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mc:AlternateContent xmlns:mc="http://schemas.openxmlformats.org/markup-compatibility/2006">
    <mc:Choice Requires="x15">
      <x15ac:absPath xmlns:x15ac="http://schemas.microsoft.com/office/spreadsheetml/2010/11/ac" url="S:\Apportionment_NEW\Apportionment Funding\Monthly Apport Data\2627\Poverty\LAP Workbooks\"/>
    </mc:Choice>
  </mc:AlternateContent>
  <xr:revisionPtr revIDLastSave="0" documentId="13_ncr:1_{F4131107-1702-46B2-9BD4-09D77ACC369E}" xr6:coauthVersionLast="47" xr6:coauthVersionMax="47" xr10:uidLastSave="{00000000-0000-0000-0000-000000000000}"/>
  <bookViews>
    <workbookView xWindow="19090" yWindow="-10780" windowWidth="38620" windowHeight="21100" tabRatio="792" xr2:uid="{D3929DA5-EEEE-4561-9F73-90769DE1EB61}"/>
  </bookViews>
  <sheets>
    <sheet name="Instructions and about the data" sheetId="2" r:id="rId1"/>
    <sheet name="Summary" sheetId="13" r:id="rId2"/>
    <sheet name="HP Schools Calculation" sheetId="6" state="hidden" r:id="rId3"/>
    <sheet name="download file" sheetId="20" state="hidden" r:id="rId4"/>
    <sheet name="District LAP Calculation" sheetId="10" state="hidden" r:id="rId5"/>
    <sheet name="2025-26 School Level AAFTE" sheetId="18" state="hidden" r:id="rId6"/>
    <sheet name="CEDARS School FRPL" sheetId="17" state="hidden" r:id="rId7"/>
    <sheet name="FRPL variance " sheetId="19" state="hidden" r:id="rId8"/>
    <sheet name="CEDARS District FRPL" sheetId="12" state="hidden" r:id="rId9"/>
    <sheet name="AAFTE" sheetId="11" state="hidden" r:id="rId10"/>
    <sheet name="2026-27 Salary &amp; Benefits" sheetId="7" state="hidden" r:id="rId11"/>
  </sheets>
  <definedNames>
    <definedName name="__123Graph_A" localSheetId="5" hidden="1">#REF!</definedName>
    <definedName name="__123Graph_A" hidden="1">#REF!</definedName>
    <definedName name="__123Graph_ABBO1" localSheetId="5" hidden="1">#REF!</definedName>
    <definedName name="__123Graph_ABBO1" hidden="1">#REF!</definedName>
    <definedName name="__123Graph_ADOR1" localSheetId="5" hidden="1">#REF!</definedName>
    <definedName name="__123Graph_ADOR1" hidden="1">#REF!</definedName>
    <definedName name="__123Graph_AESTATE1" localSheetId="5" hidden="1">#REF!</definedName>
    <definedName name="__123Graph_AESTATE1" hidden="1">#REF!</definedName>
    <definedName name="__123Graph_ANONREVACT1" localSheetId="5" hidden="1">#REF!</definedName>
    <definedName name="__123Graph_ANONREVACT1" hidden="1">#REF!</definedName>
    <definedName name="__123Graph_APU1" localSheetId="5" hidden="1">#REF!</definedName>
    <definedName name="__123Graph_APU1" hidden="1">#REF!</definedName>
    <definedName name="__123Graph_AREET" localSheetId="5" hidden="1">#REF!</definedName>
    <definedName name="__123Graph_AREET" hidden="1">#REF!</definedName>
    <definedName name="__123Graph_AREET2" localSheetId="5" hidden="1">#REF!</definedName>
    <definedName name="__123Graph_AREET2" hidden="1">#REF!</definedName>
    <definedName name="__123Graph_ARST1" localSheetId="5" hidden="1">#REF!</definedName>
    <definedName name="__123Graph_ARST1" hidden="1">#REF!</definedName>
    <definedName name="__123Graph_B" localSheetId="5" hidden="1">#REF!</definedName>
    <definedName name="__123Graph_B" hidden="1">#REF!</definedName>
    <definedName name="__123Graph_C" hidden="1">#REF!</definedName>
    <definedName name="__123Graph_E" hidden="1">#REF!</definedName>
    <definedName name="__123Graph_F" hidden="1">#REF!</definedName>
    <definedName name="__123Graph_LBL_A" localSheetId="5" hidden="1">#REF!</definedName>
    <definedName name="__123Graph_LBL_A" hidden="1">#REF!</definedName>
    <definedName name="__123Graph_LBL_B" localSheetId="5" hidden="1">#REF!</definedName>
    <definedName name="__123Graph_LBL_B" hidden="1">#REF!</definedName>
    <definedName name="__123Graph_LBL_C" localSheetId="5" hidden="1">#REF!</definedName>
    <definedName name="__123Graph_LBL_C" hidden="1">#REF!</definedName>
    <definedName name="__123Graph_X" localSheetId="5" hidden="1">#REF!</definedName>
    <definedName name="__123Graph_X" hidden="1">#REF!</definedName>
    <definedName name="__123Graph_XBBO1" localSheetId="5" hidden="1">#REF!</definedName>
    <definedName name="__123Graph_XBBO1" hidden="1">#REF!</definedName>
    <definedName name="__123Graph_XDOR1" localSheetId="5" hidden="1">#REF!</definedName>
    <definedName name="__123Graph_XDOR1" hidden="1">#REF!</definedName>
    <definedName name="__123Graph_XESTATE1" localSheetId="5" hidden="1">#REF!</definedName>
    <definedName name="__123Graph_XESTATE1" hidden="1">#REF!</definedName>
    <definedName name="__123Graph_XNONREVACT1" localSheetId="5" hidden="1">#REF!</definedName>
    <definedName name="__123Graph_XNONREVACT1" hidden="1">#REF!</definedName>
    <definedName name="__123Graph_XPU1" localSheetId="5" hidden="1">#REF!</definedName>
    <definedName name="__123Graph_XPU1" hidden="1">#REF!</definedName>
    <definedName name="__123Graph_XREET" localSheetId="5" hidden="1">#REF!</definedName>
    <definedName name="__123Graph_XREET" hidden="1">#REF!</definedName>
    <definedName name="__123Graph_XREET2" localSheetId="5" hidden="1">#REF!</definedName>
    <definedName name="__123Graph_XREET2" hidden="1">#REF!</definedName>
    <definedName name="__123Graph_XRST1" localSheetId="5" hidden="1">#REF!</definedName>
    <definedName name="__123Graph_XRST1" hidden="1">#REF!</definedName>
    <definedName name="_Fill" localSheetId="5" hidden="1">#REF!</definedName>
    <definedName name="_Fill" hidden="1">#REF!</definedName>
    <definedName name="_xlnm._FilterDatabase" localSheetId="5" hidden="1">'2025-26 School Level AAFTE'!$A$4:$L$2349</definedName>
    <definedName name="_xlnm._FilterDatabase" localSheetId="10" hidden="1">'2026-27 Salary &amp; Benefits'!$A$5:$I$5</definedName>
    <definedName name="_xlnm._FilterDatabase" localSheetId="9" hidden="1">AAFTE!$A$2:$G$376</definedName>
    <definedName name="_xlnm._FilterDatabase" localSheetId="8" hidden="1">'CEDARS District FRPL'!$A$2:$D$319</definedName>
    <definedName name="_xlnm._FilterDatabase" localSheetId="6" hidden="1">'CEDARS School FRPL'!$A$3:$G$2392</definedName>
    <definedName name="_xlnm._FilterDatabase" localSheetId="4" hidden="1">'District LAP Calculation'!$A$4:$V$322</definedName>
    <definedName name="_xlnm._FilterDatabase" localSheetId="2" hidden="1">'HP Schools Calculation'!$A$9:$X$2367</definedName>
    <definedName name="_Key1" localSheetId="5" hidden="1">#REF!</definedName>
    <definedName name="_Key1" hidden="1">#REF!</definedName>
    <definedName name="_Key2" localSheetId="5" hidden="1">#REF!</definedName>
    <definedName name="_Key2" hidden="1">#REF!</definedName>
    <definedName name="_Order1" hidden="1">0</definedName>
    <definedName name="_Order2" hidden="1">255</definedName>
    <definedName name="_Sort" localSheetId="5" hidden="1">#REF!</definedName>
    <definedName name="_Sort" hidden="1">#REF!</definedName>
    <definedName name="_Table1_In1" hidden="1">#REF!</definedName>
    <definedName name="_Table1_Out" localSheetId="5" hidden="1">#REF!</definedName>
    <definedName name="_Table1_Out" hidden="1">#REF!</definedName>
    <definedName name="ddd" localSheetId="5" hidden="1">#REF!</definedName>
    <definedName name="ddd" hidden="1">#REF!</definedName>
    <definedName name="Districts">'District LAP Calculation'!$A$5:$V$322</definedName>
    <definedName name="fff" localSheetId="5" hidden="1">#REF!</definedName>
    <definedName name="fff" hidden="1">#REF!</definedName>
    <definedName name="k" localSheetId="5" hidden="1">#REF!</definedName>
    <definedName name="k" hidden="1">#REF!</definedName>
    <definedName name="nothing2" localSheetId="5" hidden="1">{"umarea",#N/A,FALSE,"Starting Cost";"umagesex",#N/A,FALSE,"Starting Cost";"umbenlim",#N/A,FALSE,"Starting Cost";"umprovdisc",#N/A,FALSE,"Starting Cost";"umother",#N/A,FALSE,"Starting Cost";"umtrend",#N/A,FALSE,"Starting Cost"}</definedName>
    <definedName name="nothing2" hidden="1">{"umarea",#N/A,FALSE,"Starting Cost";"umagesex",#N/A,FALSE,"Starting Cost";"umbenlim",#N/A,FALSE,"Starting Cost";"umprovdisc",#N/A,FALSE,"Starting Cost";"umother",#N/A,FALSE,"Starting Cost";"umtrend",#N/A,FALSE,"Starting Cost"}</definedName>
    <definedName name="_xlnm.Print_Area" localSheetId="0">'Instructions and about the data'!$C$2:$T$40</definedName>
    <definedName name="_xlnm.Print_Area" localSheetId="1">Summary!$A$1:$I$122</definedName>
    <definedName name="Purple" localSheetId="5" hidden="1">#REF!</definedName>
    <definedName name="Purple" hidden="1">#REF!</definedName>
    <definedName name="Schools" localSheetId="5">'HP Schools Calculation'!$C$10:$X$2336</definedName>
    <definedName name="Schools">'HP Schools Calculation'!$C$10:$X$23812:'HP Schools Calculation'!$X$2338</definedName>
    <definedName name="test" localSheetId="5" hidden="1">#REF!</definedName>
    <definedName name="test" hidden="1">#REF!</definedName>
    <definedName name="TK">AAFTE!$A$3:$D$321</definedName>
    <definedName name="wrn.Adjusted._.Mod._.Managed." localSheetId="5" hidden="1">{"MM Visits",#N/A,TRUE,"Moderately Managed";"MM Dollars per Hour",#N/A,TRUE,"Moderately Managed";"MM Hours per Visit",#N/A,TRUE,"Moderately Managed";"MM Dollars per Visit",#N/A,TRUE,"Moderately Managed";"MM Total Visits",#N/A,TRUE,"Moderately Managed";"MM PMPM",#N/A,TRUE,"Moderately Managed"}</definedName>
    <definedName name="wrn.Adjusted._.Mod._.Managed." hidden="1">{"MM Visits",#N/A,TRUE,"Moderately Managed";"MM Dollars per Hour",#N/A,TRUE,"Moderately Managed";"MM Hours per Visit",#N/A,TRUE,"Moderately Managed";"MM Dollars per Visit",#N/A,TRUE,"Moderately Managed";"MM Total Visits",#N/A,TRUE,"Moderately Managed";"MM PMPM",#N/A,TRUE,"Moderately Managed"}</definedName>
    <definedName name="wrn.Adjusted._.Optimal." localSheetId="5" hidden="1">{"OM Visits",#N/A,TRUE,"Optimal";"OM Dollars per Hour",#N/A,TRUE,"Optimal";"OM Hours per Visit",#N/A,TRUE,"Optimal";"OM Dollars per Visit",#N/A,TRUE,"Optimal";"OM Total Visits",#N/A,TRUE,"Optimal";"OM PMPM",#N/A,TRUE,"Optimal"}</definedName>
    <definedName name="wrn.Adjusted._.Optimal." hidden="1">{"OM Visits",#N/A,TRUE,"Optimal";"OM Dollars per Hour",#N/A,TRUE,"Optimal";"OM Hours per Visit",#N/A,TRUE,"Optimal";"OM Dollars per Visit",#N/A,TRUE,"Optimal";"OM Total Visits",#N/A,TRUE,"Optimal";"OM PMPM",#N/A,TRUE,"Optimal"}</definedName>
    <definedName name="wrn.Adjusted._.Unmanaged." localSheetId="5" hidden="1">{"UM Visits",#N/A,FALSE,"Unmanaged";"UM Dollars per Hour",#N/A,FALSE,"Unmanaged";"UM Hours per Visit",#N/A,FALSE,"Unmanaged";"UM Dollars per Visit",#N/A,FALSE,"Unmanaged";"UM Total Visits",#N/A,FALSE,"Unmanaged";"UM PMPM",#N/A,FALSE,"Unmanaged"}</definedName>
    <definedName name="wrn.Adjusted._.Unmanaged." hidden="1">{"UM Visits",#N/A,FALSE,"Unmanaged";"UM Dollars per Hour",#N/A,FALSE,"Unmanaged";"UM Hours per Visit",#N/A,FALSE,"Unmanaged";"UM Dollars per Visit",#N/A,FALSE,"Unmanaged";"UM Total Visits",#N/A,FALSE,"Unmanaged";"UM PMPM",#N/A,FALSE,"Unmanaged"}</definedName>
    <definedName name="wrn.Allocation." localSheetId="5" hidden="1">{#N/A,#N/A,FALSE,"Allocation"}</definedName>
    <definedName name="wrn.Allocation." hidden="1">{#N/A,#N/A,FALSE,"Allocation"}</definedName>
    <definedName name="wrn.Assumptions." localSheetId="5" hidden="1">{#N/A,#N/A,FALSE,"Assumptions"}</definedName>
    <definedName name="wrn.Assumptions." hidden="1">{#N/A,#N/A,FALSE,"Assumptions"}</definedName>
    <definedName name="wrn.Data._.Output." localSheetId="5" hidden="1">{#N/A,#N/A,TRUE,"General Group Info";#N/A,#N/A,TRUE,"Census";#N/A,#N/A,TRUE,"Claims Report";#N/A,#N/A,TRUE,"Prior Claims";#N/A,#N/A,TRUE,"Costs"}</definedName>
    <definedName name="wrn.Data._.Output." hidden="1">{#N/A,#N/A,TRUE,"General Group Info";#N/A,#N/A,TRUE,"Census";#N/A,#N/A,TRUE,"Claims Report";#N/A,#N/A,TRUE,"Prior Claims";#N/A,#N/A,TRUE,"Costs"}</definedName>
    <definedName name="wrn.Detail." localSheetId="5" hidden="1">{"umarea",#N/A,FALSE,"Starting Cost";"umagesex",#N/A,FALSE,"Starting Cost";"umbenlim",#N/A,FALSE,"Starting Cost";"umprovdisc",#N/A,FALSE,"Starting Cost";"umother",#N/A,FALSE,"Starting Cost";"umtrend",#N/A,FALSE,"Starting Cost"}</definedName>
    <definedName name="wrn.Detail." hidden="1">{"umarea",#N/A,FALSE,"Starting Cost";"umagesex",#N/A,FALSE,"Starting Cost";"umbenlim",#N/A,FALSE,"Starting Cost";"umprovdisc",#N/A,FALSE,"Starting Cost";"umother",#N/A,FALSE,"Starting Cost";"umtrend",#N/A,FALSE,"Starting Cost"}</definedName>
    <definedName name="wrn.Factors." localSheetId="5" hidden="1">{#N/A,#N/A,FALSE,"Factors"}</definedName>
    <definedName name="wrn.Factors." hidden="1">{#N/A,#N/A,FALSE,"Factors"}</definedName>
    <definedName name="wrn.Model." localSheetId="5" hidden="1">{#N/A,#N/A,FALSE,"Model"}</definedName>
    <definedName name="wrn.Model." hidden="1">{#N/A,#N/A,FALSE,"Model"}</definedName>
    <definedName name="wrn.Print._.All." localSheetId="5" hidden="1">{#N/A,#N/A,FALSE,"Assumptions";#N/A,#N/A,FALSE,"Factors";#N/A,#N/A,FALSE,"Model";#N/A,#N/A,FALSE,"Allocation"}</definedName>
    <definedName name="wrn.Print._.All." hidden="1">{#N/A,#N/A,FALSE,"Assumptions";#N/A,#N/A,FALSE,"Factors";#N/A,#N/A,FALSE,"Model";#N/A,#N/A,FALSE,"Allocation"}</definedName>
    <definedName name="wrn.Print._.Full." localSheetId="5" hidden="1">{#N/A,#N/A,FALSE,"Paid Claims";#N/A,#N/A,FALSE,"Cumulative Paid Claims";#N/A,#N/A,FALSE,"Completion Ratios";#N/A,#N/A,FALSE,"Claim Reserve Analysis";#N/A,#N/A,FALSE,"Paid Claims % of Est Inc";#N/A,#N/A,FALSE,"Trends in Pure Premium";#N/A,#N/A,FALSE,"Trends in Paid Claims";#N/A,#N/A,FALSE,"Reserve Analysis"}</definedName>
    <definedName name="wrn.Print._.Full." hidden="1">{#N/A,#N/A,FALSE,"Paid Claims";#N/A,#N/A,FALSE,"Cumulative Paid Claims";#N/A,#N/A,FALSE,"Completion Ratios";#N/A,#N/A,FALSE,"Claim Reserve Analysis";#N/A,#N/A,FALSE,"Paid Claims % of Est Inc";#N/A,#N/A,FALSE,"Trends in Pure Premium";#N/A,#N/A,FALSE,"Trends in Paid Claims";#N/A,#N/A,FALSE,"Reserve Analysis"}</definedName>
    <definedName name="wrn.Print._.Limited." localSheetId="5"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Print._.Limited."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rates." localSheetId="5" hidden="1">{"rates",#N/A,FALSE,"Summary"}</definedName>
    <definedName name="wrn.rates." hidden="1">{"rates",#N/A,FALSE,"Summary"}</definedName>
    <definedName name="x" hidden="1">#REF!</definedName>
  </definedNames>
  <calcPr calcId="191029"/>
  <pivotCaches>
    <pivotCache cacheId="0" r:id="rId12"/>
    <pivotCache cacheId="1" r:id="rId13"/>
  </pivotCache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 i="20" l="1"/>
  <c r="D5" i="20"/>
  <c r="D6" i="20"/>
  <c r="D7" i="20"/>
  <c r="D8" i="20"/>
  <c r="D9" i="20"/>
  <c r="D10" i="20"/>
  <c r="D11" i="20"/>
  <c r="D12" i="20"/>
  <c r="D13" i="20"/>
  <c r="D14" i="20"/>
  <c r="D15"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D104" i="20"/>
  <c r="D105" i="20"/>
  <c r="D106" i="20"/>
  <c r="D107" i="20"/>
  <c r="D108" i="20"/>
  <c r="D109" i="20"/>
  <c r="D110" i="20"/>
  <c r="D111" i="20"/>
  <c r="D112" i="20"/>
  <c r="D113" i="20"/>
  <c r="D114" i="20"/>
  <c r="D115" i="20"/>
  <c r="D116" i="20"/>
  <c r="D117" i="20"/>
  <c r="D118" i="20"/>
  <c r="D119" i="20"/>
  <c r="D120" i="20"/>
  <c r="D121" i="20"/>
  <c r="D122" i="20"/>
  <c r="D123" i="20"/>
  <c r="D124" i="20"/>
  <c r="D125" i="20"/>
  <c r="D126" i="20"/>
  <c r="D127" i="20"/>
  <c r="D128" i="20"/>
  <c r="D129" i="20"/>
  <c r="D130" i="20"/>
  <c r="D131" i="20"/>
  <c r="D132" i="20"/>
  <c r="D133" i="20"/>
  <c r="D134" i="20"/>
  <c r="D135" i="20"/>
  <c r="D136" i="20"/>
  <c r="D137" i="20"/>
  <c r="D138" i="20"/>
  <c r="D139" i="20"/>
  <c r="D140" i="20"/>
  <c r="D141" i="20"/>
  <c r="D142" i="20"/>
  <c r="D143" i="20"/>
  <c r="D144" i="20"/>
  <c r="D145" i="20"/>
  <c r="D146" i="20"/>
  <c r="D147" i="20"/>
  <c r="D148" i="20"/>
  <c r="D149" i="20"/>
  <c r="D150" i="20"/>
  <c r="D151" i="20"/>
  <c r="D152" i="20"/>
  <c r="D153" i="20"/>
  <c r="D154" i="20"/>
  <c r="D155" i="20"/>
  <c r="D156" i="20"/>
  <c r="D157" i="20"/>
  <c r="D158" i="20"/>
  <c r="D159" i="20"/>
  <c r="D160" i="20"/>
  <c r="D161" i="20"/>
  <c r="D162" i="20"/>
  <c r="D163" i="20"/>
  <c r="D164" i="20"/>
  <c r="D165" i="20"/>
  <c r="D166" i="20"/>
  <c r="D167" i="20"/>
  <c r="D168" i="20"/>
  <c r="D169" i="20"/>
  <c r="D170" i="20"/>
  <c r="D171" i="20"/>
  <c r="D172" i="20"/>
  <c r="D173" i="20"/>
  <c r="D174" i="20"/>
  <c r="D175" i="20"/>
  <c r="D176" i="20"/>
  <c r="D177" i="20"/>
  <c r="D178" i="20"/>
  <c r="D179" i="20"/>
  <c r="D180" i="20"/>
  <c r="D181" i="20"/>
  <c r="D182" i="20"/>
  <c r="D183" i="20"/>
  <c r="D184" i="20"/>
  <c r="D185" i="20"/>
  <c r="D186" i="20"/>
  <c r="D187" i="20"/>
  <c r="D188" i="20"/>
  <c r="D189" i="20"/>
  <c r="D190" i="20"/>
  <c r="D191" i="20"/>
  <c r="D192" i="20"/>
  <c r="D193" i="20"/>
  <c r="D194" i="20"/>
  <c r="D195" i="20"/>
  <c r="D196" i="20"/>
  <c r="D197" i="20"/>
  <c r="D198" i="20"/>
  <c r="D199" i="20"/>
  <c r="D200" i="20"/>
  <c r="D201" i="20"/>
  <c r="D202" i="20"/>
  <c r="D203" i="20"/>
  <c r="D204" i="20"/>
  <c r="D205" i="20"/>
  <c r="D206" i="20"/>
  <c r="D207" i="20"/>
  <c r="D208" i="20"/>
  <c r="D209" i="20"/>
  <c r="D210" i="20"/>
  <c r="D211" i="20"/>
  <c r="D212" i="20"/>
  <c r="D213" i="20"/>
  <c r="D214" i="20"/>
  <c r="D215" i="20"/>
  <c r="D216" i="20"/>
  <c r="D217" i="20"/>
  <c r="D218" i="20"/>
  <c r="D219" i="20"/>
  <c r="D220" i="20"/>
  <c r="D221" i="20"/>
  <c r="D222" i="20"/>
  <c r="D223" i="20"/>
  <c r="D224" i="20"/>
  <c r="D225" i="20"/>
  <c r="D226" i="20"/>
  <c r="D227" i="20"/>
  <c r="D228" i="20"/>
  <c r="D229" i="20"/>
  <c r="D230" i="20"/>
  <c r="D231" i="20"/>
  <c r="D232" i="20"/>
  <c r="D233" i="20"/>
  <c r="D234" i="20"/>
  <c r="D235" i="20"/>
  <c r="D236" i="20"/>
  <c r="D237" i="20"/>
  <c r="D238" i="20"/>
  <c r="D239" i="20"/>
  <c r="D240" i="20"/>
  <c r="D241" i="20"/>
  <c r="D242" i="20"/>
  <c r="D243" i="20"/>
  <c r="D244" i="20"/>
  <c r="D245" i="20"/>
  <c r="D246" i="20"/>
  <c r="D247" i="20"/>
  <c r="D248" i="20"/>
  <c r="D249" i="20"/>
  <c r="D250" i="20"/>
  <c r="D251" i="20"/>
  <c r="D252" i="20"/>
  <c r="D253" i="20"/>
  <c r="D254" i="20"/>
  <c r="D255" i="20"/>
  <c r="D256" i="20"/>
  <c r="D257" i="20"/>
  <c r="D258" i="20"/>
  <c r="D259" i="20"/>
  <c r="D260" i="20"/>
  <c r="D261" i="20"/>
  <c r="D262" i="20"/>
  <c r="D263" i="20"/>
  <c r="D264" i="20"/>
  <c r="D265" i="20"/>
  <c r="D266" i="20"/>
  <c r="D267" i="20"/>
  <c r="D268" i="20"/>
  <c r="D269" i="20"/>
  <c r="D270" i="20"/>
  <c r="D271" i="20"/>
  <c r="D272" i="20"/>
  <c r="D273" i="20"/>
  <c r="D274" i="20"/>
  <c r="D275" i="20"/>
  <c r="D276" i="20"/>
  <c r="D277" i="20"/>
  <c r="D278" i="20"/>
  <c r="D279" i="20"/>
  <c r="D280" i="20"/>
  <c r="D281" i="20"/>
  <c r="D282" i="20"/>
  <c r="D283" i="20"/>
  <c r="D284" i="20"/>
  <c r="D285" i="20"/>
  <c r="D286" i="20"/>
  <c r="D287" i="20"/>
  <c r="D288" i="20"/>
  <c r="D289" i="20"/>
  <c r="D290" i="20"/>
  <c r="D291" i="20"/>
  <c r="D292" i="20"/>
  <c r="D293" i="20"/>
  <c r="D294" i="20"/>
  <c r="D295" i="20"/>
  <c r="D296" i="20"/>
  <c r="D297" i="20"/>
  <c r="D298" i="20"/>
  <c r="D299" i="20"/>
  <c r="D300" i="20"/>
  <c r="D301" i="20"/>
  <c r="D302" i="20"/>
  <c r="D303" i="20"/>
  <c r="D304" i="20"/>
  <c r="D305" i="20"/>
  <c r="D306" i="20"/>
  <c r="D307" i="20"/>
  <c r="D308" i="20"/>
  <c r="D309" i="20"/>
  <c r="D310" i="20"/>
  <c r="D311" i="20"/>
  <c r="D312" i="20"/>
  <c r="D313" i="20"/>
  <c r="D314" i="20"/>
  <c r="D315" i="20"/>
  <c r="D316" i="20"/>
  <c r="D317" i="20"/>
  <c r="D318" i="20"/>
  <c r="D319" i="20"/>
  <c r="D320" i="20"/>
  <c r="D3" i="20"/>
  <c r="K6" i="18"/>
  <c r="K7" i="18"/>
  <c r="K8" i="18"/>
  <c r="K9" i="18"/>
  <c r="K10" i="18"/>
  <c r="K11" i="18"/>
  <c r="K12" i="18"/>
  <c r="K13" i="18"/>
  <c r="K14" i="18"/>
  <c r="K15" i="18"/>
  <c r="K16" i="18"/>
  <c r="K17" i="18"/>
  <c r="K18" i="18"/>
  <c r="K19" i="18"/>
  <c r="K20" i="18"/>
  <c r="K21" i="18"/>
  <c r="K22" i="18"/>
  <c r="K23" i="18"/>
  <c r="K24" i="18"/>
  <c r="K25" i="18"/>
  <c r="K26" i="18"/>
  <c r="K27" i="18"/>
  <c r="K28" i="18"/>
  <c r="K29" i="18"/>
  <c r="K30" i="18"/>
  <c r="K31" i="18"/>
  <c r="K32" i="18"/>
  <c r="K33" i="18"/>
  <c r="K34" i="18"/>
  <c r="K35" i="18"/>
  <c r="K36" i="18"/>
  <c r="K37" i="18"/>
  <c r="K38" i="18"/>
  <c r="K39" i="18"/>
  <c r="K40" i="18"/>
  <c r="K41" i="18"/>
  <c r="K42" i="18"/>
  <c r="K43" i="18"/>
  <c r="K44" i="18"/>
  <c r="K45" i="18"/>
  <c r="K46" i="18"/>
  <c r="K47" i="18"/>
  <c r="K48" i="18"/>
  <c r="K49" i="18"/>
  <c r="K50" i="18"/>
  <c r="K51" i="18"/>
  <c r="K52" i="18"/>
  <c r="K53" i="18"/>
  <c r="K54" i="18"/>
  <c r="K55" i="18"/>
  <c r="K56" i="18"/>
  <c r="K57" i="18"/>
  <c r="K58" i="18"/>
  <c r="K59" i="18"/>
  <c r="K60" i="18"/>
  <c r="K61" i="18"/>
  <c r="K62" i="18"/>
  <c r="K63" i="18"/>
  <c r="K64" i="18"/>
  <c r="K65" i="18"/>
  <c r="K66" i="18"/>
  <c r="K67" i="18"/>
  <c r="K68" i="18"/>
  <c r="K69" i="18"/>
  <c r="K70" i="18"/>
  <c r="K71" i="18"/>
  <c r="K72" i="18"/>
  <c r="K73" i="18"/>
  <c r="K74" i="18"/>
  <c r="K75" i="18"/>
  <c r="K76" i="18"/>
  <c r="K77" i="18"/>
  <c r="K78" i="18"/>
  <c r="K79" i="18"/>
  <c r="K80" i="18"/>
  <c r="K81" i="18"/>
  <c r="K82" i="18"/>
  <c r="K83" i="18"/>
  <c r="K84" i="18"/>
  <c r="K85" i="18"/>
  <c r="K86" i="18"/>
  <c r="K87" i="18"/>
  <c r="K88" i="18"/>
  <c r="K89" i="18"/>
  <c r="K90" i="18"/>
  <c r="K91" i="18"/>
  <c r="K92" i="18"/>
  <c r="K93" i="18"/>
  <c r="K94" i="18"/>
  <c r="K95" i="18"/>
  <c r="K96" i="18"/>
  <c r="K97" i="18"/>
  <c r="K98" i="18"/>
  <c r="K99" i="18"/>
  <c r="K100" i="18"/>
  <c r="K101" i="18"/>
  <c r="K102" i="18"/>
  <c r="K103" i="18"/>
  <c r="K104" i="18"/>
  <c r="K105" i="18"/>
  <c r="K106" i="18"/>
  <c r="K107" i="18"/>
  <c r="K108" i="18"/>
  <c r="K109" i="18"/>
  <c r="K110" i="18"/>
  <c r="K111" i="18"/>
  <c r="K112" i="18"/>
  <c r="K113" i="18"/>
  <c r="K114" i="18"/>
  <c r="K115" i="18"/>
  <c r="K116" i="18"/>
  <c r="K117" i="18"/>
  <c r="K118" i="18"/>
  <c r="K119" i="18"/>
  <c r="K120" i="18"/>
  <c r="K121" i="18"/>
  <c r="K122" i="18"/>
  <c r="K123" i="18"/>
  <c r="K124" i="18"/>
  <c r="K125" i="18"/>
  <c r="K126" i="18"/>
  <c r="K127" i="18"/>
  <c r="K128" i="18"/>
  <c r="K129" i="18"/>
  <c r="K130" i="18"/>
  <c r="K131" i="18"/>
  <c r="K132" i="18"/>
  <c r="K133" i="18"/>
  <c r="K134" i="18"/>
  <c r="K135" i="18"/>
  <c r="K136" i="18"/>
  <c r="K137" i="18"/>
  <c r="K138" i="18"/>
  <c r="K139" i="18"/>
  <c r="K140" i="18"/>
  <c r="K141" i="18"/>
  <c r="K142" i="18"/>
  <c r="K143" i="18"/>
  <c r="K144" i="18"/>
  <c r="K145" i="18"/>
  <c r="K146" i="18"/>
  <c r="K147" i="18"/>
  <c r="K148" i="18"/>
  <c r="K149" i="18"/>
  <c r="K150" i="18"/>
  <c r="K151" i="18"/>
  <c r="K152" i="18"/>
  <c r="K153" i="18"/>
  <c r="K154" i="18"/>
  <c r="K155" i="18"/>
  <c r="K156" i="18"/>
  <c r="K157" i="18"/>
  <c r="K158" i="18"/>
  <c r="K159" i="18"/>
  <c r="K160" i="18"/>
  <c r="K161" i="18"/>
  <c r="K162" i="18"/>
  <c r="K163" i="18"/>
  <c r="K164" i="18"/>
  <c r="K165" i="18"/>
  <c r="K166" i="18"/>
  <c r="K167" i="18"/>
  <c r="K168" i="18"/>
  <c r="K169" i="18"/>
  <c r="K170" i="18"/>
  <c r="K171" i="18"/>
  <c r="K172" i="18"/>
  <c r="K173" i="18"/>
  <c r="K174" i="18"/>
  <c r="K175" i="18"/>
  <c r="K176" i="18"/>
  <c r="K177" i="18"/>
  <c r="K178" i="18"/>
  <c r="K179" i="18"/>
  <c r="K180" i="18"/>
  <c r="K181" i="18"/>
  <c r="K182" i="18"/>
  <c r="K183" i="18"/>
  <c r="K184" i="18"/>
  <c r="K185" i="18"/>
  <c r="K186" i="18"/>
  <c r="K187" i="18"/>
  <c r="K188" i="18"/>
  <c r="K189" i="18"/>
  <c r="K190" i="18"/>
  <c r="K191" i="18"/>
  <c r="K192" i="18"/>
  <c r="K193" i="18"/>
  <c r="K194" i="18"/>
  <c r="K195" i="18"/>
  <c r="K196" i="18"/>
  <c r="K197" i="18"/>
  <c r="K198" i="18"/>
  <c r="K199" i="18"/>
  <c r="K200" i="18"/>
  <c r="K201" i="18"/>
  <c r="K202" i="18"/>
  <c r="K203" i="18"/>
  <c r="K204" i="18"/>
  <c r="K205" i="18"/>
  <c r="K206" i="18"/>
  <c r="K207" i="18"/>
  <c r="K208" i="18"/>
  <c r="K209" i="18"/>
  <c r="K210" i="18"/>
  <c r="K211" i="18"/>
  <c r="K212" i="18"/>
  <c r="K213" i="18"/>
  <c r="K214" i="18"/>
  <c r="K215" i="18"/>
  <c r="K216" i="18"/>
  <c r="K217" i="18"/>
  <c r="K218" i="18"/>
  <c r="K219" i="18"/>
  <c r="K220" i="18"/>
  <c r="K221" i="18"/>
  <c r="K222" i="18"/>
  <c r="K223" i="18"/>
  <c r="K224" i="18"/>
  <c r="K225" i="18"/>
  <c r="K226" i="18"/>
  <c r="K227" i="18"/>
  <c r="K228" i="18"/>
  <c r="K229" i="18"/>
  <c r="K230" i="18"/>
  <c r="K231" i="18"/>
  <c r="K232" i="18"/>
  <c r="K233" i="18"/>
  <c r="K234" i="18"/>
  <c r="K235" i="18"/>
  <c r="K236" i="18"/>
  <c r="K237" i="18"/>
  <c r="K238" i="18"/>
  <c r="K239" i="18"/>
  <c r="K240" i="18"/>
  <c r="K241" i="18"/>
  <c r="K242" i="18"/>
  <c r="K243" i="18"/>
  <c r="K244" i="18"/>
  <c r="K245" i="18"/>
  <c r="K246" i="18"/>
  <c r="K247" i="18"/>
  <c r="K248" i="18"/>
  <c r="K249" i="18"/>
  <c r="K250" i="18"/>
  <c r="K251" i="18"/>
  <c r="K252" i="18"/>
  <c r="K253" i="18"/>
  <c r="K254" i="18"/>
  <c r="K255" i="18"/>
  <c r="K256" i="18"/>
  <c r="K257" i="18"/>
  <c r="K258" i="18"/>
  <c r="K259" i="18"/>
  <c r="K260" i="18"/>
  <c r="K261" i="18"/>
  <c r="K262" i="18"/>
  <c r="K263" i="18"/>
  <c r="K264" i="18"/>
  <c r="K265" i="18"/>
  <c r="K266" i="18"/>
  <c r="K267" i="18"/>
  <c r="K268" i="18"/>
  <c r="K269" i="18"/>
  <c r="K270" i="18"/>
  <c r="K271" i="18"/>
  <c r="K272" i="18"/>
  <c r="K273" i="18"/>
  <c r="K274" i="18"/>
  <c r="K275" i="18"/>
  <c r="K276" i="18"/>
  <c r="K277" i="18"/>
  <c r="K278" i="18"/>
  <c r="K279" i="18"/>
  <c r="K280" i="18"/>
  <c r="K281" i="18"/>
  <c r="K282" i="18"/>
  <c r="K283" i="18"/>
  <c r="K284" i="18"/>
  <c r="K285" i="18"/>
  <c r="K286" i="18"/>
  <c r="K287" i="18"/>
  <c r="K288" i="18"/>
  <c r="K289" i="18"/>
  <c r="K290" i="18"/>
  <c r="K291" i="18"/>
  <c r="K292" i="18"/>
  <c r="K293" i="18"/>
  <c r="K294" i="18"/>
  <c r="K295" i="18"/>
  <c r="K296" i="18"/>
  <c r="K297" i="18"/>
  <c r="K298" i="18"/>
  <c r="K299" i="18"/>
  <c r="K300" i="18"/>
  <c r="K301" i="18"/>
  <c r="K302" i="18"/>
  <c r="K303" i="18"/>
  <c r="K304" i="18"/>
  <c r="K305" i="18"/>
  <c r="K306" i="18"/>
  <c r="K307" i="18"/>
  <c r="K308" i="18"/>
  <c r="K309" i="18"/>
  <c r="K310" i="18"/>
  <c r="K311" i="18"/>
  <c r="K312" i="18"/>
  <c r="K313" i="18"/>
  <c r="K314" i="18"/>
  <c r="K315" i="18"/>
  <c r="K316" i="18"/>
  <c r="K317" i="18"/>
  <c r="K318" i="18"/>
  <c r="K319" i="18"/>
  <c r="K320" i="18"/>
  <c r="K321" i="18"/>
  <c r="K322" i="18"/>
  <c r="K323" i="18"/>
  <c r="K324" i="18"/>
  <c r="K325" i="18"/>
  <c r="K326" i="18"/>
  <c r="K327" i="18"/>
  <c r="K328" i="18"/>
  <c r="K329" i="18"/>
  <c r="K330" i="18"/>
  <c r="K331" i="18"/>
  <c r="K332" i="18"/>
  <c r="K333" i="18"/>
  <c r="K334" i="18"/>
  <c r="K335" i="18"/>
  <c r="K336" i="18"/>
  <c r="K337" i="18"/>
  <c r="K338" i="18"/>
  <c r="K339" i="18"/>
  <c r="K340" i="18"/>
  <c r="K341" i="18"/>
  <c r="K342" i="18"/>
  <c r="K343" i="18"/>
  <c r="K344" i="18"/>
  <c r="K345" i="18"/>
  <c r="K346" i="18"/>
  <c r="K347" i="18"/>
  <c r="K348" i="18"/>
  <c r="K349" i="18"/>
  <c r="K350" i="18"/>
  <c r="K351" i="18"/>
  <c r="K352" i="18"/>
  <c r="K353" i="18"/>
  <c r="K354" i="18"/>
  <c r="K355" i="18"/>
  <c r="K356" i="18"/>
  <c r="K357" i="18"/>
  <c r="K358" i="18"/>
  <c r="K359" i="18"/>
  <c r="K360" i="18"/>
  <c r="K361" i="18"/>
  <c r="K362" i="18"/>
  <c r="K363" i="18"/>
  <c r="K364" i="18"/>
  <c r="K365" i="18"/>
  <c r="K366" i="18"/>
  <c r="K367" i="18"/>
  <c r="K368" i="18"/>
  <c r="K369" i="18"/>
  <c r="K370" i="18"/>
  <c r="K371" i="18"/>
  <c r="K372" i="18"/>
  <c r="K373" i="18"/>
  <c r="K374" i="18"/>
  <c r="K375" i="18"/>
  <c r="K376" i="18"/>
  <c r="K377" i="18"/>
  <c r="K378" i="18"/>
  <c r="K379" i="18"/>
  <c r="K380" i="18"/>
  <c r="K381" i="18"/>
  <c r="K382" i="18"/>
  <c r="K383" i="18"/>
  <c r="K384" i="18"/>
  <c r="K385" i="18"/>
  <c r="K386" i="18"/>
  <c r="K387" i="18"/>
  <c r="K388" i="18"/>
  <c r="K389" i="18"/>
  <c r="K390" i="18"/>
  <c r="K391" i="18"/>
  <c r="K392" i="18"/>
  <c r="K393" i="18"/>
  <c r="K394" i="18"/>
  <c r="K395" i="18"/>
  <c r="K396" i="18"/>
  <c r="K397" i="18"/>
  <c r="K398" i="18"/>
  <c r="K399" i="18"/>
  <c r="K400" i="18"/>
  <c r="K401" i="18"/>
  <c r="K402" i="18"/>
  <c r="K403" i="18"/>
  <c r="K404" i="18"/>
  <c r="K405" i="18"/>
  <c r="K406" i="18"/>
  <c r="K407" i="18"/>
  <c r="K408" i="18"/>
  <c r="K409" i="18"/>
  <c r="K410" i="18"/>
  <c r="K411" i="18"/>
  <c r="K412" i="18"/>
  <c r="K413" i="18"/>
  <c r="K414" i="18"/>
  <c r="K415" i="18"/>
  <c r="K416" i="18"/>
  <c r="K417" i="18"/>
  <c r="K418" i="18"/>
  <c r="K419" i="18"/>
  <c r="K420" i="18"/>
  <c r="K421" i="18"/>
  <c r="K422" i="18"/>
  <c r="K423" i="18"/>
  <c r="K424" i="18"/>
  <c r="K425" i="18"/>
  <c r="K426" i="18"/>
  <c r="K427" i="18"/>
  <c r="K428" i="18"/>
  <c r="K429" i="18"/>
  <c r="K430" i="18"/>
  <c r="K431" i="18"/>
  <c r="K432" i="18"/>
  <c r="K433" i="18"/>
  <c r="K434" i="18"/>
  <c r="K435" i="18"/>
  <c r="K436" i="18"/>
  <c r="K437" i="18"/>
  <c r="K438" i="18"/>
  <c r="K439" i="18"/>
  <c r="K440" i="18"/>
  <c r="K441" i="18"/>
  <c r="K442" i="18"/>
  <c r="K443" i="18"/>
  <c r="K444" i="18"/>
  <c r="K445" i="18"/>
  <c r="K446" i="18"/>
  <c r="K447" i="18"/>
  <c r="K448" i="18"/>
  <c r="K449" i="18"/>
  <c r="K450" i="18"/>
  <c r="K451" i="18"/>
  <c r="K452" i="18"/>
  <c r="K453" i="18"/>
  <c r="K454" i="18"/>
  <c r="K455" i="18"/>
  <c r="K456" i="18"/>
  <c r="K457" i="18"/>
  <c r="K458" i="18"/>
  <c r="K459" i="18"/>
  <c r="K460" i="18"/>
  <c r="K461" i="18"/>
  <c r="K462" i="18"/>
  <c r="K463" i="18"/>
  <c r="K464" i="18"/>
  <c r="K465" i="18"/>
  <c r="K466" i="18"/>
  <c r="K467" i="18"/>
  <c r="K468" i="18"/>
  <c r="K469" i="18"/>
  <c r="K470" i="18"/>
  <c r="K471" i="18"/>
  <c r="K472" i="18"/>
  <c r="K473" i="18"/>
  <c r="K474" i="18"/>
  <c r="K475" i="18"/>
  <c r="K476" i="18"/>
  <c r="K477" i="18"/>
  <c r="K478" i="18"/>
  <c r="K479" i="18"/>
  <c r="K480" i="18"/>
  <c r="K481" i="18"/>
  <c r="K482" i="18"/>
  <c r="K483" i="18"/>
  <c r="K484" i="18"/>
  <c r="K485" i="18"/>
  <c r="K486" i="18"/>
  <c r="K487" i="18"/>
  <c r="K488" i="18"/>
  <c r="K489" i="18"/>
  <c r="K490" i="18"/>
  <c r="K491" i="18"/>
  <c r="K492" i="18"/>
  <c r="K493" i="18"/>
  <c r="K494" i="18"/>
  <c r="K495" i="18"/>
  <c r="K496" i="18"/>
  <c r="K497" i="18"/>
  <c r="K498" i="18"/>
  <c r="K499" i="18"/>
  <c r="K500" i="18"/>
  <c r="K501" i="18"/>
  <c r="K502" i="18"/>
  <c r="K503" i="18"/>
  <c r="K504" i="18"/>
  <c r="K505" i="18"/>
  <c r="K506" i="18"/>
  <c r="K507" i="18"/>
  <c r="K508" i="18"/>
  <c r="K509" i="18"/>
  <c r="K510" i="18"/>
  <c r="K511" i="18"/>
  <c r="K512" i="18"/>
  <c r="K513" i="18"/>
  <c r="K514" i="18"/>
  <c r="K515" i="18"/>
  <c r="K516" i="18"/>
  <c r="K517" i="18"/>
  <c r="K518" i="18"/>
  <c r="K519" i="18"/>
  <c r="K520" i="18"/>
  <c r="K521" i="18"/>
  <c r="K522" i="18"/>
  <c r="K523" i="18"/>
  <c r="K524" i="18"/>
  <c r="K525" i="18"/>
  <c r="K526" i="18"/>
  <c r="K527" i="18"/>
  <c r="K528" i="18"/>
  <c r="K529" i="18"/>
  <c r="K530" i="18"/>
  <c r="K531" i="18"/>
  <c r="K532" i="18"/>
  <c r="K533" i="18"/>
  <c r="K534" i="18"/>
  <c r="K535" i="18"/>
  <c r="K536" i="18"/>
  <c r="K537" i="18"/>
  <c r="K538" i="18"/>
  <c r="K539" i="18"/>
  <c r="K540" i="18"/>
  <c r="K541" i="18"/>
  <c r="K542" i="18"/>
  <c r="K543" i="18"/>
  <c r="K544" i="18"/>
  <c r="K545" i="18"/>
  <c r="K546" i="18"/>
  <c r="K547" i="18"/>
  <c r="K548" i="18"/>
  <c r="K549" i="18"/>
  <c r="K550" i="18"/>
  <c r="K551" i="18"/>
  <c r="K552" i="18"/>
  <c r="K553" i="18"/>
  <c r="K554" i="18"/>
  <c r="K555" i="18"/>
  <c r="K556" i="18"/>
  <c r="K557" i="18"/>
  <c r="K558" i="18"/>
  <c r="K559" i="18"/>
  <c r="K560" i="18"/>
  <c r="K561" i="18"/>
  <c r="K562" i="18"/>
  <c r="K563" i="18"/>
  <c r="K564" i="18"/>
  <c r="K565" i="18"/>
  <c r="K566" i="18"/>
  <c r="K567" i="18"/>
  <c r="K568" i="18"/>
  <c r="K569" i="18"/>
  <c r="K570" i="18"/>
  <c r="K571" i="18"/>
  <c r="K572" i="18"/>
  <c r="K573" i="18"/>
  <c r="K574" i="18"/>
  <c r="K575" i="18"/>
  <c r="K576" i="18"/>
  <c r="K577" i="18"/>
  <c r="K578" i="18"/>
  <c r="K579" i="18"/>
  <c r="K580" i="18"/>
  <c r="K581" i="18"/>
  <c r="K582" i="18"/>
  <c r="K583" i="18"/>
  <c r="K584" i="18"/>
  <c r="K585" i="18"/>
  <c r="K586" i="18"/>
  <c r="K587" i="18"/>
  <c r="K588" i="18"/>
  <c r="K589" i="18"/>
  <c r="K590" i="18"/>
  <c r="K591" i="18"/>
  <c r="K592" i="18"/>
  <c r="K593" i="18"/>
  <c r="K594" i="18"/>
  <c r="K595" i="18"/>
  <c r="K596" i="18"/>
  <c r="K597" i="18"/>
  <c r="K598" i="18"/>
  <c r="K599" i="18"/>
  <c r="K600" i="18"/>
  <c r="K601" i="18"/>
  <c r="K602" i="18"/>
  <c r="K603" i="18"/>
  <c r="K604" i="18"/>
  <c r="K605" i="18"/>
  <c r="K606" i="18"/>
  <c r="K607" i="18"/>
  <c r="K608" i="18"/>
  <c r="K609" i="18"/>
  <c r="K610" i="18"/>
  <c r="K611" i="18"/>
  <c r="K612" i="18"/>
  <c r="K613" i="18"/>
  <c r="K614" i="18"/>
  <c r="K615" i="18"/>
  <c r="K616" i="18"/>
  <c r="K617" i="18"/>
  <c r="K618" i="18"/>
  <c r="K619" i="18"/>
  <c r="K620" i="18"/>
  <c r="K621" i="18"/>
  <c r="K622" i="18"/>
  <c r="K623" i="18"/>
  <c r="K624" i="18"/>
  <c r="K625" i="18"/>
  <c r="K626" i="18"/>
  <c r="K627" i="18"/>
  <c r="K628" i="18"/>
  <c r="K629" i="18"/>
  <c r="K630" i="18"/>
  <c r="K631" i="18"/>
  <c r="K632" i="18"/>
  <c r="K633" i="18"/>
  <c r="K634" i="18"/>
  <c r="K635" i="18"/>
  <c r="K636" i="18"/>
  <c r="K637" i="18"/>
  <c r="K638" i="18"/>
  <c r="K639" i="18"/>
  <c r="K640" i="18"/>
  <c r="K641" i="18"/>
  <c r="K642" i="18"/>
  <c r="K643" i="18"/>
  <c r="K644" i="18"/>
  <c r="K645" i="18"/>
  <c r="K646" i="18"/>
  <c r="K647" i="18"/>
  <c r="K648" i="18"/>
  <c r="K649" i="18"/>
  <c r="K650" i="18"/>
  <c r="K651" i="18"/>
  <c r="K652" i="18"/>
  <c r="K653" i="18"/>
  <c r="K654" i="18"/>
  <c r="K655" i="18"/>
  <c r="K656" i="18"/>
  <c r="K657" i="18"/>
  <c r="K658" i="18"/>
  <c r="K659" i="18"/>
  <c r="K660" i="18"/>
  <c r="K661" i="18"/>
  <c r="K662" i="18"/>
  <c r="K663" i="18"/>
  <c r="K664" i="18"/>
  <c r="K665" i="18"/>
  <c r="K666" i="18"/>
  <c r="K667" i="18"/>
  <c r="K668" i="18"/>
  <c r="K669" i="18"/>
  <c r="K670" i="18"/>
  <c r="K671" i="18"/>
  <c r="K672" i="18"/>
  <c r="K673" i="18"/>
  <c r="K674" i="18"/>
  <c r="K675" i="18"/>
  <c r="K676" i="18"/>
  <c r="K677" i="18"/>
  <c r="K678" i="18"/>
  <c r="K679" i="18"/>
  <c r="K680" i="18"/>
  <c r="K681" i="18"/>
  <c r="K682" i="18"/>
  <c r="K683" i="18"/>
  <c r="K684" i="18"/>
  <c r="K685" i="18"/>
  <c r="K686" i="18"/>
  <c r="K687" i="18"/>
  <c r="K688" i="18"/>
  <c r="K689" i="18"/>
  <c r="K690" i="18"/>
  <c r="K691" i="18"/>
  <c r="K692" i="18"/>
  <c r="K693" i="18"/>
  <c r="K694" i="18"/>
  <c r="K695" i="18"/>
  <c r="K696" i="18"/>
  <c r="K697" i="18"/>
  <c r="K698" i="18"/>
  <c r="K699" i="18"/>
  <c r="K700" i="18"/>
  <c r="K701" i="18"/>
  <c r="K702" i="18"/>
  <c r="K703" i="18"/>
  <c r="K704" i="18"/>
  <c r="K705" i="18"/>
  <c r="K706" i="18"/>
  <c r="K707" i="18"/>
  <c r="K708" i="18"/>
  <c r="K709" i="18"/>
  <c r="K710" i="18"/>
  <c r="K711" i="18"/>
  <c r="K712" i="18"/>
  <c r="K713" i="18"/>
  <c r="K714" i="18"/>
  <c r="K715" i="18"/>
  <c r="K716" i="18"/>
  <c r="K717" i="18"/>
  <c r="K718" i="18"/>
  <c r="K719" i="18"/>
  <c r="K720" i="18"/>
  <c r="K721" i="18"/>
  <c r="K722" i="18"/>
  <c r="K723" i="18"/>
  <c r="K724" i="18"/>
  <c r="K725" i="18"/>
  <c r="K726" i="18"/>
  <c r="K727" i="18"/>
  <c r="K728" i="18"/>
  <c r="K729" i="18"/>
  <c r="K730" i="18"/>
  <c r="K731" i="18"/>
  <c r="K732" i="18"/>
  <c r="K733" i="18"/>
  <c r="K734" i="18"/>
  <c r="K735" i="18"/>
  <c r="K736" i="18"/>
  <c r="K737" i="18"/>
  <c r="K738" i="18"/>
  <c r="K739" i="18"/>
  <c r="K740" i="18"/>
  <c r="K741" i="18"/>
  <c r="K742" i="18"/>
  <c r="K743" i="18"/>
  <c r="K744" i="18"/>
  <c r="K745" i="18"/>
  <c r="K746" i="18"/>
  <c r="K747" i="18"/>
  <c r="K748" i="18"/>
  <c r="K749" i="18"/>
  <c r="K750" i="18"/>
  <c r="K751" i="18"/>
  <c r="K752" i="18"/>
  <c r="K753" i="18"/>
  <c r="K754" i="18"/>
  <c r="K755" i="18"/>
  <c r="K756" i="18"/>
  <c r="K757" i="18"/>
  <c r="K758" i="18"/>
  <c r="K759" i="18"/>
  <c r="K760" i="18"/>
  <c r="K761" i="18"/>
  <c r="K762" i="18"/>
  <c r="K763" i="18"/>
  <c r="K764" i="18"/>
  <c r="K765" i="18"/>
  <c r="K766" i="18"/>
  <c r="K767" i="18"/>
  <c r="K768" i="18"/>
  <c r="K769" i="18"/>
  <c r="K770" i="18"/>
  <c r="K771" i="18"/>
  <c r="K772" i="18"/>
  <c r="K773" i="18"/>
  <c r="K774" i="18"/>
  <c r="K775" i="18"/>
  <c r="K776" i="18"/>
  <c r="K777" i="18"/>
  <c r="K778" i="18"/>
  <c r="K779" i="18"/>
  <c r="K780" i="18"/>
  <c r="K781" i="18"/>
  <c r="K782" i="18"/>
  <c r="K783" i="18"/>
  <c r="K784" i="18"/>
  <c r="K785" i="18"/>
  <c r="K786" i="18"/>
  <c r="K787" i="18"/>
  <c r="K788" i="18"/>
  <c r="K789" i="18"/>
  <c r="K790" i="18"/>
  <c r="K791" i="18"/>
  <c r="K792" i="18"/>
  <c r="K793" i="18"/>
  <c r="K794" i="18"/>
  <c r="K795" i="18"/>
  <c r="K796" i="18"/>
  <c r="K797" i="18"/>
  <c r="K798" i="18"/>
  <c r="K799" i="18"/>
  <c r="K800" i="18"/>
  <c r="K801" i="18"/>
  <c r="K802" i="18"/>
  <c r="K803" i="18"/>
  <c r="K804" i="18"/>
  <c r="K805" i="18"/>
  <c r="K806" i="18"/>
  <c r="K807" i="18"/>
  <c r="K808" i="18"/>
  <c r="K809" i="18"/>
  <c r="K810" i="18"/>
  <c r="K811" i="18"/>
  <c r="K812" i="18"/>
  <c r="K813" i="18"/>
  <c r="K814" i="18"/>
  <c r="K815" i="18"/>
  <c r="K816" i="18"/>
  <c r="K817" i="18"/>
  <c r="K818" i="18"/>
  <c r="K819" i="18"/>
  <c r="K820" i="18"/>
  <c r="K821" i="18"/>
  <c r="K822" i="18"/>
  <c r="K823" i="18"/>
  <c r="K824" i="18"/>
  <c r="K825" i="18"/>
  <c r="K826" i="18"/>
  <c r="K827" i="18"/>
  <c r="K828" i="18"/>
  <c r="K829" i="18"/>
  <c r="K830" i="18"/>
  <c r="K831" i="18"/>
  <c r="K832" i="18"/>
  <c r="K833" i="18"/>
  <c r="K834" i="18"/>
  <c r="K835" i="18"/>
  <c r="K836" i="18"/>
  <c r="K837" i="18"/>
  <c r="K838" i="18"/>
  <c r="K839" i="18"/>
  <c r="K840" i="18"/>
  <c r="K841" i="18"/>
  <c r="K842" i="18"/>
  <c r="K843" i="18"/>
  <c r="K844" i="18"/>
  <c r="K845" i="18"/>
  <c r="K846" i="18"/>
  <c r="K847" i="18"/>
  <c r="K848" i="18"/>
  <c r="K849" i="18"/>
  <c r="K850" i="18"/>
  <c r="K851" i="18"/>
  <c r="K852" i="18"/>
  <c r="K853" i="18"/>
  <c r="K854" i="18"/>
  <c r="K855" i="18"/>
  <c r="K856" i="18"/>
  <c r="K857" i="18"/>
  <c r="K858" i="18"/>
  <c r="K859" i="18"/>
  <c r="K860" i="18"/>
  <c r="K861" i="18"/>
  <c r="K862" i="18"/>
  <c r="K863" i="18"/>
  <c r="K864" i="18"/>
  <c r="K865" i="18"/>
  <c r="K866" i="18"/>
  <c r="K867" i="18"/>
  <c r="K868" i="18"/>
  <c r="K869" i="18"/>
  <c r="K870" i="18"/>
  <c r="K871" i="18"/>
  <c r="K872" i="18"/>
  <c r="K873" i="18"/>
  <c r="K874" i="18"/>
  <c r="K875" i="18"/>
  <c r="K876" i="18"/>
  <c r="K877" i="18"/>
  <c r="K878" i="18"/>
  <c r="K879" i="18"/>
  <c r="K880" i="18"/>
  <c r="K881" i="18"/>
  <c r="K882" i="18"/>
  <c r="K883" i="18"/>
  <c r="K884" i="18"/>
  <c r="K885" i="18"/>
  <c r="K886" i="18"/>
  <c r="K887" i="18"/>
  <c r="K888" i="18"/>
  <c r="K889" i="18"/>
  <c r="K890" i="18"/>
  <c r="K891" i="18"/>
  <c r="K892" i="18"/>
  <c r="K893" i="18"/>
  <c r="K894" i="18"/>
  <c r="K895" i="18"/>
  <c r="K896" i="18"/>
  <c r="K897" i="18"/>
  <c r="K898" i="18"/>
  <c r="K899" i="18"/>
  <c r="K900" i="18"/>
  <c r="K901" i="18"/>
  <c r="K902" i="18"/>
  <c r="K903" i="18"/>
  <c r="K904" i="18"/>
  <c r="K905" i="18"/>
  <c r="K906" i="18"/>
  <c r="K907" i="18"/>
  <c r="K908" i="18"/>
  <c r="K909" i="18"/>
  <c r="K910" i="18"/>
  <c r="K911" i="18"/>
  <c r="K912" i="18"/>
  <c r="K913" i="18"/>
  <c r="K914" i="18"/>
  <c r="K915" i="18"/>
  <c r="K916" i="18"/>
  <c r="K917" i="18"/>
  <c r="K918" i="18"/>
  <c r="K919" i="18"/>
  <c r="K920" i="18"/>
  <c r="K921" i="18"/>
  <c r="K922" i="18"/>
  <c r="K923" i="18"/>
  <c r="K924" i="18"/>
  <c r="K925" i="18"/>
  <c r="K926" i="18"/>
  <c r="K927" i="18"/>
  <c r="K928" i="18"/>
  <c r="K929" i="18"/>
  <c r="K930" i="18"/>
  <c r="K931" i="18"/>
  <c r="K932" i="18"/>
  <c r="K933" i="18"/>
  <c r="K934" i="18"/>
  <c r="K935" i="18"/>
  <c r="K936" i="18"/>
  <c r="K937" i="18"/>
  <c r="K938" i="18"/>
  <c r="K939" i="18"/>
  <c r="K940" i="18"/>
  <c r="K941" i="18"/>
  <c r="K942" i="18"/>
  <c r="K943" i="18"/>
  <c r="K944" i="18"/>
  <c r="K945" i="18"/>
  <c r="K946" i="18"/>
  <c r="K947" i="18"/>
  <c r="K948" i="18"/>
  <c r="K949" i="18"/>
  <c r="K950" i="18"/>
  <c r="K951" i="18"/>
  <c r="K952" i="18"/>
  <c r="K953" i="18"/>
  <c r="K954" i="18"/>
  <c r="K955" i="18"/>
  <c r="K956" i="18"/>
  <c r="K957" i="18"/>
  <c r="K958" i="18"/>
  <c r="K959" i="18"/>
  <c r="K960" i="18"/>
  <c r="K961" i="18"/>
  <c r="K962" i="18"/>
  <c r="K963" i="18"/>
  <c r="K964" i="18"/>
  <c r="K965" i="18"/>
  <c r="K966" i="18"/>
  <c r="K967" i="18"/>
  <c r="K968" i="18"/>
  <c r="K969" i="18"/>
  <c r="K970" i="18"/>
  <c r="K971" i="18"/>
  <c r="K972" i="18"/>
  <c r="K973" i="18"/>
  <c r="K974" i="18"/>
  <c r="K975" i="18"/>
  <c r="K976" i="18"/>
  <c r="K977" i="18"/>
  <c r="K978" i="18"/>
  <c r="K979" i="18"/>
  <c r="K980" i="18"/>
  <c r="K981" i="18"/>
  <c r="K982" i="18"/>
  <c r="K983" i="18"/>
  <c r="K984" i="18"/>
  <c r="K985" i="18"/>
  <c r="K986" i="18"/>
  <c r="K987" i="18"/>
  <c r="K988" i="18"/>
  <c r="K989" i="18"/>
  <c r="K990" i="18"/>
  <c r="K991" i="18"/>
  <c r="K992" i="18"/>
  <c r="K993" i="18"/>
  <c r="K994" i="18"/>
  <c r="K995" i="18"/>
  <c r="K996" i="18"/>
  <c r="K997" i="18"/>
  <c r="K998" i="18"/>
  <c r="K999" i="18"/>
  <c r="K1000" i="18"/>
  <c r="K1001" i="18"/>
  <c r="K1002" i="18"/>
  <c r="K1003" i="18"/>
  <c r="K1004" i="18"/>
  <c r="K1005" i="18"/>
  <c r="K1006" i="18"/>
  <c r="K1007" i="18"/>
  <c r="K1008" i="18"/>
  <c r="K1009" i="18"/>
  <c r="K1010" i="18"/>
  <c r="K1011" i="18"/>
  <c r="K1012" i="18"/>
  <c r="K1013" i="18"/>
  <c r="K1014" i="18"/>
  <c r="K1015" i="18"/>
  <c r="K1016" i="18"/>
  <c r="K1017" i="18"/>
  <c r="K1018" i="18"/>
  <c r="K1019" i="18"/>
  <c r="K1020" i="18"/>
  <c r="K1021" i="18"/>
  <c r="K1022" i="18"/>
  <c r="K1023" i="18"/>
  <c r="K1024" i="18"/>
  <c r="K1025" i="18"/>
  <c r="K1026" i="18"/>
  <c r="K1027" i="18"/>
  <c r="K1028" i="18"/>
  <c r="K1029" i="18"/>
  <c r="K1030" i="18"/>
  <c r="K1031" i="18"/>
  <c r="K1032" i="18"/>
  <c r="K1033" i="18"/>
  <c r="K1034" i="18"/>
  <c r="K1035" i="18"/>
  <c r="K1036" i="18"/>
  <c r="K1037" i="18"/>
  <c r="K1038" i="18"/>
  <c r="K1039" i="18"/>
  <c r="K1040" i="18"/>
  <c r="K1041" i="18"/>
  <c r="K1042" i="18"/>
  <c r="K1043" i="18"/>
  <c r="K1044" i="18"/>
  <c r="K1045" i="18"/>
  <c r="K1046" i="18"/>
  <c r="K1047" i="18"/>
  <c r="K1048" i="18"/>
  <c r="K1049" i="18"/>
  <c r="K1050" i="18"/>
  <c r="K1051" i="18"/>
  <c r="K1052" i="18"/>
  <c r="K1053" i="18"/>
  <c r="K1054" i="18"/>
  <c r="K1055" i="18"/>
  <c r="K1056" i="18"/>
  <c r="K1057" i="18"/>
  <c r="K1058" i="18"/>
  <c r="K1059" i="18"/>
  <c r="K1060" i="18"/>
  <c r="K1061" i="18"/>
  <c r="K1062" i="18"/>
  <c r="K1063" i="18"/>
  <c r="K1064" i="18"/>
  <c r="K1065" i="18"/>
  <c r="K1066" i="18"/>
  <c r="K1067" i="18"/>
  <c r="K1068" i="18"/>
  <c r="K1069" i="18"/>
  <c r="K1070" i="18"/>
  <c r="K1071" i="18"/>
  <c r="K1072" i="18"/>
  <c r="K1073" i="18"/>
  <c r="K1074" i="18"/>
  <c r="K1075" i="18"/>
  <c r="K1076" i="18"/>
  <c r="K1077" i="18"/>
  <c r="K1078" i="18"/>
  <c r="K1079" i="18"/>
  <c r="K1080" i="18"/>
  <c r="K1081" i="18"/>
  <c r="K1082" i="18"/>
  <c r="K1083" i="18"/>
  <c r="K1084" i="18"/>
  <c r="K1085" i="18"/>
  <c r="K1086" i="18"/>
  <c r="K1087" i="18"/>
  <c r="K1088" i="18"/>
  <c r="K1089" i="18"/>
  <c r="K1090" i="18"/>
  <c r="K1091" i="18"/>
  <c r="K1092" i="18"/>
  <c r="K1093" i="18"/>
  <c r="K1094" i="18"/>
  <c r="K1095" i="18"/>
  <c r="K1096" i="18"/>
  <c r="K1097" i="18"/>
  <c r="K1098" i="18"/>
  <c r="K1099" i="18"/>
  <c r="K1100" i="18"/>
  <c r="K1101" i="18"/>
  <c r="K1102" i="18"/>
  <c r="K1103" i="18"/>
  <c r="K1104" i="18"/>
  <c r="K1105" i="18"/>
  <c r="K1106" i="18"/>
  <c r="K1107" i="18"/>
  <c r="K1108" i="18"/>
  <c r="K1109" i="18"/>
  <c r="K1110" i="18"/>
  <c r="K1111" i="18"/>
  <c r="K1112" i="18"/>
  <c r="K1113" i="18"/>
  <c r="K1114" i="18"/>
  <c r="K1115" i="18"/>
  <c r="K1116" i="18"/>
  <c r="K1117" i="18"/>
  <c r="K1118" i="18"/>
  <c r="K1119" i="18"/>
  <c r="K1120" i="18"/>
  <c r="K1121" i="18"/>
  <c r="K1122" i="18"/>
  <c r="K1123" i="18"/>
  <c r="K1124" i="18"/>
  <c r="K1125" i="18"/>
  <c r="K1126" i="18"/>
  <c r="K1127" i="18"/>
  <c r="K1128" i="18"/>
  <c r="K1129" i="18"/>
  <c r="K1130" i="18"/>
  <c r="K1131" i="18"/>
  <c r="K1132" i="18"/>
  <c r="K1133" i="18"/>
  <c r="K1134" i="18"/>
  <c r="K1135" i="18"/>
  <c r="K1136" i="18"/>
  <c r="K1137" i="18"/>
  <c r="K1138" i="18"/>
  <c r="K1139" i="18"/>
  <c r="K1140" i="18"/>
  <c r="K1141" i="18"/>
  <c r="K1142" i="18"/>
  <c r="K1143" i="18"/>
  <c r="K1144" i="18"/>
  <c r="K1145" i="18"/>
  <c r="K1146" i="18"/>
  <c r="K1147" i="18"/>
  <c r="K1148" i="18"/>
  <c r="K1149" i="18"/>
  <c r="K1150" i="18"/>
  <c r="K1151" i="18"/>
  <c r="K1152" i="18"/>
  <c r="K1153" i="18"/>
  <c r="K1154" i="18"/>
  <c r="K1155" i="18"/>
  <c r="K1156" i="18"/>
  <c r="K1157" i="18"/>
  <c r="K1158" i="18"/>
  <c r="K1159" i="18"/>
  <c r="K1160" i="18"/>
  <c r="K1161" i="18"/>
  <c r="K1162" i="18"/>
  <c r="K1163" i="18"/>
  <c r="K1164" i="18"/>
  <c r="K1165" i="18"/>
  <c r="K1166" i="18"/>
  <c r="K1167" i="18"/>
  <c r="K1168" i="18"/>
  <c r="K1169" i="18"/>
  <c r="K1170" i="18"/>
  <c r="K1171" i="18"/>
  <c r="K1172" i="18"/>
  <c r="K1173" i="18"/>
  <c r="K1174" i="18"/>
  <c r="K1175" i="18"/>
  <c r="K1176" i="18"/>
  <c r="K1177" i="18"/>
  <c r="K1178" i="18"/>
  <c r="K1179" i="18"/>
  <c r="K1180" i="18"/>
  <c r="K1181" i="18"/>
  <c r="K1182" i="18"/>
  <c r="K1183" i="18"/>
  <c r="K1184" i="18"/>
  <c r="K1185" i="18"/>
  <c r="K1186" i="18"/>
  <c r="K1187" i="18"/>
  <c r="K1188" i="18"/>
  <c r="K1189" i="18"/>
  <c r="K1190" i="18"/>
  <c r="K1191" i="18"/>
  <c r="K1192" i="18"/>
  <c r="K1193" i="18"/>
  <c r="K1194" i="18"/>
  <c r="K1195" i="18"/>
  <c r="K1196" i="18"/>
  <c r="K1197" i="18"/>
  <c r="K1198" i="18"/>
  <c r="K1199" i="18"/>
  <c r="K1200" i="18"/>
  <c r="K1201" i="18"/>
  <c r="K1202" i="18"/>
  <c r="K1203" i="18"/>
  <c r="K1204" i="18"/>
  <c r="K1205" i="18"/>
  <c r="K1206" i="18"/>
  <c r="K1207" i="18"/>
  <c r="K1208" i="18"/>
  <c r="K1209" i="18"/>
  <c r="K1210" i="18"/>
  <c r="K1211" i="18"/>
  <c r="K1212" i="18"/>
  <c r="K1213" i="18"/>
  <c r="K1214" i="18"/>
  <c r="K1215" i="18"/>
  <c r="K1216" i="18"/>
  <c r="K1217" i="18"/>
  <c r="K1218" i="18"/>
  <c r="K1219" i="18"/>
  <c r="K1220" i="18"/>
  <c r="K1221" i="18"/>
  <c r="K1222" i="18"/>
  <c r="K1223" i="18"/>
  <c r="K1224" i="18"/>
  <c r="K1225" i="18"/>
  <c r="K1226" i="18"/>
  <c r="K1227" i="18"/>
  <c r="K1228" i="18"/>
  <c r="K1229" i="18"/>
  <c r="K1230" i="18"/>
  <c r="K1231" i="18"/>
  <c r="K1232" i="18"/>
  <c r="K1233" i="18"/>
  <c r="K1234" i="18"/>
  <c r="K1235" i="18"/>
  <c r="K1236" i="18"/>
  <c r="K1237" i="18"/>
  <c r="K1238" i="18"/>
  <c r="K1239" i="18"/>
  <c r="K1240" i="18"/>
  <c r="K1241" i="18"/>
  <c r="K1242" i="18"/>
  <c r="K1243" i="18"/>
  <c r="K1244" i="18"/>
  <c r="K1245" i="18"/>
  <c r="K1246" i="18"/>
  <c r="K1247" i="18"/>
  <c r="K1248" i="18"/>
  <c r="K1249" i="18"/>
  <c r="K1250" i="18"/>
  <c r="K1251" i="18"/>
  <c r="K1252" i="18"/>
  <c r="K1253" i="18"/>
  <c r="K1254" i="18"/>
  <c r="K1255" i="18"/>
  <c r="K1256" i="18"/>
  <c r="K1257" i="18"/>
  <c r="K1258" i="18"/>
  <c r="K1259" i="18"/>
  <c r="K1260" i="18"/>
  <c r="K1261" i="18"/>
  <c r="K1262" i="18"/>
  <c r="K1263" i="18"/>
  <c r="K1264" i="18"/>
  <c r="K1265" i="18"/>
  <c r="K1266" i="18"/>
  <c r="K1267" i="18"/>
  <c r="K1268" i="18"/>
  <c r="K1269" i="18"/>
  <c r="K1270" i="18"/>
  <c r="K1271" i="18"/>
  <c r="K1272" i="18"/>
  <c r="K1273" i="18"/>
  <c r="K1274" i="18"/>
  <c r="K1275" i="18"/>
  <c r="K1276" i="18"/>
  <c r="K1277" i="18"/>
  <c r="K1278" i="18"/>
  <c r="K1279" i="18"/>
  <c r="K1280" i="18"/>
  <c r="K1281" i="18"/>
  <c r="K1282" i="18"/>
  <c r="K1283" i="18"/>
  <c r="K1284" i="18"/>
  <c r="K1285" i="18"/>
  <c r="K1286" i="18"/>
  <c r="K1287" i="18"/>
  <c r="K1288" i="18"/>
  <c r="K1289" i="18"/>
  <c r="K1290" i="18"/>
  <c r="K1291" i="18"/>
  <c r="K1292" i="18"/>
  <c r="K1293" i="18"/>
  <c r="K1294" i="18"/>
  <c r="K1295" i="18"/>
  <c r="K1296" i="18"/>
  <c r="K1297" i="18"/>
  <c r="K1298" i="18"/>
  <c r="K1299" i="18"/>
  <c r="K1300" i="18"/>
  <c r="K1301" i="18"/>
  <c r="K1302" i="18"/>
  <c r="K1303" i="18"/>
  <c r="K1304" i="18"/>
  <c r="K1305" i="18"/>
  <c r="K1306" i="18"/>
  <c r="K1307" i="18"/>
  <c r="K1308" i="18"/>
  <c r="K1309" i="18"/>
  <c r="K1310" i="18"/>
  <c r="K1311" i="18"/>
  <c r="K1312" i="18"/>
  <c r="K1313" i="18"/>
  <c r="K1314" i="18"/>
  <c r="K1315" i="18"/>
  <c r="K1316" i="18"/>
  <c r="K1317" i="18"/>
  <c r="K1318" i="18"/>
  <c r="K1319" i="18"/>
  <c r="K1320" i="18"/>
  <c r="K1321" i="18"/>
  <c r="K1322" i="18"/>
  <c r="K1323" i="18"/>
  <c r="K1324" i="18"/>
  <c r="K1325" i="18"/>
  <c r="K1326" i="18"/>
  <c r="K1327" i="18"/>
  <c r="K1328" i="18"/>
  <c r="K1329" i="18"/>
  <c r="K1330" i="18"/>
  <c r="K1331" i="18"/>
  <c r="K1332" i="18"/>
  <c r="K1333" i="18"/>
  <c r="K1334" i="18"/>
  <c r="K1335" i="18"/>
  <c r="K1336" i="18"/>
  <c r="K1337" i="18"/>
  <c r="K1338" i="18"/>
  <c r="K1339" i="18"/>
  <c r="K1340" i="18"/>
  <c r="K1341" i="18"/>
  <c r="K1342" i="18"/>
  <c r="K1343" i="18"/>
  <c r="K1344" i="18"/>
  <c r="K1345" i="18"/>
  <c r="K1346" i="18"/>
  <c r="K1347" i="18"/>
  <c r="K1348" i="18"/>
  <c r="K1349" i="18"/>
  <c r="K1350" i="18"/>
  <c r="K1351" i="18"/>
  <c r="K1352" i="18"/>
  <c r="K1353" i="18"/>
  <c r="K1354" i="18"/>
  <c r="K1355" i="18"/>
  <c r="K1356" i="18"/>
  <c r="K1357" i="18"/>
  <c r="K1358" i="18"/>
  <c r="K1359" i="18"/>
  <c r="K1360" i="18"/>
  <c r="K1361" i="18"/>
  <c r="K1362" i="18"/>
  <c r="K1363" i="18"/>
  <c r="K1364" i="18"/>
  <c r="K1365" i="18"/>
  <c r="K1366" i="18"/>
  <c r="K1367" i="18"/>
  <c r="K1368" i="18"/>
  <c r="K1369" i="18"/>
  <c r="K1370" i="18"/>
  <c r="K1371" i="18"/>
  <c r="K1372" i="18"/>
  <c r="K1373" i="18"/>
  <c r="K1374" i="18"/>
  <c r="K1375" i="18"/>
  <c r="K1376" i="18"/>
  <c r="K1377" i="18"/>
  <c r="K1378" i="18"/>
  <c r="K1379" i="18"/>
  <c r="K1380" i="18"/>
  <c r="K1381" i="18"/>
  <c r="K1382" i="18"/>
  <c r="K1383" i="18"/>
  <c r="K1384" i="18"/>
  <c r="K1385" i="18"/>
  <c r="K1386" i="18"/>
  <c r="K1387" i="18"/>
  <c r="K1388" i="18"/>
  <c r="K1389" i="18"/>
  <c r="K1390" i="18"/>
  <c r="K1391" i="18"/>
  <c r="K1392" i="18"/>
  <c r="K1393" i="18"/>
  <c r="K1394" i="18"/>
  <c r="K1395" i="18"/>
  <c r="K1396" i="18"/>
  <c r="K1397" i="18"/>
  <c r="K1398" i="18"/>
  <c r="K1399" i="18"/>
  <c r="K1400" i="18"/>
  <c r="K1401" i="18"/>
  <c r="K1402" i="18"/>
  <c r="K1403" i="18"/>
  <c r="K1404" i="18"/>
  <c r="K1405" i="18"/>
  <c r="K1406" i="18"/>
  <c r="K1407" i="18"/>
  <c r="K1408" i="18"/>
  <c r="K1409" i="18"/>
  <c r="K1410" i="18"/>
  <c r="K1411" i="18"/>
  <c r="K1412" i="18"/>
  <c r="K1413" i="18"/>
  <c r="K1414" i="18"/>
  <c r="K1415" i="18"/>
  <c r="K1416" i="18"/>
  <c r="K1417" i="18"/>
  <c r="K1418" i="18"/>
  <c r="K1419" i="18"/>
  <c r="K1420" i="18"/>
  <c r="K1421" i="18"/>
  <c r="K1422" i="18"/>
  <c r="K1423" i="18"/>
  <c r="K1424" i="18"/>
  <c r="K1425" i="18"/>
  <c r="K1426" i="18"/>
  <c r="K1427" i="18"/>
  <c r="K1428" i="18"/>
  <c r="K1429" i="18"/>
  <c r="K1430" i="18"/>
  <c r="K1431" i="18"/>
  <c r="K1432" i="18"/>
  <c r="K1433" i="18"/>
  <c r="K1434" i="18"/>
  <c r="K1435" i="18"/>
  <c r="K1436" i="18"/>
  <c r="K1437" i="18"/>
  <c r="K1438" i="18"/>
  <c r="K1439" i="18"/>
  <c r="K1440" i="18"/>
  <c r="K1441" i="18"/>
  <c r="K1442" i="18"/>
  <c r="K1443" i="18"/>
  <c r="K1444" i="18"/>
  <c r="K1445" i="18"/>
  <c r="K1446" i="18"/>
  <c r="K1447" i="18"/>
  <c r="K1448" i="18"/>
  <c r="K1449" i="18"/>
  <c r="K1450" i="18"/>
  <c r="K1451" i="18"/>
  <c r="K1452" i="18"/>
  <c r="K1453" i="18"/>
  <c r="K1454" i="18"/>
  <c r="K1455" i="18"/>
  <c r="K1456" i="18"/>
  <c r="K1457" i="18"/>
  <c r="K1458" i="18"/>
  <c r="K1459" i="18"/>
  <c r="K1460" i="18"/>
  <c r="K1461" i="18"/>
  <c r="K1462" i="18"/>
  <c r="K1463" i="18"/>
  <c r="K1464" i="18"/>
  <c r="K1465" i="18"/>
  <c r="K1466" i="18"/>
  <c r="K1467" i="18"/>
  <c r="K1468" i="18"/>
  <c r="K1469" i="18"/>
  <c r="K1470" i="18"/>
  <c r="K1471" i="18"/>
  <c r="K1472" i="18"/>
  <c r="K1473" i="18"/>
  <c r="K1474" i="18"/>
  <c r="K1475" i="18"/>
  <c r="K1476" i="18"/>
  <c r="K1477" i="18"/>
  <c r="K1478" i="18"/>
  <c r="K1479" i="18"/>
  <c r="K1480" i="18"/>
  <c r="K1481" i="18"/>
  <c r="K1482" i="18"/>
  <c r="K1483" i="18"/>
  <c r="K1484" i="18"/>
  <c r="K1485" i="18"/>
  <c r="K1486" i="18"/>
  <c r="K1487" i="18"/>
  <c r="K1488" i="18"/>
  <c r="K1489" i="18"/>
  <c r="K1490" i="18"/>
  <c r="K1491" i="18"/>
  <c r="K1492" i="18"/>
  <c r="K1493" i="18"/>
  <c r="K1494" i="18"/>
  <c r="K1495" i="18"/>
  <c r="K1496" i="18"/>
  <c r="K1497" i="18"/>
  <c r="K1498" i="18"/>
  <c r="K1499" i="18"/>
  <c r="K1500" i="18"/>
  <c r="K1501" i="18"/>
  <c r="K1502" i="18"/>
  <c r="K1503" i="18"/>
  <c r="K1504" i="18"/>
  <c r="K1505" i="18"/>
  <c r="K1506" i="18"/>
  <c r="K1507" i="18"/>
  <c r="K1508" i="18"/>
  <c r="K1509" i="18"/>
  <c r="K1510" i="18"/>
  <c r="K1511" i="18"/>
  <c r="K1512" i="18"/>
  <c r="K1513" i="18"/>
  <c r="K1514" i="18"/>
  <c r="K1515" i="18"/>
  <c r="K1516" i="18"/>
  <c r="K1517" i="18"/>
  <c r="K1518" i="18"/>
  <c r="K1519" i="18"/>
  <c r="K1520" i="18"/>
  <c r="K1521" i="18"/>
  <c r="K1522" i="18"/>
  <c r="K1523" i="18"/>
  <c r="K1524" i="18"/>
  <c r="K1525" i="18"/>
  <c r="K1526" i="18"/>
  <c r="K1527" i="18"/>
  <c r="K1528" i="18"/>
  <c r="K1529" i="18"/>
  <c r="K1530" i="18"/>
  <c r="K1531" i="18"/>
  <c r="K1532" i="18"/>
  <c r="K1533" i="18"/>
  <c r="K1534" i="18"/>
  <c r="K1535" i="18"/>
  <c r="K1536" i="18"/>
  <c r="K1537" i="18"/>
  <c r="K1538" i="18"/>
  <c r="K1539" i="18"/>
  <c r="K1540" i="18"/>
  <c r="K1541" i="18"/>
  <c r="K1542" i="18"/>
  <c r="K1543" i="18"/>
  <c r="K1544" i="18"/>
  <c r="K1545" i="18"/>
  <c r="K1546" i="18"/>
  <c r="K1547" i="18"/>
  <c r="K1548" i="18"/>
  <c r="K1549" i="18"/>
  <c r="K1550" i="18"/>
  <c r="K1551" i="18"/>
  <c r="K1552" i="18"/>
  <c r="K1553" i="18"/>
  <c r="K1554" i="18"/>
  <c r="K1555" i="18"/>
  <c r="K1556" i="18"/>
  <c r="K1557" i="18"/>
  <c r="K1558" i="18"/>
  <c r="K1559" i="18"/>
  <c r="K1560" i="18"/>
  <c r="K1561" i="18"/>
  <c r="K1562" i="18"/>
  <c r="K1563" i="18"/>
  <c r="K1564" i="18"/>
  <c r="K1565" i="18"/>
  <c r="K1566" i="18"/>
  <c r="K1567" i="18"/>
  <c r="K1568" i="18"/>
  <c r="K1569" i="18"/>
  <c r="K1570" i="18"/>
  <c r="K1571" i="18"/>
  <c r="K1572" i="18"/>
  <c r="K1573" i="18"/>
  <c r="K1574" i="18"/>
  <c r="K1575" i="18"/>
  <c r="K1576" i="18"/>
  <c r="K1577" i="18"/>
  <c r="K1578" i="18"/>
  <c r="K1579" i="18"/>
  <c r="K1580" i="18"/>
  <c r="K1581" i="18"/>
  <c r="K1582" i="18"/>
  <c r="K1583" i="18"/>
  <c r="K1584" i="18"/>
  <c r="K1585" i="18"/>
  <c r="K1586" i="18"/>
  <c r="K1587" i="18"/>
  <c r="K1588" i="18"/>
  <c r="K1589" i="18"/>
  <c r="K1590" i="18"/>
  <c r="K1591" i="18"/>
  <c r="K1592" i="18"/>
  <c r="K1593" i="18"/>
  <c r="K1594" i="18"/>
  <c r="K1595" i="18"/>
  <c r="K1596" i="18"/>
  <c r="K1597" i="18"/>
  <c r="K1598" i="18"/>
  <c r="K1599" i="18"/>
  <c r="K1600" i="18"/>
  <c r="K1601" i="18"/>
  <c r="K1602" i="18"/>
  <c r="K1603" i="18"/>
  <c r="K1604" i="18"/>
  <c r="K1605" i="18"/>
  <c r="K1606" i="18"/>
  <c r="K1607" i="18"/>
  <c r="K1608" i="18"/>
  <c r="K1609" i="18"/>
  <c r="K1610" i="18"/>
  <c r="K1611" i="18"/>
  <c r="K1612" i="18"/>
  <c r="K1613" i="18"/>
  <c r="K1614" i="18"/>
  <c r="K1615" i="18"/>
  <c r="K1616" i="18"/>
  <c r="K1617" i="18"/>
  <c r="K1618" i="18"/>
  <c r="K1619" i="18"/>
  <c r="K1620" i="18"/>
  <c r="K1621" i="18"/>
  <c r="K1622" i="18"/>
  <c r="K1623" i="18"/>
  <c r="K1624" i="18"/>
  <c r="K1625" i="18"/>
  <c r="K1626" i="18"/>
  <c r="K1627" i="18"/>
  <c r="K1628" i="18"/>
  <c r="K1629" i="18"/>
  <c r="K1630" i="18"/>
  <c r="K1631" i="18"/>
  <c r="K1632" i="18"/>
  <c r="K1633" i="18"/>
  <c r="K1634" i="18"/>
  <c r="K1635" i="18"/>
  <c r="K1636" i="18"/>
  <c r="K1637" i="18"/>
  <c r="K1638" i="18"/>
  <c r="K1639" i="18"/>
  <c r="K1640" i="18"/>
  <c r="K1641" i="18"/>
  <c r="K1642" i="18"/>
  <c r="K1643" i="18"/>
  <c r="K1644" i="18"/>
  <c r="K1645" i="18"/>
  <c r="K1646" i="18"/>
  <c r="K1647" i="18"/>
  <c r="K1648" i="18"/>
  <c r="K1649" i="18"/>
  <c r="K1650" i="18"/>
  <c r="K1651" i="18"/>
  <c r="K1652" i="18"/>
  <c r="K1653" i="18"/>
  <c r="K1654" i="18"/>
  <c r="K1655" i="18"/>
  <c r="K1656" i="18"/>
  <c r="K1657" i="18"/>
  <c r="K1658" i="18"/>
  <c r="K1659" i="18"/>
  <c r="K1660" i="18"/>
  <c r="K1661" i="18"/>
  <c r="K1662" i="18"/>
  <c r="K1663" i="18"/>
  <c r="K1664" i="18"/>
  <c r="K1665" i="18"/>
  <c r="K1666" i="18"/>
  <c r="K1667" i="18"/>
  <c r="K1668" i="18"/>
  <c r="K1669" i="18"/>
  <c r="K1670" i="18"/>
  <c r="K1671" i="18"/>
  <c r="K1672" i="18"/>
  <c r="K1673" i="18"/>
  <c r="K1674" i="18"/>
  <c r="K1675" i="18"/>
  <c r="K1676" i="18"/>
  <c r="K1677" i="18"/>
  <c r="K1678" i="18"/>
  <c r="K1679" i="18"/>
  <c r="K1680" i="18"/>
  <c r="K1681" i="18"/>
  <c r="K1682" i="18"/>
  <c r="K1683" i="18"/>
  <c r="K1684" i="18"/>
  <c r="K1685" i="18"/>
  <c r="K1686" i="18"/>
  <c r="K1687" i="18"/>
  <c r="K1688" i="18"/>
  <c r="K1689" i="18"/>
  <c r="K1690" i="18"/>
  <c r="K1691" i="18"/>
  <c r="K1692" i="18"/>
  <c r="K1693" i="18"/>
  <c r="K1694" i="18"/>
  <c r="K1695" i="18"/>
  <c r="K1696" i="18"/>
  <c r="K1697" i="18"/>
  <c r="K1698" i="18"/>
  <c r="K1699" i="18"/>
  <c r="K1700" i="18"/>
  <c r="K1701" i="18"/>
  <c r="K1702" i="18"/>
  <c r="K1703" i="18"/>
  <c r="K1704" i="18"/>
  <c r="K1705" i="18"/>
  <c r="K1706" i="18"/>
  <c r="K1707" i="18"/>
  <c r="K1708" i="18"/>
  <c r="K1709" i="18"/>
  <c r="K1710" i="18"/>
  <c r="K1711" i="18"/>
  <c r="K1712" i="18"/>
  <c r="K1713" i="18"/>
  <c r="K1714" i="18"/>
  <c r="K1715" i="18"/>
  <c r="K1716" i="18"/>
  <c r="K1717" i="18"/>
  <c r="K1718" i="18"/>
  <c r="K1719" i="18"/>
  <c r="K1720" i="18"/>
  <c r="K1721" i="18"/>
  <c r="K1722" i="18"/>
  <c r="K1723" i="18"/>
  <c r="K1724" i="18"/>
  <c r="K1725" i="18"/>
  <c r="K1726" i="18"/>
  <c r="K1727" i="18"/>
  <c r="K1728" i="18"/>
  <c r="K1729" i="18"/>
  <c r="K1730" i="18"/>
  <c r="K1731" i="18"/>
  <c r="K1732" i="18"/>
  <c r="K1733" i="18"/>
  <c r="K1734" i="18"/>
  <c r="K1735" i="18"/>
  <c r="K1736" i="18"/>
  <c r="K1737" i="18"/>
  <c r="K1738" i="18"/>
  <c r="K1739" i="18"/>
  <c r="K1740" i="18"/>
  <c r="K1741" i="18"/>
  <c r="K1742" i="18"/>
  <c r="K1743" i="18"/>
  <c r="K1744" i="18"/>
  <c r="K1745" i="18"/>
  <c r="K1746" i="18"/>
  <c r="K1747" i="18"/>
  <c r="K1748" i="18"/>
  <c r="K1749" i="18"/>
  <c r="K1750" i="18"/>
  <c r="K1751" i="18"/>
  <c r="K1752" i="18"/>
  <c r="K1753" i="18"/>
  <c r="K1754" i="18"/>
  <c r="K1755" i="18"/>
  <c r="K1756" i="18"/>
  <c r="K1757" i="18"/>
  <c r="K1758" i="18"/>
  <c r="K1759" i="18"/>
  <c r="K1760" i="18"/>
  <c r="K1761" i="18"/>
  <c r="K1762" i="18"/>
  <c r="K1763" i="18"/>
  <c r="K1764" i="18"/>
  <c r="K1765" i="18"/>
  <c r="K1766" i="18"/>
  <c r="K1767" i="18"/>
  <c r="K1768" i="18"/>
  <c r="K1769" i="18"/>
  <c r="K1770" i="18"/>
  <c r="K1771" i="18"/>
  <c r="K1772" i="18"/>
  <c r="K1773" i="18"/>
  <c r="K1774" i="18"/>
  <c r="K1775" i="18"/>
  <c r="K1776" i="18"/>
  <c r="K1777" i="18"/>
  <c r="K1778" i="18"/>
  <c r="K1779" i="18"/>
  <c r="K1780" i="18"/>
  <c r="K1781" i="18"/>
  <c r="K1782" i="18"/>
  <c r="K1783" i="18"/>
  <c r="K1784" i="18"/>
  <c r="K1785" i="18"/>
  <c r="K1786" i="18"/>
  <c r="K1787" i="18"/>
  <c r="K1788" i="18"/>
  <c r="K1789" i="18"/>
  <c r="K1790" i="18"/>
  <c r="K1791" i="18"/>
  <c r="K1792" i="18"/>
  <c r="K1793" i="18"/>
  <c r="K1794" i="18"/>
  <c r="K1795" i="18"/>
  <c r="K1796" i="18"/>
  <c r="K1797" i="18"/>
  <c r="K1798" i="18"/>
  <c r="K1799" i="18"/>
  <c r="K1800" i="18"/>
  <c r="K1801" i="18"/>
  <c r="K1802" i="18"/>
  <c r="K1803" i="18"/>
  <c r="K1804" i="18"/>
  <c r="K1805" i="18"/>
  <c r="K1806" i="18"/>
  <c r="K1807" i="18"/>
  <c r="K1808" i="18"/>
  <c r="K1809" i="18"/>
  <c r="K1810" i="18"/>
  <c r="K1811" i="18"/>
  <c r="K1812" i="18"/>
  <c r="K1813" i="18"/>
  <c r="K1814" i="18"/>
  <c r="K1815" i="18"/>
  <c r="K1816" i="18"/>
  <c r="K1817" i="18"/>
  <c r="K1818" i="18"/>
  <c r="K1819" i="18"/>
  <c r="K1820" i="18"/>
  <c r="K1821" i="18"/>
  <c r="K1822" i="18"/>
  <c r="K1823" i="18"/>
  <c r="K1824" i="18"/>
  <c r="K1825" i="18"/>
  <c r="K1826" i="18"/>
  <c r="K1827" i="18"/>
  <c r="K1828" i="18"/>
  <c r="K1829" i="18"/>
  <c r="K1830" i="18"/>
  <c r="K1831" i="18"/>
  <c r="K1832" i="18"/>
  <c r="K1833" i="18"/>
  <c r="K1834" i="18"/>
  <c r="K1835" i="18"/>
  <c r="K1836" i="18"/>
  <c r="K1837" i="18"/>
  <c r="K1838" i="18"/>
  <c r="K1839" i="18"/>
  <c r="K1840" i="18"/>
  <c r="K1841" i="18"/>
  <c r="K1842" i="18"/>
  <c r="K1843" i="18"/>
  <c r="K1844" i="18"/>
  <c r="K1845" i="18"/>
  <c r="K1846" i="18"/>
  <c r="K1847" i="18"/>
  <c r="K1848" i="18"/>
  <c r="K1849" i="18"/>
  <c r="K1850" i="18"/>
  <c r="K1851" i="18"/>
  <c r="K1852" i="18"/>
  <c r="K1853" i="18"/>
  <c r="K1854" i="18"/>
  <c r="K1855" i="18"/>
  <c r="K1856" i="18"/>
  <c r="K1857" i="18"/>
  <c r="K1858" i="18"/>
  <c r="K1859" i="18"/>
  <c r="K1860" i="18"/>
  <c r="K1861" i="18"/>
  <c r="K1862" i="18"/>
  <c r="K1863" i="18"/>
  <c r="K1864" i="18"/>
  <c r="K1865" i="18"/>
  <c r="K1866" i="18"/>
  <c r="K1867" i="18"/>
  <c r="K1868" i="18"/>
  <c r="K1869" i="18"/>
  <c r="K1870" i="18"/>
  <c r="K1871" i="18"/>
  <c r="K1872" i="18"/>
  <c r="K1873" i="18"/>
  <c r="K1874" i="18"/>
  <c r="K1875" i="18"/>
  <c r="K1876" i="18"/>
  <c r="K1877" i="18"/>
  <c r="K1878" i="18"/>
  <c r="K1879" i="18"/>
  <c r="K1880" i="18"/>
  <c r="K1881" i="18"/>
  <c r="K1882" i="18"/>
  <c r="K1883" i="18"/>
  <c r="K1884" i="18"/>
  <c r="K1885" i="18"/>
  <c r="K1886" i="18"/>
  <c r="K1887" i="18"/>
  <c r="K1888" i="18"/>
  <c r="K1889" i="18"/>
  <c r="K1890" i="18"/>
  <c r="K1891" i="18"/>
  <c r="K1892" i="18"/>
  <c r="K1893" i="18"/>
  <c r="K1894" i="18"/>
  <c r="K1895" i="18"/>
  <c r="K1896" i="18"/>
  <c r="K1897" i="18"/>
  <c r="K1898" i="18"/>
  <c r="K1899" i="18"/>
  <c r="K1900" i="18"/>
  <c r="K1901" i="18"/>
  <c r="K1902" i="18"/>
  <c r="K1903" i="18"/>
  <c r="K1904" i="18"/>
  <c r="K1905" i="18"/>
  <c r="K1906" i="18"/>
  <c r="K1907" i="18"/>
  <c r="K1908" i="18"/>
  <c r="K1909" i="18"/>
  <c r="K1910" i="18"/>
  <c r="K1911" i="18"/>
  <c r="K1912" i="18"/>
  <c r="K1913" i="18"/>
  <c r="K1914" i="18"/>
  <c r="K1915" i="18"/>
  <c r="K1916" i="18"/>
  <c r="K1917" i="18"/>
  <c r="K1918" i="18"/>
  <c r="K1919" i="18"/>
  <c r="K1920" i="18"/>
  <c r="K1921" i="18"/>
  <c r="K1922" i="18"/>
  <c r="K1923" i="18"/>
  <c r="K1924" i="18"/>
  <c r="K1925" i="18"/>
  <c r="K1926" i="18"/>
  <c r="K1927" i="18"/>
  <c r="K1928" i="18"/>
  <c r="K1929" i="18"/>
  <c r="K1930" i="18"/>
  <c r="K1931" i="18"/>
  <c r="K1932" i="18"/>
  <c r="K1933" i="18"/>
  <c r="K1934" i="18"/>
  <c r="K1935" i="18"/>
  <c r="K1936" i="18"/>
  <c r="K1937" i="18"/>
  <c r="K1938" i="18"/>
  <c r="K1939" i="18"/>
  <c r="K1940" i="18"/>
  <c r="K1941" i="18"/>
  <c r="K1942" i="18"/>
  <c r="K1943" i="18"/>
  <c r="K1944" i="18"/>
  <c r="K1945" i="18"/>
  <c r="K1946" i="18"/>
  <c r="K1947" i="18"/>
  <c r="K1948" i="18"/>
  <c r="K1949" i="18"/>
  <c r="K1950" i="18"/>
  <c r="K1951" i="18"/>
  <c r="K1952" i="18"/>
  <c r="K1953" i="18"/>
  <c r="K1954" i="18"/>
  <c r="K1955" i="18"/>
  <c r="K1956" i="18"/>
  <c r="K1957" i="18"/>
  <c r="K1958" i="18"/>
  <c r="K1959" i="18"/>
  <c r="K1960" i="18"/>
  <c r="K1961" i="18"/>
  <c r="K1962" i="18"/>
  <c r="K1963" i="18"/>
  <c r="K1964" i="18"/>
  <c r="K1965" i="18"/>
  <c r="K1966" i="18"/>
  <c r="K1967" i="18"/>
  <c r="K1968" i="18"/>
  <c r="K1969" i="18"/>
  <c r="K1970" i="18"/>
  <c r="K1971" i="18"/>
  <c r="K1972" i="18"/>
  <c r="K1973" i="18"/>
  <c r="K1974" i="18"/>
  <c r="K1975" i="18"/>
  <c r="K1976" i="18"/>
  <c r="K1977" i="18"/>
  <c r="K1978" i="18"/>
  <c r="K1979" i="18"/>
  <c r="K1980" i="18"/>
  <c r="K1981" i="18"/>
  <c r="K1982" i="18"/>
  <c r="K1983" i="18"/>
  <c r="K1984" i="18"/>
  <c r="K1985" i="18"/>
  <c r="K1986" i="18"/>
  <c r="K1987" i="18"/>
  <c r="K1988" i="18"/>
  <c r="K1989" i="18"/>
  <c r="K1990" i="18"/>
  <c r="K1991" i="18"/>
  <c r="K1992" i="18"/>
  <c r="K1993" i="18"/>
  <c r="K1994" i="18"/>
  <c r="K1995" i="18"/>
  <c r="K1996" i="18"/>
  <c r="K1997" i="18"/>
  <c r="K1998" i="18"/>
  <c r="K1999" i="18"/>
  <c r="K2000" i="18"/>
  <c r="K2001" i="18"/>
  <c r="K2002" i="18"/>
  <c r="K2003" i="18"/>
  <c r="K2004" i="18"/>
  <c r="K2005" i="18"/>
  <c r="K2006" i="18"/>
  <c r="K2007" i="18"/>
  <c r="K2008" i="18"/>
  <c r="K2009" i="18"/>
  <c r="K2010" i="18"/>
  <c r="K2011" i="18"/>
  <c r="K2012" i="18"/>
  <c r="K2013" i="18"/>
  <c r="K2014" i="18"/>
  <c r="K2015" i="18"/>
  <c r="K2016" i="18"/>
  <c r="K2017" i="18"/>
  <c r="K2018" i="18"/>
  <c r="K2019" i="18"/>
  <c r="K2020" i="18"/>
  <c r="K2021" i="18"/>
  <c r="K2022" i="18"/>
  <c r="K2023" i="18"/>
  <c r="K2024" i="18"/>
  <c r="K2025" i="18"/>
  <c r="K2026" i="18"/>
  <c r="K2027" i="18"/>
  <c r="K2028" i="18"/>
  <c r="K2029" i="18"/>
  <c r="K2030" i="18"/>
  <c r="K2031" i="18"/>
  <c r="K2032" i="18"/>
  <c r="K2033" i="18"/>
  <c r="K2034" i="18"/>
  <c r="K2035" i="18"/>
  <c r="K2036" i="18"/>
  <c r="K2037" i="18"/>
  <c r="K2038" i="18"/>
  <c r="K2039" i="18"/>
  <c r="K2040" i="18"/>
  <c r="K2041" i="18"/>
  <c r="K2042" i="18"/>
  <c r="K2043" i="18"/>
  <c r="K2044" i="18"/>
  <c r="K2045" i="18"/>
  <c r="K2046" i="18"/>
  <c r="K2047" i="18"/>
  <c r="K2048" i="18"/>
  <c r="K2049" i="18"/>
  <c r="K2050" i="18"/>
  <c r="K2051" i="18"/>
  <c r="K2052" i="18"/>
  <c r="K2053" i="18"/>
  <c r="K2054" i="18"/>
  <c r="K2055" i="18"/>
  <c r="K2056" i="18"/>
  <c r="K2057" i="18"/>
  <c r="K2058" i="18"/>
  <c r="K2059" i="18"/>
  <c r="K2060" i="18"/>
  <c r="K2061" i="18"/>
  <c r="K2062" i="18"/>
  <c r="K2063" i="18"/>
  <c r="K2064" i="18"/>
  <c r="K2065" i="18"/>
  <c r="K2066" i="18"/>
  <c r="K2067" i="18"/>
  <c r="K2068" i="18"/>
  <c r="K2069" i="18"/>
  <c r="K2070" i="18"/>
  <c r="K2071" i="18"/>
  <c r="K2072" i="18"/>
  <c r="K2073" i="18"/>
  <c r="K2074" i="18"/>
  <c r="K2075" i="18"/>
  <c r="K2076" i="18"/>
  <c r="K2077" i="18"/>
  <c r="K2078" i="18"/>
  <c r="K2079" i="18"/>
  <c r="K2080" i="18"/>
  <c r="K2081" i="18"/>
  <c r="K2082" i="18"/>
  <c r="K2083" i="18"/>
  <c r="K2084" i="18"/>
  <c r="K2085" i="18"/>
  <c r="K2086" i="18"/>
  <c r="K2087" i="18"/>
  <c r="K2088" i="18"/>
  <c r="K2089" i="18"/>
  <c r="K2090" i="18"/>
  <c r="K2091" i="18"/>
  <c r="K2092" i="18"/>
  <c r="K2093" i="18"/>
  <c r="K2094" i="18"/>
  <c r="K2095" i="18"/>
  <c r="K2096" i="18"/>
  <c r="K2097" i="18"/>
  <c r="K2098" i="18"/>
  <c r="K2099" i="18"/>
  <c r="K2100" i="18"/>
  <c r="K2101" i="18"/>
  <c r="K2102" i="18"/>
  <c r="K2103" i="18"/>
  <c r="K2104" i="18"/>
  <c r="K2105" i="18"/>
  <c r="K2106" i="18"/>
  <c r="K2107" i="18"/>
  <c r="K2108" i="18"/>
  <c r="K2109" i="18"/>
  <c r="K2110" i="18"/>
  <c r="K2111" i="18"/>
  <c r="K2112" i="18"/>
  <c r="K2113" i="18"/>
  <c r="K2114" i="18"/>
  <c r="K2115" i="18"/>
  <c r="K2116" i="18"/>
  <c r="K2117" i="18"/>
  <c r="K2118" i="18"/>
  <c r="K2119" i="18"/>
  <c r="K2120" i="18"/>
  <c r="K2121" i="18"/>
  <c r="K2122" i="18"/>
  <c r="K2123" i="18"/>
  <c r="K2124" i="18"/>
  <c r="K2125" i="18"/>
  <c r="K2126" i="18"/>
  <c r="K2127" i="18"/>
  <c r="K2128" i="18"/>
  <c r="K2129" i="18"/>
  <c r="K2130" i="18"/>
  <c r="K2131" i="18"/>
  <c r="K2132" i="18"/>
  <c r="K2133" i="18"/>
  <c r="K2134" i="18"/>
  <c r="K2135" i="18"/>
  <c r="K2136" i="18"/>
  <c r="K2137" i="18"/>
  <c r="K2138" i="18"/>
  <c r="K2139" i="18"/>
  <c r="K2140" i="18"/>
  <c r="K2141" i="18"/>
  <c r="K2142" i="18"/>
  <c r="K2143" i="18"/>
  <c r="K2144" i="18"/>
  <c r="K2145" i="18"/>
  <c r="K2146" i="18"/>
  <c r="K2147" i="18"/>
  <c r="K2148" i="18"/>
  <c r="K2149" i="18"/>
  <c r="K2150" i="18"/>
  <c r="K2151" i="18"/>
  <c r="K2152" i="18"/>
  <c r="K2153" i="18"/>
  <c r="K2154" i="18"/>
  <c r="K2155" i="18"/>
  <c r="K2156" i="18"/>
  <c r="K2157" i="18"/>
  <c r="K2158" i="18"/>
  <c r="K2159" i="18"/>
  <c r="K2160" i="18"/>
  <c r="K2161" i="18"/>
  <c r="K2162" i="18"/>
  <c r="K2163" i="18"/>
  <c r="K2164" i="18"/>
  <c r="K2165" i="18"/>
  <c r="K2166" i="18"/>
  <c r="K2167" i="18"/>
  <c r="K2168" i="18"/>
  <c r="K2169" i="18"/>
  <c r="K2170" i="18"/>
  <c r="K2171" i="18"/>
  <c r="K2172" i="18"/>
  <c r="K2173" i="18"/>
  <c r="K2174" i="18"/>
  <c r="K2175" i="18"/>
  <c r="K2176" i="18"/>
  <c r="K2177" i="18"/>
  <c r="K2178" i="18"/>
  <c r="K2179" i="18"/>
  <c r="K2180" i="18"/>
  <c r="K2181" i="18"/>
  <c r="K2182" i="18"/>
  <c r="K2183" i="18"/>
  <c r="K2184" i="18"/>
  <c r="K2185" i="18"/>
  <c r="K2186" i="18"/>
  <c r="K2187" i="18"/>
  <c r="K2188" i="18"/>
  <c r="K2189" i="18"/>
  <c r="K2190" i="18"/>
  <c r="K2191" i="18"/>
  <c r="K2192" i="18"/>
  <c r="K2193" i="18"/>
  <c r="K2194" i="18"/>
  <c r="K2195" i="18"/>
  <c r="K2196" i="18"/>
  <c r="K2197" i="18"/>
  <c r="K2198" i="18"/>
  <c r="K2199" i="18"/>
  <c r="K2200" i="18"/>
  <c r="K2201" i="18"/>
  <c r="K2202" i="18"/>
  <c r="K2203" i="18"/>
  <c r="K2204" i="18"/>
  <c r="K2205" i="18"/>
  <c r="K2206" i="18"/>
  <c r="K2207" i="18"/>
  <c r="K2208" i="18"/>
  <c r="K2209" i="18"/>
  <c r="K2210" i="18"/>
  <c r="K2211" i="18"/>
  <c r="K2212" i="18"/>
  <c r="K2213" i="18"/>
  <c r="K2214" i="18"/>
  <c r="K2215" i="18"/>
  <c r="K2216" i="18"/>
  <c r="K2217" i="18"/>
  <c r="K2218" i="18"/>
  <c r="K2219" i="18"/>
  <c r="K2220" i="18"/>
  <c r="K2221" i="18"/>
  <c r="K2222" i="18"/>
  <c r="K2223" i="18"/>
  <c r="K2224" i="18"/>
  <c r="K2225" i="18"/>
  <c r="K2226" i="18"/>
  <c r="K2227" i="18"/>
  <c r="K2228" i="18"/>
  <c r="K2229" i="18"/>
  <c r="K2230" i="18"/>
  <c r="K2231" i="18"/>
  <c r="K2232" i="18"/>
  <c r="K2233" i="18"/>
  <c r="K2234" i="18"/>
  <c r="K2235" i="18"/>
  <c r="K2236" i="18"/>
  <c r="K2237" i="18"/>
  <c r="K2238" i="18"/>
  <c r="K2239" i="18"/>
  <c r="K2240" i="18"/>
  <c r="K2241" i="18"/>
  <c r="K2242" i="18"/>
  <c r="K2243" i="18"/>
  <c r="K2244" i="18"/>
  <c r="K2245" i="18"/>
  <c r="K2246" i="18"/>
  <c r="K2247" i="18"/>
  <c r="K2248" i="18"/>
  <c r="K2249" i="18"/>
  <c r="K2250" i="18"/>
  <c r="K2251" i="18"/>
  <c r="K2252" i="18"/>
  <c r="K2253" i="18"/>
  <c r="K2254" i="18"/>
  <c r="K2255" i="18"/>
  <c r="K2256" i="18"/>
  <c r="K2257" i="18"/>
  <c r="K2258" i="18"/>
  <c r="K2259" i="18"/>
  <c r="K2260" i="18"/>
  <c r="K2261" i="18"/>
  <c r="K2262" i="18"/>
  <c r="K2263" i="18"/>
  <c r="K2264" i="18"/>
  <c r="K2265" i="18"/>
  <c r="K2266" i="18"/>
  <c r="K2267" i="18"/>
  <c r="K2268" i="18"/>
  <c r="K2269" i="18"/>
  <c r="K2270" i="18"/>
  <c r="K2271" i="18"/>
  <c r="K2272" i="18"/>
  <c r="K2273" i="18"/>
  <c r="K2274" i="18"/>
  <c r="K2275" i="18"/>
  <c r="K2276" i="18"/>
  <c r="K2277" i="18"/>
  <c r="K2278" i="18"/>
  <c r="K2279" i="18"/>
  <c r="K2280" i="18"/>
  <c r="K2281" i="18"/>
  <c r="K2282" i="18"/>
  <c r="K2283" i="18"/>
  <c r="K2284" i="18"/>
  <c r="K2285" i="18"/>
  <c r="K2286" i="18"/>
  <c r="K2287" i="18"/>
  <c r="K2288" i="18"/>
  <c r="K2289" i="18"/>
  <c r="K2290" i="18"/>
  <c r="K2291" i="18"/>
  <c r="K2292" i="18"/>
  <c r="K2293" i="18"/>
  <c r="K2294" i="18"/>
  <c r="K2295" i="18"/>
  <c r="K2296" i="18"/>
  <c r="K2297" i="18"/>
  <c r="K2298" i="18"/>
  <c r="K2299" i="18"/>
  <c r="K2300" i="18"/>
  <c r="K2301" i="18"/>
  <c r="K2302" i="18"/>
  <c r="K2303" i="18"/>
  <c r="K2304" i="18"/>
  <c r="K2305" i="18"/>
  <c r="K2306" i="18"/>
  <c r="K2307" i="18"/>
  <c r="K2308" i="18"/>
  <c r="K2309" i="18"/>
  <c r="K2310" i="18"/>
  <c r="K2311" i="18"/>
  <c r="K2312" i="18"/>
  <c r="K2313" i="18"/>
  <c r="K2314" i="18"/>
  <c r="K2315" i="18"/>
  <c r="K2316" i="18"/>
  <c r="K2317" i="18"/>
  <c r="K2318" i="18"/>
  <c r="K2319" i="18"/>
  <c r="K2320" i="18"/>
  <c r="K2321" i="18"/>
  <c r="K2322" i="18"/>
  <c r="K2323" i="18"/>
  <c r="K2324" i="18"/>
  <c r="K2325" i="18"/>
  <c r="K2326" i="18"/>
  <c r="K2327" i="18"/>
  <c r="K2328" i="18"/>
  <c r="K2329" i="18"/>
  <c r="K2330" i="18"/>
  <c r="K2331" i="18"/>
  <c r="K5" i="18"/>
  <c r="E10" i="6" s="1"/>
  <c r="C321" i="20" l="1"/>
  <c r="I321" i="20"/>
  <c r="H4" i="20"/>
  <c r="H5" i="20"/>
  <c r="H6"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105" i="20"/>
  <c r="H106" i="20"/>
  <c r="H107" i="20"/>
  <c r="H108" i="20"/>
  <c r="H109" i="20"/>
  <c r="H110" i="20"/>
  <c r="H111" i="20"/>
  <c r="H112" i="20"/>
  <c r="H113" i="20"/>
  <c r="H114" i="20"/>
  <c r="H115" i="20"/>
  <c r="H116" i="20"/>
  <c r="H117" i="20"/>
  <c r="H118" i="20"/>
  <c r="H119" i="20"/>
  <c r="H120" i="20"/>
  <c r="H121" i="20"/>
  <c r="H122" i="20"/>
  <c r="H123" i="20"/>
  <c r="H124" i="20"/>
  <c r="H125" i="20"/>
  <c r="H126" i="20"/>
  <c r="H127" i="20"/>
  <c r="H128" i="20"/>
  <c r="H129" i="20"/>
  <c r="H130" i="20"/>
  <c r="H131" i="20"/>
  <c r="H132" i="20"/>
  <c r="H133" i="20"/>
  <c r="H134" i="20"/>
  <c r="H135" i="20"/>
  <c r="H136" i="20"/>
  <c r="H137" i="20"/>
  <c r="H138" i="20"/>
  <c r="H139" i="20"/>
  <c r="H140" i="20"/>
  <c r="H141" i="20"/>
  <c r="H142" i="20"/>
  <c r="H143" i="20"/>
  <c r="H144" i="20"/>
  <c r="H145" i="20"/>
  <c r="H146" i="20"/>
  <c r="H147" i="20"/>
  <c r="H148" i="20"/>
  <c r="H149" i="20"/>
  <c r="H150" i="20"/>
  <c r="H151" i="20"/>
  <c r="H152" i="20"/>
  <c r="H153" i="20"/>
  <c r="H154" i="20"/>
  <c r="H155" i="20"/>
  <c r="H156" i="20"/>
  <c r="H157" i="20"/>
  <c r="H158" i="20"/>
  <c r="H159" i="20"/>
  <c r="H160" i="20"/>
  <c r="H161" i="20"/>
  <c r="H162" i="20"/>
  <c r="H163" i="20"/>
  <c r="H164" i="20"/>
  <c r="H165" i="20"/>
  <c r="H166" i="20"/>
  <c r="H167" i="20"/>
  <c r="H168" i="20"/>
  <c r="H169" i="20"/>
  <c r="H170" i="20"/>
  <c r="H171" i="20"/>
  <c r="H172" i="20"/>
  <c r="H173" i="20"/>
  <c r="H174" i="20"/>
  <c r="H175" i="20"/>
  <c r="H176" i="20"/>
  <c r="H177" i="20"/>
  <c r="H178" i="20"/>
  <c r="H179" i="20"/>
  <c r="H180" i="20"/>
  <c r="H181" i="20"/>
  <c r="H182" i="20"/>
  <c r="H183" i="20"/>
  <c r="H184" i="20"/>
  <c r="H185" i="20"/>
  <c r="H186" i="20"/>
  <c r="H187" i="20"/>
  <c r="H188" i="20"/>
  <c r="H189" i="20"/>
  <c r="H190" i="20"/>
  <c r="H191" i="20"/>
  <c r="H192" i="20"/>
  <c r="H193" i="20"/>
  <c r="H194" i="20"/>
  <c r="H195" i="20"/>
  <c r="H196" i="20"/>
  <c r="H197" i="20"/>
  <c r="H198" i="20"/>
  <c r="H199" i="20"/>
  <c r="H200" i="20"/>
  <c r="H201" i="20"/>
  <c r="H202" i="20"/>
  <c r="H203" i="20"/>
  <c r="H204" i="20"/>
  <c r="H205" i="20"/>
  <c r="H206" i="20"/>
  <c r="H207" i="20"/>
  <c r="H208" i="20"/>
  <c r="H209" i="20"/>
  <c r="H210" i="20"/>
  <c r="H211" i="20"/>
  <c r="H212" i="20"/>
  <c r="H213" i="20"/>
  <c r="H214" i="20"/>
  <c r="H215" i="20"/>
  <c r="H216" i="20"/>
  <c r="H217" i="20"/>
  <c r="H218" i="20"/>
  <c r="H219" i="20"/>
  <c r="H220" i="20"/>
  <c r="H221" i="20"/>
  <c r="H222" i="20"/>
  <c r="H223" i="20"/>
  <c r="H224" i="20"/>
  <c r="H225" i="20"/>
  <c r="H226" i="20"/>
  <c r="H227" i="20"/>
  <c r="H228" i="20"/>
  <c r="H229" i="20"/>
  <c r="H230" i="20"/>
  <c r="H231" i="20"/>
  <c r="H232" i="20"/>
  <c r="H233" i="20"/>
  <c r="H234" i="20"/>
  <c r="H235" i="20"/>
  <c r="H236" i="20"/>
  <c r="H237" i="20"/>
  <c r="H238" i="20"/>
  <c r="H239" i="20"/>
  <c r="H240" i="20"/>
  <c r="H241" i="20"/>
  <c r="H242" i="20"/>
  <c r="H243" i="20"/>
  <c r="H244" i="20"/>
  <c r="H245" i="20"/>
  <c r="H246" i="20"/>
  <c r="H247" i="20"/>
  <c r="H248" i="20"/>
  <c r="H249" i="20"/>
  <c r="H250" i="20"/>
  <c r="H251" i="20"/>
  <c r="H252" i="20"/>
  <c r="H253" i="20"/>
  <c r="H254" i="20"/>
  <c r="H255" i="20"/>
  <c r="H256" i="20"/>
  <c r="H257" i="20"/>
  <c r="H258" i="20"/>
  <c r="H259" i="20"/>
  <c r="H260" i="20"/>
  <c r="H261" i="20"/>
  <c r="H262" i="20"/>
  <c r="H263" i="20"/>
  <c r="H264" i="20"/>
  <c r="H265" i="20"/>
  <c r="H266" i="20"/>
  <c r="H267" i="20"/>
  <c r="H268" i="20"/>
  <c r="H269" i="20"/>
  <c r="H270" i="20"/>
  <c r="H271" i="20"/>
  <c r="H272" i="20"/>
  <c r="H273" i="20"/>
  <c r="H274" i="20"/>
  <c r="H275" i="20"/>
  <c r="H276" i="20"/>
  <c r="H277" i="20"/>
  <c r="H278" i="20"/>
  <c r="H279" i="20"/>
  <c r="H280" i="20"/>
  <c r="H281" i="20"/>
  <c r="H282" i="20"/>
  <c r="H283" i="20"/>
  <c r="H284" i="20"/>
  <c r="H285" i="20"/>
  <c r="H286" i="20"/>
  <c r="H287" i="20"/>
  <c r="H288" i="20"/>
  <c r="H289" i="20"/>
  <c r="H290" i="20"/>
  <c r="H291" i="20"/>
  <c r="H292" i="20"/>
  <c r="H293" i="20"/>
  <c r="H294" i="20"/>
  <c r="H295" i="20"/>
  <c r="H296" i="20"/>
  <c r="H297" i="20"/>
  <c r="H298" i="20"/>
  <c r="H299" i="20"/>
  <c r="H300" i="20"/>
  <c r="H301" i="20"/>
  <c r="H302" i="20"/>
  <c r="H303" i="20"/>
  <c r="H304" i="20"/>
  <c r="H305" i="20"/>
  <c r="H306" i="20"/>
  <c r="H307" i="20"/>
  <c r="H308" i="20"/>
  <c r="H309" i="20"/>
  <c r="H310" i="20"/>
  <c r="H311" i="20"/>
  <c r="H312" i="20"/>
  <c r="H313" i="20"/>
  <c r="H314" i="20"/>
  <c r="H315" i="20"/>
  <c r="H316" i="20"/>
  <c r="H317" i="20"/>
  <c r="H318" i="20"/>
  <c r="H319" i="20"/>
  <c r="H320" i="20"/>
  <c r="H3"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F104" i="20"/>
  <c r="F105" i="20"/>
  <c r="F106" i="20"/>
  <c r="F107" i="20"/>
  <c r="F108" i="20"/>
  <c r="F109" i="20"/>
  <c r="F110" i="20"/>
  <c r="F111" i="20"/>
  <c r="F112" i="20"/>
  <c r="F113" i="20"/>
  <c r="F114" i="20"/>
  <c r="F115" i="20"/>
  <c r="F116" i="20"/>
  <c r="F117" i="20"/>
  <c r="F118" i="20"/>
  <c r="F119" i="20"/>
  <c r="F120" i="20"/>
  <c r="F121" i="20"/>
  <c r="F122" i="20"/>
  <c r="F123" i="20"/>
  <c r="F124" i="20"/>
  <c r="F125" i="20"/>
  <c r="F126" i="20"/>
  <c r="F127" i="20"/>
  <c r="F128" i="20"/>
  <c r="F129" i="20"/>
  <c r="F130" i="20"/>
  <c r="F131" i="20"/>
  <c r="F132" i="20"/>
  <c r="F133" i="20"/>
  <c r="F134" i="20"/>
  <c r="F135" i="20"/>
  <c r="F136" i="20"/>
  <c r="F137" i="20"/>
  <c r="F138" i="20"/>
  <c r="F139" i="20"/>
  <c r="F140" i="20"/>
  <c r="F141" i="20"/>
  <c r="F142" i="20"/>
  <c r="F143" i="20"/>
  <c r="F144" i="20"/>
  <c r="F145" i="20"/>
  <c r="F146" i="20"/>
  <c r="F147" i="20"/>
  <c r="F148" i="20"/>
  <c r="F149" i="20"/>
  <c r="F150" i="20"/>
  <c r="F151" i="20"/>
  <c r="F152" i="20"/>
  <c r="F153" i="20"/>
  <c r="F154" i="20"/>
  <c r="F155" i="20"/>
  <c r="F156" i="20"/>
  <c r="F157" i="20"/>
  <c r="F158" i="20"/>
  <c r="F159" i="20"/>
  <c r="F160" i="20"/>
  <c r="F161" i="20"/>
  <c r="F162" i="20"/>
  <c r="F163" i="20"/>
  <c r="F164" i="20"/>
  <c r="F165" i="20"/>
  <c r="F166" i="20"/>
  <c r="F167" i="20"/>
  <c r="F168" i="20"/>
  <c r="F169" i="20"/>
  <c r="F170" i="20"/>
  <c r="F171" i="20"/>
  <c r="F172" i="20"/>
  <c r="F173" i="20"/>
  <c r="F174" i="20"/>
  <c r="F175" i="20"/>
  <c r="F176" i="20"/>
  <c r="F177" i="20"/>
  <c r="F178" i="20"/>
  <c r="F179" i="20"/>
  <c r="F180" i="20"/>
  <c r="F181" i="20"/>
  <c r="F182" i="20"/>
  <c r="F183" i="20"/>
  <c r="F184" i="20"/>
  <c r="F185" i="20"/>
  <c r="F186" i="20"/>
  <c r="F187" i="20"/>
  <c r="F188" i="20"/>
  <c r="F189" i="20"/>
  <c r="F190" i="20"/>
  <c r="F191" i="20"/>
  <c r="F192" i="20"/>
  <c r="F193" i="20"/>
  <c r="F194" i="20"/>
  <c r="F195" i="20"/>
  <c r="F196" i="20"/>
  <c r="F197" i="20"/>
  <c r="F198" i="20"/>
  <c r="F199" i="20"/>
  <c r="F200" i="20"/>
  <c r="F201" i="20"/>
  <c r="F202" i="20"/>
  <c r="F203" i="20"/>
  <c r="F204" i="20"/>
  <c r="F205" i="20"/>
  <c r="F206" i="20"/>
  <c r="F207" i="20"/>
  <c r="F208" i="20"/>
  <c r="F209" i="20"/>
  <c r="F210" i="20"/>
  <c r="F211" i="20"/>
  <c r="F212" i="20"/>
  <c r="F213" i="20"/>
  <c r="F214" i="20"/>
  <c r="F215" i="20"/>
  <c r="F216" i="20"/>
  <c r="F217" i="20"/>
  <c r="F218" i="20"/>
  <c r="F219" i="20"/>
  <c r="F220" i="20"/>
  <c r="F221" i="20"/>
  <c r="F222" i="20"/>
  <c r="F223" i="20"/>
  <c r="F224" i="20"/>
  <c r="F225" i="20"/>
  <c r="F226" i="20"/>
  <c r="F227" i="20"/>
  <c r="F228" i="20"/>
  <c r="F229" i="20"/>
  <c r="F230" i="20"/>
  <c r="F231" i="20"/>
  <c r="F232" i="20"/>
  <c r="F233" i="20"/>
  <c r="F234" i="20"/>
  <c r="F235" i="20"/>
  <c r="F236" i="20"/>
  <c r="F237" i="20"/>
  <c r="F238" i="20"/>
  <c r="F239" i="20"/>
  <c r="F240" i="20"/>
  <c r="F241" i="20"/>
  <c r="F242" i="20"/>
  <c r="F243" i="20"/>
  <c r="F244" i="20"/>
  <c r="F245" i="20"/>
  <c r="F246" i="20"/>
  <c r="F247" i="20"/>
  <c r="F248" i="20"/>
  <c r="F249" i="20"/>
  <c r="F250" i="20"/>
  <c r="F251" i="20"/>
  <c r="F252" i="20"/>
  <c r="F253" i="20"/>
  <c r="F254" i="20"/>
  <c r="F255" i="20"/>
  <c r="F256" i="20"/>
  <c r="F257" i="20"/>
  <c r="F258" i="20"/>
  <c r="F259" i="20"/>
  <c r="F260" i="20"/>
  <c r="F261" i="20"/>
  <c r="F262" i="20"/>
  <c r="F263" i="20"/>
  <c r="F264" i="20"/>
  <c r="F265" i="20"/>
  <c r="F266" i="20"/>
  <c r="F267" i="20"/>
  <c r="F268" i="20"/>
  <c r="F269" i="20"/>
  <c r="F270" i="20"/>
  <c r="F271" i="20"/>
  <c r="F272" i="20"/>
  <c r="F273" i="20"/>
  <c r="F274" i="20"/>
  <c r="F275" i="20"/>
  <c r="F276" i="20"/>
  <c r="F277" i="20"/>
  <c r="F278" i="20"/>
  <c r="F279" i="20"/>
  <c r="F280" i="20"/>
  <c r="F281" i="20"/>
  <c r="F282" i="20"/>
  <c r="F283" i="20"/>
  <c r="F284" i="20"/>
  <c r="F285" i="20"/>
  <c r="F286" i="20"/>
  <c r="F287" i="20"/>
  <c r="F288" i="20"/>
  <c r="F289" i="20"/>
  <c r="F290" i="20"/>
  <c r="F291" i="20"/>
  <c r="F292" i="20"/>
  <c r="F293" i="20"/>
  <c r="F294" i="20"/>
  <c r="F295" i="20"/>
  <c r="F296" i="20"/>
  <c r="F297" i="20"/>
  <c r="F298" i="20"/>
  <c r="F299" i="20"/>
  <c r="F300" i="20"/>
  <c r="F301" i="20"/>
  <c r="F302" i="20"/>
  <c r="F303" i="20"/>
  <c r="F304" i="20"/>
  <c r="F305" i="20"/>
  <c r="F306" i="20"/>
  <c r="F307" i="20"/>
  <c r="F308" i="20"/>
  <c r="F309" i="20"/>
  <c r="F310" i="20"/>
  <c r="F311" i="20"/>
  <c r="F312" i="20"/>
  <c r="F313" i="20"/>
  <c r="F314" i="20"/>
  <c r="F315" i="20"/>
  <c r="F316" i="20"/>
  <c r="F317" i="20"/>
  <c r="F318" i="20"/>
  <c r="F319" i="20"/>
  <c r="F320" i="20"/>
  <c r="F4"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A4" i="20"/>
  <c r="A5" i="20"/>
  <c r="A6" i="20"/>
  <c r="A7" i="20"/>
  <c r="A8" i="20"/>
  <c r="A9" i="20"/>
  <c r="A10" i="20"/>
  <c r="A11" i="20"/>
  <c r="A12" i="20"/>
  <c r="A13" i="20"/>
  <c r="A14" i="20"/>
  <c r="A15" i="20"/>
  <c r="A16" i="20"/>
  <c r="A17" i="20"/>
  <c r="A18" i="20"/>
  <c r="A19" i="20"/>
  <c r="A20" i="20"/>
  <c r="A21" i="20"/>
  <c r="A22" i="20"/>
  <c r="A23" i="20"/>
  <c r="A24"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A239" i="20"/>
  <c r="A240" i="20"/>
  <c r="A241" i="20"/>
  <c r="A242" i="20"/>
  <c r="A243" i="20"/>
  <c r="A244" i="20"/>
  <c r="A245" i="20"/>
  <c r="A246" i="20"/>
  <c r="A247" i="20"/>
  <c r="A248" i="20"/>
  <c r="A249" i="20"/>
  <c r="A250" i="20"/>
  <c r="A251" i="20"/>
  <c r="A252" i="20"/>
  <c r="A253" i="20"/>
  <c r="A254" i="20"/>
  <c r="A255" i="20"/>
  <c r="A256" i="20"/>
  <c r="A257" i="20"/>
  <c r="A258" i="20"/>
  <c r="A259" i="20"/>
  <c r="A260" i="20"/>
  <c r="A261" i="20"/>
  <c r="A262" i="20"/>
  <c r="A263" i="20"/>
  <c r="A264" i="20"/>
  <c r="A265" i="20"/>
  <c r="A266" i="20"/>
  <c r="A267" i="20"/>
  <c r="A268" i="20"/>
  <c r="A269" i="20"/>
  <c r="A270" i="20"/>
  <c r="A271" i="20"/>
  <c r="A272" i="20"/>
  <c r="A273" i="20"/>
  <c r="A274" i="20"/>
  <c r="A275" i="20"/>
  <c r="A276" i="20"/>
  <c r="A277" i="20"/>
  <c r="A278" i="20"/>
  <c r="A279" i="20"/>
  <c r="A280" i="20"/>
  <c r="A281" i="20"/>
  <c r="A282" i="20"/>
  <c r="A283" i="20"/>
  <c r="A284" i="20"/>
  <c r="A285" i="20"/>
  <c r="A286" i="20"/>
  <c r="A287" i="20"/>
  <c r="A288" i="20"/>
  <c r="A289" i="20"/>
  <c r="A290" i="20"/>
  <c r="A291" i="20"/>
  <c r="A292" i="20"/>
  <c r="A293" i="20"/>
  <c r="A294" i="20"/>
  <c r="A295" i="20"/>
  <c r="A296" i="20"/>
  <c r="A297" i="20"/>
  <c r="A298" i="20"/>
  <c r="A299" i="20"/>
  <c r="A300" i="20"/>
  <c r="A301" i="20"/>
  <c r="A302" i="20"/>
  <c r="A303" i="20"/>
  <c r="A304" i="20"/>
  <c r="A305" i="20"/>
  <c r="A306" i="20"/>
  <c r="A307" i="20"/>
  <c r="A308" i="20"/>
  <c r="A309" i="20"/>
  <c r="A310" i="20"/>
  <c r="A311" i="20"/>
  <c r="A312" i="20"/>
  <c r="A313" i="20"/>
  <c r="A314" i="20"/>
  <c r="A315" i="20"/>
  <c r="A316" i="20"/>
  <c r="A317" i="20"/>
  <c r="A318" i="20"/>
  <c r="A319" i="20"/>
  <c r="A320" i="20"/>
  <c r="F3" i="20"/>
  <c r="A3" i="20"/>
  <c r="G322" i="10" l="1"/>
  <c r="D320" i="12"/>
  <c r="D1" i="18"/>
  <c r="E1" i="18" s="1"/>
  <c r="F1" i="18" s="1"/>
  <c r="G1" i="18" s="1"/>
  <c r="H1" i="18" s="1"/>
  <c r="I1" i="18" s="1"/>
  <c r="J1" i="18" s="1"/>
  <c r="K1" i="18" s="1"/>
  <c r="L1" i="18" s="1"/>
  <c r="G4" i="11" l="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259" i="11"/>
  <c r="G260" i="11"/>
  <c r="G261" i="11"/>
  <c r="G262" i="11"/>
  <c r="G263" i="11"/>
  <c r="G264" i="11"/>
  <c r="G265" i="11"/>
  <c r="G266" i="11"/>
  <c r="G267" i="11"/>
  <c r="G268" i="11"/>
  <c r="G269" i="11"/>
  <c r="G270" i="11"/>
  <c r="G271" i="11"/>
  <c r="G272" i="11"/>
  <c r="G273" i="11"/>
  <c r="G274" i="11"/>
  <c r="G275" i="11"/>
  <c r="G276" i="11"/>
  <c r="G277" i="11"/>
  <c r="G278" i="11"/>
  <c r="G279" i="11"/>
  <c r="G280" i="11"/>
  <c r="G281" i="11"/>
  <c r="G282" i="11"/>
  <c r="G283" i="11"/>
  <c r="G284" i="11"/>
  <c r="G285" i="11"/>
  <c r="G286" i="11"/>
  <c r="G287" i="11"/>
  <c r="G288" i="11"/>
  <c r="G289" i="11"/>
  <c r="G290" i="11"/>
  <c r="G291" i="11"/>
  <c r="G292" i="11"/>
  <c r="G293" i="11"/>
  <c r="G294" i="11"/>
  <c r="G295" i="11"/>
  <c r="G296" i="11"/>
  <c r="G297" i="11"/>
  <c r="G298" i="11"/>
  <c r="G299" i="11"/>
  <c r="G300" i="11"/>
  <c r="G301" i="11"/>
  <c r="G302" i="11"/>
  <c r="G303" i="11"/>
  <c r="G304" i="11"/>
  <c r="G305" i="11"/>
  <c r="G306" i="11"/>
  <c r="G307" i="11"/>
  <c r="G308" i="11"/>
  <c r="G309" i="11"/>
  <c r="G310" i="11"/>
  <c r="G311" i="11"/>
  <c r="G312" i="11"/>
  <c r="G313" i="11"/>
  <c r="G314" i="11"/>
  <c r="G315" i="11"/>
  <c r="G316" i="11"/>
  <c r="G317" i="11"/>
  <c r="G318" i="11"/>
  <c r="G319" i="11"/>
  <c r="G320" i="11"/>
  <c r="G3" i="11"/>
  <c r="L322" i="11"/>
  <c r="L187" i="18"/>
  <c r="L197" i="18"/>
  <c r="E4" i="18"/>
  <c r="D4" i="10" l="1"/>
  <c r="L2316" i="18"/>
  <c r="L2317" i="18"/>
  <c r="L2318" i="18"/>
  <c r="L2319" i="18"/>
  <c r="L2320" i="18"/>
  <c r="L2321" i="18"/>
  <c r="L2322" i="18"/>
  <c r="L2323" i="18"/>
  <c r="L2324" i="18"/>
  <c r="L2325" i="18"/>
  <c r="L2326" i="18"/>
  <c r="L2327" i="18"/>
  <c r="L2328" i="18"/>
  <c r="L2329" i="18"/>
  <c r="L2330" i="18"/>
  <c r="L2331" i="18"/>
  <c r="J2331" i="18"/>
  <c r="J2330" i="18"/>
  <c r="J2329" i="18"/>
  <c r="J2328" i="18"/>
  <c r="J2327" i="18"/>
  <c r="J2326" i="18"/>
  <c r="J2325" i="18"/>
  <c r="J2324" i="18"/>
  <c r="J2323" i="18"/>
  <c r="J2322" i="18"/>
  <c r="J2321" i="18"/>
  <c r="J2320" i="18"/>
  <c r="J2319" i="18"/>
  <c r="J2318" i="18"/>
  <c r="J2317" i="18"/>
  <c r="J2316" i="18"/>
  <c r="J2315" i="18"/>
  <c r="J2314" i="18"/>
  <c r="J2313" i="18"/>
  <c r="J2312" i="18"/>
  <c r="J2311" i="18"/>
  <c r="J2310" i="18"/>
  <c r="J2309" i="18"/>
  <c r="J2308" i="18"/>
  <c r="J2307" i="18"/>
  <c r="J2306" i="18"/>
  <c r="J2305" i="18"/>
  <c r="J2304" i="18"/>
  <c r="J2303" i="18"/>
  <c r="J2302" i="18"/>
  <c r="J2301" i="18"/>
  <c r="J2300" i="18"/>
  <c r="J2299" i="18"/>
  <c r="J2298" i="18"/>
  <c r="J2297" i="18"/>
  <c r="J2296" i="18"/>
  <c r="J2295" i="18"/>
  <c r="J2294" i="18"/>
  <c r="J2293" i="18"/>
  <c r="J2292" i="18"/>
  <c r="J2291" i="18"/>
  <c r="J2290" i="18"/>
  <c r="J2289" i="18"/>
  <c r="J2288" i="18"/>
  <c r="J2287" i="18"/>
  <c r="J2286" i="18"/>
  <c r="J2285" i="18"/>
  <c r="J2284" i="18"/>
  <c r="J2283" i="18"/>
  <c r="J2282" i="18"/>
  <c r="J2281" i="18"/>
  <c r="J2280" i="18"/>
  <c r="J2279" i="18"/>
  <c r="J2278" i="18"/>
  <c r="J2277" i="18"/>
  <c r="J2276" i="18"/>
  <c r="J2275" i="18"/>
  <c r="J2274" i="18"/>
  <c r="J2273" i="18"/>
  <c r="J2272" i="18"/>
  <c r="J2271" i="18"/>
  <c r="J2270" i="18"/>
  <c r="J2269" i="18"/>
  <c r="J2268" i="18"/>
  <c r="J2267" i="18"/>
  <c r="J2266" i="18"/>
  <c r="J2265" i="18"/>
  <c r="J2264" i="18"/>
  <c r="J2263" i="18"/>
  <c r="J2262" i="18"/>
  <c r="J2261" i="18"/>
  <c r="J2260" i="18"/>
  <c r="J2259" i="18"/>
  <c r="J2258" i="18"/>
  <c r="J2257" i="18"/>
  <c r="J2256" i="18"/>
  <c r="J2255" i="18"/>
  <c r="J2254" i="18"/>
  <c r="J2253" i="18"/>
  <c r="J2252" i="18"/>
  <c r="J2251" i="18"/>
  <c r="J2250" i="18"/>
  <c r="J2249" i="18"/>
  <c r="J2248" i="18"/>
  <c r="J2247" i="18"/>
  <c r="J2246" i="18"/>
  <c r="J2245" i="18"/>
  <c r="J2244" i="18"/>
  <c r="J2243" i="18"/>
  <c r="J2242" i="18"/>
  <c r="J2241" i="18"/>
  <c r="J2240" i="18"/>
  <c r="J2239" i="18"/>
  <c r="J2238" i="18"/>
  <c r="J2237" i="18"/>
  <c r="J2236" i="18"/>
  <c r="J2235" i="18"/>
  <c r="J2234" i="18"/>
  <c r="J2233" i="18"/>
  <c r="J2232" i="18"/>
  <c r="J2231" i="18"/>
  <c r="J2230" i="18"/>
  <c r="J2229" i="18"/>
  <c r="J2228" i="18"/>
  <c r="J2227" i="18"/>
  <c r="J2226" i="18"/>
  <c r="J2225" i="18"/>
  <c r="J2224" i="18"/>
  <c r="J2223" i="18"/>
  <c r="J2222" i="18"/>
  <c r="J2221" i="18"/>
  <c r="J2220" i="18"/>
  <c r="J2219" i="18"/>
  <c r="J2218" i="18"/>
  <c r="J2217" i="18"/>
  <c r="J2216" i="18"/>
  <c r="J2215" i="18"/>
  <c r="J2214" i="18"/>
  <c r="J2213" i="18"/>
  <c r="J2212" i="18"/>
  <c r="J2211" i="18"/>
  <c r="J2210" i="18"/>
  <c r="J2209" i="18"/>
  <c r="J2208" i="18"/>
  <c r="J2207" i="18"/>
  <c r="J2206" i="18"/>
  <c r="J2205" i="18"/>
  <c r="J2204" i="18"/>
  <c r="J2203" i="18"/>
  <c r="J2202" i="18"/>
  <c r="J2201" i="18"/>
  <c r="J2200" i="18"/>
  <c r="J2199" i="18"/>
  <c r="J2198" i="18"/>
  <c r="J2197" i="18"/>
  <c r="J2196" i="18"/>
  <c r="J2195" i="18"/>
  <c r="J2194" i="18"/>
  <c r="J2193" i="18"/>
  <c r="J2192" i="18"/>
  <c r="J2191" i="18"/>
  <c r="J2190" i="18"/>
  <c r="J2189" i="18"/>
  <c r="J2188" i="18"/>
  <c r="J2187" i="18"/>
  <c r="J2186" i="18"/>
  <c r="J2185" i="18"/>
  <c r="J2184" i="18"/>
  <c r="J2183" i="18"/>
  <c r="J2182" i="18"/>
  <c r="J2181" i="18"/>
  <c r="J2180" i="18"/>
  <c r="J2179" i="18"/>
  <c r="J2178" i="18"/>
  <c r="J2177" i="18"/>
  <c r="J2176" i="18"/>
  <c r="J2175" i="18"/>
  <c r="J2174" i="18"/>
  <c r="J2173" i="18"/>
  <c r="J2172" i="18"/>
  <c r="J2171" i="18"/>
  <c r="J2170" i="18"/>
  <c r="J2169" i="18"/>
  <c r="J2168" i="18"/>
  <c r="J2167" i="18"/>
  <c r="J2166" i="18"/>
  <c r="J2165" i="18"/>
  <c r="J2164" i="18"/>
  <c r="J2163" i="18"/>
  <c r="J2162" i="18"/>
  <c r="J2161" i="18"/>
  <c r="J2160" i="18"/>
  <c r="J2159" i="18"/>
  <c r="J2158" i="18"/>
  <c r="J2157" i="18"/>
  <c r="J2156" i="18"/>
  <c r="J2155" i="18"/>
  <c r="J2154" i="18"/>
  <c r="J2153" i="18"/>
  <c r="J2152" i="18"/>
  <c r="J2151" i="18"/>
  <c r="J2150" i="18"/>
  <c r="J2149" i="18"/>
  <c r="J2148" i="18"/>
  <c r="J2147" i="18"/>
  <c r="J2146" i="18"/>
  <c r="J2145" i="18"/>
  <c r="J2144" i="18"/>
  <c r="J2143" i="18"/>
  <c r="J2142" i="18"/>
  <c r="J2141" i="18"/>
  <c r="J2140" i="18"/>
  <c r="J2139" i="18"/>
  <c r="J2138" i="18"/>
  <c r="J2137" i="18"/>
  <c r="J2136" i="18"/>
  <c r="J2135" i="18"/>
  <c r="J2134" i="18"/>
  <c r="J2133" i="18"/>
  <c r="J2132" i="18"/>
  <c r="J2131" i="18"/>
  <c r="J2130" i="18"/>
  <c r="J2129" i="18"/>
  <c r="J2128" i="18"/>
  <c r="J2127" i="18"/>
  <c r="J2126" i="18"/>
  <c r="J2125" i="18"/>
  <c r="J2124" i="18"/>
  <c r="J2123" i="18"/>
  <c r="J2122" i="18"/>
  <c r="J2121" i="18"/>
  <c r="J2120" i="18"/>
  <c r="J2119" i="18"/>
  <c r="J2118" i="18"/>
  <c r="J2117" i="18"/>
  <c r="J2116" i="18"/>
  <c r="J2115" i="18"/>
  <c r="J2114" i="18"/>
  <c r="J2113" i="18"/>
  <c r="J2112" i="18"/>
  <c r="J2111" i="18"/>
  <c r="J2110" i="18"/>
  <c r="J2109" i="18"/>
  <c r="J2108" i="18"/>
  <c r="J2107" i="18"/>
  <c r="J2106" i="18"/>
  <c r="J2105" i="18"/>
  <c r="J2104" i="18"/>
  <c r="J2103" i="18"/>
  <c r="J2102" i="18"/>
  <c r="J2101" i="18"/>
  <c r="J2100" i="18"/>
  <c r="J2099" i="18"/>
  <c r="J2098" i="18"/>
  <c r="J2097" i="18"/>
  <c r="J2096" i="18"/>
  <c r="J2095" i="18"/>
  <c r="J2094" i="18"/>
  <c r="J2093" i="18"/>
  <c r="J2092" i="18"/>
  <c r="J2091" i="18"/>
  <c r="J2090" i="18"/>
  <c r="J2089" i="18"/>
  <c r="J2088" i="18"/>
  <c r="J2087" i="18"/>
  <c r="J2086" i="18"/>
  <c r="J2085" i="18"/>
  <c r="J2084" i="18"/>
  <c r="J2083" i="18"/>
  <c r="J2082" i="18"/>
  <c r="J2081" i="18"/>
  <c r="J2080" i="18"/>
  <c r="J2079" i="18"/>
  <c r="J2078" i="18"/>
  <c r="J2077" i="18"/>
  <c r="J2076" i="18"/>
  <c r="J2075" i="18"/>
  <c r="J2074" i="18"/>
  <c r="J2073" i="18"/>
  <c r="J2072" i="18"/>
  <c r="J2071" i="18"/>
  <c r="J2070" i="18"/>
  <c r="J2069" i="18"/>
  <c r="J2068" i="18"/>
  <c r="J2067" i="18"/>
  <c r="J2066" i="18"/>
  <c r="J2065" i="18"/>
  <c r="J2064" i="18"/>
  <c r="J2063" i="18"/>
  <c r="J2062" i="18"/>
  <c r="J2061" i="18"/>
  <c r="J2060" i="18"/>
  <c r="J2059" i="18"/>
  <c r="J2058" i="18"/>
  <c r="J2057" i="18"/>
  <c r="J2056" i="18"/>
  <c r="J2055" i="18"/>
  <c r="J2054" i="18"/>
  <c r="J2053" i="18"/>
  <c r="J2052" i="18"/>
  <c r="J2051" i="18"/>
  <c r="J2050" i="18"/>
  <c r="J2049" i="18"/>
  <c r="J2048" i="18"/>
  <c r="J2047" i="18"/>
  <c r="J2046" i="18"/>
  <c r="J2045" i="18"/>
  <c r="J2044" i="18"/>
  <c r="J2043" i="18"/>
  <c r="J2042" i="18"/>
  <c r="J2041" i="18"/>
  <c r="J2040" i="18"/>
  <c r="J2039" i="18"/>
  <c r="J2038" i="18"/>
  <c r="J2037" i="18"/>
  <c r="J2036" i="18"/>
  <c r="J2035" i="18"/>
  <c r="J2034" i="18"/>
  <c r="J2033" i="18"/>
  <c r="J2032" i="18"/>
  <c r="J2031" i="18"/>
  <c r="J2030" i="18"/>
  <c r="J2029" i="18"/>
  <c r="J2028" i="18"/>
  <c r="J2027" i="18"/>
  <c r="J2026" i="18"/>
  <c r="J2025" i="18"/>
  <c r="J2024" i="18"/>
  <c r="J2023" i="18"/>
  <c r="J2022" i="18"/>
  <c r="J2021" i="18"/>
  <c r="J2020" i="18"/>
  <c r="J2019" i="18"/>
  <c r="J2018" i="18"/>
  <c r="J2017" i="18"/>
  <c r="J2016" i="18"/>
  <c r="J2015" i="18"/>
  <c r="J2014" i="18"/>
  <c r="J2013" i="18"/>
  <c r="J2012" i="18"/>
  <c r="J2011" i="18"/>
  <c r="J2010" i="18"/>
  <c r="J2009" i="18"/>
  <c r="J2008" i="18"/>
  <c r="J2007" i="18"/>
  <c r="J2006" i="18"/>
  <c r="J2005" i="18"/>
  <c r="J2004" i="18"/>
  <c r="J2003" i="18"/>
  <c r="J2002" i="18"/>
  <c r="J2001" i="18"/>
  <c r="J2000" i="18"/>
  <c r="J1999" i="18"/>
  <c r="J1998" i="18"/>
  <c r="J1997" i="18"/>
  <c r="J1996" i="18"/>
  <c r="J1995" i="18"/>
  <c r="J1994" i="18"/>
  <c r="J1993" i="18"/>
  <c r="J1992" i="18"/>
  <c r="J1991" i="18"/>
  <c r="J1990" i="18"/>
  <c r="J1989" i="18"/>
  <c r="J1988" i="18"/>
  <c r="J1987" i="18"/>
  <c r="J1986" i="18"/>
  <c r="J1985" i="18"/>
  <c r="J1984" i="18"/>
  <c r="J1983" i="18"/>
  <c r="J1982" i="18"/>
  <c r="J1981" i="18"/>
  <c r="J1980" i="18"/>
  <c r="J1979" i="18"/>
  <c r="J1978" i="18"/>
  <c r="J1977" i="18"/>
  <c r="J1976" i="18"/>
  <c r="J1975" i="18"/>
  <c r="J1974" i="18"/>
  <c r="J1973" i="18"/>
  <c r="J1972" i="18"/>
  <c r="J1971" i="18"/>
  <c r="J1970" i="18"/>
  <c r="J1969" i="18"/>
  <c r="J1968" i="18"/>
  <c r="J1967" i="18"/>
  <c r="J1966" i="18"/>
  <c r="J1965" i="18"/>
  <c r="J1964" i="18"/>
  <c r="J1963" i="18"/>
  <c r="J1962" i="18"/>
  <c r="J1961" i="18"/>
  <c r="J1960" i="18"/>
  <c r="J1959" i="18"/>
  <c r="J1958" i="18"/>
  <c r="J1957" i="18"/>
  <c r="J1956" i="18"/>
  <c r="J1955" i="18"/>
  <c r="J1954" i="18"/>
  <c r="J1953" i="18"/>
  <c r="J1952" i="18"/>
  <c r="J1951" i="18"/>
  <c r="J1950" i="18"/>
  <c r="J1949" i="18"/>
  <c r="J1948" i="18"/>
  <c r="J1947" i="18"/>
  <c r="J1946" i="18"/>
  <c r="J1945" i="18"/>
  <c r="J1944" i="18"/>
  <c r="J1943" i="18"/>
  <c r="J1942" i="18"/>
  <c r="J1941" i="18"/>
  <c r="J1940" i="18"/>
  <c r="J1939" i="18"/>
  <c r="J1938" i="18"/>
  <c r="J1937" i="18"/>
  <c r="J1936" i="18"/>
  <c r="J1935" i="18"/>
  <c r="J1934" i="18"/>
  <c r="J1933" i="18"/>
  <c r="J1932" i="18"/>
  <c r="J1931" i="18"/>
  <c r="J1930" i="18"/>
  <c r="J1929" i="18"/>
  <c r="J1928" i="18"/>
  <c r="J1927" i="18"/>
  <c r="J1926" i="18"/>
  <c r="J1925" i="18"/>
  <c r="J1924" i="18"/>
  <c r="J1923" i="18"/>
  <c r="J1922" i="18"/>
  <c r="J1921" i="18"/>
  <c r="J1920" i="18"/>
  <c r="J1919" i="18"/>
  <c r="J1918" i="18"/>
  <c r="J1917" i="18"/>
  <c r="J1916" i="18"/>
  <c r="J1915" i="18"/>
  <c r="J1914" i="18"/>
  <c r="J1913" i="18"/>
  <c r="J1912" i="18"/>
  <c r="J1911" i="18"/>
  <c r="J1910" i="18"/>
  <c r="J1909" i="18"/>
  <c r="J1908" i="18"/>
  <c r="J1907" i="18"/>
  <c r="J1906" i="18"/>
  <c r="J1905" i="18"/>
  <c r="J1904" i="18"/>
  <c r="J1903" i="18"/>
  <c r="J1902" i="18"/>
  <c r="J1901" i="18"/>
  <c r="J1900" i="18"/>
  <c r="J1899" i="18"/>
  <c r="J1898" i="18"/>
  <c r="J1897" i="18"/>
  <c r="J1896" i="18"/>
  <c r="J1895" i="18"/>
  <c r="J1894" i="18"/>
  <c r="J1893" i="18"/>
  <c r="J1892" i="18"/>
  <c r="J1891" i="18"/>
  <c r="J1890" i="18"/>
  <c r="J1889" i="18"/>
  <c r="J1888" i="18"/>
  <c r="J1887" i="18"/>
  <c r="J1886" i="18"/>
  <c r="J1885" i="18"/>
  <c r="J1884" i="18"/>
  <c r="J1883" i="18"/>
  <c r="J1882" i="18"/>
  <c r="J1881" i="18"/>
  <c r="J1880" i="18"/>
  <c r="J1879" i="18"/>
  <c r="J1878" i="18"/>
  <c r="J1877" i="18"/>
  <c r="J1876" i="18"/>
  <c r="J1875" i="18"/>
  <c r="J1874" i="18"/>
  <c r="J1873" i="18"/>
  <c r="J1872" i="18"/>
  <c r="J1871" i="18"/>
  <c r="J1870" i="18"/>
  <c r="J1869" i="18"/>
  <c r="J1868" i="18"/>
  <c r="J1867" i="18"/>
  <c r="J1866" i="18"/>
  <c r="J1865" i="18"/>
  <c r="J1864" i="18"/>
  <c r="J1863" i="18"/>
  <c r="J1862" i="18"/>
  <c r="J1861" i="18"/>
  <c r="J1860" i="18"/>
  <c r="J1859" i="18"/>
  <c r="J1858" i="18"/>
  <c r="J1857" i="18"/>
  <c r="J1856" i="18"/>
  <c r="J1855" i="18"/>
  <c r="J1854" i="18"/>
  <c r="J1853" i="18"/>
  <c r="J1852" i="18"/>
  <c r="J1851" i="18"/>
  <c r="J1850" i="18"/>
  <c r="J1849" i="18"/>
  <c r="J1848" i="18"/>
  <c r="J1847" i="18"/>
  <c r="J1846" i="18"/>
  <c r="J1845" i="18"/>
  <c r="J1844" i="18"/>
  <c r="J1843" i="18"/>
  <c r="J1842" i="18"/>
  <c r="J1841" i="18"/>
  <c r="J1840" i="18"/>
  <c r="J1839" i="18"/>
  <c r="J1838" i="18"/>
  <c r="J1837" i="18"/>
  <c r="J1836" i="18"/>
  <c r="J1835" i="18"/>
  <c r="J1834" i="18"/>
  <c r="J1833" i="18"/>
  <c r="J1832" i="18"/>
  <c r="J1831" i="18"/>
  <c r="J1830" i="18"/>
  <c r="J1829" i="18"/>
  <c r="J1828" i="18"/>
  <c r="J1827" i="18"/>
  <c r="J1826" i="18"/>
  <c r="J1825" i="18"/>
  <c r="J1824" i="18"/>
  <c r="J1823" i="18"/>
  <c r="J1822" i="18"/>
  <c r="J1821" i="18"/>
  <c r="J1820" i="18"/>
  <c r="J1819" i="18"/>
  <c r="J1818" i="18"/>
  <c r="J1817" i="18"/>
  <c r="J1816" i="18"/>
  <c r="J1815" i="18"/>
  <c r="J1814" i="18"/>
  <c r="J1813" i="18"/>
  <c r="J1812" i="18"/>
  <c r="J1811" i="18"/>
  <c r="J1810" i="18"/>
  <c r="J1809" i="18"/>
  <c r="J1808" i="18"/>
  <c r="J1807" i="18"/>
  <c r="J1806" i="18"/>
  <c r="J1805" i="18"/>
  <c r="J1804" i="18"/>
  <c r="J1803" i="18"/>
  <c r="J1802" i="18"/>
  <c r="J1801" i="18"/>
  <c r="J1800" i="18"/>
  <c r="J1799" i="18"/>
  <c r="J1798" i="18"/>
  <c r="J1797" i="18"/>
  <c r="J1796" i="18"/>
  <c r="J1795" i="18"/>
  <c r="J1794" i="18"/>
  <c r="J1793" i="18"/>
  <c r="J1792" i="18"/>
  <c r="J1791" i="18"/>
  <c r="J1790" i="18"/>
  <c r="J1789" i="18"/>
  <c r="J1788" i="18"/>
  <c r="J1787" i="18"/>
  <c r="J1786" i="18"/>
  <c r="J1785" i="18"/>
  <c r="J1784" i="18"/>
  <c r="J1783" i="18"/>
  <c r="J1782" i="18"/>
  <c r="J1781" i="18"/>
  <c r="J1780" i="18"/>
  <c r="J1779" i="18"/>
  <c r="J1778" i="18"/>
  <c r="J1777" i="18"/>
  <c r="J1776" i="18"/>
  <c r="J1775" i="18"/>
  <c r="J1774" i="18"/>
  <c r="J1773" i="18"/>
  <c r="J1772" i="18"/>
  <c r="J1771" i="18"/>
  <c r="J1770" i="18"/>
  <c r="J1769" i="18"/>
  <c r="J1768" i="18"/>
  <c r="J1767" i="18"/>
  <c r="J1766" i="18"/>
  <c r="J1765" i="18"/>
  <c r="J1764" i="18"/>
  <c r="J1763" i="18"/>
  <c r="J1762" i="18"/>
  <c r="J1761" i="18"/>
  <c r="J1760" i="18"/>
  <c r="J1759" i="18"/>
  <c r="J1758" i="18"/>
  <c r="J1757" i="18"/>
  <c r="J1756" i="18"/>
  <c r="J1755" i="18"/>
  <c r="J1754" i="18"/>
  <c r="J1753" i="18"/>
  <c r="J1752" i="18"/>
  <c r="J1751" i="18"/>
  <c r="J1750" i="18"/>
  <c r="J1749" i="18"/>
  <c r="J1748" i="18"/>
  <c r="J1747" i="18"/>
  <c r="J1746" i="18"/>
  <c r="J1745" i="18"/>
  <c r="J1744" i="18"/>
  <c r="J1743" i="18"/>
  <c r="J1742" i="18"/>
  <c r="J1741" i="18"/>
  <c r="J1740" i="18"/>
  <c r="J1739" i="18"/>
  <c r="J1738" i="18"/>
  <c r="J1737" i="18"/>
  <c r="J1736" i="18"/>
  <c r="J1735" i="18"/>
  <c r="J1734" i="18"/>
  <c r="J1733" i="18"/>
  <c r="J1732" i="18"/>
  <c r="J1731" i="18"/>
  <c r="J1730" i="18"/>
  <c r="J1729" i="18"/>
  <c r="J1728" i="18"/>
  <c r="J1727" i="18"/>
  <c r="J1726" i="18"/>
  <c r="J1725" i="18"/>
  <c r="J1724" i="18"/>
  <c r="J1723" i="18"/>
  <c r="J1722" i="18"/>
  <c r="J1721" i="18"/>
  <c r="J1720" i="18"/>
  <c r="J1719" i="18"/>
  <c r="J1718" i="18"/>
  <c r="J1717" i="18"/>
  <c r="J1716" i="18"/>
  <c r="J1715" i="18"/>
  <c r="J1714" i="18"/>
  <c r="J1713" i="18"/>
  <c r="J1712" i="18"/>
  <c r="J1711" i="18"/>
  <c r="J1710" i="18"/>
  <c r="J1709" i="18"/>
  <c r="J1708" i="18"/>
  <c r="J1707" i="18"/>
  <c r="J1706" i="18"/>
  <c r="J1705" i="18"/>
  <c r="J1704" i="18"/>
  <c r="J1703" i="18"/>
  <c r="J1702" i="18"/>
  <c r="J1701" i="18"/>
  <c r="J1700" i="18"/>
  <c r="J1699" i="18"/>
  <c r="J1698" i="18"/>
  <c r="J1697" i="18"/>
  <c r="J1696" i="18"/>
  <c r="J1695" i="18"/>
  <c r="J1694" i="18"/>
  <c r="J1693" i="18"/>
  <c r="J1692" i="18"/>
  <c r="J1691" i="18"/>
  <c r="J1690" i="18"/>
  <c r="J1689" i="18"/>
  <c r="J1688" i="18"/>
  <c r="J1687" i="18"/>
  <c r="J1686" i="18"/>
  <c r="J1685" i="18"/>
  <c r="J1684" i="18"/>
  <c r="J1683" i="18"/>
  <c r="J1682" i="18"/>
  <c r="J1681" i="18"/>
  <c r="J1680" i="18"/>
  <c r="J1679" i="18"/>
  <c r="J1678" i="18"/>
  <c r="J1677" i="18"/>
  <c r="J1676" i="18"/>
  <c r="J1675" i="18"/>
  <c r="J1674" i="18"/>
  <c r="J1673" i="18"/>
  <c r="J1672" i="18"/>
  <c r="J1671" i="18"/>
  <c r="J1670" i="18"/>
  <c r="J1669" i="18"/>
  <c r="J1668" i="18"/>
  <c r="J1667" i="18"/>
  <c r="J1666" i="18"/>
  <c r="J1665" i="18"/>
  <c r="J1664" i="18"/>
  <c r="J1663" i="18"/>
  <c r="J1662" i="18"/>
  <c r="J1661" i="18"/>
  <c r="J1660" i="18"/>
  <c r="J1659" i="18"/>
  <c r="J1658" i="18"/>
  <c r="J1657" i="18"/>
  <c r="J1656" i="18"/>
  <c r="J1655" i="18"/>
  <c r="J1654" i="18"/>
  <c r="J1653" i="18"/>
  <c r="J1652" i="18"/>
  <c r="J1651" i="18"/>
  <c r="J1650" i="18"/>
  <c r="J1649" i="18"/>
  <c r="J1648" i="18"/>
  <c r="J1647" i="18"/>
  <c r="J1646" i="18"/>
  <c r="J1645" i="18"/>
  <c r="J1644" i="18"/>
  <c r="J1643" i="18"/>
  <c r="J1642" i="18"/>
  <c r="J1641" i="18"/>
  <c r="J1640" i="18"/>
  <c r="J1639" i="18"/>
  <c r="J1638" i="18"/>
  <c r="J1637" i="18"/>
  <c r="J1636" i="18"/>
  <c r="J1635" i="18"/>
  <c r="J1634" i="18"/>
  <c r="J1633" i="18"/>
  <c r="J1632" i="18"/>
  <c r="J1631" i="18"/>
  <c r="J1630" i="18"/>
  <c r="J1629" i="18"/>
  <c r="J1628" i="18"/>
  <c r="J1627" i="18"/>
  <c r="J1626" i="18"/>
  <c r="J1625" i="18"/>
  <c r="J1624" i="18"/>
  <c r="J1623" i="18"/>
  <c r="J1622" i="18"/>
  <c r="J1621" i="18"/>
  <c r="J1620" i="18"/>
  <c r="J1619" i="18"/>
  <c r="J1618" i="18"/>
  <c r="J1617" i="18"/>
  <c r="J1616" i="18"/>
  <c r="J1615" i="18"/>
  <c r="J1614" i="18"/>
  <c r="J1613" i="18"/>
  <c r="J1612" i="18"/>
  <c r="J1611" i="18"/>
  <c r="J1610" i="18"/>
  <c r="J1609" i="18"/>
  <c r="J1608" i="18"/>
  <c r="J1607" i="18"/>
  <c r="J1606" i="18"/>
  <c r="J1605" i="18"/>
  <c r="J1604" i="18"/>
  <c r="J1603" i="18"/>
  <c r="J1602" i="18"/>
  <c r="J1601" i="18"/>
  <c r="J1600" i="18"/>
  <c r="J1599" i="18"/>
  <c r="J1598" i="18"/>
  <c r="J1597" i="18"/>
  <c r="J1596" i="18"/>
  <c r="J1595" i="18"/>
  <c r="J1594" i="18"/>
  <c r="J1593" i="18"/>
  <c r="J1592" i="18"/>
  <c r="J1591" i="18"/>
  <c r="J1590" i="18"/>
  <c r="J1589" i="18"/>
  <c r="J1588" i="18"/>
  <c r="J1587" i="18"/>
  <c r="J1586" i="18"/>
  <c r="J1585" i="18"/>
  <c r="J1584" i="18"/>
  <c r="J1583" i="18"/>
  <c r="J1582" i="18"/>
  <c r="J1581" i="18"/>
  <c r="J1580" i="18"/>
  <c r="J1579" i="18"/>
  <c r="J1578" i="18"/>
  <c r="J1577" i="18"/>
  <c r="J1576" i="18"/>
  <c r="J1575" i="18"/>
  <c r="J1574" i="18"/>
  <c r="J1573" i="18"/>
  <c r="J1572" i="18"/>
  <c r="J1571" i="18"/>
  <c r="J1570" i="18"/>
  <c r="J1569" i="18"/>
  <c r="J1568" i="18"/>
  <c r="J1567" i="18"/>
  <c r="J1566" i="18"/>
  <c r="J1565" i="18"/>
  <c r="J1564" i="18"/>
  <c r="J1563" i="18"/>
  <c r="J1562" i="18"/>
  <c r="J1561" i="18"/>
  <c r="J1560" i="18"/>
  <c r="J1559" i="18"/>
  <c r="J1558" i="18"/>
  <c r="J1557" i="18"/>
  <c r="J1556" i="18"/>
  <c r="J1555" i="18"/>
  <c r="J1554" i="18"/>
  <c r="J1553" i="18"/>
  <c r="J1552" i="18"/>
  <c r="J1551" i="18"/>
  <c r="J1550" i="18"/>
  <c r="J1549" i="18"/>
  <c r="J1548" i="18"/>
  <c r="J1547" i="18"/>
  <c r="J1546" i="18"/>
  <c r="J1545" i="18"/>
  <c r="J1544" i="18"/>
  <c r="J1543" i="18"/>
  <c r="J1542" i="18"/>
  <c r="J1541" i="18"/>
  <c r="J1540" i="18"/>
  <c r="J1539" i="18"/>
  <c r="J1538" i="18"/>
  <c r="J1537" i="18"/>
  <c r="J1536" i="18"/>
  <c r="J1535" i="18"/>
  <c r="J1534" i="18"/>
  <c r="J1533" i="18"/>
  <c r="J1532" i="18"/>
  <c r="J1531" i="18"/>
  <c r="J1530" i="18"/>
  <c r="J1529" i="18"/>
  <c r="J1528" i="18"/>
  <c r="J1527" i="18"/>
  <c r="J1526" i="18"/>
  <c r="J1525" i="18"/>
  <c r="J1524" i="18"/>
  <c r="J1523" i="18"/>
  <c r="J1522" i="18"/>
  <c r="J1521" i="18"/>
  <c r="J1520" i="18"/>
  <c r="J1519" i="18"/>
  <c r="J1518" i="18"/>
  <c r="J1517" i="18"/>
  <c r="J1516" i="18"/>
  <c r="J1515" i="18"/>
  <c r="J1514" i="18"/>
  <c r="J1513" i="18"/>
  <c r="J1512" i="18"/>
  <c r="J1511" i="18"/>
  <c r="J1510" i="18"/>
  <c r="J1509" i="18"/>
  <c r="J1508" i="18"/>
  <c r="J1507" i="18"/>
  <c r="J1506" i="18"/>
  <c r="J1505" i="18"/>
  <c r="J1504" i="18"/>
  <c r="J1503" i="18"/>
  <c r="J1502" i="18"/>
  <c r="J1501" i="18"/>
  <c r="J1500" i="18"/>
  <c r="J1499" i="18"/>
  <c r="J1498" i="18"/>
  <c r="J1497" i="18"/>
  <c r="J1496" i="18"/>
  <c r="J1495" i="18"/>
  <c r="J1494" i="18"/>
  <c r="J1493" i="18"/>
  <c r="J1492" i="18"/>
  <c r="J1491" i="18"/>
  <c r="J1490" i="18"/>
  <c r="J1489" i="18"/>
  <c r="J1488" i="18"/>
  <c r="J1487" i="18"/>
  <c r="J1486" i="18"/>
  <c r="J1485" i="18"/>
  <c r="J1484" i="18"/>
  <c r="J1483" i="18"/>
  <c r="J1482" i="18"/>
  <c r="J1481" i="18"/>
  <c r="J1480" i="18"/>
  <c r="J1479" i="18"/>
  <c r="J1478" i="18"/>
  <c r="J1477" i="18"/>
  <c r="J1476" i="18"/>
  <c r="J1475" i="18"/>
  <c r="J1474" i="18"/>
  <c r="J1473" i="18"/>
  <c r="J1472" i="18"/>
  <c r="J1471" i="18"/>
  <c r="J1470" i="18"/>
  <c r="J1469" i="18"/>
  <c r="J1468" i="18"/>
  <c r="J1467" i="18"/>
  <c r="J1466" i="18"/>
  <c r="J1465" i="18"/>
  <c r="J1464" i="18"/>
  <c r="J1463" i="18"/>
  <c r="J1462" i="18"/>
  <c r="J1461" i="18"/>
  <c r="J1460" i="18"/>
  <c r="J1459" i="18"/>
  <c r="J1458" i="18"/>
  <c r="J1457" i="18"/>
  <c r="J1456" i="18"/>
  <c r="J1455" i="18"/>
  <c r="J1454" i="18"/>
  <c r="J1453" i="18"/>
  <c r="J1452" i="18"/>
  <c r="J1451" i="18"/>
  <c r="J1450" i="18"/>
  <c r="J1449" i="18"/>
  <c r="J1448" i="18"/>
  <c r="J1447" i="18"/>
  <c r="J1446" i="18"/>
  <c r="J1445" i="18"/>
  <c r="J1444" i="18"/>
  <c r="J1443" i="18"/>
  <c r="J1442" i="18"/>
  <c r="J1441" i="18"/>
  <c r="J1440" i="18"/>
  <c r="J1439" i="18"/>
  <c r="J1438" i="18"/>
  <c r="J1437" i="18"/>
  <c r="J1436" i="18"/>
  <c r="J1435" i="18"/>
  <c r="J1434" i="18"/>
  <c r="J1433" i="18"/>
  <c r="J1432" i="18"/>
  <c r="J1431" i="18"/>
  <c r="J1430" i="18"/>
  <c r="J1429" i="18"/>
  <c r="J1428" i="18"/>
  <c r="J1427" i="18"/>
  <c r="J1426" i="18"/>
  <c r="J1425" i="18"/>
  <c r="J1424" i="18"/>
  <c r="J1423" i="18"/>
  <c r="J1422" i="18"/>
  <c r="J1421" i="18"/>
  <c r="J1420" i="18"/>
  <c r="J1419" i="18"/>
  <c r="J1418" i="18"/>
  <c r="J1417" i="18"/>
  <c r="J1416" i="18"/>
  <c r="J1415" i="18"/>
  <c r="J1414" i="18"/>
  <c r="J1413" i="18"/>
  <c r="J1412" i="18"/>
  <c r="J1411" i="18"/>
  <c r="J1410" i="18"/>
  <c r="J1409" i="18"/>
  <c r="J1408" i="18"/>
  <c r="J1407" i="18"/>
  <c r="J1406" i="18"/>
  <c r="J1405" i="18"/>
  <c r="J1404" i="18"/>
  <c r="J1403" i="18"/>
  <c r="J1402" i="18"/>
  <c r="J1401" i="18"/>
  <c r="J1400" i="18"/>
  <c r="J1399" i="18"/>
  <c r="J1398" i="18"/>
  <c r="J1397" i="18"/>
  <c r="J1396" i="18"/>
  <c r="J1395" i="18"/>
  <c r="J1394" i="18"/>
  <c r="J1393" i="18"/>
  <c r="J1392" i="18"/>
  <c r="J1391" i="18"/>
  <c r="J1390" i="18"/>
  <c r="J1389" i="18"/>
  <c r="J1388" i="18"/>
  <c r="J1387" i="18"/>
  <c r="J1386" i="18"/>
  <c r="J1385" i="18"/>
  <c r="J1384" i="18"/>
  <c r="J1383" i="18"/>
  <c r="J1382" i="18"/>
  <c r="J1381" i="18"/>
  <c r="J1380" i="18"/>
  <c r="J1379" i="18"/>
  <c r="J1378" i="18"/>
  <c r="J1377" i="18"/>
  <c r="J1376" i="18"/>
  <c r="J1375" i="18"/>
  <c r="J1374" i="18"/>
  <c r="J1373" i="18"/>
  <c r="J1372" i="18"/>
  <c r="J1371" i="18"/>
  <c r="J1370" i="18"/>
  <c r="J1369" i="18"/>
  <c r="J1368" i="18"/>
  <c r="J1367" i="18"/>
  <c r="J1366" i="18"/>
  <c r="J1365" i="18"/>
  <c r="J1364" i="18"/>
  <c r="J1363" i="18"/>
  <c r="J1362" i="18"/>
  <c r="J1361" i="18"/>
  <c r="J1360" i="18"/>
  <c r="J1359" i="18"/>
  <c r="J1358" i="18"/>
  <c r="J1357" i="18"/>
  <c r="J1356" i="18"/>
  <c r="J1355" i="18"/>
  <c r="J1354" i="18"/>
  <c r="J1353" i="18"/>
  <c r="J1352" i="18"/>
  <c r="J1351" i="18"/>
  <c r="J1350" i="18"/>
  <c r="J1349" i="18"/>
  <c r="J1348" i="18"/>
  <c r="J1347" i="18"/>
  <c r="J1346" i="18"/>
  <c r="J1345" i="18"/>
  <c r="J1344" i="18"/>
  <c r="J1343" i="18"/>
  <c r="J1342" i="18"/>
  <c r="J1341" i="18"/>
  <c r="J1340" i="18"/>
  <c r="J1339" i="18"/>
  <c r="J1338" i="18"/>
  <c r="J1337" i="18"/>
  <c r="J1336" i="18"/>
  <c r="J1335" i="18"/>
  <c r="J1334" i="18"/>
  <c r="J1333" i="18"/>
  <c r="J1332" i="18"/>
  <c r="J1331" i="18"/>
  <c r="J1330" i="18"/>
  <c r="J1329" i="18"/>
  <c r="J1328" i="18"/>
  <c r="J1327" i="18"/>
  <c r="J1326" i="18"/>
  <c r="J1325" i="18"/>
  <c r="J1324" i="18"/>
  <c r="J1323" i="18"/>
  <c r="J1322" i="18"/>
  <c r="J1321" i="18"/>
  <c r="J1320" i="18"/>
  <c r="J1319" i="18"/>
  <c r="J1318" i="18"/>
  <c r="J1317" i="18"/>
  <c r="J1316" i="18"/>
  <c r="J1315" i="18"/>
  <c r="J1314" i="18"/>
  <c r="J1313" i="18"/>
  <c r="J1312" i="18"/>
  <c r="J1311" i="18"/>
  <c r="J1310" i="18"/>
  <c r="J1309" i="18"/>
  <c r="J1308" i="18"/>
  <c r="J1307" i="18"/>
  <c r="J1306" i="18"/>
  <c r="J1305" i="18"/>
  <c r="J1304" i="18"/>
  <c r="J1303" i="18"/>
  <c r="J1302" i="18"/>
  <c r="J1301" i="18"/>
  <c r="J1300" i="18"/>
  <c r="J1299" i="18"/>
  <c r="J1298" i="18"/>
  <c r="J1297" i="18"/>
  <c r="J1296" i="18"/>
  <c r="J1295" i="18"/>
  <c r="J1294" i="18"/>
  <c r="J1293" i="18"/>
  <c r="J1292" i="18"/>
  <c r="J1291" i="18"/>
  <c r="J1290" i="18"/>
  <c r="J1289" i="18"/>
  <c r="J1288" i="18"/>
  <c r="J1287" i="18"/>
  <c r="J1286" i="18"/>
  <c r="J1285" i="18"/>
  <c r="J1284" i="18"/>
  <c r="J1283" i="18"/>
  <c r="J1282" i="18"/>
  <c r="J1281" i="18"/>
  <c r="J1280" i="18"/>
  <c r="J1279" i="18"/>
  <c r="J1278" i="18"/>
  <c r="J1277" i="18"/>
  <c r="J1276" i="18"/>
  <c r="J1275" i="18"/>
  <c r="J1274" i="18"/>
  <c r="J1273" i="18"/>
  <c r="J1272" i="18"/>
  <c r="J1271" i="18"/>
  <c r="J1270" i="18"/>
  <c r="J1269" i="18"/>
  <c r="J1268" i="18"/>
  <c r="J1267" i="18"/>
  <c r="J1266" i="18"/>
  <c r="J1265" i="18"/>
  <c r="J1264" i="18"/>
  <c r="J1263" i="18"/>
  <c r="J1262" i="18"/>
  <c r="J1261" i="18"/>
  <c r="J1260" i="18"/>
  <c r="J1259" i="18"/>
  <c r="J1258" i="18"/>
  <c r="J1257" i="18"/>
  <c r="J1256" i="18"/>
  <c r="J1255" i="18"/>
  <c r="J1254" i="18"/>
  <c r="J1253" i="18"/>
  <c r="J1252" i="18"/>
  <c r="J1251" i="18"/>
  <c r="J1250" i="18"/>
  <c r="J1249" i="18"/>
  <c r="J1248" i="18"/>
  <c r="J1247" i="18"/>
  <c r="J1246" i="18"/>
  <c r="J1245" i="18"/>
  <c r="J1244" i="18"/>
  <c r="J1243" i="18"/>
  <c r="J1242" i="18"/>
  <c r="J1241" i="18"/>
  <c r="J1240" i="18"/>
  <c r="J1239" i="18"/>
  <c r="J1238" i="18"/>
  <c r="J1237" i="18"/>
  <c r="J1236" i="18"/>
  <c r="J1235" i="18"/>
  <c r="J1234" i="18"/>
  <c r="J1233" i="18"/>
  <c r="J1232" i="18"/>
  <c r="J1231" i="18"/>
  <c r="J1230" i="18"/>
  <c r="J1229" i="18"/>
  <c r="J1228" i="18"/>
  <c r="J1227" i="18"/>
  <c r="J1226" i="18"/>
  <c r="J1225" i="18"/>
  <c r="J1224" i="18"/>
  <c r="J1223" i="18"/>
  <c r="J1222" i="18"/>
  <c r="J1221" i="18"/>
  <c r="J1220" i="18"/>
  <c r="J1219" i="18"/>
  <c r="J1218" i="18"/>
  <c r="J1217" i="18"/>
  <c r="J1216" i="18"/>
  <c r="J1215" i="18"/>
  <c r="J1214" i="18"/>
  <c r="J1213" i="18"/>
  <c r="J1212" i="18"/>
  <c r="J1211" i="18"/>
  <c r="J1210" i="18"/>
  <c r="J1209" i="18"/>
  <c r="J1208" i="18"/>
  <c r="J1207" i="18"/>
  <c r="J1206" i="18"/>
  <c r="J1205" i="18"/>
  <c r="J1204" i="18"/>
  <c r="J1203" i="18"/>
  <c r="J1202" i="18"/>
  <c r="J1201" i="18"/>
  <c r="J1200" i="18"/>
  <c r="J1199" i="18"/>
  <c r="J1198" i="18"/>
  <c r="J1197" i="18"/>
  <c r="J1196" i="18"/>
  <c r="J1195" i="18"/>
  <c r="J1194" i="18"/>
  <c r="J1193" i="18"/>
  <c r="J1192" i="18"/>
  <c r="J1191" i="18"/>
  <c r="J1190" i="18"/>
  <c r="J1189" i="18"/>
  <c r="J1188" i="18"/>
  <c r="J1187" i="18"/>
  <c r="J1186" i="18"/>
  <c r="J1185" i="18"/>
  <c r="J1184" i="18"/>
  <c r="J1183" i="18"/>
  <c r="J1182" i="18"/>
  <c r="J1181" i="18"/>
  <c r="J1180" i="18"/>
  <c r="J1179" i="18"/>
  <c r="J1178" i="18"/>
  <c r="J1177" i="18"/>
  <c r="J1176" i="18"/>
  <c r="J1175" i="18"/>
  <c r="J1174" i="18"/>
  <c r="J1173" i="18"/>
  <c r="J1172" i="18"/>
  <c r="J1171" i="18"/>
  <c r="J1170" i="18"/>
  <c r="J1169" i="18"/>
  <c r="J1168" i="18"/>
  <c r="J1167" i="18"/>
  <c r="J1166" i="18"/>
  <c r="J1165" i="18"/>
  <c r="J1164" i="18"/>
  <c r="J1163" i="18"/>
  <c r="J1162" i="18"/>
  <c r="J1161" i="18"/>
  <c r="J1160" i="18"/>
  <c r="J1159" i="18"/>
  <c r="J1158" i="18"/>
  <c r="J1157" i="18"/>
  <c r="J1156" i="18"/>
  <c r="J1155" i="18"/>
  <c r="J1154" i="18"/>
  <c r="J1153" i="18"/>
  <c r="J1152" i="18"/>
  <c r="J1151" i="18"/>
  <c r="J1150" i="18"/>
  <c r="J1149" i="18"/>
  <c r="J1148" i="18"/>
  <c r="J1147" i="18"/>
  <c r="J1146" i="18"/>
  <c r="J1145" i="18"/>
  <c r="J1144" i="18"/>
  <c r="J1143" i="18"/>
  <c r="J1142" i="18"/>
  <c r="J1141" i="18"/>
  <c r="J1140" i="18"/>
  <c r="J1139" i="18"/>
  <c r="J1138" i="18"/>
  <c r="J1137" i="18"/>
  <c r="J1136" i="18"/>
  <c r="J1135" i="18"/>
  <c r="J1134" i="18"/>
  <c r="J1133" i="18"/>
  <c r="J1132" i="18"/>
  <c r="J1131" i="18"/>
  <c r="J1130" i="18"/>
  <c r="J1129" i="18"/>
  <c r="J1128" i="18"/>
  <c r="J1127" i="18"/>
  <c r="J1126" i="18"/>
  <c r="J1125" i="18"/>
  <c r="J1124" i="18"/>
  <c r="J1123" i="18"/>
  <c r="J1122" i="18"/>
  <c r="J1121" i="18"/>
  <c r="J1120" i="18"/>
  <c r="J1119" i="18"/>
  <c r="J1118" i="18"/>
  <c r="J1117" i="18"/>
  <c r="J1116" i="18"/>
  <c r="J1115" i="18"/>
  <c r="J1114" i="18"/>
  <c r="J1113" i="18"/>
  <c r="J1112" i="18"/>
  <c r="J1111" i="18"/>
  <c r="J1110" i="18"/>
  <c r="J1109" i="18"/>
  <c r="J1108" i="18"/>
  <c r="J1107" i="18"/>
  <c r="J1106" i="18"/>
  <c r="J1105" i="18"/>
  <c r="J1104" i="18"/>
  <c r="J1103" i="18"/>
  <c r="J1102" i="18"/>
  <c r="J1101" i="18"/>
  <c r="J1100" i="18"/>
  <c r="J1099" i="18"/>
  <c r="J1098" i="18"/>
  <c r="J1097" i="18"/>
  <c r="J1096" i="18"/>
  <c r="J1095" i="18"/>
  <c r="J1094" i="18"/>
  <c r="J1093" i="18"/>
  <c r="J1092" i="18"/>
  <c r="J1091" i="18"/>
  <c r="J1090" i="18"/>
  <c r="J1089" i="18"/>
  <c r="J1088" i="18"/>
  <c r="J1087" i="18"/>
  <c r="J1086" i="18"/>
  <c r="J1085" i="18"/>
  <c r="J1084" i="18"/>
  <c r="J1083" i="18"/>
  <c r="J1082" i="18"/>
  <c r="J1081" i="18"/>
  <c r="J1080" i="18"/>
  <c r="J1079" i="18"/>
  <c r="J1078" i="18"/>
  <c r="J1077" i="18"/>
  <c r="J1076" i="18"/>
  <c r="J1075" i="18"/>
  <c r="J1074" i="18"/>
  <c r="J1073" i="18"/>
  <c r="J1072" i="18"/>
  <c r="J1071" i="18"/>
  <c r="J1070" i="18"/>
  <c r="J1069" i="18"/>
  <c r="J1068" i="18"/>
  <c r="J1067" i="18"/>
  <c r="J1066" i="18"/>
  <c r="J1065" i="18"/>
  <c r="J1064" i="18"/>
  <c r="J1063" i="18"/>
  <c r="J1062" i="18"/>
  <c r="J1061" i="18"/>
  <c r="J1060" i="18"/>
  <c r="J1059" i="18"/>
  <c r="J1058" i="18"/>
  <c r="J1057" i="18"/>
  <c r="J1056" i="18"/>
  <c r="J1055" i="18"/>
  <c r="J1054" i="18"/>
  <c r="J1053" i="18"/>
  <c r="J1052" i="18"/>
  <c r="J1051" i="18"/>
  <c r="J1050" i="18"/>
  <c r="J1049" i="18"/>
  <c r="J1048" i="18"/>
  <c r="J1047" i="18"/>
  <c r="J1046" i="18"/>
  <c r="J1045" i="18"/>
  <c r="J1044" i="18"/>
  <c r="J1043" i="18"/>
  <c r="J1042" i="18"/>
  <c r="J1041" i="18"/>
  <c r="J1040" i="18"/>
  <c r="J1039" i="18"/>
  <c r="J1038" i="18"/>
  <c r="J1037" i="18"/>
  <c r="J1036" i="18"/>
  <c r="J1035" i="18"/>
  <c r="J1034" i="18"/>
  <c r="J1033" i="18"/>
  <c r="J1032" i="18"/>
  <c r="J1031" i="18"/>
  <c r="J1030" i="18"/>
  <c r="J1029" i="18"/>
  <c r="J1028" i="18"/>
  <c r="J1027" i="18"/>
  <c r="J1026" i="18"/>
  <c r="J1025" i="18"/>
  <c r="J1024" i="18"/>
  <c r="J1023" i="18"/>
  <c r="J1022" i="18"/>
  <c r="J1021" i="18"/>
  <c r="J1020" i="18"/>
  <c r="J1019" i="18"/>
  <c r="J1018" i="18"/>
  <c r="J1017" i="18"/>
  <c r="J1016" i="18"/>
  <c r="J1015" i="18"/>
  <c r="J1014" i="18"/>
  <c r="J1013" i="18"/>
  <c r="J1012" i="18"/>
  <c r="J1011" i="18"/>
  <c r="J1010" i="18"/>
  <c r="J1009" i="18"/>
  <c r="J1008" i="18"/>
  <c r="J1007" i="18"/>
  <c r="J1006" i="18"/>
  <c r="J1005" i="18"/>
  <c r="J1004" i="18"/>
  <c r="J1003" i="18"/>
  <c r="J1002" i="18"/>
  <c r="J1001" i="18"/>
  <c r="J1000" i="18"/>
  <c r="J999" i="18"/>
  <c r="J998" i="18"/>
  <c r="J997" i="18"/>
  <c r="J996" i="18"/>
  <c r="J995" i="18"/>
  <c r="J994" i="18"/>
  <c r="J993" i="18"/>
  <c r="J992" i="18"/>
  <c r="J991" i="18"/>
  <c r="J990" i="18"/>
  <c r="J989" i="18"/>
  <c r="J988" i="18"/>
  <c r="J987" i="18"/>
  <c r="J986" i="18"/>
  <c r="J985" i="18"/>
  <c r="J984" i="18"/>
  <c r="J983" i="18"/>
  <c r="J982" i="18"/>
  <c r="J981" i="18"/>
  <c r="J980" i="18"/>
  <c r="J979" i="18"/>
  <c r="J978" i="18"/>
  <c r="J977" i="18"/>
  <c r="J976" i="18"/>
  <c r="J975" i="18"/>
  <c r="J974" i="18"/>
  <c r="J973" i="18"/>
  <c r="J972" i="18"/>
  <c r="J971" i="18"/>
  <c r="J970" i="18"/>
  <c r="J969" i="18"/>
  <c r="J968" i="18"/>
  <c r="J967" i="18"/>
  <c r="J966" i="18"/>
  <c r="J965" i="18"/>
  <c r="J964" i="18"/>
  <c r="J963" i="18"/>
  <c r="J962" i="18"/>
  <c r="J961" i="18"/>
  <c r="J960" i="18"/>
  <c r="J959" i="18"/>
  <c r="J958" i="18"/>
  <c r="J957" i="18"/>
  <c r="J956" i="18"/>
  <c r="J955" i="18"/>
  <c r="J954" i="18"/>
  <c r="J953" i="18"/>
  <c r="J952" i="18"/>
  <c r="J951" i="18"/>
  <c r="J950" i="18"/>
  <c r="J949" i="18"/>
  <c r="J948" i="18"/>
  <c r="J947" i="18"/>
  <c r="J946" i="18"/>
  <c r="J945" i="18"/>
  <c r="J944" i="18"/>
  <c r="J943" i="18"/>
  <c r="J942" i="18"/>
  <c r="J941" i="18"/>
  <c r="J940" i="18"/>
  <c r="J939" i="18"/>
  <c r="J938" i="18"/>
  <c r="J937" i="18"/>
  <c r="J936" i="18"/>
  <c r="J935" i="18"/>
  <c r="J934" i="18"/>
  <c r="J933" i="18"/>
  <c r="J932" i="18"/>
  <c r="J931" i="18"/>
  <c r="J930" i="18"/>
  <c r="J929" i="18"/>
  <c r="J928" i="18"/>
  <c r="J927" i="18"/>
  <c r="J926" i="18"/>
  <c r="J925" i="18"/>
  <c r="J924" i="18"/>
  <c r="J923" i="18"/>
  <c r="J922" i="18"/>
  <c r="J921" i="18"/>
  <c r="J920" i="18"/>
  <c r="J919" i="18"/>
  <c r="J918" i="18"/>
  <c r="J917" i="18"/>
  <c r="J916" i="18"/>
  <c r="J915" i="18"/>
  <c r="J914" i="18"/>
  <c r="J913" i="18"/>
  <c r="J912" i="18"/>
  <c r="J911" i="18"/>
  <c r="J910" i="18"/>
  <c r="J909" i="18"/>
  <c r="J908" i="18"/>
  <c r="J907" i="18"/>
  <c r="J906" i="18"/>
  <c r="J905" i="18"/>
  <c r="J904" i="18"/>
  <c r="J903" i="18"/>
  <c r="J902" i="18"/>
  <c r="J901" i="18"/>
  <c r="J900" i="18"/>
  <c r="J899" i="18"/>
  <c r="J898" i="18"/>
  <c r="J897" i="18"/>
  <c r="J896" i="18"/>
  <c r="J895" i="18"/>
  <c r="J894" i="18"/>
  <c r="J893" i="18"/>
  <c r="J892" i="18"/>
  <c r="J891" i="18"/>
  <c r="J890" i="18"/>
  <c r="J889" i="18"/>
  <c r="J888" i="18"/>
  <c r="J887" i="18"/>
  <c r="J886" i="18"/>
  <c r="J885" i="18"/>
  <c r="J884" i="18"/>
  <c r="J883" i="18"/>
  <c r="J882" i="18"/>
  <c r="J881" i="18"/>
  <c r="J880" i="18"/>
  <c r="J879" i="18"/>
  <c r="J878" i="18"/>
  <c r="J877" i="18"/>
  <c r="J876" i="18"/>
  <c r="J875" i="18"/>
  <c r="J874" i="18"/>
  <c r="J873" i="18"/>
  <c r="J872" i="18"/>
  <c r="J871" i="18"/>
  <c r="J870" i="18"/>
  <c r="J869" i="18"/>
  <c r="J868" i="18"/>
  <c r="J867" i="18"/>
  <c r="J866" i="18"/>
  <c r="J865" i="18"/>
  <c r="J864" i="18"/>
  <c r="J863" i="18"/>
  <c r="J862" i="18"/>
  <c r="J861" i="18"/>
  <c r="J860" i="18"/>
  <c r="J859" i="18"/>
  <c r="J858" i="18"/>
  <c r="J857" i="18"/>
  <c r="J856" i="18"/>
  <c r="J855" i="18"/>
  <c r="J854" i="18"/>
  <c r="J853" i="18"/>
  <c r="J852" i="18"/>
  <c r="J851" i="18"/>
  <c r="J850" i="18"/>
  <c r="J849" i="18"/>
  <c r="J848" i="18"/>
  <c r="J847" i="18"/>
  <c r="J846" i="18"/>
  <c r="J845" i="18"/>
  <c r="J844" i="18"/>
  <c r="J843" i="18"/>
  <c r="J842" i="18"/>
  <c r="J841" i="18"/>
  <c r="J840" i="18"/>
  <c r="J839" i="18"/>
  <c r="J838" i="18"/>
  <c r="J837" i="18"/>
  <c r="J836" i="18"/>
  <c r="J835" i="18"/>
  <c r="J834" i="18"/>
  <c r="J833" i="18"/>
  <c r="J832" i="18"/>
  <c r="J831" i="18"/>
  <c r="J830" i="18"/>
  <c r="J829" i="18"/>
  <c r="J828" i="18"/>
  <c r="J827" i="18"/>
  <c r="J826" i="18"/>
  <c r="J825" i="18"/>
  <c r="J824" i="18"/>
  <c r="J823" i="18"/>
  <c r="J822" i="18"/>
  <c r="J821" i="18"/>
  <c r="J820" i="18"/>
  <c r="J819" i="18"/>
  <c r="J818" i="18"/>
  <c r="J817" i="18"/>
  <c r="J816" i="18"/>
  <c r="J815" i="18"/>
  <c r="J814" i="18"/>
  <c r="J813" i="18"/>
  <c r="J812" i="18"/>
  <c r="J811" i="18"/>
  <c r="J810" i="18"/>
  <c r="J809" i="18"/>
  <c r="J808" i="18"/>
  <c r="J807" i="18"/>
  <c r="J806" i="18"/>
  <c r="J805" i="18"/>
  <c r="J804" i="18"/>
  <c r="J803" i="18"/>
  <c r="J802" i="18"/>
  <c r="J801" i="18"/>
  <c r="J800" i="18"/>
  <c r="J799" i="18"/>
  <c r="J798" i="18"/>
  <c r="J797" i="18"/>
  <c r="J796" i="18"/>
  <c r="J795" i="18"/>
  <c r="J794" i="18"/>
  <c r="J793" i="18"/>
  <c r="J792" i="18"/>
  <c r="J791" i="18"/>
  <c r="J790" i="18"/>
  <c r="J789" i="18"/>
  <c r="J788" i="18"/>
  <c r="J787" i="18"/>
  <c r="J786" i="18"/>
  <c r="J785" i="18"/>
  <c r="J784" i="18"/>
  <c r="J783" i="18"/>
  <c r="J782" i="18"/>
  <c r="J781" i="18"/>
  <c r="J780" i="18"/>
  <c r="J779" i="18"/>
  <c r="J778" i="18"/>
  <c r="J777" i="18"/>
  <c r="J776" i="18"/>
  <c r="J775" i="18"/>
  <c r="J774" i="18"/>
  <c r="J773" i="18"/>
  <c r="J772" i="18"/>
  <c r="J771" i="18"/>
  <c r="J770" i="18"/>
  <c r="J769" i="18"/>
  <c r="J768" i="18"/>
  <c r="J767" i="18"/>
  <c r="J766" i="18"/>
  <c r="J765" i="18"/>
  <c r="J764" i="18"/>
  <c r="J763" i="18"/>
  <c r="J762" i="18"/>
  <c r="J761" i="18"/>
  <c r="J760" i="18"/>
  <c r="J759" i="18"/>
  <c r="J758" i="18"/>
  <c r="J757" i="18"/>
  <c r="J756" i="18"/>
  <c r="J755" i="18"/>
  <c r="J754" i="18"/>
  <c r="J753" i="18"/>
  <c r="J752" i="18"/>
  <c r="J751" i="18"/>
  <c r="J750" i="18"/>
  <c r="J749" i="18"/>
  <c r="J748" i="18"/>
  <c r="J747" i="18"/>
  <c r="J746" i="18"/>
  <c r="J745" i="18"/>
  <c r="J744" i="18"/>
  <c r="J743" i="18"/>
  <c r="J742" i="18"/>
  <c r="J741" i="18"/>
  <c r="J740" i="18"/>
  <c r="J739" i="18"/>
  <c r="J738" i="18"/>
  <c r="J737" i="18"/>
  <c r="J736" i="18"/>
  <c r="J735" i="18"/>
  <c r="J734" i="18"/>
  <c r="J733" i="18"/>
  <c r="J732" i="18"/>
  <c r="J731" i="18"/>
  <c r="J730" i="18"/>
  <c r="J729" i="18"/>
  <c r="J728" i="18"/>
  <c r="J727" i="18"/>
  <c r="J726" i="18"/>
  <c r="J725" i="18"/>
  <c r="J724" i="18"/>
  <c r="J723" i="18"/>
  <c r="J722" i="18"/>
  <c r="J721" i="18"/>
  <c r="J720" i="18"/>
  <c r="J719" i="18"/>
  <c r="J718" i="18"/>
  <c r="J717" i="18"/>
  <c r="J716" i="18"/>
  <c r="J715" i="18"/>
  <c r="J714" i="18"/>
  <c r="J713" i="18"/>
  <c r="J712" i="18"/>
  <c r="J711" i="18"/>
  <c r="J710" i="18"/>
  <c r="J709" i="18"/>
  <c r="J708" i="18"/>
  <c r="J707" i="18"/>
  <c r="J706" i="18"/>
  <c r="J705" i="18"/>
  <c r="J704" i="18"/>
  <c r="J703" i="18"/>
  <c r="J702" i="18"/>
  <c r="J701" i="18"/>
  <c r="J700" i="18"/>
  <c r="J699" i="18"/>
  <c r="J698" i="18"/>
  <c r="J697" i="18"/>
  <c r="J696" i="18"/>
  <c r="J695" i="18"/>
  <c r="J694" i="18"/>
  <c r="J693" i="18"/>
  <c r="J692" i="18"/>
  <c r="J691" i="18"/>
  <c r="J690" i="18"/>
  <c r="J689" i="18"/>
  <c r="J688" i="18"/>
  <c r="J687" i="18"/>
  <c r="J686" i="18"/>
  <c r="J685" i="18"/>
  <c r="J684" i="18"/>
  <c r="J683" i="18"/>
  <c r="J682" i="18"/>
  <c r="J681" i="18"/>
  <c r="J680" i="18"/>
  <c r="J679" i="18"/>
  <c r="J678" i="18"/>
  <c r="J677" i="18"/>
  <c r="J676" i="18"/>
  <c r="J675" i="18"/>
  <c r="J674" i="18"/>
  <c r="J673" i="18"/>
  <c r="J672" i="18"/>
  <c r="J671" i="18"/>
  <c r="J670" i="18"/>
  <c r="J669" i="18"/>
  <c r="J668" i="18"/>
  <c r="J667" i="18"/>
  <c r="J666" i="18"/>
  <c r="J665" i="18"/>
  <c r="J664" i="18"/>
  <c r="J663" i="18"/>
  <c r="J662" i="18"/>
  <c r="J661" i="18"/>
  <c r="J660" i="18"/>
  <c r="J659" i="18"/>
  <c r="J658" i="18"/>
  <c r="J657" i="18"/>
  <c r="J656" i="18"/>
  <c r="J655" i="18"/>
  <c r="J654" i="18"/>
  <c r="J653" i="18"/>
  <c r="J652" i="18"/>
  <c r="J651" i="18"/>
  <c r="J650" i="18"/>
  <c r="J649" i="18"/>
  <c r="J648" i="18"/>
  <c r="J647" i="18"/>
  <c r="J646" i="18"/>
  <c r="J645" i="18"/>
  <c r="J644" i="18"/>
  <c r="J643" i="18"/>
  <c r="J642" i="18"/>
  <c r="J641" i="18"/>
  <c r="J640" i="18"/>
  <c r="J639" i="18"/>
  <c r="J638" i="18"/>
  <c r="J637" i="18"/>
  <c r="J636" i="18"/>
  <c r="J635" i="18"/>
  <c r="J634" i="18"/>
  <c r="J633" i="18"/>
  <c r="J632" i="18"/>
  <c r="J631" i="18"/>
  <c r="J630" i="18"/>
  <c r="J629" i="18"/>
  <c r="J628" i="18"/>
  <c r="J627" i="18"/>
  <c r="J626" i="18"/>
  <c r="J625" i="18"/>
  <c r="J624" i="18"/>
  <c r="J623" i="18"/>
  <c r="J622" i="18"/>
  <c r="J621" i="18"/>
  <c r="J620" i="18"/>
  <c r="J619" i="18"/>
  <c r="J618" i="18"/>
  <c r="J617" i="18"/>
  <c r="J616" i="18"/>
  <c r="J615" i="18"/>
  <c r="J614" i="18"/>
  <c r="J613" i="18"/>
  <c r="J612" i="18"/>
  <c r="J611" i="18"/>
  <c r="J610" i="18"/>
  <c r="J609" i="18"/>
  <c r="J608" i="18"/>
  <c r="J607" i="18"/>
  <c r="J606" i="18"/>
  <c r="J605" i="18"/>
  <c r="J604" i="18"/>
  <c r="J603" i="18"/>
  <c r="J602" i="18"/>
  <c r="J601" i="18"/>
  <c r="J600" i="18"/>
  <c r="J599" i="18"/>
  <c r="J598" i="18"/>
  <c r="J597" i="18"/>
  <c r="J596" i="18"/>
  <c r="J595" i="18"/>
  <c r="J594" i="18"/>
  <c r="J593" i="18"/>
  <c r="J592" i="18"/>
  <c r="J591" i="18"/>
  <c r="J590" i="18"/>
  <c r="J589" i="18"/>
  <c r="J588" i="18"/>
  <c r="J587" i="18"/>
  <c r="J586" i="18"/>
  <c r="J585" i="18"/>
  <c r="J584" i="18"/>
  <c r="J583" i="18"/>
  <c r="J582" i="18"/>
  <c r="J581" i="18"/>
  <c r="J580" i="18"/>
  <c r="J579" i="18"/>
  <c r="J578" i="18"/>
  <c r="J577" i="18"/>
  <c r="J576" i="18"/>
  <c r="J575" i="18"/>
  <c r="J574" i="18"/>
  <c r="J573" i="18"/>
  <c r="J572" i="18"/>
  <c r="J571" i="18"/>
  <c r="J570" i="18"/>
  <c r="J569" i="18"/>
  <c r="J568" i="18"/>
  <c r="J567" i="18"/>
  <c r="J566" i="18"/>
  <c r="J565" i="18"/>
  <c r="J564" i="18"/>
  <c r="J563" i="18"/>
  <c r="J562" i="18"/>
  <c r="J561" i="18"/>
  <c r="J560" i="18"/>
  <c r="J559" i="18"/>
  <c r="J558" i="18"/>
  <c r="J557" i="18"/>
  <c r="J556" i="18"/>
  <c r="J555" i="18"/>
  <c r="J554" i="18"/>
  <c r="J553" i="18"/>
  <c r="J552" i="18"/>
  <c r="J551" i="18"/>
  <c r="J550" i="18"/>
  <c r="J549" i="18"/>
  <c r="J548" i="18"/>
  <c r="J547" i="18"/>
  <c r="J546" i="18"/>
  <c r="J545" i="18"/>
  <c r="J544" i="18"/>
  <c r="J543" i="18"/>
  <c r="J542" i="18"/>
  <c r="J541" i="18"/>
  <c r="J540" i="18"/>
  <c r="J539" i="18"/>
  <c r="J538" i="18"/>
  <c r="J537" i="18"/>
  <c r="J536" i="18"/>
  <c r="J535" i="18"/>
  <c r="J534" i="18"/>
  <c r="J533" i="18"/>
  <c r="J532" i="18"/>
  <c r="J531" i="18"/>
  <c r="J530" i="18"/>
  <c r="J529" i="18"/>
  <c r="J528" i="18"/>
  <c r="J527" i="18"/>
  <c r="J526" i="18"/>
  <c r="J525" i="18"/>
  <c r="J524" i="18"/>
  <c r="J523" i="18"/>
  <c r="J522" i="18"/>
  <c r="J521" i="18"/>
  <c r="J520" i="18"/>
  <c r="J519" i="18"/>
  <c r="J518" i="18"/>
  <c r="J517" i="18"/>
  <c r="J516" i="18"/>
  <c r="J515" i="18"/>
  <c r="J514" i="18"/>
  <c r="J513" i="18"/>
  <c r="J512" i="18"/>
  <c r="J511" i="18"/>
  <c r="J510" i="18"/>
  <c r="J509" i="18"/>
  <c r="J508" i="18"/>
  <c r="J507" i="18"/>
  <c r="J506" i="18"/>
  <c r="J505" i="18"/>
  <c r="J504" i="18"/>
  <c r="J503" i="18"/>
  <c r="J502" i="18"/>
  <c r="J501" i="18"/>
  <c r="J500" i="18"/>
  <c r="J499" i="18"/>
  <c r="J498" i="18"/>
  <c r="J497" i="18"/>
  <c r="J496" i="18"/>
  <c r="J495" i="18"/>
  <c r="J494" i="18"/>
  <c r="J493" i="18"/>
  <c r="J492" i="18"/>
  <c r="J491" i="18"/>
  <c r="J490" i="18"/>
  <c r="J489" i="18"/>
  <c r="J488" i="18"/>
  <c r="J487" i="18"/>
  <c r="J486" i="18"/>
  <c r="J485" i="18"/>
  <c r="J484" i="18"/>
  <c r="J483" i="18"/>
  <c r="J482" i="18"/>
  <c r="J481" i="18"/>
  <c r="J480" i="18"/>
  <c r="J479" i="18"/>
  <c r="J478" i="18"/>
  <c r="J477" i="18"/>
  <c r="J476" i="18"/>
  <c r="J475" i="18"/>
  <c r="J474" i="18"/>
  <c r="J473" i="18"/>
  <c r="J472" i="18"/>
  <c r="J471" i="18"/>
  <c r="J470" i="18"/>
  <c r="J469" i="18"/>
  <c r="J468" i="18"/>
  <c r="J467" i="18"/>
  <c r="J466" i="18"/>
  <c r="J465" i="18"/>
  <c r="J464" i="18"/>
  <c r="J463" i="18"/>
  <c r="J462" i="18"/>
  <c r="J461" i="18"/>
  <c r="J460" i="18"/>
  <c r="J459" i="18"/>
  <c r="J458" i="18"/>
  <c r="J457" i="18"/>
  <c r="J456" i="18"/>
  <c r="J455" i="18"/>
  <c r="J454" i="18"/>
  <c r="J453" i="18"/>
  <c r="J452" i="18"/>
  <c r="J451" i="18"/>
  <c r="J450" i="18"/>
  <c r="J449" i="18"/>
  <c r="J448" i="18"/>
  <c r="J447" i="18"/>
  <c r="J446" i="18"/>
  <c r="J445" i="18"/>
  <c r="J444" i="18"/>
  <c r="J443" i="18"/>
  <c r="J442" i="18"/>
  <c r="J441" i="18"/>
  <c r="J440" i="18"/>
  <c r="J439" i="18"/>
  <c r="J438" i="18"/>
  <c r="J437" i="18"/>
  <c r="J436" i="18"/>
  <c r="J435" i="18"/>
  <c r="J434" i="18"/>
  <c r="J433" i="18"/>
  <c r="J432" i="18"/>
  <c r="J431" i="18"/>
  <c r="J430" i="18"/>
  <c r="J429" i="18"/>
  <c r="J428" i="18"/>
  <c r="J427" i="18"/>
  <c r="J426" i="18"/>
  <c r="J425" i="18"/>
  <c r="J424" i="18"/>
  <c r="J423" i="18"/>
  <c r="J422" i="18"/>
  <c r="J421" i="18"/>
  <c r="J420" i="18"/>
  <c r="J419" i="18"/>
  <c r="J418" i="18"/>
  <c r="J417" i="18"/>
  <c r="J416" i="18"/>
  <c r="J415" i="18"/>
  <c r="J414" i="18"/>
  <c r="J413" i="18"/>
  <c r="J412" i="18"/>
  <c r="J411" i="18"/>
  <c r="J410" i="18"/>
  <c r="J409" i="18"/>
  <c r="J408" i="18"/>
  <c r="J407" i="18"/>
  <c r="J406" i="18"/>
  <c r="J405" i="18"/>
  <c r="J404" i="18"/>
  <c r="J403" i="18"/>
  <c r="J402" i="18"/>
  <c r="J401" i="18"/>
  <c r="J400" i="18"/>
  <c r="J399" i="18"/>
  <c r="J398" i="18"/>
  <c r="J397" i="18"/>
  <c r="J396" i="18"/>
  <c r="J395" i="18"/>
  <c r="J394" i="18"/>
  <c r="J393" i="18"/>
  <c r="J392" i="18"/>
  <c r="J391" i="18"/>
  <c r="J390" i="18"/>
  <c r="J389" i="18"/>
  <c r="J388" i="18"/>
  <c r="J387" i="18"/>
  <c r="J386" i="18"/>
  <c r="J385" i="18"/>
  <c r="J384" i="18"/>
  <c r="J383" i="18"/>
  <c r="J382" i="18"/>
  <c r="J381" i="18"/>
  <c r="J380" i="18"/>
  <c r="J379" i="18"/>
  <c r="J378" i="18"/>
  <c r="J377" i="18"/>
  <c r="J376" i="18"/>
  <c r="J375" i="18"/>
  <c r="J374" i="18"/>
  <c r="J373" i="18"/>
  <c r="J372" i="18"/>
  <c r="J371" i="18"/>
  <c r="J370" i="18"/>
  <c r="J369" i="18"/>
  <c r="J368" i="18"/>
  <c r="J367" i="18"/>
  <c r="J366" i="18"/>
  <c r="J365" i="18"/>
  <c r="J364" i="18"/>
  <c r="J363" i="18"/>
  <c r="J362" i="18"/>
  <c r="J361" i="18"/>
  <c r="J360" i="18"/>
  <c r="J359" i="18"/>
  <c r="J358" i="18"/>
  <c r="J357" i="18"/>
  <c r="J356" i="18"/>
  <c r="J355" i="18"/>
  <c r="J354" i="18"/>
  <c r="J353" i="18"/>
  <c r="J352" i="18"/>
  <c r="J351" i="18"/>
  <c r="J350" i="18"/>
  <c r="J349" i="18"/>
  <c r="J348" i="18"/>
  <c r="J347" i="18"/>
  <c r="J346" i="18"/>
  <c r="J345" i="18"/>
  <c r="J344" i="18"/>
  <c r="J343" i="18"/>
  <c r="J342" i="18"/>
  <c r="J341" i="18"/>
  <c r="J340" i="18"/>
  <c r="J339" i="18"/>
  <c r="J338" i="18"/>
  <c r="J337" i="18"/>
  <c r="J336" i="18"/>
  <c r="J335" i="18"/>
  <c r="J334" i="18"/>
  <c r="J333" i="18"/>
  <c r="J332" i="18"/>
  <c r="J331" i="18"/>
  <c r="J330" i="18"/>
  <c r="J329" i="18"/>
  <c r="J328" i="18"/>
  <c r="J327" i="18"/>
  <c r="J326" i="18"/>
  <c r="J325" i="18"/>
  <c r="J324" i="18"/>
  <c r="J323" i="18"/>
  <c r="J322" i="18"/>
  <c r="J321" i="18"/>
  <c r="J320" i="18"/>
  <c r="J319" i="18"/>
  <c r="J318" i="18"/>
  <c r="J317" i="18"/>
  <c r="J316" i="18"/>
  <c r="J315" i="18"/>
  <c r="J314" i="18"/>
  <c r="J313" i="18"/>
  <c r="J312" i="18"/>
  <c r="J311" i="18"/>
  <c r="J310" i="18"/>
  <c r="J309" i="18"/>
  <c r="J308" i="18"/>
  <c r="J307" i="18"/>
  <c r="J306" i="18"/>
  <c r="J305" i="18"/>
  <c r="J304" i="18"/>
  <c r="J303" i="18"/>
  <c r="J302" i="18"/>
  <c r="J301" i="18"/>
  <c r="J300" i="18"/>
  <c r="J299" i="18"/>
  <c r="J298" i="18"/>
  <c r="J297" i="18"/>
  <c r="J296" i="18"/>
  <c r="J295" i="18"/>
  <c r="J294" i="18"/>
  <c r="J293" i="18"/>
  <c r="J292" i="18"/>
  <c r="J291" i="18"/>
  <c r="J290" i="18"/>
  <c r="J289" i="18"/>
  <c r="J288" i="18"/>
  <c r="J287" i="18"/>
  <c r="J286" i="18"/>
  <c r="J285" i="18"/>
  <c r="J284" i="18"/>
  <c r="J283" i="18"/>
  <c r="J282" i="18"/>
  <c r="J281" i="18"/>
  <c r="J280" i="18"/>
  <c r="J279" i="18"/>
  <c r="J278" i="18"/>
  <c r="J277" i="18"/>
  <c r="J276" i="18"/>
  <c r="J275" i="18"/>
  <c r="J274" i="18"/>
  <c r="J273" i="18"/>
  <c r="J272" i="18"/>
  <c r="J271" i="18"/>
  <c r="J270" i="18"/>
  <c r="J269" i="18"/>
  <c r="J268" i="18"/>
  <c r="J267" i="18"/>
  <c r="J266" i="18"/>
  <c r="J265" i="18"/>
  <c r="J264" i="18"/>
  <c r="J263" i="18"/>
  <c r="J262" i="18"/>
  <c r="J261" i="18"/>
  <c r="J260" i="18"/>
  <c r="J259" i="18"/>
  <c r="J258" i="18"/>
  <c r="J257" i="18"/>
  <c r="J256" i="18"/>
  <c r="J255" i="18"/>
  <c r="J254" i="18"/>
  <c r="J253" i="18"/>
  <c r="J252" i="18"/>
  <c r="J251" i="18"/>
  <c r="J250" i="18"/>
  <c r="J249" i="18"/>
  <c r="J248" i="18"/>
  <c r="J247" i="18"/>
  <c r="J246" i="18"/>
  <c r="J245" i="18"/>
  <c r="J244" i="18"/>
  <c r="J243" i="18"/>
  <c r="J242" i="18"/>
  <c r="J241" i="18"/>
  <c r="J240" i="18"/>
  <c r="J239" i="18"/>
  <c r="J238" i="18"/>
  <c r="J237" i="18"/>
  <c r="J236" i="18"/>
  <c r="J235" i="18"/>
  <c r="J234" i="18"/>
  <c r="J233" i="18"/>
  <c r="J232" i="18"/>
  <c r="J231" i="18"/>
  <c r="J230" i="18"/>
  <c r="J229" i="18"/>
  <c r="J228" i="18"/>
  <c r="J227" i="18"/>
  <c r="J226" i="18"/>
  <c r="J225" i="18"/>
  <c r="J224" i="18"/>
  <c r="J223" i="18"/>
  <c r="J222" i="18"/>
  <c r="J221" i="18"/>
  <c r="J220" i="18"/>
  <c r="J219" i="18"/>
  <c r="J218" i="18"/>
  <c r="J217" i="18"/>
  <c r="J216" i="18"/>
  <c r="J215" i="18"/>
  <c r="J214" i="18"/>
  <c r="J213" i="18"/>
  <c r="J212" i="18"/>
  <c r="J211" i="18"/>
  <c r="J210" i="18"/>
  <c r="J209" i="18"/>
  <c r="J208" i="18"/>
  <c r="J207" i="18"/>
  <c r="J206" i="18"/>
  <c r="J205" i="18"/>
  <c r="J204" i="18"/>
  <c r="J203" i="18"/>
  <c r="J202" i="18"/>
  <c r="J201" i="18"/>
  <c r="J200" i="18"/>
  <c r="J199" i="18"/>
  <c r="J198" i="18"/>
  <c r="J197" i="18"/>
  <c r="J196" i="18"/>
  <c r="J195" i="18"/>
  <c r="J194" i="18"/>
  <c r="J193" i="18"/>
  <c r="J192" i="18"/>
  <c r="J191" i="18"/>
  <c r="J190" i="18"/>
  <c r="J189" i="18"/>
  <c r="J188" i="18"/>
  <c r="J187" i="18"/>
  <c r="J186" i="18"/>
  <c r="J185" i="18"/>
  <c r="J184" i="18"/>
  <c r="J183" i="18"/>
  <c r="J182" i="18"/>
  <c r="J181" i="18"/>
  <c r="J180" i="18"/>
  <c r="J179" i="18"/>
  <c r="J178" i="18"/>
  <c r="J177" i="18"/>
  <c r="J176" i="18"/>
  <c r="J175" i="18"/>
  <c r="J174" i="18"/>
  <c r="J173" i="18"/>
  <c r="J172" i="18"/>
  <c r="J171" i="18"/>
  <c r="J170" i="18"/>
  <c r="J169" i="18"/>
  <c r="J168" i="18"/>
  <c r="J167" i="18"/>
  <c r="J166" i="18"/>
  <c r="J165" i="18"/>
  <c r="J164" i="18"/>
  <c r="J163" i="18"/>
  <c r="J162" i="18"/>
  <c r="J161" i="18"/>
  <c r="J160" i="18"/>
  <c r="J159" i="18"/>
  <c r="J158" i="18"/>
  <c r="J157" i="18"/>
  <c r="J156" i="18"/>
  <c r="J155" i="18"/>
  <c r="J154" i="18"/>
  <c r="J153" i="18"/>
  <c r="J152" i="18"/>
  <c r="J151" i="18"/>
  <c r="J150" i="18"/>
  <c r="J149" i="18"/>
  <c r="J148" i="18"/>
  <c r="J147" i="18"/>
  <c r="J146" i="18"/>
  <c r="J145" i="18"/>
  <c r="J144" i="18"/>
  <c r="J143" i="18"/>
  <c r="J142" i="18"/>
  <c r="J141" i="18"/>
  <c r="J140" i="18"/>
  <c r="J139" i="18"/>
  <c r="J138" i="18"/>
  <c r="J137" i="18"/>
  <c r="J136" i="18"/>
  <c r="J135" i="18"/>
  <c r="J134" i="18"/>
  <c r="J133" i="18"/>
  <c r="J132" i="18"/>
  <c r="J131" i="18"/>
  <c r="J130" i="18"/>
  <c r="J129" i="18"/>
  <c r="J128" i="18"/>
  <c r="J127" i="18"/>
  <c r="J126" i="18"/>
  <c r="J125" i="18"/>
  <c r="J124" i="18"/>
  <c r="J123" i="18"/>
  <c r="J122" i="18"/>
  <c r="J121" i="18"/>
  <c r="J120" i="18"/>
  <c r="J119" i="18"/>
  <c r="J118" i="18"/>
  <c r="J117" i="18"/>
  <c r="J116" i="18"/>
  <c r="J115" i="18"/>
  <c r="J114" i="18"/>
  <c r="J113" i="18"/>
  <c r="J112" i="18"/>
  <c r="J111" i="18"/>
  <c r="J110" i="18"/>
  <c r="J109" i="18"/>
  <c r="J108" i="18"/>
  <c r="J107" i="18"/>
  <c r="J106" i="18"/>
  <c r="J105" i="18"/>
  <c r="J104" i="18"/>
  <c r="J103" i="18"/>
  <c r="J102" i="18"/>
  <c r="J101" i="18"/>
  <c r="J100" i="18"/>
  <c r="J99" i="18"/>
  <c r="J98" i="18"/>
  <c r="J97" i="18"/>
  <c r="J96" i="18"/>
  <c r="J95" i="18"/>
  <c r="J94" i="18"/>
  <c r="J93" i="18"/>
  <c r="J92" i="18"/>
  <c r="J91" i="18"/>
  <c r="J90" i="18"/>
  <c r="J89" i="18"/>
  <c r="J88" i="18"/>
  <c r="J87" i="18"/>
  <c r="J86" i="18"/>
  <c r="J85" i="18"/>
  <c r="J84" i="18"/>
  <c r="J83" i="18"/>
  <c r="J82" i="18"/>
  <c r="J81" i="18"/>
  <c r="J80" i="18"/>
  <c r="J79" i="18"/>
  <c r="J78" i="18"/>
  <c r="J77" i="18"/>
  <c r="J76" i="18"/>
  <c r="J75" i="18"/>
  <c r="J74" i="18"/>
  <c r="J73" i="18"/>
  <c r="J72" i="18"/>
  <c r="J71" i="18"/>
  <c r="J70" i="18"/>
  <c r="J69" i="18"/>
  <c r="J68" i="18"/>
  <c r="J67" i="18"/>
  <c r="J66" i="18"/>
  <c r="J65" i="18"/>
  <c r="J64" i="18"/>
  <c r="J63" i="18"/>
  <c r="J62" i="18"/>
  <c r="J61" i="18"/>
  <c r="J60" i="18"/>
  <c r="J59" i="18"/>
  <c r="J58" i="18"/>
  <c r="J57" i="18"/>
  <c r="J56" i="18"/>
  <c r="J55" i="18"/>
  <c r="J54" i="18"/>
  <c r="J53" i="18"/>
  <c r="J52" i="18"/>
  <c r="J51" i="18"/>
  <c r="J50" i="18"/>
  <c r="J49" i="18"/>
  <c r="J48" i="18"/>
  <c r="J47" i="18"/>
  <c r="J46" i="18"/>
  <c r="J45" i="18"/>
  <c r="J44" i="18"/>
  <c r="J43" i="18"/>
  <c r="J42" i="18"/>
  <c r="J41" i="18"/>
  <c r="J40" i="18"/>
  <c r="J39" i="18"/>
  <c r="J38" i="18"/>
  <c r="J37" i="18"/>
  <c r="J36" i="18"/>
  <c r="J35" i="18"/>
  <c r="J34" i="18"/>
  <c r="J33" i="18"/>
  <c r="J32" i="18"/>
  <c r="J31" i="18"/>
  <c r="J30" i="18"/>
  <c r="J29" i="18"/>
  <c r="J28" i="18"/>
  <c r="J27" i="18"/>
  <c r="J26" i="18"/>
  <c r="J25" i="18"/>
  <c r="J24" i="18"/>
  <c r="J23" i="18"/>
  <c r="J22" i="18"/>
  <c r="J21" i="18"/>
  <c r="J20" i="18"/>
  <c r="J19" i="18"/>
  <c r="J18" i="18"/>
  <c r="J17" i="18"/>
  <c r="J16" i="18"/>
  <c r="J15" i="18"/>
  <c r="J14" i="18"/>
  <c r="J13" i="18"/>
  <c r="J12" i="18"/>
  <c r="J11" i="18"/>
  <c r="J10" i="18"/>
  <c r="J9" i="18"/>
  <c r="J8" i="18"/>
  <c r="J7" i="18"/>
  <c r="J6" i="18"/>
  <c r="J5" i="18"/>
  <c r="F10" i="6" s="1"/>
  <c r="I4" i="18"/>
  <c r="H4" i="18"/>
  <c r="G4" i="18"/>
  <c r="F4" i="18"/>
  <c r="U2" i="18"/>
  <c r="J4" i="18" l="1"/>
  <c r="L5" i="18"/>
  <c r="L6" i="18"/>
  <c r="L7" i="18"/>
  <c r="L8" i="18"/>
  <c r="L9" i="18"/>
  <c r="L10" i="18"/>
  <c r="L11" i="18"/>
  <c r="L12" i="18"/>
  <c r="L13" i="18"/>
  <c r="L14" i="18"/>
  <c r="L15" i="18"/>
  <c r="L16" i="18"/>
  <c r="L17" i="18"/>
  <c r="L18" i="18"/>
  <c r="L19" i="18"/>
  <c r="L20" i="18"/>
  <c r="L21" i="18"/>
  <c r="L22" i="18"/>
  <c r="L23" i="18"/>
  <c r="L24" i="18"/>
  <c r="L25" i="18"/>
  <c r="L26" i="18"/>
  <c r="L27" i="18"/>
  <c r="L28" i="18"/>
  <c r="L29" i="18"/>
  <c r="L30" i="18"/>
  <c r="L31" i="18"/>
  <c r="L32" i="18"/>
  <c r="L33" i="18"/>
  <c r="L34" i="18"/>
  <c r="L35" i="18"/>
  <c r="L36" i="18"/>
  <c r="L37" i="18"/>
  <c r="L38" i="18"/>
  <c r="L39" i="18"/>
  <c r="L40" i="18"/>
  <c r="L41" i="18"/>
  <c r="L42" i="18"/>
  <c r="L43" i="18"/>
  <c r="L44" i="18"/>
  <c r="L45" i="18"/>
  <c r="L46" i="18"/>
  <c r="L47" i="18"/>
  <c r="L48" i="18"/>
  <c r="L49" i="18"/>
  <c r="L50" i="18"/>
  <c r="L51" i="18"/>
  <c r="L52" i="18"/>
  <c r="L53" i="18"/>
  <c r="L54" i="18"/>
  <c r="L55" i="18"/>
  <c r="L56" i="18"/>
  <c r="L57" i="18"/>
  <c r="L58" i="18"/>
  <c r="L59" i="18"/>
  <c r="L60" i="18"/>
  <c r="L61" i="18"/>
  <c r="L62" i="18"/>
  <c r="L63" i="18"/>
  <c r="L64" i="18"/>
  <c r="L65" i="18"/>
  <c r="L66" i="18"/>
  <c r="L67" i="18"/>
  <c r="L68" i="18"/>
  <c r="L69" i="18"/>
  <c r="L70" i="18"/>
  <c r="L71" i="18"/>
  <c r="L72" i="18"/>
  <c r="L73" i="18"/>
  <c r="L74" i="18"/>
  <c r="L75" i="18"/>
  <c r="L76" i="18"/>
  <c r="L77" i="18"/>
  <c r="L78" i="18"/>
  <c r="L79" i="18"/>
  <c r="L80" i="18"/>
  <c r="L81" i="18"/>
  <c r="L82" i="18"/>
  <c r="L83" i="18"/>
  <c r="L84" i="18"/>
  <c r="L85" i="18"/>
  <c r="L86" i="18"/>
  <c r="L87" i="18"/>
  <c r="L88" i="18"/>
  <c r="L89" i="18"/>
  <c r="L90" i="18"/>
  <c r="L91" i="18"/>
  <c r="L92" i="18"/>
  <c r="L93" i="18"/>
  <c r="L94" i="18"/>
  <c r="L95" i="18"/>
  <c r="L96" i="18"/>
  <c r="L97" i="18"/>
  <c r="L98" i="18"/>
  <c r="L99" i="18"/>
  <c r="L100" i="18"/>
  <c r="L101" i="18"/>
  <c r="L102" i="18"/>
  <c r="L103" i="18"/>
  <c r="L104" i="18"/>
  <c r="L105" i="18"/>
  <c r="L106" i="18"/>
  <c r="L107" i="18"/>
  <c r="L108" i="18"/>
  <c r="L109" i="18"/>
  <c r="L110" i="18"/>
  <c r="L111" i="18"/>
  <c r="L112" i="18"/>
  <c r="L113" i="18"/>
  <c r="L114" i="18"/>
  <c r="L115" i="18"/>
  <c r="L116" i="18"/>
  <c r="L117" i="18"/>
  <c r="L118" i="18"/>
  <c r="L119" i="18"/>
  <c r="L120" i="18"/>
  <c r="L121" i="18"/>
  <c r="L122" i="18"/>
  <c r="L123" i="18"/>
  <c r="L124" i="18"/>
  <c r="L125" i="18"/>
  <c r="L126" i="18"/>
  <c r="L127" i="18"/>
  <c r="L128" i="18"/>
  <c r="L129" i="18"/>
  <c r="L130" i="18"/>
  <c r="L131" i="18"/>
  <c r="L132" i="18"/>
  <c r="L133" i="18"/>
  <c r="L134" i="18"/>
  <c r="L135" i="18"/>
  <c r="L136" i="18"/>
  <c r="L137" i="18"/>
  <c r="L138" i="18"/>
  <c r="L139" i="18"/>
  <c r="L140" i="18"/>
  <c r="L141" i="18"/>
  <c r="L142" i="18"/>
  <c r="L143" i="18"/>
  <c r="L144" i="18"/>
  <c r="L145" i="18"/>
  <c r="L146" i="18"/>
  <c r="L147" i="18"/>
  <c r="L148" i="18"/>
  <c r="L149" i="18"/>
  <c r="L150" i="18"/>
  <c r="L151" i="18"/>
  <c r="L152" i="18"/>
  <c r="L153" i="18"/>
  <c r="L154" i="18"/>
  <c r="L155" i="18"/>
  <c r="L156" i="18"/>
  <c r="L157" i="18"/>
  <c r="L158" i="18"/>
  <c r="L159" i="18"/>
  <c r="L160" i="18"/>
  <c r="L161" i="18"/>
  <c r="L162" i="18"/>
  <c r="L163" i="18"/>
  <c r="L164" i="18"/>
  <c r="L165" i="18"/>
  <c r="L166" i="18"/>
  <c r="L167" i="18"/>
  <c r="L168" i="18"/>
  <c r="L169" i="18"/>
  <c r="L170" i="18"/>
  <c r="L171" i="18"/>
  <c r="L172" i="18"/>
  <c r="L173" i="18"/>
  <c r="L174" i="18"/>
  <c r="L175" i="18"/>
  <c r="L176" i="18"/>
  <c r="L177" i="18"/>
  <c r="L178" i="18"/>
  <c r="L179" i="18"/>
  <c r="L180" i="18"/>
  <c r="L181" i="18"/>
  <c r="L182" i="18"/>
  <c r="L183" i="18"/>
  <c r="L184" i="18"/>
  <c r="L185" i="18"/>
  <c r="L186" i="18"/>
  <c r="L188" i="18"/>
  <c r="L189" i="18"/>
  <c r="L190" i="18"/>
  <c r="L191" i="18"/>
  <c r="L192" i="18"/>
  <c r="L193" i="18"/>
  <c r="L194" i="18"/>
  <c r="L195" i="18"/>
  <c r="L196" i="18"/>
  <c r="L198" i="18"/>
  <c r="L199" i="18"/>
  <c r="L200" i="18"/>
  <c r="L201" i="18"/>
  <c r="L202" i="18"/>
  <c r="L203" i="18"/>
  <c r="L204" i="18"/>
  <c r="L205" i="18"/>
  <c r="L206" i="18"/>
  <c r="L207" i="18"/>
  <c r="L208" i="18"/>
  <c r="L209" i="18"/>
  <c r="L210" i="18"/>
  <c r="L211" i="18"/>
  <c r="L212" i="18"/>
  <c r="L213" i="18"/>
  <c r="L214" i="18"/>
  <c r="L215" i="18"/>
  <c r="L216" i="18"/>
  <c r="L217" i="18"/>
  <c r="L218" i="18"/>
  <c r="L219" i="18"/>
  <c r="L220" i="18"/>
  <c r="L221" i="18"/>
  <c r="L222" i="18"/>
  <c r="L223" i="18"/>
  <c r="L224" i="18"/>
  <c r="L225" i="18"/>
  <c r="L226" i="18"/>
  <c r="L227" i="18"/>
  <c r="L228" i="18"/>
  <c r="L229" i="18"/>
  <c r="L230" i="18"/>
  <c r="L231" i="18"/>
  <c r="L232" i="18"/>
  <c r="L233" i="18"/>
  <c r="L234" i="18"/>
  <c r="L235" i="18"/>
  <c r="L236" i="18"/>
  <c r="L237" i="18"/>
  <c r="L238" i="18"/>
  <c r="L239" i="18"/>
  <c r="L240" i="18"/>
  <c r="L241" i="18"/>
  <c r="L242" i="18"/>
  <c r="L243" i="18"/>
  <c r="L244" i="18"/>
  <c r="L245" i="18"/>
  <c r="L246" i="18"/>
  <c r="L247" i="18"/>
  <c r="L248" i="18"/>
  <c r="L249" i="18"/>
  <c r="L250" i="18"/>
  <c r="L251" i="18"/>
  <c r="L252" i="18"/>
  <c r="L253" i="18"/>
  <c r="L254" i="18"/>
  <c r="L255" i="18"/>
  <c r="L256" i="18"/>
  <c r="L257" i="18"/>
  <c r="L258" i="18"/>
  <c r="L259" i="18"/>
  <c r="L260" i="18"/>
  <c r="L261" i="18"/>
  <c r="L262" i="18"/>
  <c r="L263" i="18"/>
  <c r="L264" i="18"/>
  <c r="L265" i="18"/>
  <c r="L266" i="18"/>
  <c r="L267" i="18"/>
  <c r="L268" i="18"/>
  <c r="L269" i="18"/>
  <c r="L270" i="18"/>
  <c r="L271" i="18"/>
  <c r="L272" i="18"/>
  <c r="L273" i="18"/>
  <c r="L274" i="18"/>
  <c r="L275" i="18"/>
  <c r="L276" i="18"/>
  <c r="L277" i="18"/>
  <c r="L278" i="18"/>
  <c r="L279" i="18"/>
  <c r="L280" i="18"/>
  <c r="L281" i="18"/>
  <c r="L282" i="18"/>
  <c r="L283" i="18"/>
  <c r="L284" i="18"/>
  <c r="L285" i="18"/>
  <c r="L286" i="18"/>
  <c r="L287" i="18"/>
  <c r="L288" i="18"/>
  <c r="L289" i="18"/>
  <c r="L290" i="18"/>
  <c r="L291" i="18"/>
  <c r="L292" i="18"/>
  <c r="L293" i="18"/>
  <c r="L294" i="18"/>
  <c r="L295" i="18"/>
  <c r="L296" i="18"/>
  <c r="L297" i="18"/>
  <c r="L298" i="18"/>
  <c r="L299" i="18"/>
  <c r="L300" i="18"/>
  <c r="L301" i="18"/>
  <c r="L302" i="18"/>
  <c r="L303" i="18"/>
  <c r="L304" i="18"/>
  <c r="L305" i="18"/>
  <c r="L306" i="18"/>
  <c r="L307" i="18"/>
  <c r="L308" i="18"/>
  <c r="L309" i="18"/>
  <c r="L310" i="18"/>
  <c r="L311" i="18"/>
  <c r="L312" i="18"/>
  <c r="L313" i="18"/>
  <c r="L314" i="18"/>
  <c r="L315" i="18"/>
  <c r="L316" i="18"/>
  <c r="L317" i="18"/>
  <c r="L318" i="18"/>
  <c r="L319" i="18"/>
  <c r="L320" i="18"/>
  <c r="L321" i="18"/>
  <c r="L322" i="18"/>
  <c r="L323" i="18"/>
  <c r="L324" i="18"/>
  <c r="L325" i="18"/>
  <c r="L326" i="18"/>
  <c r="L327" i="18"/>
  <c r="L328" i="18"/>
  <c r="L329" i="18"/>
  <c r="L330" i="18"/>
  <c r="L331" i="18"/>
  <c r="L332" i="18"/>
  <c r="L333" i="18"/>
  <c r="L334" i="18"/>
  <c r="L335" i="18"/>
  <c r="L336" i="18"/>
  <c r="L337" i="18"/>
  <c r="L338" i="18"/>
  <c r="L339" i="18"/>
  <c r="L340" i="18"/>
  <c r="L341" i="18"/>
  <c r="L342" i="18"/>
  <c r="L343" i="18"/>
  <c r="L344" i="18"/>
  <c r="L345" i="18"/>
  <c r="L346" i="18"/>
  <c r="L347" i="18"/>
  <c r="L348" i="18"/>
  <c r="L349" i="18"/>
  <c r="L350" i="18"/>
  <c r="L351" i="18"/>
  <c r="L352" i="18"/>
  <c r="L353" i="18"/>
  <c r="L354" i="18"/>
  <c r="L355" i="18"/>
  <c r="L356" i="18"/>
  <c r="L357" i="18"/>
  <c r="L358" i="18"/>
  <c r="L359" i="18"/>
  <c r="L360" i="18"/>
  <c r="L361" i="18"/>
  <c r="L362" i="18"/>
  <c r="L363" i="18"/>
  <c r="L364" i="18"/>
  <c r="L365" i="18"/>
  <c r="L366" i="18"/>
  <c r="L367" i="18"/>
  <c r="L368" i="18"/>
  <c r="L369" i="18"/>
  <c r="L370" i="18"/>
  <c r="L371" i="18"/>
  <c r="L372" i="18"/>
  <c r="L373" i="18"/>
  <c r="L374" i="18"/>
  <c r="L375" i="18"/>
  <c r="L376" i="18"/>
  <c r="L377" i="18"/>
  <c r="L378" i="18"/>
  <c r="L379" i="18"/>
  <c r="L380" i="18"/>
  <c r="L381" i="18"/>
  <c r="L382" i="18"/>
  <c r="L383" i="18"/>
  <c r="L384" i="18"/>
  <c r="L385" i="18"/>
  <c r="L386" i="18"/>
  <c r="L387" i="18"/>
  <c r="L388" i="18"/>
  <c r="L389" i="18"/>
  <c r="L390" i="18"/>
  <c r="L391" i="18"/>
  <c r="L392" i="18"/>
  <c r="L393" i="18"/>
  <c r="L394" i="18"/>
  <c r="L395" i="18"/>
  <c r="L396" i="18"/>
  <c r="L397" i="18"/>
  <c r="L398" i="18"/>
  <c r="L399" i="18"/>
  <c r="L400" i="18"/>
  <c r="L401" i="18"/>
  <c r="L402" i="18"/>
  <c r="L403" i="18"/>
  <c r="L404" i="18"/>
  <c r="L405" i="18"/>
  <c r="L406" i="18"/>
  <c r="L407" i="18"/>
  <c r="L408" i="18"/>
  <c r="L409" i="18"/>
  <c r="L410" i="18"/>
  <c r="L411" i="18"/>
  <c r="L412" i="18"/>
  <c r="L413" i="18"/>
  <c r="L414" i="18"/>
  <c r="L415" i="18"/>
  <c r="L416" i="18"/>
  <c r="L417" i="18"/>
  <c r="L418" i="18"/>
  <c r="L419" i="18"/>
  <c r="L420" i="18"/>
  <c r="L421" i="18"/>
  <c r="L422" i="18"/>
  <c r="L423" i="18"/>
  <c r="L424" i="18"/>
  <c r="L425" i="18"/>
  <c r="L426" i="18"/>
  <c r="L427" i="18"/>
  <c r="L428" i="18"/>
  <c r="L429" i="18"/>
  <c r="L430" i="18"/>
  <c r="L431" i="18"/>
  <c r="L432" i="18"/>
  <c r="L433" i="18"/>
  <c r="L434" i="18"/>
  <c r="L435" i="18"/>
  <c r="L436" i="18"/>
  <c r="L437" i="18"/>
  <c r="L438" i="18"/>
  <c r="L439" i="18"/>
  <c r="L440" i="18"/>
  <c r="L441" i="18"/>
  <c r="L442" i="18"/>
  <c r="L443" i="18"/>
  <c r="L444" i="18"/>
  <c r="L445" i="18"/>
  <c r="L446" i="18"/>
  <c r="L447" i="18"/>
  <c r="L448" i="18"/>
  <c r="L449" i="18"/>
  <c r="L450" i="18"/>
  <c r="L451" i="18"/>
  <c r="L452" i="18"/>
  <c r="L453" i="18"/>
  <c r="L454" i="18"/>
  <c r="L455" i="18"/>
  <c r="L456" i="18"/>
  <c r="L457" i="18"/>
  <c r="L458" i="18"/>
  <c r="L459" i="18"/>
  <c r="L460" i="18"/>
  <c r="L461" i="18"/>
  <c r="L462" i="18"/>
  <c r="L463" i="18"/>
  <c r="L464" i="18"/>
  <c r="L465" i="18"/>
  <c r="L466" i="18"/>
  <c r="L467" i="18"/>
  <c r="L468" i="18"/>
  <c r="L469" i="18"/>
  <c r="L470" i="18"/>
  <c r="L471" i="18"/>
  <c r="L472" i="18"/>
  <c r="L473" i="18"/>
  <c r="L474" i="18"/>
  <c r="L475" i="18"/>
  <c r="L476" i="18"/>
  <c r="L477" i="18"/>
  <c r="L478" i="18"/>
  <c r="L479" i="18"/>
  <c r="L480" i="18"/>
  <c r="L481" i="18"/>
  <c r="L482" i="18"/>
  <c r="L483" i="18"/>
  <c r="L484" i="18"/>
  <c r="L485" i="18"/>
  <c r="L486" i="18"/>
  <c r="L487" i="18"/>
  <c r="L488" i="18"/>
  <c r="L489" i="18"/>
  <c r="L490" i="18"/>
  <c r="L491" i="18"/>
  <c r="L492" i="18"/>
  <c r="L493" i="18"/>
  <c r="L494" i="18"/>
  <c r="L495" i="18"/>
  <c r="L496" i="18"/>
  <c r="L497" i="18"/>
  <c r="L498" i="18"/>
  <c r="L499" i="18"/>
  <c r="L500" i="18"/>
  <c r="L501" i="18"/>
  <c r="L502" i="18"/>
  <c r="L503" i="18"/>
  <c r="L504" i="18"/>
  <c r="L505" i="18"/>
  <c r="L506" i="18"/>
  <c r="L507" i="18"/>
  <c r="L508" i="18"/>
  <c r="L509" i="18"/>
  <c r="L510" i="18"/>
  <c r="L511" i="18"/>
  <c r="L512" i="18"/>
  <c r="L513" i="18"/>
  <c r="L514" i="18"/>
  <c r="L515" i="18"/>
  <c r="L516" i="18"/>
  <c r="L517" i="18"/>
  <c r="L518" i="18"/>
  <c r="L519" i="18"/>
  <c r="L520" i="18"/>
  <c r="L521" i="18"/>
  <c r="L522" i="18"/>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620" i="18"/>
  <c r="L621" i="18"/>
  <c r="L622" i="18"/>
  <c r="L623" i="18"/>
  <c r="L624" i="18"/>
  <c r="L625" i="18"/>
  <c r="L626" i="18"/>
  <c r="L627" i="18"/>
  <c r="L628" i="18"/>
  <c r="L629" i="18"/>
  <c r="L630" i="18"/>
  <c r="L631" i="18"/>
  <c r="L632" i="18"/>
  <c r="L633" i="18"/>
  <c r="L634" i="18"/>
  <c r="L635" i="18"/>
  <c r="L636" i="18"/>
  <c r="L637" i="18"/>
  <c r="L638" i="18"/>
  <c r="L639" i="18"/>
  <c r="L640" i="18"/>
  <c r="L641" i="18"/>
  <c r="L642" i="18"/>
  <c r="L643" i="18"/>
  <c r="L644" i="18"/>
  <c r="L645" i="18"/>
  <c r="L646" i="18"/>
  <c r="L647" i="18"/>
  <c r="L648" i="18"/>
  <c r="L649" i="18"/>
  <c r="L650" i="18"/>
  <c r="L651" i="18"/>
  <c r="L652" i="18"/>
  <c r="L653" i="18"/>
  <c r="L654" i="18"/>
  <c r="L655" i="18"/>
  <c r="L656" i="18"/>
  <c r="L657" i="18"/>
  <c r="L658" i="18"/>
  <c r="L659" i="18"/>
  <c r="L660" i="18"/>
  <c r="L661" i="18"/>
  <c r="L662" i="18"/>
  <c r="L663" i="18"/>
  <c r="L664" i="18"/>
  <c r="L665" i="18"/>
  <c r="L666" i="18"/>
  <c r="L667" i="18"/>
  <c r="L668" i="18"/>
  <c r="L669" i="18"/>
  <c r="L670" i="18"/>
  <c r="L671" i="18"/>
  <c r="L672" i="18"/>
  <c r="L673" i="18"/>
  <c r="L674" i="18"/>
  <c r="L675" i="18"/>
  <c r="L676" i="18"/>
  <c r="L677" i="18"/>
  <c r="L678" i="18"/>
  <c r="L679" i="18"/>
  <c r="L680" i="18"/>
  <c r="L681" i="18"/>
  <c r="L682" i="18"/>
  <c r="L683" i="18"/>
  <c r="L684" i="18"/>
  <c r="L685" i="18"/>
  <c r="L686" i="18"/>
  <c r="L687" i="18"/>
  <c r="L688" i="18"/>
  <c r="L689" i="18"/>
  <c r="L690" i="18"/>
  <c r="L691" i="18"/>
  <c r="L692" i="18"/>
  <c r="L693" i="18"/>
  <c r="L694" i="18"/>
  <c r="L695" i="18"/>
  <c r="L696" i="18"/>
  <c r="L697" i="18"/>
  <c r="L698" i="18"/>
  <c r="L699" i="18"/>
  <c r="L700" i="18"/>
  <c r="L701" i="18"/>
  <c r="L702" i="18"/>
  <c r="L703" i="18"/>
  <c r="L704" i="18"/>
  <c r="L705" i="18"/>
  <c r="L706" i="18"/>
  <c r="L707" i="18"/>
  <c r="L708" i="18"/>
  <c r="L709" i="18"/>
  <c r="L710" i="18"/>
  <c r="L711" i="18"/>
  <c r="L712" i="18"/>
  <c r="L713" i="18"/>
  <c r="L714" i="18"/>
  <c r="L715" i="18"/>
  <c r="L716" i="18"/>
  <c r="L717" i="18"/>
  <c r="L718" i="18"/>
  <c r="L719" i="18"/>
  <c r="L720" i="18"/>
  <c r="L721" i="18"/>
  <c r="L722" i="18"/>
  <c r="L723" i="18"/>
  <c r="L724" i="18"/>
  <c r="L725" i="18"/>
  <c r="L726" i="18"/>
  <c r="L727" i="18"/>
  <c r="L728" i="18"/>
  <c r="L729" i="18"/>
  <c r="L730" i="18"/>
  <c r="L731" i="18"/>
  <c r="L732" i="18"/>
  <c r="L733" i="18"/>
  <c r="L734" i="18"/>
  <c r="L735" i="18"/>
  <c r="L736" i="18"/>
  <c r="L737" i="18"/>
  <c r="L738" i="18"/>
  <c r="L739" i="18"/>
  <c r="L740" i="18"/>
  <c r="L741" i="18"/>
  <c r="L742" i="18"/>
  <c r="L743" i="18"/>
  <c r="L744" i="18"/>
  <c r="L745" i="18"/>
  <c r="L746" i="18"/>
  <c r="L747" i="18"/>
  <c r="L748" i="18"/>
  <c r="L749" i="18"/>
  <c r="L750" i="18"/>
  <c r="L751" i="18"/>
  <c r="L752" i="18"/>
  <c r="L753" i="18"/>
  <c r="L754" i="18"/>
  <c r="L755" i="18"/>
  <c r="L756" i="18"/>
  <c r="L757" i="18"/>
  <c r="L758" i="18"/>
  <c r="L759" i="18"/>
  <c r="L760" i="18"/>
  <c r="L761" i="18"/>
  <c r="L762" i="18"/>
  <c r="L763" i="18"/>
  <c r="L764" i="18"/>
  <c r="L765" i="18"/>
  <c r="L766" i="18"/>
  <c r="L767" i="18"/>
  <c r="L768" i="18"/>
  <c r="L769" i="18"/>
  <c r="L770" i="18"/>
  <c r="L771" i="18"/>
  <c r="L772" i="18"/>
  <c r="L773" i="18"/>
  <c r="L774" i="18"/>
  <c r="L775" i="18"/>
  <c r="L776" i="18"/>
  <c r="L777" i="18"/>
  <c r="L778" i="18"/>
  <c r="L779" i="18"/>
  <c r="L780" i="18"/>
  <c r="L781" i="18"/>
  <c r="L782" i="18"/>
  <c r="L783" i="18"/>
  <c r="L784" i="18"/>
  <c r="L785" i="18"/>
  <c r="L786" i="18"/>
  <c r="L787" i="18"/>
  <c r="L788" i="18"/>
  <c r="L789" i="18"/>
  <c r="L790" i="18"/>
  <c r="L791" i="18"/>
  <c r="L792" i="18"/>
  <c r="L793" i="18"/>
  <c r="L794" i="18"/>
  <c r="L795" i="18"/>
  <c r="L796" i="18"/>
  <c r="L797" i="18"/>
  <c r="L798" i="18"/>
  <c r="L799" i="18"/>
  <c r="L800" i="18"/>
  <c r="L801" i="18"/>
  <c r="L802" i="18"/>
  <c r="L803" i="18"/>
  <c r="L804" i="18"/>
  <c r="L805" i="18"/>
  <c r="L806" i="18"/>
  <c r="L807" i="18"/>
  <c r="L808" i="18"/>
  <c r="L809" i="18"/>
  <c r="L810" i="18"/>
  <c r="L811" i="18"/>
  <c r="L812" i="18"/>
  <c r="L813" i="18"/>
  <c r="L814" i="18"/>
  <c r="L815" i="18"/>
  <c r="L816" i="18"/>
  <c r="L817" i="18"/>
  <c r="L818" i="18"/>
  <c r="L819" i="18"/>
  <c r="L820" i="18"/>
  <c r="L821" i="18"/>
  <c r="L822" i="18"/>
  <c r="L823" i="18"/>
  <c r="L824" i="18"/>
  <c r="L825" i="18"/>
  <c r="L826" i="18"/>
  <c r="L827" i="18"/>
  <c r="L828" i="18"/>
  <c r="L829" i="18"/>
  <c r="L830" i="18"/>
  <c r="L831" i="18"/>
  <c r="L832" i="18"/>
  <c r="L833" i="18"/>
  <c r="L834" i="18"/>
  <c r="L835" i="18"/>
  <c r="L836" i="18"/>
  <c r="L837" i="18"/>
  <c r="L838" i="18"/>
  <c r="L839" i="18"/>
  <c r="L840" i="18"/>
  <c r="L841" i="18"/>
  <c r="L842" i="18"/>
  <c r="L843" i="18"/>
  <c r="L844" i="18"/>
  <c r="L845" i="18"/>
  <c r="L846" i="18"/>
  <c r="L847" i="18"/>
  <c r="L848" i="18"/>
  <c r="L849" i="18"/>
  <c r="L850" i="18"/>
  <c r="L851" i="18"/>
  <c r="L852" i="18"/>
  <c r="L853" i="18"/>
  <c r="L854" i="18"/>
  <c r="L855" i="18"/>
  <c r="L856" i="18"/>
  <c r="L857" i="18"/>
  <c r="L858" i="18"/>
  <c r="L859" i="18"/>
  <c r="L860" i="18"/>
  <c r="L861" i="18"/>
  <c r="L862" i="18"/>
  <c r="L863" i="18"/>
  <c r="L864" i="18"/>
  <c r="L865" i="18"/>
  <c r="L866" i="18"/>
  <c r="L867" i="18"/>
  <c r="L868" i="18"/>
  <c r="L869" i="18"/>
  <c r="L870" i="18"/>
  <c r="L871" i="18"/>
  <c r="L872" i="18"/>
  <c r="L873" i="18"/>
  <c r="L874" i="18"/>
  <c r="L875" i="18"/>
  <c r="L876" i="18"/>
  <c r="L877" i="18"/>
  <c r="L878" i="18"/>
  <c r="L879" i="18"/>
  <c r="L880" i="18"/>
  <c r="L881" i="18"/>
  <c r="L882" i="18"/>
  <c r="L883" i="18"/>
  <c r="L884" i="18"/>
  <c r="L885" i="18"/>
  <c r="L886" i="18"/>
  <c r="L887" i="18"/>
  <c r="L888" i="18"/>
  <c r="L889" i="18"/>
  <c r="L890" i="18"/>
  <c r="L891" i="18"/>
  <c r="L892" i="18"/>
  <c r="L893" i="18"/>
  <c r="L894" i="18"/>
  <c r="L895" i="18"/>
  <c r="L896" i="18"/>
  <c r="L897" i="18"/>
  <c r="L898" i="18"/>
  <c r="L899" i="18"/>
  <c r="L900" i="18"/>
  <c r="L901" i="18"/>
  <c r="L902" i="18"/>
  <c r="L903" i="18"/>
  <c r="L904" i="18"/>
  <c r="L905" i="18"/>
  <c r="L906" i="18"/>
  <c r="L907" i="18"/>
  <c r="L908" i="18"/>
  <c r="L909" i="18"/>
  <c r="L910" i="18"/>
  <c r="L911" i="18"/>
  <c r="L912" i="18"/>
  <c r="L913" i="18"/>
  <c r="L914" i="18"/>
  <c r="L915" i="18"/>
  <c r="L916" i="18"/>
  <c r="L917" i="18"/>
  <c r="L918" i="18"/>
  <c r="L919" i="18"/>
  <c r="L920" i="18"/>
  <c r="L921" i="18"/>
  <c r="L922" i="18"/>
  <c r="L923" i="18"/>
  <c r="L924" i="18"/>
  <c r="L925" i="18"/>
  <c r="L926" i="18"/>
  <c r="L927" i="18"/>
  <c r="L928" i="18"/>
  <c r="L929" i="18"/>
  <c r="L930" i="18"/>
  <c r="L931" i="18"/>
  <c r="L932" i="18"/>
  <c r="L933" i="18"/>
  <c r="L934" i="18"/>
  <c r="L935" i="18"/>
  <c r="L936" i="18"/>
  <c r="L937" i="18"/>
  <c r="L938" i="18"/>
  <c r="L939" i="18"/>
  <c r="L940" i="18"/>
  <c r="L941" i="18"/>
  <c r="L942" i="18"/>
  <c r="L943" i="18"/>
  <c r="L944" i="18"/>
  <c r="L945" i="18"/>
  <c r="L946" i="18"/>
  <c r="L947" i="18"/>
  <c r="L948" i="18"/>
  <c r="L949" i="18"/>
  <c r="L950" i="18"/>
  <c r="L951" i="18"/>
  <c r="L952" i="18"/>
  <c r="L953" i="18"/>
  <c r="L954" i="18"/>
  <c r="L955" i="18"/>
  <c r="L956" i="18"/>
  <c r="L957" i="18"/>
  <c r="L958" i="18"/>
  <c r="L959" i="18"/>
  <c r="L960" i="18"/>
  <c r="L961" i="18"/>
  <c r="L962" i="18"/>
  <c r="L963" i="18"/>
  <c r="L964" i="18"/>
  <c r="L965" i="18"/>
  <c r="L966" i="18"/>
  <c r="L967" i="18"/>
  <c r="L968" i="18"/>
  <c r="L969" i="18"/>
  <c r="L970" i="18"/>
  <c r="L971" i="18"/>
  <c r="L972" i="18"/>
  <c r="L973" i="18"/>
  <c r="L974" i="18"/>
  <c r="L975" i="18"/>
  <c r="L976" i="18"/>
  <c r="L977" i="18"/>
  <c r="L978" i="18"/>
  <c r="L979" i="18"/>
  <c r="L980" i="18"/>
  <c r="L981" i="18"/>
  <c r="L982" i="18"/>
  <c r="L983" i="18"/>
  <c r="L984" i="18"/>
  <c r="L985" i="18"/>
  <c r="L986" i="18"/>
  <c r="L987" i="18"/>
  <c r="L988" i="18"/>
  <c r="L989" i="18"/>
  <c r="L990" i="18"/>
  <c r="L991" i="18"/>
  <c r="L992" i="18"/>
  <c r="L993" i="18"/>
  <c r="L994" i="18"/>
  <c r="L995" i="18"/>
  <c r="L996" i="18"/>
  <c r="L997" i="18"/>
  <c r="L998" i="18"/>
  <c r="L999" i="18"/>
  <c r="L1000" i="18"/>
  <c r="L1001" i="18"/>
  <c r="L1002" i="18"/>
  <c r="L1003" i="18"/>
  <c r="L1004" i="18"/>
  <c r="L1005" i="18"/>
  <c r="L1006" i="18"/>
  <c r="L1007" i="18"/>
  <c r="L1008" i="18"/>
  <c r="L1009" i="18"/>
  <c r="L1010" i="18"/>
  <c r="L1011" i="18"/>
  <c r="L1012" i="18"/>
  <c r="L1013" i="18"/>
  <c r="L1014" i="18"/>
  <c r="L1015" i="18"/>
  <c r="L1016" i="18"/>
  <c r="L1017" i="18"/>
  <c r="L1018" i="18"/>
  <c r="L1019" i="18"/>
  <c r="L1020" i="18"/>
  <c r="L1021" i="18"/>
  <c r="L1022" i="18"/>
  <c r="L1023" i="18"/>
  <c r="L1024" i="18"/>
  <c r="L1025" i="18"/>
  <c r="L1026" i="18"/>
  <c r="L1027" i="18"/>
  <c r="L1028" i="18"/>
  <c r="L1029" i="18"/>
  <c r="L1030" i="18"/>
  <c r="L1031" i="18"/>
  <c r="L1032" i="18"/>
  <c r="L1033" i="18"/>
  <c r="L1034" i="18"/>
  <c r="L1035" i="18"/>
  <c r="L1036" i="18"/>
  <c r="L1037" i="18"/>
  <c r="L1038" i="18"/>
  <c r="L1039" i="18"/>
  <c r="L1040" i="18"/>
  <c r="L1041" i="18"/>
  <c r="L1042" i="18"/>
  <c r="L1043" i="18"/>
  <c r="L1044" i="18"/>
  <c r="L1045" i="18"/>
  <c r="L1046" i="18"/>
  <c r="L1047" i="18"/>
  <c r="L1048" i="18"/>
  <c r="L1049" i="18"/>
  <c r="L1050" i="18"/>
  <c r="L1051" i="18"/>
  <c r="L1052" i="18"/>
  <c r="L1053" i="18"/>
  <c r="L1054" i="18"/>
  <c r="L1055" i="18"/>
  <c r="L1056" i="18"/>
  <c r="L1057" i="18"/>
  <c r="L1058" i="18"/>
  <c r="L1059" i="18"/>
  <c r="L1060" i="18"/>
  <c r="L1061" i="18"/>
  <c r="L1062" i="18"/>
  <c r="L1063" i="18"/>
  <c r="L1064" i="18"/>
  <c r="L1065" i="18"/>
  <c r="L1066" i="18"/>
  <c r="L1067" i="18"/>
  <c r="L1068" i="18"/>
  <c r="L1069" i="18"/>
  <c r="L1070" i="18"/>
  <c r="L1071" i="18"/>
  <c r="L1072" i="18"/>
  <c r="L1073" i="18"/>
  <c r="L1074" i="18"/>
  <c r="L1075" i="18"/>
  <c r="L1076" i="18"/>
  <c r="L1077" i="18"/>
  <c r="L1078" i="18"/>
  <c r="L1079" i="18"/>
  <c r="L1080" i="18"/>
  <c r="L1081" i="18"/>
  <c r="L1082" i="18"/>
  <c r="L1083" i="18"/>
  <c r="L1084" i="18"/>
  <c r="L1085" i="18"/>
  <c r="L1086" i="18"/>
  <c r="L1087" i="18"/>
  <c r="L1088" i="18"/>
  <c r="L1089" i="18"/>
  <c r="L1090" i="18"/>
  <c r="L1091" i="18"/>
  <c r="L1092" i="18"/>
  <c r="L1093" i="18"/>
  <c r="L1094" i="18"/>
  <c r="L1095" i="18"/>
  <c r="L1096" i="18"/>
  <c r="L1097" i="18"/>
  <c r="L1098" i="18"/>
  <c r="L1099" i="18"/>
  <c r="L1100" i="18"/>
  <c r="L1101" i="18"/>
  <c r="L1102" i="18"/>
  <c r="L1103" i="18"/>
  <c r="L1104" i="18"/>
  <c r="L1105" i="18"/>
  <c r="L1106" i="18"/>
  <c r="L1107" i="18"/>
  <c r="L1108" i="18"/>
  <c r="L1109" i="18"/>
  <c r="L1110" i="18"/>
  <c r="L1111" i="18"/>
  <c r="L1112" i="18"/>
  <c r="L1113" i="18"/>
  <c r="L1114" i="18"/>
  <c r="L1115" i="18"/>
  <c r="L1116" i="18"/>
  <c r="L1117" i="18"/>
  <c r="L1118" i="18"/>
  <c r="L1119" i="18"/>
  <c r="L1120" i="18"/>
  <c r="L1121" i="18"/>
  <c r="L1122" i="18"/>
  <c r="L1123" i="18"/>
  <c r="L1124" i="18"/>
  <c r="L1125" i="18"/>
  <c r="L1126" i="18"/>
  <c r="L1127" i="18"/>
  <c r="L1128" i="18"/>
  <c r="L1129" i="18"/>
  <c r="L1130" i="18"/>
  <c r="L1131" i="18"/>
  <c r="L1132" i="18"/>
  <c r="L1133" i="18"/>
  <c r="L1134" i="18"/>
  <c r="L1135" i="18"/>
  <c r="L1136" i="18"/>
  <c r="L1137" i="18"/>
  <c r="L1138" i="18"/>
  <c r="L1139" i="18"/>
  <c r="L1140" i="18"/>
  <c r="L1141" i="18"/>
  <c r="L1142" i="18"/>
  <c r="L1143" i="18"/>
  <c r="L1144" i="18"/>
  <c r="L1145" i="18"/>
  <c r="L1146" i="18"/>
  <c r="L1147" i="18"/>
  <c r="L1148" i="18"/>
  <c r="L1149" i="18"/>
  <c r="L1150" i="18"/>
  <c r="L1151" i="18"/>
  <c r="L1152" i="18"/>
  <c r="L1153" i="18"/>
  <c r="L1154" i="18"/>
  <c r="L1155" i="18"/>
  <c r="L1156" i="18"/>
  <c r="L1157" i="18"/>
  <c r="L1158" i="18"/>
  <c r="L1159" i="18"/>
  <c r="L1160" i="18"/>
  <c r="L1161" i="18"/>
  <c r="L1162" i="18"/>
  <c r="L1163" i="18"/>
  <c r="L1164" i="18"/>
  <c r="L1165" i="18"/>
  <c r="L1166" i="18"/>
  <c r="L1167" i="18"/>
  <c r="L1168" i="18"/>
  <c r="L1169" i="18"/>
  <c r="L1170" i="18"/>
  <c r="L1171" i="18"/>
  <c r="L1172" i="18"/>
  <c r="L1173" i="18"/>
  <c r="L1174" i="18"/>
  <c r="L1175" i="18"/>
  <c r="L1176" i="18"/>
  <c r="L1177" i="18"/>
  <c r="L1178" i="18"/>
  <c r="L1179" i="18"/>
  <c r="L1180" i="18"/>
  <c r="L1181" i="18"/>
  <c r="L1182" i="18"/>
  <c r="L1183" i="18"/>
  <c r="L1184" i="18"/>
  <c r="L1185" i="18"/>
  <c r="L1186" i="18"/>
  <c r="L1187" i="18"/>
  <c r="L1188" i="18"/>
  <c r="L1189" i="18"/>
  <c r="L1190" i="18"/>
  <c r="L1191" i="18"/>
  <c r="L1192" i="18"/>
  <c r="L1193" i="18"/>
  <c r="L1194" i="18"/>
  <c r="L1195" i="18"/>
  <c r="L1196" i="18"/>
  <c r="L1197" i="18"/>
  <c r="L1198" i="18"/>
  <c r="L1199" i="18"/>
  <c r="L1200" i="18"/>
  <c r="L1201" i="18"/>
  <c r="L1202" i="18"/>
  <c r="L1203" i="18"/>
  <c r="L1204" i="18"/>
  <c r="L1205" i="18"/>
  <c r="L1206" i="18"/>
  <c r="L1207" i="18"/>
  <c r="L1208" i="18"/>
  <c r="L1209" i="18"/>
  <c r="L1210" i="18"/>
  <c r="L1211" i="18"/>
  <c r="L1212" i="18"/>
  <c r="L1213" i="18"/>
  <c r="L1214" i="18"/>
  <c r="L1215" i="18"/>
  <c r="L1216" i="18"/>
  <c r="L1217" i="18"/>
  <c r="L1218" i="18"/>
  <c r="L1219" i="18"/>
  <c r="L1220" i="18"/>
  <c r="L1221" i="18"/>
  <c r="L1222" i="18"/>
  <c r="L1223" i="18"/>
  <c r="L1224" i="18"/>
  <c r="L1225" i="18"/>
  <c r="L1226" i="18"/>
  <c r="L1227" i="18"/>
  <c r="L1228" i="18"/>
  <c r="L1229" i="18"/>
  <c r="L1230" i="18"/>
  <c r="L1231" i="18"/>
  <c r="L1232" i="18"/>
  <c r="L1233" i="18"/>
  <c r="L1234" i="18"/>
  <c r="L1235" i="18"/>
  <c r="L1236" i="18"/>
  <c r="L1237" i="18"/>
  <c r="L1238" i="18"/>
  <c r="L1239" i="18"/>
  <c r="L1240" i="18"/>
  <c r="L1241" i="18"/>
  <c r="L1242" i="18"/>
  <c r="L1243" i="18"/>
  <c r="L1244" i="18"/>
  <c r="L1245" i="18"/>
  <c r="L1246" i="18"/>
  <c r="L1247" i="18"/>
  <c r="L1248" i="18"/>
  <c r="L1249" i="18"/>
  <c r="L1250" i="18"/>
  <c r="L1251" i="18"/>
  <c r="L1252" i="18"/>
  <c r="L1253" i="18"/>
  <c r="L1254" i="18"/>
  <c r="L1255" i="18"/>
  <c r="L1256" i="18"/>
  <c r="L1257" i="18"/>
  <c r="L1258" i="18"/>
  <c r="L1259" i="18"/>
  <c r="L1260" i="18"/>
  <c r="L1261" i="18"/>
  <c r="L1262" i="18"/>
  <c r="L1263" i="18"/>
  <c r="L1264" i="18"/>
  <c r="L1265" i="18"/>
  <c r="L1266" i="18"/>
  <c r="L1267" i="18"/>
  <c r="L1268" i="18"/>
  <c r="L1269" i="18"/>
  <c r="L1270" i="18"/>
  <c r="L1271" i="18"/>
  <c r="L1272" i="18"/>
  <c r="L1273" i="18"/>
  <c r="L1274" i="18"/>
  <c r="L1275" i="18"/>
  <c r="L1276" i="18"/>
  <c r="L1277" i="18"/>
  <c r="L1278" i="18"/>
  <c r="L1279" i="18"/>
  <c r="L1280" i="18"/>
  <c r="L1281" i="18"/>
  <c r="L1282" i="18"/>
  <c r="L1283" i="18"/>
  <c r="L1284" i="18"/>
  <c r="L1285" i="18"/>
  <c r="L1286" i="18"/>
  <c r="L1287" i="18"/>
  <c r="L1288" i="18"/>
  <c r="L1289" i="18"/>
  <c r="L1290" i="18"/>
  <c r="L1291" i="18"/>
  <c r="L1292" i="18"/>
  <c r="L1293" i="18"/>
  <c r="L1294" i="18"/>
  <c r="L1295" i="18"/>
  <c r="L1296" i="18"/>
  <c r="L1297" i="18"/>
  <c r="L1298" i="18"/>
  <c r="L1299" i="18"/>
  <c r="L1300" i="18"/>
  <c r="L1301" i="18"/>
  <c r="L1302" i="18"/>
  <c r="L1303" i="18"/>
  <c r="L1304" i="18"/>
  <c r="L1305" i="18"/>
  <c r="L1306" i="18"/>
  <c r="L1307" i="18"/>
  <c r="L1308" i="18"/>
  <c r="L1309" i="18"/>
  <c r="L1310" i="18"/>
  <c r="L1311" i="18"/>
  <c r="L1312" i="18"/>
  <c r="L1313" i="18"/>
  <c r="L1314" i="18"/>
  <c r="L1315" i="18"/>
  <c r="L1316" i="18"/>
  <c r="L1317" i="18"/>
  <c r="L1318" i="18"/>
  <c r="L1319" i="18"/>
  <c r="L1320" i="18"/>
  <c r="L1321" i="18"/>
  <c r="L1322" i="18"/>
  <c r="L1323" i="18"/>
  <c r="L1324" i="18"/>
  <c r="L1325" i="18"/>
  <c r="L1326" i="18"/>
  <c r="L1327" i="18"/>
  <c r="L1328" i="18"/>
  <c r="L1329" i="18"/>
  <c r="L1330" i="18"/>
  <c r="L1331" i="18"/>
  <c r="L1332" i="18"/>
  <c r="L1333" i="18"/>
  <c r="L1334" i="18"/>
  <c r="L1335" i="18"/>
  <c r="L1336" i="18"/>
  <c r="L1337" i="18"/>
  <c r="L1338" i="18"/>
  <c r="L1339" i="18"/>
  <c r="L1340" i="18"/>
  <c r="L1341" i="18"/>
  <c r="L1342" i="18"/>
  <c r="L1343" i="18"/>
  <c r="L1344" i="18"/>
  <c r="L1345" i="18"/>
  <c r="L1346" i="18"/>
  <c r="L1347" i="18"/>
  <c r="L1348" i="18"/>
  <c r="L1349" i="18"/>
  <c r="L1350" i="18"/>
  <c r="L1351" i="18"/>
  <c r="L1352" i="18"/>
  <c r="L1353" i="18"/>
  <c r="L1354" i="18"/>
  <c r="L1355" i="18"/>
  <c r="L1356" i="18"/>
  <c r="L1357" i="18"/>
  <c r="L1358" i="18"/>
  <c r="L1359" i="18"/>
  <c r="L1360" i="18"/>
  <c r="L1361" i="18"/>
  <c r="L1362" i="18"/>
  <c r="L1363" i="18"/>
  <c r="L1364" i="18"/>
  <c r="L1365" i="18"/>
  <c r="L1366" i="18"/>
  <c r="L1367" i="18"/>
  <c r="L1368" i="18"/>
  <c r="L1369" i="18"/>
  <c r="L1370" i="18"/>
  <c r="L1371" i="18"/>
  <c r="L1372" i="18"/>
  <c r="L1373" i="18"/>
  <c r="L1374" i="18"/>
  <c r="L1375" i="18"/>
  <c r="L1376" i="18"/>
  <c r="L1377" i="18"/>
  <c r="L1378" i="18"/>
  <c r="L1379" i="18"/>
  <c r="L1380" i="18"/>
  <c r="L1381" i="18"/>
  <c r="L1382" i="18"/>
  <c r="L1383" i="18"/>
  <c r="L1384" i="18"/>
  <c r="L1385" i="18"/>
  <c r="L1386" i="18"/>
  <c r="L1387" i="18"/>
  <c r="L1388" i="18"/>
  <c r="L1389" i="18"/>
  <c r="L1390" i="18"/>
  <c r="L1391" i="18"/>
  <c r="L1392" i="18"/>
  <c r="L1393" i="18"/>
  <c r="L1394" i="18"/>
  <c r="L1395" i="18"/>
  <c r="L1396" i="18"/>
  <c r="L1397" i="18"/>
  <c r="L1398" i="18"/>
  <c r="L1399" i="18"/>
  <c r="L1400" i="18"/>
  <c r="L1401" i="18"/>
  <c r="L1402" i="18"/>
  <c r="L1403" i="18"/>
  <c r="L1404" i="18"/>
  <c r="L1405" i="18"/>
  <c r="L1406" i="18"/>
  <c r="L1407" i="18"/>
  <c r="L1408" i="18"/>
  <c r="L1409" i="18"/>
  <c r="L1410" i="18"/>
  <c r="L1411" i="18"/>
  <c r="L1412" i="18"/>
  <c r="L1413" i="18"/>
  <c r="L1414" i="18"/>
  <c r="L1415" i="18"/>
  <c r="L1416" i="18"/>
  <c r="L1417" i="18"/>
  <c r="L1418" i="18"/>
  <c r="L1419" i="18"/>
  <c r="L1420" i="18"/>
  <c r="L1421" i="18"/>
  <c r="L1422" i="18"/>
  <c r="L1423" i="18"/>
  <c r="L1424" i="18"/>
  <c r="L1425" i="18"/>
  <c r="L1426" i="18"/>
  <c r="L1427" i="18"/>
  <c r="L1428" i="18"/>
  <c r="L1429" i="18"/>
  <c r="L1430" i="18"/>
  <c r="L1431" i="18"/>
  <c r="L1432" i="18"/>
  <c r="L1433" i="18"/>
  <c r="L1434" i="18"/>
  <c r="L1435" i="18"/>
  <c r="L1436" i="18"/>
  <c r="L1437" i="18"/>
  <c r="L1438" i="18"/>
  <c r="L1439" i="18"/>
  <c r="L1440" i="18"/>
  <c r="L1441" i="18"/>
  <c r="L1442" i="18"/>
  <c r="L1443" i="18"/>
  <c r="L1444" i="18"/>
  <c r="L1445" i="18"/>
  <c r="L1446" i="18"/>
  <c r="L1447" i="18"/>
  <c r="L1448" i="18"/>
  <c r="L1449" i="18"/>
  <c r="L1450" i="18"/>
  <c r="L1451" i="18"/>
  <c r="L1452" i="18"/>
  <c r="L1453" i="18"/>
  <c r="L1454" i="18"/>
  <c r="L1455" i="18"/>
  <c r="L1456" i="18"/>
  <c r="L1457" i="18"/>
  <c r="L1458" i="18"/>
  <c r="L1459" i="18"/>
  <c r="L1460" i="18"/>
  <c r="L1461" i="18"/>
  <c r="L1462" i="18"/>
  <c r="L1463" i="18"/>
  <c r="L1464" i="18"/>
  <c r="L1465" i="18"/>
  <c r="L1466" i="18"/>
  <c r="L1467" i="18"/>
  <c r="L1468" i="18"/>
  <c r="L1469" i="18"/>
  <c r="L1470" i="18"/>
  <c r="L1471" i="18"/>
  <c r="L1472" i="18"/>
  <c r="L1473" i="18"/>
  <c r="L1474" i="18"/>
  <c r="L1475" i="18"/>
  <c r="L1476" i="18"/>
  <c r="L1477" i="18"/>
  <c r="L1478" i="18"/>
  <c r="L1479" i="18"/>
  <c r="L1480" i="18"/>
  <c r="L1481" i="18"/>
  <c r="L1482" i="18"/>
  <c r="L1483" i="18"/>
  <c r="L1484" i="18"/>
  <c r="L1485" i="18"/>
  <c r="L1486" i="18"/>
  <c r="L1487" i="18"/>
  <c r="L1488" i="18"/>
  <c r="L1489" i="18"/>
  <c r="L1490" i="18"/>
  <c r="L1491" i="18"/>
  <c r="L1492" i="18"/>
  <c r="L1493" i="18"/>
  <c r="L1494" i="18"/>
  <c r="L1495" i="18"/>
  <c r="L1496" i="18"/>
  <c r="L1497" i="18"/>
  <c r="L1498" i="18"/>
  <c r="L1499" i="18"/>
  <c r="L1500" i="18"/>
  <c r="L1501" i="18"/>
  <c r="L1502" i="18"/>
  <c r="L1503" i="18"/>
  <c r="L1504" i="18"/>
  <c r="L1505" i="18"/>
  <c r="L1506" i="18"/>
  <c r="L1507" i="18"/>
  <c r="L1508" i="18"/>
  <c r="L1509" i="18"/>
  <c r="L1510" i="18"/>
  <c r="L1511" i="18"/>
  <c r="L1512" i="18"/>
  <c r="L1513" i="18"/>
  <c r="L1514" i="18"/>
  <c r="L1515" i="18"/>
  <c r="L1516" i="18"/>
  <c r="L1517" i="18"/>
  <c r="L1518" i="18"/>
  <c r="L1519" i="18"/>
  <c r="L1520" i="18"/>
  <c r="L1521" i="18"/>
  <c r="L1522" i="18"/>
  <c r="L1523" i="18"/>
  <c r="L1524" i="18"/>
  <c r="L1525" i="18"/>
  <c r="L1526" i="18"/>
  <c r="L1527" i="18"/>
  <c r="L1528" i="18"/>
  <c r="L1529" i="18"/>
  <c r="L1530" i="18"/>
  <c r="L1531" i="18"/>
  <c r="L1532" i="18"/>
  <c r="L1533" i="18"/>
  <c r="L1534" i="18"/>
  <c r="L1535" i="18"/>
  <c r="L1536" i="18"/>
  <c r="L1537" i="18"/>
  <c r="L1538" i="18"/>
  <c r="L1539" i="18"/>
  <c r="L1540" i="18"/>
  <c r="L1541" i="18"/>
  <c r="L1542" i="18"/>
  <c r="L1543" i="18"/>
  <c r="L1544" i="18"/>
  <c r="L1545" i="18"/>
  <c r="L1546" i="18"/>
  <c r="L1547" i="18"/>
  <c r="L1548" i="18"/>
  <c r="L1549" i="18"/>
  <c r="L1550" i="18"/>
  <c r="L1551" i="18"/>
  <c r="L1552" i="18"/>
  <c r="L1553" i="18"/>
  <c r="L1554" i="18"/>
  <c r="L1555" i="18"/>
  <c r="L1556" i="18"/>
  <c r="L1557" i="18"/>
  <c r="L1558" i="18"/>
  <c r="L1559" i="18"/>
  <c r="L1560" i="18"/>
  <c r="L1561" i="18"/>
  <c r="L1562" i="18"/>
  <c r="L1563" i="18"/>
  <c r="L1564" i="18"/>
  <c r="L1565" i="18"/>
  <c r="L1566" i="18"/>
  <c r="L1567" i="18"/>
  <c r="L1568" i="18"/>
  <c r="L1569" i="18"/>
  <c r="L1570" i="18"/>
  <c r="L1571" i="18"/>
  <c r="L1572" i="18"/>
  <c r="L1573" i="18"/>
  <c r="L1574" i="18"/>
  <c r="L1575" i="18"/>
  <c r="L1576" i="18"/>
  <c r="L1577" i="18"/>
  <c r="L1578" i="18"/>
  <c r="L1579" i="18"/>
  <c r="L1580" i="18"/>
  <c r="L1581" i="18"/>
  <c r="L1582" i="18"/>
  <c r="L1583" i="18"/>
  <c r="L1584" i="18"/>
  <c r="L1585" i="18"/>
  <c r="L1586" i="18"/>
  <c r="L1587" i="18"/>
  <c r="L1588" i="18"/>
  <c r="L1589" i="18"/>
  <c r="L1590" i="18"/>
  <c r="L1591" i="18"/>
  <c r="L1592" i="18"/>
  <c r="L1593" i="18"/>
  <c r="L1594" i="18"/>
  <c r="L1595" i="18"/>
  <c r="L1596" i="18"/>
  <c r="L1597" i="18"/>
  <c r="L1598" i="18"/>
  <c r="L1599" i="18"/>
  <c r="L1600" i="18"/>
  <c r="L1601" i="18"/>
  <c r="L1602" i="18"/>
  <c r="L1603" i="18"/>
  <c r="L1604" i="18"/>
  <c r="L1605" i="18"/>
  <c r="L1606" i="18"/>
  <c r="L1607" i="18"/>
  <c r="L1608" i="18"/>
  <c r="L1609" i="18"/>
  <c r="L1610" i="18"/>
  <c r="L1611" i="18"/>
  <c r="L1612" i="18"/>
  <c r="L1613" i="18"/>
  <c r="L1614" i="18"/>
  <c r="L1615" i="18"/>
  <c r="L1616" i="18"/>
  <c r="L1617" i="18"/>
  <c r="L1618" i="18"/>
  <c r="L1619" i="18"/>
  <c r="L1620" i="18"/>
  <c r="L1621" i="18"/>
  <c r="L1622" i="18"/>
  <c r="L1623" i="18"/>
  <c r="L1624" i="18"/>
  <c r="L1625" i="18"/>
  <c r="L1626" i="18"/>
  <c r="L1627" i="18"/>
  <c r="L1628" i="18"/>
  <c r="L1629" i="18"/>
  <c r="L1630" i="18"/>
  <c r="L1631" i="18"/>
  <c r="L1632" i="18"/>
  <c r="L1633" i="18"/>
  <c r="L1634" i="18"/>
  <c r="L1635" i="18"/>
  <c r="L1636" i="18"/>
  <c r="L1637" i="18"/>
  <c r="L1638" i="18"/>
  <c r="L1639" i="18"/>
  <c r="L1640" i="18"/>
  <c r="L1641" i="18"/>
  <c r="L1642" i="18"/>
  <c r="L1643" i="18"/>
  <c r="L1644" i="18"/>
  <c r="L1645" i="18"/>
  <c r="L1646" i="18"/>
  <c r="L1647" i="18"/>
  <c r="L1648" i="18"/>
  <c r="L1649" i="18"/>
  <c r="L1650" i="18"/>
  <c r="L1651" i="18"/>
  <c r="L1652" i="18"/>
  <c r="L1653" i="18"/>
  <c r="L1654" i="18"/>
  <c r="L1655" i="18"/>
  <c r="L1656" i="18"/>
  <c r="L1657" i="18"/>
  <c r="L1658" i="18"/>
  <c r="L1659" i="18"/>
  <c r="L1660" i="18"/>
  <c r="L1661" i="18"/>
  <c r="L1662" i="18"/>
  <c r="L1663" i="18"/>
  <c r="L1664" i="18"/>
  <c r="L1665" i="18"/>
  <c r="L1666" i="18"/>
  <c r="L1667" i="18"/>
  <c r="L1668" i="18"/>
  <c r="L1669" i="18"/>
  <c r="L1670" i="18"/>
  <c r="L1671" i="18"/>
  <c r="L1672" i="18"/>
  <c r="L1673" i="18"/>
  <c r="L1674" i="18"/>
  <c r="L1675" i="18"/>
  <c r="L1676" i="18"/>
  <c r="L1677" i="18"/>
  <c r="L1678" i="18"/>
  <c r="L1679" i="18"/>
  <c r="L1680" i="18"/>
  <c r="L1681" i="18"/>
  <c r="L1682" i="18"/>
  <c r="L1683" i="18"/>
  <c r="L1684" i="18"/>
  <c r="L1685" i="18"/>
  <c r="L1686" i="18"/>
  <c r="L1687" i="18"/>
  <c r="L1688" i="18"/>
  <c r="L1689" i="18"/>
  <c r="L1690" i="18"/>
  <c r="L1691" i="18"/>
  <c r="L1692" i="18"/>
  <c r="L1693" i="18"/>
  <c r="L1694" i="18"/>
  <c r="L1695" i="18"/>
  <c r="L1696" i="18"/>
  <c r="L1697" i="18"/>
  <c r="L1698" i="18"/>
  <c r="L1699" i="18"/>
  <c r="L1700" i="18"/>
  <c r="L1701" i="18"/>
  <c r="L1702" i="18"/>
  <c r="L1703" i="18"/>
  <c r="L1704" i="18"/>
  <c r="L1705" i="18"/>
  <c r="L1706" i="18"/>
  <c r="L1707" i="18"/>
  <c r="L1708" i="18"/>
  <c r="L1709" i="18"/>
  <c r="L1710" i="18"/>
  <c r="L1711" i="18"/>
  <c r="L1712" i="18"/>
  <c r="L1713" i="18"/>
  <c r="L1714" i="18"/>
  <c r="L1715" i="18"/>
  <c r="L1716" i="18"/>
  <c r="L1717" i="18"/>
  <c r="L1718" i="18"/>
  <c r="L1719" i="18"/>
  <c r="L1720" i="18"/>
  <c r="L1721" i="18"/>
  <c r="L1722" i="18"/>
  <c r="L1723" i="18"/>
  <c r="L1724" i="18"/>
  <c r="L1725" i="18"/>
  <c r="L1726" i="18"/>
  <c r="L1727" i="18"/>
  <c r="L1728" i="18"/>
  <c r="L1729" i="18"/>
  <c r="L1730" i="18"/>
  <c r="L1731" i="18"/>
  <c r="L1732" i="18"/>
  <c r="L1733" i="18"/>
  <c r="L1734" i="18"/>
  <c r="L1735" i="18"/>
  <c r="L1736" i="18"/>
  <c r="L1737" i="18"/>
  <c r="L1738" i="18"/>
  <c r="L1739" i="18"/>
  <c r="L1740" i="18"/>
  <c r="L1741" i="18"/>
  <c r="L1742" i="18"/>
  <c r="L1743" i="18"/>
  <c r="L1744" i="18"/>
  <c r="L1745" i="18"/>
  <c r="L1746" i="18"/>
  <c r="L1747" i="18"/>
  <c r="L1748" i="18"/>
  <c r="L1749" i="18"/>
  <c r="L1750" i="18"/>
  <c r="L1751" i="18"/>
  <c r="L1752" i="18"/>
  <c r="L1753" i="18"/>
  <c r="L1754" i="18"/>
  <c r="L1755" i="18"/>
  <c r="L1756" i="18"/>
  <c r="L1757" i="18"/>
  <c r="L1758" i="18"/>
  <c r="L1759" i="18"/>
  <c r="L1760" i="18"/>
  <c r="L1761" i="18"/>
  <c r="L1762" i="18"/>
  <c r="L1763" i="18"/>
  <c r="L1764" i="18"/>
  <c r="L1765" i="18"/>
  <c r="L1766" i="18"/>
  <c r="L1767" i="18"/>
  <c r="L1768" i="18"/>
  <c r="L1769" i="18"/>
  <c r="L1770" i="18"/>
  <c r="L1771" i="18"/>
  <c r="L1772" i="18"/>
  <c r="L1773" i="18"/>
  <c r="L1774" i="18"/>
  <c r="L1775" i="18"/>
  <c r="L1776" i="18"/>
  <c r="L1777" i="18"/>
  <c r="L1778" i="18"/>
  <c r="L1779" i="18"/>
  <c r="L1780" i="18"/>
  <c r="L1781" i="18"/>
  <c r="L1782" i="18"/>
  <c r="L1783" i="18"/>
  <c r="L1784" i="18"/>
  <c r="L1785" i="18"/>
  <c r="L1786" i="18"/>
  <c r="L1787" i="18"/>
  <c r="L1788" i="18"/>
  <c r="L1789" i="18"/>
  <c r="L1790" i="18"/>
  <c r="L1791" i="18"/>
  <c r="L1792" i="18"/>
  <c r="L1793" i="18"/>
  <c r="L1794" i="18"/>
  <c r="L1795" i="18"/>
  <c r="L1796" i="18"/>
  <c r="L1797" i="18"/>
  <c r="L1798" i="18"/>
  <c r="L1799" i="18"/>
  <c r="L1800" i="18"/>
  <c r="L1801" i="18"/>
  <c r="L1802" i="18"/>
  <c r="L1803" i="18"/>
  <c r="L1804" i="18"/>
  <c r="L1805" i="18"/>
  <c r="L1806" i="18"/>
  <c r="L1807" i="18"/>
  <c r="L1808" i="18"/>
  <c r="L1809" i="18"/>
  <c r="L1810" i="18"/>
  <c r="L1811" i="18"/>
  <c r="L1812" i="18"/>
  <c r="L1813" i="18"/>
  <c r="L1814" i="18"/>
  <c r="L1815" i="18"/>
  <c r="L1816" i="18"/>
  <c r="L1817" i="18"/>
  <c r="L1818" i="18"/>
  <c r="L1819" i="18"/>
  <c r="L1820" i="18"/>
  <c r="L1821" i="18"/>
  <c r="L1822" i="18"/>
  <c r="L1823" i="18"/>
  <c r="L1824" i="18"/>
  <c r="L1825" i="18"/>
  <c r="L1826" i="18"/>
  <c r="L1827" i="18"/>
  <c r="L1828" i="18"/>
  <c r="L1829" i="18"/>
  <c r="L1830" i="18"/>
  <c r="L1831" i="18"/>
  <c r="L1832" i="18"/>
  <c r="L1833" i="18"/>
  <c r="L1834" i="18"/>
  <c r="L1835" i="18"/>
  <c r="L1836" i="18"/>
  <c r="L1837" i="18"/>
  <c r="L1838" i="18"/>
  <c r="L1839" i="18"/>
  <c r="L1840" i="18"/>
  <c r="L1841" i="18"/>
  <c r="L1842" i="18"/>
  <c r="L1843" i="18"/>
  <c r="L1844" i="18"/>
  <c r="L1845" i="18"/>
  <c r="L1846" i="18"/>
  <c r="L1847" i="18"/>
  <c r="L1848" i="18"/>
  <c r="L1849" i="18"/>
  <c r="L1850" i="18"/>
  <c r="L1851" i="18"/>
  <c r="L1852" i="18"/>
  <c r="L1853" i="18"/>
  <c r="L1854" i="18"/>
  <c r="L1855" i="18"/>
  <c r="L1856" i="18"/>
  <c r="L1857" i="18"/>
  <c r="L1858" i="18"/>
  <c r="L1859" i="18"/>
  <c r="L1860" i="18"/>
  <c r="L1861" i="18"/>
  <c r="L1862" i="18"/>
  <c r="L1863" i="18"/>
  <c r="L1864" i="18"/>
  <c r="L1865" i="18"/>
  <c r="L1866" i="18"/>
  <c r="L1867" i="18"/>
  <c r="L1868" i="18"/>
  <c r="L1869" i="18"/>
  <c r="L1870" i="18"/>
  <c r="L1871" i="18"/>
  <c r="L1872" i="18"/>
  <c r="L1873" i="18"/>
  <c r="L1874" i="18"/>
  <c r="L1875" i="18"/>
  <c r="L1876" i="18"/>
  <c r="L1877" i="18"/>
  <c r="L1878" i="18"/>
  <c r="L1879" i="18"/>
  <c r="L1880" i="18"/>
  <c r="L1881" i="18"/>
  <c r="L1882" i="18"/>
  <c r="L1883" i="18"/>
  <c r="L1884" i="18"/>
  <c r="L1885" i="18"/>
  <c r="L1886" i="18"/>
  <c r="L1887" i="18"/>
  <c r="L1888" i="18"/>
  <c r="L1889" i="18"/>
  <c r="L1890" i="18"/>
  <c r="L1891" i="18"/>
  <c r="L1892" i="18"/>
  <c r="L1893" i="18"/>
  <c r="L1894" i="18"/>
  <c r="L1895" i="18"/>
  <c r="L1896" i="18"/>
  <c r="L1897" i="18"/>
  <c r="L1898" i="18"/>
  <c r="L1899" i="18"/>
  <c r="L1900" i="18"/>
  <c r="L1901" i="18"/>
  <c r="L1902" i="18"/>
  <c r="L1903" i="18"/>
  <c r="L1904" i="18"/>
  <c r="L1905" i="18"/>
  <c r="L1906" i="18"/>
  <c r="L1907" i="18"/>
  <c r="L1908" i="18"/>
  <c r="L1909" i="18"/>
  <c r="L1910" i="18"/>
  <c r="L1911" i="18"/>
  <c r="L1912" i="18"/>
  <c r="L1913" i="18"/>
  <c r="L1914" i="18"/>
  <c r="L1915" i="18"/>
  <c r="L1916" i="18"/>
  <c r="L1917" i="18"/>
  <c r="L1918" i="18"/>
  <c r="L1919" i="18"/>
  <c r="L1920" i="18"/>
  <c r="L1921" i="18"/>
  <c r="L1922" i="18"/>
  <c r="L1923" i="18"/>
  <c r="L1924" i="18"/>
  <c r="L1925" i="18"/>
  <c r="L1926" i="18"/>
  <c r="L1927" i="18"/>
  <c r="L1928" i="18"/>
  <c r="L1929" i="18"/>
  <c r="L1930" i="18"/>
  <c r="L1931" i="18"/>
  <c r="L1932" i="18"/>
  <c r="L1933" i="18"/>
  <c r="L1934" i="18"/>
  <c r="L1935" i="18"/>
  <c r="L1936" i="18"/>
  <c r="L1937" i="18"/>
  <c r="L1938" i="18"/>
  <c r="L1939" i="18"/>
  <c r="L1940" i="18"/>
  <c r="L1941" i="18"/>
  <c r="L1942" i="18"/>
  <c r="L1943" i="18"/>
  <c r="L1944" i="18"/>
  <c r="L1945" i="18"/>
  <c r="L1946" i="18"/>
  <c r="L1947" i="18"/>
  <c r="L1948" i="18"/>
  <c r="L1949" i="18"/>
  <c r="L1950" i="18"/>
  <c r="L1951" i="18"/>
  <c r="L1952" i="18"/>
  <c r="L1953" i="18"/>
  <c r="L1954" i="18"/>
  <c r="L1955" i="18"/>
  <c r="L1956" i="18"/>
  <c r="L1957" i="18"/>
  <c r="L1958" i="18"/>
  <c r="L1959" i="18"/>
  <c r="L1960" i="18"/>
  <c r="L1961" i="18"/>
  <c r="L1962" i="18"/>
  <c r="L1963" i="18"/>
  <c r="L1964" i="18"/>
  <c r="L1965" i="18"/>
  <c r="L1966" i="18"/>
  <c r="L1967" i="18"/>
  <c r="L1968" i="18"/>
  <c r="L1969" i="18"/>
  <c r="L1970" i="18"/>
  <c r="L1971" i="18"/>
  <c r="L1972" i="18"/>
  <c r="L1973" i="18"/>
  <c r="L1974" i="18"/>
  <c r="L1975" i="18"/>
  <c r="L1976" i="18"/>
  <c r="L1977" i="18"/>
  <c r="L1978" i="18"/>
  <c r="L1979" i="18"/>
  <c r="L1980" i="18"/>
  <c r="L1981" i="18"/>
  <c r="L1982" i="18"/>
  <c r="L1983" i="18"/>
  <c r="L1984" i="18"/>
  <c r="L1985" i="18"/>
  <c r="L1986" i="18"/>
  <c r="L1987" i="18"/>
  <c r="L1988" i="18"/>
  <c r="L1989" i="18"/>
  <c r="L1990" i="18"/>
  <c r="L1991" i="18"/>
  <c r="L1992" i="18"/>
  <c r="L1993" i="18"/>
  <c r="L1994" i="18"/>
  <c r="L1995" i="18"/>
  <c r="L1996" i="18"/>
  <c r="L1997" i="18"/>
  <c r="L1998" i="18"/>
  <c r="L1999" i="18"/>
  <c r="L2000" i="18"/>
  <c r="L2001" i="18"/>
  <c r="L2002" i="18"/>
  <c r="L2003" i="18"/>
  <c r="L2004" i="18"/>
  <c r="L2005" i="18"/>
  <c r="L2006" i="18"/>
  <c r="L2007" i="18"/>
  <c r="L2008" i="18"/>
  <c r="L2009" i="18"/>
  <c r="L2010" i="18"/>
  <c r="L2011" i="18"/>
  <c r="L2012" i="18"/>
  <c r="L2013" i="18"/>
  <c r="L2014" i="18"/>
  <c r="L2015" i="18"/>
  <c r="L2016" i="18"/>
  <c r="L2017" i="18"/>
  <c r="L2018" i="18"/>
  <c r="L2019" i="18"/>
  <c r="L2020" i="18"/>
  <c r="L2021" i="18"/>
  <c r="L2022" i="18"/>
  <c r="L2023" i="18"/>
  <c r="L2024" i="18"/>
  <c r="L2025" i="18"/>
  <c r="L2026" i="18"/>
  <c r="L2027" i="18"/>
  <c r="L2028" i="18"/>
  <c r="L2029" i="18"/>
  <c r="L2030" i="18"/>
  <c r="L2031" i="18"/>
  <c r="L2032" i="18"/>
  <c r="L2033" i="18"/>
  <c r="L2034" i="18"/>
  <c r="L2035" i="18"/>
  <c r="L2036" i="18"/>
  <c r="L2037" i="18"/>
  <c r="L2038" i="18"/>
  <c r="L2039" i="18"/>
  <c r="L2040" i="18"/>
  <c r="L2041" i="18"/>
  <c r="L2042" i="18"/>
  <c r="L2043" i="18"/>
  <c r="L2044" i="18"/>
  <c r="L2045" i="18"/>
  <c r="L2046" i="18"/>
  <c r="L2047" i="18"/>
  <c r="L2048" i="18"/>
  <c r="L2049" i="18"/>
  <c r="L2050" i="18"/>
  <c r="L2051" i="18"/>
  <c r="L2052" i="18"/>
  <c r="L2053" i="18"/>
  <c r="L2054" i="18"/>
  <c r="L2055" i="18"/>
  <c r="L2056" i="18"/>
  <c r="L2057" i="18"/>
  <c r="L2058" i="18"/>
  <c r="L2059" i="18"/>
  <c r="L2060" i="18"/>
  <c r="L2061" i="18"/>
  <c r="L2062" i="18"/>
  <c r="L2063" i="18"/>
  <c r="L2064" i="18"/>
  <c r="L2065" i="18"/>
  <c r="L2066" i="18"/>
  <c r="L2067" i="18"/>
  <c r="L2068" i="18"/>
  <c r="L2069" i="18"/>
  <c r="L2070" i="18"/>
  <c r="L2071" i="18"/>
  <c r="L2072" i="18"/>
  <c r="L2073" i="18"/>
  <c r="L2074" i="18"/>
  <c r="L2075" i="18"/>
  <c r="L2076" i="18"/>
  <c r="L2077" i="18"/>
  <c r="L2078" i="18"/>
  <c r="L2079" i="18"/>
  <c r="L2080" i="18"/>
  <c r="L2081" i="18"/>
  <c r="L2082" i="18"/>
  <c r="L2083" i="18"/>
  <c r="L2084" i="18"/>
  <c r="L2085" i="18"/>
  <c r="L2086" i="18"/>
  <c r="L2087" i="18"/>
  <c r="L2088" i="18"/>
  <c r="L2089" i="18"/>
  <c r="L2090" i="18"/>
  <c r="L2091" i="18"/>
  <c r="L2092" i="18"/>
  <c r="L2093" i="18"/>
  <c r="L2094" i="18"/>
  <c r="L2095" i="18"/>
  <c r="L2096" i="18"/>
  <c r="L2097" i="18"/>
  <c r="L2098" i="18"/>
  <c r="L2099" i="18"/>
  <c r="L2100" i="18"/>
  <c r="L2101" i="18"/>
  <c r="L2102" i="18"/>
  <c r="L2103" i="18"/>
  <c r="L2104" i="18"/>
  <c r="L2105" i="18"/>
  <c r="L2106" i="18"/>
  <c r="L2107" i="18"/>
  <c r="L2108" i="18"/>
  <c r="L2109" i="18"/>
  <c r="L2110" i="18"/>
  <c r="L2111" i="18"/>
  <c r="L2112" i="18"/>
  <c r="L2113" i="18"/>
  <c r="L2114" i="18"/>
  <c r="L2115" i="18"/>
  <c r="L2116" i="18"/>
  <c r="L2117" i="18"/>
  <c r="L2118" i="18"/>
  <c r="L2119" i="18"/>
  <c r="L2120" i="18"/>
  <c r="L2121" i="18"/>
  <c r="L2122" i="18"/>
  <c r="L2123" i="18"/>
  <c r="L2124" i="18"/>
  <c r="L2125" i="18"/>
  <c r="L2126" i="18"/>
  <c r="L2127" i="18"/>
  <c r="L2128" i="18"/>
  <c r="L2129" i="18"/>
  <c r="L2130" i="18"/>
  <c r="L2131" i="18"/>
  <c r="L2132" i="18"/>
  <c r="L2133" i="18"/>
  <c r="L2134" i="18"/>
  <c r="L2135" i="18"/>
  <c r="L2136" i="18"/>
  <c r="L2137" i="18"/>
  <c r="L2138" i="18"/>
  <c r="L2139" i="18"/>
  <c r="L2140" i="18"/>
  <c r="L2141" i="18"/>
  <c r="L2142" i="18"/>
  <c r="L2143" i="18"/>
  <c r="L2144" i="18"/>
  <c r="L2145" i="18"/>
  <c r="L2146" i="18"/>
  <c r="L2147" i="18"/>
  <c r="L2148" i="18"/>
  <c r="L2149" i="18"/>
  <c r="L2150" i="18"/>
  <c r="L2151" i="18"/>
  <c r="L2152" i="18"/>
  <c r="L2153" i="18"/>
  <c r="L2154" i="18"/>
  <c r="L2155" i="18"/>
  <c r="L2156" i="18"/>
  <c r="L2157" i="18"/>
  <c r="L2158" i="18"/>
  <c r="L2159" i="18"/>
  <c r="L2160" i="18"/>
  <c r="L2161" i="18"/>
  <c r="L2162" i="18"/>
  <c r="L2163" i="18"/>
  <c r="L2164" i="18"/>
  <c r="L2165" i="18"/>
  <c r="L2166" i="18"/>
  <c r="L2167" i="18"/>
  <c r="L2168" i="18"/>
  <c r="L2169" i="18"/>
  <c r="L2170" i="18"/>
  <c r="L2171" i="18"/>
  <c r="L2172" i="18"/>
  <c r="L2173" i="18"/>
  <c r="L2174" i="18"/>
  <c r="L2175" i="18"/>
  <c r="L2176" i="18"/>
  <c r="L2177" i="18"/>
  <c r="L2178" i="18"/>
  <c r="L2179" i="18"/>
  <c r="L2180" i="18"/>
  <c r="L2181" i="18"/>
  <c r="L2182" i="18"/>
  <c r="L2183" i="18"/>
  <c r="L2184" i="18"/>
  <c r="L2185" i="18"/>
  <c r="L2186" i="18"/>
  <c r="L2187" i="18"/>
  <c r="L2188" i="18"/>
  <c r="L2189" i="18"/>
  <c r="L2190" i="18"/>
  <c r="L2191" i="18"/>
  <c r="L2192" i="18"/>
  <c r="L2193" i="18"/>
  <c r="L2194" i="18"/>
  <c r="L2195" i="18"/>
  <c r="L2196" i="18"/>
  <c r="L2197" i="18"/>
  <c r="L2198" i="18"/>
  <c r="L2199" i="18"/>
  <c r="L2200" i="18"/>
  <c r="L2201" i="18"/>
  <c r="L2202" i="18"/>
  <c r="L2203" i="18"/>
  <c r="L2204" i="18"/>
  <c r="L2205" i="18"/>
  <c r="L2206" i="18"/>
  <c r="L2207" i="18"/>
  <c r="L2208" i="18"/>
  <c r="L2209" i="18"/>
  <c r="L2210" i="18"/>
  <c r="L2211" i="18"/>
  <c r="L2212" i="18"/>
  <c r="L2213" i="18"/>
  <c r="L2214" i="18"/>
  <c r="L2215" i="18"/>
  <c r="L2216" i="18"/>
  <c r="L2217" i="18"/>
  <c r="L2218" i="18"/>
  <c r="L2219" i="18"/>
  <c r="L2220" i="18"/>
  <c r="L2221" i="18"/>
  <c r="L2222" i="18"/>
  <c r="L2223" i="18"/>
  <c r="L2224" i="18"/>
  <c r="L2225" i="18"/>
  <c r="L2226" i="18"/>
  <c r="L2227" i="18"/>
  <c r="L2228" i="18"/>
  <c r="L2229" i="18"/>
  <c r="L2230" i="18"/>
  <c r="L2231" i="18"/>
  <c r="L2232" i="18"/>
  <c r="L2233" i="18"/>
  <c r="L2234" i="18"/>
  <c r="L2235" i="18"/>
  <c r="L2236" i="18"/>
  <c r="L2237" i="18"/>
  <c r="L2238" i="18"/>
  <c r="L2239" i="18"/>
  <c r="L2240" i="18"/>
  <c r="L2241" i="18"/>
  <c r="L2242" i="18"/>
  <c r="L2243" i="18"/>
  <c r="L2244" i="18"/>
  <c r="L2245" i="18"/>
  <c r="L2246" i="18"/>
  <c r="L2247" i="18"/>
  <c r="L2248" i="18"/>
  <c r="L2249" i="18"/>
  <c r="L2250" i="18"/>
  <c r="L2251" i="18"/>
  <c r="L2252" i="18"/>
  <c r="L2253" i="18"/>
  <c r="L2254" i="18"/>
  <c r="L2255" i="18"/>
  <c r="L2256" i="18"/>
  <c r="L2257" i="18"/>
  <c r="L2258" i="18"/>
  <c r="L2259" i="18"/>
  <c r="L2260" i="18"/>
  <c r="L2261" i="18"/>
  <c r="L2262" i="18"/>
  <c r="L2263" i="18"/>
  <c r="L2264" i="18"/>
  <c r="L2265" i="18"/>
  <c r="L2266" i="18"/>
  <c r="L2267" i="18"/>
  <c r="L2268" i="18"/>
  <c r="L2269" i="18"/>
  <c r="L2270" i="18"/>
  <c r="L2271" i="18"/>
  <c r="L2272" i="18"/>
  <c r="L2273" i="18"/>
  <c r="L2274" i="18"/>
  <c r="L2275" i="18"/>
  <c r="L2276" i="18"/>
  <c r="L2277" i="18"/>
  <c r="L2278" i="18"/>
  <c r="L2279" i="18"/>
  <c r="L2280" i="18"/>
  <c r="L2281" i="18"/>
  <c r="L2282" i="18"/>
  <c r="L2283" i="18"/>
  <c r="L2284" i="18"/>
  <c r="L2285" i="18"/>
  <c r="L2286" i="18"/>
  <c r="L2287" i="18"/>
  <c r="L2288" i="18"/>
  <c r="L2289" i="18"/>
  <c r="L2290" i="18"/>
  <c r="L2291" i="18"/>
  <c r="L2292" i="18"/>
  <c r="L2293" i="18"/>
  <c r="L2294" i="18"/>
  <c r="L2295" i="18"/>
  <c r="L2296" i="18"/>
  <c r="L2297" i="18"/>
  <c r="L2298" i="18"/>
  <c r="L2299" i="18"/>
  <c r="L2300" i="18"/>
  <c r="L2301" i="18"/>
  <c r="L2302" i="18"/>
  <c r="L2303" i="18"/>
  <c r="L2304" i="18"/>
  <c r="L2305" i="18"/>
  <c r="L2306" i="18"/>
  <c r="L2307" i="18"/>
  <c r="L2308" i="18"/>
  <c r="L2309" i="18"/>
  <c r="L2310" i="18"/>
  <c r="L2311" i="18"/>
  <c r="L2312" i="18"/>
  <c r="L2313" i="18"/>
  <c r="L2314" i="18"/>
  <c r="L2315" i="18"/>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 r="F144" i="6"/>
  <c r="F145" i="6"/>
  <c r="F146" i="6"/>
  <c r="F147" i="6"/>
  <c r="F148" i="6"/>
  <c r="F149" i="6"/>
  <c r="F150" i="6"/>
  <c r="F151" i="6"/>
  <c r="F152" i="6"/>
  <c r="F153" i="6"/>
  <c r="F154" i="6"/>
  <c r="F155" i="6"/>
  <c r="F156" i="6"/>
  <c r="F157" i="6"/>
  <c r="F158" i="6"/>
  <c r="F159" i="6"/>
  <c r="F160" i="6"/>
  <c r="F161" i="6"/>
  <c r="F162" i="6"/>
  <c r="F163" i="6"/>
  <c r="F164" i="6"/>
  <c r="F165" i="6"/>
  <c r="F166" i="6"/>
  <c r="F167" i="6"/>
  <c r="F168" i="6"/>
  <c r="F169" i="6"/>
  <c r="F170" i="6"/>
  <c r="F171" i="6"/>
  <c r="F172" i="6"/>
  <c r="F173" i="6"/>
  <c r="F174" i="6"/>
  <c r="F175" i="6"/>
  <c r="F176" i="6"/>
  <c r="F177" i="6"/>
  <c r="F178" i="6"/>
  <c r="F179" i="6"/>
  <c r="F180" i="6"/>
  <c r="F181" i="6"/>
  <c r="F182" i="6"/>
  <c r="F183" i="6"/>
  <c r="F184" i="6"/>
  <c r="F185" i="6"/>
  <c r="F186" i="6"/>
  <c r="F187" i="6"/>
  <c r="F188" i="6"/>
  <c r="F189" i="6"/>
  <c r="F190" i="6"/>
  <c r="F191" i="6"/>
  <c r="F192" i="6"/>
  <c r="F193" i="6"/>
  <c r="F194" i="6"/>
  <c r="F195" i="6"/>
  <c r="F196" i="6"/>
  <c r="F197" i="6"/>
  <c r="F198" i="6"/>
  <c r="F199" i="6"/>
  <c r="F200" i="6"/>
  <c r="F201" i="6"/>
  <c r="F202" i="6"/>
  <c r="F203" i="6"/>
  <c r="F204" i="6"/>
  <c r="F205" i="6"/>
  <c r="F206" i="6"/>
  <c r="F207" i="6"/>
  <c r="F208" i="6"/>
  <c r="F209" i="6"/>
  <c r="F210" i="6"/>
  <c r="F211" i="6"/>
  <c r="F212" i="6"/>
  <c r="F213" i="6"/>
  <c r="F214" i="6"/>
  <c r="F215" i="6"/>
  <c r="F216" i="6"/>
  <c r="F217" i="6"/>
  <c r="F218" i="6"/>
  <c r="F219" i="6"/>
  <c r="F220" i="6"/>
  <c r="F221" i="6"/>
  <c r="F222" i="6"/>
  <c r="F223" i="6"/>
  <c r="F224" i="6"/>
  <c r="F225" i="6"/>
  <c r="F226" i="6"/>
  <c r="F227" i="6"/>
  <c r="F228" i="6"/>
  <c r="F229" i="6"/>
  <c r="F230" i="6"/>
  <c r="F231" i="6"/>
  <c r="F232" i="6"/>
  <c r="F233" i="6"/>
  <c r="F234" i="6"/>
  <c r="F235" i="6"/>
  <c r="F236" i="6"/>
  <c r="F237" i="6"/>
  <c r="F238" i="6"/>
  <c r="F239" i="6"/>
  <c r="F240" i="6"/>
  <c r="F241" i="6"/>
  <c r="F242" i="6"/>
  <c r="F243" i="6"/>
  <c r="F244" i="6"/>
  <c r="F245" i="6"/>
  <c r="F246" i="6"/>
  <c r="F247" i="6"/>
  <c r="F248" i="6"/>
  <c r="F249" i="6"/>
  <c r="F250" i="6"/>
  <c r="F251" i="6"/>
  <c r="F252" i="6"/>
  <c r="F253" i="6"/>
  <c r="F254" i="6"/>
  <c r="F255" i="6"/>
  <c r="F256" i="6"/>
  <c r="F257" i="6"/>
  <c r="F258" i="6"/>
  <c r="F259" i="6"/>
  <c r="F260" i="6"/>
  <c r="F261" i="6"/>
  <c r="F262" i="6"/>
  <c r="F263" i="6"/>
  <c r="F264" i="6"/>
  <c r="F265" i="6"/>
  <c r="F266" i="6"/>
  <c r="F267" i="6"/>
  <c r="F268" i="6"/>
  <c r="F269" i="6"/>
  <c r="F270" i="6"/>
  <c r="F271" i="6"/>
  <c r="F272" i="6"/>
  <c r="F273" i="6"/>
  <c r="F274" i="6"/>
  <c r="F275" i="6"/>
  <c r="F276" i="6"/>
  <c r="F277" i="6"/>
  <c r="F278" i="6"/>
  <c r="F279" i="6"/>
  <c r="F280" i="6"/>
  <c r="F281" i="6"/>
  <c r="F282" i="6"/>
  <c r="F283" i="6"/>
  <c r="F284" i="6"/>
  <c r="F285" i="6"/>
  <c r="F286" i="6"/>
  <c r="F287" i="6"/>
  <c r="F288" i="6"/>
  <c r="F289" i="6"/>
  <c r="F290" i="6"/>
  <c r="F291" i="6"/>
  <c r="F292" i="6"/>
  <c r="F293" i="6"/>
  <c r="F294" i="6"/>
  <c r="F295" i="6"/>
  <c r="F296" i="6"/>
  <c r="F297" i="6"/>
  <c r="F298" i="6"/>
  <c r="F299" i="6"/>
  <c r="F300" i="6"/>
  <c r="F301" i="6"/>
  <c r="F302" i="6"/>
  <c r="F303" i="6"/>
  <c r="F304" i="6"/>
  <c r="F305" i="6"/>
  <c r="F306" i="6"/>
  <c r="F307" i="6"/>
  <c r="F308" i="6"/>
  <c r="F309" i="6"/>
  <c r="F310" i="6"/>
  <c r="F311" i="6"/>
  <c r="F312" i="6"/>
  <c r="F313" i="6"/>
  <c r="F314" i="6"/>
  <c r="F315" i="6"/>
  <c r="F316" i="6"/>
  <c r="F317" i="6"/>
  <c r="F318" i="6"/>
  <c r="F319" i="6"/>
  <c r="F320" i="6"/>
  <c r="F321" i="6"/>
  <c r="F322" i="6"/>
  <c r="F323" i="6"/>
  <c r="F324" i="6"/>
  <c r="F325" i="6"/>
  <c r="F326" i="6"/>
  <c r="F327" i="6"/>
  <c r="F328" i="6"/>
  <c r="F329" i="6"/>
  <c r="F330" i="6"/>
  <c r="F331" i="6"/>
  <c r="F332" i="6"/>
  <c r="F333" i="6"/>
  <c r="F334" i="6"/>
  <c r="F335" i="6"/>
  <c r="F336" i="6"/>
  <c r="F337" i="6"/>
  <c r="F338" i="6"/>
  <c r="F339" i="6"/>
  <c r="F340" i="6"/>
  <c r="F341" i="6"/>
  <c r="F342" i="6"/>
  <c r="F343" i="6"/>
  <c r="F344" i="6"/>
  <c r="F345" i="6"/>
  <c r="F346" i="6"/>
  <c r="F347" i="6"/>
  <c r="F348" i="6"/>
  <c r="F349" i="6"/>
  <c r="F350" i="6"/>
  <c r="F351" i="6"/>
  <c r="F352" i="6"/>
  <c r="F353" i="6"/>
  <c r="F354" i="6"/>
  <c r="F355" i="6"/>
  <c r="F356" i="6"/>
  <c r="F357" i="6"/>
  <c r="F358" i="6"/>
  <c r="F359" i="6"/>
  <c r="F360" i="6"/>
  <c r="F361" i="6"/>
  <c r="F362" i="6"/>
  <c r="F363" i="6"/>
  <c r="F364" i="6"/>
  <c r="F365" i="6"/>
  <c r="F366" i="6"/>
  <c r="F367" i="6"/>
  <c r="F368" i="6"/>
  <c r="F369" i="6"/>
  <c r="F370" i="6"/>
  <c r="F371" i="6"/>
  <c r="F372" i="6"/>
  <c r="F373" i="6"/>
  <c r="F374" i="6"/>
  <c r="F375" i="6"/>
  <c r="F376" i="6"/>
  <c r="F377" i="6"/>
  <c r="F378" i="6"/>
  <c r="F379" i="6"/>
  <c r="F380" i="6"/>
  <c r="F381" i="6"/>
  <c r="F382" i="6"/>
  <c r="F383" i="6"/>
  <c r="F384" i="6"/>
  <c r="F385" i="6"/>
  <c r="F386" i="6"/>
  <c r="F387" i="6"/>
  <c r="F388" i="6"/>
  <c r="F389" i="6"/>
  <c r="F390" i="6"/>
  <c r="F391" i="6"/>
  <c r="F392" i="6"/>
  <c r="F393" i="6"/>
  <c r="F394" i="6"/>
  <c r="F395" i="6"/>
  <c r="F396" i="6"/>
  <c r="F397" i="6"/>
  <c r="F398" i="6"/>
  <c r="F399" i="6"/>
  <c r="F400" i="6"/>
  <c r="F401" i="6"/>
  <c r="F402" i="6"/>
  <c r="F403" i="6"/>
  <c r="F404" i="6"/>
  <c r="F405" i="6"/>
  <c r="F406" i="6"/>
  <c r="F407" i="6"/>
  <c r="F408" i="6"/>
  <c r="F409" i="6"/>
  <c r="F410" i="6"/>
  <c r="F411" i="6"/>
  <c r="F412" i="6"/>
  <c r="F413" i="6"/>
  <c r="F414" i="6"/>
  <c r="F415" i="6"/>
  <c r="F416" i="6"/>
  <c r="F417" i="6"/>
  <c r="F418" i="6"/>
  <c r="F419" i="6"/>
  <c r="F420" i="6"/>
  <c r="F421" i="6"/>
  <c r="F422" i="6"/>
  <c r="F423" i="6"/>
  <c r="F424" i="6"/>
  <c r="F425" i="6"/>
  <c r="F426" i="6"/>
  <c r="F427" i="6"/>
  <c r="F428" i="6"/>
  <c r="F429" i="6"/>
  <c r="F430" i="6"/>
  <c r="F431" i="6"/>
  <c r="F432" i="6"/>
  <c r="F433" i="6"/>
  <c r="F434" i="6"/>
  <c r="F435" i="6"/>
  <c r="F436" i="6"/>
  <c r="F437" i="6"/>
  <c r="F438" i="6"/>
  <c r="F439" i="6"/>
  <c r="F440" i="6"/>
  <c r="F441" i="6"/>
  <c r="F442" i="6"/>
  <c r="F443" i="6"/>
  <c r="F444" i="6"/>
  <c r="F445" i="6"/>
  <c r="F446" i="6"/>
  <c r="F447" i="6"/>
  <c r="F448" i="6"/>
  <c r="F449" i="6"/>
  <c r="F450" i="6"/>
  <c r="F451" i="6"/>
  <c r="F452" i="6"/>
  <c r="F453" i="6"/>
  <c r="F454" i="6"/>
  <c r="F455" i="6"/>
  <c r="F456" i="6"/>
  <c r="F457" i="6"/>
  <c r="F458" i="6"/>
  <c r="F459" i="6"/>
  <c r="F460" i="6"/>
  <c r="F461" i="6"/>
  <c r="F462" i="6"/>
  <c r="F463" i="6"/>
  <c r="F464" i="6"/>
  <c r="F465" i="6"/>
  <c r="F466" i="6"/>
  <c r="F467" i="6"/>
  <c r="F468" i="6"/>
  <c r="F469" i="6"/>
  <c r="F470" i="6"/>
  <c r="F471" i="6"/>
  <c r="F472" i="6"/>
  <c r="F473" i="6"/>
  <c r="F474" i="6"/>
  <c r="F475" i="6"/>
  <c r="F476" i="6"/>
  <c r="F477" i="6"/>
  <c r="F478" i="6"/>
  <c r="F479" i="6"/>
  <c r="F480" i="6"/>
  <c r="F481" i="6"/>
  <c r="F482" i="6"/>
  <c r="F483" i="6"/>
  <c r="F484" i="6"/>
  <c r="F485" i="6"/>
  <c r="F486" i="6"/>
  <c r="F487" i="6"/>
  <c r="F488" i="6"/>
  <c r="F489" i="6"/>
  <c r="F490" i="6"/>
  <c r="F491" i="6"/>
  <c r="F492" i="6"/>
  <c r="F493" i="6"/>
  <c r="F494" i="6"/>
  <c r="F495" i="6"/>
  <c r="F496" i="6"/>
  <c r="F497" i="6"/>
  <c r="F498" i="6"/>
  <c r="F499" i="6"/>
  <c r="F500" i="6"/>
  <c r="F501" i="6"/>
  <c r="F502" i="6"/>
  <c r="F503" i="6"/>
  <c r="F504" i="6"/>
  <c r="F505" i="6"/>
  <c r="F506" i="6"/>
  <c r="F507" i="6"/>
  <c r="F508" i="6"/>
  <c r="F509" i="6"/>
  <c r="F510" i="6"/>
  <c r="F511" i="6"/>
  <c r="F512" i="6"/>
  <c r="F513" i="6"/>
  <c r="F514" i="6"/>
  <c r="F515" i="6"/>
  <c r="F516" i="6"/>
  <c r="F517" i="6"/>
  <c r="F518" i="6"/>
  <c r="F519" i="6"/>
  <c r="F520" i="6"/>
  <c r="F521" i="6"/>
  <c r="F522" i="6"/>
  <c r="F523" i="6"/>
  <c r="F524" i="6"/>
  <c r="F525" i="6"/>
  <c r="F526" i="6"/>
  <c r="F527" i="6"/>
  <c r="F528" i="6"/>
  <c r="F529" i="6"/>
  <c r="F530" i="6"/>
  <c r="F531" i="6"/>
  <c r="F532" i="6"/>
  <c r="F533" i="6"/>
  <c r="F534" i="6"/>
  <c r="F535" i="6"/>
  <c r="F536" i="6"/>
  <c r="F537" i="6"/>
  <c r="F538" i="6"/>
  <c r="F539" i="6"/>
  <c r="F540" i="6"/>
  <c r="F541" i="6"/>
  <c r="F542" i="6"/>
  <c r="F543" i="6"/>
  <c r="F544" i="6"/>
  <c r="F545" i="6"/>
  <c r="F546" i="6"/>
  <c r="F547" i="6"/>
  <c r="F548" i="6"/>
  <c r="F549" i="6"/>
  <c r="F550" i="6"/>
  <c r="F551" i="6"/>
  <c r="F552" i="6"/>
  <c r="F553" i="6"/>
  <c r="F554" i="6"/>
  <c r="F555" i="6"/>
  <c r="F556" i="6"/>
  <c r="F557" i="6"/>
  <c r="F558" i="6"/>
  <c r="F559" i="6"/>
  <c r="F560" i="6"/>
  <c r="F561" i="6"/>
  <c r="F562" i="6"/>
  <c r="F563" i="6"/>
  <c r="F564" i="6"/>
  <c r="F565" i="6"/>
  <c r="F566" i="6"/>
  <c r="F567" i="6"/>
  <c r="F568" i="6"/>
  <c r="F569" i="6"/>
  <c r="F570" i="6"/>
  <c r="F571" i="6"/>
  <c r="F572" i="6"/>
  <c r="F573" i="6"/>
  <c r="F574" i="6"/>
  <c r="F575" i="6"/>
  <c r="F576" i="6"/>
  <c r="F577" i="6"/>
  <c r="F578" i="6"/>
  <c r="F579" i="6"/>
  <c r="F580" i="6"/>
  <c r="F581" i="6"/>
  <c r="F582" i="6"/>
  <c r="F583" i="6"/>
  <c r="F584" i="6"/>
  <c r="F585" i="6"/>
  <c r="F586" i="6"/>
  <c r="F587" i="6"/>
  <c r="F588" i="6"/>
  <c r="F589" i="6"/>
  <c r="F590" i="6"/>
  <c r="F591" i="6"/>
  <c r="F592" i="6"/>
  <c r="F593" i="6"/>
  <c r="F594" i="6"/>
  <c r="F595" i="6"/>
  <c r="F596" i="6"/>
  <c r="F597" i="6"/>
  <c r="F598" i="6"/>
  <c r="F599" i="6"/>
  <c r="F600" i="6"/>
  <c r="F601" i="6"/>
  <c r="F602" i="6"/>
  <c r="F603" i="6"/>
  <c r="F604" i="6"/>
  <c r="F605" i="6"/>
  <c r="F606" i="6"/>
  <c r="F607" i="6"/>
  <c r="F608" i="6"/>
  <c r="F609" i="6"/>
  <c r="F610" i="6"/>
  <c r="F611" i="6"/>
  <c r="F612" i="6"/>
  <c r="F613" i="6"/>
  <c r="F614" i="6"/>
  <c r="F615" i="6"/>
  <c r="F616" i="6"/>
  <c r="F617" i="6"/>
  <c r="F618" i="6"/>
  <c r="F619" i="6"/>
  <c r="F620" i="6"/>
  <c r="F621" i="6"/>
  <c r="F622" i="6"/>
  <c r="F623" i="6"/>
  <c r="F624" i="6"/>
  <c r="F625" i="6"/>
  <c r="F626" i="6"/>
  <c r="F627" i="6"/>
  <c r="F628" i="6"/>
  <c r="F629" i="6"/>
  <c r="F630" i="6"/>
  <c r="F631" i="6"/>
  <c r="F632" i="6"/>
  <c r="F633" i="6"/>
  <c r="F634" i="6"/>
  <c r="F635" i="6"/>
  <c r="F636" i="6"/>
  <c r="F637" i="6"/>
  <c r="F638" i="6"/>
  <c r="F639" i="6"/>
  <c r="F640" i="6"/>
  <c r="F641" i="6"/>
  <c r="F642" i="6"/>
  <c r="F643" i="6"/>
  <c r="F644" i="6"/>
  <c r="F645" i="6"/>
  <c r="F646" i="6"/>
  <c r="F647" i="6"/>
  <c r="F648" i="6"/>
  <c r="F649" i="6"/>
  <c r="F650" i="6"/>
  <c r="F651" i="6"/>
  <c r="F652" i="6"/>
  <c r="F653" i="6"/>
  <c r="F654" i="6"/>
  <c r="F655" i="6"/>
  <c r="F656" i="6"/>
  <c r="F657" i="6"/>
  <c r="F658" i="6"/>
  <c r="F659" i="6"/>
  <c r="F660" i="6"/>
  <c r="F661" i="6"/>
  <c r="F662" i="6"/>
  <c r="F663" i="6"/>
  <c r="F664" i="6"/>
  <c r="F665" i="6"/>
  <c r="F666" i="6"/>
  <c r="F667" i="6"/>
  <c r="F668" i="6"/>
  <c r="F669" i="6"/>
  <c r="F670" i="6"/>
  <c r="F671" i="6"/>
  <c r="F672" i="6"/>
  <c r="F673" i="6"/>
  <c r="F674" i="6"/>
  <c r="F675" i="6"/>
  <c r="F676" i="6"/>
  <c r="F677" i="6"/>
  <c r="F678" i="6"/>
  <c r="F679" i="6"/>
  <c r="F680" i="6"/>
  <c r="F681" i="6"/>
  <c r="F682" i="6"/>
  <c r="F683" i="6"/>
  <c r="F684" i="6"/>
  <c r="F685" i="6"/>
  <c r="F686" i="6"/>
  <c r="F687" i="6"/>
  <c r="F688" i="6"/>
  <c r="F689" i="6"/>
  <c r="F690" i="6"/>
  <c r="F691" i="6"/>
  <c r="F692" i="6"/>
  <c r="F693" i="6"/>
  <c r="F694" i="6"/>
  <c r="F695" i="6"/>
  <c r="F696" i="6"/>
  <c r="F697" i="6"/>
  <c r="F698" i="6"/>
  <c r="F699" i="6"/>
  <c r="F700" i="6"/>
  <c r="F701" i="6"/>
  <c r="F702" i="6"/>
  <c r="F703" i="6"/>
  <c r="F704" i="6"/>
  <c r="F705" i="6"/>
  <c r="F706" i="6"/>
  <c r="F707" i="6"/>
  <c r="F708" i="6"/>
  <c r="F709" i="6"/>
  <c r="F710" i="6"/>
  <c r="F711" i="6"/>
  <c r="F712" i="6"/>
  <c r="F713" i="6"/>
  <c r="F714" i="6"/>
  <c r="F715" i="6"/>
  <c r="F716" i="6"/>
  <c r="F717" i="6"/>
  <c r="F718" i="6"/>
  <c r="F719" i="6"/>
  <c r="F720" i="6"/>
  <c r="F721" i="6"/>
  <c r="F722" i="6"/>
  <c r="F723" i="6"/>
  <c r="F724" i="6"/>
  <c r="F725" i="6"/>
  <c r="F726" i="6"/>
  <c r="F727" i="6"/>
  <c r="F728" i="6"/>
  <c r="F729" i="6"/>
  <c r="F730" i="6"/>
  <c r="F731" i="6"/>
  <c r="F732" i="6"/>
  <c r="F733" i="6"/>
  <c r="F734" i="6"/>
  <c r="F735" i="6"/>
  <c r="F736" i="6"/>
  <c r="F737" i="6"/>
  <c r="F738" i="6"/>
  <c r="F739" i="6"/>
  <c r="F740" i="6"/>
  <c r="F741" i="6"/>
  <c r="F742" i="6"/>
  <c r="F743" i="6"/>
  <c r="F744" i="6"/>
  <c r="F745" i="6"/>
  <c r="F746" i="6"/>
  <c r="F747" i="6"/>
  <c r="F748" i="6"/>
  <c r="F749" i="6"/>
  <c r="F750" i="6"/>
  <c r="F751" i="6"/>
  <c r="F752" i="6"/>
  <c r="F753" i="6"/>
  <c r="F754" i="6"/>
  <c r="F755" i="6"/>
  <c r="F756" i="6"/>
  <c r="F757" i="6"/>
  <c r="F758" i="6"/>
  <c r="F759" i="6"/>
  <c r="F760" i="6"/>
  <c r="F761" i="6"/>
  <c r="F762" i="6"/>
  <c r="F763" i="6"/>
  <c r="F764" i="6"/>
  <c r="F765" i="6"/>
  <c r="F766" i="6"/>
  <c r="F767" i="6"/>
  <c r="F768" i="6"/>
  <c r="F769" i="6"/>
  <c r="F770" i="6"/>
  <c r="F771" i="6"/>
  <c r="F772" i="6"/>
  <c r="F773" i="6"/>
  <c r="F774" i="6"/>
  <c r="F775" i="6"/>
  <c r="F776" i="6"/>
  <c r="F777" i="6"/>
  <c r="F778" i="6"/>
  <c r="F779" i="6"/>
  <c r="F780" i="6"/>
  <c r="F781" i="6"/>
  <c r="F782" i="6"/>
  <c r="F783" i="6"/>
  <c r="F784" i="6"/>
  <c r="F785" i="6"/>
  <c r="F786" i="6"/>
  <c r="F787" i="6"/>
  <c r="F788" i="6"/>
  <c r="F789" i="6"/>
  <c r="F790" i="6"/>
  <c r="F791" i="6"/>
  <c r="F792" i="6"/>
  <c r="F793" i="6"/>
  <c r="F794" i="6"/>
  <c r="F795" i="6"/>
  <c r="F796" i="6"/>
  <c r="F797" i="6"/>
  <c r="F798" i="6"/>
  <c r="F799" i="6"/>
  <c r="F800" i="6"/>
  <c r="F801" i="6"/>
  <c r="F802" i="6"/>
  <c r="F803" i="6"/>
  <c r="F804" i="6"/>
  <c r="F805" i="6"/>
  <c r="F806" i="6"/>
  <c r="F807" i="6"/>
  <c r="F808" i="6"/>
  <c r="F809" i="6"/>
  <c r="F810" i="6"/>
  <c r="F811" i="6"/>
  <c r="F812" i="6"/>
  <c r="F813" i="6"/>
  <c r="F814" i="6"/>
  <c r="F815" i="6"/>
  <c r="F816" i="6"/>
  <c r="F817" i="6"/>
  <c r="F818" i="6"/>
  <c r="F819" i="6"/>
  <c r="F820" i="6"/>
  <c r="F821" i="6"/>
  <c r="F822" i="6"/>
  <c r="F823" i="6"/>
  <c r="F824" i="6"/>
  <c r="F825" i="6"/>
  <c r="F826" i="6"/>
  <c r="F827" i="6"/>
  <c r="F828" i="6"/>
  <c r="F829" i="6"/>
  <c r="F830" i="6"/>
  <c r="F831" i="6"/>
  <c r="F832" i="6"/>
  <c r="F833" i="6"/>
  <c r="F834" i="6"/>
  <c r="F835" i="6"/>
  <c r="F836" i="6"/>
  <c r="F837" i="6"/>
  <c r="F838" i="6"/>
  <c r="F839" i="6"/>
  <c r="F840" i="6"/>
  <c r="F841" i="6"/>
  <c r="F842" i="6"/>
  <c r="F843" i="6"/>
  <c r="F844" i="6"/>
  <c r="F845" i="6"/>
  <c r="F846" i="6"/>
  <c r="F847" i="6"/>
  <c r="F848" i="6"/>
  <c r="F849" i="6"/>
  <c r="F850" i="6"/>
  <c r="F851" i="6"/>
  <c r="F852" i="6"/>
  <c r="F853" i="6"/>
  <c r="F854" i="6"/>
  <c r="F855" i="6"/>
  <c r="F856" i="6"/>
  <c r="F857" i="6"/>
  <c r="F858" i="6"/>
  <c r="F859" i="6"/>
  <c r="F860" i="6"/>
  <c r="F861" i="6"/>
  <c r="F862" i="6"/>
  <c r="F863" i="6"/>
  <c r="F864" i="6"/>
  <c r="F865" i="6"/>
  <c r="F866" i="6"/>
  <c r="F867" i="6"/>
  <c r="F868" i="6"/>
  <c r="F869" i="6"/>
  <c r="F870" i="6"/>
  <c r="F871" i="6"/>
  <c r="F872" i="6"/>
  <c r="F873" i="6"/>
  <c r="F874" i="6"/>
  <c r="F875" i="6"/>
  <c r="F876" i="6"/>
  <c r="F877" i="6"/>
  <c r="F878" i="6"/>
  <c r="F879" i="6"/>
  <c r="F880" i="6"/>
  <c r="F881" i="6"/>
  <c r="F882" i="6"/>
  <c r="F883" i="6"/>
  <c r="F884" i="6"/>
  <c r="F885" i="6"/>
  <c r="F886" i="6"/>
  <c r="F887" i="6"/>
  <c r="F888" i="6"/>
  <c r="F889" i="6"/>
  <c r="F890" i="6"/>
  <c r="F891" i="6"/>
  <c r="F892" i="6"/>
  <c r="F893" i="6"/>
  <c r="F894" i="6"/>
  <c r="F895" i="6"/>
  <c r="F896" i="6"/>
  <c r="F897" i="6"/>
  <c r="F898" i="6"/>
  <c r="F899" i="6"/>
  <c r="F900" i="6"/>
  <c r="F901" i="6"/>
  <c r="F902" i="6"/>
  <c r="F903" i="6"/>
  <c r="F904" i="6"/>
  <c r="F905" i="6"/>
  <c r="F906" i="6"/>
  <c r="F907" i="6"/>
  <c r="F908" i="6"/>
  <c r="F909" i="6"/>
  <c r="F910" i="6"/>
  <c r="F911" i="6"/>
  <c r="F912" i="6"/>
  <c r="F913" i="6"/>
  <c r="F914" i="6"/>
  <c r="F915" i="6"/>
  <c r="F916" i="6"/>
  <c r="F917" i="6"/>
  <c r="F918" i="6"/>
  <c r="F919" i="6"/>
  <c r="F920" i="6"/>
  <c r="F921" i="6"/>
  <c r="F922" i="6"/>
  <c r="F923" i="6"/>
  <c r="F924" i="6"/>
  <c r="F925" i="6"/>
  <c r="F926" i="6"/>
  <c r="F927" i="6"/>
  <c r="F928" i="6"/>
  <c r="F929" i="6"/>
  <c r="F930" i="6"/>
  <c r="F931" i="6"/>
  <c r="F932" i="6"/>
  <c r="F933" i="6"/>
  <c r="F934" i="6"/>
  <c r="F935" i="6"/>
  <c r="F936" i="6"/>
  <c r="F937" i="6"/>
  <c r="F938" i="6"/>
  <c r="F939" i="6"/>
  <c r="F940" i="6"/>
  <c r="F941" i="6"/>
  <c r="F942" i="6"/>
  <c r="F943" i="6"/>
  <c r="F944" i="6"/>
  <c r="F945" i="6"/>
  <c r="F946" i="6"/>
  <c r="F947" i="6"/>
  <c r="F948" i="6"/>
  <c r="F949" i="6"/>
  <c r="F950" i="6"/>
  <c r="F951" i="6"/>
  <c r="F952" i="6"/>
  <c r="F953" i="6"/>
  <c r="F954" i="6"/>
  <c r="F955" i="6"/>
  <c r="F956" i="6"/>
  <c r="F957" i="6"/>
  <c r="F958" i="6"/>
  <c r="F959" i="6"/>
  <c r="F960" i="6"/>
  <c r="F961" i="6"/>
  <c r="F962" i="6"/>
  <c r="F963" i="6"/>
  <c r="F964" i="6"/>
  <c r="F965" i="6"/>
  <c r="F966" i="6"/>
  <c r="F967" i="6"/>
  <c r="F968" i="6"/>
  <c r="F969" i="6"/>
  <c r="F970" i="6"/>
  <c r="F971" i="6"/>
  <c r="F972" i="6"/>
  <c r="F973" i="6"/>
  <c r="F974" i="6"/>
  <c r="F975" i="6"/>
  <c r="F976" i="6"/>
  <c r="F977" i="6"/>
  <c r="F978" i="6"/>
  <c r="F979" i="6"/>
  <c r="F980" i="6"/>
  <c r="F981" i="6"/>
  <c r="F982" i="6"/>
  <c r="F983" i="6"/>
  <c r="F984" i="6"/>
  <c r="F985" i="6"/>
  <c r="F986" i="6"/>
  <c r="F987" i="6"/>
  <c r="F988" i="6"/>
  <c r="F989" i="6"/>
  <c r="F990" i="6"/>
  <c r="F991" i="6"/>
  <c r="F992" i="6"/>
  <c r="F993" i="6"/>
  <c r="F994" i="6"/>
  <c r="F995" i="6"/>
  <c r="F996" i="6"/>
  <c r="F997" i="6"/>
  <c r="F998" i="6"/>
  <c r="F999" i="6"/>
  <c r="F1000" i="6"/>
  <c r="F1001" i="6"/>
  <c r="F1002" i="6"/>
  <c r="F1003" i="6"/>
  <c r="F1004" i="6"/>
  <c r="F1005" i="6"/>
  <c r="F1006" i="6"/>
  <c r="F1007" i="6"/>
  <c r="F1008" i="6"/>
  <c r="F1009" i="6"/>
  <c r="F1010" i="6"/>
  <c r="F1011" i="6"/>
  <c r="F1012" i="6"/>
  <c r="F1013" i="6"/>
  <c r="F1014" i="6"/>
  <c r="F1015" i="6"/>
  <c r="F1016" i="6"/>
  <c r="F1017" i="6"/>
  <c r="F1018" i="6"/>
  <c r="F1019" i="6"/>
  <c r="F1020" i="6"/>
  <c r="F1021" i="6"/>
  <c r="F1022" i="6"/>
  <c r="F1023" i="6"/>
  <c r="F1024" i="6"/>
  <c r="F1025" i="6"/>
  <c r="F1026" i="6"/>
  <c r="F1027" i="6"/>
  <c r="F1028" i="6"/>
  <c r="F1029" i="6"/>
  <c r="F1030" i="6"/>
  <c r="F1031" i="6"/>
  <c r="F1032" i="6"/>
  <c r="F1033" i="6"/>
  <c r="F1034" i="6"/>
  <c r="F1035" i="6"/>
  <c r="F1036" i="6"/>
  <c r="F1037" i="6"/>
  <c r="F1038" i="6"/>
  <c r="F1039" i="6"/>
  <c r="F1040" i="6"/>
  <c r="F1041" i="6"/>
  <c r="F1042" i="6"/>
  <c r="F1043" i="6"/>
  <c r="F1044" i="6"/>
  <c r="F1045" i="6"/>
  <c r="F1046" i="6"/>
  <c r="F1047" i="6"/>
  <c r="F1048" i="6"/>
  <c r="F1049" i="6"/>
  <c r="F1050" i="6"/>
  <c r="F1051" i="6"/>
  <c r="F1052" i="6"/>
  <c r="F1053" i="6"/>
  <c r="F1054" i="6"/>
  <c r="F1055" i="6"/>
  <c r="F1056" i="6"/>
  <c r="F1057" i="6"/>
  <c r="F1058" i="6"/>
  <c r="F1059" i="6"/>
  <c r="F1060" i="6"/>
  <c r="F1061" i="6"/>
  <c r="F1062" i="6"/>
  <c r="F1063" i="6"/>
  <c r="F1064" i="6"/>
  <c r="F1065" i="6"/>
  <c r="F1066" i="6"/>
  <c r="F1067" i="6"/>
  <c r="F1068" i="6"/>
  <c r="F1069" i="6"/>
  <c r="F1070" i="6"/>
  <c r="F1071" i="6"/>
  <c r="F1072" i="6"/>
  <c r="F1073" i="6"/>
  <c r="F1074" i="6"/>
  <c r="F1075" i="6"/>
  <c r="F1076" i="6"/>
  <c r="F1077" i="6"/>
  <c r="F1078" i="6"/>
  <c r="F1079" i="6"/>
  <c r="F1080" i="6"/>
  <c r="F1081" i="6"/>
  <c r="F1082" i="6"/>
  <c r="F1083" i="6"/>
  <c r="F1084" i="6"/>
  <c r="F1085" i="6"/>
  <c r="F1086" i="6"/>
  <c r="F1087" i="6"/>
  <c r="F1088" i="6"/>
  <c r="F1089" i="6"/>
  <c r="F1090" i="6"/>
  <c r="F1091" i="6"/>
  <c r="F1092" i="6"/>
  <c r="F1093" i="6"/>
  <c r="F1094" i="6"/>
  <c r="F1095" i="6"/>
  <c r="F1096" i="6"/>
  <c r="F1097" i="6"/>
  <c r="F1098" i="6"/>
  <c r="F1099" i="6"/>
  <c r="F1100" i="6"/>
  <c r="F1101" i="6"/>
  <c r="F1102" i="6"/>
  <c r="F1103" i="6"/>
  <c r="F1104" i="6"/>
  <c r="F1105" i="6"/>
  <c r="F1106" i="6"/>
  <c r="F1107" i="6"/>
  <c r="F1108" i="6"/>
  <c r="F1109" i="6"/>
  <c r="F1110" i="6"/>
  <c r="F1111" i="6"/>
  <c r="F1112" i="6"/>
  <c r="F1113" i="6"/>
  <c r="F1114" i="6"/>
  <c r="F1115" i="6"/>
  <c r="F1116" i="6"/>
  <c r="F1117" i="6"/>
  <c r="F1118" i="6"/>
  <c r="F1119" i="6"/>
  <c r="F1120" i="6"/>
  <c r="F1121" i="6"/>
  <c r="F1122" i="6"/>
  <c r="F1123" i="6"/>
  <c r="F1124" i="6"/>
  <c r="F1125" i="6"/>
  <c r="F1126" i="6"/>
  <c r="F1127" i="6"/>
  <c r="F1128" i="6"/>
  <c r="F1129" i="6"/>
  <c r="F1130" i="6"/>
  <c r="F1131" i="6"/>
  <c r="F1132" i="6"/>
  <c r="F1133" i="6"/>
  <c r="F1134" i="6"/>
  <c r="F1135" i="6"/>
  <c r="F1136" i="6"/>
  <c r="F1137" i="6"/>
  <c r="F1138" i="6"/>
  <c r="F1139" i="6"/>
  <c r="F1140" i="6"/>
  <c r="F1141" i="6"/>
  <c r="F1142" i="6"/>
  <c r="F1143" i="6"/>
  <c r="F1144" i="6"/>
  <c r="F1145" i="6"/>
  <c r="F1146" i="6"/>
  <c r="F1147" i="6"/>
  <c r="F1148" i="6"/>
  <c r="F1149" i="6"/>
  <c r="F1150" i="6"/>
  <c r="F1151" i="6"/>
  <c r="F1152" i="6"/>
  <c r="F1153" i="6"/>
  <c r="F1154" i="6"/>
  <c r="F1155" i="6"/>
  <c r="F1156" i="6"/>
  <c r="F1157" i="6"/>
  <c r="F1158" i="6"/>
  <c r="F1159" i="6"/>
  <c r="F1160" i="6"/>
  <c r="F1161" i="6"/>
  <c r="F1162" i="6"/>
  <c r="F1163" i="6"/>
  <c r="F1164" i="6"/>
  <c r="F1165" i="6"/>
  <c r="F1166" i="6"/>
  <c r="F1167" i="6"/>
  <c r="F1168" i="6"/>
  <c r="F1169" i="6"/>
  <c r="F1170" i="6"/>
  <c r="F1171" i="6"/>
  <c r="F1172" i="6"/>
  <c r="F1173" i="6"/>
  <c r="F1174" i="6"/>
  <c r="F1175" i="6"/>
  <c r="F1176" i="6"/>
  <c r="F1177" i="6"/>
  <c r="F1178" i="6"/>
  <c r="F1179" i="6"/>
  <c r="F1180" i="6"/>
  <c r="F1181" i="6"/>
  <c r="F1182" i="6"/>
  <c r="F1183" i="6"/>
  <c r="F1184" i="6"/>
  <c r="F1185" i="6"/>
  <c r="F1186" i="6"/>
  <c r="F1187" i="6"/>
  <c r="F1188" i="6"/>
  <c r="F1189" i="6"/>
  <c r="F1190" i="6"/>
  <c r="F1191" i="6"/>
  <c r="F1192" i="6"/>
  <c r="F1193" i="6"/>
  <c r="F1194" i="6"/>
  <c r="F1195" i="6"/>
  <c r="F1196" i="6"/>
  <c r="F1197" i="6"/>
  <c r="F1198" i="6"/>
  <c r="F1199" i="6"/>
  <c r="F1200" i="6"/>
  <c r="F1201" i="6"/>
  <c r="F1202" i="6"/>
  <c r="F1203" i="6"/>
  <c r="F1204" i="6"/>
  <c r="F1205" i="6"/>
  <c r="F1206" i="6"/>
  <c r="F1207" i="6"/>
  <c r="F1208" i="6"/>
  <c r="F1209" i="6"/>
  <c r="F1210" i="6"/>
  <c r="F1211" i="6"/>
  <c r="F1212" i="6"/>
  <c r="F1213" i="6"/>
  <c r="F1214" i="6"/>
  <c r="F1215" i="6"/>
  <c r="F1216" i="6"/>
  <c r="F1217" i="6"/>
  <c r="F1218" i="6"/>
  <c r="F1219" i="6"/>
  <c r="F1220" i="6"/>
  <c r="F1221" i="6"/>
  <c r="F1222" i="6"/>
  <c r="F1223" i="6"/>
  <c r="F1224" i="6"/>
  <c r="F1225" i="6"/>
  <c r="F1226" i="6"/>
  <c r="F1227" i="6"/>
  <c r="F1228" i="6"/>
  <c r="F1229" i="6"/>
  <c r="F1230" i="6"/>
  <c r="F1231" i="6"/>
  <c r="F1232" i="6"/>
  <c r="F1233" i="6"/>
  <c r="F1234" i="6"/>
  <c r="F1235" i="6"/>
  <c r="F1236" i="6"/>
  <c r="F1237" i="6"/>
  <c r="F1238" i="6"/>
  <c r="F1239" i="6"/>
  <c r="F1240" i="6"/>
  <c r="F1241" i="6"/>
  <c r="F1242" i="6"/>
  <c r="F1243" i="6"/>
  <c r="F1244" i="6"/>
  <c r="F1245" i="6"/>
  <c r="F1246" i="6"/>
  <c r="F1247" i="6"/>
  <c r="F1248" i="6"/>
  <c r="F1249" i="6"/>
  <c r="F1250" i="6"/>
  <c r="F1251" i="6"/>
  <c r="F1252" i="6"/>
  <c r="F1253" i="6"/>
  <c r="F1254" i="6"/>
  <c r="F1255" i="6"/>
  <c r="F1256" i="6"/>
  <c r="F1257" i="6"/>
  <c r="F1258" i="6"/>
  <c r="F1259" i="6"/>
  <c r="F1260" i="6"/>
  <c r="F1261" i="6"/>
  <c r="F1262" i="6"/>
  <c r="F1263" i="6"/>
  <c r="F1264" i="6"/>
  <c r="F1265" i="6"/>
  <c r="F1266" i="6"/>
  <c r="F1267" i="6"/>
  <c r="F1268" i="6"/>
  <c r="F1269" i="6"/>
  <c r="F1270" i="6"/>
  <c r="F1271" i="6"/>
  <c r="F1272" i="6"/>
  <c r="F1273" i="6"/>
  <c r="F1274" i="6"/>
  <c r="F1275" i="6"/>
  <c r="F1276" i="6"/>
  <c r="F1277" i="6"/>
  <c r="F1278" i="6"/>
  <c r="F1279" i="6"/>
  <c r="F1280" i="6"/>
  <c r="F1281" i="6"/>
  <c r="F1282" i="6"/>
  <c r="F1283" i="6"/>
  <c r="F1284" i="6"/>
  <c r="F1285" i="6"/>
  <c r="F1286" i="6"/>
  <c r="F1287" i="6"/>
  <c r="F1288" i="6"/>
  <c r="F1289" i="6"/>
  <c r="F1290" i="6"/>
  <c r="F1291" i="6"/>
  <c r="F1292" i="6"/>
  <c r="F1293" i="6"/>
  <c r="F1294" i="6"/>
  <c r="F1295" i="6"/>
  <c r="F1296" i="6"/>
  <c r="F1297" i="6"/>
  <c r="F1298" i="6"/>
  <c r="F1299" i="6"/>
  <c r="F1300" i="6"/>
  <c r="F1301" i="6"/>
  <c r="F1302" i="6"/>
  <c r="F1303" i="6"/>
  <c r="F1304" i="6"/>
  <c r="F1305" i="6"/>
  <c r="F1306" i="6"/>
  <c r="F1307" i="6"/>
  <c r="F1308" i="6"/>
  <c r="F1309" i="6"/>
  <c r="F1310" i="6"/>
  <c r="F1311" i="6"/>
  <c r="F1312" i="6"/>
  <c r="F1313" i="6"/>
  <c r="F1314" i="6"/>
  <c r="F1315" i="6"/>
  <c r="F1316" i="6"/>
  <c r="F1317" i="6"/>
  <c r="F1318" i="6"/>
  <c r="F1319" i="6"/>
  <c r="F1320" i="6"/>
  <c r="F1321" i="6"/>
  <c r="F1322" i="6"/>
  <c r="F1323" i="6"/>
  <c r="F1324" i="6"/>
  <c r="F1325" i="6"/>
  <c r="F1326" i="6"/>
  <c r="F1327" i="6"/>
  <c r="F1328" i="6"/>
  <c r="F1329" i="6"/>
  <c r="F1330" i="6"/>
  <c r="F1331" i="6"/>
  <c r="F1332" i="6"/>
  <c r="F1333" i="6"/>
  <c r="F1334" i="6"/>
  <c r="F1335" i="6"/>
  <c r="F1336" i="6"/>
  <c r="F1337" i="6"/>
  <c r="F1338" i="6"/>
  <c r="F1339" i="6"/>
  <c r="F1340" i="6"/>
  <c r="F1341" i="6"/>
  <c r="F1342" i="6"/>
  <c r="F1343" i="6"/>
  <c r="F1344" i="6"/>
  <c r="F1345" i="6"/>
  <c r="F1346" i="6"/>
  <c r="F1347" i="6"/>
  <c r="F1348" i="6"/>
  <c r="F1349" i="6"/>
  <c r="F1350" i="6"/>
  <c r="F1351" i="6"/>
  <c r="F1352" i="6"/>
  <c r="F1353" i="6"/>
  <c r="F1354" i="6"/>
  <c r="F1355" i="6"/>
  <c r="F1356" i="6"/>
  <c r="F1357" i="6"/>
  <c r="F1358" i="6"/>
  <c r="F1359" i="6"/>
  <c r="F1360" i="6"/>
  <c r="F1361" i="6"/>
  <c r="F1362" i="6"/>
  <c r="F1363" i="6"/>
  <c r="F1364" i="6"/>
  <c r="F1365" i="6"/>
  <c r="F1366" i="6"/>
  <c r="F1367" i="6"/>
  <c r="F1368" i="6"/>
  <c r="F1369" i="6"/>
  <c r="F1370" i="6"/>
  <c r="F1371" i="6"/>
  <c r="F1372" i="6"/>
  <c r="F1373" i="6"/>
  <c r="F1374" i="6"/>
  <c r="F1375" i="6"/>
  <c r="F1376" i="6"/>
  <c r="F1377" i="6"/>
  <c r="F1378" i="6"/>
  <c r="F1379" i="6"/>
  <c r="F1380" i="6"/>
  <c r="F1381" i="6"/>
  <c r="F1382" i="6"/>
  <c r="F1383" i="6"/>
  <c r="F1384" i="6"/>
  <c r="F1385" i="6"/>
  <c r="F1386" i="6"/>
  <c r="F1387" i="6"/>
  <c r="F1388" i="6"/>
  <c r="F1389" i="6"/>
  <c r="F1390" i="6"/>
  <c r="F1391" i="6"/>
  <c r="F1392" i="6"/>
  <c r="F1393" i="6"/>
  <c r="F1394" i="6"/>
  <c r="F1395" i="6"/>
  <c r="F1396" i="6"/>
  <c r="F1397" i="6"/>
  <c r="F1398" i="6"/>
  <c r="F1399" i="6"/>
  <c r="F1400" i="6"/>
  <c r="F1401" i="6"/>
  <c r="F1402" i="6"/>
  <c r="F1403" i="6"/>
  <c r="F1404" i="6"/>
  <c r="F1405" i="6"/>
  <c r="F1406" i="6"/>
  <c r="F1407" i="6"/>
  <c r="F1408" i="6"/>
  <c r="F1409" i="6"/>
  <c r="F1410" i="6"/>
  <c r="F1411" i="6"/>
  <c r="F1412" i="6"/>
  <c r="F1413" i="6"/>
  <c r="F1414" i="6"/>
  <c r="F1415" i="6"/>
  <c r="F1416" i="6"/>
  <c r="F1417" i="6"/>
  <c r="F1418" i="6"/>
  <c r="F1419" i="6"/>
  <c r="F1420" i="6"/>
  <c r="F1421" i="6"/>
  <c r="F1422" i="6"/>
  <c r="F1423" i="6"/>
  <c r="F1424" i="6"/>
  <c r="F1425" i="6"/>
  <c r="F1426" i="6"/>
  <c r="F1427" i="6"/>
  <c r="F1428" i="6"/>
  <c r="F1429" i="6"/>
  <c r="F1430" i="6"/>
  <c r="F1431" i="6"/>
  <c r="F1432" i="6"/>
  <c r="F1433" i="6"/>
  <c r="F1434" i="6"/>
  <c r="F1435" i="6"/>
  <c r="F1436" i="6"/>
  <c r="F1437" i="6"/>
  <c r="F1438" i="6"/>
  <c r="F1439" i="6"/>
  <c r="F1440" i="6"/>
  <c r="F1441" i="6"/>
  <c r="F1442" i="6"/>
  <c r="F1443" i="6"/>
  <c r="F1444" i="6"/>
  <c r="F1445" i="6"/>
  <c r="F1446" i="6"/>
  <c r="F1447" i="6"/>
  <c r="F1448" i="6"/>
  <c r="F1449" i="6"/>
  <c r="F1450" i="6"/>
  <c r="F1451" i="6"/>
  <c r="F1452" i="6"/>
  <c r="F1453" i="6"/>
  <c r="F1454" i="6"/>
  <c r="F1455" i="6"/>
  <c r="F1456" i="6"/>
  <c r="F1457" i="6"/>
  <c r="F1458" i="6"/>
  <c r="F1459" i="6"/>
  <c r="F1460" i="6"/>
  <c r="F1461" i="6"/>
  <c r="F1462" i="6"/>
  <c r="F1463" i="6"/>
  <c r="F1464" i="6"/>
  <c r="F1465" i="6"/>
  <c r="F1466" i="6"/>
  <c r="F1467" i="6"/>
  <c r="F1468" i="6"/>
  <c r="F1469" i="6"/>
  <c r="F1470" i="6"/>
  <c r="F1471" i="6"/>
  <c r="F1472" i="6"/>
  <c r="F1473" i="6"/>
  <c r="F1474" i="6"/>
  <c r="F1475" i="6"/>
  <c r="F1476" i="6"/>
  <c r="F1477" i="6"/>
  <c r="F1478" i="6"/>
  <c r="F1479" i="6"/>
  <c r="F1480" i="6"/>
  <c r="F1481" i="6"/>
  <c r="F1482" i="6"/>
  <c r="F1483" i="6"/>
  <c r="F1484" i="6"/>
  <c r="F1485" i="6"/>
  <c r="F1486" i="6"/>
  <c r="F1487" i="6"/>
  <c r="F1488" i="6"/>
  <c r="F1489" i="6"/>
  <c r="F1490" i="6"/>
  <c r="F1491" i="6"/>
  <c r="F1492" i="6"/>
  <c r="F1493" i="6"/>
  <c r="F1494" i="6"/>
  <c r="F1495" i="6"/>
  <c r="F1496" i="6"/>
  <c r="F1497" i="6"/>
  <c r="F1498" i="6"/>
  <c r="F1499" i="6"/>
  <c r="F1500" i="6"/>
  <c r="F1501" i="6"/>
  <c r="F1502" i="6"/>
  <c r="F1503" i="6"/>
  <c r="F1504" i="6"/>
  <c r="F1505" i="6"/>
  <c r="F1506" i="6"/>
  <c r="F1507" i="6"/>
  <c r="F1508" i="6"/>
  <c r="F1509" i="6"/>
  <c r="F1510" i="6"/>
  <c r="F1511" i="6"/>
  <c r="F1512" i="6"/>
  <c r="F1513" i="6"/>
  <c r="F1514" i="6"/>
  <c r="F1515" i="6"/>
  <c r="F1516" i="6"/>
  <c r="F1517" i="6"/>
  <c r="F1518" i="6"/>
  <c r="F1519" i="6"/>
  <c r="F1520" i="6"/>
  <c r="F1521" i="6"/>
  <c r="F1522" i="6"/>
  <c r="F1523" i="6"/>
  <c r="F1524" i="6"/>
  <c r="F1525" i="6"/>
  <c r="F1526" i="6"/>
  <c r="F1527" i="6"/>
  <c r="F1528" i="6"/>
  <c r="F1529" i="6"/>
  <c r="F1530" i="6"/>
  <c r="F1531" i="6"/>
  <c r="F1532" i="6"/>
  <c r="F1533" i="6"/>
  <c r="F1534" i="6"/>
  <c r="F1535" i="6"/>
  <c r="F1536" i="6"/>
  <c r="F1537" i="6"/>
  <c r="F1538" i="6"/>
  <c r="F1539" i="6"/>
  <c r="F1540" i="6"/>
  <c r="F1541" i="6"/>
  <c r="F1542" i="6"/>
  <c r="F1543" i="6"/>
  <c r="F1544" i="6"/>
  <c r="F1545" i="6"/>
  <c r="F1546" i="6"/>
  <c r="F1547" i="6"/>
  <c r="F1548" i="6"/>
  <c r="F1549" i="6"/>
  <c r="F1550" i="6"/>
  <c r="F1551" i="6"/>
  <c r="F1552" i="6"/>
  <c r="F1553" i="6"/>
  <c r="F1554" i="6"/>
  <c r="F1555" i="6"/>
  <c r="F1556" i="6"/>
  <c r="F1557" i="6"/>
  <c r="F1558" i="6"/>
  <c r="F1559" i="6"/>
  <c r="F1560" i="6"/>
  <c r="F1561" i="6"/>
  <c r="F1562" i="6"/>
  <c r="F1563" i="6"/>
  <c r="F1564" i="6"/>
  <c r="F1565" i="6"/>
  <c r="F1566" i="6"/>
  <c r="F1567" i="6"/>
  <c r="F1568" i="6"/>
  <c r="F1569" i="6"/>
  <c r="F1570" i="6"/>
  <c r="F1571" i="6"/>
  <c r="F1572" i="6"/>
  <c r="F1573" i="6"/>
  <c r="F1574" i="6"/>
  <c r="F1575" i="6"/>
  <c r="F1576" i="6"/>
  <c r="F1577" i="6"/>
  <c r="F1578" i="6"/>
  <c r="F1579" i="6"/>
  <c r="F1580" i="6"/>
  <c r="F1581" i="6"/>
  <c r="F1582" i="6"/>
  <c r="F1583" i="6"/>
  <c r="F1584" i="6"/>
  <c r="F1585" i="6"/>
  <c r="F1586" i="6"/>
  <c r="F1587" i="6"/>
  <c r="F1588" i="6"/>
  <c r="F1589" i="6"/>
  <c r="F1590" i="6"/>
  <c r="F1591" i="6"/>
  <c r="F1592" i="6"/>
  <c r="F1593" i="6"/>
  <c r="F1594" i="6"/>
  <c r="F1595" i="6"/>
  <c r="F1596" i="6"/>
  <c r="F1597" i="6"/>
  <c r="F1598" i="6"/>
  <c r="F1599" i="6"/>
  <c r="F1600" i="6"/>
  <c r="F1601" i="6"/>
  <c r="F1602" i="6"/>
  <c r="F1603" i="6"/>
  <c r="F1604" i="6"/>
  <c r="F1605" i="6"/>
  <c r="F1606" i="6"/>
  <c r="F1607" i="6"/>
  <c r="F1608" i="6"/>
  <c r="F1609" i="6"/>
  <c r="F1610" i="6"/>
  <c r="F1611" i="6"/>
  <c r="F1612" i="6"/>
  <c r="F1613" i="6"/>
  <c r="F1614" i="6"/>
  <c r="F1615" i="6"/>
  <c r="F1616" i="6"/>
  <c r="F1617" i="6"/>
  <c r="F1618" i="6"/>
  <c r="F1619" i="6"/>
  <c r="F1620" i="6"/>
  <c r="F1621" i="6"/>
  <c r="F1622" i="6"/>
  <c r="F1623" i="6"/>
  <c r="F1624" i="6"/>
  <c r="F1625" i="6"/>
  <c r="F1626" i="6"/>
  <c r="F1627" i="6"/>
  <c r="F1628" i="6"/>
  <c r="F1629" i="6"/>
  <c r="F1630" i="6"/>
  <c r="F1631" i="6"/>
  <c r="F1632" i="6"/>
  <c r="F1633" i="6"/>
  <c r="F1634" i="6"/>
  <c r="F1635" i="6"/>
  <c r="F1636" i="6"/>
  <c r="F1637" i="6"/>
  <c r="F1638" i="6"/>
  <c r="F1639" i="6"/>
  <c r="F1640" i="6"/>
  <c r="F1641" i="6"/>
  <c r="F1642" i="6"/>
  <c r="F1643" i="6"/>
  <c r="F1644" i="6"/>
  <c r="F1645" i="6"/>
  <c r="F1646" i="6"/>
  <c r="F1647" i="6"/>
  <c r="F1648" i="6"/>
  <c r="F1649" i="6"/>
  <c r="F1650" i="6"/>
  <c r="F1651" i="6"/>
  <c r="F1652" i="6"/>
  <c r="F1653" i="6"/>
  <c r="F1654" i="6"/>
  <c r="F1655" i="6"/>
  <c r="F1656" i="6"/>
  <c r="F1657" i="6"/>
  <c r="F1658" i="6"/>
  <c r="F1659" i="6"/>
  <c r="F1660" i="6"/>
  <c r="F1661" i="6"/>
  <c r="F1662" i="6"/>
  <c r="F1663" i="6"/>
  <c r="F1664" i="6"/>
  <c r="F1665" i="6"/>
  <c r="F1666" i="6"/>
  <c r="F1667" i="6"/>
  <c r="F1668" i="6"/>
  <c r="F1669" i="6"/>
  <c r="F1670" i="6"/>
  <c r="F1671" i="6"/>
  <c r="F1672" i="6"/>
  <c r="F1673" i="6"/>
  <c r="F1674" i="6"/>
  <c r="F1675" i="6"/>
  <c r="F1676" i="6"/>
  <c r="F1677" i="6"/>
  <c r="F1678" i="6"/>
  <c r="F1679" i="6"/>
  <c r="F1680" i="6"/>
  <c r="F1681" i="6"/>
  <c r="F1682" i="6"/>
  <c r="F1683" i="6"/>
  <c r="F1684" i="6"/>
  <c r="F1685" i="6"/>
  <c r="F1686" i="6"/>
  <c r="F1687" i="6"/>
  <c r="F1688" i="6"/>
  <c r="F1689" i="6"/>
  <c r="F1690" i="6"/>
  <c r="F1691" i="6"/>
  <c r="F1692" i="6"/>
  <c r="F1693" i="6"/>
  <c r="F1694" i="6"/>
  <c r="F1695" i="6"/>
  <c r="F1696" i="6"/>
  <c r="F1697" i="6"/>
  <c r="F1698" i="6"/>
  <c r="F1699" i="6"/>
  <c r="F1700" i="6"/>
  <c r="F1701" i="6"/>
  <c r="F1702" i="6"/>
  <c r="F1703" i="6"/>
  <c r="F1704" i="6"/>
  <c r="F1705" i="6"/>
  <c r="F1706" i="6"/>
  <c r="F1707" i="6"/>
  <c r="F1708" i="6"/>
  <c r="F1709" i="6"/>
  <c r="F1710" i="6"/>
  <c r="F1711" i="6"/>
  <c r="F1712" i="6"/>
  <c r="F1713" i="6"/>
  <c r="F1714" i="6"/>
  <c r="F1715" i="6"/>
  <c r="F1716" i="6"/>
  <c r="F1717" i="6"/>
  <c r="F1718" i="6"/>
  <c r="F1719" i="6"/>
  <c r="F1720" i="6"/>
  <c r="F1721" i="6"/>
  <c r="F1722" i="6"/>
  <c r="F1723" i="6"/>
  <c r="F1724" i="6"/>
  <c r="F1725" i="6"/>
  <c r="F1726" i="6"/>
  <c r="F1727" i="6"/>
  <c r="F1728" i="6"/>
  <c r="F1729" i="6"/>
  <c r="F1730" i="6"/>
  <c r="F1731" i="6"/>
  <c r="F1732" i="6"/>
  <c r="F1733" i="6"/>
  <c r="F1734" i="6"/>
  <c r="F1735" i="6"/>
  <c r="F1736" i="6"/>
  <c r="F1737" i="6"/>
  <c r="F1738" i="6"/>
  <c r="F1739" i="6"/>
  <c r="F1740" i="6"/>
  <c r="F1741" i="6"/>
  <c r="F1742" i="6"/>
  <c r="F1743" i="6"/>
  <c r="F1744" i="6"/>
  <c r="F1745" i="6"/>
  <c r="F1746" i="6"/>
  <c r="F1747" i="6"/>
  <c r="F1748" i="6"/>
  <c r="F1749" i="6"/>
  <c r="F1750" i="6"/>
  <c r="F1751" i="6"/>
  <c r="F1752" i="6"/>
  <c r="F1753" i="6"/>
  <c r="F1754" i="6"/>
  <c r="F1755" i="6"/>
  <c r="F1756" i="6"/>
  <c r="F1757" i="6"/>
  <c r="F1758" i="6"/>
  <c r="F1759" i="6"/>
  <c r="F1760" i="6"/>
  <c r="F1761" i="6"/>
  <c r="F1762" i="6"/>
  <c r="F1763" i="6"/>
  <c r="F1764" i="6"/>
  <c r="F1765" i="6"/>
  <c r="F1766" i="6"/>
  <c r="F1767" i="6"/>
  <c r="F1768" i="6"/>
  <c r="F1769" i="6"/>
  <c r="F1770" i="6"/>
  <c r="F1771" i="6"/>
  <c r="F1772" i="6"/>
  <c r="F1773" i="6"/>
  <c r="F1774" i="6"/>
  <c r="F1775" i="6"/>
  <c r="F1776" i="6"/>
  <c r="F1777" i="6"/>
  <c r="F1778" i="6"/>
  <c r="F1779" i="6"/>
  <c r="F1780" i="6"/>
  <c r="F1781" i="6"/>
  <c r="F1782" i="6"/>
  <c r="F1783" i="6"/>
  <c r="F1784" i="6"/>
  <c r="F1785" i="6"/>
  <c r="F1786" i="6"/>
  <c r="F1787" i="6"/>
  <c r="F1788" i="6"/>
  <c r="F1789" i="6"/>
  <c r="F1790" i="6"/>
  <c r="F1791" i="6"/>
  <c r="F1792" i="6"/>
  <c r="F1793" i="6"/>
  <c r="F1794" i="6"/>
  <c r="F1795" i="6"/>
  <c r="F1796" i="6"/>
  <c r="F1797" i="6"/>
  <c r="F1798" i="6"/>
  <c r="F1799" i="6"/>
  <c r="F1800" i="6"/>
  <c r="F1801" i="6"/>
  <c r="F1802" i="6"/>
  <c r="F1803" i="6"/>
  <c r="F1804" i="6"/>
  <c r="F1805" i="6"/>
  <c r="F1806" i="6"/>
  <c r="F1807" i="6"/>
  <c r="F1808" i="6"/>
  <c r="F1809" i="6"/>
  <c r="F1810" i="6"/>
  <c r="F1811" i="6"/>
  <c r="F1812" i="6"/>
  <c r="F1813" i="6"/>
  <c r="F1814" i="6"/>
  <c r="F1815" i="6"/>
  <c r="F1816" i="6"/>
  <c r="F1817" i="6"/>
  <c r="F1818" i="6"/>
  <c r="F1819" i="6"/>
  <c r="F1820" i="6"/>
  <c r="F1821" i="6"/>
  <c r="F1822" i="6"/>
  <c r="F1823" i="6"/>
  <c r="F1824" i="6"/>
  <c r="F1825" i="6"/>
  <c r="F1826" i="6"/>
  <c r="F1827" i="6"/>
  <c r="F1828" i="6"/>
  <c r="F1829" i="6"/>
  <c r="F1830" i="6"/>
  <c r="F1831" i="6"/>
  <c r="F1832" i="6"/>
  <c r="F1833" i="6"/>
  <c r="F1834" i="6"/>
  <c r="F1835" i="6"/>
  <c r="F1836" i="6"/>
  <c r="F1837" i="6"/>
  <c r="F1838" i="6"/>
  <c r="F1839" i="6"/>
  <c r="F1840" i="6"/>
  <c r="F1841" i="6"/>
  <c r="F1842" i="6"/>
  <c r="F1843" i="6"/>
  <c r="F1844" i="6"/>
  <c r="F1845" i="6"/>
  <c r="F1846" i="6"/>
  <c r="F1847" i="6"/>
  <c r="F1848" i="6"/>
  <c r="F1849" i="6"/>
  <c r="F1850" i="6"/>
  <c r="F1851" i="6"/>
  <c r="F1852" i="6"/>
  <c r="F1853" i="6"/>
  <c r="F1854" i="6"/>
  <c r="F1855" i="6"/>
  <c r="F1856" i="6"/>
  <c r="F1857" i="6"/>
  <c r="F1858" i="6"/>
  <c r="F1859" i="6"/>
  <c r="F1860" i="6"/>
  <c r="F1861" i="6"/>
  <c r="F1862" i="6"/>
  <c r="F1863" i="6"/>
  <c r="F1864" i="6"/>
  <c r="F1865" i="6"/>
  <c r="F1866" i="6"/>
  <c r="F1867" i="6"/>
  <c r="F1868" i="6"/>
  <c r="F1869" i="6"/>
  <c r="F1870" i="6"/>
  <c r="F1871" i="6"/>
  <c r="F1872" i="6"/>
  <c r="F1873" i="6"/>
  <c r="F1874" i="6"/>
  <c r="F1875" i="6"/>
  <c r="F1876" i="6"/>
  <c r="F1877" i="6"/>
  <c r="F1878" i="6"/>
  <c r="F1879" i="6"/>
  <c r="F1880" i="6"/>
  <c r="F1881" i="6"/>
  <c r="F1882" i="6"/>
  <c r="F1883" i="6"/>
  <c r="F1884" i="6"/>
  <c r="F1885" i="6"/>
  <c r="F1886" i="6"/>
  <c r="F1887" i="6"/>
  <c r="F1888" i="6"/>
  <c r="F1889" i="6"/>
  <c r="F1890" i="6"/>
  <c r="F1891" i="6"/>
  <c r="F1892" i="6"/>
  <c r="F1893" i="6"/>
  <c r="F1894" i="6"/>
  <c r="F1895" i="6"/>
  <c r="F1896" i="6"/>
  <c r="F1897" i="6"/>
  <c r="F1898" i="6"/>
  <c r="F1899" i="6"/>
  <c r="F1900" i="6"/>
  <c r="F1901" i="6"/>
  <c r="F1902" i="6"/>
  <c r="F1903" i="6"/>
  <c r="F1904" i="6"/>
  <c r="F1905" i="6"/>
  <c r="F1906" i="6"/>
  <c r="F1907" i="6"/>
  <c r="F1908" i="6"/>
  <c r="F1909" i="6"/>
  <c r="F1910" i="6"/>
  <c r="F1911" i="6"/>
  <c r="F1912" i="6"/>
  <c r="F1913" i="6"/>
  <c r="F1914" i="6"/>
  <c r="F1915" i="6"/>
  <c r="F1916" i="6"/>
  <c r="F1917" i="6"/>
  <c r="F1918" i="6"/>
  <c r="F1919" i="6"/>
  <c r="F1920" i="6"/>
  <c r="F1921" i="6"/>
  <c r="F1922" i="6"/>
  <c r="F1923" i="6"/>
  <c r="F1924" i="6"/>
  <c r="F1925" i="6"/>
  <c r="F1926" i="6"/>
  <c r="F1927" i="6"/>
  <c r="F1928" i="6"/>
  <c r="F1929" i="6"/>
  <c r="F1930" i="6"/>
  <c r="F1931" i="6"/>
  <c r="F1932" i="6"/>
  <c r="F1933" i="6"/>
  <c r="F1934" i="6"/>
  <c r="F1935" i="6"/>
  <c r="F1936" i="6"/>
  <c r="F1937" i="6"/>
  <c r="F1938" i="6"/>
  <c r="F1939" i="6"/>
  <c r="F1940" i="6"/>
  <c r="F1941" i="6"/>
  <c r="F1942" i="6"/>
  <c r="F1943" i="6"/>
  <c r="F1944" i="6"/>
  <c r="F1945" i="6"/>
  <c r="F1946" i="6"/>
  <c r="F1947" i="6"/>
  <c r="F1948" i="6"/>
  <c r="F1949" i="6"/>
  <c r="F1950" i="6"/>
  <c r="F1951" i="6"/>
  <c r="F1952" i="6"/>
  <c r="F1953" i="6"/>
  <c r="F1954" i="6"/>
  <c r="F1955" i="6"/>
  <c r="F1956" i="6"/>
  <c r="F1957" i="6"/>
  <c r="F1958" i="6"/>
  <c r="F1959" i="6"/>
  <c r="F1960" i="6"/>
  <c r="F1961" i="6"/>
  <c r="F1962" i="6"/>
  <c r="F1963" i="6"/>
  <c r="F1964" i="6"/>
  <c r="F1965" i="6"/>
  <c r="F1966" i="6"/>
  <c r="F1967" i="6"/>
  <c r="F1968" i="6"/>
  <c r="F1969" i="6"/>
  <c r="F1970" i="6"/>
  <c r="F1971" i="6"/>
  <c r="F1972" i="6"/>
  <c r="F1973" i="6"/>
  <c r="F1974" i="6"/>
  <c r="F1975" i="6"/>
  <c r="F1976" i="6"/>
  <c r="F1977" i="6"/>
  <c r="F1978" i="6"/>
  <c r="F1979" i="6"/>
  <c r="F1980" i="6"/>
  <c r="F1981" i="6"/>
  <c r="F1982" i="6"/>
  <c r="F1983" i="6"/>
  <c r="F1984" i="6"/>
  <c r="F1985" i="6"/>
  <c r="F1986" i="6"/>
  <c r="F1987" i="6"/>
  <c r="F1988" i="6"/>
  <c r="F1989" i="6"/>
  <c r="F1990" i="6"/>
  <c r="F1991" i="6"/>
  <c r="F1992" i="6"/>
  <c r="F1993" i="6"/>
  <c r="F1994" i="6"/>
  <c r="F1995" i="6"/>
  <c r="F1996" i="6"/>
  <c r="F1997" i="6"/>
  <c r="F1998" i="6"/>
  <c r="F1999" i="6"/>
  <c r="F2000" i="6"/>
  <c r="F2001" i="6"/>
  <c r="F2002" i="6"/>
  <c r="F2003" i="6"/>
  <c r="F2004" i="6"/>
  <c r="F2005" i="6"/>
  <c r="F2006" i="6"/>
  <c r="F2007" i="6"/>
  <c r="F2008" i="6"/>
  <c r="F2009" i="6"/>
  <c r="F2010" i="6"/>
  <c r="F2011" i="6"/>
  <c r="F2012" i="6"/>
  <c r="F2013" i="6"/>
  <c r="F2014" i="6"/>
  <c r="F2015" i="6"/>
  <c r="F2016" i="6"/>
  <c r="F2017" i="6"/>
  <c r="F2018" i="6"/>
  <c r="F2019" i="6"/>
  <c r="F2020" i="6"/>
  <c r="F2021" i="6"/>
  <c r="F2022" i="6"/>
  <c r="F2023" i="6"/>
  <c r="F2024" i="6"/>
  <c r="F2025" i="6"/>
  <c r="F2026" i="6"/>
  <c r="F2027" i="6"/>
  <c r="F2028" i="6"/>
  <c r="F2029" i="6"/>
  <c r="F2030" i="6"/>
  <c r="F2031" i="6"/>
  <c r="F2032" i="6"/>
  <c r="F2033" i="6"/>
  <c r="F2034" i="6"/>
  <c r="F2035" i="6"/>
  <c r="F2036" i="6"/>
  <c r="F2037" i="6"/>
  <c r="F2038" i="6"/>
  <c r="F2039" i="6"/>
  <c r="F2040" i="6"/>
  <c r="F2041" i="6"/>
  <c r="F2042" i="6"/>
  <c r="F2043" i="6"/>
  <c r="F2044" i="6"/>
  <c r="F2045" i="6"/>
  <c r="F2046" i="6"/>
  <c r="F2047" i="6"/>
  <c r="F2048" i="6"/>
  <c r="F2049" i="6"/>
  <c r="F2050" i="6"/>
  <c r="F2051" i="6"/>
  <c r="F2052" i="6"/>
  <c r="F2053" i="6"/>
  <c r="F2054" i="6"/>
  <c r="F2055" i="6"/>
  <c r="F2056" i="6"/>
  <c r="F2057" i="6"/>
  <c r="F2058" i="6"/>
  <c r="F2059" i="6"/>
  <c r="F2060" i="6"/>
  <c r="F2061" i="6"/>
  <c r="F2062" i="6"/>
  <c r="F2063" i="6"/>
  <c r="F2064" i="6"/>
  <c r="F2065" i="6"/>
  <c r="F2066" i="6"/>
  <c r="F2067" i="6"/>
  <c r="F2068" i="6"/>
  <c r="F2069" i="6"/>
  <c r="F2070" i="6"/>
  <c r="F2071" i="6"/>
  <c r="F2072" i="6"/>
  <c r="F2073" i="6"/>
  <c r="F2074" i="6"/>
  <c r="F2075" i="6"/>
  <c r="F2076" i="6"/>
  <c r="F2077" i="6"/>
  <c r="F2078" i="6"/>
  <c r="F2079" i="6"/>
  <c r="F2080" i="6"/>
  <c r="F2081" i="6"/>
  <c r="F2082" i="6"/>
  <c r="F2083" i="6"/>
  <c r="F2084" i="6"/>
  <c r="F2085" i="6"/>
  <c r="F2086" i="6"/>
  <c r="F2087" i="6"/>
  <c r="F2088" i="6"/>
  <c r="F2089" i="6"/>
  <c r="F2090" i="6"/>
  <c r="F2091" i="6"/>
  <c r="F2092" i="6"/>
  <c r="F2093" i="6"/>
  <c r="F2094" i="6"/>
  <c r="F2095" i="6"/>
  <c r="F2096" i="6"/>
  <c r="F2097" i="6"/>
  <c r="F2098" i="6"/>
  <c r="F2099" i="6"/>
  <c r="F2100" i="6"/>
  <c r="F2101" i="6"/>
  <c r="F2102" i="6"/>
  <c r="F2103" i="6"/>
  <c r="F2104" i="6"/>
  <c r="F2105" i="6"/>
  <c r="F2106" i="6"/>
  <c r="F2107" i="6"/>
  <c r="F2108" i="6"/>
  <c r="F2109" i="6"/>
  <c r="F2110" i="6"/>
  <c r="F2111" i="6"/>
  <c r="F2112" i="6"/>
  <c r="F2113" i="6"/>
  <c r="F2114" i="6"/>
  <c r="F2115" i="6"/>
  <c r="F2116" i="6"/>
  <c r="F2117" i="6"/>
  <c r="F2118" i="6"/>
  <c r="F2119" i="6"/>
  <c r="F2120" i="6"/>
  <c r="F2121" i="6"/>
  <c r="F2122" i="6"/>
  <c r="F2123" i="6"/>
  <c r="F2124" i="6"/>
  <c r="F2125" i="6"/>
  <c r="F2126" i="6"/>
  <c r="F2127" i="6"/>
  <c r="F2128" i="6"/>
  <c r="F2129" i="6"/>
  <c r="F2130" i="6"/>
  <c r="F2131" i="6"/>
  <c r="F2132" i="6"/>
  <c r="F2133" i="6"/>
  <c r="F2134" i="6"/>
  <c r="F2135" i="6"/>
  <c r="F2136" i="6"/>
  <c r="F2137" i="6"/>
  <c r="F2138" i="6"/>
  <c r="F2139" i="6"/>
  <c r="F2140" i="6"/>
  <c r="F2141" i="6"/>
  <c r="F2142" i="6"/>
  <c r="F2143" i="6"/>
  <c r="F2144" i="6"/>
  <c r="F2145" i="6"/>
  <c r="F2146" i="6"/>
  <c r="F2147" i="6"/>
  <c r="F2148" i="6"/>
  <c r="F2149" i="6"/>
  <c r="F2150" i="6"/>
  <c r="F2151" i="6"/>
  <c r="F2152" i="6"/>
  <c r="F2153" i="6"/>
  <c r="F2154" i="6"/>
  <c r="F2155" i="6"/>
  <c r="F2156" i="6"/>
  <c r="F2157" i="6"/>
  <c r="F2158" i="6"/>
  <c r="F2159" i="6"/>
  <c r="F2160" i="6"/>
  <c r="F2161" i="6"/>
  <c r="F2162" i="6"/>
  <c r="F2163" i="6"/>
  <c r="F2164" i="6"/>
  <c r="F2165" i="6"/>
  <c r="F2166" i="6"/>
  <c r="F2167" i="6"/>
  <c r="F2168" i="6"/>
  <c r="F2169" i="6"/>
  <c r="F2170" i="6"/>
  <c r="F2171" i="6"/>
  <c r="F2172" i="6"/>
  <c r="F2173" i="6"/>
  <c r="F2174" i="6"/>
  <c r="F2175" i="6"/>
  <c r="F2176" i="6"/>
  <c r="F2177" i="6"/>
  <c r="F2178" i="6"/>
  <c r="F2179" i="6"/>
  <c r="F2180" i="6"/>
  <c r="F2181" i="6"/>
  <c r="F2182" i="6"/>
  <c r="F2183" i="6"/>
  <c r="F2184" i="6"/>
  <c r="F2185" i="6"/>
  <c r="F2186" i="6"/>
  <c r="F2187" i="6"/>
  <c r="F2188" i="6"/>
  <c r="F2189" i="6"/>
  <c r="F2190" i="6"/>
  <c r="F2191" i="6"/>
  <c r="F2192" i="6"/>
  <c r="F2193" i="6"/>
  <c r="F2194" i="6"/>
  <c r="F2195" i="6"/>
  <c r="F2196" i="6"/>
  <c r="F2197" i="6"/>
  <c r="F2198" i="6"/>
  <c r="F2199" i="6"/>
  <c r="F2200" i="6"/>
  <c r="F2201" i="6"/>
  <c r="F2202" i="6"/>
  <c r="F2203" i="6"/>
  <c r="F2204" i="6"/>
  <c r="F2205" i="6"/>
  <c r="F2206" i="6"/>
  <c r="F2207" i="6"/>
  <c r="F2208" i="6"/>
  <c r="F2209" i="6"/>
  <c r="F2210" i="6"/>
  <c r="F2211" i="6"/>
  <c r="F2212" i="6"/>
  <c r="F2213" i="6"/>
  <c r="F2214" i="6"/>
  <c r="F2215" i="6"/>
  <c r="F2216" i="6"/>
  <c r="F2217" i="6"/>
  <c r="F2218" i="6"/>
  <c r="F2219" i="6"/>
  <c r="F2220" i="6"/>
  <c r="F2221" i="6"/>
  <c r="F2222" i="6"/>
  <c r="F2223" i="6"/>
  <c r="F2224" i="6"/>
  <c r="F2225" i="6"/>
  <c r="F2226" i="6"/>
  <c r="F2227" i="6"/>
  <c r="F2228" i="6"/>
  <c r="F2229" i="6"/>
  <c r="F2230" i="6"/>
  <c r="F2231" i="6"/>
  <c r="F2232" i="6"/>
  <c r="F2233" i="6"/>
  <c r="F2234" i="6"/>
  <c r="F2235" i="6"/>
  <c r="F2236" i="6"/>
  <c r="F2237" i="6"/>
  <c r="F2238" i="6"/>
  <c r="F2239" i="6"/>
  <c r="F2240" i="6"/>
  <c r="F2241" i="6"/>
  <c r="F2242" i="6"/>
  <c r="F2243" i="6"/>
  <c r="F2244" i="6"/>
  <c r="F2245" i="6"/>
  <c r="F2246" i="6"/>
  <c r="F2247" i="6"/>
  <c r="F2248" i="6"/>
  <c r="F2249" i="6"/>
  <c r="F2250" i="6"/>
  <c r="F2251" i="6"/>
  <c r="F2252" i="6"/>
  <c r="F2253" i="6"/>
  <c r="F2254" i="6"/>
  <c r="F2255" i="6"/>
  <c r="F2256" i="6"/>
  <c r="F2257" i="6"/>
  <c r="F2258" i="6"/>
  <c r="F2259" i="6"/>
  <c r="F2260" i="6"/>
  <c r="F2261" i="6"/>
  <c r="F2262" i="6"/>
  <c r="F2263" i="6"/>
  <c r="F2264" i="6"/>
  <c r="F2265" i="6"/>
  <c r="F2266" i="6"/>
  <c r="F2267" i="6"/>
  <c r="F2268" i="6"/>
  <c r="F2269" i="6"/>
  <c r="F2270" i="6"/>
  <c r="F2271" i="6"/>
  <c r="F2272" i="6"/>
  <c r="F2273" i="6"/>
  <c r="F2274" i="6"/>
  <c r="F2275" i="6"/>
  <c r="F2276" i="6"/>
  <c r="F2277" i="6"/>
  <c r="F2278" i="6"/>
  <c r="F2279" i="6"/>
  <c r="F2280" i="6"/>
  <c r="F2281" i="6"/>
  <c r="F2282" i="6"/>
  <c r="F2283" i="6"/>
  <c r="F2284" i="6"/>
  <c r="F2285" i="6"/>
  <c r="F2286" i="6"/>
  <c r="F2287" i="6"/>
  <c r="F2288" i="6"/>
  <c r="F2289" i="6"/>
  <c r="F2290" i="6"/>
  <c r="F2291" i="6"/>
  <c r="F2292" i="6"/>
  <c r="F2293" i="6"/>
  <c r="F2294" i="6"/>
  <c r="F2295" i="6"/>
  <c r="F2296" i="6"/>
  <c r="F2297" i="6"/>
  <c r="F2298" i="6"/>
  <c r="F2299" i="6"/>
  <c r="F2300" i="6"/>
  <c r="F2301" i="6"/>
  <c r="F2302" i="6"/>
  <c r="F2303" i="6"/>
  <c r="F2304" i="6"/>
  <c r="F2305" i="6"/>
  <c r="F2306" i="6"/>
  <c r="F2307" i="6"/>
  <c r="F2308" i="6"/>
  <c r="F2309" i="6"/>
  <c r="F2310" i="6"/>
  <c r="F2311" i="6"/>
  <c r="F2312" i="6"/>
  <c r="F2313" i="6"/>
  <c r="F2314" i="6"/>
  <c r="F2315" i="6"/>
  <c r="F2316" i="6"/>
  <c r="F2317" i="6"/>
  <c r="F2318" i="6"/>
  <c r="F2319" i="6"/>
  <c r="F2320" i="6"/>
  <c r="F2321" i="6"/>
  <c r="F2322" i="6"/>
  <c r="F2323" i="6"/>
  <c r="F2324" i="6"/>
  <c r="F2325" i="6"/>
  <c r="F2326" i="6"/>
  <c r="F2327" i="6"/>
  <c r="F2328" i="6"/>
  <c r="F2329" i="6"/>
  <c r="F2330" i="6"/>
  <c r="F2331" i="6"/>
  <c r="F2332" i="6"/>
  <c r="F2333" i="6"/>
  <c r="F2334" i="6"/>
  <c r="F2335" i="6"/>
  <c r="F2336" i="6"/>
  <c r="E31" i="6"/>
  <c r="E105" i="6"/>
  <c r="E157" i="6"/>
  <c r="E207" i="6"/>
  <c r="E251" i="6"/>
  <c r="E326" i="6"/>
  <c r="E364" i="6"/>
  <c r="E436" i="6"/>
  <c r="E463" i="6"/>
  <c r="E475" i="6"/>
  <c r="E539" i="6"/>
  <c r="E663" i="6"/>
  <c r="E801" i="6"/>
  <c r="E804" i="6"/>
  <c r="E908" i="6"/>
  <c r="E1009" i="6"/>
  <c r="E1028" i="6"/>
  <c r="E1071" i="6"/>
  <c r="E1108" i="6"/>
  <c r="E1122" i="6"/>
  <c r="E1123" i="6"/>
  <c r="E1256" i="6"/>
  <c r="E1331" i="6"/>
  <c r="E1333" i="6"/>
  <c r="E1342" i="6"/>
  <c r="E1399" i="6"/>
  <c r="E1430" i="6"/>
  <c r="E1665" i="6"/>
  <c r="E1767" i="6"/>
  <c r="E1825" i="6"/>
  <c r="E1844" i="6"/>
  <c r="E1855" i="6"/>
  <c r="E1879" i="6"/>
  <c r="E1993" i="6"/>
  <c r="E2147" i="6"/>
  <c r="E2204" i="6"/>
  <c r="E2274" i="6"/>
  <c r="E2281" i="6"/>
  <c r="D321" i="11" l="1"/>
  <c r="C3" i="11"/>
  <c r="E1" i="11"/>
  <c r="D1" i="11"/>
  <c r="E321" i="11"/>
  <c r="E11" i="6"/>
  <c r="E12" i="6"/>
  <c r="E13" i="6"/>
  <c r="E14" i="6"/>
  <c r="E15" i="6"/>
  <c r="E16" i="6"/>
  <c r="E17" i="6"/>
  <c r="E18" i="6"/>
  <c r="E19" i="6"/>
  <c r="E20" i="6"/>
  <c r="E21" i="6"/>
  <c r="E22" i="6"/>
  <c r="E23" i="6"/>
  <c r="E24" i="6"/>
  <c r="E25" i="6"/>
  <c r="E26" i="6"/>
  <c r="E27" i="6"/>
  <c r="E28" i="6"/>
  <c r="E29" i="6"/>
  <c r="E30"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E101" i="6"/>
  <c r="E102" i="6"/>
  <c r="E103" i="6"/>
  <c r="E104" i="6"/>
  <c r="E106" i="6"/>
  <c r="E107" i="6"/>
  <c r="E108" i="6"/>
  <c r="E109" i="6"/>
  <c r="E110" i="6"/>
  <c r="E111" i="6"/>
  <c r="E112" i="6"/>
  <c r="E113" i="6"/>
  <c r="E114" i="6"/>
  <c r="E115" i="6"/>
  <c r="E116" i="6"/>
  <c r="E117" i="6"/>
  <c r="E118" i="6"/>
  <c r="E119" i="6"/>
  <c r="E120" i="6"/>
  <c r="E121" i="6"/>
  <c r="E122" i="6"/>
  <c r="E123" i="6"/>
  <c r="E124" i="6"/>
  <c r="E125" i="6"/>
  <c r="E126" i="6"/>
  <c r="E127" i="6"/>
  <c r="E128" i="6"/>
  <c r="E129" i="6"/>
  <c r="E130" i="6"/>
  <c r="E131" i="6"/>
  <c r="E132" i="6"/>
  <c r="E133" i="6"/>
  <c r="E134" i="6"/>
  <c r="E135" i="6"/>
  <c r="E136" i="6"/>
  <c r="E137" i="6"/>
  <c r="E138" i="6"/>
  <c r="E139" i="6"/>
  <c r="E140" i="6"/>
  <c r="E141" i="6"/>
  <c r="E142" i="6"/>
  <c r="E143" i="6"/>
  <c r="E144" i="6"/>
  <c r="E145" i="6"/>
  <c r="E146" i="6"/>
  <c r="E147" i="6"/>
  <c r="E148" i="6"/>
  <c r="E149" i="6"/>
  <c r="E150" i="6"/>
  <c r="E151" i="6"/>
  <c r="E152" i="6"/>
  <c r="E153" i="6"/>
  <c r="E154" i="6"/>
  <c r="E188" i="6"/>
  <c r="E155" i="6"/>
  <c r="E156" i="6"/>
  <c r="E158" i="6"/>
  <c r="E159" i="6"/>
  <c r="E160" i="6"/>
  <c r="E161" i="6"/>
  <c r="E162" i="6"/>
  <c r="E163" i="6"/>
  <c r="E164" i="6"/>
  <c r="E165" i="6"/>
  <c r="E166" i="6"/>
  <c r="E167" i="6"/>
  <c r="E168" i="6"/>
  <c r="E169" i="6"/>
  <c r="E170" i="6"/>
  <c r="E171" i="6"/>
  <c r="E172" i="6"/>
  <c r="E173" i="6"/>
  <c r="E174" i="6"/>
  <c r="E175" i="6"/>
  <c r="E176" i="6"/>
  <c r="E177" i="6"/>
  <c r="E178" i="6"/>
  <c r="E179" i="6"/>
  <c r="E180" i="6"/>
  <c r="E181" i="6"/>
  <c r="E182" i="6"/>
  <c r="E183" i="6"/>
  <c r="E184" i="6"/>
  <c r="E185" i="6"/>
  <c r="E186" i="6"/>
  <c r="E187" i="6"/>
  <c r="E189" i="6"/>
  <c r="E190" i="6"/>
  <c r="E191" i="6"/>
  <c r="E192" i="6"/>
  <c r="E193" i="6"/>
  <c r="E194" i="6"/>
  <c r="E195" i="6"/>
  <c r="E196" i="6"/>
  <c r="E197" i="6"/>
  <c r="E198" i="6"/>
  <c r="E199" i="6"/>
  <c r="E200" i="6"/>
  <c r="E201" i="6"/>
  <c r="E202" i="6"/>
  <c r="E203" i="6"/>
  <c r="E204" i="6"/>
  <c r="E205" i="6"/>
  <c r="E206" i="6"/>
  <c r="E208" i="6"/>
  <c r="E209" i="6"/>
  <c r="E210" i="6"/>
  <c r="E211" i="6"/>
  <c r="E212" i="6"/>
  <c r="E213" i="6"/>
  <c r="E214" i="6"/>
  <c r="E215" i="6"/>
  <c r="E216" i="6"/>
  <c r="E217" i="6"/>
  <c r="E218" i="6"/>
  <c r="E219" i="6"/>
  <c r="E220" i="6"/>
  <c r="E221" i="6"/>
  <c r="E222" i="6"/>
  <c r="E223" i="6"/>
  <c r="E224" i="6"/>
  <c r="E225" i="6"/>
  <c r="E226" i="6"/>
  <c r="E227" i="6"/>
  <c r="E228" i="6"/>
  <c r="E229" i="6"/>
  <c r="E230" i="6"/>
  <c r="E231" i="6"/>
  <c r="E232" i="6"/>
  <c r="E233" i="6"/>
  <c r="E234" i="6"/>
  <c r="E235" i="6"/>
  <c r="E236" i="6"/>
  <c r="E237" i="6"/>
  <c r="E238" i="6"/>
  <c r="E239" i="6"/>
  <c r="E240" i="6"/>
  <c r="E241" i="6"/>
  <c r="E242" i="6"/>
  <c r="E243" i="6"/>
  <c r="E244" i="6"/>
  <c r="E245" i="6"/>
  <c r="E246" i="6"/>
  <c r="E247" i="6"/>
  <c r="E248" i="6"/>
  <c r="E249" i="6"/>
  <c r="E250" i="6"/>
  <c r="E252" i="6"/>
  <c r="E253" i="6"/>
  <c r="E254" i="6"/>
  <c r="E255" i="6"/>
  <c r="E256" i="6"/>
  <c r="E257" i="6"/>
  <c r="E258" i="6"/>
  <c r="E259" i="6"/>
  <c r="E260" i="6"/>
  <c r="E261" i="6"/>
  <c r="E262" i="6"/>
  <c r="E263" i="6"/>
  <c r="E264" i="6"/>
  <c r="E265" i="6"/>
  <c r="E266" i="6"/>
  <c r="E267" i="6"/>
  <c r="E268" i="6"/>
  <c r="E269" i="6"/>
  <c r="E270" i="6"/>
  <c r="E271" i="6"/>
  <c r="E272" i="6"/>
  <c r="E273" i="6"/>
  <c r="E274" i="6"/>
  <c r="E275" i="6"/>
  <c r="E276" i="6"/>
  <c r="E277" i="6"/>
  <c r="E278" i="6"/>
  <c r="E279" i="6"/>
  <c r="E280" i="6"/>
  <c r="E281" i="6"/>
  <c r="E282" i="6"/>
  <c r="E283" i="6"/>
  <c r="E284" i="6"/>
  <c r="E285" i="6"/>
  <c r="E286" i="6"/>
  <c r="E287" i="6"/>
  <c r="E288" i="6"/>
  <c r="E289" i="6"/>
  <c r="E290" i="6"/>
  <c r="E291" i="6"/>
  <c r="E292" i="6"/>
  <c r="E293" i="6"/>
  <c r="E294" i="6"/>
  <c r="E295" i="6"/>
  <c r="E296" i="6"/>
  <c r="E297" i="6"/>
  <c r="E298" i="6"/>
  <c r="E299" i="6"/>
  <c r="E300" i="6"/>
  <c r="E301" i="6"/>
  <c r="E302" i="6"/>
  <c r="E303" i="6"/>
  <c r="E304" i="6"/>
  <c r="E306" i="6"/>
  <c r="E305" i="6"/>
  <c r="E307" i="6"/>
  <c r="E308" i="6"/>
  <c r="E309" i="6"/>
  <c r="E310" i="6"/>
  <c r="E311" i="6"/>
  <c r="E312" i="6"/>
  <c r="E313" i="6"/>
  <c r="E314" i="6"/>
  <c r="E315" i="6"/>
  <c r="E316" i="6"/>
  <c r="E317" i="6"/>
  <c r="E318" i="6"/>
  <c r="E319" i="6"/>
  <c r="E320" i="6"/>
  <c r="E321" i="6"/>
  <c r="E322" i="6"/>
  <c r="E323" i="6"/>
  <c r="E324" i="6"/>
  <c r="E325" i="6"/>
  <c r="E327" i="6"/>
  <c r="E328" i="6"/>
  <c r="E329" i="6"/>
  <c r="E330" i="6"/>
  <c r="E331" i="6"/>
  <c r="E332" i="6"/>
  <c r="E333" i="6"/>
  <c r="E334" i="6"/>
  <c r="E335" i="6"/>
  <c r="E336" i="6"/>
  <c r="E337" i="6"/>
  <c r="E338" i="6"/>
  <c r="E339" i="6"/>
  <c r="E340" i="6"/>
  <c r="E341" i="6"/>
  <c r="E342" i="6"/>
  <c r="E343" i="6"/>
  <c r="E344" i="6"/>
  <c r="E345" i="6"/>
  <c r="E346" i="6"/>
  <c r="E347" i="6"/>
  <c r="E348" i="6"/>
  <c r="E349" i="6"/>
  <c r="E350" i="6"/>
  <c r="E351" i="6"/>
  <c r="E352" i="6"/>
  <c r="E353" i="6"/>
  <c r="E354" i="6"/>
  <c r="E355" i="6"/>
  <c r="E356" i="6"/>
  <c r="E357" i="6"/>
  <c r="E358" i="6"/>
  <c r="E359" i="6"/>
  <c r="E360" i="6"/>
  <c r="E361" i="6"/>
  <c r="E362" i="6"/>
  <c r="E363" i="6"/>
  <c r="E365" i="6"/>
  <c r="E366" i="6"/>
  <c r="E367" i="6"/>
  <c r="E368" i="6"/>
  <c r="E369" i="6"/>
  <c r="E370" i="6"/>
  <c r="E371" i="6"/>
  <c r="E372" i="6"/>
  <c r="E373" i="6"/>
  <c r="E374" i="6"/>
  <c r="E375" i="6"/>
  <c r="E376" i="6"/>
  <c r="E377" i="6"/>
  <c r="E378" i="6"/>
  <c r="E379" i="6"/>
  <c r="E380" i="6"/>
  <c r="E381" i="6"/>
  <c r="E382" i="6"/>
  <c r="E383" i="6"/>
  <c r="E384" i="6"/>
  <c r="E385" i="6"/>
  <c r="E386" i="6"/>
  <c r="E387" i="6"/>
  <c r="E388" i="6"/>
  <c r="E389" i="6"/>
  <c r="E390" i="6"/>
  <c r="E391" i="6"/>
  <c r="E392" i="6"/>
  <c r="E393" i="6"/>
  <c r="E394" i="6"/>
  <c r="E395" i="6"/>
  <c r="E396" i="6"/>
  <c r="E397" i="6"/>
  <c r="E398" i="6"/>
  <c r="E399" i="6"/>
  <c r="E400" i="6"/>
  <c r="E401" i="6"/>
  <c r="E402" i="6"/>
  <c r="E403" i="6"/>
  <c r="E404" i="6"/>
  <c r="E405" i="6"/>
  <c r="E406" i="6"/>
  <c r="E407" i="6"/>
  <c r="E408" i="6"/>
  <c r="E409" i="6"/>
  <c r="E410" i="6"/>
  <c r="E411" i="6"/>
  <c r="E412" i="6"/>
  <c r="E413" i="6"/>
  <c r="E414" i="6"/>
  <c r="E415" i="6"/>
  <c r="E416" i="6"/>
  <c r="E417" i="6"/>
  <c r="E418" i="6"/>
  <c r="E419" i="6"/>
  <c r="E420" i="6"/>
  <c r="E421" i="6"/>
  <c r="E422" i="6"/>
  <c r="E423" i="6"/>
  <c r="E424" i="6"/>
  <c r="E425" i="6"/>
  <c r="E426" i="6"/>
  <c r="E427" i="6"/>
  <c r="E428" i="6"/>
  <c r="E429" i="6"/>
  <c r="E430" i="6"/>
  <c r="E431" i="6"/>
  <c r="E432" i="6"/>
  <c r="E433" i="6"/>
  <c r="E434" i="6"/>
  <c r="E435" i="6"/>
  <c r="E437" i="6"/>
  <c r="E438" i="6"/>
  <c r="E439" i="6"/>
  <c r="E440" i="6"/>
  <c r="E441" i="6"/>
  <c r="E442" i="6"/>
  <c r="E443" i="6"/>
  <c r="E444" i="6"/>
  <c r="E445" i="6"/>
  <c r="E446" i="6"/>
  <c r="E447" i="6"/>
  <c r="E448" i="6"/>
  <c r="E449" i="6"/>
  <c r="E450" i="6"/>
  <c r="E451" i="6"/>
  <c r="E452" i="6"/>
  <c r="E453" i="6"/>
  <c r="E454" i="6"/>
  <c r="E455" i="6"/>
  <c r="E456" i="6"/>
  <c r="E457" i="6"/>
  <c r="E458" i="6"/>
  <c r="E459" i="6"/>
  <c r="E460" i="6"/>
  <c r="E461" i="6"/>
  <c r="E462" i="6"/>
  <c r="E464" i="6"/>
  <c r="E465" i="6"/>
  <c r="E466" i="6"/>
  <c r="E467" i="6"/>
  <c r="E468" i="6"/>
  <c r="E469" i="6"/>
  <c r="E470" i="6"/>
  <c r="E471" i="6"/>
  <c r="E472" i="6"/>
  <c r="E473" i="6"/>
  <c r="E474" i="6"/>
  <c r="E476" i="6"/>
  <c r="E477" i="6"/>
  <c r="E478" i="6"/>
  <c r="E479" i="6"/>
  <c r="E480" i="6"/>
  <c r="E481" i="6"/>
  <c r="E482" i="6"/>
  <c r="E483" i="6"/>
  <c r="E484" i="6"/>
  <c r="E485" i="6"/>
  <c r="E486" i="6"/>
  <c r="E487" i="6"/>
  <c r="E488" i="6"/>
  <c r="E489" i="6"/>
  <c r="E490" i="6"/>
  <c r="E491" i="6"/>
  <c r="E492" i="6"/>
  <c r="E493" i="6"/>
  <c r="E494" i="6"/>
  <c r="E495" i="6"/>
  <c r="E496" i="6"/>
  <c r="E497" i="6"/>
  <c r="E498" i="6"/>
  <c r="E499" i="6"/>
  <c r="E500" i="6"/>
  <c r="E501" i="6"/>
  <c r="E502" i="6"/>
  <c r="E503" i="6"/>
  <c r="E504" i="6"/>
  <c r="E505" i="6"/>
  <c r="E506" i="6"/>
  <c r="E507" i="6"/>
  <c r="E508" i="6"/>
  <c r="E509" i="6"/>
  <c r="E510" i="6"/>
  <c r="E511" i="6"/>
  <c r="E512" i="6"/>
  <c r="E513" i="6"/>
  <c r="E514" i="6"/>
  <c r="E515" i="6"/>
  <c r="E516" i="6"/>
  <c r="E517" i="6"/>
  <c r="E518" i="6"/>
  <c r="E519" i="6"/>
  <c r="E520" i="6"/>
  <c r="E521" i="6"/>
  <c r="E522" i="6"/>
  <c r="E523" i="6"/>
  <c r="E524" i="6"/>
  <c r="E525" i="6"/>
  <c r="E526" i="6"/>
  <c r="E527" i="6"/>
  <c r="E528" i="6"/>
  <c r="E529" i="6"/>
  <c r="E530" i="6"/>
  <c r="E531" i="6"/>
  <c r="E532" i="6"/>
  <c r="E533" i="6"/>
  <c r="E534" i="6"/>
  <c r="E535" i="6"/>
  <c r="E536" i="6"/>
  <c r="E537" i="6"/>
  <c r="E538" i="6"/>
  <c r="E540" i="6"/>
  <c r="E541" i="6"/>
  <c r="E542" i="6"/>
  <c r="E543" i="6"/>
  <c r="E544" i="6"/>
  <c r="E545" i="6"/>
  <c r="E546" i="6"/>
  <c r="E547" i="6"/>
  <c r="E548" i="6"/>
  <c r="E549" i="6"/>
  <c r="E550" i="6"/>
  <c r="E551" i="6"/>
  <c r="E552" i="6"/>
  <c r="E553" i="6"/>
  <c r="E554" i="6"/>
  <c r="E555" i="6"/>
  <c r="E556" i="6"/>
  <c r="E557" i="6"/>
  <c r="E558" i="6"/>
  <c r="E559" i="6"/>
  <c r="E560" i="6"/>
  <c r="E561" i="6"/>
  <c r="E562" i="6"/>
  <c r="E563" i="6"/>
  <c r="E564" i="6"/>
  <c r="E565" i="6"/>
  <c r="E566" i="6"/>
  <c r="E567" i="6"/>
  <c r="E568" i="6"/>
  <c r="E569" i="6"/>
  <c r="E570" i="6"/>
  <c r="E571" i="6"/>
  <c r="E572" i="6"/>
  <c r="E573" i="6"/>
  <c r="E574" i="6"/>
  <c r="E575" i="6"/>
  <c r="E576" i="6"/>
  <c r="E577" i="6"/>
  <c r="E578" i="6"/>
  <c r="E579" i="6"/>
  <c r="E580" i="6"/>
  <c r="E581" i="6"/>
  <c r="E582" i="6"/>
  <c r="E583" i="6"/>
  <c r="E584" i="6"/>
  <c r="E585" i="6"/>
  <c r="E586" i="6"/>
  <c r="E587" i="6"/>
  <c r="E588" i="6"/>
  <c r="E589" i="6"/>
  <c r="E590" i="6"/>
  <c r="E591" i="6"/>
  <c r="E592" i="6"/>
  <c r="E593" i="6"/>
  <c r="E594" i="6"/>
  <c r="E595" i="6"/>
  <c r="E596" i="6"/>
  <c r="E597" i="6"/>
  <c r="E598" i="6"/>
  <c r="E599" i="6"/>
  <c r="E600" i="6"/>
  <c r="E601" i="6"/>
  <c r="E602" i="6"/>
  <c r="E603" i="6"/>
  <c r="E604" i="6"/>
  <c r="E605" i="6"/>
  <c r="E606" i="6"/>
  <c r="E607" i="6"/>
  <c r="E608" i="6"/>
  <c r="E609" i="6"/>
  <c r="E610" i="6"/>
  <c r="E611" i="6"/>
  <c r="E612" i="6"/>
  <c r="E613" i="6"/>
  <c r="E614" i="6"/>
  <c r="E615" i="6"/>
  <c r="E616" i="6"/>
  <c r="E617" i="6"/>
  <c r="E618" i="6"/>
  <c r="E619" i="6"/>
  <c r="E620" i="6"/>
  <c r="E621" i="6"/>
  <c r="E622" i="6"/>
  <c r="E623" i="6"/>
  <c r="E624" i="6"/>
  <c r="E625" i="6"/>
  <c r="E626" i="6"/>
  <c r="E627" i="6"/>
  <c r="E628" i="6"/>
  <c r="E629" i="6"/>
  <c r="E630" i="6"/>
  <c r="E631" i="6"/>
  <c r="E632" i="6"/>
  <c r="E633" i="6"/>
  <c r="E634" i="6"/>
  <c r="E635" i="6"/>
  <c r="E636" i="6"/>
  <c r="E637" i="6"/>
  <c r="E638" i="6"/>
  <c r="E639" i="6"/>
  <c r="E640" i="6"/>
  <c r="E641" i="6"/>
  <c r="E642" i="6"/>
  <c r="E643" i="6"/>
  <c r="E644" i="6"/>
  <c r="E645" i="6"/>
  <c r="E646" i="6"/>
  <c r="E647" i="6"/>
  <c r="E648" i="6"/>
  <c r="E649" i="6"/>
  <c r="E650" i="6"/>
  <c r="E651" i="6"/>
  <c r="E652" i="6"/>
  <c r="E653" i="6"/>
  <c r="E654" i="6"/>
  <c r="E655" i="6"/>
  <c r="E656" i="6"/>
  <c r="E657" i="6"/>
  <c r="E658" i="6"/>
  <c r="E659" i="6"/>
  <c r="E660" i="6"/>
  <c r="E661" i="6"/>
  <c r="E662" i="6"/>
  <c r="E664" i="6"/>
  <c r="E665" i="6"/>
  <c r="E666" i="6"/>
  <c r="E667" i="6"/>
  <c r="E668" i="6"/>
  <c r="E669" i="6"/>
  <c r="E670" i="6"/>
  <c r="E671" i="6"/>
  <c r="E672" i="6"/>
  <c r="E673" i="6"/>
  <c r="E674" i="6"/>
  <c r="E675" i="6"/>
  <c r="E676" i="6"/>
  <c r="E677" i="6"/>
  <c r="E678" i="6"/>
  <c r="E679" i="6"/>
  <c r="E680" i="6"/>
  <c r="E681" i="6"/>
  <c r="E682" i="6"/>
  <c r="E683" i="6"/>
  <c r="E684" i="6"/>
  <c r="E685" i="6"/>
  <c r="E686" i="6"/>
  <c r="E687" i="6"/>
  <c r="E688" i="6"/>
  <c r="E689" i="6"/>
  <c r="E690" i="6"/>
  <c r="E691" i="6"/>
  <c r="E692" i="6"/>
  <c r="E693" i="6"/>
  <c r="E694" i="6"/>
  <c r="E695" i="6"/>
  <c r="E696" i="6"/>
  <c r="E697" i="6"/>
  <c r="E698" i="6"/>
  <c r="E699" i="6"/>
  <c r="E700" i="6"/>
  <c r="E701" i="6"/>
  <c r="E702" i="6"/>
  <c r="E703" i="6"/>
  <c r="E704" i="6"/>
  <c r="E705" i="6"/>
  <c r="E706" i="6"/>
  <c r="E707" i="6"/>
  <c r="E708" i="6"/>
  <c r="E709" i="6"/>
  <c r="E710" i="6"/>
  <c r="E711" i="6"/>
  <c r="E712" i="6"/>
  <c r="E713" i="6"/>
  <c r="E714" i="6"/>
  <c r="E715" i="6"/>
  <c r="E716" i="6"/>
  <c r="E717" i="6"/>
  <c r="E718" i="6"/>
  <c r="E719" i="6"/>
  <c r="E720" i="6"/>
  <c r="E721" i="6"/>
  <c r="E722" i="6"/>
  <c r="E723" i="6"/>
  <c r="E724" i="6"/>
  <c r="E725" i="6"/>
  <c r="E726" i="6"/>
  <c r="E727" i="6"/>
  <c r="E728" i="6"/>
  <c r="E729" i="6"/>
  <c r="E730" i="6"/>
  <c r="E731" i="6"/>
  <c r="E732" i="6"/>
  <c r="E733" i="6"/>
  <c r="E734" i="6"/>
  <c r="E735" i="6"/>
  <c r="E736" i="6"/>
  <c r="E737" i="6"/>
  <c r="E738" i="6"/>
  <c r="E739" i="6"/>
  <c r="E740" i="6"/>
  <c r="E741" i="6"/>
  <c r="E742" i="6"/>
  <c r="E743" i="6"/>
  <c r="E744" i="6"/>
  <c r="E745" i="6"/>
  <c r="E746" i="6"/>
  <c r="E747" i="6"/>
  <c r="E748" i="6"/>
  <c r="E749" i="6"/>
  <c r="E750" i="6"/>
  <c r="E751" i="6"/>
  <c r="E752" i="6"/>
  <c r="E753" i="6"/>
  <c r="E754" i="6"/>
  <c r="E755" i="6"/>
  <c r="E756" i="6"/>
  <c r="E757" i="6"/>
  <c r="E758" i="6"/>
  <c r="E759" i="6"/>
  <c r="E760" i="6"/>
  <c r="E761" i="6"/>
  <c r="E762" i="6"/>
  <c r="E763" i="6"/>
  <c r="E764" i="6"/>
  <c r="E765" i="6"/>
  <c r="E766" i="6"/>
  <c r="E767" i="6"/>
  <c r="E768" i="6"/>
  <c r="E769" i="6"/>
  <c r="E770" i="6"/>
  <c r="E771" i="6"/>
  <c r="E772" i="6"/>
  <c r="E773" i="6"/>
  <c r="E774" i="6"/>
  <c r="E775" i="6"/>
  <c r="E776" i="6"/>
  <c r="E777" i="6"/>
  <c r="E778" i="6"/>
  <c r="E779" i="6"/>
  <c r="E780" i="6"/>
  <c r="E781" i="6"/>
  <c r="E782" i="6"/>
  <c r="E783" i="6"/>
  <c r="E784" i="6"/>
  <c r="E785" i="6"/>
  <c r="E786" i="6"/>
  <c r="E787" i="6"/>
  <c r="E788" i="6"/>
  <c r="E789" i="6"/>
  <c r="E790" i="6"/>
  <c r="E791" i="6"/>
  <c r="E792" i="6"/>
  <c r="E793" i="6"/>
  <c r="E794" i="6"/>
  <c r="E795" i="6"/>
  <c r="E796" i="6"/>
  <c r="E797" i="6"/>
  <c r="E798" i="6"/>
  <c r="E799" i="6"/>
  <c r="E800" i="6"/>
  <c r="E802" i="6"/>
  <c r="E803" i="6"/>
  <c r="E805" i="6"/>
  <c r="E806" i="6"/>
  <c r="E807" i="6"/>
  <c r="E808" i="6"/>
  <c r="E809" i="6"/>
  <c r="E810" i="6"/>
  <c r="E811" i="6"/>
  <c r="E812" i="6"/>
  <c r="E813" i="6"/>
  <c r="E814" i="6"/>
  <c r="E815" i="6"/>
  <c r="E816" i="6"/>
  <c r="E817" i="6"/>
  <c r="E818" i="6"/>
  <c r="E819" i="6"/>
  <c r="E820" i="6"/>
  <c r="E821" i="6"/>
  <c r="E822" i="6"/>
  <c r="E823" i="6"/>
  <c r="E824" i="6"/>
  <c r="E825" i="6"/>
  <c r="E826" i="6"/>
  <c r="E827" i="6"/>
  <c r="E828" i="6"/>
  <c r="E829" i="6"/>
  <c r="E830" i="6"/>
  <c r="E831" i="6"/>
  <c r="E832" i="6"/>
  <c r="E833" i="6"/>
  <c r="E834" i="6"/>
  <c r="E835" i="6"/>
  <c r="E836" i="6"/>
  <c r="E837" i="6"/>
  <c r="E838" i="6"/>
  <c r="E839" i="6"/>
  <c r="E840" i="6"/>
  <c r="E841" i="6"/>
  <c r="E842" i="6"/>
  <c r="E843" i="6"/>
  <c r="E844" i="6"/>
  <c r="E845" i="6"/>
  <c r="E846" i="6"/>
  <c r="E847" i="6"/>
  <c r="E848" i="6"/>
  <c r="E849" i="6"/>
  <c r="E850" i="6"/>
  <c r="E851" i="6"/>
  <c r="E852" i="6"/>
  <c r="E853" i="6"/>
  <c r="E854" i="6"/>
  <c r="E855" i="6"/>
  <c r="E856" i="6"/>
  <c r="E857" i="6"/>
  <c r="E858" i="6"/>
  <c r="E859" i="6"/>
  <c r="E860" i="6"/>
  <c r="E861" i="6"/>
  <c r="E862" i="6"/>
  <c r="E863" i="6"/>
  <c r="E864" i="6"/>
  <c r="E865" i="6"/>
  <c r="E866" i="6"/>
  <c r="E867" i="6"/>
  <c r="E868" i="6"/>
  <c r="E869" i="6"/>
  <c r="E870" i="6"/>
  <c r="E871" i="6"/>
  <c r="E872" i="6"/>
  <c r="E873" i="6"/>
  <c r="E874" i="6"/>
  <c r="E875" i="6"/>
  <c r="E876" i="6"/>
  <c r="E877" i="6"/>
  <c r="E878" i="6"/>
  <c r="E879" i="6"/>
  <c r="E880" i="6"/>
  <c r="E881" i="6"/>
  <c r="E882" i="6"/>
  <c r="E883" i="6"/>
  <c r="E884" i="6"/>
  <c r="E885" i="6"/>
  <c r="E886" i="6"/>
  <c r="E887" i="6"/>
  <c r="E888" i="6"/>
  <c r="E889" i="6"/>
  <c r="E890" i="6"/>
  <c r="E891" i="6"/>
  <c r="E892" i="6"/>
  <c r="E893" i="6"/>
  <c r="E894" i="6"/>
  <c r="E895" i="6"/>
  <c r="E896" i="6"/>
  <c r="E897" i="6"/>
  <c r="E898" i="6"/>
  <c r="E899" i="6"/>
  <c r="E900" i="6"/>
  <c r="E901" i="6"/>
  <c r="E902" i="6"/>
  <c r="E903" i="6"/>
  <c r="E904" i="6"/>
  <c r="E905" i="6"/>
  <c r="E906" i="6"/>
  <c r="E907" i="6"/>
  <c r="E909" i="6"/>
  <c r="E910" i="6"/>
  <c r="E911" i="6"/>
  <c r="E912" i="6"/>
  <c r="E913" i="6"/>
  <c r="E914" i="6"/>
  <c r="E915" i="6"/>
  <c r="E916" i="6"/>
  <c r="E917" i="6"/>
  <c r="E918" i="6"/>
  <c r="E919" i="6"/>
  <c r="E920" i="6"/>
  <c r="E921" i="6"/>
  <c r="E922" i="6"/>
  <c r="E923" i="6"/>
  <c r="E924" i="6"/>
  <c r="E925" i="6"/>
  <c r="E926" i="6"/>
  <c r="E927" i="6"/>
  <c r="E928" i="6"/>
  <c r="E929" i="6"/>
  <c r="E930" i="6"/>
  <c r="E931" i="6"/>
  <c r="E1544" i="6"/>
  <c r="E932" i="6"/>
  <c r="E933" i="6"/>
  <c r="E934" i="6"/>
  <c r="E935" i="6"/>
  <c r="E936" i="6"/>
  <c r="E937" i="6"/>
  <c r="E938" i="6"/>
  <c r="E939" i="6"/>
  <c r="E940" i="6"/>
  <c r="E941" i="6"/>
  <c r="E942" i="6"/>
  <c r="E943" i="6"/>
  <c r="E944" i="6"/>
  <c r="E945" i="6"/>
  <c r="E946" i="6"/>
  <c r="E947" i="6"/>
  <c r="E948" i="6"/>
  <c r="E949" i="6"/>
  <c r="E950" i="6"/>
  <c r="E951" i="6"/>
  <c r="E952" i="6"/>
  <c r="E953" i="6"/>
  <c r="E954" i="6"/>
  <c r="E955" i="6"/>
  <c r="E956" i="6"/>
  <c r="E957" i="6"/>
  <c r="E958" i="6"/>
  <c r="E959" i="6"/>
  <c r="E960" i="6"/>
  <c r="E961" i="6"/>
  <c r="E962" i="6"/>
  <c r="E963" i="6"/>
  <c r="E964" i="6"/>
  <c r="E965" i="6"/>
  <c r="E966" i="6"/>
  <c r="E967" i="6"/>
  <c r="E968" i="6"/>
  <c r="E969" i="6"/>
  <c r="E970" i="6"/>
  <c r="E971" i="6"/>
  <c r="E972" i="6"/>
  <c r="E973" i="6"/>
  <c r="E974" i="6"/>
  <c r="E975" i="6"/>
  <c r="E976" i="6"/>
  <c r="E977" i="6"/>
  <c r="E978" i="6"/>
  <c r="E979" i="6"/>
  <c r="E980" i="6"/>
  <c r="E981" i="6"/>
  <c r="E982" i="6"/>
  <c r="E983" i="6"/>
  <c r="E984" i="6"/>
  <c r="E985" i="6"/>
  <c r="E986" i="6"/>
  <c r="E987" i="6"/>
  <c r="E988" i="6"/>
  <c r="E989" i="6"/>
  <c r="E990" i="6"/>
  <c r="E991" i="6"/>
  <c r="E992" i="6"/>
  <c r="E993" i="6"/>
  <c r="E994" i="6"/>
  <c r="E995" i="6"/>
  <c r="E996" i="6"/>
  <c r="E997" i="6"/>
  <c r="E998" i="6"/>
  <c r="E999" i="6"/>
  <c r="E1000" i="6"/>
  <c r="E1001" i="6"/>
  <c r="E1002" i="6"/>
  <c r="E1003" i="6"/>
  <c r="E1004" i="6"/>
  <c r="E1005" i="6"/>
  <c r="E1006" i="6"/>
  <c r="E1007" i="6"/>
  <c r="E1008" i="6"/>
  <c r="E1010" i="6"/>
  <c r="E1011" i="6"/>
  <c r="E1012" i="6"/>
  <c r="E1013" i="6"/>
  <c r="E1014" i="6"/>
  <c r="E1015" i="6"/>
  <c r="E1016" i="6"/>
  <c r="E1017" i="6"/>
  <c r="E1018" i="6"/>
  <c r="E1019" i="6"/>
  <c r="E1020" i="6"/>
  <c r="E1021" i="6"/>
  <c r="E1022" i="6"/>
  <c r="E1023" i="6"/>
  <c r="E1024" i="6"/>
  <c r="E1025" i="6"/>
  <c r="E1026" i="6"/>
  <c r="E1027" i="6"/>
  <c r="E1029" i="6"/>
  <c r="E1030" i="6"/>
  <c r="E1031" i="6"/>
  <c r="E1032" i="6"/>
  <c r="E1033" i="6"/>
  <c r="E1034" i="6"/>
  <c r="E1035" i="6"/>
  <c r="E1036" i="6"/>
  <c r="E1037" i="6"/>
  <c r="E1038" i="6"/>
  <c r="E1039" i="6"/>
  <c r="E1040" i="6"/>
  <c r="E1041" i="6"/>
  <c r="E1042" i="6"/>
  <c r="E1043" i="6"/>
  <c r="E1044" i="6"/>
  <c r="E1045" i="6"/>
  <c r="E1046" i="6"/>
  <c r="E1047" i="6"/>
  <c r="E1048" i="6"/>
  <c r="E1049" i="6"/>
  <c r="E1050" i="6"/>
  <c r="E1051" i="6"/>
  <c r="E1052" i="6"/>
  <c r="E1053" i="6"/>
  <c r="E1054" i="6"/>
  <c r="E1055" i="6"/>
  <c r="E1056" i="6"/>
  <c r="E1057" i="6"/>
  <c r="E1058" i="6"/>
  <c r="E1059" i="6"/>
  <c r="E1060" i="6"/>
  <c r="E1061" i="6"/>
  <c r="E1062" i="6"/>
  <c r="E1063" i="6"/>
  <c r="E1064" i="6"/>
  <c r="E1065" i="6"/>
  <c r="E1066" i="6"/>
  <c r="E1067" i="6"/>
  <c r="E1068" i="6"/>
  <c r="E1069" i="6"/>
  <c r="E1070" i="6"/>
  <c r="E1072" i="6"/>
  <c r="E1073" i="6"/>
  <c r="E1074" i="6"/>
  <c r="E1075" i="6"/>
  <c r="E1076" i="6"/>
  <c r="E1077" i="6"/>
  <c r="E1078" i="6"/>
  <c r="E1079" i="6"/>
  <c r="E1080" i="6"/>
  <c r="E1081" i="6"/>
  <c r="E1082" i="6"/>
  <c r="E1083" i="6"/>
  <c r="E1084" i="6"/>
  <c r="E1085" i="6"/>
  <c r="E1086" i="6"/>
  <c r="E1087" i="6"/>
  <c r="E1088" i="6"/>
  <c r="E1089" i="6"/>
  <c r="E1090" i="6"/>
  <c r="E1091" i="6"/>
  <c r="E1092" i="6"/>
  <c r="E1093" i="6"/>
  <c r="E1094" i="6"/>
  <c r="E1095" i="6"/>
  <c r="E1096" i="6"/>
  <c r="E1097" i="6"/>
  <c r="E1098" i="6"/>
  <c r="E1099" i="6"/>
  <c r="E1100" i="6"/>
  <c r="E1101" i="6"/>
  <c r="E1102" i="6"/>
  <c r="E1103" i="6"/>
  <c r="E1104" i="6"/>
  <c r="E1105" i="6"/>
  <c r="E1106" i="6"/>
  <c r="E1107" i="6"/>
  <c r="E1109" i="6"/>
  <c r="E1110" i="6"/>
  <c r="E1111" i="6"/>
  <c r="E1112" i="6"/>
  <c r="E1113" i="6"/>
  <c r="E1114" i="6"/>
  <c r="E1115" i="6"/>
  <c r="E1116" i="6"/>
  <c r="E1117" i="6"/>
  <c r="E1118" i="6"/>
  <c r="E1119" i="6"/>
  <c r="E1120" i="6"/>
  <c r="E1121" i="6"/>
  <c r="E1124" i="6"/>
  <c r="E1125" i="6"/>
  <c r="E1126" i="6"/>
  <c r="E1127" i="6"/>
  <c r="E1128" i="6"/>
  <c r="E1129" i="6"/>
  <c r="E1130" i="6"/>
  <c r="E1131" i="6"/>
  <c r="E1132" i="6"/>
  <c r="E1133" i="6"/>
  <c r="E1134" i="6"/>
  <c r="E1135" i="6"/>
  <c r="E1136" i="6"/>
  <c r="E1137" i="6"/>
  <c r="E1138" i="6"/>
  <c r="E1139" i="6"/>
  <c r="E1140" i="6"/>
  <c r="E1141" i="6"/>
  <c r="E1142" i="6"/>
  <c r="E1143" i="6"/>
  <c r="E1144" i="6"/>
  <c r="E1145" i="6"/>
  <c r="E1146" i="6"/>
  <c r="E1147" i="6"/>
  <c r="E1148" i="6"/>
  <c r="E1149" i="6"/>
  <c r="E1150" i="6"/>
  <c r="E1151" i="6"/>
  <c r="E1152" i="6"/>
  <c r="E1153" i="6"/>
  <c r="E1154" i="6"/>
  <c r="E1155" i="6"/>
  <c r="E1156" i="6"/>
  <c r="E1157" i="6"/>
  <c r="E1158" i="6"/>
  <c r="E1159" i="6"/>
  <c r="E1160" i="6"/>
  <c r="E1161" i="6"/>
  <c r="E1162" i="6"/>
  <c r="E1163" i="6"/>
  <c r="E1164" i="6"/>
  <c r="E1165" i="6"/>
  <c r="E1166" i="6"/>
  <c r="E1167" i="6"/>
  <c r="E1168" i="6"/>
  <c r="E1169" i="6"/>
  <c r="E1170" i="6"/>
  <c r="E1171" i="6"/>
  <c r="E1172" i="6"/>
  <c r="E1173" i="6"/>
  <c r="E1174" i="6"/>
  <c r="E1175" i="6"/>
  <c r="E1176" i="6"/>
  <c r="E1177" i="6"/>
  <c r="E1178" i="6"/>
  <c r="E1179" i="6"/>
  <c r="E1180" i="6"/>
  <c r="E1181" i="6"/>
  <c r="E1182" i="6"/>
  <c r="E1183" i="6"/>
  <c r="E1184" i="6"/>
  <c r="E1185" i="6"/>
  <c r="E1186" i="6"/>
  <c r="E1187" i="6"/>
  <c r="E1188" i="6"/>
  <c r="E1189" i="6"/>
  <c r="E1190" i="6"/>
  <c r="E1191" i="6"/>
  <c r="E1192" i="6"/>
  <c r="E1193" i="6"/>
  <c r="E1194" i="6"/>
  <c r="E1195" i="6"/>
  <c r="E1196" i="6"/>
  <c r="E1197" i="6"/>
  <c r="E1198" i="6"/>
  <c r="E1199" i="6"/>
  <c r="E1200" i="6"/>
  <c r="E1201" i="6"/>
  <c r="E1202" i="6"/>
  <c r="E1203" i="6"/>
  <c r="E1204" i="6"/>
  <c r="E1205" i="6"/>
  <c r="E1206" i="6"/>
  <c r="E1207" i="6"/>
  <c r="E1208" i="6"/>
  <c r="E1209" i="6"/>
  <c r="E1210" i="6"/>
  <c r="E1211" i="6"/>
  <c r="E1212" i="6"/>
  <c r="E1213" i="6"/>
  <c r="E1214" i="6"/>
  <c r="E1215" i="6"/>
  <c r="E1216" i="6"/>
  <c r="E1217" i="6"/>
  <c r="E1218" i="6"/>
  <c r="E1219" i="6"/>
  <c r="E1220" i="6"/>
  <c r="E1221" i="6"/>
  <c r="E1222" i="6"/>
  <c r="E1223" i="6"/>
  <c r="E1224" i="6"/>
  <c r="E1225" i="6"/>
  <c r="E1226" i="6"/>
  <c r="E1227" i="6"/>
  <c r="E1228" i="6"/>
  <c r="E1229" i="6"/>
  <c r="E1230" i="6"/>
  <c r="E1231" i="6"/>
  <c r="E1232" i="6"/>
  <c r="E1233" i="6"/>
  <c r="E1234" i="6"/>
  <c r="E1235" i="6"/>
  <c r="E1236" i="6"/>
  <c r="E1237" i="6"/>
  <c r="E1238" i="6"/>
  <c r="E1239" i="6"/>
  <c r="E1240" i="6"/>
  <c r="E1241" i="6"/>
  <c r="E1242" i="6"/>
  <c r="E1243" i="6"/>
  <c r="E1244" i="6"/>
  <c r="E1245" i="6"/>
  <c r="E1246" i="6"/>
  <c r="E1247" i="6"/>
  <c r="E1248" i="6"/>
  <c r="E1249" i="6"/>
  <c r="E1250" i="6"/>
  <c r="E1251" i="6"/>
  <c r="E1252" i="6"/>
  <c r="E1253" i="6"/>
  <c r="E1254" i="6"/>
  <c r="E1255" i="6"/>
  <c r="E1257" i="6"/>
  <c r="E1258" i="6"/>
  <c r="E1259" i="6"/>
  <c r="E1260" i="6"/>
  <c r="E1261" i="6"/>
  <c r="E1262" i="6"/>
  <c r="E1263" i="6"/>
  <c r="E1264" i="6"/>
  <c r="E1265" i="6"/>
  <c r="E1266" i="6"/>
  <c r="E1267" i="6"/>
  <c r="E1268" i="6"/>
  <c r="E1269" i="6"/>
  <c r="E1270" i="6"/>
  <c r="E1271" i="6"/>
  <c r="E1272" i="6"/>
  <c r="E1273" i="6"/>
  <c r="E1274" i="6"/>
  <c r="E1275" i="6"/>
  <c r="E1276" i="6"/>
  <c r="E1277" i="6"/>
  <c r="E1278" i="6"/>
  <c r="E1279" i="6"/>
  <c r="E1280" i="6"/>
  <c r="E1281" i="6"/>
  <c r="E1282" i="6"/>
  <c r="E1283" i="6"/>
  <c r="E1284" i="6"/>
  <c r="E1285" i="6"/>
  <c r="E1286" i="6"/>
  <c r="E1287" i="6"/>
  <c r="E1288" i="6"/>
  <c r="E1289" i="6"/>
  <c r="E1290" i="6"/>
  <c r="E1291" i="6"/>
  <c r="E1292" i="6"/>
  <c r="E1293" i="6"/>
  <c r="E1294" i="6"/>
  <c r="E1295" i="6"/>
  <c r="E1296" i="6"/>
  <c r="E1297" i="6"/>
  <c r="E1298" i="6"/>
  <c r="E1299" i="6"/>
  <c r="E1300" i="6"/>
  <c r="E1301" i="6"/>
  <c r="E1302" i="6"/>
  <c r="E1303" i="6"/>
  <c r="E1304" i="6"/>
  <c r="E1305" i="6"/>
  <c r="E1306" i="6"/>
  <c r="E1307" i="6"/>
  <c r="E1308" i="6"/>
  <c r="E1309" i="6"/>
  <c r="E1310" i="6"/>
  <c r="E1311" i="6"/>
  <c r="E1312" i="6"/>
  <c r="E1313" i="6"/>
  <c r="E1314" i="6"/>
  <c r="E1315" i="6"/>
  <c r="E1316" i="6"/>
  <c r="E1317" i="6"/>
  <c r="E1318" i="6"/>
  <c r="E1319" i="6"/>
  <c r="E1320" i="6"/>
  <c r="E1321" i="6"/>
  <c r="E1322" i="6"/>
  <c r="E1323" i="6"/>
  <c r="E1324" i="6"/>
  <c r="E1325" i="6"/>
  <c r="E1326" i="6"/>
  <c r="E1327" i="6"/>
  <c r="E1328" i="6"/>
  <c r="E1329" i="6"/>
  <c r="E1330" i="6"/>
  <c r="E1332" i="6"/>
  <c r="E1334" i="6"/>
  <c r="E1335" i="6"/>
  <c r="E1336" i="6"/>
  <c r="E1337" i="6"/>
  <c r="E1338" i="6"/>
  <c r="E1339" i="6"/>
  <c r="E1340" i="6"/>
  <c r="E1341" i="6"/>
  <c r="E1343" i="6"/>
  <c r="E1344" i="6"/>
  <c r="E1345" i="6"/>
  <c r="E1346" i="6"/>
  <c r="E1347" i="6"/>
  <c r="E1348" i="6"/>
  <c r="E1350" i="6"/>
  <c r="E1349" i="6"/>
  <c r="E1351" i="6"/>
  <c r="E1352" i="6"/>
  <c r="E1353" i="6"/>
  <c r="E1354" i="6"/>
  <c r="E1355" i="6"/>
  <c r="E1356" i="6"/>
  <c r="E1357" i="6"/>
  <c r="E1358" i="6"/>
  <c r="E1359" i="6"/>
  <c r="E1360" i="6"/>
  <c r="E1361" i="6"/>
  <c r="E1362" i="6"/>
  <c r="E1363" i="6"/>
  <c r="E1364" i="6"/>
  <c r="E1365" i="6"/>
  <c r="E1366" i="6"/>
  <c r="E1367" i="6"/>
  <c r="E1368" i="6"/>
  <c r="E1369" i="6"/>
  <c r="E1370" i="6"/>
  <c r="E1371" i="6"/>
  <c r="E1372" i="6"/>
  <c r="E1373" i="6"/>
  <c r="E1374" i="6"/>
  <c r="E1375" i="6"/>
  <c r="E1376" i="6"/>
  <c r="E1377" i="6"/>
  <c r="E1378" i="6"/>
  <c r="E1379" i="6"/>
  <c r="E1380" i="6"/>
  <c r="E1381" i="6"/>
  <c r="E1382" i="6"/>
  <c r="E1383" i="6"/>
  <c r="E1384" i="6"/>
  <c r="E1385" i="6"/>
  <c r="E1386" i="6"/>
  <c r="E1387" i="6"/>
  <c r="E1388" i="6"/>
  <c r="E1389" i="6"/>
  <c r="E1390" i="6"/>
  <c r="E1391" i="6"/>
  <c r="E1392" i="6"/>
  <c r="E1393" i="6"/>
  <c r="E1394" i="6"/>
  <c r="E1395" i="6"/>
  <c r="E1396" i="6"/>
  <c r="E1397" i="6"/>
  <c r="E1398" i="6"/>
  <c r="E1400" i="6"/>
  <c r="E1401" i="6"/>
  <c r="E1402" i="6"/>
  <c r="E1403" i="6"/>
  <c r="E1404" i="6"/>
  <c r="E1405" i="6"/>
  <c r="E1406" i="6"/>
  <c r="E1407" i="6"/>
  <c r="E1408" i="6"/>
  <c r="E1409" i="6"/>
  <c r="E1410" i="6"/>
  <c r="E1411" i="6"/>
  <c r="E1412" i="6"/>
  <c r="E1413" i="6"/>
  <c r="E1414" i="6"/>
  <c r="E1415" i="6"/>
  <c r="E1416" i="6"/>
  <c r="E1417" i="6"/>
  <c r="E1418" i="6"/>
  <c r="E1419" i="6"/>
  <c r="E1420" i="6"/>
  <c r="E1421" i="6"/>
  <c r="E1422" i="6"/>
  <c r="E1423" i="6"/>
  <c r="E1424" i="6"/>
  <c r="E1425" i="6"/>
  <c r="E1426" i="6"/>
  <c r="E1427" i="6"/>
  <c r="E1428" i="6"/>
  <c r="E1429" i="6"/>
  <c r="E1431" i="6"/>
  <c r="E1432" i="6"/>
  <c r="E1433" i="6"/>
  <c r="E1434" i="6"/>
  <c r="E1435" i="6"/>
  <c r="E1436" i="6"/>
  <c r="E1437" i="6"/>
  <c r="E1438" i="6"/>
  <c r="E1439" i="6"/>
  <c r="E1440" i="6"/>
  <c r="E1441" i="6"/>
  <c r="E1442" i="6"/>
  <c r="E1443" i="6"/>
  <c r="E1444" i="6"/>
  <c r="E1445" i="6"/>
  <c r="E1446" i="6"/>
  <c r="E1447" i="6"/>
  <c r="E1448" i="6"/>
  <c r="E1449" i="6"/>
  <c r="E1450" i="6"/>
  <c r="E1451" i="6"/>
  <c r="E1452" i="6"/>
  <c r="E1453" i="6"/>
  <c r="E1454" i="6"/>
  <c r="E1455" i="6"/>
  <c r="E1456" i="6"/>
  <c r="E1457" i="6"/>
  <c r="E1458" i="6"/>
  <c r="E1459" i="6"/>
  <c r="E1460" i="6"/>
  <c r="E1461" i="6"/>
  <c r="E1462" i="6"/>
  <c r="E1463" i="6"/>
  <c r="E1464" i="6"/>
  <c r="E1465" i="6"/>
  <c r="E1466" i="6"/>
  <c r="E1467" i="6"/>
  <c r="E1468" i="6"/>
  <c r="E1469" i="6"/>
  <c r="E1470" i="6"/>
  <c r="E1471" i="6"/>
  <c r="E1472" i="6"/>
  <c r="E1473" i="6"/>
  <c r="E1474" i="6"/>
  <c r="E1475" i="6"/>
  <c r="E1476" i="6"/>
  <c r="E1477" i="6"/>
  <c r="E1478" i="6"/>
  <c r="E1479" i="6"/>
  <c r="E1480" i="6"/>
  <c r="E1481" i="6"/>
  <c r="E1482" i="6"/>
  <c r="E1483" i="6"/>
  <c r="E1484" i="6"/>
  <c r="E1485" i="6"/>
  <c r="E1486" i="6"/>
  <c r="E1487" i="6"/>
  <c r="E1488" i="6"/>
  <c r="E1489" i="6"/>
  <c r="E1490" i="6"/>
  <c r="E1491" i="6"/>
  <c r="E1492" i="6"/>
  <c r="E1493" i="6"/>
  <c r="E1494" i="6"/>
  <c r="E1495" i="6"/>
  <c r="E1496" i="6"/>
  <c r="E1497" i="6"/>
  <c r="E1498" i="6"/>
  <c r="E1499" i="6"/>
  <c r="E1500" i="6"/>
  <c r="E1501" i="6"/>
  <c r="E1502" i="6"/>
  <c r="E1503" i="6"/>
  <c r="E1504" i="6"/>
  <c r="E1505" i="6"/>
  <c r="E1506" i="6"/>
  <c r="E1507" i="6"/>
  <c r="E1508" i="6"/>
  <c r="E1509" i="6"/>
  <c r="E1510" i="6"/>
  <c r="E1511" i="6"/>
  <c r="E1512" i="6"/>
  <c r="E1513" i="6"/>
  <c r="E1514" i="6"/>
  <c r="E1515" i="6"/>
  <c r="E1516" i="6"/>
  <c r="E1517" i="6"/>
  <c r="E1518" i="6"/>
  <c r="E1519" i="6"/>
  <c r="E1520" i="6"/>
  <c r="E1521" i="6"/>
  <c r="E1522" i="6"/>
  <c r="E1523" i="6"/>
  <c r="E1524" i="6"/>
  <c r="E1525" i="6"/>
  <c r="E1526" i="6"/>
  <c r="E1527" i="6"/>
  <c r="E1528" i="6"/>
  <c r="E1529" i="6"/>
  <c r="E1530" i="6"/>
  <c r="E1531" i="6"/>
  <c r="E1532" i="6"/>
  <c r="E1533" i="6"/>
  <c r="E1534" i="6"/>
  <c r="E1535" i="6"/>
  <c r="E1536" i="6"/>
  <c r="E1537" i="6"/>
  <c r="E1538" i="6"/>
  <c r="E1539" i="6"/>
  <c r="E1540" i="6"/>
  <c r="E1541" i="6"/>
  <c r="E1542" i="6"/>
  <c r="E1543" i="6"/>
  <c r="E1545" i="6"/>
  <c r="E1546" i="6"/>
  <c r="E1547" i="6"/>
  <c r="E1548" i="6"/>
  <c r="E1549" i="6"/>
  <c r="E1550" i="6"/>
  <c r="E1551" i="6"/>
  <c r="E1552" i="6"/>
  <c r="E1553" i="6"/>
  <c r="E1554" i="6"/>
  <c r="E1555" i="6"/>
  <c r="E1556" i="6"/>
  <c r="E1557" i="6"/>
  <c r="E1558" i="6"/>
  <c r="E1559" i="6"/>
  <c r="E1560" i="6"/>
  <c r="E1561" i="6"/>
  <c r="E1562" i="6"/>
  <c r="E1563" i="6"/>
  <c r="E1564" i="6"/>
  <c r="E1565" i="6"/>
  <c r="E1566" i="6"/>
  <c r="E1567" i="6"/>
  <c r="E1568" i="6"/>
  <c r="E1569" i="6"/>
  <c r="E1570" i="6"/>
  <c r="E1571" i="6"/>
  <c r="E1572" i="6"/>
  <c r="E1573" i="6"/>
  <c r="E1574" i="6"/>
  <c r="E1575" i="6"/>
  <c r="E1576" i="6"/>
  <c r="E1577" i="6"/>
  <c r="E1578" i="6"/>
  <c r="E1579" i="6"/>
  <c r="E1580" i="6"/>
  <c r="E1581" i="6"/>
  <c r="E1582" i="6"/>
  <c r="E1583" i="6"/>
  <c r="E1584" i="6"/>
  <c r="E1585" i="6"/>
  <c r="E1586" i="6"/>
  <c r="E1587" i="6"/>
  <c r="E1588" i="6"/>
  <c r="E1589" i="6"/>
  <c r="E1590" i="6"/>
  <c r="E1591" i="6"/>
  <c r="E1592" i="6"/>
  <c r="E1593" i="6"/>
  <c r="E1594" i="6"/>
  <c r="E1595" i="6"/>
  <c r="E1596" i="6"/>
  <c r="E1597" i="6"/>
  <c r="E1598" i="6"/>
  <c r="E1599" i="6"/>
  <c r="E1600" i="6"/>
  <c r="E1601" i="6"/>
  <c r="E1602" i="6"/>
  <c r="E1603" i="6"/>
  <c r="E1604" i="6"/>
  <c r="E1605" i="6"/>
  <c r="E1606" i="6"/>
  <c r="E1607" i="6"/>
  <c r="E1608" i="6"/>
  <c r="E1609" i="6"/>
  <c r="E1610" i="6"/>
  <c r="E1611" i="6"/>
  <c r="E1612" i="6"/>
  <c r="E1613" i="6"/>
  <c r="E1614" i="6"/>
  <c r="E1615" i="6"/>
  <c r="E1616" i="6"/>
  <c r="E1617" i="6"/>
  <c r="E1618" i="6"/>
  <c r="E1619" i="6"/>
  <c r="E1620" i="6"/>
  <c r="E1621" i="6"/>
  <c r="E1622" i="6"/>
  <c r="E1623" i="6"/>
  <c r="E1624" i="6"/>
  <c r="E1625" i="6"/>
  <c r="E1626" i="6"/>
  <c r="E1627" i="6"/>
  <c r="E1628" i="6"/>
  <c r="E1629" i="6"/>
  <c r="E1630" i="6"/>
  <c r="E1631" i="6"/>
  <c r="E1632" i="6"/>
  <c r="E1633" i="6"/>
  <c r="E1634" i="6"/>
  <c r="E1635" i="6"/>
  <c r="E1636" i="6"/>
  <c r="E1637" i="6"/>
  <c r="E1638" i="6"/>
  <c r="E1639" i="6"/>
  <c r="E1640" i="6"/>
  <c r="E1641" i="6"/>
  <c r="E1642" i="6"/>
  <c r="E1643" i="6"/>
  <c r="E1644" i="6"/>
  <c r="E1645" i="6"/>
  <c r="E1646" i="6"/>
  <c r="E1647" i="6"/>
  <c r="E1648" i="6"/>
  <c r="E1649" i="6"/>
  <c r="E1650" i="6"/>
  <c r="E1651" i="6"/>
  <c r="E1652" i="6"/>
  <c r="E1653" i="6"/>
  <c r="E1654" i="6"/>
  <c r="E1655" i="6"/>
  <c r="E1656" i="6"/>
  <c r="E1657" i="6"/>
  <c r="E1658" i="6"/>
  <c r="E1659" i="6"/>
  <c r="E1660" i="6"/>
  <c r="E1661" i="6"/>
  <c r="E1662" i="6"/>
  <c r="E1663" i="6"/>
  <c r="E1664" i="6"/>
  <c r="E1666" i="6"/>
  <c r="E1667" i="6"/>
  <c r="E1668" i="6"/>
  <c r="E1669" i="6"/>
  <c r="E1670" i="6"/>
  <c r="E1671" i="6"/>
  <c r="E1672" i="6"/>
  <c r="E1673" i="6"/>
  <c r="E1674" i="6"/>
  <c r="E1675" i="6"/>
  <c r="E1676" i="6"/>
  <c r="E1677" i="6"/>
  <c r="E1678" i="6"/>
  <c r="E1679" i="6"/>
  <c r="E1680" i="6"/>
  <c r="E1681" i="6"/>
  <c r="E1682" i="6"/>
  <c r="E1683" i="6"/>
  <c r="E1684" i="6"/>
  <c r="E1685" i="6"/>
  <c r="E1686" i="6"/>
  <c r="E1687" i="6"/>
  <c r="E1688" i="6"/>
  <c r="E1689" i="6"/>
  <c r="E1690" i="6"/>
  <c r="E1691" i="6"/>
  <c r="E1692" i="6"/>
  <c r="E1693" i="6"/>
  <c r="E1694" i="6"/>
  <c r="E1695" i="6"/>
  <c r="E1696" i="6"/>
  <c r="E1697" i="6"/>
  <c r="E1698" i="6"/>
  <c r="E1699" i="6"/>
  <c r="E1700" i="6"/>
  <c r="E1701" i="6"/>
  <c r="E1702" i="6"/>
  <c r="E1703" i="6"/>
  <c r="E1704" i="6"/>
  <c r="E1705" i="6"/>
  <c r="E1706" i="6"/>
  <c r="E1707" i="6"/>
  <c r="E1708" i="6"/>
  <c r="E1709" i="6"/>
  <c r="E1710" i="6"/>
  <c r="E1711" i="6"/>
  <c r="E1712" i="6"/>
  <c r="E1713" i="6"/>
  <c r="E1714" i="6"/>
  <c r="E1715" i="6"/>
  <c r="E1716" i="6"/>
  <c r="E1717" i="6"/>
  <c r="E1718" i="6"/>
  <c r="E1719" i="6"/>
  <c r="E1720" i="6"/>
  <c r="E1721" i="6"/>
  <c r="E1722" i="6"/>
  <c r="E1723" i="6"/>
  <c r="E1724" i="6"/>
  <c r="E1725" i="6"/>
  <c r="E1726" i="6"/>
  <c r="E1727" i="6"/>
  <c r="E1728" i="6"/>
  <c r="E1729" i="6"/>
  <c r="E1730" i="6"/>
  <c r="E1731" i="6"/>
  <c r="E1732" i="6"/>
  <c r="E1733" i="6"/>
  <c r="E1734" i="6"/>
  <c r="E1735" i="6"/>
  <c r="E1736" i="6"/>
  <c r="E1737" i="6"/>
  <c r="E1738" i="6"/>
  <c r="E1739" i="6"/>
  <c r="E1740" i="6"/>
  <c r="E1741" i="6"/>
  <c r="E1742" i="6"/>
  <c r="E1743" i="6"/>
  <c r="E1744" i="6"/>
  <c r="E1745" i="6"/>
  <c r="E1746" i="6"/>
  <c r="E1747" i="6"/>
  <c r="E1748" i="6"/>
  <c r="E1749" i="6"/>
  <c r="E1750" i="6"/>
  <c r="E1751" i="6"/>
  <c r="E1752" i="6"/>
  <c r="E1753" i="6"/>
  <c r="E1754" i="6"/>
  <c r="E1755" i="6"/>
  <c r="E1756" i="6"/>
  <c r="E1757" i="6"/>
  <c r="E1758" i="6"/>
  <c r="E1759" i="6"/>
  <c r="E1760" i="6"/>
  <c r="E1761" i="6"/>
  <c r="E1762" i="6"/>
  <c r="E1763" i="6"/>
  <c r="E1764" i="6"/>
  <c r="E1765" i="6"/>
  <c r="E1766" i="6"/>
  <c r="E1768" i="6"/>
  <c r="E1769" i="6"/>
  <c r="E1770" i="6"/>
  <c r="E1771" i="6"/>
  <c r="E1772" i="6"/>
  <c r="E1773" i="6"/>
  <c r="E1774" i="6"/>
  <c r="E1775" i="6"/>
  <c r="E1776" i="6"/>
  <c r="E1777" i="6"/>
  <c r="E1778" i="6"/>
  <c r="E1779" i="6"/>
  <c r="E1780" i="6"/>
  <c r="E1781" i="6"/>
  <c r="E1782" i="6"/>
  <c r="E1783" i="6"/>
  <c r="E1784" i="6"/>
  <c r="E1785" i="6"/>
  <c r="E1786" i="6"/>
  <c r="E1787" i="6"/>
  <c r="E1788" i="6"/>
  <c r="E1789" i="6"/>
  <c r="E1790" i="6"/>
  <c r="E1791" i="6"/>
  <c r="E1792" i="6"/>
  <c r="E1793" i="6"/>
  <c r="E1794" i="6"/>
  <c r="E1795" i="6"/>
  <c r="E1796" i="6"/>
  <c r="E1797" i="6"/>
  <c r="E1798" i="6"/>
  <c r="E1799" i="6"/>
  <c r="E1800" i="6"/>
  <c r="E1801" i="6"/>
  <c r="E1802" i="6"/>
  <c r="E1803" i="6"/>
  <c r="E1804" i="6"/>
  <c r="E1805" i="6"/>
  <c r="E1806" i="6"/>
  <c r="E1807" i="6"/>
  <c r="E1808" i="6"/>
  <c r="E1809" i="6"/>
  <c r="E1810" i="6"/>
  <c r="E1811" i="6"/>
  <c r="E1812" i="6"/>
  <c r="E1813" i="6"/>
  <c r="E1814" i="6"/>
  <c r="E1815" i="6"/>
  <c r="E1816" i="6"/>
  <c r="E1817" i="6"/>
  <c r="E1818" i="6"/>
  <c r="E1819" i="6"/>
  <c r="E1820" i="6"/>
  <c r="E1821" i="6"/>
  <c r="E1822" i="6"/>
  <c r="E1823" i="6"/>
  <c r="E1824" i="6"/>
  <c r="E1826" i="6"/>
  <c r="E1827" i="6"/>
  <c r="E1828" i="6"/>
  <c r="E1829" i="6"/>
  <c r="E1830" i="6"/>
  <c r="E1831" i="6"/>
  <c r="E1832" i="6"/>
  <c r="E1833" i="6"/>
  <c r="E1834" i="6"/>
  <c r="E1835" i="6"/>
  <c r="E1836" i="6"/>
  <c r="E1837" i="6"/>
  <c r="E1838" i="6"/>
  <c r="E1839" i="6"/>
  <c r="E1840" i="6"/>
  <c r="E1841" i="6"/>
  <c r="E1847" i="6"/>
  <c r="E1842" i="6"/>
  <c r="E1843" i="6"/>
  <c r="E1845" i="6"/>
  <c r="E1846" i="6"/>
  <c r="E1848" i="6"/>
  <c r="E1849" i="6"/>
  <c r="E1850" i="6"/>
  <c r="E1851" i="6"/>
  <c r="E1852" i="6"/>
  <c r="E1853" i="6"/>
  <c r="E1854" i="6"/>
  <c r="E1856" i="6"/>
  <c r="E1857" i="6"/>
  <c r="E1858" i="6"/>
  <c r="E1859" i="6"/>
  <c r="E1860" i="6"/>
  <c r="E1861" i="6"/>
  <c r="E1862" i="6"/>
  <c r="E1863" i="6"/>
  <c r="E1864" i="6"/>
  <c r="E1865" i="6"/>
  <c r="E1866" i="6"/>
  <c r="E1867" i="6"/>
  <c r="E1868" i="6"/>
  <c r="E1869" i="6"/>
  <c r="E1870" i="6"/>
  <c r="E1871" i="6"/>
  <c r="E1872" i="6"/>
  <c r="E1873" i="6"/>
  <c r="E1874" i="6"/>
  <c r="E1875" i="6"/>
  <c r="E1876" i="6"/>
  <c r="E1877" i="6"/>
  <c r="E1878" i="6"/>
  <c r="E1880" i="6"/>
  <c r="E1881" i="6"/>
  <c r="E1882" i="6"/>
  <c r="E1883" i="6"/>
  <c r="E1884" i="6"/>
  <c r="E1885" i="6"/>
  <c r="E1886" i="6"/>
  <c r="E1887" i="6"/>
  <c r="E1888" i="6"/>
  <c r="E1889" i="6"/>
  <c r="E1890" i="6"/>
  <c r="E1891" i="6"/>
  <c r="E1892" i="6"/>
  <c r="E1893" i="6"/>
  <c r="E1894" i="6"/>
  <c r="E1895" i="6"/>
  <c r="E1896" i="6"/>
  <c r="E1897" i="6"/>
  <c r="E1898" i="6"/>
  <c r="E1899" i="6"/>
  <c r="E1900" i="6"/>
  <c r="E1901" i="6"/>
  <c r="E1902" i="6"/>
  <c r="E1903" i="6"/>
  <c r="E1904" i="6"/>
  <c r="E1905" i="6"/>
  <c r="E1906" i="6"/>
  <c r="E1907" i="6"/>
  <c r="E1908" i="6"/>
  <c r="E1909" i="6"/>
  <c r="E1910" i="6"/>
  <c r="E1911" i="6"/>
  <c r="E1912" i="6"/>
  <c r="E1913" i="6"/>
  <c r="E1914" i="6"/>
  <c r="E1915" i="6"/>
  <c r="E1916" i="6"/>
  <c r="E1917" i="6"/>
  <c r="E1918" i="6"/>
  <c r="E1919" i="6"/>
  <c r="E1920" i="6"/>
  <c r="E1921" i="6"/>
  <c r="E1922" i="6"/>
  <c r="E1923" i="6"/>
  <c r="E1924" i="6"/>
  <c r="E1925" i="6"/>
  <c r="E1926" i="6"/>
  <c r="E1927" i="6"/>
  <c r="E1928" i="6"/>
  <c r="E1929" i="6"/>
  <c r="E1930" i="6"/>
  <c r="E1931" i="6"/>
  <c r="E1932" i="6"/>
  <c r="E1933" i="6"/>
  <c r="E1934" i="6"/>
  <c r="E1935" i="6"/>
  <c r="E1936" i="6"/>
  <c r="E1937" i="6"/>
  <c r="E1938" i="6"/>
  <c r="E1939" i="6"/>
  <c r="E1940" i="6"/>
  <c r="E1941" i="6"/>
  <c r="E1942" i="6"/>
  <c r="E1943" i="6"/>
  <c r="E1944" i="6"/>
  <c r="E1945" i="6"/>
  <c r="E1946" i="6"/>
  <c r="E1947" i="6"/>
  <c r="E1948" i="6"/>
  <c r="E1949" i="6"/>
  <c r="E1950" i="6"/>
  <c r="E1951" i="6"/>
  <c r="E1952" i="6"/>
  <c r="E1953" i="6"/>
  <c r="E1954" i="6"/>
  <c r="E1955" i="6"/>
  <c r="E1956" i="6"/>
  <c r="E1957" i="6"/>
  <c r="E1958" i="6"/>
  <c r="E1959" i="6"/>
  <c r="E1960" i="6"/>
  <c r="E1961" i="6"/>
  <c r="E1962" i="6"/>
  <c r="E1963" i="6"/>
  <c r="E1964" i="6"/>
  <c r="E1965" i="6"/>
  <c r="E1966" i="6"/>
  <c r="E1967" i="6"/>
  <c r="E1968" i="6"/>
  <c r="E1969" i="6"/>
  <c r="E1970" i="6"/>
  <c r="E1971" i="6"/>
  <c r="E1972" i="6"/>
  <c r="E1973" i="6"/>
  <c r="E1974" i="6"/>
  <c r="E1975" i="6"/>
  <c r="E1976" i="6"/>
  <c r="E1977" i="6"/>
  <c r="E1978" i="6"/>
  <c r="E1979" i="6"/>
  <c r="E1980" i="6"/>
  <c r="E1981" i="6"/>
  <c r="E1982" i="6"/>
  <c r="E1983" i="6"/>
  <c r="E1984" i="6"/>
  <c r="E1985" i="6"/>
  <c r="E1986" i="6"/>
  <c r="E1987" i="6"/>
  <c r="E1988" i="6"/>
  <c r="E1989" i="6"/>
  <c r="E1990" i="6"/>
  <c r="E1991" i="6"/>
  <c r="E1992" i="6"/>
  <c r="E1994" i="6"/>
  <c r="E1995" i="6"/>
  <c r="E1996" i="6"/>
  <c r="E1997" i="6"/>
  <c r="E1998" i="6"/>
  <c r="E1999" i="6"/>
  <c r="E2000" i="6"/>
  <c r="E2001" i="6"/>
  <c r="E2002" i="6"/>
  <c r="E2003" i="6"/>
  <c r="E2004" i="6"/>
  <c r="E2005" i="6"/>
  <c r="E2006" i="6"/>
  <c r="E2007" i="6"/>
  <c r="E2008" i="6"/>
  <c r="E2009" i="6"/>
  <c r="E2010" i="6"/>
  <c r="E2011" i="6"/>
  <c r="E2012" i="6"/>
  <c r="E2013" i="6"/>
  <c r="E2014" i="6"/>
  <c r="E2015" i="6"/>
  <c r="E2016" i="6"/>
  <c r="E2017" i="6"/>
  <c r="E2018" i="6"/>
  <c r="E2019" i="6"/>
  <c r="E2020" i="6"/>
  <c r="E2021" i="6"/>
  <c r="E2022" i="6"/>
  <c r="E2023" i="6"/>
  <c r="E2024" i="6"/>
  <c r="E2025" i="6"/>
  <c r="E2026" i="6"/>
  <c r="E2027" i="6"/>
  <c r="E2028" i="6"/>
  <c r="E2029" i="6"/>
  <c r="E2030" i="6"/>
  <c r="E2031" i="6"/>
  <c r="E2032" i="6"/>
  <c r="E2033" i="6"/>
  <c r="E2034" i="6"/>
  <c r="E2035" i="6"/>
  <c r="E2036" i="6"/>
  <c r="E2037" i="6"/>
  <c r="E2038" i="6"/>
  <c r="E2039" i="6"/>
  <c r="E2040" i="6"/>
  <c r="E2041" i="6"/>
  <c r="E2042" i="6"/>
  <c r="E2043" i="6"/>
  <c r="E2044" i="6"/>
  <c r="E2045" i="6"/>
  <c r="E2046" i="6"/>
  <c r="E2047" i="6"/>
  <c r="E2048" i="6"/>
  <c r="E2049" i="6"/>
  <c r="E2050" i="6"/>
  <c r="E2051" i="6"/>
  <c r="E2052" i="6"/>
  <c r="E2053" i="6"/>
  <c r="E2054" i="6"/>
  <c r="E2055" i="6"/>
  <c r="E2056" i="6"/>
  <c r="E2057" i="6"/>
  <c r="E2058" i="6"/>
  <c r="E2059" i="6"/>
  <c r="E2060" i="6"/>
  <c r="E2061" i="6"/>
  <c r="E2062" i="6"/>
  <c r="E2063" i="6"/>
  <c r="E2064" i="6"/>
  <c r="E2065" i="6"/>
  <c r="E2066" i="6"/>
  <c r="E2067" i="6"/>
  <c r="E2068" i="6"/>
  <c r="E2069" i="6"/>
  <c r="E2070" i="6"/>
  <c r="E2071" i="6"/>
  <c r="E2072" i="6"/>
  <c r="E2073" i="6"/>
  <c r="E2074" i="6"/>
  <c r="E2075" i="6"/>
  <c r="E2076" i="6"/>
  <c r="E2077" i="6"/>
  <c r="E2078" i="6"/>
  <c r="E2079" i="6"/>
  <c r="E2080" i="6"/>
  <c r="E2081" i="6"/>
  <c r="E2082" i="6"/>
  <c r="E2083" i="6"/>
  <c r="E2084" i="6"/>
  <c r="E2085" i="6"/>
  <c r="E2086" i="6"/>
  <c r="E2087" i="6"/>
  <c r="E2088" i="6"/>
  <c r="E2089" i="6"/>
  <c r="E2090" i="6"/>
  <c r="E2091" i="6"/>
  <c r="E2092" i="6"/>
  <c r="E2093" i="6"/>
  <c r="E2094" i="6"/>
  <c r="E2095" i="6"/>
  <c r="E2096" i="6"/>
  <c r="E2097" i="6"/>
  <c r="E2098" i="6"/>
  <c r="E2099" i="6"/>
  <c r="E2100" i="6"/>
  <c r="E2101" i="6"/>
  <c r="E2102" i="6"/>
  <c r="E2103" i="6"/>
  <c r="E2104" i="6"/>
  <c r="E2105" i="6"/>
  <c r="E2106" i="6"/>
  <c r="E2107" i="6"/>
  <c r="E2108" i="6"/>
  <c r="E2109" i="6"/>
  <c r="E2110" i="6"/>
  <c r="E2111" i="6"/>
  <c r="E2112" i="6"/>
  <c r="E2113" i="6"/>
  <c r="E2114" i="6"/>
  <c r="E2115" i="6"/>
  <c r="E2116" i="6"/>
  <c r="E2117" i="6"/>
  <c r="E2118" i="6"/>
  <c r="E2119" i="6"/>
  <c r="E2120" i="6"/>
  <c r="E2121" i="6"/>
  <c r="E2122" i="6"/>
  <c r="E2123" i="6"/>
  <c r="E2124" i="6"/>
  <c r="E2125" i="6"/>
  <c r="E2126" i="6"/>
  <c r="E2127" i="6"/>
  <c r="E2128" i="6"/>
  <c r="E2129" i="6"/>
  <c r="E2130" i="6"/>
  <c r="E2131" i="6"/>
  <c r="E2132" i="6"/>
  <c r="E2133" i="6"/>
  <c r="E2134" i="6"/>
  <c r="E2135" i="6"/>
  <c r="E2136" i="6"/>
  <c r="E2137" i="6"/>
  <c r="E2138" i="6"/>
  <c r="E2139" i="6"/>
  <c r="E2140" i="6"/>
  <c r="E2141" i="6"/>
  <c r="E2142" i="6"/>
  <c r="E2143" i="6"/>
  <c r="E2144" i="6"/>
  <c r="E2145" i="6"/>
  <c r="E2146" i="6"/>
  <c r="E2154" i="6"/>
  <c r="E2148" i="6"/>
  <c r="E2149" i="6"/>
  <c r="E2150" i="6"/>
  <c r="E2151" i="6"/>
  <c r="E2152" i="6"/>
  <c r="E2153" i="6"/>
  <c r="E2155" i="6"/>
  <c r="E2156" i="6"/>
  <c r="E2157" i="6"/>
  <c r="E2158" i="6"/>
  <c r="E2159" i="6"/>
  <c r="E2160" i="6"/>
  <c r="E2161" i="6"/>
  <c r="E2162" i="6"/>
  <c r="E2163" i="6"/>
  <c r="E2164" i="6"/>
  <c r="E2165" i="6"/>
  <c r="E2166" i="6"/>
  <c r="E2167" i="6"/>
  <c r="E2169" i="6"/>
  <c r="E2168" i="6"/>
  <c r="E2170" i="6"/>
  <c r="E2171" i="6"/>
  <c r="E2172" i="6"/>
  <c r="E2173" i="6"/>
  <c r="E2174" i="6"/>
  <c r="E2175" i="6"/>
  <c r="E2176" i="6"/>
  <c r="E2177" i="6"/>
  <c r="E2178" i="6"/>
  <c r="E2179" i="6"/>
  <c r="E2180" i="6"/>
  <c r="E2181" i="6"/>
  <c r="E2182" i="6"/>
  <c r="E2183" i="6"/>
  <c r="E2184" i="6"/>
  <c r="E2185" i="6"/>
  <c r="E2186" i="6"/>
  <c r="E2187" i="6"/>
  <c r="E2188" i="6"/>
  <c r="E2189" i="6"/>
  <c r="E2190" i="6"/>
  <c r="E2191" i="6"/>
  <c r="E2192" i="6"/>
  <c r="E2193" i="6"/>
  <c r="E2194" i="6"/>
  <c r="E2195" i="6"/>
  <c r="E2196" i="6"/>
  <c r="E2197" i="6"/>
  <c r="E2198" i="6"/>
  <c r="E2199" i="6"/>
  <c r="E2200" i="6"/>
  <c r="E2201" i="6"/>
  <c r="E2202" i="6"/>
  <c r="E2203" i="6"/>
  <c r="E2205" i="6"/>
  <c r="E2206" i="6"/>
  <c r="E2207" i="6"/>
  <c r="E2208" i="6"/>
  <c r="E2209" i="6"/>
  <c r="E2210" i="6"/>
  <c r="E2211" i="6"/>
  <c r="E2212" i="6"/>
  <c r="E2213" i="6"/>
  <c r="E2214" i="6"/>
  <c r="E2215" i="6"/>
  <c r="E2216" i="6"/>
  <c r="E2217" i="6"/>
  <c r="E2218" i="6"/>
  <c r="E2219" i="6"/>
  <c r="E2220" i="6"/>
  <c r="E2221" i="6"/>
  <c r="E2222" i="6"/>
  <c r="E2223" i="6"/>
  <c r="E2224" i="6"/>
  <c r="E2225" i="6"/>
  <c r="E2226" i="6"/>
  <c r="E2227" i="6"/>
  <c r="E2228" i="6"/>
  <c r="E2229" i="6"/>
  <c r="E2230" i="6"/>
  <c r="E2231" i="6"/>
  <c r="E2232" i="6"/>
  <c r="E2233" i="6"/>
  <c r="E2234" i="6"/>
  <c r="E2235" i="6"/>
  <c r="E2236" i="6"/>
  <c r="E2237" i="6"/>
  <c r="E2238" i="6"/>
  <c r="E2239" i="6"/>
  <c r="E2240" i="6"/>
  <c r="E2241" i="6"/>
  <c r="E2242" i="6"/>
  <c r="E2243" i="6"/>
  <c r="E2244" i="6"/>
  <c r="E2245" i="6"/>
  <c r="E2246" i="6"/>
  <c r="E2247" i="6"/>
  <c r="E2248" i="6"/>
  <c r="E2249" i="6"/>
  <c r="E2250" i="6"/>
  <c r="E2251" i="6"/>
  <c r="E2252" i="6"/>
  <c r="E2253" i="6"/>
  <c r="E2254" i="6"/>
  <c r="E2255" i="6"/>
  <c r="E2256" i="6"/>
  <c r="E2257" i="6"/>
  <c r="E2258" i="6"/>
  <c r="E2259" i="6"/>
  <c r="E2260" i="6"/>
  <c r="E2261" i="6"/>
  <c r="E2262" i="6"/>
  <c r="E2263" i="6"/>
  <c r="E2264" i="6"/>
  <c r="E2265" i="6"/>
  <c r="E2266" i="6"/>
  <c r="E2267" i="6"/>
  <c r="E2268" i="6"/>
  <c r="E2269" i="6"/>
  <c r="E2270" i="6"/>
  <c r="E2271" i="6"/>
  <c r="E2272" i="6"/>
  <c r="E2273" i="6"/>
  <c r="E2275" i="6"/>
  <c r="E2276" i="6"/>
  <c r="E2277" i="6"/>
  <c r="E2278" i="6"/>
  <c r="E2279" i="6"/>
  <c r="E2280" i="6"/>
  <c r="E2282" i="6"/>
  <c r="E2283" i="6"/>
  <c r="E2284" i="6"/>
  <c r="E2285" i="6"/>
  <c r="E2286" i="6"/>
  <c r="E2287" i="6"/>
  <c r="E2288" i="6"/>
  <c r="E2289" i="6"/>
  <c r="E2290" i="6"/>
  <c r="E2291" i="6"/>
  <c r="E2292" i="6"/>
  <c r="E2293" i="6"/>
  <c r="E2294" i="6"/>
  <c r="E2295" i="6"/>
  <c r="E2296" i="6"/>
  <c r="E2297" i="6"/>
  <c r="E2298" i="6"/>
  <c r="E2299" i="6"/>
  <c r="E2300" i="6"/>
  <c r="E2301" i="6"/>
  <c r="E2302" i="6"/>
  <c r="E2303" i="6"/>
  <c r="E2304" i="6"/>
  <c r="E2305" i="6"/>
  <c r="E2306" i="6"/>
  <c r="E2307" i="6"/>
  <c r="E2308" i="6"/>
  <c r="E2309" i="6"/>
  <c r="E2310" i="6"/>
  <c r="E2311" i="6"/>
  <c r="E2312" i="6"/>
  <c r="E2313" i="6"/>
  <c r="E2314" i="6"/>
  <c r="E2315" i="6"/>
  <c r="E2316" i="6"/>
  <c r="E2317" i="6"/>
  <c r="E2318" i="6"/>
  <c r="E2319" i="6"/>
  <c r="E2320" i="6"/>
  <c r="E2321" i="6"/>
  <c r="E2322" i="6"/>
  <c r="E2323" i="6"/>
  <c r="E2324" i="6"/>
  <c r="E2325" i="6"/>
  <c r="E2326" i="6"/>
  <c r="E2327" i="6"/>
  <c r="E2328" i="6"/>
  <c r="E2329" i="6"/>
  <c r="E2330" i="6"/>
  <c r="E2331" i="6"/>
  <c r="E2332" i="6"/>
  <c r="E2333" i="6"/>
  <c r="E2334" i="6"/>
  <c r="E2335" i="6"/>
  <c r="L3" i="11" l="1"/>
  <c r="E2336" i="6"/>
  <c r="G4" i="19"/>
  <c r="G5" i="19"/>
  <c r="G6" i="19"/>
  <c r="G7" i="19"/>
  <c r="G8" i="19"/>
  <c r="G9" i="19"/>
  <c r="G10" i="19"/>
  <c r="G11" i="19"/>
  <c r="G12" i="19"/>
  <c r="G13" i="19"/>
  <c r="G14" i="19"/>
  <c r="G15" i="19"/>
  <c r="G16" i="19"/>
  <c r="G17" i="19"/>
  <c r="G18" i="19"/>
  <c r="G19" i="19"/>
  <c r="G20" i="19"/>
  <c r="G21" i="19"/>
  <c r="G22" i="19"/>
  <c r="G23" i="19"/>
  <c r="G24" i="19"/>
  <c r="G25" i="19"/>
  <c r="G26" i="19"/>
  <c r="G27" i="19"/>
  <c r="G28" i="19"/>
  <c r="G29" i="19"/>
  <c r="G30" i="19"/>
  <c r="G31" i="19"/>
  <c r="G32" i="19"/>
  <c r="G33" i="19"/>
  <c r="G34" i="19"/>
  <c r="G35" i="19"/>
  <c r="G36" i="19"/>
  <c r="G37" i="19"/>
  <c r="G38" i="19"/>
  <c r="G39" i="19"/>
  <c r="G40" i="19"/>
  <c r="G41" i="19"/>
  <c r="G42" i="19"/>
  <c r="G43" i="19"/>
  <c r="G44" i="19"/>
  <c r="G45" i="19"/>
  <c r="G46" i="19"/>
  <c r="G47" i="19"/>
  <c r="G48" i="19"/>
  <c r="G49" i="19"/>
  <c r="G50" i="19"/>
  <c r="G51" i="19"/>
  <c r="G52" i="19"/>
  <c r="G53" i="19"/>
  <c r="G54" i="19"/>
  <c r="G55" i="19"/>
  <c r="G56" i="19"/>
  <c r="G57" i="19"/>
  <c r="G58" i="19"/>
  <c r="G59" i="19"/>
  <c r="G60" i="19"/>
  <c r="G61" i="19"/>
  <c r="G62" i="19"/>
  <c r="G63" i="19"/>
  <c r="G64" i="19"/>
  <c r="G65" i="19"/>
  <c r="G66" i="19"/>
  <c r="G67" i="19"/>
  <c r="G68" i="19"/>
  <c r="G69" i="19"/>
  <c r="G70" i="19"/>
  <c r="G71" i="19"/>
  <c r="G72" i="19"/>
  <c r="G73" i="19"/>
  <c r="G74" i="19"/>
  <c r="G75" i="19"/>
  <c r="G76" i="19"/>
  <c r="G77" i="19"/>
  <c r="G78" i="19"/>
  <c r="G79" i="19"/>
  <c r="G80" i="19"/>
  <c r="G81" i="19"/>
  <c r="G82" i="19"/>
  <c r="G83" i="19"/>
  <c r="G84" i="19"/>
  <c r="G85" i="19"/>
  <c r="G86" i="19"/>
  <c r="G87" i="19"/>
  <c r="G88" i="19"/>
  <c r="G89" i="19"/>
  <c r="G90" i="19"/>
  <c r="G91" i="19"/>
  <c r="G92" i="19"/>
  <c r="G93" i="19"/>
  <c r="G94" i="19"/>
  <c r="G95" i="19"/>
  <c r="G96" i="19"/>
  <c r="G97" i="19"/>
  <c r="G98" i="19"/>
  <c r="G99" i="19"/>
  <c r="G100" i="19"/>
  <c r="G101" i="19"/>
  <c r="G102" i="19"/>
  <c r="G103" i="19"/>
  <c r="G104" i="19"/>
  <c r="G105" i="19"/>
  <c r="G106" i="19"/>
  <c r="G107" i="19"/>
  <c r="G108" i="19"/>
  <c r="G109" i="19"/>
  <c r="G110" i="19"/>
  <c r="G111" i="19"/>
  <c r="G112" i="19"/>
  <c r="G113" i="19"/>
  <c r="G114" i="19"/>
  <c r="G115" i="19"/>
  <c r="G116" i="19"/>
  <c r="G117" i="19"/>
  <c r="G118" i="19"/>
  <c r="G119" i="19"/>
  <c r="G120" i="19"/>
  <c r="G121" i="19"/>
  <c r="G122" i="19"/>
  <c r="G123" i="19"/>
  <c r="G124" i="19"/>
  <c r="G125" i="19"/>
  <c r="G126" i="19"/>
  <c r="G127" i="19"/>
  <c r="G128" i="19"/>
  <c r="G129" i="19"/>
  <c r="G130" i="19"/>
  <c r="G131" i="19"/>
  <c r="G132" i="19"/>
  <c r="G133" i="19"/>
  <c r="G134" i="19"/>
  <c r="G135" i="19"/>
  <c r="G136" i="19"/>
  <c r="G137" i="19"/>
  <c r="G138" i="19"/>
  <c r="G139" i="19"/>
  <c r="G140" i="19"/>
  <c r="G141" i="19"/>
  <c r="G142" i="19"/>
  <c r="G143" i="19"/>
  <c r="G144" i="19"/>
  <c r="G145" i="19"/>
  <c r="G146" i="19"/>
  <c r="G147" i="19"/>
  <c r="G148" i="19"/>
  <c r="G149" i="19"/>
  <c r="G150" i="19"/>
  <c r="G151" i="19"/>
  <c r="G152" i="19"/>
  <c r="G153" i="19"/>
  <c r="G154" i="19"/>
  <c r="G155" i="19"/>
  <c r="G156" i="19"/>
  <c r="G157" i="19"/>
  <c r="G158" i="19"/>
  <c r="G159" i="19"/>
  <c r="G160" i="19"/>
  <c r="G161" i="19"/>
  <c r="G162" i="19"/>
  <c r="G163" i="19"/>
  <c r="G164" i="19"/>
  <c r="G165" i="19"/>
  <c r="G166" i="19"/>
  <c r="G167" i="19"/>
  <c r="G168" i="19"/>
  <c r="G169" i="19"/>
  <c r="G170" i="19"/>
  <c r="G171" i="19"/>
  <c r="G172" i="19"/>
  <c r="G173" i="19"/>
  <c r="G174" i="19"/>
  <c r="G175" i="19"/>
  <c r="G176" i="19"/>
  <c r="G177" i="19"/>
  <c r="G178" i="19"/>
  <c r="G179" i="19"/>
  <c r="G180" i="19"/>
  <c r="G181" i="19"/>
  <c r="G182" i="19"/>
  <c r="G183" i="19"/>
  <c r="G184" i="19"/>
  <c r="G185" i="19"/>
  <c r="G186" i="19"/>
  <c r="G187" i="19"/>
  <c r="G188" i="19"/>
  <c r="G189" i="19"/>
  <c r="G190" i="19"/>
  <c r="G191" i="19"/>
  <c r="G192" i="19"/>
  <c r="G193" i="19"/>
  <c r="G194" i="19"/>
  <c r="G195" i="19"/>
  <c r="G196" i="19"/>
  <c r="G197" i="19"/>
  <c r="G198" i="19"/>
  <c r="G199" i="19"/>
  <c r="G200" i="19"/>
  <c r="G201" i="19"/>
  <c r="G202" i="19"/>
  <c r="G203" i="19"/>
  <c r="G204" i="19"/>
  <c r="G205" i="19"/>
  <c r="G206" i="19"/>
  <c r="G207" i="19"/>
  <c r="G208" i="19"/>
  <c r="G209" i="19"/>
  <c r="G210" i="19"/>
  <c r="G211" i="19"/>
  <c r="G212" i="19"/>
  <c r="G213" i="19"/>
  <c r="G214" i="19"/>
  <c r="G215" i="19"/>
  <c r="G216" i="19"/>
  <c r="G217" i="19"/>
  <c r="G218" i="19"/>
  <c r="G219" i="19"/>
  <c r="G220" i="19"/>
  <c r="G221" i="19"/>
  <c r="G222" i="19"/>
  <c r="G223" i="19"/>
  <c r="G224" i="19"/>
  <c r="G225" i="19"/>
  <c r="G226" i="19"/>
  <c r="G227" i="19"/>
  <c r="G228" i="19"/>
  <c r="G229" i="19"/>
  <c r="G230" i="19"/>
  <c r="G231" i="19"/>
  <c r="G232" i="19"/>
  <c r="G233" i="19"/>
  <c r="G234" i="19"/>
  <c r="G235" i="19"/>
  <c r="G236" i="19"/>
  <c r="G237" i="19"/>
  <c r="G238" i="19"/>
  <c r="G239" i="19"/>
  <c r="G240" i="19"/>
  <c r="G241" i="19"/>
  <c r="G242" i="19"/>
  <c r="G243" i="19"/>
  <c r="G244" i="19"/>
  <c r="G245" i="19"/>
  <c r="G246" i="19"/>
  <c r="G247" i="19"/>
  <c r="G248" i="19"/>
  <c r="G249" i="19"/>
  <c r="G250" i="19"/>
  <c r="G251" i="19"/>
  <c r="G252" i="19"/>
  <c r="G253" i="19"/>
  <c r="G254" i="19"/>
  <c r="G255" i="19"/>
  <c r="G256" i="19"/>
  <c r="G257" i="19"/>
  <c r="G258" i="19"/>
  <c r="G259" i="19"/>
  <c r="G260" i="19"/>
  <c r="G261" i="19"/>
  <c r="G262" i="19"/>
  <c r="G263" i="19"/>
  <c r="G264" i="19"/>
  <c r="G265" i="19"/>
  <c r="G266" i="19"/>
  <c r="G267" i="19"/>
  <c r="G268" i="19"/>
  <c r="G269" i="19"/>
  <c r="G270" i="19"/>
  <c r="G271" i="19"/>
  <c r="G272" i="19"/>
  <c r="G273" i="19"/>
  <c r="G274" i="19"/>
  <c r="G275" i="19"/>
  <c r="G276" i="19"/>
  <c r="G277" i="19"/>
  <c r="G278" i="19"/>
  <c r="G279" i="19"/>
  <c r="G280" i="19"/>
  <c r="G281" i="19"/>
  <c r="G282" i="19"/>
  <c r="G283" i="19"/>
  <c r="G284" i="19"/>
  <c r="G285" i="19"/>
  <c r="G286" i="19"/>
  <c r="G287" i="19"/>
  <c r="G288" i="19"/>
  <c r="G289" i="19"/>
  <c r="G290" i="19"/>
  <c r="G291" i="19"/>
  <c r="G292" i="19"/>
  <c r="G293" i="19"/>
  <c r="G294" i="19"/>
  <c r="G295" i="19"/>
  <c r="G296" i="19"/>
  <c r="G297" i="19"/>
  <c r="G298" i="19"/>
  <c r="G299" i="19"/>
  <c r="G300" i="19"/>
  <c r="G301" i="19"/>
  <c r="G302" i="19"/>
  <c r="G303" i="19"/>
  <c r="G304" i="19"/>
  <c r="G305" i="19"/>
  <c r="G306" i="19"/>
  <c r="G307" i="19"/>
  <c r="G308" i="19"/>
  <c r="G309" i="19"/>
  <c r="G310" i="19"/>
  <c r="G311" i="19"/>
  <c r="G312" i="19"/>
  <c r="G313" i="19"/>
  <c r="G314" i="19"/>
  <c r="G315" i="19"/>
  <c r="G316" i="19"/>
  <c r="G317" i="19"/>
  <c r="G318" i="19"/>
  <c r="G319" i="19"/>
  <c r="G320" i="19"/>
  <c r="G321" i="19"/>
  <c r="G322" i="19"/>
  <c r="G323" i="19"/>
  <c r="G324" i="19"/>
  <c r="G325" i="19"/>
  <c r="G326" i="19"/>
  <c r="G327" i="19"/>
  <c r="G328" i="19"/>
  <c r="G329" i="19"/>
  <c r="G330" i="19"/>
  <c r="G331" i="19"/>
  <c r="G332" i="19"/>
  <c r="G333" i="19"/>
  <c r="G334" i="19"/>
  <c r="G335" i="19"/>
  <c r="G336" i="19"/>
  <c r="G337" i="19"/>
  <c r="G338" i="19"/>
  <c r="G339" i="19"/>
  <c r="G340" i="19"/>
  <c r="G341" i="19"/>
  <c r="G342" i="19"/>
  <c r="G343" i="19"/>
  <c r="G344" i="19"/>
  <c r="G345" i="19"/>
  <c r="G346" i="19"/>
  <c r="G347" i="19"/>
  <c r="G348" i="19"/>
  <c r="G349" i="19"/>
  <c r="G350" i="19"/>
  <c r="G351" i="19"/>
  <c r="G352" i="19"/>
  <c r="G353" i="19"/>
  <c r="G354" i="19"/>
  <c r="G355" i="19"/>
  <c r="G356" i="19"/>
  <c r="G357" i="19"/>
  <c r="G358" i="19"/>
  <c r="G359" i="19"/>
  <c r="G360" i="19"/>
  <c r="G361" i="19"/>
  <c r="G362" i="19"/>
  <c r="G363" i="19"/>
  <c r="G364" i="19"/>
  <c r="G365" i="19"/>
  <c r="G366" i="19"/>
  <c r="G367" i="19"/>
  <c r="G368" i="19"/>
  <c r="G369" i="19"/>
  <c r="G370" i="19"/>
  <c r="G371" i="19"/>
  <c r="G372" i="19"/>
  <c r="G373" i="19"/>
  <c r="G374" i="19"/>
  <c r="G375" i="19"/>
  <c r="G376" i="19"/>
  <c r="G377" i="19"/>
  <c r="G378" i="19"/>
  <c r="G379" i="19"/>
  <c r="G380" i="19"/>
  <c r="G381" i="19"/>
  <c r="G382" i="19"/>
  <c r="G383" i="19"/>
  <c r="G384" i="19"/>
  <c r="G385" i="19"/>
  <c r="G386" i="19"/>
  <c r="G387" i="19"/>
  <c r="G388" i="19"/>
  <c r="G389" i="19"/>
  <c r="G390" i="19"/>
  <c r="G391" i="19"/>
  <c r="G392" i="19"/>
  <c r="G393" i="19"/>
  <c r="G394" i="19"/>
  <c r="G395" i="19"/>
  <c r="G396" i="19"/>
  <c r="G397" i="19"/>
  <c r="G398" i="19"/>
  <c r="G399" i="19"/>
  <c r="G400" i="19"/>
  <c r="G401" i="19"/>
  <c r="G402" i="19"/>
  <c r="G403" i="19"/>
  <c r="G404" i="19"/>
  <c r="G405" i="19"/>
  <c r="G406" i="19"/>
  <c r="G407" i="19"/>
  <c r="G408" i="19"/>
  <c r="G409" i="19"/>
  <c r="G410" i="19"/>
  <c r="G411" i="19"/>
  <c r="G412" i="19"/>
  <c r="G413" i="19"/>
  <c r="G414" i="19"/>
  <c r="G415" i="19"/>
  <c r="G416" i="19"/>
  <c r="G417" i="19"/>
  <c r="G418" i="19"/>
  <c r="G419" i="19"/>
  <c r="G420" i="19"/>
  <c r="G421" i="19"/>
  <c r="G422" i="19"/>
  <c r="G423" i="19"/>
  <c r="G424" i="19"/>
  <c r="G425" i="19"/>
  <c r="G426" i="19"/>
  <c r="G427" i="19"/>
  <c r="G428" i="19"/>
  <c r="G429" i="19"/>
  <c r="G430" i="19"/>
  <c r="G431" i="19"/>
  <c r="G432" i="19"/>
  <c r="G433" i="19"/>
  <c r="G434" i="19"/>
  <c r="G435" i="19"/>
  <c r="G436" i="19"/>
  <c r="G437" i="19"/>
  <c r="G438" i="19"/>
  <c r="G439" i="19"/>
  <c r="G440" i="19"/>
  <c r="G441" i="19"/>
  <c r="G442" i="19"/>
  <c r="G443" i="19"/>
  <c r="G444" i="19"/>
  <c r="G445" i="19"/>
  <c r="G446" i="19"/>
  <c r="G447" i="19"/>
  <c r="G448" i="19"/>
  <c r="G449" i="19"/>
  <c r="G450" i="19"/>
  <c r="G451" i="19"/>
  <c r="G452" i="19"/>
  <c r="G453" i="19"/>
  <c r="G454" i="19"/>
  <c r="G455" i="19"/>
  <c r="G456" i="19"/>
  <c r="G457" i="19"/>
  <c r="G458" i="19"/>
  <c r="G459" i="19"/>
  <c r="G460" i="19"/>
  <c r="G461" i="19"/>
  <c r="G462" i="19"/>
  <c r="G463" i="19"/>
  <c r="G464" i="19"/>
  <c r="G465" i="19"/>
  <c r="G466" i="19"/>
  <c r="G467" i="19"/>
  <c r="G468" i="19"/>
  <c r="G469" i="19"/>
  <c r="G470" i="19"/>
  <c r="G471" i="19"/>
  <c r="G472" i="19"/>
  <c r="G473" i="19"/>
  <c r="G474" i="19"/>
  <c r="G475" i="19"/>
  <c r="G476" i="19"/>
  <c r="G477" i="19"/>
  <c r="G478" i="19"/>
  <c r="G479" i="19"/>
  <c r="G480" i="19"/>
  <c r="G481" i="19"/>
  <c r="G482" i="19"/>
  <c r="G483" i="19"/>
  <c r="G484" i="19"/>
  <c r="G485" i="19"/>
  <c r="G486" i="19"/>
  <c r="G487" i="19"/>
  <c r="G488" i="19"/>
  <c r="G489" i="19"/>
  <c r="G490" i="19"/>
  <c r="G491" i="19"/>
  <c r="G492" i="19"/>
  <c r="G493" i="19"/>
  <c r="G494" i="19"/>
  <c r="G495" i="19"/>
  <c r="G496" i="19"/>
  <c r="G497" i="19"/>
  <c r="G498" i="19"/>
  <c r="G499" i="19"/>
  <c r="G500" i="19"/>
  <c r="G501" i="19"/>
  <c r="G502" i="19"/>
  <c r="G503" i="19"/>
  <c r="G504" i="19"/>
  <c r="G505" i="19"/>
  <c r="G506" i="19"/>
  <c r="G507" i="19"/>
  <c r="G508" i="19"/>
  <c r="G509" i="19"/>
  <c r="G510" i="19"/>
  <c r="G511" i="19"/>
  <c r="G512" i="19"/>
  <c r="G513" i="19"/>
  <c r="G514" i="19"/>
  <c r="G515" i="19"/>
  <c r="G516" i="19"/>
  <c r="G517" i="19"/>
  <c r="G518" i="19"/>
  <c r="G519" i="19"/>
  <c r="G520" i="19"/>
  <c r="G521" i="19"/>
  <c r="G522" i="19"/>
  <c r="G523" i="19"/>
  <c r="G524" i="19"/>
  <c r="G525" i="19"/>
  <c r="G526" i="19"/>
  <c r="G527" i="19"/>
  <c r="G528" i="19"/>
  <c r="G529" i="19"/>
  <c r="G530" i="19"/>
  <c r="G531" i="19"/>
  <c r="G532" i="19"/>
  <c r="G533" i="19"/>
  <c r="G534" i="19"/>
  <c r="G535" i="19"/>
  <c r="G536" i="19"/>
  <c r="G537" i="19"/>
  <c r="G538" i="19"/>
  <c r="G539" i="19"/>
  <c r="G540" i="19"/>
  <c r="G541" i="19"/>
  <c r="G542" i="19"/>
  <c r="G543" i="19"/>
  <c r="G544" i="19"/>
  <c r="G545" i="19"/>
  <c r="G546" i="19"/>
  <c r="G547" i="19"/>
  <c r="G548" i="19"/>
  <c r="G549" i="19"/>
  <c r="G550" i="19"/>
  <c r="G551" i="19"/>
  <c r="G552" i="19"/>
  <c r="G553" i="19"/>
  <c r="G554" i="19"/>
  <c r="G555" i="19"/>
  <c r="G556" i="19"/>
  <c r="G557" i="19"/>
  <c r="G558" i="19"/>
  <c r="G559" i="19"/>
  <c r="G560" i="19"/>
  <c r="G561" i="19"/>
  <c r="G562" i="19"/>
  <c r="G563" i="19"/>
  <c r="G564" i="19"/>
  <c r="G565" i="19"/>
  <c r="G566" i="19"/>
  <c r="G567" i="19"/>
  <c r="G568" i="19"/>
  <c r="G569" i="19"/>
  <c r="G570" i="19"/>
  <c r="G571" i="19"/>
  <c r="G572" i="19"/>
  <c r="G573" i="19"/>
  <c r="G574" i="19"/>
  <c r="G575" i="19"/>
  <c r="G576" i="19"/>
  <c r="G577" i="19"/>
  <c r="G578" i="19"/>
  <c r="G579" i="19"/>
  <c r="G580" i="19"/>
  <c r="G581" i="19"/>
  <c r="G582" i="19"/>
  <c r="G583" i="19"/>
  <c r="G584" i="19"/>
  <c r="G585" i="19"/>
  <c r="G586" i="19"/>
  <c r="G587" i="19"/>
  <c r="G588" i="19"/>
  <c r="G589" i="19"/>
  <c r="G590" i="19"/>
  <c r="G591" i="19"/>
  <c r="G592" i="19"/>
  <c r="G593" i="19"/>
  <c r="G594" i="19"/>
  <c r="G595" i="19"/>
  <c r="G596" i="19"/>
  <c r="G597" i="19"/>
  <c r="G598" i="19"/>
  <c r="G599" i="19"/>
  <c r="G600" i="19"/>
  <c r="G601" i="19"/>
  <c r="G602" i="19"/>
  <c r="G603" i="19"/>
  <c r="G604" i="19"/>
  <c r="G605" i="19"/>
  <c r="G606" i="19"/>
  <c r="G607" i="19"/>
  <c r="G608" i="19"/>
  <c r="G609" i="19"/>
  <c r="G610" i="19"/>
  <c r="G611" i="19"/>
  <c r="G612" i="19"/>
  <c r="G613" i="19"/>
  <c r="G614" i="19"/>
  <c r="G615" i="19"/>
  <c r="G616" i="19"/>
  <c r="G617" i="19"/>
  <c r="G618" i="19"/>
  <c r="G619" i="19"/>
  <c r="G620" i="19"/>
  <c r="G621" i="19"/>
  <c r="G622" i="19"/>
  <c r="G623" i="19"/>
  <c r="G624" i="19"/>
  <c r="G625" i="19"/>
  <c r="G626" i="19"/>
  <c r="G627" i="19"/>
  <c r="G628" i="19"/>
  <c r="G629" i="19"/>
  <c r="G630" i="19"/>
  <c r="G631" i="19"/>
  <c r="G632" i="19"/>
  <c r="G633" i="19"/>
  <c r="G634" i="19"/>
  <c r="G635" i="19"/>
  <c r="G636" i="19"/>
  <c r="G637" i="19"/>
  <c r="G638" i="19"/>
  <c r="G639" i="19"/>
  <c r="G640" i="19"/>
  <c r="G641" i="19"/>
  <c r="G642" i="19"/>
  <c r="G643" i="19"/>
  <c r="G644" i="19"/>
  <c r="G645" i="19"/>
  <c r="G646" i="19"/>
  <c r="G647" i="19"/>
  <c r="G648" i="19"/>
  <c r="G649" i="19"/>
  <c r="G650" i="19"/>
  <c r="G651" i="19"/>
  <c r="G652" i="19"/>
  <c r="G653" i="19"/>
  <c r="G654" i="19"/>
  <c r="G655" i="19"/>
  <c r="G656" i="19"/>
  <c r="G657" i="19"/>
  <c r="G658" i="19"/>
  <c r="G659" i="19"/>
  <c r="G660" i="19"/>
  <c r="G661" i="19"/>
  <c r="G662" i="19"/>
  <c r="G663" i="19"/>
  <c r="G664" i="19"/>
  <c r="G665" i="19"/>
  <c r="G666" i="19"/>
  <c r="G667" i="19"/>
  <c r="G668" i="19"/>
  <c r="G669" i="19"/>
  <c r="G670" i="19"/>
  <c r="G671" i="19"/>
  <c r="G672" i="19"/>
  <c r="G673" i="19"/>
  <c r="G674" i="19"/>
  <c r="G675" i="19"/>
  <c r="G676" i="19"/>
  <c r="G677" i="19"/>
  <c r="G678" i="19"/>
  <c r="G679" i="19"/>
  <c r="G680" i="19"/>
  <c r="G681" i="19"/>
  <c r="G682" i="19"/>
  <c r="G683" i="19"/>
  <c r="G684" i="19"/>
  <c r="G685" i="19"/>
  <c r="G686" i="19"/>
  <c r="G687" i="19"/>
  <c r="G688" i="19"/>
  <c r="G689" i="19"/>
  <c r="G690" i="19"/>
  <c r="G691" i="19"/>
  <c r="G692" i="19"/>
  <c r="G693" i="19"/>
  <c r="G694" i="19"/>
  <c r="G695" i="19"/>
  <c r="G696" i="19"/>
  <c r="G697" i="19"/>
  <c r="G698" i="19"/>
  <c r="G699" i="19"/>
  <c r="G700" i="19"/>
  <c r="G701" i="19"/>
  <c r="G702" i="19"/>
  <c r="G703" i="19"/>
  <c r="G704" i="19"/>
  <c r="G705" i="19"/>
  <c r="G706" i="19"/>
  <c r="G707" i="19"/>
  <c r="G708" i="19"/>
  <c r="G709" i="19"/>
  <c r="G710" i="19"/>
  <c r="G711" i="19"/>
  <c r="G712" i="19"/>
  <c r="G713" i="19"/>
  <c r="G714" i="19"/>
  <c r="G715" i="19"/>
  <c r="G716" i="19"/>
  <c r="G717" i="19"/>
  <c r="G718" i="19"/>
  <c r="G719" i="19"/>
  <c r="G720" i="19"/>
  <c r="G721" i="19"/>
  <c r="G722" i="19"/>
  <c r="G723" i="19"/>
  <c r="G724" i="19"/>
  <c r="G725" i="19"/>
  <c r="G726" i="19"/>
  <c r="G727" i="19"/>
  <c r="G728" i="19"/>
  <c r="G729" i="19"/>
  <c r="G730" i="19"/>
  <c r="G731" i="19"/>
  <c r="G732" i="19"/>
  <c r="G733" i="19"/>
  <c r="G734" i="19"/>
  <c r="G735" i="19"/>
  <c r="G736" i="19"/>
  <c r="G737" i="19"/>
  <c r="G738" i="19"/>
  <c r="G739" i="19"/>
  <c r="G740" i="19"/>
  <c r="G741" i="19"/>
  <c r="G742" i="19"/>
  <c r="G743" i="19"/>
  <c r="G744" i="19"/>
  <c r="G745" i="19"/>
  <c r="G746" i="19"/>
  <c r="G747" i="19"/>
  <c r="G748" i="19"/>
  <c r="G749" i="19"/>
  <c r="G750" i="19"/>
  <c r="G751" i="19"/>
  <c r="G752" i="19"/>
  <c r="G753" i="19"/>
  <c r="G754" i="19"/>
  <c r="G755" i="19"/>
  <c r="G756" i="19"/>
  <c r="G757" i="19"/>
  <c r="G758" i="19"/>
  <c r="G759" i="19"/>
  <c r="G760" i="19"/>
  <c r="G761" i="19"/>
  <c r="G762" i="19"/>
  <c r="G763" i="19"/>
  <c r="G764" i="19"/>
  <c r="G765" i="19"/>
  <c r="G766" i="19"/>
  <c r="G767" i="19"/>
  <c r="G768" i="19"/>
  <c r="G769" i="19"/>
  <c r="G770" i="19"/>
  <c r="G771" i="19"/>
  <c r="G772" i="19"/>
  <c r="G773" i="19"/>
  <c r="G774" i="19"/>
  <c r="G775" i="19"/>
  <c r="G776" i="19"/>
  <c r="G777" i="19"/>
  <c r="G778" i="19"/>
  <c r="G779" i="19"/>
  <c r="G780" i="19"/>
  <c r="G781" i="19"/>
  <c r="G782" i="19"/>
  <c r="G783" i="19"/>
  <c r="G784" i="19"/>
  <c r="G785" i="19"/>
  <c r="G786" i="19"/>
  <c r="G787" i="19"/>
  <c r="G788" i="19"/>
  <c r="G789" i="19"/>
  <c r="G790" i="19"/>
  <c r="G791" i="19"/>
  <c r="G792" i="19"/>
  <c r="G793" i="19"/>
  <c r="G794" i="19"/>
  <c r="G795" i="19"/>
  <c r="G796" i="19"/>
  <c r="G797" i="19"/>
  <c r="G798" i="19"/>
  <c r="G799" i="19"/>
  <c r="G800" i="19"/>
  <c r="G801" i="19"/>
  <c r="G802" i="19"/>
  <c r="G803" i="19"/>
  <c r="G804" i="19"/>
  <c r="G805" i="19"/>
  <c r="G806" i="19"/>
  <c r="G807" i="19"/>
  <c r="G808" i="19"/>
  <c r="G809" i="19"/>
  <c r="G810" i="19"/>
  <c r="G811" i="19"/>
  <c r="G812" i="19"/>
  <c r="G813" i="19"/>
  <c r="G814" i="19"/>
  <c r="G815" i="19"/>
  <c r="G816" i="19"/>
  <c r="G817" i="19"/>
  <c r="G818" i="19"/>
  <c r="G819" i="19"/>
  <c r="G820" i="19"/>
  <c r="G821" i="19"/>
  <c r="G822" i="19"/>
  <c r="G823" i="19"/>
  <c r="G824" i="19"/>
  <c r="G825" i="19"/>
  <c r="G826" i="19"/>
  <c r="G827" i="19"/>
  <c r="G828" i="19"/>
  <c r="G829" i="19"/>
  <c r="G830" i="19"/>
  <c r="G831" i="19"/>
  <c r="G832" i="19"/>
  <c r="G833" i="19"/>
  <c r="G834" i="19"/>
  <c r="G835" i="19"/>
  <c r="G836" i="19"/>
  <c r="G837" i="19"/>
  <c r="G838" i="19"/>
  <c r="G839" i="19"/>
  <c r="G840" i="19"/>
  <c r="G841" i="19"/>
  <c r="G842" i="19"/>
  <c r="G843" i="19"/>
  <c r="G844" i="19"/>
  <c r="G845" i="19"/>
  <c r="G846" i="19"/>
  <c r="G847" i="19"/>
  <c r="G848" i="19"/>
  <c r="G849" i="19"/>
  <c r="G850" i="19"/>
  <c r="G851" i="19"/>
  <c r="G852" i="19"/>
  <c r="G853" i="19"/>
  <c r="G854" i="19"/>
  <c r="G855" i="19"/>
  <c r="G856" i="19"/>
  <c r="G857" i="19"/>
  <c r="G858" i="19"/>
  <c r="G859" i="19"/>
  <c r="G860" i="19"/>
  <c r="G861" i="19"/>
  <c r="G862" i="19"/>
  <c r="G863" i="19"/>
  <c r="G864" i="19"/>
  <c r="G865" i="19"/>
  <c r="G866" i="19"/>
  <c r="G867" i="19"/>
  <c r="G868" i="19"/>
  <c r="G869" i="19"/>
  <c r="G870" i="19"/>
  <c r="G871" i="19"/>
  <c r="G872" i="19"/>
  <c r="G873" i="19"/>
  <c r="G874" i="19"/>
  <c r="G875" i="19"/>
  <c r="G876" i="19"/>
  <c r="G877" i="19"/>
  <c r="G878" i="19"/>
  <c r="G879" i="19"/>
  <c r="G880" i="19"/>
  <c r="G881" i="19"/>
  <c r="G882" i="19"/>
  <c r="G883" i="19"/>
  <c r="G884" i="19"/>
  <c r="G885" i="19"/>
  <c r="G886" i="19"/>
  <c r="G887" i="19"/>
  <c r="G888" i="19"/>
  <c r="G889" i="19"/>
  <c r="G890" i="19"/>
  <c r="G891" i="19"/>
  <c r="G892" i="19"/>
  <c r="G893" i="19"/>
  <c r="G894" i="19"/>
  <c r="G895" i="19"/>
  <c r="G896" i="19"/>
  <c r="G897" i="19"/>
  <c r="G898" i="19"/>
  <c r="G899" i="19"/>
  <c r="G900" i="19"/>
  <c r="G901" i="19"/>
  <c r="G902" i="19"/>
  <c r="G903" i="19"/>
  <c r="G904" i="19"/>
  <c r="G905" i="19"/>
  <c r="G906" i="19"/>
  <c r="G907" i="19"/>
  <c r="G908" i="19"/>
  <c r="G909" i="19"/>
  <c r="G910" i="19"/>
  <c r="G911" i="19"/>
  <c r="G912" i="19"/>
  <c r="G913" i="19"/>
  <c r="G914" i="19"/>
  <c r="G915" i="19"/>
  <c r="G916" i="19"/>
  <c r="G917" i="19"/>
  <c r="G918" i="19"/>
  <c r="G919" i="19"/>
  <c r="G920" i="19"/>
  <c r="G921" i="19"/>
  <c r="G922" i="19"/>
  <c r="G923" i="19"/>
  <c r="G924" i="19"/>
  <c r="G925" i="19"/>
  <c r="G926" i="19"/>
  <c r="G927" i="19"/>
  <c r="G928" i="19"/>
  <c r="G929" i="19"/>
  <c r="G930" i="19"/>
  <c r="G931" i="19"/>
  <c r="G932" i="19"/>
  <c r="G933" i="19"/>
  <c r="G934" i="19"/>
  <c r="G935" i="19"/>
  <c r="G936" i="19"/>
  <c r="G937" i="19"/>
  <c r="G938" i="19"/>
  <c r="G939" i="19"/>
  <c r="G940" i="19"/>
  <c r="G941" i="19"/>
  <c r="G942" i="19"/>
  <c r="G943" i="19"/>
  <c r="G944" i="19"/>
  <c r="G945" i="19"/>
  <c r="G946" i="19"/>
  <c r="G947" i="19"/>
  <c r="G948" i="19"/>
  <c r="G949" i="19"/>
  <c r="G950" i="19"/>
  <c r="G951" i="19"/>
  <c r="G952" i="19"/>
  <c r="G953" i="19"/>
  <c r="G954" i="19"/>
  <c r="G955" i="19"/>
  <c r="G956" i="19"/>
  <c r="G957" i="19"/>
  <c r="G958" i="19"/>
  <c r="G959" i="19"/>
  <c r="G960" i="19"/>
  <c r="G961" i="19"/>
  <c r="G962" i="19"/>
  <c r="G963" i="19"/>
  <c r="G964" i="19"/>
  <c r="G965" i="19"/>
  <c r="G966" i="19"/>
  <c r="G967" i="19"/>
  <c r="G968" i="19"/>
  <c r="G969" i="19"/>
  <c r="G970" i="19"/>
  <c r="G971" i="19"/>
  <c r="G972" i="19"/>
  <c r="G973" i="19"/>
  <c r="G974" i="19"/>
  <c r="G975" i="19"/>
  <c r="G976" i="19"/>
  <c r="G977" i="19"/>
  <c r="G978" i="19"/>
  <c r="G979" i="19"/>
  <c r="G980" i="19"/>
  <c r="G981" i="19"/>
  <c r="G982" i="19"/>
  <c r="G983" i="19"/>
  <c r="G984" i="19"/>
  <c r="G985" i="19"/>
  <c r="G986" i="19"/>
  <c r="G987" i="19"/>
  <c r="G988" i="19"/>
  <c r="G989" i="19"/>
  <c r="G990" i="19"/>
  <c r="G991" i="19"/>
  <c r="G992" i="19"/>
  <c r="G993" i="19"/>
  <c r="G994" i="19"/>
  <c r="G995" i="19"/>
  <c r="G996" i="19"/>
  <c r="G997" i="19"/>
  <c r="G998" i="19"/>
  <c r="G999" i="19"/>
  <c r="G1000" i="19"/>
  <c r="G1001" i="19"/>
  <c r="G1002" i="19"/>
  <c r="G1003" i="19"/>
  <c r="G1004" i="19"/>
  <c r="G1005" i="19"/>
  <c r="G1006" i="19"/>
  <c r="G1007" i="19"/>
  <c r="G1008" i="19"/>
  <c r="G1009" i="19"/>
  <c r="G1010" i="19"/>
  <c r="G1011" i="19"/>
  <c r="G1012" i="19"/>
  <c r="G1013" i="19"/>
  <c r="G1014" i="19"/>
  <c r="G1015" i="19"/>
  <c r="G1016" i="19"/>
  <c r="G1017" i="19"/>
  <c r="G1018" i="19"/>
  <c r="G1019" i="19"/>
  <c r="G1020" i="19"/>
  <c r="G1021" i="19"/>
  <c r="G1022" i="19"/>
  <c r="G1023" i="19"/>
  <c r="G1024" i="19"/>
  <c r="G1025" i="19"/>
  <c r="G1026" i="19"/>
  <c r="G1027" i="19"/>
  <c r="G1028" i="19"/>
  <c r="G1029" i="19"/>
  <c r="G1030" i="19"/>
  <c r="G1031" i="19"/>
  <c r="G1032" i="19"/>
  <c r="G1033" i="19"/>
  <c r="G1034" i="19"/>
  <c r="G1035" i="19"/>
  <c r="G1036" i="19"/>
  <c r="G1037" i="19"/>
  <c r="G1038" i="19"/>
  <c r="G1039" i="19"/>
  <c r="G1040" i="19"/>
  <c r="G1041" i="19"/>
  <c r="G1042" i="19"/>
  <c r="G1043" i="19"/>
  <c r="G1044" i="19"/>
  <c r="G1045" i="19"/>
  <c r="G1046" i="19"/>
  <c r="G1047" i="19"/>
  <c r="G1048" i="19"/>
  <c r="G1049" i="19"/>
  <c r="G1050" i="19"/>
  <c r="G1051" i="19"/>
  <c r="G1052" i="19"/>
  <c r="G1053" i="19"/>
  <c r="G1054" i="19"/>
  <c r="G1055" i="19"/>
  <c r="G1056" i="19"/>
  <c r="G1057" i="19"/>
  <c r="G1058" i="19"/>
  <c r="G1059" i="19"/>
  <c r="G1060" i="19"/>
  <c r="G1061" i="19"/>
  <c r="G1062" i="19"/>
  <c r="G1063" i="19"/>
  <c r="G1064" i="19"/>
  <c r="G1065" i="19"/>
  <c r="G1066" i="19"/>
  <c r="G1067" i="19"/>
  <c r="G1068" i="19"/>
  <c r="G1069" i="19"/>
  <c r="G1070" i="19"/>
  <c r="G1071" i="19"/>
  <c r="G1072" i="19"/>
  <c r="G1073" i="19"/>
  <c r="G1074" i="19"/>
  <c r="G1075" i="19"/>
  <c r="G1076" i="19"/>
  <c r="G1077" i="19"/>
  <c r="G1078" i="19"/>
  <c r="G1079" i="19"/>
  <c r="G1080" i="19"/>
  <c r="G1081" i="19"/>
  <c r="G1082" i="19"/>
  <c r="G1083" i="19"/>
  <c r="G1084" i="19"/>
  <c r="G1085" i="19"/>
  <c r="G1086" i="19"/>
  <c r="G1087" i="19"/>
  <c r="G1088" i="19"/>
  <c r="G1089" i="19"/>
  <c r="G1090" i="19"/>
  <c r="G1091" i="19"/>
  <c r="G1092" i="19"/>
  <c r="G1093" i="19"/>
  <c r="G1094" i="19"/>
  <c r="G1095" i="19"/>
  <c r="G1096" i="19"/>
  <c r="G1097" i="19"/>
  <c r="G1098" i="19"/>
  <c r="G1099" i="19"/>
  <c r="G1100" i="19"/>
  <c r="G1101" i="19"/>
  <c r="G1102" i="19"/>
  <c r="G1103" i="19"/>
  <c r="G1104" i="19"/>
  <c r="G1105" i="19"/>
  <c r="G1106" i="19"/>
  <c r="G1107" i="19"/>
  <c r="G1108" i="19"/>
  <c r="G1109" i="19"/>
  <c r="G1110" i="19"/>
  <c r="G1111" i="19"/>
  <c r="G1112" i="19"/>
  <c r="G1113" i="19"/>
  <c r="G1114" i="19"/>
  <c r="G1115" i="19"/>
  <c r="G1116" i="19"/>
  <c r="G1117" i="19"/>
  <c r="G1118" i="19"/>
  <c r="G1119" i="19"/>
  <c r="G1120" i="19"/>
  <c r="G1121" i="19"/>
  <c r="G1122" i="19"/>
  <c r="G1123" i="19"/>
  <c r="G1124" i="19"/>
  <c r="G1125" i="19"/>
  <c r="G1126" i="19"/>
  <c r="G1127" i="19"/>
  <c r="G1128" i="19"/>
  <c r="G1129" i="19"/>
  <c r="G1130" i="19"/>
  <c r="G1131" i="19"/>
  <c r="G1132" i="19"/>
  <c r="G1133" i="19"/>
  <c r="G1134" i="19"/>
  <c r="G1135" i="19"/>
  <c r="G1136" i="19"/>
  <c r="G1137" i="19"/>
  <c r="G1138" i="19"/>
  <c r="G1139" i="19"/>
  <c r="G1140" i="19"/>
  <c r="G1141" i="19"/>
  <c r="G1142" i="19"/>
  <c r="G1143" i="19"/>
  <c r="G1144" i="19"/>
  <c r="G1145" i="19"/>
  <c r="G1146" i="19"/>
  <c r="G1147" i="19"/>
  <c r="G1148" i="19"/>
  <c r="G1149" i="19"/>
  <c r="G1150" i="19"/>
  <c r="G1151" i="19"/>
  <c r="G1152" i="19"/>
  <c r="G1153" i="19"/>
  <c r="G1154" i="19"/>
  <c r="G1155" i="19"/>
  <c r="G1156" i="19"/>
  <c r="G1157" i="19"/>
  <c r="G1158" i="19"/>
  <c r="G1159" i="19"/>
  <c r="G1160" i="19"/>
  <c r="G1161" i="19"/>
  <c r="G1162" i="19"/>
  <c r="G1163" i="19"/>
  <c r="G1164" i="19"/>
  <c r="G1165" i="19"/>
  <c r="G1166" i="19"/>
  <c r="G1167" i="19"/>
  <c r="G1168" i="19"/>
  <c r="G1169" i="19"/>
  <c r="G1170" i="19"/>
  <c r="G1171" i="19"/>
  <c r="G1172" i="19"/>
  <c r="G1173" i="19"/>
  <c r="G1174" i="19"/>
  <c r="G1175" i="19"/>
  <c r="G1176" i="19"/>
  <c r="G1177" i="19"/>
  <c r="G1178" i="19"/>
  <c r="G1179" i="19"/>
  <c r="G1180" i="19"/>
  <c r="G1181" i="19"/>
  <c r="G1182" i="19"/>
  <c r="G1183" i="19"/>
  <c r="G1184" i="19"/>
  <c r="G1185" i="19"/>
  <c r="G1186" i="19"/>
  <c r="G1187" i="19"/>
  <c r="G1188" i="19"/>
  <c r="G1189" i="19"/>
  <c r="G1190" i="19"/>
  <c r="G1191" i="19"/>
  <c r="G1192" i="19"/>
  <c r="G1193" i="19"/>
  <c r="G1194" i="19"/>
  <c r="G1195" i="19"/>
  <c r="G1196" i="19"/>
  <c r="G1197" i="19"/>
  <c r="G1198" i="19"/>
  <c r="G1199" i="19"/>
  <c r="G1200" i="19"/>
  <c r="G1201" i="19"/>
  <c r="G1202" i="19"/>
  <c r="G1203" i="19"/>
  <c r="G1204" i="19"/>
  <c r="G1205" i="19"/>
  <c r="G1206" i="19"/>
  <c r="G1207" i="19"/>
  <c r="G1208" i="19"/>
  <c r="G1209" i="19"/>
  <c r="G1210" i="19"/>
  <c r="G1211" i="19"/>
  <c r="G1212" i="19"/>
  <c r="G1213" i="19"/>
  <c r="G1214" i="19"/>
  <c r="G1215" i="19"/>
  <c r="G1216" i="19"/>
  <c r="G1217" i="19"/>
  <c r="G1218" i="19"/>
  <c r="G1219" i="19"/>
  <c r="G1220" i="19"/>
  <c r="G1221" i="19"/>
  <c r="G1222" i="19"/>
  <c r="G1223" i="19"/>
  <c r="G1224" i="19"/>
  <c r="G1225" i="19"/>
  <c r="G1226" i="19"/>
  <c r="G1227" i="19"/>
  <c r="G1228" i="19"/>
  <c r="G1229" i="19"/>
  <c r="G1230" i="19"/>
  <c r="G1231" i="19"/>
  <c r="G1232" i="19"/>
  <c r="G1233" i="19"/>
  <c r="G1234" i="19"/>
  <c r="G1235" i="19"/>
  <c r="G1236" i="19"/>
  <c r="G1237" i="19"/>
  <c r="G1238" i="19"/>
  <c r="G1239" i="19"/>
  <c r="G1240" i="19"/>
  <c r="G1241" i="19"/>
  <c r="G1242" i="19"/>
  <c r="G1243" i="19"/>
  <c r="G1244" i="19"/>
  <c r="G1245" i="19"/>
  <c r="G1246" i="19"/>
  <c r="G1247" i="19"/>
  <c r="G1248" i="19"/>
  <c r="G1249" i="19"/>
  <c r="G1250" i="19"/>
  <c r="G1251" i="19"/>
  <c r="G1252" i="19"/>
  <c r="G1253" i="19"/>
  <c r="G1254" i="19"/>
  <c r="G1255" i="19"/>
  <c r="G1256" i="19"/>
  <c r="G1257" i="19"/>
  <c r="G1258" i="19"/>
  <c r="G1259" i="19"/>
  <c r="G1260" i="19"/>
  <c r="G1261" i="19"/>
  <c r="G1262" i="19"/>
  <c r="G1263" i="19"/>
  <c r="G1264" i="19"/>
  <c r="G1265" i="19"/>
  <c r="G1266" i="19"/>
  <c r="G1267" i="19"/>
  <c r="G1268" i="19"/>
  <c r="G1269" i="19"/>
  <c r="G1270" i="19"/>
  <c r="G1271" i="19"/>
  <c r="G1272" i="19"/>
  <c r="G1273" i="19"/>
  <c r="G1274" i="19"/>
  <c r="G1275" i="19"/>
  <c r="G1276" i="19"/>
  <c r="G1277" i="19"/>
  <c r="G1278" i="19"/>
  <c r="G1279" i="19"/>
  <c r="G1280" i="19"/>
  <c r="G1281" i="19"/>
  <c r="G1282" i="19"/>
  <c r="G1283" i="19"/>
  <c r="G1284" i="19"/>
  <c r="G1285" i="19"/>
  <c r="G1286" i="19"/>
  <c r="G1287" i="19"/>
  <c r="G1288" i="19"/>
  <c r="G1289" i="19"/>
  <c r="G1290" i="19"/>
  <c r="G1291" i="19"/>
  <c r="G1292" i="19"/>
  <c r="G1293" i="19"/>
  <c r="G1294" i="19"/>
  <c r="G1295" i="19"/>
  <c r="G1296" i="19"/>
  <c r="G1297" i="19"/>
  <c r="G1298" i="19"/>
  <c r="G1299" i="19"/>
  <c r="G1300" i="19"/>
  <c r="G1301" i="19"/>
  <c r="G1302" i="19"/>
  <c r="G1303" i="19"/>
  <c r="G1304" i="19"/>
  <c r="G1305" i="19"/>
  <c r="G1306" i="19"/>
  <c r="G1307" i="19"/>
  <c r="G1308" i="19"/>
  <c r="G1309" i="19"/>
  <c r="G1310" i="19"/>
  <c r="G1311" i="19"/>
  <c r="G1312" i="19"/>
  <c r="G1313" i="19"/>
  <c r="G1314" i="19"/>
  <c r="G1315" i="19"/>
  <c r="G1316" i="19"/>
  <c r="G1317" i="19"/>
  <c r="G1318" i="19"/>
  <c r="G1319" i="19"/>
  <c r="G1320" i="19"/>
  <c r="G1321" i="19"/>
  <c r="G1322" i="19"/>
  <c r="G1323" i="19"/>
  <c r="G1324" i="19"/>
  <c r="G1325" i="19"/>
  <c r="G1326" i="19"/>
  <c r="G1327" i="19"/>
  <c r="G1328" i="19"/>
  <c r="G1329" i="19"/>
  <c r="G1330" i="19"/>
  <c r="G1331" i="19"/>
  <c r="G1332" i="19"/>
  <c r="G1333" i="19"/>
  <c r="G1334" i="19"/>
  <c r="G1335" i="19"/>
  <c r="G1336" i="19"/>
  <c r="G1337" i="19"/>
  <c r="G1338" i="19"/>
  <c r="G1339" i="19"/>
  <c r="G1340" i="19"/>
  <c r="G1341" i="19"/>
  <c r="G1342" i="19"/>
  <c r="G1343" i="19"/>
  <c r="G1344" i="19"/>
  <c r="G1345" i="19"/>
  <c r="G1346" i="19"/>
  <c r="G1347" i="19"/>
  <c r="G1348" i="19"/>
  <c r="G1349" i="19"/>
  <c r="G1350" i="19"/>
  <c r="G1351" i="19"/>
  <c r="G1352" i="19"/>
  <c r="G1353" i="19"/>
  <c r="G1354" i="19"/>
  <c r="G1355" i="19"/>
  <c r="G1356" i="19"/>
  <c r="G1357" i="19"/>
  <c r="G1358" i="19"/>
  <c r="G1359" i="19"/>
  <c r="G1360" i="19"/>
  <c r="G1361" i="19"/>
  <c r="G1362" i="19"/>
  <c r="G1363" i="19"/>
  <c r="G1364" i="19"/>
  <c r="G1365" i="19"/>
  <c r="G1366" i="19"/>
  <c r="G1367" i="19"/>
  <c r="G1368" i="19"/>
  <c r="G1369" i="19"/>
  <c r="G1370" i="19"/>
  <c r="G1371" i="19"/>
  <c r="G1372" i="19"/>
  <c r="G1373" i="19"/>
  <c r="G1374" i="19"/>
  <c r="G1375" i="19"/>
  <c r="G1376" i="19"/>
  <c r="G1377" i="19"/>
  <c r="G1378" i="19"/>
  <c r="G1379" i="19"/>
  <c r="G1380" i="19"/>
  <c r="G1381" i="19"/>
  <c r="G1382" i="19"/>
  <c r="G1383" i="19"/>
  <c r="G1384" i="19"/>
  <c r="G1385" i="19"/>
  <c r="G1386" i="19"/>
  <c r="G1387" i="19"/>
  <c r="G1388" i="19"/>
  <c r="G1389" i="19"/>
  <c r="G1390" i="19"/>
  <c r="G1391" i="19"/>
  <c r="G1392" i="19"/>
  <c r="G1393" i="19"/>
  <c r="G1394" i="19"/>
  <c r="G1395" i="19"/>
  <c r="G1396" i="19"/>
  <c r="G1397" i="19"/>
  <c r="G1398" i="19"/>
  <c r="G1399" i="19"/>
  <c r="G1400" i="19"/>
  <c r="G1401" i="19"/>
  <c r="G1402" i="19"/>
  <c r="G1403" i="19"/>
  <c r="G1404" i="19"/>
  <c r="G1405" i="19"/>
  <c r="G1406" i="19"/>
  <c r="G1407" i="19"/>
  <c r="G1408" i="19"/>
  <c r="G1409" i="19"/>
  <c r="G1410" i="19"/>
  <c r="G1411" i="19"/>
  <c r="G1412" i="19"/>
  <c r="G1413" i="19"/>
  <c r="G1414" i="19"/>
  <c r="G1415" i="19"/>
  <c r="G1416" i="19"/>
  <c r="G1417" i="19"/>
  <c r="G1418" i="19"/>
  <c r="G1419" i="19"/>
  <c r="G1420" i="19"/>
  <c r="G1421" i="19"/>
  <c r="G1422" i="19"/>
  <c r="G1423" i="19"/>
  <c r="G1424" i="19"/>
  <c r="G1425" i="19"/>
  <c r="G1426" i="19"/>
  <c r="G1427" i="19"/>
  <c r="G1428" i="19"/>
  <c r="G1429" i="19"/>
  <c r="G1430" i="19"/>
  <c r="G1431" i="19"/>
  <c r="G1432" i="19"/>
  <c r="G1433" i="19"/>
  <c r="G1434" i="19"/>
  <c r="G1435" i="19"/>
  <c r="G1436" i="19"/>
  <c r="G1437" i="19"/>
  <c r="G1438" i="19"/>
  <c r="G1439" i="19"/>
  <c r="G1440" i="19"/>
  <c r="G1441" i="19"/>
  <c r="G1442" i="19"/>
  <c r="G1443" i="19"/>
  <c r="G1444" i="19"/>
  <c r="G1445" i="19"/>
  <c r="G1446" i="19"/>
  <c r="G1447" i="19"/>
  <c r="G1448" i="19"/>
  <c r="G1449" i="19"/>
  <c r="G1450" i="19"/>
  <c r="G1451" i="19"/>
  <c r="G1452" i="19"/>
  <c r="G1453" i="19"/>
  <c r="G1454" i="19"/>
  <c r="G1455" i="19"/>
  <c r="G1456" i="19"/>
  <c r="G1457" i="19"/>
  <c r="G1458" i="19"/>
  <c r="G1459" i="19"/>
  <c r="G1460" i="19"/>
  <c r="G1461" i="19"/>
  <c r="G1462" i="19"/>
  <c r="G1463" i="19"/>
  <c r="G1464" i="19"/>
  <c r="G1465" i="19"/>
  <c r="G1466" i="19"/>
  <c r="G1467" i="19"/>
  <c r="G1468" i="19"/>
  <c r="G1469" i="19"/>
  <c r="G1470" i="19"/>
  <c r="G1471" i="19"/>
  <c r="G1472" i="19"/>
  <c r="G1473" i="19"/>
  <c r="G1474" i="19"/>
  <c r="G1475" i="19"/>
  <c r="G1476" i="19"/>
  <c r="G1477" i="19"/>
  <c r="G1478" i="19"/>
  <c r="G1479" i="19"/>
  <c r="G1480" i="19"/>
  <c r="G1481" i="19"/>
  <c r="G1482" i="19"/>
  <c r="G1483" i="19"/>
  <c r="G1484" i="19"/>
  <c r="G1485" i="19"/>
  <c r="G1486" i="19"/>
  <c r="G1487" i="19"/>
  <c r="G1488" i="19"/>
  <c r="G1489" i="19"/>
  <c r="G1490" i="19"/>
  <c r="G1491" i="19"/>
  <c r="G1492" i="19"/>
  <c r="G1493" i="19"/>
  <c r="G1494" i="19"/>
  <c r="G1495" i="19"/>
  <c r="G1496" i="19"/>
  <c r="G1497" i="19"/>
  <c r="G1498" i="19"/>
  <c r="G1499" i="19"/>
  <c r="G1500" i="19"/>
  <c r="G1501" i="19"/>
  <c r="G1502" i="19"/>
  <c r="G1503" i="19"/>
  <c r="G1504" i="19"/>
  <c r="G1505" i="19"/>
  <c r="G1506" i="19"/>
  <c r="G1507" i="19"/>
  <c r="G1508" i="19"/>
  <c r="G1509" i="19"/>
  <c r="G1510" i="19"/>
  <c r="G1511" i="19"/>
  <c r="G1512" i="19"/>
  <c r="G1513" i="19"/>
  <c r="G1514" i="19"/>
  <c r="G1515" i="19"/>
  <c r="G1516" i="19"/>
  <c r="G1517" i="19"/>
  <c r="G1518" i="19"/>
  <c r="G1519" i="19"/>
  <c r="G1520" i="19"/>
  <c r="G1521" i="19"/>
  <c r="G1522" i="19"/>
  <c r="G1523" i="19"/>
  <c r="G1524" i="19"/>
  <c r="G1525" i="19"/>
  <c r="G1526" i="19"/>
  <c r="G1527" i="19"/>
  <c r="G1528" i="19"/>
  <c r="G1529" i="19"/>
  <c r="G1530" i="19"/>
  <c r="G1531" i="19"/>
  <c r="G1532" i="19"/>
  <c r="G1533" i="19"/>
  <c r="G1534" i="19"/>
  <c r="G1535" i="19"/>
  <c r="G1536" i="19"/>
  <c r="G1537" i="19"/>
  <c r="G1538" i="19"/>
  <c r="G1539" i="19"/>
  <c r="G1540" i="19"/>
  <c r="G1541" i="19"/>
  <c r="G1542" i="19"/>
  <c r="G1543" i="19"/>
  <c r="G1544" i="19"/>
  <c r="G1545" i="19"/>
  <c r="G1546" i="19"/>
  <c r="G1547" i="19"/>
  <c r="G1548" i="19"/>
  <c r="G1549" i="19"/>
  <c r="G1550" i="19"/>
  <c r="G1551" i="19"/>
  <c r="G1552" i="19"/>
  <c r="G1553" i="19"/>
  <c r="G1554" i="19"/>
  <c r="G1555" i="19"/>
  <c r="G1556" i="19"/>
  <c r="G1557" i="19"/>
  <c r="G1558" i="19"/>
  <c r="G1559" i="19"/>
  <c r="G1560" i="19"/>
  <c r="G1561" i="19"/>
  <c r="G1562" i="19"/>
  <c r="G1563" i="19"/>
  <c r="G1564" i="19"/>
  <c r="G1565" i="19"/>
  <c r="G1566" i="19"/>
  <c r="G1567" i="19"/>
  <c r="G1568" i="19"/>
  <c r="G1569" i="19"/>
  <c r="G1570" i="19"/>
  <c r="G1571" i="19"/>
  <c r="G1572" i="19"/>
  <c r="G1573" i="19"/>
  <c r="G1574" i="19"/>
  <c r="G1575" i="19"/>
  <c r="G1576" i="19"/>
  <c r="G1577" i="19"/>
  <c r="G1578" i="19"/>
  <c r="G1579" i="19"/>
  <c r="G1580" i="19"/>
  <c r="G1581" i="19"/>
  <c r="G1582" i="19"/>
  <c r="G1583" i="19"/>
  <c r="G1584" i="19"/>
  <c r="G1585" i="19"/>
  <c r="G1586" i="19"/>
  <c r="G1587" i="19"/>
  <c r="G1588" i="19"/>
  <c r="G1589" i="19"/>
  <c r="G1590" i="19"/>
  <c r="G1591" i="19"/>
  <c r="G1592" i="19"/>
  <c r="G1593" i="19"/>
  <c r="G1594" i="19"/>
  <c r="G1595" i="19"/>
  <c r="G1596" i="19"/>
  <c r="G1597" i="19"/>
  <c r="G1598" i="19"/>
  <c r="G1599" i="19"/>
  <c r="G1600" i="19"/>
  <c r="G1601" i="19"/>
  <c r="G1602" i="19"/>
  <c r="G1603" i="19"/>
  <c r="G1604" i="19"/>
  <c r="G1605" i="19"/>
  <c r="G1606" i="19"/>
  <c r="G1607" i="19"/>
  <c r="G1608" i="19"/>
  <c r="G1609" i="19"/>
  <c r="G1610" i="19"/>
  <c r="G1611" i="19"/>
  <c r="G1612" i="19"/>
  <c r="G1613" i="19"/>
  <c r="G1614" i="19"/>
  <c r="G1615" i="19"/>
  <c r="G1616" i="19"/>
  <c r="G1617" i="19"/>
  <c r="G1618" i="19"/>
  <c r="G1619" i="19"/>
  <c r="G1620" i="19"/>
  <c r="G1621" i="19"/>
  <c r="G1622" i="19"/>
  <c r="G1623" i="19"/>
  <c r="G1624" i="19"/>
  <c r="G1625" i="19"/>
  <c r="G1626" i="19"/>
  <c r="G1627" i="19"/>
  <c r="G1628" i="19"/>
  <c r="G1629" i="19"/>
  <c r="G1630" i="19"/>
  <c r="G1631" i="19"/>
  <c r="G1632" i="19"/>
  <c r="G1633" i="19"/>
  <c r="G1634" i="19"/>
  <c r="G1635" i="19"/>
  <c r="G1636" i="19"/>
  <c r="G1637" i="19"/>
  <c r="G1638" i="19"/>
  <c r="G1639" i="19"/>
  <c r="G1640" i="19"/>
  <c r="G1641" i="19"/>
  <c r="G1642" i="19"/>
  <c r="G1643" i="19"/>
  <c r="G1644" i="19"/>
  <c r="G1645" i="19"/>
  <c r="G1646" i="19"/>
  <c r="G1647" i="19"/>
  <c r="G1648" i="19"/>
  <c r="G1649" i="19"/>
  <c r="G1650" i="19"/>
  <c r="G1651" i="19"/>
  <c r="G1652" i="19"/>
  <c r="G1653" i="19"/>
  <c r="G1654" i="19"/>
  <c r="G1655" i="19"/>
  <c r="G1656" i="19"/>
  <c r="G1657" i="19"/>
  <c r="G1658" i="19"/>
  <c r="G1659" i="19"/>
  <c r="G1660" i="19"/>
  <c r="G1661" i="19"/>
  <c r="G1662" i="19"/>
  <c r="G1663" i="19"/>
  <c r="G1664" i="19"/>
  <c r="G1665" i="19"/>
  <c r="G1666" i="19"/>
  <c r="G1667" i="19"/>
  <c r="G1668" i="19"/>
  <c r="G1669" i="19"/>
  <c r="G1670" i="19"/>
  <c r="G1671" i="19"/>
  <c r="G1672" i="19"/>
  <c r="G1673" i="19"/>
  <c r="G1674" i="19"/>
  <c r="G1675" i="19"/>
  <c r="G1676" i="19"/>
  <c r="G1677" i="19"/>
  <c r="G1678" i="19"/>
  <c r="G1679" i="19"/>
  <c r="G1680" i="19"/>
  <c r="G1681" i="19"/>
  <c r="G1682" i="19"/>
  <c r="G1683" i="19"/>
  <c r="G1684" i="19"/>
  <c r="G1685" i="19"/>
  <c r="G1686" i="19"/>
  <c r="G1687" i="19"/>
  <c r="G1688" i="19"/>
  <c r="G1689" i="19"/>
  <c r="G1690" i="19"/>
  <c r="G1691" i="19"/>
  <c r="G1692" i="19"/>
  <c r="G1693" i="19"/>
  <c r="G1694" i="19"/>
  <c r="G1695" i="19"/>
  <c r="G1696" i="19"/>
  <c r="G1697" i="19"/>
  <c r="G1698" i="19"/>
  <c r="G1699" i="19"/>
  <c r="G1700" i="19"/>
  <c r="G1701" i="19"/>
  <c r="G1702" i="19"/>
  <c r="G1703" i="19"/>
  <c r="G1704" i="19"/>
  <c r="G1705" i="19"/>
  <c r="G1706" i="19"/>
  <c r="G1707" i="19"/>
  <c r="G1708" i="19"/>
  <c r="G1709" i="19"/>
  <c r="G1710" i="19"/>
  <c r="G1711" i="19"/>
  <c r="G1712" i="19"/>
  <c r="G1713" i="19"/>
  <c r="G1714" i="19"/>
  <c r="G1715" i="19"/>
  <c r="G1716" i="19"/>
  <c r="G1717" i="19"/>
  <c r="G1718" i="19"/>
  <c r="G1719" i="19"/>
  <c r="G1720" i="19"/>
  <c r="G1721" i="19"/>
  <c r="G1722" i="19"/>
  <c r="G1723" i="19"/>
  <c r="G1724" i="19"/>
  <c r="G1725" i="19"/>
  <c r="G1726" i="19"/>
  <c r="G1727" i="19"/>
  <c r="G1728" i="19"/>
  <c r="G1729" i="19"/>
  <c r="G1730" i="19"/>
  <c r="G1731" i="19"/>
  <c r="G1732" i="19"/>
  <c r="G1733" i="19"/>
  <c r="G1734" i="19"/>
  <c r="G1735" i="19"/>
  <c r="G1736" i="19"/>
  <c r="G1737" i="19"/>
  <c r="G1738" i="19"/>
  <c r="G1739" i="19"/>
  <c r="G1740" i="19"/>
  <c r="G1741" i="19"/>
  <c r="G1742" i="19"/>
  <c r="G1743" i="19"/>
  <c r="G1744" i="19"/>
  <c r="G1745" i="19"/>
  <c r="G1746" i="19"/>
  <c r="G1747" i="19"/>
  <c r="G1748" i="19"/>
  <c r="G1749" i="19"/>
  <c r="G1750" i="19"/>
  <c r="G1751" i="19"/>
  <c r="G1752" i="19"/>
  <c r="G1753" i="19"/>
  <c r="G1754" i="19"/>
  <c r="G1755" i="19"/>
  <c r="G1756" i="19"/>
  <c r="G1757" i="19"/>
  <c r="G1758" i="19"/>
  <c r="G1759" i="19"/>
  <c r="G1760" i="19"/>
  <c r="G1761" i="19"/>
  <c r="G1762" i="19"/>
  <c r="G1763" i="19"/>
  <c r="G1764" i="19"/>
  <c r="G1765" i="19"/>
  <c r="G1766" i="19"/>
  <c r="G1767" i="19"/>
  <c r="G1768" i="19"/>
  <c r="G1769" i="19"/>
  <c r="G1770" i="19"/>
  <c r="G1771" i="19"/>
  <c r="G1772" i="19"/>
  <c r="G1773" i="19"/>
  <c r="G1774" i="19"/>
  <c r="G1775" i="19"/>
  <c r="G1776" i="19"/>
  <c r="G1777" i="19"/>
  <c r="G1778" i="19"/>
  <c r="G1779" i="19"/>
  <c r="G1780" i="19"/>
  <c r="G1781" i="19"/>
  <c r="G1782" i="19"/>
  <c r="G1783" i="19"/>
  <c r="G1784" i="19"/>
  <c r="G1785" i="19"/>
  <c r="G1786" i="19"/>
  <c r="G1787" i="19"/>
  <c r="G1788" i="19"/>
  <c r="G1789" i="19"/>
  <c r="G1790" i="19"/>
  <c r="G1791" i="19"/>
  <c r="G1792" i="19"/>
  <c r="G1793" i="19"/>
  <c r="G1794" i="19"/>
  <c r="G1795" i="19"/>
  <c r="G1796" i="19"/>
  <c r="G1797" i="19"/>
  <c r="G1798" i="19"/>
  <c r="G1799" i="19"/>
  <c r="G1800" i="19"/>
  <c r="G1801" i="19"/>
  <c r="G1802" i="19"/>
  <c r="G1803" i="19"/>
  <c r="G1804" i="19"/>
  <c r="G1805" i="19"/>
  <c r="G1806" i="19"/>
  <c r="G1807" i="19"/>
  <c r="G1808" i="19"/>
  <c r="G1809" i="19"/>
  <c r="G1810" i="19"/>
  <c r="G1811" i="19"/>
  <c r="G1812" i="19"/>
  <c r="G1813" i="19"/>
  <c r="G1814" i="19"/>
  <c r="G1815" i="19"/>
  <c r="G1816" i="19"/>
  <c r="G1817" i="19"/>
  <c r="G1818" i="19"/>
  <c r="G1819" i="19"/>
  <c r="G1820" i="19"/>
  <c r="G1821" i="19"/>
  <c r="G1822" i="19"/>
  <c r="G1823" i="19"/>
  <c r="G1824" i="19"/>
  <c r="G1825" i="19"/>
  <c r="G1826" i="19"/>
  <c r="G1827" i="19"/>
  <c r="G1828" i="19"/>
  <c r="G1829" i="19"/>
  <c r="G1830" i="19"/>
  <c r="G1831" i="19"/>
  <c r="G1832" i="19"/>
  <c r="G1833" i="19"/>
  <c r="G1834" i="19"/>
  <c r="G1835" i="19"/>
  <c r="G1836" i="19"/>
  <c r="G1837" i="19"/>
  <c r="G1838" i="19"/>
  <c r="G1839" i="19"/>
  <c r="G1840" i="19"/>
  <c r="G1841" i="19"/>
  <c r="G1842" i="19"/>
  <c r="G1843" i="19"/>
  <c r="G1844" i="19"/>
  <c r="G1845" i="19"/>
  <c r="G1846" i="19"/>
  <c r="G1847" i="19"/>
  <c r="G1848" i="19"/>
  <c r="G1849" i="19"/>
  <c r="G1850" i="19"/>
  <c r="G1851" i="19"/>
  <c r="G1852" i="19"/>
  <c r="G1853" i="19"/>
  <c r="G1854" i="19"/>
  <c r="G1855" i="19"/>
  <c r="G1856" i="19"/>
  <c r="G1857" i="19"/>
  <c r="G1858" i="19"/>
  <c r="G1859" i="19"/>
  <c r="G1860" i="19"/>
  <c r="G1861" i="19"/>
  <c r="G1862" i="19"/>
  <c r="G1863" i="19"/>
  <c r="G1864" i="19"/>
  <c r="G1865" i="19"/>
  <c r="G1866" i="19"/>
  <c r="G1867" i="19"/>
  <c r="G1868" i="19"/>
  <c r="G1869" i="19"/>
  <c r="G1870" i="19"/>
  <c r="G1871" i="19"/>
  <c r="G1872" i="19"/>
  <c r="G1873" i="19"/>
  <c r="G1874" i="19"/>
  <c r="G1875" i="19"/>
  <c r="G1876" i="19"/>
  <c r="G1877" i="19"/>
  <c r="G1878" i="19"/>
  <c r="G1879" i="19"/>
  <c r="G1880" i="19"/>
  <c r="G1881" i="19"/>
  <c r="G1882" i="19"/>
  <c r="G1883" i="19"/>
  <c r="G1884" i="19"/>
  <c r="G1885" i="19"/>
  <c r="G1886" i="19"/>
  <c r="G1887" i="19"/>
  <c r="G1888" i="19"/>
  <c r="G1889" i="19"/>
  <c r="G1890" i="19"/>
  <c r="G1891" i="19"/>
  <c r="G1892" i="19"/>
  <c r="G1893" i="19"/>
  <c r="G1894" i="19"/>
  <c r="G1895" i="19"/>
  <c r="G1896" i="19"/>
  <c r="G1897" i="19"/>
  <c r="G1898" i="19"/>
  <c r="G1899" i="19"/>
  <c r="G1900" i="19"/>
  <c r="G1901" i="19"/>
  <c r="G1902" i="19"/>
  <c r="G1903" i="19"/>
  <c r="G1904" i="19"/>
  <c r="G1905" i="19"/>
  <c r="G1906" i="19"/>
  <c r="G1907" i="19"/>
  <c r="G1908" i="19"/>
  <c r="G1909" i="19"/>
  <c r="G1910" i="19"/>
  <c r="G1911" i="19"/>
  <c r="G1912" i="19"/>
  <c r="G1913" i="19"/>
  <c r="G1914" i="19"/>
  <c r="G1915" i="19"/>
  <c r="G1916" i="19"/>
  <c r="G1917" i="19"/>
  <c r="G1918" i="19"/>
  <c r="G1919" i="19"/>
  <c r="G1920" i="19"/>
  <c r="G1921" i="19"/>
  <c r="G1922" i="19"/>
  <c r="G1923" i="19"/>
  <c r="G1924" i="19"/>
  <c r="G1925" i="19"/>
  <c r="G1926" i="19"/>
  <c r="G1927" i="19"/>
  <c r="G1928" i="19"/>
  <c r="G1929" i="19"/>
  <c r="G1930" i="19"/>
  <c r="G1931" i="19"/>
  <c r="G1932" i="19"/>
  <c r="G1933" i="19"/>
  <c r="G1934" i="19"/>
  <c r="G1935" i="19"/>
  <c r="G1936" i="19"/>
  <c r="G1937" i="19"/>
  <c r="G1938" i="19"/>
  <c r="G1939" i="19"/>
  <c r="G1940" i="19"/>
  <c r="G1941" i="19"/>
  <c r="G1942" i="19"/>
  <c r="G1943" i="19"/>
  <c r="G1944" i="19"/>
  <c r="G1945" i="19"/>
  <c r="G1946" i="19"/>
  <c r="G1947" i="19"/>
  <c r="G1948" i="19"/>
  <c r="G1949" i="19"/>
  <c r="G1950" i="19"/>
  <c r="G1951" i="19"/>
  <c r="G1952" i="19"/>
  <c r="G1953" i="19"/>
  <c r="G1954" i="19"/>
  <c r="G1955" i="19"/>
  <c r="G1956" i="19"/>
  <c r="G1957" i="19"/>
  <c r="G1958" i="19"/>
  <c r="G1959" i="19"/>
  <c r="G1960" i="19"/>
  <c r="G1961" i="19"/>
  <c r="G1962" i="19"/>
  <c r="G1963" i="19"/>
  <c r="G1964" i="19"/>
  <c r="G1965" i="19"/>
  <c r="G1966" i="19"/>
  <c r="G1967" i="19"/>
  <c r="G1968" i="19"/>
  <c r="G1969" i="19"/>
  <c r="G1970" i="19"/>
  <c r="G1971" i="19"/>
  <c r="G1972" i="19"/>
  <c r="G1973" i="19"/>
  <c r="G1974" i="19"/>
  <c r="G1975" i="19"/>
  <c r="G1976" i="19"/>
  <c r="G1977" i="19"/>
  <c r="G1978" i="19"/>
  <c r="G1979" i="19"/>
  <c r="G1980" i="19"/>
  <c r="G1981" i="19"/>
  <c r="G1982" i="19"/>
  <c r="G1983" i="19"/>
  <c r="G1984" i="19"/>
  <c r="G1985" i="19"/>
  <c r="G1986" i="19"/>
  <c r="G1987" i="19"/>
  <c r="G1988" i="19"/>
  <c r="G1989" i="19"/>
  <c r="G1990" i="19"/>
  <c r="G1991" i="19"/>
  <c r="G1992" i="19"/>
  <c r="G1993" i="19"/>
  <c r="G1994" i="19"/>
  <c r="G1995" i="19"/>
  <c r="G1996" i="19"/>
  <c r="G1997" i="19"/>
  <c r="G1998" i="19"/>
  <c r="G1999" i="19"/>
  <c r="G2000" i="19"/>
  <c r="G2001" i="19"/>
  <c r="G2002" i="19"/>
  <c r="G2003" i="19"/>
  <c r="G2004" i="19"/>
  <c r="G2005" i="19"/>
  <c r="G2006" i="19"/>
  <c r="G2007" i="19"/>
  <c r="G2008" i="19"/>
  <c r="G2009" i="19"/>
  <c r="G2010" i="19"/>
  <c r="G2011" i="19"/>
  <c r="G2012" i="19"/>
  <c r="G2013" i="19"/>
  <c r="G2014" i="19"/>
  <c r="G2015" i="19"/>
  <c r="G2016" i="19"/>
  <c r="G2017" i="19"/>
  <c r="G2018" i="19"/>
  <c r="G2019" i="19"/>
  <c r="G2020" i="19"/>
  <c r="G2021" i="19"/>
  <c r="G2022" i="19"/>
  <c r="G2023" i="19"/>
  <c r="G2024" i="19"/>
  <c r="G2025" i="19"/>
  <c r="G2026" i="19"/>
  <c r="G2027" i="19"/>
  <c r="G2028" i="19"/>
  <c r="G2029" i="19"/>
  <c r="G2030" i="19"/>
  <c r="G2031" i="19"/>
  <c r="G2032" i="19"/>
  <c r="G2033" i="19"/>
  <c r="G2034" i="19"/>
  <c r="G2035" i="19"/>
  <c r="G2036" i="19"/>
  <c r="G2037" i="19"/>
  <c r="G2038" i="19"/>
  <c r="G2039" i="19"/>
  <c r="G2040" i="19"/>
  <c r="G2041" i="19"/>
  <c r="G2042" i="19"/>
  <c r="G2043" i="19"/>
  <c r="G2044" i="19"/>
  <c r="G2045" i="19"/>
  <c r="G2046" i="19"/>
  <c r="G2047" i="19"/>
  <c r="G2048" i="19"/>
  <c r="G2049" i="19"/>
  <c r="G2050" i="19"/>
  <c r="G2051" i="19"/>
  <c r="G2052" i="19"/>
  <c r="G2053" i="19"/>
  <c r="G2054" i="19"/>
  <c r="G2055" i="19"/>
  <c r="G2056" i="19"/>
  <c r="G2057" i="19"/>
  <c r="G2058" i="19"/>
  <c r="G2059" i="19"/>
  <c r="G2060" i="19"/>
  <c r="G2061" i="19"/>
  <c r="G2062" i="19"/>
  <c r="G2063" i="19"/>
  <c r="G2064" i="19"/>
  <c r="G2065" i="19"/>
  <c r="G2066" i="19"/>
  <c r="G2067" i="19"/>
  <c r="G2068" i="19"/>
  <c r="G2069" i="19"/>
  <c r="G2070" i="19"/>
  <c r="G2071" i="19"/>
  <c r="G2072" i="19"/>
  <c r="G2073" i="19"/>
  <c r="G2074" i="19"/>
  <c r="G2075" i="19"/>
  <c r="G2076" i="19"/>
  <c r="G2077" i="19"/>
  <c r="G2078" i="19"/>
  <c r="G2079" i="19"/>
  <c r="G2080" i="19"/>
  <c r="G2081" i="19"/>
  <c r="G2082" i="19"/>
  <c r="G2083" i="19"/>
  <c r="G2084" i="19"/>
  <c r="G2085" i="19"/>
  <c r="G2086" i="19"/>
  <c r="G2087" i="19"/>
  <c r="G2088" i="19"/>
  <c r="G2089" i="19"/>
  <c r="G2090" i="19"/>
  <c r="G2091" i="19"/>
  <c r="G2092" i="19"/>
  <c r="G2093" i="19"/>
  <c r="G2094" i="19"/>
  <c r="G2095" i="19"/>
  <c r="G2096" i="19"/>
  <c r="G2097" i="19"/>
  <c r="G2098" i="19"/>
  <c r="G2099" i="19"/>
  <c r="G2100" i="19"/>
  <c r="G2101" i="19"/>
  <c r="G2102" i="19"/>
  <c r="G2103" i="19"/>
  <c r="G2104" i="19"/>
  <c r="G2105" i="19"/>
  <c r="G2106" i="19"/>
  <c r="G2107" i="19"/>
  <c r="G2108" i="19"/>
  <c r="G2109" i="19"/>
  <c r="G2110" i="19"/>
  <c r="G2111" i="19"/>
  <c r="G2112" i="19"/>
  <c r="G2113" i="19"/>
  <c r="G2114" i="19"/>
  <c r="G2115" i="19"/>
  <c r="G2116" i="19"/>
  <c r="G2117" i="19"/>
  <c r="G2118" i="19"/>
  <c r="G2119" i="19"/>
  <c r="G2120" i="19"/>
  <c r="G2121" i="19"/>
  <c r="G2122" i="19"/>
  <c r="G2123" i="19"/>
  <c r="G2124" i="19"/>
  <c r="G2125" i="19"/>
  <c r="G2126" i="19"/>
  <c r="G2127" i="19"/>
  <c r="G2128" i="19"/>
  <c r="G2129" i="19"/>
  <c r="G2130" i="19"/>
  <c r="G2131" i="19"/>
  <c r="G2132" i="19"/>
  <c r="G2133" i="19"/>
  <c r="G2134" i="19"/>
  <c r="G2135" i="19"/>
  <c r="G2136" i="19"/>
  <c r="G2137" i="19"/>
  <c r="G2138" i="19"/>
  <c r="G2139" i="19"/>
  <c r="G2140" i="19"/>
  <c r="G2141" i="19"/>
  <c r="G2142" i="19"/>
  <c r="G2143" i="19"/>
  <c r="G2144" i="19"/>
  <c r="G2145" i="19"/>
  <c r="G2146" i="19"/>
  <c r="G2147" i="19"/>
  <c r="G2148" i="19"/>
  <c r="G2149" i="19"/>
  <c r="G2150" i="19"/>
  <c r="G2151" i="19"/>
  <c r="G2152" i="19"/>
  <c r="G2153" i="19"/>
  <c r="G2154" i="19"/>
  <c r="G2155" i="19"/>
  <c r="G2156" i="19"/>
  <c r="G2157" i="19"/>
  <c r="G2158" i="19"/>
  <c r="G2159" i="19"/>
  <c r="G2160" i="19"/>
  <c r="G2161" i="19"/>
  <c r="G2162" i="19"/>
  <c r="G2163" i="19"/>
  <c r="G2164" i="19"/>
  <c r="G2165" i="19"/>
  <c r="G2166" i="19"/>
  <c r="G2167" i="19"/>
  <c r="G2168" i="19"/>
  <c r="G2169" i="19"/>
  <c r="G2170" i="19"/>
  <c r="G2171" i="19"/>
  <c r="G2172" i="19"/>
  <c r="G2173" i="19"/>
  <c r="G2174" i="19"/>
  <c r="G2175" i="19"/>
  <c r="G2176" i="19"/>
  <c r="G2177" i="19"/>
  <c r="G2178" i="19"/>
  <c r="G2179" i="19"/>
  <c r="G2180" i="19"/>
  <c r="G2181" i="19"/>
  <c r="G2182" i="19"/>
  <c r="G2183" i="19"/>
  <c r="G2184" i="19"/>
  <c r="G2185" i="19"/>
  <c r="G2186" i="19"/>
  <c r="G2187" i="19"/>
  <c r="G2188" i="19"/>
  <c r="G2189" i="19"/>
  <c r="G2190" i="19"/>
  <c r="G2191" i="19"/>
  <c r="G2192" i="19"/>
  <c r="G2193" i="19"/>
  <c r="G2194" i="19"/>
  <c r="G2195" i="19"/>
  <c r="G2196" i="19"/>
  <c r="G2197" i="19"/>
  <c r="G2198" i="19"/>
  <c r="G2199" i="19"/>
  <c r="G2200" i="19"/>
  <c r="G2201" i="19"/>
  <c r="G2202" i="19"/>
  <c r="G2203" i="19"/>
  <c r="G2204" i="19"/>
  <c r="G2205" i="19"/>
  <c r="G2206" i="19"/>
  <c r="G2207" i="19"/>
  <c r="G2208" i="19"/>
  <c r="G2209" i="19"/>
  <c r="G2210" i="19"/>
  <c r="G2211" i="19"/>
  <c r="G2212" i="19"/>
  <c r="G2213" i="19"/>
  <c r="G2214" i="19"/>
  <c r="G2215" i="19"/>
  <c r="G2216" i="19"/>
  <c r="G2217" i="19"/>
  <c r="G2218" i="19"/>
  <c r="G2219" i="19"/>
  <c r="G2220" i="19"/>
  <c r="G2221" i="19"/>
  <c r="G2222" i="19"/>
  <c r="G2223" i="19"/>
  <c r="G2224" i="19"/>
  <c r="G2225" i="19"/>
  <c r="G2226" i="19"/>
  <c r="G2227" i="19"/>
  <c r="G2228" i="19"/>
  <c r="G2229" i="19"/>
  <c r="G2230" i="19"/>
  <c r="G2231" i="19"/>
  <c r="G2232" i="19"/>
  <c r="G2233" i="19"/>
  <c r="G2234" i="19"/>
  <c r="G2235" i="19"/>
  <c r="G2236" i="19"/>
  <c r="G2237" i="19"/>
  <c r="G2238" i="19"/>
  <c r="G2239" i="19"/>
  <c r="G2240" i="19"/>
  <c r="G2241" i="19"/>
  <c r="G2242" i="19"/>
  <c r="G2243" i="19"/>
  <c r="G2244" i="19"/>
  <c r="G2245" i="19"/>
  <c r="G2246" i="19"/>
  <c r="G2247" i="19"/>
  <c r="G2248" i="19"/>
  <c r="G2249" i="19"/>
  <c r="G2250" i="19"/>
  <c r="G2251" i="19"/>
  <c r="G2252" i="19"/>
  <c r="G2253" i="19"/>
  <c r="G2254" i="19"/>
  <c r="G2255" i="19"/>
  <c r="G2256" i="19"/>
  <c r="G2257" i="19"/>
  <c r="G2258" i="19"/>
  <c r="G2259" i="19"/>
  <c r="G2260" i="19"/>
  <c r="G2261" i="19"/>
  <c r="G2262" i="19"/>
  <c r="G2263" i="19"/>
  <c r="G2264" i="19"/>
  <c r="G2265" i="19"/>
  <c r="G2266" i="19"/>
  <c r="G2267" i="19"/>
  <c r="G2268" i="19"/>
  <c r="G2269" i="19"/>
  <c r="G2270" i="19"/>
  <c r="G2271" i="19"/>
  <c r="G2272" i="19"/>
  <c r="G2273" i="19"/>
  <c r="G2274" i="19"/>
  <c r="G2275" i="19"/>
  <c r="G2276" i="19"/>
  <c r="G2277" i="19"/>
  <c r="G2278" i="19"/>
  <c r="G2279" i="19"/>
  <c r="G2280" i="19"/>
  <c r="G2281" i="19"/>
  <c r="G2282" i="19"/>
  <c r="G2283" i="19"/>
  <c r="G2284" i="19"/>
  <c r="G2285" i="19"/>
  <c r="G2286" i="19"/>
  <c r="G2287" i="19"/>
  <c r="G2288" i="19"/>
  <c r="G2289" i="19"/>
  <c r="G2290" i="19"/>
  <c r="G2291" i="19"/>
  <c r="G2292" i="19"/>
  <c r="G2293" i="19"/>
  <c r="G2294" i="19"/>
  <c r="G2295" i="19"/>
  <c r="G2296" i="19"/>
  <c r="G2297" i="19"/>
  <c r="G2298" i="19"/>
  <c r="G2299" i="19"/>
  <c r="G2300" i="19"/>
  <c r="G2301" i="19"/>
  <c r="G2302" i="19"/>
  <c r="G2303" i="19"/>
  <c r="G2304" i="19"/>
  <c r="G2305" i="19"/>
  <c r="G2306" i="19"/>
  <c r="G2307" i="19"/>
  <c r="G2308" i="19"/>
  <c r="G2309" i="19"/>
  <c r="G2310" i="19"/>
  <c r="G2311" i="19"/>
  <c r="G2312" i="19"/>
  <c r="G2313" i="19"/>
  <c r="G2314" i="19"/>
  <c r="G2315" i="19"/>
  <c r="G2316" i="19"/>
  <c r="G2317" i="19"/>
  <c r="G2318" i="19"/>
  <c r="G2319" i="19"/>
  <c r="G2320" i="19"/>
  <c r="G2321" i="19"/>
  <c r="G2322" i="19"/>
  <c r="G2323" i="19"/>
  <c r="G2324" i="19"/>
  <c r="G2325" i="19"/>
  <c r="G2326" i="19"/>
  <c r="G2327" i="19"/>
  <c r="G2328" i="19"/>
  <c r="G2329" i="19"/>
  <c r="G2330" i="19"/>
  <c r="G2331" i="19"/>
  <c r="G2332" i="19"/>
  <c r="G2333" i="19"/>
  <c r="G2334" i="19"/>
  <c r="G2335" i="19"/>
  <c r="G2336" i="19"/>
  <c r="G2337" i="19"/>
  <c r="G2338" i="19"/>
  <c r="G2339" i="19"/>
  <c r="G2340" i="19"/>
  <c r="G2341" i="19"/>
  <c r="G2342" i="19"/>
  <c r="G2343" i="19"/>
  <c r="G2344" i="19"/>
  <c r="G2345" i="19"/>
  <c r="G2346" i="19"/>
  <c r="G2347" i="19"/>
  <c r="G2348" i="19"/>
  <c r="G2349" i="19"/>
  <c r="G2350" i="19"/>
  <c r="G2351" i="19"/>
  <c r="G2352" i="19"/>
  <c r="G3" i="19"/>
  <c r="F14" i="13" l="1"/>
  <c r="E14" i="13"/>
  <c r="C74" i="11" l="1"/>
  <c r="L74" i="11" s="1"/>
  <c r="F9" i="6" l="1"/>
  <c r="F5" i="10" l="1"/>
  <c r="D14" i="12" l="1"/>
  <c r="D195" i="12"/>
  <c r="D131" i="12"/>
  <c r="D228" i="12"/>
  <c r="D40" i="12"/>
  <c r="D8" i="12"/>
  <c r="D116" i="12"/>
  <c r="D201" i="12"/>
  <c r="D119" i="12"/>
  <c r="D84" i="12"/>
  <c r="D210" i="12"/>
  <c r="D226" i="12"/>
  <c r="D141" i="12"/>
  <c r="D262" i="12"/>
  <c r="D74" i="12"/>
  <c r="D125" i="12"/>
  <c r="D28" i="12"/>
  <c r="D27" i="12"/>
  <c r="D303" i="12"/>
  <c r="D204" i="12"/>
  <c r="D207" i="12"/>
  <c r="D54" i="12"/>
  <c r="D242" i="12"/>
  <c r="D25" i="12"/>
  <c r="D216" i="12"/>
  <c r="D215" i="12"/>
  <c r="D290" i="12"/>
  <c r="D101" i="12"/>
  <c r="D123" i="12"/>
  <c r="D96" i="12"/>
  <c r="D299" i="12"/>
  <c r="D79" i="12"/>
  <c r="D24" i="12"/>
  <c r="D11" i="12"/>
  <c r="D227" i="12"/>
  <c r="D233" i="12"/>
  <c r="D61" i="12"/>
  <c r="D261" i="12"/>
  <c r="D132" i="12"/>
  <c r="D283" i="12"/>
  <c r="D29" i="12"/>
  <c r="D113" i="12"/>
  <c r="D315" i="12"/>
  <c r="D115" i="12"/>
  <c r="D192" i="12"/>
  <c r="D21" i="12"/>
  <c r="D196" i="12"/>
  <c r="D67" i="12"/>
  <c r="D140" i="12"/>
  <c r="D301" i="12"/>
  <c r="D114" i="12"/>
  <c r="D56" i="12"/>
  <c r="D191" i="12"/>
  <c r="D108" i="12"/>
  <c r="D225" i="12"/>
  <c r="D199" i="12"/>
  <c r="D171" i="12"/>
  <c r="D260" i="12"/>
  <c r="D112" i="12"/>
  <c r="D206" i="12"/>
  <c r="D294" i="12"/>
  <c r="D218" i="12"/>
  <c r="D298" i="12"/>
  <c r="D52" i="12"/>
  <c r="D250" i="12"/>
  <c r="D235" i="12"/>
  <c r="D155" i="12"/>
  <c r="D76" i="12"/>
  <c r="D311" i="12"/>
  <c r="D90" i="12"/>
  <c r="D3" i="12"/>
  <c r="D103" i="12"/>
  <c r="D170" i="12"/>
  <c r="D145" i="12"/>
  <c r="D153" i="12"/>
  <c r="D72" i="12"/>
  <c r="D274" i="12"/>
  <c r="D217" i="12"/>
  <c r="D51" i="12"/>
  <c r="D237" i="12"/>
  <c r="D313" i="12"/>
  <c r="D182" i="12"/>
  <c r="D180" i="12"/>
  <c r="D178" i="12"/>
  <c r="D53" i="12"/>
  <c r="D253" i="12"/>
  <c r="D213" i="12"/>
  <c r="D22" i="12"/>
  <c r="D214" i="12"/>
  <c r="D39" i="12"/>
  <c r="D208" i="12"/>
  <c r="D238" i="12"/>
  <c r="D81" i="12"/>
  <c r="D75" i="12"/>
  <c r="D148" i="12"/>
  <c r="D100" i="12"/>
  <c r="D291" i="12"/>
  <c r="D224" i="12"/>
  <c r="D247" i="12"/>
  <c r="D12" i="12"/>
  <c r="D285" i="12"/>
  <c r="D230" i="12"/>
  <c r="D9" i="12"/>
  <c r="D275" i="12"/>
  <c r="D249" i="12"/>
  <c r="D111" i="12"/>
  <c r="D245" i="12"/>
  <c r="D127" i="12"/>
  <c r="D117" i="12"/>
  <c r="D177" i="12"/>
  <c r="D268" i="12"/>
  <c r="D161" i="12"/>
  <c r="D267" i="12"/>
  <c r="D220" i="12"/>
  <c r="D221" i="12"/>
  <c r="D106" i="12"/>
  <c r="D107" i="12"/>
  <c r="D104" i="12"/>
  <c r="D19" i="12"/>
  <c r="D10" i="12"/>
  <c r="D172" i="12"/>
  <c r="D32" i="12"/>
  <c r="D252" i="12"/>
  <c r="D30" i="12"/>
  <c r="D272" i="12"/>
  <c r="D58" i="12"/>
  <c r="D68" i="12"/>
  <c r="D278" i="12"/>
  <c r="D71" i="12"/>
  <c r="D120" i="12"/>
  <c r="D41" i="12"/>
  <c r="D314" i="12"/>
  <c r="D16" i="12"/>
  <c r="D31" i="12"/>
  <c r="D284" i="12"/>
  <c r="D88" i="12"/>
  <c r="D121" i="12"/>
  <c r="D232" i="12"/>
  <c r="D89" i="12"/>
  <c r="D309" i="12"/>
  <c r="D137" i="12"/>
  <c r="D164" i="12"/>
  <c r="D77" i="12"/>
  <c r="D156" i="12"/>
  <c r="D154" i="12"/>
  <c r="D4" i="12"/>
  <c r="D312" i="12"/>
  <c r="D18" i="12"/>
  <c r="D279" i="12"/>
  <c r="D187" i="12"/>
  <c r="D202" i="12"/>
  <c r="D35" i="12"/>
  <c r="D307" i="12"/>
  <c r="D34" i="12"/>
  <c r="D257" i="12"/>
  <c r="D223" i="12"/>
  <c r="D5" i="12"/>
  <c r="D55" i="12"/>
  <c r="D183" i="12"/>
  <c r="D98" i="12"/>
  <c r="D60" i="12"/>
  <c r="D254" i="12"/>
  <c r="D94" i="12"/>
  <c r="D244" i="12"/>
  <c r="D142" i="12"/>
  <c r="D205" i="12"/>
  <c r="D173" i="12"/>
  <c r="D102" i="12"/>
  <c r="D166" i="12"/>
  <c r="D186" i="12"/>
  <c r="D184" i="12"/>
  <c r="D20" i="12"/>
  <c r="D200" i="12"/>
  <c r="D150" i="12"/>
  <c r="D280" i="12"/>
  <c r="D193" i="12"/>
  <c r="D198" i="12"/>
  <c r="D181" i="12"/>
  <c r="D222" i="12"/>
  <c r="D251" i="12"/>
  <c r="D165" i="12"/>
  <c r="D310" i="12"/>
  <c r="D174" i="12"/>
  <c r="D167" i="12"/>
  <c r="D57" i="12"/>
  <c r="D241" i="12"/>
  <c r="D263" i="12"/>
  <c r="D212" i="12"/>
  <c r="D273" i="12"/>
  <c r="D26" i="12"/>
  <c r="D288" i="12"/>
  <c r="D270" i="12"/>
  <c r="D63" i="12"/>
  <c r="D194" i="12"/>
  <c r="D42" i="12"/>
  <c r="D203" i="12"/>
  <c r="D85" i="12"/>
  <c r="D15" i="12"/>
  <c r="D69" i="12"/>
  <c r="D308" i="12"/>
  <c r="D83" i="12"/>
  <c r="D38" i="12"/>
  <c r="D105" i="12"/>
  <c r="D243" i="12"/>
  <c r="D189" i="12"/>
  <c r="D134" i="12"/>
  <c r="D236" i="12"/>
  <c r="D49" i="12"/>
  <c r="D23" i="12"/>
  <c r="D239" i="12"/>
  <c r="D6" i="12"/>
  <c r="D122" i="12"/>
  <c r="D50" i="12"/>
  <c r="D160" i="12"/>
  <c r="D246" i="12"/>
  <c r="D159" i="12"/>
  <c r="D151" i="12"/>
  <c r="D265" i="12"/>
  <c r="D78" i="12"/>
  <c r="D126" i="12"/>
  <c r="D162" i="12"/>
  <c r="D70" i="12"/>
  <c r="D7" i="12"/>
  <c r="D144" i="12"/>
  <c r="D109" i="12"/>
  <c r="D152" i="12"/>
  <c r="D248" i="12"/>
  <c r="D128" i="12"/>
  <c r="D266" i="12"/>
  <c r="D59" i="12"/>
  <c r="D93" i="12"/>
  <c r="D259" i="12"/>
  <c r="D255" i="12"/>
  <c r="D190" i="12"/>
  <c r="D95" i="12"/>
  <c r="D168" i="12"/>
  <c r="D147" i="12"/>
  <c r="D146" i="12"/>
  <c r="D33" i="12"/>
  <c r="D86" i="12"/>
  <c r="D36" i="12"/>
  <c r="D65" i="12"/>
  <c r="D130" i="12"/>
  <c r="D304" i="12"/>
  <c r="D62" i="12"/>
  <c r="D229" i="12"/>
  <c r="D256" i="12"/>
  <c r="D135" i="12"/>
  <c r="D110" i="12"/>
  <c r="D188" i="12"/>
  <c r="D37" i="12"/>
  <c r="D302" i="12"/>
  <c r="D289" i="12"/>
  <c r="D48" i="12"/>
  <c r="D133" i="12"/>
  <c r="D269" i="12"/>
  <c r="D80" i="12"/>
  <c r="D46" i="12"/>
  <c r="D143" i="12"/>
  <c r="D176" i="12"/>
  <c r="D118" i="12"/>
  <c r="D318" i="12"/>
  <c r="D175" i="12"/>
  <c r="D286" i="12"/>
  <c r="D185" i="12"/>
  <c r="D219" i="12"/>
  <c r="D97" i="12"/>
  <c r="D231" i="12"/>
  <c r="D277" i="12"/>
  <c r="D292" i="12"/>
  <c r="D293" i="12"/>
  <c r="D64" i="12"/>
  <c r="D296" i="12"/>
  <c r="D44" i="12"/>
  <c r="D282" i="12"/>
  <c r="D47" i="12"/>
  <c r="D295" i="12"/>
  <c r="D209" i="12"/>
  <c r="D13" i="12"/>
  <c r="D82" i="12"/>
  <c r="D17" i="12"/>
  <c r="D138" i="12"/>
  <c r="D149" i="12"/>
  <c r="D169" i="12"/>
  <c r="D158" i="12"/>
  <c r="D306" i="12"/>
  <c r="D136" i="12"/>
  <c r="D124" i="12"/>
  <c r="D129" i="12"/>
  <c r="D276" i="12"/>
  <c r="D211" i="12"/>
  <c r="D43" i="12"/>
  <c r="D197" i="12"/>
  <c r="D87" i="12"/>
  <c r="D264" i="12"/>
  <c r="D45" i="12"/>
  <c r="D73" i="12"/>
  <c r="D234" i="12"/>
  <c r="D258" i="12"/>
  <c r="D179" i="12"/>
  <c r="D287" i="12"/>
  <c r="D163" i="12"/>
  <c r="D317" i="12"/>
  <c r="D66" i="12"/>
  <c r="D240" i="12"/>
  <c r="D139" i="12"/>
  <c r="D91" i="12"/>
  <c r="D271" i="12"/>
  <c r="D281" i="12"/>
  <c r="D99" i="12"/>
  <c r="D92" i="12"/>
  <c r="D319" i="12"/>
  <c r="D297" i="12"/>
  <c r="D305" i="12"/>
  <c r="D157" i="12"/>
  <c r="D316" i="12"/>
  <c r="D300" i="12"/>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33" i="10"/>
  <c r="G34" i="10"/>
  <c r="G35" i="10"/>
  <c r="G36" i="10"/>
  <c r="G37" i="10"/>
  <c r="G38" i="10"/>
  <c r="G39" i="10"/>
  <c r="G40" i="10"/>
  <c r="G41" i="10"/>
  <c r="G42" i="10"/>
  <c r="G43" i="10"/>
  <c r="G44" i="10"/>
  <c r="G45" i="10"/>
  <c r="G46" i="10"/>
  <c r="G47" i="10"/>
  <c r="G48" i="10"/>
  <c r="G49" i="10"/>
  <c r="G50" i="10"/>
  <c r="G51" i="10"/>
  <c r="G52" i="10"/>
  <c r="G53" i="10"/>
  <c r="G54" i="10"/>
  <c r="G55" i="10"/>
  <c r="G56" i="10"/>
  <c r="G57" i="10"/>
  <c r="G58" i="10"/>
  <c r="G59" i="10"/>
  <c r="G60" i="10"/>
  <c r="G61" i="10"/>
  <c r="G62" i="10"/>
  <c r="G63" i="10"/>
  <c r="G64" i="10"/>
  <c r="G65" i="10"/>
  <c r="G66" i="10"/>
  <c r="G67" i="10"/>
  <c r="G68" i="10"/>
  <c r="G69" i="10"/>
  <c r="G70" i="10"/>
  <c r="G71" i="10"/>
  <c r="G72" i="10"/>
  <c r="G73" i="10"/>
  <c r="G74" i="10"/>
  <c r="G75" i="10"/>
  <c r="G76" i="10"/>
  <c r="G77" i="10"/>
  <c r="G78" i="10"/>
  <c r="G79" i="10"/>
  <c r="G80" i="10"/>
  <c r="G81" i="10"/>
  <c r="G82" i="10"/>
  <c r="G83" i="10"/>
  <c r="G84" i="10"/>
  <c r="G85" i="10"/>
  <c r="G86" i="10"/>
  <c r="G87" i="10"/>
  <c r="G88" i="10"/>
  <c r="G89" i="10"/>
  <c r="G90" i="10"/>
  <c r="G91" i="10"/>
  <c r="G92" i="10"/>
  <c r="G93" i="10"/>
  <c r="G94" i="10"/>
  <c r="G95" i="10"/>
  <c r="G96" i="10"/>
  <c r="G97" i="10"/>
  <c r="G98" i="10"/>
  <c r="G99" i="10"/>
  <c r="G100" i="10"/>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G147" i="10"/>
  <c r="G148" i="10"/>
  <c r="G149" i="10"/>
  <c r="G150" i="10"/>
  <c r="G151" i="10"/>
  <c r="G152" i="10"/>
  <c r="G153" i="10"/>
  <c r="G154" i="10"/>
  <c r="G155" i="10"/>
  <c r="G156" i="10"/>
  <c r="G157" i="10"/>
  <c r="G158" i="10"/>
  <c r="G159" i="10"/>
  <c r="G160" i="10"/>
  <c r="G161" i="10"/>
  <c r="G162" i="10"/>
  <c r="G163" i="10"/>
  <c r="G164" i="10"/>
  <c r="G165" i="10"/>
  <c r="G166" i="10"/>
  <c r="G167" i="10"/>
  <c r="G168" i="10"/>
  <c r="G169" i="10"/>
  <c r="G170" i="10"/>
  <c r="G171" i="10"/>
  <c r="G172" i="10"/>
  <c r="G173" i="10"/>
  <c r="G174" i="10"/>
  <c r="G175" i="10"/>
  <c r="G176" i="10"/>
  <c r="G177" i="10"/>
  <c r="G178" i="10"/>
  <c r="G179" i="10"/>
  <c r="G180" i="10"/>
  <c r="G181" i="10"/>
  <c r="G182" i="10"/>
  <c r="G183" i="10"/>
  <c r="G184" i="10"/>
  <c r="G185" i="10"/>
  <c r="G186" i="10"/>
  <c r="G187" i="10"/>
  <c r="G188" i="10"/>
  <c r="G189" i="10"/>
  <c r="G190" i="10"/>
  <c r="G191" i="10"/>
  <c r="G192" i="10"/>
  <c r="G193" i="10"/>
  <c r="G194" i="10"/>
  <c r="G195" i="10"/>
  <c r="G196" i="10"/>
  <c r="G197" i="10"/>
  <c r="G198" i="10"/>
  <c r="G199" i="10"/>
  <c r="G200" i="10"/>
  <c r="G201" i="10"/>
  <c r="G202" i="10"/>
  <c r="G203" i="10"/>
  <c r="G204" i="10"/>
  <c r="G205" i="10"/>
  <c r="G206" i="10"/>
  <c r="G207" i="10"/>
  <c r="G208" i="10"/>
  <c r="G209" i="10"/>
  <c r="G210" i="10"/>
  <c r="G211" i="10"/>
  <c r="G212" i="10"/>
  <c r="G213" i="10"/>
  <c r="G214" i="10"/>
  <c r="G215" i="10"/>
  <c r="G216" i="10"/>
  <c r="G217" i="10"/>
  <c r="G218" i="10"/>
  <c r="G219" i="10"/>
  <c r="G220" i="10"/>
  <c r="G221" i="10"/>
  <c r="G222" i="10"/>
  <c r="G223" i="10"/>
  <c r="G224" i="10"/>
  <c r="G225" i="10"/>
  <c r="G226" i="10"/>
  <c r="G227" i="10"/>
  <c r="G228" i="10"/>
  <c r="G229" i="10"/>
  <c r="G230" i="10"/>
  <c r="G231" i="10"/>
  <c r="G232" i="10"/>
  <c r="G233" i="10"/>
  <c r="G234" i="10"/>
  <c r="G235" i="10"/>
  <c r="G236" i="10"/>
  <c r="G237" i="10"/>
  <c r="G238" i="10"/>
  <c r="G239" i="10"/>
  <c r="G240" i="10"/>
  <c r="G241" i="10"/>
  <c r="G242" i="10"/>
  <c r="G243" i="10"/>
  <c r="G244" i="10"/>
  <c r="G245" i="10"/>
  <c r="G246" i="10"/>
  <c r="G247" i="10"/>
  <c r="G248" i="10"/>
  <c r="G249" i="10"/>
  <c r="G250" i="10"/>
  <c r="G251" i="10"/>
  <c r="G252" i="10"/>
  <c r="G253" i="10"/>
  <c r="G254" i="10"/>
  <c r="G255" i="10"/>
  <c r="G256" i="10"/>
  <c r="G257" i="10"/>
  <c r="G258" i="10"/>
  <c r="G259" i="10"/>
  <c r="G260" i="10"/>
  <c r="G261" i="10"/>
  <c r="G262" i="10"/>
  <c r="G263" i="10"/>
  <c r="G264" i="10"/>
  <c r="G265" i="10"/>
  <c r="G266" i="10"/>
  <c r="G267" i="10"/>
  <c r="G268" i="10"/>
  <c r="G269" i="10"/>
  <c r="G270" i="10"/>
  <c r="G271" i="10"/>
  <c r="G272" i="10"/>
  <c r="G273" i="10"/>
  <c r="G274" i="10"/>
  <c r="G275" i="10"/>
  <c r="G276" i="10"/>
  <c r="G277" i="10"/>
  <c r="G278" i="10"/>
  <c r="G279" i="10"/>
  <c r="G280" i="10"/>
  <c r="G281" i="10"/>
  <c r="G282" i="10"/>
  <c r="G283" i="10"/>
  <c r="G284" i="10"/>
  <c r="G285" i="10"/>
  <c r="G286" i="10"/>
  <c r="G287" i="10"/>
  <c r="G288" i="10"/>
  <c r="G289" i="10"/>
  <c r="G290" i="10"/>
  <c r="G291" i="10"/>
  <c r="G292" i="10"/>
  <c r="G293" i="10"/>
  <c r="G294" i="10"/>
  <c r="G295" i="10"/>
  <c r="G296" i="10"/>
  <c r="G297" i="10"/>
  <c r="G298" i="10"/>
  <c r="G299" i="10"/>
  <c r="G300" i="10"/>
  <c r="G301" i="10"/>
  <c r="G302" i="10"/>
  <c r="G303" i="10"/>
  <c r="G304" i="10"/>
  <c r="G305" i="10"/>
  <c r="G306" i="10"/>
  <c r="G307" i="10"/>
  <c r="G308" i="10"/>
  <c r="G309" i="10"/>
  <c r="G310" i="10"/>
  <c r="G311" i="10"/>
  <c r="G312" i="10"/>
  <c r="G313" i="10"/>
  <c r="G314" i="10"/>
  <c r="G315" i="10"/>
  <c r="G316" i="10"/>
  <c r="G317" i="10"/>
  <c r="G318" i="10"/>
  <c r="G319" i="10"/>
  <c r="G320" i="10"/>
  <c r="G321" i="10"/>
  <c r="G5" i="10"/>
  <c r="AG1" i="11" l="1"/>
  <c r="C320" i="11" l="1"/>
  <c r="L320" i="11" s="1"/>
  <c r="H10" i="6" l="1"/>
  <c r="G2141" i="6" l="1"/>
  <c r="G2088" i="6"/>
  <c r="G1992" i="6"/>
  <c r="G1972" i="6"/>
  <c r="G1966" i="6"/>
  <c r="G1952" i="6"/>
  <c r="G1883" i="6"/>
  <c r="G1874" i="6"/>
  <c r="G1864" i="6"/>
  <c r="G1855" i="6"/>
  <c r="G1850" i="6"/>
  <c r="G1848" i="6"/>
  <c r="G1847" i="6"/>
  <c r="G1845" i="6"/>
  <c r="G1844" i="6"/>
  <c r="G1843" i="6"/>
  <c r="G1842" i="6"/>
  <c r="G1839" i="6"/>
  <c r="G1830" i="6"/>
  <c r="G1829" i="6"/>
  <c r="G1827" i="6"/>
  <c r="G1826" i="6"/>
  <c r="G1822" i="6"/>
  <c r="G1821" i="6"/>
  <c r="G1820" i="6"/>
  <c r="G1807" i="6"/>
  <c r="G1806" i="6"/>
  <c r="G1771" i="6"/>
  <c r="G1768" i="6"/>
  <c r="G1743" i="6"/>
  <c r="G1738" i="6"/>
  <c r="G1730" i="6"/>
  <c r="G1727" i="6"/>
  <c r="G1725" i="6"/>
  <c r="G1724" i="6"/>
  <c r="G1721" i="6"/>
  <c r="G1716" i="6"/>
  <c r="G1713" i="6"/>
  <c r="G1708" i="6"/>
  <c r="G1707" i="6"/>
  <c r="G1704" i="6"/>
  <c r="G1695" i="6"/>
  <c r="G1690" i="6"/>
  <c r="G1668" i="6"/>
  <c r="G1633" i="6"/>
  <c r="G1624" i="6"/>
  <c r="G1604" i="6"/>
  <c r="G1586" i="6"/>
  <c r="G1579" i="6"/>
  <c r="G1518" i="6"/>
  <c r="G1511" i="6"/>
  <c r="G1509" i="6"/>
  <c r="G1464" i="6"/>
  <c r="G1462" i="6"/>
  <c r="G1372" i="6"/>
  <c r="G1370" i="6"/>
  <c r="G1369" i="6"/>
  <c r="G1320" i="6"/>
  <c r="G1319" i="6"/>
  <c r="G1317" i="6"/>
  <c r="G1316" i="6"/>
  <c r="G1315" i="6"/>
  <c r="G1314" i="6"/>
  <c r="G1312" i="6"/>
  <c r="G1311" i="6"/>
  <c r="G1310" i="6"/>
  <c r="G1309" i="6"/>
  <c r="G1308" i="6"/>
  <c r="G1307" i="6"/>
  <c r="G1306" i="6"/>
  <c r="G1305" i="6"/>
  <c r="G1304" i="6"/>
  <c r="G1303" i="6"/>
  <c r="G1297" i="6"/>
  <c r="G1296" i="6"/>
  <c r="G1294" i="6"/>
  <c r="G1293" i="6"/>
  <c r="G1292" i="6"/>
  <c r="G1289" i="6"/>
  <c r="G1288" i="6"/>
  <c r="G1270" i="6"/>
  <c r="G1266" i="6"/>
  <c r="G1257" i="6"/>
  <c r="G1125" i="6"/>
  <c r="G1114" i="6"/>
  <c r="G1113" i="6"/>
  <c r="G1111" i="6"/>
  <c r="G1110" i="6"/>
  <c r="G1109" i="6"/>
  <c r="G1108" i="6"/>
  <c r="G1105" i="6"/>
  <c r="G1102" i="6"/>
  <c r="G1101" i="6"/>
  <c r="G1099" i="6"/>
  <c r="G1098" i="6"/>
  <c r="G1097" i="6"/>
  <c r="G1096" i="6"/>
  <c r="G1094" i="6"/>
  <c r="G1093" i="6"/>
  <c r="G1092" i="6"/>
  <c r="G1089" i="6"/>
  <c r="G1085" i="6"/>
  <c r="G996" i="6"/>
  <c r="G995" i="6"/>
  <c r="G993" i="6"/>
  <c r="G992" i="6"/>
  <c r="G989" i="6"/>
  <c r="G988" i="6"/>
  <c r="G987" i="6"/>
  <c r="G986" i="6"/>
  <c r="G985" i="6"/>
  <c r="G984" i="6"/>
  <c r="G983" i="6"/>
  <c r="G982" i="6"/>
  <c r="G981" i="6"/>
  <c r="G980" i="6"/>
  <c r="G979" i="6"/>
  <c r="G978" i="6"/>
  <c r="G977" i="6"/>
  <c r="G976" i="6"/>
  <c r="G975" i="6"/>
  <c r="G974" i="6"/>
  <c r="G973" i="6"/>
  <c r="G972" i="6"/>
  <c r="G971" i="6"/>
  <c r="G970" i="6"/>
  <c r="G969" i="6"/>
  <c r="G968" i="6"/>
  <c r="G967" i="6"/>
  <c r="G966" i="6"/>
  <c r="G965" i="6"/>
  <c r="G964" i="6"/>
  <c r="G963" i="6"/>
  <c r="G962" i="6"/>
  <c r="G961" i="6"/>
  <c r="G960" i="6"/>
  <c r="G959" i="6"/>
  <c r="G958" i="6"/>
  <c r="G957" i="6"/>
  <c r="G956" i="6"/>
  <c r="G955" i="6"/>
  <c r="G954" i="6"/>
  <c r="G953" i="6"/>
  <c r="G952" i="6"/>
  <c r="G951" i="6"/>
  <c r="G950" i="6"/>
  <c r="G949" i="6"/>
  <c r="G948" i="6"/>
  <c r="G947" i="6"/>
  <c r="G946" i="6"/>
  <c r="G945" i="6"/>
  <c r="G944" i="6"/>
  <c r="G943" i="6"/>
  <c r="G941" i="6"/>
  <c r="G937" i="6"/>
  <c r="G933" i="6"/>
  <c r="G926" i="6"/>
  <c r="G855" i="6"/>
  <c r="G813" i="6"/>
  <c r="G809" i="6"/>
  <c r="G808" i="6"/>
  <c r="G807" i="6"/>
  <c r="G805" i="6"/>
  <c r="G804" i="6"/>
  <c r="G802" i="6"/>
  <c r="G800" i="6"/>
  <c r="G799" i="6"/>
  <c r="G798" i="6"/>
  <c r="G796" i="6"/>
  <c r="G605" i="6"/>
  <c r="G576" i="6"/>
  <c r="G537" i="6"/>
  <c r="G511" i="6"/>
  <c r="G498" i="6"/>
  <c r="G493" i="6"/>
  <c r="G479" i="6"/>
  <c r="G414" i="6"/>
  <c r="G301" i="6"/>
  <c r="G289" i="6"/>
  <c r="G275" i="6"/>
  <c r="G273" i="6"/>
  <c r="G269" i="6"/>
  <c r="G265" i="6"/>
  <c r="G264" i="6"/>
  <c r="G262" i="6"/>
  <c r="G251" i="6"/>
  <c r="G250" i="6"/>
  <c r="G249" i="6"/>
  <c r="G248" i="6"/>
  <c r="G247" i="6"/>
  <c r="G238" i="6"/>
  <c r="G237" i="6"/>
  <c r="G236" i="6"/>
  <c r="G235" i="6"/>
  <c r="G234" i="6"/>
  <c r="G233" i="6"/>
  <c r="G232" i="6"/>
  <c r="G231" i="6"/>
  <c r="G230" i="6"/>
  <c r="G154" i="6"/>
  <c r="G151" i="6"/>
  <c r="G150" i="6"/>
  <c r="G149" i="6"/>
  <c r="G139" i="6"/>
  <c r="G138" i="6"/>
  <c r="G119" i="6"/>
  <c r="G118" i="6"/>
  <c r="G117" i="6"/>
  <c r="G116" i="6"/>
  <c r="G107" i="6"/>
  <c r="G106" i="6"/>
  <c r="G100" i="6"/>
  <c r="G105" i="6"/>
  <c r="G102" i="6"/>
  <c r="G101" i="6"/>
  <c r="G99" i="6"/>
  <c r="G98" i="6"/>
  <c r="G97" i="6"/>
  <c r="G96" i="6"/>
  <c r="G95" i="6"/>
  <c r="G94" i="6"/>
  <c r="G93" i="6"/>
  <c r="G92" i="6"/>
  <c r="G91" i="6"/>
  <c r="G89" i="6"/>
  <c r="G85" i="6"/>
  <c r="G84" i="6"/>
  <c r="G83" i="6"/>
  <c r="G80" i="6"/>
  <c r="G82" i="6"/>
  <c r="G81" i="6"/>
  <c r="G79" i="6"/>
  <c r="G78" i="6"/>
  <c r="G77" i="6"/>
  <c r="G76" i="6"/>
  <c r="G75" i="6"/>
  <c r="G74" i="6"/>
  <c r="G73" i="6"/>
  <c r="G72" i="6"/>
  <c r="G71" i="6"/>
  <c r="G70" i="6"/>
  <c r="G58" i="6"/>
  <c r="G42" i="6"/>
  <c r="G39" i="6"/>
  <c r="G38" i="6"/>
  <c r="G37" i="6"/>
  <c r="G35" i="6"/>
  <c r="G34" i="6"/>
  <c r="G24" i="6"/>
  <c r="G29" i="6"/>
  <c r="G28" i="6"/>
  <c r="G25" i="6"/>
  <c r="G23" i="6"/>
  <c r="G22" i="6"/>
  <c r="G21" i="6"/>
  <c r="D8" i="6" l="1"/>
  <c r="M1818" i="6"/>
  <c r="N1818" i="6"/>
  <c r="Q1818" i="6"/>
  <c r="R1818" i="6"/>
  <c r="S1818" i="6"/>
  <c r="M545" i="6"/>
  <c r="N545" i="6"/>
  <c r="Q545" i="6"/>
  <c r="R545" i="6"/>
  <c r="S545" i="6"/>
  <c r="M553" i="6"/>
  <c r="N553" i="6"/>
  <c r="Q553" i="6"/>
  <c r="R553" i="6"/>
  <c r="S553" i="6"/>
  <c r="M790" i="6"/>
  <c r="N790" i="6"/>
  <c r="Q790" i="6"/>
  <c r="R790" i="6"/>
  <c r="S790" i="6"/>
  <c r="M1584" i="6"/>
  <c r="N1584" i="6"/>
  <c r="Q1584" i="6"/>
  <c r="R1584" i="6"/>
  <c r="S1584" i="6"/>
  <c r="M828" i="6"/>
  <c r="N828" i="6"/>
  <c r="Q828" i="6"/>
  <c r="R828" i="6"/>
  <c r="S828" i="6"/>
  <c r="M871" i="6"/>
  <c r="N871" i="6"/>
  <c r="Q871" i="6"/>
  <c r="R871" i="6"/>
  <c r="S871" i="6"/>
  <c r="M940" i="6"/>
  <c r="N940" i="6"/>
  <c r="Q940" i="6"/>
  <c r="R940" i="6"/>
  <c r="S940" i="6"/>
  <c r="M1115" i="6"/>
  <c r="N1115" i="6"/>
  <c r="Q1115" i="6"/>
  <c r="R1115" i="6"/>
  <c r="S1115" i="6"/>
  <c r="M1221" i="6"/>
  <c r="N1221" i="6"/>
  <c r="Q1221" i="6"/>
  <c r="R1221" i="6"/>
  <c r="S1221" i="6"/>
  <c r="M1228" i="6"/>
  <c r="N1228" i="6"/>
  <c r="Q1228" i="6"/>
  <c r="R1228" i="6"/>
  <c r="S1228" i="6"/>
  <c r="M1266" i="6"/>
  <c r="N1266" i="6"/>
  <c r="Q1266" i="6"/>
  <c r="R1266" i="6"/>
  <c r="S1266" i="6"/>
  <c r="M1301" i="6"/>
  <c r="N1301" i="6"/>
  <c r="Q1301" i="6"/>
  <c r="R1301" i="6"/>
  <c r="S1301" i="6"/>
  <c r="M1386" i="6"/>
  <c r="N1386" i="6"/>
  <c r="Q1386" i="6"/>
  <c r="R1386" i="6"/>
  <c r="S1386" i="6"/>
  <c r="M1872" i="6"/>
  <c r="N1872" i="6"/>
  <c r="Q1872" i="6"/>
  <c r="R1872" i="6"/>
  <c r="S1872" i="6"/>
  <c r="M1427" i="6"/>
  <c r="N1427" i="6"/>
  <c r="Q1427" i="6"/>
  <c r="R1427" i="6"/>
  <c r="S1427" i="6"/>
  <c r="M1211" i="6"/>
  <c r="N1211" i="6"/>
  <c r="Q1211" i="6"/>
  <c r="R1211" i="6"/>
  <c r="S1211" i="6"/>
  <c r="M1483" i="6"/>
  <c r="N1483" i="6"/>
  <c r="Q1483" i="6"/>
  <c r="R1483" i="6"/>
  <c r="S1483" i="6"/>
  <c r="M1553" i="6"/>
  <c r="N1553" i="6"/>
  <c r="Q1553" i="6"/>
  <c r="R1553" i="6"/>
  <c r="S1553" i="6"/>
  <c r="M1578" i="6"/>
  <c r="N1578" i="6"/>
  <c r="Q1578" i="6"/>
  <c r="R1578" i="6"/>
  <c r="S1578" i="6"/>
  <c r="M1659" i="6"/>
  <c r="N1659" i="6"/>
  <c r="Q1659" i="6"/>
  <c r="R1659" i="6"/>
  <c r="S1659" i="6"/>
  <c r="M1671" i="6"/>
  <c r="N1671" i="6"/>
  <c r="Q1671" i="6"/>
  <c r="R1671" i="6"/>
  <c r="S1671" i="6"/>
  <c r="M1985" i="6"/>
  <c r="N1985" i="6"/>
  <c r="Q1985" i="6"/>
  <c r="R1985" i="6"/>
  <c r="S1985" i="6"/>
  <c r="M1778" i="6"/>
  <c r="N1778" i="6"/>
  <c r="Q1778" i="6"/>
  <c r="R1778" i="6"/>
  <c r="S1778" i="6"/>
  <c r="M2198" i="6"/>
  <c r="N2198" i="6"/>
  <c r="Q2198" i="6"/>
  <c r="R2198" i="6"/>
  <c r="S2198" i="6"/>
  <c r="M1838" i="6"/>
  <c r="N1838" i="6"/>
  <c r="Q1838" i="6"/>
  <c r="R1838" i="6"/>
  <c r="S1838" i="6"/>
  <c r="M541" i="6"/>
  <c r="N541" i="6"/>
  <c r="Q541" i="6"/>
  <c r="R541" i="6"/>
  <c r="S541" i="6"/>
  <c r="M1897" i="6"/>
  <c r="N1897" i="6"/>
  <c r="Q1897" i="6"/>
  <c r="R1897" i="6"/>
  <c r="S1897" i="6"/>
  <c r="M1898" i="6"/>
  <c r="N1898" i="6"/>
  <c r="Q1898" i="6"/>
  <c r="R1898" i="6"/>
  <c r="S1898" i="6"/>
  <c r="M1987" i="6"/>
  <c r="N1987" i="6"/>
  <c r="Q1987" i="6"/>
  <c r="R1987" i="6"/>
  <c r="S1987" i="6"/>
  <c r="M2025" i="6"/>
  <c r="N2025" i="6"/>
  <c r="Q2025" i="6"/>
  <c r="R2025" i="6"/>
  <c r="S2025" i="6"/>
  <c r="M2160" i="6"/>
  <c r="N2160" i="6"/>
  <c r="Q2160" i="6"/>
  <c r="R2160" i="6"/>
  <c r="S2160" i="6"/>
  <c r="M2161" i="6"/>
  <c r="N2161" i="6"/>
  <c r="Q2161" i="6"/>
  <c r="R2161" i="6"/>
  <c r="S2161" i="6"/>
  <c r="M2162" i="6"/>
  <c r="N2162" i="6"/>
  <c r="Q2162" i="6"/>
  <c r="R2162" i="6"/>
  <c r="S2162" i="6"/>
  <c r="M2221" i="6"/>
  <c r="N2221" i="6"/>
  <c r="Q2221" i="6"/>
  <c r="R2221" i="6"/>
  <c r="S2221" i="6"/>
  <c r="M2222" i="6"/>
  <c r="N2222" i="6"/>
  <c r="Q2222" i="6"/>
  <c r="R2222" i="6"/>
  <c r="S2222" i="6"/>
  <c r="M2250" i="6"/>
  <c r="N2250" i="6"/>
  <c r="Q2250" i="6"/>
  <c r="R2250" i="6"/>
  <c r="S2250" i="6"/>
  <c r="M11" i="6"/>
  <c r="N11" i="6"/>
  <c r="Q11" i="6"/>
  <c r="R11" i="6"/>
  <c r="S11" i="6"/>
  <c r="M12" i="6"/>
  <c r="N12" i="6"/>
  <c r="Q12" i="6"/>
  <c r="R12" i="6"/>
  <c r="S12" i="6"/>
  <c r="M13" i="6"/>
  <c r="N13" i="6"/>
  <c r="Q13" i="6"/>
  <c r="R13" i="6"/>
  <c r="S13" i="6"/>
  <c r="M14" i="6"/>
  <c r="N14" i="6"/>
  <c r="Q14" i="6"/>
  <c r="R14" i="6"/>
  <c r="S14" i="6"/>
  <c r="M15" i="6"/>
  <c r="N15" i="6"/>
  <c r="Q15" i="6"/>
  <c r="R15" i="6"/>
  <c r="S15" i="6"/>
  <c r="M16" i="6"/>
  <c r="N16" i="6"/>
  <c r="Q16" i="6"/>
  <c r="R16" i="6"/>
  <c r="S16" i="6"/>
  <c r="M17" i="6"/>
  <c r="N17" i="6"/>
  <c r="Q17" i="6"/>
  <c r="R17" i="6"/>
  <c r="S17" i="6"/>
  <c r="M18" i="6"/>
  <c r="N18" i="6"/>
  <c r="Q18" i="6"/>
  <c r="R18" i="6"/>
  <c r="S18" i="6"/>
  <c r="M19" i="6"/>
  <c r="N19" i="6"/>
  <c r="Q19" i="6"/>
  <c r="R19" i="6"/>
  <c r="S19" i="6"/>
  <c r="M20" i="6"/>
  <c r="N20" i="6"/>
  <c r="Q20" i="6"/>
  <c r="R20" i="6"/>
  <c r="S20" i="6"/>
  <c r="M21" i="6"/>
  <c r="N21" i="6"/>
  <c r="Q21" i="6"/>
  <c r="R21" i="6"/>
  <c r="S21" i="6"/>
  <c r="M22" i="6"/>
  <c r="N22" i="6"/>
  <c r="Q22" i="6"/>
  <c r="R22" i="6"/>
  <c r="S22" i="6"/>
  <c r="M23" i="6"/>
  <c r="N23" i="6"/>
  <c r="Q23" i="6"/>
  <c r="R23" i="6"/>
  <c r="S23" i="6"/>
  <c r="M24" i="6"/>
  <c r="N24" i="6"/>
  <c r="Q24" i="6"/>
  <c r="R24" i="6"/>
  <c r="S24" i="6"/>
  <c r="M25" i="6"/>
  <c r="N25" i="6"/>
  <c r="Q25" i="6"/>
  <c r="R25" i="6"/>
  <c r="S25" i="6"/>
  <c r="M26" i="6"/>
  <c r="N26" i="6"/>
  <c r="Q26" i="6"/>
  <c r="R26" i="6"/>
  <c r="S26" i="6"/>
  <c r="M27" i="6"/>
  <c r="N27" i="6"/>
  <c r="Q27" i="6"/>
  <c r="R27" i="6"/>
  <c r="S27" i="6"/>
  <c r="M28" i="6"/>
  <c r="N28" i="6"/>
  <c r="Q28" i="6"/>
  <c r="R28" i="6"/>
  <c r="S28" i="6"/>
  <c r="M29" i="6"/>
  <c r="N29" i="6"/>
  <c r="Q29" i="6"/>
  <c r="R29" i="6"/>
  <c r="S29" i="6"/>
  <c r="M30" i="6"/>
  <c r="N30" i="6"/>
  <c r="Q30" i="6"/>
  <c r="R30" i="6"/>
  <c r="S30" i="6"/>
  <c r="M31" i="6"/>
  <c r="N31" i="6"/>
  <c r="Q31" i="6"/>
  <c r="R31" i="6"/>
  <c r="S31" i="6"/>
  <c r="M32" i="6"/>
  <c r="N32" i="6"/>
  <c r="Q32" i="6"/>
  <c r="R32" i="6"/>
  <c r="S32" i="6"/>
  <c r="M33" i="6"/>
  <c r="N33" i="6"/>
  <c r="Q33" i="6"/>
  <c r="R33" i="6"/>
  <c r="S33" i="6"/>
  <c r="M34" i="6"/>
  <c r="N34" i="6"/>
  <c r="Q34" i="6"/>
  <c r="R34" i="6"/>
  <c r="S34" i="6"/>
  <c r="M35" i="6"/>
  <c r="N35" i="6"/>
  <c r="Q35" i="6"/>
  <c r="R35" i="6"/>
  <c r="S35" i="6"/>
  <c r="M36" i="6"/>
  <c r="N36" i="6"/>
  <c r="Q36" i="6"/>
  <c r="R36" i="6"/>
  <c r="S36" i="6"/>
  <c r="M37" i="6"/>
  <c r="N37" i="6"/>
  <c r="Q37" i="6"/>
  <c r="R37" i="6"/>
  <c r="S37" i="6"/>
  <c r="M38" i="6"/>
  <c r="N38" i="6"/>
  <c r="Q38" i="6"/>
  <c r="R38" i="6"/>
  <c r="S38" i="6"/>
  <c r="M39" i="6"/>
  <c r="N39" i="6"/>
  <c r="Q39" i="6"/>
  <c r="R39" i="6"/>
  <c r="S39" i="6"/>
  <c r="M40" i="6"/>
  <c r="N40" i="6"/>
  <c r="Q40" i="6"/>
  <c r="R40" i="6"/>
  <c r="S40" i="6"/>
  <c r="M41" i="6"/>
  <c r="N41" i="6"/>
  <c r="Q41" i="6"/>
  <c r="R41" i="6"/>
  <c r="S41" i="6"/>
  <c r="M42" i="6"/>
  <c r="N42" i="6"/>
  <c r="Q42" i="6"/>
  <c r="R42" i="6"/>
  <c r="S42" i="6"/>
  <c r="M43" i="6"/>
  <c r="N43" i="6"/>
  <c r="Q43" i="6"/>
  <c r="R43" i="6"/>
  <c r="S43" i="6"/>
  <c r="M44" i="6"/>
  <c r="N44" i="6"/>
  <c r="Q44" i="6"/>
  <c r="R44" i="6"/>
  <c r="S44" i="6"/>
  <c r="M45" i="6"/>
  <c r="N45" i="6"/>
  <c r="Q45" i="6"/>
  <c r="R45" i="6"/>
  <c r="S45" i="6"/>
  <c r="M46" i="6"/>
  <c r="N46" i="6"/>
  <c r="Q46" i="6"/>
  <c r="R46" i="6"/>
  <c r="S46" i="6"/>
  <c r="M47" i="6"/>
  <c r="N47" i="6"/>
  <c r="Q47" i="6"/>
  <c r="R47" i="6"/>
  <c r="S47" i="6"/>
  <c r="M48" i="6"/>
  <c r="N48" i="6"/>
  <c r="Q48" i="6"/>
  <c r="R48" i="6"/>
  <c r="S48" i="6"/>
  <c r="M49" i="6"/>
  <c r="N49" i="6"/>
  <c r="Q49" i="6"/>
  <c r="R49" i="6"/>
  <c r="S49" i="6"/>
  <c r="M50" i="6"/>
  <c r="N50" i="6"/>
  <c r="Q50" i="6"/>
  <c r="R50" i="6"/>
  <c r="S50" i="6"/>
  <c r="M51" i="6"/>
  <c r="N51" i="6"/>
  <c r="Q51" i="6"/>
  <c r="R51" i="6"/>
  <c r="S51" i="6"/>
  <c r="M52" i="6"/>
  <c r="N52" i="6"/>
  <c r="Q52" i="6"/>
  <c r="R52" i="6"/>
  <c r="S52" i="6"/>
  <c r="M53" i="6"/>
  <c r="N53" i="6"/>
  <c r="Q53" i="6"/>
  <c r="R53" i="6"/>
  <c r="S53" i="6"/>
  <c r="M54" i="6"/>
  <c r="N54" i="6"/>
  <c r="Q54" i="6"/>
  <c r="R54" i="6"/>
  <c r="S54" i="6"/>
  <c r="M55" i="6"/>
  <c r="N55" i="6"/>
  <c r="Q55" i="6"/>
  <c r="R55" i="6"/>
  <c r="S55" i="6"/>
  <c r="M56" i="6"/>
  <c r="N56" i="6"/>
  <c r="Q56" i="6"/>
  <c r="R56" i="6"/>
  <c r="S56" i="6"/>
  <c r="M57" i="6"/>
  <c r="N57" i="6"/>
  <c r="Q57" i="6"/>
  <c r="R57" i="6"/>
  <c r="S57" i="6"/>
  <c r="M58" i="6"/>
  <c r="N58" i="6"/>
  <c r="Q58" i="6"/>
  <c r="R58" i="6"/>
  <c r="S58" i="6"/>
  <c r="M59" i="6"/>
  <c r="N59" i="6"/>
  <c r="Q59" i="6"/>
  <c r="R59" i="6"/>
  <c r="S59" i="6"/>
  <c r="M60" i="6"/>
  <c r="N60" i="6"/>
  <c r="Q60" i="6"/>
  <c r="R60" i="6"/>
  <c r="S60" i="6"/>
  <c r="M61" i="6"/>
  <c r="N61" i="6"/>
  <c r="Q61" i="6"/>
  <c r="R61" i="6"/>
  <c r="S61" i="6"/>
  <c r="M62" i="6"/>
  <c r="N62" i="6"/>
  <c r="Q62" i="6"/>
  <c r="R62" i="6"/>
  <c r="S62" i="6"/>
  <c r="M63" i="6"/>
  <c r="N63" i="6"/>
  <c r="Q63" i="6"/>
  <c r="R63" i="6"/>
  <c r="S63" i="6"/>
  <c r="M64" i="6"/>
  <c r="N64" i="6"/>
  <c r="Q64" i="6"/>
  <c r="R64" i="6"/>
  <c r="S64" i="6"/>
  <c r="M65" i="6"/>
  <c r="N65" i="6"/>
  <c r="Q65" i="6"/>
  <c r="R65" i="6"/>
  <c r="S65" i="6"/>
  <c r="M66" i="6"/>
  <c r="N66" i="6"/>
  <c r="Q66" i="6"/>
  <c r="R66" i="6"/>
  <c r="S66" i="6"/>
  <c r="M67" i="6"/>
  <c r="N67" i="6"/>
  <c r="Q67" i="6"/>
  <c r="R67" i="6"/>
  <c r="S67" i="6"/>
  <c r="M68" i="6"/>
  <c r="N68" i="6"/>
  <c r="Q68" i="6"/>
  <c r="R68" i="6"/>
  <c r="S68" i="6"/>
  <c r="M69" i="6"/>
  <c r="N69" i="6"/>
  <c r="Q69" i="6"/>
  <c r="R69" i="6"/>
  <c r="S69" i="6"/>
  <c r="M70" i="6"/>
  <c r="N70" i="6"/>
  <c r="Q70" i="6"/>
  <c r="R70" i="6"/>
  <c r="S70" i="6"/>
  <c r="M71" i="6"/>
  <c r="N71" i="6"/>
  <c r="Q71" i="6"/>
  <c r="R71" i="6"/>
  <c r="S71" i="6"/>
  <c r="M72" i="6"/>
  <c r="N72" i="6"/>
  <c r="Q72" i="6"/>
  <c r="R72" i="6"/>
  <c r="S72" i="6"/>
  <c r="M73" i="6"/>
  <c r="N73" i="6"/>
  <c r="Q73" i="6"/>
  <c r="R73" i="6"/>
  <c r="S73" i="6"/>
  <c r="M74" i="6"/>
  <c r="N74" i="6"/>
  <c r="Q74" i="6"/>
  <c r="R74" i="6"/>
  <c r="S74" i="6"/>
  <c r="M75" i="6"/>
  <c r="N75" i="6"/>
  <c r="Q75" i="6"/>
  <c r="R75" i="6"/>
  <c r="S75" i="6"/>
  <c r="M76" i="6"/>
  <c r="N76" i="6"/>
  <c r="Q76" i="6"/>
  <c r="R76" i="6"/>
  <c r="S76" i="6"/>
  <c r="M77" i="6"/>
  <c r="N77" i="6"/>
  <c r="Q77" i="6"/>
  <c r="R77" i="6"/>
  <c r="S77" i="6"/>
  <c r="M78" i="6"/>
  <c r="N78" i="6"/>
  <c r="Q78" i="6"/>
  <c r="R78" i="6"/>
  <c r="S78" i="6"/>
  <c r="M79" i="6"/>
  <c r="N79" i="6"/>
  <c r="Q79" i="6"/>
  <c r="R79" i="6"/>
  <c r="S79" i="6"/>
  <c r="M80" i="6"/>
  <c r="N80" i="6"/>
  <c r="Q80" i="6"/>
  <c r="R80" i="6"/>
  <c r="S80" i="6"/>
  <c r="M81" i="6"/>
  <c r="N81" i="6"/>
  <c r="Q81" i="6"/>
  <c r="R81" i="6"/>
  <c r="S81" i="6"/>
  <c r="M82" i="6"/>
  <c r="N82" i="6"/>
  <c r="Q82" i="6"/>
  <c r="R82" i="6"/>
  <c r="S82" i="6"/>
  <c r="M83" i="6"/>
  <c r="N83" i="6"/>
  <c r="Q83" i="6"/>
  <c r="R83" i="6"/>
  <c r="S83" i="6"/>
  <c r="M84" i="6"/>
  <c r="N84" i="6"/>
  <c r="Q84" i="6"/>
  <c r="R84" i="6"/>
  <c r="S84" i="6"/>
  <c r="M85" i="6"/>
  <c r="N85" i="6"/>
  <c r="Q85" i="6"/>
  <c r="R85" i="6"/>
  <c r="S85" i="6"/>
  <c r="M86" i="6"/>
  <c r="N86" i="6"/>
  <c r="Q86" i="6"/>
  <c r="R86" i="6"/>
  <c r="S86" i="6"/>
  <c r="M87" i="6"/>
  <c r="N87" i="6"/>
  <c r="Q87" i="6"/>
  <c r="R87" i="6"/>
  <c r="S87" i="6"/>
  <c r="M88" i="6"/>
  <c r="N88" i="6"/>
  <c r="Q88" i="6"/>
  <c r="R88" i="6"/>
  <c r="S88" i="6"/>
  <c r="M89" i="6"/>
  <c r="N89" i="6"/>
  <c r="Q89" i="6"/>
  <c r="R89" i="6"/>
  <c r="S89" i="6"/>
  <c r="M90" i="6"/>
  <c r="N90" i="6"/>
  <c r="Q90" i="6"/>
  <c r="R90" i="6"/>
  <c r="S90" i="6"/>
  <c r="M91" i="6"/>
  <c r="N91" i="6"/>
  <c r="Q91" i="6"/>
  <c r="R91" i="6"/>
  <c r="S91" i="6"/>
  <c r="M92" i="6"/>
  <c r="N92" i="6"/>
  <c r="Q92" i="6"/>
  <c r="R92" i="6"/>
  <c r="S92" i="6"/>
  <c r="M93" i="6"/>
  <c r="N93" i="6"/>
  <c r="Q93" i="6"/>
  <c r="R93" i="6"/>
  <c r="S93" i="6"/>
  <c r="M94" i="6"/>
  <c r="N94" i="6"/>
  <c r="Q94" i="6"/>
  <c r="R94" i="6"/>
  <c r="S94" i="6"/>
  <c r="M95" i="6"/>
  <c r="N95" i="6"/>
  <c r="Q95" i="6"/>
  <c r="R95" i="6"/>
  <c r="S95" i="6"/>
  <c r="M96" i="6"/>
  <c r="N96" i="6"/>
  <c r="Q96" i="6"/>
  <c r="R96" i="6"/>
  <c r="S96" i="6"/>
  <c r="M97" i="6"/>
  <c r="N97" i="6"/>
  <c r="Q97" i="6"/>
  <c r="R97" i="6"/>
  <c r="S97" i="6"/>
  <c r="M98" i="6"/>
  <c r="N98" i="6"/>
  <c r="Q98" i="6"/>
  <c r="R98" i="6"/>
  <c r="S98" i="6"/>
  <c r="M99" i="6"/>
  <c r="N99" i="6"/>
  <c r="Q99" i="6"/>
  <c r="R99" i="6"/>
  <c r="S99" i="6"/>
  <c r="M100" i="6"/>
  <c r="N100" i="6"/>
  <c r="Q100" i="6"/>
  <c r="R100" i="6"/>
  <c r="S100" i="6"/>
  <c r="M101" i="6"/>
  <c r="N101" i="6"/>
  <c r="Q101" i="6"/>
  <c r="R101" i="6"/>
  <c r="S101" i="6"/>
  <c r="M102" i="6"/>
  <c r="N102" i="6"/>
  <c r="Q102" i="6"/>
  <c r="R102" i="6"/>
  <c r="S102" i="6"/>
  <c r="M103" i="6"/>
  <c r="N103" i="6"/>
  <c r="Q103" i="6"/>
  <c r="R103" i="6"/>
  <c r="S103" i="6"/>
  <c r="M104" i="6"/>
  <c r="N104" i="6"/>
  <c r="Q104" i="6"/>
  <c r="R104" i="6"/>
  <c r="S104" i="6"/>
  <c r="M105" i="6"/>
  <c r="N105" i="6"/>
  <c r="Q105" i="6"/>
  <c r="R105" i="6"/>
  <c r="S105" i="6"/>
  <c r="M106" i="6"/>
  <c r="N106" i="6"/>
  <c r="Q106" i="6"/>
  <c r="R106" i="6"/>
  <c r="S106" i="6"/>
  <c r="M107" i="6"/>
  <c r="N107" i="6"/>
  <c r="Q107" i="6"/>
  <c r="R107" i="6"/>
  <c r="S107" i="6"/>
  <c r="M108" i="6"/>
  <c r="N108" i="6"/>
  <c r="Q108" i="6"/>
  <c r="R108" i="6"/>
  <c r="S108" i="6"/>
  <c r="M109" i="6"/>
  <c r="N109" i="6"/>
  <c r="Q109" i="6"/>
  <c r="R109" i="6"/>
  <c r="S109" i="6"/>
  <c r="M110" i="6"/>
  <c r="N110" i="6"/>
  <c r="Q110" i="6"/>
  <c r="R110" i="6"/>
  <c r="S110" i="6"/>
  <c r="M111" i="6"/>
  <c r="N111" i="6"/>
  <c r="Q111" i="6"/>
  <c r="R111" i="6"/>
  <c r="S111" i="6"/>
  <c r="M112" i="6"/>
  <c r="N112" i="6"/>
  <c r="Q112" i="6"/>
  <c r="R112" i="6"/>
  <c r="S112" i="6"/>
  <c r="M113" i="6"/>
  <c r="N113" i="6"/>
  <c r="Q113" i="6"/>
  <c r="R113" i="6"/>
  <c r="S113" i="6"/>
  <c r="M114" i="6"/>
  <c r="N114" i="6"/>
  <c r="Q114" i="6"/>
  <c r="R114" i="6"/>
  <c r="S114" i="6"/>
  <c r="M115" i="6"/>
  <c r="N115" i="6"/>
  <c r="Q115" i="6"/>
  <c r="R115" i="6"/>
  <c r="S115" i="6"/>
  <c r="M116" i="6"/>
  <c r="N116" i="6"/>
  <c r="Q116" i="6"/>
  <c r="R116" i="6"/>
  <c r="S116" i="6"/>
  <c r="M117" i="6"/>
  <c r="N117" i="6"/>
  <c r="Q117" i="6"/>
  <c r="R117" i="6"/>
  <c r="S117" i="6"/>
  <c r="M118" i="6"/>
  <c r="N118" i="6"/>
  <c r="Q118" i="6"/>
  <c r="R118" i="6"/>
  <c r="S118" i="6"/>
  <c r="M119" i="6"/>
  <c r="N119" i="6"/>
  <c r="Q119" i="6"/>
  <c r="R119" i="6"/>
  <c r="S119" i="6"/>
  <c r="M120" i="6"/>
  <c r="N120" i="6"/>
  <c r="Q120" i="6"/>
  <c r="R120" i="6"/>
  <c r="S120" i="6"/>
  <c r="M121" i="6"/>
  <c r="N121" i="6"/>
  <c r="Q121" i="6"/>
  <c r="R121" i="6"/>
  <c r="S121" i="6"/>
  <c r="M122" i="6"/>
  <c r="N122" i="6"/>
  <c r="Q122" i="6"/>
  <c r="R122" i="6"/>
  <c r="S122" i="6"/>
  <c r="M123" i="6"/>
  <c r="N123" i="6"/>
  <c r="Q123" i="6"/>
  <c r="R123" i="6"/>
  <c r="S123" i="6"/>
  <c r="M124" i="6"/>
  <c r="N124" i="6"/>
  <c r="Q124" i="6"/>
  <c r="R124" i="6"/>
  <c r="S124" i="6"/>
  <c r="M125" i="6"/>
  <c r="N125" i="6"/>
  <c r="Q125" i="6"/>
  <c r="R125" i="6"/>
  <c r="S125" i="6"/>
  <c r="M126" i="6"/>
  <c r="N126" i="6"/>
  <c r="Q126" i="6"/>
  <c r="R126" i="6"/>
  <c r="S126" i="6"/>
  <c r="M127" i="6"/>
  <c r="N127" i="6"/>
  <c r="Q127" i="6"/>
  <c r="R127" i="6"/>
  <c r="S127" i="6"/>
  <c r="M128" i="6"/>
  <c r="N128" i="6"/>
  <c r="Q128" i="6"/>
  <c r="R128" i="6"/>
  <c r="S128" i="6"/>
  <c r="M129" i="6"/>
  <c r="N129" i="6"/>
  <c r="Q129" i="6"/>
  <c r="R129" i="6"/>
  <c r="S129" i="6"/>
  <c r="M130" i="6"/>
  <c r="N130" i="6"/>
  <c r="Q130" i="6"/>
  <c r="R130" i="6"/>
  <c r="S130" i="6"/>
  <c r="M131" i="6"/>
  <c r="N131" i="6"/>
  <c r="Q131" i="6"/>
  <c r="R131" i="6"/>
  <c r="S131" i="6"/>
  <c r="M132" i="6"/>
  <c r="N132" i="6"/>
  <c r="Q132" i="6"/>
  <c r="R132" i="6"/>
  <c r="S132" i="6"/>
  <c r="M133" i="6"/>
  <c r="N133" i="6"/>
  <c r="Q133" i="6"/>
  <c r="R133" i="6"/>
  <c r="S133" i="6"/>
  <c r="M134" i="6"/>
  <c r="N134" i="6"/>
  <c r="Q134" i="6"/>
  <c r="R134" i="6"/>
  <c r="S134" i="6"/>
  <c r="M135" i="6"/>
  <c r="N135" i="6"/>
  <c r="Q135" i="6"/>
  <c r="R135" i="6"/>
  <c r="S135" i="6"/>
  <c r="M136" i="6"/>
  <c r="N136" i="6"/>
  <c r="Q136" i="6"/>
  <c r="R136" i="6"/>
  <c r="S136" i="6"/>
  <c r="M137" i="6"/>
  <c r="N137" i="6"/>
  <c r="Q137" i="6"/>
  <c r="R137" i="6"/>
  <c r="S137" i="6"/>
  <c r="M138" i="6"/>
  <c r="N138" i="6"/>
  <c r="Q138" i="6"/>
  <c r="R138" i="6"/>
  <c r="S138" i="6"/>
  <c r="M139" i="6"/>
  <c r="N139" i="6"/>
  <c r="Q139" i="6"/>
  <c r="R139" i="6"/>
  <c r="S139" i="6"/>
  <c r="M140" i="6"/>
  <c r="N140" i="6"/>
  <c r="Q140" i="6"/>
  <c r="R140" i="6"/>
  <c r="S140" i="6"/>
  <c r="M141" i="6"/>
  <c r="N141" i="6"/>
  <c r="Q141" i="6"/>
  <c r="R141" i="6"/>
  <c r="S141" i="6"/>
  <c r="M142" i="6"/>
  <c r="N142" i="6"/>
  <c r="Q142" i="6"/>
  <c r="R142" i="6"/>
  <c r="S142" i="6"/>
  <c r="M143" i="6"/>
  <c r="N143" i="6"/>
  <c r="Q143" i="6"/>
  <c r="R143" i="6"/>
  <c r="S143" i="6"/>
  <c r="M144" i="6"/>
  <c r="N144" i="6"/>
  <c r="Q144" i="6"/>
  <c r="R144" i="6"/>
  <c r="S144" i="6"/>
  <c r="M145" i="6"/>
  <c r="N145" i="6"/>
  <c r="Q145" i="6"/>
  <c r="R145" i="6"/>
  <c r="S145" i="6"/>
  <c r="M146" i="6"/>
  <c r="N146" i="6"/>
  <c r="Q146" i="6"/>
  <c r="R146" i="6"/>
  <c r="S146" i="6"/>
  <c r="M147" i="6"/>
  <c r="N147" i="6"/>
  <c r="Q147" i="6"/>
  <c r="R147" i="6"/>
  <c r="S147" i="6"/>
  <c r="M148" i="6"/>
  <c r="N148" i="6"/>
  <c r="Q148" i="6"/>
  <c r="R148" i="6"/>
  <c r="S148" i="6"/>
  <c r="M149" i="6"/>
  <c r="N149" i="6"/>
  <c r="Q149" i="6"/>
  <c r="R149" i="6"/>
  <c r="S149" i="6"/>
  <c r="M150" i="6"/>
  <c r="N150" i="6"/>
  <c r="Q150" i="6"/>
  <c r="R150" i="6"/>
  <c r="S150" i="6"/>
  <c r="M151" i="6"/>
  <c r="N151" i="6"/>
  <c r="Q151" i="6"/>
  <c r="R151" i="6"/>
  <c r="S151" i="6"/>
  <c r="M152" i="6"/>
  <c r="N152" i="6"/>
  <c r="Q152" i="6"/>
  <c r="R152" i="6"/>
  <c r="S152" i="6"/>
  <c r="M153" i="6"/>
  <c r="N153" i="6"/>
  <c r="Q153" i="6"/>
  <c r="R153" i="6"/>
  <c r="S153" i="6"/>
  <c r="M154" i="6"/>
  <c r="N154" i="6"/>
  <c r="Q154" i="6"/>
  <c r="R154" i="6"/>
  <c r="S154" i="6"/>
  <c r="M155" i="6"/>
  <c r="N155" i="6"/>
  <c r="Q155" i="6"/>
  <c r="R155" i="6"/>
  <c r="S155" i="6"/>
  <c r="M156" i="6"/>
  <c r="N156" i="6"/>
  <c r="Q156" i="6"/>
  <c r="R156" i="6"/>
  <c r="S156" i="6"/>
  <c r="M157" i="6"/>
  <c r="N157" i="6"/>
  <c r="Q157" i="6"/>
  <c r="R157" i="6"/>
  <c r="S157" i="6"/>
  <c r="M1986" i="6"/>
  <c r="N1986" i="6"/>
  <c r="Q1986" i="6"/>
  <c r="R1986" i="6"/>
  <c r="S1986" i="6"/>
  <c r="M159" i="6"/>
  <c r="N159" i="6"/>
  <c r="Q159" i="6"/>
  <c r="R159" i="6"/>
  <c r="S159" i="6"/>
  <c r="M160" i="6"/>
  <c r="N160" i="6"/>
  <c r="Q160" i="6"/>
  <c r="R160" i="6"/>
  <c r="S160" i="6"/>
  <c r="M161" i="6"/>
  <c r="N161" i="6"/>
  <c r="Q161" i="6"/>
  <c r="R161" i="6"/>
  <c r="S161" i="6"/>
  <c r="M162" i="6"/>
  <c r="N162" i="6"/>
  <c r="Q162" i="6"/>
  <c r="R162" i="6"/>
  <c r="S162" i="6"/>
  <c r="M163" i="6"/>
  <c r="N163" i="6"/>
  <c r="Q163" i="6"/>
  <c r="R163" i="6"/>
  <c r="S163" i="6"/>
  <c r="M164" i="6"/>
  <c r="N164" i="6"/>
  <c r="Q164" i="6"/>
  <c r="R164" i="6"/>
  <c r="S164" i="6"/>
  <c r="M165" i="6"/>
  <c r="N165" i="6"/>
  <c r="Q165" i="6"/>
  <c r="R165" i="6"/>
  <c r="S165" i="6"/>
  <c r="M166" i="6"/>
  <c r="N166" i="6"/>
  <c r="Q166" i="6"/>
  <c r="R166" i="6"/>
  <c r="S166" i="6"/>
  <c r="M167" i="6"/>
  <c r="N167" i="6"/>
  <c r="Q167" i="6"/>
  <c r="R167" i="6"/>
  <c r="S167" i="6"/>
  <c r="M168" i="6"/>
  <c r="N168" i="6"/>
  <c r="Q168" i="6"/>
  <c r="R168" i="6"/>
  <c r="S168" i="6"/>
  <c r="M169" i="6"/>
  <c r="N169" i="6"/>
  <c r="Q169" i="6"/>
  <c r="R169" i="6"/>
  <c r="S169" i="6"/>
  <c r="M170" i="6"/>
  <c r="N170" i="6"/>
  <c r="Q170" i="6"/>
  <c r="R170" i="6"/>
  <c r="S170" i="6"/>
  <c r="M171" i="6"/>
  <c r="N171" i="6"/>
  <c r="Q171" i="6"/>
  <c r="R171" i="6"/>
  <c r="S171" i="6"/>
  <c r="M172" i="6"/>
  <c r="N172" i="6"/>
  <c r="Q172" i="6"/>
  <c r="R172" i="6"/>
  <c r="S172" i="6"/>
  <c r="M173" i="6"/>
  <c r="N173" i="6"/>
  <c r="Q173" i="6"/>
  <c r="R173" i="6"/>
  <c r="S173" i="6"/>
  <c r="M174" i="6"/>
  <c r="N174" i="6"/>
  <c r="Q174" i="6"/>
  <c r="R174" i="6"/>
  <c r="S174" i="6"/>
  <c r="M175" i="6"/>
  <c r="N175" i="6"/>
  <c r="Q175" i="6"/>
  <c r="R175" i="6"/>
  <c r="S175" i="6"/>
  <c r="M176" i="6"/>
  <c r="N176" i="6"/>
  <c r="Q176" i="6"/>
  <c r="R176" i="6"/>
  <c r="S176" i="6"/>
  <c r="M177" i="6"/>
  <c r="N177" i="6"/>
  <c r="Q177" i="6"/>
  <c r="R177" i="6"/>
  <c r="S177" i="6"/>
  <c r="M178" i="6"/>
  <c r="N178" i="6"/>
  <c r="Q178" i="6"/>
  <c r="R178" i="6"/>
  <c r="S178" i="6"/>
  <c r="M179" i="6"/>
  <c r="N179" i="6"/>
  <c r="Q179" i="6"/>
  <c r="R179" i="6"/>
  <c r="S179" i="6"/>
  <c r="M180" i="6"/>
  <c r="N180" i="6"/>
  <c r="Q180" i="6"/>
  <c r="R180" i="6"/>
  <c r="S180" i="6"/>
  <c r="M181" i="6"/>
  <c r="N181" i="6"/>
  <c r="Q181" i="6"/>
  <c r="R181" i="6"/>
  <c r="S181" i="6"/>
  <c r="M182" i="6"/>
  <c r="N182" i="6"/>
  <c r="Q182" i="6"/>
  <c r="R182" i="6"/>
  <c r="S182" i="6"/>
  <c r="M183" i="6"/>
  <c r="N183" i="6"/>
  <c r="Q183" i="6"/>
  <c r="R183" i="6"/>
  <c r="S183" i="6"/>
  <c r="M184" i="6"/>
  <c r="N184" i="6"/>
  <c r="Q184" i="6"/>
  <c r="R184" i="6"/>
  <c r="S184" i="6"/>
  <c r="M185" i="6"/>
  <c r="N185" i="6"/>
  <c r="Q185" i="6"/>
  <c r="R185" i="6"/>
  <c r="S185" i="6"/>
  <c r="M186" i="6"/>
  <c r="N186" i="6"/>
  <c r="Q186" i="6"/>
  <c r="R186" i="6"/>
  <c r="S186" i="6"/>
  <c r="M187" i="6"/>
  <c r="N187" i="6"/>
  <c r="Q187" i="6"/>
  <c r="R187" i="6"/>
  <c r="S187" i="6"/>
  <c r="M188" i="6"/>
  <c r="N188" i="6"/>
  <c r="Q188" i="6"/>
  <c r="R188" i="6"/>
  <c r="S188" i="6"/>
  <c r="M189" i="6"/>
  <c r="N189" i="6"/>
  <c r="Q189" i="6"/>
  <c r="R189" i="6"/>
  <c r="S189" i="6"/>
  <c r="M190" i="6"/>
  <c r="N190" i="6"/>
  <c r="Q190" i="6"/>
  <c r="R190" i="6"/>
  <c r="S190" i="6"/>
  <c r="M191" i="6"/>
  <c r="N191" i="6"/>
  <c r="Q191" i="6"/>
  <c r="R191" i="6"/>
  <c r="S191" i="6"/>
  <c r="M192" i="6"/>
  <c r="N192" i="6"/>
  <c r="Q192" i="6"/>
  <c r="R192" i="6"/>
  <c r="S192" i="6"/>
  <c r="M193" i="6"/>
  <c r="N193" i="6"/>
  <c r="Q193" i="6"/>
  <c r="R193" i="6"/>
  <c r="S193" i="6"/>
  <c r="M194" i="6"/>
  <c r="N194" i="6"/>
  <c r="Q194" i="6"/>
  <c r="R194" i="6"/>
  <c r="S194" i="6"/>
  <c r="M195" i="6"/>
  <c r="N195" i="6"/>
  <c r="Q195" i="6"/>
  <c r="R195" i="6"/>
  <c r="S195" i="6"/>
  <c r="M196" i="6"/>
  <c r="N196" i="6"/>
  <c r="Q196" i="6"/>
  <c r="R196" i="6"/>
  <c r="S196" i="6"/>
  <c r="M197" i="6"/>
  <c r="N197" i="6"/>
  <c r="Q197" i="6"/>
  <c r="R197" i="6"/>
  <c r="S197" i="6"/>
  <c r="M198" i="6"/>
  <c r="N198" i="6"/>
  <c r="Q198" i="6"/>
  <c r="R198" i="6"/>
  <c r="S198" i="6"/>
  <c r="M199" i="6"/>
  <c r="N199" i="6"/>
  <c r="Q199" i="6"/>
  <c r="R199" i="6"/>
  <c r="S199" i="6"/>
  <c r="M200" i="6"/>
  <c r="N200" i="6"/>
  <c r="Q200" i="6"/>
  <c r="R200" i="6"/>
  <c r="S200" i="6"/>
  <c r="M201" i="6"/>
  <c r="N201" i="6"/>
  <c r="Q201" i="6"/>
  <c r="R201" i="6"/>
  <c r="S201" i="6"/>
  <c r="M202" i="6"/>
  <c r="N202" i="6"/>
  <c r="Q202" i="6"/>
  <c r="R202" i="6"/>
  <c r="S202" i="6"/>
  <c r="M203" i="6"/>
  <c r="N203" i="6"/>
  <c r="Q203" i="6"/>
  <c r="R203" i="6"/>
  <c r="S203" i="6"/>
  <c r="M204" i="6"/>
  <c r="N204" i="6"/>
  <c r="Q204" i="6"/>
  <c r="R204" i="6"/>
  <c r="S204" i="6"/>
  <c r="M205" i="6"/>
  <c r="N205" i="6"/>
  <c r="Q205" i="6"/>
  <c r="R205" i="6"/>
  <c r="S205" i="6"/>
  <c r="M206" i="6"/>
  <c r="N206" i="6"/>
  <c r="Q206" i="6"/>
  <c r="R206" i="6"/>
  <c r="S206" i="6"/>
  <c r="M207" i="6"/>
  <c r="N207" i="6"/>
  <c r="Q207" i="6"/>
  <c r="R207" i="6"/>
  <c r="S207" i="6"/>
  <c r="M208" i="6"/>
  <c r="N208" i="6"/>
  <c r="Q208" i="6"/>
  <c r="R208" i="6"/>
  <c r="S208" i="6"/>
  <c r="M209" i="6"/>
  <c r="N209" i="6"/>
  <c r="Q209" i="6"/>
  <c r="R209" i="6"/>
  <c r="S209" i="6"/>
  <c r="M210" i="6"/>
  <c r="N210" i="6"/>
  <c r="Q210" i="6"/>
  <c r="R210" i="6"/>
  <c r="S210" i="6"/>
  <c r="M211" i="6"/>
  <c r="N211" i="6"/>
  <c r="Q211" i="6"/>
  <c r="R211" i="6"/>
  <c r="S211" i="6"/>
  <c r="M212" i="6"/>
  <c r="N212" i="6"/>
  <c r="Q212" i="6"/>
  <c r="R212" i="6"/>
  <c r="S212" i="6"/>
  <c r="M213" i="6"/>
  <c r="N213" i="6"/>
  <c r="Q213" i="6"/>
  <c r="R213" i="6"/>
  <c r="S213" i="6"/>
  <c r="M214" i="6"/>
  <c r="N214" i="6"/>
  <c r="Q214" i="6"/>
  <c r="R214" i="6"/>
  <c r="S214" i="6"/>
  <c r="M215" i="6"/>
  <c r="N215" i="6"/>
  <c r="Q215" i="6"/>
  <c r="R215" i="6"/>
  <c r="S215" i="6"/>
  <c r="M216" i="6"/>
  <c r="N216" i="6"/>
  <c r="Q216" i="6"/>
  <c r="R216" i="6"/>
  <c r="S216" i="6"/>
  <c r="M217" i="6"/>
  <c r="N217" i="6"/>
  <c r="Q217" i="6"/>
  <c r="R217" i="6"/>
  <c r="S217" i="6"/>
  <c r="M218" i="6"/>
  <c r="N218" i="6"/>
  <c r="Q218" i="6"/>
  <c r="R218" i="6"/>
  <c r="S218" i="6"/>
  <c r="M219" i="6"/>
  <c r="N219" i="6"/>
  <c r="Q219" i="6"/>
  <c r="R219" i="6"/>
  <c r="S219" i="6"/>
  <c r="M220" i="6"/>
  <c r="N220" i="6"/>
  <c r="Q220" i="6"/>
  <c r="R220" i="6"/>
  <c r="S220" i="6"/>
  <c r="M221" i="6"/>
  <c r="N221" i="6"/>
  <c r="Q221" i="6"/>
  <c r="R221" i="6"/>
  <c r="S221" i="6"/>
  <c r="M222" i="6"/>
  <c r="N222" i="6"/>
  <c r="Q222" i="6"/>
  <c r="R222" i="6"/>
  <c r="S222" i="6"/>
  <c r="M223" i="6"/>
  <c r="N223" i="6"/>
  <c r="Q223" i="6"/>
  <c r="R223" i="6"/>
  <c r="S223" i="6"/>
  <c r="M224" i="6"/>
  <c r="N224" i="6"/>
  <c r="Q224" i="6"/>
  <c r="R224" i="6"/>
  <c r="S224" i="6"/>
  <c r="M225" i="6"/>
  <c r="N225" i="6"/>
  <c r="Q225" i="6"/>
  <c r="R225" i="6"/>
  <c r="S225" i="6"/>
  <c r="M226" i="6"/>
  <c r="N226" i="6"/>
  <c r="Q226" i="6"/>
  <c r="R226" i="6"/>
  <c r="S226" i="6"/>
  <c r="M227" i="6"/>
  <c r="N227" i="6"/>
  <c r="Q227" i="6"/>
  <c r="R227" i="6"/>
  <c r="S227" i="6"/>
  <c r="M228" i="6"/>
  <c r="N228" i="6"/>
  <c r="Q228" i="6"/>
  <c r="R228" i="6"/>
  <c r="S228" i="6"/>
  <c r="M229" i="6"/>
  <c r="N229" i="6"/>
  <c r="Q229" i="6"/>
  <c r="R229" i="6"/>
  <c r="S229" i="6"/>
  <c r="M230" i="6"/>
  <c r="N230" i="6"/>
  <c r="Q230" i="6"/>
  <c r="R230" i="6"/>
  <c r="S230" i="6"/>
  <c r="M231" i="6"/>
  <c r="N231" i="6"/>
  <c r="Q231" i="6"/>
  <c r="R231" i="6"/>
  <c r="S231" i="6"/>
  <c r="M232" i="6"/>
  <c r="N232" i="6"/>
  <c r="Q232" i="6"/>
  <c r="R232" i="6"/>
  <c r="S232" i="6"/>
  <c r="M233" i="6"/>
  <c r="N233" i="6"/>
  <c r="Q233" i="6"/>
  <c r="R233" i="6"/>
  <c r="S233" i="6"/>
  <c r="M234" i="6"/>
  <c r="N234" i="6"/>
  <c r="Q234" i="6"/>
  <c r="R234" i="6"/>
  <c r="S234" i="6"/>
  <c r="M235" i="6"/>
  <c r="N235" i="6"/>
  <c r="Q235" i="6"/>
  <c r="R235" i="6"/>
  <c r="S235" i="6"/>
  <c r="M236" i="6"/>
  <c r="N236" i="6"/>
  <c r="Q236" i="6"/>
  <c r="R236" i="6"/>
  <c r="S236" i="6"/>
  <c r="M237" i="6"/>
  <c r="N237" i="6"/>
  <c r="Q237" i="6"/>
  <c r="R237" i="6"/>
  <c r="S237" i="6"/>
  <c r="M238" i="6"/>
  <c r="N238" i="6"/>
  <c r="Q238" i="6"/>
  <c r="R238" i="6"/>
  <c r="S238" i="6"/>
  <c r="M239" i="6"/>
  <c r="N239" i="6"/>
  <c r="Q239" i="6"/>
  <c r="R239" i="6"/>
  <c r="S239" i="6"/>
  <c r="M240" i="6"/>
  <c r="N240" i="6"/>
  <c r="Q240" i="6"/>
  <c r="R240" i="6"/>
  <c r="S240" i="6"/>
  <c r="M241" i="6"/>
  <c r="N241" i="6"/>
  <c r="Q241" i="6"/>
  <c r="R241" i="6"/>
  <c r="S241" i="6"/>
  <c r="M242" i="6"/>
  <c r="N242" i="6"/>
  <c r="Q242" i="6"/>
  <c r="R242" i="6"/>
  <c r="S242" i="6"/>
  <c r="M243" i="6"/>
  <c r="N243" i="6"/>
  <c r="Q243" i="6"/>
  <c r="R243" i="6"/>
  <c r="S243" i="6"/>
  <c r="M244" i="6"/>
  <c r="N244" i="6"/>
  <c r="Q244" i="6"/>
  <c r="R244" i="6"/>
  <c r="S244" i="6"/>
  <c r="M245" i="6"/>
  <c r="N245" i="6"/>
  <c r="Q245" i="6"/>
  <c r="R245" i="6"/>
  <c r="S245" i="6"/>
  <c r="M246" i="6"/>
  <c r="N246" i="6"/>
  <c r="Q246" i="6"/>
  <c r="R246" i="6"/>
  <c r="S246" i="6"/>
  <c r="M247" i="6"/>
  <c r="N247" i="6"/>
  <c r="Q247" i="6"/>
  <c r="R247" i="6"/>
  <c r="S247" i="6"/>
  <c r="M248" i="6"/>
  <c r="N248" i="6"/>
  <c r="Q248" i="6"/>
  <c r="R248" i="6"/>
  <c r="S248" i="6"/>
  <c r="M249" i="6"/>
  <c r="N249" i="6"/>
  <c r="Q249" i="6"/>
  <c r="R249" i="6"/>
  <c r="S249" i="6"/>
  <c r="M250" i="6"/>
  <c r="N250" i="6"/>
  <c r="Q250" i="6"/>
  <c r="R250" i="6"/>
  <c r="S250" i="6"/>
  <c r="M251" i="6"/>
  <c r="N251" i="6"/>
  <c r="Q251" i="6"/>
  <c r="R251" i="6"/>
  <c r="S251" i="6"/>
  <c r="M252" i="6"/>
  <c r="N252" i="6"/>
  <c r="Q252" i="6"/>
  <c r="R252" i="6"/>
  <c r="S252" i="6"/>
  <c r="M253" i="6"/>
  <c r="N253" i="6"/>
  <c r="Q253" i="6"/>
  <c r="R253" i="6"/>
  <c r="S253" i="6"/>
  <c r="M254" i="6"/>
  <c r="N254" i="6"/>
  <c r="Q254" i="6"/>
  <c r="R254" i="6"/>
  <c r="S254" i="6"/>
  <c r="M255" i="6"/>
  <c r="N255" i="6"/>
  <c r="Q255" i="6"/>
  <c r="R255" i="6"/>
  <c r="S255" i="6"/>
  <c r="M256" i="6"/>
  <c r="N256" i="6"/>
  <c r="Q256" i="6"/>
  <c r="R256" i="6"/>
  <c r="S256" i="6"/>
  <c r="M257" i="6"/>
  <c r="N257" i="6"/>
  <c r="Q257" i="6"/>
  <c r="R257" i="6"/>
  <c r="S257" i="6"/>
  <c r="M258" i="6"/>
  <c r="N258" i="6"/>
  <c r="Q258" i="6"/>
  <c r="R258" i="6"/>
  <c r="S258" i="6"/>
  <c r="M259" i="6"/>
  <c r="N259" i="6"/>
  <c r="Q259" i="6"/>
  <c r="R259" i="6"/>
  <c r="S259" i="6"/>
  <c r="M260" i="6"/>
  <c r="N260" i="6"/>
  <c r="Q260" i="6"/>
  <c r="R260" i="6"/>
  <c r="S260" i="6"/>
  <c r="M261" i="6"/>
  <c r="N261" i="6"/>
  <c r="Q261" i="6"/>
  <c r="R261" i="6"/>
  <c r="S261" i="6"/>
  <c r="M262" i="6"/>
  <c r="N262" i="6"/>
  <c r="Q262" i="6"/>
  <c r="R262" i="6"/>
  <c r="S262" i="6"/>
  <c r="M263" i="6"/>
  <c r="N263" i="6"/>
  <c r="Q263" i="6"/>
  <c r="R263" i="6"/>
  <c r="S263" i="6"/>
  <c r="M264" i="6"/>
  <c r="N264" i="6"/>
  <c r="Q264" i="6"/>
  <c r="R264" i="6"/>
  <c r="S264" i="6"/>
  <c r="M265" i="6"/>
  <c r="N265" i="6"/>
  <c r="Q265" i="6"/>
  <c r="R265" i="6"/>
  <c r="S265" i="6"/>
  <c r="M266" i="6"/>
  <c r="N266" i="6"/>
  <c r="Q266" i="6"/>
  <c r="R266" i="6"/>
  <c r="S266" i="6"/>
  <c r="M267" i="6"/>
  <c r="N267" i="6"/>
  <c r="Q267" i="6"/>
  <c r="R267" i="6"/>
  <c r="S267" i="6"/>
  <c r="M268" i="6"/>
  <c r="N268" i="6"/>
  <c r="Q268" i="6"/>
  <c r="R268" i="6"/>
  <c r="S268" i="6"/>
  <c r="M269" i="6"/>
  <c r="N269" i="6"/>
  <c r="Q269" i="6"/>
  <c r="R269" i="6"/>
  <c r="S269" i="6"/>
  <c r="M270" i="6"/>
  <c r="N270" i="6"/>
  <c r="Q270" i="6"/>
  <c r="R270" i="6"/>
  <c r="S270" i="6"/>
  <c r="M271" i="6"/>
  <c r="N271" i="6"/>
  <c r="Q271" i="6"/>
  <c r="R271" i="6"/>
  <c r="S271" i="6"/>
  <c r="M272" i="6"/>
  <c r="N272" i="6"/>
  <c r="Q272" i="6"/>
  <c r="R272" i="6"/>
  <c r="S272" i="6"/>
  <c r="M273" i="6"/>
  <c r="N273" i="6"/>
  <c r="Q273" i="6"/>
  <c r="R273" i="6"/>
  <c r="S273" i="6"/>
  <c r="M274" i="6"/>
  <c r="N274" i="6"/>
  <c r="Q274" i="6"/>
  <c r="R274" i="6"/>
  <c r="S274" i="6"/>
  <c r="M275" i="6"/>
  <c r="N275" i="6"/>
  <c r="Q275" i="6"/>
  <c r="R275" i="6"/>
  <c r="S275" i="6"/>
  <c r="M276" i="6"/>
  <c r="N276" i="6"/>
  <c r="Q276" i="6"/>
  <c r="R276" i="6"/>
  <c r="S276" i="6"/>
  <c r="M277" i="6"/>
  <c r="N277" i="6"/>
  <c r="Q277" i="6"/>
  <c r="R277" i="6"/>
  <c r="S277" i="6"/>
  <c r="M278" i="6"/>
  <c r="N278" i="6"/>
  <c r="Q278" i="6"/>
  <c r="R278" i="6"/>
  <c r="S278" i="6"/>
  <c r="M279" i="6"/>
  <c r="N279" i="6"/>
  <c r="Q279" i="6"/>
  <c r="R279" i="6"/>
  <c r="S279" i="6"/>
  <c r="M280" i="6"/>
  <c r="N280" i="6"/>
  <c r="Q280" i="6"/>
  <c r="R280" i="6"/>
  <c r="S280" i="6"/>
  <c r="M281" i="6"/>
  <c r="N281" i="6"/>
  <c r="Q281" i="6"/>
  <c r="R281" i="6"/>
  <c r="S281" i="6"/>
  <c r="M282" i="6"/>
  <c r="N282" i="6"/>
  <c r="Q282" i="6"/>
  <c r="R282" i="6"/>
  <c r="S282" i="6"/>
  <c r="M283" i="6"/>
  <c r="N283" i="6"/>
  <c r="Q283" i="6"/>
  <c r="R283" i="6"/>
  <c r="S283" i="6"/>
  <c r="M284" i="6"/>
  <c r="N284" i="6"/>
  <c r="Q284" i="6"/>
  <c r="R284" i="6"/>
  <c r="S284" i="6"/>
  <c r="M285" i="6"/>
  <c r="N285" i="6"/>
  <c r="Q285" i="6"/>
  <c r="R285" i="6"/>
  <c r="S285" i="6"/>
  <c r="M286" i="6"/>
  <c r="N286" i="6"/>
  <c r="Q286" i="6"/>
  <c r="R286" i="6"/>
  <c r="S286" i="6"/>
  <c r="M287" i="6"/>
  <c r="N287" i="6"/>
  <c r="Q287" i="6"/>
  <c r="R287" i="6"/>
  <c r="S287" i="6"/>
  <c r="M288" i="6"/>
  <c r="N288" i="6"/>
  <c r="Q288" i="6"/>
  <c r="R288" i="6"/>
  <c r="S288" i="6"/>
  <c r="M289" i="6"/>
  <c r="N289" i="6"/>
  <c r="Q289" i="6"/>
  <c r="R289" i="6"/>
  <c r="S289" i="6"/>
  <c r="M290" i="6"/>
  <c r="N290" i="6"/>
  <c r="Q290" i="6"/>
  <c r="R290" i="6"/>
  <c r="S290" i="6"/>
  <c r="M291" i="6"/>
  <c r="N291" i="6"/>
  <c r="Q291" i="6"/>
  <c r="R291" i="6"/>
  <c r="S291" i="6"/>
  <c r="M292" i="6"/>
  <c r="N292" i="6"/>
  <c r="Q292" i="6"/>
  <c r="R292" i="6"/>
  <c r="S292" i="6"/>
  <c r="M293" i="6"/>
  <c r="N293" i="6"/>
  <c r="Q293" i="6"/>
  <c r="R293" i="6"/>
  <c r="S293" i="6"/>
  <c r="M294" i="6"/>
  <c r="N294" i="6"/>
  <c r="Q294" i="6"/>
  <c r="R294" i="6"/>
  <c r="S294" i="6"/>
  <c r="M295" i="6"/>
  <c r="N295" i="6"/>
  <c r="Q295" i="6"/>
  <c r="R295" i="6"/>
  <c r="S295" i="6"/>
  <c r="M296" i="6"/>
  <c r="N296" i="6"/>
  <c r="Q296" i="6"/>
  <c r="R296" i="6"/>
  <c r="S296" i="6"/>
  <c r="M297" i="6"/>
  <c r="N297" i="6"/>
  <c r="Q297" i="6"/>
  <c r="R297" i="6"/>
  <c r="S297" i="6"/>
  <c r="M298" i="6"/>
  <c r="N298" i="6"/>
  <c r="Q298" i="6"/>
  <c r="R298" i="6"/>
  <c r="S298" i="6"/>
  <c r="M299" i="6"/>
  <c r="N299" i="6"/>
  <c r="Q299" i="6"/>
  <c r="R299" i="6"/>
  <c r="S299" i="6"/>
  <c r="M300" i="6"/>
  <c r="N300" i="6"/>
  <c r="Q300" i="6"/>
  <c r="R300" i="6"/>
  <c r="S300" i="6"/>
  <c r="M301" i="6"/>
  <c r="N301" i="6"/>
  <c r="Q301" i="6"/>
  <c r="R301" i="6"/>
  <c r="S301" i="6"/>
  <c r="M302" i="6"/>
  <c r="N302" i="6"/>
  <c r="Q302" i="6"/>
  <c r="R302" i="6"/>
  <c r="S302" i="6"/>
  <c r="M303" i="6"/>
  <c r="N303" i="6"/>
  <c r="Q303" i="6"/>
  <c r="R303" i="6"/>
  <c r="S303" i="6"/>
  <c r="M304" i="6"/>
  <c r="N304" i="6"/>
  <c r="Q304" i="6"/>
  <c r="R304" i="6"/>
  <c r="S304" i="6"/>
  <c r="M305" i="6"/>
  <c r="N305" i="6"/>
  <c r="Q305" i="6"/>
  <c r="R305" i="6"/>
  <c r="S305" i="6"/>
  <c r="M795" i="6"/>
  <c r="N795" i="6"/>
  <c r="Q795" i="6"/>
  <c r="R795" i="6"/>
  <c r="S795" i="6"/>
  <c r="M307" i="6"/>
  <c r="N307" i="6"/>
  <c r="Q307" i="6"/>
  <c r="R307" i="6"/>
  <c r="S307" i="6"/>
  <c r="M308" i="6"/>
  <c r="N308" i="6"/>
  <c r="Q308" i="6"/>
  <c r="R308" i="6"/>
  <c r="S308" i="6"/>
  <c r="M309" i="6"/>
  <c r="N309" i="6"/>
  <c r="Q309" i="6"/>
  <c r="R309" i="6"/>
  <c r="S309" i="6"/>
  <c r="M310" i="6"/>
  <c r="N310" i="6"/>
  <c r="Q310" i="6"/>
  <c r="R310" i="6"/>
  <c r="S310" i="6"/>
  <c r="M311" i="6"/>
  <c r="N311" i="6"/>
  <c r="Q311" i="6"/>
  <c r="R311" i="6"/>
  <c r="S311" i="6"/>
  <c r="M312" i="6"/>
  <c r="N312" i="6"/>
  <c r="Q312" i="6"/>
  <c r="R312" i="6"/>
  <c r="S312" i="6"/>
  <c r="M313" i="6"/>
  <c r="N313" i="6"/>
  <c r="Q313" i="6"/>
  <c r="R313" i="6"/>
  <c r="S313" i="6"/>
  <c r="M314" i="6"/>
  <c r="N314" i="6"/>
  <c r="Q314" i="6"/>
  <c r="R314" i="6"/>
  <c r="S314" i="6"/>
  <c r="M315" i="6"/>
  <c r="N315" i="6"/>
  <c r="Q315" i="6"/>
  <c r="R315" i="6"/>
  <c r="S315" i="6"/>
  <c r="M316" i="6"/>
  <c r="N316" i="6"/>
  <c r="Q316" i="6"/>
  <c r="R316" i="6"/>
  <c r="S316" i="6"/>
  <c r="M317" i="6"/>
  <c r="N317" i="6"/>
  <c r="Q317" i="6"/>
  <c r="R317" i="6"/>
  <c r="S317" i="6"/>
  <c r="M318" i="6"/>
  <c r="N318" i="6"/>
  <c r="Q318" i="6"/>
  <c r="R318" i="6"/>
  <c r="S318" i="6"/>
  <c r="M319" i="6"/>
  <c r="N319" i="6"/>
  <c r="Q319" i="6"/>
  <c r="R319" i="6"/>
  <c r="S319" i="6"/>
  <c r="M320" i="6"/>
  <c r="N320" i="6"/>
  <c r="Q320" i="6"/>
  <c r="R320" i="6"/>
  <c r="S320" i="6"/>
  <c r="M321" i="6"/>
  <c r="N321" i="6"/>
  <c r="Q321" i="6"/>
  <c r="R321" i="6"/>
  <c r="S321" i="6"/>
  <c r="M322" i="6"/>
  <c r="N322" i="6"/>
  <c r="Q322" i="6"/>
  <c r="R322" i="6"/>
  <c r="S322" i="6"/>
  <c r="M323" i="6"/>
  <c r="N323" i="6"/>
  <c r="Q323" i="6"/>
  <c r="R323" i="6"/>
  <c r="S323" i="6"/>
  <c r="M324" i="6"/>
  <c r="N324" i="6"/>
  <c r="Q324" i="6"/>
  <c r="R324" i="6"/>
  <c r="S324" i="6"/>
  <c r="M325" i="6"/>
  <c r="N325" i="6"/>
  <c r="Q325" i="6"/>
  <c r="R325" i="6"/>
  <c r="S325" i="6"/>
  <c r="M326" i="6"/>
  <c r="N326" i="6"/>
  <c r="Q326" i="6"/>
  <c r="R326" i="6"/>
  <c r="S326" i="6"/>
  <c r="M327" i="6"/>
  <c r="N327" i="6"/>
  <c r="Q327" i="6"/>
  <c r="R327" i="6"/>
  <c r="S327" i="6"/>
  <c r="M328" i="6"/>
  <c r="N328" i="6"/>
  <c r="Q328" i="6"/>
  <c r="R328" i="6"/>
  <c r="S328" i="6"/>
  <c r="M329" i="6"/>
  <c r="N329" i="6"/>
  <c r="Q329" i="6"/>
  <c r="R329" i="6"/>
  <c r="S329" i="6"/>
  <c r="M330" i="6"/>
  <c r="N330" i="6"/>
  <c r="Q330" i="6"/>
  <c r="R330" i="6"/>
  <c r="S330" i="6"/>
  <c r="M331" i="6"/>
  <c r="N331" i="6"/>
  <c r="Q331" i="6"/>
  <c r="R331" i="6"/>
  <c r="S331" i="6"/>
  <c r="M332" i="6"/>
  <c r="N332" i="6"/>
  <c r="Q332" i="6"/>
  <c r="R332" i="6"/>
  <c r="S332" i="6"/>
  <c r="M333" i="6"/>
  <c r="N333" i="6"/>
  <c r="Q333" i="6"/>
  <c r="R333" i="6"/>
  <c r="S333" i="6"/>
  <c r="M334" i="6"/>
  <c r="N334" i="6"/>
  <c r="Q334" i="6"/>
  <c r="R334" i="6"/>
  <c r="S334" i="6"/>
  <c r="M335" i="6"/>
  <c r="N335" i="6"/>
  <c r="Q335" i="6"/>
  <c r="R335" i="6"/>
  <c r="S335" i="6"/>
  <c r="M336" i="6"/>
  <c r="N336" i="6"/>
  <c r="Q336" i="6"/>
  <c r="R336" i="6"/>
  <c r="S336" i="6"/>
  <c r="M337" i="6"/>
  <c r="N337" i="6"/>
  <c r="Q337" i="6"/>
  <c r="R337" i="6"/>
  <c r="S337" i="6"/>
  <c r="M338" i="6"/>
  <c r="N338" i="6"/>
  <c r="Q338" i="6"/>
  <c r="R338" i="6"/>
  <c r="S338" i="6"/>
  <c r="M339" i="6"/>
  <c r="N339" i="6"/>
  <c r="Q339" i="6"/>
  <c r="R339" i="6"/>
  <c r="S339" i="6"/>
  <c r="M340" i="6"/>
  <c r="N340" i="6"/>
  <c r="Q340" i="6"/>
  <c r="R340" i="6"/>
  <c r="S340" i="6"/>
  <c r="M341" i="6"/>
  <c r="N341" i="6"/>
  <c r="Q341" i="6"/>
  <c r="R341" i="6"/>
  <c r="S341" i="6"/>
  <c r="M342" i="6"/>
  <c r="N342" i="6"/>
  <c r="Q342" i="6"/>
  <c r="R342" i="6"/>
  <c r="S342" i="6"/>
  <c r="M343" i="6"/>
  <c r="N343" i="6"/>
  <c r="Q343" i="6"/>
  <c r="R343" i="6"/>
  <c r="S343" i="6"/>
  <c r="M344" i="6"/>
  <c r="N344" i="6"/>
  <c r="Q344" i="6"/>
  <c r="R344" i="6"/>
  <c r="S344" i="6"/>
  <c r="M345" i="6"/>
  <c r="N345" i="6"/>
  <c r="Q345" i="6"/>
  <c r="R345" i="6"/>
  <c r="S345" i="6"/>
  <c r="M346" i="6"/>
  <c r="N346" i="6"/>
  <c r="Q346" i="6"/>
  <c r="R346" i="6"/>
  <c r="S346" i="6"/>
  <c r="M347" i="6"/>
  <c r="N347" i="6"/>
  <c r="Q347" i="6"/>
  <c r="R347" i="6"/>
  <c r="S347" i="6"/>
  <c r="M348" i="6"/>
  <c r="N348" i="6"/>
  <c r="Q348" i="6"/>
  <c r="R348" i="6"/>
  <c r="S348" i="6"/>
  <c r="M349" i="6"/>
  <c r="N349" i="6"/>
  <c r="Q349" i="6"/>
  <c r="R349" i="6"/>
  <c r="S349" i="6"/>
  <c r="M350" i="6"/>
  <c r="N350" i="6"/>
  <c r="Q350" i="6"/>
  <c r="R350" i="6"/>
  <c r="S350" i="6"/>
  <c r="M351" i="6"/>
  <c r="N351" i="6"/>
  <c r="Q351" i="6"/>
  <c r="R351" i="6"/>
  <c r="S351" i="6"/>
  <c r="M352" i="6"/>
  <c r="N352" i="6"/>
  <c r="Q352" i="6"/>
  <c r="R352" i="6"/>
  <c r="S352" i="6"/>
  <c r="M353" i="6"/>
  <c r="N353" i="6"/>
  <c r="Q353" i="6"/>
  <c r="R353" i="6"/>
  <c r="S353" i="6"/>
  <c r="M354" i="6"/>
  <c r="N354" i="6"/>
  <c r="Q354" i="6"/>
  <c r="R354" i="6"/>
  <c r="S354" i="6"/>
  <c r="M355" i="6"/>
  <c r="N355" i="6"/>
  <c r="Q355" i="6"/>
  <c r="R355" i="6"/>
  <c r="S355" i="6"/>
  <c r="M356" i="6"/>
  <c r="N356" i="6"/>
  <c r="Q356" i="6"/>
  <c r="R356" i="6"/>
  <c r="S356" i="6"/>
  <c r="M357" i="6"/>
  <c r="N357" i="6"/>
  <c r="Q357" i="6"/>
  <c r="R357" i="6"/>
  <c r="S357" i="6"/>
  <c r="M358" i="6"/>
  <c r="N358" i="6"/>
  <c r="Q358" i="6"/>
  <c r="R358" i="6"/>
  <c r="S358" i="6"/>
  <c r="M359" i="6"/>
  <c r="N359" i="6"/>
  <c r="Q359" i="6"/>
  <c r="R359" i="6"/>
  <c r="S359" i="6"/>
  <c r="M360" i="6"/>
  <c r="N360" i="6"/>
  <c r="Q360" i="6"/>
  <c r="R360" i="6"/>
  <c r="S360" i="6"/>
  <c r="M361" i="6"/>
  <c r="N361" i="6"/>
  <c r="Q361" i="6"/>
  <c r="R361" i="6"/>
  <c r="S361" i="6"/>
  <c r="M362" i="6"/>
  <c r="N362" i="6"/>
  <c r="Q362" i="6"/>
  <c r="R362" i="6"/>
  <c r="S362" i="6"/>
  <c r="M363" i="6"/>
  <c r="N363" i="6"/>
  <c r="Q363" i="6"/>
  <c r="R363" i="6"/>
  <c r="S363" i="6"/>
  <c r="M364" i="6"/>
  <c r="N364" i="6"/>
  <c r="Q364" i="6"/>
  <c r="R364" i="6"/>
  <c r="S364" i="6"/>
  <c r="M365" i="6"/>
  <c r="N365" i="6"/>
  <c r="Q365" i="6"/>
  <c r="R365" i="6"/>
  <c r="S365" i="6"/>
  <c r="M366" i="6"/>
  <c r="N366" i="6"/>
  <c r="Q366" i="6"/>
  <c r="R366" i="6"/>
  <c r="S366" i="6"/>
  <c r="M367" i="6"/>
  <c r="N367" i="6"/>
  <c r="Q367" i="6"/>
  <c r="R367" i="6"/>
  <c r="S367" i="6"/>
  <c r="M368" i="6"/>
  <c r="N368" i="6"/>
  <c r="Q368" i="6"/>
  <c r="R368" i="6"/>
  <c r="S368" i="6"/>
  <c r="M369" i="6"/>
  <c r="N369" i="6"/>
  <c r="Q369" i="6"/>
  <c r="R369" i="6"/>
  <c r="S369" i="6"/>
  <c r="M370" i="6"/>
  <c r="N370" i="6"/>
  <c r="Q370" i="6"/>
  <c r="R370" i="6"/>
  <c r="S370" i="6"/>
  <c r="M371" i="6"/>
  <c r="N371" i="6"/>
  <c r="Q371" i="6"/>
  <c r="R371" i="6"/>
  <c r="S371" i="6"/>
  <c r="M372" i="6"/>
  <c r="N372" i="6"/>
  <c r="Q372" i="6"/>
  <c r="R372" i="6"/>
  <c r="S372" i="6"/>
  <c r="M373" i="6"/>
  <c r="N373" i="6"/>
  <c r="Q373" i="6"/>
  <c r="R373" i="6"/>
  <c r="S373" i="6"/>
  <c r="M374" i="6"/>
  <c r="N374" i="6"/>
  <c r="Q374" i="6"/>
  <c r="R374" i="6"/>
  <c r="S374" i="6"/>
  <c r="M375" i="6"/>
  <c r="N375" i="6"/>
  <c r="Q375" i="6"/>
  <c r="R375" i="6"/>
  <c r="S375" i="6"/>
  <c r="M376" i="6"/>
  <c r="N376" i="6"/>
  <c r="Q376" i="6"/>
  <c r="R376" i="6"/>
  <c r="S376" i="6"/>
  <c r="M377" i="6"/>
  <c r="N377" i="6"/>
  <c r="Q377" i="6"/>
  <c r="R377" i="6"/>
  <c r="S377" i="6"/>
  <c r="M378" i="6"/>
  <c r="N378" i="6"/>
  <c r="Q378" i="6"/>
  <c r="R378" i="6"/>
  <c r="S378" i="6"/>
  <c r="M379" i="6"/>
  <c r="N379" i="6"/>
  <c r="Q379" i="6"/>
  <c r="R379" i="6"/>
  <c r="S379" i="6"/>
  <c r="M380" i="6"/>
  <c r="N380" i="6"/>
  <c r="Q380" i="6"/>
  <c r="R380" i="6"/>
  <c r="S380" i="6"/>
  <c r="M381" i="6"/>
  <c r="N381" i="6"/>
  <c r="Q381" i="6"/>
  <c r="R381" i="6"/>
  <c r="S381" i="6"/>
  <c r="M382" i="6"/>
  <c r="N382" i="6"/>
  <c r="Q382" i="6"/>
  <c r="R382" i="6"/>
  <c r="S382" i="6"/>
  <c r="M383" i="6"/>
  <c r="N383" i="6"/>
  <c r="Q383" i="6"/>
  <c r="R383" i="6"/>
  <c r="S383" i="6"/>
  <c r="M384" i="6"/>
  <c r="N384" i="6"/>
  <c r="Q384" i="6"/>
  <c r="R384" i="6"/>
  <c r="S384" i="6"/>
  <c r="M385" i="6"/>
  <c r="N385" i="6"/>
  <c r="Q385" i="6"/>
  <c r="R385" i="6"/>
  <c r="S385" i="6"/>
  <c r="M386" i="6"/>
  <c r="N386" i="6"/>
  <c r="Q386" i="6"/>
  <c r="R386" i="6"/>
  <c r="S386" i="6"/>
  <c r="M387" i="6"/>
  <c r="N387" i="6"/>
  <c r="Q387" i="6"/>
  <c r="R387" i="6"/>
  <c r="S387" i="6"/>
  <c r="M388" i="6"/>
  <c r="N388" i="6"/>
  <c r="Q388" i="6"/>
  <c r="R388" i="6"/>
  <c r="S388" i="6"/>
  <c r="M389" i="6"/>
  <c r="N389" i="6"/>
  <c r="Q389" i="6"/>
  <c r="R389" i="6"/>
  <c r="S389" i="6"/>
  <c r="M390" i="6"/>
  <c r="N390" i="6"/>
  <c r="Q390" i="6"/>
  <c r="R390" i="6"/>
  <c r="S390" i="6"/>
  <c r="M391" i="6"/>
  <c r="N391" i="6"/>
  <c r="Q391" i="6"/>
  <c r="R391" i="6"/>
  <c r="S391" i="6"/>
  <c r="M392" i="6"/>
  <c r="N392" i="6"/>
  <c r="Q392" i="6"/>
  <c r="R392" i="6"/>
  <c r="S392" i="6"/>
  <c r="M393" i="6"/>
  <c r="N393" i="6"/>
  <c r="Q393" i="6"/>
  <c r="R393" i="6"/>
  <c r="S393" i="6"/>
  <c r="M394" i="6"/>
  <c r="N394" i="6"/>
  <c r="Q394" i="6"/>
  <c r="R394" i="6"/>
  <c r="S394" i="6"/>
  <c r="M395" i="6"/>
  <c r="N395" i="6"/>
  <c r="Q395" i="6"/>
  <c r="R395" i="6"/>
  <c r="S395" i="6"/>
  <c r="M396" i="6"/>
  <c r="N396" i="6"/>
  <c r="Q396" i="6"/>
  <c r="R396" i="6"/>
  <c r="S396" i="6"/>
  <c r="M397" i="6"/>
  <c r="N397" i="6"/>
  <c r="Q397" i="6"/>
  <c r="R397" i="6"/>
  <c r="S397" i="6"/>
  <c r="M398" i="6"/>
  <c r="N398" i="6"/>
  <c r="Q398" i="6"/>
  <c r="R398" i="6"/>
  <c r="S398" i="6"/>
  <c r="M399" i="6"/>
  <c r="N399" i="6"/>
  <c r="Q399" i="6"/>
  <c r="R399" i="6"/>
  <c r="S399" i="6"/>
  <c r="M400" i="6"/>
  <c r="N400" i="6"/>
  <c r="Q400" i="6"/>
  <c r="R400" i="6"/>
  <c r="S400" i="6"/>
  <c r="M401" i="6"/>
  <c r="N401" i="6"/>
  <c r="Q401" i="6"/>
  <c r="R401" i="6"/>
  <c r="S401" i="6"/>
  <c r="M402" i="6"/>
  <c r="N402" i="6"/>
  <c r="Q402" i="6"/>
  <c r="R402" i="6"/>
  <c r="S402" i="6"/>
  <c r="M403" i="6"/>
  <c r="N403" i="6"/>
  <c r="Q403" i="6"/>
  <c r="R403" i="6"/>
  <c r="S403" i="6"/>
  <c r="M404" i="6"/>
  <c r="N404" i="6"/>
  <c r="Q404" i="6"/>
  <c r="R404" i="6"/>
  <c r="S404" i="6"/>
  <c r="M405" i="6"/>
  <c r="N405" i="6"/>
  <c r="Q405" i="6"/>
  <c r="R405" i="6"/>
  <c r="S405" i="6"/>
  <c r="M406" i="6"/>
  <c r="N406" i="6"/>
  <c r="Q406" i="6"/>
  <c r="R406" i="6"/>
  <c r="S406" i="6"/>
  <c r="M407" i="6"/>
  <c r="N407" i="6"/>
  <c r="Q407" i="6"/>
  <c r="R407" i="6"/>
  <c r="S407" i="6"/>
  <c r="M408" i="6"/>
  <c r="N408" i="6"/>
  <c r="Q408" i="6"/>
  <c r="R408" i="6"/>
  <c r="S408" i="6"/>
  <c r="M409" i="6"/>
  <c r="N409" i="6"/>
  <c r="Q409" i="6"/>
  <c r="R409" i="6"/>
  <c r="S409" i="6"/>
  <c r="M410" i="6"/>
  <c r="N410" i="6"/>
  <c r="Q410" i="6"/>
  <c r="R410" i="6"/>
  <c r="S410" i="6"/>
  <c r="M411" i="6"/>
  <c r="N411" i="6"/>
  <c r="Q411" i="6"/>
  <c r="R411" i="6"/>
  <c r="S411" i="6"/>
  <c r="M412" i="6"/>
  <c r="N412" i="6"/>
  <c r="Q412" i="6"/>
  <c r="R412" i="6"/>
  <c r="S412" i="6"/>
  <c r="M413" i="6"/>
  <c r="N413" i="6"/>
  <c r="Q413" i="6"/>
  <c r="R413" i="6"/>
  <c r="S413" i="6"/>
  <c r="M414" i="6"/>
  <c r="N414" i="6"/>
  <c r="Q414" i="6"/>
  <c r="R414" i="6"/>
  <c r="S414" i="6"/>
  <c r="M415" i="6"/>
  <c r="N415" i="6"/>
  <c r="Q415" i="6"/>
  <c r="R415" i="6"/>
  <c r="S415" i="6"/>
  <c r="M416" i="6"/>
  <c r="N416" i="6"/>
  <c r="Q416" i="6"/>
  <c r="R416" i="6"/>
  <c r="S416" i="6"/>
  <c r="M417" i="6"/>
  <c r="N417" i="6"/>
  <c r="Q417" i="6"/>
  <c r="R417" i="6"/>
  <c r="S417" i="6"/>
  <c r="M418" i="6"/>
  <c r="N418" i="6"/>
  <c r="Q418" i="6"/>
  <c r="R418" i="6"/>
  <c r="S418" i="6"/>
  <c r="M419" i="6"/>
  <c r="N419" i="6"/>
  <c r="Q419" i="6"/>
  <c r="R419" i="6"/>
  <c r="S419" i="6"/>
  <c r="M420" i="6"/>
  <c r="N420" i="6"/>
  <c r="Q420" i="6"/>
  <c r="R420" i="6"/>
  <c r="S420" i="6"/>
  <c r="M421" i="6"/>
  <c r="N421" i="6"/>
  <c r="Q421" i="6"/>
  <c r="R421" i="6"/>
  <c r="S421" i="6"/>
  <c r="M422" i="6"/>
  <c r="N422" i="6"/>
  <c r="Q422" i="6"/>
  <c r="R422" i="6"/>
  <c r="S422" i="6"/>
  <c r="M423" i="6"/>
  <c r="N423" i="6"/>
  <c r="Q423" i="6"/>
  <c r="R423" i="6"/>
  <c r="S423" i="6"/>
  <c r="M424" i="6"/>
  <c r="N424" i="6"/>
  <c r="Q424" i="6"/>
  <c r="R424" i="6"/>
  <c r="S424" i="6"/>
  <c r="M425" i="6"/>
  <c r="N425" i="6"/>
  <c r="Q425" i="6"/>
  <c r="R425" i="6"/>
  <c r="S425" i="6"/>
  <c r="M426" i="6"/>
  <c r="N426" i="6"/>
  <c r="Q426" i="6"/>
  <c r="R426" i="6"/>
  <c r="S426" i="6"/>
  <c r="M427" i="6"/>
  <c r="N427" i="6"/>
  <c r="Q427" i="6"/>
  <c r="R427" i="6"/>
  <c r="S427" i="6"/>
  <c r="M428" i="6"/>
  <c r="N428" i="6"/>
  <c r="Q428" i="6"/>
  <c r="R428" i="6"/>
  <c r="S428" i="6"/>
  <c r="M429" i="6"/>
  <c r="N429" i="6"/>
  <c r="Q429" i="6"/>
  <c r="R429" i="6"/>
  <c r="S429" i="6"/>
  <c r="M430" i="6"/>
  <c r="N430" i="6"/>
  <c r="Q430" i="6"/>
  <c r="R430" i="6"/>
  <c r="S430" i="6"/>
  <c r="M431" i="6"/>
  <c r="N431" i="6"/>
  <c r="Q431" i="6"/>
  <c r="R431" i="6"/>
  <c r="S431" i="6"/>
  <c r="M432" i="6"/>
  <c r="N432" i="6"/>
  <c r="Q432" i="6"/>
  <c r="R432" i="6"/>
  <c r="S432" i="6"/>
  <c r="M433" i="6"/>
  <c r="N433" i="6"/>
  <c r="Q433" i="6"/>
  <c r="R433" i="6"/>
  <c r="S433" i="6"/>
  <c r="M434" i="6"/>
  <c r="N434" i="6"/>
  <c r="Q434" i="6"/>
  <c r="R434" i="6"/>
  <c r="S434" i="6"/>
  <c r="M435" i="6"/>
  <c r="N435" i="6"/>
  <c r="Q435" i="6"/>
  <c r="R435" i="6"/>
  <c r="S435" i="6"/>
  <c r="M436" i="6"/>
  <c r="N436" i="6"/>
  <c r="Q436" i="6"/>
  <c r="R436" i="6"/>
  <c r="S436" i="6"/>
  <c r="M437" i="6"/>
  <c r="N437" i="6"/>
  <c r="Q437" i="6"/>
  <c r="R437" i="6"/>
  <c r="S437" i="6"/>
  <c r="M438" i="6"/>
  <c r="N438" i="6"/>
  <c r="Q438" i="6"/>
  <c r="R438" i="6"/>
  <c r="S438" i="6"/>
  <c r="M439" i="6"/>
  <c r="N439" i="6"/>
  <c r="Q439" i="6"/>
  <c r="R439" i="6"/>
  <c r="S439" i="6"/>
  <c r="M440" i="6"/>
  <c r="N440" i="6"/>
  <c r="Q440" i="6"/>
  <c r="R440" i="6"/>
  <c r="S440" i="6"/>
  <c r="M441" i="6"/>
  <c r="N441" i="6"/>
  <c r="Q441" i="6"/>
  <c r="R441" i="6"/>
  <c r="S441" i="6"/>
  <c r="M442" i="6"/>
  <c r="N442" i="6"/>
  <c r="Q442" i="6"/>
  <c r="R442" i="6"/>
  <c r="S442" i="6"/>
  <c r="M443" i="6"/>
  <c r="N443" i="6"/>
  <c r="Q443" i="6"/>
  <c r="R443" i="6"/>
  <c r="S443" i="6"/>
  <c r="M444" i="6"/>
  <c r="N444" i="6"/>
  <c r="Q444" i="6"/>
  <c r="R444" i="6"/>
  <c r="S444" i="6"/>
  <c r="M445" i="6"/>
  <c r="N445" i="6"/>
  <c r="Q445" i="6"/>
  <c r="R445" i="6"/>
  <c r="S445" i="6"/>
  <c r="M446" i="6"/>
  <c r="N446" i="6"/>
  <c r="Q446" i="6"/>
  <c r="R446" i="6"/>
  <c r="S446" i="6"/>
  <c r="M447" i="6"/>
  <c r="N447" i="6"/>
  <c r="Q447" i="6"/>
  <c r="R447" i="6"/>
  <c r="S447" i="6"/>
  <c r="M448" i="6"/>
  <c r="N448" i="6"/>
  <c r="Q448" i="6"/>
  <c r="R448" i="6"/>
  <c r="S448" i="6"/>
  <c r="M449" i="6"/>
  <c r="N449" i="6"/>
  <c r="Q449" i="6"/>
  <c r="R449" i="6"/>
  <c r="S449" i="6"/>
  <c r="M450" i="6"/>
  <c r="N450" i="6"/>
  <c r="Q450" i="6"/>
  <c r="R450" i="6"/>
  <c r="S450" i="6"/>
  <c r="M451" i="6"/>
  <c r="N451" i="6"/>
  <c r="Q451" i="6"/>
  <c r="R451" i="6"/>
  <c r="S451" i="6"/>
  <c r="M452" i="6"/>
  <c r="N452" i="6"/>
  <c r="Q452" i="6"/>
  <c r="R452" i="6"/>
  <c r="S452" i="6"/>
  <c r="M453" i="6"/>
  <c r="N453" i="6"/>
  <c r="Q453" i="6"/>
  <c r="R453" i="6"/>
  <c r="S453" i="6"/>
  <c r="M454" i="6"/>
  <c r="N454" i="6"/>
  <c r="Q454" i="6"/>
  <c r="R454" i="6"/>
  <c r="S454" i="6"/>
  <c r="M455" i="6"/>
  <c r="N455" i="6"/>
  <c r="Q455" i="6"/>
  <c r="R455" i="6"/>
  <c r="S455" i="6"/>
  <c r="M456" i="6"/>
  <c r="N456" i="6"/>
  <c r="Q456" i="6"/>
  <c r="R456" i="6"/>
  <c r="S456" i="6"/>
  <c r="M457" i="6"/>
  <c r="N457" i="6"/>
  <c r="Q457" i="6"/>
  <c r="R457" i="6"/>
  <c r="S457" i="6"/>
  <c r="M458" i="6"/>
  <c r="N458" i="6"/>
  <c r="Q458" i="6"/>
  <c r="R458" i="6"/>
  <c r="S458" i="6"/>
  <c r="M459" i="6"/>
  <c r="N459" i="6"/>
  <c r="Q459" i="6"/>
  <c r="R459" i="6"/>
  <c r="S459" i="6"/>
  <c r="M460" i="6"/>
  <c r="N460" i="6"/>
  <c r="Q460" i="6"/>
  <c r="R460" i="6"/>
  <c r="S460" i="6"/>
  <c r="M461" i="6"/>
  <c r="N461" i="6"/>
  <c r="Q461" i="6"/>
  <c r="R461" i="6"/>
  <c r="S461" i="6"/>
  <c r="M462" i="6"/>
  <c r="N462" i="6"/>
  <c r="Q462" i="6"/>
  <c r="R462" i="6"/>
  <c r="S462" i="6"/>
  <c r="M463" i="6"/>
  <c r="N463" i="6"/>
  <c r="Q463" i="6"/>
  <c r="R463" i="6"/>
  <c r="S463" i="6"/>
  <c r="M464" i="6"/>
  <c r="N464" i="6"/>
  <c r="Q464" i="6"/>
  <c r="R464" i="6"/>
  <c r="S464" i="6"/>
  <c r="M465" i="6"/>
  <c r="N465" i="6"/>
  <c r="Q465" i="6"/>
  <c r="R465" i="6"/>
  <c r="S465" i="6"/>
  <c r="M466" i="6"/>
  <c r="N466" i="6"/>
  <c r="Q466" i="6"/>
  <c r="R466" i="6"/>
  <c r="S466" i="6"/>
  <c r="M467" i="6"/>
  <c r="N467" i="6"/>
  <c r="Q467" i="6"/>
  <c r="R467" i="6"/>
  <c r="S467" i="6"/>
  <c r="M468" i="6"/>
  <c r="N468" i="6"/>
  <c r="Q468" i="6"/>
  <c r="R468" i="6"/>
  <c r="S468" i="6"/>
  <c r="M469" i="6"/>
  <c r="N469" i="6"/>
  <c r="Q469" i="6"/>
  <c r="R469" i="6"/>
  <c r="S469" i="6"/>
  <c r="M470" i="6"/>
  <c r="N470" i="6"/>
  <c r="Q470" i="6"/>
  <c r="R470" i="6"/>
  <c r="S470" i="6"/>
  <c r="M471" i="6"/>
  <c r="N471" i="6"/>
  <c r="Q471" i="6"/>
  <c r="R471" i="6"/>
  <c r="S471" i="6"/>
  <c r="M472" i="6"/>
  <c r="N472" i="6"/>
  <c r="Q472" i="6"/>
  <c r="R472" i="6"/>
  <c r="S472" i="6"/>
  <c r="M473" i="6"/>
  <c r="N473" i="6"/>
  <c r="Q473" i="6"/>
  <c r="R473" i="6"/>
  <c r="S473" i="6"/>
  <c r="M474" i="6"/>
  <c r="N474" i="6"/>
  <c r="Q474" i="6"/>
  <c r="R474" i="6"/>
  <c r="S474" i="6"/>
  <c r="M1890" i="6"/>
  <c r="N1890" i="6"/>
  <c r="Q1890" i="6"/>
  <c r="R1890" i="6"/>
  <c r="S1890" i="6"/>
  <c r="M476" i="6"/>
  <c r="N476" i="6"/>
  <c r="Q476" i="6"/>
  <c r="R476" i="6"/>
  <c r="S476" i="6"/>
  <c r="M477" i="6"/>
  <c r="N477" i="6"/>
  <c r="Q477" i="6"/>
  <c r="R477" i="6"/>
  <c r="S477" i="6"/>
  <c r="M478" i="6"/>
  <c r="N478" i="6"/>
  <c r="Q478" i="6"/>
  <c r="R478" i="6"/>
  <c r="S478" i="6"/>
  <c r="M479" i="6"/>
  <c r="N479" i="6"/>
  <c r="Q479" i="6"/>
  <c r="R479" i="6"/>
  <c r="S479" i="6"/>
  <c r="M480" i="6"/>
  <c r="N480" i="6"/>
  <c r="Q480" i="6"/>
  <c r="R480" i="6"/>
  <c r="S480" i="6"/>
  <c r="M481" i="6"/>
  <c r="N481" i="6"/>
  <c r="Q481" i="6"/>
  <c r="R481" i="6"/>
  <c r="S481" i="6"/>
  <c r="M482" i="6"/>
  <c r="N482" i="6"/>
  <c r="Q482" i="6"/>
  <c r="R482" i="6"/>
  <c r="S482" i="6"/>
  <c r="M483" i="6"/>
  <c r="N483" i="6"/>
  <c r="Q483" i="6"/>
  <c r="R483" i="6"/>
  <c r="S483" i="6"/>
  <c r="M484" i="6"/>
  <c r="N484" i="6"/>
  <c r="Q484" i="6"/>
  <c r="R484" i="6"/>
  <c r="S484" i="6"/>
  <c r="M485" i="6"/>
  <c r="N485" i="6"/>
  <c r="Q485" i="6"/>
  <c r="R485" i="6"/>
  <c r="S485" i="6"/>
  <c r="M486" i="6"/>
  <c r="N486" i="6"/>
  <c r="Q486" i="6"/>
  <c r="R486" i="6"/>
  <c r="S486" i="6"/>
  <c r="M487" i="6"/>
  <c r="N487" i="6"/>
  <c r="Q487" i="6"/>
  <c r="R487" i="6"/>
  <c r="S487" i="6"/>
  <c r="M488" i="6"/>
  <c r="N488" i="6"/>
  <c r="Q488" i="6"/>
  <c r="R488" i="6"/>
  <c r="S488" i="6"/>
  <c r="M489" i="6"/>
  <c r="N489" i="6"/>
  <c r="Q489" i="6"/>
  <c r="R489" i="6"/>
  <c r="S489" i="6"/>
  <c r="M490" i="6"/>
  <c r="N490" i="6"/>
  <c r="Q490" i="6"/>
  <c r="R490" i="6"/>
  <c r="S490" i="6"/>
  <c r="M491" i="6"/>
  <c r="N491" i="6"/>
  <c r="Q491" i="6"/>
  <c r="R491" i="6"/>
  <c r="S491" i="6"/>
  <c r="M492" i="6"/>
  <c r="N492" i="6"/>
  <c r="Q492" i="6"/>
  <c r="R492" i="6"/>
  <c r="S492" i="6"/>
  <c r="M493" i="6"/>
  <c r="N493" i="6"/>
  <c r="Q493" i="6"/>
  <c r="R493" i="6"/>
  <c r="S493" i="6"/>
  <c r="M494" i="6"/>
  <c r="N494" i="6"/>
  <c r="Q494" i="6"/>
  <c r="R494" i="6"/>
  <c r="S494" i="6"/>
  <c r="M495" i="6"/>
  <c r="N495" i="6"/>
  <c r="Q495" i="6"/>
  <c r="R495" i="6"/>
  <c r="S495" i="6"/>
  <c r="M496" i="6"/>
  <c r="N496" i="6"/>
  <c r="Q496" i="6"/>
  <c r="R496" i="6"/>
  <c r="S496" i="6"/>
  <c r="M497" i="6"/>
  <c r="N497" i="6"/>
  <c r="Q497" i="6"/>
  <c r="R497" i="6"/>
  <c r="S497" i="6"/>
  <c r="M498" i="6"/>
  <c r="N498" i="6"/>
  <c r="Q498" i="6"/>
  <c r="R498" i="6"/>
  <c r="S498" i="6"/>
  <c r="M499" i="6"/>
  <c r="N499" i="6"/>
  <c r="Q499" i="6"/>
  <c r="R499" i="6"/>
  <c r="S499" i="6"/>
  <c r="M500" i="6"/>
  <c r="N500" i="6"/>
  <c r="Q500" i="6"/>
  <c r="R500" i="6"/>
  <c r="S500" i="6"/>
  <c r="M501" i="6"/>
  <c r="N501" i="6"/>
  <c r="Q501" i="6"/>
  <c r="R501" i="6"/>
  <c r="S501" i="6"/>
  <c r="M502" i="6"/>
  <c r="N502" i="6"/>
  <c r="Q502" i="6"/>
  <c r="R502" i="6"/>
  <c r="S502" i="6"/>
  <c r="M503" i="6"/>
  <c r="N503" i="6"/>
  <c r="Q503" i="6"/>
  <c r="R503" i="6"/>
  <c r="S503" i="6"/>
  <c r="M504" i="6"/>
  <c r="N504" i="6"/>
  <c r="Q504" i="6"/>
  <c r="R504" i="6"/>
  <c r="S504" i="6"/>
  <c r="M505" i="6"/>
  <c r="N505" i="6"/>
  <c r="Q505" i="6"/>
  <c r="R505" i="6"/>
  <c r="S505" i="6"/>
  <c r="M506" i="6"/>
  <c r="N506" i="6"/>
  <c r="Q506" i="6"/>
  <c r="R506" i="6"/>
  <c r="S506" i="6"/>
  <c r="M507" i="6"/>
  <c r="N507" i="6"/>
  <c r="Q507" i="6"/>
  <c r="R507" i="6"/>
  <c r="S507" i="6"/>
  <c r="M508" i="6"/>
  <c r="N508" i="6"/>
  <c r="Q508" i="6"/>
  <c r="R508" i="6"/>
  <c r="S508" i="6"/>
  <c r="M509" i="6"/>
  <c r="N509" i="6"/>
  <c r="Q509" i="6"/>
  <c r="R509" i="6"/>
  <c r="S509" i="6"/>
  <c r="M510" i="6"/>
  <c r="N510" i="6"/>
  <c r="Q510" i="6"/>
  <c r="R510" i="6"/>
  <c r="S510" i="6"/>
  <c r="M511" i="6"/>
  <c r="N511" i="6"/>
  <c r="Q511" i="6"/>
  <c r="R511" i="6"/>
  <c r="S511" i="6"/>
  <c r="M512" i="6"/>
  <c r="N512" i="6"/>
  <c r="Q512" i="6"/>
  <c r="R512" i="6"/>
  <c r="S512" i="6"/>
  <c r="M513" i="6"/>
  <c r="N513" i="6"/>
  <c r="Q513" i="6"/>
  <c r="R513" i="6"/>
  <c r="S513" i="6"/>
  <c r="M514" i="6"/>
  <c r="N514" i="6"/>
  <c r="Q514" i="6"/>
  <c r="R514" i="6"/>
  <c r="S514" i="6"/>
  <c r="M515" i="6"/>
  <c r="N515" i="6"/>
  <c r="Q515" i="6"/>
  <c r="R515" i="6"/>
  <c r="S515" i="6"/>
  <c r="M516" i="6"/>
  <c r="N516" i="6"/>
  <c r="Q516" i="6"/>
  <c r="R516" i="6"/>
  <c r="S516" i="6"/>
  <c r="M517" i="6"/>
  <c r="N517" i="6"/>
  <c r="Q517" i="6"/>
  <c r="R517" i="6"/>
  <c r="S517" i="6"/>
  <c r="M518" i="6"/>
  <c r="N518" i="6"/>
  <c r="Q518" i="6"/>
  <c r="R518" i="6"/>
  <c r="S518" i="6"/>
  <c r="M519" i="6"/>
  <c r="N519" i="6"/>
  <c r="Q519" i="6"/>
  <c r="R519" i="6"/>
  <c r="S519" i="6"/>
  <c r="M520" i="6"/>
  <c r="N520" i="6"/>
  <c r="Q520" i="6"/>
  <c r="R520" i="6"/>
  <c r="S520" i="6"/>
  <c r="M521" i="6"/>
  <c r="N521" i="6"/>
  <c r="Q521" i="6"/>
  <c r="R521" i="6"/>
  <c r="S521" i="6"/>
  <c r="M522" i="6"/>
  <c r="N522" i="6"/>
  <c r="Q522" i="6"/>
  <c r="R522" i="6"/>
  <c r="S522" i="6"/>
  <c r="M523" i="6"/>
  <c r="N523" i="6"/>
  <c r="Q523" i="6"/>
  <c r="R523" i="6"/>
  <c r="S523" i="6"/>
  <c r="M524" i="6"/>
  <c r="N524" i="6"/>
  <c r="Q524" i="6"/>
  <c r="R524" i="6"/>
  <c r="S524" i="6"/>
  <c r="M525" i="6"/>
  <c r="N525" i="6"/>
  <c r="Q525" i="6"/>
  <c r="R525" i="6"/>
  <c r="S525" i="6"/>
  <c r="M526" i="6"/>
  <c r="N526" i="6"/>
  <c r="Q526" i="6"/>
  <c r="R526" i="6"/>
  <c r="S526" i="6"/>
  <c r="M527" i="6"/>
  <c r="N527" i="6"/>
  <c r="Q527" i="6"/>
  <c r="R527" i="6"/>
  <c r="S527" i="6"/>
  <c r="M528" i="6"/>
  <c r="N528" i="6"/>
  <c r="Q528" i="6"/>
  <c r="R528" i="6"/>
  <c r="S528" i="6"/>
  <c r="M529" i="6"/>
  <c r="N529" i="6"/>
  <c r="Q529" i="6"/>
  <c r="R529" i="6"/>
  <c r="S529" i="6"/>
  <c r="M530" i="6"/>
  <c r="N530" i="6"/>
  <c r="Q530" i="6"/>
  <c r="R530" i="6"/>
  <c r="S530" i="6"/>
  <c r="M531" i="6"/>
  <c r="N531" i="6"/>
  <c r="Q531" i="6"/>
  <c r="R531" i="6"/>
  <c r="S531" i="6"/>
  <c r="M532" i="6"/>
  <c r="N532" i="6"/>
  <c r="Q532" i="6"/>
  <c r="R532" i="6"/>
  <c r="S532" i="6"/>
  <c r="M533" i="6"/>
  <c r="N533" i="6"/>
  <c r="Q533" i="6"/>
  <c r="R533" i="6"/>
  <c r="S533" i="6"/>
  <c r="M534" i="6"/>
  <c r="N534" i="6"/>
  <c r="Q534" i="6"/>
  <c r="R534" i="6"/>
  <c r="S534" i="6"/>
  <c r="M535" i="6"/>
  <c r="N535" i="6"/>
  <c r="Q535" i="6"/>
  <c r="R535" i="6"/>
  <c r="S535" i="6"/>
  <c r="M536" i="6"/>
  <c r="N536" i="6"/>
  <c r="Q536" i="6"/>
  <c r="R536" i="6"/>
  <c r="S536" i="6"/>
  <c r="M537" i="6"/>
  <c r="N537" i="6"/>
  <c r="Q537" i="6"/>
  <c r="R537" i="6"/>
  <c r="S537" i="6"/>
  <c r="M538" i="6"/>
  <c r="N538" i="6"/>
  <c r="Q538" i="6"/>
  <c r="R538" i="6"/>
  <c r="S538" i="6"/>
  <c r="M539" i="6"/>
  <c r="N539" i="6"/>
  <c r="Q539" i="6"/>
  <c r="R539" i="6"/>
  <c r="S539" i="6"/>
  <c r="M540" i="6"/>
  <c r="N540" i="6"/>
  <c r="Q540" i="6"/>
  <c r="R540" i="6"/>
  <c r="S540" i="6"/>
  <c r="M158" i="6"/>
  <c r="N158" i="6"/>
  <c r="Q158" i="6"/>
  <c r="R158" i="6"/>
  <c r="S158" i="6"/>
  <c r="M542" i="6"/>
  <c r="N542" i="6"/>
  <c r="Q542" i="6"/>
  <c r="R542" i="6"/>
  <c r="S542" i="6"/>
  <c r="M543" i="6"/>
  <c r="N543" i="6"/>
  <c r="Q543" i="6"/>
  <c r="R543" i="6"/>
  <c r="S543" i="6"/>
  <c r="M544" i="6"/>
  <c r="N544" i="6"/>
  <c r="Q544" i="6"/>
  <c r="R544" i="6"/>
  <c r="S544" i="6"/>
  <c r="M546" i="6"/>
  <c r="N546" i="6"/>
  <c r="Q546" i="6"/>
  <c r="R546" i="6"/>
  <c r="S546" i="6"/>
  <c r="M547" i="6"/>
  <c r="N547" i="6"/>
  <c r="Q547" i="6"/>
  <c r="R547" i="6"/>
  <c r="S547" i="6"/>
  <c r="M548" i="6"/>
  <c r="N548" i="6"/>
  <c r="Q548" i="6"/>
  <c r="R548" i="6"/>
  <c r="S548" i="6"/>
  <c r="M549" i="6"/>
  <c r="N549" i="6"/>
  <c r="Q549" i="6"/>
  <c r="R549" i="6"/>
  <c r="S549" i="6"/>
  <c r="M550" i="6"/>
  <c r="N550" i="6"/>
  <c r="Q550" i="6"/>
  <c r="R550" i="6"/>
  <c r="S550" i="6"/>
  <c r="M551" i="6"/>
  <c r="N551" i="6"/>
  <c r="Q551" i="6"/>
  <c r="R551" i="6"/>
  <c r="S551" i="6"/>
  <c r="M552" i="6"/>
  <c r="N552" i="6"/>
  <c r="Q552" i="6"/>
  <c r="R552" i="6"/>
  <c r="S552" i="6"/>
  <c r="M554" i="6"/>
  <c r="N554" i="6"/>
  <c r="Q554" i="6"/>
  <c r="R554" i="6"/>
  <c r="S554" i="6"/>
  <c r="M555" i="6"/>
  <c r="N555" i="6"/>
  <c r="Q555" i="6"/>
  <c r="R555" i="6"/>
  <c r="S555" i="6"/>
  <c r="M556" i="6"/>
  <c r="N556" i="6"/>
  <c r="Q556" i="6"/>
  <c r="R556" i="6"/>
  <c r="S556" i="6"/>
  <c r="M557" i="6"/>
  <c r="N557" i="6"/>
  <c r="Q557" i="6"/>
  <c r="R557" i="6"/>
  <c r="S557" i="6"/>
  <c r="M558" i="6"/>
  <c r="N558" i="6"/>
  <c r="Q558" i="6"/>
  <c r="R558" i="6"/>
  <c r="S558" i="6"/>
  <c r="M559" i="6"/>
  <c r="N559" i="6"/>
  <c r="Q559" i="6"/>
  <c r="R559" i="6"/>
  <c r="S559" i="6"/>
  <c r="M560" i="6"/>
  <c r="N560" i="6"/>
  <c r="Q560" i="6"/>
  <c r="R560" i="6"/>
  <c r="S560" i="6"/>
  <c r="M561" i="6"/>
  <c r="N561" i="6"/>
  <c r="Q561" i="6"/>
  <c r="R561" i="6"/>
  <c r="S561" i="6"/>
  <c r="M562" i="6"/>
  <c r="N562" i="6"/>
  <c r="Q562" i="6"/>
  <c r="R562" i="6"/>
  <c r="S562" i="6"/>
  <c r="M563" i="6"/>
  <c r="N563" i="6"/>
  <c r="Q563" i="6"/>
  <c r="R563" i="6"/>
  <c r="S563" i="6"/>
  <c r="M564" i="6"/>
  <c r="N564" i="6"/>
  <c r="Q564" i="6"/>
  <c r="R564" i="6"/>
  <c r="S564" i="6"/>
  <c r="M565" i="6"/>
  <c r="N565" i="6"/>
  <c r="Q565" i="6"/>
  <c r="R565" i="6"/>
  <c r="S565" i="6"/>
  <c r="M566" i="6"/>
  <c r="N566" i="6"/>
  <c r="Q566" i="6"/>
  <c r="R566" i="6"/>
  <c r="S566" i="6"/>
  <c r="M567" i="6"/>
  <c r="N567" i="6"/>
  <c r="Q567" i="6"/>
  <c r="R567" i="6"/>
  <c r="S567" i="6"/>
  <c r="M568" i="6"/>
  <c r="N568" i="6"/>
  <c r="Q568" i="6"/>
  <c r="R568" i="6"/>
  <c r="S568" i="6"/>
  <c r="M569" i="6"/>
  <c r="N569" i="6"/>
  <c r="Q569" i="6"/>
  <c r="R569" i="6"/>
  <c r="S569" i="6"/>
  <c r="M570" i="6"/>
  <c r="N570" i="6"/>
  <c r="Q570" i="6"/>
  <c r="R570" i="6"/>
  <c r="S570" i="6"/>
  <c r="M571" i="6"/>
  <c r="N571" i="6"/>
  <c r="Q571" i="6"/>
  <c r="R571" i="6"/>
  <c r="S571" i="6"/>
  <c r="M572" i="6"/>
  <c r="N572" i="6"/>
  <c r="Q572" i="6"/>
  <c r="R572" i="6"/>
  <c r="S572" i="6"/>
  <c r="M573" i="6"/>
  <c r="N573" i="6"/>
  <c r="Q573" i="6"/>
  <c r="R573" i="6"/>
  <c r="S573" i="6"/>
  <c r="M574" i="6"/>
  <c r="N574" i="6"/>
  <c r="Q574" i="6"/>
  <c r="R574" i="6"/>
  <c r="S574" i="6"/>
  <c r="M575" i="6"/>
  <c r="N575" i="6"/>
  <c r="Q575" i="6"/>
  <c r="R575" i="6"/>
  <c r="S575" i="6"/>
  <c r="M576" i="6"/>
  <c r="N576" i="6"/>
  <c r="Q576" i="6"/>
  <c r="R576" i="6"/>
  <c r="S576" i="6"/>
  <c r="M577" i="6"/>
  <c r="N577" i="6"/>
  <c r="Q577" i="6"/>
  <c r="R577" i="6"/>
  <c r="S577" i="6"/>
  <c r="M578" i="6"/>
  <c r="N578" i="6"/>
  <c r="Q578" i="6"/>
  <c r="R578" i="6"/>
  <c r="S578" i="6"/>
  <c r="M579" i="6"/>
  <c r="N579" i="6"/>
  <c r="Q579" i="6"/>
  <c r="R579" i="6"/>
  <c r="S579" i="6"/>
  <c r="M580" i="6"/>
  <c r="N580" i="6"/>
  <c r="Q580" i="6"/>
  <c r="R580" i="6"/>
  <c r="S580" i="6"/>
  <c r="M581" i="6"/>
  <c r="N581" i="6"/>
  <c r="Q581" i="6"/>
  <c r="R581" i="6"/>
  <c r="S581" i="6"/>
  <c r="M582" i="6"/>
  <c r="N582" i="6"/>
  <c r="Q582" i="6"/>
  <c r="R582" i="6"/>
  <c r="S582" i="6"/>
  <c r="M583" i="6"/>
  <c r="N583" i="6"/>
  <c r="Q583" i="6"/>
  <c r="R583" i="6"/>
  <c r="S583" i="6"/>
  <c r="M584" i="6"/>
  <c r="N584" i="6"/>
  <c r="Q584" i="6"/>
  <c r="R584" i="6"/>
  <c r="S584" i="6"/>
  <c r="M585" i="6"/>
  <c r="N585" i="6"/>
  <c r="Q585" i="6"/>
  <c r="R585" i="6"/>
  <c r="S585" i="6"/>
  <c r="M586" i="6"/>
  <c r="N586" i="6"/>
  <c r="Q586" i="6"/>
  <c r="R586" i="6"/>
  <c r="S586" i="6"/>
  <c r="M587" i="6"/>
  <c r="N587" i="6"/>
  <c r="Q587" i="6"/>
  <c r="R587" i="6"/>
  <c r="S587" i="6"/>
  <c r="M588" i="6"/>
  <c r="N588" i="6"/>
  <c r="Q588" i="6"/>
  <c r="R588" i="6"/>
  <c r="S588" i="6"/>
  <c r="M589" i="6"/>
  <c r="N589" i="6"/>
  <c r="Q589" i="6"/>
  <c r="R589" i="6"/>
  <c r="S589" i="6"/>
  <c r="M590" i="6"/>
  <c r="N590" i="6"/>
  <c r="Q590" i="6"/>
  <c r="R590" i="6"/>
  <c r="S590" i="6"/>
  <c r="M591" i="6"/>
  <c r="N591" i="6"/>
  <c r="Q591" i="6"/>
  <c r="R591" i="6"/>
  <c r="S591" i="6"/>
  <c r="M592" i="6"/>
  <c r="N592" i="6"/>
  <c r="Q592" i="6"/>
  <c r="R592" i="6"/>
  <c r="S592" i="6"/>
  <c r="M593" i="6"/>
  <c r="N593" i="6"/>
  <c r="Q593" i="6"/>
  <c r="R593" i="6"/>
  <c r="S593" i="6"/>
  <c r="M594" i="6"/>
  <c r="N594" i="6"/>
  <c r="Q594" i="6"/>
  <c r="R594" i="6"/>
  <c r="S594" i="6"/>
  <c r="M595" i="6"/>
  <c r="N595" i="6"/>
  <c r="Q595" i="6"/>
  <c r="R595" i="6"/>
  <c r="S595" i="6"/>
  <c r="M596" i="6"/>
  <c r="N596" i="6"/>
  <c r="Q596" i="6"/>
  <c r="R596" i="6"/>
  <c r="S596" i="6"/>
  <c r="M597" i="6"/>
  <c r="N597" i="6"/>
  <c r="Q597" i="6"/>
  <c r="R597" i="6"/>
  <c r="S597" i="6"/>
  <c r="M598" i="6"/>
  <c r="N598" i="6"/>
  <c r="Q598" i="6"/>
  <c r="R598" i="6"/>
  <c r="S598" i="6"/>
  <c r="M599" i="6"/>
  <c r="N599" i="6"/>
  <c r="Q599" i="6"/>
  <c r="R599" i="6"/>
  <c r="S599" i="6"/>
  <c r="M600" i="6"/>
  <c r="N600" i="6"/>
  <c r="Q600" i="6"/>
  <c r="R600" i="6"/>
  <c r="S600" i="6"/>
  <c r="M601" i="6"/>
  <c r="N601" i="6"/>
  <c r="Q601" i="6"/>
  <c r="R601" i="6"/>
  <c r="S601" i="6"/>
  <c r="M602" i="6"/>
  <c r="N602" i="6"/>
  <c r="Q602" i="6"/>
  <c r="R602" i="6"/>
  <c r="S602" i="6"/>
  <c r="M603" i="6"/>
  <c r="N603" i="6"/>
  <c r="Q603" i="6"/>
  <c r="R603" i="6"/>
  <c r="S603" i="6"/>
  <c r="M604" i="6"/>
  <c r="N604" i="6"/>
  <c r="Q604" i="6"/>
  <c r="R604" i="6"/>
  <c r="S604" i="6"/>
  <c r="M605" i="6"/>
  <c r="N605" i="6"/>
  <c r="Q605" i="6"/>
  <c r="R605" i="6"/>
  <c r="S605" i="6"/>
  <c r="M606" i="6"/>
  <c r="N606" i="6"/>
  <c r="Q606" i="6"/>
  <c r="R606" i="6"/>
  <c r="S606" i="6"/>
  <c r="M607" i="6"/>
  <c r="N607" i="6"/>
  <c r="Q607" i="6"/>
  <c r="R607" i="6"/>
  <c r="S607" i="6"/>
  <c r="M608" i="6"/>
  <c r="N608" i="6"/>
  <c r="Q608" i="6"/>
  <c r="R608" i="6"/>
  <c r="S608" i="6"/>
  <c r="M609" i="6"/>
  <c r="N609" i="6"/>
  <c r="Q609" i="6"/>
  <c r="R609" i="6"/>
  <c r="S609" i="6"/>
  <c r="M610" i="6"/>
  <c r="N610" i="6"/>
  <c r="Q610" i="6"/>
  <c r="R610" i="6"/>
  <c r="S610" i="6"/>
  <c r="M611" i="6"/>
  <c r="N611" i="6"/>
  <c r="Q611" i="6"/>
  <c r="R611" i="6"/>
  <c r="S611" i="6"/>
  <c r="M612" i="6"/>
  <c r="N612" i="6"/>
  <c r="Q612" i="6"/>
  <c r="R612" i="6"/>
  <c r="S612" i="6"/>
  <c r="M613" i="6"/>
  <c r="N613" i="6"/>
  <c r="Q613" i="6"/>
  <c r="R613" i="6"/>
  <c r="S613" i="6"/>
  <c r="M614" i="6"/>
  <c r="N614" i="6"/>
  <c r="Q614" i="6"/>
  <c r="R614" i="6"/>
  <c r="S614" i="6"/>
  <c r="M615" i="6"/>
  <c r="N615" i="6"/>
  <c r="Q615" i="6"/>
  <c r="R615" i="6"/>
  <c r="S615" i="6"/>
  <c r="M616" i="6"/>
  <c r="N616" i="6"/>
  <c r="Q616" i="6"/>
  <c r="R616" i="6"/>
  <c r="S616" i="6"/>
  <c r="M617" i="6"/>
  <c r="N617" i="6"/>
  <c r="Q617" i="6"/>
  <c r="R617" i="6"/>
  <c r="S617" i="6"/>
  <c r="M618" i="6"/>
  <c r="N618" i="6"/>
  <c r="Q618" i="6"/>
  <c r="R618" i="6"/>
  <c r="S618" i="6"/>
  <c r="M619" i="6"/>
  <c r="N619" i="6"/>
  <c r="Q619" i="6"/>
  <c r="R619" i="6"/>
  <c r="S619" i="6"/>
  <c r="M620" i="6"/>
  <c r="N620" i="6"/>
  <c r="Q620" i="6"/>
  <c r="R620" i="6"/>
  <c r="S620" i="6"/>
  <c r="M621" i="6"/>
  <c r="N621" i="6"/>
  <c r="Q621" i="6"/>
  <c r="R621" i="6"/>
  <c r="S621" i="6"/>
  <c r="M622" i="6"/>
  <c r="N622" i="6"/>
  <c r="Q622" i="6"/>
  <c r="R622" i="6"/>
  <c r="S622" i="6"/>
  <c r="M623" i="6"/>
  <c r="N623" i="6"/>
  <c r="Q623" i="6"/>
  <c r="R623" i="6"/>
  <c r="S623" i="6"/>
  <c r="M624" i="6"/>
  <c r="N624" i="6"/>
  <c r="Q624" i="6"/>
  <c r="R624" i="6"/>
  <c r="S624" i="6"/>
  <c r="M625" i="6"/>
  <c r="N625" i="6"/>
  <c r="Q625" i="6"/>
  <c r="R625" i="6"/>
  <c r="S625" i="6"/>
  <c r="M626" i="6"/>
  <c r="N626" i="6"/>
  <c r="Q626" i="6"/>
  <c r="R626" i="6"/>
  <c r="S626" i="6"/>
  <c r="M627" i="6"/>
  <c r="N627" i="6"/>
  <c r="Q627" i="6"/>
  <c r="R627" i="6"/>
  <c r="S627" i="6"/>
  <c r="M628" i="6"/>
  <c r="N628" i="6"/>
  <c r="Q628" i="6"/>
  <c r="R628" i="6"/>
  <c r="S628" i="6"/>
  <c r="M629" i="6"/>
  <c r="N629" i="6"/>
  <c r="Q629" i="6"/>
  <c r="R629" i="6"/>
  <c r="S629" i="6"/>
  <c r="M630" i="6"/>
  <c r="N630" i="6"/>
  <c r="Q630" i="6"/>
  <c r="R630" i="6"/>
  <c r="S630" i="6"/>
  <c r="M631" i="6"/>
  <c r="N631" i="6"/>
  <c r="Q631" i="6"/>
  <c r="R631" i="6"/>
  <c r="S631" i="6"/>
  <c r="M632" i="6"/>
  <c r="N632" i="6"/>
  <c r="Q632" i="6"/>
  <c r="R632" i="6"/>
  <c r="S632" i="6"/>
  <c r="M633" i="6"/>
  <c r="N633" i="6"/>
  <c r="Q633" i="6"/>
  <c r="R633" i="6"/>
  <c r="S633" i="6"/>
  <c r="M634" i="6"/>
  <c r="N634" i="6"/>
  <c r="Q634" i="6"/>
  <c r="R634" i="6"/>
  <c r="S634" i="6"/>
  <c r="M635" i="6"/>
  <c r="N635" i="6"/>
  <c r="Q635" i="6"/>
  <c r="R635" i="6"/>
  <c r="S635" i="6"/>
  <c r="M636" i="6"/>
  <c r="N636" i="6"/>
  <c r="Q636" i="6"/>
  <c r="R636" i="6"/>
  <c r="S636" i="6"/>
  <c r="M637" i="6"/>
  <c r="N637" i="6"/>
  <c r="Q637" i="6"/>
  <c r="R637" i="6"/>
  <c r="S637" i="6"/>
  <c r="M638" i="6"/>
  <c r="N638" i="6"/>
  <c r="Q638" i="6"/>
  <c r="R638" i="6"/>
  <c r="S638" i="6"/>
  <c r="M639" i="6"/>
  <c r="N639" i="6"/>
  <c r="Q639" i="6"/>
  <c r="R639" i="6"/>
  <c r="S639" i="6"/>
  <c r="M640" i="6"/>
  <c r="N640" i="6"/>
  <c r="Q640" i="6"/>
  <c r="R640" i="6"/>
  <c r="S640" i="6"/>
  <c r="M641" i="6"/>
  <c r="N641" i="6"/>
  <c r="Q641" i="6"/>
  <c r="R641" i="6"/>
  <c r="S641" i="6"/>
  <c r="M642" i="6"/>
  <c r="N642" i="6"/>
  <c r="Q642" i="6"/>
  <c r="R642" i="6"/>
  <c r="S642" i="6"/>
  <c r="M643" i="6"/>
  <c r="N643" i="6"/>
  <c r="Q643" i="6"/>
  <c r="R643" i="6"/>
  <c r="S643" i="6"/>
  <c r="M644" i="6"/>
  <c r="N644" i="6"/>
  <c r="Q644" i="6"/>
  <c r="R644" i="6"/>
  <c r="S644" i="6"/>
  <c r="M645" i="6"/>
  <c r="N645" i="6"/>
  <c r="Q645" i="6"/>
  <c r="R645" i="6"/>
  <c r="S645" i="6"/>
  <c r="M646" i="6"/>
  <c r="N646" i="6"/>
  <c r="Q646" i="6"/>
  <c r="R646" i="6"/>
  <c r="S646" i="6"/>
  <c r="M647" i="6"/>
  <c r="N647" i="6"/>
  <c r="Q647" i="6"/>
  <c r="R647" i="6"/>
  <c r="S647" i="6"/>
  <c r="M648" i="6"/>
  <c r="N648" i="6"/>
  <c r="Q648" i="6"/>
  <c r="R648" i="6"/>
  <c r="S648" i="6"/>
  <c r="M649" i="6"/>
  <c r="N649" i="6"/>
  <c r="Q649" i="6"/>
  <c r="R649" i="6"/>
  <c r="S649" i="6"/>
  <c r="M650" i="6"/>
  <c r="N650" i="6"/>
  <c r="Q650" i="6"/>
  <c r="R650" i="6"/>
  <c r="S650" i="6"/>
  <c r="M651" i="6"/>
  <c r="N651" i="6"/>
  <c r="Q651" i="6"/>
  <c r="R651" i="6"/>
  <c r="S651" i="6"/>
  <c r="M652" i="6"/>
  <c r="N652" i="6"/>
  <c r="Q652" i="6"/>
  <c r="R652" i="6"/>
  <c r="S652" i="6"/>
  <c r="M653" i="6"/>
  <c r="N653" i="6"/>
  <c r="Q653" i="6"/>
  <c r="R653" i="6"/>
  <c r="S653" i="6"/>
  <c r="M654" i="6"/>
  <c r="N654" i="6"/>
  <c r="Q654" i="6"/>
  <c r="R654" i="6"/>
  <c r="S654" i="6"/>
  <c r="M655" i="6"/>
  <c r="N655" i="6"/>
  <c r="Q655" i="6"/>
  <c r="R655" i="6"/>
  <c r="S655" i="6"/>
  <c r="M656" i="6"/>
  <c r="N656" i="6"/>
  <c r="Q656" i="6"/>
  <c r="R656" i="6"/>
  <c r="S656" i="6"/>
  <c r="M657" i="6"/>
  <c r="N657" i="6"/>
  <c r="Q657" i="6"/>
  <c r="R657" i="6"/>
  <c r="S657" i="6"/>
  <c r="M658" i="6"/>
  <c r="N658" i="6"/>
  <c r="Q658" i="6"/>
  <c r="R658" i="6"/>
  <c r="S658" i="6"/>
  <c r="M659" i="6"/>
  <c r="N659" i="6"/>
  <c r="Q659" i="6"/>
  <c r="R659" i="6"/>
  <c r="S659" i="6"/>
  <c r="M660" i="6"/>
  <c r="N660" i="6"/>
  <c r="Q660" i="6"/>
  <c r="R660" i="6"/>
  <c r="S660" i="6"/>
  <c r="M661" i="6"/>
  <c r="N661" i="6"/>
  <c r="Q661" i="6"/>
  <c r="R661" i="6"/>
  <c r="S661" i="6"/>
  <c r="M662" i="6"/>
  <c r="N662" i="6"/>
  <c r="Q662" i="6"/>
  <c r="R662" i="6"/>
  <c r="S662" i="6"/>
  <c r="M663" i="6"/>
  <c r="N663" i="6"/>
  <c r="Q663" i="6"/>
  <c r="R663" i="6"/>
  <c r="S663" i="6"/>
  <c r="M664" i="6"/>
  <c r="N664" i="6"/>
  <c r="Q664" i="6"/>
  <c r="R664" i="6"/>
  <c r="S664" i="6"/>
  <c r="M665" i="6"/>
  <c r="N665" i="6"/>
  <c r="Q665" i="6"/>
  <c r="R665" i="6"/>
  <c r="S665" i="6"/>
  <c r="M666" i="6"/>
  <c r="N666" i="6"/>
  <c r="Q666" i="6"/>
  <c r="R666" i="6"/>
  <c r="S666" i="6"/>
  <c r="M667" i="6"/>
  <c r="N667" i="6"/>
  <c r="Q667" i="6"/>
  <c r="R667" i="6"/>
  <c r="S667" i="6"/>
  <c r="M668" i="6"/>
  <c r="N668" i="6"/>
  <c r="Q668" i="6"/>
  <c r="R668" i="6"/>
  <c r="S668" i="6"/>
  <c r="M669" i="6"/>
  <c r="N669" i="6"/>
  <c r="Q669" i="6"/>
  <c r="R669" i="6"/>
  <c r="S669" i="6"/>
  <c r="M670" i="6"/>
  <c r="N670" i="6"/>
  <c r="Q670" i="6"/>
  <c r="R670" i="6"/>
  <c r="S670" i="6"/>
  <c r="M671" i="6"/>
  <c r="N671" i="6"/>
  <c r="Q671" i="6"/>
  <c r="R671" i="6"/>
  <c r="S671" i="6"/>
  <c r="M672" i="6"/>
  <c r="N672" i="6"/>
  <c r="Q672" i="6"/>
  <c r="R672" i="6"/>
  <c r="S672" i="6"/>
  <c r="M673" i="6"/>
  <c r="N673" i="6"/>
  <c r="Q673" i="6"/>
  <c r="R673" i="6"/>
  <c r="S673" i="6"/>
  <c r="M674" i="6"/>
  <c r="N674" i="6"/>
  <c r="Q674" i="6"/>
  <c r="R674" i="6"/>
  <c r="S674" i="6"/>
  <c r="M675" i="6"/>
  <c r="N675" i="6"/>
  <c r="Q675" i="6"/>
  <c r="R675" i="6"/>
  <c r="S675" i="6"/>
  <c r="M676" i="6"/>
  <c r="N676" i="6"/>
  <c r="Q676" i="6"/>
  <c r="R676" i="6"/>
  <c r="S676" i="6"/>
  <c r="M677" i="6"/>
  <c r="N677" i="6"/>
  <c r="Q677" i="6"/>
  <c r="R677" i="6"/>
  <c r="S677" i="6"/>
  <c r="M678" i="6"/>
  <c r="N678" i="6"/>
  <c r="Q678" i="6"/>
  <c r="R678" i="6"/>
  <c r="S678" i="6"/>
  <c r="M679" i="6"/>
  <c r="N679" i="6"/>
  <c r="Q679" i="6"/>
  <c r="R679" i="6"/>
  <c r="S679" i="6"/>
  <c r="M680" i="6"/>
  <c r="N680" i="6"/>
  <c r="Q680" i="6"/>
  <c r="R680" i="6"/>
  <c r="S680" i="6"/>
  <c r="M681" i="6"/>
  <c r="N681" i="6"/>
  <c r="Q681" i="6"/>
  <c r="R681" i="6"/>
  <c r="S681" i="6"/>
  <c r="M682" i="6"/>
  <c r="N682" i="6"/>
  <c r="Q682" i="6"/>
  <c r="R682" i="6"/>
  <c r="S682" i="6"/>
  <c r="M683" i="6"/>
  <c r="N683" i="6"/>
  <c r="Q683" i="6"/>
  <c r="R683" i="6"/>
  <c r="S683" i="6"/>
  <c r="M684" i="6"/>
  <c r="N684" i="6"/>
  <c r="Q684" i="6"/>
  <c r="R684" i="6"/>
  <c r="S684" i="6"/>
  <c r="M685" i="6"/>
  <c r="N685" i="6"/>
  <c r="Q685" i="6"/>
  <c r="R685" i="6"/>
  <c r="S685" i="6"/>
  <c r="M686" i="6"/>
  <c r="N686" i="6"/>
  <c r="Q686" i="6"/>
  <c r="R686" i="6"/>
  <c r="S686" i="6"/>
  <c r="M687" i="6"/>
  <c r="N687" i="6"/>
  <c r="Q687" i="6"/>
  <c r="R687" i="6"/>
  <c r="S687" i="6"/>
  <c r="M688" i="6"/>
  <c r="N688" i="6"/>
  <c r="Q688" i="6"/>
  <c r="R688" i="6"/>
  <c r="S688" i="6"/>
  <c r="M689" i="6"/>
  <c r="N689" i="6"/>
  <c r="Q689" i="6"/>
  <c r="R689" i="6"/>
  <c r="S689" i="6"/>
  <c r="M690" i="6"/>
  <c r="N690" i="6"/>
  <c r="Q690" i="6"/>
  <c r="R690" i="6"/>
  <c r="S690" i="6"/>
  <c r="M691" i="6"/>
  <c r="N691" i="6"/>
  <c r="Q691" i="6"/>
  <c r="R691" i="6"/>
  <c r="S691" i="6"/>
  <c r="M692" i="6"/>
  <c r="N692" i="6"/>
  <c r="Q692" i="6"/>
  <c r="R692" i="6"/>
  <c r="S692" i="6"/>
  <c r="M693" i="6"/>
  <c r="N693" i="6"/>
  <c r="Q693" i="6"/>
  <c r="R693" i="6"/>
  <c r="S693" i="6"/>
  <c r="M694" i="6"/>
  <c r="N694" i="6"/>
  <c r="Q694" i="6"/>
  <c r="R694" i="6"/>
  <c r="S694" i="6"/>
  <c r="M695" i="6"/>
  <c r="N695" i="6"/>
  <c r="Q695" i="6"/>
  <c r="R695" i="6"/>
  <c r="S695" i="6"/>
  <c r="M696" i="6"/>
  <c r="N696" i="6"/>
  <c r="Q696" i="6"/>
  <c r="R696" i="6"/>
  <c r="S696" i="6"/>
  <c r="M697" i="6"/>
  <c r="N697" i="6"/>
  <c r="Q697" i="6"/>
  <c r="R697" i="6"/>
  <c r="S697" i="6"/>
  <c r="M698" i="6"/>
  <c r="N698" i="6"/>
  <c r="Q698" i="6"/>
  <c r="R698" i="6"/>
  <c r="S698" i="6"/>
  <c r="M699" i="6"/>
  <c r="N699" i="6"/>
  <c r="Q699" i="6"/>
  <c r="R699" i="6"/>
  <c r="S699" i="6"/>
  <c r="M700" i="6"/>
  <c r="N700" i="6"/>
  <c r="Q700" i="6"/>
  <c r="R700" i="6"/>
  <c r="S700" i="6"/>
  <c r="M701" i="6"/>
  <c r="N701" i="6"/>
  <c r="Q701" i="6"/>
  <c r="R701" i="6"/>
  <c r="S701" i="6"/>
  <c r="M702" i="6"/>
  <c r="N702" i="6"/>
  <c r="Q702" i="6"/>
  <c r="R702" i="6"/>
  <c r="S702" i="6"/>
  <c r="M703" i="6"/>
  <c r="N703" i="6"/>
  <c r="Q703" i="6"/>
  <c r="R703" i="6"/>
  <c r="S703" i="6"/>
  <c r="M704" i="6"/>
  <c r="N704" i="6"/>
  <c r="Q704" i="6"/>
  <c r="R704" i="6"/>
  <c r="S704" i="6"/>
  <c r="M705" i="6"/>
  <c r="N705" i="6"/>
  <c r="Q705" i="6"/>
  <c r="R705" i="6"/>
  <c r="S705" i="6"/>
  <c r="M706" i="6"/>
  <c r="N706" i="6"/>
  <c r="Q706" i="6"/>
  <c r="R706" i="6"/>
  <c r="S706" i="6"/>
  <c r="M707" i="6"/>
  <c r="N707" i="6"/>
  <c r="Q707" i="6"/>
  <c r="R707" i="6"/>
  <c r="S707" i="6"/>
  <c r="M708" i="6"/>
  <c r="N708" i="6"/>
  <c r="Q708" i="6"/>
  <c r="R708" i="6"/>
  <c r="S708" i="6"/>
  <c r="M709" i="6"/>
  <c r="N709" i="6"/>
  <c r="Q709" i="6"/>
  <c r="R709" i="6"/>
  <c r="S709" i="6"/>
  <c r="M710" i="6"/>
  <c r="N710" i="6"/>
  <c r="Q710" i="6"/>
  <c r="R710" i="6"/>
  <c r="S710" i="6"/>
  <c r="M711" i="6"/>
  <c r="N711" i="6"/>
  <c r="Q711" i="6"/>
  <c r="R711" i="6"/>
  <c r="S711" i="6"/>
  <c r="M712" i="6"/>
  <c r="N712" i="6"/>
  <c r="Q712" i="6"/>
  <c r="R712" i="6"/>
  <c r="S712" i="6"/>
  <c r="M713" i="6"/>
  <c r="N713" i="6"/>
  <c r="Q713" i="6"/>
  <c r="R713" i="6"/>
  <c r="S713" i="6"/>
  <c r="M714" i="6"/>
  <c r="N714" i="6"/>
  <c r="Q714" i="6"/>
  <c r="R714" i="6"/>
  <c r="S714" i="6"/>
  <c r="M715" i="6"/>
  <c r="N715" i="6"/>
  <c r="Q715" i="6"/>
  <c r="R715" i="6"/>
  <c r="S715" i="6"/>
  <c r="M716" i="6"/>
  <c r="N716" i="6"/>
  <c r="Q716" i="6"/>
  <c r="R716" i="6"/>
  <c r="S716" i="6"/>
  <c r="M717" i="6"/>
  <c r="N717" i="6"/>
  <c r="Q717" i="6"/>
  <c r="R717" i="6"/>
  <c r="S717" i="6"/>
  <c r="M718" i="6"/>
  <c r="N718" i="6"/>
  <c r="Q718" i="6"/>
  <c r="R718" i="6"/>
  <c r="S718" i="6"/>
  <c r="M719" i="6"/>
  <c r="N719" i="6"/>
  <c r="Q719" i="6"/>
  <c r="R719" i="6"/>
  <c r="S719" i="6"/>
  <c r="M720" i="6"/>
  <c r="N720" i="6"/>
  <c r="Q720" i="6"/>
  <c r="R720" i="6"/>
  <c r="S720" i="6"/>
  <c r="M721" i="6"/>
  <c r="N721" i="6"/>
  <c r="Q721" i="6"/>
  <c r="R721" i="6"/>
  <c r="S721" i="6"/>
  <c r="M722" i="6"/>
  <c r="N722" i="6"/>
  <c r="Q722" i="6"/>
  <c r="R722" i="6"/>
  <c r="S722" i="6"/>
  <c r="M723" i="6"/>
  <c r="N723" i="6"/>
  <c r="Q723" i="6"/>
  <c r="R723" i="6"/>
  <c r="S723" i="6"/>
  <c r="M724" i="6"/>
  <c r="N724" i="6"/>
  <c r="Q724" i="6"/>
  <c r="R724" i="6"/>
  <c r="S724" i="6"/>
  <c r="M725" i="6"/>
  <c r="N725" i="6"/>
  <c r="Q725" i="6"/>
  <c r="R725" i="6"/>
  <c r="S725" i="6"/>
  <c r="M726" i="6"/>
  <c r="N726" i="6"/>
  <c r="Q726" i="6"/>
  <c r="R726" i="6"/>
  <c r="S726" i="6"/>
  <c r="M727" i="6"/>
  <c r="N727" i="6"/>
  <c r="Q727" i="6"/>
  <c r="R727" i="6"/>
  <c r="S727" i="6"/>
  <c r="M728" i="6"/>
  <c r="N728" i="6"/>
  <c r="Q728" i="6"/>
  <c r="R728" i="6"/>
  <c r="S728" i="6"/>
  <c r="M729" i="6"/>
  <c r="N729" i="6"/>
  <c r="Q729" i="6"/>
  <c r="R729" i="6"/>
  <c r="S729" i="6"/>
  <c r="M730" i="6"/>
  <c r="N730" i="6"/>
  <c r="Q730" i="6"/>
  <c r="R730" i="6"/>
  <c r="S730" i="6"/>
  <c r="M731" i="6"/>
  <c r="N731" i="6"/>
  <c r="Q731" i="6"/>
  <c r="R731" i="6"/>
  <c r="S731" i="6"/>
  <c r="M732" i="6"/>
  <c r="N732" i="6"/>
  <c r="Q732" i="6"/>
  <c r="R732" i="6"/>
  <c r="S732" i="6"/>
  <c r="M733" i="6"/>
  <c r="N733" i="6"/>
  <c r="Q733" i="6"/>
  <c r="R733" i="6"/>
  <c r="S733" i="6"/>
  <c r="M734" i="6"/>
  <c r="N734" i="6"/>
  <c r="Q734" i="6"/>
  <c r="R734" i="6"/>
  <c r="S734" i="6"/>
  <c r="M735" i="6"/>
  <c r="N735" i="6"/>
  <c r="Q735" i="6"/>
  <c r="R735" i="6"/>
  <c r="S735" i="6"/>
  <c r="M736" i="6"/>
  <c r="N736" i="6"/>
  <c r="Q736" i="6"/>
  <c r="R736" i="6"/>
  <c r="S736" i="6"/>
  <c r="M737" i="6"/>
  <c r="N737" i="6"/>
  <c r="Q737" i="6"/>
  <c r="R737" i="6"/>
  <c r="S737" i="6"/>
  <c r="M738" i="6"/>
  <c r="N738" i="6"/>
  <c r="Q738" i="6"/>
  <c r="R738" i="6"/>
  <c r="S738" i="6"/>
  <c r="M739" i="6"/>
  <c r="N739" i="6"/>
  <c r="Q739" i="6"/>
  <c r="R739" i="6"/>
  <c r="S739" i="6"/>
  <c r="M740" i="6"/>
  <c r="N740" i="6"/>
  <c r="Q740" i="6"/>
  <c r="R740" i="6"/>
  <c r="S740" i="6"/>
  <c r="M741" i="6"/>
  <c r="N741" i="6"/>
  <c r="Q741" i="6"/>
  <c r="R741" i="6"/>
  <c r="S741" i="6"/>
  <c r="M742" i="6"/>
  <c r="N742" i="6"/>
  <c r="Q742" i="6"/>
  <c r="R742" i="6"/>
  <c r="S742" i="6"/>
  <c r="M743" i="6"/>
  <c r="N743" i="6"/>
  <c r="Q743" i="6"/>
  <c r="R743" i="6"/>
  <c r="S743" i="6"/>
  <c r="M744" i="6"/>
  <c r="N744" i="6"/>
  <c r="Q744" i="6"/>
  <c r="R744" i="6"/>
  <c r="S744" i="6"/>
  <c r="M745" i="6"/>
  <c r="N745" i="6"/>
  <c r="Q745" i="6"/>
  <c r="R745" i="6"/>
  <c r="S745" i="6"/>
  <c r="M746" i="6"/>
  <c r="N746" i="6"/>
  <c r="Q746" i="6"/>
  <c r="R746" i="6"/>
  <c r="S746" i="6"/>
  <c r="M747" i="6"/>
  <c r="N747" i="6"/>
  <c r="Q747" i="6"/>
  <c r="R747" i="6"/>
  <c r="S747" i="6"/>
  <c r="M748" i="6"/>
  <c r="N748" i="6"/>
  <c r="Q748" i="6"/>
  <c r="R748" i="6"/>
  <c r="S748" i="6"/>
  <c r="M749" i="6"/>
  <c r="N749" i="6"/>
  <c r="Q749" i="6"/>
  <c r="R749" i="6"/>
  <c r="S749" i="6"/>
  <c r="M750" i="6"/>
  <c r="N750" i="6"/>
  <c r="Q750" i="6"/>
  <c r="R750" i="6"/>
  <c r="S750" i="6"/>
  <c r="M751" i="6"/>
  <c r="N751" i="6"/>
  <c r="Q751" i="6"/>
  <c r="R751" i="6"/>
  <c r="S751" i="6"/>
  <c r="M752" i="6"/>
  <c r="N752" i="6"/>
  <c r="Q752" i="6"/>
  <c r="R752" i="6"/>
  <c r="S752" i="6"/>
  <c r="M753" i="6"/>
  <c r="N753" i="6"/>
  <c r="Q753" i="6"/>
  <c r="R753" i="6"/>
  <c r="S753" i="6"/>
  <c r="M754" i="6"/>
  <c r="N754" i="6"/>
  <c r="Q754" i="6"/>
  <c r="R754" i="6"/>
  <c r="S754" i="6"/>
  <c r="M755" i="6"/>
  <c r="N755" i="6"/>
  <c r="Q755" i="6"/>
  <c r="R755" i="6"/>
  <c r="S755" i="6"/>
  <c r="M756" i="6"/>
  <c r="N756" i="6"/>
  <c r="Q756" i="6"/>
  <c r="R756" i="6"/>
  <c r="S756" i="6"/>
  <c r="M757" i="6"/>
  <c r="N757" i="6"/>
  <c r="Q757" i="6"/>
  <c r="R757" i="6"/>
  <c r="S757" i="6"/>
  <c r="M758" i="6"/>
  <c r="N758" i="6"/>
  <c r="Q758" i="6"/>
  <c r="R758" i="6"/>
  <c r="S758" i="6"/>
  <c r="M759" i="6"/>
  <c r="N759" i="6"/>
  <c r="Q759" i="6"/>
  <c r="R759" i="6"/>
  <c r="S759" i="6"/>
  <c r="M760" i="6"/>
  <c r="N760" i="6"/>
  <c r="Q760" i="6"/>
  <c r="R760" i="6"/>
  <c r="S760" i="6"/>
  <c r="M761" i="6"/>
  <c r="N761" i="6"/>
  <c r="Q761" i="6"/>
  <c r="R761" i="6"/>
  <c r="S761" i="6"/>
  <c r="M762" i="6"/>
  <c r="N762" i="6"/>
  <c r="Q762" i="6"/>
  <c r="R762" i="6"/>
  <c r="S762" i="6"/>
  <c r="M763" i="6"/>
  <c r="N763" i="6"/>
  <c r="Q763" i="6"/>
  <c r="R763" i="6"/>
  <c r="S763" i="6"/>
  <c r="M764" i="6"/>
  <c r="N764" i="6"/>
  <c r="Q764" i="6"/>
  <c r="R764" i="6"/>
  <c r="S764" i="6"/>
  <c r="M765" i="6"/>
  <c r="N765" i="6"/>
  <c r="Q765" i="6"/>
  <c r="R765" i="6"/>
  <c r="S765" i="6"/>
  <c r="M766" i="6"/>
  <c r="N766" i="6"/>
  <c r="Q766" i="6"/>
  <c r="R766" i="6"/>
  <c r="S766" i="6"/>
  <c r="M767" i="6"/>
  <c r="N767" i="6"/>
  <c r="Q767" i="6"/>
  <c r="R767" i="6"/>
  <c r="S767" i="6"/>
  <c r="M768" i="6"/>
  <c r="N768" i="6"/>
  <c r="Q768" i="6"/>
  <c r="R768" i="6"/>
  <c r="S768" i="6"/>
  <c r="M769" i="6"/>
  <c r="N769" i="6"/>
  <c r="Q769" i="6"/>
  <c r="R769" i="6"/>
  <c r="S769" i="6"/>
  <c r="M770" i="6"/>
  <c r="N770" i="6"/>
  <c r="Q770" i="6"/>
  <c r="R770" i="6"/>
  <c r="S770" i="6"/>
  <c r="M771" i="6"/>
  <c r="N771" i="6"/>
  <c r="Q771" i="6"/>
  <c r="R771" i="6"/>
  <c r="S771" i="6"/>
  <c r="M772" i="6"/>
  <c r="N772" i="6"/>
  <c r="Q772" i="6"/>
  <c r="R772" i="6"/>
  <c r="S772" i="6"/>
  <c r="M773" i="6"/>
  <c r="N773" i="6"/>
  <c r="Q773" i="6"/>
  <c r="R773" i="6"/>
  <c r="S773" i="6"/>
  <c r="M774" i="6"/>
  <c r="N774" i="6"/>
  <c r="Q774" i="6"/>
  <c r="R774" i="6"/>
  <c r="S774" i="6"/>
  <c r="M775" i="6"/>
  <c r="N775" i="6"/>
  <c r="Q775" i="6"/>
  <c r="R775" i="6"/>
  <c r="S775" i="6"/>
  <c r="M776" i="6"/>
  <c r="N776" i="6"/>
  <c r="Q776" i="6"/>
  <c r="R776" i="6"/>
  <c r="S776" i="6"/>
  <c r="M777" i="6"/>
  <c r="N777" i="6"/>
  <c r="Q777" i="6"/>
  <c r="R777" i="6"/>
  <c r="S777" i="6"/>
  <c r="M778" i="6"/>
  <c r="N778" i="6"/>
  <c r="Q778" i="6"/>
  <c r="R778" i="6"/>
  <c r="S778" i="6"/>
  <c r="M779" i="6"/>
  <c r="N779" i="6"/>
  <c r="Q779" i="6"/>
  <c r="R779" i="6"/>
  <c r="S779" i="6"/>
  <c r="M780" i="6"/>
  <c r="N780" i="6"/>
  <c r="Q780" i="6"/>
  <c r="R780" i="6"/>
  <c r="S780" i="6"/>
  <c r="M781" i="6"/>
  <c r="N781" i="6"/>
  <c r="Q781" i="6"/>
  <c r="R781" i="6"/>
  <c r="S781" i="6"/>
  <c r="M782" i="6"/>
  <c r="N782" i="6"/>
  <c r="Q782" i="6"/>
  <c r="R782" i="6"/>
  <c r="S782" i="6"/>
  <c r="M783" i="6"/>
  <c r="N783" i="6"/>
  <c r="Q783" i="6"/>
  <c r="R783" i="6"/>
  <c r="S783" i="6"/>
  <c r="M784" i="6"/>
  <c r="N784" i="6"/>
  <c r="Q784" i="6"/>
  <c r="R784" i="6"/>
  <c r="S784" i="6"/>
  <c r="M785" i="6"/>
  <c r="N785" i="6"/>
  <c r="Q785" i="6"/>
  <c r="R785" i="6"/>
  <c r="S785" i="6"/>
  <c r="M786" i="6"/>
  <c r="N786" i="6"/>
  <c r="Q786" i="6"/>
  <c r="R786" i="6"/>
  <c r="S786" i="6"/>
  <c r="M787" i="6"/>
  <c r="N787" i="6"/>
  <c r="Q787" i="6"/>
  <c r="R787" i="6"/>
  <c r="S787" i="6"/>
  <c r="M788" i="6"/>
  <c r="N788" i="6"/>
  <c r="Q788" i="6"/>
  <c r="R788" i="6"/>
  <c r="S788" i="6"/>
  <c r="M789" i="6"/>
  <c r="N789" i="6"/>
  <c r="Q789" i="6"/>
  <c r="R789" i="6"/>
  <c r="S789" i="6"/>
  <c r="M791" i="6"/>
  <c r="N791" i="6"/>
  <c r="Q791" i="6"/>
  <c r="R791" i="6"/>
  <c r="S791" i="6"/>
  <c r="M792" i="6"/>
  <c r="N792" i="6"/>
  <c r="Q792" i="6"/>
  <c r="R792" i="6"/>
  <c r="S792" i="6"/>
  <c r="M793" i="6"/>
  <c r="N793" i="6"/>
  <c r="Q793" i="6"/>
  <c r="R793" i="6"/>
  <c r="S793" i="6"/>
  <c r="M794" i="6"/>
  <c r="N794" i="6"/>
  <c r="Q794" i="6"/>
  <c r="R794" i="6"/>
  <c r="S794" i="6"/>
  <c r="M796" i="6"/>
  <c r="N796" i="6"/>
  <c r="Q796" i="6"/>
  <c r="R796" i="6"/>
  <c r="S796" i="6"/>
  <c r="M797" i="6"/>
  <c r="N797" i="6"/>
  <c r="Q797" i="6"/>
  <c r="R797" i="6"/>
  <c r="S797" i="6"/>
  <c r="M798" i="6"/>
  <c r="N798" i="6"/>
  <c r="Q798" i="6"/>
  <c r="R798" i="6"/>
  <c r="S798" i="6"/>
  <c r="M799" i="6"/>
  <c r="N799" i="6"/>
  <c r="Q799" i="6"/>
  <c r="R799" i="6"/>
  <c r="S799" i="6"/>
  <c r="M800" i="6"/>
  <c r="N800" i="6"/>
  <c r="Q800" i="6"/>
  <c r="R800" i="6"/>
  <c r="S800" i="6"/>
  <c r="M801" i="6"/>
  <c r="N801" i="6"/>
  <c r="Q801" i="6"/>
  <c r="R801" i="6"/>
  <c r="S801" i="6"/>
  <c r="M802" i="6"/>
  <c r="N802" i="6"/>
  <c r="Q802" i="6"/>
  <c r="R802" i="6"/>
  <c r="S802" i="6"/>
  <c r="M803" i="6"/>
  <c r="N803" i="6"/>
  <c r="Q803" i="6"/>
  <c r="R803" i="6"/>
  <c r="S803" i="6"/>
  <c r="M804" i="6"/>
  <c r="N804" i="6"/>
  <c r="Q804" i="6"/>
  <c r="R804" i="6"/>
  <c r="S804" i="6"/>
  <c r="M805" i="6"/>
  <c r="N805" i="6"/>
  <c r="Q805" i="6"/>
  <c r="R805" i="6"/>
  <c r="S805" i="6"/>
  <c r="M806" i="6"/>
  <c r="N806" i="6"/>
  <c r="Q806" i="6"/>
  <c r="R806" i="6"/>
  <c r="S806" i="6"/>
  <c r="M807" i="6"/>
  <c r="N807" i="6"/>
  <c r="Q807" i="6"/>
  <c r="R807" i="6"/>
  <c r="S807" i="6"/>
  <c r="M808" i="6"/>
  <c r="N808" i="6"/>
  <c r="Q808" i="6"/>
  <c r="R808" i="6"/>
  <c r="S808" i="6"/>
  <c r="M809" i="6"/>
  <c r="N809" i="6"/>
  <c r="Q809" i="6"/>
  <c r="R809" i="6"/>
  <c r="S809" i="6"/>
  <c r="M810" i="6"/>
  <c r="N810" i="6"/>
  <c r="Q810" i="6"/>
  <c r="R810" i="6"/>
  <c r="S810" i="6"/>
  <c r="M811" i="6"/>
  <c r="N811" i="6"/>
  <c r="Q811" i="6"/>
  <c r="R811" i="6"/>
  <c r="S811" i="6"/>
  <c r="M812" i="6"/>
  <c r="N812" i="6"/>
  <c r="Q812" i="6"/>
  <c r="R812" i="6"/>
  <c r="S812" i="6"/>
  <c r="M813" i="6"/>
  <c r="N813" i="6"/>
  <c r="Q813" i="6"/>
  <c r="R813" i="6"/>
  <c r="S813" i="6"/>
  <c r="M814" i="6"/>
  <c r="N814" i="6"/>
  <c r="Q814" i="6"/>
  <c r="R814" i="6"/>
  <c r="S814" i="6"/>
  <c r="M815" i="6"/>
  <c r="N815" i="6"/>
  <c r="Q815" i="6"/>
  <c r="R815" i="6"/>
  <c r="S815" i="6"/>
  <c r="M816" i="6"/>
  <c r="N816" i="6"/>
  <c r="Q816" i="6"/>
  <c r="R816" i="6"/>
  <c r="S816" i="6"/>
  <c r="M817" i="6"/>
  <c r="N817" i="6"/>
  <c r="Q817" i="6"/>
  <c r="R817" i="6"/>
  <c r="S817" i="6"/>
  <c r="M818" i="6"/>
  <c r="N818" i="6"/>
  <c r="Q818" i="6"/>
  <c r="R818" i="6"/>
  <c r="S818" i="6"/>
  <c r="M819" i="6"/>
  <c r="N819" i="6"/>
  <c r="Q819" i="6"/>
  <c r="R819" i="6"/>
  <c r="S819" i="6"/>
  <c r="M820" i="6"/>
  <c r="N820" i="6"/>
  <c r="Q820" i="6"/>
  <c r="R820" i="6"/>
  <c r="S820" i="6"/>
  <c r="M821" i="6"/>
  <c r="N821" i="6"/>
  <c r="Q821" i="6"/>
  <c r="R821" i="6"/>
  <c r="S821" i="6"/>
  <c r="M822" i="6"/>
  <c r="N822" i="6"/>
  <c r="Q822" i="6"/>
  <c r="R822" i="6"/>
  <c r="S822" i="6"/>
  <c r="M823" i="6"/>
  <c r="N823" i="6"/>
  <c r="Q823" i="6"/>
  <c r="R823" i="6"/>
  <c r="S823" i="6"/>
  <c r="M824" i="6"/>
  <c r="N824" i="6"/>
  <c r="Q824" i="6"/>
  <c r="R824" i="6"/>
  <c r="S824" i="6"/>
  <c r="M825" i="6"/>
  <c r="N825" i="6"/>
  <c r="Q825" i="6"/>
  <c r="R825" i="6"/>
  <c r="S825" i="6"/>
  <c r="M826" i="6"/>
  <c r="N826" i="6"/>
  <c r="Q826" i="6"/>
  <c r="R826" i="6"/>
  <c r="S826" i="6"/>
  <c r="M827" i="6"/>
  <c r="N827" i="6"/>
  <c r="Q827" i="6"/>
  <c r="R827" i="6"/>
  <c r="S827" i="6"/>
  <c r="M829" i="6"/>
  <c r="N829" i="6"/>
  <c r="Q829" i="6"/>
  <c r="R829" i="6"/>
  <c r="S829" i="6"/>
  <c r="M830" i="6"/>
  <c r="N830" i="6"/>
  <c r="Q830" i="6"/>
  <c r="R830" i="6"/>
  <c r="S830" i="6"/>
  <c r="M831" i="6"/>
  <c r="N831" i="6"/>
  <c r="Q831" i="6"/>
  <c r="R831" i="6"/>
  <c r="S831" i="6"/>
  <c r="M832" i="6"/>
  <c r="N832" i="6"/>
  <c r="Q832" i="6"/>
  <c r="R832" i="6"/>
  <c r="S832" i="6"/>
  <c r="M833" i="6"/>
  <c r="N833" i="6"/>
  <c r="Q833" i="6"/>
  <c r="R833" i="6"/>
  <c r="S833" i="6"/>
  <c r="M834" i="6"/>
  <c r="N834" i="6"/>
  <c r="Q834" i="6"/>
  <c r="R834" i="6"/>
  <c r="S834" i="6"/>
  <c r="M835" i="6"/>
  <c r="N835" i="6"/>
  <c r="Q835" i="6"/>
  <c r="R835" i="6"/>
  <c r="S835" i="6"/>
  <c r="M836" i="6"/>
  <c r="N836" i="6"/>
  <c r="Q836" i="6"/>
  <c r="R836" i="6"/>
  <c r="S836" i="6"/>
  <c r="M837" i="6"/>
  <c r="N837" i="6"/>
  <c r="Q837" i="6"/>
  <c r="R837" i="6"/>
  <c r="S837" i="6"/>
  <c r="M838" i="6"/>
  <c r="N838" i="6"/>
  <c r="Q838" i="6"/>
  <c r="R838" i="6"/>
  <c r="S838" i="6"/>
  <c r="M839" i="6"/>
  <c r="N839" i="6"/>
  <c r="Q839" i="6"/>
  <c r="R839" i="6"/>
  <c r="S839" i="6"/>
  <c r="M840" i="6"/>
  <c r="N840" i="6"/>
  <c r="Q840" i="6"/>
  <c r="R840" i="6"/>
  <c r="S840" i="6"/>
  <c r="M841" i="6"/>
  <c r="N841" i="6"/>
  <c r="Q841" i="6"/>
  <c r="R841" i="6"/>
  <c r="S841" i="6"/>
  <c r="M842" i="6"/>
  <c r="N842" i="6"/>
  <c r="Q842" i="6"/>
  <c r="R842" i="6"/>
  <c r="S842" i="6"/>
  <c r="M843" i="6"/>
  <c r="N843" i="6"/>
  <c r="Q843" i="6"/>
  <c r="R843" i="6"/>
  <c r="S843" i="6"/>
  <c r="M844" i="6"/>
  <c r="N844" i="6"/>
  <c r="Q844" i="6"/>
  <c r="R844" i="6"/>
  <c r="S844" i="6"/>
  <c r="M845" i="6"/>
  <c r="N845" i="6"/>
  <c r="Q845" i="6"/>
  <c r="R845" i="6"/>
  <c r="S845" i="6"/>
  <c r="M846" i="6"/>
  <c r="N846" i="6"/>
  <c r="Q846" i="6"/>
  <c r="R846" i="6"/>
  <c r="S846" i="6"/>
  <c r="M847" i="6"/>
  <c r="N847" i="6"/>
  <c r="Q847" i="6"/>
  <c r="R847" i="6"/>
  <c r="S847" i="6"/>
  <c r="M848" i="6"/>
  <c r="N848" i="6"/>
  <c r="Q848" i="6"/>
  <c r="R848" i="6"/>
  <c r="S848" i="6"/>
  <c r="M849" i="6"/>
  <c r="N849" i="6"/>
  <c r="Q849" i="6"/>
  <c r="R849" i="6"/>
  <c r="S849" i="6"/>
  <c r="M850" i="6"/>
  <c r="N850" i="6"/>
  <c r="Q850" i="6"/>
  <c r="R850" i="6"/>
  <c r="S850" i="6"/>
  <c r="M851" i="6"/>
  <c r="N851" i="6"/>
  <c r="Q851" i="6"/>
  <c r="R851" i="6"/>
  <c r="S851" i="6"/>
  <c r="M852" i="6"/>
  <c r="N852" i="6"/>
  <c r="Q852" i="6"/>
  <c r="R852" i="6"/>
  <c r="S852" i="6"/>
  <c r="M853" i="6"/>
  <c r="N853" i="6"/>
  <c r="Q853" i="6"/>
  <c r="R853" i="6"/>
  <c r="S853" i="6"/>
  <c r="M854" i="6"/>
  <c r="N854" i="6"/>
  <c r="Q854" i="6"/>
  <c r="R854" i="6"/>
  <c r="S854" i="6"/>
  <c r="M855" i="6"/>
  <c r="N855" i="6"/>
  <c r="Q855" i="6"/>
  <c r="R855" i="6"/>
  <c r="S855" i="6"/>
  <c r="M856" i="6"/>
  <c r="N856" i="6"/>
  <c r="Q856" i="6"/>
  <c r="R856" i="6"/>
  <c r="S856" i="6"/>
  <c r="M857" i="6"/>
  <c r="N857" i="6"/>
  <c r="Q857" i="6"/>
  <c r="R857" i="6"/>
  <c r="S857" i="6"/>
  <c r="M858" i="6"/>
  <c r="N858" i="6"/>
  <c r="Q858" i="6"/>
  <c r="R858" i="6"/>
  <c r="S858" i="6"/>
  <c r="M859" i="6"/>
  <c r="N859" i="6"/>
  <c r="Q859" i="6"/>
  <c r="R859" i="6"/>
  <c r="S859" i="6"/>
  <c r="M860" i="6"/>
  <c r="N860" i="6"/>
  <c r="Q860" i="6"/>
  <c r="R860" i="6"/>
  <c r="S860" i="6"/>
  <c r="M861" i="6"/>
  <c r="N861" i="6"/>
  <c r="Q861" i="6"/>
  <c r="R861" i="6"/>
  <c r="S861" i="6"/>
  <c r="M862" i="6"/>
  <c r="N862" i="6"/>
  <c r="Q862" i="6"/>
  <c r="R862" i="6"/>
  <c r="S862" i="6"/>
  <c r="M863" i="6"/>
  <c r="N863" i="6"/>
  <c r="Q863" i="6"/>
  <c r="R863" i="6"/>
  <c r="S863" i="6"/>
  <c r="M864" i="6"/>
  <c r="N864" i="6"/>
  <c r="Q864" i="6"/>
  <c r="R864" i="6"/>
  <c r="S864" i="6"/>
  <c r="M865" i="6"/>
  <c r="N865" i="6"/>
  <c r="Q865" i="6"/>
  <c r="R865" i="6"/>
  <c r="S865" i="6"/>
  <c r="M866" i="6"/>
  <c r="N866" i="6"/>
  <c r="Q866" i="6"/>
  <c r="R866" i="6"/>
  <c r="S866" i="6"/>
  <c r="M867" i="6"/>
  <c r="N867" i="6"/>
  <c r="Q867" i="6"/>
  <c r="R867" i="6"/>
  <c r="S867" i="6"/>
  <c r="M868" i="6"/>
  <c r="N868" i="6"/>
  <c r="Q868" i="6"/>
  <c r="R868" i="6"/>
  <c r="S868" i="6"/>
  <c r="M869" i="6"/>
  <c r="N869" i="6"/>
  <c r="Q869" i="6"/>
  <c r="R869" i="6"/>
  <c r="S869" i="6"/>
  <c r="M870" i="6"/>
  <c r="N870" i="6"/>
  <c r="Q870" i="6"/>
  <c r="R870" i="6"/>
  <c r="S870" i="6"/>
  <c r="M872" i="6"/>
  <c r="N872" i="6"/>
  <c r="Q872" i="6"/>
  <c r="R872" i="6"/>
  <c r="S872" i="6"/>
  <c r="M873" i="6"/>
  <c r="N873" i="6"/>
  <c r="Q873" i="6"/>
  <c r="R873" i="6"/>
  <c r="S873" i="6"/>
  <c r="M874" i="6"/>
  <c r="N874" i="6"/>
  <c r="Q874" i="6"/>
  <c r="R874" i="6"/>
  <c r="S874" i="6"/>
  <c r="M875" i="6"/>
  <c r="N875" i="6"/>
  <c r="Q875" i="6"/>
  <c r="R875" i="6"/>
  <c r="S875" i="6"/>
  <c r="M876" i="6"/>
  <c r="N876" i="6"/>
  <c r="Q876" i="6"/>
  <c r="R876" i="6"/>
  <c r="S876" i="6"/>
  <c r="M877" i="6"/>
  <c r="N877" i="6"/>
  <c r="Q877" i="6"/>
  <c r="R877" i="6"/>
  <c r="S877" i="6"/>
  <c r="M878" i="6"/>
  <c r="N878" i="6"/>
  <c r="Q878" i="6"/>
  <c r="R878" i="6"/>
  <c r="S878" i="6"/>
  <c r="M879" i="6"/>
  <c r="N879" i="6"/>
  <c r="Q879" i="6"/>
  <c r="R879" i="6"/>
  <c r="S879" i="6"/>
  <c r="M880" i="6"/>
  <c r="N880" i="6"/>
  <c r="Q880" i="6"/>
  <c r="R880" i="6"/>
  <c r="S880" i="6"/>
  <c r="M881" i="6"/>
  <c r="N881" i="6"/>
  <c r="Q881" i="6"/>
  <c r="R881" i="6"/>
  <c r="S881" i="6"/>
  <c r="M882" i="6"/>
  <c r="N882" i="6"/>
  <c r="Q882" i="6"/>
  <c r="R882" i="6"/>
  <c r="S882" i="6"/>
  <c r="M883" i="6"/>
  <c r="N883" i="6"/>
  <c r="Q883" i="6"/>
  <c r="R883" i="6"/>
  <c r="S883" i="6"/>
  <c r="M884" i="6"/>
  <c r="N884" i="6"/>
  <c r="Q884" i="6"/>
  <c r="R884" i="6"/>
  <c r="S884" i="6"/>
  <c r="M885" i="6"/>
  <c r="N885" i="6"/>
  <c r="Q885" i="6"/>
  <c r="R885" i="6"/>
  <c r="S885" i="6"/>
  <c r="M886" i="6"/>
  <c r="N886" i="6"/>
  <c r="Q886" i="6"/>
  <c r="R886" i="6"/>
  <c r="S886" i="6"/>
  <c r="M887" i="6"/>
  <c r="N887" i="6"/>
  <c r="Q887" i="6"/>
  <c r="R887" i="6"/>
  <c r="S887" i="6"/>
  <c r="M888" i="6"/>
  <c r="N888" i="6"/>
  <c r="Q888" i="6"/>
  <c r="R888" i="6"/>
  <c r="S888" i="6"/>
  <c r="M889" i="6"/>
  <c r="N889" i="6"/>
  <c r="Q889" i="6"/>
  <c r="R889" i="6"/>
  <c r="S889" i="6"/>
  <c r="M890" i="6"/>
  <c r="N890" i="6"/>
  <c r="Q890" i="6"/>
  <c r="R890" i="6"/>
  <c r="S890" i="6"/>
  <c r="M891" i="6"/>
  <c r="N891" i="6"/>
  <c r="Q891" i="6"/>
  <c r="R891" i="6"/>
  <c r="S891" i="6"/>
  <c r="M892" i="6"/>
  <c r="N892" i="6"/>
  <c r="Q892" i="6"/>
  <c r="R892" i="6"/>
  <c r="S892" i="6"/>
  <c r="M893" i="6"/>
  <c r="N893" i="6"/>
  <c r="Q893" i="6"/>
  <c r="R893" i="6"/>
  <c r="S893" i="6"/>
  <c r="M894" i="6"/>
  <c r="N894" i="6"/>
  <c r="Q894" i="6"/>
  <c r="R894" i="6"/>
  <c r="S894" i="6"/>
  <c r="M895" i="6"/>
  <c r="N895" i="6"/>
  <c r="Q895" i="6"/>
  <c r="R895" i="6"/>
  <c r="S895" i="6"/>
  <c r="M896" i="6"/>
  <c r="N896" i="6"/>
  <c r="Q896" i="6"/>
  <c r="R896" i="6"/>
  <c r="S896" i="6"/>
  <c r="M897" i="6"/>
  <c r="N897" i="6"/>
  <c r="Q897" i="6"/>
  <c r="R897" i="6"/>
  <c r="S897" i="6"/>
  <c r="M898" i="6"/>
  <c r="N898" i="6"/>
  <c r="Q898" i="6"/>
  <c r="R898" i="6"/>
  <c r="S898" i="6"/>
  <c r="M899" i="6"/>
  <c r="N899" i="6"/>
  <c r="Q899" i="6"/>
  <c r="R899" i="6"/>
  <c r="S899" i="6"/>
  <c r="M900" i="6"/>
  <c r="N900" i="6"/>
  <c r="Q900" i="6"/>
  <c r="R900" i="6"/>
  <c r="S900" i="6"/>
  <c r="M901" i="6"/>
  <c r="N901" i="6"/>
  <c r="Q901" i="6"/>
  <c r="R901" i="6"/>
  <c r="S901" i="6"/>
  <c r="M902" i="6"/>
  <c r="N902" i="6"/>
  <c r="Q902" i="6"/>
  <c r="R902" i="6"/>
  <c r="S902" i="6"/>
  <c r="M903" i="6"/>
  <c r="N903" i="6"/>
  <c r="Q903" i="6"/>
  <c r="R903" i="6"/>
  <c r="S903" i="6"/>
  <c r="M904" i="6"/>
  <c r="N904" i="6"/>
  <c r="Q904" i="6"/>
  <c r="R904" i="6"/>
  <c r="S904" i="6"/>
  <c r="M905" i="6"/>
  <c r="N905" i="6"/>
  <c r="Q905" i="6"/>
  <c r="R905" i="6"/>
  <c r="S905" i="6"/>
  <c r="M906" i="6"/>
  <c r="N906" i="6"/>
  <c r="Q906" i="6"/>
  <c r="R906" i="6"/>
  <c r="S906" i="6"/>
  <c r="M907" i="6"/>
  <c r="N907" i="6"/>
  <c r="Q907" i="6"/>
  <c r="R907" i="6"/>
  <c r="S907" i="6"/>
  <c r="M908" i="6"/>
  <c r="N908" i="6"/>
  <c r="Q908" i="6"/>
  <c r="R908" i="6"/>
  <c r="S908" i="6"/>
  <c r="M909" i="6"/>
  <c r="N909" i="6"/>
  <c r="Q909" i="6"/>
  <c r="R909" i="6"/>
  <c r="S909" i="6"/>
  <c r="M910" i="6"/>
  <c r="N910" i="6"/>
  <c r="Q910" i="6"/>
  <c r="R910" i="6"/>
  <c r="S910" i="6"/>
  <c r="M911" i="6"/>
  <c r="N911" i="6"/>
  <c r="Q911" i="6"/>
  <c r="R911" i="6"/>
  <c r="S911" i="6"/>
  <c r="M912" i="6"/>
  <c r="N912" i="6"/>
  <c r="Q912" i="6"/>
  <c r="R912" i="6"/>
  <c r="S912" i="6"/>
  <c r="M913" i="6"/>
  <c r="N913" i="6"/>
  <c r="Q913" i="6"/>
  <c r="R913" i="6"/>
  <c r="S913" i="6"/>
  <c r="M914" i="6"/>
  <c r="N914" i="6"/>
  <c r="Q914" i="6"/>
  <c r="R914" i="6"/>
  <c r="S914" i="6"/>
  <c r="M915" i="6"/>
  <c r="N915" i="6"/>
  <c r="Q915" i="6"/>
  <c r="R915" i="6"/>
  <c r="S915" i="6"/>
  <c r="M916" i="6"/>
  <c r="N916" i="6"/>
  <c r="Q916" i="6"/>
  <c r="R916" i="6"/>
  <c r="S916" i="6"/>
  <c r="M917" i="6"/>
  <c r="N917" i="6"/>
  <c r="Q917" i="6"/>
  <c r="R917" i="6"/>
  <c r="S917" i="6"/>
  <c r="M918" i="6"/>
  <c r="N918" i="6"/>
  <c r="Q918" i="6"/>
  <c r="R918" i="6"/>
  <c r="S918" i="6"/>
  <c r="M919" i="6"/>
  <c r="N919" i="6"/>
  <c r="Q919" i="6"/>
  <c r="R919" i="6"/>
  <c r="S919" i="6"/>
  <c r="M920" i="6"/>
  <c r="N920" i="6"/>
  <c r="Q920" i="6"/>
  <c r="R920" i="6"/>
  <c r="S920" i="6"/>
  <c r="M921" i="6"/>
  <c r="N921" i="6"/>
  <c r="Q921" i="6"/>
  <c r="R921" i="6"/>
  <c r="S921" i="6"/>
  <c r="M922" i="6"/>
  <c r="N922" i="6"/>
  <c r="Q922" i="6"/>
  <c r="R922" i="6"/>
  <c r="S922" i="6"/>
  <c r="M923" i="6"/>
  <c r="N923" i="6"/>
  <c r="Q923" i="6"/>
  <c r="R923" i="6"/>
  <c r="S923" i="6"/>
  <c r="M924" i="6"/>
  <c r="N924" i="6"/>
  <c r="Q924" i="6"/>
  <c r="R924" i="6"/>
  <c r="S924" i="6"/>
  <c r="M925" i="6"/>
  <c r="N925" i="6"/>
  <c r="Q925" i="6"/>
  <c r="R925" i="6"/>
  <c r="S925" i="6"/>
  <c r="M926" i="6"/>
  <c r="N926" i="6"/>
  <c r="Q926" i="6"/>
  <c r="R926" i="6"/>
  <c r="S926" i="6"/>
  <c r="M927" i="6"/>
  <c r="N927" i="6"/>
  <c r="Q927" i="6"/>
  <c r="R927" i="6"/>
  <c r="S927" i="6"/>
  <c r="M928" i="6"/>
  <c r="N928" i="6"/>
  <c r="Q928" i="6"/>
  <c r="R928" i="6"/>
  <c r="S928" i="6"/>
  <c r="M929" i="6"/>
  <c r="N929" i="6"/>
  <c r="Q929" i="6"/>
  <c r="R929" i="6"/>
  <c r="S929" i="6"/>
  <c r="M930" i="6"/>
  <c r="N930" i="6"/>
  <c r="Q930" i="6"/>
  <c r="R930" i="6"/>
  <c r="S930" i="6"/>
  <c r="M931" i="6"/>
  <c r="N931" i="6"/>
  <c r="Q931" i="6"/>
  <c r="R931" i="6"/>
  <c r="S931" i="6"/>
  <c r="M932" i="6"/>
  <c r="N932" i="6"/>
  <c r="Q932" i="6"/>
  <c r="R932" i="6"/>
  <c r="S932" i="6"/>
  <c r="M933" i="6"/>
  <c r="N933" i="6"/>
  <c r="Q933" i="6"/>
  <c r="R933" i="6"/>
  <c r="S933" i="6"/>
  <c r="M934" i="6"/>
  <c r="N934" i="6"/>
  <c r="Q934" i="6"/>
  <c r="R934" i="6"/>
  <c r="S934" i="6"/>
  <c r="M935" i="6"/>
  <c r="N935" i="6"/>
  <c r="Q935" i="6"/>
  <c r="R935" i="6"/>
  <c r="S935" i="6"/>
  <c r="M936" i="6"/>
  <c r="N936" i="6"/>
  <c r="Q936" i="6"/>
  <c r="R936" i="6"/>
  <c r="S936" i="6"/>
  <c r="M937" i="6"/>
  <c r="N937" i="6"/>
  <c r="Q937" i="6"/>
  <c r="R937" i="6"/>
  <c r="S937" i="6"/>
  <c r="M938" i="6"/>
  <c r="N938" i="6"/>
  <c r="Q938" i="6"/>
  <c r="R938" i="6"/>
  <c r="S938" i="6"/>
  <c r="M939" i="6"/>
  <c r="N939" i="6"/>
  <c r="Q939" i="6"/>
  <c r="R939" i="6"/>
  <c r="S939" i="6"/>
  <c r="M941" i="6"/>
  <c r="N941" i="6"/>
  <c r="Q941" i="6"/>
  <c r="R941" i="6"/>
  <c r="S941" i="6"/>
  <c r="M942" i="6"/>
  <c r="N942" i="6"/>
  <c r="Q942" i="6"/>
  <c r="R942" i="6"/>
  <c r="S942" i="6"/>
  <c r="M943" i="6"/>
  <c r="N943" i="6"/>
  <c r="Q943" i="6"/>
  <c r="R943" i="6"/>
  <c r="S943" i="6"/>
  <c r="M944" i="6"/>
  <c r="N944" i="6"/>
  <c r="Q944" i="6"/>
  <c r="R944" i="6"/>
  <c r="S944" i="6"/>
  <c r="M945" i="6"/>
  <c r="N945" i="6"/>
  <c r="Q945" i="6"/>
  <c r="R945" i="6"/>
  <c r="S945" i="6"/>
  <c r="M946" i="6"/>
  <c r="N946" i="6"/>
  <c r="Q946" i="6"/>
  <c r="R946" i="6"/>
  <c r="S946" i="6"/>
  <c r="M947" i="6"/>
  <c r="N947" i="6"/>
  <c r="Q947" i="6"/>
  <c r="R947" i="6"/>
  <c r="S947" i="6"/>
  <c r="M948" i="6"/>
  <c r="N948" i="6"/>
  <c r="Q948" i="6"/>
  <c r="R948" i="6"/>
  <c r="S948" i="6"/>
  <c r="M949" i="6"/>
  <c r="N949" i="6"/>
  <c r="Q949" i="6"/>
  <c r="R949" i="6"/>
  <c r="S949" i="6"/>
  <c r="M950" i="6"/>
  <c r="N950" i="6"/>
  <c r="Q950" i="6"/>
  <c r="R950" i="6"/>
  <c r="S950" i="6"/>
  <c r="M951" i="6"/>
  <c r="N951" i="6"/>
  <c r="Q951" i="6"/>
  <c r="R951" i="6"/>
  <c r="S951" i="6"/>
  <c r="M952" i="6"/>
  <c r="N952" i="6"/>
  <c r="Q952" i="6"/>
  <c r="R952" i="6"/>
  <c r="S952" i="6"/>
  <c r="M953" i="6"/>
  <c r="N953" i="6"/>
  <c r="Q953" i="6"/>
  <c r="R953" i="6"/>
  <c r="S953" i="6"/>
  <c r="M954" i="6"/>
  <c r="N954" i="6"/>
  <c r="Q954" i="6"/>
  <c r="R954" i="6"/>
  <c r="S954" i="6"/>
  <c r="M955" i="6"/>
  <c r="N955" i="6"/>
  <c r="Q955" i="6"/>
  <c r="R955" i="6"/>
  <c r="S955" i="6"/>
  <c r="M956" i="6"/>
  <c r="N956" i="6"/>
  <c r="Q956" i="6"/>
  <c r="R956" i="6"/>
  <c r="S956" i="6"/>
  <c r="M957" i="6"/>
  <c r="N957" i="6"/>
  <c r="Q957" i="6"/>
  <c r="R957" i="6"/>
  <c r="S957" i="6"/>
  <c r="M958" i="6"/>
  <c r="N958" i="6"/>
  <c r="Q958" i="6"/>
  <c r="R958" i="6"/>
  <c r="S958" i="6"/>
  <c r="M959" i="6"/>
  <c r="N959" i="6"/>
  <c r="Q959" i="6"/>
  <c r="R959" i="6"/>
  <c r="S959" i="6"/>
  <c r="M960" i="6"/>
  <c r="N960" i="6"/>
  <c r="Q960" i="6"/>
  <c r="R960" i="6"/>
  <c r="S960" i="6"/>
  <c r="M961" i="6"/>
  <c r="N961" i="6"/>
  <c r="Q961" i="6"/>
  <c r="R961" i="6"/>
  <c r="S961" i="6"/>
  <c r="M962" i="6"/>
  <c r="N962" i="6"/>
  <c r="Q962" i="6"/>
  <c r="R962" i="6"/>
  <c r="S962" i="6"/>
  <c r="M963" i="6"/>
  <c r="N963" i="6"/>
  <c r="Q963" i="6"/>
  <c r="R963" i="6"/>
  <c r="S963" i="6"/>
  <c r="M964" i="6"/>
  <c r="N964" i="6"/>
  <c r="Q964" i="6"/>
  <c r="R964" i="6"/>
  <c r="S964" i="6"/>
  <c r="M965" i="6"/>
  <c r="N965" i="6"/>
  <c r="Q965" i="6"/>
  <c r="R965" i="6"/>
  <c r="S965" i="6"/>
  <c r="M966" i="6"/>
  <c r="N966" i="6"/>
  <c r="Q966" i="6"/>
  <c r="R966" i="6"/>
  <c r="S966" i="6"/>
  <c r="M967" i="6"/>
  <c r="N967" i="6"/>
  <c r="Q967" i="6"/>
  <c r="R967" i="6"/>
  <c r="S967" i="6"/>
  <c r="M968" i="6"/>
  <c r="N968" i="6"/>
  <c r="Q968" i="6"/>
  <c r="R968" i="6"/>
  <c r="S968" i="6"/>
  <c r="M969" i="6"/>
  <c r="N969" i="6"/>
  <c r="Q969" i="6"/>
  <c r="R969" i="6"/>
  <c r="S969" i="6"/>
  <c r="M970" i="6"/>
  <c r="N970" i="6"/>
  <c r="Q970" i="6"/>
  <c r="R970" i="6"/>
  <c r="S970" i="6"/>
  <c r="M971" i="6"/>
  <c r="N971" i="6"/>
  <c r="Q971" i="6"/>
  <c r="R971" i="6"/>
  <c r="S971" i="6"/>
  <c r="M972" i="6"/>
  <c r="N972" i="6"/>
  <c r="Q972" i="6"/>
  <c r="R972" i="6"/>
  <c r="S972" i="6"/>
  <c r="M973" i="6"/>
  <c r="N973" i="6"/>
  <c r="Q973" i="6"/>
  <c r="R973" i="6"/>
  <c r="S973" i="6"/>
  <c r="M974" i="6"/>
  <c r="N974" i="6"/>
  <c r="Q974" i="6"/>
  <c r="R974" i="6"/>
  <c r="S974" i="6"/>
  <c r="M975" i="6"/>
  <c r="N975" i="6"/>
  <c r="Q975" i="6"/>
  <c r="R975" i="6"/>
  <c r="S975" i="6"/>
  <c r="M976" i="6"/>
  <c r="N976" i="6"/>
  <c r="Q976" i="6"/>
  <c r="R976" i="6"/>
  <c r="S976" i="6"/>
  <c r="M977" i="6"/>
  <c r="N977" i="6"/>
  <c r="Q977" i="6"/>
  <c r="R977" i="6"/>
  <c r="S977" i="6"/>
  <c r="M978" i="6"/>
  <c r="N978" i="6"/>
  <c r="Q978" i="6"/>
  <c r="R978" i="6"/>
  <c r="S978" i="6"/>
  <c r="M979" i="6"/>
  <c r="N979" i="6"/>
  <c r="Q979" i="6"/>
  <c r="R979" i="6"/>
  <c r="S979" i="6"/>
  <c r="M980" i="6"/>
  <c r="N980" i="6"/>
  <c r="Q980" i="6"/>
  <c r="R980" i="6"/>
  <c r="S980" i="6"/>
  <c r="M981" i="6"/>
  <c r="N981" i="6"/>
  <c r="Q981" i="6"/>
  <c r="R981" i="6"/>
  <c r="S981" i="6"/>
  <c r="M982" i="6"/>
  <c r="N982" i="6"/>
  <c r="Q982" i="6"/>
  <c r="R982" i="6"/>
  <c r="S982" i="6"/>
  <c r="M983" i="6"/>
  <c r="N983" i="6"/>
  <c r="Q983" i="6"/>
  <c r="R983" i="6"/>
  <c r="S983" i="6"/>
  <c r="M984" i="6"/>
  <c r="N984" i="6"/>
  <c r="Q984" i="6"/>
  <c r="R984" i="6"/>
  <c r="S984" i="6"/>
  <c r="M985" i="6"/>
  <c r="N985" i="6"/>
  <c r="Q985" i="6"/>
  <c r="R985" i="6"/>
  <c r="S985" i="6"/>
  <c r="M986" i="6"/>
  <c r="N986" i="6"/>
  <c r="Q986" i="6"/>
  <c r="R986" i="6"/>
  <c r="S986" i="6"/>
  <c r="M987" i="6"/>
  <c r="N987" i="6"/>
  <c r="Q987" i="6"/>
  <c r="R987" i="6"/>
  <c r="S987" i="6"/>
  <c r="M988" i="6"/>
  <c r="N988" i="6"/>
  <c r="Q988" i="6"/>
  <c r="R988" i="6"/>
  <c r="S988" i="6"/>
  <c r="M989" i="6"/>
  <c r="N989" i="6"/>
  <c r="Q989" i="6"/>
  <c r="R989" i="6"/>
  <c r="S989" i="6"/>
  <c r="M990" i="6"/>
  <c r="N990" i="6"/>
  <c r="Q990" i="6"/>
  <c r="R990" i="6"/>
  <c r="S990" i="6"/>
  <c r="M991" i="6"/>
  <c r="N991" i="6"/>
  <c r="Q991" i="6"/>
  <c r="R991" i="6"/>
  <c r="S991" i="6"/>
  <c r="M992" i="6"/>
  <c r="N992" i="6"/>
  <c r="Q992" i="6"/>
  <c r="R992" i="6"/>
  <c r="S992" i="6"/>
  <c r="M993" i="6"/>
  <c r="N993" i="6"/>
  <c r="Q993" i="6"/>
  <c r="R993" i="6"/>
  <c r="S993" i="6"/>
  <c r="M994" i="6"/>
  <c r="N994" i="6"/>
  <c r="Q994" i="6"/>
  <c r="R994" i="6"/>
  <c r="S994" i="6"/>
  <c r="M995" i="6"/>
  <c r="N995" i="6"/>
  <c r="Q995" i="6"/>
  <c r="R995" i="6"/>
  <c r="S995" i="6"/>
  <c r="M996" i="6"/>
  <c r="N996" i="6"/>
  <c r="Q996" i="6"/>
  <c r="R996" i="6"/>
  <c r="S996" i="6"/>
  <c r="M997" i="6"/>
  <c r="N997" i="6"/>
  <c r="Q997" i="6"/>
  <c r="R997" i="6"/>
  <c r="S997" i="6"/>
  <c r="M998" i="6"/>
  <c r="N998" i="6"/>
  <c r="Q998" i="6"/>
  <c r="R998" i="6"/>
  <c r="S998" i="6"/>
  <c r="M999" i="6"/>
  <c r="N999" i="6"/>
  <c r="Q999" i="6"/>
  <c r="R999" i="6"/>
  <c r="S999" i="6"/>
  <c r="M1000" i="6"/>
  <c r="N1000" i="6"/>
  <c r="Q1000" i="6"/>
  <c r="R1000" i="6"/>
  <c r="S1000" i="6"/>
  <c r="M1001" i="6"/>
  <c r="N1001" i="6"/>
  <c r="Q1001" i="6"/>
  <c r="R1001" i="6"/>
  <c r="S1001" i="6"/>
  <c r="M1002" i="6"/>
  <c r="N1002" i="6"/>
  <c r="Q1002" i="6"/>
  <c r="R1002" i="6"/>
  <c r="S1002" i="6"/>
  <c r="M1003" i="6"/>
  <c r="N1003" i="6"/>
  <c r="Q1003" i="6"/>
  <c r="R1003" i="6"/>
  <c r="S1003" i="6"/>
  <c r="M1004" i="6"/>
  <c r="N1004" i="6"/>
  <c r="Q1004" i="6"/>
  <c r="R1004" i="6"/>
  <c r="S1004" i="6"/>
  <c r="M1005" i="6"/>
  <c r="N1005" i="6"/>
  <c r="Q1005" i="6"/>
  <c r="R1005" i="6"/>
  <c r="S1005" i="6"/>
  <c r="M1006" i="6"/>
  <c r="N1006" i="6"/>
  <c r="Q1006" i="6"/>
  <c r="R1006" i="6"/>
  <c r="S1006" i="6"/>
  <c r="M1007" i="6"/>
  <c r="N1007" i="6"/>
  <c r="Q1007" i="6"/>
  <c r="R1007" i="6"/>
  <c r="S1007" i="6"/>
  <c r="M1008" i="6"/>
  <c r="N1008" i="6"/>
  <c r="Q1008" i="6"/>
  <c r="R1008" i="6"/>
  <c r="S1008" i="6"/>
  <c r="M1009" i="6"/>
  <c r="N1009" i="6"/>
  <c r="Q1009" i="6"/>
  <c r="R1009" i="6"/>
  <c r="S1009" i="6"/>
  <c r="M1010" i="6"/>
  <c r="N1010" i="6"/>
  <c r="Q1010" i="6"/>
  <c r="R1010" i="6"/>
  <c r="S1010" i="6"/>
  <c r="M1011" i="6"/>
  <c r="N1011" i="6"/>
  <c r="Q1011" i="6"/>
  <c r="R1011" i="6"/>
  <c r="S1011" i="6"/>
  <c r="M1012" i="6"/>
  <c r="N1012" i="6"/>
  <c r="Q1012" i="6"/>
  <c r="R1012" i="6"/>
  <c r="S1012" i="6"/>
  <c r="M1013" i="6"/>
  <c r="N1013" i="6"/>
  <c r="Q1013" i="6"/>
  <c r="R1013" i="6"/>
  <c r="S1013" i="6"/>
  <c r="M1014" i="6"/>
  <c r="N1014" i="6"/>
  <c r="Q1014" i="6"/>
  <c r="R1014" i="6"/>
  <c r="S1014" i="6"/>
  <c r="M1015" i="6"/>
  <c r="N1015" i="6"/>
  <c r="Q1015" i="6"/>
  <c r="R1015" i="6"/>
  <c r="S1015" i="6"/>
  <c r="M1016" i="6"/>
  <c r="N1016" i="6"/>
  <c r="Q1016" i="6"/>
  <c r="R1016" i="6"/>
  <c r="S1016" i="6"/>
  <c r="M1017" i="6"/>
  <c r="N1017" i="6"/>
  <c r="Q1017" i="6"/>
  <c r="R1017" i="6"/>
  <c r="S1017" i="6"/>
  <c r="M1018" i="6"/>
  <c r="N1018" i="6"/>
  <c r="Q1018" i="6"/>
  <c r="R1018" i="6"/>
  <c r="S1018" i="6"/>
  <c r="M1019" i="6"/>
  <c r="N1019" i="6"/>
  <c r="Q1019" i="6"/>
  <c r="R1019" i="6"/>
  <c r="S1019" i="6"/>
  <c r="M1020" i="6"/>
  <c r="N1020" i="6"/>
  <c r="Q1020" i="6"/>
  <c r="R1020" i="6"/>
  <c r="S1020" i="6"/>
  <c r="M1021" i="6"/>
  <c r="N1021" i="6"/>
  <c r="Q1021" i="6"/>
  <c r="R1021" i="6"/>
  <c r="S1021" i="6"/>
  <c r="M1022" i="6"/>
  <c r="N1022" i="6"/>
  <c r="Q1022" i="6"/>
  <c r="R1022" i="6"/>
  <c r="S1022" i="6"/>
  <c r="M1023" i="6"/>
  <c r="N1023" i="6"/>
  <c r="Q1023" i="6"/>
  <c r="R1023" i="6"/>
  <c r="S1023" i="6"/>
  <c r="M1024" i="6"/>
  <c r="N1024" i="6"/>
  <c r="Q1024" i="6"/>
  <c r="R1024" i="6"/>
  <c r="S1024" i="6"/>
  <c r="M1025" i="6"/>
  <c r="N1025" i="6"/>
  <c r="Q1025" i="6"/>
  <c r="R1025" i="6"/>
  <c r="S1025" i="6"/>
  <c r="M1026" i="6"/>
  <c r="N1026" i="6"/>
  <c r="Q1026" i="6"/>
  <c r="R1026" i="6"/>
  <c r="S1026" i="6"/>
  <c r="M1027" i="6"/>
  <c r="N1027" i="6"/>
  <c r="Q1027" i="6"/>
  <c r="R1027" i="6"/>
  <c r="S1027" i="6"/>
  <c r="M1028" i="6"/>
  <c r="N1028" i="6"/>
  <c r="Q1028" i="6"/>
  <c r="R1028" i="6"/>
  <c r="S1028" i="6"/>
  <c r="M1029" i="6"/>
  <c r="N1029" i="6"/>
  <c r="Q1029" i="6"/>
  <c r="R1029" i="6"/>
  <c r="S1029" i="6"/>
  <c r="M1030" i="6"/>
  <c r="N1030" i="6"/>
  <c r="Q1030" i="6"/>
  <c r="R1030" i="6"/>
  <c r="S1030" i="6"/>
  <c r="M1031" i="6"/>
  <c r="N1031" i="6"/>
  <c r="Q1031" i="6"/>
  <c r="R1031" i="6"/>
  <c r="S1031" i="6"/>
  <c r="M1032" i="6"/>
  <c r="N1032" i="6"/>
  <c r="Q1032" i="6"/>
  <c r="R1032" i="6"/>
  <c r="S1032" i="6"/>
  <c r="M1033" i="6"/>
  <c r="N1033" i="6"/>
  <c r="Q1033" i="6"/>
  <c r="R1033" i="6"/>
  <c r="S1033" i="6"/>
  <c r="M1034" i="6"/>
  <c r="N1034" i="6"/>
  <c r="Q1034" i="6"/>
  <c r="R1034" i="6"/>
  <c r="S1034" i="6"/>
  <c r="M1035" i="6"/>
  <c r="N1035" i="6"/>
  <c r="Q1035" i="6"/>
  <c r="R1035" i="6"/>
  <c r="S1035" i="6"/>
  <c r="M1036" i="6"/>
  <c r="N1036" i="6"/>
  <c r="Q1036" i="6"/>
  <c r="R1036" i="6"/>
  <c r="S1036" i="6"/>
  <c r="M1037" i="6"/>
  <c r="N1037" i="6"/>
  <c r="Q1037" i="6"/>
  <c r="R1037" i="6"/>
  <c r="S1037" i="6"/>
  <c r="M1038" i="6"/>
  <c r="N1038" i="6"/>
  <c r="Q1038" i="6"/>
  <c r="R1038" i="6"/>
  <c r="S1038" i="6"/>
  <c r="M1039" i="6"/>
  <c r="N1039" i="6"/>
  <c r="Q1039" i="6"/>
  <c r="R1039" i="6"/>
  <c r="S1039" i="6"/>
  <c r="M1040" i="6"/>
  <c r="N1040" i="6"/>
  <c r="Q1040" i="6"/>
  <c r="R1040" i="6"/>
  <c r="S1040" i="6"/>
  <c r="M1041" i="6"/>
  <c r="N1041" i="6"/>
  <c r="Q1041" i="6"/>
  <c r="R1041" i="6"/>
  <c r="S1041" i="6"/>
  <c r="M1042" i="6"/>
  <c r="N1042" i="6"/>
  <c r="Q1042" i="6"/>
  <c r="R1042" i="6"/>
  <c r="S1042" i="6"/>
  <c r="M1043" i="6"/>
  <c r="N1043" i="6"/>
  <c r="Q1043" i="6"/>
  <c r="R1043" i="6"/>
  <c r="S1043" i="6"/>
  <c r="M1044" i="6"/>
  <c r="N1044" i="6"/>
  <c r="Q1044" i="6"/>
  <c r="R1044" i="6"/>
  <c r="S1044" i="6"/>
  <c r="M1045" i="6"/>
  <c r="N1045" i="6"/>
  <c r="Q1045" i="6"/>
  <c r="R1045" i="6"/>
  <c r="S1045" i="6"/>
  <c r="M1046" i="6"/>
  <c r="N1046" i="6"/>
  <c r="Q1046" i="6"/>
  <c r="R1046" i="6"/>
  <c r="S1046" i="6"/>
  <c r="M1047" i="6"/>
  <c r="N1047" i="6"/>
  <c r="Q1047" i="6"/>
  <c r="R1047" i="6"/>
  <c r="S1047" i="6"/>
  <c r="M1048" i="6"/>
  <c r="N1048" i="6"/>
  <c r="Q1048" i="6"/>
  <c r="R1048" i="6"/>
  <c r="S1048" i="6"/>
  <c r="M1049" i="6"/>
  <c r="N1049" i="6"/>
  <c r="Q1049" i="6"/>
  <c r="R1049" i="6"/>
  <c r="S1049" i="6"/>
  <c r="M1050" i="6"/>
  <c r="N1050" i="6"/>
  <c r="Q1050" i="6"/>
  <c r="R1050" i="6"/>
  <c r="S1050" i="6"/>
  <c r="M1051" i="6"/>
  <c r="N1051" i="6"/>
  <c r="Q1051" i="6"/>
  <c r="R1051" i="6"/>
  <c r="S1051" i="6"/>
  <c r="M1052" i="6"/>
  <c r="N1052" i="6"/>
  <c r="Q1052" i="6"/>
  <c r="R1052" i="6"/>
  <c r="S1052" i="6"/>
  <c r="M1053" i="6"/>
  <c r="N1053" i="6"/>
  <c r="Q1053" i="6"/>
  <c r="R1053" i="6"/>
  <c r="S1053" i="6"/>
  <c r="M1054" i="6"/>
  <c r="N1054" i="6"/>
  <c r="Q1054" i="6"/>
  <c r="R1054" i="6"/>
  <c r="S1054" i="6"/>
  <c r="M1055" i="6"/>
  <c r="N1055" i="6"/>
  <c r="Q1055" i="6"/>
  <c r="R1055" i="6"/>
  <c r="S1055" i="6"/>
  <c r="M1056" i="6"/>
  <c r="N1056" i="6"/>
  <c r="Q1056" i="6"/>
  <c r="R1056" i="6"/>
  <c r="S1056" i="6"/>
  <c r="M1057" i="6"/>
  <c r="N1057" i="6"/>
  <c r="Q1057" i="6"/>
  <c r="R1057" i="6"/>
  <c r="S1057" i="6"/>
  <c r="M1058" i="6"/>
  <c r="N1058" i="6"/>
  <c r="Q1058" i="6"/>
  <c r="R1058" i="6"/>
  <c r="S1058" i="6"/>
  <c r="M1059" i="6"/>
  <c r="N1059" i="6"/>
  <c r="Q1059" i="6"/>
  <c r="R1059" i="6"/>
  <c r="S1059" i="6"/>
  <c r="M1060" i="6"/>
  <c r="N1060" i="6"/>
  <c r="Q1060" i="6"/>
  <c r="R1060" i="6"/>
  <c r="S1060" i="6"/>
  <c r="M1061" i="6"/>
  <c r="N1061" i="6"/>
  <c r="Q1061" i="6"/>
  <c r="R1061" i="6"/>
  <c r="S1061" i="6"/>
  <c r="M1062" i="6"/>
  <c r="N1062" i="6"/>
  <c r="Q1062" i="6"/>
  <c r="R1062" i="6"/>
  <c r="S1062" i="6"/>
  <c r="M1063" i="6"/>
  <c r="N1063" i="6"/>
  <c r="Q1063" i="6"/>
  <c r="R1063" i="6"/>
  <c r="S1063" i="6"/>
  <c r="M1064" i="6"/>
  <c r="N1064" i="6"/>
  <c r="Q1064" i="6"/>
  <c r="R1064" i="6"/>
  <c r="S1064" i="6"/>
  <c r="M1065" i="6"/>
  <c r="N1065" i="6"/>
  <c r="Q1065" i="6"/>
  <c r="R1065" i="6"/>
  <c r="S1065" i="6"/>
  <c r="M1066" i="6"/>
  <c r="N1066" i="6"/>
  <c r="Q1066" i="6"/>
  <c r="R1066" i="6"/>
  <c r="S1066" i="6"/>
  <c r="M1067" i="6"/>
  <c r="N1067" i="6"/>
  <c r="Q1067" i="6"/>
  <c r="R1067" i="6"/>
  <c r="S1067" i="6"/>
  <c r="M1068" i="6"/>
  <c r="N1068" i="6"/>
  <c r="Q1068" i="6"/>
  <c r="R1068" i="6"/>
  <c r="S1068" i="6"/>
  <c r="M1069" i="6"/>
  <c r="N1069" i="6"/>
  <c r="Q1069" i="6"/>
  <c r="R1069" i="6"/>
  <c r="S1069" i="6"/>
  <c r="M1070" i="6"/>
  <c r="N1070" i="6"/>
  <c r="Q1070" i="6"/>
  <c r="R1070" i="6"/>
  <c r="S1070" i="6"/>
  <c r="M1071" i="6"/>
  <c r="N1071" i="6"/>
  <c r="Q1071" i="6"/>
  <c r="R1071" i="6"/>
  <c r="S1071" i="6"/>
  <c r="M1072" i="6"/>
  <c r="N1072" i="6"/>
  <c r="Q1072" i="6"/>
  <c r="R1072" i="6"/>
  <c r="S1072" i="6"/>
  <c r="M1073" i="6"/>
  <c r="N1073" i="6"/>
  <c r="Q1073" i="6"/>
  <c r="R1073" i="6"/>
  <c r="S1073" i="6"/>
  <c r="M1074" i="6"/>
  <c r="N1074" i="6"/>
  <c r="Q1074" i="6"/>
  <c r="R1074" i="6"/>
  <c r="S1074" i="6"/>
  <c r="M1075" i="6"/>
  <c r="N1075" i="6"/>
  <c r="Q1075" i="6"/>
  <c r="R1075" i="6"/>
  <c r="S1075" i="6"/>
  <c r="M1076" i="6"/>
  <c r="N1076" i="6"/>
  <c r="Q1076" i="6"/>
  <c r="R1076" i="6"/>
  <c r="S1076" i="6"/>
  <c r="M1077" i="6"/>
  <c r="N1077" i="6"/>
  <c r="Q1077" i="6"/>
  <c r="R1077" i="6"/>
  <c r="S1077" i="6"/>
  <c r="M1078" i="6"/>
  <c r="N1078" i="6"/>
  <c r="Q1078" i="6"/>
  <c r="R1078" i="6"/>
  <c r="S1078" i="6"/>
  <c r="M1079" i="6"/>
  <c r="N1079" i="6"/>
  <c r="Q1079" i="6"/>
  <c r="R1079" i="6"/>
  <c r="S1079" i="6"/>
  <c r="M1080" i="6"/>
  <c r="N1080" i="6"/>
  <c r="Q1080" i="6"/>
  <c r="R1080" i="6"/>
  <c r="S1080" i="6"/>
  <c r="M1081" i="6"/>
  <c r="N1081" i="6"/>
  <c r="Q1081" i="6"/>
  <c r="R1081" i="6"/>
  <c r="S1081" i="6"/>
  <c r="M1082" i="6"/>
  <c r="N1082" i="6"/>
  <c r="Q1082" i="6"/>
  <c r="R1082" i="6"/>
  <c r="S1082" i="6"/>
  <c r="M1083" i="6"/>
  <c r="N1083" i="6"/>
  <c r="Q1083" i="6"/>
  <c r="R1083" i="6"/>
  <c r="S1083" i="6"/>
  <c r="M1084" i="6"/>
  <c r="N1084" i="6"/>
  <c r="Q1084" i="6"/>
  <c r="R1084" i="6"/>
  <c r="S1084" i="6"/>
  <c r="M1085" i="6"/>
  <c r="N1085" i="6"/>
  <c r="Q1085" i="6"/>
  <c r="R1085" i="6"/>
  <c r="S1085" i="6"/>
  <c r="M1086" i="6"/>
  <c r="N1086" i="6"/>
  <c r="Q1086" i="6"/>
  <c r="R1086" i="6"/>
  <c r="S1086" i="6"/>
  <c r="M1087" i="6"/>
  <c r="N1087" i="6"/>
  <c r="Q1087" i="6"/>
  <c r="R1087" i="6"/>
  <c r="S1087" i="6"/>
  <c r="M1088" i="6"/>
  <c r="N1088" i="6"/>
  <c r="Q1088" i="6"/>
  <c r="R1088" i="6"/>
  <c r="S1088" i="6"/>
  <c r="M1089" i="6"/>
  <c r="N1089" i="6"/>
  <c r="Q1089" i="6"/>
  <c r="R1089" i="6"/>
  <c r="S1089" i="6"/>
  <c r="M1090" i="6"/>
  <c r="N1090" i="6"/>
  <c r="Q1090" i="6"/>
  <c r="R1090" i="6"/>
  <c r="S1090" i="6"/>
  <c r="M1091" i="6"/>
  <c r="N1091" i="6"/>
  <c r="Q1091" i="6"/>
  <c r="R1091" i="6"/>
  <c r="S1091" i="6"/>
  <c r="M1092" i="6"/>
  <c r="N1092" i="6"/>
  <c r="Q1092" i="6"/>
  <c r="R1092" i="6"/>
  <c r="S1092" i="6"/>
  <c r="M1093" i="6"/>
  <c r="N1093" i="6"/>
  <c r="Q1093" i="6"/>
  <c r="R1093" i="6"/>
  <c r="S1093" i="6"/>
  <c r="M1094" i="6"/>
  <c r="N1094" i="6"/>
  <c r="Q1094" i="6"/>
  <c r="R1094" i="6"/>
  <c r="S1094" i="6"/>
  <c r="M1095" i="6"/>
  <c r="N1095" i="6"/>
  <c r="Q1095" i="6"/>
  <c r="R1095" i="6"/>
  <c r="S1095" i="6"/>
  <c r="M1096" i="6"/>
  <c r="N1096" i="6"/>
  <c r="Q1096" i="6"/>
  <c r="R1096" i="6"/>
  <c r="S1096" i="6"/>
  <c r="M1097" i="6"/>
  <c r="N1097" i="6"/>
  <c r="Q1097" i="6"/>
  <c r="R1097" i="6"/>
  <c r="S1097" i="6"/>
  <c r="M1098" i="6"/>
  <c r="N1098" i="6"/>
  <c r="Q1098" i="6"/>
  <c r="R1098" i="6"/>
  <c r="S1098" i="6"/>
  <c r="M1099" i="6"/>
  <c r="N1099" i="6"/>
  <c r="Q1099" i="6"/>
  <c r="R1099" i="6"/>
  <c r="S1099" i="6"/>
  <c r="M1100" i="6"/>
  <c r="N1100" i="6"/>
  <c r="Q1100" i="6"/>
  <c r="R1100" i="6"/>
  <c r="S1100" i="6"/>
  <c r="M1101" i="6"/>
  <c r="N1101" i="6"/>
  <c r="Q1101" i="6"/>
  <c r="R1101" i="6"/>
  <c r="S1101" i="6"/>
  <c r="M1102" i="6"/>
  <c r="N1102" i="6"/>
  <c r="Q1102" i="6"/>
  <c r="R1102" i="6"/>
  <c r="S1102" i="6"/>
  <c r="M1103" i="6"/>
  <c r="N1103" i="6"/>
  <c r="Q1103" i="6"/>
  <c r="R1103" i="6"/>
  <c r="S1103" i="6"/>
  <c r="M1104" i="6"/>
  <c r="N1104" i="6"/>
  <c r="Q1104" i="6"/>
  <c r="R1104" i="6"/>
  <c r="S1104" i="6"/>
  <c r="M1105" i="6"/>
  <c r="N1105" i="6"/>
  <c r="Q1105" i="6"/>
  <c r="R1105" i="6"/>
  <c r="S1105" i="6"/>
  <c r="M1106" i="6"/>
  <c r="N1106" i="6"/>
  <c r="Q1106" i="6"/>
  <c r="R1106" i="6"/>
  <c r="S1106" i="6"/>
  <c r="M1107" i="6"/>
  <c r="N1107" i="6"/>
  <c r="Q1107" i="6"/>
  <c r="R1107" i="6"/>
  <c r="S1107" i="6"/>
  <c r="M1108" i="6"/>
  <c r="N1108" i="6"/>
  <c r="Q1108" i="6"/>
  <c r="R1108" i="6"/>
  <c r="S1108" i="6"/>
  <c r="M1109" i="6"/>
  <c r="N1109" i="6"/>
  <c r="Q1109" i="6"/>
  <c r="R1109" i="6"/>
  <c r="S1109" i="6"/>
  <c r="M1110" i="6"/>
  <c r="N1110" i="6"/>
  <c r="Q1110" i="6"/>
  <c r="R1110" i="6"/>
  <c r="S1110" i="6"/>
  <c r="M1111" i="6"/>
  <c r="N1111" i="6"/>
  <c r="Q1111" i="6"/>
  <c r="R1111" i="6"/>
  <c r="S1111" i="6"/>
  <c r="M1112" i="6"/>
  <c r="N1112" i="6"/>
  <c r="Q1112" i="6"/>
  <c r="R1112" i="6"/>
  <c r="S1112" i="6"/>
  <c r="M1113" i="6"/>
  <c r="N1113" i="6"/>
  <c r="Q1113" i="6"/>
  <c r="R1113" i="6"/>
  <c r="S1113" i="6"/>
  <c r="M1114" i="6"/>
  <c r="N1114" i="6"/>
  <c r="Q1114" i="6"/>
  <c r="R1114" i="6"/>
  <c r="S1114" i="6"/>
  <c r="M1116" i="6"/>
  <c r="N1116" i="6"/>
  <c r="Q1116" i="6"/>
  <c r="R1116" i="6"/>
  <c r="S1116" i="6"/>
  <c r="M1117" i="6"/>
  <c r="N1117" i="6"/>
  <c r="Q1117" i="6"/>
  <c r="R1117" i="6"/>
  <c r="S1117" i="6"/>
  <c r="M1118" i="6"/>
  <c r="N1118" i="6"/>
  <c r="Q1118" i="6"/>
  <c r="R1118" i="6"/>
  <c r="S1118" i="6"/>
  <c r="M1119" i="6"/>
  <c r="N1119" i="6"/>
  <c r="Q1119" i="6"/>
  <c r="R1119" i="6"/>
  <c r="S1119" i="6"/>
  <c r="M1120" i="6"/>
  <c r="N1120" i="6"/>
  <c r="Q1120" i="6"/>
  <c r="R1120" i="6"/>
  <c r="S1120" i="6"/>
  <c r="M1121" i="6"/>
  <c r="N1121" i="6"/>
  <c r="Q1121" i="6"/>
  <c r="R1121" i="6"/>
  <c r="S1121" i="6"/>
  <c r="M1122" i="6"/>
  <c r="N1122" i="6"/>
  <c r="Q1122" i="6"/>
  <c r="R1122" i="6"/>
  <c r="S1122" i="6"/>
  <c r="M1123" i="6"/>
  <c r="N1123" i="6"/>
  <c r="Q1123" i="6"/>
  <c r="R1123" i="6"/>
  <c r="S1123" i="6"/>
  <c r="M1124" i="6"/>
  <c r="N1124" i="6"/>
  <c r="Q1124" i="6"/>
  <c r="R1124" i="6"/>
  <c r="S1124" i="6"/>
  <c r="M1125" i="6"/>
  <c r="N1125" i="6"/>
  <c r="Q1125" i="6"/>
  <c r="R1125" i="6"/>
  <c r="S1125" i="6"/>
  <c r="M1126" i="6"/>
  <c r="N1126" i="6"/>
  <c r="Q1126" i="6"/>
  <c r="R1126" i="6"/>
  <c r="S1126" i="6"/>
  <c r="M1127" i="6"/>
  <c r="N1127" i="6"/>
  <c r="Q1127" i="6"/>
  <c r="R1127" i="6"/>
  <c r="S1127" i="6"/>
  <c r="M1128" i="6"/>
  <c r="N1128" i="6"/>
  <c r="Q1128" i="6"/>
  <c r="R1128" i="6"/>
  <c r="S1128" i="6"/>
  <c r="M1129" i="6"/>
  <c r="N1129" i="6"/>
  <c r="Q1129" i="6"/>
  <c r="R1129" i="6"/>
  <c r="S1129" i="6"/>
  <c r="M1130" i="6"/>
  <c r="N1130" i="6"/>
  <c r="Q1130" i="6"/>
  <c r="R1130" i="6"/>
  <c r="S1130" i="6"/>
  <c r="M1131" i="6"/>
  <c r="N1131" i="6"/>
  <c r="Q1131" i="6"/>
  <c r="R1131" i="6"/>
  <c r="S1131" i="6"/>
  <c r="M1132" i="6"/>
  <c r="N1132" i="6"/>
  <c r="Q1132" i="6"/>
  <c r="R1132" i="6"/>
  <c r="S1132" i="6"/>
  <c r="M1133" i="6"/>
  <c r="N1133" i="6"/>
  <c r="Q1133" i="6"/>
  <c r="R1133" i="6"/>
  <c r="S1133" i="6"/>
  <c r="M1134" i="6"/>
  <c r="N1134" i="6"/>
  <c r="Q1134" i="6"/>
  <c r="R1134" i="6"/>
  <c r="S1134" i="6"/>
  <c r="M1135" i="6"/>
  <c r="N1135" i="6"/>
  <c r="Q1135" i="6"/>
  <c r="R1135" i="6"/>
  <c r="S1135" i="6"/>
  <c r="M1136" i="6"/>
  <c r="N1136" i="6"/>
  <c r="Q1136" i="6"/>
  <c r="R1136" i="6"/>
  <c r="S1136" i="6"/>
  <c r="M1137" i="6"/>
  <c r="N1137" i="6"/>
  <c r="Q1137" i="6"/>
  <c r="R1137" i="6"/>
  <c r="S1137" i="6"/>
  <c r="M1138" i="6"/>
  <c r="N1138" i="6"/>
  <c r="Q1138" i="6"/>
  <c r="R1138" i="6"/>
  <c r="S1138" i="6"/>
  <c r="M1139" i="6"/>
  <c r="N1139" i="6"/>
  <c r="Q1139" i="6"/>
  <c r="R1139" i="6"/>
  <c r="S1139" i="6"/>
  <c r="M1140" i="6"/>
  <c r="N1140" i="6"/>
  <c r="Q1140" i="6"/>
  <c r="R1140" i="6"/>
  <c r="S1140" i="6"/>
  <c r="M1141" i="6"/>
  <c r="N1141" i="6"/>
  <c r="Q1141" i="6"/>
  <c r="R1141" i="6"/>
  <c r="S1141" i="6"/>
  <c r="M1142" i="6"/>
  <c r="N1142" i="6"/>
  <c r="Q1142" i="6"/>
  <c r="R1142" i="6"/>
  <c r="S1142" i="6"/>
  <c r="M1143" i="6"/>
  <c r="N1143" i="6"/>
  <c r="Q1143" i="6"/>
  <c r="R1143" i="6"/>
  <c r="S1143" i="6"/>
  <c r="M1144" i="6"/>
  <c r="N1144" i="6"/>
  <c r="Q1144" i="6"/>
  <c r="R1144" i="6"/>
  <c r="S1144" i="6"/>
  <c r="M1145" i="6"/>
  <c r="N1145" i="6"/>
  <c r="Q1145" i="6"/>
  <c r="R1145" i="6"/>
  <c r="S1145" i="6"/>
  <c r="M1146" i="6"/>
  <c r="N1146" i="6"/>
  <c r="Q1146" i="6"/>
  <c r="R1146" i="6"/>
  <c r="S1146" i="6"/>
  <c r="M1147" i="6"/>
  <c r="N1147" i="6"/>
  <c r="Q1147" i="6"/>
  <c r="R1147" i="6"/>
  <c r="S1147" i="6"/>
  <c r="M1148" i="6"/>
  <c r="N1148" i="6"/>
  <c r="Q1148" i="6"/>
  <c r="R1148" i="6"/>
  <c r="S1148" i="6"/>
  <c r="M1149" i="6"/>
  <c r="N1149" i="6"/>
  <c r="Q1149" i="6"/>
  <c r="R1149" i="6"/>
  <c r="S1149" i="6"/>
  <c r="M1150" i="6"/>
  <c r="N1150" i="6"/>
  <c r="Q1150" i="6"/>
  <c r="R1150" i="6"/>
  <c r="S1150" i="6"/>
  <c r="M1151" i="6"/>
  <c r="N1151" i="6"/>
  <c r="Q1151" i="6"/>
  <c r="R1151" i="6"/>
  <c r="S1151" i="6"/>
  <c r="M1152" i="6"/>
  <c r="N1152" i="6"/>
  <c r="Q1152" i="6"/>
  <c r="R1152" i="6"/>
  <c r="S1152" i="6"/>
  <c r="M1153" i="6"/>
  <c r="N1153" i="6"/>
  <c r="Q1153" i="6"/>
  <c r="R1153" i="6"/>
  <c r="S1153" i="6"/>
  <c r="M1154" i="6"/>
  <c r="N1154" i="6"/>
  <c r="Q1154" i="6"/>
  <c r="R1154" i="6"/>
  <c r="S1154" i="6"/>
  <c r="M1155" i="6"/>
  <c r="N1155" i="6"/>
  <c r="Q1155" i="6"/>
  <c r="R1155" i="6"/>
  <c r="S1155" i="6"/>
  <c r="M1156" i="6"/>
  <c r="N1156" i="6"/>
  <c r="Q1156" i="6"/>
  <c r="R1156" i="6"/>
  <c r="S1156" i="6"/>
  <c r="M1157" i="6"/>
  <c r="N1157" i="6"/>
  <c r="Q1157" i="6"/>
  <c r="R1157" i="6"/>
  <c r="S1157" i="6"/>
  <c r="M1158" i="6"/>
  <c r="N1158" i="6"/>
  <c r="Q1158" i="6"/>
  <c r="R1158" i="6"/>
  <c r="S1158" i="6"/>
  <c r="M1159" i="6"/>
  <c r="N1159" i="6"/>
  <c r="Q1159" i="6"/>
  <c r="R1159" i="6"/>
  <c r="S1159" i="6"/>
  <c r="M1160" i="6"/>
  <c r="N1160" i="6"/>
  <c r="Q1160" i="6"/>
  <c r="R1160" i="6"/>
  <c r="S1160" i="6"/>
  <c r="M1161" i="6"/>
  <c r="N1161" i="6"/>
  <c r="Q1161" i="6"/>
  <c r="R1161" i="6"/>
  <c r="S1161" i="6"/>
  <c r="M1162" i="6"/>
  <c r="N1162" i="6"/>
  <c r="Q1162" i="6"/>
  <c r="R1162" i="6"/>
  <c r="S1162" i="6"/>
  <c r="M1163" i="6"/>
  <c r="N1163" i="6"/>
  <c r="Q1163" i="6"/>
  <c r="R1163" i="6"/>
  <c r="S1163" i="6"/>
  <c r="M1164" i="6"/>
  <c r="N1164" i="6"/>
  <c r="Q1164" i="6"/>
  <c r="R1164" i="6"/>
  <c r="S1164" i="6"/>
  <c r="M1165" i="6"/>
  <c r="N1165" i="6"/>
  <c r="Q1165" i="6"/>
  <c r="R1165" i="6"/>
  <c r="S1165" i="6"/>
  <c r="M1166" i="6"/>
  <c r="N1166" i="6"/>
  <c r="Q1166" i="6"/>
  <c r="R1166" i="6"/>
  <c r="S1166" i="6"/>
  <c r="M1167" i="6"/>
  <c r="N1167" i="6"/>
  <c r="Q1167" i="6"/>
  <c r="R1167" i="6"/>
  <c r="S1167" i="6"/>
  <c r="M1168" i="6"/>
  <c r="N1168" i="6"/>
  <c r="Q1168" i="6"/>
  <c r="R1168" i="6"/>
  <c r="S1168" i="6"/>
  <c r="M1169" i="6"/>
  <c r="N1169" i="6"/>
  <c r="Q1169" i="6"/>
  <c r="R1169" i="6"/>
  <c r="S1169" i="6"/>
  <c r="M1170" i="6"/>
  <c r="N1170" i="6"/>
  <c r="Q1170" i="6"/>
  <c r="R1170" i="6"/>
  <c r="S1170" i="6"/>
  <c r="M1171" i="6"/>
  <c r="N1171" i="6"/>
  <c r="Q1171" i="6"/>
  <c r="R1171" i="6"/>
  <c r="S1171" i="6"/>
  <c r="M1172" i="6"/>
  <c r="N1172" i="6"/>
  <c r="Q1172" i="6"/>
  <c r="R1172" i="6"/>
  <c r="S1172" i="6"/>
  <c r="M1173" i="6"/>
  <c r="N1173" i="6"/>
  <c r="Q1173" i="6"/>
  <c r="R1173" i="6"/>
  <c r="S1173" i="6"/>
  <c r="M1174" i="6"/>
  <c r="N1174" i="6"/>
  <c r="Q1174" i="6"/>
  <c r="R1174" i="6"/>
  <c r="S1174" i="6"/>
  <c r="M1175" i="6"/>
  <c r="N1175" i="6"/>
  <c r="Q1175" i="6"/>
  <c r="R1175" i="6"/>
  <c r="S1175" i="6"/>
  <c r="M1176" i="6"/>
  <c r="N1176" i="6"/>
  <c r="Q1176" i="6"/>
  <c r="R1176" i="6"/>
  <c r="S1176" i="6"/>
  <c r="M1177" i="6"/>
  <c r="N1177" i="6"/>
  <c r="Q1177" i="6"/>
  <c r="R1177" i="6"/>
  <c r="S1177" i="6"/>
  <c r="M1178" i="6"/>
  <c r="N1178" i="6"/>
  <c r="Q1178" i="6"/>
  <c r="R1178" i="6"/>
  <c r="S1178" i="6"/>
  <c r="M1179" i="6"/>
  <c r="N1179" i="6"/>
  <c r="Q1179" i="6"/>
  <c r="R1179" i="6"/>
  <c r="S1179" i="6"/>
  <c r="M1180" i="6"/>
  <c r="N1180" i="6"/>
  <c r="Q1180" i="6"/>
  <c r="R1180" i="6"/>
  <c r="S1180" i="6"/>
  <c r="M1181" i="6"/>
  <c r="N1181" i="6"/>
  <c r="Q1181" i="6"/>
  <c r="R1181" i="6"/>
  <c r="S1181" i="6"/>
  <c r="M1182" i="6"/>
  <c r="N1182" i="6"/>
  <c r="Q1182" i="6"/>
  <c r="R1182" i="6"/>
  <c r="S1182" i="6"/>
  <c r="M1183" i="6"/>
  <c r="N1183" i="6"/>
  <c r="Q1183" i="6"/>
  <c r="R1183" i="6"/>
  <c r="S1183" i="6"/>
  <c r="M1184" i="6"/>
  <c r="N1184" i="6"/>
  <c r="Q1184" i="6"/>
  <c r="R1184" i="6"/>
  <c r="S1184" i="6"/>
  <c r="M1185" i="6"/>
  <c r="N1185" i="6"/>
  <c r="Q1185" i="6"/>
  <c r="R1185" i="6"/>
  <c r="S1185" i="6"/>
  <c r="M1186" i="6"/>
  <c r="N1186" i="6"/>
  <c r="Q1186" i="6"/>
  <c r="R1186" i="6"/>
  <c r="S1186" i="6"/>
  <c r="M1187" i="6"/>
  <c r="N1187" i="6"/>
  <c r="Q1187" i="6"/>
  <c r="R1187" i="6"/>
  <c r="S1187" i="6"/>
  <c r="M1188" i="6"/>
  <c r="N1188" i="6"/>
  <c r="Q1188" i="6"/>
  <c r="R1188" i="6"/>
  <c r="S1188" i="6"/>
  <c r="M1189" i="6"/>
  <c r="N1189" i="6"/>
  <c r="Q1189" i="6"/>
  <c r="R1189" i="6"/>
  <c r="S1189" i="6"/>
  <c r="M1190" i="6"/>
  <c r="N1190" i="6"/>
  <c r="Q1190" i="6"/>
  <c r="R1190" i="6"/>
  <c r="S1190" i="6"/>
  <c r="M1191" i="6"/>
  <c r="N1191" i="6"/>
  <c r="Q1191" i="6"/>
  <c r="R1191" i="6"/>
  <c r="S1191" i="6"/>
  <c r="M1192" i="6"/>
  <c r="N1192" i="6"/>
  <c r="Q1192" i="6"/>
  <c r="R1192" i="6"/>
  <c r="S1192" i="6"/>
  <c r="M1193" i="6"/>
  <c r="N1193" i="6"/>
  <c r="Q1193" i="6"/>
  <c r="R1193" i="6"/>
  <c r="S1193" i="6"/>
  <c r="M1194" i="6"/>
  <c r="N1194" i="6"/>
  <c r="Q1194" i="6"/>
  <c r="R1194" i="6"/>
  <c r="S1194" i="6"/>
  <c r="M1195" i="6"/>
  <c r="N1195" i="6"/>
  <c r="Q1195" i="6"/>
  <c r="R1195" i="6"/>
  <c r="S1195" i="6"/>
  <c r="M1196" i="6"/>
  <c r="N1196" i="6"/>
  <c r="Q1196" i="6"/>
  <c r="R1196" i="6"/>
  <c r="S1196" i="6"/>
  <c r="M1197" i="6"/>
  <c r="N1197" i="6"/>
  <c r="Q1197" i="6"/>
  <c r="R1197" i="6"/>
  <c r="S1197" i="6"/>
  <c r="M1198" i="6"/>
  <c r="N1198" i="6"/>
  <c r="Q1198" i="6"/>
  <c r="R1198" i="6"/>
  <c r="S1198" i="6"/>
  <c r="M1199" i="6"/>
  <c r="N1199" i="6"/>
  <c r="Q1199" i="6"/>
  <c r="R1199" i="6"/>
  <c r="S1199" i="6"/>
  <c r="M1200" i="6"/>
  <c r="N1200" i="6"/>
  <c r="Q1200" i="6"/>
  <c r="R1200" i="6"/>
  <c r="S1200" i="6"/>
  <c r="M1201" i="6"/>
  <c r="N1201" i="6"/>
  <c r="Q1201" i="6"/>
  <c r="R1201" i="6"/>
  <c r="S1201" i="6"/>
  <c r="M1202" i="6"/>
  <c r="N1202" i="6"/>
  <c r="Q1202" i="6"/>
  <c r="R1202" i="6"/>
  <c r="S1202" i="6"/>
  <c r="M1203" i="6"/>
  <c r="N1203" i="6"/>
  <c r="Q1203" i="6"/>
  <c r="R1203" i="6"/>
  <c r="S1203" i="6"/>
  <c r="M1204" i="6"/>
  <c r="N1204" i="6"/>
  <c r="Q1204" i="6"/>
  <c r="R1204" i="6"/>
  <c r="S1204" i="6"/>
  <c r="M1205" i="6"/>
  <c r="N1205" i="6"/>
  <c r="Q1205" i="6"/>
  <c r="R1205" i="6"/>
  <c r="S1205" i="6"/>
  <c r="M1206" i="6"/>
  <c r="N1206" i="6"/>
  <c r="Q1206" i="6"/>
  <c r="R1206" i="6"/>
  <c r="S1206" i="6"/>
  <c r="M1207" i="6"/>
  <c r="N1207" i="6"/>
  <c r="Q1207" i="6"/>
  <c r="R1207" i="6"/>
  <c r="S1207" i="6"/>
  <c r="M1208" i="6"/>
  <c r="N1208" i="6"/>
  <c r="Q1208" i="6"/>
  <c r="R1208" i="6"/>
  <c r="S1208" i="6"/>
  <c r="M1209" i="6"/>
  <c r="N1209" i="6"/>
  <c r="Q1209" i="6"/>
  <c r="R1209" i="6"/>
  <c r="S1209" i="6"/>
  <c r="M1210" i="6"/>
  <c r="N1210" i="6"/>
  <c r="Q1210" i="6"/>
  <c r="R1210" i="6"/>
  <c r="S1210" i="6"/>
  <c r="M1672" i="6"/>
  <c r="N1672" i="6"/>
  <c r="Q1672" i="6"/>
  <c r="R1672" i="6"/>
  <c r="S1672" i="6"/>
  <c r="M1212" i="6"/>
  <c r="N1212" i="6"/>
  <c r="Q1212" i="6"/>
  <c r="R1212" i="6"/>
  <c r="S1212" i="6"/>
  <c r="M1213" i="6"/>
  <c r="N1213" i="6"/>
  <c r="Q1213" i="6"/>
  <c r="R1213" i="6"/>
  <c r="S1213" i="6"/>
  <c r="M1214" i="6"/>
  <c r="N1214" i="6"/>
  <c r="Q1214" i="6"/>
  <c r="R1214" i="6"/>
  <c r="S1214" i="6"/>
  <c r="M1215" i="6"/>
  <c r="N1215" i="6"/>
  <c r="Q1215" i="6"/>
  <c r="R1215" i="6"/>
  <c r="S1215" i="6"/>
  <c r="M1216" i="6"/>
  <c r="N1216" i="6"/>
  <c r="Q1216" i="6"/>
  <c r="R1216" i="6"/>
  <c r="S1216" i="6"/>
  <c r="M1217" i="6"/>
  <c r="N1217" i="6"/>
  <c r="Q1217" i="6"/>
  <c r="R1217" i="6"/>
  <c r="S1217" i="6"/>
  <c r="M1218" i="6"/>
  <c r="N1218" i="6"/>
  <c r="Q1218" i="6"/>
  <c r="R1218" i="6"/>
  <c r="S1218" i="6"/>
  <c r="M1219" i="6"/>
  <c r="N1219" i="6"/>
  <c r="Q1219" i="6"/>
  <c r="R1219" i="6"/>
  <c r="S1219" i="6"/>
  <c r="M1220" i="6"/>
  <c r="N1220" i="6"/>
  <c r="Q1220" i="6"/>
  <c r="R1220" i="6"/>
  <c r="S1220" i="6"/>
  <c r="M1222" i="6"/>
  <c r="N1222" i="6"/>
  <c r="Q1222" i="6"/>
  <c r="R1222" i="6"/>
  <c r="S1222" i="6"/>
  <c r="M1223" i="6"/>
  <c r="N1223" i="6"/>
  <c r="Q1223" i="6"/>
  <c r="R1223" i="6"/>
  <c r="S1223" i="6"/>
  <c r="M1224" i="6"/>
  <c r="N1224" i="6"/>
  <c r="Q1224" i="6"/>
  <c r="R1224" i="6"/>
  <c r="S1224" i="6"/>
  <c r="M1225" i="6"/>
  <c r="N1225" i="6"/>
  <c r="Q1225" i="6"/>
  <c r="R1225" i="6"/>
  <c r="S1225" i="6"/>
  <c r="M1226" i="6"/>
  <c r="N1226" i="6"/>
  <c r="Q1226" i="6"/>
  <c r="R1226" i="6"/>
  <c r="S1226" i="6"/>
  <c r="M1227" i="6"/>
  <c r="N1227" i="6"/>
  <c r="Q1227" i="6"/>
  <c r="R1227" i="6"/>
  <c r="S1227" i="6"/>
  <c r="M1229" i="6"/>
  <c r="N1229" i="6"/>
  <c r="Q1229" i="6"/>
  <c r="R1229" i="6"/>
  <c r="S1229" i="6"/>
  <c r="M1230" i="6"/>
  <c r="N1230" i="6"/>
  <c r="Q1230" i="6"/>
  <c r="R1230" i="6"/>
  <c r="S1230" i="6"/>
  <c r="M1231" i="6"/>
  <c r="N1231" i="6"/>
  <c r="Q1231" i="6"/>
  <c r="R1231" i="6"/>
  <c r="S1231" i="6"/>
  <c r="M1232" i="6"/>
  <c r="N1232" i="6"/>
  <c r="Q1232" i="6"/>
  <c r="R1232" i="6"/>
  <c r="S1232" i="6"/>
  <c r="M1233" i="6"/>
  <c r="N1233" i="6"/>
  <c r="Q1233" i="6"/>
  <c r="R1233" i="6"/>
  <c r="S1233" i="6"/>
  <c r="M1234" i="6"/>
  <c r="N1234" i="6"/>
  <c r="Q1234" i="6"/>
  <c r="R1234" i="6"/>
  <c r="S1234" i="6"/>
  <c r="M1235" i="6"/>
  <c r="N1235" i="6"/>
  <c r="Q1235" i="6"/>
  <c r="R1235" i="6"/>
  <c r="S1235" i="6"/>
  <c r="M1236" i="6"/>
  <c r="N1236" i="6"/>
  <c r="Q1236" i="6"/>
  <c r="R1236" i="6"/>
  <c r="S1236" i="6"/>
  <c r="M1237" i="6"/>
  <c r="N1237" i="6"/>
  <c r="Q1237" i="6"/>
  <c r="R1237" i="6"/>
  <c r="S1237" i="6"/>
  <c r="M1238" i="6"/>
  <c r="N1238" i="6"/>
  <c r="Q1238" i="6"/>
  <c r="R1238" i="6"/>
  <c r="S1238" i="6"/>
  <c r="M1239" i="6"/>
  <c r="N1239" i="6"/>
  <c r="Q1239" i="6"/>
  <c r="R1239" i="6"/>
  <c r="S1239" i="6"/>
  <c r="M1240" i="6"/>
  <c r="N1240" i="6"/>
  <c r="Q1240" i="6"/>
  <c r="R1240" i="6"/>
  <c r="S1240" i="6"/>
  <c r="M1241" i="6"/>
  <c r="N1241" i="6"/>
  <c r="Q1241" i="6"/>
  <c r="R1241" i="6"/>
  <c r="S1241" i="6"/>
  <c r="M1242" i="6"/>
  <c r="N1242" i="6"/>
  <c r="Q1242" i="6"/>
  <c r="R1242" i="6"/>
  <c r="S1242" i="6"/>
  <c r="M1243" i="6"/>
  <c r="N1243" i="6"/>
  <c r="Q1243" i="6"/>
  <c r="R1243" i="6"/>
  <c r="S1243" i="6"/>
  <c r="M1244" i="6"/>
  <c r="N1244" i="6"/>
  <c r="Q1244" i="6"/>
  <c r="R1244" i="6"/>
  <c r="S1244" i="6"/>
  <c r="M1245" i="6"/>
  <c r="N1245" i="6"/>
  <c r="Q1245" i="6"/>
  <c r="R1245" i="6"/>
  <c r="S1245" i="6"/>
  <c r="M1246" i="6"/>
  <c r="N1246" i="6"/>
  <c r="Q1246" i="6"/>
  <c r="R1246" i="6"/>
  <c r="S1246" i="6"/>
  <c r="M1247" i="6"/>
  <c r="N1247" i="6"/>
  <c r="Q1247" i="6"/>
  <c r="R1247" i="6"/>
  <c r="S1247" i="6"/>
  <c r="M1248" i="6"/>
  <c r="N1248" i="6"/>
  <c r="Q1248" i="6"/>
  <c r="R1248" i="6"/>
  <c r="S1248" i="6"/>
  <c r="M1249" i="6"/>
  <c r="N1249" i="6"/>
  <c r="Q1249" i="6"/>
  <c r="R1249" i="6"/>
  <c r="S1249" i="6"/>
  <c r="M1250" i="6"/>
  <c r="N1250" i="6"/>
  <c r="Q1250" i="6"/>
  <c r="R1250" i="6"/>
  <c r="S1250" i="6"/>
  <c r="M1251" i="6"/>
  <c r="N1251" i="6"/>
  <c r="Q1251" i="6"/>
  <c r="R1251" i="6"/>
  <c r="S1251" i="6"/>
  <c r="M1252" i="6"/>
  <c r="N1252" i="6"/>
  <c r="Q1252" i="6"/>
  <c r="R1252" i="6"/>
  <c r="S1252" i="6"/>
  <c r="M1253" i="6"/>
  <c r="N1253" i="6"/>
  <c r="Q1253" i="6"/>
  <c r="R1253" i="6"/>
  <c r="S1253" i="6"/>
  <c r="M1254" i="6"/>
  <c r="N1254" i="6"/>
  <c r="Q1254" i="6"/>
  <c r="R1254" i="6"/>
  <c r="S1254" i="6"/>
  <c r="M1255" i="6"/>
  <c r="N1255" i="6"/>
  <c r="Q1255" i="6"/>
  <c r="R1255" i="6"/>
  <c r="S1255" i="6"/>
  <c r="M1256" i="6"/>
  <c r="N1256" i="6"/>
  <c r="Q1256" i="6"/>
  <c r="R1256" i="6"/>
  <c r="S1256" i="6"/>
  <c r="M1257" i="6"/>
  <c r="N1257" i="6"/>
  <c r="Q1257" i="6"/>
  <c r="R1257" i="6"/>
  <c r="S1257" i="6"/>
  <c r="M1258" i="6"/>
  <c r="N1258" i="6"/>
  <c r="Q1258" i="6"/>
  <c r="R1258" i="6"/>
  <c r="S1258" i="6"/>
  <c r="M1259" i="6"/>
  <c r="N1259" i="6"/>
  <c r="Q1259" i="6"/>
  <c r="R1259" i="6"/>
  <c r="S1259" i="6"/>
  <c r="M1260" i="6"/>
  <c r="N1260" i="6"/>
  <c r="Q1260" i="6"/>
  <c r="R1260" i="6"/>
  <c r="S1260" i="6"/>
  <c r="M1261" i="6"/>
  <c r="N1261" i="6"/>
  <c r="Q1261" i="6"/>
  <c r="R1261" i="6"/>
  <c r="S1261" i="6"/>
  <c r="M1262" i="6"/>
  <c r="N1262" i="6"/>
  <c r="Q1262" i="6"/>
  <c r="R1262" i="6"/>
  <c r="S1262" i="6"/>
  <c r="M1263" i="6"/>
  <c r="N1263" i="6"/>
  <c r="Q1263" i="6"/>
  <c r="R1263" i="6"/>
  <c r="S1263" i="6"/>
  <c r="M1264" i="6"/>
  <c r="N1264" i="6"/>
  <c r="Q1264" i="6"/>
  <c r="R1264" i="6"/>
  <c r="S1264" i="6"/>
  <c r="M1265" i="6"/>
  <c r="N1265" i="6"/>
  <c r="Q1265" i="6"/>
  <c r="R1265" i="6"/>
  <c r="S1265" i="6"/>
  <c r="M1267" i="6"/>
  <c r="N1267" i="6"/>
  <c r="Q1267" i="6"/>
  <c r="R1267" i="6"/>
  <c r="S1267" i="6"/>
  <c r="M1268" i="6"/>
  <c r="N1268" i="6"/>
  <c r="Q1268" i="6"/>
  <c r="R1268" i="6"/>
  <c r="S1268" i="6"/>
  <c r="M1269" i="6"/>
  <c r="N1269" i="6"/>
  <c r="Q1269" i="6"/>
  <c r="R1269" i="6"/>
  <c r="S1269" i="6"/>
  <c r="M1270" i="6"/>
  <c r="N1270" i="6"/>
  <c r="Q1270" i="6"/>
  <c r="R1270" i="6"/>
  <c r="S1270" i="6"/>
  <c r="M1271" i="6"/>
  <c r="N1271" i="6"/>
  <c r="Q1271" i="6"/>
  <c r="R1271" i="6"/>
  <c r="S1271" i="6"/>
  <c r="M1272" i="6"/>
  <c r="N1272" i="6"/>
  <c r="Q1272" i="6"/>
  <c r="R1272" i="6"/>
  <c r="S1272" i="6"/>
  <c r="M1273" i="6"/>
  <c r="N1273" i="6"/>
  <c r="Q1273" i="6"/>
  <c r="R1273" i="6"/>
  <c r="S1273" i="6"/>
  <c r="M1274" i="6"/>
  <c r="N1274" i="6"/>
  <c r="Q1274" i="6"/>
  <c r="R1274" i="6"/>
  <c r="S1274" i="6"/>
  <c r="M1275" i="6"/>
  <c r="N1275" i="6"/>
  <c r="Q1275" i="6"/>
  <c r="R1275" i="6"/>
  <c r="S1275" i="6"/>
  <c r="M1276" i="6"/>
  <c r="N1276" i="6"/>
  <c r="Q1276" i="6"/>
  <c r="R1276" i="6"/>
  <c r="S1276" i="6"/>
  <c r="M1277" i="6"/>
  <c r="N1277" i="6"/>
  <c r="Q1277" i="6"/>
  <c r="R1277" i="6"/>
  <c r="S1277" i="6"/>
  <c r="M1278" i="6"/>
  <c r="N1278" i="6"/>
  <c r="Q1278" i="6"/>
  <c r="R1278" i="6"/>
  <c r="S1278" i="6"/>
  <c r="M1279" i="6"/>
  <c r="N1279" i="6"/>
  <c r="Q1279" i="6"/>
  <c r="R1279" i="6"/>
  <c r="S1279" i="6"/>
  <c r="M1280" i="6"/>
  <c r="N1280" i="6"/>
  <c r="Q1280" i="6"/>
  <c r="R1280" i="6"/>
  <c r="S1280" i="6"/>
  <c r="M1281" i="6"/>
  <c r="N1281" i="6"/>
  <c r="Q1281" i="6"/>
  <c r="R1281" i="6"/>
  <c r="S1281" i="6"/>
  <c r="M1282" i="6"/>
  <c r="N1282" i="6"/>
  <c r="Q1282" i="6"/>
  <c r="R1282" i="6"/>
  <c r="S1282" i="6"/>
  <c r="M1283" i="6"/>
  <c r="N1283" i="6"/>
  <c r="Q1283" i="6"/>
  <c r="R1283" i="6"/>
  <c r="S1283" i="6"/>
  <c r="M1284" i="6"/>
  <c r="N1284" i="6"/>
  <c r="Q1284" i="6"/>
  <c r="R1284" i="6"/>
  <c r="S1284" i="6"/>
  <c r="M1285" i="6"/>
  <c r="N1285" i="6"/>
  <c r="Q1285" i="6"/>
  <c r="R1285" i="6"/>
  <c r="S1285" i="6"/>
  <c r="M1286" i="6"/>
  <c r="N1286" i="6"/>
  <c r="Q1286" i="6"/>
  <c r="R1286" i="6"/>
  <c r="S1286" i="6"/>
  <c r="M1287" i="6"/>
  <c r="N1287" i="6"/>
  <c r="Q1287" i="6"/>
  <c r="R1287" i="6"/>
  <c r="S1287" i="6"/>
  <c r="M1288" i="6"/>
  <c r="N1288" i="6"/>
  <c r="Q1288" i="6"/>
  <c r="R1288" i="6"/>
  <c r="S1288" i="6"/>
  <c r="M1289" i="6"/>
  <c r="N1289" i="6"/>
  <c r="Q1289" i="6"/>
  <c r="R1289" i="6"/>
  <c r="S1289" i="6"/>
  <c r="M1290" i="6"/>
  <c r="N1290" i="6"/>
  <c r="Q1290" i="6"/>
  <c r="R1290" i="6"/>
  <c r="S1290" i="6"/>
  <c r="M1291" i="6"/>
  <c r="N1291" i="6"/>
  <c r="Q1291" i="6"/>
  <c r="R1291" i="6"/>
  <c r="S1291" i="6"/>
  <c r="M1292" i="6"/>
  <c r="N1292" i="6"/>
  <c r="Q1292" i="6"/>
  <c r="R1292" i="6"/>
  <c r="S1292" i="6"/>
  <c r="M1293" i="6"/>
  <c r="N1293" i="6"/>
  <c r="Q1293" i="6"/>
  <c r="R1293" i="6"/>
  <c r="S1293" i="6"/>
  <c r="M1294" i="6"/>
  <c r="N1294" i="6"/>
  <c r="Q1294" i="6"/>
  <c r="R1294" i="6"/>
  <c r="S1294" i="6"/>
  <c r="M1295" i="6"/>
  <c r="N1295" i="6"/>
  <c r="Q1295" i="6"/>
  <c r="R1295" i="6"/>
  <c r="S1295" i="6"/>
  <c r="M1296" i="6"/>
  <c r="N1296" i="6"/>
  <c r="Q1296" i="6"/>
  <c r="R1296" i="6"/>
  <c r="S1296" i="6"/>
  <c r="M1297" i="6"/>
  <c r="N1297" i="6"/>
  <c r="Q1297" i="6"/>
  <c r="R1297" i="6"/>
  <c r="S1297" i="6"/>
  <c r="M1298" i="6"/>
  <c r="N1298" i="6"/>
  <c r="Q1298" i="6"/>
  <c r="R1298" i="6"/>
  <c r="S1298" i="6"/>
  <c r="M1299" i="6"/>
  <c r="N1299" i="6"/>
  <c r="Q1299" i="6"/>
  <c r="R1299" i="6"/>
  <c r="S1299" i="6"/>
  <c r="M1300" i="6"/>
  <c r="N1300" i="6"/>
  <c r="Q1300" i="6"/>
  <c r="R1300" i="6"/>
  <c r="S1300" i="6"/>
  <c r="M1302" i="6"/>
  <c r="N1302" i="6"/>
  <c r="Q1302" i="6"/>
  <c r="R1302" i="6"/>
  <c r="S1302" i="6"/>
  <c r="M1303" i="6"/>
  <c r="N1303" i="6"/>
  <c r="Q1303" i="6"/>
  <c r="R1303" i="6"/>
  <c r="S1303" i="6"/>
  <c r="M1304" i="6"/>
  <c r="N1304" i="6"/>
  <c r="Q1304" i="6"/>
  <c r="R1304" i="6"/>
  <c r="S1304" i="6"/>
  <c r="M1305" i="6"/>
  <c r="N1305" i="6"/>
  <c r="Q1305" i="6"/>
  <c r="R1305" i="6"/>
  <c r="S1305" i="6"/>
  <c r="M1306" i="6"/>
  <c r="N1306" i="6"/>
  <c r="Q1306" i="6"/>
  <c r="R1306" i="6"/>
  <c r="S1306" i="6"/>
  <c r="M1307" i="6"/>
  <c r="N1307" i="6"/>
  <c r="Q1307" i="6"/>
  <c r="R1307" i="6"/>
  <c r="S1307" i="6"/>
  <c r="M1308" i="6"/>
  <c r="N1308" i="6"/>
  <c r="Q1308" i="6"/>
  <c r="R1308" i="6"/>
  <c r="S1308" i="6"/>
  <c r="M1309" i="6"/>
  <c r="N1309" i="6"/>
  <c r="Q1309" i="6"/>
  <c r="R1309" i="6"/>
  <c r="S1309" i="6"/>
  <c r="M1310" i="6"/>
  <c r="N1310" i="6"/>
  <c r="Q1310" i="6"/>
  <c r="R1310" i="6"/>
  <c r="S1310" i="6"/>
  <c r="M1311" i="6"/>
  <c r="N1311" i="6"/>
  <c r="Q1311" i="6"/>
  <c r="R1311" i="6"/>
  <c r="S1311" i="6"/>
  <c r="M1312" i="6"/>
  <c r="N1312" i="6"/>
  <c r="Q1312" i="6"/>
  <c r="R1312" i="6"/>
  <c r="S1312" i="6"/>
  <c r="M1313" i="6"/>
  <c r="N1313" i="6"/>
  <c r="Q1313" i="6"/>
  <c r="R1313" i="6"/>
  <c r="S1313" i="6"/>
  <c r="M1314" i="6"/>
  <c r="N1314" i="6"/>
  <c r="Q1314" i="6"/>
  <c r="R1314" i="6"/>
  <c r="S1314" i="6"/>
  <c r="M1315" i="6"/>
  <c r="N1315" i="6"/>
  <c r="Q1315" i="6"/>
  <c r="R1315" i="6"/>
  <c r="S1315" i="6"/>
  <c r="M1316" i="6"/>
  <c r="N1316" i="6"/>
  <c r="Q1316" i="6"/>
  <c r="R1316" i="6"/>
  <c r="S1316" i="6"/>
  <c r="M1317" i="6"/>
  <c r="N1317" i="6"/>
  <c r="Q1317" i="6"/>
  <c r="R1317" i="6"/>
  <c r="S1317" i="6"/>
  <c r="M1318" i="6"/>
  <c r="N1318" i="6"/>
  <c r="Q1318" i="6"/>
  <c r="R1318" i="6"/>
  <c r="S1318" i="6"/>
  <c r="M1319" i="6"/>
  <c r="N1319" i="6"/>
  <c r="Q1319" i="6"/>
  <c r="R1319" i="6"/>
  <c r="S1319" i="6"/>
  <c r="M1320" i="6"/>
  <c r="N1320" i="6"/>
  <c r="Q1320" i="6"/>
  <c r="R1320" i="6"/>
  <c r="S1320" i="6"/>
  <c r="M1321" i="6"/>
  <c r="N1321" i="6"/>
  <c r="Q1321" i="6"/>
  <c r="R1321" i="6"/>
  <c r="S1321" i="6"/>
  <c r="M1322" i="6"/>
  <c r="N1322" i="6"/>
  <c r="Q1322" i="6"/>
  <c r="R1322" i="6"/>
  <c r="S1322" i="6"/>
  <c r="M1323" i="6"/>
  <c r="N1323" i="6"/>
  <c r="Q1323" i="6"/>
  <c r="R1323" i="6"/>
  <c r="S1323" i="6"/>
  <c r="M1324" i="6"/>
  <c r="N1324" i="6"/>
  <c r="Q1324" i="6"/>
  <c r="R1324" i="6"/>
  <c r="S1324" i="6"/>
  <c r="M1325" i="6"/>
  <c r="N1325" i="6"/>
  <c r="Q1325" i="6"/>
  <c r="R1325" i="6"/>
  <c r="S1325" i="6"/>
  <c r="M1326" i="6"/>
  <c r="N1326" i="6"/>
  <c r="Q1326" i="6"/>
  <c r="R1326" i="6"/>
  <c r="S1326" i="6"/>
  <c r="M1327" i="6"/>
  <c r="N1327" i="6"/>
  <c r="Q1327" i="6"/>
  <c r="R1327" i="6"/>
  <c r="S1327" i="6"/>
  <c r="M1328" i="6"/>
  <c r="N1328" i="6"/>
  <c r="Q1328" i="6"/>
  <c r="R1328" i="6"/>
  <c r="S1328" i="6"/>
  <c r="M1329" i="6"/>
  <c r="N1329" i="6"/>
  <c r="Q1329" i="6"/>
  <c r="R1329" i="6"/>
  <c r="S1329" i="6"/>
  <c r="M1330" i="6"/>
  <c r="N1330" i="6"/>
  <c r="Q1330" i="6"/>
  <c r="R1330" i="6"/>
  <c r="S1330" i="6"/>
  <c r="M1331" i="6"/>
  <c r="N1331" i="6"/>
  <c r="Q1331" i="6"/>
  <c r="R1331" i="6"/>
  <c r="S1331" i="6"/>
  <c r="M1332" i="6"/>
  <c r="N1332" i="6"/>
  <c r="Q1332" i="6"/>
  <c r="R1332" i="6"/>
  <c r="S1332" i="6"/>
  <c r="M1333" i="6"/>
  <c r="N1333" i="6"/>
  <c r="Q1333" i="6"/>
  <c r="R1333" i="6"/>
  <c r="S1333" i="6"/>
  <c r="M1334" i="6"/>
  <c r="N1334" i="6"/>
  <c r="Q1334" i="6"/>
  <c r="R1334" i="6"/>
  <c r="S1334" i="6"/>
  <c r="M1335" i="6"/>
  <c r="N1335" i="6"/>
  <c r="Q1335" i="6"/>
  <c r="R1335" i="6"/>
  <c r="S1335" i="6"/>
  <c r="M1336" i="6"/>
  <c r="N1336" i="6"/>
  <c r="Q1336" i="6"/>
  <c r="R1336" i="6"/>
  <c r="S1336" i="6"/>
  <c r="M1337" i="6"/>
  <c r="N1337" i="6"/>
  <c r="Q1337" i="6"/>
  <c r="R1337" i="6"/>
  <c r="S1337" i="6"/>
  <c r="M1338" i="6"/>
  <c r="N1338" i="6"/>
  <c r="Q1338" i="6"/>
  <c r="R1338" i="6"/>
  <c r="S1338" i="6"/>
  <c r="M1339" i="6"/>
  <c r="N1339" i="6"/>
  <c r="Q1339" i="6"/>
  <c r="R1339" i="6"/>
  <c r="S1339" i="6"/>
  <c r="M1340" i="6"/>
  <c r="N1340" i="6"/>
  <c r="Q1340" i="6"/>
  <c r="R1340" i="6"/>
  <c r="S1340" i="6"/>
  <c r="M1341" i="6"/>
  <c r="N1341" i="6"/>
  <c r="Q1341" i="6"/>
  <c r="R1341" i="6"/>
  <c r="S1341" i="6"/>
  <c r="M1342" i="6"/>
  <c r="N1342" i="6"/>
  <c r="Q1342" i="6"/>
  <c r="R1342" i="6"/>
  <c r="S1342" i="6"/>
  <c r="M1343" i="6"/>
  <c r="N1343" i="6"/>
  <c r="Q1343" i="6"/>
  <c r="R1343" i="6"/>
  <c r="S1343" i="6"/>
  <c r="M1344" i="6"/>
  <c r="N1344" i="6"/>
  <c r="Q1344" i="6"/>
  <c r="R1344" i="6"/>
  <c r="S1344" i="6"/>
  <c r="M2268" i="6"/>
  <c r="N2268" i="6"/>
  <c r="Q2268" i="6"/>
  <c r="R2268" i="6"/>
  <c r="S2268" i="6"/>
  <c r="M1346" i="6"/>
  <c r="N1346" i="6"/>
  <c r="Q1346" i="6"/>
  <c r="R1346" i="6"/>
  <c r="S1346" i="6"/>
  <c r="M1347" i="6"/>
  <c r="N1347" i="6"/>
  <c r="Q1347" i="6"/>
  <c r="R1347" i="6"/>
  <c r="S1347" i="6"/>
  <c r="M1348" i="6"/>
  <c r="N1348" i="6"/>
  <c r="Q1348" i="6"/>
  <c r="R1348" i="6"/>
  <c r="S1348" i="6"/>
  <c r="M1349" i="6"/>
  <c r="N1349" i="6"/>
  <c r="Q1349" i="6"/>
  <c r="R1349" i="6"/>
  <c r="S1349" i="6"/>
  <c r="M1350" i="6"/>
  <c r="N1350" i="6"/>
  <c r="Q1350" i="6"/>
  <c r="R1350" i="6"/>
  <c r="S1350" i="6"/>
  <c r="M1351" i="6"/>
  <c r="N1351" i="6"/>
  <c r="Q1351" i="6"/>
  <c r="R1351" i="6"/>
  <c r="S1351" i="6"/>
  <c r="M1352" i="6"/>
  <c r="N1352" i="6"/>
  <c r="Q1352" i="6"/>
  <c r="R1352" i="6"/>
  <c r="S1352" i="6"/>
  <c r="M1353" i="6"/>
  <c r="N1353" i="6"/>
  <c r="Q1353" i="6"/>
  <c r="R1353" i="6"/>
  <c r="S1353" i="6"/>
  <c r="M1354" i="6"/>
  <c r="N1354" i="6"/>
  <c r="Q1354" i="6"/>
  <c r="R1354" i="6"/>
  <c r="S1354" i="6"/>
  <c r="M1355" i="6"/>
  <c r="N1355" i="6"/>
  <c r="Q1355" i="6"/>
  <c r="R1355" i="6"/>
  <c r="S1355" i="6"/>
  <c r="M1356" i="6"/>
  <c r="N1356" i="6"/>
  <c r="Q1356" i="6"/>
  <c r="R1356" i="6"/>
  <c r="S1356" i="6"/>
  <c r="M1357" i="6"/>
  <c r="N1357" i="6"/>
  <c r="Q1357" i="6"/>
  <c r="R1357" i="6"/>
  <c r="S1357" i="6"/>
  <c r="M1358" i="6"/>
  <c r="N1358" i="6"/>
  <c r="Q1358" i="6"/>
  <c r="R1358" i="6"/>
  <c r="S1358" i="6"/>
  <c r="M1359" i="6"/>
  <c r="N1359" i="6"/>
  <c r="Q1359" i="6"/>
  <c r="R1359" i="6"/>
  <c r="S1359" i="6"/>
  <c r="M1360" i="6"/>
  <c r="N1360" i="6"/>
  <c r="Q1360" i="6"/>
  <c r="R1360" i="6"/>
  <c r="S1360" i="6"/>
  <c r="M1361" i="6"/>
  <c r="N1361" i="6"/>
  <c r="Q1361" i="6"/>
  <c r="R1361" i="6"/>
  <c r="S1361" i="6"/>
  <c r="M1362" i="6"/>
  <c r="N1362" i="6"/>
  <c r="Q1362" i="6"/>
  <c r="R1362" i="6"/>
  <c r="S1362" i="6"/>
  <c r="M1363" i="6"/>
  <c r="N1363" i="6"/>
  <c r="Q1363" i="6"/>
  <c r="R1363" i="6"/>
  <c r="S1363" i="6"/>
  <c r="M1364" i="6"/>
  <c r="N1364" i="6"/>
  <c r="Q1364" i="6"/>
  <c r="R1364" i="6"/>
  <c r="S1364" i="6"/>
  <c r="M1365" i="6"/>
  <c r="N1365" i="6"/>
  <c r="Q1365" i="6"/>
  <c r="R1365" i="6"/>
  <c r="S1365" i="6"/>
  <c r="M1366" i="6"/>
  <c r="N1366" i="6"/>
  <c r="Q1366" i="6"/>
  <c r="R1366" i="6"/>
  <c r="S1366" i="6"/>
  <c r="M1367" i="6"/>
  <c r="N1367" i="6"/>
  <c r="Q1367" i="6"/>
  <c r="R1367" i="6"/>
  <c r="S1367" i="6"/>
  <c r="M1368" i="6"/>
  <c r="N1368" i="6"/>
  <c r="Q1368" i="6"/>
  <c r="R1368" i="6"/>
  <c r="S1368" i="6"/>
  <c r="M1369" i="6"/>
  <c r="N1369" i="6"/>
  <c r="Q1369" i="6"/>
  <c r="R1369" i="6"/>
  <c r="S1369" i="6"/>
  <c r="M1370" i="6"/>
  <c r="N1370" i="6"/>
  <c r="Q1370" i="6"/>
  <c r="R1370" i="6"/>
  <c r="S1370" i="6"/>
  <c r="M1371" i="6"/>
  <c r="N1371" i="6"/>
  <c r="Q1371" i="6"/>
  <c r="R1371" i="6"/>
  <c r="S1371" i="6"/>
  <c r="M1372" i="6"/>
  <c r="N1372" i="6"/>
  <c r="Q1372" i="6"/>
  <c r="R1372" i="6"/>
  <c r="S1372" i="6"/>
  <c r="M1373" i="6"/>
  <c r="N1373" i="6"/>
  <c r="Q1373" i="6"/>
  <c r="R1373" i="6"/>
  <c r="S1373" i="6"/>
  <c r="M1374" i="6"/>
  <c r="N1374" i="6"/>
  <c r="Q1374" i="6"/>
  <c r="R1374" i="6"/>
  <c r="S1374" i="6"/>
  <c r="M1375" i="6"/>
  <c r="N1375" i="6"/>
  <c r="Q1375" i="6"/>
  <c r="R1375" i="6"/>
  <c r="S1375" i="6"/>
  <c r="M1376" i="6"/>
  <c r="N1376" i="6"/>
  <c r="Q1376" i="6"/>
  <c r="R1376" i="6"/>
  <c r="S1376" i="6"/>
  <c r="M1377" i="6"/>
  <c r="N1377" i="6"/>
  <c r="Q1377" i="6"/>
  <c r="R1377" i="6"/>
  <c r="S1377" i="6"/>
  <c r="M1378" i="6"/>
  <c r="N1378" i="6"/>
  <c r="Q1378" i="6"/>
  <c r="R1378" i="6"/>
  <c r="S1378" i="6"/>
  <c r="M1379" i="6"/>
  <c r="N1379" i="6"/>
  <c r="Q1379" i="6"/>
  <c r="R1379" i="6"/>
  <c r="S1379" i="6"/>
  <c r="M1380" i="6"/>
  <c r="N1380" i="6"/>
  <c r="Q1380" i="6"/>
  <c r="R1380" i="6"/>
  <c r="S1380" i="6"/>
  <c r="M1381" i="6"/>
  <c r="N1381" i="6"/>
  <c r="Q1381" i="6"/>
  <c r="R1381" i="6"/>
  <c r="S1381" i="6"/>
  <c r="M1382" i="6"/>
  <c r="N1382" i="6"/>
  <c r="Q1382" i="6"/>
  <c r="R1382" i="6"/>
  <c r="S1382" i="6"/>
  <c r="M1383" i="6"/>
  <c r="N1383" i="6"/>
  <c r="Q1383" i="6"/>
  <c r="R1383" i="6"/>
  <c r="S1383" i="6"/>
  <c r="M1384" i="6"/>
  <c r="N1384" i="6"/>
  <c r="Q1384" i="6"/>
  <c r="R1384" i="6"/>
  <c r="S1384" i="6"/>
  <c r="M1385" i="6"/>
  <c r="N1385" i="6"/>
  <c r="Q1385" i="6"/>
  <c r="R1385" i="6"/>
  <c r="S1385" i="6"/>
  <c r="M1387" i="6"/>
  <c r="N1387" i="6"/>
  <c r="Q1387" i="6"/>
  <c r="R1387" i="6"/>
  <c r="S1387" i="6"/>
  <c r="M1388" i="6"/>
  <c r="N1388" i="6"/>
  <c r="Q1388" i="6"/>
  <c r="R1388" i="6"/>
  <c r="S1388" i="6"/>
  <c r="M1389" i="6"/>
  <c r="N1389" i="6"/>
  <c r="Q1389" i="6"/>
  <c r="R1389" i="6"/>
  <c r="S1389" i="6"/>
  <c r="M1390" i="6"/>
  <c r="N1390" i="6"/>
  <c r="Q1390" i="6"/>
  <c r="R1390" i="6"/>
  <c r="S1390" i="6"/>
  <c r="M1391" i="6"/>
  <c r="N1391" i="6"/>
  <c r="Q1391" i="6"/>
  <c r="R1391" i="6"/>
  <c r="S1391" i="6"/>
  <c r="M1392" i="6"/>
  <c r="N1392" i="6"/>
  <c r="Q1392" i="6"/>
  <c r="R1392" i="6"/>
  <c r="S1392" i="6"/>
  <c r="M1393" i="6"/>
  <c r="N1393" i="6"/>
  <c r="Q1393" i="6"/>
  <c r="R1393" i="6"/>
  <c r="S1393" i="6"/>
  <c r="M1394" i="6"/>
  <c r="N1394" i="6"/>
  <c r="Q1394" i="6"/>
  <c r="R1394" i="6"/>
  <c r="S1394" i="6"/>
  <c r="M1395" i="6"/>
  <c r="N1395" i="6"/>
  <c r="Q1395" i="6"/>
  <c r="R1395" i="6"/>
  <c r="S1395" i="6"/>
  <c r="M1396" i="6"/>
  <c r="N1396" i="6"/>
  <c r="Q1396" i="6"/>
  <c r="R1396" i="6"/>
  <c r="S1396" i="6"/>
  <c r="M1397" i="6"/>
  <c r="N1397" i="6"/>
  <c r="Q1397" i="6"/>
  <c r="R1397" i="6"/>
  <c r="S1397" i="6"/>
  <c r="M1398" i="6"/>
  <c r="N1398" i="6"/>
  <c r="Q1398" i="6"/>
  <c r="R1398" i="6"/>
  <c r="S1398" i="6"/>
  <c r="M1399" i="6"/>
  <c r="N1399" i="6"/>
  <c r="Q1399" i="6"/>
  <c r="R1399" i="6"/>
  <c r="S1399" i="6"/>
  <c r="M1400" i="6"/>
  <c r="N1400" i="6"/>
  <c r="Q1400" i="6"/>
  <c r="R1400" i="6"/>
  <c r="S1400" i="6"/>
  <c r="M1401" i="6"/>
  <c r="N1401" i="6"/>
  <c r="Q1401" i="6"/>
  <c r="R1401" i="6"/>
  <c r="S1401" i="6"/>
  <c r="M1402" i="6"/>
  <c r="N1402" i="6"/>
  <c r="Q1402" i="6"/>
  <c r="R1402" i="6"/>
  <c r="S1402" i="6"/>
  <c r="M1403" i="6"/>
  <c r="N1403" i="6"/>
  <c r="Q1403" i="6"/>
  <c r="R1403" i="6"/>
  <c r="S1403" i="6"/>
  <c r="M1404" i="6"/>
  <c r="N1404" i="6"/>
  <c r="Q1404" i="6"/>
  <c r="R1404" i="6"/>
  <c r="S1404" i="6"/>
  <c r="M1405" i="6"/>
  <c r="N1405" i="6"/>
  <c r="Q1405" i="6"/>
  <c r="R1405" i="6"/>
  <c r="S1405" i="6"/>
  <c r="M1406" i="6"/>
  <c r="N1406" i="6"/>
  <c r="Q1406" i="6"/>
  <c r="R1406" i="6"/>
  <c r="S1406" i="6"/>
  <c r="M1407" i="6"/>
  <c r="N1407" i="6"/>
  <c r="Q1407" i="6"/>
  <c r="R1407" i="6"/>
  <c r="S1407" i="6"/>
  <c r="M1408" i="6"/>
  <c r="N1408" i="6"/>
  <c r="Q1408" i="6"/>
  <c r="R1408" i="6"/>
  <c r="S1408" i="6"/>
  <c r="M1410" i="6"/>
  <c r="N1410" i="6"/>
  <c r="Q1410" i="6"/>
  <c r="R1410" i="6"/>
  <c r="S1410" i="6"/>
  <c r="M1411" i="6"/>
  <c r="N1411" i="6"/>
  <c r="Q1411" i="6"/>
  <c r="R1411" i="6"/>
  <c r="S1411" i="6"/>
  <c r="M1412" i="6"/>
  <c r="N1412" i="6"/>
  <c r="Q1412" i="6"/>
  <c r="R1412" i="6"/>
  <c r="S1412" i="6"/>
  <c r="M1413" i="6"/>
  <c r="N1413" i="6"/>
  <c r="Q1413" i="6"/>
  <c r="R1413" i="6"/>
  <c r="S1413" i="6"/>
  <c r="M1414" i="6"/>
  <c r="N1414" i="6"/>
  <c r="Q1414" i="6"/>
  <c r="R1414" i="6"/>
  <c r="S1414" i="6"/>
  <c r="M1415" i="6"/>
  <c r="N1415" i="6"/>
  <c r="Q1415" i="6"/>
  <c r="R1415" i="6"/>
  <c r="S1415" i="6"/>
  <c r="M1416" i="6"/>
  <c r="N1416" i="6"/>
  <c r="Q1416" i="6"/>
  <c r="R1416" i="6"/>
  <c r="S1416" i="6"/>
  <c r="M1417" i="6"/>
  <c r="N1417" i="6"/>
  <c r="Q1417" i="6"/>
  <c r="R1417" i="6"/>
  <c r="S1417" i="6"/>
  <c r="M1418" i="6"/>
  <c r="N1418" i="6"/>
  <c r="Q1418" i="6"/>
  <c r="R1418" i="6"/>
  <c r="S1418" i="6"/>
  <c r="M1419" i="6"/>
  <c r="N1419" i="6"/>
  <c r="Q1419" i="6"/>
  <c r="R1419" i="6"/>
  <c r="S1419" i="6"/>
  <c r="M1420" i="6"/>
  <c r="N1420" i="6"/>
  <c r="Q1420" i="6"/>
  <c r="R1420" i="6"/>
  <c r="S1420" i="6"/>
  <c r="M1421" i="6"/>
  <c r="N1421" i="6"/>
  <c r="Q1421" i="6"/>
  <c r="R1421" i="6"/>
  <c r="S1421" i="6"/>
  <c r="M1422" i="6"/>
  <c r="N1422" i="6"/>
  <c r="Q1422" i="6"/>
  <c r="R1422" i="6"/>
  <c r="S1422" i="6"/>
  <c r="M1423" i="6"/>
  <c r="N1423" i="6"/>
  <c r="Q1423" i="6"/>
  <c r="R1423" i="6"/>
  <c r="S1423" i="6"/>
  <c r="M1424" i="6"/>
  <c r="N1424" i="6"/>
  <c r="Q1424" i="6"/>
  <c r="R1424" i="6"/>
  <c r="S1424" i="6"/>
  <c r="M1425" i="6"/>
  <c r="N1425" i="6"/>
  <c r="Q1425" i="6"/>
  <c r="R1425" i="6"/>
  <c r="S1425" i="6"/>
  <c r="M1426" i="6"/>
  <c r="N1426" i="6"/>
  <c r="Q1426" i="6"/>
  <c r="R1426" i="6"/>
  <c r="S1426" i="6"/>
  <c r="M1429" i="6"/>
  <c r="N1429" i="6"/>
  <c r="Q1429" i="6"/>
  <c r="R1429" i="6"/>
  <c r="S1429" i="6"/>
  <c r="M1430" i="6"/>
  <c r="N1430" i="6"/>
  <c r="Q1430" i="6"/>
  <c r="R1430" i="6"/>
  <c r="S1430" i="6"/>
  <c r="M1431" i="6"/>
  <c r="N1431" i="6"/>
  <c r="Q1431" i="6"/>
  <c r="R1431" i="6"/>
  <c r="S1431" i="6"/>
  <c r="M1432" i="6"/>
  <c r="N1432" i="6"/>
  <c r="Q1432" i="6"/>
  <c r="R1432" i="6"/>
  <c r="S1432" i="6"/>
  <c r="M1433" i="6"/>
  <c r="N1433" i="6"/>
  <c r="Q1433" i="6"/>
  <c r="R1433" i="6"/>
  <c r="S1433" i="6"/>
  <c r="M1434" i="6"/>
  <c r="N1434" i="6"/>
  <c r="Q1434" i="6"/>
  <c r="R1434" i="6"/>
  <c r="S1434" i="6"/>
  <c r="M1435" i="6"/>
  <c r="N1435" i="6"/>
  <c r="Q1435" i="6"/>
  <c r="R1435" i="6"/>
  <c r="S1435" i="6"/>
  <c r="M1436" i="6"/>
  <c r="N1436" i="6"/>
  <c r="Q1436" i="6"/>
  <c r="R1436" i="6"/>
  <c r="S1436" i="6"/>
  <c r="M1437" i="6"/>
  <c r="N1437" i="6"/>
  <c r="Q1437" i="6"/>
  <c r="R1437" i="6"/>
  <c r="S1437" i="6"/>
  <c r="M1438" i="6"/>
  <c r="N1438" i="6"/>
  <c r="Q1438" i="6"/>
  <c r="R1438" i="6"/>
  <c r="S1438" i="6"/>
  <c r="M1439" i="6"/>
  <c r="N1439" i="6"/>
  <c r="Q1439" i="6"/>
  <c r="R1439" i="6"/>
  <c r="S1439" i="6"/>
  <c r="M1440" i="6"/>
  <c r="N1440" i="6"/>
  <c r="Q1440" i="6"/>
  <c r="R1440" i="6"/>
  <c r="S1440" i="6"/>
  <c r="M1441" i="6"/>
  <c r="N1441" i="6"/>
  <c r="Q1441" i="6"/>
  <c r="R1441" i="6"/>
  <c r="S1441" i="6"/>
  <c r="M1442" i="6"/>
  <c r="N1442" i="6"/>
  <c r="Q1442" i="6"/>
  <c r="R1442" i="6"/>
  <c r="S1442" i="6"/>
  <c r="M1443" i="6"/>
  <c r="N1443" i="6"/>
  <c r="Q1443" i="6"/>
  <c r="R1443" i="6"/>
  <c r="S1443" i="6"/>
  <c r="M1444" i="6"/>
  <c r="N1444" i="6"/>
  <c r="Q1444" i="6"/>
  <c r="R1444" i="6"/>
  <c r="S1444" i="6"/>
  <c r="M1445" i="6"/>
  <c r="N1445" i="6"/>
  <c r="Q1445" i="6"/>
  <c r="R1445" i="6"/>
  <c r="S1445" i="6"/>
  <c r="M1446" i="6"/>
  <c r="N1446" i="6"/>
  <c r="Q1446" i="6"/>
  <c r="R1446" i="6"/>
  <c r="S1446" i="6"/>
  <c r="M1447" i="6"/>
  <c r="N1447" i="6"/>
  <c r="Q1447" i="6"/>
  <c r="R1447" i="6"/>
  <c r="S1447" i="6"/>
  <c r="M1448" i="6"/>
  <c r="N1448" i="6"/>
  <c r="Q1448" i="6"/>
  <c r="R1448" i="6"/>
  <c r="S1448" i="6"/>
  <c r="M1449" i="6"/>
  <c r="N1449" i="6"/>
  <c r="Q1449" i="6"/>
  <c r="R1449" i="6"/>
  <c r="S1449" i="6"/>
  <c r="M1450" i="6"/>
  <c r="N1450" i="6"/>
  <c r="Q1450" i="6"/>
  <c r="R1450" i="6"/>
  <c r="S1450" i="6"/>
  <c r="M1451" i="6"/>
  <c r="N1451" i="6"/>
  <c r="Q1451" i="6"/>
  <c r="R1451" i="6"/>
  <c r="S1451" i="6"/>
  <c r="M1452" i="6"/>
  <c r="N1452" i="6"/>
  <c r="Q1452" i="6"/>
  <c r="R1452" i="6"/>
  <c r="S1452" i="6"/>
  <c r="M1453" i="6"/>
  <c r="N1453" i="6"/>
  <c r="Q1453" i="6"/>
  <c r="R1453" i="6"/>
  <c r="S1453" i="6"/>
  <c r="M1454" i="6"/>
  <c r="N1454" i="6"/>
  <c r="Q1454" i="6"/>
  <c r="R1454" i="6"/>
  <c r="S1454" i="6"/>
  <c r="M1455" i="6"/>
  <c r="N1455" i="6"/>
  <c r="Q1455" i="6"/>
  <c r="R1455" i="6"/>
  <c r="S1455" i="6"/>
  <c r="M1456" i="6"/>
  <c r="N1456" i="6"/>
  <c r="Q1456" i="6"/>
  <c r="R1456" i="6"/>
  <c r="S1456" i="6"/>
  <c r="M1457" i="6"/>
  <c r="N1457" i="6"/>
  <c r="Q1457" i="6"/>
  <c r="R1457" i="6"/>
  <c r="S1457" i="6"/>
  <c r="M1458" i="6"/>
  <c r="N1458" i="6"/>
  <c r="Q1458" i="6"/>
  <c r="R1458" i="6"/>
  <c r="S1458" i="6"/>
  <c r="M1459" i="6"/>
  <c r="N1459" i="6"/>
  <c r="Q1459" i="6"/>
  <c r="R1459" i="6"/>
  <c r="S1459" i="6"/>
  <c r="M1460" i="6"/>
  <c r="N1460" i="6"/>
  <c r="Q1460" i="6"/>
  <c r="R1460" i="6"/>
  <c r="S1460" i="6"/>
  <c r="M1461" i="6"/>
  <c r="N1461" i="6"/>
  <c r="Q1461" i="6"/>
  <c r="R1461" i="6"/>
  <c r="S1461" i="6"/>
  <c r="M1462" i="6"/>
  <c r="N1462" i="6"/>
  <c r="Q1462" i="6"/>
  <c r="R1462" i="6"/>
  <c r="S1462" i="6"/>
  <c r="M1463" i="6"/>
  <c r="N1463" i="6"/>
  <c r="Q1463" i="6"/>
  <c r="R1463" i="6"/>
  <c r="S1463" i="6"/>
  <c r="M1464" i="6"/>
  <c r="N1464" i="6"/>
  <c r="Q1464" i="6"/>
  <c r="R1464" i="6"/>
  <c r="S1464" i="6"/>
  <c r="M1465" i="6"/>
  <c r="N1465" i="6"/>
  <c r="Q1465" i="6"/>
  <c r="R1465" i="6"/>
  <c r="S1465" i="6"/>
  <c r="M1466" i="6"/>
  <c r="N1466" i="6"/>
  <c r="Q1466" i="6"/>
  <c r="R1466" i="6"/>
  <c r="S1466" i="6"/>
  <c r="M1467" i="6"/>
  <c r="N1467" i="6"/>
  <c r="Q1467" i="6"/>
  <c r="R1467" i="6"/>
  <c r="S1467" i="6"/>
  <c r="M1468" i="6"/>
  <c r="N1468" i="6"/>
  <c r="Q1468" i="6"/>
  <c r="R1468" i="6"/>
  <c r="S1468" i="6"/>
  <c r="M1469" i="6"/>
  <c r="N1469" i="6"/>
  <c r="Q1469" i="6"/>
  <c r="R1469" i="6"/>
  <c r="S1469" i="6"/>
  <c r="M1470" i="6"/>
  <c r="N1470" i="6"/>
  <c r="Q1470" i="6"/>
  <c r="R1470" i="6"/>
  <c r="S1470" i="6"/>
  <c r="M1471" i="6"/>
  <c r="N1471" i="6"/>
  <c r="Q1471" i="6"/>
  <c r="R1471" i="6"/>
  <c r="S1471" i="6"/>
  <c r="M1472" i="6"/>
  <c r="N1472" i="6"/>
  <c r="Q1472" i="6"/>
  <c r="R1472" i="6"/>
  <c r="S1472" i="6"/>
  <c r="M1473" i="6"/>
  <c r="N1473" i="6"/>
  <c r="Q1473" i="6"/>
  <c r="R1473" i="6"/>
  <c r="S1473" i="6"/>
  <c r="M1474" i="6"/>
  <c r="N1474" i="6"/>
  <c r="Q1474" i="6"/>
  <c r="R1474" i="6"/>
  <c r="S1474" i="6"/>
  <c r="M1475" i="6"/>
  <c r="N1475" i="6"/>
  <c r="Q1475" i="6"/>
  <c r="R1475" i="6"/>
  <c r="S1475" i="6"/>
  <c r="M1476" i="6"/>
  <c r="N1476" i="6"/>
  <c r="Q1476" i="6"/>
  <c r="R1476" i="6"/>
  <c r="S1476" i="6"/>
  <c r="M1477" i="6"/>
  <c r="N1477" i="6"/>
  <c r="Q1477" i="6"/>
  <c r="R1477" i="6"/>
  <c r="S1477" i="6"/>
  <c r="M1478" i="6"/>
  <c r="N1478" i="6"/>
  <c r="Q1478" i="6"/>
  <c r="R1478" i="6"/>
  <c r="S1478" i="6"/>
  <c r="M1479" i="6"/>
  <c r="N1479" i="6"/>
  <c r="Q1479" i="6"/>
  <c r="R1479" i="6"/>
  <c r="S1479" i="6"/>
  <c r="M1480" i="6"/>
  <c r="N1480" i="6"/>
  <c r="Q1480" i="6"/>
  <c r="R1480" i="6"/>
  <c r="S1480" i="6"/>
  <c r="M1481" i="6"/>
  <c r="N1481" i="6"/>
  <c r="Q1481" i="6"/>
  <c r="R1481" i="6"/>
  <c r="S1481" i="6"/>
  <c r="M1482" i="6"/>
  <c r="N1482" i="6"/>
  <c r="Q1482" i="6"/>
  <c r="R1482" i="6"/>
  <c r="S1482" i="6"/>
  <c r="M1484" i="6"/>
  <c r="N1484" i="6"/>
  <c r="Q1484" i="6"/>
  <c r="R1484" i="6"/>
  <c r="S1484" i="6"/>
  <c r="M1485" i="6"/>
  <c r="N1485" i="6"/>
  <c r="Q1485" i="6"/>
  <c r="R1485" i="6"/>
  <c r="S1485" i="6"/>
  <c r="M1486" i="6"/>
  <c r="N1486" i="6"/>
  <c r="Q1486" i="6"/>
  <c r="R1486" i="6"/>
  <c r="S1486" i="6"/>
  <c r="M1487" i="6"/>
  <c r="N1487" i="6"/>
  <c r="Q1487" i="6"/>
  <c r="R1487" i="6"/>
  <c r="S1487" i="6"/>
  <c r="M1488" i="6"/>
  <c r="N1488" i="6"/>
  <c r="Q1488" i="6"/>
  <c r="R1488" i="6"/>
  <c r="S1488" i="6"/>
  <c r="M1489" i="6"/>
  <c r="N1489" i="6"/>
  <c r="Q1489" i="6"/>
  <c r="R1489" i="6"/>
  <c r="S1489" i="6"/>
  <c r="M1490" i="6"/>
  <c r="N1490" i="6"/>
  <c r="Q1490" i="6"/>
  <c r="R1490" i="6"/>
  <c r="S1490" i="6"/>
  <c r="M1491" i="6"/>
  <c r="N1491" i="6"/>
  <c r="Q1491" i="6"/>
  <c r="R1491" i="6"/>
  <c r="S1491" i="6"/>
  <c r="M1492" i="6"/>
  <c r="N1492" i="6"/>
  <c r="Q1492" i="6"/>
  <c r="R1492" i="6"/>
  <c r="S1492" i="6"/>
  <c r="M1493" i="6"/>
  <c r="N1493" i="6"/>
  <c r="Q1493" i="6"/>
  <c r="R1493" i="6"/>
  <c r="S1493" i="6"/>
  <c r="M1494" i="6"/>
  <c r="N1494" i="6"/>
  <c r="Q1494" i="6"/>
  <c r="R1494" i="6"/>
  <c r="S1494" i="6"/>
  <c r="M1495" i="6"/>
  <c r="N1495" i="6"/>
  <c r="Q1495" i="6"/>
  <c r="R1495" i="6"/>
  <c r="S1495" i="6"/>
  <c r="M1496" i="6"/>
  <c r="N1496" i="6"/>
  <c r="Q1496" i="6"/>
  <c r="R1496" i="6"/>
  <c r="S1496" i="6"/>
  <c r="M1497" i="6"/>
  <c r="N1497" i="6"/>
  <c r="Q1497" i="6"/>
  <c r="R1497" i="6"/>
  <c r="S1497" i="6"/>
  <c r="M1498" i="6"/>
  <c r="N1498" i="6"/>
  <c r="Q1498" i="6"/>
  <c r="R1498" i="6"/>
  <c r="S1498" i="6"/>
  <c r="M1499" i="6"/>
  <c r="N1499" i="6"/>
  <c r="Q1499" i="6"/>
  <c r="R1499" i="6"/>
  <c r="S1499" i="6"/>
  <c r="M1500" i="6"/>
  <c r="N1500" i="6"/>
  <c r="Q1500" i="6"/>
  <c r="R1500" i="6"/>
  <c r="S1500" i="6"/>
  <c r="M1501" i="6"/>
  <c r="N1501" i="6"/>
  <c r="Q1501" i="6"/>
  <c r="R1501" i="6"/>
  <c r="S1501" i="6"/>
  <c r="M1502" i="6"/>
  <c r="N1502" i="6"/>
  <c r="Q1502" i="6"/>
  <c r="R1502" i="6"/>
  <c r="S1502" i="6"/>
  <c r="M1503" i="6"/>
  <c r="N1503" i="6"/>
  <c r="Q1503" i="6"/>
  <c r="R1503" i="6"/>
  <c r="S1503" i="6"/>
  <c r="M1504" i="6"/>
  <c r="N1504" i="6"/>
  <c r="Q1504" i="6"/>
  <c r="R1504" i="6"/>
  <c r="S1504" i="6"/>
  <c r="M1505" i="6"/>
  <c r="N1505" i="6"/>
  <c r="Q1505" i="6"/>
  <c r="R1505" i="6"/>
  <c r="S1505" i="6"/>
  <c r="M1506" i="6"/>
  <c r="N1506" i="6"/>
  <c r="Q1506" i="6"/>
  <c r="R1506" i="6"/>
  <c r="S1506" i="6"/>
  <c r="M1507" i="6"/>
  <c r="N1507" i="6"/>
  <c r="Q1507" i="6"/>
  <c r="R1507" i="6"/>
  <c r="S1507" i="6"/>
  <c r="M1508" i="6"/>
  <c r="N1508" i="6"/>
  <c r="Q1508" i="6"/>
  <c r="R1508" i="6"/>
  <c r="S1508" i="6"/>
  <c r="M1509" i="6"/>
  <c r="N1509" i="6"/>
  <c r="Q1509" i="6"/>
  <c r="R1509" i="6"/>
  <c r="S1509" i="6"/>
  <c r="M1510" i="6"/>
  <c r="N1510" i="6"/>
  <c r="Q1510" i="6"/>
  <c r="R1510" i="6"/>
  <c r="S1510" i="6"/>
  <c r="M1511" i="6"/>
  <c r="N1511" i="6"/>
  <c r="Q1511" i="6"/>
  <c r="R1511" i="6"/>
  <c r="S1511" i="6"/>
  <c r="M1512" i="6"/>
  <c r="N1512" i="6"/>
  <c r="Q1512" i="6"/>
  <c r="R1512" i="6"/>
  <c r="S1512" i="6"/>
  <c r="M1513" i="6"/>
  <c r="N1513" i="6"/>
  <c r="Q1513" i="6"/>
  <c r="R1513" i="6"/>
  <c r="S1513" i="6"/>
  <c r="M1514" i="6"/>
  <c r="N1514" i="6"/>
  <c r="Q1514" i="6"/>
  <c r="R1514" i="6"/>
  <c r="S1514" i="6"/>
  <c r="M1515" i="6"/>
  <c r="N1515" i="6"/>
  <c r="Q1515" i="6"/>
  <c r="R1515" i="6"/>
  <c r="S1515" i="6"/>
  <c r="M1516" i="6"/>
  <c r="N1516" i="6"/>
  <c r="Q1516" i="6"/>
  <c r="R1516" i="6"/>
  <c r="S1516" i="6"/>
  <c r="M1517" i="6"/>
  <c r="N1517" i="6"/>
  <c r="Q1517" i="6"/>
  <c r="R1517" i="6"/>
  <c r="S1517" i="6"/>
  <c r="M1518" i="6"/>
  <c r="N1518" i="6"/>
  <c r="Q1518" i="6"/>
  <c r="R1518" i="6"/>
  <c r="S1518" i="6"/>
  <c r="M1519" i="6"/>
  <c r="N1519" i="6"/>
  <c r="Q1519" i="6"/>
  <c r="R1519" i="6"/>
  <c r="S1519" i="6"/>
  <c r="M1520" i="6"/>
  <c r="N1520" i="6"/>
  <c r="Q1520" i="6"/>
  <c r="R1520" i="6"/>
  <c r="S1520" i="6"/>
  <c r="M1521" i="6"/>
  <c r="N1521" i="6"/>
  <c r="Q1521" i="6"/>
  <c r="R1521" i="6"/>
  <c r="S1521" i="6"/>
  <c r="M1522" i="6"/>
  <c r="N1522" i="6"/>
  <c r="Q1522" i="6"/>
  <c r="R1522" i="6"/>
  <c r="S1522" i="6"/>
  <c r="M1523" i="6"/>
  <c r="N1523" i="6"/>
  <c r="Q1523" i="6"/>
  <c r="R1523" i="6"/>
  <c r="S1523" i="6"/>
  <c r="M1524" i="6"/>
  <c r="N1524" i="6"/>
  <c r="Q1524" i="6"/>
  <c r="R1524" i="6"/>
  <c r="S1524" i="6"/>
  <c r="M1525" i="6"/>
  <c r="N1525" i="6"/>
  <c r="Q1525" i="6"/>
  <c r="R1525" i="6"/>
  <c r="S1525" i="6"/>
  <c r="M1526" i="6"/>
  <c r="N1526" i="6"/>
  <c r="Q1526" i="6"/>
  <c r="R1526" i="6"/>
  <c r="S1526" i="6"/>
  <c r="M1527" i="6"/>
  <c r="N1527" i="6"/>
  <c r="Q1527" i="6"/>
  <c r="R1527" i="6"/>
  <c r="S1527" i="6"/>
  <c r="M1528" i="6"/>
  <c r="N1528" i="6"/>
  <c r="Q1528" i="6"/>
  <c r="R1528" i="6"/>
  <c r="S1528" i="6"/>
  <c r="M1529" i="6"/>
  <c r="N1529" i="6"/>
  <c r="Q1529" i="6"/>
  <c r="R1529" i="6"/>
  <c r="S1529" i="6"/>
  <c r="M1530" i="6"/>
  <c r="N1530" i="6"/>
  <c r="Q1530" i="6"/>
  <c r="R1530" i="6"/>
  <c r="S1530" i="6"/>
  <c r="M1531" i="6"/>
  <c r="N1531" i="6"/>
  <c r="Q1531" i="6"/>
  <c r="R1531" i="6"/>
  <c r="S1531" i="6"/>
  <c r="M1532" i="6"/>
  <c r="N1532" i="6"/>
  <c r="Q1532" i="6"/>
  <c r="R1532" i="6"/>
  <c r="S1532" i="6"/>
  <c r="M1533" i="6"/>
  <c r="N1533" i="6"/>
  <c r="Q1533" i="6"/>
  <c r="R1533" i="6"/>
  <c r="S1533" i="6"/>
  <c r="M1534" i="6"/>
  <c r="N1534" i="6"/>
  <c r="Q1534" i="6"/>
  <c r="R1534" i="6"/>
  <c r="S1534" i="6"/>
  <c r="M1535" i="6"/>
  <c r="N1535" i="6"/>
  <c r="Q1535" i="6"/>
  <c r="R1535" i="6"/>
  <c r="S1535" i="6"/>
  <c r="M1536" i="6"/>
  <c r="N1536" i="6"/>
  <c r="Q1536" i="6"/>
  <c r="R1536" i="6"/>
  <c r="S1536" i="6"/>
  <c r="M1537" i="6"/>
  <c r="N1537" i="6"/>
  <c r="Q1537" i="6"/>
  <c r="R1537" i="6"/>
  <c r="S1537" i="6"/>
  <c r="M1538" i="6"/>
  <c r="N1538" i="6"/>
  <c r="Q1538" i="6"/>
  <c r="R1538" i="6"/>
  <c r="S1538" i="6"/>
  <c r="M1539" i="6"/>
  <c r="N1539" i="6"/>
  <c r="Q1539" i="6"/>
  <c r="R1539" i="6"/>
  <c r="S1539" i="6"/>
  <c r="M1540" i="6"/>
  <c r="N1540" i="6"/>
  <c r="Q1540" i="6"/>
  <c r="R1540" i="6"/>
  <c r="S1540" i="6"/>
  <c r="M1541" i="6"/>
  <c r="N1541" i="6"/>
  <c r="Q1541" i="6"/>
  <c r="R1541" i="6"/>
  <c r="S1541" i="6"/>
  <c r="M1542" i="6"/>
  <c r="N1542" i="6"/>
  <c r="Q1542" i="6"/>
  <c r="R1542" i="6"/>
  <c r="S1542" i="6"/>
  <c r="M1543" i="6"/>
  <c r="N1543" i="6"/>
  <c r="Q1543" i="6"/>
  <c r="R1543" i="6"/>
  <c r="S1543" i="6"/>
  <c r="M1544" i="6"/>
  <c r="N1544" i="6"/>
  <c r="Q1544" i="6"/>
  <c r="R1544" i="6"/>
  <c r="S1544" i="6"/>
  <c r="M1545" i="6"/>
  <c r="N1545" i="6"/>
  <c r="Q1545" i="6"/>
  <c r="R1545" i="6"/>
  <c r="S1545" i="6"/>
  <c r="M1546" i="6"/>
  <c r="N1546" i="6"/>
  <c r="Q1546" i="6"/>
  <c r="R1546" i="6"/>
  <c r="S1546" i="6"/>
  <c r="M1547" i="6"/>
  <c r="N1547" i="6"/>
  <c r="Q1547" i="6"/>
  <c r="R1547" i="6"/>
  <c r="S1547" i="6"/>
  <c r="M1548" i="6"/>
  <c r="N1548" i="6"/>
  <c r="Q1548" i="6"/>
  <c r="R1548" i="6"/>
  <c r="S1548" i="6"/>
  <c r="M1549" i="6"/>
  <c r="N1549" i="6"/>
  <c r="Q1549" i="6"/>
  <c r="R1549" i="6"/>
  <c r="S1549" i="6"/>
  <c r="M1550" i="6"/>
  <c r="N1550" i="6"/>
  <c r="Q1550" i="6"/>
  <c r="R1550" i="6"/>
  <c r="S1550" i="6"/>
  <c r="M1551" i="6"/>
  <c r="N1551" i="6"/>
  <c r="Q1551" i="6"/>
  <c r="R1551" i="6"/>
  <c r="S1551" i="6"/>
  <c r="M1552" i="6"/>
  <c r="N1552" i="6"/>
  <c r="Q1552" i="6"/>
  <c r="R1552" i="6"/>
  <c r="S1552" i="6"/>
  <c r="M1554" i="6"/>
  <c r="N1554" i="6"/>
  <c r="Q1554" i="6"/>
  <c r="R1554" i="6"/>
  <c r="S1554" i="6"/>
  <c r="M1555" i="6"/>
  <c r="N1555" i="6"/>
  <c r="Q1555" i="6"/>
  <c r="R1555" i="6"/>
  <c r="S1555" i="6"/>
  <c r="M1556" i="6"/>
  <c r="N1556" i="6"/>
  <c r="Q1556" i="6"/>
  <c r="R1556" i="6"/>
  <c r="S1556" i="6"/>
  <c r="M1557" i="6"/>
  <c r="N1557" i="6"/>
  <c r="Q1557" i="6"/>
  <c r="R1557" i="6"/>
  <c r="S1557" i="6"/>
  <c r="M1558" i="6"/>
  <c r="N1558" i="6"/>
  <c r="Q1558" i="6"/>
  <c r="R1558" i="6"/>
  <c r="S1558" i="6"/>
  <c r="M1559" i="6"/>
  <c r="N1559" i="6"/>
  <c r="Q1559" i="6"/>
  <c r="R1559" i="6"/>
  <c r="S1559" i="6"/>
  <c r="M1560" i="6"/>
  <c r="N1560" i="6"/>
  <c r="Q1560" i="6"/>
  <c r="R1560" i="6"/>
  <c r="S1560" i="6"/>
  <c r="M1561" i="6"/>
  <c r="N1561" i="6"/>
  <c r="Q1561" i="6"/>
  <c r="R1561" i="6"/>
  <c r="S1561" i="6"/>
  <c r="M1562" i="6"/>
  <c r="N1562" i="6"/>
  <c r="Q1562" i="6"/>
  <c r="R1562" i="6"/>
  <c r="S1562" i="6"/>
  <c r="M1563" i="6"/>
  <c r="N1563" i="6"/>
  <c r="Q1563" i="6"/>
  <c r="R1563" i="6"/>
  <c r="S1563" i="6"/>
  <c r="M1564" i="6"/>
  <c r="N1564" i="6"/>
  <c r="Q1564" i="6"/>
  <c r="R1564" i="6"/>
  <c r="S1564" i="6"/>
  <c r="M1565" i="6"/>
  <c r="N1565" i="6"/>
  <c r="Q1565" i="6"/>
  <c r="R1565" i="6"/>
  <c r="S1565" i="6"/>
  <c r="M1566" i="6"/>
  <c r="N1566" i="6"/>
  <c r="Q1566" i="6"/>
  <c r="R1566" i="6"/>
  <c r="S1566" i="6"/>
  <c r="M1567" i="6"/>
  <c r="N1567" i="6"/>
  <c r="Q1567" i="6"/>
  <c r="R1567" i="6"/>
  <c r="S1567" i="6"/>
  <c r="M1568" i="6"/>
  <c r="N1568" i="6"/>
  <c r="Q1568" i="6"/>
  <c r="R1568" i="6"/>
  <c r="S1568" i="6"/>
  <c r="M1569" i="6"/>
  <c r="N1569" i="6"/>
  <c r="Q1569" i="6"/>
  <c r="R1569" i="6"/>
  <c r="S1569" i="6"/>
  <c r="M1570" i="6"/>
  <c r="N1570" i="6"/>
  <c r="Q1570" i="6"/>
  <c r="R1570" i="6"/>
  <c r="S1570" i="6"/>
  <c r="M1571" i="6"/>
  <c r="N1571" i="6"/>
  <c r="Q1571" i="6"/>
  <c r="R1571" i="6"/>
  <c r="S1571" i="6"/>
  <c r="M1572" i="6"/>
  <c r="N1572" i="6"/>
  <c r="Q1572" i="6"/>
  <c r="R1572" i="6"/>
  <c r="S1572" i="6"/>
  <c r="M1573" i="6"/>
  <c r="N1573" i="6"/>
  <c r="Q1573" i="6"/>
  <c r="R1573" i="6"/>
  <c r="S1573" i="6"/>
  <c r="M1574" i="6"/>
  <c r="N1574" i="6"/>
  <c r="Q1574" i="6"/>
  <c r="R1574" i="6"/>
  <c r="S1574" i="6"/>
  <c r="M1575" i="6"/>
  <c r="N1575" i="6"/>
  <c r="Q1575" i="6"/>
  <c r="R1575" i="6"/>
  <c r="S1575" i="6"/>
  <c r="M1576" i="6"/>
  <c r="N1576" i="6"/>
  <c r="Q1576" i="6"/>
  <c r="R1576" i="6"/>
  <c r="S1576" i="6"/>
  <c r="M1577" i="6"/>
  <c r="N1577" i="6"/>
  <c r="Q1577" i="6"/>
  <c r="R1577" i="6"/>
  <c r="S1577" i="6"/>
  <c r="M1579" i="6"/>
  <c r="N1579" i="6"/>
  <c r="Q1579" i="6"/>
  <c r="R1579" i="6"/>
  <c r="S1579" i="6"/>
  <c r="M1580" i="6"/>
  <c r="N1580" i="6"/>
  <c r="Q1580" i="6"/>
  <c r="R1580" i="6"/>
  <c r="S1580" i="6"/>
  <c r="M1581" i="6"/>
  <c r="N1581" i="6"/>
  <c r="Q1581" i="6"/>
  <c r="R1581" i="6"/>
  <c r="S1581" i="6"/>
  <c r="M1582" i="6"/>
  <c r="N1582" i="6"/>
  <c r="Q1582" i="6"/>
  <c r="R1582" i="6"/>
  <c r="S1582" i="6"/>
  <c r="M1583" i="6"/>
  <c r="N1583" i="6"/>
  <c r="Q1583" i="6"/>
  <c r="R1583" i="6"/>
  <c r="S1583" i="6"/>
  <c r="M306" i="6"/>
  <c r="N306" i="6"/>
  <c r="Q306" i="6"/>
  <c r="R306" i="6"/>
  <c r="S306" i="6"/>
  <c r="M1585" i="6"/>
  <c r="N1585" i="6"/>
  <c r="Q1585" i="6"/>
  <c r="R1585" i="6"/>
  <c r="S1585" i="6"/>
  <c r="M1586" i="6"/>
  <c r="N1586" i="6"/>
  <c r="Q1586" i="6"/>
  <c r="R1586" i="6"/>
  <c r="S1586" i="6"/>
  <c r="M1587" i="6"/>
  <c r="N1587" i="6"/>
  <c r="Q1587" i="6"/>
  <c r="R1587" i="6"/>
  <c r="S1587" i="6"/>
  <c r="M1588" i="6"/>
  <c r="N1588" i="6"/>
  <c r="Q1588" i="6"/>
  <c r="R1588" i="6"/>
  <c r="S1588" i="6"/>
  <c r="M1589" i="6"/>
  <c r="N1589" i="6"/>
  <c r="Q1589" i="6"/>
  <c r="R1589" i="6"/>
  <c r="S1589" i="6"/>
  <c r="M1590" i="6"/>
  <c r="N1590" i="6"/>
  <c r="Q1590" i="6"/>
  <c r="R1590" i="6"/>
  <c r="S1590" i="6"/>
  <c r="M1591" i="6"/>
  <c r="N1591" i="6"/>
  <c r="Q1591" i="6"/>
  <c r="R1591" i="6"/>
  <c r="S1591" i="6"/>
  <c r="M1592" i="6"/>
  <c r="N1592" i="6"/>
  <c r="Q1592" i="6"/>
  <c r="R1592" i="6"/>
  <c r="S1592" i="6"/>
  <c r="M1593" i="6"/>
  <c r="N1593" i="6"/>
  <c r="Q1593" i="6"/>
  <c r="R1593" i="6"/>
  <c r="S1593" i="6"/>
  <c r="M1594" i="6"/>
  <c r="N1594" i="6"/>
  <c r="Q1594" i="6"/>
  <c r="R1594" i="6"/>
  <c r="S1594" i="6"/>
  <c r="M1595" i="6"/>
  <c r="N1595" i="6"/>
  <c r="Q1595" i="6"/>
  <c r="R1595" i="6"/>
  <c r="S1595" i="6"/>
  <c r="M1596" i="6"/>
  <c r="N1596" i="6"/>
  <c r="Q1596" i="6"/>
  <c r="R1596" i="6"/>
  <c r="S1596" i="6"/>
  <c r="M1597" i="6"/>
  <c r="N1597" i="6"/>
  <c r="Q1597" i="6"/>
  <c r="R1597" i="6"/>
  <c r="S1597" i="6"/>
  <c r="M1598" i="6"/>
  <c r="N1598" i="6"/>
  <c r="Q1598" i="6"/>
  <c r="R1598" i="6"/>
  <c r="S1598" i="6"/>
  <c r="M1599" i="6"/>
  <c r="N1599" i="6"/>
  <c r="Q1599" i="6"/>
  <c r="R1599" i="6"/>
  <c r="S1599" i="6"/>
  <c r="M1600" i="6"/>
  <c r="N1600" i="6"/>
  <c r="Q1600" i="6"/>
  <c r="R1600" i="6"/>
  <c r="S1600" i="6"/>
  <c r="M1601" i="6"/>
  <c r="N1601" i="6"/>
  <c r="Q1601" i="6"/>
  <c r="R1601" i="6"/>
  <c r="S1601" i="6"/>
  <c r="M1602" i="6"/>
  <c r="N1602" i="6"/>
  <c r="Q1602" i="6"/>
  <c r="R1602" i="6"/>
  <c r="S1602" i="6"/>
  <c r="M1603" i="6"/>
  <c r="N1603" i="6"/>
  <c r="Q1603" i="6"/>
  <c r="R1603" i="6"/>
  <c r="S1603" i="6"/>
  <c r="M1604" i="6"/>
  <c r="N1604" i="6"/>
  <c r="Q1604" i="6"/>
  <c r="R1604" i="6"/>
  <c r="S1604" i="6"/>
  <c r="M1605" i="6"/>
  <c r="N1605" i="6"/>
  <c r="Q1605" i="6"/>
  <c r="R1605" i="6"/>
  <c r="S1605" i="6"/>
  <c r="M1606" i="6"/>
  <c r="N1606" i="6"/>
  <c r="Q1606" i="6"/>
  <c r="R1606" i="6"/>
  <c r="S1606" i="6"/>
  <c r="M1607" i="6"/>
  <c r="N1607" i="6"/>
  <c r="Q1607" i="6"/>
  <c r="R1607" i="6"/>
  <c r="S1607" i="6"/>
  <c r="M1608" i="6"/>
  <c r="N1608" i="6"/>
  <c r="Q1608" i="6"/>
  <c r="R1608" i="6"/>
  <c r="S1608" i="6"/>
  <c r="M1609" i="6"/>
  <c r="N1609" i="6"/>
  <c r="Q1609" i="6"/>
  <c r="R1609" i="6"/>
  <c r="S1609" i="6"/>
  <c r="M1610" i="6"/>
  <c r="N1610" i="6"/>
  <c r="Q1610" i="6"/>
  <c r="R1610" i="6"/>
  <c r="S1610" i="6"/>
  <c r="M1611" i="6"/>
  <c r="N1611" i="6"/>
  <c r="Q1611" i="6"/>
  <c r="R1611" i="6"/>
  <c r="S1611" i="6"/>
  <c r="M1612" i="6"/>
  <c r="N1612" i="6"/>
  <c r="Q1612" i="6"/>
  <c r="R1612" i="6"/>
  <c r="S1612" i="6"/>
  <c r="M1613" i="6"/>
  <c r="N1613" i="6"/>
  <c r="Q1613" i="6"/>
  <c r="R1613" i="6"/>
  <c r="S1613" i="6"/>
  <c r="M1614" i="6"/>
  <c r="N1614" i="6"/>
  <c r="Q1614" i="6"/>
  <c r="R1614" i="6"/>
  <c r="S1614" i="6"/>
  <c r="M1615" i="6"/>
  <c r="N1615" i="6"/>
  <c r="Q1615" i="6"/>
  <c r="R1615" i="6"/>
  <c r="S1615" i="6"/>
  <c r="M1616" i="6"/>
  <c r="N1616" i="6"/>
  <c r="Q1616" i="6"/>
  <c r="R1616" i="6"/>
  <c r="S1616" i="6"/>
  <c r="M1617" i="6"/>
  <c r="N1617" i="6"/>
  <c r="Q1617" i="6"/>
  <c r="R1617" i="6"/>
  <c r="S1617" i="6"/>
  <c r="M1618" i="6"/>
  <c r="N1618" i="6"/>
  <c r="Q1618" i="6"/>
  <c r="R1618" i="6"/>
  <c r="S1618" i="6"/>
  <c r="M1619" i="6"/>
  <c r="N1619" i="6"/>
  <c r="Q1619" i="6"/>
  <c r="R1619" i="6"/>
  <c r="S1619" i="6"/>
  <c r="M1620" i="6"/>
  <c r="N1620" i="6"/>
  <c r="Q1620" i="6"/>
  <c r="R1620" i="6"/>
  <c r="S1620" i="6"/>
  <c r="M1621" i="6"/>
  <c r="N1621" i="6"/>
  <c r="Q1621" i="6"/>
  <c r="R1621" i="6"/>
  <c r="S1621" i="6"/>
  <c r="M1622" i="6"/>
  <c r="N1622" i="6"/>
  <c r="Q1622" i="6"/>
  <c r="R1622" i="6"/>
  <c r="S1622" i="6"/>
  <c r="M1623" i="6"/>
  <c r="N1623" i="6"/>
  <c r="Q1623" i="6"/>
  <c r="R1623" i="6"/>
  <c r="S1623" i="6"/>
  <c r="M1624" i="6"/>
  <c r="N1624" i="6"/>
  <c r="Q1624" i="6"/>
  <c r="R1624" i="6"/>
  <c r="S1624" i="6"/>
  <c r="M1625" i="6"/>
  <c r="N1625" i="6"/>
  <c r="Q1625" i="6"/>
  <c r="R1625" i="6"/>
  <c r="S1625" i="6"/>
  <c r="M1626" i="6"/>
  <c r="N1626" i="6"/>
  <c r="Q1626" i="6"/>
  <c r="R1626" i="6"/>
  <c r="S1626" i="6"/>
  <c r="M1627" i="6"/>
  <c r="N1627" i="6"/>
  <c r="Q1627" i="6"/>
  <c r="R1627" i="6"/>
  <c r="S1627" i="6"/>
  <c r="M1628" i="6"/>
  <c r="N1628" i="6"/>
  <c r="Q1628" i="6"/>
  <c r="R1628" i="6"/>
  <c r="S1628" i="6"/>
  <c r="M1629" i="6"/>
  <c r="N1629" i="6"/>
  <c r="Q1629" i="6"/>
  <c r="R1629" i="6"/>
  <c r="S1629" i="6"/>
  <c r="M1630" i="6"/>
  <c r="N1630" i="6"/>
  <c r="Q1630" i="6"/>
  <c r="R1630" i="6"/>
  <c r="S1630" i="6"/>
  <c r="M1631" i="6"/>
  <c r="N1631" i="6"/>
  <c r="Q1631" i="6"/>
  <c r="R1631" i="6"/>
  <c r="S1631" i="6"/>
  <c r="M1632" i="6"/>
  <c r="N1632" i="6"/>
  <c r="Q1632" i="6"/>
  <c r="R1632" i="6"/>
  <c r="S1632" i="6"/>
  <c r="M1633" i="6"/>
  <c r="N1633" i="6"/>
  <c r="Q1633" i="6"/>
  <c r="R1633" i="6"/>
  <c r="S1633" i="6"/>
  <c r="M1634" i="6"/>
  <c r="N1634" i="6"/>
  <c r="Q1634" i="6"/>
  <c r="R1634" i="6"/>
  <c r="S1634" i="6"/>
  <c r="M1635" i="6"/>
  <c r="N1635" i="6"/>
  <c r="Q1635" i="6"/>
  <c r="R1635" i="6"/>
  <c r="S1635" i="6"/>
  <c r="M1636" i="6"/>
  <c r="N1636" i="6"/>
  <c r="Q1636" i="6"/>
  <c r="R1636" i="6"/>
  <c r="S1636" i="6"/>
  <c r="M1637" i="6"/>
  <c r="N1637" i="6"/>
  <c r="Q1637" i="6"/>
  <c r="R1637" i="6"/>
  <c r="S1637" i="6"/>
  <c r="M1638" i="6"/>
  <c r="N1638" i="6"/>
  <c r="Q1638" i="6"/>
  <c r="R1638" i="6"/>
  <c r="S1638" i="6"/>
  <c r="M1639" i="6"/>
  <c r="N1639" i="6"/>
  <c r="Q1639" i="6"/>
  <c r="R1639" i="6"/>
  <c r="S1639" i="6"/>
  <c r="M1640" i="6"/>
  <c r="N1640" i="6"/>
  <c r="Q1640" i="6"/>
  <c r="R1640" i="6"/>
  <c r="S1640" i="6"/>
  <c r="M1641" i="6"/>
  <c r="N1641" i="6"/>
  <c r="Q1641" i="6"/>
  <c r="R1641" i="6"/>
  <c r="S1641" i="6"/>
  <c r="M1642" i="6"/>
  <c r="N1642" i="6"/>
  <c r="Q1642" i="6"/>
  <c r="R1642" i="6"/>
  <c r="S1642" i="6"/>
  <c r="M1643" i="6"/>
  <c r="N1643" i="6"/>
  <c r="Q1643" i="6"/>
  <c r="R1643" i="6"/>
  <c r="S1643" i="6"/>
  <c r="M1644" i="6"/>
  <c r="N1644" i="6"/>
  <c r="Q1644" i="6"/>
  <c r="R1644" i="6"/>
  <c r="S1644" i="6"/>
  <c r="M1645" i="6"/>
  <c r="N1645" i="6"/>
  <c r="Q1645" i="6"/>
  <c r="R1645" i="6"/>
  <c r="S1645" i="6"/>
  <c r="M1646" i="6"/>
  <c r="N1646" i="6"/>
  <c r="Q1646" i="6"/>
  <c r="R1646" i="6"/>
  <c r="S1646" i="6"/>
  <c r="M1647" i="6"/>
  <c r="N1647" i="6"/>
  <c r="Q1647" i="6"/>
  <c r="R1647" i="6"/>
  <c r="S1647" i="6"/>
  <c r="M1648" i="6"/>
  <c r="N1648" i="6"/>
  <c r="Q1648" i="6"/>
  <c r="R1648" i="6"/>
  <c r="S1648" i="6"/>
  <c r="M1649" i="6"/>
  <c r="N1649" i="6"/>
  <c r="Q1649" i="6"/>
  <c r="R1649" i="6"/>
  <c r="S1649" i="6"/>
  <c r="M1650" i="6"/>
  <c r="N1650" i="6"/>
  <c r="Q1650" i="6"/>
  <c r="R1650" i="6"/>
  <c r="S1650" i="6"/>
  <c r="M1651" i="6"/>
  <c r="N1651" i="6"/>
  <c r="Q1651" i="6"/>
  <c r="R1651" i="6"/>
  <c r="S1651" i="6"/>
  <c r="M1652" i="6"/>
  <c r="N1652" i="6"/>
  <c r="Q1652" i="6"/>
  <c r="R1652" i="6"/>
  <c r="S1652" i="6"/>
  <c r="M1653" i="6"/>
  <c r="N1653" i="6"/>
  <c r="Q1653" i="6"/>
  <c r="R1653" i="6"/>
  <c r="S1653" i="6"/>
  <c r="M1654" i="6"/>
  <c r="N1654" i="6"/>
  <c r="Q1654" i="6"/>
  <c r="R1654" i="6"/>
  <c r="S1654" i="6"/>
  <c r="M1655" i="6"/>
  <c r="N1655" i="6"/>
  <c r="Q1655" i="6"/>
  <c r="R1655" i="6"/>
  <c r="S1655" i="6"/>
  <c r="M1656" i="6"/>
  <c r="N1656" i="6"/>
  <c r="Q1656" i="6"/>
  <c r="R1656" i="6"/>
  <c r="S1656" i="6"/>
  <c r="M1657" i="6"/>
  <c r="N1657" i="6"/>
  <c r="Q1657" i="6"/>
  <c r="R1657" i="6"/>
  <c r="S1657" i="6"/>
  <c r="M1658" i="6"/>
  <c r="N1658" i="6"/>
  <c r="Q1658" i="6"/>
  <c r="R1658" i="6"/>
  <c r="S1658" i="6"/>
  <c r="M1660" i="6"/>
  <c r="N1660" i="6"/>
  <c r="Q1660" i="6"/>
  <c r="R1660" i="6"/>
  <c r="S1660" i="6"/>
  <c r="M1661" i="6"/>
  <c r="N1661" i="6"/>
  <c r="Q1661" i="6"/>
  <c r="R1661" i="6"/>
  <c r="S1661" i="6"/>
  <c r="M1662" i="6"/>
  <c r="N1662" i="6"/>
  <c r="Q1662" i="6"/>
  <c r="R1662" i="6"/>
  <c r="S1662" i="6"/>
  <c r="M1663" i="6"/>
  <c r="N1663" i="6"/>
  <c r="Q1663" i="6"/>
  <c r="R1663" i="6"/>
  <c r="S1663" i="6"/>
  <c r="M1664" i="6"/>
  <c r="N1664" i="6"/>
  <c r="Q1664" i="6"/>
  <c r="R1664" i="6"/>
  <c r="S1664" i="6"/>
  <c r="M1665" i="6"/>
  <c r="N1665" i="6"/>
  <c r="Q1665" i="6"/>
  <c r="R1665" i="6"/>
  <c r="S1665" i="6"/>
  <c r="M1666" i="6"/>
  <c r="N1666" i="6"/>
  <c r="Q1666" i="6"/>
  <c r="R1666" i="6"/>
  <c r="S1666" i="6"/>
  <c r="M1667" i="6"/>
  <c r="N1667" i="6"/>
  <c r="Q1667" i="6"/>
  <c r="R1667" i="6"/>
  <c r="S1667" i="6"/>
  <c r="M1668" i="6"/>
  <c r="N1668" i="6"/>
  <c r="Q1668" i="6"/>
  <c r="R1668" i="6"/>
  <c r="S1668" i="6"/>
  <c r="M1669" i="6"/>
  <c r="N1669" i="6"/>
  <c r="Q1669" i="6"/>
  <c r="R1669" i="6"/>
  <c r="S1669" i="6"/>
  <c r="M1670" i="6"/>
  <c r="N1670" i="6"/>
  <c r="Q1670" i="6"/>
  <c r="R1670" i="6"/>
  <c r="S1670" i="6"/>
  <c r="M1673" i="6"/>
  <c r="N1673" i="6"/>
  <c r="Q1673" i="6"/>
  <c r="R1673" i="6"/>
  <c r="S1673" i="6"/>
  <c r="M1674" i="6"/>
  <c r="N1674" i="6"/>
  <c r="Q1674" i="6"/>
  <c r="R1674" i="6"/>
  <c r="S1674" i="6"/>
  <c r="M1675" i="6"/>
  <c r="N1675" i="6"/>
  <c r="Q1675" i="6"/>
  <c r="R1675" i="6"/>
  <c r="S1675" i="6"/>
  <c r="M1676" i="6"/>
  <c r="N1676" i="6"/>
  <c r="Q1676" i="6"/>
  <c r="R1676" i="6"/>
  <c r="S1676" i="6"/>
  <c r="M1677" i="6"/>
  <c r="N1677" i="6"/>
  <c r="Q1677" i="6"/>
  <c r="R1677" i="6"/>
  <c r="S1677" i="6"/>
  <c r="M1678" i="6"/>
  <c r="N1678" i="6"/>
  <c r="Q1678" i="6"/>
  <c r="R1678" i="6"/>
  <c r="S1678" i="6"/>
  <c r="M1679" i="6"/>
  <c r="N1679" i="6"/>
  <c r="Q1679" i="6"/>
  <c r="R1679" i="6"/>
  <c r="S1679" i="6"/>
  <c r="M1680" i="6"/>
  <c r="N1680" i="6"/>
  <c r="Q1680" i="6"/>
  <c r="R1680" i="6"/>
  <c r="S1680" i="6"/>
  <c r="M1681" i="6"/>
  <c r="N1681" i="6"/>
  <c r="Q1681" i="6"/>
  <c r="R1681" i="6"/>
  <c r="S1681" i="6"/>
  <c r="M1682" i="6"/>
  <c r="N1682" i="6"/>
  <c r="Q1682" i="6"/>
  <c r="R1682" i="6"/>
  <c r="S1682" i="6"/>
  <c r="M1683" i="6"/>
  <c r="N1683" i="6"/>
  <c r="Q1683" i="6"/>
  <c r="R1683" i="6"/>
  <c r="S1683" i="6"/>
  <c r="M1684" i="6"/>
  <c r="N1684" i="6"/>
  <c r="Q1684" i="6"/>
  <c r="R1684" i="6"/>
  <c r="S1684" i="6"/>
  <c r="M1685" i="6"/>
  <c r="N1685" i="6"/>
  <c r="Q1685" i="6"/>
  <c r="R1685" i="6"/>
  <c r="S1685" i="6"/>
  <c r="M1686" i="6"/>
  <c r="N1686" i="6"/>
  <c r="Q1686" i="6"/>
  <c r="R1686" i="6"/>
  <c r="S1686" i="6"/>
  <c r="M1687" i="6"/>
  <c r="N1687" i="6"/>
  <c r="Q1687" i="6"/>
  <c r="R1687" i="6"/>
  <c r="S1687" i="6"/>
  <c r="M1688" i="6"/>
  <c r="N1688" i="6"/>
  <c r="Q1688" i="6"/>
  <c r="R1688" i="6"/>
  <c r="S1688" i="6"/>
  <c r="M1689" i="6"/>
  <c r="N1689" i="6"/>
  <c r="Q1689" i="6"/>
  <c r="R1689" i="6"/>
  <c r="S1689" i="6"/>
  <c r="M1690" i="6"/>
  <c r="N1690" i="6"/>
  <c r="Q1690" i="6"/>
  <c r="R1690" i="6"/>
  <c r="S1690" i="6"/>
  <c r="M1691" i="6"/>
  <c r="N1691" i="6"/>
  <c r="Q1691" i="6"/>
  <c r="R1691" i="6"/>
  <c r="S1691" i="6"/>
  <c r="M1692" i="6"/>
  <c r="N1692" i="6"/>
  <c r="Q1692" i="6"/>
  <c r="R1692" i="6"/>
  <c r="S1692" i="6"/>
  <c r="M1693" i="6"/>
  <c r="N1693" i="6"/>
  <c r="Q1693" i="6"/>
  <c r="R1693" i="6"/>
  <c r="S1693" i="6"/>
  <c r="M1694" i="6"/>
  <c r="N1694" i="6"/>
  <c r="Q1694" i="6"/>
  <c r="R1694" i="6"/>
  <c r="S1694" i="6"/>
  <c r="M1695" i="6"/>
  <c r="N1695" i="6"/>
  <c r="Q1695" i="6"/>
  <c r="R1695" i="6"/>
  <c r="S1695" i="6"/>
  <c r="M1696" i="6"/>
  <c r="N1696" i="6"/>
  <c r="Q1696" i="6"/>
  <c r="R1696" i="6"/>
  <c r="S1696" i="6"/>
  <c r="M1697" i="6"/>
  <c r="N1697" i="6"/>
  <c r="Q1697" i="6"/>
  <c r="R1697" i="6"/>
  <c r="S1697" i="6"/>
  <c r="M1698" i="6"/>
  <c r="N1698" i="6"/>
  <c r="Q1698" i="6"/>
  <c r="R1698" i="6"/>
  <c r="S1698" i="6"/>
  <c r="M1699" i="6"/>
  <c r="N1699" i="6"/>
  <c r="Q1699" i="6"/>
  <c r="R1699" i="6"/>
  <c r="S1699" i="6"/>
  <c r="M1700" i="6"/>
  <c r="N1700" i="6"/>
  <c r="Q1700" i="6"/>
  <c r="R1700" i="6"/>
  <c r="S1700" i="6"/>
  <c r="M1701" i="6"/>
  <c r="N1701" i="6"/>
  <c r="Q1701" i="6"/>
  <c r="R1701" i="6"/>
  <c r="S1701" i="6"/>
  <c r="M1702" i="6"/>
  <c r="N1702" i="6"/>
  <c r="Q1702" i="6"/>
  <c r="R1702" i="6"/>
  <c r="S1702" i="6"/>
  <c r="M1703" i="6"/>
  <c r="N1703" i="6"/>
  <c r="Q1703" i="6"/>
  <c r="R1703" i="6"/>
  <c r="S1703" i="6"/>
  <c r="M1704" i="6"/>
  <c r="N1704" i="6"/>
  <c r="Q1704" i="6"/>
  <c r="R1704" i="6"/>
  <c r="S1704" i="6"/>
  <c r="M1705" i="6"/>
  <c r="N1705" i="6"/>
  <c r="Q1705" i="6"/>
  <c r="R1705" i="6"/>
  <c r="S1705" i="6"/>
  <c r="M1706" i="6"/>
  <c r="N1706" i="6"/>
  <c r="Q1706" i="6"/>
  <c r="R1706" i="6"/>
  <c r="S1706" i="6"/>
  <c r="M1707" i="6"/>
  <c r="N1707" i="6"/>
  <c r="Q1707" i="6"/>
  <c r="R1707" i="6"/>
  <c r="S1707" i="6"/>
  <c r="M1708" i="6"/>
  <c r="N1708" i="6"/>
  <c r="Q1708" i="6"/>
  <c r="R1708" i="6"/>
  <c r="S1708" i="6"/>
  <c r="M1709" i="6"/>
  <c r="N1709" i="6"/>
  <c r="Q1709" i="6"/>
  <c r="R1709" i="6"/>
  <c r="S1709" i="6"/>
  <c r="M1710" i="6"/>
  <c r="N1710" i="6"/>
  <c r="Q1710" i="6"/>
  <c r="R1710" i="6"/>
  <c r="S1710" i="6"/>
  <c r="M1711" i="6"/>
  <c r="N1711" i="6"/>
  <c r="Q1711" i="6"/>
  <c r="R1711" i="6"/>
  <c r="S1711" i="6"/>
  <c r="M1712" i="6"/>
  <c r="N1712" i="6"/>
  <c r="Q1712" i="6"/>
  <c r="R1712" i="6"/>
  <c r="S1712" i="6"/>
  <c r="M1713" i="6"/>
  <c r="N1713" i="6"/>
  <c r="Q1713" i="6"/>
  <c r="R1713" i="6"/>
  <c r="S1713" i="6"/>
  <c r="M1714" i="6"/>
  <c r="N1714" i="6"/>
  <c r="Q1714" i="6"/>
  <c r="R1714" i="6"/>
  <c r="S1714" i="6"/>
  <c r="M1715" i="6"/>
  <c r="N1715" i="6"/>
  <c r="Q1715" i="6"/>
  <c r="R1715" i="6"/>
  <c r="S1715" i="6"/>
  <c r="M1716" i="6"/>
  <c r="N1716" i="6"/>
  <c r="Q1716" i="6"/>
  <c r="R1716" i="6"/>
  <c r="S1716" i="6"/>
  <c r="M1717" i="6"/>
  <c r="N1717" i="6"/>
  <c r="Q1717" i="6"/>
  <c r="R1717" i="6"/>
  <c r="S1717" i="6"/>
  <c r="M1718" i="6"/>
  <c r="N1718" i="6"/>
  <c r="Q1718" i="6"/>
  <c r="R1718" i="6"/>
  <c r="S1718" i="6"/>
  <c r="M1719" i="6"/>
  <c r="N1719" i="6"/>
  <c r="Q1719" i="6"/>
  <c r="R1719" i="6"/>
  <c r="S1719" i="6"/>
  <c r="M1720" i="6"/>
  <c r="N1720" i="6"/>
  <c r="Q1720" i="6"/>
  <c r="R1720" i="6"/>
  <c r="S1720" i="6"/>
  <c r="M1721" i="6"/>
  <c r="N1721" i="6"/>
  <c r="Q1721" i="6"/>
  <c r="R1721" i="6"/>
  <c r="S1721" i="6"/>
  <c r="M1722" i="6"/>
  <c r="N1722" i="6"/>
  <c r="Q1722" i="6"/>
  <c r="R1722" i="6"/>
  <c r="S1722" i="6"/>
  <c r="M1723" i="6"/>
  <c r="N1723" i="6"/>
  <c r="Q1723" i="6"/>
  <c r="R1723" i="6"/>
  <c r="S1723" i="6"/>
  <c r="M1724" i="6"/>
  <c r="N1724" i="6"/>
  <c r="Q1724" i="6"/>
  <c r="R1724" i="6"/>
  <c r="S1724" i="6"/>
  <c r="M1725" i="6"/>
  <c r="N1725" i="6"/>
  <c r="Q1725" i="6"/>
  <c r="R1725" i="6"/>
  <c r="S1725" i="6"/>
  <c r="M1726" i="6"/>
  <c r="N1726" i="6"/>
  <c r="Q1726" i="6"/>
  <c r="R1726" i="6"/>
  <c r="S1726" i="6"/>
  <c r="M1727" i="6"/>
  <c r="N1727" i="6"/>
  <c r="Q1727" i="6"/>
  <c r="R1727" i="6"/>
  <c r="S1727" i="6"/>
  <c r="M1728" i="6"/>
  <c r="N1728" i="6"/>
  <c r="Q1728" i="6"/>
  <c r="R1728" i="6"/>
  <c r="S1728" i="6"/>
  <c r="M1729" i="6"/>
  <c r="N1729" i="6"/>
  <c r="Q1729" i="6"/>
  <c r="R1729" i="6"/>
  <c r="S1729" i="6"/>
  <c r="M1730" i="6"/>
  <c r="N1730" i="6"/>
  <c r="Q1730" i="6"/>
  <c r="R1730" i="6"/>
  <c r="S1730" i="6"/>
  <c r="M1731" i="6"/>
  <c r="N1731" i="6"/>
  <c r="Q1731" i="6"/>
  <c r="R1731" i="6"/>
  <c r="S1731" i="6"/>
  <c r="M1732" i="6"/>
  <c r="N1732" i="6"/>
  <c r="Q1732" i="6"/>
  <c r="R1732" i="6"/>
  <c r="S1732" i="6"/>
  <c r="M1733" i="6"/>
  <c r="N1733" i="6"/>
  <c r="Q1733" i="6"/>
  <c r="R1733" i="6"/>
  <c r="S1733" i="6"/>
  <c r="M1734" i="6"/>
  <c r="N1734" i="6"/>
  <c r="Q1734" i="6"/>
  <c r="R1734" i="6"/>
  <c r="S1734" i="6"/>
  <c r="M1735" i="6"/>
  <c r="N1735" i="6"/>
  <c r="Q1735" i="6"/>
  <c r="R1735" i="6"/>
  <c r="S1735" i="6"/>
  <c r="M1736" i="6"/>
  <c r="N1736" i="6"/>
  <c r="Q1736" i="6"/>
  <c r="R1736" i="6"/>
  <c r="S1736" i="6"/>
  <c r="M1737" i="6"/>
  <c r="N1737" i="6"/>
  <c r="Q1737" i="6"/>
  <c r="R1737" i="6"/>
  <c r="S1737" i="6"/>
  <c r="M1738" i="6"/>
  <c r="N1738" i="6"/>
  <c r="Q1738" i="6"/>
  <c r="R1738" i="6"/>
  <c r="S1738" i="6"/>
  <c r="M1739" i="6"/>
  <c r="N1739" i="6"/>
  <c r="Q1739" i="6"/>
  <c r="R1739" i="6"/>
  <c r="S1739" i="6"/>
  <c r="M1740" i="6"/>
  <c r="N1740" i="6"/>
  <c r="Q1740" i="6"/>
  <c r="R1740" i="6"/>
  <c r="S1740" i="6"/>
  <c r="M1741" i="6"/>
  <c r="N1741" i="6"/>
  <c r="Q1741" i="6"/>
  <c r="R1741" i="6"/>
  <c r="S1741" i="6"/>
  <c r="M1742" i="6"/>
  <c r="N1742" i="6"/>
  <c r="Q1742" i="6"/>
  <c r="R1742" i="6"/>
  <c r="S1742" i="6"/>
  <c r="M1743" i="6"/>
  <c r="N1743" i="6"/>
  <c r="Q1743" i="6"/>
  <c r="R1743" i="6"/>
  <c r="S1743" i="6"/>
  <c r="M1744" i="6"/>
  <c r="N1744" i="6"/>
  <c r="Q1744" i="6"/>
  <c r="R1744" i="6"/>
  <c r="S1744" i="6"/>
  <c r="M1745" i="6"/>
  <c r="N1745" i="6"/>
  <c r="Q1745" i="6"/>
  <c r="R1745" i="6"/>
  <c r="S1745" i="6"/>
  <c r="M1746" i="6"/>
  <c r="N1746" i="6"/>
  <c r="Q1746" i="6"/>
  <c r="R1746" i="6"/>
  <c r="S1746" i="6"/>
  <c r="M1747" i="6"/>
  <c r="N1747" i="6"/>
  <c r="Q1747" i="6"/>
  <c r="R1747" i="6"/>
  <c r="S1747" i="6"/>
  <c r="M1748" i="6"/>
  <c r="N1748" i="6"/>
  <c r="Q1748" i="6"/>
  <c r="R1748" i="6"/>
  <c r="S1748" i="6"/>
  <c r="M1749" i="6"/>
  <c r="N1749" i="6"/>
  <c r="Q1749" i="6"/>
  <c r="R1749" i="6"/>
  <c r="S1749" i="6"/>
  <c r="M1750" i="6"/>
  <c r="N1750" i="6"/>
  <c r="Q1750" i="6"/>
  <c r="R1750" i="6"/>
  <c r="S1750" i="6"/>
  <c r="M1751" i="6"/>
  <c r="N1751" i="6"/>
  <c r="Q1751" i="6"/>
  <c r="R1751" i="6"/>
  <c r="S1751" i="6"/>
  <c r="M1752" i="6"/>
  <c r="N1752" i="6"/>
  <c r="Q1752" i="6"/>
  <c r="R1752" i="6"/>
  <c r="S1752" i="6"/>
  <c r="M1753" i="6"/>
  <c r="N1753" i="6"/>
  <c r="Q1753" i="6"/>
  <c r="R1753" i="6"/>
  <c r="S1753" i="6"/>
  <c r="M1754" i="6"/>
  <c r="N1754" i="6"/>
  <c r="Q1754" i="6"/>
  <c r="R1754" i="6"/>
  <c r="S1754" i="6"/>
  <c r="M1755" i="6"/>
  <c r="N1755" i="6"/>
  <c r="Q1755" i="6"/>
  <c r="R1755" i="6"/>
  <c r="S1755" i="6"/>
  <c r="M1756" i="6"/>
  <c r="N1756" i="6"/>
  <c r="Q1756" i="6"/>
  <c r="R1756" i="6"/>
  <c r="S1756" i="6"/>
  <c r="M1757" i="6"/>
  <c r="N1757" i="6"/>
  <c r="Q1757" i="6"/>
  <c r="R1757" i="6"/>
  <c r="S1757" i="6"/>
  <c r="M1758" i="6"/>
  <c r="N1758" i="6"/>
  <c r="Q1758" i="6"/>
  <c r="R1758" i="6"/>
  <c r="S1758" i="6"/>
  <c r="M1759" i="6"/>
  <c r="N1759" i="6"/>
  <c r="Q1759" i="6"/>
  <c r="R1759" i="6"/>
  <c r="S1759" i="6"/>
  <c r="M1760" i="6"/>
  <c r="N1760" i="6"/>
  <c r="Q1760" i="6"/>
  <c r="R1760" i="6"/>
  <c r="S1760" i="6"/>
  <c r="M1761" i="6"/>
  <c r="N1761" i="6"/>
  <c r="Q1761" i="6"/>
  <c r="R1761" i="6"/>
  <c r="S1761" i="6"/>
  <c r="M1762" i="6"/>
  <c r="N1762" i="6"/>
  <c r="Q1762" i="6"/>
  <c r="R1762" i="6"/>
  <c r="S1762" i="6"/>
  <c r="M1763" i="6"/>
  <c r="N1763" i="6"/>
  <c r="Q1763" i="6"/>
  <c r="R1763" i="6"/>
  <c r="S1763" i="6"/>
  <c r="M1764" i="6"/>
  <c r="N1764" i="6"/>
  <c r="Q1764" i="6"/>
  <c r="R1764" i="6"/>
  <c r="S1764" i="6"/>
  <c r="M1765" i="6"/>
  <c r="N1765" i="6"/>
  <c r="Q1765" i="6"/>
  <c r="R1765" i="6"/>
  <c r="S1765" i="6"/>
  <c r="M1766" i="6"/>
  <c r="N1766" i="6"/>
  <c r="Q1766" i="6"/>
  <c r="R1766" i="6"/>
  <c r="S1766" i="6"/>
  <c r="M1767" i="6"/>
  <c r="N1767" i="6"/>
  <c r="Q1767" i="6"/>
  <c r="R1767" i="6"/>
  <c r="S1767" i="6"/>
  <c r="M1768" i="6"/>
  <c r="N1768" i="6"/>
  <c r="Q1768" i="6"/>
  <c r="R1768" i="6"/>
  <c r="S1768" i="6"/>
  <c r="M1769" i="6"/>
  <c r="N1769" i="6"/>
  <c r="Q1769" i="6"/>
  <c r="R1769" i="6"/>
  <c r="S1769" i="6"/>
  <c r="M1770" i="6"/>
  <c r="N1770" i="6"/>
  <c r="Q1770" i="6"/>
  <c r="R1770" i="6"/>
  <c r="S1770" i="6"/>
  <c r="M1771" i="6"/>
  <c r="N1771" i="6"/>
  <c r="Q1771" i="6"/>
  <c r="R1771" i="6"/>
  <c r="S1771" i="6"/>
  <c r="M1772" i="6"/>
  <c r="N1772" i="6"/>
  <c r="Q1772" i="6"/>
  <c r="R1772" i="6"/>
  <c r="S1772" i="6"/>
  <c r="M1773" i="6"/>
  <c r="N1773" i="6"/>
  <c r="Q1773" i="6"/>
  <c r="R1773" i="6"/>
  <c r="S1773" i="6"/>
  <c r="M1774" i="6"/>
  <c r="N1774" i="6"/>
  <c r="Q1774" i="6"/>
  <c r="R1774" i="6"/>
  <c r="S1774" i="6"/>
  <c r="M1775" i="6"/>
  <c r="N1775" i="6"/>
  <c r="Q1775" i="6"/>
  <c r="R1775" i="6"/>
  <c r="S1775" i="6"/>
  <c r="M1776" i="6"/>
  <c r="N1776" i="6"/>
  <c r="Q1776" i="6"/>
  <c r="R1776" i="6"/>
  <c r="S1776" i="6"/>
  <c r="M1777" i="6"/>
  <c r="N1777" i="6"/>
  <c r="Q1777" i="6"/>
  <c r="R1777" i="6"/>
  <c r="S1777" i="6"/>
  <c r="M1779" i="6"/>
  <c r="N1779" i="6"/>
  <c r="Q1779" i="6"/>
  <c r="R1779" i="6"/>
  <c r="S1779" i="6"/>
  <c r="M1780" i="6"/>
  <c r="N1780" i="6"/>
  <c r="Q1780" i="6"/>
  <c r="R1780" i="6"/>
  <c r="S1780" i="6"/>
  <c r="M1781" i="6"/>
  <c r="N1781" i="6"/>
  <c r="Q1781" i="6"/>
  <c r="R1781" i="6"/>
  <c r="S1781" i="6"/>
  <c r="M1782" i="6"/>
  <c r="N1782" i="6"/>
  <c r="Q1782" i="6"/>
  <c r="R1782" i="6"/>
  <c r="S1782" i="6"/>
  <c r="M1783" i="6"/>
  <c r="N1783" i="6"/>
  <c r="Q1783" i="6"/>
  <c r="R1783" i="6"/>
  <c r="S1783" i="6"/>
  <c r="M1784" i="6"/>
  <c r="N1784" i="6"/>
  <c r="Q1784" i="6"/>
  <c r="R1784" i="6"/>
  <c r="S1784" i="6"/>
  <c r="M1785" i="6"/>
  <c r="N1785" i="6"/>
  <c r="Q1785" i="6"/>
  <c r="R1785" i="6"/>
  <c r="S1785" i="6"/>
  <c r="M1786" i="6"/>
  <c r="N1786" i="6"/>
  <c r="Q1786" i="6"/>
  <c r="R1786" i="6"/>
  <c r="S1786" i="6"/>
  <c r="M1787" i="6"/>
  <c r="N1787" i="6"/>
  <c r="Q1787" i="6"/>
  <c r="R1787" i="6"/>
  <c r="S1787" i="6"/>
  <c r="M1788" i="6"/>
  <c r="N1788" i="6"/>
  <c r="Q1788" i="6"/>
  <c r="R1788" i="6"/>
  <c r="S1788" i="6"/>
  <c r="M1789" i="6"/>
  <c r="N1789" i="6"/>
  <c r="Q1789" i="6"/>
  <c r="R1789" i="6"/>
  <c r="S1789" i="6"/>
  <c r="M1790" i="6"/>
  <c r="N1790" i="6"/>
  <c r="Q1790" i="6"/>
  <c r="R1790" i="6"/>
  <c r="S1790" i="6"/>
  <c r="M1791" i="6"/>
  <c r="N1791" i="6"/>
  <c r="Q1791" i="6"/>
  <c r="R1791" i="6"/>
  <c r="S1791" i="6"/>
  <c r="M1792" i="6"/>
  <c r="N1792" i="6"/>
  <c r="Q1792" i="6"/>
  <c r="R1792" i="6"/>
  <c r="S1792" i="6"/>
  <c r="M1793" i="6"/>
  <c r="N1793" i="6"/>
  <c r="Q1793" i="6"/>
  <c r="R1793" i="6"/>
  <c r="S1793" i="6"/>
  <c r="M1794" i="6"/>
  <c r="N1794" i="6"/>
  <c r="Q1794" i="6"/>
  <c r="R1794" i="6"/>
  <c r="S1794" i="6"/>
  <c r="M1795" i="6"/>
  <c r="N1795" i="6"/>
  <c r="Q1795" i="6"/>
  <c r="R1795" i="6"/>
  <c r="S1795" i="6"/>
  <c r="M1796" i="6"/>
  <c r="N1796" i="6"/>
  <c r="Q1796" i="6"/>
  <c r="R1796" i="6"/>
  <c r="S1796" i="6"/>
  <c r="M1797" i="6"/>
  <c r="N1797" i="6"/>
  <c r="Q1797" i="6"/>
  <c r="R1797" i="6"/>
  <c r="S1797" i="6"/>
  <c r="M1798" i="6"/>
  <c r="N1798" i="6"/>
  <c r="Q1798" i="6"/>
  <c r="R1798" i="6"/>
  <c r="S1798" i="6"/>
  <c r="M1799" i="6"/>
  <c r="N1799" i="6"/>
  <c r="Q1799" i="6"/>
  <c r="R1799" i="6"/>
  <c r="S1799" i="6"/>
  <c r="M1800" i="6"/>
  <c r="N1800" i="6"/>
  <c r="Q1800" i="6"/>
  <c r="R1800" i="6"/>
  <c r="S1800" i="6"/>
  <c r="M1801" i="6"/>
  <c r="N1801" i="6"/>
  <c r="Q1801" i="6"/>
  <c r="R1801" i="6"/>
  <c r="S1801" i="6"/>
  <c r="M1802" i="6"/>
  <c r="N1802" i="6"/>
  <c r="Q1802" i="6"/>
  <c r="R1802" i="6"/>
  <c r="S1802" i="6"/>
  <c r="M1803" i="6"/>
  <c r="N1803" i="6"/>
  <c r="Q1803" i="6"/>
  <c r="R1803" i="6"/>
  <c r="S1803" i="6"/>
  <c r="M1804" i="6"/>
  <c r="N1804" i="6"/>
  <c r="Q1804" i="6"/>
  <c r="R1804" i="6"/>
  <c r="S1804" i="6"/>
  <c r="M1805" i="6"/>
  <c r="N1805" i="6"/>
  <c r="Q1805" i="6"/>
  <c r="R1805" i="6"/>
  <c r="S1805" i="6"/>
  <c r="M1806" i="6"/>
  <c r="N1806" i="6"/>
  <c r="Q1806" i="6"/>
  <c r="R1806" i="6"/>
  <c r="S1806" i="6"/>
  <c r="M1807" i="6"/>
  <c r="N1807" i="6"/>
  <c r="Q1807" i="6"/>
  <c r="R1807" i="6"/>
  <c r="S1807" i="6"/>
  <c r="M1808" i="6"/>
  <c r="N1808" i="6"/>
  <c r="Q1808" i="6"/>
  <c r="R1808" i="6"/>
  <c r="S1808" i="6"/>
  <c r="M1809" i="6"/>
  <c r="N1809" i="6"/>
  <c r="Q1809" i="6"/>
  <c r="R1809" i="6"/>
  <c r="S1809" i="6"/>
  <c r="M1810" i="6"/>
  <c r="N1810" i="6"/>
  <c r="Q1810" i="6"/>
  <c r="R1810" i="6"/>
  <c r="S1810" i="6"/>
  <c r="M1811" i="6"/>
  <c r="N1811" i="6"/>
  <c r="Q1811" i="6"/>
  <c r="R1811" i="6"/>
  <c r="S1811" i="6"/>
  <c r="M1812" i="6"/>
  <c r="N1812" i="6"/>
  <c r="Q1812" i="6"/>
  <c r="R1812" i="6"/>
  <c r="S1812" i="6"/>
  <c r="M1813" i="6"/>
  <c r="N1813" i="6"/>
  <c r="Q1813" i="6"/>
  <c r="R1813" i="6"/>
  <c r="S1813" i="6"/>
  <c r="M1814" i="6"/>
  <c r="N1814" i="6"/>
  <c r="Q1814" i="6"/>
  <c r="R1814" i="6"/>
  <c r="S1814" i="6"/>
  <c r="M1815" i="6"/>
  <c r="N1815" i="6"/>
  <c r="Q1815" i="6"/>
  <c r="R1815" i="6"/>
  <c r="S1815" i="6"/>
  <c r="M1816" i="6"/>
  <c r="N1816" i="6"/>
  <c r="Q1816" i="6"/>
  <c r="R1816" i="6"/>
  <c r="S1816" i="6"/>
  <c r="M1817" i="6"/>
  <c r="N1817" i="6"/>
  <c r="Q1817" i="6"/>
  <c r="R1817" i="6"/>
  <c r="S1817" i="6"/>
  <c r="M1819" i="6"/>
  <c r="N1819" i="6"/>
  <c r="Q1819" i="6"/>
  <c r="R1819" i="6"/>
  <c r="S1819" i="6"/>
  <c r="M1820" i="6"/>
  <c r="N1820" i="6"/>
  <c r="Q1820" i="6"/>
  <c r="R1820" i="6"/>
  <c r="S1820" i="6"/>
  <c r="M1821" i="6"/>
  <c r="N1821" i="6"/>
  <c r="Q1821" i="6"/>
  <c r="R1821" i="6"/>
  <c r="S1821" i="6"/>
  <c r="M1822" i="6"/>
  <c r="N1822" i="6"/>
  <c r="Q1822" i="6"/>
  <c r="R1822" i="6"/>
  <c r="S1822" i="6"/>
  <c r="M1823" i="6"/>
  <c r="N1823" i="6"/>
  <c r="Q1823" i="6"/>
  <c r="R1823" i="6"/>
  <c r="S1823" i="6"/>
  <c r="M1824" i="6"/>
  <c r="N1824" i="6"/>
  <c r="Q1824" i="6"/>
  <c r="R1824" i="6"/>
  <c r="S1824" i="6"/>
  <c r="M1825" i="6"/>
  <c r="N1825" i="6"/>
  <c r="Q1825" i="6"/>
  <c r="R1825" i="6"/>
  <c r="S1825" i="6"/>
  <c r="M1826" i="6"/>
  <c r="N1826" i="6"/>
  <c r="Q1826" i="6"/>
  <c r="R1826" i="6"/>
  <c r="S1826" i="6"/>
  <c r="M1827" i="6"/>
  <c r="N1827" i="6"/>
  <c r="Q1827" i="6"/>
  <c r="R1827" i="6"/>
  <c r="S1827" i="6"/>
  <c r="M1828" i="6"/>
  <c r="N1828" i="6"/>
  <c r="Q1828" i="6"/>
  <c r="R1828" i="6"/>
  <c r="S1828" i="6"/>
  <c r="M1829" i="6"/>
  <c r="N1829" i="6"/>
  <c r="Q1829" i="6"/>
  <c r="R1829" i="6"/>
  <c r="S1829" i="6"/>
  <c r="M1830" i="6"/>
  <c r="N1830" i="6"/>
  <c r="Q1830" i="6"/>
  <c r="R1830" i="6"/>
  <c r="S1830" i="6"/>
  <c r="M1831" i="6"/>
  <c r="N1831" i="6"/>
  <c r="Q1831" i="6"/>
  <c r="R1831" i="6"/>
  <c r="S1831" i="6"/>
  <c r="M1832" i="6"/>
  <c r="N1832" i="6"/>
  <c r="Q1832" i="6"/>
  <c r="R1832" i="6"/>
  <c r="S1832" i="6"/>
  <c r="M1833" i="6"/>
  <c r="N1833" i="6"/>
  <c r="Q1833" i="6"/>
  <c r="R1833" i="6"/>
  <c r="S1833" i="6"/>
  <c r="M1834" i="6"/>
  <c r="N1834" i="6"/>
  <c r="Q1834" i="6"/>
  <c r="R1834" i="6"/>
  <c r="S1834" i="6"/>
  <c r="M1835" i="6"/>
  <c r="N1835" i="6"/>
  <c r="Q1835" i="6"/>
  <c r="R1835" i="6"/>
  <c r="S1835" i="6"/>
  <c r="M1836" i="6"/>
  <c r="N1836" i="6"/>
  <c r="Q1836" i="6"/>
  <c r="R1836" i="6"/>
  <c r="S1836" i="6"/>
  <c r="M1837" i="6"/>
  <c r="N1837" i="6"/>
  <c r="Q1837" i="6"/>
  <c r="R1837" i="6"/>
  <c r="S1837" i="6"/>
  <c r="M1839" i="6"/>
  <c r="N1839" i="6"/>
  <c r="Q1839" i="6"/>
  <c r="R1839" i="6"/>
  <c r="S1839" i="6"/>
  <c r="M1840" i="6"/>
  <c r="N1840" i="6"/>
  <c r="Q1840" i="6"/>
  <c r="R1840" i="6"/>
  <c r="S1840" i="6"/>
  <c r="M1841" i="6"/>
  <c r="N1841" i="6"/>
  <c r="Q1841" i="6"/>
  <c r="R1841" i="6"/>
  <c r="S1841" i="6"/>
  <c r="M1842" i="6"/>
  <c r="N1842" i="6"/>
  <c r="Q1842" i="6"/>
  <c r="R1842" i="6"/>
  <c r="S1842" i="6"/>
  <c r="M1843" i="6"/>
  <c r="N1843" i="6"/>
  <c r="Q1843" i="6"/>
  <c r="R1843" i="6"/>
  <c r="S1843" i="6"/>
  <c r="M1844" i="6"/>
  <c r="N1844" i="6"/>
  <c r="Q1844" i="6"/>
  <c r="R1844" i="6"/>
  <c r="S1844" i="6"/>
  <c r="M1845" i="6"/>
  <c r="N1845" i="6"/>
  <c r="Q1845" i="6"/>
  <c r="R1845" i="6"/>
  <c r="S1845" i="6"/>
  <c r="M1846" i="6"/>
  <c r="N1846" i="6"/>
  <c r="Q1846" i="6"/>
  <c r="R1846" i="6"/>
  <c r="S1846" i="6"/>
  <c r="M1847" i="6"/>
  <c r="N1847" i="6"/>
  <c r="Q1847" i="6"/>
  <c r="R1847" i="6"/>
  <c r="S1847" i="6"/>
  <c r="M1848" i="6"/>
  <c r="N1848" i="6"/>
  <c r="Q1848" i="6"/>
  <c r="R1848" i="6"/>
  <c r="S1848" i="6"/>
  <c r="M1849" i="6"/>
  <c r="N1849" i="6"/>
  <c r="Q1849" i="6"/>
  <c r="R1849" i="6"/>
  <c r="S1849" i="6"/>
  <c r="M1850" i="6"/>
  <c r="N1850" i="6"/>
  <c r="Q1850" i="6"/>
  <c r="R1850" i="6"/>
  <c r="S1850" i="6"/>
  <c r="M1851" i="6"/>
  <c r="N1851" i="6"/>
  <c r="Q1851" i="6"/>
  <c r="R1851" i="6"/>
  <c r="S1851" i="6"/>
  <c r="M1852" i="6"/>
  <c r="N1852" i="6"/>
  <c r="Q1852" i="6"/>
  <c r="R1852" i="6"/>
  <c r="S1852" i="6"/>
  <c r="M1853" i="6"/>
  <c r="N1853" i="6"/>
  <c r="Q1853" i="6"/>
  <c r="R1853" i="6"/>
  <c r="S1853" i="6"/>
  <c r="M1854" i="6"/>
  <c r="N1854" i="6"/>
  <c r="Q1854" i="6"/>
  <c r="R1854" i="6"/>
  <c r="S1854" i="6"/>
  <c r="M1855" i="6"/>
  <c r="N1855" i="6"/>
  <c r="Q1855" i="6"/>
  <c r="R1855" i="6"/>
  <c r="S1855" i="6"/>
  <c r="M1856" i="6"/>
  <c r="N1856" i="6"/>
  <c r="Q1856" i="6"/>
  <c r="R1856" i="6"/>
  <c r="S1856" i="6"/>
  <c r="M1857" i="6"/>
  <c r="N1857" i="6"/>
  <c r="Q1857" i="6"/>
  <c r="R1857" i="6"/>
  <c r="S1857" i="6"/>
  <c r="M1858" i="6"/>
  <c r="N1858" i="6"/>
  <c r="Q1858" i="6"/>
  <c r="R1858" i="6"/>
  <c r="S1858" i="6"/>
  <c r="M1859" i="6"/>
  <c r="N1859" i="6"/>
  <c r="Q1859" i="6"/>
  <c r="R1859" i="6"/>
  <c r="S1859" i="6"/>
  <c r="M1860" i="6"/>
  <c r="N1860" i="6"/>
  <c r="Q1860" i="6"/>
  <c r="R1860" i="6"/>
  <c r="S1860" i="6"/>
  <c r="M1861" i="6"/>
  <c r="N1861" i="6"/>
  <c r="Q1861" i="6"/>
  <c r="R1861" i="6"/>
  <c r="S1861" i="6"/>
  <c r="M1862" i="6"/>
  <c r="N1862" i="6"/>
  <c r="Q1862" i="6"/>
  <c r="R1862" i="6"/>
  <c r="S1862" i="6"/>
  <c r="M1863" i="6"/>
  <c r="N1863" i="6"/>
  <c r="Q1863" i="6"/>
  <c r="R1863" i="6"/>
  <c r="S1863" i="6"/>
  <c r="M1864" i="6"/>
  <c r="N1864" i="6"/>
  <c r="Q1864" i="6"/>
  <c r="R1864" i="6"/>
  <c r="S1864" i="6"/>
  <c r="M1865" i="6"/>
  <c r="N1865" i="6"/>
  <c r="Q1865" i="6"/>
  <c r="R1865" i="6"/>
  <c r="S1865" i="6"/>
  <c r="M1866" i="6"/>
  <c r="N1866" i="6"/>
  <c r="Q1866" i="6"/>
  <c r="R1866" i="6"/>
  <c r="S1866" i="6"/>
  <c r="M1867" i="6"/>
  <c r="N1867" i="6"/>
  <c r="Q1867" i="6"/>
  <c r="R1867" i="6"/>
  <c r="S1867" i="6"/>
  <c r="M1868" i="6"/>
  <c r="N1868" i="6"/>
  <c r="Q1868" i="6"/>
  <c r="R1868" i="6"/>
  <c r="S1868" i="6"/>
  <c r="M1869" i="6"/>
  <c r="N1869" i="6"/>
  <c r="Q1869" i="6"/>
  <c r="R1869" i="6"/>
  <c r="S1869" i="6"/>
  <c r="M1870" i="6"/>
  <c r="N1870" i="6"/>
  <c r="Q1870" i="6"/>
  <c r="R1870" i="6"/>
  <c r="S1870" i="6"/>
  <c r="M1871" i="6"/>
  <c r="N1871" i="6"/>
  <c r="Q1871" i="6"/>
  <c r="R1871" i="6"/>
  <c r="S1871" i="6"/>
  <c r="M1936" i="6"/>
  <c r="N1936" i="6"/>
  <c r="Q1936" i="6"/>
  <c r="R1936" i="6"/>
  <c r="S1936" i="6"/>
  <c r="M1873" i="6"/>
  <c r="N1873" i="6"/>
  <c r="Q1873" i="6"/>
  <c r="R1873" i="6"/>
  <c r="S1873" i="6"/>
  <c r="M1874" i="6"/>
  <c r="N1874" i="6"/>
  <c r="Q1874" i="6"/>
  <c r="R1874" i="6"/>
  <c r="S1874" i="6"/>
  <c r="M1875" i="6"/>
  <c r="N1875" i="6"/>
  <c r="Q1875" i="6"/>
  <c r="R1875" i="6"/>
  <c r="S1875" i="6"/>
  <c r="M1876" i="6"/>
  <c r="N1876" i="6"/>
  <c r="Q1876" i="6"/>
  <c r="R1876" i="6"/>
  <c r="S1876" i="6"/>
  <c r="M1877" i="6"/>
  <c r="N1877" i="6"/>
  <c r="Q1877" i="6"/>
  <c r="R1877" i="6"/>
  <c r="S1877" i="6"/>
  <c r="M1878" i="6"/>
  <c r="N1878" i="6"/>
  <c r="Q1878" i="6"/>
  <c r="R1878" i="6"/>
  <c r="S1878" i="6"/>
  <c r="M1879" i="6"/>
  <c r="N1879" i="6"/>
  <c r="Q1879" i="6"/>
  <c r="R1879" i="6"/>
  <c r="S1879" i="6"/>
  <c r="M1880" i="6"/>
  <c r="N1880" i="6"/>
  <c r="Q1880" i="6"/>
  <c r="R1880" i="6"/>
  <c r="S1880" i="6"/>
  <c r="M1881" i="6"/>
  <c r="N1881" i="6"/>
  <c r="Q1881" i="6"/>
  <c r="R1881" i="6"/>
  <c r="S1881" i="6"/>
  <c r="M1882" i="6"/>
  <c r="N1882" i="6"/>
  <c r="Q1882" i="6"/>
  <c r="R1882" i="6"/>
  <c r="S1882" i="6"/>
  <c r="M1883" i="6"/>
  <c r="N1883" i="6"/>
  <c r="Q1883" i="6"/>
  <c r="R1883" i="6"/>
  <c r="S1883" i="6"/>
  <c r="M1884" i="6"/>
  <c r="N1884" i="6"/>
  <c r="Q1884" i="6"/>
  <c r="R1884" i="6"/>
  <c r="S1884" i="6"/>
  <c r="M1885" i="6"/>
  <c r="N1885" i="6"/>
  <c r="Q1885" i="6"/>
  <c r="R1885" i="6"/>
  <c r="S1885" i="6"/>
  <c r="M1886" i="6"/>
  <c r="N1886" i="6"/>
  <c r="Q1886" i="6"/>
  <c r="R1886" i="6"/>
  <c r="S1886" i="6"/>
  <c r="M1887" i="6"/>
  <c r="N1887" i="6"/>
  <c r="Q1887" i="6"/>
  <c r="R1887" i="6"/>
  <c r="S1887" i="6"/>
  <c r="M1888" i="6"/>
  <c r="N1888" i="6"/>
  <c r="Q1888" i="6"/>
  <c r="R1888" i="6"/>
  <c r="S1888" i="6"/>
  <c r="M1889" i="6"/>
  <c r="N1889" i="6"/>
  <c r="Q1889" i="6"/>
  <c r="R1889" i="6"/>
  <c r="S1889" i="6"/>
  <c r="M1891" i="6"/>
  <c r="N1891" i="6"/>
  <c r="Q1891" i="6"/>
  <c r="R1891" i="6"/>
  <c r="S1891" i="6"/>
  <c r="M1892" i="6"/>
  <c r="N1892" i="6"/>
  <c r="Q1892" i="6"/>
  <c r="R1892" i="6"/>
  <c r="S1892" i="6"/>
  <c r="M1893" i="6"/>
  <c r="N1893" i="6"/>
  <c r="Q1893" i="6"/>
  <c r="R1893" i="6"/>
  <c r="S1893" i="6"/>
  <c r="M1894" i="6"/>
  <c r="N1894" i="6"/>
  <c r="Q1894" i="6"/>
  <c r="R1894" i="6"/>
  <c r="S1894" i="6"/>
  <c r="M1895" i="6"/>
  <c r="N1895" i="6"/>
  <c r="Q1895" i="6"/>
  <c r="R1895" i="6"/>
  <c r="S1895" i="6"/>
  <c r="M1896" i="6"/>
  <c r="N1896" i="6"/>
  <c r="Q1896" i="6"/>
  <c r="R1896" i="6"/>
  <c r="S1896" i="6"/>
  <c r="M1899" i="6"/>
  <c r="N1899" i="6"/>
  <c r="Q1899" i="6"/>
  <c r="R1899" i="6"/>
  <c r="S1899" i="6"/>
  <c r="M1900" i="6"/>
  <c r="N1900" i="6"/>
  <c r="Q1900" i="6"/>
  <c r="R1900" i="6"/>
  <c r="S1900" i="6"/>
  <c r="M1901" i="6"/>
  <c r="N1901" i="6"/>
  <c r="Q1901" i="6"/>
  <c r="R1901" i="6"/>
  <c r="S1901" i="6"/>
  <c r="M1902" i="6"/>
  <c r="N1902" i="6"/>
  <c r="Q1902" i="6"/>
  <c r="R1902" i="6"/>
  <c r="S1902" i="6"/>
  <c r="M1903" i="6"/>
  <c r="N1903" i="6"/>
  <c r="Q1903" i="6"/>
  <c r="R1903" i="6"/>
  <c r="S1903" i="6"/>
  <c r="M1904" i="6"/>
  <c r="N1904" i="6"/>
  <c r="Q1904" i="6"/>
  <c r="R1904" i="6"/>
  <c r="S1904" i="6"/>
  <c r="M1905" i="6"/>
  <c r="N1905" i="6"/>
  <c r="Q1905" i="6"/>
  <c r="R1905" i="6"/>
  <c r="S1905" i="6"/>
  <c r="M1906" i="6"/>
  <c r="N1906" i="6"/>
  <c r="Q1906" i="6"/>
  <c r="R1906" i="6"/>
  <c r="S1906" i="6"/>
  <c r="M1907" i="6"/>
  <c r="N1907" i="6"/>
  <c r="Q1907" i="6"/>
  <c r="R1907" i="6"/>
  <c r="S1907" i="6"/>
  <c r="M1908" i="6"/>
  <c r="N1908" i="6"/>
  <c r="Q1908" i="6"/>
  <c r="R1908" i="6"/>
  <c r="S1908" i="6"/>
  <c r="M1909" i="6"/>
  <c r="N1909" i="6"/>
  <c r="Q1909" i="6"/>
  <c r="R1909" i="6"/>
  <c r="S1909" i="6"/>
  <c r="M1910" i="6"/>
  <c r="N1910" i="6"/>
  <c r="Q1910" i="6"/>
  <c r="R1910" i="6"/>
  <c r="S1910" i="6"/>
  <c r="M1911" i="6"/>
  <c r="N1911" i="6"/>
  <c r="Q1911" i="6"/>
  <c r="R1911" i="6"/>
  <c r="S1911" i="6"/>
  <c r="M1912" i="6"/>
  <c r="N1912" i="6"/>
  <c r="Q1912" i="6"/>
  <c r="R1912" i="6"/>
  <c r="S1912" i="6"/>
  <c r="M1913" i="6"/>
  <c r="N1913" i="6"/>
  <c r="Q1913" i="6"/>
  <c r="R1913" i="6"/>
  <c r="S1913" i="6"/>
  <c r="M1914" i="6"/>
  <c r="N1914" i="6"/>
  <c r="Q1914" i="6"/>
  <c r="R1914" i="6"/>
  <c r="S1914" i="6"/>
  <c r="M1915" i="6"/>
  <c r="N1915" i="6"/>
  <c r="Q1915" i="6"/>
  <c r="R1915" i="6"/>
  <c r="S1915" i="6"/>
  <c r="M1916" i="6"/>
  <c r="N1916" i="6"/>
  <c r="Q1916" i="6"/>
  <c r="R1916" i="6"/>
  <c r="S1916" i="6"/>
  <c r="M1917" i="6"/>
  <c r="N1917" i="6"/>
  <c r="Q1917" i="6"/>
  <c r="R1917" i="6"/>
  <c r="S1917" i="6"/>
  <c r="M1918" i="6"/>
  <c r="N1918" i="6"/>
  <c r="Q1918" i="6"/>
  <c r="R1918" i="6"/>
  <c r="S1918" i="6"/>
  <c r="M1919" i="6"/>
  <c r="N1919" i="6"/>
  <c r="Q1919" i="6"/>
  <c r="R1919" i="6"/>
  <c r="S1919" i="6"/>
  <c r="M1920" i="6"/>
  <c r="N1920" i="6"/>
  <c r="Q1920" i="6"/>
  <c r="R1920" i="6"/>
  <c r="S1920" i="6"/>
  <c r="M1921" i="6"/>
  <c r="N1921" i="6"/>
  <c r="Q1921" i="6"/>
  <c r="R1921" i="6"/>
  <c r="S1921" i="6"/>
  <c r="M1922" i="6"/>
  <c r="N1922" i="6"/>
  <c r="Q1922" i="6"/>
  <c r="R1922" i="6"/>
  <c r="S1922" i="6"/>
  <c r="M1923" i="6"/>
  <c r="N1923" i="6"/>
  <c r="Q1923" i="6"/>
  <c r="R1923" i="6"/>
  <c r="S1923" i="6"/>
  <c r="M1924" i="6"/>
  <c r="N1924" i="6"/>
  <c r="Q1924" i="6"/>
  <c r="R1924" i="6"/>
  <c r="S1924" i="6"/>
  <c r="M1925" i="6"/>
  <c r="N1925" i="6"/>
  <c r="Q1925" i="6"/>
  <c r="R1925" i="6"/>
  <c r="S1925" i="6"/>
  <c r="M1926" i="6"/>
  <c r="N1926" i="6"/>
  <c r="Q1926" i="6"/>
  <c r="R1926" i="6"/>
  <c r="S1926" i="6"/>
  <c r="M1927" i="6"/>
  <c r="N1927" i="6"/>
  <c r="Q1927" i="6"/>
  <c r="R1927" i="6"/>
  <c r="S1927" i="6"/>
  <c r="M1928" i="6"/>
  <c r="N1928" i="6"/>
  <c r="Q1928" i="6"/>
  <c r="R1928" i="6"/>
  <c r="S1928" i="6"/>
  <c r="M1929" i="6"/>
  <c r="N1929" i="6"/>
  <c r="Q1929" i="6"/>
  <c r="R1929" i="6"/>
  <c r="S1929" i="6"/>
  <c r="M1930" i="6"/>
  <c r="N1930" i="6"/>
  <c r="Q1930" i="6"/>
  <c r="R1930" i="6"/>
  <c r="S1930" i="6"/>
  <c r="M1931" i="6"/>
  <c r="N1931" i="6"/>
  <c r="Q1931" i="6"/>
  <c r="R1931" i="6"/>
  <c r="S1931" i="6"/>
  <c r="M1932" i="6"/>
  <c r="N1932" i="6"/>
  <c r="Q1932" i="6"/>
  <c r="R1932" i="6"/>
  <c r="S1932" i="6"/>
  <c r="M1933" i="6"/>
  <c r="N1933" i="6"/>
  <c r="Q1933" i="6"/>
  <c r="R1933" i="6"/>
  <c r="S1933" i="6"/>
  <c r="M1934" i="6"/>
  <c r="N1934" i="6"/>
  <c r="Q1934" i="6"/>
  <c r="R1934" i="6"/>
  <c r="S1934" i="6"/>
  <c r="M1935" i="6"/>
  <c r="N1935" i="6"/>
  <c r="Q1935" i="6"/>
  <c r="R1935" i="6"/>
  <c r="S1935" i="6"/>
  <c r="M475" i="6"/>
  <c r="N475" i="6"/>
  <c r="Q475" i="6"/>
  <c r="R475" i="6"/>
  <c r="S475" i="6"/>
  <c r="M1937" i="6"/>
  <c r="N1937" i="6"/>
  <c r="Q1937" i="6"/>
  <c r="R1937" i="6"/>
  <c r="S1937" i="6"/>
  <c r="M1938" i="6"/>
  <c r="N1938" i="6"/>
  <c r="Q1938" i="6"/>
  <c r="R1938" i="6"/>
  <c r="S1938" i="6"/>
  <c r="M1939" i="6"/>
  <c r="N1939" i="6"/>
  <c r="Q1939" i="6"/>
  <c r="R1939" i="6"/>
  <c r="S1939" i="6"/>
  <c r="M1940" i="6"/>
  <c r="N1940" i="6"/>
  <c r="Q1940" i="6"/>
  <c r="R1940" i="6"/>
  <c r="S1940" i="6"/>
  <c r="M1941" i="6"/>
  <c r="N1941" i="6"/>
  <c r="Q1941" i="6"/>
  <c r="R1941" i="6"/>
  <c r="S1941" i="6"/>
  <c r="M1942" i="6"/>
  <c r="N1942" i="6"/>
  <c r="Q1942" i="6"/>
  <c r="R1942" i="6"/>
  <c r="S1942" i="6"/>
  <c r="M1943" i="6"/>
  <c r="N1943" i="6"/>
  <c r="Q1943" i="6"/>
  <c r="R1943" i="6"/>
  <c r="S1943" i="6"/>
  <c r="M1944" i="6"/>
  <c r="N1944" i="6"/>
  <c r="Q1944" i="6"/>
  <c r="R1944" i="6"/>
  <c r="S1944" i="6"/>
  <c r="M1945" i="6"/>
  <c r="N1945" i="6"/>
  <c r="Q1945" i="6"/>
  <c r="R1945" i="6"/>
  <c r="S1945" i="6"/>
  <c r="M1946" i="6"/>
  <c r="N1946" i="6"/>
  <c r="Q1946" i="6"/>
  <c r="R1946" i="6"/>
  <c r="S1946" i="6"/>
  <c r="M1947" i="6"/>
  <c r="N1947" i="6"/>
  <c r="Q1947" i="6"/>
  <c r="R1947" i="6"/>
  <c r="S1947" i="6"/>
  <c r="M1948" i="6"/>
  <c r="N1948" i="6"/>
  <c r="Q1948" i="6"/>
  <c r="R1948" i="6"/>
  <c r="S1948" i="6"/>
  <c r="M1949" i="6"/>
  <c r="N1949" i="6"/>
  <c r="Q1949" i="6"/>
  <c r="R1949" i="6"/>
  <c r="S1949" i="6"/>
  <c r="M1950" i="6"/>
  <c r="N1950" i="6"/>
  <c r="Q1950" i="6"/>
  <c r="R1950" i="6"/>
  <c r="S1950" i="6"/>
  <c r="M1951" i="6"/>
  <c r="N1951" i="6"/>
  <c r="Q1951" i="6"/>
  <c r="R1951" i="6"/>
  <c r="S1951" i="6"/>
  <c r="M1952" i="6"/>
  <c r="N1952" i="6"/>
  <c r="Q1952" i="6"/>
  <c r="R1952" i="6"/>
  <c r="S1952" i="6"/>
  <c r="M1953" i="6"/>
  <c r="N1953" i="6"/>
  <c r="Q1953" i="6"/>
  <c r="R1953" i="6"/>
  <c r="S1953" i="6"/>
  <c r="M1954" i="6"/>
  <c r="N1954" i="6"/>
  <c r="Q1954" i="6"/>
  <c r="R1954" i="6"/>
  <c r="S1954" i="6"/>
  <c r="M1955" i="6"/>
  <c r="N1955" i="6"/>
  <c r="Q1955" i="6"/>
  <c r="R1955" i="6"/>
  <c r="S1955" i="6"/>
  <c r="M1956" i="6"/>
  <c r="N1956" i="6"/>
  <c r="Q1956" i="6"/>
  <c r="R1956" i="6"/>
  <c r="S1956" i="6"/>
  <c r="M1957" i="6"/>
  <c r="N1957" i="6"/>
  <c r="Q1957" i="6"/>
  <c r="R1957" i="6"/>
  <c r="S1957" i="6"/>
  <c r="M1958" i="6"/>
  <c r="N1958" i="6"/>
  <c r="Q1958" i="6"/>
  <c r="R1958" i="6"/>
  <c r="S1958" i="6"/>
  <c r="M1959" i="6"/>
  <c r="N1959" i="6"/>
  <c r="Q1959" i="6"/>
  <c r="R1959" i="6"/>
  <c r="S1959" i="6"/>
  <c r="M1960" i="6"/>
  <c r="N1960" i="6"/>
  <c r="Q1960" i="6"/>
  <c r="R1960" i="6"/>
  <c r="S1960" i="6"/>
  <c r="M1961" i="6"/>
  <c r="N1961" i="6"/>
  <c r="Q1961" i="6"/>
  <c r="R1961" i="6"/>
  <c r="S1961" i="6"/>
  <c r="M1962" i="6"/>
  <c r="N1962" i="6"/>
  <c r="Q1962" i="6"/>
  <c r="R1962" i="6"/>
  <c r="S1962" i="6"/>
  <c r="M1963" i="6"/>
  <c r="N1963" i="6"/>
  <c r="Q1963" i="6"/>
  <c r="R1963" i="6"/>
  <c r="S1963" i="6"/>
  <c r="M1964" i="6"/>
  <c r="N1964" i="6"/>
  <c r="Q1964" i="6"/>
  <c r="R1964" i="6"/>
  <c r="S1964" i="6"/>
  <c r="M1965" i="6"/>
  <c r="N1965" i="6"/>
  <c r="Q1965" i="6"/>
  <c r="R1965" i="6"/>
  <c r="S1965" i="6"/>
  <c r="M1966" i="6"/>
  <c r="N1966" i="6"/>
  <c r="Q1966" i="6"/>
  <c r="R1966" i="6"/>
  <c r="S1966" i="6"/>
  <c r="M1967" i="6"/>
  <c r="N1967" i="6"/>
  <c r="Q1967" i="6"/>
  <c r="R1967" i="6"/>
  <c r="S1967" i="6"/>
  <c r="M1968" i="6"/>
  <c r="N1968" i="6"/>
  <c r="Q1968" i="6"/>
  <c r="R1968" i="6"/>
  <c r="S1968" i="6"/>
  <c r="M1969" i="6"/>
  <c r="N1969" i="6"/>
  <c r="Q1969" i="6"/>
  <c r="R1969" i="6"/>
  <c r="S1969" i="6"/>
  <c r="M1970" i="6"/>
  <c r="N1970" i="6"/>
  <c r="Q1970" i="6"/>
  <c r="R1970" i="6"/>
  <c r="S1970" i="6"/>
  <c r="M1971" i="6"/>
  <c r="N1971" i="6"/>
  <c r="Q1971" i="6"/>
  <c r="R1971" i="6"/>
  <c r="S1971" i="6"/>
  <c r="M1972" i="6"/>
  <c r="N1972" i="6"/>
  <c r="Q1972" i="6"/>
  <c r="R1972" i="6"/>
  <c r="S1972" i="6"/>
  <c r="M1973" i="6"/>
  <c r="N1973" i="6"/>
  <c r="Q1973" i="6"/>
  <c r="R1973" i="6"/>
  <c r="S1973" i="6"/>
  <c r="M1974" i="6"/>
  <c r="N1974" i="6"/>
  <c r="Q1974" i="6"/>
  <c r="R1974" i="6"/>
  <c r="S1974" i="6"/>
  <c r="M1975" i="6"/>
  <c r="N1975" i="6"/>
  <c r="Q1975" i="6"/>
  <c r="R1975" i="6"/>
  <c r="S1975" i="6"/>
  <c r="M1976" i="6"/>
  <c r="N1976" i="6"/>
  <c r="Q1976" i="6"/>
  <c r="R1976" i="6"/>
  <c r="S1976" i="6"/>
  <c r="M1977" i="6"/>
  <c r="N1977" i="6"/>
  <c r="Q1977" i="6"/>
  <c r="R1977" i="6"/>
  <c r="S1977" i="6"/>
  <c r="M1978" i="6"/>
  <c r="N1978" i="6"/>
  <c r="Q1978" i="6"/>
  <c r="R1978" i="6"/>
  <c r="S1978" i="6"/>
  <c r="M1979" i="6"/>
  <c r="N1979" i="6"/>
  <c r="Q1979" i="6"/>
  <c r="R1979" i="6"/>
  <c r="S1979" i="6"/>
  <c r="M1980" i="6"/>
  <c r="N1980" i="6"/>
  <c r="Q1980" i="6"/>
  <c r="R1980" i="6"/>
  <c r="S1980" i="6"/>
  <c r="M1981" i="6"/>
  <c r="N1981" i="6"/>
  <c r="Q1981" i="6"/>
  <c r="R1981" i="6"/>
  <c r="S1981" i="6"/>
  <c r="M1982" i="6"/>
  <c r="N1982" i="6"/>
  <c r="Q1982" i="6"/>
  <c r="R1982" i="6"/>
  <c r="S1982" i="6"/>
  <c r="M1983" i="6"/>
  <c r="N1983" i="6"/>
  <c r="Q1983" i="6"/>
  <c r="R1983" i="6"/>
  <c r="S1983" i="6"/>
  <c r="M1984" i="6"/>
  <c r="N1984" i="6"/>
  <c r="Q1984" i="6"/>
  <c r="R1984" i="6"/>
  <c r="S1984" i="6"/>
  <c r="M1428" i="6"/>
  <c r="N1428" i="6"/>
  <c r="Q1428" i="6"/>
  <c r="R1428" i="6"/>
  <c r="S1428" i="6"/>
  <c r="M1409" i="6"/>
  <c r="N1409" i="6"/>
  <c r="Q1409" i="6"/>
  <c r="R1409" i="6"/>
  <c r="S1409" i="6"/>
  <c r="M1988" i="6"/>
  <c r="N1988" i="6"/>
  <c r="Q1988" i="6"/>
  <c r="R1988" i="6"/>
  <c r="S1988" i="6"/>
  <c r="M1989" i="6"/>
  <c r="N1989" i="6"/>
  <c r="Q1989" i="6"/>
  <c r="R1989" i="6"/>
  <c r="S1989" i="6"/>
  <c r="M1990" i="6"/>
  <c r="N1990" i="6"/>
  <c r="Q1990" i="6"/>
  <c r="R1990" i="6"/>
  <c r="S1990" i="6"/>
  <c r="M1991" i="6"/>
  <c r="N1991" i="6"/>
  <c r="Q1991" i="6"/>
  <c r="R1991" i="6"/>
  <c r="S1991" i="6"/>
  <c r="M1992" i="6"/>
  <c r="N1992" i="6"/>
  <c r="Q1992" i="6"/>
  <c r="R1992" i="6"/>
  <c r="S1992" i="6"/>
  <c r="M1993" i="6"/>
  <c r="N1993" i="6"/>
  <c r="Q1993" i="6"/>
  <c r="R1993" i="6"/>
  <c r="S1993" i="6"/>
  <c r="M1994" i="6"/>
  <c r="N1994" i="6"/>
  <c r="Q1994" i="6"/>
  <c r="R1994" i="6"/>
  <c r="S1994" i="6"/>
  <c r="M1995" i="6"/>
  <c r="N1995" i="6"/>
  <c r="Q1995" i="6"/>
  <c r="R1995" i="6"/>
  <c r="S1995" i="6"/>
  <c r="M1996" i="6"/>
  <c r="N1996" i="6"/>
  <c r="Q1996" i="6"/>
  <c r="R1996" i="6"/>
  <c r="S1996" i="6"/>
  <c r="M1997" i="6"/>
  <c r="N1997" i="6"/>
  <c r="Q1997" i="6"/>
  <c r="R1997" i="6"/>
  <c r="S1997" i="6"/>
  <c r="M1998" i="6"/>
  <c r="N1998" i="6"/>
  <c r="Q1998" i="6"/>
  <c r="R1998" i="6"/>
  <c r="S1998" i="6"/>
  <c r="M1999" i="6"/>
  <c r="N1999" i="6"/>
  <c r="Q1999" i="6"/>
  <c r="R1999" i="6"/>
  <c r="S1999" i="6"/>
  <c r="M2000" i="6"/>
  <c r="N2000" i="6"/>
  <c r="Q2000" i="6"/>
  <c r="R2000" i="6"/>
  <c r="S2000" i="6"/>
  <c r="M2001" i="6"/>
  <c r="N2001" i="6"/>
  <c r="Q2001" i="6"/>
  <c r="R2001" i="6"/>
  <c r="S2001" i="6"/>
  <c r="M2002" i="6"/>
  <c r="N2002" i="6"/>
  <c r="Q2002" i="6"/>
  <c r="R2002" i="6"/>
  <c r="S2002" i="6"/>
  <c r="M2003" i="6"/>
  <c r="N2003" i="6"/>
  <c r="Q2003" i="6"/>
  <c r="R2003" i="6"/>
  <c r="S2003" i="6"/>
  <c r="M2004" i="6"/>
  <c r="N2004" i="6"/>
  <c r="Q2004" i="6"/>
  <c r="R2004" i="6"/>
  <c r="S2004" i="6"/>
  <c r="M2005" i="6"/>
  <c r="N2005" i="6"/>
  <c r="Q2005" i="6"/>
  <c r="R2005" i="6"/>
  <c r="S2005" i="6"/>
  <c r="M2006" i="6"/>
  <c r="N2006" i="6"/>
  <c r="Q2006" i="6"/>
  <c r="R2006" i="6"/>
  <c r="S2006" i="6"/>
  <c r="M2007" i="6"/>
  <c r="N2007" i="6"/>
  <c r="Q2007" i="6"/>
  <c r="R2007" i="6"/>
  <c r="S2007" i="6"/>
  <c r="M2008" i="6"/>
  <c r="N2008" i="6"/>
  <c r="Q2008" i="6"/>
  <c r="R2008" i="6"/>
  <c r="S2008" i="6"/>
  <c r="M2009" i="6"/>
  <c r="N2009" i="6"/>
  <c r="Q2009" i="6"/>
  <c r="R2009" i="6"/>
  <c r="S2009" i="6"/>
  <c r="M2010" i="6"/>
  <c r="N2010" i="6"/>
  <c r="Q2010" i="6"/>
  <c r="R2010" i="6"/>
  <c r="S2010" i="6"/>
  <c r="M2011" i="6"/>
  <c r="N2011" i="6"/>
  <c r="Q2011" i="6"/>
  <c r="R2011" i="6"/>
  <c r="S2011" i="6"/>
  <c r="M2012" i="6"/>
  <c r="N2012" i="6"/>
  <c r="Q2012" i="6"/>
  <c r="R2012" i="6"/>
  <c r="S2012" i="6"/>
  <c r="M2013" i="6"/>
  <c r="N2013" i="6"/>
  <c r="Q2013" i="6"/>
  <c r="R2013" i="6"/>
  <c r="S2013" i="6"/>
  <c r="M2014" i="6"/>
  <c r="N2014" i="6"/>
  <c r="Q2014" i="6"/>
  <c r="R2014" i="6"/>
  <c r="S2014" i="6"/>
  <c r="M2015" i="6"/>
  <c r="N2015" i="6"/>
  <c r="Q2015" i="6"/>
  <c r="R2015" i="6"/>
  <c r="S2015" i="6"/>
  <c r="M2016" i="6"/>
  <c r="N2016" i="6"/>
  <c r="Q2016" i="6"/>
  <c r="R2016" i="6"/>
  <c r="S2016" i="6"/>
  <c r="M2017" i="6"/>
  <c r="N2017" i="6"/>
  <c r="Q2017" i="6"/>
  <c r="R2017" i="6"/>
  <c r="S2017" i="6"/>
  <c r="M2018" i="6"/>
  <c r="N2018" i="6"/>
  <c r="Q2018" i="6"/>
  <c r="R2018" i="6"/>
  <c r="S2018" i="6"/>
  <c r="M2019" i="6"/>
  <c r="N2019" i="6"/>
  <c r="Q2019" i="6"/>
  <c r="R2019" i="6"/>
  <c r="S2019" i="6"/>
  <c r="M2020" i="6"/>
  <c r="N2020" i="6"/>
  <c r="Q2020" i="6"/>
  <c r="R2020" i="6"/>
  <c r="S2020" i="6"/>
  <c r="M2021" i="6"/>
  <c r="N2021" i="6"/>
  <c r="Q2021" i="6"/>
  <c r="R2021" i="6"/>
  <c r="S2021" i="6"/>
  <c r="M2022" i="6"/>
  <c r="N2022" i="6"/>
  <c r="Q2022" i="6"/>
  <c r="R2022" i="6"/>
  <c r="S2022" i="6"/>
  <c r="M2023" i="6"/>
  <c r="N2023" i="6"/>
  <c r="Q2023" i="6"/>
  <c r="R2023" i="6"/>
  <c r="S2023" i="6"/>
  <c r="M2024" i="6"/>
  <c r="N2024" i="6"/>
  <c r="Q2024" i="6"/>
  <c r="R2024" i="6"/>
  <c r="S2024" i="6"/>
  <c r="M2026" i="6"/>
  <c r="N2026" i="6"/>
  <c r="Q2026" i="6"/>
  <c r="R2026" i="6"/>
  <c r="S2026" i="6"/>
  <c r="M2027" i="6"/>
  <c r="N2027" i="6"/>
  <c r="Q2027" i="6"/>
  <c r="R2027" i="6"/>
  <c r="S2027" i="6"/>
  <c r="M2028" i="6"/>
  <c r="N2028" i="6"/>
  <c r="Q2028" i="6"/>
  <c r="R2028" i="6"/>
  <c r="S2028" i="6"/>
  <c r="M2029" i="6"/>
  <c r="N2029" i="6"/>
  <c r="Q2029" i="6"/>
  <c r="R2029" i="6"/>
  <c r="S2029" i="6"/>
  <c r="M2030" i="6"/>
  <c r="N2030" i="6"/>
  <c r="Q2030" i="6"/>
  <c r="R2030" i="6"/>
  <c r="S2030" i="6"/>
  <c r="M2031" i="6"/>
  <c r="N2031" i="6"/>
  <c r="Q2031" i="6"/>
  <c r="R2031" i="6"/>
  <c r="S2031" i="6"/>
  <c r="M2032" i="6"/>
  <c r="N2032" i="6"/>
  <c r="Q2032" i="6"/>
  <c r="R2032" i="6"/>
  <c r="S2032" i="6"/>
  <c r="M2033" i="6"/>
  <c r="N2033" i="6"/>
  <c r="Q2033" i="6"/>
  <c r="R2033" i="6"/>
  <c r="S2033" i="6"/>
  <c r="M2034" i="6"/>
  <c r="N2034" i="6"/>
  <c r="Q2034" i="6"/>
  <c r="R2034" i="6"/>
  <c r="S2034" i="6"/>
  <c r="M2035" i="6"/>
  <c r="N2035" i="6"/>
  <c r="Q2035" i="6"/>
  <c r="R2035" i="6"/>
  <c r="S2035" i="6"/>
  <c r="M2036" i="6"/>
  <c r="N2036" i="6"/>
  <c r="Q2036" i="6"/>
  <c r="R2036" i="6"/>
  <c r="S2036" i="6"/>
  <c r="M2037" i="6"/>
  <c r="N2037" i="6"/>
  <c r="Q2037" i="6"/>
  <c r="R2037" i="6"/>
  <c r="S2037" i="6"/>
  <c r="M2038" i="6"/>
  <c r="N2038" i="6"/>
  <c r="Q2038" i="6"/>
  <c r="R2038" i="6"/>
  <c r="S2038" i="6"/>
  <c r="M2039" i="6"/>
  <c r="N2039" i="6"/>
  <c r="Q2039" i="6"/>
  <c r="R2039" i="6"/>
  <c r="S2039" i="6"/>
  <c r="M2040" i="6"/>
  <c r="N2040" i="6"/>
  <c r="Q2040" i="6"/>
  <c r="R2040" i="6"/>
  <c r="S2040" i="6"/>
  <c r="M2041" i="6"/>
  <c r="N2041" i="6"/>
  <c r="Q2041" i="6"/>
  <c r="R2041" i="6"/>
  <c r="S2041" i="6"/>
  <c r="M2042" i="6"/>
  <c r="N2042" i="6"/>
  <c r="Q2042" i="6"/>
  <c r="R2042" i="6"/>
  <c r="S2042" i="6"/>
  <c r="M2043" i="6"/>
  <c r="N2043" i="6"/>
  <c r="Q2043" i="6"/>
  <c r="R2043" i="6"/>
  <c r="S2043" i="6"/>
  <c r="M2044" i="6"/>
  <c r="N2044" i="6"/>
  <c r="Q2044" i="6"/>
  <c r="R2044" i="6"/>
  <c r="S2044" i="6"/>
  <c r="M2045" i="6"/>
  <c r="N2045" i="6"/>
  <c r="Q2045" i="6"/>
  <c r="R2045" i="6"/>
  <c r="S2045" i="6"/>
  <c r="M2046" i="6"/>
  <c r="N2046" i="6"/>
  <c r="Q2046" i="6"/>
  <c r="R2046" i="6"/>
  <c r="S2046" i="6"/>
  <c r="M2047" i="6"/>
  <c r="N2047" i="6"/>
  <c r="Q2047" i="6"/>
  <c r="R2047" i="6"/>
  <c r="S2047" i="6"/>
  <c r="M2048" i="6"/>
  <c r="N2048" i="6"/>
  <c r="Q2048" i="6"/>
  <c r="R2048" i="6"/>
  <c r="S2048" i="6"/>
  <c r="M2049" i="6"/>
  <c r="N2049" i="6"/>
  <c r="Q2049" i="6"/>
  <c r="R2049" i="6"/>
  <c r="S2049" i="6"/>
  <c r="M2050" i="6"/>
  <c r="N2050" i="6"/>
  <c r="Q2050" i="6"/>
  <c r="R2050" i="6"/>
  <c r="S2050" i="6"/>
  <c r="M2051" i="6"/>
  <c r="N2051" i="6"/>
  <c r="Q2051" i="6"/>
  <c r="R2051" i="6"/>
  <c r="S2051" i="6"/>
  <c r="M2052" i="6"/>
  <c r="N2052" i="6"/>
  <c r="Q2052" i="6"/>
  <c r="R2052" i="6"/>
  <c r="S2052" i="6"/>
  <c r="M2053" i="6"/>
  <c r="N2053" i="6"/>
  <c r="Q2053" i="6"/>
  <c r="R2053" i="6"/>
  <c r="S2053" i="6"/>
  <c r="M2054" i="6"/>
  <c r="N2054" i="6"/>
  <c r="Q2054" i="6"/>
  <c r="R2054" i="6"/>
  <c r="S2054" i="6"/>
  <c r="M2055" i="6"/>
  <c r="N2055" i="6"/>
  <c r="Q2055" i="6"/>
  <c r="R2055" i="6"/>
  <c r="S2055" i="6"/>
  <c r="M2056" i="6"/>
  <c r="N2056" i="6"/>
  <c r="Q2056" i="6"/>
  <c r="R2056" i="6"/>
  <c r="S2056" i="6"/>
  <c r="M2057" i="6"/>
  <c r="N2057" i="6"/>
  <c r="Q2057" i="6"/>
  <c r="R2057" i="6"/>
  <c r="S2057" i="6"/>
  <c r="M2058" i="6"/>
  <c r="N2058" i="6"/>
  <c r="Q2058" i="6"/>
  <c r="R2058" i="6"/>
  <c r="S2058" i="6"/>
  <c r="M2059" i="6"/>
  <c r="N2059" i="6"/>
  <c r="Q2059" i="6"/>
  <c r="R2059" i="6"/>
  <c r="S2059" i="6"/>
  <c r="M2060" i="6"/>
  <c r="N2060" i="6"/>
  <c r="Q2060" i="6"/>
  <c r="R2060" i="6"/>
  <c r="S2060" i="6"/>
  <c r="M2061" i="6"/>
  <c r="N2061" i="6"/>
  <c r="Q2061" i="6"/>
  <c r="R2061" i="6"/>
  <c r="S2061" i="6"/>
  <c r="M2062" i="6"/>
  <c r="N2062" i="6"/>
  <c r="Q2062" i="6"/>
  <c r="R2062" i="6"/>
  <c r="S2062" i="6"/>
  <c r="M2063" i="6"/>
  <c r="N2063" i="6"/>
  <c r="Q2063" i="6"/>
  <c r="R2063" i="6"/>
  <c r="S2063" i="6"/>
  <c r="M2064" i="6"/>
  <c r="N2064" i="6"/>
  <c r="Q2064" i="6"/>
  <c r="R2064" i="6"/>
  <c r="S2064" i="6"/>
  <c r="M2065" i="6"/>
  <c r="N2065" i="6"/>
  <c r="Q2065" i="6"/>
  <c r="R2065" i="6"/>
  <c r="S2065" i="6"/>
  <c r="M2066" i="6"/>
  <c r="N2066" i="6"/>
  <c r="Q2066" i="6"/>
  <c r="R2066" i="6"/>
  <c r="S2066" i="6"/>
  <c r="M2067" i="6"/>
  <c r="N2067" i="6"/>
  <c r="Q2067" i="6"/>
  <c r="R2067" i="6"/>
  <c r="S2067" i="6"/>
  <c r="M2068" i="6"/>
  <c r="N2068" i="6"/>
  <c r="Q2068" i="6"/>
  <c r="R2068" i="6"/>
  <c r="S2068" i="6"/>
  <c r="M2069" i="6"/>
  <c r="N2069" i="6"/>
  <c r="Q2069" i="6"/>
  <c r="R2069" i="6"/>
  <c r="S2069" i="6"/>
  <c r="M2070" i="6"/>
  <c r="N2070" i="6"/>
  <c r="Q2070" i="6"/>
  <c r="R2070" i="6"/>
  <c r="S2070" i="6"/>
  <c r="M2071" i="6"/>
  <c r="N2071" i="6"/>
  <c r="Q2071" i="6"/>
  <c r="R2071" i="6"/>
  <c r="S2071" i="6"/>
  <c r="M2072" i="6"/>
  <c r="N2072" i="6"/>
  <c r="Q2072" i="6"/>
  <c r="R2072" i="6"/>
  <c r="S2072" i="6"/>
  <c r="M2073" i="6"/>
  <c r="N2073" i="6"/>
  <c r="Q2073" i="6"/>
  <c r="R2073" i="6"/>
  <c r="S2073" i="6"/>
  <c r="M2074" i="6"/>
  <c r="N2074" i="6"/>
  <c r="Q2074" i="6"/>
  <c r="R2074" i="6"/>
  <c r="S2074" i="6"/>
  <c r="M2075" i="6"/>
  <c r="N2075" i="6"/>
  <c r="Q2075" i="6"/>
  <c r="R2075" i="6"/>
  <c r="S2075" i="6"/>
  <c r="M2076" i="6"/>
  <c r="N2076" i="6"/>
  <c r="Q2076" i="6"/>
  <c r="R2076" i="6"/>
  <c r="S2076" i="6"/>
  <c r="M2077" i="6"/>
  <c r="N2077" i="6"/>
  <c r="Q2077" i="6"/>
  <c r="R2077" i="6"/>
  <c r="S2077" i="6"/>
  <c r="M2078" i="6"/>
  <c r="N2078" i="6"/>
  <c r="Q2078" i="6"/>
  <c r="R2078" i="6"/>
  <c r="S2078" i="6"/>
  <c r="M2079" i="6"/>
  <c r="N2079" i="6"/>
  <c r="Q2079" i="6"/>
  <c r="R2079" i="6"/>
  <c r="S2079" i="6"/>
  <c r="M2080" i="6"/>
  <c r="N2080" i="6"/>
  <c r="Q2080" i="6"/>
  <c r="R2080" i="6"/>
  <c r="S2080" i="6"/>
  <c r="M2081" i="6"/>
  <c r="N2081" i="6"/>
  <c r="Q2081" i="6"/>
  <c r="R2081" i="6"/>
  <c r="S2081" i="6"/>
  <c r="M2082" i="6"/>
  <c r="N2082" i="6"/>
  <c r="Q2082" i="6"/>
  <c r="R2082" i="6"/>
  <c r="S2082" i="6"/>
  <c r="M2083" i="6"/>
  <c r="N2083" i="6"/>
  <c r="Q2083" i="6"/>
  <c r="R2083" i="6"/>
  <c r="S2083" i="6"/>
  <c r="M2084" i="6"/>
  <c r="N2084" i="6"/>
  <c r="Q2084" i="6"/>
  <c r="R2084" i="6"/>
  <c r="S2084" i="6"/>
  <c r="M2085" i="6"/>
  <c r="N2085" i="6"/>
  <c r="Q2085" i="6"/>
  <c r="R2085" i="6"/>
  <c r="S2085" i="6"/>
  <c r="M2086" i="6"/>
  <c r="N2086" i="6"/>
  <c r="Q2086" i="6"/>
  <c r="R2086" i="6"/>
  <c r="S2086" i="6"/>
  <c r="M2087" i="6"/>
  <c r="N2087" i="6"/>
  <c r="Q2087" i="6"/>
  <c r="R2087" i="6"/>
  <c r="S2087" i="6"/>
  <c r="M2088" i="6"/>
  <c r="N2088" i="6"/>
  <c r="Q2088" i="6"/>
  <c r="R2088" i="6"/>
  <c r="S2088" i="6"/>
  <c r="M2089" i="6"/>
  <c r="N2089" i="6"/>
  <c r="Q2089" i="6"/>
  <c r="R2089" i="6"/>
  <c r="S2089" i="6"/>
  <c r="M2090" i="6"/>
  <c r="N2090" i="6"/>
  <c r="Q2090" i="6"/>
  <c r="R2090" i="6"/>
  <c r="S2090" i="6"/>
  <c r="M2091" i="6"/>
  <c r="N2091" i="6"/>
  <c r="Q2091" i="6"/>
  <c r="R2091" i="6"/>
  <c r="S2091" i="6"/>
  <c r="M2092" i="6"/>
  <c r="N2092" i="6"/>
  <c r="Q2092" i="6"/>
  <c r="R2092" i="6"/>
  <c r="S2092" i="6"/>
  <c r="M2093" i="6"/>
  <c r="N2093" i="6"/>
  <c r="Q2093" i="6"/>
  <c r="R2093" i="6"/>
  <c r="S2093" i="6"/>
  <c r="M2094" i="6"/>
  <c r="N2094" i="6"/>
  <c r="Q2094" i="6"/>
  <c r="R2094" i="6"/>
  <c r="S2094" i="6"/>
  <c r="M2095" i="6"/>
  <c r="N2095" i="6"/>
  <c r="Q2095" i="6"/>
  <c r="R2095" i="6"/>
  <c r="S2095" i="6"/>
  <c r="M2096" i="6"/>
  <c r="N2096" i="6"/>
  <c r="Q2096" i="6"/>
  <c r="R2096" i="6"/>
  <c r="S2096" i="6"/>
  <c r="M2097" i="6"/>
  <c r="N2097" i="6"/>
  <c r="Q2097" i="6"/>
  <c r="R2097" i="6"/>
  <c r="S2097" i="6"/>
  <c r="M2098" i="6"/>
  <c r="N2098" i="6"/>
  <c r="Q2098" i="6"/>
  <c r="R2098" i="6"/>
  <c r="S2098" i="6"/>
  <c r="M2099" i="6"/>
  <c r="N2099" i="6"/>
  <c r="Q2099" i="6"/>
  <c r="R2099" i="6"/>
  <c r="S2099" i="6"/>
  <c r="M2100" i="6"/>
  <c r="N2100" i="6"/>
  <c r="Q2100" i="6"/>
  <c r="R2100" i="6"/>
  <c r="S2100" i="6"/>
  <c r="M2101" i="6"/>
  <c r="N2101" i="6"/>
  <c r="Q2101" i="6"/>
  <c r="R2101" i="6"/>
  <c r="S2101" i="6"/>
  <c r="M2102" i="6"/>
  <c r="N2102" i="6"/>
  <c r="Q2102" i="6"/>
  <c r="R2102" i="6"/>
  <c r="S2102" i="6"/>
  <c r="M2103" i="6"/>
  <c r="N2103" i="6"/>
  <c r="Q2103" i="6"/>
  <c r="R2103" i="6"/>
  <c r="S2103" i="6"/>
  <c r="M2104" i="6"/>
  <c r="N2104" i="6"/>
  <c r="Q2104" i="6"/>
  <c r="R2104" i="6"/>
  <c r="S2104" i="6"/>
  <c r="M2105" i="6"/>
  <c r="N2105" i="6"/>
  <c r="Q2105" i="6"/>
  <c r="R2105" i="6"/>
  <c r="S2105" i="6"/>
  <c r="M2106" i="6"/>
  <c r="N2106" i="6"/>
  <c r="Q2106" i="6"/>
  <c r="R2106" i="6"/>
  <c r="S2106" i="6"/>
  <c r="M2107" i="6"/>
  <c r="N2107" i="6"/>
  <c r="Q2107" i="6"/>
  <c r="R2107" i="6"/>
  <c r="S2107" i="6"/>
  <c r="M2108" i="6"/>
  <c r="N2108" i="6"/>
  <c r="Q2108" i="6"/>
  <c r="R2108" i="6"/>
  <c r="S2108" i="6"/>
  <c r="M2109" i="6"/>
  <c r="N2109" i="6"/>
  <c r="Q2109" i="6"/>
  <c r="R2109" i="6"/>
  <c r="S2109" i="6"/>
  <c r="M2110" i="6"/>
  <c r="N2110" i="6"/>
  <c r="Q2110" i="6"/>
  <c r="R2110" i="6"/>
  <c r="S2110" i="6"/>
  <c r="M2111" i="6"/>
  <c r="N2111" i="6"/>
  <c r="Q2111" i="6"/>
  <c r="R2111" i="6"/>
  <c r="S2111" i="6"/>
  <c r="M2112" i="6"/>
  <c r="N2112" i="6"/>
  <c r="Q2112" i="6"/>
  <c r="R2112" i="6"/>
  <c r="S2112" i="6"/>
  <c r="M2113" i="6"/>
  <c r="N2113" i="6"/>
  <c r="Q2113" i="6"/>
  <c r="R2113" i="6"/>
  <c r="S2113" i="6"/>
  <c r="M2114" i="6"/>
  <c r="N2114" i="6"/>
  <c r="Q2114" i="6"/>
  <c r="R2114" i="6"/>
  <c r="S2114" i="6"/>
  <c r="M2115" i="6"/>
  <c r="N2115" i="6"/>
  <c r="Q2115" i="6"/>
  <c r="R2115" i="6"/>
  <c r="S2115" i="6"/>
  <c r="M2116" i="6"/>
  <c r="N2116" i="6"/>
  <c r="Q2116" i="6"/>
  <c r="R2116" i="6"/>
  <c r="S2116" i="6"/>
  <c r="M2117" i="6"/>
  <c r="N2117" i="6"/>
  <c r="Q2117" i="6"/>
  <c r="R2117" i="6"/>
  <c r="S2117" i="6"/>
  <c r="M2118" i="6"/>
  <c r="N2118" i="6"/>
  <c r="Q2118" i="6"/>
  <c r="R2118" i="6"/>
  <c r="S2118" i="6"/>
  <c r="M2119" i="6"/>
  <c r="N2119" i="6"/>
  <c r="Q2119" i="6"/>
  <c r="R2119" i="6"/>
  <c r="S2119" i="6"/>
  <c r="M2120" i="6"/>
  <c r="N2120" i="6"/>
  <c r="Q2120" i="6"/>
  <c r="R2120" i="6"/>
  <c r="S2120" i="6"/>
  <c r="M2121" i="6"/>
  <c r="N2121" i="6"/>
  <c r="Q2121" i="6"/>
  <c r="R2121" i="6"/>
  <c r="S2121" i="6"/>
  <c r="M2122" i="6"/>
  <c r="N2122" i="6"/>
  <c r="Q2122" i="6"/>
  <c r="R2122" i="6"/>
  <c r="S2122" i="6"/>
  <c r="M2123" i="6"/>
  <c r="N2123" i="6"/>
  <c r="Q2123" i="6"/>
  <c r="R2123" i="6"/>
  <c r="S2123" i="6"/>
  <c r="M2124" i="6"/>
  <c r="N2124" i="6"/>
  <c r="Q2124" i="6"/>
  <c r="R2124" i="6"/>
  <c r="S2124" i="6"/>
  <c r="M2125" i="6"/>
  <c r="N2125" i="6"/>
  <c r="Q2125" i="6"/>
  <c r="R2125" i="6"/>
  <c r="S2125" i="6"/>
  <c r="M2126" i="6"/>
  <c r="N2126" i="6"/>
  <c r="Q2126" i="6"/>
  <c r="R2126" i="6"/>
  <c r="S2126" i="6"/>
  <c r="M2127" i="6"/>
  <c r="N2127" i="6"/>
  <c r="Q2127" i="6"/>
  <c r="R2127" i="6"/>
  <c r="S2127" i="6"/>
  <c r="M2128" i="6"/>
  <c r="N2128" i="6"/>
  <c r="Q2128" i="6"/>
  <c r="R2128" i="6"/>
  <c r="S2128" i="6"/>
  <c r="M2129" i="6"/>
  <c r="N2129" i="6"/>
  <c r="Q2129" i="6"/>
  <c r="R2129" i="6"/>
  <c r="S2129" i="6"/>
  <c r="M2130" i="6"/>
  <c r="N2130" i="6"/>
  <c r="Q2130" i="6"/>
  <c r="R2130" i="6"/>
  <c r="S2130" i="6"/>
  <c r="M2131" i="6"/>
  <c r="N2131" i="6"/>
  <c r="Q2131" i="6"/>
  <c r="R2131" i="6"/>
  <c r="S2131" i="6"/>
  <c r="M2132" i="6"/>
  <c r="N2132" i="6"/>
  <c r="Q2132" i="6"/>
  <c r="R2132" i="6"/>
  <c r="S2132" i="6"/>
  <c r="M2133" i="6"/>
  <c r="N2133" i="6"/>
  <c r="Q2133" i="6"/>
  <c r="R2133" i="6"/>
  <c r="S2133" i="6"/>
  <c r="M2134" i="6"/>
  <c r="N2134" i="6"/>
  <c r="Q2134" i="6"/>
  <c r="R2134" i="6"/>
  <c r="S2134" i="6"/>
  <c r="M2135" i="6"/>
  <c r="N2135" i="6"/>
  <c r="Q2135" i="6"/>
  <c r="R2135" i="6"/>
  <c r="S2135" i="6"/>
  <c r="M2136" i="6"/>
  <c r="N2136" i="6"/>
  <c r="Q2136" i="6"/>
  <c r="R2136" i="6"/>
  <c r="S2136" i="6"/>
  <c r="M2137" i="6"/>
  <c r="N2137" i="6"/>
  <c r="Q2137" i="6"/>
  <c r="R2137" i="6"/>
  <c r="S2137" i="6"/>
  <c r="M2138" i="6"/>
  <c r="N2138" i="6"/>
  <c r="Q2138" i="6"/>
  <c r="R2138" i="6"/>
  <c r="S2138" i="6"/>
  <c r="M2139" i="6"/>
  <c r="N2139" i="6"/>
  <c r="Q2139" i="6"/>
  <c r="R2139" i="6"/>
  <c r="S2139" i="6"/>
  <c r="M2140" i="6"/>
  <c r="N2140" i="6"/>
  <c r="Q2140" i="6"/>
  <c r="R2140" i="6"/>
  <c r="S2140" i="6"/>
  <c r="M2141" i="6"/>
  <c r="N2141" i="6"/>
  <c r="Q2141" i="6"/>
  <c r="R2141" i="6"/>
  <c r="S2141" i="6"/>
  <c r="M2142" i="6"/>
  <c r="N2142" i="6"/>
  <c r="Q2142" i="6"/>
  <c r="R2142" i="6"/>
  <c r="S2142" i="6"/>
  <c r="M2143" i="6"/>
  <c r="N2143" i="6"/>
  <c r="Q2143" i="6"/>
  <c r="R2143" i="6"/>
  <c r="S2143" i="6"/>
  <c r="M2144" i="6"/>
  <c r="N2144" i="6"/>
  <c r="Q2144" i="6"/>
  <c r="R2144" i="6"/>
  <c r="S2144" i="6"/>
  <c r="M2145" i="6"/>
  <c r="N2145" i="6"/>
  <c r="Q2145" i="6"/>
  <c r="R2145" i="6"/>
  <c r="S2145" i="6"/>
  <c r="M2146" i="6"/>
  <c r="N2146" i="6"/>
  <c r="Q2146" i="6"/>
  <c r="R2146" i="6"/>
  <c r="S2146" i="6"/>
  <c r="M2147" i="6"/>
  <c r="N2147" i="6"/>
  <c r="Q2147" i="6"/>
  <c r="R2147" i="6"/>
  <c r="S2147" i="6"/>
  <c r="M2148" i="6"/>
  <c r="N2148" i="6"/>
  <c r="Q2148" i="6"/>
  <c r="R2148" i="6"/>
  <c r="S2148" i="6"/>
  <c r="M2149" i="6"/>
  <c r="N2149" i="6"/>
  <c r="Q2149" i="6"/>
  <c r="R2149" i="6"/>
  <c r="S2149" i="6"/>
  <c r="M2150" i="6"/>
  <c r="N2150" i="6"/>
  <c r="Q2150" i="6"/>
  <c r="R2150" i="6"/>
  <c r="S2150" i="6"/>
  <c r="M2151" i="6"/>
  <c r="N2151" i="6"/>
  <c r="Q2151" i="6"/>
  <c r="R2151" i="6"/>
  <c r="S2151" i="6"/>
  <c r="M2152" i="6"/>
  <c r="N2152" i="6"/>
  <c r="Q2152" i="6"/>
  <c r="R2152" i="6"/>
  <c r="S2152" i="6"/>
  <c r="M2153" i="6"/>
  <c r="N2153" i="6"/>
  <c r="Q2153" i="6"/>
  <c r="R2153" i="6"/>
  <c r="S2153" i="6"/>
  <c r="M2154" i="6"/>
  <c r="N2154" i="6"/>
  <c r="Q2154" i="6"/>
  <c r="R2154" i="6"/>
  <c r="S2154" i="6"/>
  <c r="M2155" i="6"/>
  <c r="N2155" i="6"/>
  <c r="Q2155" i="6"/>
  <c r="R2155" i="6"/>
  <c r="S2155" i="6"/>
  <c r="M2156" i="6"/>
  <c r="N2156" i="6"/>
  <c r="Q2156" i="6"/>
  <c r="R2156" i="6"/>
  <c r="S2156" i="6"/>
  <c r="M2157" i="6"/>
  <c r="N2157" i="6"/>
  <c r="Q2157" i="6"/>
  <c r="R2157" i="6"/>
  <c r="S2157" i="6"/>
  <c r="M2158" i="6"/>
  <c r="N2158" i="6"/>
  <c r="Q2158" i="6"/>
  <c r="R2158" i="6"/>
  <c r="S2158" i="6"/>
  <c r="M2159" i="6"/>
  <c r="N2159" i="6"/>
  <c r="Q2159" i="6"/>
  <c r="R2159" i="6"/>
  <c r="S2159" i="6"/>
  <c r="M2163" i="6"/>
  <c r="N2163" i="6"/>
  <c r="Q2163" i="6"/>
  <c r="R2163" i="6"/>
  <c r="S2163" i="6"/>
  <c r="M2164" i="6"/>
  <c r="N2164" i="6"/>
  <c r="Q2164" i="6"/>
  <c r="R2164" i="6"/>
  <c r="S2164" i="6"/>
  <c r="M2165" i="6"/>
  <c r="N2165" i="6"/>
  <c r="Q2165" i="6"/>
  <c r="R2165" i="6"/>
  <c r="S2165" i="6"/>
  <c r="M2166" i="6"/>
  <c r="N2166" i="6"/>
  <c r="Q2166" i="6"/>
  <c r="R2166" i="6"/>
  <c r="S2166" i="6"/>
  <c r="M2167" i="6"/>
  <c r="N2167" i="6"/>
  <c r="Q2167" i="6"/>
  <c r="R2167" i="6"/>
  <c r="S2167" i="6"/>
  <c r="M2168" i="6"/>
  <c r="N2168" i="6"/>
  <c r="Q2168" i="6"/>
  <c r="R2168" i="6"/>
  <c r="S2168" i="6"/>
  <c r="M2169" i="6"/>
  <c r="N2169" i="6"/>
  <c r="Q2169" i="6"/>
  <c r="R2169" i="6"/>
  <c r="S2169" i="6"/>
  <c r="M2170" i="6"/>
  <c r="N2170" i="6"/>
  <c r="Q2170" i="6"/>
  <c r="R2170" i="6"/>
  <c r="S2170" i="6"/>
  <c r="M2171" i="6"/>
  <c r="N2171" i="6"/>
  <c r="Q2171" i="6"/>
  <c r="R2171" i="6"/>
  <c r="S2171" i="6"/>
  <c r="M2172" i="6"/>
  <c r="N2172" i="6"/>
  <c r="Q2172" i="6"/>
  <c r="R2172" i="6"/>
  <c r="S2172" i="6"/>
  <c r="M2173" i="6"/>
  <c r="N2173" i="6"/>
  <c r="Q2173" i="6"/>
  <c r="R2173" i="6"/>
  <c r="S2173" i="6"/>
  <c r="M2174" i="6"/>
  <c r="N2174" i="6"/>
  <c r="Q2174" i="6"/>
  <c r="R2174" i="6"/>
  <c r="S2174" i="6"/>
  <c r="M2175" i="6"/>
  <c r="N2175" i="6"/>
  <c r="Q2175" i="6"/>
  <c r="R2175" i="6"/>
  <c r="S2175" i="6"/>
  <c r="M2176" i="6"/>
  <c r="N2176" i="6"/>
  <c r="Q2176" i="6"/>
  <c r="R2176" i="6"/>
  <c r="S2176" i="6"/>
  <c r="M2177" i="6"/>
  <c r="N2177" i="6"/>
  <c r="Q2177" i="6"/>
  <c r="R2177" i="6"/>
  <c r="S2177" i="6"/>
  <c r="M2178" i="6"/>
  <c r="N2178" i="6"/>
  <c r="Q2178" i="6"/>
  <c r="R2178" i="6"/>
  <c r="S2178" i="6"/>
  <c r="M2179" i="6"/>
  <c r="N2179" i="6"/>
  <c r="Q2179" i="6"/>
  <c r="R2179" i="6"/>
  <c r="S2179" i="6"/>
  <c r="M2180" i="6"/>
  <c r="N2180" i="6"/>
  <c r="Q2180" i="6"/>
  <c r="R2180" i="6"/>
  <c r="S2180" i="6"/>
  <c r="M2181" i="6"/>
  <c r="N2181" i="6"/>
  <c r="Q2181" i="6"/>
  <c r="R2181" i="6"/>
  <c r="S2181" i="6"/>
  <c r="M2182" i="6"/>
  <c r="N2182" i="6"/>
  <c r="Q2182" i="6"/>
  <c r="R2182" i="6"/>
  <c r="S2182" i="6"/>
  <c r="M2183" i="6"/>
  <c r="N2183" i="6"/>
  <c r="Q2183" i="6"/>
  <c r="R2183" i="6"/>
  <c r="S2183" i="6"/>
  <c r="M2184" i="6"/>
  <c r="N2184" i="6"/>
  <c r="Q2184" i="6"/>
  <c r="R2184" i="6"/>
  <c r="S2184" i="6"/>
  <c r="M2185" i="6"/>
  <c r="N2185" i="6"/>
  <c r="Q2185" i="6"/>
  <c r="R2185" i="6"/>
  <c r="S2185" i="6"/>
  <c r="M2186" i="6"/>
  <c r="N2186" i="6"/>
  <c r="Q2186" i="6"/>
  <c r="R2186" i="6"/>
  <c r="S2186" i="6"/>
  <c r="M2187" i="6"/>
  <c r="N2187" i="6"/>
  <c r="Q2187" i="6"/>
  <c r="R2187" i="6"/>
  <c r="S2187" i="6"/>
  <c r="M2188" i="6"/>
  <c r="N2188" i="6"/>
  <c r="Q2188" i="6"/>
  <c r="R2188" i="6"/>
  <c r="S2188" i="6"/>
  <c r="M2189" i="6"/>
  <c r="N2189" i="6"/>
  <c r="Q2189" i="6"/>
  <c r="R2189" i="6"/>
  <c r="S2189" i="6"/>
  <c r="M2190" i="6"/>
  <c r="N2190" i="6"/>
  <c r="Q2190" i="6"/>
  <c r="R2190" i="6"/>
  <c r="S2190" i="6"/>
  <c r="M2191" i="6"/>
  <c r="N2191" i="6"/>
  <c r="Q2191" i="6"/>
  <c r="R2191" i="6"/>
  <c r="S2191" i="6"/>
  <c r="M2192" i="6"/>
  <c r="N2192" i="6"/>
  <c r="Q2192" i="6"/>
  <c r="R2192" i="6"/>
  <c r="S2192" i="6"/>
  <c r="M2193" i="6"/>
  <c r="N2193" i="6"/>
  <c r="Q2193" i="6"/>
  <c r="R2193" i="6"/>
  <c r="S2193" i="6"/>
  <c r="M2194" i="6"/>
  <c r="N2194" i="6"/>
  <c r="Q2194" i="6"/>
  <c r="R2194" i="6"/>
  <c r="S2194" i="6"/>
  <c r="M2195" i="6"/>
  <c r="N2195" i="6"/>
  <c r="Q2195" i="6"/>
  <c r="R2195" i="6"/>
  <c r="S2195" i="6"/>
  <c r="M2196" i="6"/>
  <c r="N2196" i="6"/>
  <c r="Q2196" i="6"/>
  <c r="R2196" i="6"/>
  <c r="S2196" i="6"/>
  <c r="M2197" i="6"/>
  <c r="N2197" i="6"/>
  <c r="Q2197" i="6"/>
  <c r="R2197" i="6"/>
  <c r="S2197" i="6"/>
  <c r="M2284" i="6"/>
  <c r="N2284" i="6"/>
  <c r="Q2284" i="6"/>
  <c r="R2284" i="6"/>
  <c r="S2284" i="6"/>
  <c r="M2199" i="6"/>
  <c r="N2199" i="6"/>
  <c r="Q2199" i="6"/>
  <c r="R2199" i="6"/>
  <c r="S2199" i="6"/>
  <c r="M2200" i="6"/>
  <c r="N2200" i="6"/>
  <c r="Q2200" i="6"/>
  <c r="R2200" i="6"/>
  <c r="S2200" i="6"/>
  <c r="M2201" i="6"/>
  <c r="N2201" i="6"/>
  <c r="Q2201" i="6"/>
  <c r="R2201" i="6"/>
  <c r="S2201" i="6"/>
  <c r="M2202" i="6"/>
  <c r="N2202" i="6"/>
  <c r="Q2202" i="6"/>
  <c r="R2202" i="6"/>
  <c r="S2202" i="6"/>
  <c r="M2203" i="6"/>
  <c r="N2203" i="6"/>
  <c r="Q2203" i="6"/>
  <c r="R2203" i="6"/>
  <c r="S2203" i="6"/>
  <c r="M2204" i="6"/>
  <c r="N2204" i="6"/>
  <c r="Q2204" i="6"/>
  <c r="R2204" i="6"/>
  <c r="S2204" i="6"/>
  <c r="M2205" i="6"/>
  <c r="N2205" i="6"/>
  <c r="Q2205" i="6"/>
  <c r="R2205" i="6"/>
  <c r="S2205" i="6"/>
  <c r="M2206" i="6"/>
  <c r="N2206" i="6"/>
  <c r="Q2206" i="6"/>
  <c r="R2206" i="6"/>
  <c r="S2206" i="6"/>
  <c r="M2207" i="6"/>
  <c r="N2207" i="6"/>
  <c r="Q2207" i="6"/>
  <c r="R2207" i="6"/>
  <c r="S2207" i="6"/>
  <c r="M2208" i="6"/>
  <c r="N2208" i="6"/>
  <c r="Q2208" i="6"/>
  <c r="R2208" i="6"/>
  <c r="S2208" i="6"/>
  <c r="M2209" i="6"/>
  <c r="N2209" i="6"/>
  <c r="Q2209" i="6"/>
  <c r="R2209" i="6"/>
  <c r="S2209" i="6"/>
  <c r="M2210" i="6"/>
  <c r="N2210" i="6"/>
  <c r="Q2210" i="6"/>
  <c r="R2210" i="6"/>
  <c r="S2210" i="6"/>
  <c r="M2211" i="6"/>
  <c r="N2211" i="6"/>
  <c r="Q2211" i="6"/>
  <c r="R2211" i="6"/>
  <c r="S2211" i="6"/>
  <c r="M2212" i="6"/>
  <c r="N2212" i="6"/>
  <c r="Q2212" i="6"/>
  <c r="R2212" i="6"/>
  <c r="S2212" i="6"/>
  <c r="M2213" i="6"/>
  <c r="N2213" i="6"/>
  <c r="Q2213" i="6"/>
  <c r="R2213" i="6"/>
  <c r="S2213" i="6"/>
  <c r="M2214" i="6"/>
  <c r="N2214" i="6"/>
  <c r="Q2214" i="6"/>
  <c r="R2214" i="6"/>
  <c r="S2214" i="6"/>
  <c r="M2215" i="6"/>
  <c r="N2215" i="6"/>
  <c r="Q2215" i="6"/>
  <c r="R2215" i="6"/>
  <c r="S2215" i="6"/>
  <c r="M2216" i="6"/>
  <c r="N2216" i="6"/>
  <c r="Q2216" i="6"/>
  <c r="R2216" i="6"/>
  <c r="S2216" i="6"/>
  <c r="M2217" i="6"/>
  <c r="N2217" i="6"/>
  <c r="Q2217" i="6"/>
  <c r="R2217" i="6"/>
  <c r="S2217" i="6"/>
  <c r="M2218" i="6"/>
  <c r="N2218" i="6"/>
  <c r="Q2218" i="6"/>
  <c r="R2218" i="6"/>
  <c r="S2218" i="6"/>
  <c r="M2219" i="6"/>
  <c r="N2219" i="6"/>
  <c r="Q2219" i="6"/>
  <c r="R2219" i="6"/>
  <c r="S2219" i="6"/>
  <c r="M2220" i="6"/>
  <c r="N2220" i="6"/>
  <c r="Q2220" i="6"/>
  <c r="R2220" i="6"/>
  <c r="S2220" i="6"/>
  <c r="M2223" i="6"/>
  <c r="N2223" i="6"/>
  <c r="Q2223" i="6"/>
  <c r="R2223" i="6"/>
  <c r="S2223" i="6"/>
  <c r="M2224" i="6"/>
  <c r="N2224" i="6"/>
  <c r="Q2224" i="6"/>
  <c r="R2224" i="6"/>
  <c r="S2224" i="6"/>
  <c r="M2225" i="6"/>
  <c r="N2225" i="6"/>
  <c r="Q2225" i="6"/>
  <c r="R2225" i="6"/>
  <c r="S2225" i="6"/>
  <c r="M2226" i="6"/>
  <c r="N2226" i="6"/>
  <c r="Q2226" i="6"/>
  <c r="R2226" i="6"/>
  <c r="S2226" i="6"/>
  <c r="M2227" i="6"/>
  <c r="N2227" i="6"/>
  <c r="Q2227" i="6"/>
  <c r="R2227" i="6"/>
  <c r="S2227" i="6"/>
  <c r="M2228" i="6"/>
  <c r="N2228" i="6"/>
  <c r="Q2228" i="6"/>
  <c r="R2228" i="6"/>
  <c r="S2228" i="6"/>
  <c r="M2229" i="6"/>
  <c r="N2229" i="6"/>
  <c r="Q2229" i="6"/>
  <c r="R2229" i="6"/>
  <c r="S2229" i="6"/>
  <c r="M2230" i="6"/>
  <c r="N2230" i="6"/>
  <c r="Q2230" i="6"/>
  <c r="R2230" i="6"/>
  <c r="S2230" i="6"/>
  <c r="M2231" i="6"/>
  <c r="N2231" i="6"/>
  <c r="Q2231" i="6"/>
  <c r="R2231" i="6"/>
  <c r="S2231" i="6"/>
  <c r="M2232" i="6"/>
  <c r="N2232" i="6"/>
  <c r="Q2232" i="6"/>
  <c r="R2232" i="6"/>
  <c r="S2232" i="6"/>
  <c r="M2233" i="6"/>
  <c r="N2233" i="6"/>
  <c r="Q2233" i="6"/>
  <c r="R2233" i="6"/>
  <c r="S2233" i="6"/>
  <c r="M2234" i="6"/>
  <c r="N2234" i="6"/>
  <c r="Q2234" i="6"/>
  <c r="R2234" i="6"/>
  <c r="S2234" i="6"/>
  <c r="M2235" i="6"/>
  <c r="N2235" i="6"/>
  <c r="Q2235" i="6"/>
  <c r="R2235" i="6"/>
  <c r="S2235" i="6"/>
  <c r="M2236" i="6"/>
  <c r="N2236" i="6"/>
  <c r="Q2236" i="6"/>
  <c r="R2236" i="6"/>
  <c r="S2236" i="6"/>
  <c r="M2237" i="6"/>
  <c r="N2237" i="6"/>
  <c r="Q2237" i="6"/>
  <c r="R2237" i="6"/>
  <c r="S2237" i="6"/>
  <c r="M2238" i="6"/>
  <c r="N2238" i="6"/>
  <c r="Q2238" i="6"/>
  <c r="R2238" i="6"/>
  <c r="S2238" i="6"/>
  <c r="M2239" i="6"/>
  <c r="N2239" i="6"/>
  <c r="Q2239" i="6"/>
  <c r="R2239" i="6"/>
  <c r="S2239" i="6"/>
  <c r="M2240" i="6"/>
  <c r="N2240" i="6"/>
  <c r="Q2240" i="6"/>
  <c r="R2240" i="6"/>
  <c r="S2240" i="6"/>
  <c r="M2241" i="6"/>
  <c r="N2241" i="6"/>
  <c r="Q2241" i="6"/>
  <c r="R2241" i="6"/>
  <c r="S2241" i="6"/>
  <c r="M2242" i="6"/>
  <c r="N2242" i="6"/>
  <c r="Q2242" i="6"/>
  <c r="R2242" i="6"/>
  <c r="S2242" i="6"/>
  <c r="M2243" i="6"/>
  <c r="N2243" i="6"/>
  <c r="Q2243" i="6"/>
  <c r="R2243" i="6"/>
  <c r="S2243" i="6"/>
  <c r="M2244" i="6"/>
  <c r="N2244" i="6"/>
  <c r="Q2244" i="6"/>
  <c r="R2244" i="6"/>
  <c r="S2244" i="6"/>
  <c r="M2245" i="6"/>
  <c r="N2245" i="6"/>
  <c r="Q2245" i="6"/>
  <c r="R2245" i="6"/>
  <c r="S2245" i="6"/>
  <c r="M2246" i="6"/>
  <c r="N2246" i="6"/>
  <c r="Q2246" i="6"/>
  <c r="R2246" i="6"/>
  <c r="S2246" i="6"/>
  <c r="M2247" i="6"/>
  <c r="N2247" i="6"/>
  <c r="Q2247" i="6"/>
  <c r="R2247" i="6"/>
  <c r="S2247" i="6"/>
  <c r="M2248" i="6"/>
  <c r="N2248" i="6"/>
  <c r="Q2248" i="6"/>
  <c r="R2248" i="6"/>
  <c r="S2248" i="6"/>
  <c r="M2249" i="6"/>
  <c r="N2249" i="6"/>
  <c r="Q2249" i="6"/>
  <c r="R2249" i="6"/>
  <c r="S2249" i="6"/>
  <c r="M2251" i="6"/>
  <c r="N2251" i="6"/>
  <c r="Q2251" i="6"/>
  <c r="R2251" i="6"/>
  <c r="S2251" i="6"/>
  <c r="M2252" i="6"/>
  <c r="N2252" i="6"/>
  <c r="Q2252" i="6"/>
  <c r="R2252" i="6"/>
  <c r="S2252" i="6"/>
  <c r="M2253" i="6"/>
  <c r="N2253" i="6"/>
  <c r="Q2253" i="6"/>
  <c r="R2253" i="6"/>
  <c r="S2253" i="6"/>
  <c r="M2254" i="6"/>
  <c r="N2254" i="6"/>
  <c r="Q2254" i="6"/>
  <c r="R2254" i="6"/>
  <c r="S2254" i="6"/>
  <c r="M2255" i="6"/>
  <c r="N2255" i="6"/>
  <c r="Q2255" i="6"/>
  <c r="R2255" i="6"/>
  <c r="S2255" i="6"/>
  <c r="M2256" i="6"/>
  <c r="N2256" i="6"/>
  <c r="Q2256" i="6"/>
  <c r="R2256" i="6"/>
  <c r="S2256" i="6"/>
  <c r="M2257" i="6"/>
  <c r="N2257" i="6"/>
  <c r="Q2257" i="6"/>
  <c r="R2257" i="6"/>
  <c r="S2257" i="6"/>
  <c r="M2258" i="6"/>
  <c r="N2258" i="6"/>
  <c r="Q2258" i="6"/>
  <c r="R2258" i="6"/>
  <c r="S2258" i="6"/>
  <c r="M2259" i="6"/>
  <c r="N2259" i="6"/>
  <c r="Q2259" i="6"/>
  <c r="R2259" i="6"/>
  <c r="S2259" i="6"/>
  <c r="M2260" i="6"/>
  <c r="N2260" i="6"/>
  <c r="Q2260" i="6"/>
  <c r="R2260" i="6"/>
  <c r="S2260" i="6"/>
  <c r="M2261" i="6"/>
  <c r="N2261" i="6"/>
  <c r="Q2261" i="6"/>
  <c r="R2261" i="6"/>
  <c r="S2261" i="6"/>
  <c r="M2262" i="6"/>
  <c r="N2262" i="6"/>
  <c r="Q2262" i="6"/>
  <c r="R2262" i="6"/>
  <c r="S2262" i="6"/>
  <c r="M2263" i="6"/>
  <c r="N2263" i="6"/>
  <c r="Q2263" i="6"/>
  <c r="R2263" i="6"/>
  <c r="S2263" i="6"/>
  <c r="M2264" i="6"/>
  <c r="N2264" i="6"/>
  <c r="Q2264" i="6"/>
  <c r="R2264" i="6"/>
  <c r="S2264" i="6"/>
  <c r="M2265" i="6"/>
  <c r="N2265" i="6"/>
  <c r="Q2265" i="6"/>
  <c r="R2265" i="6"/>
  <c r="S2265" i="6"/>
  <c r="M2266" i="6"/>
  <c r="N2266" i="6"/>
  <c r="Q2266" i="6"/>
  <c r="R2266" i="6"/>
  <c r="S2266" i="6"/>
  <c r="M2267" i="6"/>
  <c r="N2267" i="6"/>
  <c r="Q2267" i="6"/>
  <c r="R2267" i="6"/>
  <c r="S2267" i="6"/>
  <c r="M1345" i="6"/>
  <c r="N1345" i="6"/>
  <c r="Q1345" i="6"/>
  <c r="R1345" i="6"/>
  <c r="S1345" i="6"/>
  <c r="M2269" i="6"/>
  <c r="N2269" i="6"/>
  <c r="Q2269" i="6"/>
  <c r="R2269" i="6"/>
  <c r="S2269" i="6"/>
  <c r="M2270" i="6"/>
  <c r="N2270" i="6"/>
  <c r="Q2270" i="6"/>
  <c r="R2270" i="6"/>
  <c r="S2270" i="6"/>
  <c r="M2271" i="6"/>
  <c r="N2271" i="6"/>
  <c r="Q2271" i="6"/>
  <c r="R2271" i="6"/>
  <c r="S2271" i="6"/>
  <c r="M2272" i="6"/>
  <c r="N2272" i="6"/>
  <c r="Q2272" i="6"/>
  <c r="R2272" i="6"/>
  <c r="S2272" i="6"/>
  <c r="M2273" i="6"/>
  <c r="N2273" i="6"/>
  <c r="Q2273" i="6"/>
  <c r="R2273" i="6"/>
  <c r="S2273" i="6"/>
  <c r="M2274" i="6"/>
  <c r="N2274" i="6"/>
  <c r="Q2274" i="6"/>
  <c r="R2274" i="6"/>
  <c r="S2274" i="6"/>
  <c r="M2275" i="6"/>
  <c r="N2275" i="6"/>
  <c r="Q2275" i="6"/>
  <c r="R2275" i="6"/>
  <c r="S2275" i="6"/>
  <c r="M2276" i="6"/>
  <c r="N2276" i="6"/>
  <c r="Q2276" i="6"/>
  <c r="R2276" i="6"/>
  <c r="S2276" i="6"/>
  <c r="M2277" i="6"/>
  <c r="N2277" i="6"/>
  <c r="Q2277" i="6"/>
  <c r="R2277" i="6"/>
  <c r="S2277" i="6"/>
  <c r="M2278" i="6"/>
  <c r="N2278" i="6"/>
  <c r="Q2278" i="6"/>
  <c r="R2278" i="6"/>
  <c r="S2278" i="6"/>
  <c r="M2279" i="6"/>
  <c r="N2279" i="6"/>
  <c r="Q2279" i="6"/>
  <c r="R2279" i="6"/>
  <c r="S2279" i="6"/>
  <c r="M2280" i="6"/>
  <c r="N2280" i="6"/>
  <c r="Q2280" i="6"/>
  <c r="R2280" i="6"/>
  <c r="S2280" i="6"/>
  <c r="M2281" i="6"/>
  <c r="N2281" i="6"/>
  <c r="Q2281" i="6"/>
  <c r="R2281" i="6"/>
  <c r="S2281" i="6"/>
  <c r="M2282" i="6"/>
  <c r="N2282" i="6"/>
  <c r="Q2282" i="6"/>
  <c r="R2282" i="6"/>
  <c r="S2282" i="6"/>
  <c r="M2283" i="6"/>
  <c r="N2283" i="6"/>
  <c r="Q2283" i="6"/>
  <c r="R2283" i="6"/>
  <c r="S2283" i="6"/>
  <c r="M2285" i="6"/>
  <c r="N2285" i="6"/>
  <c r="Q2285" i="6"/>
  <c r="R2285" i="6"/>
  <c r="S2285" i="6"/>
  <c r="M2286" i="6"/>
  <c r="N2286" i="6"/>
  <c r="Q2286" i="6"/>
  <c r="R2286" i="6"/>
  <c r="S2286" i="6"/>
  <c r="M2287" i="6"/>
  <c r="N2287" i="6"/>
  <c r="Q2287" i="6"/>
  <c r="R2287" i="6"/>
  <c r="S2287" i="6"/>
  <c r="M2288" i="6"/>
  <c r="N2288" i="6"/>
  <c r="Q2288" i="6"/>
  <c r="R2288" i="6"/>
  <c r="S2288" i="6"/>
  <c r="M2289" i="6"/>
  <c r="N2289" i="6"/>
  <c r="Q2289" i="6"/>
  <c r="R2289" i="6"/>
  <c r="S2289" i="6"/>
  <c r="M2290" i="6"/>
  <c r="N2290" i="6"/>
  <c r="Q2290" i="6"/>
  <c r="R2290" i="6"/>
  <c r="S2290" i="6"/>
  <c r="M2291" i="6"/>
  <c r="N2291" i="6"/>
  <c r="Q2291" i="6"/>
  <c r="R2291" i="6"/>
  <c r="S2291" i="6"/>
  <c r="M2292" i="6"/>
  <c r="N2292" i="6"/>
  <c r="Q2292" i="6"/>
  <c r="R2292" i="6"/>
  <c r="S2292" i="6"/>
  <c r="M2293" i="6"/>
  <c r="N2293" i="6"/>
  <c r="Q2293" i="6"/>
  <c r="R2293" i="6"/>
  <c r="S2293" i="6"/>
  <c r="M2294" i="6"/>
  <c r="N2294" i="6"/>
  <c r="Q2294" i="6"/>
  <c r="R2294" i="6"/>
  <c r="S2294" i="6"/>
  <c r="M2295" i="6"/>
  <c r="N2295" i="6"/>
  <c r="Q2295" i="6"/>
  <c r="R2295" i="6"/>
  <c r="S2295" i="6"/>
  <c r="M2296" i="6"/>
  <c r="N2296" i="6"/>
  <c r="Q2296" i="6"/>
  <c r="R2296" i="6"/>
  <c r="S2296" i="6"/>
  <c r="M2297" i="6"/>
  <c r="N2297" i="6"/>
  <c r="Q2297" i="6"/>
  <c r="R2297" i="6"/>
  <c r="S2297" i="6"/>
  <c r="M2298" i="6"/>
  <c r="N2298" i="6"/>
  <c r="Q2298" i="6"/>
  <c r="R2298" i="6"/>
  <c r="S2298" i="6"/>
  <c r="M2299" i="6"/>
  <c r="N2299" i="6"/>
  <c r="Q2299" i="6"/>
  <c r="R2299" i="6"/>
  <c r="S2299" i="6"/>
  <c r="M2300" i="6"/>
  <c r="N2300" i="6"/>
  <c r="Q2300" i="6"/>
  <c r="R2300" i="6"/>
  <c r="S2300" i="6"/>
  <c r="M2301" i="6"/>
  <c r="N2301" i="6"/>
  <c r="Q2301" i="6"/>
  <c r="R2301" i="6"/>
  <c r="S2301" i="6"/>
  <c r="M2302" i="6"/>
  <c r="N2302" i="6"/>
  <c r="Q2302" i="6"/>
  <c r="R2302" i="6"/>
  <c r="S2302" i="6"/>
  <c r="M2303" i="6"/>
  <c r="N2303" i="6"/>
  <c r="Q2303" i="6"/>
  <c r="R2303" i="6"/>
  <c r="S2303" i="6"/>
  <c r="M2304" i="6"/>
  <c r="N2304" i="6"/>
  <c r="Q2304" i="6"/>
  <c r="R2304" i="6"/>
  <c r="S2304" i="6"/>
  <c r="M2305" i="6"/>
  <c r="N2305" i="6"/>
  <c r="Q2305" i="6"/>
  <c r="R2305" i="6"/>
  <c r="S2305" i="6"/>
  <c r="M2306" i="6"/>
  <c r="N2306" i="6"/>
  <c r="Q2306" i="6"/>
  <c r="R2306" i="6"/>
  <c r="S2306" i="6"/>
  <c r="M2307" i="6"/>
  <c r="N2307" i="6"/>
  <c r="Q2307" i="6"/>
  <c r="R2307" i="6"/>
  <c r="S2307" i="6"/>
  <c r="M2308" i="6"/>
  <c r="N2308" i="6"/>
  <c r="Q2308" i="6"/>
  <c r="R2308" i="6"/>
  <c r="S2308" i="6"/>
  <c r="M2309" i="6"/>
  <c r="N2309" i="6"/>
  <c r="Q2309" i="6"/>
  <c r="R2309" i="6"/>
  <c r="S2309" i="6"/>
  <c r="M2310" i="6"/>
  <c r="N2310" i="6"/>
  <c r="Q2310" i="6"/>
  <c r="R2310" i="6"/>
  <c r="S2310" i="6"/>
  <c r="M2311" i="6"/>
  <c r="N2311" i="6"/>
  <c r="Q2311" i="6"/>
  <c r="R2311" i="6"/>
  <c r="S2311" i="6"/>
  <c r="M2312" i="6"/>
  <c r="N2312" i="6"/>
  <c r="Q2312" i="6"/>
  <c r="R2312" i="6"/>
  <c r="S2312" i="6"/>
  <c r="M2313" i="6"/>
  <c r="N2313" i="6"/>
  <c r="Q2313" i="6"/>
  <c r="R2313" i="6"/>
  <c r="S2313" i="6"/>
  <c r="M2314" i="6"/>
  <c r="N2314" i="6"/>
  <c r="Q2314" i="6"/>
  <c r="R2314" i="6"/>
  <c r="S2314" i="6"/>
  <c r="M2315" i="6"/>
  <c r="N2315" i="6"/>
  <c r="Q2315" i="6"/>
  <c r="R2315" i="6"/>
  <c r="S2315" i="6"/>
  <c r="M2316" i="6"/>
  <c r="N2316" i="6"/>
  <c r="Q2316" i="6"/>
  <c r="R2316" i="6"/>
  <c r="S2316" i="6"/>
  <c r="M2317" i="6"/>
  <c r="N2317" i="6"/>
  <c r="Q2317" i="6"/>
  <c r="R2317" i="6"/>
  <c r="S2317" i="6"/>
  <c r="M2318" i="6"/>
  <c r="N2318" i="6"/>
  <c r="Q2318" i="6"/>
  <c r="R2318" i="6"/>
  <c r="S2318" i="6"/>
  <c r="M2319" i="6"/>
  <c r="N2319" i="6"/>
  <c r="Q2319" i="6"/>
  <c r="R2319" i="6"/>
  <c r="S2319" i="6"/>
  <c r="M2320" i="6"/>
  <c r="N2320" i="6"/>
  <c r="Q2320" i="6"/>
  <c r="R2320" i="6"/>
  <c r="S2320" i="6"/>
  <c r="M2321" i="6"/>
  <c r="N2321" i="6"/>
  <c r="Q2321" i="6"/>
  <c r="R2321" i="6"/>
  <c r="S2321" i="6"/>
  <c r="M2322" i="6"/>
  <c r="N2322" i="6"/>
  <c r="Q2322" i="6"/>
  <c r="R2322" i="6"/>
  <c r="S2322" i="6"/>
  <c r="M2323" i="6"/>
  <c r="N2323" i="6"/>
  <c r="Q2323" i="6"/>
  <c r="R2323" i="6"/>
  <c r="S2323" i="6"/>
  <c r="M2324" i="6"/>
  <c r="N2324" i="6"/>
  <c r="Q2324" i="6"/>
  <c r="R2324" i="6"/>
  <c r="S2324" i="6"/>
  <c r="M2325" i="6"/>
  <c r="N2325" i="6"/>
  <c r="Q2325" i="6"/>
  <c r="R2325" i="6"/>
  <c r="S2325" i="6"/>
  <c r="M2326" i="6"/>
  <c r="N2326" i="6"/>
  <c r="Q2326" i="6"/>
  <c r="R2326" i="6"/>
  <c r="S2326" i="6"/>
  <c r="M2327" i="6"/>
  <c r="N2327" i="6"/>
  <c r="Q2327" i="6"/>
  <c r="R2327" i="6"/>
  <c r="S2327" i="6"/>
  <c r="M2328" i="6"/>
  <c r="N2328" i="6"/>
  <c r="Q2328" i="6"/>
  <c r="R2328" i="6"/>
  <c r="S2328" i="6"/>
  <c r="M2329" i="6"/>
  <c r="N2329" i="6"/>
  <c r="Q2329" i="6"/>
  <c r="R2329" i="6"/>
  <c r="S2329" i="6"/>
  <c r="M2330" i="6"/>
  <c r="N2330" i="6"/>
  <c r="Q2330" i="6"/>
  <c r="R2330" i="6"/>
  <c r="S2330" i="6"/>
  <c r="M2331" i="6"/>
  <c r="N2331" i="6"/>
  <c r="Q2331" i="6"/>
  <c r="R2331" i="6"/>
  <c r="S2331" i="6"/>
  <c r="M2332" i="6"/>
  <c r="N2332" i="6"/>
  <c r="Q2332" i="6"/>
  <c r="R2332" i="6"/>
  <c r="S2332" i="6"/>
  <c r="M2333" i="6"/>
  <c r="N2333" i="6"/>
  <c r="Q2333" i="6"/>
  <c r="R2333" i="6"/>
  <c r="S2333" i="6"/>
  <c r="M2334" i="6"/>
  <c r="N2334" i="6"/>
  <c r="Q2334" i="6"/>
  <c r="R2334" i="6"/>
  <c r="S2334" i="6"/>
  <c r="M2335" i="6"/>
  <c r="N2335" i="6"/>
  <c r="Q2335" i="6"/>
  <c r="R2335" i="6"/>
  <c r="S2335" i="6"/>
  <c r="M2336" i="6"/>
  <c r="N2336" i="6"/>
  <c r="Q2336" i="6"/>
  <c r="R2336" i="6"/>
  <c r="S2336" i="6"/>
  <c r="M10" i="6"/>
  <c r="N10" i="6"/>
  <c r="Q10" i="6"/>
  <c r="R10" i="6"/>
  <c r="S10" i="6"/>
  <c r="H45" i="6" l="1"/>
  <c r="H80" i="6"/>
  <c r="K80" i="6" s="1"/>
  <c r="L80" i="6" s="1"/>
  <c r="H156" i="6"/>
  <c r="H199" i="6"/>
  <c r="H326" i="6"/>
  <c r="H362" i="6"/>
  <c r="H385" i="6"/>
  <c r="H402" i="6"/>
  <c r="H433" i="6"/>
  <c r="H439" i="6"/>
  <c r="H440" i="6"/>
  <c r="H1890" i="6"/>
  <c r="H771" i="6"/>
  <c r="H1018" i="6"/>
  <c r="H1046" i="6"/>
  <c r="H1451" i="6"/>
  <c r="H1456" i="6"/>
  <c r="H1794" i="6"/>
  <c r="H2026" i="6"/>
  <c r="H2241" i="6"/>
  <c r="H155" i="6"/>
  <c r="H386" i="6"/>
  <c r="H427" i="6"/>
  <c r="H480" i="6"/>
  <c r="H769" i="6"/>
  <c r="H1672" i="6"/>
  <c r="H1947" i="6"/>
  <c r="H1952" i="6"/>
  <c r="H1974" i="6"/>
  <c r="H2161" i="6" l="1"/>
  <c r="H940" i="6"/>
  <c r="H871" i="6"/>
  <c r="H1584" i="6"/>
  <c r="H1897" i="6"/>
  <c r="H1838" i="6"/>
  <c r="H790" i="6"/>
  <c r="H1228" i="6"/>
  <c r="H2198" i="6"/>
  <c r="H553" i="6"/>
  <c r="H1221" i="6"/>
  <c r="H1898" i="6"/>
  <c r="H1985" i="6"/>
  <c r="H541" i="6"/>
  <c r="H1987" i="6"/>
  <c r="H1671" i="6"/>
  <c r="H1659" i="6"/>
  <c r="H1578" i="6"/>
  <c r="H1427" i="6"/>
  <c r="H1386" i="6"/>
  <c r="H1301" i="6"/>
  <c r="H1818" i="6"/>
  <c r="H2222" i="6"/>
  <c r="H2221" i="6"/>
  <c r="H1115" i="6"/>
  <c r="H2162" i="6"/>
  <c r="H434" i="6" l="1"/>
  <c r="H423" i="6"/>
  <c r="H103" i="6"/>
  <c r="H69" i="6"/>
  <c r="H2284" i="6"/>
  <c r="H1976" i="6"/>
  <c r="H1134" i="6"/>
  <c r="H1614" i="6"/>
  <c r="H1247" i="6"/>
  <c r="J2259" i="6" l="1"/>
  <c r="I2259" i="6"/>
  <c r="H2250" i="6"/>
  <c r="H2160" i="6"/>
  <c r="H2094" i="6"/>
  <c r="H2075" i="6"/>
  <c r="H2156" i="6"/>
  <c r="H2153" i="6"/>
  <c r="H1376" i="6"/>
  <c r="H594" i="6"/>
  <c r="H1722" i="6"/>
  <c r="H1729" i="6"/>
  <c r="H555" i="6"/>
  <c r="H1918" i="6"/>
  <c r="H2318" i="6"/>
  <c r="H262" i="6"/>
  <c r="H1773" i="6"/>
  <c r="H500" i="6"/>
  <c r="H1127" i="6"/>
  <c r="H1472" i="6"/>
  <c r="H981" i="6"/>
  <c r="H2033" i="6"/>
  <c r="H450" i="6"/>
  <c r="H138" i="6"/>
  <c r="H149" i="6"/>
  <c r="H231" i="6"/>
  <c r="H145" i="6"/>
  <c r="H1537" i="6"/>
  <c r="H538" i="6"/>
  <c r="H1510" i="6"/>
  <c r="H1808" i="6"/>
  <c r="H2135" i="6"/>
  <c r="H1114" i="6"/>
  <c r="H1841" i="6"/>
  <c r="H561" i="6"/>
  <c r="H576" i="6"/>
  <c r="H802" i="6"/>
  <c r="H41" i="6"/>
  <c r="H1089" i="6"/>
  <c r="H71" i="6"/>
  <c r="H152" i="6"/>
  <c r="H147" i="6"/>
  <c r="H229" i="6"/>
  <c r="H1324" i="6"/>
  <c r="H129" i="6"/>
  <c r="H1787" i="6"/>
  <c r="H909" i="6"/>
  <c r="H2145" i="6"/>
  <c r="H1949" i="6"/>
  <c r="H1700" i="6"/>
  <c r="H1325" i="6"/>
  <c r="H1138" i="6"/>
  <c r="H1135" i="6"/>
  <c r="H731" i="6"/>
  <c r="H365" i="6"/>
  <c r="H1864" i="6"/>
  <c r="H1368" i="6"/>
  <c r="H992" i="6"/>
  <c r="H989" i="6"/>
  <c r="H2199" i="6"/>
  <c r="H1714" i="6"/>
  <c r="H1231" i="6"/>
  <c r="H825" i="6"/>
  <c r="H2105" i="6"/>
  <c r="H1893" i="6"/>
  <c r="H1690" i="6"/>
  <c r="H1271" i="6"/>
  <c r="H1081" i="6"/>
  <c r="H308" i="6"/>
  <c r="H2071" i="6"/>
  <c r="H1315" i="6"/>
  <c r="H933" i="6"/>
  <c r="H1968" i="6"/>
  <c r="H770" i="6"/>
  <c r="H2163" i="6"/>
  <c r="H1636" i="6"/>
  <c r="H1517" i="6"/>
  <c r="H254" i="6"/>
  <c r="H332" i="6"/>
  <c r="H1571" i="6"/>
  <c r="H1820" i="6"/>
  <c r="H732" i="6"/>
  <c r="H38" i="6"/>
  <c r="H493" i="6"/>
  <c r="H421" i="6"/>
  <c r="H34" i="6"/>
  <c r="H96" i="6"/>
  <c r="H898" i="6"/>
  <c r="H108" i="6"/>
  <c r="H191" i="6"/>
  <c r="H1279" i="6"/>
  <c r="H1569" i="6"/>
  <c r="H2299" i="6"/>
  <c r="H278" i="6"/>
  <c r="H1333" i="6"/>
  <c r="H2315" i="6"/>
  <c r="H997" i="6"/>
  <c r="H154" i="6"/>
  <c r="H104" i="6"/>
  <c r="H1884" i="6"/>
  <c r="H943" i="6"/>
  <c r="H2192" i="6"/>
  <c r="H779" i="6"/>
  <c r="H1644" i="6"/>
  <c r="H1833" i="6"/>
  <c r="H1707" i="6"/>
  <c r="H1412" i="6"/>
  <c r="H817" i="6"/>
  <c r="H169" i="6"/>
  <c r="H2230" i="6"/>
  <c r="H778" i="6"/>
  <c r="H1398" i="6"/>
  <c r="H1256" i="6"/>
  <c r="H968" i="6"/>
  <c r="H211" i="6"/>
  <c r="H1848" i="6"/>
  <c r="H976" i="6"/>
  <c r="H973" i="6"/>
  <c r="H584" i="6"/>
  <c r="H1699" i="6"/>
  <c r="H1401" i="6"/>
  <c r="H1212" i="6"/>
  <c r="H810" i="6"/>
  <c r="H824" i="6"/>
  <c r="H1675" i="6"/>
  <c r="H1538" i="6"/>
  <c r="H1069" i="6"/>
  <c r="H1066" i="6"/>
  <c r="H292" i="6"/>
  <c r="H1793" i="6"/>
  <c r="H1853" i="6"/>
  <c r="H515" i="6"/>
  <c r="H2169" i="6"/>
  <c r="H1971" i="6"/>
  <c r="H1629" i="6"/>
  <c r="H1347" i="6"/>
  <c r="H1879" i="6"/>
  <c r="H1014" i="6"/>
  <c r="H1011" i="6"/>
  <c r="H622" i="6"/>
  <c r="H238" i="6"/>
  <c r="H345" i="6"/>
  <c r="H22" i="6"/>
  <c r="H36" i="6"/>
  <c r="H620" i="6"/>
  <c r="H885" i="6"/>
  <c r="H81" i="6"/>
  <c r="H2035" i="6"/>
  <c r="H93" i="6"/>
  <c r="H175" i="6"/>
  <c r="H2144" i="6"/>
  <c r="H1309" i="6"/>
  <c r="H811" i="6"/>
  <c r="H754" i="6"/>
  <c r="H1000" i="6"/>
  <c r="H2003" i="6"/>
  <c r="H1425" i="6"/>
  <c r="H74" i="6"/>
  <c r="H1276" i="6"/>
  <c r="H1262" i="6"/>
  <c r="H862" i="6"/>
  <c r="H1817" i="6"/>
  <c r="H946" i="6"/>
  <c r="H1896" i="6"/>
  <c r="H485" i="6"/>
  <c r="H1130" i="6"/>
  <c r="H984" i="6"/>
  <c r="H1520" i="6"/>
  <c r="H760" i="6"/>
  <c r="H615" i="6"/>
  <c r="H1404" i="6"/>
  <c r="H2143" i="6"/>
  <c r="H1767" i="6"/>
  <c r="H1310" i="6"/>
  <c r="H1123" i="6"/>
  <c r="H1120" i="6"/>
  <c r="H730" i="6"/>
  <c r="H2278" i="6"/>
  <c r="H1464" i="6"/>
  <c r="H2127" i="6"/>
  <c r="H1851" i="6"/>
  <c r="H1575" i="6"/>
  <c r="H1106" i="6"/>
  <c r="H331" i="6"/>
  <c r="H2092" i="6"/>
  <c r="H1832" i="6"/>
  <c r="H1336" i="6"/>
  <c r="H960" i="6"/>
  <c r="H957" i="6"/>
  <c r="H568" i="6"/>
  <c r="H2205" i="6"/>
  <c r="H1901" i="6"/>
  <c r="H1667" i="6"/>
  <c r="H1385" i="6"/>
  <c r="H1198" i="6"/>
  <c r="H1195" i="6"/>
  <c r="H809" i="6"/>
  <c r="H1924" i="6"/>
  <c r="H1658" i="6"/>
  <c r="H1050" i="6"/>
  <c r="H276" i="6"/>
  <c r="H1776" i="6"/>
  <c r="H1721" i="6"/>
  <c r="H499" i="6"/>
  <c r="H514" i="6"/>
  <c r="H2151" i="6"/>
  <c r="H1956" i="6"/>
  <c r="H1748" i="6"/>
  <c r="H1331" i="6"/>
  <c r="H1145" i="6"/>
  <c r="H1141" i="6"/>
  <c r="H1604" i="6"/>
  <c r="H998" i="6"/>
  <c r="H995" i="6"/>
  <c r="H222" i="6"/>
  <c r="H299" i="6"/>
  <c r="H1609" i="6"/>
  <c r="H1634" i="6"/>
  <c r="H492" i="6"/>
  <c r="H20" i="6"/>
  <c r="H2001" i="6"/>
  <c r="H77" i="6"/>
  <c r="H183" i="6"/>
  <c r="H796" i="6"/>
  <c r="H1719" i="6"/>
  <c r="H1321" i="6"/>
  <c r="H1369" i="6"/>
  <c r="H777" i="6"/>
  <c r="H1756" i="6"/>
  <c r="H1470" i="6"/>
  <c r="H1892" i="6"/>
  <c r="H2165" i="6"/>
  <c r="H1465" i="6"/>
  <c r="H1923" i="6"/>
  <c r="H1112" i="6"/>
  <c r="H1736" i="6"/>
  <c r="H1948" i="6"/>
  <c r="H32" i="6"/>
  <c r="H126" i="6"/>
  <c r="H1619" i="6"/>
  <c r="H1001" i="6"/>
  <c r="H190" i="6"/>
  <c r="H30" i="6"/>
  <c r="H266" i="6"/>
  <c r="H1766" i="6"/>
  <c r="H1806" i="6"/>
  <c r="H879" i="6"/>
  <c r="H489" i="6"/>
  <c r="H504" i="6"/>
  <c r="H1865" i="6"/>
  <c r="H1603" i="6"/>
  <c r="H727" i="6"/>
  <c r="H358" i="6"/>
  <c r="H2290" i="6"/>
  <c r="H1860" i="6"/>
  <c r="H1594" i="6"/>
  <c r="H988" i="6"/>
  <c r="H985" i="6"/>
  <c r="H581" i="6"/>
  <c r="H2195" i="6"/>
  <c r="H2037" i="6"/>
  <c r="H1413" i="6"/>
  <c r="H821" i="6"/>
  <c r="H1888" i="6"/>
  <c r="H1686" i="6"/>
  <c r="H1550" i="6"/>
  <c r="H1080" i="6"/>
  <c r="H304" i="6"/>
  <c r="H1805" i="6"/>
  <c r="H1541" i="6"/>
  <c r="H1524" i="6"/>
  <c r="H1311" i="6"/>
  <c r="H925" i="6"/>
  <c r="H542" i="6"/>
  <c r="H153" i="6"/>
  <c r="H235" i="6"/>
  <c r="H1327" i="6"/>
  <c r="H107" i="6"/>
  <c r="H265" i="6"/>
  <c r="H328" i="6"/>
  <c r="H236" i="6"/>
  <c r="H75" i="6"/>
  <c r="H1587" i="6"/>
  <c r="H1904" i="6"/>
  <c r="H94" i="6"/>
  <c r="H1121" i="6"/>
  <c r="H2302" i="6"/>
  <c r="H1977" i="6"/>
  <c r="H1632" i="6"/>
  <c r="H1513" i="6"/>
  <c r="H1402" i="6"/>
  <c r="H633" i="6"/>
  <c r="H250" i="6"/>
  <c r="H1749" i="6"/>
  <c r="H1842" i="6"/>
  <c r="H1471" i="6"/>
  <c r="H859" i="6"/>
  <c r="H874" i="6"/>
  <c r="H2139" i="6"/>
  <c r="H1733" i="6"/>
  <c r="H1306" i="6"/>
  <c r="H1119" i="6"/>
  <c r="H726" i="6"/>
  <c r="H1843" i="6"/>
  <c r="H1579" i="6"/>
  <c r="H1348" i="6"/>
  <c r="H972" i="6"/>
  <c r="H969" i="6"/>
  <c r="H565" i="6"/>
  <c r="H580" i="6"/>
  <c r="H1695" i="6"/>
  <c r="H1210" i="6"/>
  <c r="H1207" i="6"/>
  <c r="H806" i="6"/>
  <c r="H820" i="6"/>
  <c r="H2321" i="6"/>
  <c r="H1936" i="6"/>
  <c r="H1065" i="6"/>
  <c r="H288" i="6"/>
  <c r="H2051" i="6"/>
  <c r="H1821" i="6"/>
  <c r="H1509" i="6"/>
  <c r="H1294" i="6"/>
  <c r="H913" i="6"/>
  <c r="H511" i="6"/>
  <c r="H1372" i="6"/>
  <c r="H168" i="6"/>
  <c r="H249" i="6"/>
  <c r="H1641" i="6"/>
  <c r="H61" i="6"/>
  <c r="H325" i="6"/>
  <c r="H307" i="6"/>
  <c r="H1741" i="6"/>
  <c r="H2298" i="6"/>
  <c r="H158" i="6"/>
  <c r="H78" i="6"/>
  <c r="H993" i="6"/>
  <c r="H1200" i="6"/>
  <c r="H1779" i="6"/>
  <c r="H941" i="6"/>
  <c r="H1036" i="6"/>
  <c r="H1481" i="6"/>
  <c r="H498" i="6"/>
  <c r="H979" i="6"/>
  <c r="H2013" i="6"/>
  <c r="H2095" i="6"/>
  <c r="H1075" i="6"/>
  <c r="H1305" i="6"/>
  <c r="H1743" i="6"/>
  <c r="H2267" i="6"/>
  <c r="H963" i="6"/>
  <c r="H1468" i="6"/>
  <c r="H448" i="6"/>
  <c r="H1984" i="6"/>
  <c r="H2309" i="6"/>
  <c r="H1528" i="6"/>
  <c r="H505" i="6"/>
  <c r="H1961" i="6"/>
  <c r="H2136" i="6"/>
  <c r="H1380" i="6"/>
  <c r="H1283" i="6"/>
  <c r="H2082" i="6"/>
  <c r="H1326" i="6"/>
  <c r="H543" i="6"/>
  <c r="H1475" i="6"/>
  <c r="H357" i="6"/>
  <c r="H508" i="6"/>
  <c r="H2087" i="6"/>
  <c r="H1881" i="6"/>
  <c r="H1894" i="6"/>
  <c r="H1424" i="6"/>
  <c r="H1049" i="6"/>
  <c r="H1045" i="6"/>
  <c r="H1855" i="6"/>
  <c r="H1493" i="6"/>
  <c r="H1278" i="6"/>
  <c r="H121" i="6"/>
  <c r="H151" i="6"/>
  <c r="H233" i="6"/>
  <c r="H269" i="6"/>
  <c r="H1530" i="6"/>
  <c r="H309" i="6"/>
  <c r="H291" i="6"/>
  <c r="H1593" i="6"/>
  <c r="H814" i="6"/>
  <c r="H1967" i="6"/>
  <c r="H847" i="6"/>
  <c r="H2010" i="6"/>
  <c r="H903" i="6"/>
  <c r="H537" i="6"/>
  <c r="H2314" i="6"/>
  <c r="H1597" i="6"/>
  <c r="H352" i="6"/>
  <c r="H1854" i="6"/>
  <c r="H575" i="6"/>
  <c r="H1708" i="6"/>
  <c r="H376" i="6"/>
  <c r="H391" i="6"/>
  <c r="H381" i="6"/>
  <c r="H1786" i="6"/>
  <c r="H50" i="6"/>
  <c r="H142" i="6"/>
  <c r="H1635" i="6"/>
  <c r="H1626" i="6"/>
  <c r="H613" i="6"/>
  <c r="H1259" i="6"/>
  <c r="H1839" i="6"/>
  <c r="H1342" i="6"/>
  <c r="H301" i="6"/>
  <c r="H419" i="6"/>
  <c r="H964" i="6"/>
  <c r="H1972" i="6"/>
  <c r="H2157" i="6"/>
  <c r="H598" i="6"/>
  <c r="H1096" i="6"/>
  <c r="H1822" i="6"/>
  <c r="H950" i="6"/>
  <c r="H251" i="6"/>
  <c r="H348" i="6"/>
  <c r="H172" i="6"/>
  <c r="H1735" i="6"/>
  <c r="H109" i="6"/>
  <c r="H1992" i="6"/>
  <c r="H1845" i="6"/>
  <c r="H2142" i="6"/>
  <c r="H1616" i="6"/>
  <c r="H1010" i="6"/>
  <c r="H234" i="6"/>
  <c r="H1913" i="6"/>
  <c r="H1102" i="6"/>
  <c r="H1828" i="6"/>
  <c r="H956" i="6"/>
  <c r="H495" i="6"/>
  <c r="H1370" i="6"/>
  <c r="H1716" i="6"/>
  <c r="H1230" i="6"/>
  <c r="H842" i="6"/>
  <c r="H2107" i="6"/>
  <c r="H1895" i="6"/>
  <c r="H1083" i="6"/>
  <c r="H310" i="6"/>
  <c r="H2073" i="6"/>
  <c r="H1547" i="6"/>
  <c r="H1531" i="6"/>
  <c r="H1317" i="6"/>
  <c r="H1991" i="6"/>
  <c r="H1647" i="6"/>
  <c r="H1175" i="6"/>
  <c r="H2306" i="6"/>
  <c r="H1638" i="6"/>
  <c r="H1519" i="6"/>
  <c r="H1477" i="6"/>
  <c r="H1261" i="6"/>
  <c r="H494" i="6"/>
  <c r="H105" i="6"/>
  <c r="H135" i="6"/>
  <c r="H1312" i="6"/>
  <c r="H140" i="6"/>
  <c r="H279" i="6"/>
  <c r="H1450" i="6"/>
  <c r="H253" i="6"/>
  <c r="H293" i="6"/>
  <c r="H1515" i="6"/>
  <c r="H205" i="6"/>
  <c r="H275" i="6"/>
  <c r="H1922" i="6"/>
  <c r="H139" i="6"/>
  <c r="H337" i="6"/>
  <c r="H2282" i="6"/>
  <c r="H1868" i="6"/>
  <c r="H700" i="6"/>
  <c r="H962" i="6"/>
  <c r="H2328" i="6"/>
  <c r="H1693" i="6"/>
  <c r="H944" i="6"/>
  <c r="H1651" i="6"/>
  <c r="H1941" i="6"/>
  <c r="H1523" i="6"/>
  <c r="H1033" i="6"/>
  <c r="H2088" i="6"/>
  <c r="H2150" i="6"/>
  <c r="H1316" i="6"/>
  <c r="H982" i="6"/>
  <c r="H540" i="6"/>
  <c r="H945" i="6"/>
  <c r="H1108" i="6"/>
  <c r="H1681" i="6"/>
  <c r="H1260" i="6"/>
  <c r="H1518" i="6"/>
  <c r="H536" i="6"/>
  <c r="H392" i="6"/>
  <c r="H1254" i="6"/>
  <c r="H889" i="6"/>
  <c r="H1109" i="6"/>
  <c r="H2098" i="6"/>
  <c r="H966" i="6"/>
  <c r="H2046" i="6"/>
  <c r="H1771" i="6"/>
  <c r="H1288" i="6"/>
  <c r="H907" i="6"/>
  <c r="H1162" i="6"/>
  <c r="H1004" i="6"/>
  <c r="H2007" i="6"/>
  <c r="H1769" i="6"/>
  <c r="H1093" i="6"/>
  <c r="H2252" i="6"/>
  <c r="H947" i="6"/>
  <c r="H1577" i="6"/>
  <c r="H1650" i="6"/>
  <c r="H1867" i="6"/>
  <c r="H733" i="6"/>
  <c r="H2063" i="6"/>
  <c r="H1648" i="6"/>
  <c r="H1979" i="6"/>
  <c r="H1007" i="6"/>
  <c r="H1710" i="6"/>
  <c r="H477" i="6"/>
  <c r="H1819" i="6"/>
  <c r="H1289" i="6"/>
  <c r="H1099" i="6"/>
  <c r="H2258" i="6"/>
  <c r="H1332" i="6"/>
  <c r="H953" i="6"/>
  <c r="H180" i="6"/>
  <c r="H1381" i="6"/>
  <c r="H805" i="6"/>
  <c r="H203" i="6"/>
  <c r="H2319" i="6"/>
  <c r="H2126" i="6"/>
  <c r="H1866" i="6"/>
  <c r="H994" i="6"/>
  <c r="H991" i="6"/>
  <c r="H2279" i="6"/>
  <c r="H2110" i="6"/>
  <c r="H1850" i="6"/>
  <c r="H1585" i="6"/>
  <c r="H1466" i="6"/>
  <c r="H978" i="6"/>
  <c r="H975" i="6"/>
  <c r="H571" i="6"/>
  <c r="H1701" i="6"/>
  <c r="H1685" i="6"/>
  <c r="H1403" i="6"/>
  <c r="H826" i="6"/>
  <c r="H444" i="6"/>
  <c r="H2091" i="6"/>
  <c r="H1878" i="6"/>
  <c r="H1677" i="6"/>
  <c r="H1540" i="6"/>
  <c r="H677" i="6"/>
  <c r="H294" i="6"/>
  <c r="H2323" i="6"/>
  <c r="H1514" i="6"/>
  <c r="H1300" i="6"/>
  <c r="H922" i="6"/>
  <c r="H517" i="6"/>
  <c r="H1973" i="6"/>
  <c r="H1875" i="6"/>
  <c r="H1631" i="6"/>
  <c r="H755" i="6"/>
  <c r="H1887" i="6"/>
  <c r="H1622" i="6"/>
  <c r="H1013" i="6"/>
  <c r="H240" i="6"/>
  <c r="H1738" i="6"/>
  <c r="H1758" i="6"/>
  <c r="H1461" i="6"/>
  <c r="H1263" i="6"/>
  <c r="H89" i="6"/>
  <c r="H171" i="6"/>
  <c r="H119" i="6"/>
  <c r="H263" i="6"/>
  <c r="H1986" i="6"/>
  <c r="H277" i="6"/>
  <c r="H1861" i="6"/>
  <c r="H43" i="6"/>
  <c r="H321" i="6"/>
  <c r="H572" i="6"/>
  <c r="H417" i="6"/>
  <c r="H31" i="6"/>
  <c r="H1966" i="6"/>
  <c r="H1377" i="6"/>
  <c r="H1187" i="6"/>
  <c r="H801" i="6"/>
  <c r="H416" i="6"/>
  <c r="H26" i="6"/>
  <c r="H100" i="6"/>
  <c r="K100" i="6" s="1"/>
  <c r="L100" i="6" s="1"/>
  <c r="H895" i="6"/>
  <c r="H948" i="6"/>
  <c r="H195" i="6"/>
  <c r="H1292" i="6"/>
  <c r="H76" i="6"/>
  <c r="H1539" i="6"/>
  <c r="H106" i="6"/>
  <c r="H2294" i="6"/>
  <c r="H1852" i="6"/>
  <c r="H482" i="6"/>
  <c r="H1669" i="6"/>
  <c r="H1765" i="6"/>
  <c r="H415" i="6"/>
  <c r="H410" i="6"/>
  <c r="H1318" i="6"/>
  <c r="H927" i="6"/>
  <c r="H1702" i="6"/>
  <c r="H1344" i="6"/>
  <c r="H273" i="6"/>
  <c r="H1784" i="6"/>
  <c r="H2138" i="6"/>
  <c r="H230" i="6"/>
  <c r="H1095" i="6"/>
  <c r="H1328" i="6"/>
  <c r="H893" i="6"/>
  <c r="H1323" i="6"/>
  <c r="H1862" i="6"/>
  <c r="H90" i="6"/>
  <c r="H1188" i="6"/>
  <c r="H2197" i="6"/>
  <c r="H1857" i="6"/>
  <c r="H887" i="6"/>
  <c r="H2141" i="6"/>
  <c r="H1931" i="6"/>
  <c r="H1308" i="6"/>
  <c r="H1118" i="6"/>
  <c r="H1846" i="6"/>
  <c r="H1462" i="6"/>
  <c r="H974" i="6"/>
  <c r="H971" i="6"/>
  <c r="H582" i="6"/>
  <c r="H198" i="6"/>
  <c r="H1697" i="6"/>
  <c r="H1399" i="6"/>
  <c r="H1209" i="6"/>
  <c r="H808" i="6"/>
  <c r="H822" i="6"/>
  <c r="H2325" i="6"/>
  <c r="H1874" i="6"/>
  <c r="H1536" i="6"/>
  <c r="H1511" i="6"/>
  <c r="H1296" i="6"/>
  <c r="H915" i="6"/>
  <c r="H2168" i="6"/>
  <c r="H1969" i="6"/>
  <c r="H1863" i="6"/>
  <c r="H1627" i="6"/>
  <c r="H2268" i="6"/>
  <c r="H751" i="6"/>
  <c r="H766" i="6"/>
  <c r="H73" i="6"/>
  <c r="H23" i="6"/>
  <c r="H110" i="6"/>
  <c r="H1137" i="6"/>
  <c r="H85" i="6"/>
  <c r="H167" i="6"/>
  <c r="H926" i="6"/>
  <c r="H99" i="6"/>
  <c r="H181" i="6"/>
  <c r="H996" i="6"/>
  <c r="H82" i="6"/>
  <c r="H143" i="6"/>
  <c r="H225" i="6"/>
  <c r="H2166" i="6"/>
  <c r="H1705" i="6"/>
  <c r="H1338" i="6"/>
  <c r="H501" i="6"/>
  <c r="H523" i="6"/>
  <c r="H855" i="6"/>
  <c r="H2100" i="6"/>
  <c r="H1203" i="6"/>
  <c r="H1003" i="6"/>
  <c r="H1098" i="6"/>
  <c r="H322" i="6"/>
  <c r="H1824" i="6"/>
  <c r="H176" i="6"/>
  <c r="H136" i="6"/>
  <c r="H1768" i="6"/>
  <c r="H1478" i="6"/>
  <c r="H2039" i="6"/>
  <c r="H1313" i="6"/>
  <c r="H1174" i="6"/>
  <c r="H102" i="6"/>
  <c r="H479" i="6"/>
  <c r="H1291" i="6"/>
  <c r="H1104" i="6"/>
  <c r="H1101" i="6"/>
  <c r="H711" i="6"/>
  <c r="H1830" i="6"/>
  <c r="H1334" i="6"/>
  <c r="H958" i="6"/>
  <c r="H955" i="6"/>
  <c r="H566" i="6"/>
  <c r="H182" i="6"/>
  <c r="H2006" i="6"/>
  <c r="H1889" i="6"/>
  <c r="H1665" i="6"/>
  <c r="H1383" i="6"/>
  <c r="H1193" i="6"/>
  <c r="H807" i="6"/>
  <c r="H2295" i="6"/>
  <c r="H1829" i="6"/>
  <c r="H1426" i="6"/>
  <c r="H1051" i="6"/>
  <c r="H1048" i="6"/>
  <c r="H657" i="6"/>
  <c r="H274" i="6"/>
  <c r="H2257" i="6"/>
  <c r="H2053" i="6"/>
  <c r="H1774" i="6"/>
  <c r="H1706" i="6"/>
  <c r="H1495" i="6"/>
  <c r="H1280" i="6"/>
  <c r="H497" i="6"/>
  <c r="H512" i="6"/>
  <c r="H2149" i="6"/>
  <c r="H1731" i="6"/>
  <c r="H1611" i="6"/>
  <c r="H1329" i="6"/>
  <c r="H1139" i="6"/>
  <c r="H447" i="6"/>
  <c r="H60" i="6"/>
  <c r="H509" i="6"/>
  <c r="H478" i="6"/>
  <c r="H88" i="6"/>
  <c r="H150" i="6"/>
  <c r="H1233" i="6"/>
  <c r="H83" i="6"/>
  <c r="H44" i="6"/>
  <c r="H146" i="6"/>
  <c r="H980" i="6"/>
  <c r="H127" i="6"/>
  <c r="H2146" i="6"/>
  <c r="H237" i="6"/>
  <c r="H1847" i="6"/>
  <c r="H959" i="6"/>
  <c r="H2206" i="6"/>
  <c r="H1525" i="6"/>
  <c r="H2253" i="6"/>
  <c r="H484" i="6"/>
  <c r="H122" i="6"/>
  <c r="H173" i="6"/>
  <c r="H1963" i="6"/>
  <c r="H2277" i="6"/>
  <c r="H600" i="6"/>
  <c r="H1285" i="6"/>
  <c r="H1136" i="6"/>
  <c r="H1229" i="6"/>
  <c r="H928" i="6"/>
  <c r="H882" i="6"/>
  <c r="H179" i="6"/>
  <c r="H2014" i="6"/>
  <c r="H1734" i="6"/>
  <c r="H1725" i="6"/>
  <c r="H1718" i="6"/>
  <c r="H1232" i="6"/>
  <c r="H1704" i="6"/>
  <c r="H1088" i="6"/>
  <c r="H1085" i="6"/>
  <c r="H680" i="6"/>
  <c r="H312" i="6"/>
  <c r="H1763" i="6"/>
  <c r="H1319" i="6"/>
  <c r="H942" i="6"/>
  <c r="H937" i="6"/>
  <c r="H535" i="6"/>
  <c r="H1649" i="6"/>
  <c r="H1367" i="6"/>
  <c r="H1640" i="6"/>
  <c r="H1521" i="6"/>
  <c r="H1410" i="6"/>
  <c r="H258" i="6"/>
  <c r="H1757" i="6"/>
  <c r="H1739" i="6"/>
  <c r="H1264" i="6"/>
  <c r="H867" i="6"/>
  <c r="H496" i="6"/>
  <c r="H1314" i="6"/>
  <c r="H1126" i="6"/>
  <c r="H1124" i="6"/>
  <c r="H734" i="6"/>
  <c r="H430" i="6"/>
  <c r="H42" i="6"/>
  <c r="H799" i="6"/>
  <c r="H72" i="6"/>
  <c r="H977" i="6"/>
  <c r="H193" i="6"/>
  <c r="H1343" i="6"/>
  <c r="H124" i="6"/>
  <c r="H287" i="6"/>
  <c r="H2204" i="6"/>
  <c r="H1666" i="6"/>
  <c r="H1834" i="6"/>
  <c r="H539" i="6"/>
  <c r="H2287" i="6"/>
  <c r="H285" i="6"/>
  <c r="H1637" i="6"/>
  <c r="H246" i="6"/>
  <c r="H1302" i="6"/>
  <c r="H1964" i="6"/>
  <c r="H2331" i="6"/>
  <c r="H1339" i="6"/>
  <c r="H614" i="6"/>
  <c r="H2254" i="6"/>
  <c r="H2047" i="6"/>
  <c r="H506" i="6"/>
  <c r="H990" i="6"/>
  <c r="H1727" i="6"/>
  <c r="H1218" i="6"/>
  <c r="H813" i="6"/>
  <c r="H446" i="6"/>
  <c r="H2093" i="6"/>
  <c r="H1880" i="6"/>
  <c r="H1679" i="6"/>
  <c r="H1257" i="6"/>
  <c r="H2307" i="6"/>
  <c r="H2057" i="6"/>
  <c r="H1533" i="6"/>
  <c r="H1516" i="6"/>
  <c r="H1303" i="6"/>
  <c r="H924" i="6"/>
  <c r="H519" i="6"/>
  <c r="H1883" i="6"/>
  <c r="H1633" i="6"/>
  <c r="H1159" i="6"/>
  <c r="H774" i="6"/>
  <c r="H2154" i="6"/>
  <c r="H1624" i="6"/>
  <c r="H242" i="6"/>
  <c r="H1740" i="6"/>
  <c r="H1775" i="6"/>
  <c r="H1255" i="6"/>
  <c r="H891" i="6"/>
  <c r="H1921" i="6"/>
  <c r="H1970" i="6"/>
  <c r="H1297" i="6"/>
  <c r="H1110" i="6"/>
  <c r="H1107" i="6"/>
  <c r="H702" i="6"/>
  <c r="H413" i="6"/>
  <c r="H58" i="6"/>
  <c r="H863" i="6"/>
  <c r="H37" i="6"/>
  <c r="H118" i="6"/>
  <c r="H132" i="6"/>
  <c r="H911" i="6"/>
  <c r="H114" i="6"/>
  <c r="H95" i="6"/>
  <c r="H2081" i="6"/>
  <c r="H29" i="6"/>
  <c r="H1840" i="6"/>
  <c r="H1615" i="6"/>
  <c r="H1720" i="6"/>
  <c r="H1322" i="6"/>
  <c r="H1038" i="6"/>
  <c r="H289" i="6"/>
  <c r="H1996" i="6"/>
  <c r="H117" i="6"/>
  <c r="H1133" i="6"/>
  <c r="H2324" i="6"/>
  <c r="H1473" i="6"/>
  <c r="H1673" i="6"/>
  <c r="H798" i="6"/>
  <c r="H812" i="6"/>
  <c r="H1957" i="6"/>
  <c r="H1526" i="6"/>
  <c r="H280" i="6"/>
  <c r="H1754" i="6"/>
  <c r="H503" i="6"/>
  <c r="H518" i="6"/>
  <c r="H2155" i="6"/>
  <c r="H1782" i="6"/>
  <c r="H1335" i="6"/>
  <c r="H1378" i="6"/>
  <c r="H1002" i="6"/>
  <c r="H999" i="6"/>
  <c r="H610" i="6"/>
  <c r="H2208" i="6"/>
  <c r="H2005" i="6"/>
  <c r="H1724" i="6"/>
  <c r="H1827" i="6"/>
  <c r="H1281" i="6"/>
  <c r="H1094" i="6"/>
  <c r="H1091" i="6"/>
  <c r="H701" i="6"/>
  <c r="H397" i="6"/>
  <c r="H428" i="6"/>
  <c r="H40" i="6"/>
  <c r="H21" i="6"/>
  <c r="H35" i="6"/>
  <c r="H116" i="6"/>
  <c r="H815" i="6"/>
  <c r="H98" i="6"/>
  <c r="H79" i="6"/>
  <c r="H2152" i="6"/>
  <c r="H174" i="6"/>
  <c r="H255" i="6"/>
  <c r="H2182" i="6"/>
  <c r="H92" i="6"/>
  <c r="H1856" i="6"/>
  <c r="H2061" i="6"/>
  <c r="H1745" i="6"/>
  <c r="H1676" i="6"/>
  <c r="H507" i="6"/>
  <c r="H1382" i="6"/>
  <c r="H1728" i="6"/>
  <c r="H705" i="6"/>
  <c r="H949" i="6"/>
  <c r="H1140" i="6"/>
  <c r="H1823" i="6"/>
  <c r="H360" i="6"/>
  <c r="H987" i="6"/>
  <c r="H795" i="6"/>
  <c r="H544" i="6"/>
  <c r="H184" i="6"/>
  <c r="H1753" i="6"/>
  <c r="H2012" i="6"/>
  <c r="H1997" i="6"/>
  <c r="H1655" i="6"/>
  <c r="H797" i="6"/>
  <c r="H412" i="6"/>
  <c r="H2322" i="6"/>
  <c r="H1646" i="6"/>
  <c r="H1713" i="6"/>
  <c r="H1037" i="6"/>
  <c r="H632" i="6"/>
  <c r="H264" i="6"/>
  <c r="H1764" i="6"/>
  <c r="H1270" i="6"/>
  <c r="H892" i="6"/>
  <c r="H502" i="6"/>
  <c r="H1849" i="6"/>
  <c r="H1601" i="6"/>
  <c r="H1320" i="6"/>
  <c r="H1132" i="6"/>
  <c r="H1129" i="6"/>
  <c r="H356" i="6"/>
  <c r="H1858" i="6"/>
  <c r="H1474" i="6"/>
  <c r="H986" i="6"/>
  <c r="H983" i="6"/>
  <c r="H2193" i="6"/>
  <c r="H2034" i="6"/>
  <c r="H1411" i="6"/>
  <c r="H819" i="6"/>
  <c r="H2316" i="6"/>
  <c r="H2099" i="6"/>
  <c r="H1886" i="6"/>
  <c r="H1684" i="6"/>
  <c r="H1548" i="6"/>
  <c r="H1265" i="6"/>
  <c r="H1076" i="6"/>
  <c r="H671" i="6"/>
  <c r="H302" i="6"/>
  <c r="H1803" i="6"/>
  <c r="H25" i="6"/>
  <c r="H86" i="6"/>
  <c r="H800" i="6"/>
  <c r="H101" i="6"/>
  <c r="H961" i="6"/>
  <c r="H2128" i="6"/>
  <c r="H1258" i="6"/>
  <c r="H159" i="6"/>
  <c r="H239" i="6"/>
  <c r="H2147" i="6"/>
  <c r="H556" i="6"/>
  <c r="H305" i="6"/>
  <c r="H794" i="6"/>
  <c r="H384" i="6"/>
  <c r="H1980" i="6"/>
  <c r="H1746" i="6"/>
  <c r="H1111" i="6"/>
  <c r="H965" i="6"/>
  <c r="H816" i="6"/>
  <c r="H2220" i="6"/>
  <c r="H759" i="6"/>
  <c r="H1006" i="6"/>
  <c r="H1859" i="6"/>
  <c r="H1910" i="6"/>
  <c r="H113" i="6"/>
  <c r="H583" i="6"/>
  <c r="H1807" i="6"/>
  <c r="H39" i="6"/>
  <c r="H97" i="6"/>
  <c r="H28" i="6"/>
  <c r="H1932" i="6"/>
  <c r="H1373" i="6"/>
  <c r="H1982" i="6"/>
  <c r="H1920" i="6"/>
  <c r="H1170" i="6"/>
  <c r="H1630" i="6"/>
  <c r="H1512" i="6"/>
  <c r="H1400" i="6"/>
  <c r="H248" i="6"/>
  <c r="H2229" i="6"/>
  <c r="H1747" i="6"/>
  <c r="H1825" i="6"/>
  <c r="H1469" i="6"/>
  <c r="H876" i="6"/>
  <c r="H872" i="6"/>
  <c r="H486" i="6"/>
  <c r="H2137" i="6"/>
  <c r="H1717" i="6"/>
  <c r="H1586" i="6"/>
  <c r="H1304" i="6"/>
  <c r="H1117" i="6"/>
  <c r="H1113" i="6"/>
  <c r="H1844" i="6"/>
  <c r="H1576" i="6"/>
  <c r="H970" i="6"/>
  <c r="H967" i="6"/>
  <c r="H563" i="6"/>
  <c r="H578" i="6"/>
  <c r="H194" i="6"/>
  <c r="H1981" i="6"/>
  <c r="H804" i="6"/>
  <c r="H818" i="6"/>
  <c r="H2317" i="6"/>
  <c r="H1668" i="6"/>
  <c r="H1532" i="6"/>
  <c r="H1060" i="6"/>
  <c r="H366" i="6"/>
  <c r="H525" i="6"/>
  <c r="H70" i="6"/>
  <c r="H84" i="6"/>
  <c r="H590" i="6"/>
  <c r="H128" i="6"/>
  <c r="H2096" i="6"/>
  <c r="H141" i="6"/>
  <c r="H2129" i="6"/>
  <c r="H1507" i="6"/>
  <c r="H1999" i="6"/>
  <c r="H1590" i="6"/>
  <c r="H1295" i="6"/>
  <c r="H1307" i="6"/>
  <c r="H2311" i="6"/>
  <c r="H1467" i="6"/>
  <c r="H1602" i="6"/>
  <c r="H522" i="6"/>
  <c r="H2009" i="6"/>
  <c r="H952" i="6"/>
  <c r="H131" i="6"/>
  <c r="H1274" i="6"/>
  <c r="H839" i="6"/>
  <c r="H2183" i="6"/>
  <c r="H120" i="6"/>
  <c r="H1092" i="6"/>
  <c r="H241" i="6"/>
  <c r="H2164" i="6"/>
  <c r="H1831" i="6"/>
  <c r="H1341" i="6"/>
  <c r="H747" i="6"/>
  <c r="H2140" i="6"/>
  <c r="H1384" i="6"/>
  <c r="H1008" i="6"/>
  <c r="H1005" i="6"/>
  <c r="H602" i="6"/>
  <c r="H616" i="6"/>
  <c r="H232" i="6"/>
  <c r="H2011" i="6"/>
  <c r="H1730" i="6"/>
  <c r="H1907" i="6"/>
  <c r="H2121" i="6"/>
  <c r="H1570" i="6"/>
  <c r="H1100" i="6"/>
  <c r="H1097" i="6"/>
  <c r="H707" i="6"/>
  <c r="H2256" i="6"/>
  <c r="H2085" i="6"/>
  <c r="H1826" i="6"/>
  <c r="H1330" i="6"/>
  <c r="H954" i="6"/>
  <c r="H951" i="6"/>
  <c r="H2200" i="6"/>
  <c r="H2002" i="6"/>
  <c r="H1983" i="6"/>
  <c r="H1379" i="6"/>
  <c r="H803" i="6"/>
  <c r="H2329" i="6"/>
  <c r="H2068" i="6"/>
  <c r="H1885" i="6"/>
  <c r="H1652" i="6"/>
  <c r="H1529" i="6"/>
  <c r="H1047" i="6"/>
  <c r="H270" i="6"/>
  <c r="H347" i="6"/>
  <c r="H1683" i="6"/>
  <c r="H2330" i="6"/>
  <c r="H831" i="6"/>
  <c r="H443" i="6"/>
  <c r="H56" i="6"/>
  <c r="H605" i="6"/>
  <c r="H846" i="6"/>
  <c r="H52" i="6"/>
  <c r="H669" i="6"/>
  <c r="H24" i="6"/>
  <c r="K24" i="6" s="1"/>
  <c r="L24" i="6" s="1"/>
  <c r="H112" i="6"/>
  <c r="H125" i="6"/>
  <c r="H2097" i="6"/>
  <c r="H1375" i="6"/>
  <c r="H2251" i="6" l="1"/>
  <c r="H828" i="6"/>
  <c r="H545" i="6"/>
  <c r="H1483" i="6"/>
  <c r="H1266" i="6"/>
  <c r="H2025" i="6"/>
  <c r="H1872" i="6"/>
  <c r="K1266" i="6" l="1"/>
  <c r="L1266" i="6" s="1"/>
  <c r="C318" i="11" l="1"/>
  <c r="L318" i="11" s="1"/>
  <c r="C319" i="11"/>
  <c r="L319" i="11" s="1"/>
  <c r="C121" i="11"/>
  <c r="L121" i="11" s="1"/>
  <c r="C39" i="11"/>
  <c r="L39" i="11" s="1"/>
  <c r="C181" i="11"/>
  <c r="L181" i="11" s="1"/>
  <c r="C124" i="11" l="1"/>
  <c r="L124" i="11" s="1"/>
  <c r="C313" i="11"/>
  <c r="L313" i="11" s="1"/>
  <c r="C290" i="11"/>
  <c r="L290" i="11" s="1"/>
  <c r="C266" i="11"/>
  <c r="L266" i="11" s="1"/>
  <c r="C242" i="11"/>
  <c r="L242" i="11" s="1"/>
  <c r="C218" i="11"/>
  <c r="L218" i="11" s="1"/>
  <c r="C195" i="11"/>
  <c r="L195" i="11" s="1"/>
  <c r="C170" i="11"/>
  <c r="L170" i="11" s="1"/>
  <c r="C146" i="11"/>
  <c r="L146" i="11" s="1"/>
  <c r="C122" i="11"/>
  <c r="L122" i="11" s="1"/>
  <c r="C98" i="11"/>
  <c r="L98" i="11" s="1"/>
  <c r="C50" i="11"/>
  <c r="L50" i="11" s="1"/>
  <c r="C25" i="11"/>
  <c r="L25" i="11" s="1"/>
  <c r="C267" i="11"/>
  <c r="L267" i="11" s="1"/>
  <c r="C312" i="11"/>
  <c r="L312" i="11" s="1"/>
  <c r="C289" i="11"/>
  <c r="L289" i="11" s="1"/>
  <c r="C265" i="11"/>
  <c r="L265" i="11" s="1"/>
  <c r="C241" i="11"/>
  <c r="L241" i="11" s="1"/>
  <c r="C217" i="11"/>
  <c r="L217" i="11" s="1"/>
  <c r="C194" i="11"/>
  <c r="L194" i="11" s="1"/>
  <c r="C169" i="11"/>
  <c r="L169" i="11" s="1"/>
  <c r="C145" i="11"/>
  <c r="L145" i="11" s="1"/>
  <c r="C97" i="11"/>
  <c r="L97" i="11" s="1"/>
  <c r="C73" i="11"/>
  <c r="L73" i="11" s="1"/>
  <c r="C49" i="11"/>
  <c r="L49" i="11" s="1"/>
  <c r="C24" i="11"/>
  <c r="L24" i="11" s="1"/>
  <c r="C220" i="11"/>
  <c r="L220" i="11" s="1"/>
  <c r="C27" i="11"/>
  <c r="L27" i="11" s="1"/>
  <c r="C311" i="11"/>
  <c r="L311" i="11" s="1"/>
  <c r="C288" i="11"/>
  <c r="L288" i="11" s="1"/>
  <c r="C264" i="11"/>
  <c r="L264" i="11" s="1"/>
  <c r="C240" i="11"/>
  <c r="L240" i="11" s="1"/>
  <c r="C216" i="11"/>
  <c r="L216" i="11" s="1"/>
  <c r="C193" i="11"/>
  <c r="L193" i="11" s="1"/>
  <c r="C168" i="11"/>
  <c r="L168" i="11" s="1"/>
  <c r="C144" i="11"/>
  <c r="L144" i="11" s="1"/>
  <c r="C120" i="11"/>
  <c r="L120" i="11" s="1"/>
  <c r="C96" i="11"/>
  <c r="L96" i="11" s="1"/>
  <c r="C72" i="11"/>
  <c r="L72" i="11" s="1"/>
  <c r="C48" i="11"/>
  <c r="L48" i="11" s="1"/>
  <c r="C23" i="11"/>
  <c r="L23" i="11" s="1"/>
  <c r="C268" i="11"/>
  <c r="L268" i="11" s="1"/>
  <c r="C52" i="11"/>
  <c r="L52" i="11" s="1"/>
  <c r="C310" i="11"/>
  <c r="L310" i="11" s="1"/>
  <c r="C287" i="11"/>
  <c r="L287" i="11" s="1"/>
  <c r="C263" i="11"/>
  <c r="L263" i="11" s="1"/>
  <c r="C239" i="11"/>
  <c r="L239" i="11" s="1"/>
  <c r="C215" i="11"/>
  <c r="L215" i="11" s="1"/>
  <c r="C192" i="11"/>
  <c r="L192" i="11" s="1"/>
  <c r="C167" i="11"/>
  <c r="L167" i="11" s="1"/>
  <c r="C143" i="11"/>
  <c r="L143" i="11" s="1"/>
  <c r="C119" i="11"/>
  <c r="L119" i="11" s="1"/>
  <c r="C95" i="11"/>
  <c r="L95" i="11" s="1"/>
  <c r="C71" i="11"/>
  <c r="L71" i="11" s="1"/>
  <c r="C47" i="11"/>
  <c r="L47" i="11" s="1"/>
  <c r="C22" i="11"/>
  <c r="L22" i="11" s="1"/>
  <c r="C196" i="11"/>
  <c r="L196" i="11" s="1"/>
  <c r="C75" i="11"/>
  <c r="L75" i="11" s="1"/>
  <c r="C286" i="11"/>
  <c r="L286" i="11" s="1"/>
  <c r="C262" i="11"/>
  <c r="L262" i="11" s="1"/>
  <c r="C238" i="11"/>
  <c r="L238" i="11" s="1"/>
  <c r="C214" i="11"/>
  <c r="L214" i="11" s="1"/>
  <c r="C191" i="11"/>
  <c r="L191" i="11" s="1"/>
  <c r="C166" i="11"/>
  <c r="L166" i="11" s="1"/>
  <c r="C142" i="11"/>
  <c r="L142" i="11" s="1"/>
  <c r="C118" i="11"/>
  <c r="L118" i="11" s="1"/>
  <c r="C94" i="11"/>
  <c r="L94" i="11" s="1"/>
  <c r="C70" i="11"/>
  <c r="L70" i="11" s="1"/>
  <c r="C46" i="11"/>
  <c r="L46" i="11" s="1"/>
  <c r="C21" i="11"/>
  <c r="L21" i="11" s="1"/>
  <c r="C172" i="11"/>
  <c r="L172" i="11" s="1"/>
  <c r="C308" i="11"/>
  <c r="L308" i="11" s="1"/>
  <c r="C285" i="11"/>
  <c r="L285" i="11" s="1"/>
  <c r="C261" i="11"/>
  <c r="L261" i="11" s="1"/>
  <c r="C237" i="11"/>
  <c r="L237" i="11" s="1"/>
  <c r="C213" i="11"/>
  <c r="L213" i="11" s="1"/>
  <c r="C190" i="11"/>
  <c r="L190" i="11" s="1"/>
  <c r="C165" i="11"/>
  <c r="L165" i="11" s="1"/>
  <c r="C141" i="11"/>
  <c r="L141" i="11" s="1"/>
  <c r="C117" i="11"/>
  <c r="L117" i="11" s="1"/>
  <c r="C93" i="11"/>
  <c r="L93" i="11" s="1"/>
  <c r="C69" i="11"/>
  <c r="L69" i="11" s="1"/>
  <c r="C45" i="11"/>
  <c r="L45" i="11" s="1"/>
  <c r="C20" i="11"/>
  <c r="L20" i="11" s="1"/>
  <c r="C76" i="11"/>
  <c r="L76" i="11" s="1"/>
  <c r="C99" i="11"/>
  <c r="L99" i="11" s="1"/>
  <c r="C26" i="11"/>
  <c r="L26" i="11" s="1"/>
  <c r="C307" i="11"/>
  <c r="L307" i="11" s="1"/>
  <c r="C284" i="11"/>
  <c r="L284" i="11" s="1"/>
  <c r="C260" i="11"/>
  <c r="L260" i="11" s="1"/>
  <c r="C236" i="11"/>
  <c r="L236" i="11" s="1"/>
  <c r="C212" i="11"/>
  <c r="L212" i="11" s="1"/>
  <c r="C189" i="11"/>
  <c r="L189" i="11" s="1"/>
  <c r="C164" i="11"/>
  <c r="L164" i="11" s="1"/>
  <c r="C140" i="11"/>
  <c r="L140" i="11" s="1"/>
  <c r="C116" i="11"/>
  <c r="L116" i="11" s="1"/>
  <c r="C92" i="11"/>
  <c r="L92" i="11" s="1"/>
  <c r="C68" i="11"/>
  <c r="L68" i="11" s="1"/>
  <c r="C44" i="11"/>
  <c r="L44" i="11" s="1"/>
  <c r="C19" i="11"/>
  <c r="L19" i="11" s="1"/>
  <c r="C314" i="11"/>
  <c r="L314" i="11" s="1"/>
  <c r="C309" i="11"/>
  <c r="L309" i="11" s="1"/>
  <c r="C306" i="11"/>
  <c r="L306" i="11" s="1"/>
  <c r="C283" i="11"/>
  <c r="L283" i="11" s="1"/>
  <c r="C259" i="11"/>
  <c r="L259" i="11" s="1"/>
  <c r="C235" i="11"/>
  <c r="L235" i="11" s="1"/>
  <c r="C211" i="11"/>
  <c r="L211" i="11" s="1"/>
  <c r="C188" i="11"/>
  <c r="L188" i="11" s="1"/>
  <c r="C163" i="11"/>
  <c r="L163" i="11" s="1"/>
  <c r="C139" i="11"/>
  <c r="L139" i="11" s="1"/>
  <c r="C115" i="11"/>
  <c r="L115" i="11" s="1"/>
  <c r="C91" i="11"/>
  <c r="L91" i="11" s="1"/>
  <c r="C67" i="11"/>
  <c r="L67" i="11" s="1"/>
  <c r="C43" i="11"/>
  <c r="L43" i="11" s="1"/>
  <c r="C18" i="11"/>
  <c r="L18" i="11" s="1"/>
  <c r="C292" i="11"/>
  <c r="L292" i="11" s="1"/>
  <c r="C147" i="11"/>
  <c r="L147" i="11" s="1"/>
  <c r="C51" i="11"/>
  <c r="L51" i="11" s="1"/>
  <c r="C305" i="11"/>
  <c r="L305" i="11" s="1"/>
  <c r="C282" i="11"/>
  <c r="L282" i="11" s="1"/>
  <c r="C258" i="11"/>
  <c r="L258" i="11" s="1"/>
  <c r="C234" i="11"/>
  <c r="L234" i="11" s="1"/>
  <c r="C210" i="11"/>
  <c r="L210" i="11" s="1"/>
  <c r="C187" i="11"/>
  <c r="L187" i="11" s="1"/>
  <c r="C162" i="11"/>
  <c r="L162" i="11" s="1"/>
  <c r="C138" i="11"/>
  <c r="L138" i="11" s="1"/>
  <c r="C114" i="11"/>
  <c r="L114" i="11" s="1"/>
  <c r="C90" i="11"/>
  <c r="L90" i="11" s="1"/>
  <c r="C66" i="11"/>
  <c r="L66" i="11" s="1"/>
  <c r="C42" i="11"/>
  <c r="L42" i="11" s="1"/>
  <c r="C17" i="11"/>
  <c r="L17" i="11" s="1"/>
  <c r="C244" i="11"/>
  <c r="L244" i="11" s="1"/>
  <c r="C281" i="11"/>
  <c r="L281" i="11" s="1"/>
  <c r="C257" i="11"/>
  <c r="L257" i="11" s="1"/>
  <c r="C233" i="11"/>
  <c r="L233" i="11" s="1"/>
  <c r="C209" i="11"/>
  <c r="L209" i="11" s="1"/>
  <c r="C186" i="11"/>
  <c r="L186" i="11" s="1"/>
  <c r="C161" i="11"/>
  <c r="L161" i="11" s="1"/>
  <c r="C137" i="11"/>
  <c r="L137" i="11" s="1"/>
  <c r="C113" i="11"/>
  <c r="L113" i="11" s="1"/>
  <c r="C89" i="11"/>
  <c r="L89" i="11" s="1"/>
  <c r="C65" i="11"/>
  <c r="L65" i="11" s="1"/>
  <c r="C41" i="11"/>
  <c r="L41" i="11" s="1"/>
  <c r="C16" i="11"/>
  <c r="L16" i="11" s="1"/>
  <c r="C219" i="11"/>
  <c r="L219" i="11" s="1"/>
  <c r="C304" i="11"/>
  <c r="L304" i="11" s="1"/>
  <c r="C280" i="11"/>
  <c r="L280" i="11" s="1"/>
  <c r="C256" i="11"/>
  <c r="L256" i="11" s="1"/>
  <c r="C232" i="11"/>
  <c r="L232" i="11" s="1"/>
  <c r="C208" i="11"/>
  <c r="L208" i="11" s="1"/>
  <c r="C185" i="11"/>
  <c r="L185" i="11" s="1"/>
  <c r="C160" i="11"/>
  <c r="L160" i="11" s="1"/>
  <c r="C136" i="11"/>
  <c r="L136" i="11" s="1"/>
  <c r="C112" i="11"/>
  <c r="L112" i="11" s="1"/>
  <c r="C88" i="11"/>
  <c r="L88" i="11" s="1"/>
  <c r="C64" i="11"/>
  <c r="L64" i="11" s="1"/>
  <c r="C40" i="11"/>
  <c r="L40" i="11" s="1"/>
  <c r="C15" i="11"/>
  <c r="L15" i="11" s="1"/>
  <c r="C197" i="11"/>
  <c r="L197" i="11" s="1"/>
  <c r="C303" i="11"/>
  <c r="L303" i="11" s="1"/>
  <c r="C279" i="11"/>
  <c r="L279" i="11" s="1"/>
  <c r="C255" i="11"/>
  <c r="L255" i="11" s="1"/>
  <c r="C231" i="11"/>
  <c r="L231" i="11" s="1"/>
  <c r="C184" i="11"/>
  <c r="L184" i="11" s="1"/>
  <c r="C159" i="11"/>
  <c r="L159" i="11" s="1"/>
  <c r="C135" i="11"/>
  <c r="L135" i="11" s="1"/>
  <c r="C111" i="11"/>
  <c r="L111" i="11" s="1"/>
  <c r="C87" i="11"/>
  <c r="L87" i="11" s="1"/>
  <c r="C63" i="11"/>
  <c r="L63" i="11" s="1"/>
  <c r="C38" i="11"/>
  <c r="L38" i="11" s="1"/>
  <c r="C14" i="11"/>
  <c r="L14" i="11" s="1"/>
  <c r="C171" i="11"/>
  <c r="L171" i="11" s="1"/>
  <c r="C302" i="11"/>
  <c r="L302" i="11" s="1"/>
  <c r="C278" i="11"/>
  <c r="L278" i="11" s="1"/>
  <c r="C254" i="11"/>
  <c r="L254" i="11" s="1"/>
  <c r="C230" i="11"/>
  <c r="L230" i="11" s="1"/>
  <c r="C207" i="11"/>
  <c r="L207" i="11" s="1"/>
  <c r="C183" i="11"/>
  <c r="L183" i="11" s="1"/>
  <c r="C158" i="11"/>
  <c r="L158" i="11" s="1"/>
  <c r="C134" i="11"/>
  <c r="L134" i="11" s="1"/>
  <c r="C110" i="11"/>
  <c r="L110" i="11" s="1"/>
  <c r="C86" i="11"/>
  <c r="L86" i="11" s="1"/>
  <c r="C62" i="11"/>
  <c r="L62" i="11" s="1"/>
  <c r="C37" i="11"/>
  <c r="L37" i="11" s="1"/>
  <c r="C13" i="11"/>
  <c r="L13" i="11" s="1"/>
  <c r="C123" i="11"/>
  <c r="L123" i="11" s="1"/>
  <c r="C301" i="11"/>
  <c r="L301" i="11" s="1"/>
  <c r="C277" i="11"/>
  <c r="L277" i="11" s="1"/>
  <c r="C253" i="11"/>
  <c r="L253" i="11" s="1"/>
  <c r="C229" i="11"/>
  <c r="L229" i="11" s="1"/>
  <c r="C206" i="11"/>
  <c r="L206" i="11" s="1"/>
  <c r="C182" i="11"/>
  <c r="L182" i="11" s="1"/>
  <c r="C157" i="11"/>
  <c r="L157" i="11" s="1"/>
  <c r="C133" i="11"/>
  <c r="L133" i="11" s="1"/>
  <c r="C109" i="11"/>
  <c r="L109" i="11" s="1"/>
  <c r="C85" i="11"/>
  <c r="L85" i="11" s="1"/>
  <c r="C61" i="11"/>
  <c r="L61" i="11" s="1"/>
  <c r="C36" i="11"/>
  <c r="L36" i="11" s="1"/>
  <c r="C12" i="11"/>
  <c r="L12" i="11" s="1"/>
  <c r="C315" i="11"/>
  <c r="L315" i="11" s="1"/>
  <c r="C300" i="11"/>
  <c r="L300" i="11" s="1"/>
  <c r="C276" i="11"/>
  <c r="L276" i="11" s="1"/>
  <c r="C252" i="11"/>
  <c r="L252" i="11" s="1"/>
  <c r="C228" i="11"/>
  <c r="L228" i="11" s="1"/>
  <c r="C205" i="11"/>
  <c r="L205" i="11" s="1"/>
  <c r="C180" i="11"/>
  <c r="L180" i="11" s="1"/>
  <c r="C156" i="11"/>
  <c r="L156" i="11" s="1"/>
  <c r="C132" i="11"/>
  <c r="L132" i="11" s="1"/>
  <c r="C108" i="11"/>
  <c r="L108" i="11" s="1"/>
  <c r="C84" i="11"/>
  <c r="L84" i="11" s="1"/>
  <c r="C60" i="11"/>
  <c r="L60" i="11" s="1"/>
  <c r="C35" i="11"/>
  <c r="L35" i="11" s="1"/>
  <c r="C11" i="11"/>
  <c r="L11" i="11" s="1"/>
  <c r="C243" i="11"/>
  <c r="L243" i="11" s="1"/>
  <c r="C299" i="11"/>
  <c r="L299" i="11" s="1"/>
  <c r="C275" i="11"/>
  <c r="L275" i="11" s="1"/>
  <c r="C251" i="11"/>
  <c r="L251" i="11" s="1"/>
  <c r="C227" i="11"/>
  <c r="L227" i="11" s="1"/>
  <c r="C204" i="11"/>
  <c r="L204" i="11" s="1"/>
  <c r="C179" i="11"/>
  <c r="L179" i="11" s="1"/>
  <c r="C155" i="11"/>
  <c r="L155" i="11" s="1"/>
  <c r="C131" i="11"/>
  <c r="L131" i="11" s="1"/>
  <c r="C107" i="11"/>
  <c r="L107" i="11" s="1"/>
  <c r="C83" i="11"/>
  <c r="L83" i="11" s="1"/>
  <c r="C59" i="11"/>
  <c r="L59" i="11" s="1"/>
  <c r="C34" i="11"/>
  <c r="L34" i="11" s="1"/>
  <c r="C10" i="11"/>
  <c r="L10" i="11" s="1"/>
  <c r="C291" i="11"/>
  <c r="L291" i="11" s="1"/>
  <c r="C298" i="11"/>
  <c r="L298" i="11" s="1"/>
  <c r="C274" i="11"/>
  <c r="L274" i="11" s="1"/>
  <c r="C250" i="11"/>
  <c r="L250" i="11" s="1"/>
  <c r="C226" i="11"/>
  <c r="L226" i="11" s="1"/>
  <c r="C203" i="11"/>
  <c r="L203" i="11" s="1"/>
  <c r="C178" i="11"/>
  <c r="L178" i="11" s="1"/>
  <c r="C154" i="11"/>
  <c r="L154" i="11" s="1"/>
  <c r="C130" i="11"/>
  <c r="L130" i="11" s="1"/>
  <c r="C106" i="11"/>
  <c r="L106" i="11" s="1"/>
  <c r="C82" i="11"/>
  <c r="L82" i="11" s="1"/>
  <c r="C58" i="11"/>
  <c r="L58" i="11" s="1"/>
  <c r="C33" i="11"/>
  <c r="L33" i="11" s="1"/>
  <c r="C9" i="11"/>
  <c r="L9" i="11" s="1"/>
  <c r="C297" i="11"/>
  <c r="L297" i="11" s="1"/>
  <c r="C273" i="11"/>
  <c r="L273" i="11" s="1"/>
  <c r="C249" i="11"/>
  <c r="L249" i="11" s="1"/>
  <c r="C225" i="11"/>
  <c r="L225" i="11" s="1"/>
  <c r="C202" i="11"/>
  <c r="L202" i="11" s="1"/>
  <c r="C177" i="11"/>
  <c r="L177" i="11" s="1"/>
  <c r="C153" i="11"/>
  <c r="L153" i="11" s="1"/>
  <c r="C129" i="11"/>
  <c r="L129" i="11" s="1"/>
  <c r="C105" i="11"/>
  <c r="L105" i="11" s="1"/>
  <c r="C81" i="11"/>
  <c r="L81" i="11" s="1"/>
  <c r="C57" i="11"/>
  <c r="L57" i="11" s="1"/>
  <c r="C32" i="11"/>
  <c r="L32" i="11" s="1"/>
  <c r="C8" i="11"/>
  <c r="L8" i="11" s="1"/>
  <c r="C296" i="11"/>
  <c r="L296" i="11" s="1"/>
  <c r="C272" i="11"/>
  <c r="L272" i="11" s="1"/>
  <c r="C248" i="11"/>
  <c r="L248" i="11" s="1"/>
  <c r="C224" i="11"/>
  <c r="L224" i="11" s="1"/>
  <c r="C201" i="11"/>
  <c r="L201" i="11" s="1"/>
  <c r="C176" i="11"/>
  <c r="L176" i="11" s="1"/>
  <c r="C152" i="11"/>
  <c r="L152" i="11" s="1"/>
  <c r="C128" i="11"/>
  <c r="L128" i="11" s="1"/>
  <c r="C104" i="11"/>
  <c r="L104" i="11" s="1"/>
  <c r="C80" i="11"/>
  <c r="L80" i="11" s="1"/>
  <c r="C56" i="11"/>
  <c r="L56" i="11" s="1"/>
  <c r="C31" i="11"/>
  <c r="L31" i="11" s="1"/>
  <c r="C7" i="11"/>
  <c r="L7" i="11" s="1"/>
  <c r="C295" i="11"/>
  <c r="L295" i="11" s="1"/>
  <c r="C271" i="11"/>
  <c r="L271" i="11" s="1"/>
  <c r="C247" i="11"/>
  <c r="L247" i="11" s="1"/>
  <c r="C223" i="11"/>
  <c r="L223" i="11" s="1"/>
  <c r="C200" i="11"/>
  <c r="L200" i="11" s="1"/>
  <c r="C175" i="11"/>
  <c r="L175" i="11" s="1"/>
  <c r="C151" i="11"/>
  <c r="L151" i="11" s="1"/>
  <c r="C127" i="11"/>
  <c r="L127" i="11" s="1"/>
  <c r="C103" i="11"/>
  <c r="L103" i="11" s="1"/>
  <c r="C79" i="11"/>
  <c r="L79" i="11" s="1"/>
  <c r="C55" i="11"/>
  <c r="L55" i="11" s="1"/>
  <c r="C30" i="11"/>
  <c r="L30" i="11" s="1"/>
  <c r="C6" i="11"/>
  <c r="L6" i="11" s="1"/>
  <c r="C148" i="11"/>
  <c r="L148" i="11" s="1"/>
  <c r="C317" i="11"/>
  <c r="L317" i="11" s="1"/>
  <c r="C294" i="11"/>
  <c r="L294" i="11" s="1"/>
  <c r="C270" i="11"/>
  <c r="L270" i="11" s="1"/>
  <c r="C246" i="11"/>
  <c r="L246" i="11" s="1"/>
  <c r="C222" i="11"/>
  <c r="L222" i="11" s="1"/>
  <c r="C199" i="11"/>
  <c r="L199" i="11" s="1"/>
  <c r="C174" i="11"/>
  <c r="L174" i="11" s="1"/>
  <c r="C150" i="11"/>
  <c r="L150" i="11" s="1"/>
  <c r="C126" i="11"/>
  <c r="L126" i="11" s="1"/>
  <c r="C102" i="11"/>
  <c r="L102" i="11" s="1"/>
  <c r="C78" i="11"/>
  <c r="L78" i="11" s="1"/>
  <c r="C54" i="11"/>
  <c r="L54" i="11" s="1"/>
  <c r="C29" i="11"/>
  <c r="L29" i="11" s="1"/>
  <c r="C5" i="11"/>
  <c r="L5" i="11" s="1"/>
  <c r="C100" i="11"/>
  <c r="L100" i="11" s="1"/>
  <c r="C316" i="11"/>
  <c r="L316" i="11" s="1"/>
  <c r="C293" i="11"/>
  <c r="L293" i="11" s="1"/>
  <c r="C269" i="11"/>
  <c r="L269" i="11" s="1"/>
  <c r="C245" i="11"/>
  <c r="L245" i="11" s="1"/>
  <c r="C221" i="11"/>
  <c r="L221" i="11" s="1"/>
  <c r="C198" i="11"/>
  <c r="L198" i="11" s="1"/>
  <c r="C173" i="11"/>
  <c r="L173" i="11" s="1"/>
  <c r="C149" i="11"/>
  <c r="L149" i="11" s="1"/>
  <c r="C125" i="11"/>
  <c r="L125" i="11" s="1"/>
  <c r="C101" i="11"/>
  <c r="L101" i="11" s="1"/>
  <c r="C77" i="11"/>
  <c r="L77" i="11" s="1"/>
  <c r="C53" i="11"/>
  <c r="L53" i="11" s="1"/>
  <c r="C28" i="11"/>
  <c r="L28" i="11" s="1"/>
  <c r="C4" i="11"/>
  <c r="C1" i="11" l="1"/>
  <c r="L4" i="11"/>
  <c r="C321" i="11"/>
  <c r="L321" i="11" s="1"/>
  <c r="D5" i="10"/>
  <c r="D57" i="10"/>
  <c r="J1427" i="6"/>
  <c r="I1427" i="6"/>
  <c r="I541" i="6"/>
  <c r="I1891" i="6"/>
  <c r="I1892" i="6"/>
  <c r="I1893" i="6"/>
  <c r="I1894" i="6"/>
  <c r="I1810" i="6"/>
  <c r="I1815" i="6"/>
  <c r="I1809" i="6"/>
  <c r="I1816" i="6"/>
  <c r="I1812" i="6"/>
  <c r="I1813" i="6"/>
  <c r="I1817" i="6"/>
  <c r="I1814" i="6"/>
  <c r="I1811" i="6"/>
  <c r="I1818" i="6"/>
  <c r="I2306" i="6"/>
  <c r="I2300" i="6"/>
  <c r="I2303" i="6"/>
  <c r="I2310" i="6"/>
  <c r="I2307" i="6"/>
  <c r="I2297" i="6"/>
  <c r="I2304" i="6"/>
  <c r="I2308" i="6"/>
  <c r="I2301" i="6"/>
  <c r="I2298" i="6"/>
  <c r="I2305" i="6"/>
  <c r="I2299" i="6"/>
  <c r="I2302" i="6"/>
  <c r="I2309" i="6"/>
  <c r="I2101" i="6"/>
  <c r="I2102" i="6"/>
  <c r="I1374" i="6"/>
  <c r="I1385" i="6"/>
  <c r="I1369" i="6"/>
  <c r="I1376" i="6"/>
  <c r="I1384" i="6"/>
  <c r="I1367" i="6"/>
  <c r="I1371" i="6"/>
  <c r="I1382" i="6"/>
  <c r="I1375" i="6"/>
  <c r="I1368" i="6"/>
  <c r="I1372" i="6"/>
  <c r="I1383" i="6"/>
  <c r="I1380" i="6"/>
  <c r="I1373" i="6"/>
  <c r="I1377" i="6"/>
  <c r="I1381" i="6"/>
  <c r="I1370" i="6"/>
  <c r="I1378" i="6"/>
  <c r="I1379" i="6"/>
  <c r="I1096" i="6"/>
  <c r="I1097" i="6"/>
  <c r="I1093" i="6"/>
  <c r="I1104" i="6"/>
  <c r="I1091" i="6"/>
  <c r="I1102" i="6"/>
  <c r="I1088" i="6"/>
  <c r="I1092" i="6"/>
  <c r="I1103" i="6"/>
  <c r="I1100" i="6"/>
  <c r="I1101" i="6"/>
  <c r="I1089" i="6"/>
  <c r="I1098" i="6"/>
  <c r="I1094" i="6"/>
  <c r="I1090" i="6"/>
  <c r="I1099" i="6"/>
  <c r="I1095" i="6"/>
  <c r="I1178" i="6"/>
  <c r="I1186" i="6"/>
  <c r="I1180" i="6"/>
  <c r="I1187" i="6"/>
  <c r="I1181" i="6"/>
  <c r="I1188" i="6"/>
  <c r="I1177" i="6"/>
  <c r="I1185" i="6"/>
  <c r="I1182" i="6"/>
  <c r="I1183" i="6"/>
  <c r="I1179" i="6"/>
  <c r="I1176" i="6"/>
  <c r="I1184" i="6"/>
  <c r="I1189" i="6"/>
  <c r="I1523" i="6"/>
  <c r="I1547" i="6"/>
  <c r="I1514" i="6"/>
  <c r="I1538" i="6"/>
  <c r="I1528" i="6"/>
  <c r="I1522" i="6"/>
  <c r="I1546" i="6"/>
  <c r="I1530" i="6"/>
  <c r="I1537" i="6"/>
  <c r="I1541" i="6"/>
  <c r="I1516" i="6"/>
  <c r="I1534" i="6"/>
  <c r="I1513" i="6"/>
  <c r="I1542" i="6"/>
  <c r="I1517" i="6"/>
  <c r="I1535" i="6"/>
  <c r="I1543" i="6"/>
  <c r="I1518" i="6"/>
  <c r="I1529" i="6"/>
  <c r="I1536" i="6"/>
  <c r="I1540" i="6"/>
  <c r="I1533" i="6"/>
  <c r="I1515" i="6"/>
  <c r="I1526" i="6"/>
  <c r="I1521" i="6"/>
  <c r="I1539" i="6"/>
  <c r="I1548" i="6"/>
  <c r="I1544" i="6"/>
  <c r="I1531" i="6"/>
  <c r="I1525" i="6"/>
  <c r="I1527" i="6"/>
  <c r="I1519" i="6"/>
  <c r="I1532" i="6"/>
  <c r="I1545" i="6"/>
  <c r="I1524" i="6"/>
  <c r="I1520" i="6"/>
  <c r="J731" i="6"/>
  <c r="I731" i="6"/>
  <c r="I2324" i="6"/>
  <c r="I2325" i="6"/>
  <c r="I2323" i="6"/>
  <c r="I2322" i="6"/>
  <c r="I2326" i="6"/>
  <c r="I966" i="6"/>
  <c r="I963" i="6"/>
  <c r="I987" i="6"/>
  <c r="I953" i="6"/>
  <c r="I977" i="6"/>
  <c r="I960" i="6"/>
  <c r="I984" i="6"/>
  <c r="I1000" i="6"/>
  <c r="I961" i="6"/>
  <c r="I979" i="6"/>
  <c r="I1001" i="6"/>
  <c r="I985" i="6"/>
  <c r="I970" i="6"/>
  <c r="I996" i="6"/>
  <c r="I989" i="6"/>
  <c r="I997" i="6"/>
  <c r="I990" i="6"/>
  <c r="I956" i="6"/>
  <c r="I964" i="6"/>
  <c r="I975" i="6"/>
  <c r="I983" i="6"/>
  <c r="I994" i="6"/>
  <c r="I1005" i="6"/>
  <c r="I998" i="6"/>
  <c r="I991" i="6"/>
  <c r="I1002" i="6"/>
  <c r="I957" i="6"/>
  <c r="I976" i="6"/>
  <c r="I980" i="6"/>
  <c r="I965" i="6"/>
  <c r="I995" i="6"/>
  <c r="I969" i="6"/>
  <c r="I988" i="6"/>
  <c r="I1006" i="6"/>
  <c r="I954" i="6"/>
  <c r="I973" i="6"/>
  <c r="I992" i="6"/>
  <c r="I962" i="6"/>
  <c r="I971" i="6"/>
  <c r="I958" i="6"/>
  <c r="I967" i="6"/>
  <c r="I993" i="6"/>
  <c r="I972" i="6"/>
  <c r="I959" i="6"/>
  <c r="I955" i="6"/>
  <c r="I968" i="6"/>
  <c r="I1003" i="6"/>
  <c r="I981" i="6"/>
  <c r="I999" i="6"/>
  <c r="I986" i="6"/>
  <c r="I982" i="6"/>
  <c r="I1004" i="6"/>
  <c r="I978" i="6"/>
  <c r="I974" i="6"/>
  <c r="I1338" i="6"/>
  <c r="I2268" i="6"/>
  <c r="I1342" i="6"/>
  <c r="I1346" i="6"/>
  <c r="I1339" i="6"/>
  <c r="I1343" i="6"/>
  <c r="I1336" i="6"/>
  <c r="I1340" i="6"/>
  <c r="I1344" i="6"/>
  <c r="I1337" i="6"/>
  <c r="I1341" i="6"/>
  <c r="I1481" i="6"/>
  <c r="I1482" i="6"/>
  <c r="I1636" i="6"/>
  <c r="I1633" i="6"/>
  <c r="I1634" i="6"/>
  <c r="I1635" i="6"/>
  <c r="I1632" i="6"/>
  <c r="I1637" i="6"/>
  <c r="I686" i="6"/>
  <c r="I684" i="6"/>
  <c r="I685" i="6"/>
  <c r="I1975" i="6"/>
  <c r="I1976" i="6"/>
  <c r="I1571" i="6"/>
  <c r="I1570" i="6"/>
  <c r="I1569" i="6"/>
  <c r="I2212" i="6"/>
  <c r="I2216" i="6"/>
  <c r="I2213" i="6"/>
  <c r="I2215" i="6"/>
  <c r="I2217" i="6"/>
  <c r="I2214" i="6"/>
  <c r="I2245" i="6"/>
  <c r="I2242" i="6"/>
  <c r="I2239" i="6"/>
  <c r="I2246" i="6"/>
  <c r="I2236" i="6"/>
  <c r="I2243" i="6"/>
  <c r="I2240" i="6"/>
  <c r="I2238" i="6"/>
  <c r="I2237" i="6"/>
  <c r="I2244" i="6"/>
  <c r="I2241" i="6"/>
  <c r="J1012" i="6"/>
  <c r="I1012" i="6"/>
  <c r="I2144" i="6"/>
  <c r="I2135" i="6"/>
  <c r="I2142" i="6"/>
  <c r="I2139" i="6"/>
  <c r="I2146" i="6"/>
  <c r="I2136" i="6"/>
  <c r="I2143" i="6"/>
  <c r="I2147" i="6"/>
  <c r="I2140" i="6"/>
  <c r="I2137" i="6"/>
  <c r="I2141" i="6"/>
  <c r="I2138" i="6"/>
  <c r="I2145" i="6"/>
  <c r="I1105" i="6"/>
  <c r="I1107" i="6"/>
  <c r="I1106" i="6"/>
  <c r="I1108" i="6"/>
  <c r="J410" i="6"/>
  <c r="I410" i="6"/>
  <c r="I1983" i="6"/>
  <c r="I1982" i="6"/>
  <c r="I1979" i="6"/>
  <c r="I1980" i="6"/>
  <c r="I1981" i="6"/>
  <c r="I1978" i="6"/>
  <c r="J1895" i="6"/>
  <c r="I1895" i="6"/>
  <c r="I710" i="6"/>
  <c r="I708" i="6"/>
  <c r="I711" i="6"/>
  <c r="I709" i="6"/>
  <c r="I2198" i="6"/>
  <c r="I1826" i="6"/>
  <c r="I1833" i="6"/>
  <c r="I1823" i="6"/>
  <c r="I1834" i="6"/>
  <c r="I1824" i="6"/>
  <c r="I1831" i="6"/>
  <c r="I1828" i="6"/>
  <c r="I1832" i="6"/>
  <c r="I1821" i="6"/>
  <c r="I1825" i="6"/>
  <c r="I1829" i="6"/>
  <c r="I1820" i="6"/>
  <c r="I1822" i="6"/>
  <c r="I1830" i="6"/>
  <c r="I1819" i="6"/>
  <c r="I1827" i="6"/>
  <c r="I1350" i="6"/>
  <c r="I1349" i="6"/>
  <c r="I1351" i="6"/>
  <c r="J823" i="6"/>
  <c r="I823" i="6"/>
  <c r="I98" i="6"/>
  <c r="I81" i="6"/>
  <c r="I88" i="6"/>
  <c r="I95" i="6"/>
  <c r="I85" i="6"/>
  <c r="I92" i="6"/>
  <c r="I99" i="6"/>
  <c r="I82" i="6"/>
  <c r="I89" i="6"/>
  <c r="I96" i="6"/>
  <c r="I86" i="6"/>
  <c r="I93" i="6"/>
  <c r="I83" i="6"/>
  <c r="I90" i="6"/>
  <c r="I97" i="6"/>
  <c r="I80" i="6"/>
  <c r="O80" i="6" s="1"/>
  <c r="I87" i="6"/>
  <c r="I94" i="6"/>
  <c r="I84" i="6"/>
  <c r="I91" i="6"/>
  <c r="I919" i="6"/>
  <c r="I920" i="6"/>
  <c r="I921" i="6"/>
  <c r="I701" i="6"/>
  <c r="I702" i="6"/>
  <c r="I700" i="6"/>
  <c r="I2025" i="6"/>
  <c r="I2033" i="6"/>
  <c r="I2057" i="6"/>
  <c r="I2081" i="6"/>
  <c r="I2048" i="6"/>
  <c r="I2072" i="6"/>
  <c r="I2026" i="6"/>
  <c r="I2040" i="6"/>
  <c r="I2047" i="6"/>
  <c r="I2051" i="6"/>
  <c r="I2058" i="6"/>
  <c r="I2079" i="6"/>
  <c r="I2086" i="6"/>
  <c r="I2030" i="6"/>
  <c r="I2037" i="6"/>
  <c r="I2044" i="6"/>
  <c r="I2065" i="6"/>
  <c r="I2076" i="6"/>
  <c r="I2083" i="6"/>
  <c r="I2027" i="6"/>
  <c r="I2034" i="6"/>
  <c r="I2055" i="6"/>
  <c r="I2062" i="6"/>
  <c r="I2069" i="6"/>
  <c r="I2041" i="6"/>
  <c r="I2052" i="6"/>
  <c r="I2059" i="6"/>
  <c r="I2066" i="6"/>
  <c r="I2073" i="6"/>
  <c r="I2080" i="6"/>
  <c r="I2087" i="6"/>
  <c r="I2070" i="6"/>
  <c r="I2031" i="6"/>
  <c r="I2038" i="6"/>
  <c r="I2045" i="6"/>
  <c r="I2042" i="6"/>
  <c r="I2063" i="6"/>
  <c r="I2077" i="6"/>
  <c r="I2084" i="6"/>
  <c r="I2028" i="6"/>
  <c r="I2049" i="6"/>
  <c r="I2056" i="6"/>
  <c r="I2035" i="6"/>
  <c r="I2068" i="6"/>
  <c r="I2053" i="6"/>
  <c r="I2060" i="6"/>
  <c r="I2067" i="6"/>
  <c r="I2074" i="6"/>
  <c r="I2088" i="6"/>
  <c r="I2032" i="6"/>
  <c r="I2039" i="6"/>
  <c r="I2046" i="6"/>
  <c r="I2082" i="6"/>
  <c r="I2061" i="6"/>
  <c r="I2075" i="6"/>
  <c r="I2078" i="6"/>
  <c r="I2085" i="6"/>
  <c r="I2029" i="6"/>
  <c r="I2036" i="6"/>
  <c r="I2043" i="6"/>
  <c r="I2050" i="6"/>
  <c r="I2064" i="6"/>
  <c r="I2071" i="6"/>
  <c r="I2054" i="6"/>
  <c r="I1505" i="6"/>
  <c r="I1506" i="6"/>
  <c r="I1504" i="6"/>
  <c r="I1501" i="6"/>
  <c r="I1502" i="6"/>
  <c r="I1503" i="6"/>
  <c r="I930" i="6"/>
  <c r="I929" i="6"/>
  <c r="I931" i="6"/>
  <c r="I434" i="6"/>
  <c r="I431" i="6"/>
  <c r="I433" i="6"/>
  <c r="I432" i="6"/>
  <c r="I801" i="6"/>
  <c r="I808" i="6"/>
  <c r="I815" i="6"/>
  <c r="I819" i="6"/>
  <c r="I1584" i="6"/>
  <c r="I816" i="6"/>
  <c r="I806" i="6"/>
  <c r="I813" i="6"/>
  <c r="I800" i="6"/>
  <c r="I805" i="6"/>
  <c r="I809" i="6"/>
  <c r="I821" i="6"/>
  <c r="I810" i="6"/>
  <c r="I799" i="6"/>
  <c r="I803" i="6"/>
  <c r="I811" i="6"/>
  <c r="I807" i="6"/>
  <c r="I812" i="6"/>
  <c r="I804" i="6"/>
  <c r="I820" i="6"/>
  <c r="I797" i="6"/>
  <c r="I817" i="6"/>
  <c r="I798" i="6"/>
  <c r="I802" i="6"/>
  <c r="I814" i="6"/>
  <c r="I822" i="6"/>
  <c r="I818" i="6"/>
  <c r="I796" i="6"/>
  <c r="I1357" i="6"/>
  <c r="I1358" i="6"/>
  <c r="I1359" i="6"/>
  <c r="J1974" i="6"/>
  <c r="I1974" i="6"/>
  <c r="I229" i="6"/>
  <c r="I236" i="6"/>
  <c r="I240" i="6"/>
  <c r="I237" i="6"/>
  <c r="I234" i="6"/>
  <c r="I235" i="6"/>
  <c r="I230" i="6"/>
  <c r="I238" i="6"/>
  <c r="I242" i="6"/>
  <c r="I232" i="6"/>
  <c r="I241" i="6"/>
  <c r="I233" i="6"/>
  <c r="I239" i="6"/>
  <c r="I231" i="6"/>
  <c r="J1459" i="6"/>
  <c r="I1459" i="6"/>
  <c r="J1175" i="6"/>
  <c r="I1175" i="6"/>
  <c r="I1621" i="6"/>
  <c r="I1612" i="6"/>
  <c r="I1626" i="6"/>
  <c r="I1620" i="6"/>
  <c r="I1611" i="6"/>
  <c r="I1615" i="6"/>
  <c r="I1616" i="6"/>
  <c r="I1627" i="6"/>
  <c r="I1631" i="6"/>
  <c r="I1617" i="6"/>
  <c r="I1628" i="6"/>
  <c r="I1614" i="6"/>
  <c r="I1625" i="6"/>
  <c r="I1623" i="6"/>
  <c r="I1619" i="6"/>
  <c r="I1624" i="6"/>
  <c r="I1629" i="6"/>
  <c r="I1618" i="6"/>
  <c r="I1630" i="6"/>
  <c r="I1613" i="6"/>
  <c r="I1622" i="6"/>
  <c r="I294" i="6"/>
  <c r="I301" i="6"/>
  <c r="I284" i="6"/>
  <c r="I308" i="6"/>
  <c r="I291" i="6"/>
  <c r="I288" i="6"/>
  <c r="I312" i="6"/>
  <c r="I285" i="6"/>
  <c r="I309" i="6"/>
  <c r="I292" i="6"/>
  <c r="I299" i="6"/>
  <c r="I282" i="6"/>
  <c r="I795" i="6"/>
  <c r="I293" i="6"/>
  <c r="I300" i="6"/>
  <c r="I283" i="6"/>
  <c r="I307" i="6"/>
  <c r="I286" i="6"/>
  <c r="I302" i="6"/>
  <c r="I310" i="6"/>
  <c r="I290" i="6"/>
  <c r="I298" i="6"/>
  <c r="I289" i="6"/>
  <c r="I297" i="6"/>
  <c r="I305" i="6"/>
  <c r="I311" i="6"/>
  <c r="I303" i="6"/>
  <c r="I295" i="6"/>
  <c r="I304" i="6"/>
  <c r="I287" i="6"/>
  <c r="I296" i="6"/>
  <c r="I1228" i="6"/>
  <c r="I1232" i="6"/>
  <c r="I1229" i="6"/>
  <c r="I1231" i="6"/>
  <c r="I1233" i="6"/>
  <c r="I1230" i="6"/>
  <c r="I1801" i="6"/>
  <c r="I1799" i="6"/>
  <c r="I1800" i="6"/>
  <c r="J1658" i="6"/>
  <c r="I1658" i="6"/>
  <c r="J1659" i="6"/>
  <c r="I1659" i="6"/>
  <c r="I723" i="6"/>
  <c r="I724" i="6"/>
  <c r="I722" i="6"/>
  <c r="J1041" i="6"/>
  <c r="I1041" i="6"/>
  <c r="J732" i="6"/>
  <c r="I732" i="6"/>
  <c r="I27" i="6"/>
  <c r="I24" i="6"/>
  <c r="O24" i="6" s="1"/>
  <c r="I31" i="6"/>
  <c r="I28" i="6"/>
  <c r="I25" i="6"/>
  <c r="I29" i="6"/>
  <c r="I26" i="6"/>
  <c r="I30" i="6"/>
  <c r="I427" i="6"/>
  <c r="I425" i="6"/>
  <c r="I426" i="6"/>
  <c r="I424" i="6"/>
  <c r="I736" i="6"/>
  <c r="I735" i="6"/>
  <c r="J924" i="6"/>
  <c r="I924" i="6"/>
  <c r="I1860" i="6"/>
  <c r="I1858" i="6"/>
  <c r="I1865" i="6"/>
  <c r="I1859" i="6"/>
  <c r="I1866" i="6"/>
  <c r="I1856" i="6"/>
  <c r="I1864" i="6"/>
  <c r="I1868" i="6"/>
  <c r="I1861" i="6"/>
  <c r="I1857" i="6"/>
  <c r="I1862" i="6"/>
  <c r="I1863" i="6"/>
  <c r="I1867" i="6"/>
  <c r="I1249" i="6"/>
  <c r="I1250" i="6"/>
  <c r="I1247" i="6"/>
  <c r="I1251" i="6"/>
  <c r="I1244" i="6"/>
  <c r="I1248" i="6"/>
  <c r="I1245" i="6"/>
  <c r="I1246" i="6"/>
  <c r="I607" i="6"/>
  <c r="I590" i="6"/>
  <c r="I614" i="6"/>
  <c r="I597" i="6"/>
  <c r="I621" i="6"/>
  <c r="I604" i="6"/>
  <c r="I601" i="6"/>
  <c r="I598" i="6"/>
  <c r="I622" i="6"/>
  <c r="I605" i="6"/>
  <c r="I588" i="6"/>
  <c r="I612" i="6"/>
  <c r="I595" i="6"/>
  <c r="I619" i="6"/>
  <c r="I606" i="6"/>
  <c r="I589" i="6"/>
  <c r="I613" i="6"/>
  <c r="I596" i="6"/>
  <c r="I620" i="6"/>
  <c r="I591" i="6"/>
  <c r="I599" i="6"/>
  <c r="I615" i="6"/>
  <c r="I603" i="6"/>
  <c r="I594" i="6"/>
  <c r="I618" i="6"/>
  <c r="I600" i="6"/>
  <c r="I587" i="6"/>
  <c r="I617" i="6"/>
  <c r="I592" i="6"/>
  <c r="I609" i="6"/>
  <c r="I593" i="6"/>
  <c r="I610" i="6"/>
  <c r="I585" i="6"/>
  <c r="I602" i="6"/>
  <c r="I611" i="6"/>
  <c r="I586" i="6"/>
  <c r="I616" i="6"/>
  <c r="I608" i="6"/>
  <c r="I850" i="6"/>
  <c r="I857" i="6"/>
  <c r="I864" i="6"/>
  <c r="I844" i="6"/>
  <c r="I868" i="6"/>
  <c r="I841" i="6"/>
  <c r="I865" i="6"/>
  <c r="I855" i="6"/>
  <c r="I862" i="6"/>
  <c r="I851" i="6"/>
  <c r="I866" i="6"/>
  <c r="I848" i="6"/>
  <c r="I852" i="6"/>
  <c r="I867" i="6"/>
  <c r="I847" i="6"/>
  <c r="I863" i="6"/>
  <c r="I856" i="6"/>
  <c r="I845" i="6"/>
  <c r="I853" i="6"/>
  <c r="I869" i="6"/>
  <c r="I849" i="6"/>
  <c r="I861" i="6"/>
  <c r="I842" i="6"/>
  <c r="I854" i="6"/>
  <c r="I858" i="6"/>
  <c r="I846" i="6"/>
  <c r="I870" i="6"/>
  <c r="I860" i="6"/>
  <c r="I843" i="6"/>
  <c r="I859" i="6"/>
  <c r="I1563" i="6"/>
  <c r="I1567" i="6"/>
  <c r="I1560" i="6"/>
  <c r="I1561" i="6"/>
  <c r="I1565" i="6"/>
  <c r="I1562" i="6"/>
  <c r="I1566" i="6"/>
  <c r="I1559" i="6"/>
  <c r="I1564" i="6"/>
  <c r="J1835" i="6"/>
  <c r="I1835" i="6"/>
  <c r="I739" i="6"/>
  <c r="I740" i="6"/>
  <c r="I738" i="6"/>
  <c r="I737" i="6"/>
  <c r="I2328" i="6"/>
  <c r="I2329" i="6"/>
  <c r="J1670" i="6"/>
  <c r="I1670" i="6"/>
  <c r="I2250" i="6"/>
  <c r="I2255" i="6"/>
  <c r="I2257" i="6"/>
  <c r="I2254" i="6"/>
  <c r="I2251" i="6"/>
  <c r="I2258" i="6"/>
  <c r="I2252" i="6"/>
  <c r="I2253" i="6"/>
  <c r="I2256" i="6"/>
  <c r="I42" i="6"/>
  <c r="I43" i="6"/>
  <c r="I1301" i="6"/>
  <c r="I1302" i="6"/>
  <c r="I1326" i="6"/>
  <c r="I1319" i="6"/>
  <c r="I1333" i="6"/>
  <c r="I1310" i="6"/>
  <c r="I1317" i="6"/>
  <c r="I1324" i="6"/>
  <c r="I1331" i="6"/>
  <c r="I1318" i="6"/>
  <c r="I1325" i="6"/>
  <c r="I1332" i="6"/>
  <c r="I1327" i="6"/>
  <c r="I1308" i="6"/>
  <c r="I1323" i="6"/>
  <c r="I1312" i="6"/>
  <c r="I1305" i="6"/>
  <c r="I1320" i="6"/>
  <c r="I1335" i="6"/>
  <c r="I1316" i="6"/>
  <c r="I1328" i="6"/>
  <c r="I1309" i="6"/>
  <c r="I1313" i="6"/>
  <c r="I1306" i="6"/>
  <c r="I1321" i="6"/>
  <c r="I1329" i="6"/>
  <c r="I1303" i="6"/>
  <c r="I1314" i="6"/>
  <c r="I1307" i="6"/>
  <c r="I1322" i="6"/>
  <c r="I1311" i="6"/>
  <c r="I1304" i="6"/>
  <c r="I1330" i="6"/>
  <c r="I1334" i="6"/>
  <c r="I1315" i="6"/>
  <c r="I1512" i="6"/>
  <c r="I1510" i="6"/>
  <c r="I1507" i="6"/>
  <c r="I1511" i="6"/>
  <c r="I1508" i="6"/>
  <c r="I1509" i="6"/>
  <c r="I1043" i="6"/>
  <c r="I1044" i="6"/>
  <c r="I1042" i="6"/>
  <c r="I1169" i="6"/>
  <c r="I1173" i="6"/>
  <c r="I1174" i="6"/>
  <c r="I1171" i="6"/>
  <c r="I1170" i="6"/>
  <c r="I1172" i="6"/>
  <c r="I707" i="6"/>
  <c r="I706" i="6"/>
  <c r="I1300" i="6"/>
  <c r="I1298" i="6"/>
  <c r="I1299" i="6"/>
  <c r="I2129" i="6"/>
  <c r="I2128" i="6"/>
  <c r="J411" i="6"/>
  <c r="I411" i="6"/>
  <c r="J733" i="6"/>
  <c r="I733" i="6"/>
  <c r="I349" i="6"/>
  <c r="I356" i="6"/>
  <c r="I347" i="6"/>
  <c r="I354" i="6"/>
  <c r="I348" i="6"/>
  <c r="I355" i="6"/>
  <c r="I350" i="6"/>
  <c r="I353" i="6"/>
  <c r="I351" i="6"/>
  <c r="I352" i="6"/>
  <c r="I1217" i="6"/>
  <c r="I1218" i="6"/>
  <c r="I437" i="6"/>
  <c r="I435" i="6"/>
  <c r="I436" i="6"/>
  <c r="I438" i="6"/>
  <c r="J790" i="6"/>
  <c r="I790" i="6"/>
  <c r="I1227" i="6"/>
  <c r="I1224" i="6"/>
  <c r="I1226" i="6"/>
  <c r="I1223" i="6"/>
  <c r="I1225" i="6"/>
  <c r="I1235" i="6"/>
  <c r="I1239" i="6"/>
  <c r="I1236" i="6"/>
  <c r="I1237" i="6"/>
  <c r="I1234" i="6"/>
  <c r="I1238" i="6"/>
  <c r="I1360" i="6"/>
  <c r="I1361" i="6"/>
  <c r="I1608" i="6"/>
  <c r="I1609" i="6"/>
  <c r="I1610" i="6"/>
  <c r="I1607" i="6"/>
  <c r="I2023" i="6"/>
  <c r="I2018" i="6"/>
  <c r="I2015" i="6"/>
  <c r="I2022" i="6"/>
  <c r="I2019" i="6"/>
  <c r="I2016" i="6"/>
  <c r="I2020" i="6"/>
  <c r="I2017" i="6"/>
  <c r="I2021" i="6"/>
  <c r="I1115" i="6"/>
  <c r="I1119" i="6"/>
  <c r="I1117" i="6"/>
  <c r="I1118" i="6"/>
  <c r="I1120" i="6"/>
  <c r="I1116" i="6"/>
  <c r="I1061" i="6"/>
  <c r="I1062" i="6"/>
  <c r="I1063" i="6"/>
  <c r="I1064" i="6"/>
  <c r="I1968" i="6"/>
  <c r="I1965" i="6"/>
  <c r="I1972" i="6"/>
  <c r="I1969" i="6"/>
  <c r="I1966" i="6"/>
  <c r="I1973" i="6"/>
  <c r="I1963" i="6"/>
  <c r="I1970" i="6"/>
  <c r="I1964" i="6"/>
  <c r="I1967" i="6"/>
  <c r="I1971" i="6"/>
  <c r="I409" i="6"/>
  <c r="I408" i="6"/>
  <c r="I2330" i="6"/>
  <c r="I2331" i="6"/>
  <c r="I420" i="6"/>
  <c r="I421" i="6"/>
  <c r="J262" i="6"/>
  <c r="I262" i="6"/>
  <c r="I1650" i="6"/>
  <c r="I1651" i="6"/>
  <c r="I1652" i="6"/>
  <c r="I1649" i="6"/>
  <c r="I1646" i="6"/>
  <c r="I1647" i="6"/>
  <c r="I1648" i="6"/>
  <c r="J939" i="6"/>
  <c r="I939" i="6"/>
  <c r="I791" i="6"/>
  <c r="I792" i="6"/>
  <c r="I793" i="6"/>
  <c r="I928" i="6"/>
  <c r="I927" i="6"/>
  <c r="I926" i="6"/>
  <c r="I925" i="6"/>
  <c r="I1640" i="6"/>
  <c r="I1638" i="6"/>
  <c r="I1639" i="6"/>
  <c r="I1059" i="6"/>
  <c r="I1060" i="6"/>
  <c r="I1168" i="6"/>
  <c r="I1166" i="6"/>
  <c r="I1167" i="6"/>
  <c r="I871" i="6"/>
  <c r="I875" i="6"/>
  <c r="I899" i="6"/>
  <c r="I882" i="6"/>
  <c r="I906" i="6"/>
  <c r="I889" i="6"/>
  <c r="I913" i="6"/>
  <c r="I893" i="6"/>
  <c r="I890" i="6"/>
  <c r="I914" i="6"/>
  <c r="I880" i="6"/>
  <c r="I904" i="6"/>
  <c r="I887" i="6"/>
  <c r="I911" i="6"/>
  <c r="I888" i="6"/>
  <c r="I878" i="6"/>
  <c r="I912" i="6"/>
  <c r="I909" i="6"/>
  <c r="I879" i="6"/>
  <c r="I883" i="6"/>
  <c r="I872" i="6"/>
  <c r="I884" i="6"/>
  <c r="I876" i="6"/>
  <c r="I907" i="6"/>
  <c r="I903" i="6"/>
  <c r="I892" i="6"/>
  <c r="I896" i="6"/>
  <c r="I873" i="6"/>
  <c r="I881" i="6"/>
  <c r="I885" i="6"/>
  <c r="I908" i="6"/>
  <c r="I877" i="6"/>
  <c r="I897" i="6"/>
  <c r="I901" i="6"/>
  <c r="I894" i="6"/>
  <c r="I898" i="6"/>
  <c r="I910" i="6"/>
  <c r="I902" i="6"/>
  <c r="I891" i="6"/>
  <c r="I895" i="6"/>
  <c r="I886" i="6"/>
  <c r="I900" i="6"/>
  <c r="I905" i="6"/>
  <c r="I874" i="6"/>
  <c r="J1404" i="6"/>
  <c r="I1404" i="6"/>
  <c r="I2096" i="6"/>
  <c r="I2100" i="6"/>
  <c r="I2093" i="6"/>
  <c r="I2097" i="6"/>
  <c r="I2094" i="6"/>
  <c r="I2091" i="6"/>
  <c r="I2098" i="6"/>
  <c r="I2095" i="6"/>
  <c r="I2099" i="6"/>
  <c r="I2092" i="6"/>
  <c r="I1211" i="6"/>
  <c r="I1451" i="6"/>
  <c r="I1442" i="6"/>
  <c r="I1432" i="6"/>
  <c r="I1450" i="6"/>
  <c r="I1433" i="6"/>
  <c r="I1440" i="6"/>
  <c r="I1444" i="6"/>
  <c r="I1452" i="6"/>
  <c r="I1434" i="6"/>
  <c r="I1441" i="6"/>
  <c r="I1445" i="6"/>
  <c r="I1438" i="6"/>
  <c r="I1431" i="6"/>
  <c r="I1453" i="6"/>
  <c r="I1435" i="6"/>
  <c r="I1446" i="6"/>
  <c r="I1439" i="6"/>
  <c r="I1436" i="6"/>
  <c r="I1443" i="6"/>
  <c r="I1454" i="6"/>
  <c r="I1429" i="6"/>
  <c r="I1447" i="6"/>
  <c r="I1430" i="6"/>
  <c r="I1448" i="6"/>
  <c r="I1449" i="6"/>
  <c r="I1437" i="6"/>
  <c r="I1455" i="6"/>
  <c r="I222" i="6"/>
  <c r="I227" i="6"/>
  <c r="I221" i="6"/>
  <c r="I228" i="6"/>
  <c r="I226" i="6"/>
  <c r="I223" i="6"/>
  <c r="I224" i="6"/>
  <c r="I225" i="6"/>
  <c r="I717" i="6"/>
  <c r="I721" i="6"/>
  <c r="I718" i="6"/>
  <c r="I715" i="6"/>
  <c r="I716" i="6"/>
  <c r="I719" i="6"/>
  <c r="I720" i="6"/>
  <c r="I1048" i="6"/>
  <c r="I1049" i="6"/>
  <c r="I1050" i="6"/>
  <c r="I1045" i="6"/>
  <c r="I1046" i="6"/>
  <c r="I1051" i="6"/>
  <c r="I1047" i="6"/>
  <c r="J398" i="6"/>
  <c r="I398" i="6"/>
  <c r="I727" i="6"/>
  <c r="I725" i="6"/>
  <c r="I726" i="6"/>
  <c r="I728" i="6"/>
  <c r="I729" i="6"/>
  <c r="I730" i="6"/>
  <c r="I1669" i="6"/>
  <c r="I1665" i="6"/>
  <c r="I1667" i="6"/>
  <c r="I1668" i="6"/>
  <c r="I1666" i="6"/>
  <c r="I1219" i="6"/>
  <c r="I1220" i="6"/>
  <c r="J23" i="6"/>
  <c r="I23" i="6"/>
  <c r="J191" i="6"/>
  <c r="I191" i="6"/>
  <c r="I2132" i="6"/>
  <c r="I2133" i="6"/>
  <c r="I2130" i="6"/>
  <c r="I2134" i="6"/>
  <c r="I2131" i="6"/>
  <c r="I2089" i="6"/>
  <c r="I2090" i="6"/>
  <c r="J1405" i="6"/>
  <c r="I1405" i="6"/>
  <c r="I777" i="6"/>
  <c r="I778" i="6"/>
  <c r="I779" i="6"/>
  <c r="I1015" i="6"/>
  <c r="I1016" i="6"/>
  <c r="I1017" i="6"/>
  <c r="J246" i="6"/>
  <c r="I246" i="6"/>
  <c r="I932" i="6"/>
  <c r="I933" i="6"/>
  <c r="I917" i="6"/>
  <c r="I918" i="6"/>
  <c r="I915" i="6"/>
  <c r="I916" i="6"/>
  <c r="I1897" i="6"/>
  <c r="I1898" i="6"/>
  <c r="I1911" i="6"/>
  <c r="I1935" i="6"/>
  <c r="I1902" i="6"/>
  <c r="I1926" i="6"/>
  <c r="I1950" i="6"/>
  <c r="I1909" i="6"/>
  <c r="I1899" i="6"/>
  <c r="I1907" i="6"/>
  <c r="I1904" i="6"/>
  <c r="I1922" i="6"/>
  <c r="I1915" i="6"/>
  <c r="I1954" i="6"/>
  <c r="I1908" i="6"/>
  <c r="I1933" i="6"/>
  <c r="I1940" i="6"/>
  <c r="I1947" i="6"/>
  <c r="I1912" i="6"/>
  <c r="I1919" i="6"/>
  <c r="I1901" i="6"/>
  <c r="I1930" i="6"/>
  <c r="I1937" i="6"/>
  <c r="I1944" i="6"/>
  <c r="I1951" i="6"/>
  <c r="I1958" i="6"/>
  <c r="I1905" i="6"/>
  <c r="I1923" i="6"/>
  <c r="I1916" i="6"/>
  <c r="I1955" i="6"/>
  <c r="I475" i="6"/>
  <c r="I1927" i="6"/>
  <c r="I1934" i="6"/>
  <c r="I1941" i="6"/>
  <c r="I1948" i="6"/>
  <c r="I1920" i="6"/>
  <c r="I1913" i="6"/>
  <c r="I1943" i="6"/>
  <c r="I1931" i="6"/>
  <c r="I1938" i="6"/>
  <c r="I1945" i="6"/>
  <c r="I1952" i="6"/>
  <c r="I1906" i="6"/>
  <c r="I1917" i="6"/>
  <c r="I1924" i="6"/>
  <c r="I1910" i="6"/>
  <c r="I1956" i="6"/>
  <c r="I1928" i="6"/>
  <c r="I1942" i="6"/>
  <c r="I1949" i="6"/>
  <c r="I1903" i="6"/>
  <c r="I1921" i="6"/>
  <c r="I1929" i="6"/>
  <c r="I1914" i="6"/>
  <c r="I1953" i="6"/>
  <c r="I1957" i="6"/>
  <c r="I1900" i="6"/>
  <c r="I1932" i="6"/>
  <c r="I1939" i="6"/>
  <c r="I1946" i="6"/>
  <c r="I1925" i="6"/>
  <c r="I1918" i="6"/>
  <c r="J2311" i="6"/>
  <c r="I2311" i="6"/>
  <c r="J1500" i="6"/>
  <c r="I1500" i="6"/>
  <c r="I1054" i="6"/>
  <c r="I1053" i="6"/>
  <c r="I1052" i="6"/>
  <c r="I198" i="6"/>
  <c r="I195" i="6"/>
  <c r="I192" i="6"/>
  <c r="I196" i="6"/>
  <c r="I197" i="6"/>
  <c r="I194" i="6"/>
  <c r="I193" i="6"/>
  <c r="J623" i="6"/>
  <c r="I623" i="6"/>
  <c r="I429" i="6"/>
  <c r="I430" i="6"/>
  <c r="I1039" i="6"/>
  <c r="I1037" i="6"/>
  <c r="I1038" i="6"/>
  <c r="I1936" i="6"/>
  <c r="I1873" i="6"/>
  <c r="I1871" i="6"/>
  <c r="I1577" i="6"/>
  <c r="I1576" i="6"/>
  <c r="I1575" i="6"/>
  <c r="I122" i="6"/>
  <c r="I105" i="6"/>
  <c r="I129" i="6"/>
  <c r="I112" i="6"/>
  <c r="I119" i="6"/>
  <c r="I102" i="6"/>
  <c r="I126" i="6"/>
  <c r="I109" i="6"/>
  <c r="I116" i="6"/>
  <c r="I123" i="6"/>
  <c r="I106" i="6"/>
  <c r="I113" i="6"/>
  <c r="I120" i="6"/>
  <c r="I103" i="6"/>
  <c r="I127" i="6"/>
  <c r="I110" i="6"/>
  <c r="I117" i="6"/>
  <c r="I100" i="6"/>
  <c r="O100" i="6" s="1"/>
  <c r="I124" i="6"/>
  <c r="I107" i="6"/>
  <c r="I114" i="6"/>
  <c r="I121" i="6"/>
  <c r="I104" i="6"/>
  <c r="I128" i="6"/>
  <c r="I111" i="6"/>
  <c r="I118" i="6"/>
  <c r="I101" i="6"/>
  <c r="I125" i="6"/>
  <c r="I108" i="6"/>
  <c r="I115" i="6"/>
  <c r="I530" i="6"/>
  <c r="I527" i="6"/>
  <c r="I531" i="6"/>
  <c r="I529" i="6"/>
  <c r="I526" i="6"/>
  <c r="I528" i="6"/>
  <c r="I422" i="6"/>
  <c r="I423" i="6"/>
  <c r="I2162" i="6"/>
  <c r="I2160" i="6"/>
  <c r="I2161" i="6"/>
  <c r="I2180" i="6"/>
  <c r="I2171" i="6"/>
  <c r="I2195" i="6"/>
  <c r="I2166" i="6"/>
  <c r="I2173" i="6"/>
  <c r="I2187" i="6"/>
  <c r="I2194" i="6"/>
  <c r="I2284" i="6"/>
  <c r="I2177" i="6"/>
  <c r="I2184" i="6"/>
  <c r="I2191" i="6"/>
  <c r="I2163" i="6"/>
  <c r="I2170" i="6"/>
  <c r="I2174" i="6"/>
  <c r="I2181" i="6"/>
  <c r="I2202" i="6"/>
  <c r="I2167" i="6"/>
  <c r="I2188" i="6"/>
  <c r="I2199" i="6"/>
  <c r="I2178" i="6"/>
  <c r="I2185" i="6"/>
  <c r="I2192" i="6"/>
  <c r="I2196" i="6"/>
  <c r="I2164" i="6"/>
  <c r="I2182" i="6"/>
  <c r="I2175" i="6"/>
  <c r="I2203" i="6"/>
  <c r="I2168" i="6"/>
  <c r="I2189" i="6"/>
  <c r="I2200" i="6"/>
  <c r="I2165" i="6"/>
  <c r="I2172" i="6"/>
  <c r="I2179" i="6"/>
  <c r="I2186" i="6"/>
  <c r="I2193" i="6"/>
  <c r="I2201" i="6"/>
  <c r="I2176" i="6"/>
  <c r="I2183" i="6"/>
  <c r="I2190" i="6"/>
  <c r="I2197" i="6"/>
  <c r="I2169" i="6"/>
  <c r="I1416" i="6"/>
  <c r="I1420" i="6"/>
  <c r="I1421" i="6"/>
  <c r="I1414" i="6"/>
  <c r="I1418" i="6"/>
  <c r="I1422" i="6"/>
  <c r="I1415" i="6"/>
  <c r="I1419" i="6"/>
  <c r="I1417" i="6"/>
  <c r="I417" i="6"/>
  <c r="I416" i="6"/>
  <c r="I414" i="6"/>
  <c r="I415" i="6"/>
  <c r="I1277" i="6"/>
  <c r="I1280" i="6"/>
  <c r="I1278" i="6"/>
  <c r="I1285" i="6"/>
  <c r="I1279" i="6"/>
  <c r="I1289" i="6"/>
  <c r="I1282" i="6"/>
  <c r="I1293" i="6"/>
  <c r="I1286" i="6"/>
  <c r="I1275" i="6"/>
  <c r="I1297" i="6"/>
  <c r="I1290" i="6"/>
  <c r="I1283" i="6"/>
  <c r="I1294" i="6"/>
  <c r="I1287" i="6"/>
  <c r="I1276" i="6"/>
  <c r="I1291" i="6"/>
  <c r="I1284" i="6"/>
  <c r="I1295" i="6"/>
  <c r="I1281" i="6"/>
  <c r="I1288" i="6"/>
  <c r="I1292" i="6"/>
  <c r="I1296" i="6"/>
  <c r="I1274" i="6"/>
  <c r="I1778" i="6"/>
  <c r="I1784" i="6"/>
  <c r="I1782" i="6"/>
  <c r="I1779" i="6"/>
  <c r="I1786" i="6"/>
  <c r="I1787" i="6"/>
  <c r="I1780" i="6"/>
  <c r="I1788" i="6"/>
  <c r="I1781" i="6"/>
  <c r="I1785" i="6"/>
  <c r="I1783" i="6"/>
  <c r="I2120" i="6"/>
  <c r="I2121" i="6"/>
  <c r="I2117" i="6"/>
  <c r="I2118" i="6"/>
  <c r="I2122" i="6"/>
  <c r="I2123" i="6"/>
  <c r="I2119" i="6"/>
  <c r="I2124" i="6"/>
  <c r="J1273" i="6"/>
  <c r="I1273" i="6"/>
  <c r="I51" i="6"/>
  <c r="I58" i="6"/>
  <c r="I65" i="6"/>
  <c r="I48" i="6"/>
  <c r="I55" i="6"/>
  <c r="I62" i="6"/>
  <c r="I45" i="6"/>
  <c r="I69" i="6"/>
  <c r="I52" i="6"/>
  <c r="I59" i="6"/>
  <c r="I66" i="6"/>
  <c r="I49" i="6"/>
  <c r="I56" i="6"/>
  <c r="I63" i="6"/>
  <c r="I46" i="6"/>
  <c r="I53" i="6"/>
  <c r="I60" i="6"/>
  <c r="I67" i="6"/>
  <c r="I50" i="6"/>
  <c r="I57" i="6"/>
  <c r="I64" i="6"/>
  <c r="I47" i="6"/>
  <c r="I54" i="6"/>
  <c r="I61" i="6"/>
  <c r="I44" i="6"/>
  <c r="I68" i="6"/>
  <c r="J1040" i="6"/>
  <c r="I1040" i="6"/>
  <c r="I1793" i="6"/>
  <c r="I1794" i="6"/>
  <c r="I1795" i="6"/>
  <c r="I1792" i="6"/>
  <c r="I1796" i="6"/>
  <c r="I1789" i="6"/>
  <c r="I1797" i="6"/>
  <c r="I1790" i="6"/>
  <c r="I1798" i="6"/>
  <c r="I1791" i="6"/>
  <c r="I669" i="6"/>
  <c r="I673" i="6"/>
  <c r="I670" i="6"/>
  <c r="I667" i="6"/>
  <c r="I668" i="6"/>
  <c r="I672" i="6"/>
  <c r="I676" i="6"/>
  <c r="I674" i="6"/>
  <c r="I666" i="6"/>
  <c r="I675" i="6"/>
  <c r="I671" i="6"/>
  <c r="J2000" i="6"/>
  <c r="I2000" i="6"/>
  <c r="I1990" i="6"/>
  <c r="I1994" i="6"/>
  <c r="I1991" i="6"/>
  <c r="I1995" i="6"/>
  <c r="I1992" i="6"/>
  <c r="I1996" i="6"/>
  <c r="I1993" i="6"/>
  <c r="I1399" i="6"/>
  <c r="I1400" i="6"/>
  <c r="I1398" i="6"/>
  <c r="I1402" i="6"/>
  <c r="I1401" i="6"/>
  <c r="I1403" i="6"/>
  <c r="I1573" i="6"/>
  <c r="I1574" i="6"/>
  <c r="I1959" i="6"/>
  <c r="I1960" i="6"/>
  <c r="I360" i="6"/>
  <c r="I357" i="6"/>
  <c r="I358" i="6"/>
  <c r="I359" i="6"/>
  <c r="I1836" i="6"/>
  <c r="I1837" i="6"/>
  <c r="I1140" i="6"/>
  <c r="I1139" i="6"/>
  <c r="I1141" i="6"/>
  <c r="J827" i="6"/>
  <c r="I827" i="6"/>
  <c r="J1552" i="6"/>
  <c r="I1552" i="6"/>
  <c r="J155" i="6"/>
  <c r="I155" i="6"/>
  <c r="J1478" i="6"/>
  <c r="I1478" i="6"/>
  <c r="I318" i="6"/>
  <c r="I315" i="6"/>
  <c r="I316" i="6"/>
  <c r="I317" i="6"/>
  <c r="I314" i="6"/>
  <c r="I313" i="6"/>
  <c r="I320" i="6"/>
  <c r="I319" i="6"/>
  <c r="I923" i="6"/>
  <c r="I922" i="6"/>
  <c r="I1578" i="6"/>
  <c r="I1597" i="6"/>
  <c r="I1588" i="6"/>
  <c r="I1602" i="6"/>
  <c r="I1596" i="6"/>
  <c r="I1604" i="6"/>
  <c r="I1579" i="6"/>
  <c r="I1586" i="6"/>
  <c r="I1590" i="6"/>
  <c r="I1580" i="6"/>
  <c r="I1587" i="6"/>
  <c r="I1591" i="6"/>
  <c r="I306" i="6"/>
  <c r="I1581" i="6"/>
  <c r="I1592" i="6"/>
  <c r="I1603" i="6"/>
  <c r="I1585" i="6"/>
  <c r="I1582" i="6"/>
  <c r="I1589" i="6"/>
  <c r="I1600" i="6"/>
  <c r="I1601" i="6"/>
  <c r="I1593" i="6"/>
  <c r="I1606" i="6"/>
  <c r="I1598" i="6"/>
  <c r="I1594" i="6"/>
  <c r="I1599" i="6"/>
  <c r="I1605" i="6"/>
  <c r="I1595" i="6"/>
  <c r="I1583" i="6"/>
  <c r="J1087" i="6"/>
  <c r="I1087" i="6"/>
  <c r="I2261" i="6"/>
  <c r="I2260" i="6"/>
  <c r="I1553" i="6"/>
  <c r="I1554" i="6"/>
  <c r="I1558" i="6"/>
  <c r="I1555" i="6"/>
  <c r="I1557" i="6"/>
  <c r="I1556" i="6"/>
  <c r="J734" i="6"/>
  <c r="I734" i="6"/>
  <c r="I1499" i="6"/>
  <c r="I1498" i="6"/>
  <c r="I1497" i="6"/>
  <c r="I403" i="6"/>
  <c r="I407" i="6"/>
  <c r="I404" i="6"/>
  <c r="I402" i="6"/>
  <c r="I405" i="6"/>
  <c r="I406" i="6"/>
  <c r="I1838" i="6"/>
  <c r="I1851" i="6"/>
  <c r="I1841" i="6"/>
  <c r="I1848" i="6"/>
  <c r="I1842" i="6"/>
  <c r="I1849" i="6"/>
  <c r="I1852" i="6"/>
  <c r="I1845" i="6"/>
  <c r="I1853" i="6"/>
  <c r="I1846" i="6"/>
  <c r="I1850" i="6"/>
  <c r="I1854" i="6"/>
  <c r="I1839" i="6"/>
  <c r="I1843" i="6"/>
  <c r="I1844" i="6"/>
  <c r="I1847" i="6"/>
  <c r="I1840" i="6"/>
  <c r="I1855" i="6"/>
  <c r="I679" i="6"/>
  <c r="I677" i="6"/>
  <c r="I678" i="6"/>
  <c r="I682" i="6"/>
  <c r="I680" i="6"/>
  <c r="I681" i="6"/>
  <c r="I683" i="6"/>
  <c r="I1407" i="6"/>
  <c r="I1408" i="6"/>
  <c r="I2313" i="6"/>
  <c r="I2312" i="6"/>
  <c r="I523" i="6"/>
  <c r="I524" i="6"/>
  <c r="I521" i="6"/>
  <c r="I522" i="6"/>
  <c r="I525" i="6"/>
  <c r="I520" i="6"/>
  <c r="I519" i="6"/>
  <c r="I2204" i="6"/>
  <c r="I2205" i="6"/>
  <c r="I2206" i="6"/>
  <c r="I2207" i="6"/>
  <c r="I2208" i="6"/>
  <c r="I1243" i="6"/>
  <c r="I1242" i="6"/>
  <c r="I1240" i="6"/>
  <c r="I1241" i="6"/>
  <c r="J1055" i="6"/>
  <c r="I1055" i="6"/>
  <c r="I243" i="6"/>
  <c r="I244" i="6"/>
  <c r="I245" i="6"/>
  <c r="I391" i="6"/>
  <c r="I392" i="6"/>
  <c r="I1215" i="6"/>
  <c r="I1216" i="6"/>
  <c r="I1214" i="6"/>
  <c r="I2219" i="6"/>
  <c r="I2220" i="6"/>
  <c r="I2218" i="6"/>
  <c r="I2157" i="6"/>
  <c r="I2158" i="6"/>
  <c r="I2159" i="6"/>
  <c r="I1130" i="6"/>
  <c r="I1133" i="6"/>
  <c r="I1131" i="6"/>
  <c r="I1138" i="6"/>
  <c r="I1132" i="6"/>
  <c r="I1129" i="6"/>
  <c r="I1136" i="6"/>
  <c r="I1128" i="6"/>
  <c r="I1137" i="6"/>
  <c r="I1134" i="6"/>
  <c r="I1127" i="6"/>
  <c r="I1135" i="6"/>
  <c r="I2320" i="6"/>
  <c r="I2317" i="6"/>
  <c r="I2314" i="6"/>
  <c r="I2321" i="6"/>
  <c r="I2318" i="6"/>
  <c r="I2315" i="6"/>
  <c r="I2319" i="6"/>
  <c r="I2316" i="6"/>
  <c r="I2114" i="6"/>
  <c r="I2115" i="6"/>
  <c r="I2112" i="6"/>
  <c r="I2116" i="6"/>
  <c r="I2113" i="6"/>
  <c r="I325" i="6"/>
  <c r="I323" i="6"/>
  <c r="I324" i="6"/>
  <c r="I322" i="6"/>
  <c r="I321" i="6"/>
  <c r="J2107" i="6"/>
  <c r="I2107" i="6"/>
  <c r="I751" i="6"/>
  <c r="I775" i="6"/>
  <c r="I758" i="6"/>
  <c r="I741" i="6"/>
  <c r="I765" i="6"/>
  <c r="I745" i="6"/>
  <c r="I769" i="6"/>
  <c r="I742" i="6"/>
  <c r="I766" i="6"/>
  <c r="I756" i="6"/>
  <c r="I763" i="6"/>
  <c r="I750" i="6"/>
  <c r="I774" i="6"/>
  <c r="I764" i="6"/>
  <c r="I748" i="6"/>
  <c r="I752" i="6"/>
  <c r="I760" i="6"/>
  <c r="I757" i="6"/>
  <c r="I761" i="6"/>
  <c r="I746" i="6"/>
  <c r="I743" i="6"/>
  <c r="I762" i="6"/>
  <c r="I770" i="6"/>
  <c r="I747" i="6"/>
  <c r="I773" i="6"/>
  <c r="I744" i="6"/>
  <c r="I753" i="6"/>
  <c r="I749" i="6"/>
  <c r="I771" i="6"/>
  <c r="I754" i="6"/>
  <c r="I767" i="6"/>
  <c r="I759" i="6"/>
  <c r="I772" i="6"/>
  <c r="I776" i="6"/>
  <c r="I755" i="6"/>
  <c r="I768" i="6"/>
  <c r="I782" i="6"/>
  <c r="I781" i="6"/>
  <c r="I785" i="6"/>
  <c r="I786" i="6"/>
  <c r="I783" i="6"/>
  <c r="I784" i="6"/>
  <c r="I468" i="6"/>
  <c r="I466" i="6"/>
  <c r="I473" i="6"/>
  <c r="I467" i="6"/>
  <c r="I469" i="6"/>
  <c r="I465" i="6"/>
  <c r="I472" i="6"/>
  <c r="I470" i="6"/>
  <c r="I471" i="6"/>
  <c r="I464" i="6"/>
  <c r="I1802" i="6"/>
  <c r="I1806" i="6"/>
  <c r="I1804" i="6"/>
  <c r="I1805" i="6"/>
  <c r="I1803" i="6"/>
  <c r="I1807" i="6"/>
  <c r="J1808" i="6"/>
  <c r="I1808" i="6"/>
  <c r="I2264" i="6"/>
  <c r="I2265" i="6"/>
  <c r="I2262" i="6"/>
  <c r="I2263" i="6"/>
  <c r="J794" i="6"/>
  <c r="I794" i="6"/>
  <c r="I482" i="6"/>
  <c r="I479" i="6"/>
  <c r="I476" i="6"/>
  <c r="I477" i="6"/>
  <c r="I481" i="6"/>
  <c r="I480" i="6"/>
  <c r="I478" i="6"/>
  <c r="I1121" i="6"/>
  <c r="I1124" i="6"/>
  <c r="I1122" i="6"/>
  <c r="I1123" i="6"/>
  <c r="J1460" i="6"/>
  <c r="I1460" i="6"/>
  <c r="I1890" i="6"/>
  <c r="I474" i="6"/>
  <c r="I1111" i="6"/>
  <c r="I1109" i="6"/>
  <c r="I1113" i="6"/>
  <c r="I1110" i="6"/>
  <c r="I1114" i="6"/>
  <c r="I1112" i="6"/>
  <c r="I17" i="6"/>
  <c r="I14" i="6"/>
  <c r="I11" i="6"/>
  <c r="I18" i="6"/>
  <c r="I15" i="6"/>
  <c r="I12" i="6"/>
  <c r="I19" i="6"/>
  <c r="I16" i="6"/>
  <c r="I13" i="6"/>
  <c r="I20" i="6"/>
  <c r="I10" i="6"/>
  <c r="J1423" i="6"/>
  <c r="I1423" i="6"/>
  <c r="I418" i="6"/>
  <c r="I419" i="6"/>
  <c r="J1896" i="6"/>
  <c r="I1896" i="6"/>
  <c r="J2148" i="6"/>
  <c r="I2148" i="6"/>
  <c r="I1081" i="6"/>
  <c r="I1072" i="6"/>
  <c r="I1079" i="6"/>
  <c r="I1073" i="6"/>
  <c r="I1068" i="6"/>
  <c r="I1086" i="6"/>
  <c r="I1069" i="6"/>
  <c r="I1080" i="6"/>
  <c r="I1084" i="6"/>
  <c r="I1066" i="6"/>
  <c r="I1077" i="6"/>
  <c r="I1070" i="6"/>
  <c r="I1074" i="6"/>
  <c r="I1067" i="6"/>
  <c r="I1085" i="6"/>
  <c r="I1078" i="6"/>
  <c r="I1082" i="6"/>
  <c r="I1075" i="6"/>
  <c r="I1071" i="6"/>
  <c r="I1076" i="6"/>
  <c r="I1065" i="6"/>
  <c r="I1083" i="6"/>
  <c r="I174" i="6"/>
  <c r="I157" i="6"/>
  <c r="I181" i="6"/>
  <c r="I164" i="6"/>
  <c r="I188" i="6"/>
  <c r="I171" i="6"/>
  <c r="I168" i="6"/>
  <c r="I1986" i="6"/>
  <c r="I165" i="6"/>
  <c r="I189" i="6"/>
  <c r="I172" i="6"/>
  <c r="I179" i="6"/>
  <c r="I162" i="6"/>
  <c r="I186" i="6"/>
  <c r="I159" i="6"/>
  <c r="I173" i="6"/>
  <c r="I156" i="6"/>
  <c r="I180" i="6"/>
  <c r="I163" i="6"/>
  <c r="I187" i="6"/>
  <c r="I166" i="6"/>
  <c r="I182" i="6"/>
  <c r="I190" i="6"/>
  <c r="I170" i="6"/>
  <c r="I178" i="6"/>
  <c r="I175" i="6"/>
  <c r="I167" i="6"/>
  <c r="I183" i="6"/>
  <c r="I176" i="6"/>
  <c r="I160" i="6"/>
  <c r="I184" i="6"/>
  <c r="I169" i="6"/>
  <c r="I177" i="6"/>
  <c r="I161" i="6"/>
  <c r="I185" i="6"/>
  <c r="I1456" i="6"/>
  <c r="I1458" i="6"/>
  <c r="I1457" i="6"/>
  <c r="I1394" i="6"/>
  <c r="I1395" i="6"/>
  <c r="I1396" i="6"/>
  <c r="J428" i="6"/>
  <c r="I428" i="6"/>
  <c r="I540" i="6"/>
  <c r="I538" i="6"/>
  <c r="I539" i="6"/>
  <c r="I158" i="6"/>
  <c r="I544" i="6"/>
  <c r="I543" i="6"/>
  <c r="I535" i="6"/>
  <c r="I536" i="6"/>
  <c r="I537" i="6"/>
  <c r="I542" i="6"/>
  <c r="I712" i="6"/>
  <c r="I714" i="6"/>
  <c r="I713" i="6"/>
  <c r="I219" i="6"/>
  <c r="I216" i="6"/>
  <c r="I218" i="6"/>
  <c r="I217" i="6"/>
  <c r="I1483" i="6"/>
  <c r="I1491" i="6"/>
  <c r="I1488" i="6"/>
  <c r="I1489" i="6"/>
  <c r="I1486" i="6"/>
  <c r="I1490" i="6"/>
  <c r="I1487" i="6"/>
  <c r="I1492" i="6"/>
  <c r="I1484" i="6"/>
  <c r="I1485" i="6"/>
  <c r="I1352" i="6"/>
  <c r="I1353" i="6"/>
  <c r="I1354" i="6"/>
  <c r="I1355" i="6"/>
  <c r="I1356" i="6"/>
  <c r="J2125" i="6"/>
  <c r="I2125" i="6"/>
  <c r="I34" i="6"/>
  <c r="I41" i="6"/>
  <c r="I38" i="6"/>
  <c r="I35" i="6"/>
  <c r="I32" i="6"/>
  <c r="I39" i="6"/>
  <c r="I36" i="6"/>
  <c r="I33" i="6"/>
  <c r="I40" i="6"/>
  <c r="I37" i="6"/>
  <c r="I693" i="6"/>
  <c r="I697" i="6"/>
  <c r="I694" i="6"/>
  <c r="I691" i="6"/>
  <c r="I692" i="6"/>
  <c r="I690" i="6"/>
  <c r="I688" i="6"/>
  <c r="I689" i="6"/>
  <c r="I698" i="6"/>
  <c r="I695" i="6"/>
  <c r="I699" i="6"/>
  <c r="I687" i="6"/>
  <c r="I696" i="6"/>
  <c r="I212" i="6"/>
  <c r="I213" i="6"/>
  <c r="I214" i="6"/>
  <c r="I215" i="6"/>
  <c r="I2111" i="6"/>
  <c r="I2108" i="6"/>
  <c r="I2109" i="6"/>
  <c r="I2110" i="6"/>
  <c r="J2024" i="6"/>
  <c r="I2024" i="6"/>
  <c r="I631" i="6"/>
  <c r="I655" i="6"/>
  <c r="I638" i="6"/>
  <c r="I662" i="6"/>
  <c r="I645" i="6"/>
  <c r="I628" i="6"/>
  <c r="I625" i="6"/>
  <c r="I649" i="6"/>
  <c r="I646" i="6"/>
  <c r="I629" i="6"/>
  <c r="I653" i="6"/>
  <c r="I636" i="6"/>
  <c r="I660" i="6"/>
  <c r="I643" i="6"/>
  <c r="I630" i="6"/>
  <c r="I654" i="6"/>
  <c r="I637" i="6"/>
  <c r="I661" i="6"/>
  <c r="I644" i="6"/>
  <c r="I627" i="6"/>
  <c r="I651" i="6"/>
  <c r="I663" i="6"/>
  <c r="I652" i="6"/>
  <c r="I665" i="6"/>
  <c r="I642" i="6"/>
  <c r="I634" i="6"/>
  <c r="I659" i="6"/>
  <c r="I626" i="6"/>
  <c r="I647" i="6"/>
  <c r="I664" i="6"/>
  <c r="I639" i="6"/>
  <c r="I656" i="6"/>
  <c r="I635" i="6"/>
  <c r="I648" i="6"/>
  <c r="I632" i="6"/>
  <c r="I640" i="6"/>
  <c r="I657" i="6"/>
  <c r="I624" i="6"/>
  <c r="I633" i="6"/>
  <c r="I641" i="6"/>
  <c r="I658" i="6"/>
  <c r="I650" i="6"/>
  <c r="I2332" i="6"/>
  <c r="I2333" i="6"/>
  <c r="J1406" i="6"/>
  <c r="I1406" i="6"/>
  <c r="I2281" i="6"/>
  <c r="I2271" i="6"/>
  <c r="I2278" i="6"/>
  <c r="I1345" i="6"/>
  <c r="I2275" i="6"/>
  <c r="I2282" i="6"/>
  <c r="I2272" i="6"/>
  <c r="I2279" i="6"/>
  <c r="I2283" i="6"/>
  <c r="I2276" i="6"/>
  <c r="I2269" i="6"/>
  <c r="I2267" i="6"/>
  <c r="I2266" i="6"/>
  <c r="I2273" i="6"/>
  <c r="I2280" i="6"/>
  <c r="I2274" i="6"/>
  <c r="I2270" i="6"/>
  <c r="I2277" i="6"/>
  <c r="I146" i="6"/>
  <c r="I153" i="6"/>
  <c r="I136" i="6"/>
  <c r="I143" i="6"/>
  <c r="I150" i="6"/>
  <c r="I133" i="6"/>
  <c r="I140" i="6"/>
  <c r="I147" i="6"/>
  <c r="I130" i="6"/>
  <c r="I154" i="6"/>
  <c r="I137" i="6"/>
  <c r="I144" i="6"/>
  <c r="I151" i="6"/>
  <c r="I134" i="6"/>
  <c r="I141" i="6"/>
  <c r="I148" i="6"/>
  <c r="I131" i="6"/>
  <c r="I138" i="6"/>
  <c r="I145" i="6"/>
  <c r="I152" i="6"/>
  <c r="I135" i="6"/>
  <c r="I142" i="6"/>
  <c r="I149" i="6"/>
  <c r="I132" i="6"/>
  <c r="I139" i="6"/>
  <c r="J342" i="6"/>
  <c r="I342" i="6"/>
  <c r="I1961" i="6"/>
  <c r="I1962" i="6"/>
  <c r="I1645" i="6"/>
  <c r="I1644" i="6"/>
  <c r="I1643" i="6"/>
  <c r="I1641" i="6"/>
  <c r="I1642" i="6"/>
  <c r="I1362" i="6"/>
  <c r="I1364" i="6"/>
  <c r="I1365" i="6"/>
  <c r="I1366" i="6"/>
  <c r="I1363" i="6"/>
  <c r="I199" i="6"/>
  <c r="I200" i="6"/>
  <c r="I1884" i="6"/>
  <c r="I1875" i="6"/>
  <c r="I1882" i="6"/>
  <c r="I1889" i="6"/>
  <c r="I1883" i="6"/>
  <c r="I1880" i="6"/>
  <c r="I1879" i="6"/>
  <c r="I1887" i="6"/>
  <c r="I1876" i="6"/>
  <c r="I1888" i="6"/>
  <c r="I1877" i="6"/>
  <c r="I1881" i="6"/>
  <c r="I1885" i="6"/>
  <c r="I1874" i="6"/>
  <c r="I1878" i="6"/>
  <c r="I1886" i="6"/>
  <c r="I1671" i="6"/>
  <c r="I1985" i="6"/>
  <c r="I1696" i="6"/>
  <c r="I1720" i="6"/>
  <c r="I1744" i="6"/>
  <c r="I1768" i="6"/>
  <c r="I1687" i="6"/>
  <c r="I1711" i="6"/>
  <c r="I1735" i="6"/>
  <c r="I1759" i="6"/>
  <c r="I1677" i="6"/>
  <c r="I1679" i="6"/>
  <c r="I1686" i="6"/>
  <c r="I1739" i="6"/>
  <c r="I1746" i="6"/>
  <c r="I1753" i="6"/>
  <c r="I1760" i="6"/>
  <c r="I1767" i="6"/>
  <c r="I1774" i="6"/>
  <c r="I1690" i="6"/>
  <c r="I1697" i="6"/>
  <c r="I1704" i="6"/>
  <c r="I1683" i="6"/>
  <c r="I1764" i="6"/>
  <c r="I1771" i="6"/>
  <c r="I1691" i="6"/>
  <c r="I1698" i="6"/>
  <c r="I1684" i="6"/>
  <c r="I1765" i="6"/>
  <c r="I1772" i="6"/>
  <c r="I1716" i="6"/>
  <c r="I1723" i="6"/>
  <c r="I1730" i="6"/>
  <c r="I1737" i="6"/>
  <c r="I1751" i="6"/>
  <c r="I1758" i="6"/>
  <c r="I1695" i="6"/>
  <c r="I1702" i="6"/>
  <c r="I1709" i="6"/>
  <c r="I1678" i="6"/>
  <c r="I1685" i="6"/>
  <c r="I1738" i="6"/>
  <c r="I1745" i="6"/>
  <c r="I1766" i="6"/>
  <c r="I1773" i="6"/>
  <c r="I1717" i="6"/>
  <c r="I1724" i="6"/>
  <c r="I1731" i="6"/>
  <c r="I1752" i="6"/>
  <c r="I1689" i="6"/>
  <c r="I1703" i="6"/>
  <c r="I1710" i="6"/>
  <c r="I1682" i="6"/>
  <c r="I1763" i="6"/>
  <c r="I1770" i="6"/>
  <c r="I1777" i="6"/>
  <c r="I1675" i="6"/>
  <c r="I1714" i="6"/>
  <c r="I1721" i="6"/>
  <c r="I1742" i="6"/>
  <c r="I1749" i="6"/>
  <c r="I1681" i="6"/>
  <c r="I1673" i="6"/>
  <c r="I1694" i="6"/>
  <c r="I1747" i="6"/>
  <c r="I1727" i="6"/>
  <c r="I1743" i="6"/>
  <c r="I1775" i="6"/>
  <c r="I1719" i="6"/>
  <c r="I1755" i="6"/>
  <c r="I1699" i="6"/>
  <c r="I1707" i="6"/>
  <c r="I1715" i="6"/>
  <c r="I1674" i="6"/>
  <c r="I1740" i="6"/>
  <c r="I1732" i="6"/>
  <c r="I1736" i="6"/>
  <c r="I1728" i="6"/>
  <c r="I1748" i="6"/>
  <c r="I1776" i="6"/>
  <c r="I1700" i="6"/>
  <c r="I1712" i="6"/>
  <c r="I1756" i="6"/>
  <c r="I1692" i="6"/>
  <c r="I1708" i="6"/>
  <c r="I1733" i="6"/>
  <c r="I1741" i="6"/>
  <c r="I1688" i="6"/>
  <c r="I1725" i="6"/>
  <c r="I1729" i="6"/>
  <c r="I1769" i="6"/>
  <c r="I1705" i="6"/>
  <c r="I1713" i="6"/>
  <c r="I1761" i="6"/>
  <c r="I1762" i="6"/>
  <c r="I1680" i="6"/>
  <c r="I1693" i="6"/>
  <c r="I1701" i="6"/>
  <c r="I1757" i="6"/>
  <c r="I1718" i="6"/>
  <c r="I1750" i="6"/>
  <c r="I1722" i="6"/>
  <c r="I1706" i="6"/>
  <c r="I1676" i="6"/>
  <c r="I1734" i="6"/>
  <c r="I1726" i="6"/>
  <c r="I1754" i="6"/>
  <c r="I548" i="6"/>
  <c r="I549" i="6"/>
  <c r="I545" i="6"/>
  <c r="I546" i="6"/>
  <c r="I547" i="6"/>
  <c r="I550" i="6"/>
  <c r="I551" i="6"/>
  <c r="I833" i="6"/>
  <c r="I840" i="6"/>
  <c r="I831" i="6"/>
  <c r="I838" i="6"/>
  <c r="I828" i="6"/>
  <c r="I836" i="6"/>
  <c r="I837" i="6"/>
  <c r="I829" i="6"/>
  <c r="I834" i="6"/>
  <c r="I830" i="6"/>
  <c r="I839" i="6"/>
  <c r="I835" i="6"/>
  <c r="I832" i="6"/>
  <c r="I253" i="6"/>
  <c r="I251" i="6"/>
  <c r="I252" i="6"/>
  <c r="I250" i="6"/>
  <c r="I248" i="6"/>
  <c r="I249" i="6"/>
  <c r="I247" i="6"/>
  <c r="I461" i="6"/>
  <c r="I459" i="6"/>
  <c r="I460" i="6"/>
  <c r="I462" i="6"/>
  <c r="I463" i="6"/>
  <c r="J261" i="6"/>
  <c r="I261" i="6"/>
  <c r="J1397" i="6"/>
  <c r="I1397" i="6"/>
  <c r="I1475" i="6"/>
  <c r="I1466" i="6"/>
  <c r="I1474" i="6"/>
  <c r="I1465" i="6"/>
  <c r="I1469" i="6"/>
  <c r="I1462" i="6"/>
  <c r="I1470" i="6"/>
  <c r="I1463" i="6"/>
  <c r="I1471" i="6"/>
  <c r="I1464" i="6"/>
  <c r="I1468" i="6"/>
  <c r="I1461" i="6"/>
  <c r="I1473" i="6"/>
  <c r="I1467" i="6"/>
  <c r="I1476" i="6"/>
  <c r="I1472" i="6"/>
  <c r="I1477" i="6"/>
  <c r="I1202" i="6"/>
  <c r="I1193" i="6"/>
  <c r="I1194" i="6"/>
  <c r="I1201" i="6"/>
  <c r="I1208" i="6"/>
  <c r="I1198" i="6"/>
  <c r="I1205" i="6"/>
  <c r="I1212" i="6"/>
  <c r="I1195" i="6"/>
  <c r="I1209" i="6"/>
  <c r="I1199" i="6"/>
  <c r="I1206" i="6"/>
  <c r="I1213" i="6"/>
  <c r="I1210" i="6"/>
  <c r="I1191" i="6"/>
  <c r="I1203" i="6"/>
  <c r="I1672" i="6"/>
  <c r="I1207" i="6"/>
  <c r="I1196" i="6"/>
  <c r="I1192" i="6"/>
  <c r="I1200" i="6"/>
  <c r="I1204" i="6"/>
  <c r="I1197" i="6"/>
  <c r="I1386" i="6"/>
  <c r="I1393" i="6"/>
  <c r="I1391" i="6"/>
  <c r="I1390" i="6"/>
  <c r="I1387" i="6"/>
  <c r="I1388" i="6"/>
  <c r="I1392" i="6"/>
  <c r="I1389" i="6"/>
  <c r="I2334" i="6"/>
  <c r="I2335" i="6"/>
  <c r="I2336" i="6"/>
  <c r="I270" i="6"/>
  <c r="I277" i="6"/>
  <c r="I267" i="6"/>
  <c r="I264" i="6"/>
  <c r="I268" i="6"/>
  <c r="I275" i="6"/>
  <c r="I269" i="6"/>
  <c r="I276" i="6"/>
  <c r="I278" i="6"/>
  <c r="I266" i="6"/>
  <c r="I274" i="6"/>
  <c r="I265" i="6"/>
  <c r="I273" i="6"/>
  <c r="I281" i="6"/>
  <c r="I279" i="6"/>
  <c r="I271" i="6"/>
  <c r="I280" i="6"/>
  <c r="I263" i="6"/>
  <c r="I272" i="6"/>
  <c r="I1495" i="6"/>
  <c r="I1493" i="6"/>
  <c r="I1494" i="6"/>
  <c r="I1496" i="6"/>
  <c r="I1154" i="6"/>
  <c r="I1145" i="6"/>
  <c r="I1147" i="6"/>
  <c r="I1161" i="6"/>
  <c r="I1151" i="6"/>
  <c r="I1158" i="6"/>
  <c r="I1152" i="6"/>
  <c r="I1159" i="6"/>
  <c r="I1146" i="6"/>
  <c r="I1153" i="6"/>
  <c r="I1160" i="6"/>
  <c r="I1150" i="6"/>
  <c r="I1157" i="6"/>
  <c r="I1156" i="6"/>
  <c r="I1148" i="6"/>
  <c r="I1144" i="6"/>
  <c r="I1149" i="6"/>
  <c r="I1162" i="6"/>
  <c r="I1155" i="6"/>
  <c r="I254" i="6"/>
  <c r="I256" i="6"/>
  <c r="I255" i="6"/>
  <c r="I1009" i="6"/>
  <c r="I1007" i="6"/>
  <c r="I1008" i="6"/>
  <c r="I1010" i="6"/>
  <c r="I1011" i="6"/>
  <c r="I1347" i="6"/>
  <c r="I1348" i="6"/>
  <c r="J789" i="6"/>
  <c r="I789" i="6"/>
  <c r="J788" i="6"/>
  <c r="I788" i="6"/>
  <c r="J1572" i="6"/>
  <c r="I1572" i="6"/>
  <c r="I948" i="6"/>
  <c r="I940" i="6"/>
  <c r="I942" i="6"/>
  <c r="I952" i="6"/>
  <c r="I950" i="6"/>
  <c r="I947" i="6"/>
  <c r="I951" i="6"/>
  <c r="I941" i="6"/>
  <c r="I946" i="6"/>
  <c r="I949" i="6"/>
  <c r="I945" i="6"/>
  <c r="I943" i="6"/>
  <c r="I944" i="6"/>
  <c r="I1872" i="6"/>
  <c r="I1413" i="6"/>
  <c r="I1411" i="6"/>
  <c r="I1412" i="6"/>
  <c r="I1410" i="6"/>
  <c r="I1221" i="6"/>
  <c r="I1222" i="6"/>
  <c r="I21" i="6"/>
  <c r="I22" i="6"/>
  <c r="I1252" i="6"/>
  <c r="I1256" i="6"/>
  <c r="I1263" i="6"/>
  <c r="I1260" i="6"/>
  <c r="I1257" i="6"/>
  <c r="I1254" i="6"/>
  <c r="I1258" i="6"/>
  <c r="I1262" i="6"/>
  <c r="I1255" i="6"/>
  <c r="I1259" i="6"/>
  <c r="I1264" i="6"/>
  <c r="I1253" i="6"/>
  <c r="I1261" i="6"/>
  <c r="I1265" i="6"/>
  <c r="I346" i="6"/>
  <c r="I345" i="6"/>
  <c r="I343" i="6"/>
  <c r="I344" i="6"/>
  <c r="I1661" i="6"/>
  <c r="I1663" i="6"/>
  <c r="I1664" i="6"/>
  <c r="I1662" i="6"/>
  <c r="I825" i="6"/>
  <c r="I824" i="6"/>
  <c r="I826" i="6"/>
  <c r="I938" i="6"/>
  <c r="I935" i="6"/>
  <c r="I936" i="6"/>
  <c r="I937" i="6"/>
  <c r="I934" i="6"/>
  <c r="I1036" i="6"/>
  <c r="I1035" i="6"/>
  <c r="I401" i="6"/>
  <c r="I400" i="6"/>
  <c r="I399" i="6"/>
  <c r="I396" i="6"/>
  <c r="I394" i="6"/>
  <c r="I395" i="6"/>
  <c r="I393" i="6"/>
  <c r="I485" i="6"/>
  <c r="I509" i="6"/>
  <c r="I492" i="6"/>
  <c r="I516" i="6"/>
  <c r="I499" i="6"/>
  <c r="I506" i="6"/>
  <c r="I503" i="6"/>
  <c r="I500" i="6"/>
  <c r="I483" i="6"/>
  <c r="I507" i="6"/>
  <c r="I490" i="6"/>
  <c r="I514" i="6"/>
  <c r="I497" i="6"/>
  <c r="I484" i="6"/>
  <c r="I508" i="6"/>
  <c r="I491" i="6"/>
  <c r="I515" i="6"/>
  <c r="I498" i="6"/>
  <c r="I493" i="6"/>
  <c r="I501" i="6"/>
  <c r="I517" i="6"/>
  <c r="I505" i="6"/>
  <c r="I489" i="6"/>
  <c r="I513" i="6"/>
  <c r="I496" i="6"/>
  <c r="I487" i="6"/>
  <c r="I518" i="6"/>
  <c r="I510" i="6"/>
  <c r="I488" i="6"/>
  <c r="I502" i="6"/>
  <c r="I511" i="6"/>
  <c r="I494" i="6"/>
  <c r="I486" i="6"/>
  <c r="I512" i="6"/>
  <c r="I504" i="6"/>
  <c r="I495" i="6"/>
  <c r="I444" i="6"/>
  <c r="I442" i="6"/>
  <c r="I443" i="6"/>
  <c r="I445" i="6"/>
  <c r="I441" i="6"/>
  <c r="I439" i="6"/>
  <c r="I440" i="6"/>
  <c r="I2210" i="6"/>
  <c r="I2211" i="6"/>
  <c r="J1984" i="6"/>
  <c r="I1984" i="6"/>
  <c r="I559" i="6"/>
  <c r="I583" i="6"/>
  <c r="I566" i="6"/>
  <c r="I573" i="6"/>
  <c r="I556" i="6"/>
  <c r="I580" i="6"/>
  <c r="I577" i="6"/>
  <c r="I574" i="6"/>
  <c r="I557" i="6"/>
  <c r="I581" i="6"/>
  <c r="I564" i="6"/>
  <c r="I571" i="6"/>
  <c r="I558" i="6"/>
  <c r="I582" i="6"/>
  <c r="I565" i="6"/>
  <c r="I553" i="6"/>
  <c r="I572" i="6"/>
  <c r="I567" i="6"/>
  <c r="I575" i="6"/>
  <c r="I555" i="6"/>
  <c r="I579" i="6"/>
  <c r="I570" i="6"/>
  <c r="I562" i="6"/>
  <c r="I554" i="6"/>
  <c r="I584" i="6"/>
  <c r="I576" i="6"/>
  <c r="I563" i="6"/>
  <c r="I568" i="6"/>
  <c r="I560" i="6"/>
  <c r="I569" i="6"/>
  <c r="I561" i="6"/>
  <c r="I578" i="6"/>
  <c r="I448" i="6"/>
  <c r="I447" i="6"/>
  <c r="I446" i="6"/>
  <c r="J780" i="6"/>
  <c r="I780" i="6"/>
  <c r="I1143" i="6"/>
  <c r="I1142" i="6"/>
  <c r="I75" i="6"/>
  <c r="I72" i="6"/>
  <c r="I79" i="6"/>
  <c r="I76" i="6"/>
  <c r="I73" i="6"/>
  <c r="I70" i="6"/>
  <c r="I77" i="6"/>
  <c r="I74" i="6"/>
  <c r="I71" i="6"/>
  <c r="I78" i="6"/>
  <c r="I1551" i="6"/>
  <c r="I1550" i="6"/>
  <c r="I1869" i="6"/>
  <c r="I1870" i="6"/>
  <c r="I260" i="6"/>
  <c r="I258" i="6"/>
  <c r="I259" i="6"/>
  <c r="I257" i="6"/>
  <c r="I533" i="6"/>
  <c r="I534" i="6"/>
  <c r="J1998" i="6"/>
  <c r="I1998" i="6"/>
  <c r="I339" i="6"/>
  <c r="I340" i="6"/>
  <c r="I341" i="6"/>
  <c r="I338" i="6"/>
  <c r="J1660" i="6"/>
  <c r="I1660" i="6"/>
  <c r="J532" i="6"/>
  <c r="I532" i="6"/>
  <c r="I366" i="6"/>
  <c r="I390" i="6"/>
  <c r="I373" i="6"/>
  <c r="I380" i="6"/>
  <c r="I363" i="6"/>
  <c r="I387" i="6"/>
  <c r="I384" i="6"/>
  <c r="I381" i="6"/>
  <c r="I364" i="6"/>
  <c r="I388" i="6"/>
  <c r="I371" i="6"/>
  <c r="I378" i="6"/>
  <c r="I365" i="6"/>
  <c r="I389" i="6"/>
  <c r="I372" i="6"/>
  <c r="I379" i="6"/>
  <c r="I374" i="6"/>
  <c r="I382" i="6"/>
  <c r="I362" i="6"/>
  <c r="I386" i="6"/>
  <c r="I370" i="6"/>
  <c r="I361" i="6"/>
  <c r="I385" i="6"/>
  <c r="I369" i="6"/>
  <c r="I377" i="6"/>
  <c r="I383" i="6"/>
  <c r="I375" i="6"/>
  <c r="I367" i="6"/>
  <c r="I376" i="6"/>
  <c r="I368" i="6"/>
  <c r="I2289" i="6"/>
  <c r="I2296" i="6"/>
  <c r="I2293" i="6"/>
  <c r="I2286" i="6"/>
  <c r="I2290" i="6"/>
  <c r="I2287" i="6"/>
  <c r="I2294" i="6"/>
  <c r="I2291" i="6"/>
  <c r="I2288" i="6"/>
  <c r="I2285" i="6"/>
  <c r="I2292" i="6"/>
  <c r="I2295" i="6"/>
  <c r="J2209" i="6"/>
  <c r="I2209" i="6"/>
  <c r="J1997" i="6"/>
  <c r="I1997" i="6"/>
  <c r="I2105" i="6"/>
  <c r="I2104" i="6"/>
  <c r="I2106" i="6"/>
  <c r="I2103" i="6"/>
  <c r="I1987" i="6"/>
  <c r="I1409" i="6"/>
  <c r="I1988" i="6"/>
  <c r="I1989" i="6"/>
  <c r="I1428" i="6"/>
  <c r="I1266" i="6"/>
  <c r="O1266" i="6" s="1"/>
  <c r="I1268" i="6"/>
  <c r="I1271" i="6"/>
  <c r="I1272" i="6"/>
  <c r="I1267" i="6"/>
  <c r="I1269" i="6"/>
  <c r="I1270" i="6"/>
  <c r="I205" i="6"/>
  <c r="I203" i="6"/>
  <c r="I210" i="6"/>
  <c r="I204" i="6"/>
  <c r="I211" i="6"/>
  <c r="I206" i="6"/>
  <c r="I202" i="6"/>
  <c r="I208" i="6"/>
  <c r="I201" i="6"/>
  <c r="I209" i="6"/>
  <c r="I207" i="6"/>
  <c r="I2126" i="6"/>
  <c r="I2127" i="6"/>
  <c r="J787" i="6"/>
  <c r="I787" i="6"/>
  <c r="J2327" i="6"/>
  <c r="I2327" i="6"/>
  <c r="I2221" i="6"/>
  <c r="I2222" i="6"/>
  <c r="I2230" i="6"/>
  <c r="I2224" i="6"/>
  <c r="I2228" i="6"/>
  <c r="I2235" i="6"/>
  <c r="I2232" i="6"/>
  <c r="I2225" i="6"/>
  <c r="I2229" i="6"/>
  <c r="I2226" i="6"/>
  <c r="I2233" i="6"/>
  <c r="I2223" i="6"/>
  <c r="I2227" i="6"/>
  <c r="I2234" i="6"/>
  <c r="I2231" i="6"/>
  <c r="J449" i="6"/>
  <c r="I449" i="6"/>
  <c r="J397" i="6"/>
  <c r="I397" i="6"/>
  <c r="J1568" i="6"/>
  <c r="I1568" i="6"/>
  <c r="I1014" i="6"/>
  <c r="I1013" i="6"/>
  <c r="I703" i="6"/>
  <c r="I704" i="6"/>
  <c r="I705" i="6"/>
  <c r="I451" i="6"/>
  <c r="I458" i="6"/>
  <c r="I455" i="6"/>
  <c r="I452" i="6"/>
  <c r="I450" i="6"/>
  <c r="I453" i="6"/>
  <c r="I457" i="6"/>
  <c r="I456" i="6"/>
  <c r="I454" i="6"/>
  <c r="I2008" i="6"/>
  <c r="I2004" i="6"/>
  <c r="I2011" i="6"/>
  <c r="I2001" i="6"/>
  <c r="I2005" i="6"/>
  <c r="I2012" i="6"/>
  <c r="I2002" i="6"/>
  <c r="I2009" i="6"/>
  <c r="I2006" i="6"/>
  <c r="I2013" i="6"/>
  <c r="I2003" i="6"/>
  <c r="I2010" i="6"/>
  <c r="I2007" i="6"/>
  <c r="I2014" i="6"/>
  <c r="I1165" i="6"/>
  <c r="I1164" i="6"/>
  <c r="I1163" i="6"/>
  <c r="J220" i="6"/>
  <c r="I220" i="6"/>
  <c r="I413" i="6"/>
  <c r="I412" i="6"/>
  <c r="J1977" i="6"/>
  <c r="I1977" i="6"/>
  <c r="J1999" i="6"/>
  <c r="I1999" i="6"/>
  <c r="I1425" i="6"/>
  <c r="I1424" i="6"/>
  <c r="I1426" i="6"/>
  <c r="I1656" i="6"/>
  <c r="I1657" i="6"/>
  <c r="I1654" i="6"/>
  <c r="I1653" i="6"/>
  <c r="I1655" i="6"/>
  <c r="I332" i="6"/>
  <c r="I336" i="6"/>
  <c r="I333" i="6"/>
  <c r="I330" i="6"/>
  <c r="I331" i="6"/>
  <c r="I326" i="6"/>
  <c r="I334" i="6"/>
  <c r="I337" i="6"/>
  <c r="I329" i="6"/>
  <c r="I335" i="6"/>
  <c r="I327" i="6"/>
  <c r="I328" i="6"/>
  <c r="I1126" i="6"/>
  <c r="I1125" i="6"/>
  <c r="I2153" i="6"/>
  <c r="I2149" i="6"/>
  <c r="I2156" i="6"/>
  <c r="I2150" i="6"/>
  <c r="I2154" i="6"/>
  <c r="I2151" i="6"/>
  <c r="I2155" i="6"/>
  <c r="I2152" i="6"/>
  <c r="I1480" i="6"/>
  <c r="I1479" i="6"/>
  <c r="J552" i="6"/>
  <c r="I552" i="6"/>
  <c r="J1190" i="6"/>
  <c r="I1190" i="6"/>
  <c r="J1549" i="6"/>
  <c r="I1549" i="6"/>
  <c r="I2249" i="6"/>
  <c r="I2247" i="6"/>
  <c r="I2248" i="6"/>
  <c r="I1033" i="6"/>
  <c r="I1024" i="6"/>
  <c r="I1031" i="6"/>
  <c r="I1025" i="6"/>
  <c r="I1021" i="6"/>
  <c r="I1032" i="6"/>
  <c r="I1026" i="6"/>
  <c r="I1019" i="6"/>
  <c r="I1030" i="6"/>
  <c r="I1020" i="6"/>
  <c r="I1028" i="6"/>
  <c r="I1023" i="6"/>
  <c r="I1029" i="6"/>
  <c r="I1034" i="6"/>
  <c r="I1022" i="6"/>
  <c r="I1027" i="6"/>
  <c r="I1018" i="6"/>
  <c r="I1057" i="6"/>
  <c r="I1056" i="6"/>
  <c r="I1058" i="6"/>
  <c r="J1007" i="6" l="1"/>
  <c r="J1008" i="6"/>
  <c r="J1009" i="6"/>
  <c r="J1010" i="6"/>
  <c r="J1011" i="6"/>
  <c r="J406" i="6"/>
  <c r="J403" i="6"/>
  <c r="J404" i="6"/>
  <c r="J405" i="6"/>
  <c r="J402" i="6"/>
  <c r="J407" i="6"/>
  <c r="J1166" i="6"/>
  <c r="J1167" i="6"/>
  <c r="J1168" i="6"/>
  <c r="J600" i="6"/>
  <c r="J607" i="6"/>
  <c r="J590" i="6"/>
  <c r="J614" i="6"/>
  <c r="J597" i="6"/>
  <c r="J621" i="6"/>
  <c r="J594" i="6"/>
  <c r="J618" i="6"/>
  <c r="J591" i="6"/>
  <c r="J615" i="6"/>
  <c r="J598" i="6"/>
  <c r="J622" i="6"/>
  <c r="J605" i="6"/>
  <c r="J588" i="6"/>
  <c r="J612" i="6"/>
  <c r="J599" i="6"/>
  <c r="J606" i="6"/>
  <c r="J589" i="6"/>
  <c r="J613" i="6"/>
  <c r="J596" i="6"/>
  <c r="J604" i="6"/>
  <c r="J620" i="6"/>
  <c r="J593" i="6"/>
  <c r="J617" i="6"/>
  <c r="J586" i="6"/>
  <c r="J610" i="6"/>
  <c r="J587" i="6"/>
  <c r="J592" i="6"/>
  <c r="J609" i="6"/>
  <c r="J601" i="6"/>
  <c r="J585" i="6"/>
  <c r="J602" i="6"/>
  <c r="J619" i="6"/>
  <c r="J611" i="6"/>
  <c r="J603" i="6"/>
  <c r="J616" i="6"/>
  <c r="J608" i="6"/>
  <c r="J595" i="6"/>
  <c r="J1355" i="6"/>
  <c r="J1356" i="6"/>
  <c r="J1353" i="6"/>
  <c r="J1354" i="6"/>
  <c r="J1352" i="6"/>
  <c r="J2320" i="6"/>
  <c r="J2317" i="6"/>
  <c r="J2314" i="6"/>
  <c r="J2321" i="6"/>
  <c r="J2318" i="6"/>
  <c r="J2315" i="6"/>
  <c r="J2316" i="6"/>
  <c r="J2319" i="6"/>
  <c r="J916" i="6"/>
  <c r="J915" i="6"/>
  <c r="J918" i="6"/>
  <c r="J917" i="6"/>
  <c r="J2132" i="6"/>
  <c r="J2133" i="6"/>
  <c r="J2130" i="6"/>
  <c r="J2134" i="6"/>
  <c r="J2131" i="6"/>
  <c r="J1967" i="6"/>
  <c r="J1968" i="6"/>
  <c r="J1965" i="6"/>
  <c r="J1972" i="6"/>
  <c r="J1969" i="6"/>
  <c r="J1973" i="6"/>
  <c r="J1964" i="6"/>
  <c r="J1966" i="6"/>
  <c r="J1963" i="6"/>
  <c r="J1970" i="6"/>
  <c r="J1971" i="6"/>
  <c r="J1868" i="6"/>
  <c r="J1858" i="6"/>
  <c r="J1865" i="6"/>
  <c r="J1859" i="6"/>
  <c r="J1866" i="6"/>
  <c r="J1860" i="6"/>
  <c r="J1856" i="6"/>
  <c r="J1864" i="6"/>
  <c r="J1861" i="6"/>
  <c r="J1857" i="6"/>
  <c r="J1867" i="6"/>
  <c r="J1862" i="6"/>
  <c r="J1863" i="6"/>
  <c r="J1343" i="6"/>
  <c r="J1341" i="6"/>
  <c r="J1338" i="6"/>
  <c r="J1342" i="6"/>
  <c r="J1346" i="6"/>
  <c r="J1339" i="6"/>
  <c r="J1336" i="6"/>
  <c r="J1340" i="6"/>
  <c r="J1344" i="6"/>
  <c r="J1337" i="6"/>
  <c r="J2268" i="6"/>
  <c r="J2104" i="6"/>
  <c r="J2105" i="6"/>
  <c r="J2103" i="6"/>
  <c r="J2106" i="6"/>
  <c r="J1053" i="6"/>
  <c r="J1054" i="6"/>
  <c r="J1052" i="6"/>
  <c r="J433" i="6"/>
  <c r="J434" i="6"/>
  <c r="J431" i="6"/>
  <c r="J432" i="6"/>
  <c r="J1976" i="6"/>
  <c r="J1975" i="6"/>
  <c r="J1140" i="6"/>
  <c r="J1139" i="6"/>
  <c r="J1141" i="6"/>
  <c r="J222" i="6"/>
  <c r="J227" i="6"/>
  <c r="J221" i="6"/>
  <c r="J228" i="6"/>
  <c r="J226" i="6"/>
  <c r="J224" i="6"/>
  <c r="J225" i="6"/>
  <c r="J223" i="6"/>
  <c r="J1480" i="6"/>
  <c r="J1479" i="6"/>
  <c r="J254" i="6"/>
  <c r="J255" i="6"/>
  <c r="J256" i="6"/>
  <c r="J1643" i="6"/>
  <c r="J1644" i="6"/>
  <c r="J1641" i="6"/>
  <c r="J1645" i="6"/>
  <c r="J1642" i="6"/>
  <c r="J20" i="6"/>
  <c r="J17" i="6"/>
  <c r="J14" i="6"/>
  <c r="J11" i="6"/>
  <c r="J18" i="6"/>
  <c r="J15" i="6"/>
  <c r="J12" i="6"/>
  <c r="J19" i="6"/>
  <c r="J16" i="6"/>
  <c r="J13" i="6"/>
  <c r="J10" i="6"/>
  <c r="J744" i="6"/>
  <c r="J768" i="6"/>
  <c r="J751" i="6"/>
  <c r="J775" i="6"/>
  <c r="J758" i="6"/>
  <c r="J762" i="6"/>
  <c r="J759" i="6"/>
  <c r="J749" i="6"/>
  <c r="J773" i="6"/>
  <c r="J756" i="6"/>
  <c r="J743" i="6"/>
  <c r="J767" i="6"/>
  <c r="J757" i="6"/>
  <c r="J771" i="6"/>
  <c r="J742" i="6"/>
  <c r="J761" i="6"/>
  <c r="J765" i="6"/>
  <c r="J769" i="6"/>
  <c r="J746" i="6"/>
  <c r="J754" i="6"/>
  <c r="J766" i="6"/>
  <c r="J747" i="6"/>
  <c r="J748" i="6"/>
  <c r="J770" i="6"/>
  <c r="J753" i="6"/>
  <c r="J774" i="6"/>
  <c r="J745" i="6"/>
  <c r="J741" i="6"/>
  <c r="J750" i="6"/>
  <c r="J763" i="6"/>
  <c r="J772" i="6"/>
  <c r="J776" i="6"/>
  <c r="J755" i="6"/>
  <c r="J764" i="6"/>
  <c r="J760" i="6"/>
  <c r="J752" i="6"/>
  <c r="J1215" i="6"/>
  <c r="J1216" i="6"/>
  <c r="J1214" i="6"/>
  <c r="J1498" i="6"/>
  <c r="J1499" i="6"/>
  <c r="J1497" i="6"/>
  <c r="J1418" i="6"/>
  <c r="J1417" i="6"/>
  <c r="J1420" i="6"/>
  <c r="J1421" i="6"/>
  <c r="J1414" i="6"/>
  <c r="J1422" i="6"/>
  <c r="J1415" i="6"/>
  <c r="J1419" i="6"/>
  <c r="J1416" i="6"/>
  <c r="J423" i="6"/>
  <c r="J422" i="6"/>
  <c r="J1873" i="6"/>
  <c r="J1871" i="6"/>
  <c r="J1936" i="6"/>
  <c r="J1651" i="6"/>
  <c r="J1652" i="6"/>
  <c r="J1646" i="6"/>
  <c r="J1650" i="6"/>
  <c r="J1648" i="6"/>
  <c r="J1649" i="6"/>
  <c r="J1647" i="6"/>
  <c r="J2128" i="6"/>
  <c r="J2129" i="6"/>
  <c r="J1565" i="6"/>
  <c r="J1564" i="6"/>
  <c r="J1567" i="6"/>
  <c r="J1560" i="6"/>
  <c r="J1561" i="6"/>
  <c r="J1562" i="6"/>
  <c r="J1566" i="6"/>
  <c r="J1559" i="6"/>
  <c r="J1563" i="6"/>
  <c r="J1577" i="6"/>
  <c r="J1575" i="6"/>
  <c r="J1576" i="6"/>
  <c r="J2162" i="6"/>
  <c r="J2160" i="6"/>
  <c r="J2161" i="6"/>
  <c r="J2173" i="6"/>
  <c r="J2197" i="6"/>
  <c r="J2164" i="6"/>
  <c r="J2188" i="6"/>
  <c r="J2180" i="6"/>
  <c r="J2201" i="6"/>
  <c r="J2166" i="6"/>
  <c r="J2187" i="6"/>
  <c r="J2194" i="6"/>
  <c r="J2177" i="6"/>
  <c r="J2163" i="6"/>
  <c r="J2284" i="6"/>
  <c r="J2184" i="6"/>
  <c r="J2191" i="6"/>
  <c r="J2170" i="6"/>
  <c r="J2174" i="6"/>
  <c r="J2181" i="6"/>
  <c r="J2195" i="6"/>
  <c r="J2202" i="6"/>
  <c r="J2167" i="6"/>
  <c r="J2199" i="6"/>
  <c r="J2175" i="6"/>
  <c r="J2189" i="6"/>
  <c r="J2169" i="6"/>
  <c r="J2171" i="6"/>
  <c r="J2178" i="6"/>
  <c r="J2185" i="6"/>
  <c r="J2192" i="6"/>
  <c r="J2182" i="6"/>
  <c r="J2196" i="6"/>
  <c r="J2203" i="6"/>
  <c r="J2168" i="6"/>
  <c r="J2200" i="6"/>
  <c r="J2165" i="6"/>
  <c r="J2172" i="6"/>
  <c r="J2179" i="6"/>
  <c r="J2186" i="6"/>
  <c r="J2193" i="6"/>
  <c r="J2176" i="6"/>
  <c r="J2183" i="6"/>
  <c r="J2190" i="6"/>
  <c r="J2016" i="6"/>
  <c r="J2018" i="6"/>
  <c r="J2015" i="6"/>
  <c r="J2022" i="6"/>
  <c r="J2019" i="6"/>
  <c r="J2023" i="6"/>
  <c r="J2020" i="6"/>
  <c r="J2017" i="6"/>
  <c r="J2021" i="6"/>
  <c r="J1801" i="6"/>
  <c r="J1800" i="6"/>
  <c r="J1799" i="6"/>
  <c r="J461" i="6"/>
  <c r="J459" i="6"/>
  <c r="J460" i="6"/>
  <c r="J462" i="6"/>
  <c r="J463" i="6"/>
  <c r="J1578" i="6"/>
  <c r="J1590" i="6"/>
  <c r="J1581" i="6"/>
  <c r="J1605" i="6"/>
  <c r="J1595" i="6"/>
  <c r="J1589" i="6"/>
  <c r="J1593" i="6"/>
  <c r="J1597" i="6"/>
  <c r="J1604" i="6"/>
  <c r="J1579" i="6"/>
  <c r="J1586" i="6"/>
  <c r="J1598" i="6"/>
  <c r="J1580" i="6"/>
  <c r="J1587" i="6"/>
  <c r="J1591" i="6"/>
  <c r="J1602" i="6"/>
  <c r="J306" i="6"/>
  <c r="J1588" i="6"/>
  <c r="J1599" i="6"/>
  <c r="J1592" i="6"/>
  <c r="J1603" i="6"/>
  <c r="J1585" i="6"/>
  <c r="J1596" i="6"/>
  <c r="J1601" i="6"/>
  <c r="J1606" i="6"/>
  <c r="J1594" i="6"/>
  <c r="J1582" i="6"/>
  <c r="J1600" i="6"/>
  <c r="J1583" i="6"/>
  <c r="J335" i="6"/>
  <c r="J332" i="6"/>
  <c r="J329" i="6"/>
  <c r="J326" i="6"/>
  <c r="J333" i="6"/>
  <c r="J334" i="6"/>
  <c r="J330" i="6"/>
  <c r="J331" i="6"/>
  <c r="J328" i="6"/>
  <c r="J337" i="6"/>
  <c r="J327" i="6"/>
  <c r="J336" i="6"/>
  <c r="J454" i="6"/>
  <c r="J451" i="6"/>
  <c r="J452" i="6"/>
  <c r="J453" i="6"/>
  <c r="J457" i="6"/>
  <c r="J450" i="6"/>
  <c r="J458" i="6"/>
  <c r="J456" i="6"/>
  <c r="J455" i="6"/>
  <c r="J205" i="6"/>
  <c r="J209" i="6"/>
  <c r="J206" i="6"/>
  <c r="J203" i="6"/>
  <c r="J204" i="6"/>
  <c r="J210" i="6"/>
  <c r="J202" i="6"/>
  <c r="J207" i="6"/>
  <c r="J211" i="6"/>
  <c r="J208" i="6"/>
  <c r="J201" i="6"/>
  <c r="J478" i="6"/>
  <c r="J476" i="6"/>
  <c r="J477" i="6"/>
  <c r="J481" i="6"/>
  <c r="J482" i="6"/>
  <c r="J479" i="6"/>
  <c r="J480" i="6"/>
  <c r="J923" i="6"/>
  <c r="J922" i="6"/>
  <c r="J1836" i="6"/>
  <c r="J1837" i="6"/>
  <c r="J1060" i="6"/>
  <c r="J1059" i="6"/>
  <c r="J1507" i="6"/>
  <c r="J1512" i="6"/>
  <c r="J1510" i="6"/>
  <c r="J1511" i="6"/>
  <c r="J1508" i="6"/>
  <c r="J1509" i="6"/>
  <c r="J930" i="6"/>
  <c r="J931" i="6"/>
  <c r="J929" i="6"/>
  <c r="J2025" i="6"/>
  <c r="J2026" i="6"/>
  <c r="J2050" i="6"/>
  <c r="J2074" i="6"/>
  <c r="J2041" i="6"/>
  <c r="J2065" i="6"/>
  <c r="J2033" i="6"/>
  <c r="J2054" i="6"/>
  <c r="J2061" i="6"/>
  <c r="J2068" i="6"/>
  <c r="J2040" i="6"/>
  <c r="J2047" i="6"/>
  <c r="J2051" i="6"/>
  <c r="J2058" i="6"/>
  <c r="J2072" i="6"/>
  <c r="J2079" i="6"/>
  <c r="J2086" i="6"/>
  <c r="J2030" i="6"/>
  <c r="J2037" i="6"/>
  <c r="J2044" i="6"/>
  <c r="J2076" i="6"/>
  <c r="J2083" i="6"/>
  <c r="J2027" i="6"/>
  <c r="J2034" i="6"/>
  <c r="J2048" i="6"/>
  <c r="J2055" i="6"/>
  <c r="J2062" i="6"/>
  <c r="J2069" i="6"/>
  <c r="J2035" i="6"/>
  <c r="J2066" i="6"/>
  <c r="J2073" i="6"/>
  <c r="J2087" i="6"/>
  <c r="J2063" i="6"/>
  <c r="J2052" i="6"/>
  <c r="J2059" i="6"/>
  <c r="J2080" i="6"/>
  <c r="J2031" i="6"/>
  <c r="J2038" i="6"/>
  <c r="J2045" i="6"/>
  <c r="J2077" i="6"/>
  <c r="J2056" i="6"/>
  <c r="J2075" i="6"/>
  <c r="J2084" i="6"/>
  <c r="J2028" i="6"/>
  <c r="J2070" i="6"/>
  <c r="J2042" i="6"/>
  <c r="J2049" i="6"/>
  <c r="J2081" i="6"/>
  <c r="J2053" i="6"/>
  <c r="J2060" i="6"/>
  <c r="J2067" i="6"/>
  <c r="J2088" i="6"/>
  <c r="J2032" i="6"/>
  <c r="J2039" i="6"/>
  <c r="J2046" i="6"/>
  <c r="J2082" i="6"/>
  <c r="J2057" i="6"/>
  <c r="J2078" i="6"/>
  <c r="J2085" i="6"/>
  <c r="J2029" i="6"/>
  <c r="J2036" i="6"/>
  <c r="J2043" i="6"/>
  <c r="J2064" i="6"/>
  <c r="J2071" i="6"/>
  <c r="J686" i="6"/>
  <c r="J684" i="6"/>
  <c r="J685" i="6"/>
  <c r="J1223" i="6"/>
  <c r="J1227" i="6"/>
  <c r="J1224" i="6"/>
  <c r="J1226" i="6"/>
  <c r="J1225" i="6"/>
  <c r="J934" i="6"/>
  <c r="J938" i="6"/>
  <c r="J936" i="6"/>
  <c r="J937" i="6"/>
  <c r="J935" i="6"/>
  <c r="J1164" i="6"/>
  <c r="J1165" i="6"/>
  <c r="J1163" i="6"/>
  <c r="J553" i="6"/>
  <c r="J576" i="6"/>
  <c r="J559" i="6"/>
  <c r="J583" i="6"/>
  <c r="J566" i="6"/>
  <c r="J573" i="6"/>
  <c r="J570" i="6"/>
  <c r="J567" i="6"/>
  <c r="J574" i="6"/>
  <c r="J557" i="6"/>
  <c r="J581" i="6"/>
  <c r="J564" i="6"/>
  <c r="J575" i="6"/>
  <c r="J558" i="6"/>
  <c r="J582" i="6"/>
  <c r="J565" i="6"/>
  <c r="J556" i="6"/>
  <c r="J572" i="6"/>
  <c r="J580" i="6"/>
  <c r="J569" i="6"/>
  <c r="J562" i="6"/>
  <c r="J579" i="6"/>
  <c r="J554" i="6"/>
  <c r="J571" i="6"/>
  <c r="J584" i="6"/>
  <c r="J563" i="6"/>
  <c r="J555" i="6"/>
  <c r="J568" i="6"/>
  <c r="J560" i="6"/>
  <c r="J577" i="6"/>
  <c r="J561" i="6"/>
  <c r="J578" i="6"/>
  <c r="J825" i="6"/>
  <c r="J826" i="6"/>
  <c r="J824" i="6"/>
  <c r="J2274" i="6"/>
  <c r="J2281" i="6"/>
  <c r="J1345" i="6"/>
  <c r="J2271" i="6"/>
  <c r="J2278" i="6"/>
  <c r="J2275" i="6"/>
  <c r="J2282" i="6"/>
  <c r="J2272" i="6"/>
  <c r="J2279" i="6"/>
  <c r="J2276" i="6"/>
  <c r="J2269" i="6"/>
  <c r="J2283" i="6"/>
  <c r="J2267" i="6"/>
  <c r="J2266" i="6"/>
  <c r="J2273" i="6"/>
  <c r="J2280" i="6"/>
  <c r="J2277" i="6"/>
  <c r="J2270" i="6"/>
  <c r="J624" i="6"/>
  <c r="J648" i="6"/>
  <c r="J631" i="6"/>
  <c r="J655" i="6"/>
  <c r="J638" i="6"/>
  <c r="J662" i="6"/>
  <c r="J645" i="6"/>
  <c r="J642" i="6"/>
  <c r="J639" i="6"/>
  <c r="J663" i="6"/>
  <c r="J646" i="6"/>
  <c r="J629" i="6"/>
  <c r="J653" i="6"/>
  <c r="J636" i="6"/>
  <c r="J660" i="6"/>
  <c r="J647" i="6"/>
  <c r="J630" i="6"/>
  <c r="J654" i="6"/>
  <c r="J637" i="6"/>
  <c r="J661" i="6"/>
  <c r="J628" i="6"/>
  <c r="J644" i="6"/>
  <c r="J664" i="6"/>
  <c r="J652" i="6"/>
  <c r="J641" i="6"/>
  <c r="J657" i="6"/>
  <c r="J665" i="6"/>
  <c r="J634" i="6"/>
  <c r="J659" i="6"/>
  <c r="J626" i="6"/>
  <c r="J651" i="6"/>
  <c r="J643" i="6"/>
  <c r="J656" i="6"/>
  <c r="J635" i="6"/>
  <c r="J627" i="6"/>
  <c r="J632" i="6"/>
  <c r="J640" i="6"/>
  <c r="J649" i="6"/>
  <c r="J633" i="6"/>
  <c r="J658" i="6"/>
  <c r="J650" i="6"/>
  <c r="J625" i="6"/>
  <c r="J932" i="6"/>
  <c r="J933" i="6"/>
  <c r="J2250" i="6"/>
  <c r="J2257" i="6"/>
  <c r="J2254" i="6"/>
  <c r="J2251" i="6"/>
  <c r="J2258" i="6"/>
  <c r="J2255" i="6"/>
  <c r="J2252" i="6"/>
  <c r="J2256" i="6"/>
  <c r="J2253" i="6"/>
  <c r="J1961" i="6"/>
  <c r="J1962" i="6"/>
  <c r="J1074" i="6"/>
  <c r="J1065" i="6"/>
  <c r="J1072" i="6"/>
  <c r="J1066" i="6"/>
  <c r="J1068" i="6"/>
  <c r="J1079" i="6"/>
  <c r="J1086" i="6"/>
  <c r="J1069" i="6"/>
  <c r="J1080" i="6"/>
  <c r="J1073" i="6"/>
  <c r="J1084" i="6"/>
  <c r="J1081" i="6"/>
  <c r="J1070" i="6"/>
  <c r="J1067" i="6"/>
  <c r="J1085" i="6"/>
  <c r="J1078" i="6"/>
  <c r="J1083" i="6"/>
  <c r="J1075" i="6"/>
  <c r="J1071" i="6"/>
  <c r="J1076" i="6"/>
  <c r="J1077" i="6"/>
  <c r="J1082" i="6"/>
  <c r="J392" i="6"/>
  <c r="J391" i="6"/>
  <c r="J1992" i="6"/>
  <c r="J1990" i="6"/>
  <c r="J1994" i="6"/>
  <c r="J1991" i="6"/>
  <c r="J1995" i="6"/>
  <c r="J1996" i="6"/>
  <c r="J1993" i="6"/>
  <c r="J1211" i="6"/>
  <c r="J1444" i="6"/>
  <c r="J1435" i="6"/>
  <c r="J1449" i="6"/>
  <c r="J1443" i="6"/>
  <c r="J1447" i="6"/>
  <c r="J1451" i="6"/>
  <c r="J1433" i="6"/>
  <c r="J1440" i="6"/>
  <c r="J1448" i="6"/>
  <c r="J1452" i="6"/>
  <c r="J1434" i="6"/>
  <c r="J1441" i="6"/>
  <c r="J1445" i="6"/>
  <c r="J1438" i="6"/>
  <c r="J1442" i="6"/>
  <c r="J1453" i="6"/>
  <c r="J1446" i="6"/>
  <c r="J1432" i="6"/>
  <c r="J1439" i="6"/>
  <c r="J1450" i="6"/>
  <c r="J1429" i="6"/>
  <c r="J1430" i="6"/>
  <c r="J1455" i="6"/>
  <c r="J1431" i="6"/>
  <c r="J1436" i="6"/>
  <c r="J1454" i="6"/>
  <c r="J1437" i="6"/>
  <c r="J437" i="6"/>
  <c r="J435" i="6"/>
  <c r="J436" i="6"/>
  <c r="J438" i="6"/>
  <c r="J1106" i="6"/>
  <c r="J1105" i="6"/>
  <c r="J1107" i="6"/>
  <c r="J1108" i="6"/>
  <c r="J1516" i="6"/>
  <c r="J1540" i="6"/>
  <c r="J1531" i="6"/>
  <c r="J1521" i="6"/>
  <c r="J1545" i="6"/>
  <c r="J1515" i="6"/>
  <c r="J1539" i="6"/>
  <c r="J1519" i="6"/>
  <c r="J1548" i="6"/>
  <c r="J1523" i="6"/>
  <c r="J1530" i="6"/>
  <c r="J1537" i="6"/>
  <c r="J1541" i="6"/>
  <c r="J1524" i="6"/>
  <c r="J1513" i="6"/>
  <c r="J1542" i="6"/>
  <c r="J1517" i="6"/>
  <c r="J1528" i="6"/>
  <c r="J1535" i="6"/>
  <c r="J1546" i="6"/>
  <c r="J1514" i="6"/>
  <c r="J1525" i="6"/>
  <c r="J1543" i="6"/>
  <c r="J1518" i="6"/>
  <c r="J1547" i="6"/>
  <c r="J1529" i="6"/>
  <c r="J1536" i="6"/>
  <c r="J1522" i="6"/>
  <c r="J1533" i="6"/>
  <c r="J1534" i="6"/>
  <c r="J1526" i="6"/>
  <c r="J1544" i="6"/>
  <c r="J1527" i="6"/>
  <c r="J1532" i="6"/>
  <c r="J1538" i="6"/>
  <c r="J1520" i="6"/>
  <c r="J1818" i="6"/>
  <c r="J2299" i="6"/>
  <c r="J2306" i="6"/>
  <c r="J2310" i="6"/>
  <c r="J2303" i="6"/>
  <c r="J2300" i="6"/>
  <c r="J2307" i="6"/>
  <c r="J2297" i="6"/>
  <c r="J2304" i="6"/>
  <c r="J2301" i="6"/>
  <c r="J2308" i="6"/>
  <c r="J2298" i="6"/>
  <c r="J2305" i="6"/>
  <c r="J2302" i="6"/>
  <c r="J2309" i="6"/>
  <c r="J1147" i="6"/>
  <c r="J1162" i="6"/>
  <c r="J1154" i="6"/>
  <c r="J1145" i="6"/>
  <c r="J1152" i="6"/>
  <c r="J1159" i="6"/>
  <c r="J1146" i="6"/>
  <c r="J1153" i="6"/>
  <c r="J1160" i="6"/>
  <c r="J1150" i="6"/>
  <c r="J1157" i="6"/>
  <c r="J1156" i="6"/>
  <c r="J1148" i="6"/>
  <c r="J1144" i="6"/>
  <c r="J1161" i="6"/>
  <c r="J1149" i="6"/>
  <c r="J1158" i="6"/>
  <c r="J1155" i="6"/>
  <c r="J1151" i="6"/>
  <c r="J551" i="6"/>
  <c r="J548" i="6"/>
  <c r="J549" i="6"/>
  <c r="J545" i="6"/>
  <c r="J550" i="6"/>
  <c r="J547" i="6"/>
  <c r="J546" i="6"/>
  <c r="J696" i="6"/>
  <c r="J690" i="6"/>
  <c r="J687" i="6"/>
  <c r="J694" i="6"/>
  <c r="J695" i="6"/>
  <c r="J698" i="6"/>
  <c r="J699" i="6"/>
  <c r="J697" i="6"/>
  <c r="J693" i="6"/>
  <c r="J689" i="6"/>
  <c r="J691" i="6"/>
  <c r="J688" i="6"/>
  <c r="J692" i="6"/>
  <c r="J167" i="6"/>
  <c r="J174" i="6"/>
  <c r="J157" i="6"/>
  <c r="J181" i="6"/>
  <c r="J164" i="6"/>
  <c r="J188" i="6"/>
  <c r="J161" i="6"/>
  <c r="J185" i="6"/>
  <c r="J1986" i="6"/>
  <c r="J182" i="6"/>
  <c r="J165" i="6"/>
  <c r="J189" i="6"/>
  <c r="J172" i="6"/>
  <c r="J179" i="6"/>
  <c r="J159" i="6"/>
  <c r="J166" i="6"/>
  <c r="J190" i="6"/>
  <c r="J173" i="6"/>
  <c r="J156" i="6"/>
  <c r="J180" i="6"/>
  <c r="J162" i="6"/>
  <c r="J170" i="6"/>
  <c r="J186" i="6"/>
  <c r="J178" i="6"/>
  <c r="J175" i="6"/>
  <c r="J183" i="6"/>
  <c r="J163" i="6"/>
  <c r="J171" i="6"/>
  <c r="J187" i="6"/>
  <c r="J168" i="6"/>
  <c r="J176" i="6"/>
  <c r="J160" i="6"/>
  <c r="J184" i="6"/>
  <c r="J169" i="6"/>
  <c r="J177" i="6"/>
  <c r="J468" i="6"/>
  <c r="J472" i="6"/>
  <c r="J469" i="6"/>
  <c r="J466" i="6"/>
  <c r="J467" i="6"/>
  <c r="J473" i="6"/>
  <c r="J465" i="6"/>
  <c r="J471" i="6"/>
  <c r="J464" i="6"/>
  <c r="J470" i="6"/>
  <c r="J523" i="6"/>
  <c r="J520" i="6"/>
  <c r="J524" i="6"/>
  <c r="J525" i="6"/>
  <c r="J521" i="6"/>
  <c r="J522" i="6"/>
  <c r="J519" i="6"/>
  <c r="J1789" i="6"/>
  <c r="J1796" i="6"/>
  <c r="J1794" i="6"/>
  <c r="J1795" i="6"/>
  <c r="J1792" i="6"/>
  <c r="J1797" i="6"/>
  <c r="J1793" i="6"/>
  <c r="J1790" i="6"/>
  <c r="J1798" i="6"/>
  <c r="J1791" i="6"/>
  <c r="J1039" i="6"/>
  <c r="J1037" i="6"/>
  <c r="J1038" i="6"/>
  <c r="J1064" i="6"/>
  <c r="J1061" i="6"/>
  <c r="J1062" i="6"/>
  <c r="J1063" i="6"/>
  <c r="J1609" i="6"/>
  <c r="J1610" i="6"/>
  <c r="J1607" i="6"/>
  <c r="J1608" i="6"/>
  <c r="J1300" i="6"/>
  <c r="J1298" i="6"/>
  <c r="J1299" i="6"/>
  <c r="J735" i="6"/>
  <c r="J736" i="6"/>
  <c r="J1228" i="6"/>
  <c r="J1231" i="6"/>
  <c r="J1232" i="6"/>
  <c r="J1229" i="6"/>
  <c r="J1233" i="6"/>
  <c r="J1230" i="6"/>
  <c r="J502" i="6"/>
  <c r="J485" i="6"/>
  <c r="J509" i="6"/>
  <c r="J492" i="6"/>
  <c r="J516" i="6"/>
  <c r="J499" i="6"/>
  <c r="J496" i="6"/>
  <c r="J493" i="6"/>
  <c r="J517" i="6"/>
  <c r="J500" i="6"/>
  <c r="J483" i="6"/>
  <c r="J507" i="6"/>
  <c r="J490" i="6"/>
  <c r="J514" i="6"/>
  <c r="J501" i="6"/>
  <c r="J484" i="6"/>
  <c r="J508" i="6"/>
  <c r="J491" i="6"/>
  <c r="J515" i="6"/>
  <c r="J497" i="6"/>
  <c r="J505" i="6"/>
  <c r="J489" i="6"/>
  <c r="J498" i="6"/>
  <c r="J506" i="6"/>
  <c r="J495" i="6"/>
  <c r="J488" i="6"/>
  <c r="J512" i="6"/>
  <c r="J504" i="6"/>
  <c r="J487" i="6"/>
  <c r="J513" i="6"/>
  <c r="J518" i="6"/>
  <c r="J510" i="6"/>
  <c r="J511" i="6"/>
  <c r="J494" i="6"/>
  <c r="J503" i="6"/>
  <c r="J486" i="6"/>
  <c r="J703" i="6"/>
  <c r="J704" i="6"/>
  <c r="J705" i="6"/>
  <c r="J1050" i="6"/>
  <c r="J1048" i="6"/>
  <c r="J1046" i="6"/>
  <c r="J1045" i="6"/>
  <c r="J1049" i="6"/>
  <c r="J1051" i="6"/>
  <c r="J1047" i="6"/>
  <c r="J1638" i="6"/>
  <c r="J1640" i="6"/>
  <c r="J1639" i="6"/>
  <c r="J420" i="6"/>
  <c r="J421" i="6"/>
  <c r="J239" i="6"/>
  <c r="J229" i="6"/>
  <c r="J236" i="6"/>
  <c r="J233" i="6"/>
  <c r="J230" i="6"/>
  <c r="J237" i="6"/>
  <c r="J238" i="6"/>
  <c r="J234" i="6"/>
  <c r="J242" i="6"/>
  <c r="J231" i="6"/>
  <c r="J235" i="6"/>
  <c r="J240" i="6"/>
  <c r="J232" i="6"/>
  <c r="J241" i="6"/>
  <c r="J701" i="6"/>
  <c r="J700" i="6"/>
  <c r="J702" i="6"/>
  <c r="J2208" i="6"/>
  <c r="J2205" i="6"/>
  <c r="J2206" i="6"/>
  <c r="J2207" i="6"/>
  <c r="J2204" i="6"/>
  <c r="J263" i="6"/>
  <c r="J270" i="6"/>
  <c r="J277" i="6"/>
  <c r="J281" i="6"/>
  <c r="J278" i="6"/>
  <c r="J268" i="6"/>
  <c r="J275" i="6"/>
  <c r="J269" i="6"/>
  <c r="J276" i="6"/>
  <c r="J266" i="6"/>
  <c r="J274" i="6"/>
  <c r="J279" i="6"/>
  <c r="J267" i="6"/>
  <c r="J272" i="6"/>
  <c r="J280" i="6"/>
  <c r="J265" i="6"/>
  <c r="J273" i="6"/>
  <c r="J271" i="6"/>
  <c r="J264" i="6"/>
  <c r="J253" i="6"/>
  <c r="J251" i="6"/>
  <c r="J252" i="6"/>
  <c r="J250" i="6"/>
  <c r="J248" i="6"/>
  <c r="J249" i="6"/>
  <c r="J247" i="6"/>
  <c r="J540" i="6"/>
  <c r="J544" i="6"/>
  <c r="J158" i="6"/>
  <c r="J538" i="6"/>
  <c r="J539" i="6"/>
  <c r="J543" i="6"/>
  <c r="J536" i="6"/>
  <c r="J535" i="6"/>
  <c r="J537" i="6"/>
  <c r="J542" i="6"/>
  <c r="J359" i="6"/>
  <c r="J357" i="6"/>
  <c r="J358" i="6"/>
  <c r="J360" i="6"/>
  <c r="J1219" i="6"/>
  <c r="J1220" i="6"/>
  <c r="J1217" i="6"/>
  <c r="J1218" i="6"/>
  <c r="J91" i="6"/>
  <c r="J98" i="6"/>
  <c r="J81" i="6"/>
  <c r="J88" i="6"/>
  <c r="J95" i="6"/>
  <c r="J85" i="6"/>
  <c r="J92" i="6"/>
  <c r="J99" i="6"/>
  <c r="J82" i="6"/>
  <c r="J89" i="6"/>
  <c r="J96" i="6"/>
  <c r="J86" i="6"/>
  <c r="J93" i="6"/>
  <c r="J83" i="6"/>
  <c r="J90" i="6"/>
  <c r="J97" i="6"/>
  <c r="J80" i="6"/>
  <c r="J87" i="6"/>
  <c r="J94" i="6"/>
  <c r="J84" i="6"/>
  <c r="J2198" i="6"/>
  <c r="J1828" i="6"/>
  <c r="J1819" i="6"/>
  <c r="J1826" i="6"/>
  <c r="J1833" i="6"/>
  <c r="J1827" i="6"/>
  <c r="J1834" i="6"/>
  <c r="J1824" i="6"/>
  <c r="J1820" i="6"/>
  <c r="J1832" i="6"/>
  <c r="J1821" i="6"/>
  <c r="J1825" i="6"/>
  <c r="J1829" i="6"/>
  <c r="J1822" i="6"/>
  <c r="J1830" i="6"/>
  <c r="J1823" i="6"/>
  <c r="J1831" i="6"/>
  <c r="J965" i="6"/>
  <c r="J959" i="6"/>
  <c r="J983" i="6"/>
  <c r="J956" i="6"/>
  <c r="J980" i="6"/>
  <c r="J970" i="6"/>
  <c r="J953" i="6"/>
  <c r="J977" i="6"/>
  <c r="J963" i="6"/>
  <c r="J981" i="6"/>
  <c r="J1002" i="6"/>
  <c r="J957" i="6"/>
  <c r="J968" i="6"/>
  <c r="J975" i="6"/>
  <c r="J986" i="6"/>
  <c r="J993" i="6"/>
  <c r="J1000" i="6"/>
  <c r="J958" i="6"/>
  <c r="J969" i="6"/>
  <c r="J976" i="6"/>
  <c r="J994" i="6"/>
  <c r="J962" i="6"/>
  <c r="J966" i="6"/>
  <c r="J992" i="6"/>
  <c r="J985" i="6"/>
  <c r="J996" i="6"/>
  <c r="J989" i="6"/>
  <c r="J971" i="6"/>
  <c r="J997" i="6"/>
  <c r="J990" i="6"/>
  <c r="J1001" i="6"/>
  <c r="J960" i="6"/>
  <c r="J979" i="6"/>
  <c r="J964" i="6"/>
  <c r="J972" i="6"/>
  <c r="J998" i="6"/>
  <c r="J961" i="6"/>
  <c r="J991" i="6"/>
  <c r="J984" i="6"/>
  <c r="J995" i="6"/>
  <c r="J988" i="6"/>
  <c r="J1006" i="6"/>
  <c r="J1005" i="6"/>
  <c r="J954" i="6"/>
  <c r="J967" i="6"/>
  <c r="J955" i="6"/>
  <c r="J1003" i="6"/>
  <c r="J999" i="6"/>
  <c r="J973" i="6"/>
  <c r="J982" i="6"/>
  <c r="J1004" i="6"/>
  <c r="J978" i="6"/>
  <c r="J974" i="6"/>
  <c r="J987" i="6"/>
  <c r="J1260" i="6"/>
  <c r="J1259" i="6"/>
  <c r="J1256" i="6"/>
  <c r="J1253" i="6"/>
  <c r="J1254" i="6"/>
  <c r="J1258" i="6"/>
  <c r="J1262" i="6"/>
  <c r="J1255" i="6"/>
  <c r="J1263" i="6"/>
  <c r="J1252" i="6"/>
  <c r="J1264" i="6"/>
  <c r="J1257" i="6"/>
  <c r="J1261" i="6"/>
  <c r="J1265" i="6"/>
  <c r="J21" i="6"/>
  <c r="J22" i="6"/>
  <c r="J1653" i="6"/>
  <c r="J1656" i="6"/>
  <c r="J1657" i="6"/>
  <c r="J1654" i="6"/>
  <c r="J1655" i="6"/>
  <c r="J2210" i="6"/>
  <c r="J2211" i="6"/>
  <c r="J1663" i="6"/>
  <c r="J1662" i="6"/>
  <c r="J1664" i="6"/>
  <c r="J1661" i="6"/>
  <c r="J139" i="6"/>
  <c r="J146" i="6"/>
  <c r="J153" i="6"/>
  <c r="J136" i="6"/>
  <c r="J143" i="6"/>
  <c r="J150" i="6"/>
  <c r="J133" i="6"/>
  <c r="J140" i="6"/>
  <c r="J147" i="6"/>
  <c r="J130" i="6"/>
  <c r="J154" i="6"/>
  <c r="J137" i="6"/>
  <c r="J144" i="6"/>
  <c r="J151" i="6"/>
  <c r="J134" i="6"/>
  <c r="J141" i="6"/>
  <c r="J148" i="6"/>
  <c r="J131" i="6"/>
  <c r="J138" i="6"/>
  <c r="J145" i="6"/>
  <c r="J152" i="6"/>
  <c r="J135" i="6"/>
  <c r="J142" i="6"/>
  <c r="J149" i="6"/>
  <c r="J132" i="6"/>
  <c r="J2332" i="6"/>
  <c r="J2333" i="6"/>
  <c r="J1113" i="6"/>
  <c r="J1111" i="6"/>
  <c r="J1112" i="6"/>
  <c r="J1109" i="6"/>
  <c r="J1110" i="6"/>
  <c r="J1114" i="6"/>
  <c r="J244" i="6"/>
  <c r="J245" i="6"/>
  <c r="J243" i="6"/>
  <c r="J2313" i="6"/>
  <c r="J2312" i="6"/>
  <c r="J526" i="6"/>
  <c r="J531" i="6"/>
  <c r="J530" i="6"/>
  <c r="J527" i="6"/>
  <c r="J528" i="6"/>
  <c r="J529" i="6"/>
  <c r="J430" i="6"/>
  <c r="J429" i="6"/>
  <c r="J1360" i="6"/>
  <c r="J1361" i="6"/>
  <c r="J707" i="6"/>
  <c r="J706" i="6"/>
  <c r="J2328" i="6"/>
  <c r="J2329" i="6"/>
  <c r="J843" i="6"/>
  <c r="J867" i="6"/>
  <c r="J850" i="6"/>
  <c r="J857" i="6"/>
  <c r="J861" i="6"/>
  <c r="J858" i="6"/>
  <c r="J848" i="6"/>
  <c r="J855" i="6"/>
  <c r="J842" i="6"/>
  <c r="J853" i="6"/>
  <c r="J847" i="6"/>
  <c r="J851" i="6"/>
  <c r="J866" i="6"/>
  <c r="J863" i="6"/>
  <c r="J844" i="6"/>
  <c r="J852" i="6"/>
  <c r="J868" i="6"/>
  <c r="J860" i="6"/>
  <c r="J864" i="6"/>
  <c r="J841" i="6"/>
  <c r="J845" i="6"/>
  <c r="J869" i="6"/>
  <c r="J849" i="6"/>
  <c r="J865" i="6"/>
  <c r="J854" i="6"/>
  <c r="J846" i="6"/>
  <c r="J862" i="6"/>
  <c r="J870" i="6"/>
  <c r="J856" i="6"/>
  <c r="J859" i="6"/>
  <c r="J1245" i="6"/>
  <c r="J1249" i="6"/>
  <c r="J1246" i="6"/>
  <c r="J1247" i="6"/>
  <c r="J1251" i="6"/>
  <c r="J1244" i="6"/>
  <c r="J1248" i="6"/>
  <c r="J1250" i="6"/>
  <c r="J2238" i="6"/>
  <c r="J2246" i="6"/>
  <c r="J2242" i="6"/>
  <c r="J2239" i="6"/>
  <c r="J2236" i="6"/>
  <c r="J2245" i="6"/>
  <c r="J2243" i="6"/>
  <c r="J2240" i="6"/>
  <c r="J2237" i="6"/>
  <c r="J2244" i="6"/>
  <c r="J2241" i="6"/>
  <c r="J340" i="6"/>
  <c r="J341" i="6"/>
  <c r="J338" i="6"/>
  <c r="J339" i="6"/>
  <c r="J941" i="6"/>
  <c r="J940" i="6"/>
  <c r="J946" i="6"/>
  <c r="J947" i="6"/>
  <c r="J943" i="6"/>
  <c r="J948" i="6"/>
  <c r="J952" i="6"/>
  <c r="J949" i="6"/>
  <c r="J942" i="6"/>
  <c r="J950" i="6"/>
  <c r="J945" i="6"/>
  <c r="J951" i="6"/>
  <c r="J944" i="6"/>
  <c r="J2221" i="6"/>
  <c r="J2222" i="6"/>
  <c r="J2223" i="6"/>
  <c r="J2228" i="6"/>
  <c r="J2235" i="6"/>
  <c r="J2225" i="6"/>
  <c r="J2232" i="6"/>
  <c r="J2229" i="6"/>
  <c r="J2226" i="6"/>
  <c r="J2233" i="6"/>
  <c r="J2224" i="6"/>
  <c r="J2230" i="6"/>
  <c r="J2231" i="6"/>
  <c r="J2227" i="6"/>
  <c r="J2234" i="6"/>
  <c r="J1014" i="6"/>
  <c r="J1013" i="6"/>
  <c r="J75" i="6"/>
  <c r="J72" i="6"/>
  <c r="J79" i="6"/>
  <c r="J76" i="6"/>
  <c r="J73" i="6"/>
  <c r="J70" i="6"/>
  <c r="J77" i="6"/>
  <c r="J74" i="6"/>
  <c r="J71" i="6"/>
  <c r="J78" i="6"/>
  <c r="J2263" i="6"/>
  <c r="J2264" i="6"/>
  <c r="J2265" i="6"/>
  <c r="J2262" i="6"/>
  <c r="J325" i="6"/>
  <c r="J323" i="6"/>
  <c r="J324" i="6"/>
  <c r="J322" i="6"/>
  <c r="J321" i="6"/>
  <c r="J1778" i="6"/>
  <c r="J1786" i="6"/>
  <c r="J1787" i="6"/>
  <c r="J1780" i="6"/>
  <c r="J1788" i="6"/>
  <c r="J1781" i="6"/>
  <c r="J1784" i="6"/>
  <c r="J1785" i="6"/>
  <c r="J1782" i="6"/>
  <c r="J1779" i="6"/>
  <c r="J1783" i="6"/>
  <c r="J1017" i="6"/>
  <c r="J1015" i="6"/>
  <c r="J1016" i="6"/>
  <c r="J2330" i="6"/>
  <c r="J2331" i="6"/>
  <c r="J1506" i="6"/>
  <c r="J1501" i="6"/>
  <c r="J1505" i="6"/>
  <c r="J1502" i="6"/>
  <c r="J1504" i="6"/>
  <c r="J1503" i="6"/>
  <c r="J1637" i="6"/>
  <c r="J1633" i="6"/>
  <c r="J1634" i="6"/>
  <c r="J1635" i="6"/>
  <c r="J1632" i="6"/>
  <c r="J1636" i="6"/>
  <c r="J1367" i="6"/>
  <c r="J1371" i="6"/>
  <c r="J1378" i="6"/>
  <c r="J1383" i="6"/>
  <c r="J1370" i="6"/>
  <c r="J1377" i="6"/>
  <c r="J1382" i="6"/>
  <c r="J1379" i="6"/>
  <c r="J1368" i="6"/>
  <c r="J1372" i="6"/>
  <c r="J1376" i="6"/>
  <c r="J1380" i="6"/>
  <c r="J1369" i="6"/>
  <c r="J1384" i="6"/>
  <c r="J1373" i="6"/>
  <c r="J1381" i="6"/>
  <c r="J1385" i="6"/>
  <c r="J1375" i="6"/>
  <c r="J1374" i="6"/>
  <c r="J2334" i="6"/>
  <c r="J2335" i="6"/>
  <c r="J2336" i="6"/>
  <c r="J1959" i="6"/>
  <c r="J1960" i="6"/>
  <c r="J44" i="6"/>
  <c r="J68" i="6"/>
  <c r="J51" i="6"/>
  <c r="J58" i="6"/>
  <c r="J65" i="6"/>
  <c r="J48" i="6"/>
  <c r="J55" i="6"/>
  <c r="J62" i="6"/>
  <c r="J45" i="6"/>
  <c r="J69" i="6"/>
  <c r="J52" i="6"/>
  <c r="J59" i="6"/>
  <c r="J66" i="6"/>
  <c r="J49" i="6"/>
  <c r="J56" i="6"/>
  <c r="J63" i="6"/>
  <c r="J46" i="6"/>
  <c r="J53" i="6"/>
  <c r="J60" i="6"/>
  <c r="J67" i="6"/>
  <c r="J50" i="6"/>
  <c r="J57" i="6"/>
  <c r="J64" i="6"/>
  <c r="J47" i="6"/>
  <c r="J54" i="6"/>
  <c r="J61" i="6"/>
  <c r="J1294" i="6"/>
  <c r="J1288" i="6"/>
  <c r="J1295" i="6"/>
  <c r="J1278" i="6"/>
  <c r="J1289" i="6"/>
  <c r="J1282" i="6"/>
  <c r="J1293" i="6"/>
  <c r="J1286" i="6"/>
  <c r="J1275" i="6"/>
  <c r="J1279" i="6"/>
  <c r="J1297" i="6"/>
  <c r="J1290" i="6"/>
  <c r="J1283" i="6"/>
  <c r="J1280" i="6"/>
  <c r="J1287" i="6"/>
  <c r="J1276" i="6"/>
  <c r="J1291" i="6"/>
  <c r="J1284" i="6"/>
  <c r="J1277" i="6"/>
  <c r="J1281" i="6"/>
  <c r="J1292" i="6"/>
  <c r="J1296" i="6"/>
  <c r="J1274" i="6"/>
  <c r="J1285" i="6"/>
  <c r="J427" i="6"/>
  <c r="J424" i="6"/>
  <c r="J425" i="6"/>
  <c r="J426" i="6"/>
  <c r="J921" i="6"/>
  <c r="J920" i="6"/>
  <c r="J919" i="6"/>
  <c r="J2149" i="6"/>
  <c r="J2156" i="6"/>
  <c r="J2153" i="6"/>
  <c r="J2150" i="6"/>
  <c r="J2154" i="6"/>
  <c r="J2151" i="6"/>
  <c r="J2155" i="6"/>
  <c r="J2152" i="6"/>
  <c r="J396" i="6"/>
  <c r="J394" i="6"/>
  <c r="J395" i="6"/>
  <c r="J393" i="6"/>
  <c r="J1493" i="6"/>
  <c r="J1495" i="6"/>
  <c r="J1496" i="6"/>
  <c r="J1494" i="6"/>
  <c r="J1877" i="6"/>
  <c r="J1875" i="6"/>
  <c r="J1882" i="6"/>
  <c r="J1889" i="6"/>
  <c r="J1876" i="6"/>
  <c r="J1879" i="6"/>
  <c r="J1883" i="6"/>
  <c r="J1887" i="6"/>
  <c r="J1880" i="6"/>
  <c r="J1884" i="6"/>
  <c r="J1888" i="6"/>
  <c r="J1886" i="6"/>
  <c r="J1881" i="6"/>
  <c r="J1885" i="6"/>
  <c r="J1874" i="6"/>
  <c r="J1878" i="6"/>
  <c r="J2111" i="6"/>
  <c r="J2108" i="6"/>
  <c r="J2110" i="6"/>
  <c r="J2109" i="6"/>
  <c r="J533" i="6"/>
  <c r="J534" i="6"/>
  <c r="J1483" i="6"/>
  <c r="J1484" i="6"/>
  <c r="J1492" i="6"/>
  <c r="J1488" i="6"/>
  <c r="J1489" i="6"/>
  <c r="J1490" i="6"/>
  <c r="J1487" i="6"/>
  <c r="J1485" i="6"/>
  <c r="J1491" i="6"/>
  <c r="J1486" i="6"/>
  <c r="J418" i="6"/>
  <c r="J419" i="6"/>
  <c r="J1890" i="6"/>
  <c r="J474" i="6"/>
  <c r="J1408" i="6"/>
  <c r="J1407" i="6"/>
  <c r="J318" i="6"/>
  <c r="J316" i="6"/>
  <c r="J317" i="6"/>
  <c r="J314" i="6"/>
  <c r="J315" i="6"/>
  <c r="J313" i="6"/>
  <c r="J320" i="6"/>
  <c r="J319" i="6"/>
  <c r="J928" i="6"/>
  <c r="J927" i="6"/>
  <c r="J926" i="6"/>
  <c r="J925" i="6"/>
  <c r="J1614" i="6"/>
  <c r="J1629" i="6"/>
  <c r="J1619" i="6"/>
  <c r="J1613" i="6"/>
  <c r="J1622" i="6"/>
  <c r="J1611" i="6"/>
  <c r="J1615" i="6"/>
  <c r="J1626" i="6"/>
  <c r="J1616" i="6"/>
  <c r="J1627" i="6"/>
  <c r="J1620" i="6"/>
  <c r="J1617" i="6"/>
  <c r="J1621" i="6"/>
  <c r="J1628" i="6"/>
  <c r="J1625" i="6"/>
  <c r="J1631" i="6"/>
  <c r="J1623" i="6"/>
  <c r="J1624" i="6"/>
  <c r="J1612" i="6"/>
  <c r="J1618" i="6"/>
  <c r="J1630" i="6"/>
  <c r="J1266" i="6"/>
  <c r="U1266" i="6" s="1"/>
  <c r="V1266" i="6" s="1"/>
  <c r="W1266" i="6" s="1"/>
  <c r="J1270" i="6"/>
  <c r="J1267" i="6"/>
  <c r="J1271" i="6"/>
  <c r="J1268" i="6"/>
  <c r="J1272" i="6"/>
  <c r="J1269" i="6"/>
  <c r="J1221" i="6"/>
  <c r="J1222" i="6"/>
  <c r="J1026" i="6"/>
  <c r="J1024" i="6"/>
  <c r="J1018" i="6"/>
  <c r="J1021" i="6"/>
  <c r="J1032" i="6"/>
  <c r="J1025" i="6"/>
  <c r="J1022" i="6"/>
  <c r="J1019" i="6"/>
  <c r="J1030" i="6"/>
  <c r="J1023" i="6"/>
  <c r="J1027" i="6"/>
  <c r="J1020" i="6"/>
  <c r="J1031" i="6"/>
  <c r="J1028" i="6"/>
  <c r="J1033" i="6"/>
  <c r="J1029" i="6"/>
  <c r="J1034" i="6"/>
  <c r="J1424" i="6"/>
  <c r="J1425" i="6"/>
  <c r="J1426" i="6"/>
  <c r="J1142" i="6"/>
  <c r="J1143" i="6"/>
  <c r="J782" i="6"/>
  <c r="J786" i="6"/>
  <c r="J783" i="6"/>
  <c r="J781" i="6"/>
  <c r="J784" i="6"/>
  <c r="J785" i="6"/>
  <c r="J1553" i="6"/>
  <c r="J1556" i="6"/>
  <c r="J1554" i="6"/>
  <c r="J1555" i="6"/>
  <c r="J1557" i="6"/>
  <c r="J1558" i="6"/>
  <c r="J409" i="6"/>
  <c r="J408" i="6"/>
  <c r="J1115" i="6"/>
  <c r="J1119" i="6"/>
  <c r="J1120" i="6"/>
  <c r="J1117" i="6"/>
  <c r="J1118" i="6"/>
  <c r="J1116" i="6"/>
  <c r="J1357" i="6"/>
  <c r="J1358" i="6"/>
  <c r="J1359" i="6"/>
  <c r="J710" i="6"/>
  <c r="J711" i="6"/>
  <c r="J708" i="6"/>
  <c r="J709" i="6"/>
  <c r="J1481" i="6"/>
  <c r="J1482" i="6"/>
  <c r="J2101" i="6"/>
  <c r="J2102" i="6"/>
  <c r="J1138" i="6"/>
  <c r="J1133" i="6"/>
  <c r="J1131" i="6"/>
  <c r="J1128" i="6"/>
  <c r="J1135" i="6"/>
  <c r="J1132" i="6"/>
  <c r="J1127" i="6"/>
  <c r="J1136" i="6"/>
  <c r="J1137" i="6"/>
  <c r="J1129" i="6"/>
  <c r="J1134" i="6"/>
  <c r="J1130" i="6"/>
  <c r="J1573" i="6"/>
  <c r="J1574" i="6"/>
  <c r="J777" i="6"/>
  <c r="J778" i="6"/>
  <c r="J779" i="6"/>
  <c r="J1668" i="6"/>
  <c r="J1666" i="6"/>
  <c r="J1665" i="6"/>
  <c r="J1669" i="6"/>
  <c r="J1667" i="6"/>
  <c r="J738" i="6"/>
  <c r="J739" i="6"/>
  <c r="J740" i="6"/>
  <c r="J737" i="6"/>
  <c r="J287" i="6"/>
  <c r="J311" i="6"/>
  <c r="J294" i="6"/>
  <c r="J301" i="6"/>
  <c r="J284" i="6"/>
  <c r="J308" i="6"/>
  <c r="J305" i="6"/>
  <c r="J302" i="6"/>
  <c r="J285" i="6"/>
  <c r="J309" i="6"/>
  <c r="J292" i="6"/>
  <c r="J299" i="6"/>
  <c r="J286" i="6"/>
  <c r="J310" i="6"/>
  <c r="J293" i="6"/>
  <c r="J300" i="6"/>
  <c r="J282" i="6"/>
  <c r="J290" i="6"/>
  <c r="J795" i="6"/>
  <c r="J298" i="6"/>
  <c r="J303" i="6"/>
  <c r="J283" i="6"/>
  <c r="J291" i="6"/>
  <c r="J307" i="6"/>
  <c r="J304" i="6"/>
  <c r="J289" i="6"/>
  <c r="J297" i="6"/>
  <c r="J288" i="6"/>
  <c r="J312" i="6"/>
  <c r="J295" i="6"/>
  <c r="J296" i="6"/>
  <c r="J1349" i="6"/>
  <c r="J1350" i="6"/>
  <c r="J1351" i="6"/>
  <c r="J2323" i="6"/>
  <c r="J2324" i="6"/>
  <c r="J2325" i="6"/>
  <c r="J2322" i="6"/>
  <c r="J2326" i="6"/>
  <c r="J1098" i="6"/>
  <c r="J1089" i="6"/>
  <c r="J1096" i="6"/>
  <c r="J1090" i="6"/>
  <c r="J1093" i="6"/>
  <c r="J1097" i="6"/>
  <c r="J1104" i="6"/>
  <c r="J1091" i="6"/>
  <c r="J1102" i="6"/>
  <c r="J1095" i="6"/>
  <c r="J1099" i="6"/>
  <c r="J1088" i="6"/>
  <c r="J1092" i="6"/>
  <c r="J1103" i="6"/>
  <c r="J1101" i="6"/>
  <c r="J1094" i="6"/>
  <c r="J1100" i="6"/>
  <c r="J1394" i="6"/>
  <c r="J1395" i="6"/>
  <c r="J1396" i="6"/>
  <c r="J1838" i="6"/>
  <c r="J1853" i="6"/>
  <c r="J1844" i="6"/>
  <c r="J1851" i="6"/>
  <c r="J1841" i="6"/>
  <c r="J1852" i="6"/>
  <c r="J1842" i="6"/>
  <c r="J1849" i="6"/>
  <c r="J1840" i="6"/>
  <c r="J1848" i="6"/>
  <c r="J1845" i="6"/>
  <c r="J1846" i="6"/>
  <c r="J1850" i="6"/>
  <c r="J1854" i="6"/>
  <c r="J1839" i="6"/>
  <c r="J1843" i="6"/>
  <c r="J1847" i="6"/>
  <c r="J1855" i="6"/>
  <c r="J720" i="6"/>
  <c r="J718" i="6"/>
  <c r="J719" i="6"/>
  <c r="J717" i="6"/>
  <c r="J715" i="6"/>
  <c r="J716" i="6"/>
  <c r="J721" i="6"/>
  <c r="J1301" i="6"/>
  <c r="J1319" i="6"/>
  <c r="J1312" i="6"/>
  <c r="J1326" i="6"/>
  <c r="J1303" i="6"/>
  <c r="J1310" i="6"/>
  <c r="J1317" i="6"/>
  <c r="J1324" i="6"/>
  <c r="J1331" i="6"/>
  <c r="J1311" i="6"/>
  <c r="J1327" i="6"/>
  <c r="J1308" i="6"/>
  <c r="J1323" i="6"/>
  <c r="J1305" i="6"/>
  <c r="J1320" i="6"/>
  <c r="J1335" i="6"/>
  <c r="J1316" i="6"/>
  <c r="J1328" i="6"/>
  <c r="J1302" i="6"/>
  <c r="J1309" i="6"/>
  <c r="J1313" i="6"/>
  <c r="J1332" i="6"/>
  <c r="J1306" i="6"/>
  <c r="J1321" i="6"/>
  <c r="J1325" i="6"/>
  <c r="J1329" i="6"/>
  <c r="J1333" i="6"/>
  <c r="J1314" i="6"/>
  <c r="J1318" i="6"/>
  <c r="J1307" i="6"/>
  <c r="J1322" i="6"/>
  <c r="J1315" i="6"/>
  <c r="J1334" i="6"/>
  <c r="J1330" i="6"/>
  <c r="J1304" i="6"/>
  <c r="J723" i="6"/>
  <c r="J724" i="6"/>
  <c r="J722" i="6"/>
  <c r="J1815" i="6"/>
  <c r="J1809" i="6"/>
  <c r="J1816" i="6"/>
  <c r="J1812" i="6"/>
  <c r="J1813" i="6"/>
  <c r="J1817" i="6"/>
  <c r="J1810" i="6"/>
  <c r="J1814" i="6"/>
  <c r="J1811" i="6"/>
  <c r="J417" i="6"/>
  <c r="J416" i="6"/>
  <c r="J414" i="6"/>
  <c r="J415" i="6"/>
  <c r="J2098" i="6"/>
  <c r="J2100" i="6"/>
  <c r="J2093" i="6"/>
  <c r="J2097" i="6"/>
  <c r="J2094" i="6"/>
  <c r="J2091" i="6"/>
  <c r="J2096" i="6"/>
  <c r="J2095" i="6"/>
  <c r="J2099" i="6"/>
  <c r="J2092" i="6"/>
  <c r="J793" i="6"/>
  <c r="J792" i="6"/>
  <c r="J791" i="6"/>
  <c r="J1236" i="6"/>
  <c r="J1238" i="6"/>
  <c r="J1239" i="6"/>
  <c r="J1235" i="6"/>
  <c r="J1237" i="6"/>
  <c r="J1234" i="6"/>
  <c r="J1171" i="6"/>
  <c r="J1172" i="6"/>
  <c r="J1173" i="6"/>
  <c r="J1174" i="6"/>
  <c r="J1169" i="6"/>
  <c r="J1170" i="6"/>
  <c r="J2212" i="6"/>
  <c r="J2215" i="6"/>
  <c r="J2216" i="6"/>
  <c r="J2213" i="6"/>
  <c r="J2217" i="6"/>
  <c r="J2214" i="6"/>
  <c r="J200" i="6"/>
  <c r="J199" i="6"/>
  <c r="J1348" i="6"/>
  <c r="J1347" i="6"/>
  <c r="J1982" i="6"/>
  <c r="J1979" i="6"/>
  <c r="J1983" i="6"/>
  <c r="J1980" i="6"/>
  <c r="J1981" i="6"/>
  <c r="J1978" i="6"/>
  <c r="J1126" i="6"/>
  <c r="J1125" i="6"/>
  <c r="J346" i="6"/>
  <c r="J345" i="6"/>
  <c r="J343" i="6"/>
  <c r="J344" i="6"/>
  <c r="J1243" i="6"/>
  <c r="J1240" i="6"/>
  <c r="J1241" i="6"/>
  <c r="J1242" i="6"/>
  <c r="J2261" i="6"/>
  <c r="J2260" i="6"/>
  <c r="J260" i="6"/>
  <c r="J257" i="6"/>
  <c r="J258" i="6"/>
  <c r="J259" i="6"/>
  <c r="J1035" i="6"/>
  <c r="J1036" i="6"/>
  <c r="J1985" i="6"/>
  <c r="J1671" i="6"/>
  <c r="J1689" i="6"/>
  <c r="J1713" i="6"/>
  <c r="J1737" i="6"/>
  <c r="J1761" i="6"/>
  <c r="J1680" i="6"/>
  <c r="J1704" i="6"/>
  <c r="J1728" i="6"/>
  <c r="J1752" i="6"/>
  <c r="J1776" i="6"/>
  <c r="J1688" i="6"/>
  <c r="J1679" i="6"/>
  <c r="J1686" i="6"/>
  <c r="J1690" i="6"/>
  <c r="J1697" i="6"/>
  <c r="J1711" i="6"/>
  <c r="J1718" i="6"/>
  <c r="J1725" i="6"/>
  <c r="J1732" i="6"/>
  <c r="J1673" i="6"/>
  <c r="J1691" i="6"/>
  <c r="J1698" i="6"/>
  <c r="J1705" i="6"/>
  <c r="J1712" i="6"/>
  <c r="J1719" i="6"/>
  <c r="J1726" i="6"/>
  <c r="J1733" i="6"/>
  <c r="J1677" i="6"/>
  <c r="J1684" i="6"/>
  <c r="J1744" i="6"/>
  <c r="J1765" i="6"/>
  <c r="J1772" i="6"/>
  <c r="J1716" i="6"/>
  <c r="J1723" i="6"/>
  <c r="J1730" i="6"/>
  <c r="J1751" i="6"/>
  <c r="J1758" i="6"/>
  <c r="J1692" i="6"/>
  <c r="J1699" i="6"/>
  <c r="J1706" i="6"/>
  <c r="J1727" i="6"/>
  <c r="J1734" i="6"/>
  <c r="J1678" i="6"/>
  <c r="J1685" i="6"/>
  <c r="J1738" i="6"/>
  <c r="J1745" i="6"/>
  <c r="J1759" i="6"/>
  <c r="J1766" i="6"/>
  <c r="J1773" i="6"/>
  <c r="J1696" i="6"/>
  <c r="J1717" i="6"/>
  <c r="J1724" i="6"/>
  <c r="J1731" i="6"/>
  <c r="J1703" i="6"/>
  <c r="J1710" i="6"/>
  <c r="J1682" i="6"/>
  <c r="J1762" i="6"/>
  <c r="J1681" i="6"/>
  <c r="J1702" i="6"/>
  <c r="J1739" i="6"/>
  <c r="J1694" i="6"/>
  <c r="J1735" i="6"/>
  <c r="J1747" i="6"/>
  <c r="J1743" i="6"/>
  <c r="J1767" i="6"/>
  <c r="J1775" i="6"/>
  <c r="J1755" i="6"/>
  <c r="J1771" i="6"/>
  <c r="J1707" i="6"/>
  <c r="J1715" i="6"/>
  <c r="J1763" i="6"/>
  <c r="J1674" i="6"/>
  <c r="J1695" i="6"/>
  <c r="J1740" i="6"/>
  <c r="J1687" i="6"/>
  <c r="J1736" i="6"/>
  <c r="J1720" i="6"/>
  <c r="J1748" i="6"/>
  <c r="J1768" i="6"/>
  <c r="J1760" i="6"/>
  <c r="J1683" i="6"/>
  <c r="J1700" i="6"/>
  <c r="J1756" i="6"/>
  <c r="J1764" i="6"/>
  <c r="J1750" i="6"/>
  <c r="J1708" i="6"/>
  <c r="J1675" i="6"/>
  <c r="J1741" i="6"/>
  <c r="J1753" i="6"/>
  <c r="J1722" i="6"/>
  <c r="J1721" i="6"/>
  <c r="J1729" i="6"/>
  <c r="J1749" i="6"/>
  <c r="J1777" i="6"/>
  <c r="J1769" i="6"/>
  <c r="J1693" i="6"/>
  <c r="J1701" i="6"/>
  <c r="J1709" i="6"/>
  <c r="J1757" i="6"/>
  <c r="J1754" i="6"/>
  <c r="J1746" i="6"/>
  <c r="J1714" i="6"/>
  <c r="J1676" i="6"/>
  <c r="J1742" i="6"/>
  <c r="J1774" i="6"/>
  <c r="J1770" i="6"/>
  <c r="J1458" i="6"/>
  <c r="J1456" i="6"/>
  <c r="J1457" i="6"/>
  <c r="J2159" i="6"/>
  <c r="J2157" i="6"/>
  <c r="J2158" i="6"/>
  <c r="J1897" i="6"/>
  <c r="J1898" i="6"/>
  <c r="J1904" i="6"/>
  <c r="J1928" i="6"/>
  <c r="J1952" i="6"/>
  <c r="J1919" i="6"/>
  <c r="J1943" i="6"/>
  <c r="J1902" i="6"/>
  <c r="J1916" i="6"/>
  <c r="J1900" i="6"/>
  <c r="J1924" i="6"/>
  <c r="J1922" i="6"/>
  <c r="J1915" i="6"/>
  <c r="J1954" i="6"/>
  <c r="J1908" i="6"/>
  <c r="J1926" i="6"/>
  <c r="J1933" i="6"/>
  <c r="J1940" i="6"/>
  <c r="J1947" i="6"/>
  <c r="J1912" i="6"/>
  <c r="J1901" i="6"/>
  <c r="J1930" i="6"/>
  <c r="J1937" i="6"/>
  <c r="J1944" i="6"/>
  <c r="J1951" i="6"/>
  <c r="J1958" i="6"/>
  <c r="J1905" i="6"/>
  <c r="J1923" i="6"/>
  <c r="J1909" i="6"/>
  <c r="J1955" i="6"/>
  <c r="J1927" i="6"/>
  <c r="J1934" i="6"/>
  <c r="J1941" i="6"/>
  <c r="J1948" i="6"/>
  <c r="J1920" i="6"/>
  <c r="J1938" i="6"/>
  <c r="J1913" i="6"/>
  <c r="J1931" i="6"/>
  <c r="J1945" i="6"/>
  <c r="J1906" i="6"/>
  <c r="J1917" i="6"/>
  <c r="J1950" i="6"/>
  <c r="J1910" i="6"/>
  <c r="J1935" i="6"/>
  <c r="J1956" i="6"/>
  <c r="J1899" i="6"/>
  <c r="J1942" i="6"/>
  <c r="J1949" i="6"/>
  <c r="J475" i="6"/>
  <c r="J1903" i="6"/>
  <c r="J1921" i="6"/>
  <c r="J1914" i="6"/>
  <c r="J1953" i="6"/>
  <c r="J1918" i="6"/>
  <c r="J1929" i="6"/>
  <c r="J1907" i="6"/>
  <c r="J1932" i="6"/>
  <c r="J1939" i="6"/>
  <c r="J1946" i="6"/>
  <c r="J1957" i="6"/>
  <c r="J1925" i="6"/>
  <c r="J1911" i="6"/>
  <c r="J42" i="6"/>
  <c r="J43" i="6"/>
  <c r="J818" i="6"/>
  <c r="J801" i="6"/>
  <c r="J808" i="6"/>
  <c r="J812" i="6"/>
  <c r="J809" i="6"/>
  <c r="J1584" i="6"/>
  <c r="J799" i="6"/>
  <c r="J806" i="6"/>
  <c r="J796" i="6"/>
  <c r="J811" i="6"/>
  <c r="J820" i="6"/>
  <c r="J821" i="6"/>
  <c r="J803" i="6"/>
  <c r="J815" i="6"/>
  <c r="J807" i="6"/>
  <c r="J819" i="6"/>
  <c r="J800" i="6"/>
  <c r="J816" i="6"/>
  <c r="J804" i="6"/>
  <c r="J797" i="6"/>
  <c r="J805" i="6"/>
  <c r="J817" i="6"/>
  <c r="J798" i="6"/>
  <c r="J802" i="6"/>
  <c r="J810" i="6"/>
  <c r="J814" i="6"/>
  <c r="J822" i="6"/>
  <c r="J813" i="6"/>
  <c r="J833" i="6"/>
  <c r="J837" i="6"/>
  <c r="J834" i="6"/>
  <c r="J831" i="6"/>
  <c r="J828" i="6"/>
  <c r="J832" i="6"/>
  <c r="J836" i="6"/>
  <c r="J840" i="6"/>
  <c r="J829" i="6"/>
  <c r="J838" i="6"/>
  <c r="J830" i="6"/>
  <c r="J839" i="6"/>
  <c r="J835" i="6"/>
  <c r="J2122" i="6"/>
  <c r="J2121" i="6"/>
  <c r="J2118" i="6"/>
  <c r="J2119" i="6"/>
  <c r="J2123" i="6"/>
  <c r="J2124" i="6"/>
  <c r="J2120" i="6"/>
  <c r="J2117" i="6"/>
  <c r="J1468" i="6"/>
  <c r="J1473" i="6"/>
  <c r="J1467" i="6"/>
  <c r="J1476" i="6"/>
  <c r="J1465" i="6"/>
  <c r="J1469" i="6"/>
  <c r="J1466" i="6"/>
  <c r="J1470" i="6"/>
  <c r="J1463" i="6"/>
  <c r="J1474" i="6"/>
  <c r="J1471" i="6"/>
  <c r="J1475" i="6"/>
  <c r="J1464" i="6"/>
  <c r="J1461" i="6"/>
  <c r="J1462" i="6"/>
  <c r="J1472" i="6"/>
  <c r="J1477" i="6"/>
  <c r="J2289" i="6"/>
  <c r="J2296" i="6"/>
  <c r="J2286" i="6"/>
  <c r="J2293" i="6"/>
  <c r="J2290" i="6"/>
  <c r="J2294" i="6"/>
  <c r="J2287" i="6"/>
  <c r="J2291" i="6"/>
  <c r="J2288" i="6"/>
  <c r="J2295" i="6"/>
  <c r="J2285" i="6"/>
  <c r="J2292" i="6"/>
  <c r="J115" i="6"/>
  <c r="J122" i="6"/>
  <c r="J105" i="6"/>
  <c r="J129" i="6"/>
  <c r="J112" i="6"/>
  <c r="J119" i="6"/>
  <c r="J102" i="6"/>
  <c r="J126" i="6"/>
  <c r="J109" i="6"/>
  <c r="J116" i="6"/>
  <c r="J123" i="6"/>
  <c r="J106" i="6"/>
  <c r="J113" i="6"/>
  <c r="J120" i="6"/>
  <c r="J103" i="6"/>
  <c r="J127" i="6"/>
  <c r="J110" i="6"/>
  <c r="J117" i="6"/>
  <c r="J100" i="6"/>
  <c r="U100" i="6" s="1"/>
  <c r="V100" i="6" s="1"/>
  <c r="W100" i="6" s="1"/>
  <c r="J124" i="6"/>
  <c r="J107" i="6"/>
  <c r="J114" i="6"/>
  <c r="J121" i="6"/>
  <c r="J104" i="6"/>
  <c r="J128" i="6"/>
  <c r="J111" i="6"/>
  <c r="J118" i="6"/>
  <c r="J101" i="6"/>
  <c r="J125" i="6"/>
  <c r="J108" i="6"/>
  <c r="J2247" i="6"/>
  <c r="J2249" i="6"/>
  <c r="J2248" i="6"/>
  <c r="J1987" i="6"/>
  <c r="J1409" i="6"/>
  <c r="J1988" i="6"/>
  <c r="J1428" i="6"/>
  <c r="J1989" i="6"/>
  <c r="J1872" i="6"/>
  <c r="J1413" i="6"/>
  <c r="J1412" i="6"/>
  <c r="J1410" i="6"/>
  <c r="J1411" i="6"/>
  <c r="J448" i="6"/>
  <c r="J447" i="6"/>
  <c r="J446" i="6"/>
  <c r="J1123" i="6"/>
  <c r="J1124" i="6"/>
  <c r="J1121" i="6"/>
  <c r="J1122" i="6"/>
  <c r="J1803" i="6"/>
  <c r="J1802" i="6"/>
  <c r="J1804" i="6"/>
  <c r="J1805" i="6"/>
  <c r="J1806" i="6"/>
  <c r="J1807" i="6"/>
  <c r="J672" i="6"/>
  <c r="J666" i="6"/>
  <c r="J670" i="6"/>
  <c r="J671" i="6"/>
  <c r="J668" i="6"/>
  <c r="J676" i="6"/>
  <c r="J673" i="6"/>
  <c r="J669" i="6"/>
  <c r="J674" i="6"/>
  <c r="J675" i="6"/>
  <c r="J667" i="6"/>
  <c r="J198" i="6"/>
  <c r="J196" i="6"/>
  <c r="J197" i="6"/>
  <c r="J194" i="6"/>
  <c r="J195" i="6"/>
  <c r="J192" i="6"/>
  <c r="J193" i="6"/>
  <c r="J2089" i="6"/>
  <c r="J2090" i="6"/>
  <c r="J349" i="6"/>
  <c r="J356" i="6"/>
  <c r="J353" i="6"/>
  <c r="J350" i="6"/>
  <c r="J347" i="6"/>
  <c r="J348" i="6"/>
  <c r="J354" i="6"/>
  <c r="J355" i="6"/>
  <c r="J352" i="6"/>
  <c r="J351" i="6"/>
  <c r="J2146" i="6"/>
  <c r="J2137" i="6"/>
  <c r="J2135" i="6"/>
  <c r="J2142" i="6"/>
  <c r="J2139" i="6"/>
  <c r="J2136" i="6"/>
  <c r="J2143" i="6"/>
  <c r="J2147" i="6"/>
  <c r="J2140" i="6"/>
  <c r="J2144" i="6"/>
  <c r="J2145" i="6"/>
  <c r="J2141" i="6"/>
  <c r="J2138" i="6"/>
  <c r="J400" i="6"/>
  <c r="J401" i="6"/>
  <c r="J399" i="6"/>
  <c r="J215" i="6"/>
  <c r="J212" i="6"/>
  <c r="J213" i="6"/>
  <c r="J214" i="6"/>
  <c r="J2113" i="6"/>
  <c r="J2114" i="6"/>
  <c r="J2115" i="6"/>
  <c r="J2112" i="6"/>
  <c r="J2116" i="6"/>
  <c r="J2001" i="6"/>
  <c r="J2004" i="6"/>
  <c r="J2011" i="6"/>
  <c r="J2008" i="6"/>
  <c r="J2005" i="6"/>
  <c r="J2012" i="6"/>
  <c r="J2002" i="6"/>
  <c r="J2009" i="6"/>
  <c r="J2006" i="6"/>
  <c r="J2013" i="6"/>
  <c r="J2003" i="6"/>
  <c r="J2010" i="6"/>
  <c r="J2014" i="6"/>
  <c r="J2007" i="6"/>
  <c r="J34" i="6"/>
  <c r="J41" i="6"/>
  <c r="J38" i="6"/>
  <c r="J35" i="6"/>
  <c r="J32" i="6"/>
  <c r="J39" i="6"/>
  <c r="J36" i="6"/>
  <c r="J33" i="6"/>
  <c r="J40" i="6"/>
  <c r="J37" i="6"/>
  <c r="J413" i="6"/>
  <c r="J412" i="6"/>
  <c r="J1869" i="6"/>
  <c r="J1870" i="6"/>
  <c r="J1195" i="6"/>
  <c r="J1210" i="6"/>
  <c r="J1194" i="6"/>
  <c r="J1201" i="6"/>
  <c r="J1208" i="6"/>
  <c r="J1202" i="6"/>
  <c r="J1209" i="6"/>
  <c r="J1192" i="6"/>
  <c r="J1193" i="6"/>
  <c r="J1197" i="6"/>
  <c r="J1205" i="6"/>
  <c r="J1213" i="6"/>
  <c r="J1198" i="6"/>
  <c r="J1206" i="6"/>
  <c r="J1191" i="6"/>
  <c r="J1199" i="6"/>
  <c r="J1203" i="6"/>
  <c r="J1672" i="6"/>
  <c r="J1207" i="6"/>
  <c r="J1196" i="6"/>
  <c r="J1200" i="6"/>
  <c r="J1204" i="6"/>
  <c r="J1212" i="6"/>
  <c r="J679" i="6"/>
  <c r="J677" i="6"/>
  <c r="J680" i="6"/>
  <c r="J681" i="6"/>
  <c r="J682" i="6"/>
  <c r="J678" i="6"/>
  <c r="J683" i="6"/>
  <c r="J871" i="6"/>
  <c r="J892" i="6"/>
  <c r="J875" i="6"/>
  <c r="J899" i="6"/>
  <c r="J882" i="6"/>
  <c r="J906" i="6"/>
  <c r="J886" i="6"/>
  <c r="J910" i="6"/>
  <c r="J883" i="6"/>
  <c r="J907" i="6"/>
  <c r="J873" i="6"/>
  <c r="J897" i="6"/>
  <c r="J880" i="6"/>
  <c r="J904" i="6"/>
  <c r="J908" i="6"/>
  <c r="J878" i="6"/>
  <c r="J894" i="6"/>
  <c r="J905" i="6"/>
  <c r="J909" i="6"/>
  <c r="J911" i="6"/>
  <c r="J872" i="6"/>
  <c r="J884" i="6"/>
  <c r="J876" i="6"/>
  <c r="J888" i="6"/>
  <c r="J903" i="6"/>
  <c r="J900" i="6"/>
  <c r="J881" i="6"/>
  <c r="J885" i="6"/>
  <c r="J889" i="6"/>
  <c r="J877" i="6"/>
  <c r="J893" i="6"/>
  <c r="J913" i="6"/>
  <c r="J874" i="6"/>
  <c r="J898" i="6"/>
  <c r="J914" i="6"/>
  <c r="J879" i="6"/>
  <c r="J887" i="6"/>
  <c r="J902" i="6"/>
  <c r="J891" i="6"/>
  <c r="J912" i="6"/>
  <c r="J890" i="6"/>
  <c r="J895" i="6"/>
  <c r="J896" i="6"/>
  <c r="J901" i="6"/>
  <c r="J1042" i="6"/>
  <c r="J1043" i="6"/>
  <c r="J1044" i="6"/>
  <c r="J27" i="6"/>
  <c r="J24" i="6"/>
  <c r="U24" i="6" s="1"/>
  <c r="V24" i="6" s="1"/>
  <c r="W24" i="6" s="1"/>
  <c r="J31" i="6"/>
  <c r="J28" i="6"/>
  <c r="J25" i="6"/>
  <c r="J29" i="6"/>
  <c r="J26" i="6"/>
  <c r="J30" i="6"/>
  <c r="J1570" i="6"/>
  <c r="J1571" i="6"/>
  <c r="J1569" i="6"/>
  <c r="J1186" i="6"/>
  <c r="J1182" i="6"/>
  <c r="J1189" i="6"/>
  <c r="J1179" i="6"/>
  <c r="J1180" i="6"/>
  <c r="J1187" i="6"/>
  <c r="J1181" i="6"/>
  <c r="J1188" i="6"/>
  <c r="J1178" i="6"/>
  <c r="J1185" i="6"/>
  <c r="J1177" i="6"/>
  <c r="J1183" i="6"/>
  <c r="J1176" i="6"/>
  <c r="J1184" i="6"/>
  <c r="J383" i="6"/>
  <c r="J366" i="6"/>
  <c r="J390" i="6"/>
  <c r="J373" i="6"/>
  <c r="J380" i="6"/>
  <c r="J377" i="6"/>
  <c r="J374" i="6"/>
  <c r="J381" i="6"/>
  <c r="J364" i="6"/>
  <c r="J388" i="6"/>
  <c r="J371" i="6"/>
  <c r="J382" i="6"/>
  <c r="J365" i="6"/>
  <c r="J389" i="6"/>
  <c r="J372" i="6"/>
  <c r="J362" i="6"/>
  <c r="J378" i="6"/>
  <c r="J386" i="6"/>
  <c r="J370" i="6"/>
  <c r="J363" i="6"/>
  <c r="J379" i="6"/>
  <c r="J387" i="6"/>
  <c r="J376" i="6"/>
  <c r="J361" i="6"/>
  <c r="J385" i="6"/>
  <c r="J369" i="6"/>
  <c r="J375" i="6"/>
  <c r="J384" i="6"/>
  <c r="J367" i="6"/>
  <c r="J368" i="6"/>
  <c r="J2219" i="6"/>
  <c r="J2220" i="6"/>
  <c r="J2218" i="6"/>
  <c r="J1551" i="6"/>
  <c r="J1550" i="6"/>
  <c r="J2126" i="6"/>
  <c r="J2127" i="6"/>
  <c r="J444" i="6"/>
  <c r="J445" i="6"/>
  <c r="J442" i="6"/>
  <c r="J443" i="6"/>
  <c r="J441" i="6"/>
  <c r="J440" i="6"/>
  <c r="J439" i="6"/>
  <c r="J218" i="6"/>
  <c r="J219" i="6"/>
  <c r="J216" i="6"/>
  <c r="J217" i="6"/>
  <c r="J1056" i="6"/>
  <c r="J1058" i="6"/>
  <c r="J1057" i="6"/>
  <c r="J1386" i="6"/>
  <c r="J1392" i="6"/>
  <c r="J1390" i="6"/>
  <c r="J1387" i="6"/>
  <c r="J1391" i="6"/>
  <c r="J1388" i="6"/>
  <c r="J1389" i="6"/>
  <c r="J1393" i="6"/>
  <c r="J1364" i="6"/>
  <c r="J1363" i="6"/>
  <c r="J1365" i="6"/>
  <c r="J1362" i="6"/>
  <c r="J1366" i="6"/>
  <c r="J714" i="6"/>
  <c r="J713" i="6"/>
  <c r="J712" i="6"/>
  <c r="J1401" i="6"/>
  <c r="J1402" i="6"/>
  <c r="J1399" i="6"/>
  <c r="J1403" i="6"/>
  <c r="J1400" i="6"/>
  <c r="J1398" i="6"/>
  <c r="J727" i="6"/>
  <c r="J725" i="6"/>
  <c r="J729" i="6"/>
  <c r="J730" i="6"/>
  <c r="J728" i="6"/>
  <c r="J726" i="6"/>
  <c r="J541" i="6"/>
  <c r="J1893" i="6"/>
  <c r="J1891" i="6"/>
  <c r="J1892" i="6"/>
  <c r="J1894" i="6"/>
  <c r="P1266" i="6" l="1"/>
  <c r="T1266" i="6" s="1"/>
  <c r="X1266" i="6" s="1"/>
  <c r="P24" i="6"/>
  <c r="T24" i="6" s="1"/>
  <c r="X24" i="6" s="1"/>
  <c r="U80" i="6"/>
  <c r="V80" i="6" s="1"/>
  <c r="W80" i="6" s="1"/>
  <c r="P80" i="6"/>
  <c r="T80" i="6" s="1"/>
  <c r="P100" i="6"/>
  <c r="T100" i="6" s="1"/>
  <c r="X100" i="6" s="1"/>
  <c r="H1553" i="6"/>
  <c r="H1211" i="6"/>
  <c r="H1778" i="6"/>
  <c r="H713" i="6"/>
  <c r="H1217" i="6"/>
  <c r="H1241" i="6"/>
  <c r="H1337" i="6"/>
  <c r="H1361" i="6"/>
  <c r="H1434" i="6"/>
  <c r="H1457" i="6"/>
  <c r="H1505" i="6"/>
  <c r="H1552" i="6"/>
  <c r="H1599" i="6"/>
  <c r="H1621" i="6"/>
  <c r="H1645" i="6"/>
  <c r="H1694" i="6"/>
  <c r="H1742" i="6"/>
  <c r="H1789" i="6"/>
  <c r="H1813" i="6"/>
  <c r="H1837" i="6"/>
  <c r="H1912" i="6"/>
  <c r="H1958" i="6"/>
  <c r="H2030" i="6"/>
  <c r="H2054" i="6"/>
  <c r="H2077" i="6"/>
  <c r="H2101" i="6"/>
  <c r="H2125" i="6"/>
  <c r="H2175" i="6"/>
  <c r="H2223" i="6"/>
  <c r="H2245" i="6"/>
  <c r="H2269" i="6"/>
  <c r="H260" i="6"/>
  <c r="H284" i="6"/>
  <c r="H333" i="6"/>
  <c r="H403" i="6"/>
  <c r="H451" i="6"/>
  <c r="H547" i="6"/>
  <c r="H595" i="6"/>
  <c r="H619" i="6"/>
  <c r="H643" i="6"/>
  <c r="H667" i="6"/>
  <c r="H691" i="6"/>
  <c r="H715" i="6"/>
  <c r="H739" i="6"/>
  <c r="H763" i="6"/>
  <c r="H836" i="6"/>
  <c r="H883" i="6"/>
  <c r="H1026" i="6"/>
  <c r="H1074" i="6"/>
  <c r="H1122" i="6"/>
  <c r="H1146" i="6"/>
  <c r="H1194" i="6"/>
  <c r="H1242" i="6"/>
  <c r="H1267" i="6"/>
  <c r="H1290" i="6"/>
  <c r="H1362" i="6"/>
  <c r="H1387" i="6"/>
  <c r="H1435" i="6"/>
  <c r="H1458" i="6"/>
  <c r="H1482" i="6"/>
  <c r="H1506" i="6"/>
  <c r="H1554" i="6"/>
  <c r="H1600" i="6"/>
  <c r="H1670" i="6"/>
  <c r="H1790" i="6"/>
  <c r="H1814" i="6"/>
  <c r="H475" i="6"/>
  <c r="H2031" i="6"/>
  <c r="H2055" i="6"/>
  <c r="H2078" i="6"/>
  <c r="H2102" i="6"/>
  <c r="H2176" i="6"/>
  <c r="H2224" i="6"/>
  <c r="H2246" i="6"/>
  <c r="H2270" i="6"/>
  <c r="H884" i="6"/>
  <c r="H908" i="6"/>
  <c r="H932" i="6"/>
  <c r="H1027" i="6"/>
  <c r="H1147" i="6"/>
  <c r="H1171" i="6"/>
  <c r="H1219" i="6"/>
  <c r="H1243" i="6"/>
  <c r="H1268" i="6"/>
  <c r="H1363" i="6"/>
  <c r="H1436" i="6"/>
  <c r="H1459" i="6"/>
  <c r="H1484" i="6"/>
  <c r="H1555" i="6"/>
  <c r="H1623" i="6"/>
  <c r="H1696" i="6"/>
  <c r="H1744" i="6"/>
  <c r="H1791" i="6"/>
  <c r="H1815" i="6"/>
  <c r="H1914" i="6"/>
  <c r="H1937" i="6"/>
  <c r="H1959" i="6"/>
  <c r="H2032" i="6"/>
  <c r="H2056" i="6"/>
  <c r="H2079" i="6"/>
  <c r="H2103" i="6"/>
  <c r="H2177" i="6"/>
  <c r="H2225" i="6"/>
  <c r="H2247" i="6"/>
  <c r="H2271" i="6"/>
  <c r="H2296" i="6"/>
  <c r="H569" i="6"/>
  <c r="H785" i="6"/>
  <c r="H642" i="6"/>
  <c r="H786" i="6"/>
  <c r="H334" i="6"/>
  <c r="H548" i="6"/>
  <c r="H716" i="6"/>
  <c r="H717" i="6"/>
  <c r="H861" i="6"/>
  <c r="H1340" i="6"/>
  <c r="H1364" i="6"/>
  <c r="H1388" i="6"/>
  <c r="H1437" i="6"/>
  <c r="H1460" i="6"/>
  <c r="H1485" i="6"/>
  <c r="H1508" i="6"/>
  <c r="H1556" i="6"/>
  <c r="H1674" i="6"/>
  <c r="H1792" i="6"/>
  <c r="H1816" i="6"/>
  <c r="H1915" i="6"/>
  <c r="H1938" i="6"/>
  <c r="H1960" i="6"/>
  <c r="H2008" i="6"/>
  <c r="H2080" i="6"/>
  <c r="H2104" i="6"/>
  <c r="H2178" i="6"/>
  <c r="H2226" i="6"/>
  <c r="H2248" i="6"/>
  <c r="H2272" i="6"/>
  <c r="H2297" i="6"/>
  <c r="H2320" i="6"/>
  <c r="H19" i="6"/>
  <c r="H210" i="6"/>
  <c r="H401" i="6"/>
  <c r="H521" i="6"/>
  <c r="H47" i="6"/>
  <c r="H573" i="6"/>
  <c r="H788" i="6"/>
  <c r="H838" i="6"/>
  <c r="H1052" i="6"/>
  <c r="H1029" i="6"/>
  <c r="H1053" i="6"/>
  <c r="H1077" i="6"/>
  <c r="H1125" i="6"/>
  <c r="H1149" i="6"/>
  <c r="H1173" i="6"/>
  <c r="H1197" i="6"/>
  <c r="H1222" i="6"/>
  <c r="H1245" i="6"/>
  <c r="H1293" i="6"/>
  <c r="H1365" i="6"/>
  <c r="H1389" i="6"/>
  <c r="H1438" i="6"/>
  <c r="H1486" i="6"/>
  <c r="H1557" i="6"/>
  <c r="H1580" i="6"/>
  <c r="H1625" i="6"/>
  <c r="H1698" i="6"/>
  <c r="H1916" i="6"/>
  <c r="H1939" i="6"/>
  <c r="H1428" i="6"/>
  <c r="H2058" i="6"/>
  <c r="H2179" i="6"/>
  <c r="H2201" i="6"/>
  <c r="H2249" i="6"/>
  <c r="H2273" i="6"/>
  <c r="H282" i="6"/>
  <c r="H666" i="6"/>
  <c r="H166" i="6"/>
  <c r="H837" i="6"/>
  <c r="H645" i="6"/>
  <c r="H454" i="6"/>
  <c r="H526" i="6"/>
  <c r="H670" i="6"/>
  <c r="H363" i="6"/>
  <c r="H407" i="6"/>
  <c r="H527" i="6"/>
  <c r="H551" i="6"/>
  <c r="H599" i="6"/>
  <c r="H623" i="6"/>
  <c r="H647" i="6"/>
  <c r="H719" i="6"/>
  <c r="H743" i="6"/>
  <c r="H935" i="6"/>
  <c r="H1246" i="6"/>
  <c r="H1366" i="6"/>
  <c r="H1390" i="6"/>
  <c r="H1414" i="6"/>
  <c r="H1439" i="6"/>
  <c r="H1487" i="6"/>
  <c r="H1581" i="6"/>
  <c r="H1723" i="6"/>
  <c r="H1770" i="6"/>
  <c r="H1891" i="6"/>
  <c r="H1917" i="6"/>
  <c r="H1940" i="6"/>
  <c r="H1962" i="6"/>
  <c r="H2059" i="6"/>
  <c r="H2106" i="6"/>
  <c r="H2130" i="6"/>
  <c r="H2180" i="6"/>
  <c r="H2202" i="6"/>
  <c r="H2274" i="6"/>
  <c r="H187" i="6"/>
  <c r="H641" i="6"/>
  <c r="H213" i="6"/>
  <c r="H452" i="6"/>
  <c r="H1269" i="6"/>
  <c r="H431" i="6"/>
  <c r="H455" i="6"/>
  <c r="H695" i="6"/>
  <c r="H767" i="6"/>
  <c r="H791" i="6"/>
  <c r="H1030" i="6"/>
  <c r="H1054" i="6"/>
  <c r="H1078" i="6"/>
  <c r="H1150" i="6"/>
  <c r="H27" i="6"/>
  <c r="H170" i="6"/>
  <c r="H217" i="6"/>
  <c r="H313" i="6"/>
  <c r="H364" i="6"/>
  <c r="H408" i="6"/>
  <c r="H432" i="6"/>
  <c r="H456" i="6"/>
  <c r="H528" i="6"/>
  <c r="H552" i="6"/>
  <c r="H624" i="6"/>
  <c r="H648" i="6"/>
  <c r="H672" i="6"/>
  <c r="H696" i="6"/>
  <c r="H720" i="6"/>
  <c r="H744" i="6"/>
  <c r="H768" i="6"/>
  <c r="H792" i="6"/>
  <c r="H840" i="6"/>
  <c r="H864" i="6"/>
  <c r="H888" i="6"/>
  <c r="H912" i="6"/>
  <c r="H936" i="6"/>
  <c r="H1031" i="6"/>
  <c r="H1055" i="6"/>
  <c r="H1079" i="6"/>
  <c r="H1103" i="6"/>
  <c r="H1151" i="6"/>
  <c r="H1199" i="6"/>
  <c r="H1223" i="6"/>
  <c r="H1391" i="6"/>
  <c r="H1415" i="6"/>
  <c r="H1440" i="6"/>
  <c r="H1463" i="6"/>
  <c r="H1488" i="6"/>
  <c r="H1534" i="6"/>
  <c r="H1558" i="6"/>
  <c r="H1582" i="6"/>
  <c r="H1605" i="6"/>
  <c r="H1795" i="6"/>
  <c r="H1409" i="6"/>
  <c r="H2036" i="6"/>
  <c r="H2060" i="6"/>
  <c r="H2083" i="6"/>
  <c r="H2131" i="6"/>
  <c r="H2181" i="6"/>
  <c r="H2203" i="6"/>
  <c r="H2227" i="6"/>
  <c r="H2275" i="6"/>
  <c r="H2300" i="6"/>
  <c r="H380" i="6"/>
  <c r="H1028" i="6"/>
  <c r="H1244" i="6"/>
  <c r="H192" i="6"/>
  <c r="H216" i="6"/>
  <c r="H218" i="6"/>
  <c r="H290" i="6"/>
  <c r="H314" i="6"/>
  <c r="H338" i="6"/>
  <c r="H409" i="6"/>
  <c r="H457" i="6"/>
  <c r="H481" i="6"/>
  <c r="H529" i="6"/>
  <c r="H554" i="6"/>
  <c r="H577" i="6"/>
  <c r="H601" i="6"/>
  <c r="H625" i="6"/>
  <c r="H649" i="6"/>
  <c r="H673" i="6"/>
  <c r="H697" i="6"/>
  <c r="H721" i="6"/>
  <c r="H745" i="6"/>
  <c r="H793" i="6"/>
  <c r="H841" i="6"/>
  <c r="H865" i="6"/>
  <c r="H1032" i="6"/>
  <c r="H1056" i="6"/>
  <c r="H1128" i="6"/>
  <c r="H1152" i="6"/>
  <c r="H1176" i="6"/>
  <c r="H1224" i="6"/>
  <c r="H1248" i="6"/>
  <c r="H1272" i="6"/>
  <c r="H1392" i="6"/>
  <c r="H1416" i="6"/>
  <c r="H1441" i="6"/>
  <c r="H1489" i="6"/>
  <c r="H1535" i="6"/>
  <c r="H939" i="6"/>
  <c r="H1583" i="6"/>
  <c r="H1606" i="6"/>
  <c r="H1628" i="6"/>
  <c r="H1678" i="6"/>
  <c r="H1772" i="6"/>
  <c r="H1796" i="6"/>
  <c r="H1919" i="6"/>
  <c r="H1942" i="6"/>
  <c r="H1988" i="6"/>
  <c r="H2084" i="6"/>
  <c r="H2108" i="6"/>
  <c r="H2132" i="6"/>
  <c r="H2228" i="6"/>
  <c r="H2276" i="6"/>
  <c r="H2301" i="6"/>
  <c r="H354" i="6"/>
  <c r="H761" i="6"/>
  <c r="H426" i="6"/>
  <c r="H474" i="6"/>
  <c r="H476" i="6"/>
  <c r="H596" i="6"/>
  <c r="H597" i="6"/>
  <c r="H550" i="6"/>
  <c r="H646" i="6"/>
  <c r="H650" i="6"/>
  <c r="H746" i="6"/>
  <c r="H1057" i="6"/>
  <c r="H1105" i="6"/>
  <c r="H1225" i="6"/>
  <c r="H1273" i="6"/>
  <c r="H1393" i="6"/>
  <c r="H1417" i="6"/>
  <c r="H1442" i="6"/>
  <c r="H1490" i="6"/>
  <c r="H1559" i="6"/>
  <c r="H306" i="6"/>
  <c r="H1653" i="6"/>
  <c r="H1726" i="6"/>
  <c r="H1750" i="6"/>
  <c r="H1797" i="6"/>
  <c r="H1869" i="6"/>
  <c r="H1943" i="6"/>
  <c r="H1965" i="6"/>
  <c r="H1989" i="6"/>
  <c r="H2038" i="6"/>
  <c r="H2062" i="6"/>
  <c r="H2109" i="6"/>
  <c r="H2133" i="6"/>
  <c r="H355" i="6"/>
  <c r="H764" i="6"/>
  <c r="H383" i="6"/>
  <c r="H429" i="6"/>
  <c r="H148" i="6"/>
  <c r="H196" i="6"/>
  <c r="H220" i="6"/>
  <c r="H244" i="6"/>
  <c r="H268" i="6"/>
  <c r="H316" i="6"/>
  <c r="H340" i="6"/>
  <c r="H361" i="6"/>
  <c r="H388" i="6"/>
  <c r="H411" i="6"/>
  <c r="H435" i="6"/>
  <c r="H459" i="6"/>
  <c r="H483" i="6"/>
  <c r="H531" i="6"/>
  <c r="H579" i="6"/>
  <c r="H603" i="6"/>
  <c r="H627" i="6"/>
  <c r="H651" i="6"/>
  <c r="H675" i="6"/>
  <c r="H699" i="6"/>
  <c r="H723" i="6"/>
  <c r="H843" i="6"/>
  <c r="H1034" i="6"/>
  <c r="H1058" i="6"/>
  <c r="H1082" i="6"/>
  <c r="H1154" i="6"/>
  <c r="H1178" i="6"/>
  <c r="H1202" i="6"/>
  <c r="H1226" i="6"/>
  <c r="H1250" i="6"/>
  <c r="H1298" i="6"/>
  <c r="H1346" i="6"/>
  <c r="H1394" i="6"/>
  <c r="H1418" i="6"/>
  <c r="H1443" i="6"/>
  <c r="H1491" i="6"/>
  <c r="H1560" i="6"/>
  <c r="H1654" i="6"/>
  <c r="H1680" i="6"/>
  <c r="H1703" i="6"/>
  <c r="H1751" i="6"/>
  <c r="H1798" i="6"/>
  <c r="H1870" i="6"/>
  <c r="H1944" i="6"/>
  <c r="H1990" i="6"/>
  <c r="H2086" i="6"/>
  <c r="H2134" i="6"/>
  <c r="H2158" i="6"/>
  <c r="H2184" i="6"/>
  <c r="H2255" i="6"/>
  <c r="H2303" i="6"/>
  <c r="H2326" i="6"/>
  <c r="H379" i="6"/>
  <c r="H724" i="6"/>
  <c r="H748" i="6"/>
  <c r="H772" i="6"/>
  <c r="H844" i="6"/>
  <c r="H868" i="6"/>
  <c r="H916" i="6"/>
  <c r="H1035" i="6"/>
  <c r="H1059" i="6"/>
  <c r="H1131" i="6"/>
  <c r="H1155" i="6"/>
  <c r="H1179" i="6"/>
  <c r="H1227" i="6"/>
  <c r="H1251" i="6"/>
  <c r="H1275" i="6"/>
  <c r="H1299" i="6"/>
  <c r="H1371" i="6"/>
  <c r="H1395" i="6"/>
  <c r="H1419" i="6"/>
  <c r="H1561" i="6"/>
  <c r="H1607" i="6"/>
  <c r="H1752" i="6"/>
  <c r="H1799" i="6"/>
  <c r="H1871" i="6"/>
  <c r="H1945" i="6"/>
  <c r="H2015" i="6"/>
  <c r="H2040" i="6"/>
  <c r="H2064" i="6"/>
  <c r="H2111" i="6"/>
  <c r="H2159" i="6"/>
  <c r="H2185" i="6"/>
  <c r="H2207" i="6"/>
  <c r="H2231" i="6"/>
  <c r="H2304" i="6"/>
  <c r="H2327" i="6"/>
  <c r="H115" i="6"/>
  <c r="H738" i="6"/>
  <c r="H214" i="6"/>
  <c r="H1172" i="6"/>
  <c r="H215" i="6"/>
  <c r="H311" i="6"/>
  <c r="H406" i="6"/>
  <c r="H54" i="6"/>
  <c r="H315" i="6"/>
  <c r="H367" i="6"/>
  <c r="H342" i="6"/>
  <c r="H725" i="6"/>
  <c r="H749" i="6"/>
  <c r="H773" i="6"/>
  <c r="H845" i="6"/>
  <c r="H869" i="6"/>
  <c r="H917" i="6"/>
  <c r="H1012" i="6"/>
  <c r="H1084" i="6"/>
  <c r="H1156" i="6"/>
  <c r="H1180" i="6"/>
  <c r="H1204" i="6"/>
  <c r="H1252" i="6"/>
  <c r="H1396" i="6"/>
  <c r="H1420" i="6"/>
  <c r="H1444" i="6"/>
  <c r="H1492" i="6"/>
  <c r="H1562" i="6"/>
  <c r="H1608" i="6"/>
  <c r="H1656" i="6"/>
  <c r="H1682" i="6"/>
  <c r="H1800" i="6"/>
  <c r="H1899" i="6"/>
  <c r="H1946" i="6"/>
  <c r="H2016" i="6"/>
  <c r="H2041" i="6"/>
  <c r="H2065" i="6"/>
  <c r="H2112" i="6"/>
  <c r="H2186" i="6"/>
  <c r="H2232" i="6"/>
  <c r="H2280" i="6"/>
  <c r="H2305" i="6"/>
  <c r="H1196" i="6"/>
  <c r="H123" i="6"/>
  <c r="H197" i="6"/>
  <c r="H57" i="6"/>
  <c r="H368" i="6"/>
  <c r="H558" i="6"/>
  <c r="H870" i="6"/>
  <c r="H894" i="6"/>
  <c r="H918" i="6"/>
  <c r="H1061" i="6"/>
  <c r="H1277" i="6"/>
  <c r="H1349" i="6"/>
  <c r="H1397" i="6"/>
  <c r="H1421" i="6"/>
  <c r="H1445" i="6"/>
  <c r="H1563" i="6"/>
  <c r="H1588" i="6"/>
  <c r="H1657" i="6"/>
  <c r="H1777" i="6"/>
  <c r="H1801" i="6"/>
  <c r="H1873" i="6"/>
  <c r="H1900" i="6"/>
  <c r="H1993" i="6"/>
  <c r="H2017" i="6"/>
  <c r="H2042" i="6"/>
  <c r="H2066" i="6"/>
  <c r="H2089" i="6"/>
  <c r="H2113" i="6"/>
  <c r="H2187" i="6"/>
  <c r="H2209" i="6"/>
  <c r="H2233" i="6"/>
  <c r="H2281" i="6"/>
  <c r="H765" i="6"/>
  <c r="H359" i="6"/>
  <c r="H243" i="6"/>
  <c r="H458" i="6"/>
  <c r="H530" i="6"/>
  <c r="H676" i="6"/>
  <c r="H1157" i="6"/>
  <c r="H1181" i="6"/>
  <c r="H1205" i="6"/>
  <c r="H1253" i="6"/>
  <c r="H33" i="6"/>
  <c r="H59" i="6"/>
  <c r="H177" i="6"/>
  <c r="H224" i="6"/>
  <c r="H272" i="6"/>
  <c r="H296" i="6"/>
  <c r="H320" i="6"/>
  <c r="H344" i="6"/>
  <c r="H370" i="6"/>
  <c r="H441" i="6"/>
  <c r="H463" i="6"/>
  <c r="H487" i="6"/>
  <c r="H607" i="6"/>
  <c r="H631" i="6"/>
  <c r="H655" i="6"/>
  <c r="H679" i="6"/>
  <c r="H703" i="6"/>
  <c r="H775" i="6"/>
  <c r="H823" i="6"/>
  <c r="H919" i="6"/>
  <c r="H1062" i="6"/>
  <c r="H1086" i="6"/>
  <c r="H1158" i="6"/>
  <c r="H1182" i="6"/>
  <c r="H1206" i="6"/>
  <c r="H1350" i="6"/>
  <c r="H1374" i="6"/>
  <c r="H1422" i="6"/>
  <c r="H1446" i="6"/>
  <c r="H1494" i="6"/>
  <c r="H1564" i="6"/>
  <c r="H1610" i="6"/>
  <c r="H1755" i="6"/>
  <c r="H1802" i="6"/>
  <c r="H1925" i="6"/>
  <c r="H1994" i="6"/>
  <c r="H2018" i="6"/>
  <c r="H2043" i="6"/>
  <c r="H2067" i="6"/>
  <c r="H2090" i="6"/>
  <c r="H2114" i="6"/>
  <c r="H2188" i="6"/>
  <c r="H2210" i="6"/>
  <c r="H2234" i="6"/>
  <c r="H189" i="6"/>
  <c r="H48" i="6"/>
  <c r="H692" i="6"/>
  <c r="H335" i="6"/>
  <c r="H694" i="6"/>
  <c r="H317" i="6"/>
  <c r="H343" i="6"/>
  <c r="H559" i="6"/>
  <c r="H178" i="6"/>
  <c r="H201" i="6"/>
  <c r="H297" i="6"/>
  <c r="H371" i="6"/>
  <c r="H464" i="6"/>
  <c r="H488" i="6"/>
  <c r="H560" i="6"/>
  <c r="H608" i="6"/>
  <c r="H656" i="6"/>
  <c r="H704" i="6"/>
  <c r="H728" i="6"/>
  <c r="H752" i="6"/>
  <c r="H776" i="6"/>
  <c r="H848" i="6"/>
  <c r="H896" i="6"/>
  <c r="H920" i="6"/>
  <c r="H1015" i="6"/>
  <c r="H1039" i="6"/>
  <c r="H1063" i="6"/>
  <c r="H1087" i="6"/>
  <c r="H1183" i="6"/>
  <c r="H1351" i="6"/>
  <c r="H1423" i="6"/>
  <c r="H1447" i="6"/>
  <c r="H1542" i="6"/>
  <c r="H1565" i="6"/>
  <c r="H1589" i="6"/>
  <c r="H1732" i="6"/>
  <c r="H1780" i="6"/>
  <c r="H1902" i="6"/>
  <c r="H1926" i="6"/>
  <c r="H1995" i="6"/>
  <c r="H2019" i="6"/>
  <c r="H2044" i="6"/>
  <c r="H2115" i="6"/>
  <c r="H2189" i="6"/>
  <c r="H2211" i="6"/>
  <c r="H2235" i="6"/>
  <c r="H2259" i="6"/>
  <c r="H2283" i="6"/>
  <c r="H1009" i="6"/>
  <c r="H200" i="6"/>
  <c r="H319" i="6"/>
  <c r="H438" i="6"/>
  <c r="H462" i="6"/>
  <c r="H606" i="6"/>
  <c r="H130" i="6"/>
  <c r="H202" i="6"/>
  <c r="H585" i="6"/>
  <c r="H729" i="6"/>
  <c r="H1064" i="6"/>
  <c r="H1448" i="6"/>
  <c r="H1496" i="6"/>
  <c r="H1543" i="6"/>
  <c r="H1566" i="6"/>
  <c r="H1612" i="6"/>
  <c r="H1660" i="6"/>
  <c r="H1709" i="6"/>
  <c r="H1781" i="6"/>
  <c r="H1804" i="6"/>
  <c r="H1876" i="6"/>
  <c r="H1903" i="6"/>
  <c r="H1927" i="6"/>
  <c r="H2020" i="6"/>
  <c r="H2045" i="6"/>
  <c r="H2069" i="6"/>
  <c r="H2116" i="6"/>
  <c r="H2167" i="6"/>
  <c r="H2190" i="6"/>
  <c r="H2212" i="6"/>
  <c r="H2236" i="6"/>
  <c r="H2260" i="6"/>
  <c r="H2285" i="6"/>
  <c r="H2308" i="6"/>
  <c r="H2332" i="6"/>
  <c r="H570" i="6"/>
  <c r="H1073" i="6"/>
  <c r="H261" i="6"/>
  <c r="H549" i="6"/>
  <c r="H336" i="6"/>
  <c r="H574" i="6"/>
  <c r="H910" i="6"/>
  <c r="H1201" i="6"/>
  <c r="H389" i="6"/>
  <c r="H628" i="6"/>
  <c r="H534" i="6"/>
  <c r="H11" i="6"/>
  <c r="H12" i="6"/>
  <c r="H62" i="6"/>
  <c r="H227" i="6"/>
  <c r="H323" i="6"/>
  <c r="H393" i="6"/>
  <c r="H418" i="6"/>
  <c r="H442" i="6"/>
  <c r="H466" i="6"/>
  <c r="H490" i="6"/>
  <c r="H562" i="6"/>
  <c r="H586" i="6"/>
  <c r="H634" i="6"/>
  <c r="H658" i="6"/>
  <c r="H682" i="6"/>
  <c r="H706" i="6"/>
  <c r="H850" i="6"/>
  <c r="H1017" i="6"/>
  <c r="H1041" i="6"/>
  <c r="H1161" i="6"/>
  <c r="H1185" i="6"/>
  <c r="H1353" i="6"/>
  <c r="H1449" i="6"/>
  <c r="H1497" i="6"/>
  <c r="H1544" i="6"/>
  <c r="H1567" i="6"/>
  <c r="H1591" i="6"/>
  <c r="H1613" i="6"/>
  <c r="H1661" i="6"/>
  <c r="H1877" i="6"/>
  <c r="H1928" i="6"/>
  <c r="H1950" i="6"/>
  <c r="H2021" i="6"/>
  <c r="H2070" i="6"/>
  <c r="H2117" i="6"/>
  <c r="H2191" i="6"/>
  <c r="H2213" i="6"/>
  <c r="H2237" i="6"/>
  <c r="H2261" i="6"/>
  <c r="H2286" i="6"/>
  <c r="H2333" i="6"/>
  <c r="H689" i="6"/>
  <c r="H283" i="6"/>
  <c r="H618" i="6"/>
  <c r="H762" i="6"/>
  <c r="H524" i="6"/>
  <c r="H644" i="6"/>
  <c r="H740" i="6"/>
  <c r="H405" i="6"/>
  <c r="H453" i="6"/>
  <c r="H741" i="6"/>
  <c r="H718" i="6"/>
  <c r="H886" i="6"/>
  <c r="H219" i="6"/>
  <c r="H698" i="6"/>
  <c r="H245" i="6"/>
  <c r="H318" i="6"/>
  <c r="H223" i="6"/>
  <c r="H295" i="6"/>
  <c r="H849" i="6"/>
  <c r="H921" i="6"/>
  <c r="H1040" i="6"/>
  <c r="H1160" i="6"/>
  <c r="H635" i="6"/>
  <c r="H659" i="6"/>
  <c r="H683" i="6"/>
  <c r="H827" i="6"/>
  <c r="H851" i="6"/>
  <c r="H875" i="6"/>
  <c r="H899" i="6"/>
  <c r="H923" i="6"/>
  <c r="H1042" i="6"/>
  <c r="H1090" i="6"/>
  <c r="H1186" i="6"/>
  <c r="H1234" i="6"/>
  <c r="H1282" i="6"/>
  <c r="H1354" i="6"/>
  <c r="H1498" i="6"/>
  <c r="H1545" i="6"/>
  <c r="H1592" i="6"/>
  <c r="H1662" i="6"/>
  <c r="H1687" i="6"/>
  <c r="H1711" i="6"/>
  <c r="H1759" i="6"/>
  <c r="H1783" i="6"/>
  <c r="H1905" i="6"/>
  <c r="H1929" i="6"/>
  <c r="H1951" i="6"/>
  <c r="H1998" i="6"/>
  <c r="H2022" i="6"/>
  <c r="H2118" i="6"/>
  <c r="H2214" i="6"/>
  <c r="H2238" i="6"/>
  <c r="H2262" i="6"/>
  <c r="H2310" i="6"/>
  <c r="H2334" i="6"/>
  <c r="H68" i="6"/>
  <c r="H617" i="6"/>
  <c r="H46" i="6"/>
  <c r="H188" i="6"/>
  <c r="H1169" i="6"/>
  <c r="H404" i="6"/>
  <c r="H668" i="6"/>
  <c r="H860" i="6"/>
  <c r="H49" i="6"/>
  <c r="H1220" i="6"/>
  <c r="H789" i="6"/>
  <c r="H934" i="6"/>
  <c r="H674" i="6"/>
  <c r="H890" i="6"/>
  <c r="H938" i="6"/>
  <c r="H1153" i="6"/>
  <c r="H55" i="6"/>
  <c r="H221" i="6"/>
  <c r="H436" i="6"/>
  <c r="H604" i="6"/>
  <c r="H437" i="6"/>
  <c r="H533" i="6"/>
  <c r="H897" i="6"/>
  <c r="H1208" i="6"/>
  <c r="H1352" i="6"/>
  <c r="H204" i="6"/>
  <c r="H300" i="6"/>
  <c r="H324" i="6"/>
  <c r="H373" i="6"/>
  <c r="H395" i="6"/>
  <c r="H467" i="6"/>
  <c r="H491" i="6"/>
  <c r="H587" i="6"/>
  <c r="H64" i="6"/>
  <c r="H349" i="6"/>
  <c r="H374" i="6"/>
  <c r="H396" i="6"/>
  <c r="H588" i="6"/>
  <c r="H612" i="6"/>
  <c r="H636" i="6"/>
  <c r="H660" i="6"/>
  <c r="H684" i="6"/>
  <c r="H708" i="6"/>
  <c r="H756" i="6"/>
  <c r="H780" i="6"/>
  <c r="H829" i="6"/>
  <c r="H852" i="6"/>
  <c r="H900" i="6"/>
  <c r="H1019" i="6"/>
  <c r="H1043" i="6"/>
  <c r="H1067" i="6"/>
  <c r="H1116" i="6"/>
  <c r="H1163" i="6"/>
  <c r="H1235" i="6"/>
  <c r="H1355" i="6"/>
  <c r="H1499" i="6"/>
  <c r="H1522" i="6"/>
  <c r="H1546" i="6"/>
  <c r="H1639" i="6"/>
  <c r="H1663" i="6"/>
  <c r="H1688" i="6"/>
  <c r="H1712" i="6"/>
  <c r="H1906" i="6"/>
  <c r="H1930" i="6"/>
  <c r="H1975" i="6"/>
  <c r="H2023" i="6"/>
  <c r="H2048" i="6"/>
  <c r="H2072" i="6"/>
  <c r="H2119" i="6"/>
  <c r="H2215" i="6"/>
  <c r="H2239" i="6"/>
  <c r="H2263" i="6"/>
  <c r="H2288" i="6"/>
  <c r="H2335" i="6"/>
  <c r="H665" i="6"/>
  <c r="H737" i="6"/>
  <c r="H546" i="6"/>
  <c r="H690" i="6"/>
  <c r="H906" i="6"/>
  <c r="H626" i="6"/>
  <c r="H722" i="6"/>
  <c r="H1177" i="6"/>
  <c r="H341" i="6"/>
  <c r="H532" i="6"/>
  <c r="H652" i="6"/>
  <c r="H653" i="6"/>
  <c r="H372" i="6"/>
  <c r="H394" i="6"/>
  <c r="H465" i="6"/>
  <c r="H609" i="6"/>
  <c r="H681" i="6"/>
  <c r="H420" i="6"/>
  <c r="H468" i="6"/>
  <c r="H516" i="6"/>
  <c r="H15" i="6"/>
  <c r="H327" i="6"/>
  <c r="H350" i="6"/>
  <c r="H375" i="6"/>
  <c r="H445" i="6"/>
  <c r="H469" i="6"/>
  <c r="H589" i="6"/>
  <c r="H637" i="6"/>
  <c r="H661" i="6"/>
  <c r="H685" i="6"/>
  <c r="H709" i="6"/>
  <c r="H757" i="6"/>
  <c r="H781" i="6"/>
  <c r="H830" i="6"/>
  <c r="H853" i="6"/>
  <c r="H877" i="6"/>
  <c r="H901" i="6"/>
  <c r="H929" i="6"/>
  <c r="H1020" i="6"/>
  <c r="H1044" i="6"/>
  <c r="H1068" i="6"/>
  <c r="H1164" i="6"/>
  <c r="H1236" i="6"/>
  <c r="H1284" i="6"/>
  <c r="H1356" i="6"/>
  <c r="H1429" i="6"/>
  <c r="H1452" i="6"/>
  <c r="H1476" i="6"/>
  <c r="H1500" i="6"/>
  <c r="H1664" i="6"/>
  <c r="H1689" i="6"/>
  <c r="H1737" i="6"/>
  <c r="H1760" i="6"/>
  <c r="H1953" i="6"/>
  <c r="H2000" i="6"/>
  <c r="H2024" i="6"/>
  <c r="H2049" i="6"/>
  <c r="H2120" i="6"/>
  <c r="H2170" i="6"/>
  <c r="H2216" i="6"/>
  <c r="H2240" i="6"/>
  <c r="H2264" i="6"/>
  <c r="H2289" i="6"/>
  <c r="H2312" i="6"/>
  <c r="H2336" i="6"/>
  <c r="H425" i="6"/>
  <c r="H593" i="6"/>
  <c r="H787" i="6"/>
  <c r="H1148" i="6"/>
  <c r="H53" i="6"/>
  <c r="H267" i="6"/>
  <c r="H339" i="6"/>
  <c r="H387" i="6"/>
  <c r="H866" i="6"/>
  <c r="H914" i="6"/>
  <c r="H390" i="6"/>
  <c r="H629" i="6"/>
  <c r="H271" i="6"/>
  <c r="H369" i="6"/>
  <c r="H630" i="6"/>
  <c r="H678" i="6"/>
  <c r="H298" i="6"/>
  <c r="H346" i="6"/>
  <c r="H513" i="6"/>
  <c r="H753" i="6"/>
  <c r="H873" i="6"/>
  <c r="H1016" i="6"/>
  <c r="H1184" i="6"/>
  <c r="H13" i="6"/>
  <c r="H63" i="6"/>
  <c r="H157" i="6"/>
  <c r="H228" i="6"/>
  <c r="H252" i="6"/>
  <c r="H611" i="6"/>
  <c r="H14" i="6"/>
  <c r="H133" i="6"/>
  <c r="H564" i="6"/>
  <c r="H65" i="6"/>
  <c r="H134" i="6"/>
  <c r="H206" i="6"/>
  <c r="H16" i="6"/>
  <c r="H66" i="6"/>
  <c r="H87" i="6"/>
  <c r="H111" i="6"/>
  <c r="H160" i="6"/>
  <c r="H207" i="6"/>
  <c r="H303" i="6"/>
  <c r="H351" i="6"/>
  <c r="H398" i="6"/>
  <c r="H422" i="6"/>
  <c r="H470" i="6"/>
  <c r="H638" i="6"/>
  <c r="H662" i="6"/>
  <c r="H686" i="6"/>
  <c r="H710" i="6"/>
  <c r="H758" i="6"/>
  <c r="H782" i="6"/>
  <c r="H854" i="6"/>
  <c r="H878" i="6"/>
  <c r="H902" i="6"/>
  <c r="H930" i="6"/>
  <c r="H1021" i="6"/>
  <c r="H1165" i="6"/>
  <c r="H1189" i="6"/>
  <c r="H1213" i="6"/>
  <c r="H1237" i="6"/>
  <c r="H1357" i="6"/>
  <c r="H1405" i="6"/>
  <c r="H1430" i="6"/>
  <c r="H1453" i="6"/>
  <c r="H1501" i="6"/>
  <c r="H1568" i="6"/>
  <c r="H1595" i="6"/>
  <c r="H1617" i="6"/>
  <c r="H1761" i="6"/>
  <c r="H1785" i="6"/>
  <c r="H1809" i="6"/>
  <c r="H1908" i="6"/>
  <c r="H1954" i="6"/>
  <c r="H2050" i="6"/>
  <c r="H2074" i="6"/>
  <c r="H2171" i="6"/>
  <c r="H2194" i="6"/>
  <c r="H2217" i="6"/>
  <c r="H2265" i="6"/>
  <c r="H2313" i="6"/>
  <c r="H163" i="6"/>
  <c r="H449" i="6"/>
  <c r="H259" i="6"/>
  <c r="H835" i="6"/>
  <c r="H858" i="6"/>
  <c r="H382" i="6"/>
  <c r="H286" i="6"/>
  <c r="H621" i="6"/>
  <c r="H693" i="6"/>
  <c r="H1249" i="6"/>
  <c r="H460" i="6"/>
  <c r="H247" i="6"/>
  <c r="H414" i="6"/>
  <c r="H654" i="6"/>
  <c r="H17" i="6"/>
  <c r="H161" i="6"/>
  <c r="H185" i="6"/>
  <c r="H208" i="6"/>
  <c r="H256" i="6"/>
  <c r="H329" i="6"/>
  <c r="H377" i="6"/>
  <c r="H399" i="6"/>
  <c r="H471" i="6"/>
  <c r="H567" i="6"/>
  <c r="H591" i="6"/>
  <c r="H639" i="6"/>
  <c r="H663" i="6"/>
  <c r="H687" i="6"/>
  <c r="H735" i="6"/>
  <c r="H783" i="6"/>
  <c r="H832" i="6"/>
  <c r="H931" i="6"/>
  <c r="H1022" i="6"/>
  <c r="H1070" i="6"/>
  <c r="H1142" i="6"/>
  <c r="H1166" i="6"/>
  <c r="H1190" i="6"/>
  <c r="H1214" i="6"/>
  <c r="H1238" i="6"/>
  <c r="H1286" i="6"/>
  <c r="H1358" i="6"/>
  <c r="H1406" i="6"/>
  <c r="H1431" i="6"/>
  <c r="H1454" i="6"/>
  <c r="H1502" i="6"/>
  <c r="H1549" i="6"/>
  <c r="H1572" i="6"/>
  <c r="H1596" i="6"/>
  <c r="H1618" i="6"/>
  <c r="H1642" i="6"/>
  <c r="H1691" i="6"/>
  <c r="H1715" i="6"/>
  <c r="H1762" i="6"/>
  <c r="H1810" i="6"/>
  <c r="H1882" i="6"/>
  <c r="H1909" i="6"/>
  <c r="H1933" i="6"/>
  <c r="H1955" i="6"/>
  <c r="H1978" i="6"/>
  <c r="H2027" i="6"/>
  <c r="H2122" i="6"/>
  <c r="H2172" i="6"/>
  <c r="H2218" i="6"/>
  <c r="H2242" i="6"/>
  <c r="H2266" i="6"/>
  <c r="H2291" i="6"/>
  <c r="H473" i="6"/>
  <c r="H91" i="6"/>
  <c r="H164" i="6"/>
  <c r="H714" i="6"/>
  <c r="H1025" i="6"/>
  <c r="H165" i="6"/>
  <c r="H212" i="6"/>
  <c r="H742" i="6"/>
  <c r="H51" i="6"/>
  <c r="H144" i="6"/>
  <c r="H557" i="6"/>
  <c r="H461" i="6"/>
  <c r="H510" i="6"/>
  <c r="H750" i="6"/>
  <c r="H226" i="6"/>
  <c r="H18" i="6"/>
  <c r="H67" i="6"/>
  <c r="H137" i="6"/>
  <c r="H162" i="6"/>
  <c r="H186" i="6"/>
  <c r="H209" i="6"/>
  <c r="H257" i="6"/>
  <c r="H281" i="6"/>
  <c r="H330" i="6"/>
  <c r="H353" i="6"/>
  <c r="H378" i="6"/>
  <c r="H400" i="6"/>
  <c r="H424" i="6"/>
  <c r="H472" i="6"/>
  <c r="H520" i="6"/>
  <c r="H592" i="6"/>
  <c r="H640" i="6"/>
  <c r="H664" i="6"/>
  <c r="H688" i="6"/>
  <c r="H712" i="6"/>
  <c r="H736" i="6"/>
  <c r="H784" i="6"/>
  <c r="H833" i="6"/>
  <c r="H856" i="6"/>
  <c r="H880" i="6"/>
  <c r="H904" i="6"/>
  <c r="H1023" i="6"/>
  <c r="H1071" i="6"/>
  <c r="H1143" i="6"/>
  <c r="H1167" i="6"/>
  <c r="H1191" i="6"/>
  <c r="H1215" i="6"/>
  <c r="H1239" i="6"/>
  <c r="H1287" i="6"/>
  <c r="H1359" i="6"/>
  <c r="H1407" i="6"/>
  <c r="H1432" i="6"/>
  <c r="H1455" i="6"/>
  <c r="H1479" i="6"/>
  <c r="H1503" i="6"/>
  <c r="H1573" i="6"/>
  <c r="H1643" i="6"/>
  <c r="H1692" i="6"/>
  <c r="H1811" i="6"/>
  <c r="H1835" i="6"/>
  <c r="H1934" i="6"/>
  <c r="H2028" i="6"/>
  <c r="H2052" i="6"/>
  <c r="H2123" i="6"/>
  <c r="H2173" i="6"/>
  <c r="H2196" i="6"/>
  <c r="H2219" i="6"/>
  <c r="H2243" i="6"/>
  <c r="H2292" i="6"/>
  <c r="H834" i="6"/>
  <c r="H857" i="6"/>
  <c r="H881" i="6"/>
  <c r="H905" i="6"/>
  <c r="H1024" i="6"/>
  <c r="H1072" i="6"/>
  <c r="H1144" i="6"/>
  <c r="H1168" i="6"/>
  <c r="H1192" i="6"/>
  <c r="H1216" i="6"/>
  <c r="H1240" i="6"/>
  <c r="H1360" i="6"/>
  <c r="H1408" i="6"/>
  <c r="H1433" i="6"/>
  <c r="H1480" i="6"/>
  <c r="H1504" i="6"/>
  <c r="H1527" i="6"/>
  <c r="H1551" i="6"/>
  <c r="H1574" i="6"/>
  <c r="H1598" i="6"/>
  <c r="H1620" i="6"/>
  <c r="H1788" i="6"/>
  <c r="H1812" i="6"/>
  <c r="H1836" i="6"/>
  <c r="H1911" i="6"/>
  <c r="H1935" i="6"/>
  <c r="H2004" i="6"/>
  <c r="H2029" i="6"/>
  <c r="H2076" i="6"/>
  <c r="H2124" i="6"/>
  <c r="H2148" i="6"/>
  <c r="H2174" i="6"/>
  <c r="H2244" i="6"/>
  <c r="H1345" i="6"/>
  <c r="H2293" i="6"/>
  <c r="X80" i="6" l="1"/>
  <c r="K6" i="10" l="1"/>
  <c r="L6" i="10"/>
  <c r="K7" i="10"/>
  <c r="L7" i="10"/>
  <c r="K8" i="10"/>
  <c r="L8" i="10"/>
  <c r="K9" i="10"/>
  <c r="L9" i="10"/>
  <c r="K10" i="10"/>
  <c r="L10" i="10"/>
  <c r="K11" i="10"/>
  <c r="L11" i="10"/>
  <c r="K12" i="10"/>
  <c r="L12" i="10"/>
  <c r="K13" i="10"/>
  <c r="L13" i="10"/>
  <c r="K14" i="10"/>
  <c r="L14" i="10"/>
  <c r="K15" i="10"/>
  <c r="L15" i="10"/>
  <c r="K16" i="10"/>
  <c r="L16" i="10"/>
  <c r="K17" i="10"/>
  <c r="L17" i="10"/>
  <c r="K18" i="10"/>
  <c r="L18" i="10"/>
  <c r="K19" i="10"/>
  <c r="L19" i="10"/>
  <c r="K20" i="10"/>
  <c r="L20" i="10"/>
  <c r="K21" i="10"/>
  <c r="L21" i="10"/>
  <c r="K22" i="10"/>
  <c r="L22" i="10"/>
  <c r="K23" i="10"/>
  <c r="L23" i="10"/>
  <c r="K24" i="10"/>
  <c r="L24" i="10"/>
  <c r="K25" i="10"/>
  <c r="L25" i="10"/>
  <c r="K26" i="10"/>
  <c r="L26" i="10"/>
  <c r="K27" i="10"/>
  <c r="L27" i="10"/>
  <c r="K28" i="10"/>
  <c r="L28" i="10"/>
  <c r="K29" i="10"/>
  <c r="L29" i="10"/>
  <c r="K30" i="10"/>
  <c r="L30" i="10"/>
  <c r="K31" i="10"/>
  <c r="L31" i="10"/>
  <c r="K32" i="10"/>
  <c r="L32" i="10"/>
  <c r="K33" i="10"/>
  <c r="L33" i="10"/>
  <c r="K34" i="10"/>
  <c r="L34" i="10"/>
  <c r="K35" i="10"/>
  <c r="L35" i="10"/>
  <c r="K36" i="10"/>
  <c r="L36" i="10"/>
  <c r="K37" i="10"/>
  <c r="L37" i="10"/>
  <c r="K38" i="10"/>
  <c r="L38" i="10"/>
  <c r="K39" i="10"/>
  <c r="L39" i="10"/>
  <c r="K40" i="10"/>
  <c r="L40" i="10"/>
  <c r="K41" i="10"/>
  <c r="L41" i="10"/>
  <c r="K42" i="10"/>
  <c r="L42" i="10"/>
  <c r="K43" i="10"/>
  <c r="L43" i="10"/>
  <c r="K44" i="10"/>
  <c r="L44" i="10"/>
  <c r="K45" i="10"/>
  <c r="L45" i="10"/>
  <c r="K46" i="10"/>
  <c r="L46" i="10"/>
  <c r="K47" i="10"/>
  <c r="L47" i="10"/>
  <c r="K48" i="10"/>
  <c r="L48" i="10"/>
  <c r="K49" i="10"/>
  <c r="L49" i="10"/>
  <c r="K50" i="10"/>
  <c r="L50" i="10"/>
  <c r="K51" i="10"/>
  <c r="L51" i="10"/>
  <c r="K52" i="10"/>
  <c r="L52" i="10"/>
  <c r="K53" i="10"/>
  <c r="L53" i="10"/>
  <c r="K54" i="10"/>
  <c r="L54" i="10"/>
  <c r="K55" i="10"/>
  <c r="L55" i="10"/>
  <c r="K56" i="10"/>
  <c r="L56" i="10"/>
  <c r="K57" i="10"/>
  <c r="L57" i="10"/>
  <c r="K58" i="10"/>
  <c r="L58" i="10"/>
  <c r="K59" i="10"/>
  <c r="L59" i="10"/>
  <c r="K60" i="10"/>
  <c r="L60" i="10"/>
  <c r="K61" i="10"/>
  <c r="L61" i="10"/>
  <c r="K62" i="10"/>
  <c r="L62" i="10"/>
  <c r="K63" i="10"/>
  <c r="L63" i="10"/>
  <c r="K64" i="10"/>
  <c r="L64" i="10"/>
  <c r="K65" i="10"/>
  <c r="L65" i="10"/>
  <c r="K66" i="10"/>
  <c r="L66" i="10"/>
  <c r="K67" i="10"/>
  <c r="L67" i="10"/>
  <c r="K68" i="10"/>
  <c r="L68" i="10"/>
  <c r="K69" i="10"/>
  <c r="L69" i="10"/>
  <c r="K70" i="10"/>
  <c r="L70" i="10"/>
  <c r="K71" i="10"/>
  <c r="L71" i="10"/>
  <c r="K72" i="10"/>
  <c r="L72" i="10"/>
  <c r="K73" i="10"/>
  <c r="L73" i="10"/>
  <c r="K74" i="10"/>
  <c r="L74" i="10"/>
  <c r="K75" i="10"/>
  <c r="L75" i="10"/>
  <c r="K76" i="10"/>
  <c r="L76" i="10"/>
  <c r="K77" i="10"/>
  <c r="L77" i="10"/>
  <c r="K78" i="10"/>
  <c r="L78" i="10"/>
  <c r="K79" i="10"/>
  <c r="L79" i="10"/>
  <c r="K80" i="10"/>
  <c r="L80" i="10"/>
  <c r="K81" i="10"/>
  <c r="L81" i="10"/>
  <c r="K82" i="10"/>
  <c r="L82" i="10"/>
  <c r="K83" i="10"/>
  <c r="L83" i="10"/>
  <c r="K84" i="10"/>
  <c r="L84" i="10"/>
  <c r="K85" i="10"/>
  <c r="L85" i="10"/>
  <c r="K86" i="10"/>
  <c r="L86" i="10"/>
  <c r="K87" i="10"/>
  <c r="L87" i="10"/>
  <c r="K88" i="10"/>
  <c r="L88" i="10"/>
  <c r="K89" i="10"/>
  <c r="L89" i="10"/>
  <c r="K90" i="10"/>
  <c r="L90" i="10"/>
  <c r="K91" i="10"/>
  <c r="L91" i="10"/>
  <c r="K92" i="10"/>
  <c r="L92" i="10"/>
  <c r="K93" i="10"/>
  <c r="L93" i="10"/>
  <c r="K94" i="10"/>
  <c r="L94" i="10"/>
  <c r="K95" i="10"/>
  <c r="L95" i="10"/>
  <c r="K96" i="10"/>
  <c r="L96" i="10"/>
  <c r="K97" i="10"/>
  <c r="L97" i="10"/>
  <c r="K98" i="10"/>
  <c r="L98" i="10"/>
  <c r="K99" i="10"/>
  <c r="L99" i="10"/>
  <c r="K100" i="10"/>
  <c r="L100" i="10"/>
  <c r="K101" i="10"/>
  <c r="L101" i="10"/>
  <c r="K102" i="10"/>
  <c r="L102" i="10"/>
  <c r="K103" i="10"/>
  <c r="L103" i="10"/>
  <c r="K104" i="10"/>
  <c r="L104" i="10"/>
  <c r="K105" i="10"/>
  <c r="L105" i="10"/>
  <c r="K106" i="10"/>
  <c r="L106" i="10"/>
  <c r="K107" i="10"/>
  <c r="L107" i="10"/>
  <c r="K108" i="10"/>
  <c r="L108" i="10"/>
  <c r="K109" i="10"/>
  <c r="L109" i="10"/>
  <c r="K110" i="10"/>
  <c r="L110" i="10"/>
  <c r="K111" i="10"/>
  <c r="L111" i="10"/>
  <c r="K112" i="10"/>
  <c r="L112" i="10"/>
  <c r="K113" i="10"/>
  <c r="L113" i="10"/>
  <c r="K114" i="10"/>
  <c r="L114" i="10"/>
  <c r="K115" i="10"/>
  <c r="L115" i="10"/>
  <c r="K116" i="10"/>
  <c r="L116" i="10"/>
  <c r="K117" i="10"/>
  <c r="L117" i="10"/>
  <c r="K118" i="10"/>
  <c r="L118" i="10"/>
  <c r="K119" i="10"/>
  <c r="L119" i="10"/>
  <c r="K120" i="10"/>
  <c r="L120" i="10"/>
  <c r="K121" i="10"/>
  <c r="L121" i="10"/>
  <c r="K122" i="10"/>
  <c r="L122" i="10"/>
  <c r="K123" i="10"/>
  <c r="L123" i="10"/>
  <c r="K124" i="10"/>
  <c r="L124" i="10"/>
  <c r="K125" i="10"/>
  <c r="L125" i="10"/>
  <c r="K126" i="10"/>
  <c r="L126" i="10"/>
  <c r="K127" i="10"/>
  <c r="L127" i="10"/>
  <c r="K128" i="10"/>
  <c r="L128" i="10"/>
  <c r="K129" i="10"/>
  <c r="L129" i="10"/>
  <c r="K130" i="10"/>
  <c r="L130" i="10"/>
  <c r="K131" i="10"/>
  <c r="L131" i="10"/>
  <c r="K132" i="10"/>
  <c r="L132" i="10"/>
  <c r="K133" i="10"/>
  <c r="L133" i="10"/>
  <c r="K134" i="10"/>
  <c r="L134" i="10"/>
  <c r="K135" i="10"/>
  <c r="L135" i="10"/>
  <c r="K136" i="10"/>
  <c r="L136" i="10"/>
  <c r="K137" i="10"/>
  <c r="L137" i="10"/>
  <c r="K138" i="10"/>
  <c r="L138" i="10"/>
  <c r="K139" i="10"/>
  <c r="L139" i="10"/>
  <c r="K140" i="10"/>
  <c r="L140" i="10"/>
  <c r="K141" i="10"/>
  <c r="L141" i="10"/>
  <c r="K142" i="10"/>
  <c r="L142" i="10"/>
  <c r="K143" i="10"/>
  <c r="L143" i="10"/>
  <c r="K144" i="10"/>
  <c r="L144" i="10"/>
  <c r="K145" i="10"/>
  <c r="L145" i="10"/>
  <c r="K146" i="10"/>
  <c r="L146" i="10"/>
  <c r="K147" i="10"/>
  <c r="L147" i="10"/>
  <c r="K148" i="10"/>
  <c r="L148" i="10"/>
  <c r="K149" i="10"/>
  <c r="L149" i="10"/>
  <c r="K150" i="10"/>
  <c r="L150" i="10"/>
  <c r="K151" i="10"/>
  <c r="L151" i="10"/>
  <c r="K152" i="10"/>
  <c r="L152" i="10"/>
  <c r="K153" i="10"/>
  <c r="L153" i="10"/>
  <c r="K154" i="10"/>
  <c r="L154" i="10"/>
  <c r="K155" i="10"/>
  <c r="L155" i="10"/>
  <c r="K156" i="10"/>
  <c r="L156" i="10"/>
  <c r="K157" i="10"/>
  <c r="L157" i="10"/>
  <c r="K158" i="10"/>
  <c r="L158" i="10"/>
  <c r="K159" i="10"/>
  <c r="L159" i="10"/>
  <c r="K160" i="10"/>
  <c r="L160" i="10"/>
  <c r="K161" i="10"/>
  <c r="L161" i="10"/>
  <c r="K162" i="10"/>
  <c r="L162" i="10"/>
  <c r="K163" i="10"/>
  <c r="L163" i="10"/>
  <c r="K164" i="10"/>
  <c r="L164" i="10"/>
  <c r="K165" i="10"/>
  <c r="L165" i="10"/>
  <c r="K166" i="10"/>
  <c r="L166" i="10"/>
  <c r="K167" i="10"/>
  <c r="L167" i="10"/>
  <c r="K168" i="10"/>
  <c r="L168" i="10"/>
  <c r="K169" i="10"/>
  <c r="L169" i="10"/>
  <c r="K170" i="10"/>
  <c r="L170" i="10"/>
  <c r="K171" i="10"/>
  <c r="L171" i="10"/>
  <c r="K172" i="10"/>
  <c r="L172" i="10"/>
  <c r="K173" i="10"/>
  <c r="L173" i="10"/>
  <c r="K174" i="10"/>
  <c r="L174" i="10"/>
  <c r="K175" i="10"/>
  <c r="L175" i="10"/>
  <c r="K176" i="10"/>
  <c r="L176" i="10"/>
  <c r="K177" i="10"/>
  <c r="L177" i="10"/>
  <c r="K178" i="10"/>
  <c r="L178" i="10"/>
  <c r="K179" i="10"/>
  <c r="L179" i="10"/>
  <c r="K180" i="10"/>
  <c r="L180" i="10"/>
  <c r="K181" i="10"/>
  <c r="L181" i="10"/>
  <c r="K182" i="10"/>
  <c r="L182" i="10"/>
  <c r="K183" i="10"/>
  <c r="L183" i="10"/>
  <c r="K184" i="10"/>
  <c r="L184" i="10"/>
  <c r="K185" i="10"/>
  <c r="L185" i="10"/>
  <c r="K186" i="10"/>
  <c r="L186" i="10"/>
  <c r="K187" i="10"/>
  <c r="L187" i="10"/>
  <c r="K188" i="10"/>
  <c r="L188" i="10"/>
  <c r="K189" i="10"/>
  <c r="L189" i="10"/>
  <c r="K190" i="10"/>
  <c r="L190" i="10"/>
  <c r="K191" i="10"/>
  <c r="L191" i="10"/>
  <c r="K192" i="10"/>
  <c r="L192" i="10"/>
  <c r="K193" i="10"/>
  <c r="L193" i="10"/>
  <c r="K194" i="10"/>
  <c r="L194" i="10"/>
  <c r="K195" i="10"/>
  <c r="L195" i="10"/>
  <c r="K196" i="10"/>
  <c r="L196" i="10"/>
  <c r="K197" i="10"/>
  <c r="L197" i="10"/>
  <c r="K198" i="10"/>
  <c r="L198" i="10"/>
  <c r="K199" i="10"/>
  <c r="L199" i="10"/>
  <c r="K200" i="10"/>
  <c r="L200" i="10"/>
  <c r="K201" i="10"/>
  <c r="L201" i="10"/>
  <c r="K202" i="10"/>
  <c r="L202" i="10"/>
  <c r="K203" i="10"/>
  <c r="L203" i="10"/>
  <c r="K204" i="10"/>
  <c r="L204" i="10"/>
  <c r="K205" i="10"/>
  <c r="L205" i="10"/>
  <c r="K206" i="10"/>
  <c r="L206" i="10"/>
  <c r="K207" i="10"/>
  <c r="L207" i="10"/>
  <c r="K208" i="10"/>
  <c r="L208" i="10"/>
  <c r="K209" i="10"/>
  <c r="L209" i="10"/>
  <c r="K210" i="10"/>
  <c r="L210" i="10"/>
  <c r="K211" i="10"/>
  <c r="L211" i="10"/>
  <c r="K212" i="10"/>
  <c r="L212" i="10"/>
  <c r="K213" i="10"/>
  <c r="L213" i="10"/>
  <c r="K214" i="10"/>
  <c r="L214" i="10"/>
  <c r="K215" i="10"/>
  <c r="L215" i="10"/>
  <c r="K216" i="10"/>
  <c r="L216" i="10"/>
  <c r="K217" i="10"/>
  <c r="L217" i="10"/>
  <c r="K218" i="10"/>
  <c r="L218" i="10"/>
  <c r="K219" i="10"/>
  <c r="L219" i="10"/>
  <c r="K220" i="10"/>
  <c r="L220" i="10"/>
  <c r="K221" i="10"/>
  <c r="L221" i="10"/>
  <c r="K222" i="10"/>
  <c r="L222" i="10"/>
  <c r="K223" i="10"/>
  <c r="L223" i="10"/>
  <c r="K224" i="10"/>
  <c r="L224" i="10"/>
  <c r="K225" i="10"/>
  <c r="L225" i="10"/>
  <c r="K226" i="10"/>
  <c r="L226" i="10"/>
  <c r="K227" i="10"/>
  <c r="L227" i="10"/>
  <c r="K228" i="10"/>
  <c r="L228" i="10"/>
  <c r="K229" i="10"/>
  <c r="L229" i="10"/>
  <c r="K230" i="10"/>
  <c r="L230" i="10"/>
  <c r="K231" i="10"/>
  <c r="L231" i="10"/>
  <c r="K232" i="10"/>
  <c r="L232" i="10"/>
  <c r="K233" i="10"/>
  <c r="L233" i="10"/>
  <c r="K234" i="10"/>
  <c r="L234" i="10"/>
  <c r="K235" i="10"/>
  <c r="L235" i="10"/>
  <c r="K236" i="10"/>
  <c r="L236" i="10"/>
  <c r="K237" i="10"/>
  <c r="L237" i="10"/>
  <c r="K238" i="10"/>
  <c r="L238" i="10"/>
  <c r="K239" i="10"/>
  <c r="L239" i="10"/>
  <c r="K240" i="10"/>
  <c r="L240" i="10"/>
  <c r="K241" i="10"/>
  <c r="L241" i="10"/>
  <c r="K242" i="10"/>
  <c r="L242" i="10"/>
  <c r="K243" i="10"/>
  <c r="L243" i="10"/>
  <c r="K244" i="10"/>
  <c r="L244" i="10"/>
  <c r="K245" i="10"/>
  <c r="L245" i="10"/>
  <c r="K246" i="10"/>
  <c r="L246" i="10"/>
  <c r="K247" i="10"/>
  <c r="L247" i="10"/>
  <c r="K248" i="10"/>
  <c r="L248" i="10"/>
  <c r="K249" i="10"/>
  <c r="L249" i="10"/>
  <c r="K250" i="10"/>
  <c r="L250" i="10"/>
  <c r="K251" i="10"/>
  <c r="L251" i="10"/>
  <c r="K252" i="10"/>
  <c r="L252" i="10"/>
  <c r="K253" i="10"/>
  <c r="L253" i="10"/>
  <c r="K254" i="10"/>
  <c r="L254" i="10"/>
  <c r="K255" i="10"/>
  <c r="L255" i="10"/>
  <c r="K256" i="10"/>
  <c r="L256" i="10"/>
  <c r="K257" i="10"/>
  <c r="L257" i="10"/>
  <c r="K258" i="10"/>
  <c r="L258" i="10"/>
  <c r="K259" i="10"/>
  <c r="L259" i="10"/>
  <c r="K260" i="10"/>
  <c r="L260" i="10"/>
  <c r="K261" i="10"/>
  <c r="L261" i="10"/>
  <c r="K262" i="10"/>
  <c r="L262" i="10"/>
  <c r="K263" i="10"/>
  <c r="L263" i="10"/>
  <c r="K264" i="10"/>
  <c r="L264" i="10"/>
  <c r="K265" i="10"/>
  <c r="L265" i="10"/>
  <c r="K266" i="10"/>
  <c r="L266" i="10"/>
  <c r="K267" i="10"/>
  <c r="L267" i="10"/>
  <c r="K268" i="10"/>
  <c r="L268" i="10"/>
  <c r="K269" i="10"/>
  <c r="L269" i="10"/>
  <c r="K270" i="10"/>
  <c r="L270" i="10"/>
  <c r="K271" i="10"/>
  <c r="L271" i="10"/>
  <c r="K272" i="10"/>
  <c r="L272" i="10"/>
  <c r="K273" i="10"/>
  <c r="L273" i="10"/>
  <c r="K274" i="10"/>
  <c r="L274" i="10"/>
  <c r="K275" i="10"/>
  <c r="L275" i="10"/>
  <c r="K276" i="10"/>
  <c r="L276" i="10"/>
  <c r="K277" i="10"/>
  <c r="L277" i="10"/>
  <c r="K278" i="10"/>
  <c r="L278" i="10"/>
  <c r="K279" i="10"/>
  <c r="L279" i="10"/>
  <c r="K280" i="10"/>
  <c r="L280" i="10"/>
  <c r="K281" i="10"/>
  <c r="L281" i="10"/>
  <c r="K282" i="10"/>
  <c r="L282" i="10"/>
  <c r="K283" i="10"/>
  <c r="L283" i="10"/>
  <c r="K284" i="10"/>
  <c r="L284" i="10"/>
  <c r="K285" i="10"/>
  <c r="L285" i="10"/>
  <c r="K286" i="10"/>
  <c r="L286" i="10"/>
  <c r="K287" i="10"/>
  <c r="L287" i="10"/>
  <c r="K288" i="10"/>
  <c r="L288" i="10"/>
  <c r="K289" i="10"/>
  <c r="L289" i="10"/>
  <c r="K290" i="10"/>
  <c r="L290" i="10"/>
  <c r="K291" i="10"/>
  <c r="L291" i="10"/>
  <c r="K292" i="10"/>
  <c r="L292" i="10"/>
  <c r="K293" i="10"/>
  <c r="L293" i="10"/>
  <c r="K294" i="10"/>
  <c r="L294" i="10"/>
  <c r="K295" i="10"/>
  <c r="L295" i="10"/>
  <c r="K296" i="10"/>
  <c r="L296" i="10"/>
  <c r="K297" i="10"/>
  <c r="L297" i="10"/>
  <c r="K298" i="10"/>
  <c r="L298" i="10"/>
  <c r="K299" i="10"/>
  <c r="L299" i="10"/>
  <c r="K300" i="10"/>
  <c r="L300" i="10"/>
  <c r="K301" i="10"/>
  <c r="L301" i="10"/>
  <c r="K302" i="10"/>
  <c r="L302" i="10"/>
  <c r="K303" i="10"/>
  <c r="L303" i="10"/>
  <c r="K304" i="10"/>
  <c r="L304" i="10"/>
  <c r="K305" i="10"/>
  <c r="L305" i="10"/>
  <c r="K306" i="10"/>
  <c r="L306" i="10"/>
  <c r="K307" i="10"/>
  <c r="L307" i="10"/>
  <c r="K308" i="10"/>
  <c r="L308" i="10"/>
  <c r="K309" i="10"/>
  <c r="L309" i="10"/>
  <c r="K310" i="10"/>
  <c r="L310" i="10"/>
  <c r="K311" i="10"/>
  <c r="L311" i="10"/>
  <c r="K312" i="10"/>
  <c r="L312" i="10"/>
  <c r="K313" i="10"/>
  <c r="L313" i="10"/>
  <c r="K314" i="10"/>
  <c r="L314" i="10"/>
  <c r="K315" i="10"/>
  <c r="L315" i="10"/>
  <c r="K316" i="10"/>
  <c r="L316" i="10"/>
  <c r="K317" i="10"/>
  <c r="L317" i="10"/>
  <c r="K318" i="10"/>
  <c r="L318" i="10"/>
  <c r="K319" i="10"/>
  <c r="L319" i="10"/>
  <c r="K320" i="10"/>
  <c r="L320" i="10"/>
  <c r="K321" i="10"/>
  <c r="L321" i="10"/>
  <c r="K322" i="10"/>
  <c r="L322" i="10"/>
  <c r="L5" i="10"/>
  <c r="K5" i="10"/>
  <c r="E1" i="6"/>
  <c r="F1" i="6"/>
  <c r="G1" i="6"/>
  <c r="H1" i="6"/>
  <c r="I1" i="6"/>
  <c r="J1" i="6"/>
  <c r="K1" i="6"/>
  <c r="L1" i="6"/>
  <c r="M1" i="6"/>
  <c r="N1" i="6"/>
  <c r="O1" i="6"/>
  <c r="P1" i="6"/>
  <c r="Q1" i="6"/>
  <c r="R1" i="6"/>
  <c r="S1" i="6"/>
  <c r="T1" i="6"/>
  <c r="U1" i="6"/>
  <c r="V1" i="6"/>
  <c r="W1" i="6"/>
  <c r="X1" i="6"/>
  <c r="G4" i="10" l="1"/>
  <c r="F4" i="10"/>
  <c r="E4" i="10"/>
  <c r="J9" i="6"/>
  <c r="I9" i="6"/>
  <c r="N1" i="10"/>
  <c r="O1" i="10"/>
  <c r="P1" i="10"/>
  <c r="Q1" i="10"/>
  <c r="R1" i="10"/>
  <c r="S1" i="10"/>
  <c r="T1" i="10"/>
  <c r="U1" i="10"/>
  <c r="V1" i="10"/>
  <c r="E6" i="10"/>
  <c r="F6" i="10"/>
  <c r="O6" i="10"/>
  <c r="P6" i="10"/>
  <c r="Q6" i="10"/>
  <c r="E7" i="10"/>
  <c r="F7" i="10"/>
  <c r="O7" i="10"/>
  <c r="P7" i="10"/>
  <c r="Q7" i="10"/>
  <c r="E8" i="10"/>
  <c r="F8" i="10"/>
  <c r="O8" i="10"/>
  <c r="P8" i="10"/>
  <c r="Q8" i="10"/>
  <c r="E9" i="10"/>
  <c r="F9" i="10"/>
  <c r="O9" i="10"/>
  <c r="P9" i="10"/>
  <c r="Q9" i="10"/>
  <c r="E10" i="10"/>
  <c r="F10" i="10"/>
  <c r="O10" i="10"/>
  <c r="P10" i="10"/>
  <c r="Q10" i="10"/>
  <c r="E11" i="10"/>
  <c r="F11" i="10"/>
  <c r="O11" i="10"/>
  <c r="P11" i="10"/>
  <c r="Q11" i="10"/>
  <c r="E12" i="10"/>
  <c r="F12" i="10"/>
  <c r="O12" i="10"/>
  <c r="P12" i="10"/>
  <c r="Q12" i="10"/>
  <c r="E13" i="10"/>
  <c r="F13" i="10"/>
  <c r="O13" i="10"/>
  <c r="P13" i="10"/>
  <c r="Q13" i="10"/>
  <c r="E14" i="10"/>
  <c r="F14" i="10"/>
  <c r="O14" i="10"/>
  <c r="P14" i="10"/>
  <c r="Q14" i="10"/>
  <c r="E15" i="10"/>
  <c r="F15" i="10"/>
  <c r="O15" i="10"/>
  <c r="P15" i="10"/>
  <c r="Q15" i="10"/>
  <c r="E16" i="10"/>
  <c r="F16" i="10"/>
  <c r="O16" i="10"/>
  <c r="P16" i="10"/>
  <c r="Q16" i="10"/>
  <c r="E17" i="10"/>
  <c r="F17" i="10"/>
  <c r="O17" i="10"/>
  <c r="P17" i="10"/>
  <c r="Q17" i="10"/>
  <c r="E18" i="10"/>
  <c r="F18" i="10"/>
  <c r="O18" i="10"/>
  <c r="P18" i="10"/>
  <c r="Q18" i="10"/>
  <c r="E19" i="10"/>
  <c r="F19" i="10"/>
  <c r="O19" i="10"/>
  <c r="P19" i="10"/>
  <c r="Q19" i="10"/>
  <c r="E20" i="10"/>
  <c r="F20" i="10"/>
  <c r="O20" i="10"/>
  <c r="P20" i="10"/>
  <c r="Q20" i="10"/>
  <c r="E21" i="10"/>
  <c r="F21" i="10"/>
  <c r="O21" i="10"/>
  <c r="P21" i="10"/>
  <c r="Q21" i="10"/>
  <c r="E22" i="10"/>
  <c r="F22" i="10"/>
  <c r="O22" i="10"/>
  <c r="P22" i="10"/>
  <c r="Q22" i="10"/>
  <c r="E23" i="10"/>
  <c r="F23" i="10"/>
  <c r="O23" i="10"/>
  <c r="P23" i="10"/>
  <c r="Q23" i="10"/>
  <c r="E24" i="10"/>
  <c r="F24" i="10"/>
  <c r="O24" i="10"/>
  <c r="P24" i="10"/>
  <c r="Q24" i="10"/>
  <c r="E25" i="10"/>
  <c r="F25" i="10"/>
  <c r="O25" i="10"/>
  <c r="P25" i="10"/>
  <c r="Q25" i="10"/>
  <c r="E26" i="10"/>
  <c r="F26" i="10"/>
  <c r="O26" i="10"/>
  <c r="P26" i="10"/>
  <c r="Q26" i="10"/>
  <c r="E27" i="10"/>
  <c r="F27" i="10"/>
  <c r="O27" i="10"/>
  <c r="P27" i="10"/>
  <c r="Q27" i="10"/>
  <c r="E28" i="10"/>
  <c r="F28" i="10"/>
  <c r="O28" i="10"/>
  <c r="P28" i="10"/>
  <c r="Q28" i="10"/>
  <c r="E29" i="10"/>
  <c r="F29" i="10"/>
  <c r="O29" i="10"/>
  <c r="P29" i="10"/>
  <c r="Q29" i="10"/>
  <c r="E30" i="10"/>
  <c r="F30" i="10"/>
  <c r="O30" i="10"/>
  <c r="P30" i="10"/>
  <c r="Q30" i="10"/>
  <c r="E31" i="10"/>
  <c r="F31" i="10"/>
  <c r="O31" i="10"/>
  <c r="P31" i="10"/>
  <c r="Q31" i="10"/>
  <c r="E32" i="10"/>
  <c r="F32" i="10"/>
  <c r="O32" i="10"/>
  <c r="P32" i="10"/>
  <c r="Q32" i="10"/>
  <c r="E33" i="10"/>
  <c r="F33" i="10"/>
  <c r="O33" i="10"/>
  <c r="P33" i="10"/>
  <c r="Q33" i="10"/>
  <c r="E34" i="10"/>
  <c r="F34" i="10"/>
  <c r="O34" i="10"/>
  <c r="P34" i="10"/>
  <c r="Q34" i="10"/>
  <c r="E35" i="10"/>
  <c r="F35" i="10"/>
  <c r="O35" i="10"/>
  <c r="P35" i="10"/>
  <c r="Q35" i="10"/>
  <c r="E36" i="10"/>
  <c r="F36" i="10"/>
  <c r="O36" i="10"/>
  <c r="P36" i="10"/>
  <c r="Q36" i="10"/>
  <c r="E37" i="10"/>
  <c r="F37" i="10"/>
  <c r="O37" i="10"/>
  <c r="P37" i="10"/>
  <c r="Q37" i="10"/>
  <c r="E38" i="10"/>
  <c r="F38" i="10"/>
  <c r="O38" i="10"/>
  <c r="P38" i="10"/>
  <c r="Q38" i="10"/>
  <c r="E39" i="10"/>
  <c r="F39" i="10"/>
  <c r="O39" i="10"/>
  <c r="P39" i="10"/>
  <c r="Q39" i="10"/>
  <c r="E40" i="10"/>
  <c r="F40" i="10"/>
  <c r="O40" i="10"/>
  <c r="P40" i="10"/>
  <c r="Q40" i="10"/>
  <c r="E41" i="10"/>
  <c r="F41" i="10"/>
  <c r="O41" i="10"/>
  <c r="P41" i="10"/>
  <c r="Q41" i="10"/>
  <c r="E42" i="10"/>
  <c r="F42" i="10"/>
  <c r="O42" i="10"/>
  <c r="P42" i="10"/>
  <c r="Q42" i="10"/>
  <c r="E43" i="10"/>
  <c r="F43" i="10"/>
  <c r="O43" i="10"/>
  <c r="P43" i="10"/>
  <c r="Q43" i="10"/>
  <c r="E44" i="10"/>
  <c r="F44" i="10"/>
  <c r="O44" i="10"/>
  <c r="P44" i="10"/>
  <c r="Q44" i="10"/>
  <c r="E45" i="10"/>
  <c r="F45" i="10"/>
  <c r="O45" i="10"/>
  <c r="P45" i="10"/>
  <c r="Q45" i="10"/>
  <c r="E46" i="10"/>
  <c r="F46" i="10"/>
  <c r="O46" i="10"/>
  <c r="P46" i="10"/>
  <c r="Q46" i="10"/>
  <c r="E47" i="10"/>
  <c r="F47" i="10"/>
  <c r="O47" i="10"/>
  <c r="P47" i="10"/>
  <c r="Q47" i="10"/>
  <c r="E48" i="10"/>
  <c r="F48" i="10"/>
  <c r="O48" i="10"/>
  <c r="P48" i="10"/>
  <c r="Q48" i="10"/>
  <c r="E49" i="10"/>
  <c r="F49" i="10"/>
  <c r="O49" i="10"/>
  <c r="P49" i="10"/>
  <c r="Q49" i="10"/>
  <c r="E50" i="10"/>
  <c r="F50" i="10"/>
  <c r="O50" i="10"/>
  <c r="P50" i="10"/>
  <c r="Q50" i="10"/>
  <c r="E51" i="10"/>
  <c r="F51" i="10"/>
  <c r="O51" i="10"/>
  <c r="P51" i="10"/>
  <c r="Q51" i="10"/>
  <c r="E52" i="10"/>
  <c r="F52" i="10"/>
  <c r="O52" i="10"/>
  <c r="P52" i="10"/>
  <c r="Q52" i="10"/>
  <c r="E53" i="10"/>
  <c r="F53" i="10"/>
  <c r="O53" i="10"/>
  <c r="P53" i="10"/>
  <c r="Q53" i="10"/>
  <c r="E54" i="10"/>
  <c r="F54" i="10"/>
  <c r="O54" i="10"/>
  <c r="P54" i="10"/>
  <c r="Q54" i="10"/>
  <c r="E55" i="10"/>
  <c r="F55" i="10"/>
  <c r="O55" i="10"/>
  <c r="P55" i="10"/>
  <c r="Q55" i="10"/>
  <c r="E56" i="10"/>
  <c r="F56" i="10"/>
  <c r="O56" i="10"/>
  <c r="P56" i="10"/>
  <c r="Q56" i="10"/>
  <c r="E57" i="10"/>
  <c r="F57" i="10"/>
  <c r="O57" i="10"/>
  <c r="P57" i="10"/>
  <c r="Q57" i="10"/>
  <c r="E58" i="10"/>
  <c r="F58" i="10"/>
  <c r="O58" i="10"/>
  <c r="P58" i="10"/>
  <c r="Q58" i="10"/>
  <c r="E59" i="10"/>
  <c r="F59" i="10"/>
  <c r="O59" i="10"/>
  <c r="P59" i="10"/>
  <c r="Q59" i="10"/>
  <c r="E60" i="10"/>
  <c r="F60" i="10"/>
  <c r="O60" i="10"/>
  <c r="P60" i="10"/>
  <c r="Q60" i="10"/>
  <c r="E61" i="10"/>
  <c r="F61" i="10"/>
  <c r="O61" i="10"/>
  <c r="P61" i="10"/>
  <c r="Q61" i="10"/>
  <c r="E62" i="10"/>
  <c r="F62" i="10"/>
  <c r="O62" i="10"/>
  <c r="P62" i="10"/>
  <c r="Q62" i="10"/>
  <c r="E63" i="10"/>
  <c r="F63" i="10"/>
  <c r="O63" i="10"/>
  <c r="P63" i="10"/>
  <c r="Q63" i="10"/>
  <c r="E64" i="10"/>
  <c r="F64" i="10"/>
  <c r="O64" i="10"/>
  <c r="P64" i="10"/>
  <c r="Q64" i="10"/>
  <c r="E65" i="10"/>
  <c r="F65" i="10"/>
  <c r="O65" i="10"/>
  <c r="P65" i="10"/>
  <c r="Q65" i="10"/>
  <c r="E66" i="10"/>
  <c r="F66" i="10"/>
  <c r="O66" i="10"/>
  <c r="P66" i="10"/>
  <c r="Q66" i="10"/>
  <c r="E67" i="10"/>
  <c r="F67" i="10"/>
  <c r="O67" i="10"/>
  <c r="P67" i="10"/>
  <c r="Q67" i="10"/>
  <c r="E68" i="10"/>
  <c r="F68" i="10"/>
  <c r="O68" i="10"/>
  <c r="P68" i="10"/>
  <c r="Q68" i="10"/>
  <c r="E69" i="10"/>
  <c r="F69" i="10"/>
  <c r="O69" i="10"/>
  <c r="P69" i="10"/>
  <c r="Q69" i="10"/>
  <c r="E70" i="10"/>
  <c r="F70" i="10"/>
  <c r="O70" i="10"/>
  <c r="P70" i="10"/>
  <c r="Q70" i="10"/>
  <c r="E71" i="10"/>
  <c r="F71" i="10"/>
  <c r="O71" i="10"/>
  <c r="P71" i="10"/>
  <c r="Q71" i="10"/>
  <c r="E72" i="10"/>
  <c r="F72" i="10"/>
  <c r="O72" i="10"/>
  <c r="P72" i="10"/>
  <c r="Q72" i="10"/>
  <c r="E73" i="10"/>
  <c r="F73" i="10"/>
  <c r="O73" i="10"/>
  <c r="P73" i="10"/>
  <c r="Q73" i="10"/>
  <c r="E74" i="10"/>
  <c r="F74" i="10"/>
  <c r="O74" i="10"/>
  <c r="P74" i="10"/>
  <c r="Q74" i="10"/>
  <c r="E75" i="10"/>
  <c r="F75" i="10"/>
  <c r="O75" i="10"/>
  <c r="P75" i="10"/>
  <c r="Q75" i="10"/>
  <c r="E76" i="10"/>
  <c r="F76" i="10"/>
  <c r="O76" i="10"/>
  <c r="P76" i="10"/>
  <c r="Q76" i="10"/>
  <c r="E77" i="10"/>
  <c r="F77" i="10"/>
  <c r="O77" i="10"/>
  <c r="P77" i="10"/>
  <c r="Q77" i="10"/>
  <c r="E78" i="10"/>
  <c r="F78" i="10"/>
  <c r="O78" i="10"/>
  <c r="P78" i="10"/>
  <c r="Q78" i="10"/>
  <c r="E79" i="10"/>
  <c r="F79" i="10"/>
  <c r="O79" i="10"/>
  <c r="P79" i="10"/>
  <c r="Q79" i="10"/>
  <c r="E80" i="10"/>
  <c r="F80" i="10"/>
  <c r="O80" i="10"/>
  <c r="P80" i="10"/>
  <c r="Q80" i="10"/>
  <c r="E81" i="10"/>
  <c r="F81" i="10"/>
  <c r="O81" i="10"/>
  <c r="P81" i="10"/>
  <c r="Q81" i="10"/>
  <c r="E82" i="10"/>
  <c r="F82" i="10"/>
  <c r="O82" i="10"/>
  <c r="P82" i="10"/>
  <c r="Q82" i="10"/>
  <c r="E83" i="10"/>
  <c r="F83" i="10"/>
  <c r="O83" i="10"/>
  <c r="P83" i="10"/>
  <c r="Q83" i="10"/>
  <c r="E84" i="10"/>
  <c r="F84" i="10"/>
  <c r="O84" i="10"/>
  <c r="P84" i="10"/>
  <c r="Q84" i="10"/>
  <c r="E85" i="10"/>
  <c r="F85" i="10"/>
  <c r="O85" i="10"/>
  <c r="P85" i="10"/>
  <c r="Q85" i="10"/>
  <c r="E86" i="10"/>
  <c r="F86" i="10"/>
  <c r="O86" i="10"/>
  <c r="P86" i="10"/>
  <c r="Q86" i="10"/>
  <c r="E87" i="10"/>
  <c r="F87" i="10"/>
  <c r="O87" i="10"/>
  <c r="P87" i="10"/>
  <c r="Q87" i="10"/>
  <c r="E88" i="10"/>
  <c r="F88" i="10"/>
  <c r="O88" i="10"/>
  <c r="P88" i="10"/>
  <c r="Q88" i="10"/>
  <c r="E89" i="10"/>
  <c r="F89" i="10"/>
  <c r="O89" i="10"/>
  <c r="P89" i="10"/>
  <c r="Q89" i="10"/>
  <c r="E90" i="10"/>
  <c r="F90" i="10"/>
  <c r="O90" i="10"/>
  <c r="P90" i="10"/>
  <c r="Q90" i="10"/>
  <c r="E91" i="10"/>
  <c r="F91" i="10"/>
  <c r="O91" i="10"/>
  <c r="P91" i="10"/>
  <c r="Q91" i="10"/>
  <c r="E92" i="10"/>
  <c r="F92" i="10"/>
  <c r="O92" i="10"/>
  <c r="P92" i="10"/>
  <c r="Q92" i="10"/>
  <c r="E93" i="10"/>
  <c r="F93" i="10"/>
  <c r="O93" i="10"/>
  <c r="P93" i="10"/>
  <c r="Q93" i="10"/>
  <c r="E94" i="10"/>
  <c r="F94" i="10"/>
  <c r="O94" i="10"/>
  <c r="P94" i="10"/>
  <c r="Q94" i="10"/>
  <c r="E95" i="10"/>
  <c r="F95" i="10"/>
  <c r="O95" i="10"/>
  <c r="P95" i="10"/>
  <c r="Q95" i="10"/>
  <c r="E96" i="10"/>
  <c r="F96" i="10"/>
  <c r="O96" i="10"/>
  <c r="P96" i="10"/>
  <c r="Q96" i="10"/>
  <c r="E97" i="10"/>
  <c r="F97" i="10"/>
  <c r="O97" i="10"/>
  <c r="P97" i="10"/>
  <c r="Q97" i="10"/>
  <c r="E98" i="10"/>
  <c r="F98" i="10"/>
  <c r="O98" i="10"/>
  <c r="P98" i="10"/>
  <c r="Q98" i="10"/>
  <c r="E99" i="10"/>
  <c r="F99" i="10"/>
  <c r="O99" i="10"/>
  <c r="P99" i="10"/>
  <c r="Q99" i="10"/>
  <c r="E100" i="10"/>
  <c r="F100" i="10"/>
  <c r="O100" i="10"/>
  <c r="P100" i="10"/>
  <c r="Q100" i="10"/>
  <c r="E101" i="10"/>
  <c r="F101" i="10"/>
  <c r="O101" i="10"/>
  <c r="P101" i="10"/>
  <c r="Q101" i="10"/>
  <c r="E102" i="10"/>
  <c r="F102" i="10"/>
  <c r="O102" i="10"/>
  <c r="P102" i="10"/>
  <c r="Q102" i="10"/>
  <c r="E103" i="10"/>
  <c r="F103" i="10"/>
  <c r="O103" i="10"/>
  <c r="P103" i="10"/>
  <c r="Q103" i="10"/>
  <c r="E104" i="10"/>
  <c r="F104" i="10"/>
  <c r="O104" i="10"/>
  <c r="P104" i="10"/>
  <c r="Q104" i="10"/>
  <c r="E105" i="10"/>
  <c r="F105" i="10"/>
  <c r="O105" i="10"/>
  <c r="P105" i="10"/>
  <c r="Q105" i="10"/>
  <c r="E107" i="10"/>
  <c r="F107" i="10"/>
  <c r="O107" i="10"/>
  <c r="P107" i="10"/>
  <c r="Q107" i="10"/>
  <c r="E108" i="10"/>
  <c r="F108" i="10"/>
  <c r="O108" i="10"/>
  <c r="P108" i="10"/>
  <c r="Q108" i="10"/>
  <c r="E106" i="10"/>
  <c r="F106" i="10"/>
  <c r="O106" i="10"/>
  <c r="P106" i="10"/>
  <c r="Q106" i="10"/>
  <c r="E110" i="10"/>
  <c r="F110" i="10"/>
  <c r="O110" i="10"/>
  <c r="P110" i="10"/>
  <c r="Q110" i="10"/>
  <c r="E111" i="10"/>
  <c r="F111" i="10"/>
  <c r="O111" i="10"/>
  <c r="P111" i="10"/>
  <c r="Q111" i="10"/>
  <c r="E112" i="10"/>
  <c r="F112" i="10"/>
  <c r="O112" i="10"/>
  <c r="P112" i="10"/>
  <c r="Q112" i="10"/>
  <c r="E113" i="10"/>
  <c r="F113" i="10"/>
  <c r="O113" i="10"/>
  <c r="P113" i="10"/>
  <c r="Q113" i="10"/>
  <c r="E114" i="10"/>
  <c r="F114" i="10"/>
  <c r="O114" i="10"/>
  <c r="P114" i="10"/>
  <c r="Q114" i="10"/>
  <c r="E115" i="10"/>
  <c r="F115" i="10"/>
  <c r="O115" i="10"/>
  <c r="P115" i="10"/>
  <c r="Q115" i="10"/>
  <c r="E116" i="10"/>
  <c r="F116" i="10"/>
  <c r="O116" i="10"/>
  <c r="P116" i="10"/>
  <c r="Q116" i="10"/>
  <c r="E117" i="10"/>
  <c r="F117" i="10"/>
  <c r="O117" i="10"/>
  <c r="P117" i="10"/>
  <c r="Q117" i="10"/>
  <c r="E118" i="10"/>
  <c r="F118" i="10"/>
  <c r="O118" i="10"/>
  <c r="P118" i="10"/>
  <c r="Q118" i="10"/>
  <c r="E119" i="10"/>
  <c r="F119" i="10"/>
  <c r="O119" i="10"/>
  <c r="P119" i="10"/>
  <c r="Q119" i="10"/>
  <c r="E120" i="10"/>
  <c r="F120" i="10"/>
  <c r="O120" i="10"/>
  <c r="P120" i="10"/>
  <c r="Q120" i="10"/>
  <c r="E121" i="10"/>
  <c r="F121" i="10"/>
  <c r="O121" i="10"/>
  <c r="P121" i="10"/>
  <c r="Q121" i="10"/>
  <c r="E122" i="10"/>
  <c r="F122" i="10"/>
  <c r="O122" i="10"/>
  <c r="P122" i="10"/>
  <c r="Q122" i="10"/>
  <c r="E123" i="10"/>
  <c r="F123" i="10"/>
  <c r="O123" i="10"/>
  <c r="P123" i="10"/>
  <c r="Q123" i="10"/>
  <c r="E124" i="10"/>
  <c r="F124" i="10"/>
  <c r="O124" i="10"/>
  <c r="P124" i="10"/>
  <c r="Q124" i="10"/>
  <c r="E125" i="10"/>
  <c r="F125" i="10"/>
  <c r="O125" i="10"/>
  <c r="P125" i="10"/>
  <c r="Q125" i="10"/>
  <c r="E126" i="10"/>
  <c r="F126" i="10"/>
  <c r="O126" i="10"/>
  <c r="P126" i="10"/>
  <c r="Q126" i="10"/>
  <c r="E127" i="10"/>
  <c r="F127" i="10"/>
  <c r="O127" i="10"/>
  <c r="P127" i="10"/>
  <c r="Q127" i="10"/>
  <c r="E128" i="10"/>
  <c r="F128" i="10"/>
  <c r="O128" i="10"/>
  <c r="P128" i="10"/>
  <c r="Q128" i="10"/>
  <c r="E129" i="10"/>
  <c r="F129" i="10"/>
  <c r="O129" i="10"/>
  <c r="P129" i="10"/>
  <c r="Q129" i="10"/>
  <c r="E130" i="10"/>
  <c r="F130" i="10"/>
  <c r="O130" i="10"/>
  <c r="P130" i="10"/>
  <c r="Q130" i="10"/>
  <c r="E131" i="10"/>
  <c r="F131" i="10"/>
  <c r="O131" i="10"/>
  <c r="P131" i="10"/>
  <c r="Q131" i="10"/>
  <c r="E132" i="10"/>
  <c r="F132" i="10"/>
  <c r="O132" i="10"/>
  <c r="P132" i="10"/>
  <c r="Q132" i="10"/>
  <c r="E133" i="10"/>
  <c r="F133" i="10"/>
  <c r="O133" i="10"/>
  <c r="P133" i="10"/>
  <c r="Q133" i="10"/>
  <c r="E134" i="10"/>
  <c r="F134" i="10"/>
  <c r="O134" i="10"/>
  <c r="P134" i="10"/>
  <c r="Q134" i="10"/>
  <c r="E135" i="10"/>
  <c r="F135" i="10"/>
  <c r="O135" i="10"/>
  <c r="P135" i="10"/>
  <c r="Q135" i="10"/>
  <c r="E136" i="10"/>
  <c r="F136" i="10"/>
  <c r="O136" i="10"/>
  <c r="P136" i="10"/>
  <c r="Q136" i="10"/>
  <c r="E137" i="10"/>
  <c r="F137" i="10"/>
  <c r="O137" i="10"/>
  <c r="P137" i="10"/>
  <c r="Q137" i="10"/>
  <c r="E138" i="10"/>
  <c r="F138" i="10"/>
  <c r="O138" i="10"/>
  <c r="P138" i="10"/>
  <c r="Q138" i="10"/>
  <c r="E139" i="10"/>
  <c r="F139" i="10"/>
  <c r="O139" i="10"/>
  <c r="P139" i="10"/>
  <c r="Q139" i="10"/>
  <c r="E140" i="10"/>
  <c r="F140" i="10"/>
  <c r="O140" i="10"/>
  <c r="P140" i="10"/>
  <c r="Q140" i="10"/>
  <c r="E141" i="10"/>
  <c r="F141" i="10"/>
  <c r="O141" i="10"/>
  <c r="P141" i="10"/>
  <c r="Q141" i="10"/>
  <c r="E142" i="10"/>
  <c r="F142" i="10"/>
  <c r="O142" i="10"/>
  <c r="P142" i="10"/>
  <c r="Q142" i="10"/>
  <c r="E143" i="10"/>
  <c r="F143" i="10"/>
  <c r="O143" i="10"/>
  <c r="P143" i="10"/>
  <c r="Q143" i="10"/>
  <c r="E144" i="10"/>
  <c r="F144" i="10"/>
  <c r="O144" i="10"/>
  <c r="P144" i="10"/>
  <c r="Q144" i="10"/>
  <c r="E145" i="10"/>
  <c r="F145" i="10"/>
  <c r="O145" i="10"/>
  <c r="P145" i="10"/>
  <c r="Q145" i="10"/>
  <c r="E146" i="10"/>
  <c r="F146" i="10"/>
  <c r="O146" i="10"/>
  <c r="P146" i="10"/>
  <c r="Q146" i="10"/>
  <c r="E147" i="10"/>
  <c r="F147" i="10"/>
  <c r="O147" i="10"/>
  <c r="P147" i="10"/>
  <c r="Q147" i="10"/>
  <c r="E148" i="10"/>
  <c r="F148" i="10"/>
  <c r="O148" i="10"/>
  <c r="P148" i="10"/>
  <c r="Q148" i="10"/>
  <c r="E149" i="10"/>
  <c r="F149" i="10"/>
  <c r="O149" i="10"/>
  <c r="P149" i="10"/>
  <c r="Q149" i="10"/>
  <c r="E150" i="10"/>
  <c r="F150" i="10"/>
  <c r="O150" i="10"/>
  <c r="P150" i="10"/>
  <c r="Q150" i="10"/>
  <c r="E151" i="10"/>
  <c r="F151" i="10"/>
  <c r="O151" i="10"/>
  <c r="P151" i="10"/>
  <c r="Q151" i="10"/>
  <c r="E152" i="10"/>
  <c r="F152" i="10"/>
  <c r="O152" i="10"/>
  <c r="P152" i="10"/>
  <c r="Q152" i="10"/>
  <c r="E153" i="10"/>
  <c r="F153" i="10"/>
  <c r="O153" i="10"/>
  <c r="P153" i="10"/>
  <c r="Q153" i="10"/>
  <c r="E154" i="10"/>
  <c r="F154" i="10"/>
  <c r="O154" i="10"/>
  <c r="P154" i="10"/>
  <c r="Q154" i="10"/>
  <c r="E155" i="10"/>
  <c r="F155" i="10"/>
  <c r="O155" i="10"/>
  <c r="P155" i="10"/>
  <c r="Q155" i="10"/>
  <c r="E156" i="10"/>
  <c r="F156" i="10"/>
  <c r="O156" i="10"/>
  <c r="P156" i="10"/>
  <c r="Q156" i="10"/>
  <c r="E157" i="10"/>
  <c r="F157" i="10"/>
  <c r="O157" i="10"/>
  <c r="P157" i="10"/>
  <c r="Q157" i="10"/>
  <c r="E158" i="10"/>
  <c r="F158" i="10"/>
  <c r="O158" i="10"/>
  <c r="P158" i="10"/>
  <c r="Q158" i="10"/>
  <c r="E159" i="10"/>
  <c r="F159" i="10"/>
  <c r="O159" i="10"/>
  <c r="P159" i="10"/>
  <c r="Q159" i="10"/>
  <c r="E160" i="10"/>
  <c r="F160" i="10"/>
  <c r="O160" i="10"/>
  <c r="P160" i="10"/>
  <c r="Q160" i="10"/>
  <c r="E161" i="10"/>
  <c r="F161" i="10"/>
  <c r="O161" i="10"/>
  <c r="P161" i="10"/>
  <c r="Q161" i="10"/>
  <c r="E162" i="10"/>
  <c r="F162" i="10"/>
  <c r="O162" i="10"/>
  <c r="P162" i="10"/>
  <c r="Q162" i="10"/>
  <c r="E163" i="10"/>
  <c r="F163" i="10"/>
  <c r="O163" i="10"/>
  <c r="P163" i="10"/>
  <c r="Q163" i="10"/>
  <c r="E164" i="10"/>
  <c r="F164" i="10"/>
  <c r="O164" i="10"/>
  <c r="P164" i="10"/>
  <c r="Q164" i="10"/>
  <c r="E165" i="10"/>
  <c r="F165" i="10"/>
  <c r="O165" i="10"/>
  <c r="P165" i="10"/>
  <c r="Q165" i="10"/>
  <c r="E166" i="10"/>
  <c r="F166" i="10"/>
  <c r="O166" i="10"/>
  <c r="P166" i="10"/>
  <c r="Q166" i="10"/>
  <c r="E167" i="10"/>
  <c r="F167" i="10"/>
  <c r="O167" i="10"/>
  <c r="P167" i="10"/>
  <c r="Q167" i="10"/>
  <c r="E168" i="10"/>
  <c r="F168" i="10"/>
  <c r="O168" i="10"/>
  <c r="P168" i="10"/>
  <c r="Q168" i="10"/>
  <c r="E169" i="10"/>
  <c r="F169" i="10"/>
  <c r="O169" i="10"/>
  <c r="P169" i="10"/>
  <c r="Q169" i="10"/>
  <c r="E170" i="10"/>
  <c r="F170" i="10"/>
  <c r="O170" i="10"/>
  <c r="P170" i="10"/>
  <c r="Q170" i="10"/>
  <c r="E171" i="10"/>
  <c r="F171" i="10"/>
  <c r="O171" i="10"/>
  <c r="P171" i="10"/>
  <c r="Q171" i="10"/>
  <c r="E172" i="10"/>
  <c r="F172" i="10"/>
  <c r="O172" i="10"/>
  <c r="P172" i="10"/>
  <c r="Q172" i="10"/>
  <c r="E173" i="10"/>
  <c r="F173" i="10"/>
  <c r="O173" i="10"/>
  <c r="P173" i="10"/>
  <c r="Q173" i="10"/>
  <c r="E174" i="10"/>
  <c r="F174" i="10"/>
  <c r="O174" i="10"/>
  <c r="P174" i="10"/>
  <c r="Q174" i="10"/>
  <c r="E175" i="10"/>
  <c r="F175" i="10"/>
  <c r="O175" i="10"/>
  <c r="P175" i="10"/>
  <c r="Q175" i="10"/>
  <c r="E176" i="10"/>
  <c r="F176" i="10"/>
  <c r="O176" i="10"/>
  <c r="P176" i="10"/>
  <c r="Q176" i="10"/>
  <c r="E177" i="10"/>
  <c r="F177" i="10"/>
  <c r="O177" i="10"/>
  <c r="P177" i="10"/>
  <c r="Q177" i="10"/>
  <c r="E178" i="10"/>
  <c r="F178" i="10"/>
  <c r="O178" i="10"/>
  <c r="P178" i="10"/>
  <c r="Q178" i="10"/>
  <c r="E179" i="10"/>
  <c r="F179" i="10"/>
  <c r="O179" i="10"/>
  <c r="P179" i="10"/>
  <c r="Q179" i="10"/>
  <c r="E180" i="10"/>
  <c r="F180" i="10"/>
  <c r="O180" i="10"/>
  <c r="P180" i="10"/>
  <c r="Q180" i="10"/>
  <c r="E181" i="10"/>
  <c r="F181" i="10"/>
  <c r="O181" i="10"/>
  <c r="P181" i="10"/>
  <c r="Q181" i="10"/>
  <c r="E182" i="10"/>
  <c r="F182" i="10"/>
  <c r="O182" i="10"/>
  <c r="P182" i="10"/>
  <c r="Q182" i="10"/>
  <c r="E183" i="10"/>
  <c r="F183" i="10"/>
  <c r="O183" i="10"/>
  <c r="P183" i="10"/>
  <c r="Q183" i="10"/>
  <c r="E184" i="10"/>
  <c r="F184" i="10"/>
  <c r="O184" i="10"/>
  <c r="P184" i="10"/>
  <c r="Q184" i="10"/>
  <c r="E185" i="10"/>
  <c r="F185" i="10"/>
  <c r="O185" i="10"/>
  <c r="P185" i="10"/>
  <c r="Q185" i="10"/>
  <c r="E186" i="10"/>
  <c r="F186" i="10"/>
  <c r="O186" i="10"/>
  <c r="P186" i="10"/>
  <c r="Q186" i="10"/>
  <c r="E187" i="10"/>
  <c r="F187" i="10"/>
  <c r="O187" i="10"/>
  <c r="P187" i="10"/>
  <c r="Q187" i="10"/>
  <c r="E188" i="10"/>
  <c r="F188" i="10"/>
  <c r="O188" i="10"/>
  <c r="P188" i="10"/>
  <c r="Q188" i="10"/>
  <c r="E189" i="10"/>
  <c r="F189" i="10"/>
  <c r="O189" i="10"/>
  <c r="P189" i="10"/>
  <c r="Q189" i="10"/>
  <c r="E190" i="10"/>
  <c r="F190" i="10"/>
  <c r="O190" i="10"/>
  <c r="P190" i="10"/>
  <c r="Q190" i="10"/>
  <c r="E191" i="10"/>
  <c r="F191" i="10"/>
  <c r="O191" i="10"/>
  <c r="P191" i="10"/>
  <c r="Q191" i="10"/>
  <c r="E192" i="10"/>
  <c r="F192" i="10"/>
  <c r="O192" i="10"/>
  <c r="P192" i="10"/>
  <c r="Q192" i="10"/>
  <c r="E193" i="10"/>
  <c r="F193" i="10"/>
  <c r="O193" i="10"/>
  <c r="P193" i="10"/>
  <c r="Q193" i="10"/>
  <c r="E194" i="10"/>
  <c r="F194" i="10"/>
  <c r="O194" i="10"/>
  <c r="P194" i="10"/>
  <c r="Q194" i="10"/>
  <c r="E195" i="10"/>
  <c r="F195" i="10"/>
  <c r="O195" i="10"/>
  <c r="P195" i="10"/>
  <c r="Q195" i="10"/>
  <c r="E196" i="10"/>
  <c r="F196" i="10"/>
  <c r="O196" i="10"/>
  <c r="P196" i="10"/>
  <c r="Q196" i="10"/>
  <c r="E197" i="10"/>
  <c r="F197" i="10"/>
  <c r="O197" i="10"/>
  <c r="P197" i="10"/>
  <c r="Q197" i="10"/>
  <c r="E198" i="10"/>
  <c r="F198" i="10"/>
  <c r="O198" i="10"/>
  <c r="P198" i="10"/>
  <c r="Q198" i="10"/>
  <c r="E199" i="10"/>
  <c r="F199" i="10"/>
  <c r="O199" i="10"/>
  <c r="P199" i="10"/>
  <c r="Q199" i="10"/>
  <c r="E201" i="10"/>
  <c r="F201" i="10"/>
  <c r="O201" i="10"/>
  <c r="P201" i="10"/>
  <c r="Q201" i="10"/>
  <c r="E202" i="10"/>
  <c r="F202" i="10"/>
  <c r="O202" i="10"/>
  <c r="P202" i="10"/>
  <c r="Q202" i="10"/>
  <c r="E203" i="10"/>
  <c r="F203" i="10"/>
  <c r="O203" i="10"/>
  <c r="P203" i="10"/>
  <c r="Q203" i="10"/>
  <c r="E204" i="10"/>
  <c r="F204" i="10"/>
  <c r="O204" i="10"/>
  <c r="P204" i="10"/>
  <c r="Q204" i="10"/>
  <c r="E205" i="10"/>
  <c r="F205" i="10"/>
  <c r="O205" i="10"/>
  <c r="P205" i="10"/>
  <c r="Q205" i="10"/>
  <c r="E206" i="10"/>
  <c r="F206" i="10"/>
  <c r="O206" i="10"/>
  <c r="P206" i="10"/>
  <c r="Q206" i="10"/>
  <c r="E207" i="10"/>
  <c r="F207" i="10"/>
  <c r="O207" i="10"/>
  <c r="P207" i="10"/>
  <c r="Q207" i="10"/>
  <c r="E208" i="10"/>
  <c r="F208" i="10"/>
  <c r="O208" i="10"/>
  <c r="P208" i="10"/>
  <c r="Q208" i="10"/>
  <c r="E209" i="10"/>
  <c r="F209" i="10"/>
  <c r="O209" i="10"/>
  <c r="P209" i="10"/>
  <c r="Q209" i="10"/>
  <c r="E210" i="10"/>
  <c r="F210" i="10"/>
  <c r="O210" i="10"/>
  <c r="P210" i="10"/>
  <c r="Q210" i="10"/>
  <c r="E211" i="10"/>
  <c r="F211" i="10"/>
  <c r="O211" i="10"/>
  <c r="P211" i="10"/>
  <c r="Q211" i="10"/>
  <c r="E212" i="10"/>
  <c r="F212" i="10"/>
  <c r="O212" i="10"/>
  <c r="P212" i="10"/>
  <c r="Q212" i="10"/>
  <c r="E213" i="10"/>
  <c r="F213" i="10"/>
  <c r="O213" i="10"/>
  <c r="P213" i="10"/>
  <c r="Q213" i="10"/>
  <c r="E214" i="10"/>
  <c r="F214" i="10"/>
  <c r="O214" i="10"/>
  <c r="P214" i="10"/>
  <c r="Q214" i="10"/>
  <c r="E215" i="10"/>
  <c r="F215" i="10"/>
  <c r="O215" i="10"/>
  <c r="P215" i="10"/>
  <c r="Q215" i="10"/>
  <c r="E216" i="10"/>
  <c r="F216" i="10"/>
  <c r="O216" i="10"/>
  <c r="P216" i="10"/>
  <c r="Q216" i="10"/>
  <c r="E217" i="10"/>
  <c r="F217" i="10"/>
  <c r="O217" i="10"/>
  <c r="P217" i="10"/>
  <c r="Q217" i="10"/>
  <c r="E218" i="10"/>
  <c r="F218" i="10"/>
  <c r="O218" i="10"/>
  <c r="P218" i="10"/>
  <c r="Q218" i="10"/>
  <c r="E219" i="10"/>
  <c r="F219" i="10"/>
  <c r="O219" i="10"/>
  <c r="P219" i="10"/>
  <c r="Q219" i="10"/>
  <c r="E220" i="10"/>
  <c r="F220" i="10"/>
  <c r="O220" i="10"/>
  <c r="P220" i="10"/>
  <c r="Q220" i="10"/>
  <c r="E221" i="10"/>
  <c r="F221" i="10"/>
  <c r="O221" i="10"/>
  <c r="P221" i="10"/>
  <c r="Q221" i="10"/>
  <c r="E222" i="10"/>
  <c r="F222" i="10"/>
  <c r="O222" i="10"/>
  <c r="P222" i="10"/>
  <c r="Q222" i="10"/>
  <c r="E223" i="10"/>
  <c r="F223" i="10"/>
  <c r="O223" i="10"/>
  <c r="P223" i="10"/>
  <c r="Q223" i="10"/>
  <c r="E224" i="10"/>
  <c r="F224" i="10"/>
  <c r="O224" i="10"/>
  <c r="P224" i="10"/>
  <c r="Q224" i="10"/>
  <c r="E225" i="10"/>
  <c r="F225" i="10"/>
  <c r="O225" i="10"/>
  <c r="P225" i="10"/>
  <c r="Q225" i="10"/>
  <c r="E226" i="10"/>
  <c r="F226" i="10"/>
  <c r="O226" i="10"/>
  <c r="P226" i="10"/>
  <c r="Q226" i="10"/>
  <c r="E227" i="10"/>
  <c r="F227" i="10"/>
  <c r="O227" i="10"/>
  <c r="P227" i="10"/>
  <c r="Q227" i="10"/>
  <c r="E228" i="10"/>
  <c r="F228" i="10"/>
  <c r="O228" i="10"/>
  <c r="P228" i="10"/>
  <c r="Q228" i="10"/>
  <c r="E229" i="10"/>
  <c r="F229" i="10"/>
  <c r="O229" i="10"/>
  <c r="P229" i="10"/>
  <c r="Q229" i="10"/>
  <c r="E230" i="10"/>
  <c r="F230" i="10"/>
  <c r="O230" i="10"/>
  <c r="P230" i="10"/>
  <c r="Q230" i="10"/>
  <c r="E231" i="10"/>
  <c r="F231" i="10"/>
  <c r="O231" i="10"/>
  <c r="P231" i="10"/>
  <c r="Q231" i="10"/>
  <c r="E232" i="10"/>
  <c r="F232" i="10"/>
  <c r="O232" i="10"/>
  <c r="P232" i="10"/>
  <c r="Q232" i="10"/>
  <c r="E233" i="10"/>
  <c r="F233" i="10"/>
  <c r="O233" i="10"/>
  <c r="P233" i="10"/>
  <c r="Q233" i="10"/>
  <c r="E234" i="10"/>
  <c r="F234" i="10"/>
  <c r="O234" i="10"/>
  <c r="P234" i="10"/>
  <c r="Q234" i="10"/>
  <c r="E236" i="10"/>
  <c r="F236" i="10"/>
  <c r="O236" i="10"/>
  <c r="P236" i="10"/>
  <c r="Q236" i="10"/>
  <c r="E237" i="10"/>
  <c r="F237" i="10"/>
  <c r="O237" i="10"/>
  <c r="P237" i="10"/>
  <c r="Q237" i="10"/>
  <c r="E238" i="10"/>
  <c r="F238" i="10"/>
  <c r="O238" i="10"/>
  <c r="P238" i="10"/>
  <c r="Q238" i="10"/>
  <c r="E239" i="10"/>
  <c r="F239" i="10"/>
  <c r="O239" i="10"/>
  <c r="P239" i="10"/>
  <c r="Q239" i="10"/>
  <c r="E240" i="10"/>
  <c r="F240" i="10"/>
  <c r="O240" i="10"/>
  <c r="P240" i="10"/>
  <c r="Q240" i="10"/>
  <c r="E241" i="10"/>
  <c r="F241" i="10"/>
  <c r="O241" i="10"/>
  <c r="P241" i="10"/>
  <c r="Q241" i="10"/>
  <c r="E242" i="10"/>
  <c r="F242" i="10"/>
  <c r="O242" i="10"/>
  <c r="P242" i="10"/>
  <c r="Q242" i="10"/>
  <c r="E243" i="10"/>
  <c r="F243" i="10"/>
  <c r="O243" i="10"/>
  <c r="P243" i="10"/>
  <c r="Q243" i="10"/>
  <c r="E244" i="10"/>
  <c r="F244" i="10"/>
  <c r="O244" i="10"/>
  <c r="P244" i="10"/>
  <c r="Q244" i="10"/>
  <c r="E245" i="10"/>
  <c r="F245" i="10"/>
  <c r="O245" i="10"/>
  <c r="P245" i="10"/>
  <c r="Q245" i="10"/>
  <c r="E246" i="10"/>
  <c r="F246" i="10"/>
  <c r="O246" i="10"/>
  <c r="P246" i="10"/>
  <c r="Q246" i="10"/>
  <c r="E247" i="10"/>
  <c r="F247" i="10"/>
  <c r="O247" i="10"/>
  <c r="P247" i="10"/>
  <c r="Q247" i="10"/>
  <c r="E248" i="10"/>
  <c r="F248" i="10"/>
  <c r="O248" i="10"/>
  <c r="P248" i="10"/>
  <c r="Q248" i="10"/>
  <c r="E249" i="10"/>
  <c r="F249" i="10"/>
  <c r="O249" i="10"/>
  <c r="P249" i="10"/>
  <c r="Q249" i="10"/>
  <c r="E250" i="10"/>
  <c r="F250" i="10"/>
  <c r="O250" i="10"/>
  <c r="P250" i="10"/>
  <c r="Q250" i="10"/>
  <c r="E251" i="10"/>
  <c r="F251" i="10"/>
  <c r="O251" i="10"/>
  <c r="P251" i="10"/>
  <c r="Q251" i="10"/>
  <c r="E252" i="10"/>
  <c r="F252" i="10"/>
  <c r="O252" i="10"/>
  <c r="P252" i="10"/>
  <c r="Q252" i="10"/>
  <c r="E253" i="10"/>
  <c r="F253" i="10"/>
  <c r="O253" i="10"/>
  <c r="P253" i="10"/>
  <c r="Q253" i="10"/>
  <c r="E254" i="10"/>
  <c r="F254" i="10"/>
  <c r="O254" i="10"/>
  <c r="P254" i="10"/>
  <c r="Q254" i="10"/>
  <c r="E255" i="10"/>
  <c r="F255" i="10"/>
  <c r="O255" i="10"/>
  <c r="P255" i="10"/>
  <c r="Q255" i="10"/>
  <c r="E256" i="10"/>
  <c r="F256" i="10"/>
  <c r="O256" i="10"/>
  <c r="P256" i="10"/>
  <c r="Q256" i="10"/>
  <c r="E257" i="10"/>
  <c r="F257" i="10"/>
  <c r="O257" i="10"/>
  <c r="P257" i="10"/>
  <c r="Q257" i="10"/>
  <c r="E258" i="10"/>
  <c r="F258" i="10"/>
  <c r="O258" i="10"/>
  <c r="P258" i="10"/>
  <c r="Q258" i="10"/>
  <c r="E259" i="10"/>
  <c r="F259" i="10"/>
  <c r="O259" i="10"/>
  <c r="P259" i="10"/>
  <c r="Q259" i="10"/>
  <c r="E260" i="10"/>
  <c r="F260" i="10"/>
  <c r="O260" i="10"/>
  <c r="P260" i="10"/>
  <c r="Q260" i="10"/>
  <c r="E261" i="10"/>
  <c r="F261" i="10"/>
  <c r="O261" i="10"/>
  <c r="P261" i="10"/>
  <c r="Q261" i="10"/>
  <c r="E262" i="10"/>
  <c r="F262" i="10"/>
  <c r="O262" i="10"/>
  <c r="P262" i="10"/>
  <c r="Q262" i="10"/>
  <c r="E263" i="10"/>
  <c r="F263" i="10"/>
  <c r="O263" i="10"/>
  <c r="P263" i="10"/>
  <c r="Q263" i="10"/>
  <c r="E264" i="10"/>
  <c r="F264" i="10"/>
  <c r="O264" i="10"/>
  <c r="P264" i="10"/>
  <c r="Q264" i="10"/>
  <c r="E265" i="10"/>
  <c r="F265" i="10"/>
  <c r="O265" i="10"/>
  <c r="P265" i="10"/>
  <c r="Q265" i="10"/>
  <c r="E266" i="10"/>
  <c r="F266" i="10"/>
  <c r="O266" i="10"/>
  <c r="P266" i="10"/>
  <c r="Q266" i="10"/>
  <c r="E267" i="10"/>
  <c r="F267" i="10"/>
  <c r="O267" i="10"/>
  <c r="P267" i="10"/>
  <c r="Q267" i="10"/>
  <c r="E268" i="10"/>
  <c r="F268" i="10"/>
  <c r="O268" i="10"/>
  <c r="P268" i="10"/>
  <c r="Q268" i="10"/>
  <c r="E269" i="10"/>
  <c r="F269" i="10"/>
  <c r="O269" i="10"/>
  <c r="P269" i="10"/>
  <c r="Q269" i="10"/>
  <c r="E270" i="10"/>
  <c r="F270" i="10"/>
  <c r="O270" i="10"/>
  <c r="P270" i="10"/>
  <c r="Q270" i="10"/>
  <c r="E271" i="10"/>
  <c r="F271" i="10"/>
  <c r="O271" i="10"/>
  <c r="P271" i="10"/>
  <c r="Q271" i="10"/>
  <c r="E272" i="10"/>
  <c r="F272" i="10"/>
  <c r="O272" i="10"/>
  <c r="P272" i="10"/>
  <c r="Q272" i="10"/>
  <c r="E273" i="10"/>
  <c r="F273" i="10"/>
  <c r="O273" i="10"/>
  <c r="P273" i="10"/>
  <c r="Q273" i="10"/>
  <c r="E274" i="10"/>
  <c r="F274" i="10"/>
  <c r="O274" i="10"/>
  <c r="P274" i="10"/>
  <c r="Q274" i="10"/>
  <c r="E275" i="10"/>
  <c r="F275" i="10"/>
  <c r="O275" i="10"/>
  <c r="P275" i="10"/>
  <c r="Q275" i="10"/>
  <c r="E276" i="10"/>
  <c r="F276" i="10"/>
  <c r="O276" i="10"/>
  <c r="P276" i="10"/>
  <c r="Q276" i="10"/>
  <c r="E277" i="10"/>
  <c r="F277" i="10"/>
  <c r="O277" i="10"/>
  <c r="P277" i="10"/>
  <c r="Q277" i="10"/>
  <c r="E278" i="10"/>
  <c r="F278" i="10"/>
  <c r="O278" i="10"/>
  <c r="P278" i="10"/>
  <c r="Q278" i="10"/>
  <c r="E279" i="10"/>
  <c r="F279" i="10"/>
  <c r="O279" i="10"/>
  <c r="P279" i="10"/>
  <c r="Q279" i="10"/>
  <c r="E280" i="10"/>
  <c r="F280" i="10"/>
  <c r="O280" i="10"/>
  <c r="P280" i="10"/>
  <c r="Q280" i="10"/>
  <c r="E281" i="10"/>
  <c r="F281" i="10"/>
  <c r="O281" i="10"/>
  <c r="P281" i="10"/>
  <c r="Q281" i="10"/>
  <c r="E282" i="10"/>
  <c r="F282" i="10"/>
  <c r="O282" i="10"/>
  <c r="P282" i="10"/>
  <c r="Q282" i="10"/>
  <c r="E283" i="10"/>
  <c r="F283" i="10"/>
  <c r="O283" i="10"/>
  <c r="P283" i="10"/>
  <c r="Q283" i="10"/>
  <c r="E284" i="10"/>
  <c r="F284" i="10"/>
  <c r="O284" i="10"/>
  <c r="P284" i="10"/>
  <c r="Q284" i="10"/>
  <c r="E285" i="10"/>
  <c r="F285" i="10"/>
  <c r="O285" i="10"/>
  <c r="P285" i="10"/>
  <c r="Q285" i="10"/>
  <c r="E286" i="10"/>
  <c r="F286" i="10"/>
  <c r="O286" i="10"/>
  <c r="P286" i="10"/>
  <c r="Q286" i="10"/>
  <c r="E287" i="10"/>
  <c r="F287" i="10"/>
  <c r="O287" i="10"/>
  <c r="P287" i="10"/>
  <c r="Q287" i="10"/>
  <c r="E288" i="10"/>
  <c r="F288" i="10"/>
  <c r="O288" i="10"/>
  <c r="P288" i="10"/>
  <c r="Q288" i="10"/>
  <c r="E289" i="10"/>
  <c r="F289" i="10"/>
  <c r="O289" i="10"/>
  <c r="P289" i="10"/>
  <c r="Q289" i="10"/>
  <c r="E290" i="10"/>
  <c r="F290" i="10"/>
  <c r="O290" i="10"/>
  <c r="P290" i="10"/>
  <c r="Q290" i="10"/>
  <c r="E291" i="10"/>
  <c r="F291" i="10"/>
  <c r="O291" i="10"/>
  <c r="P291" i="10"/>
  <c r="Q291" i="10"/>
  <c r="E292" i="10"/>
  <c r="F292" i="10"/>
  <c r="O292" i="10"/>
  <c r="P292" i="10"/>
  <c r="Q292" i="10"/>
  <c r="E293" i="10"/>
  <c r="F293" i="10"/>
  <c r="O293" i="10"/>
  <c r="P293" i="10"/>
  <c r="Q293" i="10"/>
  <c r="E294" i="10"/>
  <c r="F294" i="10"/>
  <c r="O294" i="10"/>
  <c r="P294" i="10"/>
  <c r="Q294" i="10"/>
  <c r="E295" i="10"/>
  <c r="F295" i="10"/>
  <c r="O295" i="10"/>
  <c r="P295" i="10"/>
  <c r="Q295" i="10"/>
  <c r="E296" i="10"/>
  <c r="F296" i="10"/>
  <c r="O296" i="10"/>
  <c r="P296" i="10"/>
  <c r="Q296" i="10"/>
  <c r="E297" i="10"/>
  <c r="F297" i="10"/>
  <c r="O297" i="10"/>
  <c r="P297" i="10"/>
  <c r="Q297" i="10"/>
  <c r="E298" i="10"/>
  <c r="F298" i="10"/>
  <c r="O298" i="10"/>
  <c r="P298" i="10"/>
  <c r="Q298" i="10"/>
  <c r="E299" i="10"/>
  <c r="F299" i="10"/>
  <c r="O299" i="10"/>
  <c r="P299" i="10"/>
  <c r="Q299" i="10"/>
  <c r="E300" i="10"/>
  <c r="F300" i="10"/>
  <c r="O300" i="10"/>
  <c r="P300" i="10"/>
  <c r="Q300" i="10"/>
  <c r="E301" i="10"/>
  <c r="F301" i="10"/>
  <c r="O301" i="10"/>
  <c r="P301" i="10"/>
  <c r="Q301" i="10"/>
  <c r="E302" i="10"/>
  <c r="F302" i="10"/>
  <c r="O302" i="10"/>
  <c r="P302" i="10"/>
  <c r="Q302" i="10"/>
  <c r="E303" i="10"/>
  <c r="F303" i="10"/>
  <c r="O303" i="10"/>
  <c r="P303" i="10"/>
  <c r="Q303" i="10"/>
  <c r="E304" i="10"/>
  <c r="F304" i="10"/>
  <c r="O304" i="10"/>
  <c r="P304" i="10"/>
  <c r="Q304" i="10"/>
  <c r="E305" i="10"/>
  <c r="F305" i="10"/>
  <c r="O305" i="10"/>
  <c r="P305" i="10"/>
  <c r="Q305" i="10"/>
  <c r="E306" i="10"/>
  <c r="F306" i="10"/>
  <c r="O306" i="10"/>
  <c r="P306" i="10"/>
  <c r="Q306" i="10"/>
  <c r="E307" i="10"/>
  <c r="F307" i="10"/>
  <c r="O307" i="10"/>
  <c r="P307" i="10"/>
  <c r="Q307" i="10"/>
  <c r="E308" i="10"/>
  <c r="F308" i="10"/>
  <c r="O308" i="10"/>
  <c r="P308" i="10"/>
  <c r="Q308" i="10"/>
  <c r="E309" i="10"/>
  <c r="F309" i="10"/>
  <c r="O309" i="10"/>
  <c r="P309" i="10"/>
  <c r="Q309" i="10"/>
  <c r="E310" i="10"/>
  <c r="F310" i="10"/>
  <c r="O310" i="10"/>
  <c r="P310" i="10"/>
  <c r="Q310" i="10"/>
  <c r="E311" i="10"/>
  <c r="F311" i="10"/>
  <c r="O311" i="10"/>
  <c r="P311" i="10"/>
  <c r="Q311" i="10"/>
  <c r="E312" i="10"/>
  <c r="F312" i="10"/>
  <c r="O312" i="10"/>
  <c r="P312" i="10"/>
  <c r="Q312" i="10"/>
  <c r="E313" i="10"/>
  <c r="F313" i="10"/>
  <c r="O313" i="10"/>
  <c r="P313" i="10"/>
  <c r="Q313" i="10"/>
  <c r="E314" i="10"/>
  <c r="F314" i="10"/>
  <c r="O314" i="10"/>
  <c r="P314" i="10"/>
  <c r="Q314" i="10"/>
  <c r="E315" i="10"/>
  <c r="F315" i="10"/>
  <c r="O315" i="10"/>
  <c r="P315" i="10"/>
  <c r="Q315" i="10"/>
  <c r="E316" i="10"/>
  <c r="F316" i="10"/>
  <c r="O316" i="10"/>
  <c r="P316" i="10"/>
  <c r="Q316" i="10"/>
  <c r="E317" i="10"/>
  <c r="F317" i="10"/>
  <c r="O317" i="10"/>
  <c r="P317" i="10"/>
  <c r="Q317" i="10"/>
  <c r="E318" i="10"/>
  <c r="F318" i="10"/>
  <c r="O318" i="10"/>
  <c r="P318" i="10"/>
  <c r="Q318" i="10"/>
  <c r="E319" i="10"/>
  <c r="F319" i="10"/>
  <c r="O319" i="10"/>
  <c r="P319" i="10"/>
  <c r="Q319" i="10"/>
  <c r="E320" i="10"/>
  <c r="F320" i="10"/>
  <c r="O320" i="10"/>
  <c r="P320" i="10"/>
  <c r="Q320" i="10"/>
  <c r="E321" i="10"/>
  <c r="F321" i="10"/>
  <c r="O321" i="10"/>
  <c r="P321" i="10"/>
  <c r="Q321" i="10"/>
  <c r="E322" i="10"/>
  <c r="F322" i="10"/>
  <c r="O322" i="10"/>
  <c r="P322" i="10"/>
  <c r="Q322" i="10"/>
  <c r="E109" i="10"/>
  <c r="F109" i="10"/>
  <c r="O109" i="10"/>
  <c r="P109" i="10"/>
  <c r="Q109" i="10"/>
  <c r="E235" i="10"/>
  <c r="F235" i="10"/>
  <c r="O235" i="10"/>
  <c r="P235" i="10"/>
  <c r="Q235" i="10"/>
  <c r="E200" i="10"/>
  <c r="F200" i="10"/>
  <c r="O200" i="10"/>
  <c r="P200" i="10"/>
  <c r="Q200" i="10"/>
  <c r="D235" i="10"/>
  <c r="D200" i="10"/>
  <c r="H9" i="6" l="1"/>
  <c r="G9" i="6"/>
  <c r="C4" i="10" s="1"/>
  <c r="D1" i="17" l="1"/>
  <c r="E1" i="17" s="1"/>
  <c r="F1" i="17" s="1"/>
  <c r="G1" i="17" s="1"/>
  <c r="B1" i="12" l="1"/>
  <c r="C1" i="12" s="1"/>
  <c r="C9" i="13" l="1"/>
  <c r="D321" i="10" l="1"/>
  <c r="D322" i="10"/>
  <c r="D109" i="10"/>
  <c r="Q5" i="10"/>
  <c r="P5" i="10"/>
  <c r="E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107" i="10"/>
  <c r="D108" i="10"/>
  <c r="D106" i="10"/>
  <c r="D110" i="10"/>
  <c r="D111" i="10"/>
  <c r="D112" i="10"/>
  <c r="D113" i="10"/>
  <c r="D114" i="10"/>
  <c r="D115" i="10"/>
  <c r="D116" i="10"/>
  <c r="D117" i="10"/>
  <c r="D118" i="10"/>
  <c r="D119" i="10"/>
  <c r="D120" i="10"/>
  <c r="D121" i="10"/>
  <c r="D122" i="10"/>
  <c r="D123" i="10"/>
  <c r="D124" i="10"/>
  <c r="D125" i="10"/>
  <c r="D126" i="10"/>
  <c r="D127" i="10"/>
  <c r="D128" i="10"/>
  <c r="D129" i="10"/>
  <c r="D130" i="10"/>
  <c r="D131" i="10"/>
  <c r="D132" i="10"/>
  <c r="D133" i="10"/>
  <c r="D134" i="10"/>
  <c r="D135" i="10"/>
  <c r="D136" i="10"/>
  <c r="D137" i="10"/>
  <c r="D138" i="10"/>
  <c r="D139" i="10"/>
  <c r="D140" i="10"/>
  <c r="D141" i="10"/>
  <c r="D142" i="10"/>
  <c r="D143" i="10"/>
  <c r="D144" i="10"/>
  <c r="D145" i="10"/>
  <c r="D146" i="10"/>
  <c r="D147" i="10"/>
  <c r="D148" i="10"/>
  <c r="D149" i="10"/>
  <c r="D150" i="10"/>
  <c r="D151" i="10"/>
  <c r="D152" i="10"/>
  <c r="D153" i="10"/>
  <c r="D154" i="10"/>
  <c r="D155" i="10"/>
  <c r="D156" i="10"/>
  <c r="D157" i="10"/>
  <c r="D158" i="10"/>
  <c r="D159" i="10"/>
  <c r="D160" i="10"/>
  <c r="D161" i="10"/>
  <c r="D162" i="10"/>
  <c r="D163" i="10"/>
  <c r="D164" i="10"/>
  <c r="D165" i="10"/>
  <c r="D166" i="10"/>
  <c r="D167" i="10"/>
  <c r="D168" i="10"/>
  <c r="D169" i="10"/>
  <c r="D170" i="10"/>
  <c r="D171" i="10"/>
  <c r="D172" i="10"/>
  <c r="D173" i="10"/>
  <c r="D174" i="10"/>
  <c r="D175" i="10"/>
  <c r="D176" i="10"/>
  <c r="D177" i="10"/>
  <c r="D178" i="10"/>
  <c r="D179" i="10"/>
  <c r="D180" i="10"/>
  <c r="D181" i="10"/>
  <c r="D182" i="10"/>
  <c r="D183" i="10"/>
  <c r="D184" i="10"/>
  <c r="D185" i="10"/>
  <c r="D186" i="10"/>
  <c r="D187" i="10"/>
  <c r="D188" i="10"/>
  <c r="D189" i="10"/>
  <c r="D190" i="10"/>
  <c r="D191" i="10"/>
  <c r="D192" i="10"/>
  <c r="D193" i="10"/>
  <c r="D194" i="10"/>
  <c r="D195" i="10"/>
  <c r="D196" i="10"/>
  <c r="D197" i="10"/>
  <c r="D198" i="10"/>
  <c r="D199" i="10"/>
  <c r="D201" i="10"/>
  <c r="D202" i="10"/>
  <c r="D203" i="10"/>
  <c r="D204" i="10"/>
  <c r="D205" i="10"/>
  <c r="D206" i="10"/>
  <c r="D207" i="10"/>
  <c r="D208" i="10"/>
  <c r="D209" i="10"/>
  <c r="D210" i="10"/>
  <c r="D211" i="10"/>
  <c r="D212" i="10"/>
  <c r="D213" i="10"/>
  <c r="D214" i="10"/>
  <c r="D215" i="10"/>
  <c r="D216" i="10"/>
  <c r="D217" i="10"/>
  <c r="D218" i="10"/>
  <c r="D219" i="10"/>
  <c r="D220" i="10"/>
  <c r="D221" i="10"/>
  <c r="D222" i="10"/>
  <c r="D223" i="10"/>
  <c r="D224" i="10"/>
  <c r="D225" i="10"/>
  <c r="D226" i="10"/>
  <c r="D227" i="10"/>
  <c r="D228" i="10"/>
  <c r="D229" i="10"/>
  <c r="D230" i="10"/>
  <c r="D231" i="10"/>
  <c r="D232" i="10"/>
  <c r="D233" i="10"/>
  <c r="D234" i="10"/>
  <c r="D236" i="10"/>
  <c r="D237" i="10"/>
  <c r="D238" i="10"/>
  <c r="D239" i="10"/>
  <c r="D240" i="10"/>
  <c r="D241" i="10"/>
  <c r="D242" i="10"/>
  <c r="D243" i="10"/>
  <c r="D244" i="10"/>
  <c r="D245" i="10"/>
  <c r="D246" i="10"/>
  <c r="D247" i="10"/>
  <c r="D248" i="10"/>
  <c r="D249" i="10"/>
  <c r="D250" i="10"/>
  <c r="D251" i="10"/>
  <c r="D252" i="10"/>
  <c r="D253" i="10"/>
  <c r="D254" i="10"/>
  <c r="D255" i="10"/>
  <c r="D256" i="10"/>
  <c r="D257" i="10"/>
  <c r="D258" i="10"/>
  <c r="D259" i="10"/>
  <c r="D260" i="10"/>
  <c r="D261" i="10"/>
  <c r="D262" i="10"/>
  <c r="D263" i="10"/>
  <c r="D264" i="10"/>
  <c r="D265" i="10"/>
  <c r="D266" i="10"/>
  <c r="D267" i="10"/>
  <c r="D268" i="10"/>
  <c r="D269" i="10"/>
  <c r="D270" i="10"/>
  <c r="D271" i="10"/>
  <c r="D272" i="10"/>
  <c r="D273" i="10"/>
  <c r="D274" i="10"/>
  <c r="D275" i="10"/>
  <c r="D276" i="10"/>
  <c r="D277" i="10"/>
  <c r="D278" i="10"/>
  <c r="D279" i="10"/>
  <c r="D280" i="10"/>
  <c r="D281" i="10"/>
  <c r="D282" i="10"/>
  <c r="D283" i="10"/>
  <c r="D284" i="10"/>
  <c r="D285" i="10"/>
  <c r="D286" i="10"/>
  <c r="D287" i="10"/>
  <c r="D288" i="10"/>
  <c r="D289" i="10"/>
  <c r="D290" i="10"/>
  <c r="D291" i="10"/>
  <c r="D292" i="10"/>
  <c r="D293" i="10"/>
  <c r="D294" i="10"/>
  <c r="D295" i="10"/>
  <c r="D296" i="10"/>
  <c r="D297" i="10"/>
  <c r="D298" i="10"/>
  <c r="D299" i="10"/>
  <c r="D300" i="10"/>
  <c r="D301" i="10"/>
  <c r="D302" i="10"/>
  <c r="D303" i="10"/>
  <c r="D304" i="10"/>
  <c r="D305" i="10"/>
  <c r="D306" i="10"/>
  <c r="D307" i="10"/>
  <c r="D308" i="10"/>
  <c r="D309" i="10"/>
  <c r="D310" i="10"/>
  <c r="D311" i="10"/>
  <c r="D312" i="10"/>
  <c r="D313" i="10"/>
  <c r="D314" i="10"/>
  <c r="D315" i="10"/>
  <c r="D316" i="10"/>
  <c r="D317" i="10"/>
  <c r="D318" i="10"/>
  <c r="D319" i="10"/>
  <c r="D320" i="10"/>
  <c r="O5" i="10" l="1"/>
  <c r="B9" i="13" l="1"/>
  <c r="B5" i="13" s="1"/>
  <c r="C322" i="10" l="1"/>
  <c r="C318" i="10"/>
  <c r="C321" i="10"/>
  <c r="F9" i="13"/>
  <c r="E9" i="13"/>
  <c r="C5" i="10"/>
  <c r="B21" i="13" a="1"/>
  <c r="B99" i="13" a="1"/>
  <c r="B71" i="13" a="1"/>
  <c r="B43" i="13" a="1"/>
  <c r="B80" i="13" a="1"/>
  <c r="B22" i="13" a="1"/>
  <c r="B115" i="13" a="1"/>
  <c r="B87" i="13" a="1"/>
  <c r="B59" i="13" a="1"/>
  <c r="B94" i="13" a="1"/>
  <c r="B27" i="13" a="1"/>
  <c r="B121" i="13" a="1"/>
  <c r="B103" i="13" a="1"/>
  <c r="B75" i="13" a="1"/>
  <c r="B47" i="13" a="1"/>
  <c r="B28" i="13" a="1"/>
  <c r="B36" i="13" a="1"/>
  <c r="B119" i="13" a="1"/>
  <c r="B91" i="13" a="1"/>
  <c r="B95" i="13" a="1"/>
  <c r="B29" i="13" a="1"/>
  <c r="B52" i="13" a="1"/>
  <c r="B17" i="13" a="1"/>
  <c r="B107" i="13" a="1"/>
  <c r="B96" i="13" a="1"/>
  <c r="B30" i="13" a="1"/>
  <c r="B68" i="13" a="1"/>
  <c r="B40" i="13" a="1"/>
  <c r="B24" i="13" a="1"/>
  <c r="B111" i="13" a="1"/>
  <c r="B18" i="13" a="1"/>
  <c r="B84" i="13" a="1"/>
  <c r="B56" i="13" a="1"/>
  <c r="B44" i="13" a="1"/>
  <c r="B110" i="13" a="1"/>
  <c r="B33" i="13" a="1"/>
  <c r="B100" i="13" a="1"/>
  <c r="B72" i="13" a="1"/>
  <c r="B60" i="13" a="1"/>
  <c r="B46" i="13" a="1"/>
  <c r="B49" i="13" a="1"/>
  <c r="B116" i="13" a="1"/>
  <c r="B88" i="13" a="1"/>
  <c r="B76" i="13" a="1"/>
  <c r="B26" i="13" a="1"/>
  <c r="B65" i="13" a="1"/>
  <c r="B37" i="13" a="1"/>
  <c r="B104" i="13" a="1"/>
  <c r="B92" i="13" a="1"/>
  <c r="B31" i="13" a="1"/>
  <c r="B81" i="13" a="1"/>
  <c r="B53" i="13" a="1"/>
  <c r="B108" i="13" a="1"/>
  <c r="B32" i="13" a="1"/>
  <c r="B97" i="13" a="1"/>
  <c r="B69" i="13" a="1"/>
  <c r="B19" i="13" a="1"/>
  <c r="B25" i="13" a="1"/>
  <c r="B113" i="13" a="1"/>
  <c r="B85" i="13" a="1"/>
  <c r="B41" i="13" a="1"/>
  <c r="B45" i="13" a="1"/>
  <c r="B34" i="13" a="1"/>
  <c r="B101" i="13" a="1"/>
  <c r="B57" i="13" a="1"/>
  <c r="B61" i="13" a="1"/>
  <c r="B50" i="13" a="1"/>
  <c r="B117" i="13" a="1"/>
  <c r="B73" i="13" a="1"/>
  <c r="B77" i="13" a="1"/>
  <c r="B66" i="13" a="1"/>
  <c r="B122" i="13" a="1"/>
  <c r="B89" i="13" a="1"/>
  <c r="B93" i="13" a="1"/>
  <c r="B82" i="13" a="1"/>
  <c r="B38" i="13" a="1"/>
  <c r="B105" i="13" a="1"/>
  <c r="B109" i="13" a="1"/>
  <c r="B98" i="13" a="1"/>
  <c r="B54" i="13" a="1"/>
  <c r="B20" i="13" a="1"/>
  <c r="B48" i="13" a="1"/>
  <c r="B114" i="13" a="1"/>
  <c r="B70" i="13" a="1"/>
  <c r="B42" i="13" a="1"/>
  <c r="B62" i="13" a="1"/>
  <c r="B120" i="13" a="1"/>
  <c r="B86" i="13" a="1"/>
  <c r="B58" i="13" a="1"/>
  <c r="B112" i="13" a="1"/>
  <c r="B35" i="13" a="1"/>
  <c r="B102" i="13" a="1"/>
  <c r="B74" i="13" a="1"/>
  <c r="B63" i="13" a="1"/>
  <c r="B51" i="13" a="1"/>
  <c r="B118" i="13" a="1"/>
  <c r="B90" i="13" a="1"/>
  <c r="B64" i="13" a="1"/>
  <c r="B67" i="13" a="1"/>
  <c r="B39" i="13" a="1"/>
  <c r="B106" i="13" a="1"/>
  <c r="B78" i="13" a="1"/>
  <c r="B83" i="13" a="1"/>
  <c r="B55" i="13" a="1"/>
  <c r="B23" i="13" a="1"/>
  <c r="B79" i="13" a="1"/>
  <c r="D9" i="13"/>
  <c r="C200" i="10" l="1"/>
  <c r="H200" i="10" s="1"/>
  <c r="I200" i="10" s="1"/>
  <c r="J200" i="10" s="1"/>
  <c r="S200" i="10" s="1"/>
  <c r="C235" i="10"/>
  <c r="H235" i="10" s="1"/>
  <c r="I235" i="10" s="1"/>
  <c r="J235" i="10" s="1"/>
  <c r="S235" i="10" s="1"/>
  <c r="B16" i="13" a="1"/>
  <c r="G1828" i="6" l="1"/>
  <c r="G357" i="6"/>
  <c r="G1278" i="6"/>
  <c r="G1632" i="6"/>
  <c r="G1684" i="6"/>
  <c r="G179" i="6"/>
  <c r="G1693" i="6"/>
  <c r="G1649" i="6"/>
  <c r="G120" i="6"/>
  <c r="G1265" i="6"/>
  <c r="G1824" i="6"/>
  <c r="G503" i="6"/>
  <c r="G1651" i="6"/>
  <c r="G253" i="6"/>
  <c r="G1714" i="6"/>
  <c r="G1802" i="6"/>
  <c r="G539" i="6"/>
  <c r="G1991" i="6"/>
  <c r="G1699" i="6"/>
  <c r="G1857" i="6"/>
  <c r="G1823" i="6"/>
  <c r="G174" i="6"/>
  <c r="G514" i="6"/>
  <c r="G1858" i="6"/>
  <c r="G307" i="6"/>
  <c r="G1578" i="6"/>
  <c r="K1578" i="6" s="1"/>
  <c r="L1578" i="6" s="1"/>
  <c r="G1892" i="6"/>
  <c r="G2162" i="6"/>
  <c r="K2162" i="6" s="1"/>
  <c r="L2162" i="6" s="1"/>
  <c r="G1115" i="6"/>
  <c r="K1115" i="6" s="1"/>
  <c r="L1115" i="6" s="1"/>
  <c r="G512" i="6"/>
  <c r="G803" i="6"/>
  <c r="G895" i="6"/>
  <c r="G874" i="6"/>
  <c r="G191" i="6"/>
  <c r="G1967" i="6"/>
  <c r="G509" i="6"/>
  <c r="G127" i="6"/>
  <c r="G1291" i="6"/>
  <c r="G1669" i="6"/>
  <c r="G1515" i="6"/>
  <c r="G141" i="6"/>
  <c r="G263" i="6"/>
  <c r="G1767" i="6"/>
  <c r="G155" i="6"/>
  <c r="G1631" i="6"/>
  <c r="G1686" i="6"/>
  <c r="G1667" i="6"/>
  <c r="G1634" i="6"/>
  <c r="G1805" i="6"/>
  <c r="G1095" i="6"/>
  <c r="G1569" i="6"/>
  <c r="G1671" i="6"/>
  <c r="K1671" i="6" s="1"/>
  <c r="L1671" i="6" s="1"/>
  <c r="G1964" i="6"/>
  <c r="G1650" i="6"/>
  <c r="G1936" i="6"/>
  <c r="G2250" i="6"/>
  <c r="K2250" i="6" s="1"/>
  <c r="L2250" i="6" s="1"/>
  <c r="G194" i="6"/>
  <c r="G1677" i="6"/>
  <c r="G1014" i="6"/>
  <c r="G280" i="6"/>
  <c r="G258" i="6"/>
  <c r="G1507" i="6"/>
  <c r="G1478" i="6"/>
  <c r="G1263" i="6"/>
  <c r="G1332" i="6"/>
  <c r="G1119" i="6"/>
  <c r="G2100" i="6"/>
  <c r="G242" i="6"/>
  <c r="G891" i="6"/>
  <c r="G482" i="6"/>
  <c r="G486" i="6"/>
  <c r="G928" i="6"/>
  <c r="G1885" i="6"/>
  <c r="G332" i="6"/>
  <c r="G1344" i="6"/>
  <c r="G2197" i="6"/>
  <c r="G1997" i="6"/>
  <c r="G143" i="6"/>
  <c r="G110" i="6"/>
  <c r="G1231" i="6"/>
  <c r="G522" i="6"/>
  <c r="G2153" i="6"/>
  <c r="G1112" i="6"/>
  <c r="G1961" i="6"/>
  <c r="G1647" i="6"/>
  <c r="G1381" i="6"/>
  <c r="G1637" i="6"/>
  <c r="G1262" i="6"/>
  <c r="G2295" i="6"/>
  <c r="G1968" i="6"/>
  <c r="G195" i="6"/>
  <c r="G1338" i="6"/>
  <c r="G801" i="6"/>
  <c r="G1861" i="6"/>
  <c r="G114" i="6"/>
  <c r="G2096" i="6"/>
  <c r="G779" i="6"/>
  <c r="G1851" i="6"/>
  <c r="G190" i="6"/>
  <c r="G1483" i="6"/>
  <c r="K1483" i="6" s="1"/>
  <c r="L1483" i="6" s="1"/>
  <c r="G1383" i="6"/>
  <c r="G828" i="6"/>
  <c r="K828" i="6" s="1"/>
  <c r="L828" i="6" s="1"/>
  <c r="G580" i="6"/>
  <c r="G1745" i="6"/>
  <c r="G1049" i="6"/>
  <c r="G256" i="6"/>
  <c r="G1597" i="6"/>
  <c r="G1382" i="6"/>
  <c r="G1773" i="6"/>
  <c r="G122" i="6"/>
  <c r="G1932" i="6"/>
  <c r="G1681" i="6"/>
  <c r="G1136" i="6"/>
  <c r="G2047" i="6"/>
  <c r="G1825" i="6"/>
  <c r="G2061" i="6"/>
  <c r="G2006" i="6"/>
  <c r="G88" i="6"/>
  <c r="G1347" i="6"/>
  <c r="G1817" i="6"/>
  <c r="G129" i="6"/>
  <c r="G893" i="6"/>
  <c r="G2279" i="6"/>
  <c r="G2149" i="6"/>
  <c r="G504" i="6"/>
  <c r="G2026" i="6"/>
  <c r="G1736" i="6"/>
  <c r="G1375" i="6"/>
  <c r="G2252" i="6"/>
  <c r="G824" i="6"/>
  <c r="G1007" i="6"/>
  <c r="G1603" i="6"/>
  <c r="G1091" i="6"/>
  <c r="G1818" i="6"/>
  <c r="K1818" i="6" s="1"/>
  <c r="L1818" i="6" s="1"/>
  <c r="G1672" i="6"/>
  <c r="G1969" i="6"/>
  <c r="G2253" i="6"/>
  <c r="G1380" i="6"/>
  <c r="G616" i="6"/>
  <c r="G2007" i="6"/>
  <c r="G1195" i="6"/>
  <c r="G1787" i="6"/>
  <c r="G2324" i="6"/>
  <c r="K2324" i="6" s="1"/>
  <c r="L2324" i="6" s="1"/>
  <c r="G1538" i="6"/>
  <c r="G1697" i="6"/>
  <c r="G1285" i="6"/>
  <c r="G1784" i="6"/>
  <c r="G2139" i="6"/>
  <c r="G485" i="6"/>
  <c r="G1666" i="6"/>
  <c r="G1207" i="6"/>
  <c r="G1475" i="6"/>
  <c r="G1341" i="6"/>
  <c r="G1881" i="6"/>
  <c r="G1646" i="6"/>
  <c r="G444" i="6"/>
  <c r="G125" i="6"/>
  <c r="G2267" i="6"/>
  <c r="G1856" i="6"/>
  <c r="G2151" i="6"/>
  <c r="G1701" i="6"/>
  <c r="G1232" i="6"/>
  <c r="G1884" i="6"/>
  <c r="G1893" i="6"/>
  <c r="G1536" i="6"/>
  <c r="G1255" i="6"/>
  <c r="G2157" i="6"/>
  <c r="G2150" i="6"/>
  <c r="G2321" i="6"/>
  <c r="K2321" i="6" s="1"/>
  <c r="L2321" i="6" s="1"/>
  <c r="G821" i="6"/>
  <c r="G147" i="6"/>
  <c r="G1339" i="6"/>
  <c r="G1970" i="6"/>
  <c r="G1373" i="6"/>
  <c r="G1537" i="6"/>
  <c r="G136" i="6"/>
  <c r="G1819" i="6"/>
  <c r="G584" i="6"/>
  <c r="G408" i="6"/>
  <c r="G111" i="6"/>
  <c r="G932" i="6"/>
  <c r="G2060" i="6"/>
  <c r="G1732" i="6"/>
  <c r="G2266" i="6"/>
  <c r="G2023" i="6"/>
  <c r="G1233" i="6"/>
  <c r="G418" i="6"/>
  <c r="G2104" i="6"/>
  <c r="G115" i="6"/>
  <c r="G188" i="6"/>
  <c r="G228" i="6"/>
  <c r="G914" i="6"/>
  <c r="G33" i="6"/>
  <c r="G2248" i="6"/>
  <c r="G303" i="6"/>
  <c r="G1965" i="6"/>
  <c r="G1692" i="6"/>
  <c r="G2122" i="6"/>
  <c r="G1944" i="6"/>
  <c r="G1687" i="6"/>
  <c r="G57" i="6"/>
  <c r="G1912" i="6"/>
  <c r="G1723" i="6"/>
  <c r="G551" i="6"/>
  <c r="G1852" i="6"/>
  <c r="G27" i="6"/>
  <c r="G177" i="6"/>
  <c r="G490" i="6"/>
  <c r="G2056" i="6"/>
  <c r="G355" i="6"/>
  <c r="G780" i="6"/>
  <c r="G2280" i="6"/>
  <c r="G2332" i="6"/>
  <c r="G2214" i="6"/>
  <c r="G1350" i="6"/>
  <c r="G562" i="6"/>
  <c r="G133" i="6"/>
  <c r="G472" i="6"/>
  <c r="G2260" i="6"/>
  <c r="G1438" i="6"/>
  <c r="G2021" i="6"/>
  <c r="G123" i="6"/>
  <c r="G1084" i="6"/>
  <c r="G126" i="6"/>
  <c r="G1374" i="6"/>
  <c r="G297" i="6"/>
  <c r="G1617" i="6"/>
  <c r="G325" i="6"/>
  <c r="G2276" i="6"/>
  <c r="G1925" i="6"/>
  <c r="G1945" i="6"/>
  <c r="G148" i="6"/>
  <c r="G1837" i="6"/>
  <c r="G1068" i="6"/>
  <c r="G1703" i="6"/>
  <c r="G845" i="6"/>
  <c r="G1446" i="6"/>
  <c r="G1742" i="6"/>
  <c r="G906" i="6"/>
  <c r="G495" i="6"/>
  <c r="G1268" i="6"/>
  <c r="G2238" i="6"/>
  <c r="G243" i="6"/>
  <c r="G869" i="6"/>
  <c r="G1494" i="6"/>
  <c r="G393" i="6"/>
  <c r="K393" i="6" s="1"/>
  <c r="L393" i="6" s="1"/>
  <c r="G1792" i="6"/>
  <c r="G713" i="6"/>
  <c r="G524" i="6"/>
  <c r="G1340" i="6"/>
  <c r="G1582" i="6"/>
  <c r="G743" i="6"/>
  <c r="G1960" i="6"/>
  <c r="G1173" i="6"/>
  <c r="G1645" i="6"/>
  <c r="G1789" i="6"/>
  <c r="G2123" i="6"/>
  <c r="G2293" i="6"/>
  <c r="G1606" i="6"/>
  <c r="G1785" i="6"/>
  <c r="G1838" i="6"/>
  <c r="G1458" i="6"/>
  <c r="G761" i="6"/>
  <c r="G1506" i="6"/>
  <c r="G572" i="6"/>
  <c r="G189" i="6"/>
  <c r="G2124" i="6"/>
  <c r="G1275" i="6"/>
  <c r="G871" i="6"/>
  <c r="G272" i="6"/>
  <c r="G1496" i="6"/>
  <c r="G1934" i="6"/>
  <c r="G1770" i="6"/>
  <c r="G137" i="6"/>
  <c r="G1962" i="6"/>
  <c r="G935" i="6"/>
  <c r="G1943" i="6"/>
  <c r="G1346" i="6"/>
  <c r="G1299" i="6"/>
  <c r="G1544" i="6"/>
  <c r="G1234" i="6"/>
  <c r="G1674" i="6"/>
  <c r="G2297" i="6"/>
  <c r="G1657" i="6"/>
  <c r="G388" i="6"/>
  <c r="G1926" i="6"/>
  <c r="G1568" i="6"/>
  <c r="G1282" i="6"/>
  <c r="G735" i="6"/>
  <c r="G90" i="6"/>
  <c r="G2178" i="6"/>
  <c r="G1750" i="6"/>
  <c r="G2087" i="6"/>
  <c r="G1998" i="6"/>
  <c r="G582" i="6"/>
  <c r="G856" i="6"/>
  <c r="G1253" i="6"/>
  <c r="G1664" i="6"/>
  <c r="G757" i="6"/>
  <c r="G1070" i="6"/>
  <c r="G187" i="6"/>
  <c r="G257" i="6"/>
  <c r="G1933" i="6"/>
  <c r="G492" i="6"/>
  <c r="G1103" i="6"/>
  <c r="G1277" i="6"/>
  <c r="G781" i="6"/>
  <c r="G1071" i="6"/>
  <c r="G904" i="6"/>
  <c r="G501" i="6"/>
  <c r="G323" i="6"/>
  <c r="G2052" i="6"/>
  <c r="G2059" i="6"/>
  <c r="G1942" i="6"/>
  <c r="G2022" i="6"/>
  <c r="G1349" i="6"/>
  <c r="G55" i="6"/>
  <c r="G488" i="6"/>
  <c r="G1712" i="6"/>
  <c r="G178" i="6"/>
  <c r="G1546" i="6"/>
  <c r="G829" i="6"/>
  <c r="G305" i="6"/>
  <c r="G1025" i="6"/>
  <c r="G897" i="6"/>
  <c r="G1618" i="6"/>
  <c r="G2103" i="6"/>
  <c r="G1072" i="6"/>
  <c r="G1772" i="6"/>
  <c r="G2089" i="6"/>
  <c r="G1610" i="6"/>
  <c r="G1595" i="6"/>
  <c r="G934" i="6"/>
  <c r="G2187" i="6"/>
  <c r="G2270" i="6"/>
  <c r="G1482" i="6"/>
  <c r="G2028" i="6"/>
  <c r="G295" i="6"/>
  <c r="G1017" i="6"/>
  <c r="G134" i="6"/>
  <c r="G683" i="6"/>
  <c r="G300" i="6"/>
  <c r="G1804" i="6"/>
  <c r="G1993" i="6"/>
  <c r="G1995" i="6"/>
  <c r="G1543" i="6"/>
  <c r="G1286" i="6"/>
  <c r="G2247" i="6"/>
  <c r="G2090" i="6"/>
  <c r="G2043" i="6"/>
  <c r="G1236" i="6"/>
  <c r="G1078" i="6"/>
  <c r="G1287" i="6"/>
  <c r="G68" i="6"/>
  <c r="G2186" i="6"/>
  <c r="M235" i="10"/>
  <c r="N235" i="10" s="1"/>
  <c r="R235" i="10" s="1"/>
  <c r="M200" i="10"/>
  <c r="N200" i="10" s="1"/>
  <c r="R200" i="10" s="1"/>
  <c r="T235" i="10"/>
  <c r="U235" i="10" s="1"/>
  <c r="T200" i="10"/>
  <c r="U200" i="10" s="1"/>
  <c r="O1115" i="6" l="1"/>
  <c r="P1115" i="6" s="1"/>
  <c r="T1115" i="6" s="1"/>
  <c r="U1115" i="6"/>
  <c r="V1115" i="6" s="1"/>
  <c r="W1115" i="6" s="1"/>
  <c r="O2162" i="6"/>
  <c r="P2162" i="6" s="1"/>
  <c r="T2162" i="6" s="1"/>
  <c r="U2162" i="6"/>
  <c r="V2162" i="6" s="1"/>
  <c r="W2162" i="6" s="1"/>
  <c r="O1578" i="6"/>
  <c r="P1578" i="6" s="1"/>
  <c r="T1578" i="6" s="1"/>
  <c r="U1578" i="6"/>
  <c r="V1578" i="6" s="1"/>
  <c r="W1578" i="6" s="1"/>
  <c r="O1671" i="6"/>
  <c r="P1671" i="6" s="1"/>
  <c r="T1671" i="6" s="1"/>
  <c r="U1671" i="6"/>
  <c r="V1671" i="6" s="1"/>
  <c r="W1671" i="6" s="1"/>
  <c r="O1818" i="6"/>
  <c r="P1818" i="6" s="1"/>
  <c r="T1818" i="6" s="1"/>
  <c r="U1818" i="6"/>
  <c r="V1818" i="6" s="1"/>
  <c r="W1818" i="6" s="1"/>
  <c r="O1483" i="6"/>
  <c r="P1483" i="6" s="1"/>
  <c r="T1483" i="6" s="1"/>
  <c r="U1483" i="6"/>
  <c r="V1483" i="6" s="1"/>
  <c r="W1483" i="6" s="1"/>
  <c r="O2250" i="6"/>
  <c r="P2250" i="6" s="1"/>
  <c r="T2250" i="6" s="1"/>
  <c r="U2250" i="6"/>
  <c r="V2250" i="6" s="1"/>
  <c r="W2250" i="6" s="1"/>
  <c r="U2321" i="6"/>
  <c r="V2321" i="6" s="1"/>
  <c r="W2321" i="6" s="1"/>
  <c r="O2321" i="6"/>
  <c r="P2321" i="6" s="1"/>
  <c r="T2321" i="6" s="1"/>
  <c r="U2324" i="6"/>
  <c r="V2324" i="6" s="1"/>
  <c r="W2324" i="6" s="1"/>
  <c r="O2324" i="6"/>
  <c r="P2324" i="6" s="1"/>
  <c r="T2324" i="6" s="1"/>
  <c r="O828" i="6"/>
  <c r="P828" i="6" s="1"/>
  <c r="T828" i="6" s="1"/>
  <c r="U828" i="6"/>
  <c r="V828" i="6" s="1"/>
  <c r="W828" i="6" s="1"/>
  <c r="O393" i="6"/>
  <c r="P393" i="6" s="1"/>
  <c r="T393" i="6" s="1"/>
  <c r="U393" i="6"/>
  <c r="V393" i="6" s="1"/>
  <c r="W393" i="6" s="1"/>
  <c r="V200" i="10"/>
  <c r="V235" i="10"/>
  <c r="X2321" i="6" l="1"/>
  <c r="X1578" i="6"/>
  <c r="X1115" i="6"/>
  <c r="X2162" i="6"/>
  <c r="X1671" i="6"/>
  <c r="X1818" i="6"/>
  <c r="X1483" i="6"/>
  <c r="X2250" i="6"/>
  <c r="X2324" i="6"/>
  <c r="X828" i="6"/>
  <c r="X393" i="6"/>
  <c r="G795" i="6" l="1"/>
  <c r="G1281" i="6"/>
  <c r="G1706" i="6"/>
  <c r="G1300" i="6"/>
  <c r="G1495" i="6"/>
  <c r="G104" i="6"/>
  <c r="G1786" i="6"/>
  <c r="G36" i="6"/>
  <c r="G1673" i="6"/>
  <c r="G1240" i="6"/>
  <c r="G466" i="6"/>
  <c r="G749" i="6"/>
  <c r="G858" i="6"/>
  <c r="G931" i="6"/>
  <c r="G1026" i="6"/>
  <c r="G1290" i="6"/>
  <c r="G588" i="6"/>
  <c r="G405" i="6"/>
  <c r="G1508" i="6"/>
  <c r="G1443" i="6"/>
  <c r="G1682" i="6"/>
  <c r="G1081" i="6"/>
  <c r="G1056" i="6"/>
  <c r="G1027" i="6"/>
  <c r="G2327" i="6"/>
  <c r="G1816" i="6"/>
  <c r="G1902" i="6"/>
  <c r="G2268" i="6"/>
  <c r="G1230" i="6"/>
  <c r="G173" i="6"/>
  <c r="G2035" i="6"/>
  <c r="G797" i="6"/>
  <c r="G1994" i="6"/>
  <c r="G432" i="6"/>
  <c r="G431" i="6"/>
  <c r="G1497" i="6"/>
  <c r="G1759" i="6"/>
  <c r="G1596" i="6"/>
  <c r="G1178" i="6"/>
  <c r="G1752" i="6"/>
  <c r="G467" i="6"/>
  <c r="G1205" i="6"/>
  <c r="G53" i="6"/>
  <c r="G483" i="6"/>
  <c r="G650" i="6"/>
  <c r="G192" i="6"/>
  <c r="G1271" i="6"/>
  <c r="G144" i="6"/>
  <c r="G1652" i="6"/>
  <c r="G2258" i="6"/>
  <c r="G2099" i="6"/>
  <c r="G2325" i="6"/>
  <c r="K2325" i="6" s="1"/>
  <c r="L2325" i="6" s="1"/>
  <c r="G2165" i="6"/>
  <c r="G246" i="6"/>
  <c r="G69" i="6"/>
  <c r="G1615" i="6"/>
  <c r="G156" i="6"/>
  <c r="K156" i="6" s="1"/>
  <c r="L156" i="6" s="1"/>
  <c r="G1248" i="6"/>
  <c r="G1487" i="6"/>
  <c r="G684" i="6"/>
  <c r="G1029" i="6"/>
  <c r="G1244" i="6"/>
  <c r="G2177" i="6"/>
  <c r="G2209" i="6"/>
  <c r="G1186" i="6"/>
  <c r="G2217" i="6"/>
  <c r="G1417" i="6"/>
  <c r="G1491" i="6"/>
  <c r="G2114" i="6"/>
  <c r="G1073" i="6"/>
  <c r="G911" i="6"/>
  <c r="G1814" i="6"/>
  <c r="G347" i="6"/>
  <c r="G1782" i="6"/>
  <c r="G1088" i="6"/>
  <c r="G1279" i="6"/>
  <c r="G940" i="6"/>
  <c r="K940" i="6" s="1"/>
  <c r="L940" i="6" s="1"/>
  <c r="G1203" i="6"/>
  <c r="G1675" i="6"/>
  <c r="G49" i="6"/>
  <c r="G1431" i="6"/>
  <c r="G2275" i="6"/>
  <c r="G201" i="6"/>
  <c r="G930" i="6"/>
  <c r="G170" i="6"/>
  <c r="G1813" i="6"/>
  <c r="G2269" i="6"/>
  <c r="G1561" i="6"/>
  <c r="G556" i="6"/>
  <c r="G353" i="6"/>
  <c r="G1492" i="6"/>
  <c r="G1168" i="6"/>
  <c r="G2271" i="6"/>
  <c r="G1638" i="6"/>
  <c r="G229" i="6"/>
  <c r="G2013" i="6"/>
  <c r="G942" i="6"/>
  <c r="G1601" i="6"/>
  <c r="G1956" i="6"/>
  <c r="G2121" i="6"/>
  <c r="G1710" i="6"/>
  <c r="G500" i="6"/>
  <c r="G274" i="6"/>
  <c r="G1552" i="6"/>
  <c r="G527" i="6"/>
  <c r="G2296" i="6"/>
  <c r="G1545" i="6"/>
  <c r="G1783" i="6"/>
  <c r="G2261" i="6"/>
  <c r="G196" i="6"/>
  <c r="G476" i="6"/>
  <c r="G854" i="6"/>
  <c r="G1555" i="6"/>
  <c r="G1235" i="6"/>
  <c r="G2118" i="6"/>
  <c r="G221" i="6"/>
  <c r="G1441" i="6"/>
  <c r="G1698" i="6"/>
  <c r="G1267" i="6"/>
  <c r="G436" i="6"/>
  <c r="G1748" i="6"/>
  <c r="G1571" i="6"/>
  <c r="G2033" i="6"/>
  <c r="G20" i="6"/>
  <c r="G1923" i="6"/>
  <c r="G1735" i="6"/>
  <c r="G2259" i="6"/>
  <c r="G164" i="6"/>
  <c r="G473" i="6"/>
  <c r="G875" i="6"/>
  <c r="G1040" i="6"/>
  <c r="G1791" i="6"/>
  <c r="G2066" i="6"/>
  <c r="G2017" i="6"/>
  <c r="G31" i="6"/>
  <c r="G1437" i="6"/>
  <c r="G788" i="6"/>
  <c r="G377" i="6"/>
  <c r="G1192" i="6"/>
  <c r="G207" i="6"/>
  <c r="G927" i="6"/>
  <c r="G1879" i="6"/>
  <c r="G2256" i="6"/>
  <c r="G1065" i="6"/>
  <c r="G145" i="6"/>
  <c r="G2036" i="6"/>
  <c r="G925" i="6"/>
  <c r="G322" i="6"/>
  <c r="G2117" i="6"/>
  <c r="G218" i="6"/>
  <c r="G41" i="6"/>
  <c r="G744" i="6"/>
  <c r="G1434" i="6"/>
  <c r="G791" i="6"/>
  <c r="G694" i="6"/>
  <c r="G661" i="6"/>
  <c r="G1163" i="6"/>
  <c r="G1929" i="6"/>
  <c r="G1087" i="6"/>
  <c r="G245" i="6"/>
  <c r="G787" i="6"/>
  <c r="G1731" i="6"/>
  <c r="G1465" i="6"/>
  <c r="G2330" i="6"/>
  <c r="G1741" i="6"/>
  <c r="G1348" i="6"/>
  <c r="G794" i="6"/>
  <c r="G525" i="6"/>
  <c r="G358" i="6"/>
  <c r="G546" i="6"/>
  <c r="G480" i="6"/>
  <c r="G351" i="6"/>
  <c r="G342" i="6"/>
  <c r="G663" i="6"/>
  <c r="G1485" i="6"/>
  <c r="G603" i="6"/>
  <c r="G401" i="6"/>
  <c r="G861" i="6"/>
  <c r="G1106" i="6"/>
  <c r="G1613" i="6"/>
  <c r="G1612" i="6"/>
  <c r="G1479" i="6"/>
  <c r="G1598" i="6"/>
  <c r="G1500" i="6"/>
  <c r="G1064" i="6"/>
  <c r="G1077" i="6"/>
  <c r="G1204" i="6"/>
  <c r="G2211" i="6"/>
  <c r="G2210" i="6"/>
  <c r="G1958" i="6"/>
  <c r="G718" i="6"/>
  <c r="G685" i="6"/>
  <c r="G1953" i="6"/>
  <c r="G1688" i="6"/>
  <c r="G2281" i="6"/>
  <c r="G1796" i="6"/>
  <c r="G1274" i="6"/>
  <c r="G2071" i="6"/>
  <c r="G484" i="6"/>
  <c r="G2183" i="6"/>
  <c r="G410" i="6"/>
  <c r="G924" i="6"/>
  <c r="G384" i="6"/>
  <c r="G270" i="6"/>
  <c r="G1343" i="6"/>
  <c r="G1062" i="6"/>
  <c r="G717" i="6"/>
  <c r="G1028" i="6"/>
  <c r="G1505" i="6"/>
  <c r="G1432" i="6"/>
  <c r="G528" i="6"/>
  <c r="G599" i="6"/>
  <c r="G406" i="6"/>
  <c r="G877" i="6"/>
  <c r="G1237" i="6"/>
  <c r="G1227" i="6"/>
  <c r="G290" i="6"/>
  <c r="G1354" i="6"/>
  <c r="G1909" i="6"/>
  <c r="G753" i="6"/>
  <c r="G1557" i="6"/>
  <c r="G1421" i="6"/>
  <c r="G652" i="6"/>
  <c r="G1419" i="6"/>
  <c r="G1046" i="6"/>
  <c r="G1254" i="6"/>
  <c r="G885" i="6"/>
  <c r="G1616" i="6"/>
  <c r="G2082" i="6"/>
  <c r="G2282" i="6"/>
  <c r="G571" i="6"/>
  <c r="G1396" i="6"/>
  <c r="G259" i="6"/>
  <c r="G1583" i="6"/>
  <c r="G1641" i="6"/>
  <c r="G244" i="6"/>
  <c r="G548" i="6"/>
  <c r="G793" i="6"/>
  <c r="G1498" i="6"/>
  <c r="G130" i="6"/>
  <c r="G2215" i="6"/>
  <c r="G1351" i="6"/>
  <c r="G597" i="6"/>
  <c r="G1069" i="6"/>
  <c r="G2233" i="6"/>
  <c r="G1295" i="6"/>
  <c r="G1734" i="6"/>
  <c r="G1283" i="6"/>
  <c r="G2294" i="6"/>
  <c r="G86" i="6"/>
  <c r="G777" i="6"/>
  <c r="G1720" i="6"/>
  <c r="G1591" i="6"/>
  <c r="G2116" i="6"/>
  <c r="G938" i="6"/>
  <c r="G1480" i="6"/>
  <c r="G1149" i="6"/>
  <c r="G1252" i="6"/>
  <c r="G2224" i="6"/>
  <c r="G1444" i="6"/>
  <c r="G1031" i="6"/>
  <c r="G790" i="6"/>
  <c r="K790" i="6" s="1"/>
  <c r="L790" i="6" s="1"/>
  <c r="G849" i="6"/>
  <c r="G2101" i="6"/>
  <c r="G560" i="6"/>
  <c r="G271" i="6"/>
  <c r="G1581" i="6"/>
  <c r="G1445" i="6"/>
  <c r="G2322" i="6"/>
  <c r="G1602" i="6"/>
  <c r="G153" i="6"/>
  <c r="G2128" i="6"/>
  <c r="G352" i="6"/>
  <c r="G304" i="6"/>
  <c r="G225" i="6"/>
  <c r="G1941" i="6"/>
  <c r="G1086" i="6"/>
  <c r="G844" i="6"/>
  <c r="G1553" i="6"/>
  <c r="K1553" i="6" s="1"/>
  <c r="L1553" i="6" s="1"/>
  <c r="G369" i="6"/>
  <c r="G1435" i="6"/>
  <c r="G1608" i="6"/>
  <c r="G792" i="6"/>
  <c r="G1938" i="6"/>
  <c r="G2115" i="6"/>
  <c r="G2054" i="6"/>
  <c r="G1798" i="6"/>
  <c r="G1643" i="6"/>
  <c r="G1946" i="6"/>
  <c r="G437" i="6"/>
  <c r="G1753" i="6"/>
  <c r="G1451" i="6"/>
  <c r="G1867" i="6"/>
  <c r="G1808" i="6"/>
  <c r="G1576" i="6"/>
  <c r="G172" i="6"/>
  <c r="G112" i="6"/>
  <c r="G2105" i="6"/>
  <c r="G103" i="6"/>
  <c r="G439" i="6"/>
  <c r="K439" i="6" s="1"/>
  <c r="L439" i="6" s="1"/>
  <c r="G1917" i="6"/>
  <c r="G2108" i="6"/>
  <c r="G593" i="6"/>
  <c r="G1440" i="6"/>
  <c r="G1607" i="6"/>
  <c r="G1486" i="6"/>
  <c r="G1908" i="6"/>
  <c r="G1689" i="6"/>
  <c r="G1951" i="6"/>
  <c r="G2291" i="6"/>
  <c r="G165" i="6"/>
  <c r="G316" i="6"/>
  <c r="G1298" i="6"/>
  <c r="G785" i="6"/>
  <c r="G784" i="6"/>
  <c r="G1935" i="6"/>
  <c r="G1055" i="6"/>
  <c r="G1870" i="6"/>
  <c r="G1589" i="6"/>
  <c r="G2222" i="6"/>
  <c r="K2222" i="6" s="1"/>
  <c r="L2222" i="6" s="1"/>
  <c r="G873" i="6"/>
  <c r="G1481" i="6"/>
  <c r="G1075" i="6"/>
  <c r="G1833" i="6"/>
  <c r="G2107" i="6"/>
  <c r="G2155" i="6"/>
  <c r="G711" i="6"/>
  <c r="G1228" i="6"/>
  <c r="K1228" i="6" s="1"/>
  <c r="L1228" i="6" s="1"/>
  <c r="G754" i="6"/>
  <c r="G2053" i="6"/>
  <c r="G2236" i="6"/>
  <c r="G1660" i="6"/>
  <c r="G260" i="6"/>
  <c r="G1504" i="6"/>
  <c r="G1489" i="6"/>
  <c r="G1184" i="6"/>
  <c r="G1276" i="6"/>
  <c r="G2273" i="6"/>
  <c r="G2106" i="6"/>
  <c r="G783" i="6"/>
  <c r="G1079" i="6"/>
  <c r="G2274" i="6"/>
  <c r="G2102" i="6"/>
  <c r="G2292" i="6"/>
  <c r="G1928" i="6"/>
  <c r="G227" i="6"/>
  <c r="G1447" i="6"/>
  <c r="G2234" i="6"/>
  <c r="G1794" i="6"/>
  <c r="G731" i="6"/>
  <c r="G1280" i="6"/>
  <c r="G1984" i="6"/>
  <c r="G2057" i="6"/>
  <c r="G1973" i="6"/>
  <c r="G1904" i="6"/>
  <c r="G423" i="6"/>
  <c r="G1076" i="6"/>
  <c r="G1499" i="6"/>
  <c r="G939" i="6"/>
  <c r="G690" i="6"/>
  <c r="G786" i="6"/>
  <c r="G526" i="6"/>
  <c r="G1356" i="6"/>
  <c r="G2112" i="6"/>
  <c r="G832" i="6"/>
  <c r="G2212" i="6"/>
  <c r="G2111" i="6"/>
  <c r="G283" i="6"/>
  <c r="G1653" i="6"/>
  <c r="G343" i="6"/>
  <c r="G1797" i="6"/>
  <c r="G1493" i="6"/>
  <c r="G2012" i="6"/>
  <c r="G1685" i="6"/>
  <c r="G1957" i="6"/>
  <c r="G2277" i="6"/>
  <c r="G261" i="6"/>
  <c r="G1045" i="6"/>
  <c r="G1259" i="6"/>
  <c r="G402" i="6"/>
  <c r="K402" i="6" s="1"/>
  <c r="L402" i="6" s="1"/>
  <c r="G284" i="6"/>
  <c r="G1488" i="6"/>
  <c r="G471" i="6"/>
  <c r="G710" i="6"/>
  <c r="G2244" i="6"/>
  <c r="G596" i="6"/>
  <c r="G841" i="6"/>
  <c r="G864" i="6"/>
  <c r="G2031" i="6"/>
  <c r="G2070" i="6"/>
  <c r="G226" i="6"/>
  <c r="G468" i="6"/>
  <c r="G1145" i="6"/>
  <c r="G760" i="6"/>
  <c r="G2110" i="6"/>
  <c r="G494" i="6"/>
  <c r="G598" i="6"/>
  <c r="G2154" i="6"/>
  <c r="G1175" i="6"/>
  <c r="G1971" i="6"/>
  <c r="G285" i="6"/>
  <c r="G1150" i="6"/>
  <c r="G326" i="6"/>
  <c r="K326" i="6" s="1"/>
  <c r="L326" i="6" s="1"/>
  <c r="G1709" i="6"/>
  <c r="G916" i="6"/>
  <c r="G1913" i="6"/>
  <c r="G1600" i="6"/>
  <c r="G1551" i="6"/>
  <c r="G1564" i="6"/>
  <c r="G1436" i="6"/>
  <c r="G2055" i="6"/>
  <c r="G523" i="6"/>
  <c r="G1642" i="6"/>
  <c r="G1355" i="6"/>
  <c r="G171" i="6"/>
  <c r="G2163" i="6"/>
  <c r="G907" i="6"/>
  <c r="G443" i="6"/>
  <c r="G1793" i="6"/>
  <c r="G1018" i="6"/>
  <c r="G421" i="6"/>
  <c r="G1083" i="6"/>
  <c r="G1803" i="6"/>
  <c r="G2156" i="6"/>
  <c r="G108" i="6"/>
  <c r="G1836" i="6"/>
  <c r="G1788" i="6"/>
  <c r="G1182" i="6"/>
  <c r="G789" i="6"/>
  <c r="G653" i="6"/>
  <c r="G714" i="6"/>
  <c r="G550" i="6"/>
  <c r="G1812" i="6"/>
  <c r="G1795" i="6"/>
  <c r="G2058" i="6"/>
  <c r="G1394" i="6"/>
  <c r="G880" i="6"/>
  <c r="G912" i="6"/>
  <c r="G403" i="6"/>
  <c r="G2207" i="6"/>
  <c r="G47" i="6"/>
  <c r="G564" i="6"/>
  <c r="G298" i="6"/>
  <c r="G1284" i="6"/>
  <c r="G287" i="6"/>
  <c r="G1920" i="6"/>
  <c r="G288" i="6"/>
  <c r="G1740" i="6"/>
  <c r="G1066" i="6"/>
  <c r="G140" i="6"/>
  <c r="G168" i="6"/>
  <c r="G1170" i="6"/>
  <c r="G383" i="6"/>
  <c r="G166" i="6"/>
  <c r="G1930" i="6"/>
  <c r="G1082" i="6"/>
  <c r="G1715" i="6"/>
  <c r="G1214" i="6"/>
  <c r="G923" i="6"/>
  <c r="G1599" i="6"/>
  <c r="G1614" i="6"/>
  <c r="G1733" i="6"/>
  <c r="G2068" i="6"/>
  <c r="G566" i="6"/>
  <c r="G1162" i="6"/>
  <c r="G1897" i="6"/>
  <c r="K1897" i="6" s="1"/>
  <c r="L1897" i="6" s="1"/>
  <c r="G268" i="6"/>
  <c r="G1439" i="6"/>
  <c r="G374" i="6"/>
  <c r="G1353" i="6"/>
  <c r="G1206" i="6"/>
  <c r="G837" i="6"/>
  <c r="G529" i="6"/>
  <c r="G1696" i="6"/>
  <c r="G2113" i="6"/>
  <c r="G1790" i="6"/>
  <c r="G1352" i="6"/>
  <c r="G2167" i="6"/>
  <c r="G1662" i="6"/>
  <c r="G1371" i="6"/>
  <c r="G530" i="6"/>
  <c r="G1074" i="6"/>
  <c r="G936" i="6"/>
  <c r="G1030" i="6"/>
  <c r="G1939" i="6"/>
  <c r="G1501" i="6"/>
  <c r="G2331" i="6"/>
  <c r="G1302" i="6"/>
  <c r="G2011" i="6"/>
  <c r="G1918" i="6"/>
  <c r="G889" i="6"/>
  <c r="G913" i="6"/>
  <c r="G1907" i="6"/>
  <c r="G2097" i="6"/>
  <c r="G2126" i="6"/>
  <c r="G2208" i="6"/>
  <c r="G1560" i="6"/>
  <c r="G2326" i="6"/>
  <c r="G559" i="6"/>
  <c r="G762" i="6"/>
  <c r="G2213" i="6"/>
  <c r="G469" i="6"/>
  <c r="G465" i="6"/>
  <c r="G2328" i="6"/>
  <c r="G1442" i="6"/>
  <c r="G1238" i="6"/>
  <c r="G1810" i="6"/>
  <c r="G1882" i="6"/>
  <c r="G1811" i="6"/>
  <c r="G553" i="6"/>
  <c r="K553" i="6" s="1"/>
  <c r="L553" i="6" s="1"/>
  <c r="G419" i="6"/>
  <c r="G1301" i="6"/>
  <c r="K1301" i="6" s="1"/>
  <c r="L1301" i="6" s="1"/>
  <c r="G1853" i="6"/>
  <c r="G1702" i="6"/>
  <c r="G2263" i="6"/>
  <c r="G2164" i="6"/>
  <c r="G199" i="6"/>
  <c r="K199" i="6" s="1"/>
  <c r="L199" i="6" s="1"/>
  <c r="G497" i="6"/>
  <c r="G1931" i="6"/>
  <c r="G152" i="6"/>
  <c r="G412" i="6"/>
  <c r="G506" i="6"/>
  <c r="G407" i="6"/>
  <c r="G404" i="6"/>
  <c r="G665" i="6"/>
  <c r="G567" i="6"/>
  <c r="G782" i="6"/>
  <c r="G587" i="6"/>
  <c r="G1245" i="6"/>
  <c r="G1484" i="6"/>
  <c r="G1395" i="6"/>
  <c r="G435" i="6"/>
  <c r="G929" i="6"/>
  <c r="G715" i="6"/>
  <c r="G1191" i="6"/>
  <c r="G491" i="6"/>
  <c r="G920" i="6"/>
  <c r="G1090" i="6"/>
  <c r="K1838" i="6"/>
  <c r="L1838" i="6" s="1"/>
  <c r="K871" i="6"/>
  <c r="L871" i="6" s="1"/>
  <c r="K488" i="6"/>
  <c r="L488" i="6" s="1"/>
  <c r="F1" i="10"/>
  <c r="O940" i="6" l="1"/>
  <c r="P940" i="6" s="1"/>
  <c r="T940" i="6" s="1"/>
  <c r="U940" i="6"/>
  <c r="V940" i="6" s="1"/>
  <c r="W940" i="6" s="1"/>
  <c r="O199" i="6"/>
  <c r="P199" i="6" s="1"/>
  <c r="T199" i="6" s="1"/>
  <c r="U199" i="6"/>
  <c r="V199" i="6" s="1"/>
  <c r="W199" i="6" s="1"/>
  <c r="O2325" i="6"/>
  <c r="P2325" i="6" s="1"/>
  <c r="T2325" i="6" s="1"/>
  <c r="U2325" i="6"/>
  <c r="V2325" i="6" s="1"/>
  <c r="W2325" i="6" s="1"/>
  <c r="U326" i="6"/>
  <c r="V326" i="6" s="1"/>
  <c r="W326" i="6" s="1"/>
  <c r="O326" i="6"/>
  <c r="P326" i="6" s="1"/>
  <c r="T326" i="6" s="1"/>
  <c r="O2222" i="6"/>
  <c r="P2222" i="6" s="1"/>
  <c r="T2222" i="6" s="1"/>
  <c r="U2222" i="6"/>
  <c r="V2222" i="6" s="1"/>
  <c r="W2222" i="6" s="1"/>
  <c r="O1301" i="6"/>
  <c r="P1301" i="6" s="1"/>
  <c r="T1301" i="6" s="1"/>
  <c r="U1301" i="6"/>
  <c r="V1301" i="6" s="1"/>
  <c r="W1301" i="6" s="1"/>
  <c r="U439" i="6"/>
  <c r="V439" i="6" s="1"/>
  <c r="W439" i="6" s="1"/>
  <c r="O439" i="6"/>
  <c r="P439" i="6" s="1"/>
  <c r="T439" i="6" s="1"/>
  <c r="O402" i="6"/>
  <c r="P402" i="6" s="1"/>
  <c r="T402" i="6" s="1"/>
  <c r="U402" i="6"/>
  <c r="V402" i="6" s="1"/>
  <c r="W402" i="6" s="1"/>
  <c r="U1228" i="6"/>
  <c r="V1228" i="6" s="1"/>
  <c r="W1228" i="6" s="1"/>
  <c r="O1228" i="6"/>
  <c r="P1228" i="6" s="1"/>
  <c r="T1228" i="6" s="1"/>
  <c r="U1897" i="6"/>
  <c r="V1897" i="6" s="1"/>
  <c r="W1897" i="6" s="1"/>
  <c r="O1897" i="6"/>
  <c r="P1897" i="6" s="1"/>
  <c r="T1897" i="6" s="1"/>
  <c r="U156" i="6"/>
  <c r="V156" i="6" s="1"/>
  <c r="W156" i="6" s="1"/>
  <c r="O156" i="6"/>
  <c r="P156" i="6" s="1"/>
  <c r="T156" i="6" s="1"/>
  <c r="U871" i="6"/>
  <c r="V871" i="6" s="1"/>
  <c r="W871" i="6" s="1"/>
  <c r="O871" i="6"/>
  <c r="P871" i="6" s="1"/>
  <c r="T871" i="6" s="1"/>
  <c r="O790" i="6"/>
  <c r="P790" i="6" s="1"/>
  <c r="T790" i="6" s="1"/>
  <c r="U790" i="6"/>
  <c r="V790" i="6" s="1"/>
  <c r="W790" i="6" s="1"/>
  <c r="U553" i="6"/>
  <c r="V553" i="6" s="1"/>
  <c r="W553" i="6" s="1"/>
  <c r="O553" i="6"/>
  <c r="P553" i="6" s="1"/>
  <c r="T553" i="6" s="1"/>
  <c r="O1838" i="6"/>
  <c r="P1838" i="6" s="1"/>
  <c r="T1838" i="6" s="1"/>
  <c r="U1838" i="6"/>
  <c r="V1838" i="6" s="1"/>
  <c r="W1838" i="6" s="1"/>
  <c r="O488" i="6"/>
  <c r="U488" i="6"/>
  <c r="V488" i="6" s="1"/>
  <c r="W488" i="6" s="1"/>
  <c r="U1553" i="6"/>
  <c r="V1553" i="6" s="1"/>
  <c r="W1553" i="6" s="1"/>
  <c r="O1553" i="6"/>
  <c r="K150" i="6"/>
  <c r="L150" i="6" s="1"/>
  <c r="K1706" i="6"/>
  <c r="K952" i="6"/>
  <c r="L952" i="6" s="1"/>
  <c r="K957" i="6"/>
  <c r="L957" i="6" s="1"/>
  <c r="K35" i="6"/>
  <c r="L35" i="6" s="1"/>
  <c r="K1089" i="6"/>
  <c r="L1089" i="6" s="1"/>
  <c r="K71" i="6"/>
  <c r="L71" i="6" s="1"/>
  <c r="K1667" i="6"/>
  <c r="L1667" i="6" s="1"/>
  <c r="K2047" i="6"/>
  <c r="L2047" i="6" s="1"/>
  <c r="K250" i="6"/>
  <c r="L250" i="6" s="1"/>
  <c r="K232" i="6"/>
  <c r="L232" i="6" s="1"/>
  <c r="K941" i="6"/>
  <c r="L941" i="6" s="1"/>
  <c r="K958" i="6"/>
  <c r="L958" i="6" s="1"/>
  <c r="K78" i="6"/>
  <c r="L78" i="6" s="1"/>
  <c r="K1666" i="6"/>
  <c r="L1666" i="6" s="1"/>
  <c r="K949" i="6"/>
  <c r="L949" i="6" s="1"/>
  <c r="X439" i="6" l="1"/>
  <c r="X1228" i="6"/>
  <c r="X326" i="6"/>
  <c r="X156" i="6"/>
  <c r="X1897" i="6"/>
  <c r="X402" i="6"/>
  <c r="X1301" i="6"/>
  <c r="X199" i="6"/>
  <c r="X2325" i="6"/>
  <c r="X940" i="6"/>
  <c r="X2222" i="6"/>
  <c r="X871" i="6"/>
  <c r="L1706" i="6"/>
  <c r="O1706" i="6" s="1"/>
  <c r="P1706" i="6" s="1"/>
  <c r="X553" i="6"/>
  <c r="X1838" i="6"/>
  <c r="X790" i="6"/>
  <c r="P488" i="6"/>
  <c r="T488" i="6" s="1"/>
  <c r="X488" i="6" s="1"/>
  <c r="P1553" i="6"/>
  <c r="T1553" i="6" s="1"/>
  <c r="X1553" i="6" s="1"/>
  <c r="O949" i="6"/>
  <c r="U949" i="6"/>
  <c r="O958" i="6"/>
  <c r="P958" i="6" s="1"/>
  <c r="U958" i="6"/>
  <c r="O250" i="6"/>
  <c r="P250" i="6" s="1"/>
  <c r="U250" i="6"/>
  <c r="O71" i="6"/>
  <c r="P71" i="6" s="1"/>
  <c r="U71" i="6"/>
  <c r="O1667" i="6"/>
  <c r="P1667" i="6" s="1"/>
  <c r="U1667" i="6"/>
  <c r="U957" i="6"/>
  <c r="O957" i="6"/>
  <c r="U1666" i="6"/>
  <c r="O1666" i="6"/>
  <c r="P1666" i="6" s="1"/>
  <c r="U35" i="6"/>
  <c r="O35" i="6"/>
  <c r="U941" i="6"/>
  <c r="O941" i="6"/>
  <c r="P941" i="6" s="1"/>
  <c r="U78" i="6"/>
  <c r="O78" i="6"/>
  <c r="O232" i="6"/>
  <c r="P232" i="6" s="1"/>
  <c r="U232" i="6"/>
  <c r="U2047" i="6"/>
  <c r="O2047" i="6"/>
  <c r="U1089" i="6"/>
  <c r="O1089" i="6"/>
  <c r="U952" i="6"/>
  <c r="O952" i="6"/>
  <c r="U150" i="6"/>
  <c r="O150" i="6"/>
  <c r="K38" i="6"/>
  <c r="L38" i="6" s="1"/>
  <c r="K42" i="6"/>
  <c r="L42" i="6" s="1"/>
  <c r="K486" i="6"/>
  <c r="L486" i="6" s="1"/>
  <c r="K118" i="6"/>
  <c r="L118" i="6" s="1"/>
  <c r="K1338" i="6"/>
  <c r="L1338" i="6" s="1"/>
  <c r="K106" i="6"/>
  <c r="L106" i="6" s="1"/>
  <c r="K948" i="6"/>
  <c r="L948" i="6" s="1"/>
  <c r="K98" i="6"/>
  <c r="L98" i="6" s="1"/>
  <c r="K1464" i="6"/>
  <c r="L1464" i="6" s="1"/>
  <c r="K73" i="6"/>
  <c r="L73" i="6" s="1"/>
  <c r="K1721" i="6"/>
  <c r="K149" i="6"/>
  <c r="L149" i="6" s="1"/>
  <c r="K104" i="6"/>
  <c r="L104" i="6" s="1"/>
  <c r="K988" i="6"/>
  <c r="L988" i="6" s="1"/>
  <c r="K1091" i="6"/>
  <c r="L1091" i="6" s="1"/>
  <c r="K927" i="6"/>
  <c r="L927" i="6" s="1"/>
  <c r="K76" i="6"/>
  <c r="L76" i="6" s="1"/>
  <c r="K512" i="6"/>
  <c r="L512" i="6" s="1"/>
  <c r="K2026" i="6"/>
  <c r="L2026" i="6" s="1"/>
  <c r="K968" i="6"/>
  <c r="L968" i="6" s="1"/>
  <c r="K960" i="6"/>
  <c r="L960" i="6" s="1"/>
  <c r="K92" i="6"/>
  <c r="L92" i="6" s="1"/>
  <c r="K79" i="6"/>
  <c r="L79" i="6" s="1"/>
  <c r="K1085" i="6"/>
  <c r="L1085" i="6" s="1"/>
  <c r="K494" i="6"/>
  <c r="L494" i="6" s="1"/>
  <c r="K1465" i="6"/>
  <c r="L1465" i="6" s="1"/>
  <c r="K231" i="6"/>
  <c r="L231" i="6" s="1"/>
  <c r="K171" i="6"/>
  <c r="L171" i="6" s="1"/>
  <c r="K72" i="6"/>
  <c r="L72" i="6" s="1"/>
  <c r="K955" i="6"/>
  <c r="L955" i="6" s="1"/>
  <c r="K942" i="6"/>
  <c r="L942" i="6" s="1"/>
  <c r="K229" i="6"/>
  <c r="L229" i="6" s="1"/>
  <c r="K1270" i="6"/>
  <c r="L1270" i="6" s="1"/>
  <c r="K933" i="6"/>
  <c r="L933" i="6" s="1"/>
  <c r="K23" i="6"/>
  <c r="L23" i="6" s="1"/>
  <c r="K966" i="6"/>
  <c r="L966" i="6" s="1"/>
  <c r="K84" i="6"/>
  <c r="L84" i="6" s="1"/>
  <c r="K28" i="6"/>
  <c r="L28" i="6" s="1"/>
  <c r="K1753" i="6"/>
  <c r="K116" i="6"/>
  <c r="L116" i="6" s="1"/>
  <c r="K93" i="6"/>
  <c r="L93" i="6" s="1"/>
  <c r="K1734" i="6"/>
  <c r="K1304" i="6"/>
  <c r="L1304" i="6" s="1"/>
  <c r="K69" i="6"/>
  <c r="L69" i="6" s="1"/>
  <c r="K1651" i="6"/>
  <c r="L1651" i="6" s="1"/>
  <c r="K1615" i="6"/>
  <c r="L1615" i="6" s="1"/>
  <c r="K1730" i="6"/>
  <c r="K1843" i="6"/>
  <c r="L1843" i="6" s="1"/>
  <c r="K1699" i="6"/>
  <c r="K230" i="6"/>
  <c r="L230" i="6" s="1"/>
  <c r="K967" i="6"/>
  <c r="L967" i="6" s="1"/>
  <c r="K1867" i="6"/>
  <c r="L1867" i="6" s="1"/>
  <c r="K1088" i="6"/>
  <c r="L1088" i="6" s="1"/>
  <c r="K74" i="6"/>
  <c r="L74" i="6" s="1"/>
  <c r="K963" i="6"/>
  <c r="L963" i="6" s="1"/>
  <c r="K984" i="6"/>
  <c r="L984" i="6" s="1"/>
  <c r="K86" i="6"/>
  <c r="L86" i="6" s="1"/>
  <c r="K1710" i="6"/>
  <c r="K1616" i="6"/>
  <c r="L1616" i="6" s="1"/>
  <c r="K22" i="6"/>
  <c r="L22" i="6" s="1"/>
  <c r="K1741" i="6"/>
  <c r="K155" i="6"/>
  <c r="L155" i="6" s="1"/>
  <c r="K25" i="6"/>
  <c r="L25" i="6" s="1"/>
  <c r="K75" i="6"/>
  <c r="L75" i="6" s="1"/>
  <c r="K1254" i="6"/>
  <c r="L1254" i="6" s="1"/>
  <c r="K947" i="6"/>
  <c r="L947" i="6" s="1"/>
  <c r="K154" i="6"/>
  <c r="L154" i="6" s="1"/>
  <c r="K954" i="6"/>
  <c r="L954" i="6" s="1"/>
  <c r="K501" i="6"/>
  <c r="L501" i="6" s="1"/>
  <c r="K1303" i="6"/>
  <c r="L1303" i="6" s="1"/>
  <c r="K36" i="6"/>
  <c r="L36" i="6" s="1"/>
  <c r="K951" i="6"/>
  <c r="L951" i="6" s="1"/>
  <c r="K946" i="6"/>
  <c r="L946" i="6" s="1"/>
  <c r="K965" i="6"/>
  <c r="L965" i="6" s="1"/>
  <c r="K962" i="6"/>
  <c r="L962" i="6" s="1"/>
  <c r="K95" i="6"/>
  <c r="L95" i="6" s="1"/>
  <c r="K90" i="6"/>
  <c r="L90" i="6" s="1"/>
  <c r="K39" i="6"/>
  <c r="L39" i="6" s="1"/>
  <c r="K103" i="6"/>
  <c r="L103" i="6" s="1"/>
  <c r="U1706" i="6" l="1"/>
  <c r="V1706" i="6" s="1"/>
  <c r="W1706" i="6" s="1"/>
  <c r="L1753" i="6"/>
  <c r="O1753" i="6" s="1"/>
  <c r="P1753" i="6" s="1"/>
  <c r="L1734" i="6"/>
  <c r="O1734" i="6" s="1"/>
  <c r="P1734" i="6" s="1"/>
  <c r="L1699" i="6"/>
  <c r="U1699" i="6" s="1"/>
  <c r="L1710" i="6"/>
  <c r="O1710" i="6" s="1"/>
  <c r="P1710" i="6" s="1"/>
  <c r="L1721" i="6"/>
  <c r="U1721" i="6" s="1"/>
  <c r="L1730" i="6"/>
  <c r="O1730" i="6" s="1"/>
  <c r="P1730" i="6" s="1"/>
  <c r="L1741" i="6"/>
  <c r="O1741" i="6" s="1"/>
  <c r="P1741" i="6" s="1"/>
  <c r="O967" i="6"/>
  <c r="P967" i="6" s="1"/>
  <c r="U967" i="6"/>
  <c r="U229" i="6"/>
  <c r="O229" i="6"/>
  <c r="P229" i="6" s="1"/>
  <c r="O104" i="6"/>
  <c r="P104" i="6" s="1"/>
  <c r="U104" i="6"/>
  <c r="V1089" i="6"/>
  <c r="W1089" i="6" s="1"/>
  <c r="V1666" i="6"/>
  <c r="W1666" i="6" s="1"/>
  <c r="U149" i="6"/>
  <c r="O149" i="6"/>
  <c r="O955" i="6"/>
  <c r="P955" i="6" s="1"/>
  <c r="U955" i="6"/>
  <c r="O154" i="6"/>
  <c r="P154" i="6" s="1"/>
  <c r="U154" i="6"/>
  <c r="U1843" i="6"/>
  <c r="O1843" i="6"/>
  <c r="O72" i="6"/>
  <c r="P72" i="6" s="1"/>
  <c r="U72" i="6"/>
  <c r="V2047" i="6"/>
  <c r="W2047" i="6" s="1"/>
  <c r="P957" i="6"/>
  <c r="T957" i="6" s="1"/>
  <c r="U954" i="6"/>
  <c r="O954" i="6"/>
  <c r="O947" i="6"/>
  <c r="P947" i="6" s="1"/>
  <c r="U947" i="6"/>
  <c r="O171" i="6"/>
  <c r="P171" i="6" s="1"/>
  <c r="U171" i="6"/>
  <c r="U73" i="6"/>
  <c r="O73" i="6"/>
  <c r="P2047" i="6"/>
  <c r="T2047" i="6" s="1"/>
  <c r="V957" i="6"/>
  <c r="W957" i="6" s="1"/>
  <c r="O988" i="6"/>
  <c r="P988" i="6" s="1"/>
  <c r="U988" i="6"/>
  <c r="O1254" i="6"/>
  <c r="U1254" i="6"/>
  <c r="U1615" i="6"/>
  <c r="O1615" i="6"/>
  <c r="O231" i="6"/>
  <c r="P231" i="6" s="1"/>
  <c r="U231" i="6"/>
  <c r="O1464" i="6"/>
  <c r="P1464" i="6" s="1"/>
  <c r="U1464" i="6"/>
  <c r="V232" i="6"/>
  <c r="W232" i="6" s="1"/>
  <c r="U75" i="6"/>
  <c r="O75" i="6"/>
  <c r="P75" i="6" s="1"/>
  <c r="O1465" i="6"/>
  <c r="P1465" i="6" s="1"/>
  <c r="U1465" i="6"/>
  <c r="U98" i="6"/>
  <c r="O98" i="6"/>
  <c r="P98" i="6" s="1"/>
  <c r="P1089" i="6"/>
  <c r="T1089" i="6" s="1"/>
  <c r="U25" i="6"/>
  <c r="O25" i="6"/>
  <c r="O69" i="6"/>
  <c r="P69" i="6" s="1"/>
  <c r="U69" i="6"/>
  <c r="U948" i="6"/>
  <c r="O948" i="6"/>
  <c r="T232" i="6"/>
  <c r="O1304" i="6"/>
  <c r="U1304" i="6"/>
  <c r="O106" i="6"/>
  <c r="P106" i="6" s="1"/>
  <c r="U106" i="6"/>
  <c r="V1667" i="6"/>
  <c r="W1667" i="6" s="1"/>
  <c r="O93" i="6"/>
  <c r="P93" i="6" s="1"/>
  <c r="U93" i="6"/>
  <c r="O1085" i="6"/>
  <c r="P1085" i="6" s="1"/>
  <c r="U1085" i="6"/>
  <c r="U118" i="6"/>
  <c r="O118" i="6"/>
  <c r="P78" i="6"/>
  <c r="T78" i="6" s="1"/>
  <c r="T1667" i="6"/>
  <c r="O116" i="6"/>
  <c r="U116" i="6"/>
  <c r="O486" i="6"/>
  <c r="P486" i="6" s="1"/>
  <c r="U486" i="6"/>
  <c r="V71" i="6"/>
  <c r="W71" i="6" s="1"/>
  <c r="O494" i="6"/>
  <c r="P494" i="6" s="1"/>
  <c r="U494" i="6"/>
  <c r="O103" i="6"/>
  <c r="P103" i="6" s="1"/>
  <c r="U103" i="6"/>
  <c r="O22" i="6"/>
  <c r="P22" i="6" s="1"/>
  <c r="U22" i="6"/>
  <c r="O79" i="6"/>
  <c r="U79" i="6"/>
  <c r="O42" i="6"/>
  <c r="P42" i="6" s="1"/>
  <c r="U42" i="6"/>
  <c r="U230" i="6"/>
  <c r="O230" i="6"/>
  <c r="V78" i="6"/>
  <c r="W78" i="6" s="1"/>
  <c r="U39" i="6"/>
  <c r="O39" i="6"/>
  <c r="O1616" i="6"/>
  <c r="P1616" i="6" s="1"/>
  <c r="U1616" i="6"/>
  <c r="O28" i="6"/>
  <c r="U28" i="6"/>
  <c r="O38" i="6"/>
  <c r="U38" i="6"/>
  <c r="T71" i="6"/>
  <c r="U501" i="6"/>
  <c r="O501" i="6"/>
  <c r="O95" i="6"/>
  <c r="P95" i="6" s="1"/>
  <c r="U95" i="6"/>
  <c r="O86" i="6"/>
  <c r="P86" i="6" s="1"/>
  <c r="U86" i="6"/>
  <c r="O84" i="6"/>
  <c r="P84" i="6" s="1"/>
  <c r="U84" i="6"/>
  <c r="U960" i="6"/>
  <c r="O960" i="6"/>
  <c r="P960" i="6" s="1"/>
  <c r="V150" i="6"/>
  <c r="W150" i="6" s="1"/>
  <c r="V250" i="6"/>
  <c r="W250" i="6" s="1"/>
  <c r="O942" i="6"/>
  <c r="P942" i="6" s="1"/>
  <c r="U942" i="6"/>
  <c r="U962" i="6"/>
  <c r="O962" i="6"/>
  <c r="U984" i="6"/>
  <c r="O984" i="6"/>
  <c r="O968" i="6"/>
  <c r="P968" i="6" s="1"/>
  <c r="U968" i="6"/>
  <c r="P150" i="6"/>
  <c r="T150" i="6" s="1"/>
  <c r="T250" i="6"/>
  <c r="U1651" i="6"/>
  <c r="O1651" i="6"/>
  <c r="O965" i="6"/>
  <c r="P965" i="6" s="1"/>
  <c r="U965" i="6"/>
  <c r="O963" i="6"/>
  <c r="P963" i="6" s="1"/>
  <c r="U963" i="6"/>
  <c r="U966" i="6"/>
  <c r="O966" i="6"/>
  <c r="O2026" i="6"/>
  <c r="P2026" i="6" s="1"/>
  <c r="U2026" i="6"/>
  <c r="V958" i="6"/>
  <c r="W958" i="6" s="1"/>
  <c r="O946" i="6"/>
  <c r="P946" i="6" s="1"/>
  <c r="U946" i="6"/>
  <c r="O74" i="6"/>
  <c r="U74" i="6"/>
  <c r="O23" i="6"/>
  <c r="P23" i="6" s="1"/>
  <c r="U23" i="6"/>
  <c r="O512" i="6"/>
  <c r="P512" i="6" s="1"/>
  <c r="U512" i="6"/>
  <c r="T941" i="6"/>
  <c r="U155" i="6"/>
  <c r="O155" i="6"/>
  <c r="O933" i="6"/>
  <c r="P933" i="6" s="1"/>
  <c r="U933" i="6"/>
  <c r="U76" i="6"/>
  <c r="O76" i="6"/>
  <c r="T1706" i="6"/>
  <c r="V941" i="6"/>
  <c r="W941" i="6" s="1"/>
  <c r="T958" i="6"/>
  <c r="T1666" i="6"/>
  <c r="O92" i="6"/>
  <c r="P92" i="6" s="1"/>
  <c r="U92" i="6"/>
  <c r="O36" i="6"/>
  <c r="P36" i="6" s="1"/>
  <c r="U36" i="6"/>
  <c r="V949" i="6"/>
  <c r="W949" i="6" s="1"/>
  <c r="U1338" i="6"/>
  <c r="O1338" i="6"/>
  <c r="U90" i="6"/>
  <c r="O90" i="6"/>
  <c r="P90" i="6" s="1"/>
  <c r="U951" i="6"/>
  <c r="O951" i="6"/>
  <c r="P951" i="6" s="1"/>
  <c r="U1303" i="6"/>
  <c r="O1303" i="6"/>
  <c r="U1867" i="6"/>
  <c r="O1867" i="6"/>
  <c r="P1867" i="6" s="1"/>
  <c r="O927" i="6"/>
  <c r="P927" i="6" s="1"/>
  <c r="U927" i="6"/>
  <c r="V952" i="6"/>
  <c r="W952" i="6" s="1"/>
  <c r="V35" i="6"/>
  <c r="W35" i="6" s="1"/>
  <c r="U1088" i="6"/>
  <c r="O1088" i="6"/>
  <c r="P1088" i="6" s="1"/>
  <c r="U1270" i="6"/>
  <c r="O1270" i="6"/>
  <c r="P1270" i="6" s="1"/>
  <c r="U1091" i="6"/>
  <c r="O1091" i="6"/>
  <c r="P1091" i="6" s="1"/>
  <c r="P952" i="6"/>
  <c r="T952" i="6" s="1"/>
  <c r="P35" i="6"/>
  <c r="T35" i="6" s="1"/>
  <c r="P949" i="6"/>
  <c r="T949" i="6" s="1"/>
  <c r="K760" i="6"/>
  <c r="L760" i="6" s="1"/>
  <c r="K1907" i="6"/>
  <c r="L1907" i="6" s="1"/>
  <c r="K985" i="6"/>
  <c r="L985" i="6" s="1"/>
  <c r="K1961" i="6"/>
  <c r="L1961" i="6" s="1"/>
  <c r="K1536" i="6"/>
  <c r="L1536" i="6" s="1"/>
  <c r="K70" i="6"/>
  <c r="L70" i="6" s="1"/>
  <c r="K961" i="6"/>
  <c r="L961" i="6" s="1"/>
  <c r="K937" i="6"/>
  <c r="L937" i="6" s="1"/>
  <c r="K1315" i="6"/>
  <c r="L1315" i="6" s="1"/>
  <c r="K1787" i="6"/>
  <c r="L1787" i="6" s="1"/>
  <c r="K122" i="6"/>
  <c r="L122" i="6" s="1"/>
  <c r="K1632" i="6"/>
  <c r="L1632" i="6" s="1"/>
  <c r="K950" i="6"/>
  <c r="L950" i="6" s="1"/>
  <c r="K492" i="6"/>
  <c r="L492" i="6" s="1"/>
  <c r="K959" i="6"/>
  <c r="L959" i="6" s="1"/>
  <c r="K2260" i="6"/>
  <c r="L2260" i="6" s="1"/>
  <c r="K943" i="6"/>
  <c r="L943" i="6" s="1"/>
  <c r="K926" i="6"/>
  <c r="L926" i="6" s="1"/>
  <c r="K77" i="6"/>
  <c r="L77" i="6" s="1"/>
  <c r="K91" i="6"/>
  <c r="L91" i="6" s="1"/>
  <c r="K964" i="6"/>
  <c r="L964" i="6" s="1"/>
  <c r="K125" i="6"/>
  <c r="L125" i="6" s="1"/>
  <c r="K969" i="6"/>
  <c r="L969" i="6" s="1"/>
  <c r="K2258" i="6"/>
  <c r="L2258" i="6" s="1"/>
  <c r="K1724" i="6"/>
  <c r="K944" i="6"/>
  <c r="L944" i="6" s="1"/>
  <c r="K978" i="6"/>
  <c r="L978" i="6" s="1"/>
  <c r="K1259" i="6"/>
  <c r="L1259" i="6" s="1"/>
  <c r="K953" i="6"/>
  <c r="L953" i="6" s="1"/>
  <c r="K572" i="6"/>
  <c r="L572" i="6" s="1"/>
  <c r="K956" i="6"/>
  <c r="L956" i="6" s="1"/>
  <c r="K1090" i="6"/>
  <c r="L1090" i="6" s="1"/>
  <c r="K2277" i="6"/>
  <c r="L2277" i="6" s="1"/>
  <c r="K945" i="6"/>
  <c r="L945" i="6" s="1"/>
  <c r="K265" i="6"/>
  <c r="L265" i="6" s="1"/>
  <c r="K85" i="6"/>
  <c r="L85" i="6" s="1"/>
  <c r="K1105" i="6"/>
  <c r="L1105" i="6" s="1"/>
  <c r="K34" i="6"/>
  <c r="L34" i="6" s="1"/>
  <c r="U1734" i="6" l="1"/>
  <c r="V1734" i="6" s="1"/>
  <c r="W1734" i="6" s="1"/>
  <c r="O1699" i="6"/>
  <c r="P1699" i="6" s="1"/>
  <c r="T1699" i="6" s="1"/>
  <c r="U1753" i="6"/>
  <c r="V1753" i="6" s="1"/>
  <c r="W1753" i="6" s="1"/>
  <c r="O1721" i="6"/>
  <c r="P1721" i="6" s="1"/>
  <c r="U1710" i="6"/>
  <c r="V1710" i="6" s="1"/>
  <c r="W1710" i="6" s="1"/>
  <c r="U1741" i="6"/>
  <c r="V1741" i="6" s="1"/>
  <c r="W1741" i="6" s="1"/>
  <c r="U1730" i="6"/>
  <c r="V1730" i="6" s="1"/>
  <c r="W1730" i="6" s="1"/>
  <c r="L1724" i="6"/>
  <c r="U1724" i="6" s="1"/>
  <c r="X250" i="6"/>
  <c r="X949" i="6"/>
  <c r="X952" i="6"/>
  <c r="X1089" i="6"/>
  <c r="X35" i="6"/>
  <c r="X958" i="6"/>
  <c r="X1667" i="6"/>
  <c r="X78" i="6"/>
  <c r="X71" i="6"/>
  <c r="V22" i="6"/>
  <c r="W22" i="6" s="1"/>
  <c r="U77" i="6"/>
  <c r="O77" i="6"/>
  <c r="V84" i="6"/>
  <c r="W84" i="6" s="1"/>
  <c r="V1616" i="6"/>
  <c r="W1616" i="6" s="1"/>
  <c r="V988" i="6"/>
  <c r="W988" i="6" s="1"/>
  <c r="V1721" i="6"/>
  <c r="W1721" i="6" s="1"/>
  <c r="T1734" i="6"/>
  <c r="O926" i="6"/>
  <c r="P926" i="6" s="1"/>
  <c r="U926" i="6"/>
  <c r="V2026" i="6"/>
  <c r="W2026" i="6" s="1"/>
  <c r="P1304" i="6"/>
  <c r="T1304" i="6" s="1"/>
  <c r="V98" i="6"/>
  <c r="W98" i="6" s="1"/>
  <c r="T2026" i="6"/>
  <c r="T84" i="6"/>
  <c r="T1616" i="6"/>
  <c r="V103" i="6"/>
  <c r="W103" i="6" s="1"/>
  <c r="T988" i="6"/>
  <c r="T22" i="6"/>
  <c r="V1091" i="6"/>
  <c r="W1091" i="6" s="1"/>
  <c r="T927" i="6"/>
  <c r="T103" i="6"/>
  <c r="P118" i="6"/>
  <c r="T118" i="6" s="1"/>
  <c r="V1465" i="6"/>
  <c r="W1465" i="6" s="1"/>
  <c r="P149" i="6"/>
  <c r="T149" i="6" s="1"/>
  <c r="O2260" i="6"/>
  <c r="P2260" i="6" s="1"/>
  <c r="U2260" i="6"/>
  <c r="P966" i="6"/>
  <c r="T966" i="6" s="1"/>
  <c r="V984" i="6"/>
  <c r="W984" i="6" s="1"/>
  <c r="V86" i="6"/>
  <c r="W86" i="6" s="1"/>
  <c r="V39" i="6"/>
  <c r="W39" i="6" s="1"/>
  <c r="V494" i="6"/>
  <c r="W494" i="6" s="1"/>
  <c r="V118" i="6"/>
  <c r="W118" i="6" s="1"/>
  <c r="T1465" i="6"/>
  <c r="V72" i="6"/>
  <c r="W72" i="6" s="1"/>
  <c r="V149" i="6"/>
  <c r="W149" i="6" s="1"/>
  <c r="O959" i="6"/>
  <c r="U959" i="6"/>
  <c r="V155" i="6"/>
  <c r="W155" i="6" s="1"/>
  <c r="V966" i="6"/>
  <c r="W966" i="6" s="1"/>
  <c r="P984" i="6"/>
  <c r="T984" i="6" s="1"/>
  <c r="T86" i="6"/>
  <c r="P39" i="6"/>
  <c r="T39" i="6" s="1"/>
  <c r="V1085" i="6"/>
  <c r="W1085" i="6" s="1"/>
  <c r="T72" i="6"/>
  <c r="P1254" i="6"/>
  <c r="T1254" i="6" s="1"/>
  <c r="O943" i="6"/>
  <c r="P943" i="6" s="1"/>
  <c r="U943" i="6"/>
  <c r="O492" i="6"/>
  <c r="P492" i="6" s="1"/>
  <c r="U492" i="6"/>
  <c r="P155" i="6"/>
  <c r="T155" i="6" s="1"/>
  <c r="T494" i="6"/>
  <c r="T75" i="6"/>
  <c r="U1090" i="6"/>
  <c r="O1090" i="6"/>
  <c r="O950" i="6"/>
  <c r="P950" i="6" s="1"/>
  <c r="U950" i="6"/>
  <c r="V1270" i="6"/>
  <c r="W1270" i="6" s="1"/>
  <c r="X941" i="6"/>
  <c r="V963" i="6"/>
  <c r="W963" i="6" s="1"/>
  <c r="V962" i="6"/>
  <c r="W962" i="6" s="1"/>
  <c r="V95" i="6"/>
  <c r="W95" i="6" s="1"/>
  <c r="T1085" i="6"/>
  <c r="V75" i="6"/>
  <c r="W75" i="6" s="1"/>
  <c r="P73" i="6"/>
  <c r="T73" i="6" s="1"/>
  <c r="P1843" i="6"/>
  <c r="T1843" i="6" s="1"/>
  <c r="O956" i="6"/>
  <c r="U956" i="6"/>
  <c r="T1867" i="6"/>
  <c r="V36" i="6"/>
  <c r="W36" i="6" s="1"/>
  <c r="T963" i="6"/>
  <c r="P962" i="6"/>
  <c r="T962" i="6" s="1"/>
  <c r="T95" i="6"/>
  <c r="V93" i="6"/>
  <c r="W93" i="6" s="1"/>
  <c r="V73" i="6"/>
  <c r="W73" i="6" s="1"/>
  <c r="V1843" i="6"/>
  <c r="W1843" i="6" s="1"/>
  <c r="U91" i="6"/>
  <c r="O91" i="6"/>
  <c r="P91" i="6" s="1"/>
  <c r="T933" i="6"/>
  <c r="V927" i="6"/>
  <c r="W927" i="6" s="1"/>
  <c r="U122" i="6"/>
  <c r="O122" i="6"/>
  <c r="V1867" i="6"/>
  <c r="W1867" i="6" s="1"/>
  <c r="V512" i="6"/>
  <c r="W512" i="6" s="1"/>
  <c r="X150" i="6"/>
  <c r="P230" i="6"/>
  <c r="T230" i="6" s="1"/>
  <c r="V486" i="6"/>
  <c r="W486" i="6" s="1"/>
  <c r="X232" i="6"/>
  <c r="V171" i="6"/>
  <c r="W171" i="6" s="1"/>
  <c r="V154" i="6"/>
  <c r="W154" i="6" s="1"/>
  <c r="V104" i="6"/>
  <c r="W104" i="6" s="1"/>
  <c r="T1270" i="6"/>
  <c r="U572" i="6"/>
  <c r="O572" i="6"/>
  <c r="U1787" i="6"/>
  <c r="O1787" i="6"/>
  <c r="P1787" i="6" s="1"/>
  <c r="T36" i="6"/>
  <c r="T512" i="6"/>
  <c r="V965" i="6"/>
  <c r="W965" i="6" s="1"/>
  <c r="V230" i="6"/>
  <c r="W230" i="6" s="1"/>
  <c r="T93" i="6"/>
  <c r="O945" i="6"/>
  <c r="P945" i="6" s="1"/>
  <c r="U945" i="6"/>
  <c r="O1315" i="6"/>
  <c r="P1315" i="6" s="1"/>
  <c r="U1315" i="6"/>
  <c r="P1303" i="6"/>
  <c r="T1303" i="6" s="1"/>
  <c r="V92" i="6"/>
  <c r="W92" i="6" s="1"/>
  <c r="V23" i="6"/>
  <c r="W23" i="6" s="1"/>
  <c r="T965" i="6"/>
  <c r="P501" i="6"/>
  <c r="T501" i="6" s="1"/>
  <c r="T486" i="6"/>
  <c r="P948" i="6"/>
  <c r="T948" i="6" s="1"/>
  <c r="T171" i="6"/>
  <c r="T154" i="6"/>
  <c r="T104" i="6"/>
  <c r="V933" i="6"/>
  <c r="W933" i="6" s="1"/>
  <c r="T968" i="6"/>
  <c r="T1091" i="6"/>
  <c r="O2277" i="6"/>
  <c r="P2277" i="6" s="1"/>
  <c r="U2277" i="6"/>
  <c r="U1632" i="6"/>
  <c r="O1632" i="6"/>
  <c r="U953" i="6"/>
  <c r="O953" i="6"/>
  <c r="U937" i="6"/>
  <c r="O937" i="6"/>
  <c r="P937" i="6" s="1"/>
  <c r="V1303" i="6"/>
  <c r="W1303" i="6" s="1"/>
  <c r="T23" i="6"/>
  <c r="V501" i="6"/>
  <c r="W501" i="6" s="1"/>
  <c r="V948" i="6"/>
  <c r="W948" i="6" s="1"/>
  <c r="X957" i="6"/>
  <c r="V960" i="6"/>
  <c r="W960" i="6" s="1"/>
  <c r="T92" i="6"/>
  <c r="V1464" i="6"/>
  <c r="W1464" i="6" s="1"/>
  <c r="X2047" i="6"/>
  <c r="T229" i="6"/>
  <c r="O760" i="6"/>
  <c r="P760" i="6" s="1"/>
  <c r="U760" i="6"/>
  <c r="O961" i="6"/>
  <c r="P961" i="6" s="1"/>
  <c r="U961" i="6"/>
  <c r="O70" i="6"/>
  <c r="P70" i="6" s="1"/>
  <c r="U70" i="6"/>
  <c r="X1666" i="6"/>
  <c r="V74" i="6"/>
  <c r="W74" i="6" s="1"/>
  <c r="T1710" i="6"/>
  <c r="T942" i="6"/>
  <c r="V42" i="6"/>
  <c r="W42" i="6" s="1"/>
  <c r="T1464" i="6"/>
  <c r="T1730" i="6"/>
  <c r="V229" i="6"/>
  <c r="W229" i="6" s="1"/>
  <c r="T98" i="6"/>
  <c r="O1259" i="6"/>
  <c r="P1259" i="6" s="1"/>
  <c r="U1259" i="6"/>
  <c r="V1088" i="6"/>
  <c r="W1088" i="6" s="1"/>
  <c r="V951" i="6"/>
  <c r="W951" i="6" s="1"/>
  <c r="V38" i="6"/>
  <c r="W38" i="6" s="1"/>
  <c r="T42" i="6"/>
  <c r="V116" i="6"/>
  <c r="W116" i="6" s="1"/>
  <c r="V231" i="6"/>
  <c r="W231" i="6" s="1"/>
  <c r="P28" i="6"/>
  <c r="T28" i="6" s="1"/>
  <c r="O944" i="6"/>
  <c r="P944" i="6" s="1"/>
  <c r="U944" i="6"/>
  <c r="O1536" i="6"/>
  <c r="P1536" i="6" s="1"/>
  <c r="U1536" i="6"/>
  <c r="T90" i="6"/>
  <c r="P74" i="6"/>
  <c r="T74" i="6" s="1"/>
  <c r="P1651" i="6"/>
  <c r="T1651" i="6" s="1"/>
  <c r="V79" i="6"/>
  <c r="W79" i="6" s="1"/>
  <c r="V947" i="6"/>
  <c r="W947" i="6" s="1"/>
  <c r="V967" i="6"/>
  <c r="W967" i="6" s="1"/>
  <c r="U1961" i="6"/>
  <c r="O1961" i="6"/>
  <c r="V90" i="6"/>
  <c r="W90" i="6" s="1"/>
  <c r="V946" i="6"/>
  <c r="W946" i="6" s="1"/>
  <c r="V1651" i="6"/>
  <c r="W1651" i="6" s="1"/>
  <c r="P38" i="6"/>
  <c r="T38" i="6" s="1"/>
  <c r="P116" i="6"/>
  <c r="T116" i="6" s="1"/>
  <c r="V106" i="6"/>
  <c r="W106" i="6" s="1"/>
  <c r="V69" i="6"/>
  <c r="W69" i="6" s="1"/>
  <c r="T231" i="6"/>
  <c r="T947" i="6"/>
  <c r="V955" i="6"/>
  <c r="W955" i="6" s="1"/>
  <c r="T967" i="6"/>
  <c r="X1706" i="6"/>
  <c r="P79" i="6"/>
  <c r="T79" i="6" s="1"/>
  <c r="T69" i="6"/>
  <c r="O85" i="6"/>
  <c r="P85" i="6" s="1"/>
  <c r="U85" i="6"/>
  <c r="U985" i="6"/>
  <c r="O985" i="6"/>
  <c r="P985" i="6" s="1"/>
  <c r="T946" i="6"/>
  <c r="T106" i="6"/>
  <c r="P1615" i="6"/>
  <c r="T1615" i="6" s="1"/>
  <c r="P954" i="6"/>
  <c r="T954" i="6" s="1"/>
  <c r="T955" i="6"/>
  <c r="V942" i="6"/>
  <c r="W942" i="6" s="1"/>
  <c r="T1088" i="6"/>
  <c r="U978" i="6"/>
  <c r="O978" i="6"/>
  <c r="P978" i="6" s="1"/>
  <c r="O2258" i="6"/>
  <c r="P2258" i="6" s="1"/>
  <c r="U2258" i="6"/>
  <c r="O969" i="6"/>
  <c r="P969" i="6" s="1"/>
  <c r="U969" i="6"/>
  <c r="O34" i="6"/>
  <c r="P34" i="6" s="1"/>
  <c r="U34" i="6"/>
  <c r="U125" i="6"/>
  <c r="O125" i="6"/>
  <c r="U1907" i="6"/>
  <c r="O1907" i="6"/>
  <c r="V1338" i="6"/>
  <c r="W1338" i="6" s="1"/>
  <c r="P76" i="6"/>
  <c r="T76" i="6" s="1"/>
  <c r="T1741" i="6"/>
  <c r="P25" i="6"/>
  <c r="T25" i="6" s="1"/>
  <c r="V1615" i="6"/>
  <c r="W1615" i="6" s="1"/>
  <c r="V954" i="6"/>
  <c r="W954" i="6" s="1"/>
  <c r="V1304" i="6"/>
  <c r="W1304" i="6" s="1"/>
  <c r="O265" i="6"/>
  <c r="U265" i="6"/>
  <c r="T951" i="6"/>
  <c r="U1105" i="6"/>
  <c r="O1105" i="6"/>
  <c r="P1105" i="6" s="1"/>
  <c r="O964" i="6"/>
  <c r="U964" i="6"/>
  <c r="P1338" i="6"/>
  <c r="T1338" i="6" s="1"/>
  <c r="V76" i="6"/>
  <c r="W76" i="6" s="1"/>
  <c r="V968" i="6"/>
  <c r="W968" i="6" s="1"/>
  <c r="T960" i="6"/>
  <c r="V28" i="6"/>
  <c r="W28" i="6" s="1"/>
  <c r="T1753" i="6"/>
  <c r="V25" i="6"/>
  <c r="W25" i="6" s="1"/>
  <c r="V1254" i="6"/>
  <c r="W1254" i="6" s="1"/>
  <c r="V1699" i="6"/>
  <c r="W1699" i="6" s="1"/>
  <c r="T1721" i="6" l="1"/>
  <c r="X1721" i="6" s="1"/>
  <c r="O1724" i="6"/>
  <c r="P1724" i="6" s="1"/>
  <c r="X79" i="6"/>
  <c r="X28" i="6"/>
  <c r="X962" i="6"/>
  <c r="X1088" i="6"/>
  <c r="X229" i="6"/>
  <c r="X984" i="6"/>
  <c r="X42" i="6"/>
  <c r="X1338" i="6"/>
  <c r="X501" i="6"/>
  <c r="X22" i="6"/>
  <c r="X960" i="6"/>
  <c r="X230" i="6"/>
  <c r="X486" i="6"/>
  <c r="X155" i="6"/>
  <c r="X967" i="6"/>
  <c r="X965" i="6"/>
  <c r="X1843" i="6"/>
  <c r="X1464" i="6"/>
  <c r="X1651" i="6"/>
  <c r="X1615" i="6"/>
  <c r="X25" i="6"/>
  <c r="X988" i="6"/>
  <c r="X92" i="6"/>
  <c r="X966" i="6"/>
  <c r="X1616" i="6"/>
  <c r="X933" i="6"/>
  <c r="X1303" i="6"/>
  <c r="X116" i="6"/>
  <c r="X38" i="6"/>
  <c r="X1254" i="6"/>
  <c r="X106" i="6"/>
  <c r="X1699" i="6"/>
  <c r="X98" i="6"/>
  <c r="V760" i="6"/>
  <c r="W760" i="6" s="1"/>
  <c r="X75" i="6"/>
  <c r="V926" i="6"/>
  <c r="W926" i="6" s="1"/>
  <c r="X149" i="6"/>
  <c r="V125" i="6"/>
  <c r="W125" i="6" s="1"/>
  <c r="T760" i="6"/>
  <c r="X948" i="6"/>
  <c r="X494" i="6"/>
  <c r="T926" i="6"/>
  <c r="X1730" i="6"/>
  <c r="X93" i="6"/>
  <c r="X1734" i="6"/>
  <c r="T937" i="6"/>
  <c r="X118" i="6"/>
  <c r="V34" i="6"/>
  <c r="W34" i="6" s="1"/>
  <c r="V937" i="6"/>
  <c r="W937" i="6" s="1"/>
  <c r="T91" i="6"/>
  <c r="X1085" i="6"/>
  <c r="V959" i="6"/>
  <c r="W959" i="6" s="1"/>
  <c r="X946" i="6"/>
  <c r="V91" i="6"/>
  <c r="W91" i="6" s="1"/>
  <c r="V2260" i="6"/>
  <c r="W2260" i="6" s="1"/>
  <c r="V265" i="6"/>
  <c r="W265" i="6" s="1"/>
  <c r="X1753" i="6"/>
  <c r="V969" i="6"/>
  <c r="W969" i="6" s="1"/>
  <c r="X76" i="6"/>
  <c r="V953" i="6"/>
  <c r="W953" i="6" s="1"/>
  <c r="P959" i="6"/>
  <c r="T959" i="6" s="1"/>
  <c r="T2260" i="6"/>
  <c r="X231" i="6"/>
  <c r="T969" i="6"/>
  <c r="X74" i="6"/>
  <c r="P953" i="6"/>
  <c r="T953" i="6" s="1"/>
  <c r="X84" i="6"/>
  <c r="X1304" i="6"/>
  <c r="T34" i="6"/>
  <c r="V2258" i="6"/>
  <c r="W2258" i="6" s="1"/>
  <c r="X512" i="6"/>
  <c r="X947" i="6"/>
  <c r="T985" i="6"/>
  <c r="X942" i="6"/>
  <c r="P1632" i="6"/>
  <c r="T1632" i="6" s="1"/>
  <c r="X36" i="6"/>
  <c r="V492" i="6"/>
  <c r="W492" i="6" s="1"/>
  <c r="X2026" i="6"/>
  <c r="T2258" i="6"/>
  <c r="V985" i="6"/>
  <c r="W985" i="6" s="1"/>
  <c r="X1710" i="6"/>
  <c r="V1632" i="6"/>
  <c r="W1632" i="6" s="1"/>
  <c r="V1315" i="6"/>
  <c r="W1315" i="6" s="1"/>
  <c r="T492" i="6"/>
  <c r="X73" i="6"/>
  <c r="V964" i="6"/>
  <c r="W964" i="6" s="1"/>
  <c r="X1741" i="6"/>
  <c r="V2277" i="6"/>
  <c r="W2277" i="6" s="1"/>
  <c r="V943" i="6"/>
  <c r="W943" i="6" s="1"/>
  <c r="X1465" i="6"/>
  <c r="P964" i="6"/>
  <c r="T964" i="6" s="1"/>
  <c r="T978" i="6"/>
  <c r="V85" i="6"/>
  <c r="W85" i="6" s="1"/>
  <c r="X90" i="6"/>
  <c r="T1315" i="6"/>
  <c r="T943" i="6"/>
  <c r="X103" i="6"/>
  <c r="X954" i="6"/>
  <c r="V70" i="6"/>
  <c r="W70" i="6" s="1"/>
  <c r="X1091" i="6"/>
  <c r="V1787" i="6"/>
  <c r="W1787" i="6" s="1"/>
  <c r="T1105" i="6"/>
  <c r="T1536" i="6"/>
  <c r="X968" i="6"/>
  <c r="X963" i="6"/>
  <c r="X72" i="6"/>
  <c r="P77" i="6"/>
  <c r="T77" i="6" s="1"/>
  <c r="X39" i="6"/>
  <c r="V1105" i="6"/>
  <c r="W1105" i="6" s="1"/>
  <c r="X69" i="6"/>
  <c r="V944" i="6"/>
  <c r="W944" i="6" s="1"/>
  <c r="V1259" i="6"/>
  <c r="W1259" i="6" s="1"/>
  <c r="T70" i="6"/>
  <c r="V950" i="6"/>
  <c r="W950" i="6" s="1"/>
  <c r="V77" i="6"/>
  <c r="W77" i="6" s="1"/>
  <c r="T1787" i="6"/>
  <c r="V1724" i="6"/>
  <c r="W1724" i="6" s="1"/>
  <c r="T1259" i="6"/>
  <c r="V961" i="6"/>
  <c r="W961" i="6" s="1"/>
  <c r="V572" i="6"/>
  <c r="W572" i="6" s="1"/>
  <c r="T950" i="6"/>
  <c r="X927" i="6"/>
  <c r="V978" i="6"/>
  <c r="W978" i="6" s="1"/>
  <c r="T944" i="6"/>
  <c r="X104" i="6"/>
  <c r="P572" i="6"/>
  <c r="T572" i="6" s="1"/>
  <c r="X1867" i="6"/>
  <c r="V1536" i="6"/>
  <c r="W1536" i="6" s="1"/>
  <c r="T2277" i="6"/>
  <c r="X95" i="6"/>
  <c r="P1907" i="6"/>
  <c r="T1907" i="6" s="1"/>
  <c r="X955" i="6"/>
  <c r="P1961" i="6"/>
  <c r="T1961" i="6" s="1"/>
  <c r="T961" i="6"/>
  <c r="X154" i="6"/>
  <c r="X1270" i="6"/>
  <c r="V122" i="6"/>
  <c r="W122" i="6" s="1"/>
  <c r="V1090" i="6"/>
  <c r="W1090" i="6" s="1"/>
  <c r="T85" i="6"/>
  <c r="X951" i="6"/>
  <c r="V1907" i="6"/>
  <c r="W1907" i="6" s="1"/>
  <c r="V1961" i="6"/>
  <c r="W1961" i="6" s="1"/>
  <c r="X171" i="6"/>
  <c r="V945" i="6"/>
  <c r="W945" i="6" s="1"/>
  <c r="P122" i="6"/>
  <c r="T122" i="6" s="1"/>
  <c r="V956" i="6"/>
  <c r="W956" i="6" s="1"/>
  <c r="P1090" i="6"/>
  <c r="T1090" i="6" s="1"/>
  <c r="P265" i="6"/>
  <c r="T265" i="6" s="1"/>
  <c r="P125" i="6"/>
  <c r="T125" i="6" s="1"/>
  <c r="X23" i="6"/>
  <c r="T945" i="6"/>
  <c r="P956" i="6"/>
  <c r="T956" i="6" s="1"/>
  <c r="X86" i="6"/>
  <c r="M1" i="10"/>
  <c r="L1" i="10"/>
  <c r="K1" i="10"/>
  <c r="J1" i="10"/>
  <c r="I1" i="10"/>
  <c r="H1" i="10"/>
  <c r="G1" i="10"/>
  <c r="E1" i="10"/>
  <c r="D1" i="10"/>
  <c r="C1" i="10"/>
  <c r="B1" i="10"/>
  <c r="A1" i="10"/>
  <c r="D1" i="6"/>
  <c r="C1" i="6"/>
  <c r="T1724" i="6" l="1"/>
  <c r="X1724" i="6" s="1"/>
  <c r="X77" i="6"/>
  <c r="X1961" i="6"/>
  <c r="X1259" i="6"/>
  <c r="X2277" i="6"/>
  <c r="X122" i="6"/>
  <c r="X956" i="6"/>
  <c r="X1315" i="6"/>
  <c r="X1632" i="6"/>
  <c r="X572" i="6"/>
  <c r="X964" i="6"/>
  <c r="X1907" i="6"/>
  <c r="X125" i="6"/>
  <c r="X959" i="6"/>
  <c r="X2258" i="6"/>
  <c r="X969" i="6"/>
  <c r="X950" i="6"/>
  <c r="X91" i="6"/>
  <c r="X2260" i="6"/>
  <c r="X760" i="6"/>
  <c r="X1090" i="6"/>
  <c r="X1787" i="6"/>
  <c r="X978" i="6"/>
  <c r="X1536" i="6"/>
  <c r="X1105" i="6"/>
  <c r="X985" i="6"/>
  <c r="X937" i="6"/>
  <c r="X265" i="6"/>
  <c r="X85" i="6"/>
  <c r="X944" i="6"/>
  <c r="X492" i="6"/>
  <c r="X945" i="6"/>
  <c r="X34" i="6"/>
  <c r="X70" i="6"/>
  <c r="X926" i="6"/>
  <c r="X953" i="6"/>
  <c r="X961" i="6"/>
  <c r="X943" i="6"/>
  <c r="H321" i="10"/>
  <c r="I321" i="10" s="1"/>
  <c r="J321" i="10" s="1"/>
  <c r="S321" i="10" s="1"/>
  <c r="C109" i="10"/>
  <c r="H109" i="10" s="1"/>
  <c r="I109" i="10" s="1"/>
  <c r="J109" i="10" s="1"/>
  <c r="S109" i="10" s="1"/>
  <c r="H322" i="10"/>
  <c r="I322" i="10" s="1"/>
  <c r="J322" i="10" s="1"/>
  <c r="S322" i="10" s="1"/>
  <c r="C29" i="10"/>
  <c r="H29" i="10" s="1"/>
  <c r="I29" i="10" s="1"/>
  <c r="J29" i="10" s="1"/>
  <c r="S29" i="10" s="1"/>
  <c r="C33" i="10"/>
  <c r="H33" i="10" s="1"/>
  <c r="I33" i="10" s="1"/>
  <c r="J33" i="10" s="1"/>
  <c r="S33" i="10" s="1"/>
  <c r="C110" i="10"/>
  <c r="H110" i="10" s="1"/>
  <c r="I110" i="10" s="1"/>
  <c r="J110" i="10" s="1"/>
  <c r="S110" i="10" s="1"/>
  <c r="C34" i="10"/>
  <c r="H34" i="10" s="1"/>
  <c r="I34" i="10" s="1"/>
  <c r="J34" i="10" s="1"/>
  <c r="S34" i="10" s="1"/>
  <c r="C138" i="10"/>
  <c r="H138" i="10" s="1"/>
  <c r="I138" i="10" s="1"/>
  <c r="J138" i="10" s="1"/>
  <c r="S138" i="10" s="1"/>
  <c r="C306" i="10"/>
  <c r="H306" i="10" s="1"/>
  <c r="I306" i="10" s="1"/>
  <c r="J306" i="10" s="1"/>
  <c r="S306" i="10" s="1"/>
  <c r="H5" i="10"/>
  <c r="I5" i="10" s="1"/>
  <c r="J5" i="10" s="1"/>
  <c r="C317" i="10"/>
  <c r="H317" i="10" s="1"/>
  <c r="I317" i="10" s="1"/>
  <c r="J317" i="10" s="1"/>
  <c r="S317" i="10" s="1"/>
  <c r="C41" i="10"/>
  <c r="H41" i="10" s="1"/>
  <c r="I41" i="10" s="1"/>
  <c r="J41" i="10" s="1"/>
  <c r="S41" i="10" s="1"/>
  <c r="C292" i="10"/>
  <c r="H292" i="10" s="1"/>
  <c r="I292" i="10" s="1"/>
  <c r="J292" i="10" s="1"/>
  <c r="S292" i="10" s="1"/>
  <c r="C21" i="10"/>
  <c r="H21" i="10" s="1"/>
  <c r="I21" i="10" s="1"/>
  <c r="J21" i="10" s="1"/>
  <c r="S21" i="10" s="1"/>
  <c r="C39" i="10"/>
  <c r="H39" i="10" s="1"/>
  <c r="I39" i="10" s="1"/>
  <c r="J39" i="10" s="1"/>
  <c r="S39" i="10" s="1"/>
  <c r="C56" i="10"/>
  <c r="H56" i="10" s="1"/>
  <c r="I56" i="10" s="1"/>
  <c r="J56" i="10" s="1"/>
  <c r="S56" i="10" s="1"/>
  <c r="C72" i="10"/>
  <c r="H72" i="10" s="1"/>
  <c r="I72" i="10" s="1"/>
  <c r="J72" i="10" s="1"/>
  <c r="S72" i="10" s="1"/>
  <c r="C87" i="10"/>
  <c r="H87" i="10" s="1"/>
  <c r="I87" i="10" s="1"/>
  <c r="J87" i="10" s="1"/>
  <c r="S87" i="10" s="1"/>
  <c r="C102" i="10"/>
  <c r="H102" i="10" s="1"/>
  <c r="I102" i="10" s="1"/>
  <c r="J102" i="10" s="1"/>
  <c r="S102" i="10" s="1"/>
  <c r="C120" i="10"/>
  <c r="H120" i="10" s="1"/>
  <c r="I120" i="10" s="1"/>
  <c r="J120" i="10" s="1"/>
  <c r="S120" i="10" s="1"/>
  <c r="C136" i="10"/>
  <c r="H136" i="10" s="1"/>
  <c r="I136" i="10" s="1"/>
  <c r="J136" i="10" s="1"/>
  <c r="S136" i="10" s="1"/>
  <c r="C153" i="10"/>
  <c r="H153" i="10" s="1"/>
  <c r="I153" i="10" s="1"/>
  <c r="J153" i="10" s="1"/>
  <c r="S153" i="10" s="1"/>
  <c r="C169" i="10"/>
  <c r="H169" i="10" s="1"/>
  <c r="I169" i="10" s="1"/>
  <c r="J169" i="10" s="1"/>
  <c r="S169" i="10" s="1"/>
  <c r="C185" i="10"/>
  <c r="H185" i="10" s="1"/>
  <c r="I185" i="10" s="1"/>
  <c r="J185" i="10" s="1"/>
  <c r="S185" i="10" s="1"/>
  <c r="C202" i="10"/>
  <c r="H202" i="10" s="1"/>
  <c r="I202" i="10" s="1"/>
  <c r="J202" i="10" s="1"/>
  <c r="S202" i="10" s="1"/>
  <c r="C217" i="10"/>
  <c r="H217" i="10" s="1"/>
  <c r="I217" i="10" s="1"/>
  <c r="J217" i="10" s="1"/>
  <c r="S217" i="10" s="1"/>
  <c r="C233" i="10"/>
  <c r="H233" i="10" s="1"/>
  <c r="I233" i="10" s="1"/>
  <c r="J233" i="10" s="1"/>
  <c r="S233" i="10" s="1"/>
  <c r="C250" i="10"/>
  <c r="H250" i="10" s="1"/>
  <c r="I250" i="10" s="1"/>
  <c r="J250" i="10" s="1"/>
  <c r="S250" i="10" s="1"/>
  <c r="C265" i="10"/>
  <c r="H265" i="10" s="1"/>
  <c r="I265" i="10" s="1"/>
  <c r="J265" i="10" s="1"/>
  <c r="S265" i="10" s="1"/>
  <c r="C280" i="10"/>
  <c r="H280" i="10" s="1"/>
  <c r="I280" i="10" s="1"/>
  <c r="J280" i="10" s="1"/>
  <c r="S280" i="10" s="1"/>
  <c r="C297" i="10"/>
  <c r="H297" i="10" s="1"/>
  <c r="I297" i="10" s="1"/>
  <c r="J297" i="10" s="1"/>
  <c r="S297" i="10" s="1"/>
  <c r="C313" i="10"/>
  <c r="H313" i="10" s="1"/>
  <c r="I313" i="10" s="1"/>
  <c r="J313" i="10" s="1"/>
  <c r="S313" i="10" s="1"/>
  <c r="C6" i="10"/>
  <c r="H6" i="10" s="1"/>
  <c r="I6" i="10" s="1"/>
  <c r="J6" i="10" s="1"/>
  <c r="S6" i="10" s="1"/>
  <c r="C22" i="10"/>
  <c r="H22" i="10" s="1"/>
  <c r="I22" i="10" s="1"/>
  <c r="J22" i="10" s="1"/>
  <c r="S22" i="10" s="1"/>
  <c r="C40" i="10"/>
  <c r="H40" i="10" s="1"/>
  <c r="I40" i="10" s="1"/>
  <c r="J40" i="10" s="1"/>
  <c r="S40" i="10" s="1"/>
  <c r="C57" i="10"/>
  <c r="H57" i="10" s="1"/>
  <c r="I57" i="10" s="1"/>
  <c r="J57" i="10" s="1"/>
  <c r="S57" i="10" s="1"/>
  <c r="C73" i="10"/>
  <c r="H73" i="10" s="1"/>
  <c r="I73" i="10" s="1"/>
  <c r="J73" i="10" s="1"/>
  <c r="S73" i="10" s="1"/>
  <c r="C88" i="10"/>
  <c r="H88" i="10" s="1"/>
  <c r="I88" i="10" s="1"/>
  <c r="J88" i="10" s="1"/>
  <c r="S88" i="10" s="1"/>
  <c r="C103" i="10"/>
  <c r="H103" i="10" s="1"/>
  <c r="I103" i="10" s="1"/>
  <c r="J103" i="10" s="1"/>
  <c r="S103" i="10" s="1"/>
  <c r="C121" i="10"/>
  <c r="H121" i="10" s="1"/>
  <c r="I121" i="10" s="1"/>
  <c r="J121" i="10" s="1"/>
  <c r="S121" i="10" s="1"/>
  <c r="C137" i="10"/>
  <c r="H137" i="10" s="1"/>
  <c r="I137" i="10" s="1"/>
  <c r="J137" i="10" s="1"/>
  <c r="S137" i="10" s="1"/>
  <c r="C154" i="10"/>
  <c r="H154" i="10" s="1"/>
  <c r="I154" i="10" s="1"/>
  <c r="J154" i="10" s="1"/>
  <c r="S154" i="10" s="1"/>
  <c r="C170" i="10"/>
  <c r="H170" i="10" s="1"/>
  <c r="I170" i="10" s="1"/>
  <c r="J170" i="10" s="1"/>
  <c r="S170" i="10" s="1"/>
  <c r="C186" i="10"/>
  <c r="H186" i="10" s="1"/>
  <c r="I186" i="10" s="1"/>
  <c r="J186" i="10" s="1"/>
  <c r="S186" i="10" s="1"/>
  <c r="C203" i="10"/>
  <c r="H203" i="10" s="1"/>
  <c r="I203" i="10" s="1"/>
  <c r="J203" i="10" s="1"/>
  <c r="S203" i="10" s="1"/>
  <c r="C218" i="10"/>
  <c r="H218" i="10" s="1"/>
  <c r="I218" i="10" s="1"/>
  <c r="J218" i="10" s="1"/>
  <c r="S218" i="10" s="1"/>
  <c r="C234" i="10"/>
  <c r="H234" i="10" s="1"/>
  <c r="I234" i="10" s="1"/>
  <c r="J234" i="10" s="1"/>
  <c r="S234" i="10" s="1"/>
  <c r="C266" i="10"/>
  <c r="H266" i="10" s="1"/>
  <c r="I266" i="10" s="1"/>
  <c r="J266" i="10" s="1"/>
  <c r="S266" i="10" s="1"/>
  <c r="C281" i="10"/>
  <c r="H281" i="10" s="1"/>
  <c r="I281" i="10" s="1"/>
  <c r="J281" i="10" s="1"/>
  <c r="S281" i="10" s="1"/>
  <c r="C298" i="10"/>
  <c r="H298" i="10" s="1"/>
  <c r="I298" i="10" s="1"/>
  <c r="J298" i="10" s="1"/>
  <c r="S298" i="10" s="1"/>
  <c r="C314" i="10"/>
  <c r="H314" i="10" s="1"/>
  <c r="I314" i="10" s="1"/>
  <c r="J314" i="10" s="1"/>
  <c r="S314" i="10" s="1"/>
  <c r="C38" i="10"/>
  <c r="H38" i="10" s="1"/>
  <c r="I38" i="10" s="1"/>
  <c r="J38" i="10" s="1"/>
  <c r="S38" i="10" s="1"/>
  <c r="C7" i="10"/>
  <c r="H7" i="10" s="1"/>
  <c r="I7" i="10" s="1"/>
  <c r="J7" i="10" s="1"/>
  <c r="S7" i="10" s="1"/>
  <c r="C23" i="10"/>
  <c r="H23" i="10" s="1"/>
  <c r="I23" i="10" s="1"/>
  <c r="J23" i="10" s="1"/>
  <c r="S23" i="10" s="1"/>
  <c r="C42" i="10"/>
  <c r="H42" i="10" s="1"/>
  <c r="I42" i="10" s="1"/>
  <c r="J42" i="10" s="1"/>
  <c r="S42" i="10" s="1"/>
  <c r="C58" i="10"/>
  <c r="H58" i="10" s="1"/>
  <c r="I58" i="10" s="1"/>
  <c r="J58" i="10" s="1"/>
  <c r="S58" i="10" s="1"/>
  <c r="C74" i="10"/>
  <c r="H74" i="10" s="1"/>
  <c r="I74" i="10" s="1"/>
  <c r="J74" i="10" s="1"/>
  <c r="S74" i="10" s="1"/>
  <c r="C89" i="10"/>
  <c r="H89" i="10" s="1"/>
  <c r="I89" i="10" s="1"/>
  <c r="J89" i="10" s="1"/>
  <c r="S89" i="10" s="1"/>
  <c r="C104" i="10"/>
  <c r="H104" i="10" s="1"/>
  <c r="I104" i="10" s="1"/>
  <c r="J104" i="10" s="1"/>
  <c r="S104" i="10" s="1"/>
  <c r="C122" i="10"/>
  <c r="H122" i="10" s="1"/>
  <c r="I122" i="10" s="1"/>
  <c r="J122" i="10" s="1"/>
  <c r="S122" i="10" s="1"/>
  <c r="C139" i="10"/>
  <c r="H139" i="10" s="1"/>
  <c r="I139" i="10" s="1"/>
  <c r="J139" i="10" s="1"/>
  <c r="S139" i="10" s="1"/>
  <c r="C155" i="10"/>
  <c r="H155" i="10" s="1"/>
  <c r="I155" i="10" s="1"/>
  <c r="J155" i="10" s="1"/>
  <c r="S155" i="10" s="1"/>
  <c r="C171" i="10"/>
  <c r="H171" i="10" s="1"/>
  <c r="I171" i="10" s="1"/>
  <c r="J171" i="10" s="1"/>
  <c r="S171" i="10" s="1"/>
  <c r="C187" i="10"/>
  <c r="H187" i="10" s="1"/>
  <c r="I187" i="10" s="1"/>
  <c r="J187" i="10" s="1"/>
  <c r="S187" i="10" s="1"/>
  <c r="C204" i="10"/>
  <c r="H204" i="10" s="1"/>
  <c r="I204" i="10" s="1"/>
  <c r="J204" i="10" s="1"/>
  <c r="S204" i="10" s="1"/>
  <c r="C219" i="10"/>
  <c r="H219" i="10" s="1"/>
  <c r="I219" i="10" s="1"/>
  <c r="J219" i="10" s="1"/>
  <c r="S219" i="10" s="1"/>
  <c r="C236" i="10"/>
  <c r="H236" i="10" s="1"/>
  <c r="I236" i="10" s="1"/>
  <c r="J236" i="10" s="1"/>
  <c r="S236" i="10" s="1"/>
  <c r="C251" i="10"/>
  <c r="H251" i="10" s="1"/>
  <c r="I251" i="10" s="1"/>
  <c r="J251" i="10" s="1"/>
  <c r="S251" i="10" s="1"/>
  <c r="C267" i="10"/>
  <c r="H267" i="10" s="1"/>
  <c r="I267" i="10" s="1"/>
  <c r="J267" i="10" s="1"/>
  <c r="S267" i="10" s="1"/>
  <c r="C282" i="10"/>
  <c r="H282" i="10" s="1"/>
  <c r="I282" i="10" s="1"/>
  <c r="J282" i="10" s="1"/>
  <c r="S282" i="10" s="1"/>
  <c r="C25" i="10"/>
  <c r="H25" i="10" s="1"/>
  <c r="I25" i="10" s="1"/>
  <c r="J25" i="10" s="1"/>
  <c r="S25" i="10" s="1"/>
  <c r="C48" i="10"/>
  <c r="H48" i="10" s="1"/>
  <c r="I48" i="10" s="1"/>
  <c r="J48" i="10" s="1"/>
  <c r="S48" i="10" s="1"/>
  <c r="C68" i="10"/>
  <c r="H68" i="10" s="1"/>
  <c r="I68" i="10" s="1"/>
  <c r="J68" i="10" s="1"/>
  <c r="S68" i="10" s="1"/>
  <c r="C91" i="10"/>
  <c r="H91" i="10" s="1"/>
  <c r="I91" i="10" s="1"/>
  <c r="J91" i="10" s="1"/>
  <c r="S91" i="10" s="1"/>
  <c r="C112" i="10"/>
  <c r="H112" i="10" s="1"/>
  <c r="I112" i="10" s="1"/>
  <c r="J112" i="10" s="1"/>
  <c r="S112" i="10" s="1"/>
  <c r="C132" i="10"/>
  <c r="H132" i="10" s="1"/>
  <c r="I132" i="10" s="1"/>
  <c r="J132" i="10" s="1"/>
  <c r="S132" i="10" s="1"/>
  <c r="C157" i="10"/>
  <c r="H157" i="10" s="1"/>
  <c r="I157" i="10" s="1"/>
  <c r="J157" i="10" s="1"/>
  <c r="S157" i="10" s="1"/>
  <c r="C177" i="10"/>
  <c r="H177" i="10" s="1"/>
  <c r="I177" i="10" s="1"/>
  <c r="J177" i="10" s="1"/>
  <c r="S177" i="10" s="1"/>
  <c r="C197" i="10"/>
  <c r="H197" i="10" s="1"/>
  <c r="I197" i="10" s="1"/>
  <c r="J197" i="10" s="1"/>
  <c r="S197" i="10" s="1"/>
  <c r="C221" i="10"/>
  <c r="H221" i="10" s="1"/>
  <c r="I221" i="10" s="1"/>
  <c r="J221" i="10" s="1"/>
  <c r="S221" i="10" s="1"/>
  <c r="C242" i="10"/>
  <c r="H242" i="10" s="1"/>
  <c r="I242" i="10" s="1"/>
  <c r="J242" i="10" s="1"/>
  <c r="S242" i="10" s="1"/>
  <c r="C261" i="10"/>
  <c r="H261" i="10" s="1"/>
  <c r="I261" i="10" s="1"/>
  <c r="J261" i="10" s="1"/>
  <c r="S261" i="10" s="1"/>
  <c r="C284" i="10"/>
  <c r="H284" i="10" s="1"/>
  <c r="I284" i="10" s="1"/>
  <c r="J284" i="10" s="1"/>
  <c r="S284" i="10" s="1"/>
  <c r="C305" i="10"/>
  <c r="H305" i="10" s="1"/>
  <c r="I305" i="10" s="1"/>
  <c r="J305" i="10" s="1"/>
  <c r="S305" i="10" s="1"/>
  <c r="C63" i="10"/>
  <c r="H63" i="10" s="1"/>
  <c r="I63" i="10" s="1"/>
  <c r="J63" i="10" s="1"/>
  <c r="S63" i="10" s="1"/>
  <c r="C26" i="10"/>
  <c r="H26" i="10" s="1"/>
  <c r="I26" i="10" s="1"/>
  <c r="J26" i="10" s="1"/>
  <c r="S26" i="10" s="1"/>
  <c r="C49" i="10"/>
  <c r="H49" i="10" s="1"/>
  <c r="I49" i="10" s="1"/>
  <c r="J49" i="10" s="1"/>
  <c r="S49" i="10" s="1"/>
  <c r="C69" i="10"/>
  <c r="H69" i="10" s="1"/>
  <c r="I69" i="10" s="1"/>
  <c r="J69" i="10" s="1"/>
  <c r="S69" i="10" s="1"/>
  <c r="C92" i="10"/>
  <c r="H92" i="10" s="1"/>
  <c r="I92" i="10" s="1"/>
  <c r="J92" i="10" s="1"/>
  <c r="S92" i="10" s="1"/>
  <c r="C113" i="10"/>
  <c r="H113" i="10" s="1"/>
  <c r="I113" i="10" s="1"/>
  <c r="J113" i="10" s="1"/>
  <c r="S113" i="10" s="1"/>
  <c r="C133" i="10"/>
  <c r="H133" i="10" s="1"/>
  <c r="I133" i="10" s="1"/>
  <c r="J133" i="10" s="1"/>
  <c r="S133" i="10" s="1"/>
  <c r="C158" i="10"/>
  <c r="H158" i="10" s="1"/>
  <c r="I158" i="10" s="1"/>
  <c r="J158" i="10" s="1"/>
  <c r="S158" i="10" s="1"/>
  <c r="C178" i="10"/>
  <c r="H178" i="10" s="1"/>
  <c r="I178" i="10" s="1"/>
  <c r="J178" i="10" s="1"/>
  <c r="S178" i="10" s="1"/>
  <c r="C198" i="10"/>
  <c r="H198" i="10" s="1"/>
  <c r="I198" i="10" s="1"/>
  <c r="J198" i="10" s="1"/>
  <c r="S198" i="10" s="1"/>
  <c r="C222" i="10"/>
  <c r="H222" i="10" s="1"/>
  <c r="I222" i="10" s="1"/>
  <c r="J222" i="10" s="1"/>
  <c r="S222" i="10" s="1"/>
  <c r="C243" i="10"/>
  <c r="H243" i="10" s="1"/>
  <c r="I243" i="10" s="1"/>
  <c r="J243" i="10" s="1"/>
  <c r="S243" i="10" s="1"/>
  <c r="C262" i="10"/>
  <c r="H262" i="10" s="1"/>
  <c r="I262" i="10" s="1"/>
  <c r="J262" i="10" s="1"/>
  <c r="S262" i="10" s="1"/>
  <c r="C285" i="10"/>
  <c r="H285" i="10" s="1"/>
  <c r="I285" i="10" s="1"/>
  <c r="J285" i="10" s="1"/>
  <c r="S285" i="10" s="1"/>
  <c r="C307" i="10"/>
  <c r="H307" i="10" s="1"/>
  <c r="I307" i="10" s="1"/>
  <c r="J307" i="10" s="1"/>
  <c r="S307" i="10" s="1"/>
  <c r="C28" i="10"/>
  <c r="H28" i="10" s="1"/>
  <c r="I28" i="10" s="1"/>
  <c r="J28" i="10" s="1"/>
  <c r="S28" i="10" s="1"/>
  <c r="C11" i="10"/>
  <c r="H11" i="10" s="1"/>
  <c r="I11" i="10" s="1"/>
  <c r="J11" i="10" s="1"/>
  <c r="C32" i="10"/>
  <c r="H32" i="10" s="1"/>
  <c r="I32" i="10" s="1"/>
  <c r="J32" i="10" s="1"/>
  <c r="S32" i="10" s="1"/>
  <c r="C54" i="10"/>
  <c r="H54" i="10" s="1"/>
  <c r="I54" i="10" s="1"/>
  <c r="J54" i="10" s="1"/>
  <c r="S54" i="10" s="1"/>
  <c r="C78" i="10"/>
  <c r="H78" i="10" s="1"/>
  <c r="I78" i="10" s="1"/>
  <c r="J78" i="10" s="1"/>
  <c r="S78" i="10" s="1"/>
  <c r="C97" i="10"/>
  <c r="H97" i="10" s="1"/>
  <c r="I97" i="10" s="1"/>
  <c r="J97" i="10" s="1"/>
  <c r="S97" i="10" s="1"/>
  <c r="C118" i="10"/>
  <c r="H118" i="10" s="1"/>
  <c r="I118" i="10" s="1"/>
  <c r="J118" i="10" s="1"/>
  <c r="S118" i="10" s="1"/>
  <c r="C143" i="10"/>
  <c r="H143" i="10" s="1"/>
  <c r="I143" i="10" s="1"/>
  <c r="J143" i="10" s="1"/>
  <c r="S143" i="10" s="1"/>
  <c r="C163" i="10"/>
  <c r="H163" i="10" s="1"/>
  <c r="I163" i="10" s="1"/>
  <c r="J163" i="10" s="1"/>
  <c r="S163" i="10" s="1"/>
  <c r="C183" i="10"/>
  <c r="H183" i="10" s="1"/>
  <c r="I183" i="10" s="1"/>
  <c r="J183" i="10" s="1"/>
  <c r="S183" i="10" s="1"/>
  <c r="C208" i="10"/>
  <c r="H208" i="10" s="1"/>
  <c r="I208" i="10" s="1"/>
  <c r="J208" i="10" s="1"/>
  <c r="S208" i="10" s="1"/>
  <c r="C227" i="10"/>
  <c r="H227" i="10" s="1"/>
  <c r="I227" i="10" s="1"/>
  <c r="J227" i="10" s="1"/>
  <c r="S227" i="10" s="1"/>
  <c r="C248" i="10"/>
  <c r="H248" i="10" s="1"/>
  <c r="I248" i="10" s="1"/>
  <c r="J248" i="10" s="1"/>
  <c r="S248" i="10" s="1"/>
  <c r="C290" i="10"/>
  <c r="H290" i="10" s="1"/>
  <c r="I290" i="10" s="1"/>
  <c r="J290" i="10" s="1"/>
  <c r="S290" i="10" s="1"/>
  <c r="C308" i="10"/>
  <c r="H308" i="10" s="1"/>
  <c r="I308" i="10" s="1"/>
  <c r="J308" i="10" s="1"/>
  <c r="S308" i="10" s="1"/>
  <c r="C8" i="10"/>
  <c r="H8" i="10" s="1"/>
  <c r="I8" i="10" s="1"/>
  <c r="J8" i="10" s="1"/>
  <c r="S8" i="10" s="1"/>
  <c r="C43" i="10"/>
  <c r="H43" i="10" s="1"/>
  <c r="I43" i="10" s="1"/>
  <c r="J43" i="10" s="1"/>
  <c r="S43" i="10" s="1"/>
  <c r="C86" i="10"/>
  <c r="H86" i="10" s="1"/>
  <c r="I86" i="10" s="1"/>
  <c r="J86" i="10" s="1"/>
  <c r="S86" i="10" s="1"/>
  <c r="C152" i="10"/>
  <c r="H152" i="10" s="1"/>
  <c r="I152" i="10" s="1"/>
  <c r="J152" i="10" s="1"/>
  <c r="S152" i="10" s="1"/>
  <c r="C216" i="10"/>
  <c r="H216" i="10" s="1"/>
  <c r="I216" i="10" s="1"/>
  <c r="J216" i="10" s="1"/>
  <c r="S216" i="10" s="1"/>
  <c r="C279" i="10"/>
  <c r="H279" i="10" s="1"/>
  <c r="I279" i="10" s="1"/>
  <c r="J279" i="10" s="1"/>
  <c r="S279" i="10" s="1"/>
  <c r="C237" i="10"/>
  <c r="H237" i="10" s="1"/>
  <c r="I237" i="10" s="1"/>
  <c r="J237" i="10" s="1"/>
  <c r="S237" i="10" s="1"/>
  <c r="C83" i="10"/>
  <c r="H83" i="10" s="1"/>
  <c r="I83" i="10" s="1"/>
  <c r="J83" i="10" s="1"/>
  <c r="S83" i="10" s="1"/>
  <c r="C245" i="10"/>
  <c r="H245" i="10" s="1"/>
  <c r="I245" i="10" s="1"/>
  <c r="J245" i="10" s="1"/>
  <c r="S245" i="10" s="1"/>
  <c r="C105" i="10"/>
  <c r="H105" i="10" s="1"/>
  <c r="I105" i="10" s="1"/>
  <c r="J105" i="10" s="1"/>
  <c r="S105" i="10" s="1"/>
  <c r="C172" i="10"/>
  <c r="H172" i="10" s="1"/>
  <c r="I172" i="10" s="1"/>
  <c r="J172" i="10" s="1"/>
  <c r="S172" i="10" s="1"/>
  <c r="C283" i="10"/>
  <c r="H283" i="10" s="1"/>
  <c r="I283" i="10" s="1"/>
  <c r="J283" i="10" s="1"/>
  <c r="S283" i="10" s="1"/>
  <c r="C228" i="10"/>
  <c r="H228" i="10" s="1"/>
  <c r="I228" i="10" s="1"/>
  <c r="J228" i="10" s="1"/>
  <c r="S228" i="10" s="1"/>
  <c r="C111" i="10"/>
  <c r="H111" i="10" s="1"/>
  <c r="I111" i="10" s="1"/>
  <c r="J111" i="10" s="1"/>
  <c r="S111" i="10" s="1"/>
  <c r="C176" i="10"/>
  <c r="H176" i="10" s="1"/>
  <c r="I176" i="10" s="1"/>
  <c r="J176" i="10" s="1"/>
  <c r="S176" i="10" s="1"/>
  <c r="C241" i="10"/>
  <c r="H241" i="10" s="1"/>
  <c r="I241" i="10" s="1"/>
  <c r="J241" i="10" s="1"/>
  <c r="S241" i="10" s="1"/>
  <c r="C304" i="10"/>
  <c r="H304" i="10" s="1"/>
  <c r="I304" i="10" s="1"/>
  <c r="J304" i="10" s="1"/>
  <c r="S304" i="10" s="1"/>
  <c r="C275" i="10"/>
  <c r="H275" i="10" s="1"/>
  <c r="I275" i="10" s="1"/>
  <c r="J275" i="10" s="1"/>
  <c r="S275" i="10" s="1"/>
  <c r="C193" i="10"/>
  <c r="H193" i="10" s="1"/>
  <c r="I193" i="10" s="1"/>
  <c r="J193" i="10" s="1"/>
  <c r="S193" i="10" s="1"/>
  <c r="C257" i="10"/>
  <c r="H257" i="10" s="1"/>
  <c r="I257" i="10" s="1"/>
  <c r="J257" i="10" s="1"/>
  <c r="S257" i="10" s="1"/>
  <c r="C24" i="10"/>
  <c r="H24" i="10" s="1"/>
  <c r="I24" i="10" s="1"/>
  <c r="J24" i="10" s="1"/>
  <c r="S24" i="10" s="1"/>
  <c r="C45" i="10"/>
  <c r="H45" i="10" s="1"/>
  <c r="I45" i="10" s="1"/>
  <c r="J45" i="10" s="1"/>
  <c r="S45" i="10" s="1"/>
  <c r="C84" i="10"/>
  <c r="H84" i="10" s="1"/>
  <c r="I84" i="10" s="1"/>
  <c r="J84" i="10" s="1"/>
  <c r="S84" i="10" s="1"/>
  <c r="C129" i="10"/>
  <c r="H129" i="10" s="1"/>
  <c r="I129" i="10" s="1"/>
  <c r="J129" i="10" s="1"/>
  <c r="S129" i="10" s="1"/>
  <c r="C9" i="10"/>
  <c r="H9" i="10" s="1"/>
  <c r="I9" i="10" s="1"/>
  <c r="J9" i="10" s="1"/>
  <c r="S9" i="10" s="1"/>
  <c r="C30" i="10"/>
  <c r="H30" i="10" s="1"/>
  <c r="I30" i="10" s="1"/>
  <c r="J30" i="10" s="1"/>
  <c r="S30" i="10" s="1"/>
  <c r="C52" i="10"/>
  <c r="H52" i="10" s="1"/>
  <c r="I52" i="10" s="1"/>
  <c r="J52" i="10" s="1"/>
  <c r="S52" i="10" s="1"/>
  <c r="C76" i="10"/>
  <c r="H76" i="10" s="1"/>
  <c r="I76" i="10" s="1"/>
  <c r="J76" i="10" s="1"/>
  <c r="S76" i="10" s="1"/>
  <c r="C95" i="10"/>
  <c r="H95" i="10" s="1"/>
  <c r="I95" i="10" s="1"/>
  <c r="J95" i="10" s="1"/>
  <c r="S95" i="10" s="1"/>
  <c r="C116" i="10"/>
  <c r="H116" i="10" s="1"/>
  <c r="I116" i="10" s="1"/>
  <c r="J116" i="10" s="1"/>
  <c r="S116" i="10" s="1"/>
  <c r="C141" i="10"/>
  <c r="H141" i="10" s="1"/>
  <c r="I141" i="10" s="1"/>
  <c r="J141" i="10" s="1"/>
  <c r="S141" i="10" s="1"/>
  <c r="C161" i="10"/>
  <c r="H161" i="10" s="1"/>
  <c r="I161" i="10" s="1"/>
  <c r="J161" i="10" s="1"/>
  <c r="S161" i="10" s="1"/>
  <c r="C181" i="10"/>
  <c r="H181" i="10" s="1"/>
  <c r="I181" i="10" s="1"/>
  <c r="J181" i="10" s="1"/>
  <c r="S181" i="10" s="1"/>
  <c r="C206" i="10"/>
  <c r="H206" i="10" s="1"/>
  <c r="I206" i="10" s="1"/>
  <c r="J206" i="10" s="1"/>
  <c r="S206" i="10" s="1"/>
  <c r="C225" i="10"/>
  <c r="H225" i="10" s="1"/>
  <c r="I225" i="10" s="1"/>
  <c r="J225" i="10" s="1"/>
  <c r="S225" i="10" s="1"/>
  <c r="C246" i="10"/>
  <c r="H246" i="10" s="1"/>
  <c r="I246" i="10" s="1"/>
  <c r="J246" i="10" s="1"/>
  <c r="S246" i="10" s="1"/>
  <c r="C269" i="10"/>
  <c r="H269" i="10" s="1"/>
  <c r="I269" i="10" s="1"/>
  <c r="J269" i="10" s="1"/>
  <c r="S269" i="10" s="1"/>
  <c r="C288" i="10"/>
  <c r="H288" i="10" s="1"/>
  <c r="I288" i="10" s="1"/>
  <c r="J288" i="10" s="1"/>
  <c r="S288" i="10" s="1"/>
  <c r="C310" i="10"/>
  <c r="H310" i="10" s="1"/>
  <c r="I310" i="10" s="1"/>
  <c r="J310" i="10" s="1"/>
  <c r="S310" i="10" s="1"/>
  <c r="C10" i="10"/>
  <c r="H10" i="10" s="1"/>
  <c r="I10" i="10" s="1"/>
  <c r="J10" i="10" s="1"/>
  <c r="S10" i="10" s="1"/>
  <c r="C31" i="10"/>
  <c r="H31" i="10" s="1"/>
  <c r="I31" i="10" s="1"/>
  <c r="J31" i="10" s="1"/>
  <c r="S31" i="10" s="1"/>
  <c r="C53" i="10"/>
  <c r="H53" i="10" s="1"/>
  <c r="I53" i="10" s="1"/>
  <c r="J53" i="10" s="1"/>
  <c r="S53" i="10" s="1"/>
  <c r="C77" i="10"/>
  <c r="H77" i="10" s="1"/>
  <c r="I77" i="10" s="1"/>
  <c r="J77" i="10" s="1"/>
  <c r="S77" i="10" s="1"/>
  <c r="C96" i="10"/>
  <c r="H96" i="10" s="1"/>
  <c r="I96" i="10" s="1"/>
  <c r="J96" i="10" s="1"/>
  <c r="S96" i="10" s="1"/>
  <c r="C117" i="10"/>
  <c r="H117" i="10" s="1"/>
  <c r="I117" i="10" s="1"/>
  <c r="J117" i="10" s="1"/>
  <c r="S117" i="10" s="1"/>
  <c r="C142" i="10"/>
  <c r="H142" i="10" s="1"/>
  <c r="I142" i="10" s="1"/>
  <c r="J142" i="10" s="1"/>
  <c r="S142" i="10" s="1"/>
  <c r="C162" i="10"/>
  <c r="H162" i="10" s="1"/>
  <c r="I162" i="10" s="1"/>
  <c r="J162" i="10" s="1"/>
  <c r="S162" i="10" s="1"/>
  <c r="C182" i="10"/>
  <c r="H182" i="10" s="1"/>
  <c r="I182" i="10" s="1"/>
  <c r="J182" i="10" s="1"/>
  <c r="S182" i="10" s="1"/>
  <c r="C207" i="10"/>
  <c r="H207" i="10" s="1"/>
  <c r="I207" i="10" s="1"/>
  <c r="J207" i="10" s="1"/>
  <c r="S207" i="10" s="1"/>
  <c r="C226" i="10"/>
  <c r="H226" i="10" s="1"/>
  <c r="I226" i="10" s="1"/>
  <c r="J226" i="10" s="1"/>
  <c r="S226" i="10" s="1"/>
  <c r="C247" i="10"/>
  <c r="H247" i="10" s="1"/>
  <c r="I247" i="10" s="1"/>
  <c r="J247" i="10" s="1"/>
  <c r="S247" i="10" s="1"/>
  <c r="C270" i="10"/>
  <c r="H270" i="10" s="1"/>
  <c r="I270" i="10" s="1"/>
  <c r="J270" i="10" s="1"/>
  <c r="S270" i="10" s="1"/>
  <c r="C289" i="10"/>
  <c r="H289" i="10" s="1"/>
  <c r="I289" i="10" s="1"/>
  <c r="J289" i="10" s="1"/>
  <c r="S289" i="10" s="1"/>
  <c r="C311" i="10"/>
  <c r="H311" i="10" s="1"/>
  <c r="I311" i="10" s="1"/>
  <c r="J311" i="10" s="1"/>
  <c r="S311" i="10" s="1"/>
  <c r="C47" i="10"/>
  <c r="H47" i="10" s="1"/>
  <c r="I47" i="10" s="1"/>
  <c r="J47" i="10" s="1"/>
  <c r="S47" i="10" s="1"/>
  <c r="C15" i="10"/>
  <c r="H15" i="10" s="1"/>
  <c r="I15" i="10" s="1"/>
  <c r="J15" i="10" s="1"/>
  <c r="S15" i="10" s="1"/>
  <c r="C37" i="10"/>
  <c r="H37" i="10" s="1"/>
  <c r="I37" i="10" s="1"/>
  <c r="J37" i="10" s="1"/>
  <c r="S37" i="10" s="1"/>
  <c r="C62" i="10"/>
  <c r="H62" i="10" s="1"/>
  <c r="I62" i="10" s="1"/>
  <c r="J62" i="10" s="1"/>
  <c r="S62" i="10" s="1"/>
  <c r="C82" i="10"/>
  <c r="H82" i="10" s="1"/>
  <c r="I82" i="10" s="1"/>
  <c r="J82" i="10" s="1"/>
  <c r="S82" i="10" s="1"/>
  <c r="C100" i="10"/>
  <c r="H100" i="10" s="1"/>
  <c r="I100" i="10" s="1"/>
  <c r="J100" i="10" s="1"/>
  <c r="S100" i="10" s="1"/>
  <c r="C126" i="10"/>
  <c r="H126" i="10" s="1"/>
  <c r="I126" i="10" s="1"/>
  <c r="J126" i="10" s="1"/>
  <c r="S126" i="10" s="1"/>
  <c r="C147" i="10"/>
  <c r="H147" i="10" s="1"/>
  <c r="I147" i="10" s="1"/>
  <c r="J147" i="10" s="1"/>
  <c r="S147" i="10" s="1"/>
  <c r="C167" i="10"/>
  <c r="H167" i="10" s="1"/>
  <c r="I167" i="10" s="1"/>
  <c r="J167" i="10" s="1"/>
  <c r="S167" i="10" s="1"/>
  <c r="C191" i="10"/>
  <c r="H191" i="10" s="1"/>
  <c r="I191" i="10" s="1"/>
  <c r="J191" i="10" s="1"/>
  <c r="S191" i="10" s="1"/>
  <c r="C212" i="10"/>
  <c r="H212" i="10" s="1"/>
  <c r="I212" i="10" s="1"/>
  <c r="J212" i="10" s="1"/>
  <c r="S212" i="10" s="1"/>
  <c r="C231" i="10"/>
  <c r="H231" i="10" s="1"/>
  <c r="I231" i="10" s="1"/>
  <c r="J231" i="10" s="1"/>
  <c r="S231" i="10" s="1"/>
  <c r="C255" i="10"/>
  <c r="H255" i="10" s="1"/>
  <c r="I255" i="10" s="1"/>
  <c r="J255" i="10" s="1"/>
  <c r="S255" i="10" s="1"/>
  <c r="C274" i="10"/>
  <c r="H274" i="10" s="1"/>
  <c r="I274" i="10" s="1"/>
  <c r="J274" i="10" s="1"/>
  <c r="S274" i="10" s="1"/>
  <c r="C295" i="10"/>
  <c r="H295" i="10" s="1"/>
  <c r="I295" i="10" s="1"/>
  <c r="J295" i="10" s="1"/>
  <c r="S295" i="10" s="1"/>
  <c r="C16" i="10"/>
  <c r="H16" i="10" s="1"/>
  <c r="I16" i="10" s="1"/>
  <c r="J16" i="10" s="1"/>
  <c r="S16" i="10" s="1"/>
  <c r="C51" i="10"/>
  <c r="H51" i="10" s="1"/>
  <c r="I51" i="10" s="1"/>
  <c r="J51" i="10" s="1"/>
  <c r="S51" i="10" s="1"/>
  <c r="C101" i="10"/>
  <c r="H101" i="10" s="1"/>
  <c r="I101" i="10" s="1"/>
  <c r="J101" i="10" s="1"/>
  <c r="S101" i="10" s="1"/>
  <c r="C168" i="10"/>
  <c r="H168" i="10" s="1"/>
  <c r="I168" i="10" s="1"/>
  <c r="J168" i="10" s="1"/>
  <c r="S168" i="10" s="1"/>
  <c r="C232" i="10"/>
  <c r="H232" i="10" s="1"/>
  <c r="I232" i="10" s="1"/>
  <c r="J232" i="10" s="1"/>
  <c r="S232" i="10" s="1"/>
  <c r="C296" i="10"/>
  <c r="H296" i="10" s="1"/>
  <c r="I296" i="10" s="1"/>
  <c r="J296" i="10" s="1"/>
  <c r="S296" i="10" s="1"/>
  <c r="C268" i="10"/>
  <c r="H268" i="10" s="1"/>
  <c r="I268" i="10" s="1"/>
  <c r="J268" i="10" s="1"/>
  <c r="S268" i="10" s="1"/>
  <c r="C131" i="10"/>
  <c r="H131" i="10" s="1"/>
  <c r="I131" i="10" s="1"/>
  <c r="J131" i="10" s="1"/>
  <c r="S131" i="10" s="1"/>
  <c r="C291" i="10"/>
  <c r="H291" i="10" s="1"/>
  <c r="I291" i="10" s="1"/>
  <c r="J291" i="10" s="1"/>
  <c r="S291" i="10" s="1"/>
  <c r="C123" i="10"/>
  <c r="H123" i="10" s="1"/>
  <c r="I123" i="10" s="1"/>
  <c r="J123" i="10" s="1"/>
  <c r="S123" i="10" s="1"/>
  <c r="C188" i="10"/>
  <c r="H188" i="10" s="1"/>
  <c r="I188" i="10" s="1"/>
  <c r="J188" i="10" s="1"/>
  <c r="S188" i="10" s="1"/>
  <c r="C98" i="10"/>
  <c r="H98" i="10" s="1"/>
  <c r="I98" i="10" s="1"/>
  <c r="J98" i="10" s="1"/>
  <c r="S98" i="10" s="1"/>
  <c r="C260" i="10"/>
  <c r="H260" i="10" s="1"/>
  <c r="I260" i="10" s="1"/>
  <c r="J260" i="10" s="1"/>
  <c r="S260" i="10" s="1"/>
  <c r="C127" i="10"/>
  <c r="H127" i="10" s="1"/>
  <c r="I127" i="10" s="1"/>
  <c r="J127" i="10" s="1"/>
  <c r="S127" i="10" s="1"/>
  <c r="C192" i="10"/>
  <c r="H192" i="10" s="1"/>
  <c r="I192" i="10" s="1"/>
  <c r="J192" i="10" s="1"/>
  <c r="S192" i="10" s="1"/>
  <c r="C256" i="10"/>
  <c r="H256" i="10" s="1"/>
  <c r="I256" i="10" s="1"/>
  <c r="J256" i="10" s="1"/>
  <c r="S256" i="10" s="1"/>
  <c r="C309" i="10"/>
  <c r="H309" i="10" s="1"/>
  <c r="I309" i="10" s="1"/>
  <c r="J309" i="10" s="1"/>
  <c r="S309" i="10" s="1"/>
  <c r="C13" i="10"/>
  <c r="H13" i="10" s="1"/>
  <c r="I13" i="10" s="1"/>
  <c r="J13" i="10" s="1"/>
  <c r="S13" i="10" s="1"/>
  <c r="C35" i="10"/>
  <c r="H35" i="10" s="1"/>
  <c r="I35" i="10" s="1"/>
  <c r="J35" i="10" s="1"/>
  <c r="S35" i="10" s="1"/>
  <c r="C60" i="10"/>
  <c r="H60" i="10" s="1"/>
  <c r="I60" i="10" s="1"/>
  <c r="J60" i="10" s="1"/>
  <c r="S60" i="10" s="1"/>
  <c r="C80" i="10"/>
  <c r="H80" i="10" s="1"/>
  <c r="I80" i="10" s="1"/>
  <c r="J80" i="10" s="1"/>
  <c r="S80" i="10" s="1"/>
  <c r="C99" i="10"/>
  <c r="H99" i="10" s="1"/>
  <c r="I99" i="10" s="1"/>
  <c r="J99" i="10" s="1"/>
  <c r="S99" i="10" s="1"/>
  <c r="C124" i="10"/>
  <c r="H124" i="10" s="1"/>
  <c r="I124" i="10" s="1"/>
  <c r="J124" i="10" s="1"/>
  <c r="S124" i="10" s="1"/>
  <c r="C145" i="10"/>
  <c r="H145" i="10" s="1"/>
  <c r="I145" i="10" s="1"/>
  <c r="J145" i="10" s="1"/>
  <c r="S145" i="10" s="1"/>
  <c r="C165" i="10"/>
  <c r="H165" i="10" s="1"/>
  <c r="I165" i="10" s="1"/>
  <c r="J165" i="10" s="1"/>
  <c r="S165" i="10" s="1"/>
  <c r="C189" i="10"/>
  <c r="H189" i="10" s="1"/>
  <c r="I189" i="10" s="1"/>
  <c r="J189" i="10" s="1"/>
  <c r="S189" i="10" s="1"/>
  <c r="C210" i="10"/>
  <c r="H210" i="10" s="1"/>
  <c r="I210" i="10" s="1"/>
  <c r="J210" i="10" s="1"/>
  <c r="S210" i="10" s="1"/>
  <c r="C229" i="10"/>
  <c r="H229" i="10" s="1"/>
  <c r="I229" i="10" s="1"/>
  <c r="J229" i="10" s="1"/>
  <c r="S229" i="10" s="1"/>
  <c r="C253" i="10"/>
  <c r="H253" i="10" s="1"/>
  <c r="I253" i="10" s="1"/>
  <c r="J253" i="10" s="1"/>
  <c r="S253" i="10" s="1"/>
  <c r="C272" i="10"/>
  <c r="H272" i="10" s="1"/>
  <c r="I272" i="10" s="1"/>
  <c r="J272" i="10" s="1"/>
  <c r="S272" i="10" s="1"/>
  <c r="C293" i="10"/>
  <c r="H293" i="10" s="1"/>
  <c r="I293" i="10" s="1"/>
  <c r="J293" i="10" s="1"/>
  <c r="S293" i="10" s="1"/>
  <c r="H318" i="10"/>
  <c r="I318" i="10" s="1"/>
  <c r="J318" i="10" s="1"/>
  <c r="S318" i="10" s="1"/>
  <c r="C14" i="10"/>
  <c r="H14" i="10" s="1"/>
  <c r="I14" i="10" s="1"/>
  <c r="J14" i="10" s="1"/>
  <c r="S14" i="10" s="1"/>
  <c r="C36" i="10"/>
  <c r="H36" i="10" s="1"/>
  <c r="I36" i="10" s="1"/>
  <c r="J36" i="10" s="1"/>
  <c r="S36" i="10" s="1"/>
  <c r="C61" i="10"/>
  <c r="H61" i="10" s="1"/>
  <c r="I61" i="10" s="1"/>
  <c r="J61" i="10" s="1"/>
  <c r="S61" i="10" s="1"/>
  <c r="C81" i="10"/>
  <c r="H81" i="10" s="1"/>
  <c r="I81" i="10" s="1"/>
  <c r="J81" i="10" s="1"/>
  <c r="S81" i="10" s="1"/>
  <c r="C125" i="10"/>
  <c r="H125" i="10" s="1"/>
  <c r="I125" i="10" s="1"/>
  <c r="J125" i="10" s="1"/>
  <c r="S125" i="10" s="1"/>
  <c r="C146" i="10"/>
  <c r="H146" i="10" s="1"/>
  <c r="I146" i="10" s="1"/>
  <c r="J146" i="10" s="1"/>
  <c r="S146" i="10" s="1"/>
  <c r="C166" i="10"/>
  <c r="H166" i="10" s="1"/>
  <c r="I166" i="10" s="1"/>
  <c r="J166" i="10" s="1"/>
  <c r="S166" i="10" s="1"/>
  <c r="C190" i="10"/>
  <c r="H190" i="10" s="1"/>
  <c r="I190" i="10" s="1"/>
  <c r="J190" i="10" s="1"/>
  <c r="S190" i="10" s="1"/>
  <c r="C211" i="10"/>
  <c r="H211" i="10" s="1"/>
  <c r="I211" i="10" s="1"/>
  <c r="J211" i="10" s="1"/>
  <c r="S211" i="10" s="1"/>
  <c r="C230" i="10"/>
  <c r="H230" i="10" s="1"/>
  <c r="I230" i="10" s="1"/>
  <c r="J230" i="10" s="1"/>
  <c r="S230" i="10" s="1"/>
  <c r="C254" i="10"/>
  <c r="H254" i="10" s="1"/>
  <c r="I254" i="10" s="1"/>
  <c r="J254" i="10" s="1"/>
  <c r="S254" i="10" s="1"/>
  <c r="C273" i="10"/>
  <c r="H273" i="10" s="1"/>
  <c r="I273" i="10" s="1"/>
  <c r="J273" i="10" s="1"/>
  <c r="S273" i="10" s="1"/>
  <c r="C294" i="10"/>
  <c r="H294" i="10" s="1"/>
  <c r="I294" i="10" s="1"/>
  <c r="J294" i="10" s="1"/>
  <c r="S294" i="10" s="1"/>
  <c r="C319" i="10"/>
  <c r="H319" i="10" s="1"/>
  <c r="I319" i="10" s="1"/>
  <c r="J319" i="10" s="1"/>
  <c r="S319" i="10" s="1"/>
  <c r="C55" i="10"/>
  <c r="H55" i="10" s="1"/>
  <c r="I55" i="10" s="1"/>
  <c r="J55" i="10" s="1"/>
  <c r="S55" i="10" s="1"/>
  <c r="C19" i="10"/>
  <c r="H19" i="10" s="1"/>
  <c r="I19" i="10" s="1"/>
  <c r="J19" i="10" s="1"/>
  <c r="S19" i="10" s="1"/>
  <c r="C46" i="10"/>
  <c r="H46" i="10" s="1"/>
  <c r="I46" i="10" s="1"/>
  <c r="J46" i="10" s="1"/>
  <c r="S46" i="10" s="1"/>
  <c r="C66" i="10"/>
  <c r="H66" i="10" s="1"/>
  <c r="I66" i="10" s="1"/>
  <c r="J66" i="10" s="1"/>
  <c r="S66" i="10" s="1"/>
  <c r="C85" i="10"/>
  <c r="H85" i="10" s="1"/>
  <c r="I85" i="10" s="1"/>
  <c r="J85" i="10" s="1"/>
  <c r="S85" i="10" s="1"/>
  <c r="C106" i="10"/>
  <c r="H106" i="10" s="1"/>
  <c r="I106" i="10" s="1"/>
  <c r="J106" i="10" s="1"/>
  <c r="S106" i="10" s="1"/>
  <c r="C130" i="10"/>
  <c r="H130" i="10" s="1"/>
  <c r="I130" i="10" s="1"/>
  <c r="J130" i="10" s="1"/>
  <c r="S130" i="10" s="1"/>
  <c r="C151" i="10"/>
  <c r="H151" i="10" s="1"/>
  <c r="I151" i="10" s="1"/>
  <c r="J151" i="10" s="1"/>
  <c r="S151" i="10" s="1"/>
  <c r="C175" i="10"/>
  <c r="H175" i="10" s="1"/>
  <c r="I175" i="10" s="1"/>
  <c r="J175" i="10" s="1"/>
  <c r="S175" i="10" s="1"/>
  <c r="C195" i="10"/>
  <c r="H195" i="10" s="1"/>
  <c r="I195" i="10" s="1"/>
  <c r="J195" i="10" s="1"/>
  <c r="S195" i="10" s="1"/>
  <c r="C215" i="10"/>
  <c r="H215" i="10" s="1"/>
  <c r="I215" i="10" s="1"/>
  <c r="J215" i="10" s="1"/>
  <c r="S215" i="10" s="1"/>
  <c r="C240" i="10"/>
  <c r="H240" i="10" s="1"/>
  <c r="I240" i="10" s="1"/>
  <c r="J240" i="10" s="1"/>
  <c r="S240" i="10" s="1"/>
  <c r="C259" i="10"/>
  <c r="H259" i="10" s="1"/>
  <c r="I259" i="10" s="1"/>
  <c r="J259" i="10" s="1"/>
  <c r="S259" i="10" s="1"/>
  <c r="C278" i="10"/>
  <c r="H278" i="10" s="1"/>
  <c r="I278" i="10" s="1"/>
  <c r="J278" i="10" s="1"/>
  <c r="S278" i="10" s="1"/>
  <c r="C299" i="10"/>
  <c r="H299" i="10" s="1"/>
  <c r="I299" i="10" s="1"/>
  <c r="J299" i="10" s="1"/>
  <c r="S299" i="10" s="1"/>
  <c r="C315" i="10"/>
  <c r="H315" i="10" s="1"/>
  <c r="I315" i="10" s="1"/>
  <c r="J315" i="10" s="1"/>
  <c r="S315" i="10" s="1"/>
  <c r="C20" i="10"/>
  <c r="H20" i="10" s="1"/>
  <c r="I20" i="10" s="1"/>
  <c r="J20" i="10" s="1"/>
  <c r="S20" i="10" s="1"/>
  <c r="C59" i="10"/>
  <c r="H59" i="10" s="1"/>
  <c r="I59" i="10" s="1"/>
  <c r="J59" i="10" s="1"/>
  <c r="S59" i="10" s="1"/>
  <c r="C119" i="10"/>
  <c r="H119" i="10" s="1"/>
  <c r="I119" i="10" s="1"/>
  <c r="J119" i="10" s="1"/>
  <c r="S119" i="10" s="1"/>
  <c r="C184" i="10"/>
  <c r="H184" i="10" s="1"/>
  <c r="I184" i="10" s="1"/>
  <c r="J184" i="10" s="1"/>
  <c r="S184" i="10" s="1"/>
  <c r="C249" i="10"/>
  <c r="H249" i="10" s="1"/>
  <c r="I249" i="10" s="1"/>
  <c r="J249" i="10" s="1"/>
  <c r="S249" i="10" s="1"/>
  <c r="C312" i="10"/>
  <c r="H312" i="10" s="1"/>
  <c r="I312" i="10" s="1"/>
  <c r="J312" i="10" s="1"/>
  <c r="S312" i="10" s="1"/>
  <c r="C300" i="10"/>
  <c r="H300" i="10" s="1"/>
  <c r="I300" i="10" s="1"/>
  <c r="J300" i="10" s="1"/>
  <c r="S300" i="10" s="1"/>
  <c r="C180" i="10"/>
  <c r="H180" i="10" s="1"/>
  <c r="I180" i="10" s="1"/>
  <c r="J180" i="10" s="1"/>
  <c r="S180" i="10" s="1"/>
  <c r="C75" i="10"/>
  <c r="H75" i="10" s="1"/>
  <c r="I75" i="10" s="1"/>
  <c r="J75" i="10" s="1"/>
  <c r="S75" i="10" s="1"/>
  <c r="C140" i="10"/>
  <c r="H140" i="10" s="1"/>
  <c r="I140" i="10" s="1"/>
  <c r="J140" i="10" s="1"/>
  <c r="S140" i="10" s="1"/>
  <c r="C205" i="10"/>
  <c r="H205" i="10" s="1"/>
  <c r="I205" i="10" s="1"/>
  <c r="J205" i="10" s="1"/>
  <c r="S205" i="10" s="1"/>
  <c r="C115" i="10"/>
  <c r="H115" i="10" s="1"/>
  <c r="I115" i="10" s="1"/>
  <c r="J115" i="10" s="1"/>
  <c r="S115" i="10" s="1"/>
  <c r="C79" i="10"/>
  <c r="H79" i="10" s="1"/>
  <c r="I79" i="10" s="1"/>
  <c r="J79" i="10" s="1"/>
  <c r="S79" i="10" s="1"/>
  <c r="C144" i="10"/>
  <c r="H144" i="10" s="1"/>
  <c r="I144" i="10" s="1"/>
  <c r="J144" i="10" s="1"/>
  <c r="S144" i="10" s="1"/>
  <c r="C209" i="10"/>
  <c r="H209" i="10" s="1"/>
  <c r="I209" i="10" s="1"/>
  <c r="J209" i="10" s="1"/>
  <c r="S209" i="10" s="1"/>
  <c r="C271" i="10"/>
  <c r="H271" i="10" s="1"/>
  <c r="I271" i="10" s="1"/>
  <c r="J271" i="10" s="1"/>
  <c r="S271" i="10" s="1"/>
  <c r="C164" i="10"/>
  <c r="H164" i="10" s="1"/>
  <c r="I164" i="10" s="1"/>
  <c r="J164" i="10" s="1"/>
  <c r="S164" i="10" s="1"/>
  <c r="C17" i="10"/>
  <c r="H17" i="10" s="1"/>
  <c r="I17" i="10" s="1"/>
  <c r="J17" i="10" s="1"/>
  <c r="S17" i="10" s="1"/>
  <c r="C44" i="10"/>
  <c r="H44" i="10" s="1"/>
  <c r="I44" i="10" s="1"/>
  <c r="J44" i="10" s="1"/>
  <c r="S44" i="10" s="1"/>
  <c r="C64" i="10"/>
  <c r="H64" i="10" s="1"/>
  <c r="I64" i="10" s="1"/>
  <c r="J64" i="10" s="1"/>
  <c r="S64" i="10" s="1"/>
  <c r="C107" i="10"/>
  <c r="H107" i="10" s="1"/>
  <c r="I107" i="10" s="1"/>
  <c r="J107" i="10" s="1"/>
  <c r="S107" i="10" s="1"/>
  <c r="C128" i="10"/>
  <c r="H128" i="10" s="1"/>
  <c r="I128" i="10" s="1"/>
  <c r="J128" i="10" s="1"/>
  <c r="S128" i="10" s="1"/>
  <c r="C149" i="10"/>
  <c r="H149" i="10" s="1"/>
  <c r="I149" i="10" s="1"/>
  <c r="J149" i="10" s="1"/>
  <c r="S149" i="10" s="1"/>
  <c r="C173" i="10"/>
  <c r="H173" i="10" s="1"/>
  <c r="I173" i="10" s="1"/>
  <c r="J173" i="10" s="1"/>
  <c r="S173" i="10" s="1"/>
  <c r="C238" i="10"/>
  <c r="H238" i="10" s="1"/>
  <c r="I238" i="10" s="1"/>
  <c r="J238" i="10" s="1"/>
  <c r="S238" i="10" s="1"/>
  <c r="C276" i="10"/>
  <c r="H276" i="10" s="1"/>
  <c r="I276" i="10" s="1"/>
  <c r="J276" i="10" s="1"/>
  <c r="S276" i="10" s="1"/>
  <c r="C301" i="10"/>
  <c r="H301" i="10" s="1"/>
  <c r="I301" i="10" s="1"/>
  <c r="J301" i="10" s="1"/>
  <c r="S301" i="10" s="1"/>
  <c r="C18" i="10"/>
  <c r="H18" i="10" s="1"/>
  <c r="I18" i="10" s="1"/>
  <c r="J18" i="10" s="1"/>
  <c r="S18" i="10" s="1"/>
  <c r="C65" i="10"/>
  <c r="H65" i="10" s="1"/>
  <c r="I65" i="10" s="1"/>
  <c r="J65" i="10" s="1"/>
  <c r="S65" i="10" s="1"/>
  <c r="C108" i="10"/>
  <c r="H108" i="10" s="1"/>
  <c r="I108" i="10" s="1"/>
  <c r="J108" i="10" s="1"/>
  <c r="S108" i="10" s="1"/>
  <c r="C150" i="10"/>
  <c r="H150" i="10" s="1"/>
  <c r="I150" i="10" s="1"/>
  <c r="J150" i="10" s="1"/>
  <c r="S150" i="10" s="1"/>
  <c r="C174" i="10"/>
  <c r="H174" i="10" s="1"/>
  <c r="I174" i="10" s="1"/>
  <c r="J174" i="10" s="1"/>
  <c r="S174" i="10" s="1"/>
  <c r="C258" i="10"/>
  <c r="H258" i="10" s="1"/>
  <c r="I258" i="10" s="1"/>
  <c r="J258" i="10" s="1"/>
  <c r="S258" i="10" s="1"/>
  <c r="C67" i="10"/>
  <c r="H67" i="10" s="1"/>
  <c r="I67" i="10" s="1"/>
  <c r="J67" i="10" s="1"/>
  <c r="S67" i="10" s="1"/>
  <c r="C93" i="10"/>
  <c r="H93" i="10" s="1"/>
  <c r="I93" i="10" s="1"/>
  <c r="J93" i="10" s="1"/>
  <c r="S93" i="10" s="1"/>
  <c r="C179" i="10"/>
  <c r="H179" i="10" s="1"/>
  <c r="I179" i="10" s="1"/>
  <c r="J179" i="10" s="1"/>
  <c r="S179" i="10" s="1"/>
  <c r="C263" i="10"/>
  <c r="H263" i="10" s="1"/>
  <c r="I263" i="10" s="1"/>
  <c r="J263" i="10" s="1"/>
  <c r="S263" i="10" s="1"/>
  <c r="C264" i="10"/>
  <c r="H264" i="10" s="1"/>
  <c r="I264" i="10" s="1"/>
  <c r="J264" i="10" s="1"/>
  <c r="S264" i="10" s="1"/>
  <c r="C90" i="10"/>
  <c r="H90" i="10" s="1"/>
  <c r="I90" i="10" s="1"/>
  <c r="J90" i="10" s="1"/>
  <c r="S90" i="10" s="1"/>
  <c r="C94" i="10"/>
  <c r="H94" i="10" s="1"/>
  <c r="I94" i="10" s="1"/>
  <c r="J94" i="10" s="1"/>
  <c r="S94" i="10" s="1"/>
  <c r="C213" i="10"/>
  <c r="H213" i="10" s="1"/>
  <c r="I213" i="10" s="1"/>
  <c r="J213" i="10" s="1"/>
  <c r="S213" i="10" s="1"/>
  <c r="C70" i="10"/>
  <c r="H70" i="10" s="1"/>
  <c r="I70" i="10" s="1"/>
  <c r="J70" i="10" s="1"/>
  <c r="S70" i="10" s="1"/>
  <c r="C194" i="10"/>
  <c r="H194" i="10" s="1"/>
  <c r="I194" i="10" s="1"/>
  <c r="J194" i="10" s="1"/>
  <c r="S194" i="10" s="1"/>
  <c r="C277" i="10"/>
  <c r="H277" i="10" s="1"/>
  <c r="I277" i="10" s="1"/>
  <c r="J277" i="10" s="1"/>
  <c r="S277" i="10" s="1"/>
  <c r="C27" i="10"/>
  <c r="H27" i="10" s="1"/>
  <c r="I27" i="10" s="1"/>
  <c r="J27" i="10" s="1"/>
  <c r="S27" i="10" s="1"/>
  <c r="C114" i="10"/>
  <c r="H114" i="10" s="1"/>
  <c r="I114" i="10" s="1"/>
  <c r="J114" i="10" s="1"/>
  <c r="S114" i="10" s="1"/>
  <c r="C199" i="10"/>
  <c r="H199" i="10" s="1"/>
  <c r="I199" i="10" s="1"/>
  <c r="J199" i="10" s="1"/>
  <c r="S199" i="10" s="1"/>
  <c r="C286" i="10"/>
  <c r="H286" i="10" s="1"/>
  <c r="I286" i="10" s="1"/>
  <c r="J286" i="10" s="1"/>
  <c r="S286" i="10" s="1"/>
  <c r="C71" i="10"/>
  <c r="H71" i="10" s="1"/>
  <c r="I71" i="10" s="1"/>
  <c r="J71" i="10" s="1"/>
  <c r="S71" i="10" s="1"/>
  <c r="C220" i="10"/>
  <c r="H220" i="10" s="1"/>
  <c r="I220" i="10" s="1"/>
  <c r="J220" i="10" s="1"/>
  <c r="S220" i="10" s="1"/>
  <c r="C156" i="10"/>
  <c r="H156" i="10" s="1"/>
  <c r="I156" i="10" s="1"/>
  <c r="J156" i="10" s="1"/>
  <c r="S156" i="10" s="1"/>
  <c r="C160" i="10"/>
  <c r="H160" i="10" s="1"/>
  <c r="I160" i="10" s="1"/>
  <c r="J160" i="10" s="1"/>
  <c r="S160" i="10" s="1"/>
  <c r="C239" i="10"/>
  <c r="H239" i="10" s="1"/>
  <c r="I239" i="10" s="1"/>
  <c r="J239" i="10" s="1"/>
  <c r="S239" i="10" s="1"/>
  <c r="C159" i="10"/>
  <c r="H159" i="10" s="1"/>
  <c r="I159" i="10" s="1"/>
  <c r="J159" i="10" s="1"/>
  <c r="S159" i="10" s="1"/>
  <c r="C244" i="10"/>
  <c r="H244" i="10" s="1"/>
  <c r="I244" i="10" s="1"/>
  <c r="J244" i="10" s="1"/>
  <c r="S244" i="10" s="1"/>
  <c r="C320" i="10"/>
  <c r="H320" i="10" s="1"/>
  <c r="I320" i="10" s="1"/>
  <c r="J320" i="10" s="1"/>
  <c r="S320" i="10" s="1"/>
  <c r="C201" i="10"/>
  <c r="H201" i="10" s="1"/>
  <c r="I201" i="10" s="1"/>
  <c r="J201" i="10" s="1"/>
  <c r="S201" i="10" s="1"/>
  <c r="C196" i="10"/>
  <c r="H196" i="10" s="1"/>
  <c r="I196" i="10" s="1"/>
  <c r="J196" i="10" s="1"/>
  <c r="S196" i="10" s="1"/>
  <c r="C148" i="10"/>
  <c r="H148" i="10" s="1"/>
  <c r="I148" i="10" s="1"/>
  <c r="J148" i="10" s="1"/>
  <c r="S148" i="10" s="1"/>
  <c r="C287" i="10"/>
  <c r="H287" i="10" s="1"/>
  <c r="I287" i="10" s="1"/>
  <c r="J287" i="10" s="1"/>
  <c r="S287" i="10" s="1"/>
  <c r="C214" i="10"/>
  <c r="H214" i="10" s="1"/>
  <c r="I214" i="10" s="1"/>
  <c r="J214" i="10" s="1"/>
  <c r="S214" i="10" s="1"/>
  <c r="C302" i="10"/>
  <c r="H302" i="10" s="1"/>
  <c r="I302" i="10" s="1"/>
  <c r="J302" i="10" s="1"/>
  <c r="S302" i="10" s="1"/>
  <c r="C50" i="10"/>
  <c r="H50" i="10" s="1"/>
  <c r="I50" i="10" s="1"/>
  <c r="J50" i="10" s="1"/>
  <c r="S50" i="10" s="1"/>
  <c r="C134" i="10"/>
  <c r="H134" i="10" s="1"/>
  <c r="I134" i="10" s="1"/>
  <c r="J134" i="10" s="1"/>
  <c r="S134" i="10" s="1"/>
  <c r="C223" i="10"/>
  <c r="H223" i="10" s="1"/>
  <c r="I223" i="10" s="1"/>
  <c r="J223" i="10" s="1"/>
  <c r="S223" i="10" s="1"/>
  <c r="C303" i="10"/>
  <c r="H303" i="10" s="1"/>
  <c r="I303" i="10" s="1"/>
  <c r="J303" i="10" s="1"/>
  <c r="S303" i="10" s="1"/>
  <c r="C135" i="10"/>
  <c r="H135" i="10" s="1"/>
  <c r="I135" i="10" s="1"/>
  <c r="J135" i="10" s="1"/>
  <c r="S135" i="10" s="1"/>
  <c r="C316" i="10"/>
  <c r="H316" i="10" s="1"/>
  <c r="I316" i="10" s="1"/>
  <c r="J316" i="10" s="1"/>
  <c r="S316" i="10" s="1"/>
  <c r="C252" i="10"/>
  <c r="H252" i="10" s="1"/>
  <c r="I252" i="10" s="1"/>
  <c r="J252" i="10" s="1"/>
  <c r="S252" i="10" s="1"/>
  <c r="C224" i="10"/>
  <c r="H224" i="10" s="1"/>
  <c r="I224" i="10" s="1"/>
  <c r="J224" i="10" s="1"/>
  <c r="S224" i="10" s="1"/>
  <c r="C12" i="10"/>
  <c r="H12" i="10" s="1"/>
  <c r="I12" i="10" s="1"/>
  <c r="J12" i="10" s="1"/>
  <c r="S12" i="10" s="1"/>
  <c r="S5" i="10" l="1"/>
  <c r="M5" i="10"/>
  <c r="N5" i="10" s="1"/>
  <c r="S11" i="10"/>
  <c r="D4" i="13"/>
  <c r="M12" i="10"/>
  <c r="N12" i="10" s="1"/>
  <c r="R12" i="10" s="1"/>
  <c r="M146" i="10"/>
  <c r="N146" i="10" s="1"/>
  <c r="R146" i="10" s="1"/>
  <c r="M283" i="10"/>
  <c r="N283" i="10" s="1"/>
  <c r="R283" i="10" s="1"/>
  <c r="T283" i="10"/>
  <c r="U283" i="10" s="1"/>
  <c r="T39" i="10"/>
  <c r="U39" i="10" s="1"/>
  <c r="M39" i="10"/>
  <c r="N39" i="10" s="1"/>
  <c r="M300" i="10"/>
  <c r="M82" i="10"/>
  <c r="N82" i="10" s="1"/>
  <c r="R82" i="10" s="1"/>
  <c r="T82" i="10"/>
  <c r="U82" i="10" s="1"/>
  <c r="M155" i="10"/>
  <c r="N155" i="10" s="1"/>
  <c r="T155" i="10"/>
  <c r="U155" i="10" s="1"/>
  <c r="M239" i="10"/>
  <c r="N239" i="10" s="1"/>
  <c r="R239" i="10" s="1"/>
  <c r="T106" i="10"/>
  <c r="U106" i="10" s="1"/>
  <c r="M106" i="10"/>
  <c r="N106" i="10" s="1"/>
  <c r="M53" i="10"/>
  <c r="N53" i="10" s="1"/>
  <c r="T53" i="10"/>
  <c r="U53" i="10" s="1"/>
  <c r="M139" i="10"/>
  <c r="N139" i="10" s="1"/>
  <c r="R139" i="10" s="1"/>
  <c r="M160" i="10"/>
  <c r="N160" i="10" s="1"/>
  <c r="R160" i="10" s="1"/>
  <c r="M61" i="10"/>
  <c r="N61" i="10" s="1"/>
  <c r="R61" i="10" s="1"/>
  <c r="T61" i="10"/>
  <c r="U61" i="10" s="1"/>
  <c r="T9" i="10"/>
  <c r="U9" i="10" s="1"/>
  <c r="M9" i="10"/>
  <c r="N9" i="10" s="1"/>
  <c r="T132" i="10"/>
  <c r="U132" i="10" s="1"/>
  <c r="M132" i="10"/>
  <c r="N132" i="10" s="1"/>
  <c r="M135" i="10"/>
  <c r="N135" i="10" s="1"/>
  <c r="M66" i="10"/>
  <c r="T15" i="10"/>
  <c r="U15" i="10" s="1"/>
  <c r="M15" i="10"/>
  <c r="M133" i="10"/>
  <c r="N133" i="10" s="1"/>
  <c r="T317" i="10"/>
  <c r="U317" i="10" s="1"/>
  <c r="M317" i="10"/>
  <c r="N317" i="10" s="1"/>
  <c r="T119" i="10"/>
  <c r="U119" i="10" s="1"/>
  <c r="M119" i="10"/>
  <c r="N119" i="10" s="1"/>
  <c r="R119" i="10" s="1"/>
  <c r="T309" i="10"/>
  <c r="U309" i="10" s="1"/>
  <c r="M309" i="10"/>
  <c r="M118" i="10"/>
  <c r="N118" i="10" s="1"/>
  <c r="M217" i="10"/>
  <c r="N217" i="10" s="1"/>
  <c r="R217" i="10" s="1"/>
  <c r="T217" i="10"/>
  <c r="U217" i="10" s="1"/>
  <c r="M59" i="10"/>
  <c r="M311" i="10"/>
  <c r="N311" i="10" s="1"/>
  <c r="M92" i="10"/>
  <c r="N92" i="10" s="1"/>
  <c r="R92" i="10" s="1"/>
  <c r="M70" i="10"/>
  <c r="N70" i="10" s="1"/>
  <c r="T215" i="10"/>
  <c r="U215" i="10" s="1"/>
  <c r="M215" i="10"/>
  <c r="N215" i="10" s="1"/>
  <c r="M291" i="10"/>
  <c r="N291" i="10" s="1"/>
  <c r="R291" i="10" s="1"/>
  <c r="M141" i="10"/>
  <c r="N141" i="10" s="1"/>
  <c r="R141" i="10" s="1"/>
  <c r="T141" i="10"/>
  <c r="U141" i="10" s="1"/>
  <c r="M290" i="10"/>
  <c r="N290" i="10" s="1"/>
  <c r="R290" i="10" s="1"/>
  <c r="M285" i="10"/>
  <c r="N285" i="10" s="1"/>
  <c r="R285" i="10" s="1"/>
  <c r="M261" i="10"/>
  <c r="N261" i="10" s="1"/>
  <c r="T261" i="10"/>
  <c r="U261" i="10" s="1"/>
  <c r="M219" i="10"/>
  <c r="M298" i="10"/>
  <c r="N298" i="10" s="1"/>
  <c r="T298" i="10"/>
  <c r="U298" i="10" s="1"/>
  <c r="M22" i="10"/>
  <c r="N22" i="10" s="1"/>
  <c r="T22" i="10"/>
  <c r="U22" i="10" s="1"/>
  <c r="M87" i="10"/>
  <c r="T87" i="10"/>
  <c r="U87" i="10" s="1"/>
  <c r="M29" i="10"/>
  <c r="N29" i="10" s="1"/>
  <c r="R29" i="10" s="1"/>
  <c r="M180" i="10"/>
  <c r="T96" i="10"/>
  <c r="U96" i="10" s="1"/>
  <c r="M96" i="10"/>
  <c r="N96" i="10" s="1"/>
  <c r="R96" i="10" s="1"/>
  <c r="M197" i="10"/>
  <c r="N197" i="10" s="1"/>
  <c r="T159" i="10"/>
  <c r="U159" i="10" s="1"/>
  <c r="M159" i="10"/>
  <c r="N159" i="10" s="1"/>
  <c r="R159" i="10" s="1"/>
  <c r="M80" i="10"/>
  <c r="N80" i="10" s="1"/>
  <c r="R80" i="10" s="1"/>
  <c r="M208" i="10"/>
  <c r="N208" i="10" s="1"/>
  <c r="R208" i="10" s="1"/>
  <c r="M280" i="10"/>
  <c r="N280" i="10" s="1"/>
  <c r="T280" i="10"/>
  <c r="U280" i="10" s="1"/>
  <c r="T312" i="10"/>
  <c r="U312" i="10" s="1"/>
  <c r="M312" i="10"/>
  <c r="M62" i="10"/>
  <c r="N62" i="10" s="1"/>
  <c r="M178" i="10"/>
  <c r="N178" i="10" s="1"/>
  <c r="T178" i="10"/>
  <c r="U178" i="10" s="1"/>
  <c r="T265" i="10"/>
  <c r="U265" i="10" s="1"/>
  <c r="M265" i="10"/>
  <c r="M249" i="10"/>
  <c r="N249" i="10" s="1"/>
  <c r="R249" i="10" s="1"/>
  <c r="M37" i="10"/>
  <c r="N37" i="10" s="1"/>
  <c r="R37" i="10" s="1"/>
  <c r="T37" i="10"/>
  <c r="U37" i="10" s="1"/>
  <c r="M158" i="10"/>
  <c r="N158" i="10" s="1"/>
  <c r="R158" i="10" s="1"/>
  <c r="T41" i="10"/>
  <c r="U41" i="10" s="1"/>
  <c r="M41" i="10"/>
  <c r="N41" i="10" s="1"/>
  <c r="M64" i="10"/>
  <c r="M51" i="10"/>
  <c r="N51" i="10" s="1"/>
  <c r="R51" i="10" s="1"/>
  <c r="M143" i="10"/>
  <c r="M233" i="10"/>
  <c r="N233" i="10" s="1"/>
  <c r="T44" i="10"/>
  <c r="U44" i="10" s="1"/>
  <c r="M44" i="10"/>
  <c r="N44" i="10" s="1"/>
  <c r="M47" i="10"/>
  <c r="N47" i="10" s="1"/>
  <c r="M113" i="10"/>
  <c r="M154" i="10"/>
  <c r="N154" i="10" s="1"/>
  <c r="M258" i="10"/>
  <c r="N258" i="10" s="1"/>
  <c r="M256" i="10"/>
  <c r="N256" i="10" s="1"/>
  <c r="R256" i="10" s="1"/>
  <c r="T256" i="10"/>
  <c r="U256" i="10" s="1"/>
  <c r="M279" i="10"/>
  <c r="T137" i="10"/>
  <c r="U137" i="10" s="1"/>
  <c r="M137" i="10"/>
  <c r="N137" i="10" s="1"/>
  <c r="R137" i="10" s="1"/>
  <c r="M276" i="10"/>
  <c r="M211" i="10"/>
  <c r="N211" i="10" s="1"/>
  <c r="R211" i="10" s="1"/>
  <c r="M167" i="10"/>
  <c r="N167" i="10" s="1"/>
  <c r="R167" i="10" s="1"/>
  <c r="M176" i="10"/>
  <c r="N176" i="10" s="1"/>
  <c r="R176" i="10" s="1"/>
  <c r="M238" i="10"/>
  <c r="T238" i="10"/>
  <c r="U238" i="10" s="1"/>
  <c r="T195" i="10"/>
  <c r="U195" i="10" s="1"/>
  <c r="M195" i="10"/>
  <c r="N195" i="10" s="1"/>
  <c r="R195" i="10" s="1"/>
  <c r="M145" i="10"/>
  <c r="N145" i="10" s="1"/>
  <c r="M142" i="10"/>
  <c r="N142" i="10" s="1"/>
  <c r="R142" i="10" s="1"/>
  <c r="M242" i="10"/>
  <c r="N242" i="10" s="1"/>
  <c r="M90" i="10"/>
  <c r="T99" i="10"/>
  <c r="U99" i="10" s="1"/>
  <c r="M99" i="10"/>
  <c r="N99" i="10" s="1"/>
  <c r="R99" i="10" s="1"/>
  <c r="M227" i="10"/>
  <c r="M297" i="10"/>
  <c r="T125" i="10"/>
  <c r="U125" i="10" s="1"/>
  <c r="M125" i="10"/>
  <c r="N125" i="10" s="1"/>
  <c r="R125" i="10" s="1"/>
  <c r="T52" i="10"/>
  <c r="U52" i="10" s="1"/>
  <c r="M52" i="10"/>
  <c r="M21" i="10"/>
  <c r="N21" i="10" s="1"/>
  <c r="R21" i="10" s="1"/>
  <c r="M128" i="10"/>
  <c r="N128" i="10" s="1"/>
  <c r="T128" i="10"/>
  <c r="U128" i="10" s="1"/>
  <c r="T60" i="10"/>
  <c r="U60" i="10" s="1"/>
  <c r="M60" i="10"/>
  <c r="N60" i="10" s="1"/>
  <c r="M105" i="10"/>
  <c r="N105" i="10" s="1"/>
  <c r="M203" i="10"/>
  <c r="N203" i="10" s="1"/>
  <c r="T179" i="10"/>
  <c r="U179" i="10" s="1"/>
  <c r="M179" i="10"/>
  <c r="N179" i="10" s="1"/>
  <c r="M35" i="10"/>
  <c r="N35" i="10" s="1"/>
  <c r="R35" i="10" s="1"/>
  <c r="T35" i="10"/>
  <c r="U35" i="10" s="1"/>
  <c r="M163" i="10"/>
  <c r="N163" i="10" s="1"/>
  <c r="T250" i="10"/>
  <c r="U250" i="10" s="1"/>
  <c r="M250" i="10"/>
  <c r="N250" i="10" s="1"/>
  <c r="R250" i="10" s="1"/>
  <c r="M184" i="10"/>
  <c r="N184" i="10" s="1"/>
  <c r="R184" i="10" s="1"/>
  <c r="M10" i="10"/>
  <c r="M170" i="10"/>
  <c r="N170" i="10" s="1"/>
  <c r="T170" i="10"/>
  <c r="U170" i="10" s="1"/>
  <c r="M67" i="10"/>
  <c r="N67" i="10" s="1"/>
  <c r="R67" i="10" s="1"/>
  <c r="T67" i="10"/>
  <c r="U67" i="10" s="1"/>
  <c r="M14" i="10"/>
  <c r="N14" i="10" s="1"/>
  <c r="R14" i="10" s="1"/>
  <c r="T84" i="10"/>
  <c r="U84" i="10" s="1"/>
  <c r="M84" i="10"/>
  <c r="M89" i="10"/>
  <c r="M223" i="10"/>
  <c r="N223" i="10" s="1"/>
  <c r="T19" i="10"/>
  <c r="U19" i="10" s="1"/>
  <c r="M19" i="10"/>
  <c r="N19" i="10" s="1"/>
  <c r="T288" i="10"/>
  <c r="U288" i="10" s="1"/>
  <c r="M288" i="10"/>
  <c r="T68" i="10"/>
  <c r="U68" i="10" s="1"/>
  <c r="M68" i="10"/>
  <c r="M196" i="10"/>
  <c r="N196" i="10" s="1"/>
  <c r="R196" i="10" s="1"/>
  <c r="M205" i="10"/>
  <c r="N205" i="10" s="1"/>
  <c r="T165" i="10"/>
  <c r="U165" i="10" s="1"/>
  <c r="M165" i="10"/>
  <c r="M162" i="10"/>
  <c r="T201" i="10"/>
  <c r="U201" i="10" s="1"/>
  <c r="M201" i="10"/>
  <c r="N201" i="10" s="1"/>
  <c r="M213" i="10"/>
  <c r="T140" i="10"/>
  <c r="U140" i="10" s="1"/>
  <c r="M140" i="10"/>
  <c r="M190" i="10"/>
  <c r="N190" i="10" s="1"/>
  <c r="R190" i="10" s="1"/>
  <c r="M131" i="10"/>
  <c r="N131" i="10" s="1"/>
  <c r="M147" i="10"/>
  <c r="N147" i="10" s="1"/>
  <c r="R147" i="10" s="1"/>
  <c r="M116" i="10"/>
  <c r="N116" i="10" s="1"/>
  <c r="T116" i="10"/>
  <c r="U116" i="10" s="1"/>
  <c r="M111" i="10"/>
  <c r="N111" i="10" s="1"/>
  <c r="M262" i="10"/>
  <c r="N262" i="10" s="1"/>
  <c r="M204" i="10"/>
  <c r="N204" i="10" s="1"/>
  <c r="R204" i="10" s="1"/>
  <c r="M281" i="10"/>
  <c r="N281" i="10" s="1"/>
  <c r="R281" i="10" s="1"/>
  <c r="T6" i="10"/>
  <c r="U6" i="10" s="1"/>
  <c r="M6" i="10"/>
  <c r="T72" i="10"/>
  <c r="U72" i="10" s="1"/>
  <c r="M72" i="10"/>
  <c r="N72" i="10" s="1"/>
  <c r="T320" i="10"/>
  <c r="U320" i="10" s="1"/>
  <c r="M320" i="10"/>
  <c r="N320" i="10" s="1"/>
  <c r="T94" i="10"/>
  <c r="U94" i="10" s="1"/>
  <c r="M94" i="10"/>
  <c r="N94" i="10" s="1"/>
  <c r="M75" i="10"/>
  <c r="T75" i="10"/>
  <c r="U75" i="10" s="1"/>
  <c r="M175" i="10"/>
  <c r="N175" i="10" s="1"/>
  <c r="R175" i="10" s="1"/>
  <c r="M166" i="10"/>
  <c r="N166" i="10" s="1"/>
  <c r="T124" i="10"/>
  <c r="U124" i="10" s="1"/>
  <c r="M124" i="10"/>
  <c r="N124" i="10" s="1"/>
  <c r="M268" i="10"/>
  <c r="N268" i="10" s="1"/>
  <c r="R268" i="10" s="1"/>
  <c r="M126" i="10"/>
  <c r="M117" i="10"/>
  <c r="N117" i="10" s="1"/>
  <c r="T117" i="10"/>
  <c r="U117" i="10" s="1"/>
  <c r="M95" i="10"/>
  <c r="N95" i="10" s="1"/>
  <c r="M228" i="10"/>
  <c r="N228" i="10" s="1"/>
  <c r="M248" i="10"/>
  <c r="N248" i="10" s="1"/>
  <c r="M243" i="10"/>
  <c r="M221" i="10"/>
  <c r="N221" i="10" s="1"/>
  <c r="T221" i="10"/>
  <c r="U221" i="10" s="1"/>
  <c r="M187" i="10"/>
  <c r="M266" i="10"/>
  <c r="N266" i="10" s="1"/>
  <c r="R266" i="10" s="1"/>
  <c r="T313" i="10"/>
  <c r="U313" i="10" s="1"/>
  <c r="M313" i="10"/>
  <c r="M56" i="10"/>
  <c r="M151" i="10"/>
  <c r="T76" i="10"/>
  <c r="U76" i="10" s="1"/>
  <c r="M76" i="10"/>
  <c r="M171" i="10"/>
  <c r="N171" i="10" s="1"/>
  <c r="M264" i="10"/>
  <c r="T264" i="10"/>
  <c r="U264" i="10" s="1"/>
  <c r="M232" i="10"/>
  <c r="N232" i="10" s="1"/>
  <c r="T232" i="10"/>
  <c r="U232" i="10" s="1"/>
  <c r="M198" i="10"/>
  <c r="N198" i="10" s="1"/>
  <c r="R198" i="10" s="1"/>
  <c r="T198" i="10"/>
  <c r="U198" i="10" s="1"/>
  <c r="M218" i="10"/>
  <c r="M263" i="10"/>
  <c r="N263" i="10" s="1"/>
  <c r="R263" i="10" s="1"/>
  <c r="M168" i="10"/>
  <c r="N168" i="10" s="1"/>
  <c r="M183" i="10"/>
  <c r="N183" i="10" s="1"/>
  <c r="R183" i="10" s="1"/>
  <c r="M292" i="10"/>
  <c r="M107" i="10"/>
  <c r="M101" i="10"/>
  <c r="N101" i="10" s="1"/>
  <c r="R101" i="10" s="1"/>
  <c r="T101" i="10"/>
  <c r="U101" i="10" s="1"/>
  <c r="M245" i="10"/>
  <c r="N245" i="10" s="1"/>
  <c r="R245" i="10" s="1"/>
  <c r="T245" i="10"/>
  <c r="U245" i="10" s="1"/>
  <c r="M186" i="10"/>
  <c r="M93" i="10"/>
  <c r="N93" i="10" s="1"/>
  <c r="R93" i="10" s="1"/>
  <c r="M13" i="10"/>
  <c r="N13" i="10" s="1"/>
  <c r="T83" i="10"/>
  <c r="U83" i="10" s="1"/>
  <c r="M83" i="10"/>
  <c r="N83" i="10" s="1"/>
  <c r="R83" i="10" s="1"/>
  <c r="M104" i="10"/>
  <c r="M303" i="10"/>
  <c r="N303" i="10" s="1"/>
  <c r="M46" i="10"/>
  <c r="N46" i="10" s="1"/>
  <c r="M16" i="10"/>
  <c r="N16" i="10" s="1"/>
  <c r="R16" i="10" s="1"/>
  <c r="T237" i="10"/>
  <c r="U237" i="10" s="1"/>
  <c r="M237" i="10"/>
  <c r="T91" i="10"/>
  <c r="U91" i="10" s="1"/>
  <c r="M91" i="10"/>
  <c r="N91" i="10" s="1"/>
  <c r="T71" i="10"/>
  <c r="U71" i="10" s="1"/>
  <c r="M71" i="10"/>
  <c r="N71" i="10" s="1"/>
  <c r="M318" i="10"/>
  <c r="N318" i="10" s="1"/>
  <c r="M45" i="10"/>
  <c r="N45" i="10" s="1"/>
  <c r="T45" i="10"/>
  <c r="U45" i="10" s="1"/>
  <c r="M74" i="10"/>
  <c r="N74" i="10" s="1"/>
  <c r="M134" i="10"/>
  <c r="N134" i="10" s="1"/>
  <c r="R134" i="10" s="1"/>
  <c r="M164" i="10"/>
  <c r="N164" i="10" s="1"/>
  <c r="T164" i="10"/>
  <c r="U164" i="10" s="1"/>
  <c r="T293" i="10"/>
  <c r="U293" i="10" s="1"/>
  <c r="M293" i="10"/>
  <c r="N293" i="10" s="1"/>
  <c r="M295" i="10"/>
  <c r="N295" i="10" s="1"/>
  <c r="T24" i="10"/>
  <c r="U24" i="10" s="1"/>
  <c r="M24" i="10"/>
  <c r="N24" i="10" s="1"/>
  <c r="R24" i="10" s="1"/>
  <c r="M69" i="10"/>
  <c r="N69" i="10" s="1"/>
  <c r="R69" i="10" s="1"/>
  <c r="T121" i="10"/>
  <c r="U121" i="10" s="1"/>
  <c r="M121" i="10"/>
  <c r="N121" i="10" s="1"/>
  <c r="R121" i="10" s="1"/>
  <c r="M50" i="10"/>
  <c r="T50" i="10"/>
  <c r="U50" i="10" s="1"/>
  <c r="M271" i="10"/>
  <c r="M319" i="10"/>
  <c r="N319" i="10" s="1"/>
  <c r="T274" i="10"/>
  <c r="U274" i="10" s="1"/>
  <c r="M274" i="10"/>
  <c r="N274" i="10" s="1"/>
  <c r="M257" i="10"/>
  <c r="N257" i="10" s="1"/>
  <c r="R257" i="10" s="1"/>
  <c r="T257" i="10"/>
  <c r="U257" i="10" s="1"/>
  <c r="M49" i="10"/>
  <c r="N49" i="10" s="1"/>
  <c r="M103" i="10"/>
  <c r="N103" i="10" s="1"/>
  <c r="R103" i="10" s="1"/>
  <c r="T302" i="10"/>
  <c r="U302" i="10" s="1"/>
  <c r="M302" i="10"/>
  <c r="N302" i="10" s="1"/>
  <c r="T209" i="10"/>
  <c r="U209" i="10" s="1"/>
  <c r="M209" i="10"/>
  <c r="N209" i="10" s="1"/>
  <c r="R209" i="10" s="1"/>
  <c r="M253" i="10"/>
  <c r="N253" i="10" s="1"/>
  <c r="M247" i="10"/>
  <c r="N247" i="10" s="1"/>
  <c r="R247" i="10" s="1"/>
  <c r="M86" i="10"/>
  <c r="N86" i="10" s="1"/>
  <c r="R86" i="10" s="1"/>
  <c r="T282" i="10"/>
  <c r="U282" i="10" s="1"/>
  <c r="M282" i="10"/>
  <c r="N282" i="10" s="1"/>
  <c r="M153" i="10"/>
  <c r="N153" i="10" s="1"/>
  <c r="T65" i="10"/>
  <c r="U65" i="10" s="1"/>
  <c r="M65" i="10"/>
  <c r="M229" i="10"/>
  <c r="T229" i="10"/>
  <c r="U229" i="10" s="1"/>
  <c r="T206" i="10"/>
  <c r="U206" i="10" s="1"/>
  <c r="M206" i="10"/>
  <c r="N206" i="10" s="1"/>
  <c r="M11" i="10"/>
  <c r="N11" i="10" s="1"/>
  <c r="R11" i="10" s="1"/>
  <c r="M73" i="10"/>
  <c r="N73" i="10" s="1"/>
  <c r="M136" i="10"/>
  <c r="N136" i="10" s="1"/>
  <c r="R136" i="10" s="1"/>
  <c r="M322" i="10"/>
  <c r="N322" i="10" s="1"/>
  <c r="R322" i="10" s="1"/>
  <c r="T322" i="10"/>
  <c r="U322" i="10" s="1"/>
  <c r="M244" i="10"/>
  <c r="N244" i="10" s="1"/>
  <c r="R244" i="10" s="1"/>
  <c r="M296" i="10"/>
  <c r="T234" i="10"/>
  <c r="U234" i="10" s="1"/>
  <c r="M234" i="10"/>
  <c r="N234" i="10" s="1"/>
  <c r="M149" i="10"/>
  <c r="T149" i="10"/>
  <c r="U149" i="10" s="1"/>
  <c r="M172" i="10"/>
  <c r="T172" i="10"/>
  <c r="U172" i="10" s="1"/>
  <c r="M174" i="10"/>
  <c r="N174" i="10" s="1"/>
  <c r="T55" i="10"/>
  <c r="U55" i="10" s="1"/>
  <c r="M55" i="10"/>
  <c r="N55" i="10" s="1"/>
  <c r="M289" i="10"/>
  <c r="N289" i="10" s="1"/>
  <c r="T289" i="10"/>
  <c r="U289" i="10" s="1"/>
  <c r="T216" i="10"/>
  <c r="U216" i="10" s="1"/>
  <c r="M216" i="10"/>
  <c r="N216" i="10" s="1"/>
  <c r="T48" i="10"/>
  <c r="U48" i="10" s="1"/>
  <c r="M48" i="10"/>
  <c r="N48" i="10" s="1"/>
  <c r="M150" i="10"/>
  <c r="M272" i="10"/>
  <c r="M270" i="10"/>
  <c r="N270" i="10" s="1"/>
  <c r="R270" i="10" s="1"/>
  <c r="T270" i="10"/>
  <c r="U270" i="10" s="1"/>
  <c r="M152" i="10"/>
  <c r="N152" i="10" s="1"/>
  <c r="T152" i="10"/>
  <c r="U152" i="10" s="1"/>
  <c r="T25" i="10"/>
  <c r="U25" i="10" s="1"/>
  <c r="M25" i="10"/>
  <c r="N25" i="10" s="1"/>
  <c r="R25" i="10" s="1"/>
  <c r="M169" i="10"/>
  <c r="N169" i="10" s="1"/>
  <c r="M114" i="10"/>
  <c r="M299" i="10"/>
  <c r="N299" i="10" s="1"/>
  <c r="T299" i="10"/>
  <c r="U299" i="10" s="1"/>
  <c r="M260" i="10"/>
  <c r="N260" i="10" s="1"/>
  <c r="R260" i="10" s="1"/>
  <c r="M225" i="10"/>
  <c r="N225" i="10" s="1"/>
  <c r="T225" i="10"/>
  <c r="U225" i="10" s="1"/>
  <c r="M32" i="10"/>
  <c r="N32" i="10" s="1"/>
  <c r="M23" i="10"/>
  <c r="M138" i="10"/>
  <c r="N138" i="10" s="1"/>
  <c r="T138" i="10"/>
  <c r="U138" i="10" s="1"/>
  <c r="M27" i="10"/>
  <c r="T27" i="10"/>
  <c r="U27" i="10" s="1"/>
  <c r="M278" i="10"/>
  <c r="N278" i="10" s="1"/>
  <c r="R278" i="10" s="1"/>
  <c r="T98" i="10"/>
  <c r="U98" i="10" s="1"/>
  <c r="M98" i="10"/>
  <c r="M226" i="10"/>
  <c r="M43" i="10"/>
  <c r="N43" i="10" s="1"/>
  <c r="M63" i="10"/>
  <c r="T63" i="10"/>
  <c r="U63" i="10" s="1"/>
  <c r="T7" i="10"/>
  <c r="U7" i="10" s="1"/>
  <c r="M7" i="10"/>
  <c r="N7" i="10" s="1"/>
  <c r="M34" i="10"/>
  <c r="N34" i="10" s="1"/>
  <c r="T287" i="10"/>
  <c r="U287" i="10" s="1"/>
  <c r="M287" i="10"/>
  <c r="N287" i="10" s="1"/>
  <c r="R287" i="10" s="1"/>
  <c r="M277" i="10"/>
  <c r="N277" i="10" s="1"/>
  <c r="M18" i="10"/>
  <c r="N18" i="10" s="1"/>
  <c r="M79" i="10"/>
  <c r="M259" i="10"/>
  <c r="N259" i="10" s="1"/>
  <c r="R259" i="10" s="1"/>
  <c r="M254" i="10"/>
  <c r="N254" i="10" s="1"/>
  <c r="R254" i="10" s="1"/>
  <c r="M210" i="10"/>
  <c r="N210" i="10" s="1"/>
  <c r="R210" i="10" s="1"/>
  <c r="T210" i="10"/>
  <c r="U210" i="10" s="1"/>
  <c r="M188" i="10"/>
  <c r="T188" i="10"/>
  <c r="U188" i="10" s="1"/>
  <c r="M212" i="10"/>
  <c r="M207" i="10"/>
  <c r="M181" i="10"/>
  <c r="N181" i="10" s="1"/>
  <c r="T304" i="10"/>
  <c r="U304" i="10" s="1"/>
  <c r="M304" i="10"/>
  <c r="N304" i="10" s="1"/>
  <c r="R304" i="10" s="1"/>
  <c r="M8" i="10"/>
  <c r="N8" i="10" s="1"/>
  <c r="M28" i="10"/>
  <c r="N28" i="10" s="1"/>
  <c r="T305" i="10"/>
  <c r="U305" i="10" s="1"/>
  <c r="M305" i="10"/>
  <c r="N305" i="10" s="1"/>
  <c r="M251" i="10"/>
  <c r="N251" i="10" s="1"/>
  <c r="M38" i="10"/>
  <c r="N38" i="10" s="1"/>
  <c r="T57" i="10"/>
  <c r="U57" i="10" s="1"/>
  <c r="M57" i="10"/>
  <c r="N57" i="10" s="1"/>
  <c r="R57" i="10" s="1"/>
  <c r="T120" i="10"/>
  <c r="U120" i="10" s="1"/>
  <c r="M120" i="10"/>
  <c r="M110" i="10"/>
  <c r="N110" i="10" s="1"/>
  <c r="M109" i="10"/>
  <c r="N109" i="10" s="1"/>
  <c r="M173" i="10"/>
  <c r="M100" i="10"/>
  <c r="N100" i="10" s="1"/>
  <c r="M222" i="10"/>
  <c r="N222" i="10" s="1"/>
  <c r="T222" i="10"/>
  <c r="U222" i="10" s="1"/>
  <c r="T224" i="10"/>
  <c r="U224" i="10" s="1"/>
  <c r="M224" i="10"/>
  <c r="N224" i="10" s="1"/>
  <c r="T130" i="10"/>
  <c r="U130" i="10" s="1"/>
  <c r="M130" i="10"/>
  <c r="N130" i="10" s="1"/>
  <c r="M77" i="10"/>
  <c r="N77" i="10" s="1"/>
  <c r="R77" i="10" s="1"/>
  <c r="M177" i="10"/>
  <c r="N177" i="10" s="1"/>
  <c r="M252" i="10"/>
  <c r="N252" i="10" s="1"/>
  <c r="R252" i="10" s="1"/>
  <c r="T81" i="10"/>
  <c r="U81" i="10" s="1"/>
  <c r="M81" i="10"/>
  <c r="N81" i="10" s="1"/>
  <c r="R81" i="10" s="1"/>
  <c r="T30" i="10"/>
  <c r="U30" i="10" s="1"/>
  <c r="M30" i="10"/>
  <c r="N30" i="10" s="1"/>
  <c r="T157" i="10"/>
  <c r="U157" i="10" s="1"/>
  <c r="M157" i="10"/>
  <c r="N157" i="10" s="1"/>
  <c r="M316" i="10"/>
  <c r="M85" i="10"/>
  <c r="N85" i="10" s="1"/>
  <c r="R85" i="10" s="1"/>
  <c r="T85" i="10"/>
  <c r="U85" i="10" s="1"/>
  <c r="T31" i="10"/>
  <c r="U31" i="10" s="1"/>
  <c r="M31" i="10"/>
  <c r="N31" i="10" s="1"/>
  <c r="R31" i="10" s="1"/>
  <c r="T122" i="10"/>
  <c r="U122" i="10" s="1"/>
  <c r="M122" i="10"/>
  <c r="N122" i="10" s="1"/>
  <c r="R122" i="10" s="1"/>
  <c r="M156" i="10"/>
  <c r="N156" i="10" s="1"/>
  <c r="R156" i="10" s="1"/>
  <c r="M36" i="10"/>
  <c r="N36" i="10" s="1"/>
  <c r="R36" i="10" s="1"/>
  <c r="M129" i="10"/>
  <c r="M112" i="10"/>
  <c r="M220" i="10"/>
  <c r="N220" i="10" s="1"/>
  <c r="T220" i="10"/>
  <c r="U220" i="10" s="1"/>
  <c r="M310" i="10"/>
  <c r="T17" i="10"/>
  <c r="U17" i="10" s="1"/>
  <c r="M17" i="10"/>
  <c r="N17" i="10" s="1"/>
  <c r="R17" i="10" s="1"/>
  <c r="T97" i="10"/>
  <c r="U97" i="10" s="1"/>
  <c r="M97" i="10"/>
  <c r="M202" i="10"/>
  <c r="N202" i="10" s="1"/>
  <c r="M286" i="10"/>
  <c r="N286" i="10" s="1"/>
  <c r="T20" i="10"/>
  <c r="U20" i="10" s="1"/>
  <c r="M20" i="10"/>
  <c r="N20" i="10" s="1"/>
  <c r="M192" i="10"/>
  <c r="N192" i="10" s="1"/>
  <c r="M269" i="10"/>
  <c r="N269" i="10" s="1"/>
  <c r="R269" i="10" s="1"/>
  <c r="M78" i="10"/>
  <c r="M58" i="10"/>
  <c r="M185" i="10"/>
  <c r="N185" i="10" s="1"/>
  <c r="R185" i="10" s="1"/>
  <c r="T199" i="10"/>
  <c r="U199" i="10" s="1"/>
  <c r="M199" i="10"/>
  <c r="N199" i="10" s="1"/>
  <c r="T315" i="10"/>
  <c r="U315" i="10" s="1"/>
  <c r="M315" i="10"/>
  <c r="N315" i="10" s="1"/>
  <c r="M127" i="10"/>
  <c r="N127" i="10" s="1"/>
  <c r="M246" i="10"/>
  <c r="N246" i="10" s="1"/>
  <c r="M54" i="10"/>
  <c r="N54" i="10" s="1"/>
  <c r="M42" i="10"/>
  <c r="T42" i="10"/>
  <c r="U42" i="10" s="1"/>
  <c r="M306" i="10"/>
  <c r="N306" i="10" s="1"/>
  <c r="M108" i="10"/>
  <c r="M294" i="10"/>
  <c r="N294" i="10" s="1"/>
  <c r="T294" i="10"/>
  <c r="U294" i="10" s="1"/>
  <c r="M255" i="10"/>
  <c r="N255" i="10" s="1"/>
  <c r="T255" i="10"/>
  <c r="U255" i="10" s="1"/>
  <c r="T193" i="10"/>
  <c r="U193" i="10" s="1"/>
  <c r="M193" i="10"/>
  <c r="T26" i="10"/>
  <c r="U26" i="10" s="1"/>
  <c r="M26" i="10"/>
  <c r="N26" i="10" s="1"/>
  <c r="R26" i="10" s="1"/>
  <c r="M88" i="10"/>
  <c r="T88" i="10"/>
  <c r="U88" i="10" s="1"/>
  <c r="T214" i="10"/>
  <c r="U214" i="10" s="1"/>
  <c r="M214" i="10"/>
  <c r="M144" i="10"/>
  <c r="N144" i="10" s="1"/>
  <c r="M273" i="10"/>
  <c r="N273" i="10" s="1"/>
  <c r="R273" i="10" s="1"/>
  <c r="T273" i="10"/>
  <c r="U273" i="10" s="1"/>
  <c r="M231" i="10"/>
  <c r="N231" i="10" s="1"/>
  <c r="R231" i="10" s="1"/>
  <c r="M275" i="10"/>
  <c r="N275" i="10" s="1"/>
  <c r="R275" i="10" s="1"/>
  <c r="M267" i="10"/>
  <c r="N267" i="10" s="1"/>
  <c r="M148" i="10"/>
  <c r="N148" i="10" s="1"/>
  <c r="T148" i="10"/>
  <c r="U148" i="10" s="1"/>
  <c r="M194" i="10"/>
  <c r="N194" i="10" s="1"/>
  <c r="R194" i="10" s="1"/>
  <c r="T301" i="10"/>
  <c r="U301" i="10" s="1"/>
  <c r="M301" i="10"/>
  <c r="M115" i="10"/>
  <c r="N115" i="10" s="1"/>
  <c r="R115" i="10" s="1"/>
  <c r="M240" i="10"/>
  <c r="N240" i="10" s="1"/>
  <c r="M230" i="10"/>
  <c r="N230" i="10" s="1"/>
  <c r="T230" i="10"/>
  <c r="U230" i="10" s="1"/>
  <c r="M189" i="10"/>
  <c r="N189" i="10" s="1"/>
  <c r="T189" i="10"/>
  <c r="U189" i="10" s="1"/>
  <c r="M123" i="10"/>
  <c r="N123" i="10" s="1"/>
  <c r="R123" i="10" s="1"/>
  <c r="T191" i="10"/>
  <c r="U191" i="10" s="1"/>
  <c r="M191" i="10"/>
  <c r="N191" i="10" s="1"/>
  <c r="R191" i="10" s="1"/>
  <c r="M182" i="10"/>
  <c r="N182" i="10" s="1"/>
  <c r="T161" i="10"/>
  <c r="U161" i="10" s="1"/>
  <c r="M161" i="10"/>
  <c r="N161" i="10" s="1"/>
  <c r="R161" i="10" s="1"/>
  <c r="M241" i="10"/>
  <c r="N241" i="10" s="1"/>
  <c r="M308" i="10"/>
  <c r="N308" i="10" s="1"/>
  <c r="M307" i="10"/>
  <c r="N307" i="10" s="1"/>
  <c r="R307" i="10" s="1"/>
  <c r="M284" i="10"/>
  <c r="N284" i="10" s="1"/>
  <c r="R284" i="10" s="1"/>
  <c r="M236" i="10"/>
  <c r="N236" i="10" s="1"/>
  <c r="M314" i="10"/>
  <c r="N314" i="10" s="1"/>
  <c r="R314" i="10" s="1"/>
  <c r="T40" i="10"/>
  <c r="U40" i="10" s="1"/>
  <c r="M40" i="10"/>
  <c r="N40" i="10" s="1"/>
  <c r="R40" i="10" s="1"/>
  <c r="M102" i="10"/>
  <c r="M33" i="10"/>
  <c r="N33" i="10" s="1"/>
  <c r="T321" i="10"/>
  <c r="U321" i="10" s="1"/>
  <c r="M321" i="10"/>
  <c r="N321" i="10" s="1"/>
  <c r="K2326" i="6"/>
  <c r="L2326" i="6" s="1"/>
  <c r="K1079" i="6"/>
  <c r="L1079" i="6" s="1"/>
  <c r="K791" i="6"/>
  <c r="L791" i="6" s="1"/>
  <c r="K1958" i="6"/>
  <c r="L1958" i="6" s="1"/>
  <c r="K228" i="6"/>
  <c r="L228" i="6" s="1"/>
  <c r="K1812" i="6"/>
  <c r="L1812" i="6" s="1"/>
  <c r="K1082" i="6"/>
  <c r="L1082" i="6" s="1"/>
  <c r="K2178" i="6"/>
  <c r="L2178" i="6" s="1"/>
  <c r="K932" i="6"/>
  <c r="L932" i="6" s="1"/>
  <c r="K1083" i="6"/>
  <c r="L1083" i="6" s="1"/>
  <c r="K936" i="6"/>
  <c r="L936" i="6" s="1"/>
  <c r="K1752" i="6"/>
  <c r="K1564" i="6"/>
  <c r="L1564" i="6" s="1"/>
  <c r="K1723" i="6"/>
  <c r="K783" i="6"/>
  <c r="L783" i="6" s="1"/>
  <c r="K245" i="6"/>
  <c r="L245" i="6" s="1"/>
  <c r="K1086" i="6"/>
  <c r="L1086" i="6" s="1"/>
  <c r="K1742" i="6"/>
  <c r="K1732" i="6"/>
  <c r="K761" i="6"/>
  <c r="L761" i="6" s="1"/>
  <c r="K1087" i="6"/>
  <c r="L1087" i="6" s="1"/>
  <c r="K473" i="6"/>
  <c r="L473" i="6" s="1"/>
  <c r="K1073" i="6"/>
  <c r="L1073" i="6" s="1"/>
  <c r="K243" i="6"/>
  <c r="L243" i="6" s="1"/>
  <c r="K849" i="6"/>
  <c r="L849" i="6" s="1"/>
  <c r="K861" i="6"/>
  <c r="L861" i="6" s="1"/>
  <c r="K1811" i="6"/>
  <c r="L1811" i="6" s="1"/>
  <c r="K283" i="6"/>
  <c r="L283" i="6" s="1"/>
  <c r="K480" i="6"/>
  <c r="L480" i="6" s="1"/>
  <c r="K1750" i="6"/>
  <c r="K1072" i="6"/>
  <c r="L1072" i="6" s="1"/>
  <c r="K1299" i="6"/>
  <c r="L1299" i="6" s="1"/>
  <c r="K1581" i="6"/>
  <c r="L1581" i="6" s="1"/>
  <c r="K938" i="6"/>
  <c r="L938" i="6" s="1"/>
  <c r="K1277" i="6"/>
  <c r="L1277" i="6" s="1"/>
  <c r="K934" i="6"/>
  <c r="L934" i="6" s="1"/>
  <c r="K2275" i="6"/>
  <c r="L2275" i="6" s="1"/>
  <c r="K1068" i="6"/>
  <c r="L1068" i="6" s="1"/>
  <c r="K1952" i="6"/>
  <c r="L1952" i="6" s="1"/>
  <c r="K177" i="6"/>
  <c r="L177" i="6" s="1"/>
  <c r="K923" i="6"/>
  <c r="L923" i="6" s="1"/>
  <c r="K2023" i="6"/>
  <c r="L2023" i="6" s="1"/>
  <c r="K1793" i="6"/>
  <c r="L1793" i="6" s="1"/>
  <c r="K929" i="6"/>
  <c r="L929" i="6" s="1"/>
  <c r="K2259" i="6"/>
  <c r="L2259" i="6" s="1"/>
  <c r="K1245" i="6"/>
  <c r="L1245" i="6" s="1"/>
  <c r="K1282" i="6"/>
  <c r="L1282" i="6" s="1"/>
  <c r="K920" i="6"/>
  <c r="L920" i="6" s="1"/>
  <c r="K271" i="6"/>
  <c r="L271" i="6" s="1"/>
  <c r="K1084" i="6"/>
  <c r="L1084" i="6" s="1"/>
  <c r="K1792" i="6"/>
  <c r="L1792" i="6" s="1"/>
  <c r="K244" i="6"/>
  <c r="L244" i="6" s="1"/>
  <c r="K935" i="6"/>
  <c r="L935" i="6" s="1"/>
  <c r="K924" i="6"/>
  <c r="L924" i="6" s="1"/>
  <c r="K110" i="6"/>
  <c r="L110" i="6" s="1"/>
  <c r="K225" i="6"/>
  <c r="L225" i="6" s="1"/>
  <c r="K343" i="6"/>
  <c r="L343" i="6" s="1"/>
  <c r="K2261" i="6"/>
  <c r="L2261" i="6" s="1"/>
  <c r="K1066" i="6"/>
  <c r="L1066" i="6" s="1"/>
  <c r="K1511" i="6"/>
  <c r="L1511" i="6" s="1"/>
  <c r="K1262" i="6"/>
  <c r="L1262" i="6" s="1"/>
  <c r="K1055" i="6"/>
  <c r="L1055" i="6" s="1"/>
  <c r="K2268" i="6"/>
  <c r="L2268" i="6" s="1"/>
  <c r="K1255" i="6"/>
  <c r="L1255" i="6" s="1"/>
  <c r="K2187" i="6"/>
  <c r="L2187" i="6" s="1"/>
  <c r="K485" i="6"/>
  <c r="L485" i="6" s="1"/>
  <c r="K1543" i="6"/>
  <c r="L1543" i="6" s="1"/>
  <c r="K1267" i="6"/>
  <c r="L1267" i="6" s="1"/>
  <c r="K1279" i="6"/>
  <c r="L1279" i="6" s="1"/>
  <c r="K1783" i="6"/>
  <c r="L1783" i="6" s="1"/>
  <c r="K1074" i="6"/>
  <c r="L1074" i="6" s="1"/>
  <c r="K68" i="6"/>
  <c r="L68" i="6" s="1"/>
  <c r="K1070" i="6"/>
  <c r="L1070" i="6" s="1"/>
  <c r="K290" i="6"/>
  <c r="L290" i="6" s="1"/>
  <c r="K405" i="6"/>
  <c r="L405" i="6" s="1"/>
  <c r="K907" i="6"/>
  <c r="L907" i="6" s="1"/>
  <c r="K2070" i="6"/>
  <c r="L2070" i="6" s="1"/>
  <c r="K824" i="6"/>
  <c r="L824" i="6" s="1"/>
  <c r="K548" i="6"/>
  <c r="L548" i="6" s="1"/>
  <c r="K114" i="6"/>
  <c r="L114" i="6" s="1"/>
  <c r="K1561" i="6"/>
  <c r="L1561" i="6" s="1"/>
  <c r="K2332" i="6"/>
  <c r="L2332" i="6" s="1"/>
  <c r="K2328" i="6"/>
  <c r="L2328" i="6" s="1"/>
  <c r="K466" i="6"/>
  <c r="L466" i="6" s="1"/>
  <c r="K404" i="6"/>
  <c r="L404" i="6" s="1"/>
  <c r="K143" i="6"/>
  <c r="L143" i="6" s="1"/>
  <c r="K928" i="6"/>
  <c r="L928" i="6" s="1"/>
  <c r="K1069" i="6"/>
  <c r="L1069" i="6" s="1"/>
  <c r="K1175" i="6"/>
  <c r="L1175" i="6" s="1"/>
  <c r="K418" i="6"/>
  <c r="L418" i="6" s="1"/>
  <c r="K1908" i="6"/>
  <c r="L1908" i="6" s="1"/>
  <c r="K1925" i="6"/>
  <c r="L1925" i="6" s="1"/>
  <c r="K1231" i="6"/>
  <c r="L1231" i="6" s="1"/>
  <c r="K1056" i="6"/>
  <c r="L1056" i="6" s="1"/>
  <c r="K1822" i="6"/>
  <c r="L1822" i="6" s="1"/>
  <c r="K1495" i="6"/>
  <c r="L1495" i="6" s="1"/>
  <c r="K1675" i="6"/>
  <c r="K1879" i="6"/>
  <c r="L1879" i="6" s="1"/>
  <c r="K1586" i="6"/>
  <c r="L1586" i="6" s="1"/>
  <c r="K226" i="6"/>
  <c r="L226" i="6" s="1"/>
  <c r="K2276" i="6"/>
  <c r="L2276" i="6" s="1"/>
  <c r="K1230" i="6"/>
  <c r="L1230" i="6" s="1"/>
  <c r="K1340" i="6"/>
  <c r="L1340" i="6" s="1"/>
  <c r="K1551" i="6"/>
  <c r="L1551" i="6" s="1"/>
  <c r="K1076" i="6"/>
  <c r="L1076" i="6" s="1"/>
  <c r="K1078" i="6"/>
  <c r="L1078" i="6" s="1"/>
  <c r="K58" i="6"/>
  <c r="L58" i="6" s="1"/>
  <c r="K1348" i="6"/>
  <c r="L1348" i="6" s="1"/>
  <c r="K2035" i="6"/>
  <c r="L2035" i="6" s="1"/>
  <c r="K916" i="6"/>
  <c r="L916" i="6" s="1"/>
  <c r="K1796" i="6"/>
  <c r="L1796" i="6" s="1"/>
  <c r="K925" i="6"/>
  <c r="L925" i="6" s="1"/>
  <c r="K912" i="6"/>
  <c r="L912" i="6" s="1"/>
  <c r="K1232" i="6"/>
  <c r="L1232" i="6" s="1"/>
  <c r="K268" i="6"/>
  <c r="L268" i="6" s="1"/>
  <c r="K484" i="6"/>
  <c r="L484" i="6" s="1"/>
  <c r="K1583" i="6"/>
  <c r="L1583" i="6" s="1"/>
  <c r="K931" i="6"/>
  <c r="L931" i="6" s="1"/>
  <c r="K242" i="6"/>
  <c r="L242" i="6" s="1"/>
  <c r="K2331" i="6"/>
  <c r="L2331" i="6" s="1"/>
  <c r="K2330" i="6"/>
  <c r="L2330" i="6" s="1"/>
  <c r="K2327" i="6"/>
  <c r="L2327" i="6" s="1"/>
  <c r="K2068" i="6"/>
  <c r="L2068" i="6" s="1"/>
  <c r="K1537" i="6"/>
  <c r="L1537" i="6" s="1"/>
  <c r="K911" i="6"/>
  <c r="L911" i="6" s="1"/>
  <c r="K136" i="6"/>
  <c r="L136" i="6" s="1"/>
  <c r="K2273" i="6"/>
  <c r="L2273" i="6" s="1"/>
  <c r="K1434" i="6"/>
  <c r="L1434" i="6" s="1"/>
  <c r="K1928" i="6"/>
  <c r="L1928" i="6" s="1"/>
  <c r="K1444" i="6"/>
  <c r="L1444" i="6" s="1"/>
  <c r="K1489" i="6"/>
  <c r="L1489" i="6" s="1"/>
  <c r="K550" i="6"/>
  <c r="L550" i="6" s="1"/>
  <c r="K1555" i="6"/>
  <c r="L1555" i="6" s="1"/>
  <c r="K2186" i="6"/>
  <c r="L2186" i="6" s="1"/>
  <c r="K539" i="6"/>
  <c r="L539" i="6" s="1"/>
  <c r="K1045" i="6"/>
  <c r="L1045" i="6" s="1"/>
  <c r="K2252" i="6"/>
  <c r="L2252" i="6" s="1"/>
  <c r="K431" i="6"/>
  <c r="L431" i="6" s="1"/>
  <c r="K2036" i="6"/>
  <c r="L2036" i="6" s="1"/>
  <c r="K2322" i="6"/>
  <c r="L2322" i="6" s="1"/>
  <c r="K514" i="6"/>
  <c r="L514" i="6" s="1"/>
  <c r="K1162" i="6"/>
  <c r="L1162" i="6" s="1"/>
  <c r="K1499" i="6"/>
  <c r="L1499" i="6" s="1"/>
  <c r="K2269" i="6"/>
  <c r="L2269" i="6" s="1"/>
  <c r="K1709" i="6"/>
  <c r="K1029" i="6"/>
  <c r="L1029" i="6" s="1"/>
  <c r="K251" i="6"/>
  <c r="L251" i="6" s="1"/>
  <c r="K476" i="6"/>
  <c r="L476" i="6" s="1"/>
  <c r="K1882" i="6"/>
  <c r="L1882" i="6" s="1"/>
  <c r="K1688" i="6"/>
  <c r="K1451" i="6"/>
  <c r="L1451" i="6" s="1"/>
  <c r="K1725" i="6"/>
  <c r="K690" i="6"/>
  <c r="L690" i="6" s="1"/>
  <c r="K1062" i="6"/>
  <c r="L1062" i="6" s="1"/>
  <c r="K1782" i="6"/>
  <c r="L1782" i="6" s="1"/>
  <c r="K1018" i="6"/>
  <c r="L1018" i="6" s="1"/>
  <c r="K1509" i="6"/>
  <c r="L1509" i="6" s="1"/>
  <c r="K1235" i="6"/>
  <c r="L1235" i="6" s="1"/>
  <c r="K1697" i="6"/>
  <c r="K2294" i="6"/>
  <c r="L2294" i="6" s="1"/>
  <c r="K201" i="6"/>
  <c r="L201" i="6" s="1"/>
  <c r="K1855" i="6"/>
  <c r="L1855" i="6" s="1"/>
  <c r="K913" i="6"/>
  <c r="L913" i="6" s="1"/>
  <c r="K1173" i="6"/>
  <c r="L1173" i="6" s="1"/>
  <c r="K1320" i="6"/>
  <c r="L1320" i="6" s="1"/>
  <c r="K1852" i="6"/>
  <c r="L1852" i="6" s="1"/>
  <c r="K914" i="6"/>
  <c r="L914" i="6" s="1"/>
  <c r="K1851" i="6"/>
  <c r="L1851" i="6" s="1"/>
  <c r="K584" i="6"/>
  <c r="L584" i="6" s="1"/>
  <c r="K1544" i="6"/>
  <c r="L1544" i="6" s="1"/>
  <c r="K762" i="6"/>
  <c r="L762" i="6" s="1"/>
  <c r="K582" i="6"/>
  <c r="L582" i="6" s="1"/>
  <c r="K1720" i="6"/>
  <c r="K1458" i="6"/>
  <c r="L1458" i="6" s="1"/>
  <c r="K588" i="6"/>
  <c r="L588" i="6" s="1"/>
  <c r="K528" i="6"/>
  <c r="L528" i="6" s="1"/>
  <c r="K284" i="6"/>
  <c r="L284" i="6" s="1"/>
  <c r="K236" i="6"/>
  <c r="L236" i="6" s="1"/>
  <c r="K1496" i="6"/>
  <c r="L1496" i="6" s="1"/>
  <c r="K906" i="6"/>
  <c r="L906" i="6" s="1"/>
  <c r="K2295" i="6"/>
  <c r="L2295" i="6" s="1"/>
  <c r="K587" i="6"/>
  <c r="L587" i="6" s="1"/>
  <c r="K904" i="6"/>
  <c r="L904" i="6" s="1"/>
  <c r="K2177" i="6"/>
  <c r="L2177" i="6" s="1"/>
  <c r="K1394" i="6"/>
  <c r="L1394" i="6" s="1"/>
  <c r="K325" i="6"/>
  <c r="L325" i="6" s="1"/>
  <c r="K2263" i="6"/>
  <c r="L2263" i="6" s="1"/>
  <c r="K332" i="6"/>
  <c r="L332" i="6" s="1"/>
  <c r="K189" i="6"/>
  <c r="L189" i="6" s="1"/>
  <c r="K1046" i="6"/>
  <c r="L1046" i="6" s="1"/>
  <c r="K2279" i="6"/>
  <c r="L2279" i="6" s="1"/>
  <c r="K2280" i="6"/>
  <c r="L2280" i="6" s="1"/>
  <c r="K1707" i="6"/>
  <c r="K1607" i="6"/>
  <c r="L1607" i="6" s="1"/>
  <c r="K754" i="6"/>
  <c r="L754" i="6" s="1"/>
  <c r="K2183" i="6"/>
  <c r="L2183" i="6" s="1"/>
  <c r="K2291" i="6"/>
  <c r="L2291" i="6" s="1"/>
  <c r="K1442" i="6"/>
  <c r="L1442" i="6" s="1"/>
  <c r="K1743" i="6"/>
  <c r="K2141" i="6"/>
  <c r="L2141" i="6" s="1"/>
  <c r="K1170" i="6"/>
  <c r="L1170" i="6" s="1"/>
  <c r="K1049" i="6"/>
  <c r="L1049" i="6" s="1"/>
  <c r="K1660" i="6"/>
  <c r="L1660" i="6" s="1"/>
  <c r="K2164" i="6"/>
  <c r="L2164" i="6" s="1"/>
  <c r="K1339" i="6"/>
  <c r="L1339" i="6" s="1"/>
  <c r="K1191" i="6"/>
  <c r="L1191" i="6" s="1"/>
  <c r="K1733" i="6"/>
  <c r="K939" i="6"/>
  <c r="L939" i="6" s="1"/>
  <c r="K1265" i="6"/>
  <c r="L1265" i="6" s="1"/>
  <c r="K2028" i="6"/>
  <c r="L2028" i="6" s="1"/>
  <c r="K1206" i="6"/>
  <c r="L1206" i="6" s="1"/>
  <c r="K1395" i="6"/>
  <c r="L1395" i="6" s="1"/>
  <c r="K1308" i="6"/>
  <c r="L1308" i="6" s="1"/>
  <c r="K2267" i="6"/>
  <c r="L2267" i="6" s="1"/>
  <c r="K238" i="6"/>
  <c r="L238" i="6" s="1"/>
  <c r="K1885" i="6"/>
  <c r="L1885" i="6" s="1"/>
  <c r="K1874" i="6"/>
  <c r="L1874" i="6" s="1"/>
  <c r="K1507" i="6"/>
  <c r="L1507" i="6" s="1"/>
  <c r="K2270" i="6"/>
  <c r="L2270" i="6" s="1"/>
  <c r="K384" i="6"/>
  <c r="L384" i="6" s="1"/>
  <c r="K1192" i="6"/>
  <c r="L1192" i="6" s="1"/>
  <c r="K1603" i="6"/>
  <c r="L1603" i="6" s="1"/>
  <c r="K2296" i="6"/>
  <c r="L2296" i="6" s="1"/>
  <c r="K1195" i="6"/>
  <c r="L1195" i="6" s="1"/>
  <c r="K2271" i="6"/>
  <c r="L2271" i="6" s="1"/>
  <c r="K2297" i="6"/>
  <c r="L2297" i="6" s="1"/>
  <c r="K1902" i="6"/>
  <c r="L1902" i="6" s="1"/>
  <c r="K757" i="6"/>
  <c r="L757" i="6" s="1"/>
  <c r="K2266" i="6"/>
  <c r="L2266" i="6" s="1"/>
  <c r="K1028" i="6"/>
  <c r="L1028" i="6" s="1"/>
  <c r="K1571" i="6"/>
  <c r="L1571" i="6" s="1"/>
  <c r="K2153" i="6"/>
  <c r="L2153" i="6" s="1"/>
  <c r="K358" i="6"/>
  <c r="L358" i="6" s="1"/>
  <c r="K237" i="6"/>
  <c r="L237" i="6" s="1"/>
  <c r="K1883" i="6"/>
  <c r="L1883" i="6" s="1"/>
  <c r="K2167" i="6"/>
  <c r="L2167" i="6" s="1"/>
  <c r="K2292" i="6"/>
  <c r="L2292" i="6" s="1"/>
  <c r="K1319" i="6"/>
  <c r="L1319" i="6" s="1"/>
  <c r="K1731" i="6"/>
  <c r="K1446" i="6"/>
  <c r="L1446" i="6" s="1"/>
  <c r="K192" i="6"/>
  <c r="L192" i="6" s="1"/>
  <c r="K1077" i="6"/>
  <c r="L1077" i="6" s="1"/>
  <c r="K1893" i="6"/>
  <c r="L1893" i="6" s="1"/>
  <c r="K2012" i="6"/>
  <c r="L2012" i="6" s="1"/>
  <c r="K2214" i="6"/>
  <c r="L2214" i="6" s="1"/>
  <c r="K2281" i="6"/>
  <c r="L2281" i="6" s="1"/>
  <c r="K795" i="6"/>
  <c r="L795" i="6" s="1"/>
  <c r="K1203" i="6"/>
  <c r="L1203" i="6" s="1"/>
  <c r="K1857" i="6"/>
  <c r="L1857" i="6" s="1"/>
  <c r="K1727" i="6"/>
  <c r="K479" i="6"/>
  <c r="L479" i="6" s="1"/>
  <c r="K1441" i="6"/>
  <c r="L1441" i="6" s="1"/>
  <c r="K2293" i="6"/>
  <c r="L2293" i="6" s="1"/>
  <c r="K2274" i="6"/>
  <c r="L2274" i="6" s="1"/>
  <c r="K2282" i="6"/>
  <c r="L2282" i="6" s="1"/>
  <c r="K31" i="6"/>
  <c r="L31" i="6" s="1"/>
  <c r="K1966" i="6"/>
  <c r="L1966" i="6" s="1"/>
  <c r="K2155" i="6"/>
  <c r="L2155" i="6" s="1"/>
  <c r="K1437" i="6"/>
  <c r="L1437" i="6" s="1"/>
  <c r="K1283" i="6"/>
  <c r="L1283" i="6" s="1"/>
  <c r="K1881" i="6"/>
  <c r="L1881" i="6" s="1"/>
  <c r="K786" i="6"/>
  <c r="L786" i="6" s="1"/>
  <c r="K1698" i="6"/>
  <c r="K2151" i="6"/>
  <c r="L2151" i="6" s="1"/>
  <c r="K799" i="6"/>
  <c r="L799" i="6" s="1"/>
  <c r="K2011" i="6"/>
  <c r="L2011" i="6" s="1"/>
  <c r="K2124" i="6"/>
  <c r="L2124" i="6" s="1"/>
  <c r="K437" i="6"/>
  <c r="L437" i="6" s="1"/>
  <c r="K2253" i="6"/>
  <c r="L2253" i="6" s="1"/>
  <c r="K1920" i="6"/>
  <c r="L1920" i="6" s="1"/>
  <c r="K2007" i="6"/>
  <c r="L2007" i="6" s="1"/>
  <c r="K1917" i="6"/>
  <c r="L1917" i="6" s="1"/>
  <c r="K2118" i="6"/>
  <c r="L2118" i="6" s="1"/>
  <c r="K685" i="6"/>
  <c r="L685" i="6" s="1"/>
  <c r="K2256" i="6"/>
  <c r="L2256" i="6" s="1"/>
  <c r="K2123" i="6"/>
  <c r="L2123" i="6" s="1"/>
  <c r="K1114" i="6"/>
  <c r="L1114" i="6" s="1"/>
  <c r="K1113" i="6"/>
  <c r="L1113" i="6" s="1"/>
  <c r="K1702" i="6"/>
  <c r="K683" i="6"/>
  <c r="L683" i="6" s="1"/>
  <c r="K1918" i="6"/>
  <c r="L1918" i="6" s="1"/>
  <c r="K2122" i="6"/>
  <c r="L2122" i="6" s="1"/>
  <c r="K2006" i="6"/>
  <c r="L2006" i="6" s="1"/>
  <c r="K1007" i="6"/>
  <c r="L1007" i="6" s="1"/>
  <c r="K684" i="6"/>
  <c r="L684" i="6" s="1"/>
  <c r="K2121" i="6"/>
  <c r="L2121" i="6" s="1"/>
  <c r="K1701" i="6"/>
  <c r="K2208" i="6"/>
  <c r="L2208" i="6" s="1"/>
  <c r="K897" i="6"/>
  <c r="L897" i="6" s="1"/>
  <c r="K1480" i="6"/>
  <c r="L1480" i="6" s="1"/>
  <c r="K1108" i="6"/>
  <c r="L1108" i="6" s="1"/>
  <c r="K194" i="6"/>
  <c r="L194" i="6" s="1"/>
  <c r="K2211" i="6"/>
  <c r="L2211" i="6" s="1"/>
  <c r="K2100" i="6"/>
  <c r="L2100" i="6" s="1"/>
  <c r="K1600" i="6"/>
  <c r="L1600" i="6" s="1"/>
  <c r="K1500" i="6"/>
  <c r="L1500" i="6" s="1"/>
  <c r="K105" i="6"/>
  <c r="L105" i="6" s="1"/>
  <c r="K2101" i="6"/>
  <c r="L2101" i="6" s="1"/>
  <c r="K837" i="6"/>
  <c r="L837" i="6" s="1"/>
  <c r="K793" i="6"/>
  <c r="L793" i="6" s="1"/>
  <c r="K1294" i="6"/>
  <c r="L1294" i="6" s="1"/>
  <c r="K977" i="6"/>
  <c r="L977" i="6" s="1"/>
  <c r="K2154" i="6"/>
  <c r="L2154" i="6" s="1"/>
  <c r="K403" i="6"/>
  <c r="L403" i="6" s="1"/>
  <c r="K2053" i="6"/>
  <c r="L2053" i="6" s="1"/>
  <c r="K1302" i="6"/>
  <c r="L1302" i="6" s="1"/>
  <c r="K1931" i="6"/>
  <c r="L1931" i="6" s="1"/>
  <c r="K1942" i="6"/>
  <c r="L1942" i="6" s="1"/>
  <c r="K139" i="6"/>
  <c r="L139" i="6" s="1"/>
  <c r="K2099" i="6"/>
  <c r="L2099" i="6" s="1"/>
  <c r="K503" i="6"/>
  <c r="L503" i="6" s="1"/>
  <c r="K524" i="6"/>
  <c r="L524" i="6" s="1"/>
  <c r="K298" i="6"/>
  <c r="L298" i="6" s="1"/>
  <c r="K1714" i="6"/>
  <c r="K1715" i="6"/>
  <c r="K1969" i="6"/>
  <c r="L1969" i="6" s="1"/>
  <c r="K1884" i="6"/>
  <c r="L1884" i="6" s="1"/>
  <c r="K1892" i="6"/>
  <c r="L1892" i="6" s="1"/>
  <c r="K1569" i="6"/>
  <c r="L1569" i="6" s="1"/>
  <c r="K1538" i="6"/>
  <c r="L1538" i="6" s="1"/>
  <c r="K1354" i="6"/>
  <c r="L1354" i="6" s="1"/>
  <c r="K560" i="6"/>
  <c r="L560" i="6" s="1"/>
  <c r="K347" i="6"/>
  <c r="L347" i="6" s="1"/>
  <c r="K1150" i="6"/>
  <c r="L1150" i="6" s="1"/>
  <c r="K2139" i="6"/>
  <c r="L2139" i="6" s="1"/>
  <c r="K753" i="6"/>
  <c r="L753" i="6" s="1"/>
  <c r="K893" i="6"/>
  <c r="L893" i="6" s="1"/>
  <c r="K987" i="6"/>
  <c r="L987" i="6" s="1"/>
  <c r="K1518" i="6"/>
  <c r="L1518" i="6" s="1"/>
  <c r="K877" i="6"/>
  <c r="L877" i="6" s="1"/>
  <c r="K247" i="6"/>
  <c r="L247" i="6" s="1"/>
  <c r="K832" i="6"/>
  <c r="L832" i="6" s="1"/>
  <c r="K1486" i="6"/>
  <c r="L1486" i="6" s="1"/>
  <c r="K1205" i="6"/>
  <c r="L1205" i="6" s="1"/>
  <c r="K374" i="6"/>
  <c r="L374" i="6" s="1"/>
  <c r="K529" i="6"/>
  <c r="L529" i="6" s="1"/>
  <c r="K546" i="6"/>
  <c r="L546" i="6" s="1"/>
  <c r="K2234" i="6"/>
  <c r="L2234" i="6" s="1"/>
  <c r="K2102" i="6"/>
  <c r="L2102" i="6" s="1"/>
  <c r="K1110" i="6"/>
  <c r="L1110" i="6" s="1"/>
  <c r="K353" i="6"/>
  <c r="L353" i="6" s="1"/>
  <c r="K495" i="6"/>
  <c r="L495" i="6" s="1"/>
  <c r="K1828" i="6"/>
  <c r="L1828" i="6" s="1"/>
  <c r="K272" i="6"/>
  <c r="L272" i="6" s="1"/>
  <c r="K2112" i="6"/>
  <c r="L2112" i="6" s="1"/>
  <c r="K1992" i="6"/>
  <c r="L1992" i="6" s="1"/>
  <c r="K559" i="6"/>
  <c r="L559" i="6" s="1"/>
  <c r="K1601" i="6"/>
  <c r="L1601" i="6" s="1"/>
  <c r="K1773" i="6"/>
  <c r="K1443" i="6"/>
  <c r="L1443" i="6" s="1"/>
  <c r="K377" i="6"/>
  <c r="L377" i="6" s="1"/>
  <c r="K802" i="6"/>
  <c r="L802" i="6" s="1"/>
  <c r="K1098" i="6"/>
  <c r="L1098" i="6" s="1"/>
  <c r="K1286" i="6"/>
  <c r="L1286" i="6" s="1"/>
  <c r="K1923" i="6"/>
  <c r="L1923" i="6" s="1"/>
  <c r="K1708" i="6"/>
  <c r="K1341" i="6"/>
  <c r="L1341" i="6" s="1"/>
  <c r="K1631" i="6"/>
  <c r="L1631" i="6" s="1"/>
  <c r="K1515" i="6"/>
  <c r="L1515" i="6" s="1"/>
  <c r="K509" i="6"/>
  <c r="L509" i="6" s="1"/>
  <c r="K1435" i="6"/>
  <c r="L1435" i="6" s="1"/>
  <c r="K2165" i="6"/>
  <c r="L2165" i="6" s="1"/>
  <c r="K855" i="6"/>
  <c r="L855" i="6" s="1"/>
  <c r="K369" i="6"/>
  <c r="L369" i="6" s="1"/>
  <c r="K889" i="6"/>
  <c r="L889" i="6" s="1"/>
  <c r="K1030" i="6"/>
  <c r="K2233" i="6"/>
  <c r="L2233" i="6" s="1"/>
  <c r="K297" i="6"/>
  <c r="L297" i="6" s="1"/>
  <c r="K1298" i="6"/>
  <c r="L1298" i="6" s="1"/>
  <c r="K1344" i="6"/>
  <c r="L1344" i="6" s="1"/>
  <c r="K1813" i="6"/>
  <c r="L1813" i="6" s="1"/>
  <c r="K975" i="6"/>
  <c r="L975" i="6" s="1"/>
  <c r="K576" i="6"/>
  <c r="L576" i="6" s="1"/>
  <c r="K808" i="6"/>
  <c r="L808" i="6" s="1"/>
  <c r="K166" i="6"/>
  <c r="L166" i="6" s="1"/>
  <c r="K780" i="6"/>
  <c r="L780" i="6" s="1"/>
  <c r="K1624" i="6"/>
  <c r="L1624" i="6" s="1"/>
  <c r="K1650" i="6"/>
  <c r="L1650" i="6" s="1"/>
  <c r="K304" i="6"/>
  <c r="L304" i="6" s="1"/>
  <c r="K1712" i="6"/>
  <c r="K744" i="6"/>
  <c r="L744" i="6" s="1"/>
  <c r="K1297" i="6"/>
  <c r="L1297" i="6" s="1"/>
  <c r="K207" i="6"/>
  <c r="L207" i="6" s="1"/>
  <c r="K1382" i="6"/>
  <c r="L1382" i="6" s="1"/>
  <c r="K1291" i="6"/>
  <c r="L1291" i="6" s="1"/>
  <c r="K1491" i="6"/>
  <c r="L1491" i="6" s="1"/>
  <c r="K1772" i="6"/>
  <c r="K408" i="6"/>
  <c r="L408" i="6" s="1"/>
  <c r="K972" i="6"/>
  <c r="L972" i="6" s="1"/>
  <c r="K562" i="6"/>
  <c r="L562" i="6" s="1"/>
  <c r="K2066" i="6"/>
  <c r="L2066" i="6" s="1"/>
  <c r="K650" i="6"/>
  <c r="L650" i="6" s="1"/>
  <c r="K1071" i="6"/>
  <c r="L1071" i="6" s="1"/>
  <c r="K1292" i="6"/>
  <c r="L1292" i="6" s="1"/>
  <c r="K1482" i="6"/>
  <c r="L1482" i="6" s="1"/>
  <c r="K2207" i="6"/>
  <c r="L2207" i="6" s="1"/>
  <c r="K1965" i="6"/>
  <c r="L1965" i="6" s="1"/>
  <c r="K357" i="6"/>
  <c r="L357" i="6" s="1"/>
  <c r="K1125" i="6"/>
  <c r="L1125" i="6" s="1"/>
  <c r="K1026" i="6"/>
  <c r="L1026" i="6" s="1"/>
  <c r="K301" i="6"/>
  <c r="L301" i="6" s="1"/>
  <c r="K355" i="6"/>
  <c r="L355" i="6" s="1"/>
  <c r="K57" i="6"/>
  <c r="L57" i="6" s="1"/>
  <c r="K2156" i="6"/>
  <c r="L2156" i="6" s="1"/>
  <c r="K974" i="6"/>
  <c r="L974" i="6" s="1"/>
  <c r="K976" i="6"/>
  <c r="L976" i="6" s="1"/>
  <c r="K798" i="6"/>
  <c r="L798" i="6" s="1"/>
  <c r="K1929" i="6"/>
  <c r="L1929" i="6" s="1"/>
  <c r="K235" i="6"/>
  <c r="L235" i="6" s="1"/>
  <c r="K1836" i="6"/>
  <c r="L1836" i="6" s="1"/>
  <c r="K419" i="6"/>
  <c r="L419" i="6" s="1"/>
  <c r="K2209" i="6"/>
  <c r="L2209" i="6" s="1"/>
  <c r="K483" i="6"/>
  <c r="L483" i="6" s="1"/>
  <c r="K895" i="6"/>
  <c r="L895" i="6" s="1"/>
  <c r="K2149" i="6"/>
  <c r="L2149" i="6" s="1"/>
  <c r="K2238" i="6"/>
  <c r="L2238" i="6" s="1"/>
  <c r="K1227" i="6"/>
  <c r="L1227" i="6" s="1"/>
  <c r="K1953" i="6"/>
  <c r="L1953" i="6" s="1"/>
  <c r="K1119" i="6"/>
  <c r="L1119" i="6" s="1"/>
  <c r="K1081" i="6"/>
  <c r="L1081" i="6" s="1"/>
  <c r="K1233" i="6"/>
  <c r="L1233" i="6" s="1"/>
  <c r="K1312" i="6"/>
  <c r="L1312" i="6" s="1"/>
  <c r="K300" i="6"/>
  <c r="L300" i="6" s="1"/>
  <c r="K1438" i="6"/>
  <c r="L1438" i="6" s="1"/>
  <c r="K1506" i="6"/>
  <c r="L1506" i="6" s="1"/>
  <c r="K1478" i="6"/>
  <c r="L1478" i="6" s="1"/>
  <c r="K869" i="6"/>
  <c r="L869" i="6" s="1"/>
  <c r="K152" i="6"/>
  <c r="L152" i="6" s="1"/>
  <c r="K1040" i="6"/>
  <c r="L1040" i="6" s="1"/>
  <c r="K49" i="6"/>
  <c r="L49" i="6" s="1"/>
  <c r="K989" i="6"/>
  <c r="L989" i="6" s="1"/>
  <c r="K1932" i="6"/>
  <c r="L1932" i="6" s="1"/>
  <c r="K1383" i="6"/>
  <c r="L1383" i="6" s="1"/>
  <c r="K598" i="6"/>
  <c r="L598" i="6" s="1"/>
  <c r="K1637" i="6"/>
  <c r="L1637" i="6" s="1"/>
  <c r="K55" i="6"/>
  <c r="L55" i="6" s="1"/>
  <c r="K979" i="6"/>
  <c r="L979" i="6" s="1"/>
  <c r="K1106" i="6"/>
  <c r="L1106" i="6" s="1"/>
  <c r="K1484" i="6"/>
  <c r="L1484" i="6" s="1"/>
  <c r="K2013" i="6"/>
  <c r="L2013" i="6" s="1"/>
  <c r="K1372" i="6"/>
  <c r="L1372" i="6" s="1"/>
  <c r="K875" i="6"/>
  <c r="L875" i="6" s="1"/>
  <c r="K982" i="6"/>
  <c r="L982" i="6" s="1"/>
  <c r="K1941" i="6"/>
  <c r="L1941" i="6" s="1"/>
  <c r="K566" i="6"/>
  <c r="L566" i="6" s="1"/>
  <c r="K1487" i="6"/>
  <c r="L1487" i="6" s="1"/>
  <c r="K1095" i="6"/>
  <c r="L1095" i="6" s="1"/>
  <c r="K1145" i="6"/>
  <c r="L1145" i="6" s="1"/>
  <c r="K880" i="6"/>
  <c r="L880" i="6" s="1"/>
  <c r="K580" i="6"/>
  <c r="L580" i="6" s="1"/>
  <c r="K2082" i="6"/>
  <c r="L2082" i="6" s="1"/>
  <c r="K710" i="6"/>
  <c r="L710" i="6" s="1"/>
  <c r="K1823" i="6"/>
  <c r="L1823" i="6" s="1"/>
  <c r="K1290" i="6"/>
  <c r="L1290" i="6" s="1"/>
  <c r="K1136" i="6"/>
  <c r="L1136" i="6" s="1"/>
  <c r="K191" i="6"/>
  <c r="L191" i="6" s="1"/>
  <c r="K1494" i="6"/>
  <c r="L1494" i="6" s="1"/>
  <c r="K1375" i="6"/>
  <c r="L1375" i="6" s="1"/>
  <c r="K195" i="6"/>
  <c r="L195" i="6" s="1"/>
  <c r="K412" i="6"/>
  <c r="L412" i="6" s="1"/>
  <c r="K1498" i="6"/>
  <c r="L1498" i="6" s="1"/>
  <c r="K1371" i="6"/>
  <c r="L1371" i="6" s="1"/>
  <c r="K1481" i="6"/>
  <c r="L1481" i="6" s="1"/>
  <c r="K2056" i="6"/>
  <c r="L2056" i="6" s="1"/>
  <c r="K1964" i="6"/>
  <c r="L1964" i="6" s="1"/>
  <c r="K285" i="6"/>
  <c r="L285" i="6" s="1"/>
  <c r="K1296" i="6"/>
  <c r="L1296" i="6" s="1"/>
  <c r="K432" i="6"/>
  <c r="L432" i="6" s="1"/>
  <c r="K1031" i="6"/>
  <c r="L1031" i="6" s="1"/>
  <c r="K351" i="6"/>
  <c r="L351" i="6" s="1"/>
  <c r="K303" i="6"/>
  <c r="L303" i="6" s="1"/>
  <c r="K1025" i="6"/>
  <c r="L1025" i="6" s="1"/>
  <c r="K151" i="6"/>
  <c r="L151" i="6" s="1"/>
  <c r="K813" i="6"/>
  <c r="L813" i="6" s="1"/>
  <c r="K1803" i="6"/>
  <c r="L1803" i="6" s="1"/>
  <c r="K803" i="6"/>
  <c r="L803" i="6" s="1"/>
  <c r="K1687" i="6"/>
  <c r="K1805" i="6"/>
  <c r="L1805" i="6" s="1"/>
  <c r="K599" i="6"/>
  <c r="L599" i="6" s="1"/>
  <c r="K1103" i="6"/>
  <c r="L1103" i="6" s="1"/>
  <c r="K1933" i="6"/>
  <c r="L1933" i="6" s="1"/>
  <c r="K1278" i="6"/>
  <c r="L1278" i="6" s="1"/>
  <c r="K273" i="6"/>
  <c r="L273" i="6" s="1"/>
  <c r="K2107" i="6"/>
  <c r="L2107" i="6" s="1"/>
  <c r="K829" i="6"/>
  <c r="L829" i="6" s="1"/>
  <c r="K652" i="6"/>
  <c r="L652" i="6" s="1"/>
  <c r="K789" i="6"/>
  <c r="L789" i="6" s="1"/>
  <c r="K1293" i="6"/>
  <c r="L1293" i="6" s="1"/>
  <c r="K804" i="6"/>
  <c r="L804" i="6" s="1"/>
  <c r="K1102" i="6"/>
  <c r="L1102" i="6" s="1"/>
  <c r="K1819" i="6"/>
  <c r="L1819" i="6" s="1"/>
  <c r="K1689" i="6"/>
  <c r="K1343" i="6"/>
  <c r="L1343" i="6" s="1"/>
  <c r="K1991" i="6"/>
  <c r="L1991" i="6" s="1"/>
  <c r="K1967" i="6"/>
  <c r="L1967" i="6" s="1"/>
  <c r="K1713" i="6"/>
  <c r="K1970" i="6"/>
  <c r="L1970" i="6" s="1"/>
  <c r="K137" i="6"/>
  <c r="L137" i="6" s="1"/>
  <c r="K1808" i="6"/>
  <c r="L1808" i="6" s="1"/>
  <c r="K1447" i="6"/>
  <c r="L1447" i="6" s="1"/>
  <c r="K1508" i="6"/>
  <c r="L1508" i="6" s="1"/>
  <c r="K694" i="6"/>
  <c r="L694" i="6" s="1"/>
  <c r="K388" i="6"/>
  <c r="L388" i="6" s="1"/>
  <c r="K1501" i="6"/>
  <c r="L1501" i="6" s="1"/>
  <c r="K1827" i="6"/>
  <c r="L1827" i="6" s="1"/>
  <c r="K743" i="6"/>
  <c r="L743" i="6" s="1"/>
  <c r="K323" i="6"/>
  <c r="L323" i="6" s="1"/>
  <c r="K1214" i="6"/>
  <c r="L1214" i="6" s="1"/>
  <c r="K2224" i="6"/>
  <c r="L2224" i="6" s="1"/>
  <c r="K1736" i="6"/>
  <c r="K996" i="6"/>
  <c r="L996" i="6" s="1"/>
  <c r="K472" i="6"/>
  <c r="L472" i="6" s="1"/>
  <c r="K218" i="6"/>
  <c r="L218" i="6" s="1"/>
  <c r="K1289" i="6"/>
  <c r="L1289" i="6" s="1"/>
  <c r="K1300" i="6"/>
  <c r="L1300" i="6" s="1"/>
  <c r="K1421" i="6"/>
  <c r="L1421" i="6" s="1"/>
  <c r="K435" i="6"/>
  <c r="L435" i="6" s="1"/>
  <c r="K2060" i="6"/>
  <c r="L2060" i="6" s="1"/>
  <c r="K221" i="6"/>
  <c r="L221" i="6" s="1"/>
  <c r="K248" i="6"/>
  <c r="L248" i="6" s="1"/>
  <c r="K788" i="6"/>
  <c r="L788" i="6" s="1"/>
  <c r="K1380" i="6"/>
  <c r="L1380" i="6" s="1"/>
  <c r="K1936" i="6"/>
  <c r="L1936" i="6" s="1"/>
  <c r="K1276" i="6"/>
  <c r="L1276" i="6" s="1"/>
  <c r="K1685" i="6"/>
  <c r="K1652" i="6"/>
  <c r="L1652" i="6" s="1"/>
  <c r="K1653" i="6"/>
  <c r="L1653" i="6" s="1"/>
  <c r="K1643" i="6"/>
  <c r="L1643" i="6" s="1"/>
  <c r="K1349" i="6"/>
  <c r="L1349" i="6" s="1"/>
  <c r="K1475" i="6"/>
  <c r="L1475" i="6" s="1"/>
  <c r="K2128" i="6"/>
  <c r="L2128" i="6" s="1"/>
  <c r="K89" i="6"/>
  <c r="L89" i="6" s="1"/>
  <c r="K986" i="6"/>
  <c r="L986" i="6" s="1"/>
  <c r="K782" i="6"/>
  <c r="L782" i="6" s="1"/>
  <c r="K1186" i="6"/>
  <c r="L1186" i="6" s="1"/>
  <c r="K1682" i="6"/>
  <c r="K1677" i="6"/>
  <c r="K800" i="6"/>
  <c r="L800" i="6" s="1"/>
  <c r="K2052" i="6"/>
  <c r="L2052" i="6" s="1"/>
  <c r="K227" i="6"/>
  <c r="L227" i="6" s="1"/>
  <c r="K504" i="6"/>
  <c r="L504" i="6" s="1"/>
  <c r="K401" i="6"/>
  <c r="L401" i="6" s="1"/>
  <c r="K1638" i="6"/>
  <c r="L1638" i="6" s="1"/>
  <c r="K1668" i="6"/>
  <c r="L1668" i="6" s="1"/>
  <c r="K1662" i="6"/>
  <c r="L1662" i="6" s="1"/>
  <c r="K1351" i="6"/>
  <c r="L1351" i="6" s="1"/>
  <c r="K564" i="6"/>
  <c r="L564" i="6" s="1"/>
  <c r="K2212" i="6"/>
  <c r="L2212" i="6" s="1"/>
  <c r="K2097" i="6"/>
  <c r="L2097" i="6" s="1"/>
  <c r="K1770" i="6"/>
  <c r="K522" i="6"/>
  <c r="L522" i="6" s="1"/>
  <c r="K1287" i="6"/>
  <c r="L1287" i="6" s="1"/>
  <c r="K1686" i="6"/>
  <c r="K1596" i="6"/>
  <c r="L1596" i="6" s="1"/>
  <c r="K1664" i="6"/>
  <c r="L1664" i="6" s="1"/>
  <c r="K1606" i="6"/>
  <c r="L1606" i="6" s="1"/>
  <c r="K119" i="6"/>
  <c r="L119" i="6" s="1"/>
  <c r="K117" i="6"/>
  <c r="L117" i="6" s="1"/>
  <c r="K261" i="6"/>
  <c r="L261" i="6" s="1"/>
  <c r="K1790" i="6"/>
  <c r="L1790" i="6" s="1"/>
  <c r="K249" i="6"/>
  <c r="L249" i="6" s="1"/>
  <c r="K1971" i="6"/>
  <c r="L1971" i="6" s="1"/>
  <c r="K527" i="6"/>
  <c r="L527" i="6" s="1"/>
  <c r="K148" i="6"/>
  <c r="L148" i="6" s="1"/>
  <c r="K108" i="6"/>
  <c r="L108" i="6" s="1"/>
  <c r="K99" i="6"/>
  <c r="L99" i="6" s="1"/>
  <c r="K864" i="6"/>
  <c r="L864" i="6" s="1"/>
  <c r="K1257" i="6"/>
  <c r="L1257" i="6" s="1"/>
  <c r="K1240" i="6"/>
  <c r="L1240" i="6" s="1"/>
  <c r="K256" i="6"/>
  <c r="L256" i="6" s="1"/>
  <c r="K1791" i="6"/>
  <c r="L1791" i="6" s="1"/>
  <c r="K1938" i="6"/>
  <c r="L1938" i="6" s="1"/>
  <c r="K1848" i="6"/>
  <c r="L1848" i="6" s="1"/>
  <c r="K717" i="6"/>
  <c r="L717" i="6" s="1"/>
  <c r="K115" i="6"/>
  <c r="L115" i="6" s="1"/>
  <c r="K1560" i="6"/>
  <c r="L1560" i="6" s="1"/>
  <c r="K1784" i="6"/>
  <c r="L1784" i="6" s="1"/>
  <c r="K1307" i="6"/>
  <c r="L1307" i="6" s="1"/>
  <c r="K47" i="6"/>
  <c r="L47" i="6" s="1"/>
  <c r="K1984" i="6"/>
  <c r="L1984" i="6" s="1"/>
  <c r="K1248" i="6"/>
  <c r="L1248" i="6" s="1"/>
  <c r="K1163" i="6"/>
  <c r="L1163" i="6" s="1"/>
  <c r="K525" i="6"/>
  <c r="L525" i="6" s="1"/>
  <c r="K1092" i="6"/>
  <c r="L1092" i="6" s="1"/>
  <c r="K307" i="6"/>
  <c r="L307" i="6" s="1"/>
  <c r="K1716" i="6"/>
  <c r="K1168" i="6"/>
  <c r="L1168" i="6" s="1"/>
  <c r="K1945" i="6"/>
  <c r="L1945" i="6" s="1"/>
  <c r="K1972" i="6"/>
  <c r="L1972" i="6" s="1"/>
  <c r="K1912" i="6"/>
  <c r="L1912" i="6" s="1"/>
  <c r="K556" i="6"/>
  <c r="L556" i="6" s="1"/>
  <c r="K469" i="6"/>
  <c r="L469" i="6" s="1"/>
  <c r="K1856" i="6"/>
  <c r="L1856" i="6" s="1"/>
  <c r="K801" i="6"/>
  <c r="L801" i="6" s="1"/>
  <c r="K88" i="6"/>
  <c r="L88" i="6" s="1"/>
  <c r="K407" i="6"/>
  <c r="L407" i="6" s="1"/>
  <c r="K1369" i="6"/>
  <c r="L1369" i="6" s="1"/>
  <c r="K1094" i="6"/>
  <c r="L1094" i="6" s="1"/>
  <c r="K1795" i="6"/>
  <c r="L1795" i="6" s="1"/>
  <c r="K1610" i="6"/>
  <c r="L1610" i="6" s="1"/>
  <c r="K1602" i="6"/>
  <c r="L1602" i="6" s="1"/>
  <c r="K1595" i="6"/>
  <c r="L1595" i="6" s="1"/>
  <c r="K2087" i="6"/>
  <c r="L2087" i="6" s="1"/>
  <c r="K83" i="6"/>
  <c r="L83" i="6" s="1"/>
  <c r="K2215" i="6"/>
  <c r="L2215" i="6" s="1"/>
  <c r="K1101" i="6"/>
  <c r="L1101" i="6" s="1"/>
  <c r="K1794" i="6"/>
  <c r="L1794" i="6" s="1"/>
  <c r="K1645" i="6"/>
  <c r="L1645" i="6" s="1"/>
  <c r="K1608" i="6"/>
  <c r="L1608" i="6" s="1"/>
  <c r="K1684" i="6"/>
  <c r="K234" i="6"/>
  <c r="L234" i="6" s="1"/>
  <c r="K2059" i="6"/>
  <c r="L2059" i="6" s="1"/>
  <c r="K885" i="6"/>
  <c r="L885" i="6" s="1"/>
  <c r="K94" i="6"/>
  <c r="L94" i="6" s="1"/>
  <c r="K1356" i="6"/>
  <c r="L1356" i="6" s="1"/>
  <c r="K1184" i="6"/>
  <c r="L1184" i="6" s="1"/>
  <c r="K1096" i="6"/>
  <c r="L1096" i="6" s="1"/>
  <c r="K1649" i="6"/>
  <c r="L1649" i="6" s="1"/>
  <c r="K82" i="6"/>
  <c r="L82" i="6" s="1"/>
  <c r="K246" i="6"/>
  <c r="L246" i="6" s="1"/>
  <c r="K792" i="6"/>
  <c r="L792" i="6" s="1"/>
  <c r="K1381" i="6"/>
  <c r="L1381" i="6" s="1"/>
  <c r="K1485" i="6"/>
  <c r="L1485" i="6" s="1"/>
  <c r="K1576" i="6"/>
  <c r="L1576" i="6" s="1"/>
  <c r="K1275" i="6"/>
  <c r="L1275" i="6" s="1"/>
  <c r="K1614" i="6"/>
  <c r="L1614" i="6" s="1"/>
  <c r="K1646" i="6"/>
  <c r="L1646" i="6" s="1"/>
  <c r="K596" i="6"/>
  <c r="L596" i="6" s="1"/>
  <c r="K1064" i="6"/>
  <c r="L1064" i="6" s="1"/>
  <c r="K731" i="6"/>
  <c r="L731" i="6" s="1"/>
  <c r="K96" i="6"/>
  <c r="L96" i="6" s="1"/>
  <c r="K1767" i="6"/>
  <c r="K777" i="6"/>
  <c r="L777" i="6" s="1"/>
  <c r="K1785" i="6"/>
  <c r="L1785" i="6" s="1"/>
  <c r="K1997" i="6"/>
  <c r="L1997" i="6" s="1"/>
  <c r="K2197" i="6"/>
  <c r="L2197" i="6" s="1"/>
  <c r="K1968" i="6"/>
  <c r="L1968" i="6" s="1"/>
  <c r="K2089" i="6"/>
  <c r="L2089" i="6" s="1"/>
  <c r="K102" i="6"/>
  <c r="L102" i="6" s="1"/>
  <c r="K841" i="6"/>
  <c r="L841" i="6" s="1"/>
  <c r="K410" i="6"/>
  <c r="L410" i="6" s="1"/>
  <c r="K2017" i="6"/>
  <c r="L2017" i="6" s="1"/>
  <c r="K1436" i="6"/>
  <c r="L1436" i="6" s="1"/>
  <c r="K1913" i="6"/>
  <c r="L1913" i="6" s="1"/>
  <c r="K1692" i="6"/>
  <c r="K421" i="6"/>
  <c r="L421" i="6" s="1"/>
  <c r="K1497" i="6"/>
  <c r="L1497" i="6" s="1"/>
  <c r="K779" i="6"/>
  <c r="L779" i="6" s="1"/>
  <c r="K844" i="6"/>
  <c r="L844" i="6" s="1"/>
  <c r="K1271" i="6"/>
  <c r="L1271" i="6" s="1"/>
  <c r="K1788" i="6"/>
  <c r="L1788" i="6" s="1"/>
  <c r="K1112" i="6"/>
  <c r="L1112" i="6" s="1"/>
  <c r="K1926" i="6"/>
  <c r="L1926" i="6" s="1"/>
  <c r="K511" i="6"/>
  <c r="L511" i="6" s="1"/>
  <c r="K713" i="6"/>
  <c r="L713" i="6" s="1"/>
  <c r="K120" i="6"/>
  <c r="L120" i="6" s="1"/>
  <c r="K260" i="6"/>
  <c r="L260" i="6" s="1"/>
  <c r="K498" i="6"/>
  <c r="L498" i="6" s="1"/>
  <c r="K530" i="6"/>
  <c r="L530" i="6" s="1"/>
  <c r="K1850" i="6"/>
  <c r="L1850" i="6" s="1"/>
  <c r="K2115" i="6"/>
  <c r="L2115" i="6" s="1"/>
  <c r="K1493" i="6"/>
  <c r="L1493" i="6" s="1"/>
  <c r="K1346" i="6"/>
  <c r="L1346" i="6" s="1"/>
  <c r="K551" i="6"/>
  <c r="L551" i="6" s="1"/>
  <c r="K37" i="6"/>
  <c r="L37" i="6" s="1"/>
  <c r="K1824" i="6"/>
  <c r="L1824" i="6" s="1"/>
  <c r="K1839" i="6"/>
  <c r="L1839" i="6" s="1"/>
  <c r="K188" i="6"/>
  <c r="L188" i="6" s="1"/>
  <c r="K140" i="6"/>
  <c r="L140" i="6" s="1"/>
  <c r="K2106" i="6"/>
  <c r="L2106" i="6" s="1"/>
  <c r="K1017" i="6"/>
  <c r="L1017" i="6" s="1"/>
  <c r="K1552" i="6"/>
  <c r="L1552" i="6" s="1"/>
  <c r="K289" i="6"/>
  <c r="L289" i="6" s="1"/>
  <c r="K1842" i="6"/>
  <c r="L1842" i="6" s="1"/>
  <c r="K1740" i="6"/>
  <c r="K2217" i="6"/>
  <c r="L2217" i="6" s="1"/>
  <c r="K145" i="6"/>
  <c r="L145" i="6" s="1"/>
  <c r="K2110" i="6"/>
  <c r="L2110" i="6" s="1"/>
  <c r="K1488" i="6"/>
  <c r="L1488" i="6" s="1"/>
  <c r="K287" i="6"/>
  <c r="L287" i="6" s="1"/>
  <c r="K1807" i="6"/>
  <c r="L1807" i="6" s="1"/>
  <c r="K1748" i="6"/>
  <c r="K471" i="6"/>
  <c r="L471" i="6" s="1"/>
  <c r="K1075" i="6"/>
  <c r="L1075" i="6" s="1"/>
  <c r="K993" i="6"/>
  <c r="L993" i="6" s="1"/>
  <c r="K174" i="6"/>
  <c r="L174" i="6" s="1"/>
  <c r="K2236" i="6"/>
  <c r="L2236" i="6" s="1"/>
  <c r="K2096" i="6"/>
  <c r="L2096" i="6" s="1"/>
  <c r="K1234" i="6"/>
  <c r="L1234" i="6" s="1"/>
  <c r="K1821" i="6"/>
  <c r="L1821" i="6" s="1"/>
  <c r="K1690" i="6"/>
  <c r="K153" i="6"/>
  <c r="L153" i="6" s="1"/>
  <c r="K665" i="6"/>
  <c r="L665" i="6" s="1"/>
  <c r="K1909" i="6"/>
  <c r="L1909" i="6" s="1"/>
  <c r="K1944" i="6"/>
  <c r="L1944" i="6" s="1"/>
  <c r="K1439" i="6"/>
  <c r="L1439" i="6" s="1"/>
  <c r="K1703" i="6"/>
  <c r="K20" i="6"/>
  <c r="L20" i="6" s="1"/>
  <c r="K1314" i="6"/>
  <c r="L1314" i="6" s="1"/>
  <c r="K2157" i="6"/>
  <c r="L2157" i="6" s="1"/>
  <c r="K1806" i="6"/>
  <c r="L1806" i="6" s="1"/>
  <c r="K179" i="6"/>
  <c r="L179" i="6" s="1"/>
  <c r="K1957" i="6"/>
  <c r="L1957" i="6" s="1"/>
  <c r="K1956" i="6"/>
  <c r="L1956" i="6" s="1"/>
  <c r="K1797" i="6"/>
  <c r="L1797" i="6" s="1"/>
  <c r="K1845" i="6"/>
  <c r="L1845" i="6" s="1"/>
  <c r="K1432" i="6"/>
  <c r="L1432" i="6" s="1"/>
  <c r="K126" i="6"/>
  <c r="L126" i="6" s="1"/>
  <c r="K2103" i="6"/>
  <c r="L2103" i="6" s="1"/>
  <c r="K1309" i="6"/>
  <c r="L1309" i="6" s="1"/>
  <c r="K2247" i="6"/>
  <c r="L2247" i="6" s="1"/>
  <c r="K288" i="6"/>
  <c r="L288" i="6" s="1"/>
  <c r="K1826" i="6"/>
  <c r="L1826" i="6" s="1"/>
  <c r="K1853" i="6"/>
  <c r="L1853" i="6" s="1"/>
  <c r="K33" i="6"/>
  <c r="L33" i="6" s="1"/>
  <c r="K1417" i="6"/>
  <c r="L1417" i="6" s="1"/>
  <c r="K873" i="6"/>
  <c r="L873" i="6" s="1"/>
  <c r="K322" i="6"/>
  <c r="L322" i="6" s="1"/>
  <c r="K1844" i="6"/>
  <c r="L1844" i="6" s="1"/>
  <c r="K482" i="6"/>
  <c r="L482" i="6" s="1"/>
  <c r="K164" i="6"/>
  <c r="L164" i="6" s="1"/>
  <c r="K170" i="6"/>
  <c r="L170" i="6" s="1"/>
  <c r="K1431" i="6"/>
  <c r="L1431" i="6" s="1"/>
  <c r="K147" i="6"/>
  <c r="L147" i="6" s="1"/>
  <c r="K874" i="6"/>
  <c r="L874" i="6" s="1"/>
  <c r="K537" i="6"/>
  <c r="L537" i="6" s="1"/>
  <c r="K29" i="6"/>
  <c r="L29" i="6" s="1"/>
  <c r="K1579" i="6"/>
  <c r="L1579" i="6" s="1"/>
  <c r="K173" i="6"/>
  <c r="L173" i="6" s="1"/>
  <c r="K661" i="6"/>
  <c r="L661" i="6" s="1"/>
  <c r="K1943" i="6"/>
  <c r="L1943" i="6" s="1"/>
  <c r="K1288" i="6"/>
  <c r="L1288" i="6" s="1"/>
  <c r="K2116" i="6"/>
  <c r="L2116" i="6" s="1"/>
  <c r="K1305" i="6"/>
  <c r="L1305" i="6" s="1"/>
  <c r="K1014" i="6"/>
  <c r="L1014" i="6" s="1"/>
  <c r="K1817" i="6"/>
  <c r="L1817" i="6" s="1"/>
  <c r="K468" i="6"/>
  <c r="L468" i="6" s="1"/>
  <c r="K465" i="6"/>
  <c r="L465" i="6" s="1"/>
  <c r="K1347" i="6"/>
  <c r="L1347" i="6" s="1"/>
  <c r="K2043" i="6"/>
  <c r="L2043" i="6" s="1"/>
  <c r="K1295" i="6"/>
  <c r="L1295" i="6" s="1"/>
  <c r="K1998" i="6"/>
  <c r="L1998" i="6" s="1"/>
  <c r="K2117" i="6"/>
  <c r="L2117" i="6" s="1"/>
  <c r="K436" i="6"/>
  <c r="L436" i="6" s="1"/>
  <c r="K138" i="6"/>
  <c r="L138" i="6" s="1"/>
  <c r="K383" i="6"/>
  <c r="L383" i="6" s="1"/>
  <c r="K1993" i="6"/>
  <c r="L1993" i="6" s="1"/>
  <c r="K1311" i="6"/>
  <c r="L1311" i="6" s="1"/>
  <c r="K316" i="6"/>
  <c r="L316" i="6" s="1"/>
  <c r="K269" i="6"/>
  <c r="L269" i="6" s="1"/>
  <c r="K971" i="6"/>
  <c r="L971" i="6" s="1"/>
  <c r="K490" i="6"/>
  <c r="L490" i="6" s="1"/>
  <c r="K134" i="6"/>
  <c r="L134" i="6" s="1"/>
  <c r="K1995" i="6"/>
  <c r="L1995" i="6" s="1"/>
  <c r="K1310" i="6"/>
  <c r="L1310" i="6" s="1"/>
  <c r="K1236" i="6"/>
  <c r="L1236" i="6" s="1"/>
  <c r="K1557" i="6"/>
  <c r="L1557" i="6" s="1"/>
  <c r="K1830" i="6"/>
  <c r="L1830" i="6" s="1"/>
  <c r="K1798" i="6"/>
  <c r="L1798" i="6" s="1"/>
  <c r="K493" i="6"/>
  <c r="L493" i="6" s="1"/>
  <c r="K178" i="6"/>
  <c r="L178" i="6" s="1"/>
  <c r="K1178" i="6"/>
  <c r="L1178" i="6" s="1"/>
  <c r="K2104" i="6"/>
  <c r="L2104" i="6" s="1"/>
  <c r="K1027" i="6"/>
  <c r="L1027" i="6" s="1"/>
  <c r="K27" i="6"/>
  <c r="L27" i="6" s="1"/>
  <c r="K423" i="6"/>
  <c r="L423" i="6" s="1"/>
  <c r="K1440" i="6"/>
  <c r="L1440" i="6" s="1"/>
  <c r="K130" i="6"/>
  <c r="L130" i="6" s="1"/>
  <c r="K1419" i="6"/>
  <c r="L1419" i="6" s="1"/>
  <c r="K275" i="6"/>
  <c r="L275" i="6" s="1"/>
  <c r="K1833" i="6"/>
  <c r="L1833" i="6" s="1"/>
  <c r="K1804" i="6"/>
  <c r="L1804" i="6" s="1"/>
  <c r="K467" i="6"/>
  <c r="L467" i="6" s="1"/>
  <c r="K1696" i="6"/>
  <c r="K1951" i="6"/>
  <c r="L1951" i="6" s="1"/>
  <c r="K1445" i="6"/>
  <c r="L1445" i="6" s="1"/>
  <c r="K1672" i="6"/>
  <c r="L1672" i="6" s="1"/>
  <c r="K1492" i="6"/>
  <c r="L1492" i="6" s="1"/>
  <c r="K1994" i="6"/>
  <c r="L1994" i="6" s="1"/>
  <c r="K1284" i="6"/>
  <c r="L1284" i="6" s="1"/>
  <c r="K127" i="6"/>
  <c r="L127" i="6" s="1"/>
  <c r="K133" i="6"/>
  <c r="L133" i="6" s="1"/>
  <c r="K2108" i="6"/>
  <c r="L2108" i="6" s="1"/>
  <c r="K1316" i="6"/>
  <c r="L1316" i="6" s="1"/>
  <c r="K1237" i="6"/>
  <c r="L1237" i="6" s="1"/>
  <c r="K274" i="6"/>
  <c r="L274" i="6" s="1"/>
  <c r="K1810" i="6"/>
  <c r="L1810" i="6" s="1"/>
  <c r="K1829" i="6"/>
  <c r="L1829" i="6" s="1"/>
  <c r="K1816" i="6"/>
  <c r="L1816" i="6" s="1"/>
  <c r="K1738" i="6"/>
  <c r="K1285" i="6"/>
  <c r="L1285" i="6" s="1"/>
  <c r="K891" i="6"/>
  <c r="L891" i="6" s="1"/>
  <c r="K2111" i="6"/>
  <c r="L2111" i="6" s="1"/>
  <c r="K1306" i="6"/>
  <c r="L1306" i="6" s="1"/>
  <c r="K2244" i="6"/>
  <c r="L2244" i="6" s="1"/>
  <c r="K973" i="6"/>
  <c r="L973" i="6" s="1"/>
  <c r="K280" i="6"/>
  <c r="L280" i="6" s="1"/>
  <c r="K1847" i="6"/>
  <c r="L1847" i="6" s="1"/>
  <c r="K1864" i="6"/>
  <c r="L1864" i="6" s="1"/>
  <c r="K526" i="6"/>
  <c r="L526" i="6" s="1"/>
  <c r="K1695" i="6"/>
  <c r="K172" i="6"/>
  <c r="L172" i="6" s="1"/>
  <c r="K187" i="6"/>
  <c r="L187" i="6" s="1"/>
  <c r="K1861" i="6"/>
  <c r="L1861" i="6" s="1"/>
  <c r="K144" i="6"/>
  <c r="L144" i="6" s="1"/>
  <c r="K2113" i="6"/>
  <c r="L2113" i="6" s="1"/>
  <c r="K2033" i="6"/>
  <c r="L2033" i="6" s="1"/>
  <c r="K1825" i="6"/>
  <c r="L1825" i="6" s="1"/>
  <c r="K1149" i="6"/>
  <c r="L1149" i="6" s="1"/>
  <c r="K1930" i="6"/>
  <c r="L1930" i="6" s="1"/>
  <c r="K305" i="6"/>
  <c r="L305" i="6" s="1"/>
  <c r="K190" i="6"/>
  <c r="L190" i="6" s="1"/>
  <c r="K2105" i="6"/>
  <c r="L2105" i="6" s="1"/>
  <c r="K2031" i="6"/>
  <c r="L2031" i="6" s="1"/>
  <c r="K295" i="6"/>
  <c r="L295" i="6" s="1"/>
  <c r="K1802" i="6"/>
  <c r="L1802" i="6" s="1"/>
  <c r="K168" i="6"/>
  <c r="L168" i="6" s="1"/>
  <c r="K1934" i="6"/>
  <c r="L1934" i="6" s="1"/>
  <c r="K1973" i="6"/>
  <c r="L1973" i="6" s="1"/>
  <c r="K1093" i="6"/>
  <c r="L1093" i="6" s="1"/>
  <c r="K129" i="6"/>
  <c r="L129" i="6" s="1"/>
  <c r="K1350" i="6"/>
  <c r="L1350" i="6" s="1"/>
  <c r="K2057" i="6"/>
  <c r="L2057" i="6" s="1"/>
  <c r="K2071" i="6"/>
  <c r="L2071" i="6" s="1"/>
  <c r="K1099" i="6"/>
  <c r="L1099" i="6" s="1"/>
  <c r="K1582" i="6"/>
  <c r="L1582" i="6" s="1"/>
  <c r="K1597" i="6"/>
  <c r="L1597" i="6" s="1"/>
  <c r="K1674" i="6"/>
  <c r="K1599" i="6"/>
  <c r="L1599" i="6" s="1"/>
  <c r="K805" i="6"/>
  <c r="L805" i="6" s="1"/>
  <c r="K2054" i="6"/>
  <c r="L2054" i="6" s="1"/>
  <c r="K571" i="6"/>
  <c r="L571" i="6" s="1"/>
  <c r="K1545" i="6"/>
  <c r="L1545" i="6" s="1"/>
  <c r="K980" i="6"/>
  <c r="L980" i="6" s="1"/>
  <c r="K797" i="6"/>
  <c r="L797" i="6" s="1"/>
  <c r="K1370" i="6"/>
  <c r="L1370" i="6" s="1"/>
  <c r="K1633" i="6"/>
  <c r="L1633" i="6" s="1"/>
  <c r="K1647" i="6"/>
  <c r="L1647" i="6" s="1"/>
  <c r="K1589" i="6"/>
  <c r="L1589" i="6" s="1"/>
  <c r="K1352" i="6"/>
  <c r="L1352" i="6" s="1"/>
  <c r="K809" i="6"/>
  <c r="L809" i="6" s="1"/>
  <c r="K2058" i="6"/>
  <c r="L2058" i="6" s="1"/>
  <c r="K983" i="6"/>
  <c r="L983" i="6" s="1"/>
  <c r="K444" i="6"/>
  <c r="L444" i="6" s="1"/>
  <c r="K1373" i="6"/>
  <c r="L1373" i="6" s="1"/>
  <c r="K2126" i="6"/>
  <c r="L2126" i="6" s="1"/>
  <c r="K523" i="6"/>
  <c r="L523" i="6" s="1"/>
  <c r="K1281" i="6"/>
  <c r="L1281" i="6" s="1"/>
  <c r="K2055" i="6"/>
  <c r="L2055" i="6" s="1"/>
  <c r="K781" i="6"/>
  <c r="L781" i="6" s="1"/>
  <c r="K787" i="6"/>
  <c r="L787" i="6" s="1"/>
  <c r="K784" i="6"/>
  <c r="L784" i="6" s="1"/>
  <c r="K1479" i="6"/>
  <c r="L1479" i="6" s="1"/>
  <c r="K1109" i="6"/>
  <c r="L1109" i="6" s="1"/>
  <c r="K506" i="6"/>
  <c r="L506" i="6" s="1"/>
  <c r="K1618" i="6"/>
  <c r="L1618" i="6" s="1"/>
  <c r="K1613" i="6"/>
  <c r="L1613" i="6" s="1"/>
  <c r="K1657" i="6"/>
  <c r="L1657" i="6" s="1"/>
  <c r="K593" i="6"/>
  <c r="L593" i="6" s="1"/>
  <c r="K735" i="6"/>
  <c r="L735" i="6" s="1"/>
  <c r="K1505" i="6"/>
  <c r="L1505" i="6" s="1"/>
  <c r="K930" i="6"/>
  <c r="L930" i="6" s="1"/>
  <c r="K497" i="6"/>
  <c r="L497" i="6" s="1"/>
  <c r="K1462" i="6"/>
  <c r="L1462" i="6" s="1"/>
  <c r="K1904" i="6"/>
  <c r="L1904" i="6" s="1"/>
  <c r="K1870" i="6"/>
  <c r="L1870" i="6" s="1"/>
  <c r="K1641" i="6"/>
  <c r="L1641" i="6" s="1"/>
  <c r="K715" i="6"/>
  <c r="L715" i="6" s="1"/>
  <c r="K123" i="6"/>
  <c r="L123" i="6" s="1"/>
  <c r="K2022" i="6"/>
  <c r="L2022" i="6" s="1"/>
  <c r="K263" i="6"/>
  <c r="L263" i="6" s="1"/>
  <c r="K1962" i="6"/>
  <c r="L1962" i="6" s="1"/>
  <c r="K653" i="6"/>
  <c r="L653" i="6" s="1"/>
  <c r="K992" i="6"/>
  <c r="L992" i="6" s="1"/>
  <c r="K714" i="6"/>
  <c r="L714" i="6" s="1"/>
  <c r="K97" i="6"/>
  <c r="L97" i="6" s="1"/>
  <c r="K1244" i="6"/>
  <c r="L1244" i="6" s="1"/>
  <c r="K196" i="6"/>
  <c r="L196" i="6" s="1"/>
  <c r="K258" i="6"/>
  <c r="L258" i="6" s="1"/>
  <c r="K2210" i="6"/>
  <c r="L2210" i="6" s="1"/>
  <c r="K21" i="6"/>
  <c r="L21" i="6" s="1"/>
  <c r="K1820" i="6"/>
  <c r="L1820" i="6" s="1"/>
  <c r="K2163" i="6"/>
  <c r="L2163" i="6" s="1"/>
  <c r="K141" i="6"/>
  <c r="L141" i="6" s="1"/>
  <c r="K597" i="6"/>
  <c r="L597" i="6" s="1"/>
  <c r="K1065" i="6"/>
  <c r="L1065" i="6" s="1"/>
  <c r="K107" i="6"/>
  <c r="L107" i="6" s="1"/>
  <c r="K854" i="6"/>
  <c r="L854" i="6" s="1"/>
  <c r="K1253" i="6"/>
  <c r="L1253" i="6" s="1"/>
  <c r="K262" i="6"/>
  <c r="L262" i="6" s="1"/>
  <c r="K342" i="6"/>
  <c r="L342" i="6" s="1"/>
  <c r="K1693" i="6"/>
  <c r="K491" i="6"/>
  <c r="L491" i="6" s="1"/>
  <c r="K2114" i="6"/>
  <c r="L2114" i="6" s="1"/>
  <c r="K1332" i="6"/>
  <c r="L1332" i="6" s="1"/>
  <c r="K406" i="6"/>
  <c r="L406" i="6" s="1"/>
  <c r="K1207" i="6"/>
  <c r="L1207" i="6" s="1"/>
  <c r="K1704" i="6"/>
  <c r="K1935" i="6"/>
  <c r="L1935" i="6" s="1"/>
  <c r="K352" i="6"/>
  <c r="L352" i="6" s="1"/>
  <c r="K663" i="6"/>
  <c r="L663" i="6" s="1"/>
  <c r="K995" i="6"/>
  <c r="L995" i="6" s="1"/>
  <c r="K1745" i="6"/>
  <c r="K1814" i="6"/>
  <c r="L1814" i="6" s="1"/>
  <c r="K1353" i="6"/>
  <c r="L1353" i="6" s="1"/>
  <c r="K2150" i="6"/>
  <c r="L2150" i="6" s="1"/>
  <c r="K2061" i="6"/>
  <c r="L2061" i="6" s="1"/>
  <c r="K567" i="6"/>
  <c r="L567" i="6" s="1"/>
  <c r="K981" i="6"/>
  <c r="L981" i="6" s="1"/>
  <c r="K796" i="6"/>
  <c r="L796" i="6" s="1"/>
  <c r="K1771" i="6"/>
  <c r="K1182" i="6"/>
  <c r="L1182" i="6" s="1"/>
  <c r="K1274" i="6"/>
  <c r="L1274" i="6" s="1"/>
  <c r="K1673" i="6"/>
  <c r="K233" i="6"/>
  <c r="L233" i="6" s="1"/>
  <c r="K2088" i="6"/>
  <c r="L2088" i="6" s="1"/>
  <c r="K794" i="6"/>
  <c r="L794" i="6" s="1"/>
  <c r="K1374" i="6"/>
  <c r="L1374" i="6" s="1"/>
  <c r="K1634" i="6"/>
  <c r="L1634" i="6" s="1"/>
  <c r="K1598" i="6"/>
  <c r="L1598" i="6" s="1"/>
  <c r="K1617" i="6"/>
  <c r="L1617" i="6" s="1"/>
  <c r="K807" i="6"/>
  <c r="L807" i="6" s="1"/>
  <c r="K81" i="6"/>
  <c r="K785" i="6"/>
  <c r="L785" i="6" s="1"/>
  <c r="K443" i="6"/>
  <c r="L443" i="6" s="1"/>
  <c r="K749" i="6"/>
  <c r="L749" i="6" s="1"/>
  <c r="K1280" i="6"/>
  <c r="L1280" i="6" s="1"/>
  <c r="K1604" i="6"/>
  <c r="L1604" i="6" s="1"/>
  <c r="K1591" i="6"/>
  <c r="L1591" i="6" s="1"/>
  <c r="K1642" i="6"/>
  <c r="L1642" i="6" s="1"/>
  <c r="K1355" i="6"/>
  <c r="L1355" i="6" s="1"/>
  <c r="K821" i="6"/>
  <c r="L821" i="6" s="1"/>
  <c r="K1546" i="6"/>
  <c r="L1546" i="6" s="1"/>
  <c r="K2213" i="6"/>
  <c r="L2213" i="6" s="1"/>
  <c r="K1097" i="6"/>
  <c r="L1097" i="6" s="1"/>
  <c r="K1612" i="6"/>
  <c r="L1612" i="6" s="1"/>
  <c r="K1681" i="6"/>
  <c r="K1669" i="6"/>
  <c r="L1669" i="6" s="1"/>
  <c r="K605" i="6"/>
  <c r="L605" i="6" s="1"/>
  <c r="K711" i="6"/>
  <c r="L711" i="6" s="1"/>
  <c r="K111" i="6"/>
  <c r="L111" i="6" s="1"/>
  <c r="K53" i="6"/>
  <c r="L53" i="6" s="1"/>
  <c r="K858" i="6"/>
  <c r="L858" i="6" s="1"/>
  <c r="K253" i="6"/>
  <c r="L253" i="6" s="1"/>
  <c r="K1111" i="6"/>
  <c r="L1111" i="6" s="1"/>
  <c r="K1939" i="6"/>
  <c r="L1939" i="6" s="1"/>
  <c r="K1396" i="6"/>
  <c r="L1396" i="6" s="1"/>
  <c r="K2248" i="6"/>
  <c r="L2248" i="6" s="1"/>
  <c r="K603" i="6"/>
  <c r="L603" i="6" s="1"/>
  <c r="K616" i="6"/>
  <c r="L616" i="6" s="1"/>
  <c r="K718" i="6"/>
  <c r="L718" i="6" s="1"/>
  <c r="K1504" i="6"/>
  <c r="L1504" i="6" s="1"/>
  <c r="K112" i="6"/>
  <c r="L112" i="6" s="1"/>
  <c r="K1768" i="6"/>
  <c r="K845" i="6"/>
  <c r="L845" i="6" s="1"/>
  <c r="K257" i="6"/>
  <c r="L257" i="6" s="1"/>
  <c r="K1789" i="6"/>
  <c r="L1789" i="6" s="1"/>
  <c r="K500" i="6"/>
  <c r="L500" i="6" s="1"/>
  <c r="K1858" i="6"/>
  <c r="L1858" i="6" s="1"/>
  <c r="K101" i="6"/>
  <c r="L101" i="6" s="1"/>
  <c r="K2021" i="6"/>
  <c r="L2021" i="6" s="1"/>
  <c r="K1759" i="6"/>
  <c r="K1252" i="6"/>
  <c r="L1252" i="6" s="1"/>
  <c r="K1204" i="6"/>
  <c r="L1204" i="6" s="1"/>
  <c r="K259" i="6"/>
  <c r="L259" i="6" s="1"/>
  <c r="K1568" i="6"/>
  <c r="L1568" i="6" s="1"/>
  <c r="K1238" i="6"/>
  <c r="L1238" i="6" s="1"/>
  <c r="K2090" i="6"/>
  <c r="L2090" i="6" s="1"/>
  <c r="K856" i="6"/>
  <c r="L856" i="6" s="1"/>
  <c r="K1263" i="6"/>
  <c r="L1263" i="6" s="1"/>
  <c r="K1268" i="6"/>
  <c r="L1268" i="6" s="1"/>
  <c r="K264" i="6"/>
  <c r="L264" i="6" s="1"/>
  <c r="K1786" i="6"/>
  <c r="L1786" i="6" s="1"/>
  <c r="K41" i="6"/>
  <c r="L41" i="6" s="1"/>
  <c r="K414" i="6"/>
  <c r="L414" i="6" s="1"/>
  <c r="K1946" i="6"/>
  <c r="L1946" i="6" s="1"/>
  <c r="K1960" i="6"/>
  <c r="L1960" i="6" s="1"/>
  <c r="K165" i="6"/>
  <c r="L165" i="6" s="1"/>
  <c r="K1735" i="6"/>
  <c r="K970" i="6"/>
  <c r="L970" i="6" s="1"/>
  <c r="K1837" i="6"/>
  <c r="L1837" i="6" s="1"/>
  <c r="K270" i="6"/>
  <c r="L270" i="6" s="1"/>
  <c r="K1317" i="6"/>
  <c r="L1317" i="6" s="1"/>
  <c r="N6" i="10" l="1"/>
  <c r="R6" i="10" s="1"/>
  <c r="V6" i="10" s="1"/>
  <c r="R5" i="10"/>
  <c r="T5" i="10"/>
  <c r="U5" i="10" s="1"/>
  <c r="L81" i="6"/>
  <c r="U81" i="6" s="1"/>
  <c r="L1030" i="6"/>
  <c r="O1030" i="6" s="1"/>
  <c r="L1673" i="6"/>
  <c r="O1673" i="6" s="1"/>
  <c r="L1742" i="6"/>
  <c r="O1742" i="6" s="1"/>
  <c r="L1690" i="6"/>
  <c r="O1690" i="6" s="1"/>
  <c r="P1690" i="6" s="1"/>
  <c r="L1720" i="6"/>
  <c r="O1720" i="6" s="1"/>
  <c r="P1720" i="6" s="1"/>
  <c r="L1725" i="6"/>
  <c r="O1725" i="6" s="1"/>
  <c r="P1725" i="6" s="1"/>
  <c r="L1740" i="6"/>
  <c r="U1740" i="6" s="1"/>
  <c r="L1759" i="6"/>
  <c r="U1759" i="6" s="1"/>
  <c r="L1681" i="6"/>
  <c r="U1681" i="6" s="1"/>
  <c r="L1745" i="6"/>
  <c r="O1745" i="6" s="1"/>
  <c r="P1745" i="6" s="1"/>
  <c r="L1748" i="6"/>
  <c r="U1748" i="6" s="1"/>
  <c r="L1767" i="6"/>
  <c r="O1767" i="6" s="1"/>
  <c r="P1767" i="6" s="1"/>
  <c r="L1698" i="6"/>
  <c r="U1698" i="6" s="1"/>
  <c r="L1692" i="6"/>
  <c r="O1692" i="6" s="1"/>
  <c r="P1692" i="6" s="1"/>
  <c r="L1707" i="6"/>
  <c r="U1707" i="6" s="1"/>
  <c r="L1768" i="6"/>
  <c r="U1768" i="6" s="1"/>
  <c r="L1693" i="6"/>
  <c r="O1693" i="6" s="1"/>
  <c r="L1771" i="6"/>
  <c r="O1771" i="6" s="1"/>
  <c r="P1771" i="6" s="1"/>
  <c r="L1696" i="6"/>
  <c r="O1696" i="6" s="1"/>
  <c r="P1696" i="6" s="1"/>
  <c r="L1713" i="6"/>
  <c r="U1713" i="6" s="1"/>
  <c r="L1723" i="6"/>
  <c r="O1723" i="6" s="1"/>
  <c r="P1723" i="6" s="1"/>
  <c r="L1731" i="6"/>
  <c r="O1731" i="6" s="1"/>
  <c r="L1688" i="6"/>
  <c r="O1688" i="6" s="1"/>
  <c r="P1688" i="6" s="1"/>
  <c r="L1687" i="6"/>
  <c r="U1687" i="6" s="1"/>
  <c r="L1712" i="6"/>
  <c r="U1712" i="6" s="1"/>
  <c r="L1714" i="6"/>
  <c r="U1714" i="6" s="1"/>
  <c r="L1733" i="6"/>
  <c r="O1733" i="6" s="1"/>
  <c r="L1743" i="6"/>
  <c r="U1743" i="6" s="1"/>
  <c r="L1675" i="6"/>
  <c r="O1675" i="6" s="1"/>
  <c r="P1675" i="6" s="1"/>
  <c r="L1682" i="6"/>
  <c r="U1682" i="6" s="1"/>
  <c r="L1738" i="6"/>
  <c r="O1738" i="6" s="1"/>
  <c r="L1752" i="6"/>
  <c r="O1752" i="6" s="1"/>
  <c r="P1752" i="6" s="1"/>
  <c r="L1735" i="6"/>
  <c r="O1735" i="6" s="1"/>
  <c r="P1735" i="6" s="1"/>
  <c r="L1703" i="6"/>
  <c r="U1703" i="6" s="1"/>
  <c r="L1715" i="6"/>
  <c r="O1715" i="6" s="1"/>
  <c r="P1715" i="6" s="1"/>
  <c r="L1701" i="6"/>
  <c r="U1701" i="6" s="1"/>
  <c r="L1727" i="6"/>
  <c r="U1727" i="6" s="1"/>
  <c r="L1695" i="6"/>
  <c r="O1695" i="6" s="1"/>
  <c r="P1695" i="6" s="1"/>
  <c r="L1686" i="6"/>
  <c r="O1686" i="6" s="1"/>
  <c r="L1674" i="6"/>
  <c r="U1674" i="6" s="1"/>
  <c r="L1716" i="6"/>
  <c r="O1716" i="6" s="1"/>
  <c r="L1770" i="6"/>
  <c r="O1770" i="6" s="1"/>
  <c r="L1689" i="6"/>
  <c r="U1689" i="6" s="1"/>
  <c r="L1708" i="6"/>
  <c r="U1708" i="6" s="1"/>
  <c r="L1750" i="6"/>
  <c r="U1750" i="6" s="1"/>
  <c r="L1677" i="6"/>
  <c r="U1677" i="6" s="1"/>
  <c r="L1685" i="6"/>
  <c r="U1685" i="6" s="1"/>
  <c r="L1704" i="6"/>
  <c r="O1704" i="6" s="1"/>
  <c r="P1704" i="6" s="1"/>
  <c r="L1702" i="6"/>
  <c r="U1702" i="6" s="1"/>
  <c r="L1709" i="6"/>
  <c r="O1709" i="6" s="1"/>
  <c r="P1709" i="6" s="1"/>
  <c r="L1732" i="6"/>
  <c r="U1732" i="6" s="1"/>
  <c r="L1736" i="6"/>
  <c r="U1736" i="6" s="1"/>
  <c r="L1772" i="6"/>
  <c r="O1772" i="6" s="1"/>
  <c r="P1772" i="6" s="1"/>
  <c r="L1684" i="6"/>
  <c r="O1684" i="6" s="1"/>
  <c r="P1684" i="6" s="1"/>
  <c r="L1697" i="6"/>
  <c r="U1697" i="6" s="1"/>
  <c r="L1773" i="6"/>
  <c r="U1773" i="6" s="1"/>
  <c r="U1995" i="6"/>
  <c r="O1995" i="6"/>
  <c r="P1995" i="6" s="1"/>
  <c r="U1998" i="6"/>
  <c r="O1998" i="6"/>
  <c r="P1998" i="6" s="1"/>
  <c r="U807" i="6"/>
  <c r="O807" i="6"/>
  <c r="P807" i="6" s="1"/>
  <c r="U970" i="6"/>
  <c r="O970" i="6"/>
  <c r="U571" i="6"/>
  <c r="O571" i="6"/>
  <c r="O1505" i="6"/>
  <c r="P1505" i="6" s="1"/>
  <c r="U1505" i="6"/>
  <c r="O1806" i="6"/>
  <c r="P1806" i="6" s="1"/>
  <c r="U1806" i="6"/>
  <c r="O407" i="6"/>
  <c r="P407" i="6" s="1"/>
  <c r="U407" i="6"/>
  <c r="U1145" i="6"/>
  <c r="O1145" i="6"/>
  <c r="O560" i="6"/>
  <c r="P560" i="6" s="1"/>
  <c r="U560" i="6"/>
  <c r="U1268" i="6"/>
  <c r="O1268" i="6"/>
  <c r="O1263" i="6"/>
  <c r="P1263" i="6" s="1"/>
  <c r="U1263" i="6"/>
  <c r="O134" i="6"/>
  <c r="U134" i="6"/>
  <c r="U1664" i="6"/>
  <c r="O1664" i="6"/>
  <c r="P1664" i="6" s="1"/>
  <c r="U165" i="6"/>
  <c r="O165" i="6"/>
  <c r="P165" i="6" s="1"/>
  <c r="U1598" i="6"/>
  <c r="O1598" i="6"/>
  <c r="O971" i="6"/>
  <c r="P971" i="6" s="1"/>
  <c r="U971" i="6"/>
  <c r="U2103" i="6"/>
  <c r="O2103" i="6"/>
  <c r="P2103" i="6" s="1"/>
  <c r="O1645" i="6"/>
  <c r="P1645" i="6" s="1"/>
  <c r="U1645" i="6"/>
  <c r="U1596" i="6"/>
  <c r="O1596" i="6"/>
  <c r="O351" i="6"/>
  <c r="P351" i="6" s="1"/>
  <c r="U351" i="6"/>
  <c r="O195" i="6"/>
  <c r="P195" i="6" s="1"/>
  <c r="U195" i="6"/>
  <c r="O2271" i="6"/>
  <c r="P2271" i="6" s="1"/>
  <c r="U2271" i="6"/>
  <c r="O1786" i="6"/>
  <c r="P1786" i="6" s="1"/>
  <c r="U1786" i="6"/>
  <c r="U436" i="6"/>
  <c r="O436" i="6"/>
  <c r="P436" i="6" s="1"/>
  <c r="U1182" i="6"/>
  <c r="O1182" i="6"/>
  <c r="P1182" i="6" s="1"/>
  <c r="U1804" i="6"/>
  <c r="O1804" i="6"/>
  <c r="P1804" i="6" s="1"/>
  <c r="U1396" i="6"/>
  <c r="O1396" i="6"/>
  <c r="P1396" i="6" s="1"/>
  <c r="U1820" i="6"/>
  <c r="O1820" i="6"/>
  <c r="O1617" i="6"/>
  <c r="U1617" i="6"/>
  <c r="O1369" i="6"/>
  <c r="P1369" i="6" s="1"/>
  <c r="U1369" i="6"/>
  <c r="O21" i="6"/>
  <c r="P21" i="6" s="1"/>
  <c r="U21" i="6"/>
  <c r="O1847" i="6"/>
  <c r="P1847" i="6" s="1"/>
  <c r="U1847" i="6"/>
  <c r="U173" i="6"/>
  <c r="O173" i="6"/>
  <c r="P173" i="6" s="1"/>
  <c r="U82" i="6"/>
  <c r="O82" i="6"/>
  <c r="P82" i="6" s="1"/>
  <c r="U108" i="6"/>
  <c r="O108" i="6"/>
  <c r="P108" i="6" s="1"/>
  <c r="O1819" i="6"/>
  <c r="P1819" i="6" s="1"/>
  <c r="U1819" i="6"/>
  <c r="O2213" i="6"/>
  <c r="P2213" i="6" s="1"/>
  <c r="U2213" i="6"/>
  <c r="O735" i="6"/>
  <c r="P735" i="6" s="1"/>
  <c r="U735" i="6"/>
  <c r="O1178" i="6"/>
  <c r="P1178" i="6" s="1"/>
  <c r="U1178" i="6"/>
  <c r="U1579" i="6"/>
  <c r="O1579" i="6"/>
  <c r="P1579" i="6" s="1"/>
  <c r="U352" i="6"/>
  <c r="O352" i="6"/>
  <c r="P352" i="6" s="1"/>
  <c r="U1935" i="6"/>
  <c r="O1935" i="6"/>
  <c r="P1935" i="6" s="1"/>
  <c r="O526" i="6"/>
  <c r="P526" i="6" s="1"/>
  <c r="U526" i="6"/>
  <c r="U1381" i="6"/>
  <c r="O1381" i="6"/>
  <c r="O2110" i="6"/>
  <c r="P2110" i="6" s="1"/>
  <c r="U2110" i="6"/>
  <c r="U1317" i="6"/>
  <c r="O1317" i="6"/>
  <c r="P1317" i="6" s="1"/>
  <c r="U270" i="6"/>
  <c r="O270" i="6"/>
  <c r="P270" i="6" s="1"/>
  <c r="U797" i="6"/>
  <c r="O797" i="6"/>
  <c r="P797" i="6" s="1"/>
  <c r="O120" i="6"/>
  <c r="P120" i="6" s="1"/>
  <c r="U120" i="6"/>
  <c r="O856" i="6"/>
  <c r="P856" i="6" s="1"/>
  <c r="U856" i="6"/>
  <c r="U99" i="6"/>
  <c r="O99" i="6"/>
  <c r="U1332" i="6"/>
  <c r="O1332" i="6"/>
  <c r="U1347" i="6"/>
  <c r="O1347" i="6"/>
  <c r="P1347" i="6" s="1"/>
  <c r="U1065" i="6"/>
  <c r="O1065" i="6"/>
  <c r="P1065" i="6" s="1"/>
  <c r="U274" i="6"/>
  <c r="O274" i="6"/>
  <c r="P274" i="6" s="1"/>
  <c r="O930" i="6"/>
  <c r="P930" i="6" s="1"/>
  <c r="U930" i="6"/>
  <c r="O141" i="6"/>
  <c r="U141" i="6"/>
  <c r="O374" i="6"/>
  <c r="P374" i="6" s="1"/>
  <c r="U374" i="6"/>
  <c r="O2163" i="6"/>
  <c r="P2163" i="6" s="1"/>
  <c r="U2163" i="6"/>
  <c r="O1234" i="6"/>
  <c r="P1234" i="6" s="1"/>
  <c r="U1234" i="6"/>
  <c r="O603" i="6"/>
  <c r="P603" i="6" s="1"/>
  <c r="U603" i="6"/>
  <c r="O172" i="6"/>
  <c r="P172" i="6" s="1"/>
  <c r="U172" i="6"/>
  <c r="U1824" i="6"/>
  <c r="O1824" i="6"/>
  <c r="P1824" i="6" s="1"/>
  <c r="O263" i="6"/>
  <c r="P263" i="6" s="1"/>
  <c r="U263" i="6"/>
  <c r="U1350" i="6"/>
  <c r="O1350" i="6"/>
  <c r="U1168" i="6"/>
  <c r="O1168" i="6"/>
  <c r="P1168" i="6" s="1"/>
  <c r="O2217" i="6"/>
  <c r="P2217" i="6" s="1"/>
  <c r="U2217" i="6"/>
  <c r="U1785" i="6"/>
  <c r="O1785" i="6"/>
  <c r="O410" i="6"/>
  <c r="P410" i="6" s="1"/>
  <c r="U410" i="6"/>
  <c r="U467" i="6"/>
  <c r="O467" i="6"/>
  <c r="O864" i="6"/>
  <c r="P864" i="6" s="1"/>
  <c r="U864" i="6"/>
  <c r="O1207" i="6"/>
  <c r="P1207" i="6" s="1"/>
  <c r="U1207" i="6"/>
  <c r="O1864" i="6"/>
  <c r="P1864" i="6" s="1"/>
  <c r="U1864" i="6"/>
  <c r="U1606" i="6"/>
  <c r="O1606" i="6"/>
  <c r="P1606" i="6" s="1"/>
  <c r="U1419" i="6"/>
  <c r="O1419" i="6"/>
  <c r="O1653" i="6"/>
  <c r="P1653" i="6" s="1"/>
  <c r="U1653" i="6"/>
  <c r="O1442" i="6"/>
  <c r="P1442" i="6" s="1"/>
  <c r="U1442" i="6"/>
  <c r="U1274" i="6"/>
  <c r="O1274" i="6"/>
  <c r="U2197" i="6"/>
  <c r="O2197" i="6"/>
  <c r="O1309" i="6"/>
  <c r="P1309" i="6" s="1"/>
  <c r="U1309" i="6"/>
  <c r="U1111" i="6"/>
  <c r="O1111" i="6"/>
  <c r="P1111" i="6" s="1"/>
  <c r="U1784" i="6"/>
  <c r="O1784" i="6"/>
  <c r="P1784" i="6" s="1"/>
  <c r="U1858" i="6"/>
  <c r="O1858" i="6"/>
  <c r="P1858" i="6" s="1"/>
  <c r="O796" i="6"/>
  <c r="U796" i="6"/>
  <c r="U2054" i="6"/>
  <c r="O2054" i="6"/>
  <c r="O280" i="6"/>
  <c r="P280" i="6" s="1"/>
  <c r="U280" i="6"/>
  <c r="O2043" i="6"/>
  <c r="P2043" i="6" s="1"/>
  <c r="U2043" i="6"/>
  <c r="U357" i="6"/>
  <c r="O357" i="6"/>
  <c r="P357" i="6" s="1"/>
  <c r="O2214" i="6"/>
  <c r="P2214" i="6" s="1"/>
  <c r="U2214" i="6"/>
  <c r="U2128" i="6"/>
  <c r="O2128" i="6"/>
  <c r="P2128" i="6" s="1"/>
  <c r="O129" i="6"/>
  <c r="P129" i="6" s="1"/>
  <c r="U129" i="6"/>
  <c r="U1092" i="6"/>
  <c r="O1092" i="6"/>
  <c r="P1092" i="6" s="1"/>
  <c r="O490" i="6"/>
  <c r="P490" i="6" s="1"/>
  <c r="U490" i="6"/>
  <c r="U1608" i="6"/>
  <c r="O1608" i="6"/>
  <c r="P1608" i="6" s="1"/>
  <c r="O996" i="6"/>
  <c r="P996" i="6" s="1"/>
  <c r="U996" i="6"/>
  <c r="U2210" i="6"/>
  <c r="O2210" i="6"/>
  <c r="U133" i="6"/>
  <c r="O133" i="6"/>
  <c r="P133" i="6" s="1"/>
  <c r="U235" i="6"/>
  <c r="O235" i="6"/>
  <c r="P235" i="6" s="1"/>
  <c r="U1546" i="6"/>
  <c r="O1546" i="6"/>
  <c r="P1546" i="6" s="1"/>
  <c r="O1634" i="6"/>
  <c r="P1634" i="6" s="1"/>
  <c r="U1634" i="6"/>
  <c r="U981" i="6"/>
  <c r="O981" i="6"/>
  <c r="P981" i="6" s="1"/>
  <c r="U2022" i="6"/>
  <c r="O2022" i="6"/>
  <c r="U1281" i="6"/>
  <c r="O1281" i="6"/>
  <c r="P1281" i="6" s="1"/>
  <c r="O1973" i="6"/>
  <c r="P1973" i="6" s="1"/>
  <c r="U1973" i="6"/>
  <c r="O973" i="6"/>
  <c r="P973" i="6" s="1"/>
  <c r="U973" i="6"/>
  <c r="U127" i="6"/>
  <c r="O127" i="6"/>
  <c r="U190" i="6"/>
  <c r="O190" i="6"/>
  <c r="U1288" i="6"/>
  <c r="O1288" i="6"/>
  <c r="P1288" i="6" s="1"/>
  <c r="O885" i="6"/>
  <c r="P885" i="6" s="1"/>
  <c r="U885" i="6"/>
  <c r="O1602" i="6"/>
  <c r="P1602" i="6" s="1"/>
  <c r="U1602" i="6"/>
  <c r="U1972" i="6"/>
  <c r="O1972" i="6"/>
  <c r="P1972" i="6" s="1"/>
  <c r="U256" i="6"/>
  <c r="O256" i="6"/>
  <c r="P256" i="6" s="1"/>
  <c r="O117" i="6"/>
  <c r="P117" i="6" s="1"/>
  <c r="U117" i="6"/>
  <c r="U1662" i="6"/>
  <c r="O1662" i="6"/>
  <c r="P1662" i="6" s="1"/>
  <c r="O782" i="6"/>
  <c r="P782" i="6" s="1"/>
  <c r="U782" i="6"/>
  <c r="O435" i="6"/>
  <c r="P435" i="6" s="1"/>
  <c r="U435" i="6"/>
  <c r="O1967" i="6"/>
  <c r="P1967" i="6" s="1"/>
  <c r="U1967" i="6"/>
  <c r="U273" i="6"/>
  <c r="O273" i="6"/>
  <c r="U1481" i="6"/>
  <c r="O1481" i="6"/>
  <c r="U2082" i="6"/>
  <c r="O2082" i="6"/>
  <c r="P2082" i="6" s="1"/>
  <c r="O1650" i="6"/>
  <c r="P1650" i="6" s="1"/>
  <c r="U1650" i="6"/>
  <c r="O1828" i="6"/>
  <c r="P1828" i="6" s="1"/>
  <c r="U1828" i="6"/>
  <c r="U877" i="6"/>
  <c r="O877" i="6"/>
  <c r="O1892" i="6"/>
  <c r="P1892" i="6" s="1"/>
  <c r="U1892" i="6"/>
  <c r="U1114" i="6"/>
  <c r="O1114" i="6"/>
  <c r="P1114" i="6" s="1"/>
  <c r="O2012" i="6"/>
  <c r="P2012" i="6" s="1"/>
  <c r="U2012" i="6"/>
  <c r="O2291" i="6"/>
  <c r="P2291" i="6" s="1"/>
  <c r="U2291" i="6"/>
  <c r="O2071" i="6"/>
  <c r="P2071" i="6" s="1"/>
  <c r="U2071" i="6"/>
  <c r="O264" i="6"/>
  <c r="P264" i="6" s="1"/>
  <c r="U264" i="6"/>
  <c r="O101" i="6"/>
  <c r="P101" i="6" s="1"/>
  <c r="U101" i="6"/>
  <c r="U1612" i="6"/>
  <c r="O1612" i="6"/>
  <c r="O2055" i="6"/>
  <c r="P2055" i="6" s="1"/>
  <c r="U2055" i="6"/>
  <c r="O1370" i="6"/>
  <c r="P1370" i="6" s="1"/>
  <c r="U1370" i="6"/>
  <c r="O2057" i="6"/>
  <c r="P2057" i="6" s="1"/>
  <c r="U2057" i="6"/>
  <c r="U305" i="6"/>
  <c r="O305" i="6"/>
  <c r="O1310" i="6"/>
  <c r="P1310" i="6" s="1"/>
  <c r="U1310" i="6"/>
  <c r="U2117" i="6"/>
  <c r="O2117" i="6"/>
  <c r="P2117" i="6" s="1"/>
  <c r="U288" i="6"/>
  <c r="O288" i="6"/>
  <c r="P288" i="6" s="1"/>
  <c r="U1821" i="6"/>
  <c r="O1821" i="6"/>
  <c r="O145" i="6"/>
  <c r="P145" i="6" s="1"/>
  <c r="U145" i="6"/>
  <c r="U37" i="6"/>
  <c r="O37" i="6"/>
  <c r="P37" i="6" s="1"/>
  <c r="U1576" i="6"/>
  <c r="O1576" i="6"/>
  <c r="P1576" i="6" s="1"/>
  <c r="O2059" i="6"/>
  <c r="P2059" i="6" s="1"/>
  <c r="U2059" i="6"/>
  <c r="O1610" i="6"/>
  <c r="P1610" i="6" s="1"/>
  <c r="U1610" i="6"/>
  <c r="O1945" i="6"/>
  <c r="P1945" i="6" s="1"/>
  <c r="U1945" i="6"/>
  <c r="O1307" i="6"/>
  <c r="P1307" i="6" s="1"/>
  <c r="U1307" i="6"/>
  <c r="O1240" i="6"/>
  <c r="P1240" i="6" s="1"/>
  <c r="U1240" i="6"/>
  <c r="U119" i="6"/>
  <c r="O119" i="6"/>
  <c r="U1668" i="6"/>
  <c r="O1668" i="6"/>
  <c r="P1668" i="6" s="1"/>
  <c r="O986" i="6"/>
  <c r="P986" i="6" s="1"/>
  <c r="U986" i="6"/>
  <c r="O1421" i="6"/>
  <c r="P1421" i="6" s="1"/>
  <c r="U1421" i="6"/>
  <c r="O1827" i="6"/>
  <c r="P1827" i="6" s="1"/>
  <c r="U1827" i="6"/>
  <c r="U1278" i="6"/>
  <c r="O1278" i="6"/>
  <c r="P1278" i="6" s="1"/>
  <c r="U151" i="6"/>
  <c r="O151" i="6"/>
  <c r="O1371" i="6"/>
  <c r="P1371" i="6" s="1"/>
  <c r="U1371" i="6"/>
  <c r="O179" i="6"/>
  <c r="P179" i="6" s="1"/>
  <c r="U179" i="6"/>
  <c r="U551" i="6"/>
  <c r="O551" i="6"/>
  <c r="P551" i="6" s="1"/>
  <c r="U421" i="6"/>
  <c r="O421" i="6"/>
  <c r="O1968" i="6"/>
  <c r="P1968" i="6" s="1"/>
  <c r="U1968" i="6"/>
  <c r="U1485" i="6"/>
  <c r="O1485" i="6"/>
  <c r="P1485" i="6" s="1"/>
  <c r="O234" i="6"/>
  <c r="P234" i="6" s="1"/>
  <c r="U234" i="6"/>
  <c r="O1795" i="6"/>
  <c r="P1795" i="6" s="1"/>
  <c r="U1795" i="6"/>
  <c r="U1257" i="6"/>
  <c r="O1257" i="6"/>
  <c r="P1257" i="6" s="1"/>
  <c r="U1638" i="6"/>
  <c r="O1638" i="6"/>
  <c r="O89" i="6"/>
  <c r="P89" i="6" s="1"/>
  <c r="U89" i="6"/>
  <c r="U1300" i="6"/>
  <c r="O1300" i="6"/>
  <c r="P1300" i="6" s="1"/>
  <c r="U1501" i="6"/>
  <c r="O1501" i="6"/>
  <c r="P1501" i="6" s="1"/>
  <c r="U1025" i="6"/>
  <c r="O1025" i="6"/>
  <c r="P1025" i="6" s="1"/>
  <c r="U580" i="6"/>
  <c r="O580" i="6"/>
  <c r="P580" i="6" s="1"/>
  <c r="U2013" i="6"/>
  <c r="O2013" i="6"/>
  <c r="O869" i="6"/>
  <c r="P869" i="6" s="1"/>
  <c r="U869" i="6"/>
  <c r="U2209" i="6"/>
  <c r="O2209" i="6"/>
  <c r="U1026" i="6"/>
  <c r="O1026" i="6"/>
  <c r="P1026" i="6" s="1"/>
  <c r="U1286" i="6"/>
  <c r="O1286" i="6"/>
  <c r="O1518" i="6"/>
  <c r="P1518" i="6" s="1"/>
  <c r="U1518" i="6"/>
  <c r="O482" i="6"/>
  <c r="P482" i="6" s="1"/>
  <c r="U482" i="6"/>
  <c r="U1933" i="6"/>
  <c r="O1933" i="6"/>
  <c r="O1478" i="6"/>
  <c r="P1478" i="6" s="1"/>
  <c r="U1478" i="6"/>
  <c r="O1953" i="6"/>
  <c r="P1953" i="6" s="1"/>
  <c r="U1953" i="6"/>
  <c r="O2066" i="6"/>
  <c r="P2066" i="6" s="1"/>
  <c r="U2066" i="6"/>
  <c r="O1098" i="6"/>
  <c r="P1098" i="6" s="1"/>
  <c r="U1098" i="6"/>
  <c r="U987" i="6"/>
  <c r="O987" i="6"/>
  <c r="P987" i="6" s="1"/>
  <c r="U1969" i="6"/>
  <c r="O1969" i="6"/>
  <c r="P1969" i="6" s="1"/>
  <c r="O437" i="6"/>
  <c r="P437" i="6" s="1"/>
  <c r="U437" i="6"/>
  <c r="O1437" i="6"/>
  <c r="P1437" i="6" s="1"/>
  <c r="U1437" i="6"/>
  <c r="U1893" i="6"/>
  <c r="O1893" i="6"/>
  <c r="P1893" i="6" s="1"/>
  <c r="O1885" i="6"/>
  <c r="P1885" i="6" s="1"/>
  <c r="U1885" i="6"/>
  <c r="U980" i="6"/>
  <c r="O980" i="6"/>
  <c r="O1943" i="6"/>
  <c r="P1943" i="6" s="1"/>
  <c r="U1943" i="6"/>
  <c r="U1094" i="6"/>
  <c r="O1094" i="6"/>
  <c r="U401" i="6"/>
  <c r="O401" i="6"/>
  <c r="O218" i="6"/>
  <c r="P218" i="6" s="1"/>
  <c r="U218" i="6"/>
  <c r="U1991" i="6"/>
  <c r="O1991" i="6"/>
  <c r="P1991" i="6" s="1"/>
  <c r="O1103" i="6"/>
  <c r="P1103" i="6" s="1"/>
  <c r="U1103" i="6"/>
  <c r="O1484" i="6"/>
  <c r="P1484" i="6" s="1"/>
  <c r="U1484" i="6"/>
  <c r="U419" i="6"/>
  <c r="O419" i="6"/>
  <c r="O562" i="6"/>
  <c r="P562" i="6" s="1"/>
  <c r="U562" i="6"/>
  <c r="U780" i="6"/>
  <c r="O780" i="6"/>
  <c r="P780" i="6" s="1"/>
  <c r="O2233" i="6"/>
  <c r="P2233" i="6" s="1"/>
  <c r="U2233" i="6"/>
  <c r="U893" i="6"/>
  <c r="O893" i="6"/>
  <c r="O2053" i="6"/>
  <c r="P2053" i="6" s="1"/>
  <c r="U2053" i="6"/>
  <c r="U2155" i="6"/>
  <c r="O2155" i="6"/>
  <c r="P2155" i="6" s="1"/>
  <c r="U1077" i="6"/>
  <c r="O1077" i="6"/>
  <c r="O2266" i="6"/>
  <c r="P2266" i="6" s="1"/>
  <c r="U2266" i="6"/>
  <c r="U238" i="6"/>
  <c r="O238" i="6"/>
  <c r="P238" i="6" s="1"/>
  <c r="U1191" i="6"/>
  <c r="O1191" i="6"/>
  <c r="P1191" i="6" s="1"/>
  <c r="O2021" i="6"/>
  <c r="P2021" i="6" s="1"/>
  <c r="U2021" i="6"/>
  <c r="U1289" i="6"/>
  <c r="O1289" i="6"/>
  <c r="P1289" i="6" s="1"/>
  <c r="O1093" i="6"/>
  <c r="P1093" i="6" s="1"/>
  <c r="U1093" i="6"/>
  <c r="O1930" i="6"/>
  <c r="P1930" i="6" s="1"/>
  <c r="U1930" i="6"/>
  <c r="U1316" i="6"/>
  <c r="O1316" i="6"/>
  <c r="P1316" i="6" s="1"/>
  <c r="O1833" i="6"/>
  <c r="P1833" i="6" s="1"/>
  <c r="U1833" i="6"/>
  <c r="U2104" i="6"/>
  <c r="O2104" i="6"/>
  <c r="P2104" i="6" s="1"/>
  <c r="U2247" i="6"/>
  <c r="O2247" i="6"/>
  <c r="O2096" i="6"/>
  <c r="P2096" i="6" s="1"/>
  <c r="U2096" i="6"/>
  <c r="U713" i="6"/>
  <c r="O713" i="6"/>
  <c r="P713" i="6" s="1"/>
  <c r="O1436" i="6"/>
  <c r="P1436" i="6" s="1"/>
  <c r="U1436" i="6"/>
  <c r="U1997" i="6"/>
  <c r="O1997" i="6"/>
  <c r="P1997" i="6" s="1"/>
  <c r="U792" i="6"/>
  <c r="O792" i="6"/>
  <c r="O307" i="6"/>
  <c r="P307" i="6" s="1"/>
  <c r="U307" i="6"/>
  <c r="U504" i="6"/>
  <c r="O504" i="6"/>
  <c r="O1475" i="6"/>
  <c r="P1475" i="6" s="1"/>
  <c r="U1475" i="6"/>
  <c r="O472" i="6"/>
  <c r="P472" i="6" s="1"/>
  <c r="U472" i="6"/>
  <c r="U388" i="6"/>
  <c r="O388" i="6"/>
  <c r="O1343" i="6"/>
  <c r="P1343" i="6" s="1"/>
  <c r="U1343" i="6"/>
  <c r="O599" i="6"/>
  <c r="P599" i="6" s="1"/>
  <c r="U599" i="6"/>
  <c r="O303" i="6"/>
  <c r="P303" i="6" s="1"/>
  <c r="U303" i="6"/>
  <c r="O1498" i="6"/>
  <c r="P1498" i="6" s="1"/>
  <c r="U1498" i="6"/>
  <c r="U880" i="6"/>
  <c r="O880" i="6"/>
  <c r="P880" i="6" s="1"/>
  <c r="O1106" i="6"/>
  <c r="P1106" i="6" s="1"/>
  <c r="U1106" i="6"/>
  <c r="U1227" i="6"/>
  <c r="O1227" i="6"/>
  <c r="P1227" i="6" s="1"/>
  <c r="U1125" i="6"/>
  <c r="O1125" i="6"/>
  <c r="P1125" i="6" s="1"/>
  <c r="O972" i="6"/>
  <c r="P972" i="6" s="1"/>
  <c r="U972" i="6"/>
  <c r="O802" i="6"/>
  <c r="P802" i="6" s="1"/>
  <c r="U802" i="6"/>
  <c r="U353" i="6"/>
  <c r="O353" i="6"/>
  <c r="P353" i="6" s="1"/>
  <c r="O403" i="6"/>
  <c r="P403" i="6" s="1"/>
  <c r="U403" i="6"/>
  <c r="O1844" i="6"/>
  <c r="P1844" i="6" s="1"/>
  <c r="U1844" i="6"/>
  <c r="O511" i="6"/>
  <c r="P511" i="6" s="1"/>
  <c r="U511" i="6"/>
  <c r="U246" i="6"/>
  <c r="O246" i="6"/>
  <c r="O1349" i="6"/>
  <c r="P1349" i="6" s="1"/>
  <c r="U1349" i="6"/>
  <c r="O1805" i="6"/>
  <c r="P1805" i="6" s="1"/>
  <c r="U1805" i="6"/>
  <c r="U377" i="6"/>
  <c r="O377" i="6"/>
  <c r="U1110" i="6"/>
  <c r="O1110" i="6"/>
  <c r="P1110" i="6" s="1"/>
  <c r="U753" i="6"/>
  <c r="O753" i="6"/>
  <c r="O1500" i="6"/>
  <c r="P1500" i="6" s="1"/>
  <c r="U1500" i="6"/>
  <c r="O412" i="6"/>
  <c r="P412" i="6" s="1"/>
  <c r="U412" i="6"/>
  <c r="U1836" i="6"/>
  <c r="O1836" i="6"/>
  <c r="P1836" i="6" s="1"/>
  <c r="O166" i="6"/>
  <c r="P166" i="6" s="1"/>
  <c r="U166" i="6"/>
  <c r="O2154" i="6"/>
  <c r="P2154" i="6" s="1"/>
  <c r="U2154" i="6"/>
  <c r="U1857" i="6"/>
  <c r="O1857" i="6"/>
  <c r="P1857" i="6" s="1"/>
  <c r="U1902" i="6"/>
  <c r="O1902" i="6"/>
  <c r="U1295" i="6"/>
  <c r="O1295" i="6"/>
  <c r="P1295" i="6" s="1"/>
  <c r="O1939" i="6"/>
  <c r="P1939" i="6" s="1"/>
  <c r="U1939" i="6"/>
  <c r="O1346" i="6"/>
  <c r="P1346" i="6" s="1"/>
  <c r="U1346" i="6"/>
  <c r="U2108" i="6"/>
  <c r="O2108" i="6"/>
  <c r="P2108" i="6" s="1"/>
  <c r="O2114" i="6"/>
  <c r="P2114" i="6" s="1"/>
  <c r="U2114" i="6"/>
  <c r="U979" i="6"/>
  <c r="O979" i="6"/>
  <c r="P979" i="6" s="1"/>
  <c r="O808" i="6"/>
  <c r="P808" i="6" s="1"/>
  <c r="U808" i="6"/>
  <c r="U2139" i="6"/>
  <c r="O2139" i="6"/>
  <c r="P2139" i="6" s="1"/>
  <c r="O298" i="6"/>
  <c r="P298" i="6" s="1"/>
  <c r="U298" i="6"/>
  <c r="O2121" i="6"/>
  <c r="P2121" i="6" s="1"/>
  <c r="U2121" i="6"/>
  <c r="O685" i="6"/>
  <c r="P685" i="6" s="1"/>
  <c r="U685" i="6"/>
  <c r="O1027" i="6"/>
  <c r="P1027" i="6" s="1"/>
  <c r="U1027" i="6"/>
  <c r="O2248" i="6"/>
  <c r="P2248" i="6" s="1"/>
  <c r="U2248" i="6"/>
  <c r="U1097" i="6"/>
  <c r="O1097" i="6"/>
  <c r="P1097" i="6" s="1"/>
  <c r="U1837" i="6"/>
  <c r="O1837" i="6"/>
  <c r="P1837" i="6" s="1"/>
  <c r="U1545" i="6"/>
  <c r="O1545" i="6"/>
  <c r="P1545" i="6" s="1"/>
  <c r="O284" i="6"/>
  <c r="P284" i="6" s="1"/>
  <c r="U284" i="6"/>
  <c r="O1237" i="6"/>
  <c r="P1237" i="6" s="1"/>
  <c r="U1237" i="6"/>
  <c r="U661" i="6"/>
  <c r="O661" i="6"/>
  <c r="P661" i="6" s="1"/>
  <c r="U2090" i="6"/>
  <c r="O2090" i="6"/>
  <c r="P2090" i="6" s="1"/>
  <c r="O1643" i="6"/>
  <c r="P1643" i="6" s="1"/>
  <c r="U1643" i="6"/>
  <c r="U597" i="6"/>
  <c r="O597" i="6"/>
  <c r="O1913" i="6"/>
  <c r="P1913" i="6" s="1"/>
  <c r="U1913" i="6"/>
  <c r="U2292" i="6"/>
  <c r="O2292" i="6"/>
  <c r="U406" i="6"/>
  <c r="O406" i="6"/>
  <c r="O275" i="6"/>
  <c r="P275" i="6" s="1"/>
  <c r="U275" i="6"/>
  <c r="O2017" i="6"/>
  <c r="U2017" i="6"/>
  <c r="O2211" i="6"/>
  <c r="P2211" i="6" s="1"/>
  <c r="U2211" i="6"/>
  <c r="U2167" i="6"/>
  <c r="O2167" i="6"/>
  <c r="P2167" i="6" s="1"/>
  <c r="U1049" i="6"/>
  <c r="O1049" i="6"/>
  <c r="O251" i="6"/>
  <c r="P251" i="6" s="1"/>
  <c r="U251" i="6"/>
  <c r="U1348" i="6"/>
  <c r="O1348" i="6"/>
  <c r="P1348" i="6" s="1"/>
  <c r="O1175" i="6"/>
  <c r="P1175" i="6" s="1"/>
  <c r="U1175" i="6"/>
  <c r="U929" i="6"/>
  <c r="O929" i="6"/>
  <c r="P929" i="6" s="1"/>
  <c r="U480" i="6"/>
  <c r="O480" i="6"/>
  <c r="P480" i="6" s="1"/>
  <c r="U791" i="6"/>
  <c r="O791" i="6"/>
  <c r="P791" i="6" s="1"/>
  <c r="O1394" i="6"/>
  <c r="P1394" i="6" s="1"/>
  <c r="U1394" i="6"/>
  <c r="U1851" i="6"/>
  <c r="O1851" i="6"/>
  <c r="U1235" i="6"/>
  <c r="O1235" i="6"/>
  <c r="P1235" i="6" s="1"/>
  <c r="O550" i="6"/>
  <c r="P550" i="6" s="1"/>
  <c r="U550" i="6"/>
  <c r="O1069" i="6"/>
  <c r="P1069" i="6" s="1"/>
  <c r="U1069" i="6"/>
  <c r="O2332" i="6"/>
  <c r="U2332" i="6"/>
  <c r="U1279" i="6"/>
  <c r="O1279" i="6"/>
  <c r="P1279" i="6" s="1"/>
  <c r="U225" i="6"/>
  <c r="O225" i="6"/>
  <c r="U194" i="6"/>
  <c r="O194" i="6"/>
  <c r="P194" i="6" s="1"/>
  <c r="O2122" i="6"/>
  <c r="P2122" i="6" s="1"/>
  <c r="U2122" i="6"/>
  <c r="O2007" i="6"/>
  <c r="P2007" i="6" s="1"/>
  <c r="U2007" i="6"/>
  <c r="U2282" i="6"/>
  <c r="O2282" i="6"/>
  <c r="U237" i="6"/>
  <c r="O237" i="6"/>
  <c r="U1170" i="6"/>
  <c r="O1170" i="6"/>
  <c r="P1170" i="6" s="1"/>
  <c r="O1046" i="6"/>
  <c r="P1046" i="6" s="1"/>
  <c r="U1046" i="6"/>
  <c r="U1029" i="6"/>
  <c r="O1029" i="6"/>
  <c r="P1029" i="6" s="1"/>
  <c r="U2322" i="6"/>
  <c r="O2322" i="6"/>
  <c r="P2322" i="6" s="1"/>
  <c r="U58" i="6"/>
  <c r="O58" i="6"/>
  <c r="U1267" i="6"/>
  <c r="O1267" i="6"/>
  <c r="P1267" i="6" s="1"/>
  <c r="O283" i="6"/>
  <c r="P283" i="6" s="1"/>
  <c r="U283" i="6"/>
  <c r="O1564" i="6"/>
  <c r="P1564" i="6" s="1"/>
  <c r="U1564" i="6"/>
  <c r="U1079" i="6"/>
  <c r="O1079" i="6"/>
  <c r="U1918" i="6"/>
  <c r="O1918" i="6"/>
  <c r="P1918" i="6" s="1"/>
  <c r="U358" i="6"/>
  <c r="O358" i="6"/>
  <c r="P358" i="6" s="1"/>
  <c r="U1195" i="6"/>
  <c r="O1195" i="6"/>
  <c r="O2331" i="6"/>
  <c r="P2331" i="6" s="1"/>
  <c r="U2331" i="6"/>
  <c r="O1543" i="6"/>
  <c r="U1543" i="6"/>
  <c r="U110" i="6"/>
  <c r="O110" i="6"/>
  <c r="P110" i="6" s="1"/>
  <c r="O1811" i="6"/>
  <c r="P1811" i="6" s="1"/>
  <c r="U1811" i="6"/>
  <c r="O2157" i="6"/>
  <c r="P2157" i="6" s="1"/>
  <c r="U2157" i="6"/>
  <c r="O1842" i="6"/>
  <c r="P1842" i="6" s="1"/>
  <c r="U1842" i="6"/>
  <c r="U88" i="6"/>
  <c r="O88" i="6"/>
  <c r="U55" i="6"/>
  <c r="O55" i="6"/>
  <c r="P55" i="6" s="1"/>
  <c r="O1965" i="6"/>
  <c r="P1965" i="6" s="1"/>
  <c r="U1965" i="6"/>
  <c r="O1150" i="6"/>
  <c r="U1150" i="6"/>
  <c r="O684" i="6"/>
  <c r="U684" i="6"/>
  <c r="U799" i="6"/>
  <c r="O799" i="6"/>
  <c r="P799" i="6" s="1"/>
  <c r="U2280" i="6"/>
  <c r="O2280" i="6"/>
  <c r="U500" i="6"/>
  <c r="O500" i="6"/>
  <c r="O491" i="6"/>
  <c r="P491" i="6" s="1"/>
  <c r="U491" i="6"/>
  <c r="U1934" i="6"/>
  <c r="O1934" i="6"/>
  <c r="U130" i="6"/>
  <c r="O130" i="6"/>
  <c r="O322" i="6"/>
  <c r="U322" i="6"/>
  <c r="U694" i="6"/>
  <c r="O694" i="6"/>
  <c r="P694" i="6" s="1"/>
  <c r="U1443" i="6"/>
  <c r="O1443" i="6"/>
  <c r="O2151" i="6"/>
  <c r="P2151" i="6" s="1"/>
  <c r="U2151" i="6"/>
  <c r="O1319" i="6"/>
  <c r="P1319" i="6" s="1"/>
  <c r="U1319" i="6"/>
  <c r="U1339" i="6"/>
  <c r="O1339" i="6"/>
  <c r="O593" i="6"/>
  <c r="U593" i="6"/>
  <c r="O1599" i="6"/>
  <c r="U1599" i="6"/>
  <c r="U1432" i="6"/>
  <c r="O1432" i="6"/>
  <c r="P1432" i="6" s="1"/>
  <c r="O1163" i="6"/>
  <c r="U1163" i="6"/>
  <c r="O148" i="6"/>
  <c r="P148" i="6" s="1"/>
  <c r="U148" i="6"/>
  <c r="U1287" i="6"/>
  <c r="O1287" i="6"/>
  <c r="P1287" i="6" s="1"/>
  <c r="U227" i="6"/>
  <c r="O227" i="6"/>
  <c r="P227" i="6" s="1"/>
  <c r="O1276" i="6"/>
  <c r="P1276" i="6" s="1"/>
  <c r="U1276" i="6"/>
  <c r="O2224" i="6"/>
  <c r="P2224" i="6" s="1"/>
  <c r="U2224" i="6"/>
  <c r="O1487" i="6"/>
  <c r="P1487" i="6" s="1"/>
  <c r="U1487" i="6"/>
  <c r="O1506" i="6"/>
  <c r="U1506" i="6"/>
  <c r="U976" i="6"/>
  <c r="O976" i="6"/>
  <c r="U1491" i="6"/>
  <c r="O1491" i="6"/>
  <c r="P1491" i="6" s="1"/>
  <c r="U2102" i="6"/>
  <c r="O2102" i="6"/>
  <c r="O347" i="6"/>
  <c r="P347" i="6" s="1"/>
  <c r="U347" i="6"/>
  <c r="O2006" i="6"/>
  <c r="U2006" i="6"/>
  <c r="O1960" i="6"/>
  <c r="P1960" i="6" s="1"/>
  <c r="U1960" i="6"/>
  <c r="O257" i="6"/>
  <c r="U257" i="6"/>
  <c r="O858" i="6"/>
  <c r="P858" i="6" s="1"/>
  <c r="U858" i="6"/>
  <c r="U821" i="6"/>
  <c r="O821" i="6"/>
  <c r="P821" i="6" s="1"/>
  <c r="O1374" i="6"/>
  <c r="P1374" i="6" s="1"/>
  <c r="U1374" i="6"/>
  <c r="O1244" i="6"/>
  <c r="P1244" i="6" s="1"/>
  <c r="U1244" i="6"/>
  <c r="U1657" i="6"/>
  <c r="O1657" i="6"/>
  <c r="O1373" i="6"/>
  <c r="P1373" i="6" s="1"/>
  <c r="U1373" i="6"/>
  <c r="O1149" i="6"/>
  <c r="P1149" i="6" s="1"/>
  <c r="U1149" i="6"/>
  <c r="O2244" i="6"/>
  <c r="U2244" i="6"/>
  <c r="O269" i="6"/>
  <c r="U269" i="6"/>
  <c r="O993" i="6"/>
  <c r="P993" i="6" s="1"/>
  <c r="U993" i="6"/>
  <c r="O1493" i="6"/>
  <c r="P1493" i="6" s="1"/>
  <c r="U1493" i="6"/>
  <c r="U1926" i="6"/>
  <c r="O1926" i="6"/>
  <c r="P1926" i="6" s="1"/>
  <c r="U841" i="6"/>
  <c r="O841" i="6"/>
  <c r="P841" i="6" s="1"/>
  <c r="O1560" i="6"/>
  <c r="P1560" i="6" s="1"/>
  <c r="U1560" i="6"/>
  <c r="O522" i="6"/>
  <c r="U522" i="6"/>
  <c r="O2052" i="6"/>
  <c r="P2052" i="6" s="1"/>
  <c r="U2052" i="6"/>
  <c r="U1508" i="6"/>
  <c r="O1508" i="6"/>
  <c r="O432" i="6"/>
  <c r="U432" i="6"/>
  <c r="O1637" i="6"/>
  <c r="P1637" i="6" s="1"/>
  <c r="U1637" i="6"/>
  <c r="U1438" i="6"/>
  <c r="O1438" i="6"/>
  <c r="U2149" i="6"/>
  <c r="O2149" i="6"/>
  <c r="P2149" i="6" s="1"/>
  <c r="U1291" i="6"/>
  <c r="O1291" i="6"/>
  <c r="P1291" i="6" s="1"/>
  <c r="U2234" i="6"/>
  <c r="O2234" i="6"/>
  <c r="P2234" i="6" s="1"/>
  <c r="O977" i="6"/>
  <c r="P977" i="6" s="1"/>
  <c r="U977" i="6"/>
  <c r="O2100" i="6"/>
  <c r="P2100" i="6" s="1"/>
  <c r="U2100" i="6"/>
  <c r="O1917" i="6"/>
  <c r="P1917" i="6" s="1"/>
  <c r="U1917" i="6"/>
  <c r="O1203" i="6"/>
  <c r="P1203" i="6" s="1"/>
  <c r="U1203" i="6"/>
  <c r="O1660" i="6"/>
  <c r="U1660" i="6"/>
  <c r="U2279" i="6"/>
  <c r="O2279" i="6"/>
  <c r="O1946" i="6"/>
  <c r="U1946" i="6"/>
  <c r="O1238" i="6"/>
  <c r="U1238" i="6"/>
  <c r="O1355" i="6"/>
  <c r="U1355" i="6"/>
  <c r="U794" i="6"/>
  <c r="O794" i="6"/>
  <c r="P794" i="6" s="1"/>
  <c r="O2150" i="6"/>
  <c r="P2150" i="6" s="1"/>
  <c r="U2150" i="6"/>
  <c r="U342" i="6"/>
  <c r="O342" i="6"/>
  <c r="P342" i="6" s="1"/>
  <c r="O715" i="6"/>
  <c r="U715" i="6"/>
  <c r="O1613" i="6"/>
  <c r="P1613" i="6" s="1"/>
  <c r="U1613" i="6"/>
  <c r="O444" i="6"/>
  <c r="P444" i="6" s="1"/>
  <c r="U444" i="6"/>
  <c r="O1597" i="6"/>
  <c r="U1597" i="6"/>
  <c r="U168" i="6"/>
  <c r="O168" i="6"/>
  <c r="P168" i="6" s="1"/>
  <c r="U1306" i="6"/>
  <c r="O1306" i="6"/>
  <c r="O316" i="6"/>
  <c r="P316" i="6" s="1"/>
  <c r="U316" i="6"/>
  <c r="U465" i="6"/>
  <c r="O465" i="6"/>
  <c r="P465" i="6" s="1"/>
  <c r="O1075" i="6"/>
  <c r="U1075" i="6"/>
  <c r="O1552" i="6"/>
  <c r="P1552" i="6" s="1"/>
  <c r="U1552" i="6"/>
  <c r="O1112" i="6"/>
  <c r="P1112" i="6" s="1"/>
  <c r="U1112" i="6"/>
  <c r="U96" i="6"/>
  <c r="O96" i="6"/>
  <c r="P96" i="6" s="1"/>
  <c r="O1649" i="6"/>
  <c r="P1649" i="6" s="1"/>
  <c r="U1649" i="6"/>
  <c r="O801" i="6"/>
  <c r="U801" i="6"/>
  <c r="O115" i="6"/>
  <c r="U115" i="6"/>
  <c r="U527" i="6"/>
  <c r="O527" i="6"/>
  <c r="U1447" i="6"/>
  <c r="O1447" i="6"/>
  <c r="U804" i="6"/>
  <c r="O804" i="6"/>
  <c r="O1494" i="6"/>
  <c r="P1494" i="6" s="1"/>
  <c r="U1494" i="6"/>
  <c r="U566" i="6"/>
  <c r="O566" i="6"/>
  <c r="P566" i="6" s="1"/>
  <c r="O598" i="6"/>
  <c r="P598" i="6" s="1"/>
  <c r="U598" i="6"/>
  <c r="U369" i="6"/>
  <c r="O369" i="6"/>
  <c r="U1353" i="6"/>
  <c r="O1353" i="6"/>
  <c r="P1353" i="6" s="1"/>
  <c r="O1618" i="6"/>
  <c r="P1618" i="6" s="1"/>
  <c r="U1618" i="6"/>
  <c r="U983" i="6"/>
  <c r="O983" i="6"/>
  <c r="P983" i="6" s="1"/>
  <c r="U1825" i="6"/>
  <c r="O1825" i="6"/>
  <c r="P1825" i="6" s="1"/>
  <c r="O2111" i="6"/>
  <c r="P2111" i="6" s="1"/>
  <c r="U2111" i="6"/>
  <c r="O1994" i="6"/>
  <c r="U1994" i="6"/>
  <c r="U468" i="6"/>
  <c r="O468" i="6"/>
  <c r="P468" i="6" s="1"/>
  <c r="U1845" i="6"/>
  <c r="O1845" i="6"/>
  <c r="P1845" i="6" s="1"/>
  <c r="U20" i="6"/>
  <c r="O20" i="6"/>
  <c r="U1017" i="6"/>
  <c r="O1017" i="6"/>
  <c r="O2115" i="6"/>
  <c r="P2115" i="6" s="1"/>
  <c r="U2115" i="6"/>
  <c r="O2215" i="6"/>
  <c r="P2215" i="6" s="1"/>
  <c r="U2215" i="6"/>
  <c r="U1248" i="6"/>
  <c r="O1248" i="6"/>
  <c r="P1248" i="6" s="1"/>
  <c r="U2097" i="6"/>
  <c r="O2097" i="6"/>
  <c r="O800" i="6"/>
  <c r="P800" i="6" s="1"/>
  <c r="U800" i="6"/>
  <c r="U1936" i="6"/>
  <c r="O1936" i="6"/>
  <c r="U1214" i="6"/>
  <c r="O1214" i="6"/>
  <c r="P1214" i="6" s="1"/>
  <c r="O803" i="6"/>
  <c r="P803" i="6" s="1"/>
  <c r="U803" i="6"/>
  <c r="O1296" i="6"/>
  <c r="P1296" i="6" s="1"/>
  <c r="U1296" i="6"/>
  <c r="U1383" i="6"/>
  <c r="O1383" i="6"/>
  <c r="P1383" i="6" s="1"/>
  <c r="O1382" i="6"/>
  <c r="P1382" i="6" s="1"/>
  <c r="U1382" i="6"/>
  <c r="U855" i="6"/>
  <c r="O855" i="6"/>
  <c r="P855" i="6" s="1"/>
  <c r="U1354" i="6"/>
  <c r="O1354" i="6"/>
  <c r="O503" i="6"/>
  <c r="U503" i="6"/>
  <c r="O795" i="6"/>
  <c r="P795" i="6" s="1"/>
  <c r="U795" i="6"/>
  <c r="U1883" i="6"/>
  <c r="O1883" i="6"/>
  <c r="U845" i="6"/>
  <c r="O845" i="6"/>
  <c r="P845" i="6" s="1"/>
  <c r="U53" i="6"/>
  <c r="O53" i="6"/>
  <c r="O1642" i="6"/>
  <c r="P1642" i="6" s="1"/>
  <c r="U1642" i="6"/>
  <c r="O262" i="6"/>
  <c r="P262" i="6" s="1"/>
  <c r="U262" i="6"/>
  <c r="O1641" i="6"/>
  <c r="P1641" i="6" s="1"/>
  <c r="U1641" i="6"/>
  <c r="O1440" i="6"/>
  <c r="P1440" i="6" s="1"/>
  <c r="U1440" i="6"/>
  <c r="O493" i="6"/>
  <c r="U493" i="6"/>
  <c r="O1817" i="6"/>
  <c r="U1817" i="6"/>
  <c r="U874" i="6"/>
  <c r="O874" i="6"/>
  <c r="P874" i="6" s="1"/>
  <c r="O1417" i="6"/>
  <c r="P1417" i="6" s="1"/>
  <c r="U1417" i="6"/>
  <c r="U471" i="6"/>
  <c r="O471" i="6"/>
  <c r="P471" i="6" s="1"/>
  <c r="U1850" i="6"/>
  <c r="O1850" i="6"/>
  <c r="U1788" i="6"/>
  <c r="O1788" i="6"/>
  <c r="U102" i="6"/>
  <c r="O102" i="6"/>
  <c r="P102" i="6" s="1"/>
  <c r="U731" i="6"/>
  <c r="O731" i="6"/>
  <c r="O1856" i="6"/>
  <c r="U1856" i="6"/>
  <c r="O717" i="6"/>
  <c r="P717" i="6" s="1"/>
  <c r="U717" i="6"/>
  <c r="U1971" i="6"/>
  <c r="O1971" i="6"/>
  <c r="O1380" i="6"/>
  <c r="P1380" i="6" s="1"/>
  <c r="U1380" i="6"/>
  <c r="U1808" i="6"/>
  <c r="O1808" i="6"/>
  <c r="P1808" i="6" s="1"/>
  <c r="U1293" i="6"/>
  <c r="O1293" i="6"/>
  <c r="P1293" i="6" s="1"/>
  <c r="O1941" i="6"/>
  <c r="P1941" i="6" s="1"/>
  <c r="U1941" i="6"/>
  <c r="U895" i="6"/>
  <c r="O895" i="6"/>
  <c r="U2207" i="6"/>
  <c r="O2207" i="6"/>
  <c r="U207" i="6"/>
  <c r="O207" i="6"/>
  <c r="P207" i="6" s="1"/>
  <c r="O1601" i="6"/>
  <c r="P1601" i="6" s="1"/>
  <c r="U1601" i="6"/>
  <c r="U414" i="6"/>
  <c r="O414" i="6"/>
  <c r="P414" i="6" s="1"/>
  <c r="O1568" i="6"/>
  <c r="P1568" i="6" s="1"/>
  <c r="U1568" i="6"/>
  <c r="U111" i="6"/>
  <c r="O111" i="6"/>
  <c r="P111" i="6" s="1"/>
  <c r="O1591" i="6"/>
  <c r="U1591" i="6"/>
  <c r="U1253" i="6"/>
  <c r="O1253" i="6"/>
  <c r="P1253" i="6" s="1"/>
  <c r="O2058" i="6"/>
  <c r="P2058" i="6" s="1"/>
  <c r="U2058" i="6"/>
  <c r="U1582" i="6"/>
  <c r="O1582" i="6"/>
  <c r="U891" i="6"/>
  <c r="O891" i="6"/>
  <c r="U1797" i="6"/>
  <c r="O1797" i="6"/>
  <c r="U1439" i="6"/>
  <c r="O1439" i="6"/>
  <c r="P1439" i="6" s="1"/>
  <c r="U530" i="6"/>
  <c r="O530" i="6"/>
  <c r="P530" i="6" s="1"/>
  <c r="O1064" i="6"/>
  <c r="U1064" i="6"/>
  <c r="O83" i="6"/>
  <c r="P83" i="6" s="1"/>
  <c r="U83" i="6"/>
  <c r="U249" i="6"/>
  <c r="O249" i="6"/>
  <c r="O1932" i="6"/>
  <c r="P1932" i="6" s="1"/>
  <c r="U1932" i="6"/>
  <c r="U300" i="6"/>
  <c r="O300" i="6"/>
  <c r="P300" i="6" s="1"/>
  <c r="U1297" i="6"/>
  <c r="O1297" i="6"/>
  <c r="P1297" i="6" s="1"/>
  <c r="O2165" i="6"/>
  <c r="P2165" i="6" s="1"/>
  <c r="U2165" i="6"/>
  <c r="O546" i="6"/>
  <c r="P546" i="6" s="1"/>
  <c r="U546" i="6"/>
  <c r="U1538" i="6"/>
  <c r="O1538" i="6"/>
  <c r="P1538" i="6" s="1"/>
  <c r="U1604" i="6"/>
  <c r="O1604" i="6"/>
  <c r="P1604" i="6" s="1"/>
  <c r="O1814" i="6"/>
  <c r="P1814" i="6" s="1"/>
  <c r="U1814" i="6"/>
  <c r="O97" i="6"/>
  <c r="P97" i="6" s="1"/>
  <c r="U97" i="6"/>
  <c r="U1870" i="6"/>
  <c r="O1870" i="6"/>
  <c r="P1870" i="6" s="1"/>
  <c r="U506" i="6"/>
  <c r="O506" i="6"/>
  <c r="P506" i="6" s="1"/>
  <c r="O1099" i="6"/>
  <c r="P1099" i="6" s="1"/>
  <c r="U1099" i="6"/>
  <c r="O2033" i="6"/>
  <c r="P2033" i="6" s="1"/>
  <c r="U2033" i="6"/>
  <c r="O1285" i="6"/>
  <c r="U1285" i="6"/>
  <c r="O1492" i="6"/>
  <c r="P1492" i="6" s="1"/>
  <c r="U1492" i="6"/>
  <c r="U1798" i="6"/>
  <c r="O1798" i="6"/>
  <c r="U1311" i="6"/>
  <c r="O1311" i="6"/>
  <c r="P1311" i="6" s="1"/>
  <c r="O147" i="6"/>
  <c r="U147" i="6"/>
  <c r="U1944" i="6"/>
  <c r="O1944" i="6"/>
  <c r="P1944" i="6" s="1"/>
  <c r="U2106" i="6"/>
  <c r="O2106" i="6"/>
  <c r="P2106" i="6" s="1"/>
  <c r="U1271" i="6"/>
  <c r="O1271" i="6"/>
  <c r="U2089" i="6"/>
  <c r="O2089" i="6"/>
  <c r="O596" i="6"/>
  <c r="U596" i="6"/>
  <c r="O469" i="6"/>
  <c r="P469" i="6" s="1"/>
  <c r="U469" i="6"/>
  <c r="U1984" i="6"/>
  <c r="O1984" i="6"/>
  <c r="P1984" i="6" s="1"/>
  <c r="U1848" i="6"/>
  <c r="O1848" i="6"/>
  <c r="P1848" i="6" s="1"/>
  <c r="U1790" i="6"/>
  <c r="O1790" i="6"/>
  <c r="P1790" i="6" s="1"/>
  <c r="U2212" i="6"/>
  <c r="O2212" i="6"/>
  <c r="O788" i="6"/>
  <c r="U788" i="6"/>
  <c r="U137" i="6"/>
  <c r="O137" i="6"/>
  <c r="O285" i="6"/>
  <c r="P285" i="6" s="1"/>
  <c r="U285" i="6"/>
  <c r="U989" i="6"/>
  <c r="O989" i="6"/>
  <c r="P989" i="6" s="1"/>
  <c r="O1312" i="6"/>
  <c r="P1312" i="6" s="1"/>
  <c r="U1312" i="6"/>
  <c r="U1482" i="6"/>
  <c r="O1482" i="6"/>
  <c r="P1482" i="6" s="1"/>
  <c r="U975" i="6"/>
  <c r="O975" i="6"/>
  <c r="P975" i="6" s="1"/>
  <c r="O559" i="6"/>
  <c r="P559" i="6" s="1"/>
  <c r="U559" i="6"/>
  <c r="O529" i="6"/>
  <c r="P529" i="6" s="1"/>
  <c r="U529" i="6"/>
  <c r="U1294" i="6"/>
  <c r="O1294" i="6"/>
  <c r="P1294" i="6" s="1"/>
  <c r="O1108" i="6"/>
  <c r="U1108" i="6"/>
  <c r="U786" i="6"/>
  <c r="O786" i="6"/>
  <c r="P786" i="6" s="1"/>
  <c r="O2274" i="6"/>
  <c r="P2274" i="6" s="1"/>
  <c r="U2274" i="6"/>
  <c r="O2296" i="6"/>
  <c r="P2296" i="6" s="1"/>
  <c r="U2296" i="6"/>
  <c r="U1308" i="6"/>
  <c r="O1308" i="6"/>
  <c r="O2141" i="6"/>
  <c r="P2141" i="6" s="1"/>
  <c r="U2141" i="6"/>
  <c r="U189" i="6"/>
  <c r="O189" i="6"/>
  <c r="P189" i="6" s="1"/>
  <c r="O2177" i="6"/>
  <c r="U2177" i="6"/>
  <c r="O528" i="6"/>
  <c r="P528" i="6" s="1"/>
  <c r="U528" i="6"/>
  <c r="O914" i="6"/>
  <c r="P914" i="6" s="1"/>
  <c r="U914" i="6"/>
  <c r="O1489" i="6"/>
  <c r="P1489" i="6" s="1"/>
  <c r="U1489" i="6"/>
  <c r="O1078" i="6"/>
  <c r="P1078" i="6" s="1"/>
  <c r="U1078" i="6"/>
  <c r="U1561" i="6"/>
  <c r="O1561" i="6"/>
  <c r="P1561" i="6" s="1"/>
  <c r="O485" i="6"/>
  <c r="U485" i="6"/>
  <c r="O924" i="6"/>
  <c r="P924" i="6" s="1"/>
  <c r="U924" i="6"/>
  <c r="O1793" i="6"/>
  <c r="P1793" i="6" s="1"/>
  <c r="U1793" i="6"/>
  <c r="U2099" i="6"/>
  <c r="O2099" i="6"/>
  <c r="O1480" i="6"/>
  <c r="P1480" i="6" s="1"/>
  <c r="U1480" i="6"/>
  <c r="U2281" i="6"/>
  <c r="O2281" i="6"/>
  <c r="P2281" i="6" s="1"/>
  <c r="U2153" i="6"/>
  <c r="O2153" i="6"/>
  <c r="P2153" i="6" s="1"/>
  <c r="U1603" i="6"/>
  <c r="O1603" i="6"/>
  <c r="P1603" i="6" s="1"/>
  <c r="O332" i="6"/>
  <c r="U332" i="6"/>
  <c r="O1509" i="6"/>
  <c r="U1509" i="6"/>
  <c r="U1076" i="6"/>
  <c r="O1076" i="6"/>
  <c r="P1076" i="6" s="1"/>
  <c r="O114" i="6"/>
  <c r="P114" i="6" s="1"/>
  <c r="U114" i="6"/>
  <c r="O2187" i="6"/>
  <c r="U2187" i="6"/>
  <c r="O2023" i="6"/>
  <c r="U2023" i="6"/>
  <c r="O861" i="6"/>
  <c r="P861" i="6" s="1"/>
  <c r="U861" i="6"/>
  <c r="O936" i="6"/>
  <c r="P936" i="6" s="1"/>
  <c r="U936" i="6"/>
  <c r="O2326" i="6"/>
  <c r="U2326" i="6"/>
  <c r="O588" i="6"/>
  <c r="U588" i="6"/>
  <c r="U242" i="6"/>
  <c r="O242" i="6"/>
  <c r="O1551" i="6"/>
  <c r="U1551" i="6"/>
  <c r="U548" i="6"/>
  <c r="O548" i="6"/>
  <c r="P548" i="6" s="1"/>
  <c r="U849" i="6"/>
  <c r="O849" i="6"/>
  <c r="O384" i="6"/>
  <c r="P384" i="6" s="1"/>
  <c r="U384" i="6"/>
  <c r="U1206" i="6"/>
  <c r="O1206" i="6"/>
  <c r="O904" i="6"/>
  <c r="P904" i="6" s="1"/>
  <c r="U904" i="6"/>
  <c r="O1458" i="6"/>
  <c r="U1458" i="6"/>
  <c r="O201" i="6"/>
  <c r="P201" i="6" s="1"/>
  <c r="U201" i="6"/>
  <c r="O1018" i="6"/>
  <c r="U1018" i="6"/>
  <c r="U931" i="6"/>
  <c r="O931" i="6"/>
  <c r="P931" i="6" s="1"/>
  <c r="O824" i="6"/>
  <c r="U824" i="6"/>
  <c r="O1255" i="6"/>
  <c r="P1255" i="6" s="1"/>
  <c r="U1255" i="6"/>
  <c r="O923" i="6"/>
  <c r="P923" i="6" s="1"/>
  <c r="U923" i="6"/>
  <c r="O243" i="6"/>
  <c r="U243" i="6"/>
  <c r="U1444" i="6"/>
  <c r="O1444" i="6"/>
  <c r="P1444" i="6" s="1"/>
  <c r="U2268" i="6"/>
  <c r="O2268" i="6"/>
  <c r="P2268" i="6" s="1"/>
  <c r="U935" i="6"/>
  <c r="O935" i="6"/>
  <c r="P935" i="6" s="1"/>
  <c r="O177" i="6"/>
  <c r="P177" i="6" s="1"/>
  <c r="U177" i="6"/>
  <c r="O1073" i="6"/>
  <c r="P1073" i="6" s="1"/>
  <c r="U1073" i="6"/>
  <c r="U2028" i="6"/>
  <c r="O2028" i="6"/>
  <c r="U2269" i="6"/>
  <c r="O2269" i="6"/>
  <c r="P2269" i="6" s="1"/>
  <c r="U2036" i="6"/>
  <c r="O2036" i="6"/>
  <c r="P2036" i="6" s="1"/>
  <c r="U1340" i="6"/>
  <c r="O1340" i="6"/>
  <c r="O1055" i="6"/>
  <c r="U1055" i="6"/>
  <c r="U244" i="6"/>
  <c r="O244" i="6"/>
  <c r="P244" i="6" s="1"/>
  <c r="O1952" i="6"/>
  <c r="P1952" i="6" s="1"/>
  <c r="U1952" i="6"/>
  <c r="O29" i="6"/>
  <c r="U29" i="6"/>
  <c r="O126" i="6"/>
  <c r="P126" i="6" s="1"/>
  <c r="U126" i="6"/>
  <c r="O2236" i="6"/>
  <c r="P2236" i="6" s="1"/>
  <c r="U2236" i="6"/>
  <c r="O777" i="6"/>
  <c r="U777" i="6"/>
  <c r="O1794" i="6"/>
  <c r="P1794" i="6" s="1"/>
  <c r="U1794" i="6"/>
  <c r="U525" i="6"/>
  <c r="O525" i="6"/>
  <c r="O1652" i="6"/>
  <c r="P1652" i="6" s="1"/>
  <c r="U1652" i="6"/>
  <c r="O1095" i="6"/>
  <c r="P1095" i="6" s="1"/>
  <c r="U1095" i="6"/>
  <c r="O1929" i="6"/>
  <c r="U1929" i="6"/>
  <c r="O408" i="6"/>
  <c r="U408" i="6"/>
  <c r="U1600" i="6"/>
  <c r="O1600" i="6"/>
  <c r="P1600" i="6" s="1"/>
  <c r="U2118" i="6"/>
  <c r="O2118" i="6"/>
  <c r="U31" i="6"/>
  <c r="O31" i="6"/>
  <c r="P31" i="6" s="1"/>
  <c r="U253" i="6"/>
  <c r="O253" i="6"/>
  <c r="O567" i="6"/>
  <c r="P567" i="6" s="1"/>
  <c r="U567" i="6"/>
  <c r="O258" i="6"/>
  <c r="P258" i="6" s="1"/>
  <c r="U258" i="6"/>
  <c r="U123" i="6"/>
  <c r="O123" i="6"/>
  <c r="P123" i="6" s="1"/>
  <c r="U523" i="6"/>
  <c r="O523" i="6"/>
  <c r="P523" i="6" s="1"/>
  <c r="U805" i="6"/>
  <c r="O805" i="6"/>
  <c r="P805" i="6" s="1"/>
  <c r="O537" i="6"/>
  <c r="P537" i="6" s="1"/>
  <c r="U537" i="6"/>
  <c r="O174" i="6"/>
  <c r="P174" i="6" s="1"/>
  <c r="U174" i="6"/>
  <c r="O289" i="6"/>
  <c r="P289" i="6" s="1"/>
  <c r="U289" i="6"/>
  <c r="U1101" i="6"/>
  <c r="O1101" i="6"/>
  <c r="P1101" i="6" s="1"/>
  <c r="U1102" i="6"/>
  <c r="O1102" i="6"/>
  <c r="O1031" i="6"/>
  <c r="P1031" i="6" s="1"/>
  <c r="U1031" i="6"/>
  <c r="O1375" i="6"/>
  <c r="P1375" i="6" s="1"/>
  <c r="U1375" i="6"/>
  <c r="U2238" i="6"/>
  <c r="O2238" i="6"/>
  <c r="O798" i="6"/>
  <c r="U798" i="6"/>
  <c r="U576" i="6"/>
  <c r="O576" i="6"/>
  <c r="U889" i="6"/>
  <c r="O889" i="6"/>
  <c r="P889" i="6" s="1"/>
  <c r="O524" i="6"/>
  <c r="P524" i="6" s="1"/>
  <c r="U524" i="6"/>
  <c r="U1007" i="6"/>
  <c r="O1007" i="6"/>
  <c r="U584" i="6"/>
  <c r="O584" i="6"/>
  <c r="P584" i="6" s="1"/>
  <c r="U1789" i="6"/>
  <c r="O1789" i="6"/>
  <c r="P1789" i="6" s="1"/>
  <c r="O2061" i="6"/>
  <c r="P2061" i="6" s="1"/>
  <c r="U2061" i="6"/>
  <c r="O196" i="6"/>
  <c r="U196" i="6"/>
  <c r="O2126" i="6"/>
  <c r="P2126" i="6" s="1"/>
  <c r="U2126" i="6"/>
  <c r="U1284" i="6"/>
  <c r="O1284" i="6"/>
  <c r="P1284" i="6" s="1"/>
  <c r="O178" i="6"/>
  <c r="P178" i="6" s="1"/>
  <c r="U178" i="6"/>
  <c r="O873" i="6"/>
  <c r="U873" i="6"/>
  <c r="O1314" i="6"/>
  <c r="P1314" i="6" s="1"/>
  <c r="U1314" i="6"/>
  <c r="U259" i="6"/>
  <c r="O259" i="6"/>
  <c r="P259" i="6" s="1"/>
  <c r="U1280" i="6"/>
  <c r="O1280" i="6"/>
  <c r="P1280" i="6" s="1"/>
  <c r="U2088" i="6"/>
  <c r="O2088" i="6"/>
  <c r="U854" i="6"/>
  <c r="O854" i="6"/>
  <c r="O714" i="6"/>
  <c r="U714" i="6"/>
  <c r="O1109" i="6"/>
  <c r="P1109" i="6" s="1"/>
  <c r="U1109" i="6"/>
  <c r="O809" i="6"/>
  <c r="P809" i="6" s="1"/>
  <c r="U809" i="6"/>
  <c r="O1802" i="6"/>
  <c r="P1802" i="6" s="1"/>
  <c r="U1802" i="6"/>
  <c r="U2113" i="6"/>
  <c r="O2113" i="6"/>
  <c r="O1672" i="6"/>
  <c r="U1672" i="6"/>
  <c r="O423" i="6"/>
  <c r="P423" i="6" s="1"/>
  <c r="U423" i="6"/>
  <c r="O1830" i="6"/>
  <c r="P1830" i="6" s="1"/>
  <c r="U1830" i="6"/>
  <c r="O1993" i="6"/>
  <c r="U1993" i="6"/>
  <c r="U1014" i="6"/>
  <c r="O1014" i="6"/>
  <c r="P1014" i="6" s="1"/>
  <c r="U1807" i="6"/>
  <c r="O1807" i="6"/>
  <c r="U844" i="6"/>
  <c r="O844" i="6"/>
  <c r="O1096" i="6"/>
  <c r="P1096" i="6" s="1"/>
  <c r="U1096" i="6"/>
  <c r="O2087" i="6"/>
  <c r="U2087" i="6"/>
  <c r="O556" i="6"/>
  <c r="P556" i="6" s="1"/>
  <c r="U556" i="6"/>
  <c r="O47" i="6"/>
  <c r="P47" i="6" s="1"/>
  <c r="U47" i="6"/>
  <c r="O261" i="6"/>
  <c r="P261" i="6" s="1"/>
  <c r="U261" i="6"/>
  <c r="O248" i="6"/>
  <c r="P248" i="6" s="1"/>
  <c r="U248" i="6"/>
  <c r="U789" i="6"/>
  <c r="O789" i="6"/>
  <c r="P789" i="6" s="1"/>
  <c r="U191" i="6"/>
  <c r="O191" i="6"/>
  <c r="P191" i="6" s="1"/>
  <c r="O974" i="6"/>
  <c r="U974" i="6"/>
  <c r="O744" i="6"/>
  <c r="P744" i="6" s="1"/>
  <c r="U744" i="6"/>
  <c r="O1435" i="6"/>
  <c r="P1435" i="6" s="1"/>
  <c r="U1435" i="6"/>
  <c r="U1992" i="6"/>
  <c r="O1992" i="6"/>
  <c r="O1204" i="6"/>
  <c r="P1204" i="6" s="1"/>
  <c r="U1204" i="6"/>
  <c r="U112" i="6"/>
  <c r="O112" i="6"/>
  <c r="O711" i="6"/>
  <c r="P711" i="6" s="1"/>
  <c r="U711" i="6"/>
  <c r="O749" i="6"/>
  <c r="P749" i="6" s="1"/>
  <c r="U749" i="6"/>
  <c r="U233" i="6"/>
  <c r="O233" i="6"/>
  <c r="P233" i="6" s="1"/>
  <c r="U1904" i="6"/>
  <c r="O1904" i="6"/>
  <c r="U1479" i="6"/>
  <c r="O1479" i="6"/>
  <c r="O1352" i="6"/>
  <c r="P1352" i="6" s="1"/>
  <c r="U1352" i="6"/>
  <c r="U295" i="6"/>
  <c r="O295" i="6"/>
  <c r="P295" i="6" s="1"/>
  <c r="U144" i="6"/>
  <c r="O144" i="6"/>
  <c r="O1445" i="6"/>
  <c r="U1445" i="6"/>
  <c r="O383" i="6"/>
  <c r="P383" i="6" s="1"/>
  <c r="U383" i="6"/>
  <c r="U1305" i="6"/>
  <c r="O1305" i="6"/>
  <c r="U1909" i="6"/>
  <c r="O1909" i="6"/>
  <c r="P1909" i="6" s="1"/>
  <c r="O287" i="6"/>
  <c r="P287" i="6" s="1"/>
  <c r="U287" i="6"/>
  <c r="O140" i="6"/>
  <c r="P140" i="6" s="1"/>
  <c r="U140" i="6"/>
  <c r="U498" i="6"/>
  <c r="O498" i="6"/>
  <c r="U1646" i="6"/>
  <c r="O1646" i="6"/>
  <c r="O1184" i="6"/>
  <c r="U1184" i="6"/>
  <c r="U1938" i="6"/>
  <c r="O1938" i="6"/>
  <c r="P1938" i="6" s="1"/>
  <c r="O564" i="6"/>
  <c r="P564" i="6" s="1"/>
  <c r="U564" i="6"/>
  <c r="O221" i="6"/>
  <c r="P221" i="6" s="1"/>
  <c r="U221" i="6"/>
  <c r="O323" i="6"/>
  <c r="U323" i="6"/>
  <c r="U1970" i="6"/>
  <c r="O1970" i="6"/>
  <c r="P1970" i="6" s="1"/>
  <c r="U49" i="6"/>
  <c r="O49" i="6"/>
  <c r="P49" i="6" s="1"/>
  <c r="O1233" i="6"/>
  <c r="U1233" i="6"/>
  <c r="O2156" i="6"/>
  <c r="P2156" i="6" s="1"/>
  <c r="U2156" i="6"/>
  <c r="U1205" i="6"/>
  <c r="O1205" i="6"/>
  <c r="U793" i="6"/>
  <c r="O793" i="6"/>
  <c r="P793" i="6" s="1"/>
  <c r="U683" i="6"/>
  <c r="O683" i="6"/>
  <c r="P683" i="6" s="1"/>
  <c r="U1571" i="6"/>
  <c r="O1571" i="6"/>
  <c r="U1192" i="6"/>
  <c r="O1192" i="6"/>
  <c r="P1192" i="6" s="1"/>
  <c r="O1395" i="6"/>
  <c r="P1395" i="6" s="1"/>
  <c r="U1395" i="6"/>
  <c r="O41" i="6"/>
  <c r="P41" i="6" s="1"/>
  <c r="U41" i="6"/>
  <c r="U1252" i="6"/>
  <c r="O1252" i="6"/>
  <c r="P1252" i="6" s="1"/>
  <c r="O1504" i="6"/>
  <c r="P1504" i="6" s="1"/>
  <c r="U1504" i="6"/>
  <c r="O992" i="6"/>
  <c r="P992" i="6" s="1"/>
  <c r="U992" i="6"/>
  <c r="O1462" i="6"/>
  <c r="P1462" i="6" s="1"/>
  <c r="U1462" i="6"/>
  <c r="U1589" i="6"/>
  <c r="O1589" i="6"/>
  <c r="P1589" i="6" s="1"/>
  <c r="O1861" i="6"/>
  <c r="U1861" i="6"/>
  <c r="O1951" i="6"/>
  <c r="P1951" i="6" s="1"/>
  <c r="U1951" i="6"/>
  <c r="O138" i="6"/>
  <c r="P138" i="6" s="1"/>
  <c r="U138" i="6"/>
  <c r="O2116" i="6"/>
  <c r="U2116" i="6"/>
  <c r="O1431" i="6"/>
  <c r="U1431" i="6"/>
  <c r="U33" i="6"/>
  <c r="O33" i="6"/>
  <c r="P33" i="6" s="1"/>
  <c r="U665" i="6"/>
  <c r="O665" i="6"/>
  <c r="P665" i="6" s="1"/>
  <c r="O188" i="6"/>
  <c r="P188" i="6" s="1"/>
  <c r="U188" i="6"/>
  <c r="O260" i="6"/>
  <c r="P260" i="6" s="1"/>
  <c r="U260" i="6"/>
  <c r="U779" i="6"/>
  <c r="O779" i="6"/>
  <c r="O1964" i="6"/>
  <c r="U1964" i="6"/>
  <c r="U1136" i="6"/>
  <c r="O1136" i="6"/>
  <c r="P1136" i="6" s="1"/>
  <c r="U304" i="6"/>
  <c r="O304" i="6"/>
  <c r="P304" i="6" s="1"/>
  <c r="O1813" i="6"/>
  <c r="U1813" i="6"/>
  <c r="O509" i="6"/>
  <c r="P509" i="6" s="1"/>
  <c r="U509" i="6"/>
  <c r="U1486" i="6"/>
  <c r="O1486" i="6"/>
  <c r="P1486" i="6" s="1"/>
  <c r="O139" i="6"/>
  <c r="P139" i="6" s="1"/>
  <c r="U139" i="6"/>
  <c r="O1881" i="6"/>
  <c r="U1881" i="6"/>
  <c r="O2293" i="6"/>
  <c r="U2293" i="6"/>
  <c r="U605" i="6"/>
  <c r="O605" i="6"/>
  <c r="P605" i="6" s="1"/>
  <c r="O995" i="6"/>
  <c r="P995" i="6" s="1"/>
  <c r="U995" i="6"/>
  <c r="U107" i="6"/>
  <c r="O107" i="6"/>
  <c r="O784" i="6"/>
  <c r="U784" i="6"/>
  <c r="O1647" i="6"/>
  <c r="P1647" i="6" s="1"/>
  <c r="U1647" i="6"/>
  <c r="O2031" i="6"/>
  <c r="P2031" i="6" s="1"/>
  <c r="U2031" i="6"/>
  <c r="O187" i="6"/>
  <c r="U187" i="6"/>
  <c r="U1816" i="6"/>
  <c r="O1816" i="6"/>
  <c r="O27" i="6"/>
  <c r="P27" i="6" s="1"/>
  <c r="U27" i="6"/>
  <c r="O153" i="6"/>
  <c r="P153" i="6" s="1"/>
  <c r="U153" i="6"/>
  <c r="U1356" i="6"/>
  <c r="O1356" i="6"/>
  <c r="P1356" i="6" s="1"/>
  <c r="O1186" i="6"/>
  <c r="P1186" i="6" s="1"/>
  <c r="U1186" i="6"/>
  <c r="O2060" i="6"/>
  <c r="U2060" i="6"/>
  <c r="U743" i="6"/>
  <c r="O743" i="6"/>
  <c r="U652" i="6"/>
  <c r="O652" i="6"/>
  <c r="P652" i="6" s="1"/>
  <c r="O1803" i="6"/>
  <c r="P1803" i="6" s="1"/>
  <c r="U1803" i="6"/>
  <c r="O1290" i="6"/>
  <c r="U1290" i="6"/>
  <c r="O982" i="6"/>
  <c r="P982" i="6" s="1"/>
  <c r="U982" i="6"/>
  <c r="O1040" i="6"/>
  <c r="U1040" i="6"/>
  <c r="U483" i="6"/>
  <c r="O483" i="6"/>
  <c r="O57" i="6"/>
  <c r="P57" i="6" s="1"/>
  <c r="U57" i="6"/>
  <c r="O1292" i="6"/>
  <c r="U1292" i="6"/>
  <c r="U1515" i="6"/>
  <c r="O1515" i="6"/>
  <c r="P1515" i="6" s="1"/>
  <c r="O2112" i="6"/>
  <c r="P2112" i="6" s="1"/>
  <c r="U2112" i="6"/>
  <c r="U837" i="6"/>
  <c r="O837" i="6"/>
  <c r="P837" i="6" s="1"/>
  <c r="O897" i="6"/>
  <c r="U897" i="6"/>
  <c r="U1283" i="6"/>
  <c r="O1283" i="6"/>
  <c r="U1441" i="6"/>
  <c r="O1441" i="6"/>
  <c r="U718" i="6"/>
  <c r="O718" i="6"/>
  <c r="P718" i="6" s="1"/>
  <c r="U1669" i="6"/>
  <c r="O1669" i="6"/>
  <c r="U443" i="6"/>
  <c r="O443" i="6"/>
  <c r="O653" i="6"/>
  <c r="P653" i="6" s="1"/>
  <c r="U653" i="6"/>
  <c r="O497" i="6"/>
  <c r="U497" i="6"/>
  <c r="O787" i="6"/>
  <c r="P787" i="6" s="1"/>
  <c r="U787" i="6"/>
  <c r="U1829" i="6"/>
  <c r="O1829" i="6"/>
  <c r="U1557" i="6"/>
  <c r="O1557" i="6"/>
  <c r="O170" i="6"/>
  <c r="P170" i="6" s="1"/>
  <c r="U170" i="6"/>
  <c r="O1853" i="6"/>
  <c r="U1853" i="6"/>
  <c r="O1956" i="6"/>
  <c r="P1956" i="6" s="1"/>
  <c r="U1956" i="6"/>
  <c r="U1614" i="6"/>
  <c r="O1614" i="6"/>
  <c r="U1595" i="6"/>
  <c r="O1595" i="6"/>
  <c r="P1595" i="6" s="1"/>
  <c r="O829" i="6"/>
  <c r="U829" i="6"/>
  <c r="O2056" i="6"/>
  <c r="P2056" i="6" s="1"/>
  <c r="U2056" i="6"/>
  <c r="O1823" i="6"/>
  <c r="U1823" i="6"/>
  <c r="U875" i="6"/>
  <c r="O875" i="6"/>
  <c r="P875" i="6" s="1"/>
  <c r="O355" i="6"/>
  <c r="U355" i="6"/>
  <c r="U1071" i="6"/>
  <c r="O1071" i="6"/>
  <c r="U1344" i="6"/>
  <c r="O1344" i="6"/>
  <c r="O1631" i="6"/>
  <c r="P1631" i="6" s="1"/>
  <c r="U1631" i="6"/>
  <c r="O832" i="6"/>
  <c r="P832" i="6" s="1"/>
  <c r="U832" i="6"/>
  <c r="U1942" i="6"/>
  <c r="O1942" i="6"/>
  <c r="U1113" i="6"/>
  <c r="O1113" i="6"/>
  <c r="P1113" i="6" s="1"/>
  <c r="O1920" i="6"/>
  <c r="U1920" i="6"/>
  <c r="U616" i="6"/>
  <c r="O616" i="6"/>
  <c r="P616" i="6" s="1"/>
  <c r="O785" i="6"/>
  <c r="P785" i="6" s="1"/>
  <c r="U785" i="6"/>
  <c r="O663" i="6"/>
  <c r="P663" i="6" s="1"/>
  <c r="U663" i="6"/>
  <c r="U1962" i="6"/>
  <c r="O1962" i="6"/>
  <c r="P1962" i="6" s="1"/>
  <c r="O781" i="6"/>
  <c r="P781" i="6" s="1"/>
  <c r="U781" i="6"/>
  <c r="O1633" i="6"/>
  <c r="U1633" i="6"/>
  <c r="U2105" i="6"/>
  <c r="O2105" i="6"/>
  <c r="O1810" i="6"/>
  <c r="U1810" i="6"/>
  <c r="O1236" i="6"/>
  <c r="P1236" i="6" s="1"/>
  <c r="U1236" i="6"/>
  <c r="U164" i="6"/>
  <c r="O164" i="6"/>
  <c r="P164" i="6" s="1"/>
  <c r="O1826" i="6"/>
  <c r="P1826" i="6" s="1"/>
  <c r="U1826" i="6"/>
  <c r="U1957" i="6"/>
  <c r="O1957" i="6"/>
  <c r="P1957" i="6" s="1"/>
  <c r="O1488" i="6"/>
  <c r="U1488" i="6"/>
  <c r="U1839" i="6"/>
  <c r="O1839" i="6"/>
  <c r="P1839" i="6" s="1"/>
  <c r="O1497" i="6"/>
  <c r="P1497" i="6" s="1"/>
  <c r="U1497" i="6"/>
  <c r="O1275" i="6"/>
  <c r="P1275" i="6" s="1"/>
  <c r="U1275" i="6"/>
  <c r="U94" i="6"/>
  <c r="O94" i="6"/>
  <c r="O1912" i="6"/>
  <c r="P1912" i="6" s="1"/>
  <c r="U1912" i="6"/>
  <c r="U1791" i="6"/>
  <c r="O1791" i="6"/>
  <c r="U1351" i="6"/>
  <c r="O1351" i="6"/>
  <c r="P1351" i="6" s="1"/>
  <c r="O2107" i="6"/>
  <c r="U2107" i="6"/>
  <c r="O813" i="6"/>
  <c r="U813" i="6"/>
  <c r="O710" i="6"/>
  <c r="P710" i="6" s="1"/>
  <c r="U710" i="6"/>
  <c r="O1372" i="6"/>
  <c r="P1372" i="6" s="1"/>
  <c r="U1372" i="6"/>
  <c r="O152" i="6"/>
  <c r="U152" i="6"/>
  <c r="O1081" i="6"/>
  <c r="P1081" i="6" s="1"/>
  <c r="U1081" i="6"/>
  <c r="O301" i="6"/>
  <c r="U301" i="6"/>
  <c r="O1298" i="6"/>
  <c r="P1298" i="6" s="1"/>
  <c r="U1298" i="6"/>
  <c r="U1341" i="6"/>
  <c r="O1341" i="6"/>
  <c r="U272" i="6"/>
  <c r="O272" i="6"/>
  <c r="P272" i="6" s="1"/>
  <c r="U247" i="6"/>
  <c r="O247" i="6"/>
  <c r="P247" i="6" s="1"/>
  <c r="O1569" i="6"/>
  <c r="U1569" i="6"/>
  <c r="O1931" i="6"/>
  <c r="P1931" i="6" s="1"/>
  <c r="U1931" i="6"/>
  <c r="U2101" i="6"/>
  <c r="O2101" i="6"/>
  <c r="O2208" i="6"/>
  <c r="P2208" i="6" s="1"/>
  <c r="U2208" i="6"/>
  <c r="U479" i="6"/>
  <c r="O479" i="6"/>
  <c r="O2270" i="6"/>
  <c r="P2270" i="6" s="1"/>
  <c r="U2270" i="6"/>
  <c r="U1265" i="6"/>
  <c r="O1265" i="6"/>
  <c r="O2263" i="6"/>
  <c r="U2263" i="6"/>
  <c r="O587" i="6"/>
  <c r="P587" i="6" s="1"/>
  <c r="U587" i="6"/>
  <c r="O1782" i="6"/>
  <c r="U1782" i="6"/>
  <c r="O1583" i="6"/>
  <c r="P1583" i="6" s="1"/>
  <c r="U1583" i="6"/>
  <c r="U928" i="6"/>
  <c r="O928" i="6"/>
  <c r="P928" i="6" s="1"/>
  <c r="O2070" i="6"/>
  <c r="P2070" i="6" s="1"/>
  <c r="U2070" i="6"/>
  <c r="O1792" i="6"/>
  <c r="U1792" i="6"/>
  <c r="O1068" i="6"/>
  <c r="P1068" i="6" s="1"/>
  <c r="U1068" i="6"/>
  <c r="U1083" i="6"/>
  <c r="O1083" i="6"/>
  <c r="P1083" i="6" s="1"/>
  <c r="U1499" i="6"/>
  <c r="O1499" i="6"/>
  <c r="P1499" i="6" s="1"/>
  <c r="U431" i="6"/>
  <c r="O431" i="6"/>
  <c r="P431" i="6" s="1"/>
  <c r="O1928" i="6"/>
  <c r="P1928" i="6" s="1"/>
  <c r="U1928" i="6"/>
  <c r="O1495" i="6"/>
  <c r="P1495" i="6" s="1"/>
  <c r="U1495" i="6"/>
  <c r="U1262" i="6"/>
  <c r="O1262" i="6"/>
  <c r="P1262" i="6" s="1"/>
  <c r="U2275" i="6"/>
  <c r="O2275" i="6"/>
  <c r="P2275" i="6" s="1"/>
  <c r="O473" i="6"/>
  <c r="U473" i="6"/>
  <c r="U932" i="6"/>
  <c r="O932" i="6"/>
  <c r="O1119" i="6"/>
  <c r="U1119" i="6"/>
  <c r="U650" i="6"/>
  <c r="O650" i="6"/>
  <c r="U1624" i="6"/>
  <c r="O1624" i="6"/>
  <c r="U297" i="6"/>
  <c r="O297" i="6"/>
  <c r="P297" i="6" s="1"/>
  <c r="O1923" i="6"/>
  <c r="P1923" i="6" s="1"/>
  <c r="U1923" i="6"/>
  <c r="O495" i="6"/>
  <c r="P495" i="6" s="1"/>
  <c r="U495" i="6"/>
  <c r="U1884" i="6"/>
  <c r="O1884" i="6"/>
  <c r="P1884" i="6" s="1"/>
  <c r="O1302" i="6"/>
  <c r="P1302" i="6" s="1"/>
  <c r="U1302" i="6"/>
  <c r="U2123" i="6"/>
  <c r="O2123" i="6"/>
  <c r="O2253" i="6"/>
  <c r="P2253" i="6" s="1"/>
  <c r="U2253" i="6"/>
  <c r="O1507" i="6"/>
  <c r="P1507" i="6" s="1"/>
  <c r="U1507" i="6"/>
  <c r="U939" i="6"/>
  <c r="O939" i="6"/>
  <c r="O582" i="6"/>
  <c r="P582" i="6" s="1"/>
  <c r="U582" i="6"/>
  <c r="U1852" i="6"/>
  <c r="O1852" i="6"/>
  <c r="P1852" i="6" s="1"/>
  <c r="O2252" i="6"/>
  <c r="U2252" i="6"/>
  <c r="U1434" i="6"/>
  <c r="O1434" i="6"/>
  <c r="U143" i="6"/>
  <c r="O143" i="6"/>
  <c r="P143" i="6" s="1"/>
  <c r="U1511" i="6"/>
  <c r="O1511" i="6"/>
  <c r="O1028" i="6"/>
  <c r="P1028" i="6" s="1"/>
  <c r="U1028" i="6"/>
  <c r="O1874" i="6"/>
  <c r="P1874" i="6" s="1"/>
  <c r="U1874" i="6"/>
  <c r="O2295" i="6"/>
  <c r="P2295" i="6" s="1"/>
  <c r="U2295" i="6"/>
  <c r="O1062" i="6"/>
  <c r="P1062" i="6" s="1"/>
  <c r="U1062" i="6"/>
  <c r="O1230" i="6"/>
  <c r="U1230" i="6"/>
  <c r="O1822" i="6"/>
  <c r="P1822" i="6" s="1"/>
  <c r="U1822" i="6"/>
  <c r="U907" i="6"/>
  <c r="O907" i="6"/>
  <c r="O1084" i="6"/>
  <c r="U1084" i="6"/>
  <c r="U934" i="6"/>
  <c r="O934" i="6"/>
  <c r="P934" i="6" s="1"/>
  <c r="O1087" i="6"/>
  <c r="U1087" i="6"/>
  <c r="U2178" i="6"/>
  <c r="O2178" i="6"/>
  <c r="U1320" i="6"/>
  <c r="O1320" i="6"/>
  <c r="U690" i="6"/>
  <c r="O690" i="6"/>
  <c r="U1045" i="6"/>
  <c r="O1045" i="6"/>
  <c r="P1045" i="6" s="1"/>
  <c r="U2273" i="6"/>
  <c r="O2273" i="6"/>
  <c r="U484" i="6"/>
  <c r="O484" i="6"/>
  <c r="P484" i="6" s="1"/>
  <c r="O2276" i="6"/>
  <c r="P2276" i="6" s="1"/>
  <c r="U2276" i="6"/>
  <c r="U1056" i="6"/>
  <c r="O1056" i="6"/>
  <c r="P1056" i="6" s="1"/>
  <c r="O404" i="6"/>
  <c r="P404" i="6" s="1"/>
  <c r="U404" i="6"/>
  <c r="O405" i="6"/>
  <c r="P405" i="6" s="1"/>
  <c r="U405" i="6"/>
  <c r="U271" i="6"/>
  <c r="O271" i="6"/>
  <c r="P271" i="6" s="1"/>
  <c r="U1277" i="6"/>
  <c r="O1277" i="6"/>
  <c r="P1277" i="6" s="1"/>
  <c r="U906" i="6"/>
  <c r="O906" i="6"/>
  <c r="P906" i="6" s="1"/>
  <c r="U762" i="6"/>
  <c r="O762" i="6"/>
  <c r="P762" i="6" s="1"/>
  <c r="O2294" i="6"/>
  <c r="U2294" i="6"/>
  <c r="U539" i="6"/>
  <c r="O539" i="6"/>
  <c r="O136" i="6"/>
  <c r="P136" i="6" s="1"/>
  <c r="U136" i="6"/>
  <c r="O226" i="6"/>
  <c r="U226" i="6"/>
  <c r="U290" i="6"/>
  <c r="O290" i="6"/>
  <c r="P290" i="6" s="1"/>
  <c r="U938" i="6"/>
  <c r="O938" i="6"/>
  <c r="O761" i="6"/>
  <c r="P761" i="6" s="1"/>
  <c r="U761" i="6"/>
  <c r="O105" i="6"/>
  <c r="P105" i="6" s="1"/>
  <c r="U105" i="6"/>
  <c r="U2256" i="6"/>
  <c r="O2256" i="6"/>
  <c r="O2124" i="6"/>
  <c r="P2124" i="6" s="1"/>
  <c r="U2124" i="6"/>
  <c r="O1966" i="6"/>
  <c r="P1966" i="6" s="1"/>
  <c r="U1966" i="6"/>
  <c r="U2183" i="6"/>
  <c r="O2183" i="6"/>
  <c r="P2183" i="6" s="1"/>
  <c r="U1173" i="6"/>
  <c r="O1173" i="6"/>
  <c r="P1173" i="6" s="1"/>
  <c r="U1162" i="6"/>
  <c r="O1162" i="6"/>
  <c r="P1162" i="6" s="1"/>
  <c r="U911" i="6"/>
  <c r="O911" i="6"/>
  <c r="O268" i="6"/>
  <c r="P268" i="6" s="1"/>
  <c r="U268" i="6"/>
  <c r="U1586" i="6"/>
  <c r="O1586" i="6"/>
  <c r="U1231" i="6"/>
  <c r="O1231" i="6"/>
  <c r="P1231" i="6" s="1"/>
  <c r="U1070" i="6"/>
  <c r="O1070" i="6"/>
  <c r="P1070" i="6" s="1"/>
  <c r="O1066" i="6"/>
  <c r="U1066" i="6"/>
  <c r="U920" i="6"/>
  <c r="O920" i="6"/>
  <c r="P920" i="6" s="1"/>
  <c r="O1581" i="6"/>
  <c r="P1581" i="6" s="1"/>
  <c r="U1581" i="6"/>
  <c r="U2011" i="6"/>
  <c r="O2011" i="6"/>
  <c r="P2011" i="6" s="1"/>
  <c r="O192" i="6"/>
  <c r="P192" i="6" s="1"/>
  <c r="U192" i="6"/>
  <c r="O757" i="6"/>
  <c r="P757" i="6" s="1"/>
  <c r="U757" i="6"/>
  <c r="O754" i="6"/>
  <c r="P754" i="6" s="1"/>
  <c r="U754" i="6"/>
  <c r="U1496" i="6"/>
  <c r="O1496" i="6"/>
  <c r="P1496" i="6" s="1"/>
  <c r="U1232" i="6"/>
  <c r="O1232" i="6"/>
  <c r="O1879" i="6"/>
  <c r="P1879" i="6" s="1"/>
  <c r="U1879" i="6"/>
  <c r="O466" i="6"/>
  <c r="P466" i="6" s="1"/>
  <c r="U466" i="6"/>
  <c r="U1299" i="6"/>
  <c r="O1299" i="6"/>
  <c r="P1299" i="6" s="1"/>
  <c r="O1082" i="6"/>
  <c r="P1082" i="6" s="1"/>
  <c r="U1082" i="6"/>
  <c r="O1607" i="6"/>
  <c r="P1607" i="6" s="1"/>
  <c r="U1607" i="6"/>
  <c r="O325" i="6"/>
  <c r="P325" i="6" s="1"/>
  <c r="U325" i="6"/>
  <c r="O236" i="6"/>
  <c r="U236" i="6"/>
  <c r="U514" i="6"/>
  <c r="O514" i="6"/>
  <c r="U912" i="6"/>
  <c r="O912" i="6"/>
  <c r="P912" i="6" s="1"/>
  <c r="O1925" i="6"/>
  <c r="P1925" i="6" s="1"/>
  <c r="U1925" i="6"/>
  <c r="U2261" i="6"/>
  <c r="O2261" i="6"/>
  <c r="P2261" i="6" s="1"/>
  <c r="U1282" i="6"/>
  <c r="O1282" i="6"/>
  <c r="P1282" i="6" s="1"/>
  <c r="O1446" i="6"/>
  <c r="P1446" i="6" s="1"/>
  <c r="U1446" i="6"/>
  <c r="U2297" i="6"/>
  <c r="O2297" i="6"/>
  <c r="U2267" i="6"/>
  <c r="O2267" i="6"/>
  <c r="P2267" i="6" s="1"/>
  <c r="U913" i="6"/>
  <c r="O913" i="6"/>
  <c r="P913" i="6" s="1"/>
  <c r="O2186" i="6"/>
  <c r="P2186" i="6" s="1"/>
  <c r="U2186" i="6"/>
  <c r="U1537" i="6"/>
  <c r="O1537" i="6"/>
  <c r="P1537" i="6" s="1"/>
  <c r="O925" i="6"/>
  <c r="P925" i="6" s="1"/>
  <c r="U925" i="6"/>
  <c r="U1908" i="6"/>
  <c r="O1908" i="6"/>
  <c r="O1812" i="6"/>
  <c r="P1812" i="6" s="1"/>
  <c r="U1812" i="6"/>
  <c r="O1544" i="6"/>
  <c r="P1544" i="6" s="1"/>
  <c r="U1544" i="6"/>
  <c r="O1855" i="6"/>
  <c r="P1855" i="6" s="1"/>
  <c r="U1855" i="6"/>
  <c r="U1451" i="6"/>
  <c r="O1451" i="6"/>
  <c r="O2068" i="6"/>
  <c r="P2068" i="6" s="1"/>
  <c r="U2068" i="6"/>
  <c r="U1796" i="6"/>
  <c r="O1796" i="6"/>
  <c r="P1796" i="6" s="1"/>
  <c r="O68" i="6"/>
  <c r="P68" i="6" s="1"/>
  <c r="U68" i="6"/>
  <c r="U1072" i="6"/>
  <c r="O1072" i="6"/>
  <c r="O1086" i="6"/>
  <c r="P1086" i="6" s="1"/>
  <c r="U1086" i="6"/>
  <c r="O418" i="6"/>
  <c r="P418" i="6" s="1"/>
  <c r="U418" i="6"/>
  <c r="U1245" i="6"/>
  <c r="O1245" i="6"/>
  <c r="U245" i="6"/>
  <c r="O245" i="6"/>
  <c r="P245" i="6" s="1"/>
  <c r="U2164" i="6"/>
  <c r="O2164" i="6"/>
  <c r="O1882" i="6"/>
  <c r="P1882" i="6" s="1"/>
  <c r="U1882" i="6"/>
  <c r="O2327" i="6"/>
  <c r="P2327" i="6" s="1"/>
  <c r="U2327" i="6"/>
  <c r="U916" i="6"/>
  <c r="O916" i="6"/>
  <c r="O2328" i="6"/>
  <c r="U2328" i="6"/>
  <c r="O1074" i="6"/>
  <c r="P1074" i="6" s="1"/>
  <c r="U1074" i="6"/>
  <c r="O343" i="6"/>
  <c r="P343" i="6" s="1"/>
  <c r="U343" i="6"/>
  <c r="U228" i="6"/>
  <c r="O228" i="6"/>
  <c r="P228" i="6" s="1"/>
  <c r="O476" i="6"/>
  <c r="P476" i="6" s="1"/>
  <c r="U476" i="6"/>
  <c r="O1555" i="6"/>
  <c r="P1555" i="6" s="1"/>
  <c r="U1555" i="6"/>
  <c r="O2330" i="6"/>
  <c r="P2330" i="6" s="1"/>
  <c r="U2330" i="6"/>
  <c r="U2035" i="6"/>
  <c r="O2035" i="6"/>
  <c r="P2035" i="6" s="1"/>
  <c r="U1783" i="6"/>
  <c r="O1783" i="6"/>
  <c r="O2259" i="6"/>
  <c r="P2259" i="6" s="1"/>
  <c r="U2259" i="6"/>
  <c r="U783" i="6"/>
  <c r="O783" i="6"/>
  <c r="P783" i="6" s="1"/>
  <c r="U1958" i="6"/>
  <c r="O1958" i="6"/>
  <c r="P1958" i="6" s="1"/>
  <c r="V96" i="10"/>
  <c r="V283" i="10"/>
  <c r="V17" i="10"/>
  <c r="V121" i="10"/>
  <c r="V125" i="10"/>
  <c r="V25" i="10"/>
  <c r="V81" i="10"/>
  <c r="V119" i="10"/>
  <c r="V304" i="10"/>
  <c r="V35" i="10"/>
  <c r="V67" i="10"/>
  <c r="V161" i="10"/>
  <c r="V191" i="10"/>
  <c r="V287" i="10"/>
  <c r="V101" i="10"/>
  <c r="V40" i="10"/>
  <c r="V141" i="10"/>
  <c r="V137" i="10"/>
  <c r="V57" i="10"/>
  <c r="V198" i="10"/>
  <c r="V99" i="10"/>
  <c r="V31" i="10"/>
  <c r="V270" i="10"/>
  <c r="V85" i="10"/>
  <c r="R215" i="10"/>
  <c r="V215" i="10" s="1"/>
  <c r="V24" i="10"/>
  <c r="R182" i="10"/>
  <c r="V122" i="10"/>
  <c r="R224" i="10"/>
  <c r="V224" i="10" s="1"/>
  <c r="R110" i="10"/>
  <c r="R28" i="10"/>
  <c r="T212" i="10"/>
  <c r="U212" i="10" s="1"/>
  <c r="T23" i="10"/>
  <c r="U23" i="10" s="1"/>
  <c r="T169" i="10"/>
  <c r="U169" i="10" s="1"/>
  <c r="T150" i="10"/>
  <c r="U150" i="10" s="1"/>
  <c r="R174" i="10"/>
  <c r="V322" i="10"/>
  <c r="N229" i="10"/>
  <c r="R229" i="10" s="1"/>
  <c r="V229" i="10" s="1"/>
  <c r="R253" i="10"/>
  <c r="V257" i="10"/>
  <c r="T134" i="10"/>
  <c r="U134" i="10" s="1"/>
  <c r="V134" i="10" s="1"/>
  <c r="N237" i="10"/>
  <c r="R237" i="10" s="1"/>
  <c r="V237" i="10" s="1"/>
  <c r="T281" i="10"/>
  <c r="U281" i="10" s="1"/>
  <c r="V281" i="10" s="1"/>
  <c r="T162" i="10"/>
  <c r="U162" i="10" s="1"/>
  <c r="T163" i="10"/>
  <c r="U163" i="10" s="1"/>
  <c r="V195" i="10"/>
  <c r="T113" i="10"/>
  <c r="U113" i="10" s="1"/>
  <c r="T135" i="10"/>
  <c r="U135" i="10" s="1"/>
  <c r="R33" i="10"/>
  <c r="N193" i="10"/>
  <c r="R193" i="10" s="1"/>
  <c r="V193" i="10" s="1"/>
  <c r="R54" i="10"/>
  <c r="T185" i="10"/>
  <c r="U185" i="10" s="1"/>
  <c r="V185" i="10" s="1"/>
  <c r="T286" i="10"/>
  <c r="U286" i="10" s="1"/>
  <c r="T277" i="10"/>
  <c r="U277" i="10" s="1"/>
  <c r="T43" i="10"/>
  <c r="U43" i="10" s="1"/>
  <c r="T32" i="10"/>
  <c r="U32" i="10" s="1"/>
  <c r="T174" i="10"/>
  <c r="U174" i="10" s="1"/>
  <c r="T253" i="10"/>
  <c r="U253" i="10" s="1"/>
  <c r="T13" i="10"/>
  <c r="U13" i="10" s="1"/>
  <c r="T107" i="10"/>
  <c r="U107" i="10" s="1"/>
  <c r="T151" i="10"/>
  <c r="U151" i="10" s="1"/>
  <c r="T243" i="10"/>
  <c r="U243" i="10" s="1"/>
  <c r="T147" i="10"/>
  <c r="U147" i="10" s="1"/>
  <c r="V147" i="10" s="1"/>
  <c r="N162" i="10"/>
  <c r="R162" i="10" s="1"/>
  <c r="R19" i="10"/>
  <c r="V19" i="10" s="1"/>
  <c r="T64" i="10"/>
  <c r="U64" i="10" s="1"/>
  <c r="T80" i="10"/>
  <c r="U80" i="10" s="1"/>
  <c r="V80" i="10" s="1"/>
  <c r="T139" i="10"/>
  <c r="U139" i="10" s="1"/>
  <c r="V139" i="10" s="1"/>
  <c r="T33" i="10"/>
  <c r="U33" i="10" s="1"/>
  <c r="T307" i="10"/>
  <c r="U307" i="10" s="1"/>
  <c r="V307" i="10" s="1"/>
  <c r="T115" i="10"/>
  <c r="U115" i="10" s="1"/>
  <c r="V115" i="10" s="1"/>
  <c r="T231" i="10"/>
  <c r="U231" i="10" s="1"/>
  <c r="V231" i="10" s="1"/>
  <c r="T54" i="10"/>
  <c r="U54" i="10" s="1"/>
  <c r="T58" i="10"/>
  <c r="U58" i="10" s="1"/>
  <c r="R220" i="10"/>
  <c r="V220" i="10" s="1"/>
  <c r="T28" i="10"/>
  <c r="U28" i="10" s="1"/>
  <c r="N188" i="10"/>
  <c r="R188" i="10" s="1"/>
  <c r="V188" i="10" s="1"/>
  <c r="N226" i="10"/>
  <c r="R226" i="10" s="1"/>
  <c r="R169" i="10"/>
  <c r="N65" i="10"/>
  <c r="R65" i="10" s="1"/>
  <c r="V65" i="10" s="1"/>
  <c r="T74" i="10"/>
  <c r="U74" i="10" s="1"/>
  <c r="T292" i="10"/>
  <c r="U292" i="10" s="1"/>
  <c r="T268" i="10"/>
  <c r="U268" i="10" s="1"/>
  <c r="V268" i="10" s="1"/>
  <c r="R128" i="10"/>
  <c r="V128" i="10" s="1"/>
  <c r="R47" i="10"/>
  <c r="R178" i="10"/>
  <c r="V178" i="10" s="1"/>
  <c r="N87" i="10"/>
  <c r="R87" i="10" s="1"/>
  <c r="V87" i="10" s="1"/>
  <c r="T92" i="10"/>
  <c r="U92" i="10" s="1"/>
  <c r="V92" i="10" s="1"/>
  <c r="R135" i="10"/>
  <c r="T300" i="10"/>
  <c r="U300" i="10" s="1"/>
  <c r="N301" i="10"/>
  <c r="R301" i="10" s="1"/>
  <c r="V301" i="10" s="1"/>
  <c r="T246" i="10"/>
  <c r="U246" i="10" s="1"/>
  <c r="N58" i="10"/>
  <c r="R58" i="10" s="1"/>
  <c r="T202" i="10"/>
  <c r="U202" i="10" s="1"/>
  <c r="N120" i="10"/>
  <c r="R120" i="10" s="1"/>
  <c r="V120" i="10" s="1"/>
  <c r="V210" i="10"/>
  <c r="R277" i="10"/>
  <c r="T226" i="10"/>
  <c r="U226" i="10" s="1"/>
  <c r="R32" i="10"/>
  <c r="R274" i="10"/>
  <c r="V274" i="10" s="1"/>
  <c r="R74" i="10"/>
  <c r="R13" i="10"/>
  <c r="T56" i="10"/>
  <c r="U56" i="10" s="1"/>
  <c r="T248" i="10"/>
  <c r="U248" i="10" s="1"/>
  <c r="R94" i="10"/>
  <c r="V94" i="10" s="1"/>
  <c r="T204" i="10"/>
  <c r="U204" i="10" s="1"/>
  <c r="V204" i="10" s="1"/>
  <c r="T21" i="10"/>
  <c r="U21" i="10" s="1"/>
  <c r="V21" i="10" s="1"/>
  <c r="N238" i="10"/>
  <c r="R238" i="10" s="1"/>
  <c r="V238" i="10" s="1"/>
  <c r="N279" i="10"/>
  <c r="R279" i="10" s="1"/>
  <c r="T47" i="10"/>
  <c r="U47" i="10" s="1"/>
  <c r="R41" i="10"/>
  <c r="V41" i="10" s="1"/>
  <c r="V159" i="10"/>
  <c r="T290" i="10"/>
  <c r="U290" i="10" s="1"/>
  <c r="V290" i="10" s="1"/>
  <c r="N300" i="10"/>
  <c r="R300" i="10" s="1"/>
  <c r="N102" i="10"/>
  <c r="R102" i="10" s="1"/>
  <c r="N78" i="10"/>
  <c r="R78" i="10" s="1"/>
  <c r="R202" i="10"/>
  <c r="T112" i="10"/>
  <c r="U112" i="10" s="1"/>
  <c r="R222" i="10"/>
  <c r="V222" i="10" s="1"/>
  <c r="R8" i="10"/>
  <c r="N98" i="10"/>
  <c r="R98" i="10" s="1"/>
  <c r="V98" i="10" s="1"/>
  <c r="N172" i="10"/>
  <c r="R172" i="10" s="1"/>
  <c r="V172" i="10" s="1"/>
  <c r="T136" i="10"/>
  <c r="U136" i="10" s="1"/>
  <c r="V136" i="10" s="1"/>
  <c r="T153" i="10"/>
  <c r="U153" i="10" s="1"/>
  <c r="T16" i="10"/>
  <c r="U16" i="10" s="1"/>
  <c r="V16" i="10" s="1"/>
  <c r="N292" i="10"/>
  <c r="R292" i="10" s="1"/>
  <c r="N56" i="10"/>
  <c r="R56" i="10" s="1"/>
  <c r="R248" i="10"/>
  <c r="R124" i="10"/>
  <c r="V124" i="10" s="1"/>
  <c r="R131" i="10"/>
  <c r="N165" i="10"/>
  <c r="R165" i="10" s="1"/>
  <c r="V165" i="10" s="1"/>
  <c r="R223" i="10"/>
  <c r="R170" i="10"/>
  <c r="V170" i="10" s="1"/>
  <c r="T90" i="10"/>
  <c r="U90" i="10" s="1"/>
  <c r="T279" i="10"/>
  <c r="U279" i="10" s="1"/>
  <c r="R44" i="10"/>
  <c r="V44" i="10" s="1"/>
  <c r="R62" i="10"/>
  <c r="R311" i="10"/>
  <c r="R132" i="10"/>
  <c r="V132" i="10" s="1"/>
  <c r="R53" i="10"/>
  <c r="V53" i="10" s="1"/>
  <c r="T102" i="10"/>
  <c r="U102" i="10" s="1"/>
  <c r="T308" i="10"/>
  <c r="U308" i="10" s="1"/>
  <c r="V273" i="10"/>
  <c r="R255" i="10"/>
  <c r="V255" i="10" s="1"/>
  <c r="R246" i="10"/>
  <c r="T78" i="10"/>
  <c r="U78" i="10" s="1"/>
  <c r="N112" i="10"/>
  <c r="R112" i="10" s="1"/>
  <c r="T252" i="10"/>
  <c r="U252" i="10" s="1"/>
  <c r="V252" i="10" s="1"/>
  <c r="T8" i="10"/>
  <c r="U8" i="10" s="1"/>
  <c r="R48" i="10"/>
  <c r="V48" i="10" s="1"/>
  <c r="V209" i="10"/>
  <c r="R319" i="10"/>
  <c r="R46" i="10"/>
  <c r="T93" i="10"/>
  <c r="U93" i="10" s="1"/>
  <c r="V93" i="10" s="1"/>
  <c r="N313" i="10"/>
  <c r="R313" i="10" s="1"/>
  <c r="V313" i="10" s="1"/>
  <c r="R320" i="10"/>
  <c r="V320" i="10" s="1"/>
  <c r="R262" i="10"/>
  <c r="T131" i="10"/>
  <c r="U131" i="10" s="1"/>
  <c r="T223" i="10"/>
  <c r="U223" i="10" s="1"/>
  <c r="R179" i="10"/>
  <c r="V179" i="10" s="1"/>
  <c r="N90" i="10"/>
  <c r="R90" i="10" s="1"/>
  <c r="T176" i="10"/>
  <c r="U176" i="10" s="1"/>
  <c r="V176" i="10" s="1"/>
  <c r="V256" i="10"/>
  <c r="T62" i="10"/>
  <c r="U62" i="10" s="1"/>
  <c r="R22" i="10"/>
  <c r="V22" i="10" s="1"/>
  <c r="T311" i="10"/>
  <c r="U311" i="10" s="1"/>
  <c r="R317" i="10"/>
  <c r="V317" i="10" s="1"/>
  <c r="R39" i="10"/>
  <c r="V39" i="10" s="1"/>
  <c r="T123" i="10"/>
  <c r="U123" i="10" s="1"/>
  <c r="V123" i="10" s="1"/>
  <c r="T194" i="10"/>
  <c r="U194" i="10" s="1"/>
  <c r="V194" i="10" s="1"/>
  <c r="T278" i="10"/>
  <c r="U278" i="10" s="1"/>
  <c r="V278" i="10" s="1"/>
  <c r="R225" i="10"/>
  <c r="V225" i="10" s="1"/>
  <c r="R153" i="10"/>
  <c r="T295" i="10"/>
  <c r="U295" i="10" s="1"/>
  <c r="R45" i="10"/>
  <c r="V45" i="10" s="1"/>
  <c r="R232" i="10"/>
  <c r="V232" i="10" s="1"/>
  <c r="R228" i="10"/>
  <c r="T262" i="10"/>
  <c r="U262" i="10" s="1"/>
  <c r="R205" i="10"/>
  <c r="T10" i="10"/>
  <c r="U10" i="10" s="1"/>
  <c r="T242" i="10"/>
  <c r="U242" i="10" s="1"/>
  <c r="T158" i="10"/>
  <c r="U158" i="10" s="1"/>
  <c r="V158" i="10" s="1"/>
  <c r="R197" i="10"/>
  <c r="T59" i="10"/>
  <c r="U59" i="10" s="1"/>
  <c r="R9" i="10"/>
  <c r="V9" i="10" s="1"/>
  <c r="R106" i="10"/>
  <c r="V106" i="10" s="1"/>
  <c r="R308" i="10"/>
  <c r="R127" i="10"/>
  <c r="N97" i="10"/>
  <c r="R97" i="10" s="1"/>
  <c r="V97" i="10" s="1"/>
  <c r="N129" i="10"/>
  <c r="R129" i="10" s="1"/>
  <c r="R177" i="10"/>
  <c r="R100" i="10"/>
  <c r="T254" i="10"/>
  <c r="U254" i="10" s="1"/>
  <c r="V254" i="10" s="1"/>
  <c r="T34" i="10"/>
  <c r="U34" i="10" s="1"/>
  <c r="T260" i="10"/>
  <c r="U260" i="10" s="1"/>
  <c r="V260" i="10" s="1"/>
  <c r="N149" i="10"/>
  <c r="R149" i="10" s="1"/>
  <c r="V149" i="10" s="1"/>
  <c r="R73" i="10"/>
  <c r="R302" i="10"/>
  <c r="V302" i="10" s="1"/>
  <c r="T319" i="10"/>
  <c r="U319" i="10" s="1"/>
  <c r="R295" i="10"/>
  <c r="T46" i="10"/>
  <c r="U46" i="10" s="1"/>
  <c r="N186" i="10"/>
  <c r="R186" i="10" s="1"/>
  <c r="T183" i="10"/>
  <c r="U183" i="10" s="1"/>
  <c r="V183" i="10" s="1"/>
  <c r="T228" i="10"/>
  <c r="U228" i="10" s="1"/>
  <c r="R166" i="10"/>
  <c r="T205" i="10"/>
  <c r="U205" i="10" s="1"/>
  <c r="N89" i="10"/>
  <c r="R89" i="10" s="1"/>
  <c r="N10" i="10"/>
  <c r="R10" i="10" s="1"/>
  <c r="R203" i="10"/>
  <c r="N52" i="10"/>
  <c r="R52" i="10" s="1"/>
  <c r="V52" i="10" s="1"/>
  <c r="N312" i="10"/>
  <c r="R312" i="10" s="1"/>
  <c r="V312" i="10" s="1"/>
  <c r="T197" i="10"/>
  <c r="U197" i="10" s="1"/>
  <c r="N59" i="10"/>
  <c r="R59" i="10" s="1"/>
  <c r="T241" i="10"/>
  <c r="U241" i="10" s="1"/>
  <c r="T144" i="10"/>
  <c r="U144" i="10" s="1"/>
  <c r="R294" i="10"/>
  <c r="V294" i="10" s="1"/>
  <c r="T127" i="10"/>
  <c r="U127" i="10" s="1"/>
  <c r="T269" i="10"/>
  <c r="U269" i="10" s="1"/>
  <c r="V269" i="10" s="1"/>
  <c r="T129" i="10"/>
  <c r="U129" i="10" s="1"/>
  <c r="T100" i="10"/>
  <c r="U100" i="10" s="1"/>
  <c r="R38" i="10"/>
  <c r="R152" i="10"/>
  <c r="V152" i="10" s="1"/>
  <c r="R216" i="10"/>
  <c r="V216" i="10" s="1"/>
  <c r="T73" i="10"/>
  <c r="U73" i="10" s="1"/>
  <c r="R282" i="10"/>
  <c r="V282" i="10" s="1"/>
  <c r="T271" i="10"/>
  <c r="U271" i="10" s="1"/>
  <c r="R293" i="10"/>
  <c r="V293" i="10" s="1"/>
  <c r="R318" i="10"/>
  <c r="T303" i="10"/>
  <c r="U303" i="10" s="1"/>
  <c r="T186" i="10"/>
  <c r="U186" i="10" s="1"/>
  <c r="N264" i="10"/>
  <c r="R264" i="10" s="1"/>
  <c r="V264" i="10" s="1"/>
  <c r="T166" i="10"/>
  <c r="U166" i="10" s="1"/>
  <c r="T190" i="10"/>
  <c r="U190" i="10" s="1"/>
  <c r="V190" i="10" s="1"/>
  <c r="T89" i="10"/>
  <c r="U89" i="10" s="1"/>
  <c r="T184" i="10"/>
  <c r="U184" i="10" s="1"/>
  <c r="V184" i="10" s="1"/>
  <c r="T203" i="10"/>
  <c r="U203" i="10" s="1"/>
  <c r="R242" i="10"/>
  <c r="R233" i="10"/>
  <c r="V37" i="10"/>
  <c r="R298" i="10"/>
  <c r="V298" i="10" s="1"/>
  <c r="V217" i="10"/>
  <c r="R133" i="10"/>
  <c r="T314" i="10"/>
  <c r="U314" i="10" s="1"/>
  <c r="V314" i="10" s="1"/>
  <c r="R189" i="10"/>
  <c r="V189" i="10" s="1"/>
  <c r="R144" i="10"/>
  <c r="N108" i="10"/>
  <c r="R108" i="10" s="1"/>
  <c r="T316" i="10"/>
  <c r="U316" i="10" s="1"/>
  <c r="T177" i="10"/>
  <c r="U177" i="10" s="1"/>
  <c r="N173" i="10"/>
  <c r="R173" i="10" s="1"/>
  <c r="T38" i="10"/>
  <c r="U38" i="10" s="1"/>
  <c r="R34" i="10"/>
  <c r="R234" i="10"/>
  <c r="V234" i="10" s="1"/>
  <c r="N271" i="10"/>
  <c r="R271" i="10" s="1"/>
  <c r="T318" i="10"/>
  <c r="U318" i="10" s="1"/>
  <c r="V245" i="10"/>
  <c r="T168" i="10"/>
  <c r="U168" i="10" s="1"/>
  <c r="T266" i="10"/>
  <c r="U266" i="10" s="1"/>
  <c r="V266" i="10" s="1"/>
  <c r="T95" i="10"/>
  <c r="U95" i="10" s="1"/>
  <c r="R72" i="10"/>
  <c r="V72" i="10" s="1"/>
  <c r="N140" i="10"/>
  <c r="R140" i="10" s="1"/>
  <c r="V140" i="10" s="1"/>
  <c r="T196" i="10"/>
  <c r="U196" i="10" s="1"/>
  <c r="V196" i="10" s="1"/>
  <c r="T167" i="10"/>
  <c r="U167" i="10" s="1"/>
  <c r="V167" i="10" s="1"/>
  <c r="T258" i="10"/>
  <c r="U258" i="10" s="1"/>
  <c r="T233" i="10"/>
  <c r="U233" i="10" s="1"/>
  <c r="T219" i="10"/>
  <c r="U219" i="10" s="1"/>
  <c r="T291" i="10"/>
  <c r="U291" i="10" s="1"/>
  <c r="V291" i="10" s="1"/>
  <c r="T133" i="10"/>
  <c r="U133" i="10" s="1"/>
  <c r="V61" i="10"/>
  <c r="T239" i="10"/>
  <c r="U239" i="10" s="1"/>
  <c r="V239" i="10" s="1"/>
  <c r="R241" i="10"/>
  <c r="R148" i="10"/>
  <c r="V148" i="10" s="1"/>
  <c r="N214" i="10"/>
  <c r="R214" i="10" s="1"/>
  <c r="V214" i="10" s="1"/>
  <c r="T108" i="10"/>
  <c r="U108" i="10" s="1"/>
  <c r="R315" i="10"/>
  <c r="V315" i="10" s="1"/>
  <c r="T192" i="10"/>
  <c r="U192" i="10" s="1"/>
  <c r="N316" i="10"/>
  <c r="R316" i="10" s="1"/>
  <c r="T77" i="10"/>
  <c r="U77" i="10" s="1"/>
  <c r="V77" i="10" s="1"/>
  <c r="T173" i="10"/>
  <c r="U173" i="10" s="1"/>
  <c r="R251" i="10"/>
  <c r="T181" i="10"/>
  <c r="U181" i="10" s="1"/>
  <c r="R7" i="10"/>
  <c r="V7" i="10" s="1"/>
  <c r="N27" i="10"/>
  <c r="R27" i="10" s="1"/>
  <c r="V27" i="10" s="1"/>
  <c r="T11" i="10"/>
  <c r="U11" i="10" s="1"/>
  <c r="V11" i="10" s="1"/>
  <c r="R71" i="10"/>
  <c r="V71" i="10" s="1"/>
  <c r="R303" i="10"/>
  <c r="R168" i="10"/>
  <c r="R171" i="10"/>
  <c r="N187" i="10"/>
  <c r="R187" i="10" s="1"/>
  <c r="R95" i="10"/>
  <c r="R111" i="10"/>
  <c r="N84" i="10"/>
  <c r="R84" i="10" s="1"/>
  <c r="V84" i="10" s="1"/>
  <c r="T142" i="10"/>
  <c r="U142" i="10" s="1"/>
  <c r="V142" i="10" s="1"/>
  <c r="T211" i="10"/>
  <c r="U211" i="10" s="1"/>
  <c r="V211" i="10" s="1"/>
  <c r="R258" i="10"/>
  <c r="N143" i="10"/>
  <c r="R143" i="10" s="1"/>
  <c r="R280" i="10"/>
  <c r="V280" i="10" s="1"/>
  <c r="N219" i="10"/>
  <c r="R219" i="10" s="1"/>
  <c r="R192" i="10"/>
  <c r="T36" i="10"/>
  <c r="U36" i="10" s="1"/>
  <c r="V36" i="10" s="1"/>
  <c r="R181" i="10"/>
  <c r="T259" i="10"/>
  <c r="U259" i="10" s="1"/>
  <c r="V259" i="10" s="1"/>
  <c r="N296" i="10"/>
  <c r="R296" i="10" s="1"/>
  <c r="T103" i="10"/>
  <c r="U103" i="10" s="1"/>
  <c r="V103" i="10" s="1"/>
  <c r="N50" i="10"/>
  <c r="R50" i="10" s="1"/>
  <c r="V50" i="10" s="1"/>
  <c r="T263" i="10"/>
  <c r="U263" i="10" s="1"/>
  <c r="V263" i="10" s="1"/>
  <c r="T171" i="10"/>
  <c r="U171" i="10" s="1"/>
  <c r="T187" i="10"/>
  <c r="U187" i="10" s="1"/>
  <c r="N213" i="10"/>
  <c r="R213" i="10" s="1"/>
  <c r="N68" i="10"/>
  <c r="R68" i="10" s="1"/>
  <c r="V68" i="10" s="1"/>
  <c r="R105" i="10"/>
  <c r="T143" i="10"/>
  <c r="U143" i="10" s="1"/>
  <c r="T249" i="10"/>
  <c r="U249" i="10" s="1"/>
  <c r="V249" i="10" s="1"/>
  <c r="N15" i="10"/>
  <c r="R15" i="10" s="1"/>
  <c r="V15" i="10" s="1"/>
  <c r="T146" i="10"/>
  <c r="U146" i="10" s="1"/>
  <c r="V146" i="10" s="1"/>
  <c r="R230" i="10"/>
  <c r="V230" i="10" s="1"/>
  <c r="R267" i="10"/>
  <c r="R306" i="10"/>
  <c r="R20" i="10"/>
  <c r="V20" i="10" s="1"/>
  <c r="R157" i="10"/>
  <c r="V157" i="10" s="1"/>
  <c r="R109" i="10"/>
  <c r="T251" i="10"/>
  <c r="U251" i="10" s="1"/>
  <c r="N207" i="10"/>
  <c r="R207" i="10" s="1"/>
  <c r="N79" i="10"/>
  <c r="R79" i="10" s="1"/>
  <c r="R299" i="10"/>
  <c r="V299" i="10" s="1"/>
  <c r="R289" i="10"/>
  <c r="V289" i="10" s="1"/>
  <c r="T296" i="10"/>
  <c r="U296" i="10" s="1"/>
  <c r="T86" i="10"/>
  <c r="U86" i="10" s="1"/>
  <c r="V86" i="10" s="1"/>
  <c r="T104" i="10"/>
  <c r="U104" i="10" s="1"/>
  <c r="T175" i="10"/>
  <c r="U175" i="10" s="1"/>
  <c r="V175" i="10" s="1"/>
  <c r="T111" i="10"/>
  <c r="U111" i="10" s="1"/>
  <c r="T213" i="10"/>
  <c r="U213" i="10" s="1"/>
  <c r="T105" i="10"/>
  <c r="U105" i="10" s="1"/>
  <c r="N297" i="10"/>
  <c r="R297" i="10" s="1"/>
  <c r="T145" i="10"/>
  <c r="U145" i="10" s="1"/>
  <c r="T154" i="10"/>
  <c r="U154" i="10" s="1"/>
  <c r="T208" i="10"/>
  <c r="U208" i="10" s="1"/>
  <c r="V208" i="10" s="1"/>
  <c r="T180" i="10"/>
  <c r="U180" i="10" s="1"/>
  <c r="R118" i="10"/>
  <c r="R236" i="10"/>
  <c r="T267" i="10"/>
  <c r="U267" i="10" s="1"/>
  <c r="N88" i="10"/>
  <c r="R88" i="10" s="1"/>
  <c r="V88" i="10" s="1"/>
  <c r="T306" i="10"/>
  <c r="U306" i="10" s="1"/>
  <c r="R199" i="10"/>
  <c r="V199" i="10" s="1"/>
  <c r="T109" i="10"/>
  <c r="U109" i="10" s="1"/>
  <c r="R305" i="10"/>
  <c r="V305" i="10" s="1"/>
  <c r="T207" i="10"/>
  <c r="U207" i="10" s="1"/>
  <c r="T79" i="10"/>
  <c r="U79" i="10" s="1"/>
  <c r="R138" i="10"/>
  <c r="V138" i="10" s="1"/>
  <c r="N272" i="10"/>
  <c r="R272" i="10" s="1"/>
  <c r="R206" i="10"/>
  <c r="V206" i="10" s="1"/>
  <c r="T247" i="10"/>
  <c r="U247" i="10" s="1"/>
  <c r="V247" i="10" s="1"/>
  <c r="R49" i="10"/>
  <c r="R164" i="10"/>
  <c r="V164" i="10" s="1"/>
  <c r="R91" i="10"/>
  <c r="V91" i="10" s="1"/>
  <c r="N104" i="10"/>
  <c r="R104" i="10" s="1"/>
  <c r="N76" i="10"/>
  <c r="R76" i="10" s="1"/>
  <c r="V76" i="10" s="1"/>
  <c r="R221" i="10"/>
  <c r="V221" i="10" s="1"/>
  <c r="R117" i="10"/>
  <c r="V117" i="10" s="1"/>
  <c r="V250" i="10"/>
  <c r="T297" i="10"/>
  <c r="U297" i="10" s="1"/>
  <c r="R145" i="10"/>
  <c r="T276" i="10"/>
  <c r="U276" i="10" s="1"/>
  <c r="R154" i="10"/>
  <c r="T51" i="10"/>
  <c r="U51" i="10" s="1"/>
  <c r="V51" i="10" s="1"/>
  <c r="N180" i="10"/>
  <c r="R180" i="10" s="1"/>
  <c r="R261" i="10"/>
  <c r="V261" i="10" s="1"/>
  <c r="T118" i="10"/>
  <c r="U118" i="10" s="1"/>
  <c r="T160" i="10"/>
  <c r="U160" i="10" s="1"/>
  <c r="V160" i="10" s="1"/>
  <c r="R155" i="10"/>
  <c r="V155" i="10" s="1"/>
  <c r="R321" i="10"/>
  <c r="V321" i="10" s="1"/>
  <c r="T236" i="10"/>
  <c r="U236" i="10" s="1"/>
  <c r="T240" i="10"/>
  <c r="U240" i="10" s="1"/>
  <c r="T275" i="10"/>
  <c r="U275" i="10" s="1"/>
  <c r="V275" i="10" s="1"/>
  <c r="V26" i="10"/>
  <c r="T310" i="10"/>
  <c r="U310" i="10" s="1"/>
  <c r="T156" i="10"/>
  <c r="U156" i="10" s="1"/>
  <c r="V156" i="10" s="1"/>
  <c r="R130" i="10"/>
  <c r="V130" i="10" s="1"/>
  <c r="R18" i="10"/>
  <c r="N63" i="10"/>
  <c r="R63" i="10" s="1"/>
  <c r="V63" i="10" s="1"/>
  <c r="T114" i="10"/>
  <c r="U114" i="10" s="1"/>
  <c r="T272" i="10"/>
  <c r="U272" i="10" s="1"/>
  <c r="R55" i="10"/>
  <c r="V55" i="10" s="1"/>
  <c r="T49" i="10"/>
  <c r="U49" i="10" s="1"/>
  <c r="V83" i="10"/>
  <c r="N218" i="10"/>
  <c r="R218" i="10" s="1"/>
  <c r="N126" i="10"/>
  <c r="R126" i="10" s="1"/>
  <c r="N75" i="10"/>
  <c r="R75" i="10" s="1"/>
  <c r="V75" i="10" s="1"/>
  <c r="R201" i="10"/>
  <c r="V201" i="10" s="1"/>
  <c r="T14" i="10"/>
  <c r="U14" i="10" s="1"/>
  <c r="V14" i="10" s="1"/>
  <c r="R60" i="10"/>
  <c r="V60" i="10" s="1"/>
  <c r="N227" i="10"/>
  <c r="R227" i="10" s="1"/>
  <c r="N265" i="10"/>
  <c r="R265" i="10" s="1"/>
  <c r="V265" i="10" s="1"/>
  <c r="T29" i="10"/>
  <c r="U29" i="10" s="1"/>
  <c r="V29" i="10" s="1"/>
  <c r="R70" i="10"/>
  <c r="T66" i="10"/>
  <c r="U66" i="10" s="1"/>
  <c r="V82" i="10"/>
  <c r="T12" i="10"/>
  <c r="U12" i="10" s="1"/>
  <c r="V12" i="10" s="1"/>
  <c r="T284" i="10"/>
  <c r="U284" i="10" s="1"/>
  <c r="V284" i="10" s="1"/>
  <c r="T182" i="10"/>
  <c r="U182" i="10" s="1"/>
  <c r="R240" i="10"/>
  <c r="N42" i="10"/>
  <c r="R42" i="10" s="1"/>
  <c r="V42" i="10" s="1"/>
  <c r="R286" i="10"/>
  <c r="N310" i="10"/>
  <c r="R310" i="10" s="1"/>
  <c r="R30" i="10"/>
  <c r="V30" i="10" s="1"/>
  <c r="T110" i="10"/>
  <c r="U110" i="10" s="1"/>
  <c r="N212" i="10"/>
  <c r="R212" i="10" s="1"/>
  <c r="T18" i="10"/>
  <c r="U18" i="10" s="1"/>
  <c r="R43" i="10"/>
  <c r="N23" i="10"/>
  <c r="R23" i="10" s="1"/>
  <c r="N114" i="10"/>
  <c r="R114" i="10" s="1"/>
  <c r="N150" i="10"/>
  <c r="R150" i="10" s="1"/>
  <c r="T244" i="10"/>
  <c r="U244" i="10" s="1"/>
  <c r="V244" i="10" s="1"/>
  <c r="T69" i="10"/>
  <c r="U69" i="10" s="1"/>
  <c r="V69" i="10" s="1"/>
  <c r="N107" i="10"/>
  <c r="R107" i="10" s="1"/>
  <c r="T218" i="10"/>
  <c r="U218" i="10" s="1"/>
  <c r="N151" i="10"/>
  <c r="R151" i="10" s="1"/>
  <c r="N243" i="10"/>
  <c r="R243" i="10" s="1"/>
  <c r="T126" i="10"/>
  <c r="U126" i="10" s="1"/>
  <c r="R116" i="10"/>
  <c r="V116" i="10" s="1"/>
  <c r="N288" i="10"/>
  <c r="R288" i="10" s="1"/>
  <c r="V288" i="10" s="1"/>
  <c r="R163" i="10"/>
  <c r="T227" i="10"/>
  <c r="U227" i="10" s="1"/>
  <c r="N276" i="10"/>
  <c r="R276" i="10" s="1"/>
  <c r="N113" i="10"/>
  <c r="R113" i="10" s="1"/>
  <c r="N64" i="10"/>
  <c r="R64" i="10" s="1"/>
  <c r="T285" i="10"/>
  <c r="U285" i="10" s="1"/>
  <c r="V285" i="10" s="1"/>
  <c r="T70" i="10"/>
  <c r="U70" i="10" s="1"/>
  <c r="N309" i="10"/>
  <c r="R309" i="10" s="1"/>
  <c r="V309" i="10" s="1"/>
  <c r="N66" i="10"/>
  <c r="R66" i="10" s="1"/>
  <c r="V5" i="10" l="1"/>
  <c r="O81" i="6"/>
  <c r="P81" i="6" s="1"/>
  <c r="U1673" i="6"/>
  <c r="V1673" i="6" s="1"/>
  <c r="W1673" i="6" s="1"/>
  <c r="U1745" i="6"/>
  <c r="V1745" i="6" s="1"/>
  <c r="W1745" i="6" s="1"/>
  <c r="O1727" i="6"/>
  <c r="P1727" i="6" s="1"/>
  <c r="U1030" i="6"/>
  <c r="V1030" i="6" s="1"/>
  <c r="W1030" i="6" s="1"/>
  <c r="U1731" i="6"/>
  <c r="V1731" i="6" s="1"/>
  <c r="W1731" i="6" s="1"/>
  <c r="O1712" i="6"/>
  <c r="P1712" i="6" s="1"/>
  <c r="O1748" i="6"/>
  <c r="P1748" i="6" s="1"/>
  <c r="U1742" i="6"/>
  <c r="V1742" i="6" s="1"/>
  <c r="W1742" i="6" s="1"/>
  <c r="O1702" i="6"/>
  <c r="P1702" i="6" s="1"/>
  <c r="O1713" i="6"/>
  <c r="P1713" i="6" s="1"/>
  <c r="U1693" i="6"/>
  <c r="V1693" i="6" s="1"/>
  <c r="W1693" i="6" s="1"/>
  <c r="O1687" i="6"/>
  <c r="P1687" i="6" s="1"/>
  <c r="O1685" i="6"/>
  <c r="P1685" i="6" s="1"/>
  <c r="O1682" i="6"/>
  <c r="P1682" i="6" s="1"/>
  <c r="O1743" i="6"/>
  <c r="P1743" i="6" s="1"/>
  <c r="O1697" i="6"/>
  <c r="P1697" i="6" s="1"/>
  <c r="T1697" i="6" s="1"/>
  <c r="U1733" i="6"/>
  <c r="V1733" i="6" s="1"/>
  <c r="W1733" i="6" s="1"/>
  <c r="U1771" i="6"/>
  <c r="V1771" i="6" s="1"/>
  <c r="W1771" i="6" s="1"/>
  <c r="U1690" i="6"/>
  <c r="V1690" i="6" s="1"/>
  <c r="W1690" i="6" s="1"/>
  <c r="U1772" i="6"/>
  <c r="V1772" i="6" s="1"/>
  <c r="W1772" i="6" s="1"/>
  <c r="O1759" i="6"/>
  <c r="P1759" i="6" s="1"/>
  <c r="T1759" i="6" s="1"/>
  <c r="O1689" i="6"/>
  <c r="P1689" i="6" s="1"/>
  <c r="O1773" i="6"/>
  <c r="P1773" i="6" s="1"/>
  <c r="U1696" i="6"/>
  <c r="V1696" i="6" s="1"/>
  <c r="W1696" i="6" s="1"/>
  <c r="U1752" i="6"/>
  <c r="V1752" i="6" s="1"/>
  <c r="W1752" i="6" s="1"/>
  <c r="O1698" i="6"/>
  <c r="P1698" i="6" s="1"/>
  <c r="U1723" i="6"/>
  <c r="V1723" i="6" s="1"/>
  <c r="W1723" i="6" s="1"/>
  <c r="O1750" i="6"/>
  <c r="P1750" i="6" s="1"/>
  <c r="U1688" i="6"/>
  <c r="V1688" i="6" s="1"/>
  <c r="W1688" i="6" s="1"/>
  <c r="U1675" i="6"/>
  <c r="V1675" i="6" s="1"/>
  <c r="W1675" i="6" s="1"/>
  <c r="O1732" i="6"/>
  <c r="P1732" i="6" s="1"/>
  <c r="O1707" i="6"/>
  <c r="P1707" i="6" s="1"/>
  <c r="T1707" i="6" s="1"/>
  <c r="U1715" i="6"/>
  <c r="V1715" i="6" s="1"/>
  <c r="W1715" i="6" s="1"/>
  <c r="O1674" i="6"/>
  <c r="P1674" i="6" s="1"/>
  <c r="U1720" i="6"/>
  <c r="V1720" i="6" s="1"/>
  <c r="W1720" i="6" s="1"/>
  <c r="U1770" i="6"/>
  <c r="V1770" i="6" s="1"/>
  <c r="W1770" i="6" s="1"/>
  <c r="O1740" i="6"/>
  <c r="P1740" i="6" s="1"/>
  <c r="U1709" i="6"/>
  <c r="V1709" i="6" s="1"/>
  <c r="W1709" i="6" s="1"/>
  <c r="O1681" i="6"/>
  <c r="P1681" i="6" s="1"/>
  <c r="O1701" i="6"/>
  <c r="P1701" i="6" s="1"/>
  <c r="U1692" i="6"/>
  <c r="V1692" i="6" s="1"/>
  <c r="W1692" i="6" s="1"/>
  <c r="O1708" i="6"/>
  <c r="P1708" i="6" s="1"/>
  <c r="U1716" i="6"/>
  <c r="V1716" i="6" s="1"/>
  <c r="W1716" i="6" s="1"/>
  <c r="U1704" i="6"/>
  <c r="V1704" i="6" s="1"/>
  <c r="W1704" i="6" s="1"/>
  <c r="U1695" i="6"/>
  <c r="V1695" i="6" s="1"/>
  <c r="W1695" i="6" s="1"/>
  <c r="U1735" i="6"/>
  <c r="V1735" i="6" s="1"/>
  <c r="W1735" i="6" s="1"/>
  <c r="O1677" i="6"/>
  <c r="P1677" i="6" s="1"/>
  <c r="T1677" i="6" s="1"/>
  <c r="U1767" i="6"/>
  <c r="V1767" i="6" s="1"/>
  <c r="W1767" i="6" s="1"/>
  <c r="U1684" i="6"/>
  <c r="V1684" i="6" s="1"/>
  <c r="W1684" i="6" s="1"/>
  <c r="U1738" i="6"/>
  <c r="V1738" i="6" s="1"/>
  <c r="W1738" i="6" s="1"/>
  <c r="U1686" i="6"/>
  <c r="V1686" i="6" s="1"/>
  <c r="W1686" i="6" s="1"/>
  <c r="O1768" i="6"/>
  <c r="P1768" i="6" s="1"/>
  <c r="T1768" i="6" s="1"/>
  <c r="U1725" i="6"/>
  <c r="V1725" i="6" s="1"/>
  <c r="W1725" i="6" s="1"/>
  <c r="O1703" i="6"/>
  <c r="P1703" i="6" s="1"/>
  <c r="T1703" i="6" s="1"/>
  <c r="O1714" i="6"/>
  <c r="P1714" i="6" s="1"/>
  <c r="O1736" i="6"/>
  <c r="P1736" i="6" s="1"/>
  <c r="T1736" i="6" s="1"/>
  <c r="T1879" i="6"/>
  <c r="V245" i="6"/>
  <c r="W245" i="6" s="1"/>
  <c r="V1707" i="6"/>
  <c r="W1707" i="6" s="1"/>
  <c r="V1727" i="6"/>
  <c r="W1727" i="6" s="1"/>
  <c r="V405" i="6"/>
  <c r="W405" i="6" s="1"/>
  <c r="V2123" i="6"/>
  <c r="W2123" i="6" s="1"/>
  <c r="V1497" i="6"/>
  <c r="W1497" i="6" s="1"/>
  <c r="V875" i="6"/>
  <c r="W875" i="6" s="1"/>
  <c r="T653" i="6"/>
  <c r="P1040" i="6"/>
  <c r="T1040" i="6" s="1"/>
  <c r="V2035" i="6"/>
  <c r="W2035" i="6" s="1"/>
  <c r="T2330" i="6"/>
  <c r="V1555" i="6"/>
  <c r="W1555" i="6" s="1"/>
  <c r="V1072" i="6"/>
  <c r="W1072" i="6" s="1"/>
  <c r="V2186" i="6"/>
  <c r="W2186" i="6" s="1"/>
  <c r="V514" i="6"/>
  <c r="W514" i="6" s="1"/>
  <c r="V1874" i="6"/>
  <c r="W1874" i="6" s="1"/>
  <c r="P1624" i="6"/>
  <c r="T1624" i="6" s="1"/>
  <c r="V1351" i="6"/>
  <c r="W1351" i="6" s="1"/>
  <c r="V1823" i="6"/>
  <c r="W1823" i="6" s="1"/>
  <c r="T228" i="6"/>
  <c r="V2259" i="6"/>
  <c r="W2259" i="6" s="1"/>
  <c r="T1555" i="6"/>
  <c r="V228" i="6"/>
  <c r="W228" i="6" s="1"/>
  <c r="P916" i="6"/>
  <c r="T916" i="6" s="1"/>
  <c r="T2261" i="6"/>
  <c r="T920" i="6"/>
  <c r="T105" i="6"/>
  <c r="T906" i="6"/>
  <c r="T928" i="6"/>
  <c r="V1372" i="6"/>
  <c r="W1372" i="6" s="1"/>
  <c r="T49" i="6"/>
  <c r="V1879" i="6"/>
  <c r="W1879" i="6" s="1"/>
  <c r="V906" i="6"/>
  <c r="W906" i="6" s="1"/>
  <c r="P650" i="6"/>
  <c r="T650" i="6" s="1"/>
  <c r="V1499" i="6"/>
  <c r="W1499" i="6" s="1"/>
  <c r="V928" i="6"/>
  <c r="W928" i="6" s="1"/>
  <c r="T272" i="6"/>
  <c r="T1372" i="6"/>
  <c r="V1631" i="6"/>
  <c r="W1631" i="6" s="1"/>
  <c r="T982" i="6"/>
  <c r="V2327" i="6"/>
  <c r="W2327" i="6" s="1"/>
  <c r="T2267" i="6"/>
  <c r="V2261" i="6"/>
  <c r="W2261" i="6" s="1"/>
  <c r="T1496" i="6"/>
  <c r="V404" i="6"/>
  <c r="W404" i="6" s="1"/>
  <c r="P1320" i="6"/>
  <c r="T1320" i="6" s="1"/>
  <c r="V1062" i="6"/>
  <c r="W1062" i="6" s="1"/>
  <c r="V1434" i="6"/>
  <c r="W1434" i="6" s="1"/>
  <c r="V650" i="6"/>
  <c r="W650" i="6" s="1"/>
  <c r="V1262" i="6"/>
  <c r="W1262" i="6" s="1"/>
  <c r="V479" i="6"/>
  <c r="W479" i="6" s="1"/>
  <c r="V272" i="6"/>
  <c r="W272" i="6" s="1"/>
  <c r="V2056" i="6"/>
  <c r="W2056" i="6" s="1"/>
  <c r="P1829" i="6"/>
  <c r="T1829" i="6" s="1"/>
  <c r="V916" i="6"/>
  <c r="W916" i="6" s="1"/>
  <c r="V2267" i="6"/>
  <c r="W2267" i="6" s="1"/>
  <c r="T1082" i="6"/>
  <c r="V1320" i="6"/>
  <c r="W1320" i="6" s="1"/>
  <c r="P1434" i="6"/>
  <c r="T1434" i="6" s="1"/>
  <c r="P939" i="6"/>
  <c r="T939" i="6" s="1"/>
  <c r="T710" i="6"/>
  <c r="T1631" i="6"/>
  <c r="V509" i="6"/>
  <c r="W509" i="6" s="1"/>
  <c r="V1136" i="6"/>
  <c r="W1136" i="6" s="1"/>
  <c r="T2327" i="6"/>
  <c r="V68" i="6"/>
  <c r="W68" i="6" s="1"/>
  <c r="P1451" i="6"/>
  <c r="T1451" i="6" s="1"/>
  <c r="P1232" i="6"/>
  <c r="T1232" i="6" s="1"/>
  <c r="T1725" i="6"/>
  <c r="T1056" i="6"/>
  <c r="V2252" i="6"/>
  <c r="W2252" i="6" s="1"/>
  <c r="V939" i="6"/>
  <c r="W939" i="6" s="1"/>
  <c r="P1341" i="6"/>
  <c r="T1341" i="6" s="1"/>
  <c r="V1920" i="6"/>
  <c r="W1920" i="6" s="1"/>
  <c r="P1344" i="6"/>
  <c r="T1344" i="6" s="1"/>
  <c r="T1690" i="6"/>
  <c r="T1515" i="6"/>
  <c r="V1964" i="6"/>
  <c r="W1964" i="6" s="1"/>
  <c r="P907" i="6"/>
  <c r="T907" i="6" s="1"/>
  <c r="P2252" i="6"/>
  <c r="T2252" i="6" s="1"/>
  <c r="V663" i="6"/>
  <c r="W663" i="6" s="1"/>
  <c r="P1920" i="6"/>
  <c r="T1920" i="6" s="1"/>
  <c r="V1956" i="6"/>
  <c r="W1956" i="6" s="1"/>
  <c r="P1673" i="6"/>
  <c r="T1673" i="6" s="1"/>
  <c r="P1881" i="6"/>
  <c r="T1881" i="6" s="1"/>
  <c r="P1964" i="6"/>
  <c r="T1964" i="6" s="1"/>
  <c r="V1571" i="6"/>
  <c r="W1571" i="6" s="1"/>
  <c r="T2259" i="6"/>
  <c r="V1082" i="6"/>
  <c r="W1082" i="6" s="1"/>
  <c r="V1070" i="6"/>
  <c r="W1070" i="6" s="1"/>
  <c r="P1783" i="6"/>
  <c r="T1783" i="6" s="1"/>
  <c r="P2297" i="6"/>
  <c r="T2297" i="6" s="1"/>
  <c r="V761" i="6"/>
  <c r="W761" i="6" s="1"/>
  <c r="V136" i="6"/>
  <c r="W136" i="6" s="1"/>
  <c r="V907" i="6"/>
  <c r="W907" i="6" s="1"/>
  <c r="V1507" i="6"/>
  <c r="W1507" i="6" s="1"/>
  <c r="V1488" i="6"/>
  <c r="W1488" i="6" s="1"/>
  <c r="P443" i="6"/>
  <c r="T443" i="6" s="1"/>
  <c r="V1441" i="6"/>
  <c r="W1441" i="6" s="1"/>
  <c r="V1813" i="6"/>
  <c r="W1813" i="6" s="1"/>
  <c r="V1205" i="6"/>
  <c r="W1205" i="6" s="1"/>
  <c r="V476" i="6"/>
  <c r="W476" i="6" s="1"/>
  <c r="V2297" i="6"/>
  <c r="W2297" i="6" s="1"/>
  <c r="V1783" i="6"/>
  <c r="W1783" i="6" s="1"/>
  <c r="T476" i="6"/>
  <c r="V1446" i="6"/>
  <c r="W1446" i="6" s="1"/>
  <c r="V587" i="6"/>
  <c r="W587" i="6" s="1"/>
  <c r="V1298" i="6"/>
  <c r="W1298" i="6" s="1"/>
  <c r="P1488" i="6"/>
  <c r="T1488" i="6" s="1"/>
  <c r="T663" i="6"/>
  <c r="T1113" i="6"/>
  <c r="T1595" i="6"/>
  <c r="V443" i="6"/>
  <c r="W443" i="6" s="1"/>
  <c r="V995" i="6"/>
  <c r="W995" i="6" s="1"/>
  <c r="P1813" i="6"/>
  <c r="T1813" i="6" s="1"/>
  <c r="P1441" i="6"/>
  <c r="T1441" i="6" s="1"/>
  <c r="P2164" i="6"/>
  <c r="T2164" i="6" s="1"/>
  <c r="T761" i="6"/>
  <c r="P1511" i="6"/>
  <c r="T1511" i="6" s="1"/>
  <c r="V1119" i="6"/>
  <c r="W1119" i="6" s="1"/>
  <c r="V1583" i="6"/>
  <c r="W1583" i="6" s="1"/>
  <c r="V1595" i="6"/>
  <c r="W1595" i="6" s="1"/>
  <c r="P1669" i="6"/>
  <c r="T1669" i="6" s="1"/>
  <c r="V1283" i="6"/>
  <c r="W1283" i="6" s="1"/>
  <c r="T1803" i="6"/>
  <c r="V1855" i="6"/>
  <c r="W1855" i="6" s="1"/>
  <c r="T1446" i="6"/>
  <c r="V1925" i="6"/>
  <c r="W1925" i="6" s="1"/>
  <c r="P539" i="6"/>
  <c r="T539" i="6" s="1"/>
  <c r="V1511" i="6"/>
  <c r="W1511" i="6" s="1"/>
  <c r="P1119" i="6"/>
  <c r="T1119" i="6" s="1"/>
  <c r="T1083" i="6"/>
  <c r="T587" i="6"/>
  <c r="V1912" i="6"/>
  <c r="W1912" i="6" s="1"/>
  <c r="P1810" i="6"/>
  <c r="T1810" i="6" s="1"/>
  <c r="P1853" i="6"/>
  <c r="T1853" i="6" s="1"/>
  <c r="V1669" i="6"/>
  <c r="W1669" i="6" s="1"/>
  <c r="V1816" i="6"/>
  <c r="W1816" i="6" s="1"/>
  <c r="V343" i="6"/>
  <c r="W343" i="6" s="1"/>
  <c r="T913" i="6"/>
  <c r="T754" i="6"/>
  <c r="P938" i="6"/>
  <c r="T938" i="6" s="1"/>
  <c r="V539" i="6"/>
  <c r="W539" i="6" s="1"/>
  <c r="V484" i="6"/>
  <c r="W484" i="6" s="1"/>
  <c r="V1822" i="6"/>
  <c r="W1822" i="6" s="1"/>
  <c r="V1884" i="6"/>
  <c r="W1884" i="6" s="1"/>
  <c r="V1495" i="6"/>
  <c r="W1495" i="6" s="1"/>
  <c r="V1083" i="6"/>
  <c r="W1083" i="6" s="1"/>
  <c r="T1583" i="6"/>
  <c r="V2263" i="6"/>
  <c r="W2263" i="6" s="1"/>
  <c r="P2107" i="6"/>
  <c r="T2107" i="6" s="1"/>
  <c r="V187" i="6"/>
  <c r="W187" i="6" s="1"/>
  <c r="T343" i="6"/>
  <c r="V1882" i="6"/>
  <c r="W1882" i="6" s="1"/>
  <c r="T1855" i="6"/>
  <c r="T1925" i="6"/>
  <c r="T1495" i="6"/>
  <c r="P2263" i="6"/>
  <c r="T2263" i="6" s="1"/>
  <c r="P187" i="6"/>
  <c r="T187" i="6" s="1"/>
  <c r="V1074" i="6"/>
  <c r="W1074" i="6" s="1"/>
  <c r="V1908" i="6"/>
  <c r="W1908" i="6" s="1"/>
  <c r="V913" i="6"/>
  <c r="W913" i="6" s="1"/>
  <c r="T1822" i="6"/>
  <c r="V1292" i="6"/>
  <c r="W1292" i="6" s="1"/>
  <c r="T1882" i="6"/>
  <c r="V418" i="6"/>
  <c r="W418" i="6" s="1"/>
  <c r="V1544" i="6"/>
  <c r="W1544" i="6" s="1"/>
  <c r="P1908" i="6"/>
  <c r="T1908" i="6" s="1"/>
  <c r="P236" i="6"/>
  <c r="T236" i="6" s="1"/>
  <c r="V1966" i="6"/>
  <c r="W1966" i="6" s="1"/>
  <c r="P2273" i="6"/>
  <c r="T2273" i="6" s="1"/>
  <c r="V1230" i="6"/>
  <c r="W1230" i="6" s="1"/>
  <c r="V1713" i="6"/>
  <c r="W1713" i="6" s="1"/>
  <c r="P2105" i="6"/>
  <c r="T2105" i="6" s="1"/>
  <c r="P1614" i="6"/>
  <c r="T1614" i="6" s="1"/>
  <c r="P1292" i="6"/>
  <c r="T1292" i="6" s="1"/>
  <c r="T1958" i="6"/>
  <c r="T1074" i="6"/>
  <c r="T418" i="6"/>
  <c r="T1544" i="6"/>
  <c r="P1586" i="6"/>
  <c r="T1586" i="6" s="1"/>
  <c r="P1230" i="6"/>
  <c r="T1230" i="6" s="1"/>
  <c r="V2295" i="6"/>
  <c r="W2295" i="6" s="1"/>
  <c r="V1852" i="6"/>
  <c r="W1852" i="6" s="1"/>
  <c r="V1068" i="6"/>
  <c r="W1068" i="6" s="1"/>
  <c r="P301" i="6"/>
  <c r="T301" i="6" s="1"/>
  <c r="P94" i="6"/>
  <c r="T94" i="6" s="1"/>
  <c r="V2105" i="6"/>
  <c r="W2105" i="6" s="1"/>
  <c r="P897" i="6"/>
  <c r="T897" i="6" s="1"/>
  <c r="T2031" i="6"/>
  <c r="V1431" i="6"/>
  <c r="W1431" i="6" s="1"/>
  <c r="V2328" i="6"/>
  <c r="W2328" i="6" s="1"/>
  <c r="V1697" i="6"/>
  <c r="W1697" i="6" s="1"/>
  <c r="V912" i="6"/>
  <c r="W912" i="6" s="1"/>
  <c r="V325" i="6"/>
  <c r="W325" i="6" s="1"/>
  <c r="V1586" i="6"/>
  <c r="W1586" i="6" s="1"/>
  <c r="T1277" i="6"/>
  <c r="V94" i="6"/>
  <c r="W94" i="6" s="1"/>
  <c r="V1826" i="6"/>
  <c r="W1826" i="6" s="1"/>
  <c r="V1942" i="6"/>
  <c r="W1942" i="6" s="1"/>
  <c r="V1356" i="6"/>
  <c r="W1356" i="6" s="1"/>
  <c r="P1431" i="6"/>
  <c r="T1431" i="6" s="1"/>
  <c r="V1958" i="6"/>
  <c r="W1958" i="6" s="1"/>
  <c r="P2328" i="6"/>
  <c r="T2328" i="6" s="1"/>
  <c r="V2124" i="6"/>
  <c r="W2124" i="6" s="1"/>
  <c r="V2294" i="6"/>
  <c r="W2294" i="6" s="1"/>
  <c r="P932" i="6"/>
  <c r="T932" i="6" s="1"/>
  <c r="T1826" i="6"/>
  <c r="P743" i="6"/>
  <c r="T743" i="6" s="1"/>
  <c r="V2116" i="6"/>
  <c r="W2116" i="6" s="1"/>
  <c r="T1796" i="6"/>
  <c r="V757" i="6"/>
  <c r="W757" i="6" s="1"/>
  <c r="V1732" i="6"/>
  <c r="W1732" i="6" s="1"/>
  <c r="V268" i="6"/>
  <c r="W268" i="6" s="1"/>
  <c r="P2294" i="6"/>
  <c r="T2294" i="6" s="1"/>
  <c r="P2178" i="6"/>
  <c r="T2178" i="6" s="1"/>
  <c r="V582" i="6"/>
  <c r="W582" i="6" s="1"/>
  <c r="V1923" i="6"/>
  <c r="W1923" i="6" s="1"/>
  <c r="V932" i="6"/>
  <c r="W932" i="6" s="1"/>
  <c r="V1792" i="6"/>
  <c r="W1792" i="6" s="1"/>
  <c r="V1931" i="6"/>
  <c r="W1931" i="6" s="1"/>
  <c r="V1275" i="6"/>
  <c r="W1275" i="6" s="1"/>
  <c r="V1633" i="6"/>
  <c r="W1633" i="6" s="1"/>
  <c r="V743" i="6"/>
  <c r="W743" i="6" s="1"/>
  <c r="P2116" i="6"/>
  <c r="T2116" i="6" s="1"/>
  <c r="V783" i="6"/>
  <c r="W783" i="6" s="1"/>
  <c r="V1086" i="6"/>
  <c r="W1086" i="6" s="1"/>
  <c r="V1796" i="6"/>
  <c r="W1796" i="6" s="1"/>
  <c r="V1812" i="6"/>
  <c r="W1812" i="6" s="1"/>
  <c r="V466" i="6"/>
  <c r="W466" i="6" s="1"/>
  <c r="T757" i="6"/>
  <c r="T268" i="6"/>
  <c r="V2178" i="6"/>
  <c r="W2178" i="6" s="1"/>
  <c r="V2253" i="6"/>
  <c r="W2253" i="6" s="1"/>
  <c r="T1923" i="6"/>
  <c r="V473" i="6"/>
  <c r="W473" i="6" s="1"/>
  <c r="V1928" i="6"/>
  <c r="W1928" i="6" s="1"/>
  <c r="P1792" i="6"/>
  <c r="T1792" i="6" s="1"/>
  <c r="T1275" i="6"/>
  <c r="V483" i="6"/>
  <c r="W483" i="6" s="1"/>
  <c r="V138" i="6"/>
  <c r="W138" i="6" s="1"/>
  <c r="V2068" i="6"/>
  <c r="W2068" i="6" s="1"/>
  <c r="T466" i="6"/>
  <c r="V192" i="6"/>
  <c r="W192" i="6" s="1"/>
  <c r="P911" i="6"/>
  <c r="T911" i="6" s="1"/>
  <c r="T2183" i="6"/>
  <c r="P2256" i="6"/>
  <c r="T2256" i="6" s="1"/>
  <c r="V1087" i="6"/>
  <c r="W1087" i="6" s="1"/>
  <c r="T297" i="6"/>
  <c r="P473" i="6"/>
  <c r="T473" i="6" s="1"/>
  <c r="T1931" i="6"/>
  <c r="V164" i="6"/>
  <c r="W164" i="6" s="1"/>
  <c r="V1759" i="6"/>
  <c r="W1759" i="6" s="1"/>
  <c r="P1557" i="6"/>
  <c r="T1557" i="6" s="1"/>
  <c r="P2060" i="6"/>
  <c r="T2060" i="6" s="1"/>
  <c r="T1812" i="6"/>
  <c r="V911" i="6"/>
  <c r="W911" i="6" s="1"/>
  <c r="P1087" i="6"/>
  <c r="T1087" i="6" s="1"/>
  <c r="T2253" i="6"/>
  <c r="V1569" i="6"/>
  <c r="W1569" i="6" s="1"/>
  <c r="V1186" i="6"/>
  <c r="W1186" i="6" s="1"/>
  <c r="P779" i="6"/>
  <c r="T779" i="6" s="1"/>
  <c r="V221" i="6"/>
  <c r="W221" i="6" s="1"/>
  <c r="V2164" i="6"/>
  <c r="W2164" i="6" s="1"/>
  <c r="T1086" i="6"/>
  <c r="V1750" i="6"/>
  <c r="W1750" i="6" s="1"/>
  <c r="V2330" i="6"/>
  <c r="W2330" i="6" s="1"/>
  <c r="T245" i="6"/>
  <c r="P1072" i="6"/>
  <c r="T1072" i="6" s="1"/>
  <c r="T2068" i="6"/>
  <c r="V1537" i="6"/>
  <c r="W1537" i="6" s="1"/>
  <c r="P514" i="6"/>
  <c r="T514" i="6" s="1"/>
  <c r="T192" i="6"/>
  <c r="V1581" i="6"/>
  <c r="W1581" i="6" s="1"/>
  <c r="P690" i="6"/>
  <c r="T690" i="6" s="1"/>
  <c r="T934" i="6"/>
  <c r="P1733" i="6"/>
  <c r="T1733" i="6" s="1"/>
  <c r="P2123" i="6"/>
  <c r="T2123" i="6" s="1"/>
  <c r="T2275" i="6"/>
  <c r="P1782" i="6"/>
  <c r="T1782" i="6" s="1"/>
  <c r="P152" i="6"/>
  <c r="T152" i="6" s="1"/>
  <c r="T875" i="6"/>
  <c r="V1040" i="6"/>
  <c r="W1040" i="6" s="1"/>
  <c r="V779" i="6"/>
  <c r="W779" i="6" s="1"/>
  <c r="V2011" i="6"/>
  <c r="W2011" i="6" s="1"/>
  <c r="V1162" i="6"/>
  <c r="W1162" i="6" s="1"/>
  <c r="V290" i="6"/>
  <c r="W290" i="6" s="1"/>
  <c r="V1084" i="6"/>
  <c r="W1084" i="6" s="1"/>
  <c r="V143" i="6"/>
  <c r="W143" i="6" s="1"/>
  <c r="V431" i="6"/>
  <c r="W431" i="6" s="1"/>
  <c r="V2270" i="6"/>
  <c r="W2270" i="6" s="1"/>
  <c r="V1791" i="6"/>
  <c r="W1791" i="6" s="1"/>
  <c r="V781" i="6"/>
  <c r="W781" i="6" s="1"/>
  <c r="V1071" i="6"/>
  <c r="W1071" i="6" s="1"/>
  <c r="V497" i="6"/>
  <c r="W497" i="6" s="1"/>
  <c r="V605" i="6"/>
  <c r="W605" i="6" s="1"/>
  <c r="V1462" i="6"/>
  <c r="W1462" i="6" s="1"/>
  <c r="V112" i="6"/>
  <c r="W112" i="6" s="1"/>
  <c r="P2087" i="6"/>
  <c r="T2087" i="6" s="1"/>
  <c r="V873" i="6"/>
  <c r="W873" i="6" s="1"/>
  <c r="P1929" i="6"/>
  <c r="T1929" i="6" s="1"/>
  <c r="V525" i="6"/>
  <c r="W525" i="6" s="1"/>
  <c r="T2268" i="6"/>
  <c r="P2187" i="6"/>
  <c r="T2187" i="6" s="1"/>
  <c r="V529" i="6"/>
  <c r="W529" i="6" s="1"/>
  <c r="V596" i="6"/>
  <c r="W596" i="6" s="1"/>
  <c r="V1604" i="6"/>
  <c r="W1604" i="6" s="1"/>
  <c r="V1817" i="6"/>
  <c r="W1817" i="6" s="1"/>
  <c r="V20" i="6"/>
  <c r="W20" i="6" s="1"/>
  <c r="V115" i="6"/>
  <c r="W115" i="6" s="1"/>
  <c r="P500" i="6"/>
  <c r="T500" i="6" s="1"/>
  <c r="V1245" i="6"/>
  <c r="W1245" i="6" s="1"/>
  <c r="T925" i="6"/>
  <c r="V1299" i="6"/>
  <c r="W1299" i="6" s="1"/>
  <c r="P1066" i="6"/>
  <c r="T1066" i="6" s="1"/>
  <c r="T2276" i="6"/>
  <c r="T1302" i="6"/>
  <c r="V2070" i="6"/>
  <c r="W2070" i="6" s="1"/>
  <c r="V1782" i="6"/>
  <c r="W1782" i="6" s="1"/>
  <c r="V2101" i="6"/>
  <c r="W2101" i="6" s="1"/>
  <c r="V2107" i="6"/>
  <c r="W2107" i="6" s="1"/>
  <c r="T1839" i="6"/>
  <c r="V1236" i="6"/>
  <c r="W1236" i="6" s="1"/>
  <c r="T616" i="6"/>
  <c r="V355" i="6"/>
  <c r="W355" i="6" s="1"/>
  <c r="V1647" i="6"/>
  <c r="W1647" i="6" s="1"/>
  <c r="V1252" i="6"/>
  <c r="W1252" i="6" s="1"/>
  <c r="V383" i="6"/>
  <c r="W383" i="6" s="1"/>
  <c r="V1479" i="6"/>
  <c r="W1479" i="6" s="1"/>
  <c r="V1096" i="6"/>
  <c r="W1096" i="6" s="1"/>
  <c r="P873" i="6"/>
  <c r="T873" i="6" s="1"/>
  <c r="T2061" i="6"/>
  <c r="V174" i="6"/>
  <c r="W174" i="6" s="1"/>
  <c r="T523" i="6"/>
  <c r="P1206" i="6"/>
  <c r="T1206" i="6" s="1"/>
  <c r="V548" i="6"/>
  <c r="W548" i="6" s="1"/>
  <c r="V114" i="6"/>
  <c r="W114" i="6" s="1"/>
  <c r="V914" i="6"/>
  <c r="W914" i="6" s="1"/>
  <c r="V1601" i="6"/>
  <c r="W1601" i="6" s="1"/>
  <c r="T1845" i="6"/>
  <c r="P115" i="6"/>
  <c r="T115" i="6" s="1"/>
  <c r="T2149" i="6"/>
  <c r="V500" i="6"/>
  <c r="W500" i="6" s="1"/>
  <c r="T1537" i="6"/>
  <c r="T912" i="6"/>
  <c r="V236" i="6"/>
  <c r="W236" i="6" s="1"/>
  <c r="V754" i="6"/>
  <c r="W754" i="6" s="1"/>
  <c r="T1070" i="6"/>
  <c r="V105" i="6"/>
  <c r="W105" i="6" s="1"/>
  <c r="T484" i="6"/>
  <c r="T1852" i="6"/>
  <c r="T1884" i="6"/>
  <c r="T1262" i="6"/>
  <c r="T1499" i="6"/>
  <c r="T2070" i="6"/>
  <c r="T2270" i="6"/>
  <c r="P2101" i="6"/>
  <c r="T2101" i="6" s="1"/>
  <c r="V301" i="6"/>
  <c r="W301" i="6" s="1"/>
  <c r="V1839" i="6"/>
  <c r="W1839" i="6" s="1"/>
  <c r="T1236" i="6"/>
  <c r="T781" i="6"/>
  <c r="V616" i="6"/>
  <c r="W616" i="6" s="1"/>
  <c r="P1942" i="6"/>
  <c r="T1942" i="6" s="1"/>
  <c r="P355" i="6"/>
  <c r="T355" i="6" s="1"/>
  <c r="P497" i="6"/>
  <c r="T497" i="6" s="1"/>
  <c r="V1702" i="6"/>
  <c r="W1702" i="6" s="1"/>
  <c r="T1647" i="6"/>
  <c r="T188" i="6"/>
  <c r="T1462" i="6"/>
  <c r="V41" i="6"/>
  <c r="W41" i="6" s="1"/>
  <c r="T1938" i="6"/>
  <c r="P498" i="6"/>
  <c r="T498" i="6" s="1"/>
  <c r="T383" i="6"/>
  <c r="P1479" i="6"/>
  <c r="T1479" i="6" s="1"/>
  <c r="V1204" i="6"/>
  <c r="W1204" i="6" s="1"/>
  <c r="T1096" i="6"/>
  <c r="P2113" i="6"/>
  <c r="T2113" i="6" s="1"/>
  <c r="P2088" i="6"/>
  <c r="T2088" i="6" s="1"/>
  <c r="T889" i="6"/>
  <c r="P1102" i="6"/>
  <c r="T1102" i="6" s="1"/>
  <c r="T2153" i="6"/>
  <c r="V2274" i="6"/>
  <c r="W2274" i="6" s="1"/>
  <c r="V989" i="6"/>
  <c r="W989" i="6" s="1"/>
  <c r="P2089" i="6"/>
  <c r="T2089" i="6" s="1"/>
  <c r="V1748" i="6"/>
  <c r="W1748" i="6" s="1"/>
  <c r="V1941" i="6"/>
  <c r="W1941" i="6" s="1"/>
  <c r="V102" i="6"/>
  <c r="W102" i="6" s="1"/>
  <c r="P1817" i="6"/>
  <c r="T1817" i="6" s="1"/>
  <c r="V1845" i="6"/>
  <c r="W1845" i="6" s="1"/>
  <c r="P1075" i="6"/>
  <c r="T1075" i="6" s="1"/>
  <c r="P1306" i="6"/>
  <c r="T1306" i="6" s="1"/>
  <c r="V1674" i="6"/>
  <c r="W1674" i="6" s="1"/>
  <c r="T858" i="6"/>
  <c r="V1506" i="6"/>
  <c r="W1506" i="6" s="1"/>
  <c r="V897" i="6"/>
  <c r="W897" i="6" s="1"/>
  <c r="V992" i="6"/>
  <c r="W992" i="6" s="1"/>
  <c r="V1712" i="6"/>
  <c r="W1712" i="6" s="1"/>
  <c r="V1938" i="6"/>
  <c r="W1938" i="6" s="1"/>
  <c r="V498" i="6"/>
  <c r="W498" i="6" s="1"/>
  <c r="P1904" i="6"/>
  <c r="T1904" i="6" s="1"/>
  <c r="V248" i="6"/>
  <c r="W248" i="6" s="1"/>
  <c r="V2088" i="6"/>
  <c r="W2088" i="6" s="1"/>
  <c r="P2028" i="6"/>
  <c r="T2028" i="6" s="1"/>
  <c r="T914" i="6"/>
  <c r="P2212" i="6"/>
  <c r="T2212" i="6" s="1"/>
  <c r="V2089" i="6"/>
  <c r="W2089" i="6" s="1"/>
  <c r="V1641" i="6"/>
  <c r="W1641" i="6" s="1"/>
  <c r="T2150" i="6"/>
  <c r="V2052" i="6"/>
  <c r="W2052" i="6" s="1"/>
  <c r="V1373" i="6"/>
  <c r="W1373" i="6" s="1"/>
  <c r="V257" i="6"/>
  <c r="W257" i="6" s="1"/>
  <c r="P1543" i="6"/>
  <c r="T1543" i="6" s="1"/>
  <c r="V653" i="6"/>
  <c r="W653" i="6" s="1"/>
  <c r="V1803" i="6"/>
  <c r="W1803" i="6" s="1"/>
  <c r="V784" i="6"/>
  <c r="W784" i="6" s="1"/>
  <c r="V139" i="6"/>
  <c r="W139" i="6" s="1"/>
  <c r="V683" i="6"/>
  <c r="W683" i="6" s="1"/>
  <c r="V140" i="6"/>
  <c r="W140" i="6" s="1"/>
  <c r="V1904" i="6"/>
  <c r="W1904" i="6" s="1"/>
  <c r="T1280" i="6"/>
  <c r="T1789" i="6"/>
  <c r="V889" i="6"/>
  <c r="W889" i="6" s="1"/>
  <c r="T31" i="6"/>
  <c r="V1095" i="6"/>
  <c r="W1095" i="6" s="1"/>
  <c r="V777" i="6"/>
  <c r="W777" i="6" s="1"/>
  <c r="T2036" i="6"/>
  <c r="V2028" i="6"/>
  <c r="W2028" i="6" s="1"/>
  <c r="V528" i="6"/>
  <c r="W528" i="6" s="1"/>
  <c r="T559" i="6"/>
  <c r="V2212" i="6"/>
  <c r="W2212" i="6" s="1"/>
  <c r="P1271" i="6"/>
  <c r="T1271" i="6" s="1"/>
  <c r="V1297" i="6"/>
  <c r="W1297" i="6" s="1"/>
  <c r="T1439" i="6"/>
  <c r="V1253" i="6"/>
  <c r="W1253" i="6" s="1"/>
  <c r="P1788" i="6"/>
  <c r="T1788" i="6" s="1"/>
  <c r="V503" i="6"/>
  <c r="W503" i="6" s="1"/>
  <c r="P257" i="6"/>
  <c r="T257" i="6" s="1"/>
  <c r="V322" i="6"/>
  <c r="W322" i="6" s="1"/>
  <c r="P2280" i="6"/>
  <c r="T2280" i="6" s="1"/>
  <c r="P784" i="6"/>
  <c r="T784" i="6" s="1"/>
  <c r="T139" i="6"/>
  <c r="V1951" i="6"/>
  <c r="W1951" i="6" s="1"/>
  <c r="V1743" i="6"/>
  <c r="W1743" i="6" s="1"/>
  <c r="T248" i="6"/>
  <c r="V1280" i="6"/>
  <c r="W1280" i="6" s="1"/>
  <c r="V178" i="6"/>
  <c r="W178" i="6" s="1"/>
  <c r="P576" i="6"/>
  <c r="T576" i="6" s="1"/>
  <c r="P777" i="6"/>
  <c r="T777" i="6" s="1"/>
  <c r="V1952" i="6"/>
  <c r="W1952" i="6" s="1"/>
  <c r="T384" i="6"/>
  <c r="V2281" i="6"/>
  <c r="W2281" i="6" s="1"/>
  <c r="V1271" i="6"/>
  <c r="W1271" i="6" s="1"/>
  <c r="V1439" i="6"/>
  <c r="W1439" i="6" s="1"/>
  <c r="V1788" i="6"/>
  <c r="W1788" i="6" s="1"/>
  <c r="V493" i="6"/>
  <c r="W493" i="6" s="1"/>
  <c r="T1641" i="6"/>
  <c r="P503" i="6"/>
  <c r="T503" i="6" s="1"/>
  <c r="V1214" i="6"/>
  <c r="W1214" i="6" s="1"/>
  <c r="V794" i="6"/>
  <c r="W794" i="6" s="1"/>
  <c r="V1926" i="6"/>
  <c r="W1926" i="6" s="1"/>
  <c r="P322" i="6"/>
  <c r="T322" i="6" s="1"/>
  <c r="T140" i="6"/>
  <c r="T1802" i="6"/>
  <c r="V1789" i="6"/>
  <c r="W1789" i="6" s="1"/>
  <c r="V576" i="6"/>
  <c r="W576" i="6" s="1"/>
  <c r="V258" i="6"/>
  <c r="W258" i="6" s="1"/>
  <c r="V31" i="6"/>
  <c r="W31" i="6" s="1"/>
  <c r="V588" i="6"/>
  <c r="W588" i="6" s="1"/>
  <c r="V786" i="6"/>
  <c r="W786" i="6" s="1"/>
  <c r="T1311" i="6"/>
  <c r="V1971" i="6"/>
  <c r="W1971" i="6" s="1"/>
  <c r="P1850" i="6"/>
  <c r="T1850" i="6" s="1"/>
  <c r="P493" i="6"/>
  <c r="T493" i="6" s="1"/>
  <c r="P1354" i="6"/>
  <c r="T1354" i="6" s="1"/>
  <c r="P801" i="6"/>
  <c r="T801" i="6" s="1"/>
  <c r="V1203" i="6"/>
  <c r="W1203" i="6" s="1"/>
  <c r="P522" i="6"/>
  <c r="T522" i="6" s="1"/>
  <c r="P2102" i="6"/>
  <c r="T2102" i="6" s="1"/>
  <c r="T1688" i="6"/>
  <c r="T68" i="6"/>
  <c r="V1451" i="6"/>
  <c r="W1451" i="6" s="1"/>
  <c r="T325" i="6"/>
  <c r="V1277" i="6"/>
  <c r="W1277" i="6" s="1"/>
  <c r="V2273" i="6"/>
  <c r="W2273" i="6" s="1"/>
  <c r="T1062" i="6"/>
  <c r="T1874" i="6"/>
  <c r="T582" i="6"/>
  <c r="P1569" i="6"/>
  <c r="T1569" i="6" s="1"/>
  <c r="T1962" i="6"/>
  <c r="V832" i="6"/>
  <c r="W832" i="6" s="1"/>
  <c r="V1829" i="6"/>
  <c r="W1829" i="6" s="1"/>
  <c r="T837" i="6"/>
  <c r="V1395" i="6"/>
  <c r="W1395" i="6" s="1"/>
  <c r="V287" i="6"/>
  <c r="W287" i="6" s="1"/>
  <c r="V1992" i="6"/>
  <c r="W1992" i="6" s="1"/>
  <c r="T178" i="6"/>
  <c r="V537" i="6"/>
  <c r="W537" i="6" s="1"/>
  <c r="P2118" i="6"/>
  <c r="T2118" i="6" s="1"/>
  <c r="T1952" i="6"/>
  <c r="T2269" i="6"/>
  <c r="V1018" i="6"/>
  <c r="W1018" i="6" s="1"/>
  <c r="P588" i="6"/>
  <c r="T588" i="6" s="1"/>
  <c r="V1790" i="6"/>
  <c r="W1790" i="6" s="1"/>
  <c r="V506" i="6"/>
  <c r="W506" i="6" s="1"/>
  <c r="P891" i="6"/>
  <c r="T891" i="6" s="1"/>
  <c r="P1971" i="6"/>
  <c r="T1971" i="6" s="1"/>
  <c r="P1883" i="6"/>
  <c r="T1883" i="6" s="1"/>
  <c r="V1354" i="6"/>
  <c r="W1354" i="6" s="1"/>
  <c r="V1936" i="6"/>
  <c r="W1936" i="6" s="1"/>
  <c r="P804" i="6"/>
  <c r="T804" i="6" s="1"/>
  <c r="V1355" i="6"/>
  <c r="W1355" i="6" s="1"/>
  <c r="T1637" i="6"/>
  <c r="V1493" i="6"/>
  <c r="W1493" i="6" s="1"/>
  <c r="V269" i="6"/>
  <c r="W269" i="6" s="1"/>
  <c r="V2102" i="6"/>
  <c r="W2102" i="6" s="1"/>
  <c r="V1287" i="6"/>
  <c r="W1287" i="6" s="1"/>
  <c r="T2186" i="6"/>
  <c r="T783" i="6"/>
  <c r="T2035" i="6"/>
  <c r="V1607" i="6"/>
  <c r="W1607" i="6" s="1"/>
  <c r="T1231" i="6"/>
  <c r="T1173" i="6"/>
  <c r="V226" i="6"/>
  <c r="W226" i="6" s="1"/>
  <c r="T762" i="6"/>
  <c r="V495" i="6"/>
  <c r="W495" i="6" s="1"/>
  <c r="V1081" i="6"/>
  <c r="W1081" i="6" s="1"/>
  <c r="V1962" i="6"/>
  <c r="W1962" i="6" s="1"/>
  <c r="T832" i="6"/>
  <c r="T1956" i="6"/>
  <c r="V837" i="6"/>
  <c r="W837" i="6" s="1"/>
  <c r="V57" i="6"/>
  <c r="W57" i="6" s="1"/>
  <c r="T652" i="6"/>
  <c r="T1395" i="6"/>
  <c r="T793" i="6"/>
  <c r="P1992" i="6"/>
  <c r="T1992" i="6" s="1"/>
  <c r="T537" i="6"/>
  <c r="T258" i="6"/>
  <c r="T244" i="6"/>
  <c r="P1018" i="6"/>
  <c r="T1018" i="6" s="1"/>
  <c r="P2177" i="6"/>
  <c r="T2177" i="6" s="1"/>
  <c r="T1848" i="6"/>
  <c r="T1870" i="6"/>
  <c r="V83" i="6"/>
  <c r="W83" i="6" s="1"/>
  <c r="V717" i="6"/>
  <c r="W717" i="6" s="1"/>
  <c r="V1440" i="6"/>
  <c r="W1440" i="6" s="1"/>
  <c r="V1883" i="6"/>
  <c r="W1883" i="6" s="1"/>
  <c r="T1383" i="6"/>
  <c r="P1936" i="6"/>
  <c r="T1936" i="6" s="1"/>
  <c r="T468" i="6"/>
  <c r="V804" i="6"/>
  <c r="W804" i="6" s="1"/>
  <c r="V168" i="6"/>
  <c r="W168" i="6" s="1"/>
  <c r="P1355" i="6"/>
  <c r="T1355" i="6" s="1"/>
  <c r="P269" i="6"/>
  <c r="T269" i="6" s="1"/>
  <c r="P1657" i="6"/>
  <c r="T1657" i="6" s="1"/>
  <c r="V148" i="6"/>
  <c r="W148" i="6" s="1"/>
  <c r="V1685" i="6"/>
  <c r="W1685" i="6" s="1"/>
  <c r="V2157" i="6"/>
  <c r="W2157" i="6" s="1"/>
  <c r="T1282" i="6"/>
  <c r="V1231" i="6"/>
  <c r="W1231" i="6" s="1"/>
  <c r="V762" i="6"/>
  <c r="W762" i="6" s="1"/>
  <c r="T271" i="6"/>
  <c r="T1045" i="6"/>
  <c r="V1028" i="6"/>
  <c r="W1028" i="6" s="1"/>
  <c r="T247" i="6"/>
  <c r="T1081" i="6"/>
  <c r="T1957" i="6"/>
  <c r="V1853" i="6"/>
  <c r="W1853" i="6" s="1"/>
  <c r="V27" i="6"/>
  <c r="W27" i="6" s="1"/>
  <c r="T1486" i="6"/>
  <c r="P1738" i="6"/>
  <c r="T1738" i="6" s="1"/>
  <c r="V793" i="6"/>
  <c r="W793" i="6" s="1"/>
  <c r="P1445" i="6"/>
  <c r="T1445" i="6" s="1"/>
  <c r="T1284" i="6"/>
  <c r="V567" i="6"/>
  <c r="W567" i="6" s="1"/>
  <c r="V824" i="6"/>
  <c r="W824" i="6" s="1"/>
  <c r="V201" i="6"/>
  <c r="W201" i="6" s="1"/>
  <c r="V1551" i="6"/>
  <c r="W1551" i="6" s="1"/>
  <c r="T189" i="6"/>
  <c r="V1798" i="6"/>
  <c r="W1798" i="6" s="1"/>
  <c r="V1870" i="6"/>
  <c r="W1870" i="6" s="1"/>
  <c r="T83" i="6"/>
  <c r="P1797" i="6"/>
  <c r="T1797" i="6" s="1"/>
  <c r="T1440" i="6"/>
  <c r="V800" i="6"/>
  <c r="W800" i="6" s="1"/>
  <c r="T983" i="6"/>
  <c r="V1649" i="6"/>
  <c r="W1649" i="6" s="1"/>
  <c r="V1597" i="6"/>
  <c r="W1597" i="6" s="1"/>
  <c r="P130" i="6"/>
  <c r="T130" i="6" s="1"/>
  <c r="V1282" i="6"/>
  <c r="W1282" i="6" s="1"/>
  <c r="T1607" i="6"/>
  <c r="V1173" i="6"/>
  <c r="W1173" i="6" s="1"/>
  <c r="P226" i="6"/>
  <c r="T226" i="6" s="1"/>
  <c r="V271" i="6"/>
  <c r="W271" i="6" s="1"/>
  <c r="V1045" i="6"/>
  <c r="W1045" i="6" s="1"/>
  <c r="T1028" i="6"/>
  <c r="T495" i="6"/>
  <c r="P479" i="6"/>
  <c r="T479" i="6" s="1"/>
  <c r="V247" i="6"/>
  <c r="W247" i="6" s="1"/>
  <c r="V152" i="6"/>
  <c r="W152" i="6" s="1"/>
  <c r="V1957" i="6"/>
  <c r="W1957" i="6" s="1"/>
  <c r="V1810" i="6"/>
  <c r="W1810" i="6" s="1"/>
  <c r="T27" i="6"/>
  <c r="V1861" i="6"/>
  <c r="W1861" i="6" s="1"/>
  <c r="T1192" i="6"/>
  <c r="V2156" i="6"/>
  <c r="W2156" i="6" s="1"/>
  <c r="T1970" i="6"/>
  <c r="P844" i="6"/>
  <c r="T844" i="6" s="1"/>
  <c r="T1014" i="6"/>
  <c r="V1284" i="6"/>
  <c r="W1284" i="6" s="1"/>
  <c r="V798" i="6"/>
  <c r="W798" i="6" s="1"/>
  <c r="V1600" i="6"/>
  <c r="W1600" i="6" s="1"/>
  <c r="P824" i="6"/>
  <c r="T824" i="6" s="1"/>
  <c r="T201" i="6"/>
  <c r="P1551" i="6"/>
  <c r="T1551" i="6" s="1"/>
  <c r="V189" i="6"/>
  <c r="W189" i="6" s="1"/>
  <c r="V975" i="6"/>
  <c r="W975" i="6" s="1"/>
  <c r="V795" i="6"/>
  <c r="W795" i="6" s="1"/>
  <c r="V1383" i="6"/>
  <c r="W1383" i="6" s="1"/>
  <c r="V468" i="6"/>
  <c r="W468" i="6" s="1"/>
  <c r="V1447" i="6"/>
  <c r="W1447" i="6" s="1"/>
  <c r="P1597" i="6"/>
  <c r="T1597" i="6" s="1"/>
  <c r="V1698" i="6"/>
  <c r="W1698" i="6" s="1"/>
  <c r="P2282" i="6"/>
  <c r="T2282" i="6" s="1"/>
  <c r="V2293" i="6"/>
  <c r="W2293" i="6" s="1"/>
  <c r="T2156" i="6"/>
  <c r="V1909" i="6"/>
  <c r="W1909" i="6" s="1"/>
  <c r="V191" i="6"/>
  <c r="W191" i="6" s="1"/>
  <c r="V261" i="6"/>
  <c r="W261" i="6" s="1"/>
  <c r="V844" i="6"/>
  <c r="W844" i="6" s="1"/>
  <c r="V1014" i="6"/>
  <c r="W1014" i="6" s="1"/>
  <c r="V809" i="6"/>
  <c r="W809" i="6" s="1"/>
  <c r="V1055" i="6"/>
  <c r="W1055" i="6" s="1"/>
  <c r="P242" i="6"/>
  <c r="T242" i="6" s="1"/>
  <c r="T1076" i="6"/>
  <c r="V97" i="6"/>
  <c r="W97" i="6" s="1"/>
  <c r="P1591" i="6"/>
  <c r="T1591" i="6" s="1"/>
  <c r="T207" i="6"/>
  <c r="T262" i="6"/>
  <c r="P2097" i="6"/>
  <c r="T2097" i="6" s="1"/>
  <c r="T1560" i="6"/>
  <c r="V1614" i="6"/>
  <c r="W1614" i="6" s="1"/>
  <c r="V170" i="6"/>
  <c r="W170" i="6" s="1"/>
  <c r="P483" i="6"/>
  <c r="T483" i="6" s="1"/>
  <c r="V153" i="6"/>
  <c r="W153" i="6" s="1"/>
  <c r="P107" i="6"/>
  <c r="T107" i="6" s="1"/>
  <c r="P2293" i="6"/>
  <c r="T2293" i="6" s="1"/>
  <c r="T33" i="6"/>
  <c r="P1861" i="6"/>
  <c r="T1861" i="6" s="1"/>
  <c r="V1192" i="6"/>
  <c r="W1192" i="6" s="1"/>
  <c r="V1993" i="6"/>
  <c r="W1993" i="6" s="1"/>
  <c r="T809" i="6"/>
  <c r="P798" i="6"/>
  <c r="T798" i="6" s="1"/>
  <c r="V2236" i="6"/>
  <c r="W2236" i="6" s="1"/>
  <c r="P1055" i="6"/>
  <c r="T1055" i="6" s="1"/>
  <c r="V242" i="6"/>
  <c r="W242" i="6" s="1"/>
  <c r="P2326" i="6"/>
  <c r="T2326" i="6" s="1"/>
  <c r="V1076" i="6"/>
  <c r="W1076" i="6" s="1"/>
  <c r="V1793" i="6"/>
  <c r="W1793" i="6" s="1"/>
  <c r="V1489" i="6"/>
  <c r="W1489" i="6" s="1"/>
  <c r="T285" i="6"/>
  <c r="T111" i="6"/>
  <c r="V207" i="6"/>
  <c r="W207" i="6" s="1"/>
  <c r="T471" i="6"/>
  <c r="V2097" i="6"/>
  <c r="W2097" i="6" s="1"/>
  <c r="V1618" i="6"/>
  <c r="W1618" i="6" s="1"/>
  <c r="V96" i="6"/>
  <c r="W96" i="6" s="1"/>
  <c r="V107" i="6"/>
  <c r="W107" i="6" s="1"/>
  <c r="P144" i="6"/>
  <c r="T144" i="6" s="1"/>
  <c r="T261" i="6"/>
  <c r="V1109" i="6"/>
  <c r="W1109" i="6" s="1"/>
  <c r="P2238" i="6"/>
  <c r="T2238" i="6" s="1"/>
  <c r="T1489" i="6"/>
  <c r="V1492" i="6"/>
  <c r="W1492" i="6" s="1"/>
  <c r="V1538" i="6"/>
  <c r="W1538" i="6" s="1"/>
  <c r="T300" i="6"/>
  <c r="V1064" i="6"/>
  <c r="W1064" i="6" s="1"/>
  <c r="P2207" i="6"/>
  <c r="T2207" i="6" s="1"/>
  <c r="V1293" i="6"/>
  <c r="W1293" i="6" s="1"/>
  <c r="V471" i="6"/>
  <c r="W471" i="6" s="1"/>
  <c r="T465" i="6"/>
  <c r="T444" i="6"/>
  <c r="V1917" i="6"/>
  <c r="W1917" i="6" s="1"/>
  <c r="V993" i="6"/>
  <c r="W993" i="6" s="1"/>
  <c r="T153" i="6"/>
  <c r="P1816" i="6"/>
  <c r="T1816" i="6" s="1"/>
  <c r="V1881" i="6"/>
  <c r="W1881" i="6" s="1"/>
  <c r="V33" i="6"/>
  <c r="W33" i="6" s="1"/>
  <c r="P1571" i="6"/>
  <c r="T1571" i="6" s="1"/>
  <c r="P323" i="6"/>
  <c r="T323" i="6" s="1"/>
  <c r="V1184" i="6"/>
  <c r="W1184" i="6" s="1"/>
  <c r="P1993" i="6"/>
  <c r="T1993" i="6" s="1"/>
  <c r="T259" i="6"/>
  <c r="P849" i="6"/>
  <c r="T849" i="6" s="1"/>
  <c r="V936" i="6"/>
  <c r="W936" i="6" s="1"/>
  <c r="V332" i="6"/>
  <c r="W332" i="6" s="1"/>
  <c r="T1793" i="6"/>
  <c r="T2141" i="6"/>
  <c r="V1108" i="6"/>
  <c r="W1108" i="6" s="1"/>
  <c r="T1482" i="6"/>
  <c r="V300" i="6"/>
  <c r="W300" i="6" s="1"/>
  <c r="P1064" i="6"/>
  <c r="T1064" i="6" s="1"/>
  <c r="V1582" i="6"/>
  <c r="W1582" i="6" s="1"/>
  <c r="V111" i="6"/>
  <c r="W111" i="6" s="1"/>
  <c r="V1856" i="6"/>
  <c r="W1856" i="6" s="1"/>
  <c r="V1613" i="6"/>
  <c r="W1613" i="6" s="1"/>
  <c r="P1238" i="6"/>
  <c r="T1238" i="6" s="1"/>
  <c r="V432" i="6"/>
  <c r="W432" i="6" s="1"/>
  <c r="V1163" i="6"/>
  <c r="W1163" i="6" s="1"/>
  <c r="P1443" i="6"/>
  <c r="T1443" i="6" s="1"/>
  <c r="V233" i="6"/>
  <c r="W233" i="6" s="1"/>
  <c r="V744" i="6"/>
  <c r="W744" i="6" s="1"/>
  <c r="V1830" i="6"/>
  <c r="W1830" i="6" s="1"/>
  <c r="T1109" i="6"/>
  <c r="V1101" i="6"/>
  <c r="W1101" i="6" s="1"/>
  <c r="V253" i="6"/>
  <c r="W253" i="6" s="1"/>
  <c r="V1458" i="6"/>
  <c r="W1458" i="6" s="1"/>
  <c r="V849" i="6"/>
  <c r="W849" i="6" s="1"/>
  <c r="T936" i="6"/>
  <c r="P332" i="6"/>
  <c r="T332" i="6" s="1"/>
  <c r="V924" i="6"/>
  <c r="W924" i="6" s="1"/>
  <c r="P1108" i="6"/>
  <c r="T1108" i="6" s="1"/>
  <c r="V469" i="6"/>
  <c r="W469" i="6" s="1"/>
  <c r="V1285" i="6"/>
  <c r="W1285" i="6" s="1"/>
  <c r="V546" i="6"/>
  <c r="W546" i="6" s="1"/>
  <c r="V1677" i="6"/>
  <c r="W1677" i="6" s="1"/>
  <c r="V2058" i="6"/>
  <c r="W2058" i="6" s="1"/>
  <c r="V1703" i="6"/>
  <c r="W1703" i="6" s="1"/>
  <c r="V1946" i="6"/>
  <c r="W1946" i="6" s="1"/>
  <c r="P432" i="6"/>
  <c r="T432" i="6" s="1"/>
  <c r="P1339" i="6"/>
  <c r="T1339" i="6" s="1"/>
  <c r="T1966" i="6"/>
  <c r="V938" i="6"/>
  <c r="W938" i="6" s="1"/>
  <c r="T136" i="6"/>
  <c r="T405" i="6"/>
  <c r="V690" i="6"/>
  <c r="W690" i="6" s="1"/>
  <c r="V297" i="6"/>
  <c r="W297" i="6" s="1"/>
  <c r="V1341" i="6"/>
  <c r="W1341" i="6" s="1"/>
  <c r="V710" i="6"/>
  <c r="W710" i="6" s="1"/>
  <c r="T1351" i="6"/>
  <c r="T164" i="6"/>
  <c r="P1823" i="6"/>
  <c r="T1823" i="6" s="1"/>
  <c r="V2060" i="6"/>
  <c r="W2060" i="6" s="1"/>
  <c r="T995" i="6"/>
  <c r="T509" i="6"/>
  <c r="T1136" i="6"/>
  <c r="P1233" i="6"/>
  <c r="T1233" i="6" s="1"/>
  <c r="T221" i="6"/>
  <c r="P1184" i="6"/>
  <c r="T1184" i="6" s="1"/>
  <c r="V749" i="6"/>
  <c r="W749" i="6" s="1"/>
  <c r="T744" i="6"/>
  <c r="P1007" i="6"/>
  <c r="T1007" i="6" s="1"/>
  <c r="P253" i="6"/>
  <c r="T253" i="6" s="1"/>
  <c r="V126" i="6"/>
  <c r="W126" i="6" s="1"/>
  <c r="P1458" i="6"/>
  <c r="T1458" i="6" s="1"/>
  <c r="V861" i="6"/>
  <c r="W861" i="6" s="1"/>
  <c r="T1294" i="6"/>
  <c r="T469" i="6"/>
  <c r="P1285" i="6"/>
  <c r="T1285" i="6" s="1"/>
  <c r="T546" i="6"/>
  <c r="V1932" i="6"/>
  <c r="W1932" i="6" s="1"/>
  <c r="T2058" i="6"/>
  <c r="T1808" i="6"/>
  <c r="P1856" i="6"/>
  <c r="T1856" i="6" s="1"/>
  <c r="T2115" i="6"/>
  <c r="V316" i="6"/>
  <c r="W316" i="6" s="1"/>
  <c r="P1946" i="6"/>
  <c r="T1946" i="6" s="1"/>
  <c r="V1339" i="6"/>
  <c r="W1339" i="6" s="1"/>
  <c r="P1646" i="6"/>
  <c r="T1646" i="6" s="1"/>
  <c r="V295" i="6"/>
  <c r="W295" i="6" s="1"/>
  <c r="V47" i="6"/>
  <c r="W47" i="6" s="1"/>
  <c r="T1830" i="6"/>
  <c r="V2126" i="6"/>
  <c r="W2126" i="6" s="1"/>
  <c r="T1652" i="6"/>
  <c r="T1073" i="6"/>
  <c r="V1480" i="6"/>
  <c r="W1480" i="6" s="1"/>
  <c r="P1308" i="6"/>
  <c r="T1308" i="6" s="1"/>
  <c r="V1814" i="6"/>
  <c r="W1814" i="6" s="1"/>
  <c r="V1808" i="6"/>
  <c r="W1808" i="6" s="1"/>
  <c r="V1296" i="6"/>
  <c r="W1296" i="6" s="1"/>
  <c r="P2279" i="6"/>
  <c r="T2279" i="6" s="1"/>
  <c r="T749" i="6"/>
  <c r="V423" i="6"/>
  <c r="W423" i="6" s="1"/>
  <c r="T2126" i="6"/>
  <c r="V1375" i="6"/>
  <c r="W1375" i="6" s="1"/>
  <c r="T1767" i="6"/>
  <c r="V177" i="6"/>
  <c r="W177" i="6" s="1"/>
  <c r="T1444" i="6"/>
  <c r="V904" i="6"/>
  <c r="W904" i="6" s="1"/>
  <c r="V2023" i="6"/>
  <c r="W2023" i="6" s="1"/>
  <c r="V485" i="6"/>
  <c r="W485" i="6" s="1"/>
  <c r="V2296" i="6"/>
  <c r="W2296" i="6" s="1"/>
  <c r="V137" i="6"/>
  <c r="W137" i="6" s="1"/>
  <c r="V2033" i="6"/>
  <c r="W2033" i="6" s="1"/>
  <c r="T1814" i="6"/>
  <c r="V1642" i="6"/>
  <c r="W1642" i="6" s="1"/>
  <c r="V1382" i="6"/>
  <c r="W1382" i="6" s="1"/>
  <c r="T1296" i="6"/>
  <c r="P715" i="6"/>
  <c r="T715" i="6" s="1"/>
  <c r="V1291" i="6"/>
  <c r="W1291" i="6" s="1"/>
  <c r="V2244" i="6"/>
  <c r="W2244" i="6" s="1"/>
  <c r="V2006" i="6"/>
  <c r="W2006" i="6" s="1"/>
  <c r="V1491" i="6"/>
  <c r="W1491" i="6" s="1"/>
  <c r="P684" i="6"/>
  <c r="T684" i="6" s="1"/>
  <c r="P2332" i="6"/>
  <c r="T2332" i="6" s="1"/>
  <c r="T1581" i="6"/>
  <c r="T2124" i="6"/>
  <c r="T404" i="6"/>
  <c r="T2295" i="6"/>
  <c r="V1624" i="6"/>
  <c r="W1624" i="6" s="1"/>
  <c r="T1068" i="6"/>
  <c r="T1298" i="6"/>
  <c r="V785" i="6"/>
  <c r="W785" i="6" s="1"/>
  <c r="T2056" i="6"/>
  <c r="P1283" i="6"/>
  <c r="T1283" i="6" s="1"/>
  <c r="T2112" i="6"/>
  <c r="V982" i="6"/>
  <c r="W982" i="6" s="1"/>
  <c r="T1186" i="6"/>
  <c r="V2031" i="6"/>
  <c r="W2031" i="6" s="1"/>
  <c r="T1589" i="6"/>
  <c r="V49" i="6"/>
  <c r="W49" i="6" s="1"/>
  <c r="V711" i="6"/>
  <c r="W711" i="6" s="1"/>
  <c r="T789" i="6"/>
  <c r="T47" i="6"/>
  <c r="P1807" i="6"/>
  <c r="T1807" i="6" s="1"/>
  <c r="P714" i="6"/>
  <c r="T714" i="6" s="1"/>
  <c r="P1686" i="6"/>
  <c r="T1686" i="6" s="1"/>
  <c r="P29" i="6"/>
  <c r="T29" i="6" s="1"/>
  <c r="T177" i="6"/>
  <c r="V1444" i="6"/>
  <c r="W1444" i="6" s="1"/>
  <c r="P2023" i="6"/>
  <c r="T2023" i="6" s="1"/>
  <c r="P485" i="6"/>
  <c r="T485" i="6" s="1"/>
  <c r="T1709" i="6"/>
  <c r="P137" i="6"/>
  <c r="T137" i="6" s="1"/>
  <c r="T2033" i="6"/>
  <c r="T1568" i="6"/>
  <c r="V895" i="6"/>
  <c r="W895" i="6" s="1"/>
  <c r="V1417" i="6"/>
  <c r="W1417" i="6" s="1"/>
  <c r="T1642" i="6"/>
  <c r="T1382" i="6"/>
  <c r="T1248" i="6"/>
  <c r="P1017" i="6"/>
  <c r="T1017" i="6" s="1"/>
  <c r="T1112" i="6"/>
  <c r="V1660" i="6"/>
  <c r="W1660" i="6" s="1"/>
  <c r="P2244" i="6"/>
  <c r="T2244" i="6" s="1"/>
  <c r="P2006" i="6"/>
  <c r="T2006" i="6" s="1"/>
  <c r="P58" i="6"/>
  <c r="T58" i="6" s="1"/>
  <c r="V789" i="6"/>
  <c r="W789" i="6" s="1"/>
  <c r="T1375" i="6"/>
  <c r="P1030" i="6"/>
  <c r="T1030" i="6" s="1"/>
  <c r="T1675" i="6"/>
  <c r="T931" i="6"/>
  <c r="P895" i="6"/>
  <c r="T895" i="6" s="1"/>
  <c r="V1380" i="6"/>
  <c r="W1380" i="6" s="1"/>
  <c r="P53" i="6"/>
  <c r="T53" i="6" s="1"/>
  <c r="P1994" i="6"/>
  <c r="T1994" i="6" s="1"/>
  <c r="V566" i="6"/>
  <c r="W566" i="6" s="1"/>
  <c r="P1770" i="6"/>
  <c r="T1770" i="6" s="1"/>
  <c r="P1660" i="6"/>
  <c r="T1660" i="6" s="1"/>
  <c r="T2100" i="6"/>
  <c r="V1149" i="6"/>
  <c r="W1149" i="6" s="1"/>
  <c r="V1599" i="6"/>
  <c r="W1599" i="6" s="1"/>
  <c r="V1352" i="6"/>
  <c r="W1352" i="6" s="1"/>
  <c r="T711" i="6"/>
  <c r="V974" i="6"/>
  <c r="W974" i="6" s="1"/>
  <c r="V556" i="6"/>
  <c r="W556" i="6" s="1"/>
  <c r="V854" i="6"/>
  <c r="W854" i="6" s="1"/>
  <c r="V196" i="6"/>
  <c r="W196" i="6" s="1"/>
  <c r="V524" i="6"/>
  <c r="W524" i="6" s="1"/>
  <c r="V408" i="6"/>
  <c r="W408" i="6" s="1"/>
  <c r="P1340" i="6"/>
  <c r="T1340" i="6" s="1"/>
  <c r="T1561" i="6"/>
  <c r="V249" i="6"/>
  <c r="W249" i="6" s="1"/>
  <c r="T530" i="6"/>
  <c r="T414" i="6"/>
  <c r="T803" i="6"/>
  <c r="V2111" i="6"/>
  <c r="W2111" i="6" s="1"/>
  <c r="P1508" i="6"/>
  <c r="T1508" i="6" s="1"/>
  <c r="P1599" i="6"/>
  <c r="T1599" i="6" s="1"/>
  <c r="V1232" i="6"/>
  <c r="W1232" i="6" s="1"/>
  <c r="V1496" i="6"/>
  <c r="W1496" i="6" s="1"/>
  <c r="V920" i="6"/>
  <c r="W920" i="6" s="1"/>
  <c r="V2183" i="6"/>
  <c r="W2183" i="6" s="1"/>
  <c r="V2256" i="6"/>
  <c r="W2256" i="6" s="1"/>
  <c r="V1056" i="6"/>
  <c r="W1056" i="6" s="1"/>
  <c r="V934" i="6"/>
  <c r="W934" i="6" s="1"/>
  <c r="T1507" i="6"/>
  <c r="V2275" i="6"/>
  <c r="W2275" i="6" s="1"/>
  <c r="T1928" i="6"/>
  <c r="P1265" i="6"/>
  <c r="T1265" i="6" s="1"/>
  <c r="V2208" i="6"/>
  <c r="W2208" i="6" s="1"/>
  <c r="V813" i="6"/>
  <c r="W813" i="6" s="1"/>
  <c r="V718" i="6"/>
  <c r="W718" i="6" s="1"/>
  <c r="V1515" i="6"/>
  <c r="W1515" i="6" s="1"/>
  <c r="V1290" i="6"/>
  <c r="W1290" i="6" s="1"/>
  <c r="T304" i="6"/>
  <c r="V260" i="6"/>
  <c r="W260" i="6" s="1"/>
  <c r="T564" i="6"/>
  <c r="V1305" i="6"/>
  <c r="W1305" i="6" s="1"/>
  <c r="P1672" i="6"/>
  <c r="T1672" i="6" s="1"/>
  <c r="P854" i="6"/>
  <c r="T854" i="6" s="1"/>
  <c r="V1314" i="6"/>
  <c r="W1314" i="6" s="1"/>
  <c r="P196" i="6"/>
  <c r="T196" i="6" s="1"/>
  <c r="V289" i="6"/>
  <c r="W289" i="6" s="1"/>
  <c r="P408" i="6"/>
  <c r="T408" i="6" s="1"/>
  <c r="V243" i="6"/>
  <c r="W243" i="6" s="1"/>
  <c r="T1603" i="6"/>
  <c r="P2099" i="6"/>
  <c r="T2099" i="6" s="1"/>
  <c r="V788" i="6"/>
  <c r="W788" i="6" s="1"/>
  <c r="T2165" i="6"/>
  <c r="V530" i="6"/>
  <c r="W530" i="6" s="1"/>
  <c r="V414" i="6"/>
  <c r="W414" i="6" s="1"/>
  <c r="P369" i="6"/>
  <c r="T369" i="6" s="1"/>
  <c r="V1508" i="6"/>
  <c r="W1508" i="6" s="1"/>
  <c r="P976" i="6"/>
  <c r="T976" i="6" s="1"/>
  <c r="V593" i="6"/>
  <c r="W593" i="6" s="1"/>
  <c r="V1150" i="6"/>
  <c r="W1150" i="6" s="1"/>
  <c r="V1079" i="6"/>
  <c r="W1079" i="6" s="1"/>
  <c r="P1245" i="6"/>
  <c r="T1245" i="6" s="1"/>
  <c r="P1742" i="6"/>
  <c r="T1742" i="6" s="1"/>
  <c r="V925" i="6"/>
  <c r="W925" i="6" s="1"/>
  <c r="T1299" i="6"/>
  <c r="T2011" i="6"/>
  <c r="V1066" i="6"/>
  <c r="W1066" i="6" s="1"/>
  <c r="T1162" i="6"/>
  <c r="T290" i="6"/>
  <c r="V2276" i="6"/>
  <c r="W2276" i="6" s="1"/>
  <c r="P1084" i="6"/>
  <c r="T1084" i="6" s="1"/>
  <c r="T143" i="6"/>
  <c r="V1302" i="6"/>
  <c r="W1302" i="6" s="1"/>
  <c r="T431" i="6"/>
  <c r="V1265" i="6"/>
  <c r="W1265" i="6" s="1"/>
  <c r="P813" i="6"/>
  <c r="T813" i="6" s="1"/>
  <c r="P1791" i="6"/>
  <c r="T1791" i="6" s="1"/>
  <c r="P1633" i="6"/>
  <c r="T1633" i="6" s="1"/>
  <c r="P1071" i="6"/>
  <c r="T1071" i="6" s="1"/>
  <c r="P829" i="6"/>
  <c r="T829" i="6" s="1"/>
  <c r="T787" i="6"/>
  <c r="P1290" i="6"/>
  <c r="T1290" i="6" s="1"/>
  <c r="T605" i="6"/>
  <c r="V304" i="6"/>
  <c r="W304" i="6" s="1"/>
  <c r="T1252" i="6"/>
  <c r="P1305" i="6"/>
  <c r="T1305" i="6" s="1"/>
  <c r="T1352" i="6"/>
  <c r="P112" i="6"/>
  <c r="T112" i="6" s="1"/>
  <c r="P974" i="6"/>
  <c r="T974" i="6" s="1"/>
  <c r="V2061" i="6"/>
  <c r="W2061" i="6" s="1"/>
  <c r="T524" i="6"/>
  <c r="T1031" i="6"/>
  <c r="V805" i="6"/>
  <c r="W805" i="6" s="1"/>
  <c r="P525" i="6"/>
  <c r="T525" i="6" s="1"/>
  <c r="V935" i="6"/>
  <c r="W935" i="6" s="1"/>
  <c r="P243" i="6"/>
  <c r="T243" i="6" s="1"/>
  <c r="V2187" i="6"/>
  <c r="W2187" i="6" s="1"/>
  <c r="P1509" i="6"/>
  <c r="T1509" i="6" s="1"/>
  <c r="V2099" i="6"/>
  <c r="W2099" i="6" s="1"/>
  <c r="P788" i="6"/>
  <c r="T788" i="6" s="1"/>
  <c r="P596" i="6"/>
  <c r="T596" i="6" s="1"/>
  <c r="P147" i="6"/>
  <c r="T147" i="6" s="1"/>
  <c r="V1099" i="6"/>
  <c r="W1099" i="6" s="1"/>
  <c r="P731" i="6"/>
  <c r="T731" i="6" s="1"/>
  <c r="V874" i="6"/>
  <c r="W874" i="6" s="1"/>
  <c r="V845" i="6"/>
  <c r="W845" i="6" s="1"/>
  <c r="T2111" i="6"/>
  <c r="V369" i="6"/>
  <c r="W369" i="6" s="1"/>
  <c r="T1494" i="6"/>
  <c r="P527" i="6"/>
  <c r="T527" i="6" s="1"/>
  <c r="V1552" i="6"/>
  <c r="W1552" i="6" s="1"/>
  <c r="T977" i="6"/>
  <c r="V821" i="6"/>
  <c r="W821" i="6" s="1"/>
  <c r="P593" i="6"/>
  <c r="T593" i="6" s="1"/>
  <c r="P1150" i="6"/>
  <c r="T1150" i="6" s="1"/>
  <c r="V1504" i="6"/>
  <c r="W1504" i="6" s="1"/>
  <c r="V1233" i="6"/>
  <c r="W1233" i="6" s="1"/>
  <c r="V1445" i="6"/>
  <c r="W1445" i="6" s="1"/>
  <c r="V2087" i="6"/>
  <c r="W2087" i="6" s="1"/>
  <c r="T584" i="6"/>
  <c r="T123" i="6"/>
  <c r="V1929" i="6"/>
  <c r="W1929" i="6" s="1"/>
  <c r="V29" i="6"/>
  <c r="W29" i="6" s="1"/>
  <c r="V923" i="6"/>
  <c r="W923" i="6" s="1"/>
  <c r="T1984" i="6"/>
  <c r="T2106" i="6"/>
  <c r="V1591" i="6"/>
  <c r="W1591" i="6" s="1"/>
  <c r="V2215" i="6"/>
  <c r="W2215" i="6" s="1"/>
  <c r="V801" i="6"/>
  <c r="W801" i="6" s="1"/>
  <c r="V1238" i="6"/>
  <c r="W1238" i="6" s="1"/>
  <c r="V1244" i="6"/>
  <c r="W1244" i="6" s="1"/>
  <c r="V1960" i="6"/>
  <c r="W1960" i="6" s="1"/>
  <c r="V347" i="6"/>
  <c r="W347" i="6" s="1"/>
  <c r="V283" i="6"/>
  <c r="W283" i="6" s="1"/>
  <c r="V1394" i="6"/>
  <c r="W1394" i="6" s="1"/>
  <c r="V275" i="6"/>
  <c r="W275" i="6" s="1"/>
  <c r="V284" i="6"/>
  <c r="W284" i="6" s="1"/>
  <c r="T1110" i="6"/>
  <c r="T1997" i="6"/>
  <c r="V1930" i="6"/>
  <c r="W1930" i="6" s="1"/>
  <c r="V1701" i="6"/>
  <c r="W1701" i="6" s="1"/>
  <c r="T1485" i="6"/>
  <c r="T1668" i="6"/>
  <c r="V1892" i="6"/>
  <c r="W1892" i="6" s="1"/>
  <c r="T1858" i="6"/>
  <c r="T1111" i="6"/>
  <c r="V172" i="6"/>
  <c r="W172" i="6" s="1"/>
  <c r="V21" i="6"/>
  <c r="W21" i="6" s="1"/>
  <c r="V351" i="6"/>
  <c r="W351" i="6" s="1"/>
  <c r="V407" i="6"/>
  <c r="W407" i="6" s="1"/>
  <c r="V188" i="6"/>
  <c r="W188" i="6" s="1"/>
  <c r="T1504" i="6"/>
  <c r="P1205" i="6"/>
  <c r="T1205" i="6" s="1"/>
  <c r="V323" i="6"/>
  <c r="W323" i="6" s="1"/>
  <c r="T1909" i="6"/>
  <c r="V1672" i="6"/>
  <c r="W1672" i="6" s="1"/>
  <c r="V714" i="6"/>
  <c r="W714" i="6" s="1"/>
  <c r="V584" i="6"/>
  <c r="W584" i="6" s="1"/>
  <c r="V123" i="6"/>
  <c r="W123" i="6" s="1"/>
  <c r="P1731" i="6"/>
  <c r="T1731" i="6" s="1"/>
  <c r="T923" i="6"/>
  <c r="V2326" i="6"/>
  <c r="W2326" i="6" s="1"/>
  <c r="T2281" i="6"/>
  <c r="V1984" i="6"/>
  <c r="W1984" i="6" s="1"/>
  <c r="V2106" i="6"/>
  <c r="W2106" i="6" s="1"/>
  <c r="P1798" i="6"/>
  <c r="T1798" i="6" s="1"/>
  <c r="T506" i="6"/>
  <c r="T1297" i="6"/>
  <c r="P249" i="6"/>
  <c r="T249" i="6" s="1"/>
  <c r="P1582" i="6"/>
  <c r="T1582" i="6" s="1"/>
  <c r="T102" i="6"/>
  <c r="T874" i="6"/>
  <c r="T1214" i="6"/>
  <c r="T2215" i="6"/>
  <c r="P20" i="6"/>
  <c r="T20" i="6" s="1"/>
  <c r="V1994" i="6"/>
  <c r="W1994" i="6" s="1"/>
  <c r="P1447" i="6"/>
  <c r="T1447" i="6" s="1"/>
  <c r="V1075" i="6"/>
  <c r="W1075" i="6" s="1"/>
  <c r="V715" i="6"/>
  <c r="W715" i="6" s="1"/>
  <c r="T2234" i="6"/>
  <c r="P1438" i="6"/>
  <c r="T1438" i="6" s="1"/>
  <c r="T1960" i="6"/>
  <c r="T347" i="6"/>
  <c r="T1432" i="6"/>
  <c r="T1394" i="6"/>
  <c r="P1049" i="6"/>
  <c r="T1049" i="6" s="1"/>
  <c r="V1027" i="6"/>
  <c r="W1027" i="6" s="1"/>
  <c r="T2139" i="6"/>
  <c r="T880" i="6"/>
  <c r="P504" i="6"/>
  <c r="T504" i="6" s="1"/>
  <c r="V1997" i="6"/>
  <c r="W1997" i="6" s="1"/>
  <c r="T1930" i="6"/>
  <c r="V2266" i="6"/>
  <c r="W2266" i="6" s="1"/>
  <c r="V2053" i="6"/>
  <c r="W2053" i="6" s="1"/>
  <c r="V1103" i="6"/>
  <c r="W1103" i="6" s="1"/>
  <c r="P1286" i="6"/>
  <c r="T1286" i="6" s="1"/>
  <c r="P2013" i="6"/>
  <c r="T2013" i="6" s="1"/>
  <c r="V89" i="6"/>
  <c r="W89" i="6" s="1"/>
  <c r="V1485" i="6"/>
  <c r="W1485" i="6" s="1"/>
  <c r="V1668" i="6"/>
  <c r="W1668" i="6" s="1"/>
  <c r="P305" i="6"/>
  <c r="T305" i="6" s="1"/>
  <c r="V2012" i="6"/>
  <c r="W2012" i="6" s="1"/>
  <c r="V1967" i="6"/>
  <c r="W1967" i="6" s="1"/>
  <c r="T1972" i="6"/>
  <c r="V1858" i="6"/>
  <c r="W1858" i="6" s="1"/>
  <c r="V864" i="6"/>
  <c r="W864" i="6" s="1"/>
  <c r="V930" i="6"/>
  <c r="W930" i="6" s="1"/>
  <c r="P1598" i="6"/>
  <c r="T1598" i="6" s="1"/>
  <c r="T407" i="6"/>
  <c r="V2234" i="6"/>
  <c r="W2234" i="6" s="1"/>
  <c r="V1438" i="6"/>
  <c r="W1438" i="6" s="1"/>
  <c r="T1244" i="6"/>
  <c r="V1432" i="6"/>
  <c r="W1432" i="6" s="1"/>
  <c r="T1772" i="6"/>
  <c r="T283" i="6"/>
  <c r="V1049" i="6"/>
  <c r="W1049" i="6" s="1"/>
  <c r="T275" i="6"/>
  <c r="T284" i="6"/>
  <c r="T1027" i="6"/>
  <c r="V2139" i="6"/>
  <c r="W2139" i="6" s="1"/>
  <c r="V1110" i="6"/>
  <c r="W1110" i="6" s="1"/>
  <c r="V880" i="6"/>
  <c r="W880" i="6" s="1"/>
  <c r="V504" i="6"/>
  <c r="W504" i="6" s="1"/>
  <c r="T2266" i="6"/>
  <c r="T2053" i="6"/>
  <c r="T1103" i="6"/>
  <c r="V1286" i="6"/>
  <c r="W1286" i="6" s="1"/>
  <c r="V2013" i="6"/>
  <c r="W2013" i="6" s="1"/>
  <c r="T89" i="6"/>
  <c r="V305" i="6"/>
  <c r="W305" i="6" s="1"/>
  <c r="T2012" i="6"/>
  <c r="T1892" i="6"/>
  <c r="T1967" i="6"/>
  <c r="V1972" i="6"/>
  <c r="W1972" i="6" s="1"/>
  <c r="V1111" i="6"/>
  <c r="W1111" i="6" s="1"/>
  <c r="T864" i="6"/>
  <c r="T172" i="6"/>
  <c r="T930" i="6"/>
  <c r="T21" i="6"/>
  <c r="T351" i="6"/>
  <c r="V1598" i="6"/>
  <c r="W1598" i="6" s="1"/>
  <c r="V1319" i="6"/>
  <c r="W1319" i="6" s="1"/>
  <c r="V1965" i="6"/>
  <c r="W1965" i="6" s="1"/>
  <c r="V1811" i="6"/>
  <c r="W1811" i="6" s="1"/>
  <c r="V2331" i="6"/>
  <c r="W2331" i="6" s="1"/>
  <c r="V1046" i="6"/>
  <c r="W1046" i="6" s="1"/>
  <c r="V550" i="6"/>
  <c r="W550" i="6" s="1"/>
  <c r="V251" i="6"/>
  <c r="W251" i="6" s="1"/>
  <c r="V1349" i="6"/>
  <c r="W1349" i="6" s="1"/>
  <c r="V1436" i="6"/>
  <c r="W1436" i="6" s="1"/>
  <c r="V1885" i="6"/>
  <c r="W1885" i="6" s="1"/>
  <c r="V2066" i="6"/>
  <c r="W2066" i="6" s="1"/>
  <c r="T580" i="6"/>
  <c r="V1602" i="6"/>
  <c r="W1602" i="6" s="1"/>
  <c r="V996" i="6"/>
  <c r="W996" i="6" s="1"/>
  <c r="V129" i="6"/>
  <c r="W129" i="6" s="1"/>
  <c r="T1695" i="6"/>
  <c r="T352" i="6"/>
  <c r="T1182" i="6"/>
  <c r="V1637" i="6"/>
  <c r="W1637" i="6" s="1"/>
  <c r="P1506" i="6"/>
  <c r="T1506" i="6" s="1"/>
  <c r="V2224" i="6"/>
  <c r="W2224" i="6" s="1"/>
  <c r="T1319" i="6"/>
  <c r="V1934" i="6"/>
  <c r="W1934" i="6" s="1"/>
  <c r="V88" i="6"/>
  <c r="W88" i="6" s="1"/>
  <c r="V2007" i="6"/>
  <c r="W2007" i="6" s="1"/>
  <c r="T251" i="6"/>
  <c r="V2211" i="6"/>
  <c r="W2211" i="6" s="1"/>
  <c r="V406" i="6"/>
  <c r="W406" i="6" s="1"/>
  <c r="V2292" i="6"/>
  <c r="W2292" i="6" s="1"/>
  <c r="V2114" i="6"/>
  <c r="W2114" i="6" s="1"/>
  <c r="P377" i="6"/>
  <c r="T377" i="6" s="1"/>
  <c r="V1498" i="6"/>
  <c r="W1498" i="6" s="1"/>
  <c r="T1436" i="6"/>
  <c r="V1093" i="6"/>
  <c r="W1093" i="6" s="1"/>
  <c r="V1077" i="6"/>
  <c r="W1077" i="6" s="1"/>
  <c r="T1715" i="6"/>
  <c r="V419" i="6"/>
  <c r="W419" i="6" s="1"/>
  <c r="T1991" i="6"/>
  <c r="P1716" i="6"/>
  <c r="T1716" i="6" s="1"/>
  <c r="V580" i="6"/>
  <c r="W580" i="6" s="1"/>
  <c r="P1638" i="6"/>
  <c r="T1638" i="6" s="1"/>
  <c r="V1968" i="6"/>
  <c r="W1968" i="6" s="1"/>
  <c r="V1371" i="6"/>
  <c r="W1371" i="6" s="1"/>
  <c r="P119" i="6"/>
  <c r="T119" i="6" s="1"/>
  <c r="V2057" i="6"/>
  <c r="W2057" i="6" s="1"/>
  <c r="P877" i="6"/>
  <c r="T877" i="6" s="1"/>
  <c r="P2022" i="6"/>
  <c r="T2022" i="6" s="1"/>
  <c r="T1606" i="6"/>
  <c r="P467" i="6"/>
  <c r="T467" i="6" s="1"/>
  <c r="V603" i="6"/>
  <c r="W603" i="6" s="1"/>
  <c r="V856" i="6"/>
  <c r="W856" i="6" s="1"/>
  <c r="V352" i="6"/>
  <c r="W352" i="6" s="1"/>
  <c r="V1182" i="6"/>
  <c r="W1182" i="6" s="1"/>
  <c r="P1596" i="6"/>
  <c r="T1596" i="6" s="1"/>
  <c r="T165" i="6"/>
  <c r="V1806" i="6"/>
  <c r="W1806" i="6" s="1"/>
  <c r="T2224" i="6"/>
  <c r="P1934" i="6"/>
  <c r="T1934" i="6" s="1"/>
  <c r="T1965" i="6"/>
  <c r="P88" i="6"/>
  <c r="T88" i="6" s="1"/>
  <c r="T1811" i="6"/>
  <c r="T2331" i="6"/>
  <c r="T1046" i="6"/>
  <c r="T2007" i="6"/>
  <c r="T550" i="6"/>
  <c r="T2211" i="6"/>
  <c r="P406" i="6"/>
  <c r="T406" i="6" s="1"/>
  <c r="P2292" i="6"/>
  <c r="T2292" i="6" s="1"/>
  <c r="T2114" i="6"/>
  <c r="T1771" i="6"/>
  <c r="V377" i="6"/>
  <c r="W377" i="6" s="1"/>
  <c r="T1349" i="6"/>
  <c r="T1498" i="6"/>
  <c r="T1093" i="6"/>
  <c r="P1077" i="6"/>
  <c r="T1077" i="6" s="1"/>
  <c r="P419" i="6"/>
  <c r="T419" i="6" s="1"/>
  <c r="V1991" i="6"/>
  <c r="W1991" i="6" s="1"/>
  <c r="T1885" i="6"/>
  <c r="T2066" i="6"/>
  <c r="V1638" i="6"/>
  <c r="W1638" i="6" s="1"/>
  <c r="T1968" i="6"/>
  <c r="T1371" i="6"/>
  <c r="V119" i="6"/>
  <c r="W119" i="6" s="1"/>
  <c r="T2057" i="6"/>
  <c r="V877" i="6"/>
  <c r="W877" i="6" s="1"/>
  <c r="T1602" i="6"/>
  <c r="V2022" i="6"/>
  <c r="W2022" i="6" s="1"/>
  <c r="T996" i="6"/>
  <c r="T129" i="6"/>
  <c r="V1606" i="6"/>
  <c r="W1606" i="6" s="1"/>
  <c r="V467" i="6"/>
  <c r="W467" i="6" s="1"/>
  <c r="T603" i="6"/>
  <c r="T856" i="6"/>
  <c r="V1596" i="6"/>
  <c r="W1596" i="6" s="1"/>
  <c r="V165" i="6"/>
  <c r="W165" i="6" s="1"/>
  <c r="T1806" i="6"/>
  <c r="V1276" i="6"/>
  <c r="W1276" i="6" s="1"/>
  <c r="V166" i="6"/>
  <c r="W166" i="6" s="1"/>
  <c r="V972" i="6"/>
  <c r="W972" i="6" s="1"/>
  <c r="V1240" i="6"/>
  <c r="W1240" i="6" s="1"/>
  <c r="V1370" i="6"/>
  <c r="W1370" i="6" s="1"/>
  <c r="V1828" i="6"/>
  <c r="W1828" i="6" s="1"/>
  <c r="V435" i="6"/>
  <c r="W435" i="6" s="1"/>
  <c r="V885" i="6"/>
  <c r="W885" i="6" s="1"/>
  <c r="V2217" i="6"/>
  <c r="W2217" i="6" s="1"/>
  <c r="V374" i="6"/>
  <c r="W374" i="6" s="1"/>
  <c r="V120" i="6"/>
  <c r="W120" i="6" s="1"/>
  <c r="V1819" i="6"/>
  <c r="W1819" i="6" s="1"/>
  <c r="V1369" i="6"/>
  <c r="W1369" i="6" s="1"/>
  <c r="V1645" i="6"/>
  <c r="W1645" i="6" s="1"/>
  <c r="T1912" i="6"/>
  <c r="V829" i="6"/>
  <c r="W829" i="6" s="1"/>
  <c r="V1557" i="6"/>
  <c r="W1557" i="6" s="1"/>
  <c r="V787" i="6"/>
  <c r="W787" i="6" s="1"/>
  <c r="T718" i="6"/>
  <c r="V2112" i="6"/>
  <c r="W2112" i="6" s="1"/>
  <c r="T1356" i="6"/>
  <c r="V1486" i="6"/>
  <c r="W1486" i="6" s="1"/>
  <c r="T665" i="6"/>
  <c r="T1951" i="6"/>
  <c r="T992" i="6"/>
  <c r="V1646" i="6"/>
  <c r="W1646" i="6" s="1"/>
  <c r="V144" i="6"/>
  <c r="W144" i="6" s="1"/>
  <c r="V1435" i="6"/>
  <c r="W1435" i="6" s="1"/>
  <c r="V2113" i="6"/>
  <c r="W2113" i="6" s="1"/>
  <c r="V2238" i="6"/>
  <c r="W2238" i="6" s="1"/>
  <c r="V1794" i="6"/>
  <c r="W1794" i="6" s="1"/>
  <c r="V1340" i="6"/>
  <c r="W1340" i="6" s="1"/>
  <c r="T1720" i="6"/>
  <c r="V1255" i="6"/>
  <c r="W1255" i="6" s="1"/>
  <c r="V1078" i="6"/>
  <c r="W1078" i="6" s="1"/>
  <c r="T2274" i="6"/>
  <c r="V1312" i="6"/>
  <c r="W1312" i="6" s="1"/>
  <c r="T1944" i="6"/>
  <c r="V1768" i="6"/>
  <c r="W1768" i="6" s="1"/>
  <c r="V2207" i="6"/>
  <c r="W2207" i="6" s="1"/>
  <c r="T717" i="6"/>
  <c r="V1850" i="6"/>
  <c r="W1850" i="6" s="1"/>
  <c r="T855" i="6"/>
  <c r="T1825" i="6"/>
  <c r="T1353" i="6"/>
  <c r="V598" i="6"/>
  <c r="W598" i="6" s="1"/>
  <c r="V1306" i="6"/>
  <c r="W1306" i="6" s="1"/>
  <c r="T342" i="6"/>
  <c r="T1917" i="6"/>
  <c r="V1773" i="6"/>
  <c r="W1773" i="6" s="1"/>
  <c r="T2322" i="6"/>
  <c r="T1170" i="6"/>
  <c r="V2122" i="6"/>
  <c r="W2122" i="6" s="1"/>
  <c r="P225" i="6"/>
  <c r="T225" i="6" s="1"/>
  <c r="V1643" i="6"/>
  <c r="W1643" i="6" s="1"/>
  <c r="T1545" i="6"/>
  <c r="V1902" i="6"/>
  <c r="W1902" i="6" s="1"/>
  <c r="T166" i="6"/>
  <c r="V246" i="6"/>
  <c r="W246" i="6" s="1"/>
  <c r="T972" i="6"/>
  <c r="V303" i="6"/>
  <c r="W303" i="6" s="1"/>
  <c r="T713" i="6"/>
  <c r="V893" i="6"/>
  <c r="W893" i="6" s="1"/>
  <c r="V1094" i="6"/>
  <c r="W1094" i="6" s="1"/>
  <c r="V1933" i="6"/>
  <c r="W1933" i="6" s="1"/>
  <c r="V421" i="6"/>
  <c r="W421" i="6" s="1"/>
  <c r="V151" i="6"/>
  <c r="W151" i="6" s="1"/>
  <c r="T2117" i="6"/>
  <c r="V1612" i="6"/>
  <c r="W1612" i="6" s="1"/>
  <c r="T885" i="6"/>
  <c r="V127" i="6"/>
  <c r="W127" i="6" s="1"/>
  <c r="T1608" i="6"/>
  <c r="T2128" i="6"/>
  <c r="V1309" i="6"/>
  <c r="W1309" i="6" s="1"/>
  <c r="V1274" i="6"/>
  <c r="W1274" i="6" s="1"/>
  <c r="V1864" i="6"/>
  <c r="W1864" i="6" s="1"/>
  <c r="T274" i="6"/>
  <c r="T120" i="6"/>
  <c r="V560" i="6"/>
  <c r="W560" i="6" s="1"/>
  <c r="P970" i="6"/>
  <c r="T970" i="6" s="1"/>
  <c r="V665" i="6"/>
  <c r="W665" i="6" s="1"/>
  <c r="T41" i="6"/>
  <c r="T1435" i="6"/>
  <c r="V1682" i="6"/>
  <c r="W1682" i="6" s="1"/>
  <c r="T1745" i="6"/>
  <c r="T1314" i="6"/>
  <c r="V1007" i="6"/>
  <c r="W1007" i="6" s="1"/>
  <c r="T567" i="6"/>
  <c r="V2118" i="6"/>
  <c r="W2118" i="6" s="1"/>
  <c r="T1095" i="6"/>
  <c r="T1794" i="6"/>
  <c r="T1255" i="6"/>
  <c r="V1206" i="6"/>
  <c r="W1206" i="6" s="1"/>
  <c r="T861" i="6"/>
  <c r="T1752" i="6"/>
  <c r="T1078" i="6"/>
  <c r="T528" i="6"/>
  <c r="T529" i="6"/>
  <c r="T1312" i="6"/>
  <c r="V1944" i="6"/>
  <c r="W1944" i="6" s="1"/>
  <c r="T1492" i="6"/>
  <c r="T97" i="6"/>
  <c r="V53" i="6"/>
  <c r="W53" i="6" s="1"/>
  <c r="V855" i="6"/>
  <c r="W855" i="6" s="1"/>
  <c r="T800" i="6"/>
  <c r="V1825" i="6"/>
  <c r="W1825" i="6" s="1"/>
  <c r="V1353" i="6"/>
  <c r="W1353" i="6" s="1"/>
  <c r="T598" i="6"/>
  <c r="T1649" i="6"/>
  <c r="V342" i="6"/>
  <c r="W342" i="6" s="1"/>
  <c r="V2279" i="6"/>
  <c r="W2279" i="6" s="1"/>
  <c r="T2052" i="6"/>
  <c r="T1149" i="6"/>
  <c r="T1276" i="6"/>
  <c r="V2322" i="6"/>
  <c r="W2322" i="6" s="1"/>
  <c r="V1170" i="6"/>
  <c r="W1170" i="6" s="1"/>
  <c r="T2122" i="6"/>
  <c r="V225" i="6"/>
  <c r="W225" i="6" s="1"/>
  <c r="T1643" i="6"/>
  <c r="V1545" i="6"/>
  <c r="W1545" i="6" s="1"/>
  <c r="P1902" i="6"/>
  <c r="T1902" i="6" s="1"/>
  <c r="P246" i="6"/>
  <c r="T246" i="6" s="1"/>
  <c r="T303" i="6"/>
  <c r="V713" i="6"/>
  <c r="W713" i="6" s="1"/>
  <c r="P893" i="6"/>
  <c r="T893" i="6" s="1"/>
  <c r="P1094" i="6"/>
  <c r="T1094" i="6" s="1"/>
  <c r="P1933" i="6"/>
  <c r="T1933" i="6" s="1"/>
  <c r="P421" i="6"/>
  <c r="T421" i="6" s="1"/>
  <c r="P151" i="6"/>
  <c r="T151" i="6" s="1"/>
  <c r="T1240" i="6"/>
  <c r="V2117" i="6"/>
  <c r="W2117" i="6" s="1"/>
  <c r="T1370" i="6"/>
  <c r="P1612" i="6"/>
  <c r="T1612" i="6" s="1"/>
  <c r="T1828" i="6"/>
  <c r="T435" i="6"/>
  <c r="P127" i="6"/>
  <c r="T127" i="6" s="1"/>
  <c r="V1608" i="6"/>
  <c r="W1608" i="6" s="1"/>
  <c r="V2128" i="6"/>
  <c r="W2128" i="6" s="1"/>
  <c r="T1309" i="6"/>
  <c r="P1274" i="6"/>
  <c r="T1274" i="6" s="1"/>
  <c r="T1864" i="6"/>
  <c r="T2217" i="6"/>
  <c r="T374" i="6"/>
  <c r="V274" i="6"/>
  <c r="W274" i="6" s="1"/>
  <c r="T1819" i="6"/>
  <c r="T1369" i="6"/>
  <c r="T1645" i="6"/>
  <c r="T560" i="6"/>
  <c r="V970" i="6"/>
  <c r="W970" i="6" s="1"/>
  <c r="T683" i="6"/>
  <c r="V564" i="6"/>
  <c r="W564" i="6" s="1"/>
  <c r="T295" i="6"/>
  <c r="T233" i="6"/>
  <c r="T191" i="6"/>
  <c r="V1802" i="6"/>
  <c r="W1802" i="6" s="1"/>
  <c r="T1101" i="6"/>
  <c r="T1600" i="6"/>
  <c r="V1073" i="6"/>
  <c r="W1073" i="6" s="1"/>
  <c r="V384" i="6"/>
  <c r="W384" i="6" s="1"/>
  <c r="T548" i="6"/>
  <c r="V2177" i="6"/>
  <c r="W2177" i="6" s="1"/>
  <c r="T786" i="6"/>
  <c r="V559" i="6"/>
  <c r="W559" i="6" s="1"/>
  <c r="T989" i="6"/>
  <c r="T1538" i="6"/>
  <c r="V1568" i="6"/>
  <c r="W1568" i="6" s="1"/>
  <c r="T1293" i="6"/>
  <c r="T845" i="6"/>
  <c r="T566" i="6"/>
  <c r="T96" i="6"/>
  <c r="V2150" i="6"/>
  <c r="W2150" i="6" s="1"/>
  <c r="V522" i="6"/>
  <c r="W522" i="6" s="1"/>
  <c r="T841" i="6"/>
  <c r="V1374" i="6"/>
  <c r="W1374" i="6" s="1"/>
  <c r="V1487" i="6"/>
  <c r="W1487" i="6" s="1"/>
  <c r="T227" i="6"/>
  <c r="V2151" i="6"/>
  <c r="W2151" i="6" s="1"/>
  <c r="V491" i="6"/>
  <c r="W491" i="6" s="1"/>
  <c r="T799" i="6"/>
  <c r="T55" i="6"/>
  <c r="T110" i="6"/>
  <c r="T1918" i="6"/>
  <c r="T1267" i="6"/>
  <c r="T1029" i="6"/>
  <c r="T194" i="6"/>
  <c r="T1279" i="6"/>
  <c r="V1175" i="6"/>
  <c r="W1175" i="6" s="1"/>
  <c r="T2167" i="6"/>
  <c r="T2090" i="6"/>
  <c r="T2108" i="6"/>
  <c r="V511" i="6"/>
  <c r="W511" i="6" s="1"/>
  <c r="T2155" i="6"/>
  <c r="V218" i="6"/>
  <c r="W218" i="6" s="1"/>
  <c r="T1893" i="6"/>
  <c r="T1969" i="6"/>
  <c r="T1278" i="6"/>
  <c r="T37" i="6"/>
  <c r="V2055" i="6"/>
  <c r="W2055" i="6" s="1"/>
  <c r="V1708" i="6"/>
  <c r="W1708" i="6" s="1"/>
  <c r="T235" i="6"/>
  <c r="T1065" i="6"/>
  <c r="T797" i="6"/>
  <c r="T1579" i="6"/>
  <c r="T108" i="6"/>
  <c r="T436" i="6"/>
  <c r="T1664" i="6"/>
  <c r="V1505" i="6"/>
  <c r="W1505" i="6" s="1"/>
  <c r="V841" i="6"/>
  <c r="W841" i="6" s="1"/>
  <c r="T1374" i="6"/>
  <c r="T1487" i="6"/>
  <c r="V227" i="6"/>
  <c r="W227" i="6" s="1"/>
  <c r="T2151" i="6"/>
  <c r="T491" i="6"/>
  <c r="V799" i="6"/>
  <c r="W799" i="6" s="1"/>
  <c r="V55" i="6"/>
  <c r="W55" i="6" s="1"/>
  <c r="V1029" i="6"/>
  <c r="W1029" i="6" s="1"/>
  <c r="V194" i="6"/>
  <c r="W194" i="6" s="1"/>
  <c r="V1279" i="6"/>
  <c r="W1279" i="6" s="1"/>
  <c r="V1913" i="6"/>
  <c r="W1913" i="6" s="1"/>
  <c r="V685" i="6"/>
  <c r="W685" i="6" s="1"/>
  <c r="V2108" i="6"/>
  <c r="W2108" i="6" s="1"/>
  <c r="T1836" i="6"/>
  <c r="V403" i="6"/>
  <c r="W403" i="6" s="1"/>
  <c r="T1125" i="6"/>
  <c r="V599" i="6"/>
  <c r="W599" i="6" s="1"/>
  <c r="V1969" i="6"/>
  <c r="W1969" i="6" s="1"/>
  <c r="T1025" i="6"/>
  <c r="T1257" i="6"/>
  <c r="V1278" i="6"/>
  <c r="W1278" i="6" s="1"/>
  <c r="V1307" i="6"/>
  <c r="W1307" i="6" s="1"/>
  <c r="V37" i="6"/>
  <c r="W37" i="6" s="1"/>
  <c r="V1310" i="6"/>
  <c r="W1310" i="6" s="1"/>
  <c r="T2055" i="6"/>
  <c r="V782" i="6"/>
  <c r="W782" i="6" s="1"/>
  <c r="V973" i="6"/>
  <c r="W973" i="6" s="1"/>
  <c r="V235" i="6"/>
  <c r="W235" i="6" s="1"/>
  <c r="V1442" i="6"/>
  <c r="W1442" i="6" s="1"/>
  <c r="V1065" i="6"/>
  <c r="W1065" i="6" s="1"/>
  <c r="V797" i="6"/>
  <c r="W797" i="6" s="1"/>
  <c r="V108" i="6"/>
  <c r="W108" i="6" s="1"/>
  <c r="V436" i="6"/>
  <c r="W436" i="6" s="1"/>
  <c r="V1664" i="6"/>
  <c r="W1664" i="6" s="1"/>
  <c r="T807" i="6"/>
  <c r="V110" i="6"/>
  <c r="W110" i="6" s="1"/>
  <c r="V1918" i="6"/>
  <c r="W1918" i="6" s="1"/>
  <c r="V1267" i="6"/>
  <c r="W1267" i="6" s="1"/>
  <c r="T1175" i="6"/>
  <c r="V2167" i="6"/>
  <c r="W2167" i="6" s="1"/>
  <c r="T1913" i="6"/>
  <c r="V2090" i="6"/>
  <c r="W2090" i="6" s="1"/>
  <c r="T685" i="6"/>
  <c r="V1836" i="6"/>
  <c r="W1836" i="6" s="1"/>
  <c r="T511" i="6"/>
  <c r="T403" i="6"/>
  <c r="V1125" i="6"/>
  <c r="W1125" i="6" s="1"/>
  <c r="T599" i="6"/>
  <c r="V2155" i="6"/>
  <c r="W2155" i="6" s="1"/>
  <c r="T218" i="6"/>
  <c r="V1893" i="6"/>
  <c r="W1893" i="6" s="1"/>
  <c r="V1025" i="6"/>
  <c r="W1025" i="6" s="1"/>
  <c r="V1257" i="6"/>
  <c r="W1257" i="6" s="1"/>
  <c r="T1307" i="6"/>
  <c r="T1310" i="6"/>
  <c r="T782" i="6"/>
  <c r="T973" i="6"/>
  <c r="T1442" i="6"/>
  <c r="T1735" i="6"/>
  <c r="T1704" i="6"/>
  <c r="V1579" i="6"/>
  <c r="W1579" i="6" s="1"/>
  <c r="T1505" i="6"/>
  <c r="V807" i="6"/>
  <c r="W807" i="6" s="1"/>
  <c r="V1494" i="6"/>
  <c r="W1494" i="6" s="1"/>
  <c r="T168" i="6"/>
  <c r="T794" i="6"/>
  <c r="V2100" i="6"/>
  <c r="W2100" i="6" s="1"/>
  <c r="T1291" i="6"/>
  <c r="T1926" i="6"/>
  <c r="T821" i="6"/>
  <c r="T694" i="6"/>
  <c r="V684" i="6"/>
  <c r="W684" i="6" s="1"/>
  <c r="V1842" i="6"/>
  <c r="W1842" i="6" s="1"/>
  <c r="V2332" i="6"/>
  <c r="W2332" i="6" s="1"/>
  <c r="T1235" i="6"/>
  <c r="T791" i="6"/>
  <c r="T661" i="6"/>
  <c r="T1837" i="6"/>
  <c r="V2121" i="6"/>
  <c r="W2121" i="6" s="1"/>
  <c r="V808" i="6"/>
  <c r="W808" i="6" s="1"/>
  <c r="V1346" i="6"/>
  <c r="W1346" i="6" s="1"/>
  <c r="T1857" i="6"/>
  <c r="V1343" i="6"/>
  <c r="W1343" i="6" s="1"/>
  <c r="V307" i="6"/>
  <c r="W307" i="6" s="1"/>
  <c r="T2104" i="6"/>
  <c r="T1289" i="6"/>
  <c r="V1484" i="6"/>
  <c r="W1484" i="6" s="1"/>
  <c r="T987" i="6"/>
  <c r="T551" i="6"/>
  <c r="V1945" i="6"/>
  <c r="W1945" i="6" s="1"/>
  <c r="V101" i="6"/>
  <c r="W101" i="6" s="1"/>
  <c r="V2291" i="6"/>
  <c r="W2291" i="6" s="1"/>
  <c r="T1662" i="6"/>
  <c r="T1288" i="6"/>
  <c r="T981" i="6"/>
  <c r="V490" i="6"/>
  <c r="W490" i="6" s="1"/>
  <c r="V1207" i="6"/>
  <c r="W1207" i="6" s="1"/>
  <c r="T1168" i="6"/>
  <c r="V1234" i="6"/>
  <c r="W1234" i="6" s="1"/>
  <c r="T1347" i="6"/>
  <c r="V1178" i="6"/>
  <c r="W1178" i="6" s="1"/>
  <c r="T82" i="6"/>
  <c r="V1617" i="6"/>
  <c r="W1617" i="6" s="1"/>
  <c r="V1786" i="6"/>
  <c r="W1786" i="6" s="1"/>
  <c r="V134" i="6"/>
  <c r="W134" i="6" s="1"/>
  <c r="T1287" i="6"/>
  <c r="V694" i="6"/>
  <c r="W694" i="6" s="1"/>
  <c r="T1842" i="6"/>
  <c r="V1543" i="6"/>
  <c r="W1543" i="6" s="1"/>
  <c r="V1235" i="6"/>
  <c r="W1235" i="6" s="1"/>
  <c r="V791" i="6"/>
  <c r="W791" i="6" s="1"/>
  <c r="V1837" i="6"/>
  <c r="W1837" i="6" s="1"/>
  <c r="T1346" i="6"/>
  <c r="V1857" i="6"/>
  <c r="W1857" i="6" s="1"/>
  <c r="V412" i="6"/>
  <c r="W412" i="6" s="1"/>
  <c r="V1500" i="6"/>
  <c r="W1500" i="6" s="1"/>
  <c r="V1740" i="6"/>
  <c r="W1740" i="6" s="1"/>
  <c r="V1714" i="6"/>
  <c r="W1714" i="6" s="1"/>
  <c r="V1953" i="6"/>
  <c r="W1953" i="6" s="1"/>
  <c r="T1026" i="6"/>
  <c r="T1945" i="6"/>
  <c r="V145" i="6"/>
  <c r="W145" i="6" s="1"/>
  <c r="T1114" i="6"/>
  <c r="T2082" i="6"/>
  <c r="V1288" i="6"/>
  <c r="W1288" i="6" s="1"/>
  <c r="T490" i="6"/>
  <c r="V2043" i="6"/>
  <c r="W2043" i="6" s="1"/>
  <c r="T1784" i="6"/>
  <c r="V1168" i="6"/>
  <c r="W1168" i="6" s="1"/>
  <c r="T1234" i="6"/>
  <c r="T270" i="6"/>
  <c r="V82" i="6"/>
  <c r="W82" i="6" s="1"/>
  <c r="T2103" i="6"/>
  <c r="V661" i="6"/>
  <c r="W661" i="6" s="1"/>
  <c r="T2121" i="6"/>
  <c r="T808" i="6"/>
  <c r="T412" i="6"/>
  <c r="T1500" i="6"/>
  <c r="T1343" i="6"/>
  <c r="T307" i="6"/>
  <c r="V2104" i="6"/>
  <c r="W2104" i="6" s="1"/>
  <c r="V1289" i="6"/>
  <c r="W1289" i="6" s="1"/>
  <c r="T1484" i="6"/>
  <c r="V987" i="6"/>
  <c r="W987" i="6" s="1"/>
  <c r="T1953" i="6"/>
  <c r="V1026" i="6"/>
  <c r="W1026" i="6" s="1"/>
  <c r="V551" i="6"/>
  <c r="W551" i="6" s="1"/>
  <c r="T145" i="6"/>
  <c r="T101" i="6"/>
  <c r="T2291" i="6"/>
  <c r="V1114" i="6"/>
  <c r="W1114" i="6" s="1"/>
  <c r="V2082" i="6"/>
  <c r="W2082" i="6" s="1"/>
  <c r="V1662" i="6"/>
  <c r="W1662" i="6" s="1"/>
  <c r="V981" i="6"/>
  <c r="W981" i="6" s="1"/>
  <c r="T2043" i="6"/>
  <c r="V1784" i="6"/>
  <c r="W1784" i="6" s="1"/>
  <c r="T1207" i="6"/>
  <c r="V1347" i="6"/>
  <c r="W1347" i="6" s="1"/>
  <c r="V270" i="6"/>
  <c r="W270" i="6" s="1"/>
  <c r="T1178" i="6"/>
  <c r="P1617" i="6"/>
  <c r="T1617" i="6" s="1"/>
  <c r="T1786" i="6"/>
  <c r="V2103" i="6"/>
  <c r="W2103" i="6" s="1"/>
  <c r="P134" i="6"/>
  <c r="T134" i="6" s="1"/>
  <c r="V1237" i="6"/>
  <c r="W1237" i="6" s="1"/>
  <c r="V2096" i="6"/>
  <c r="W2096" i="6" s="1"/>
  <c r="V1833" i="6"/>
  <c r="W1833" i="6" s="1"/>
  <c r="V2021" i="6"/>
  <c r="W2021" i="6" s="1"/>
  <c r="V2233" i="6"/>
  <c r="W2233" i="6" s="1"/>
  <c r="V1827" i="6"/>
  <c r="W1827" i="6" s="1"/>
  <c r="V1610" i="6"/>
  <c r="W1610" i="6" s="1"/>
  <c r="V264" i="6"/>
  <c r="W264" i="6" s="1"/>
  <c r="V1650" i="6"/>
  <c r="W1650" i="6" s="1"/>
  <c r="V117" i="6"/>
  <c r="W117" i="6" s="1"/>
  <c r="V1634" i="6"/>
  <c r="W1634" i="6" s="1"/>
  <c r="V81" i="6"/>
  <c r="W81" i="6" s="1"/>
  <c r="V280" i="6"/>
  <c r="W280" i="6" s="1"/>
  <c r="V1653" i="6"/>
  <c r="W1653" i="6" s="1"/>
  <c r="V2163" i="6"/>
  <c r="W2163" i="6" s="1"/>
  <c r="V971" i="6"/>
  <c r="W971" i="6" s="1"/>
  <c r="V1263" i="6"/>
  <c r="W1263" i="6" s="1"/>
  <c r="V1031" i="6"/>
  <c r="W1031" i="6" s="1"/>
  <c r="V244" i="6"/>
  <c r="W244" i="6" s="1"/>
  <c r="V2036" i="6"/>
  <c r="W2036" i="6" s="1"/>
  <c r="T935" i="6"/>
  <c r="T1480" i="6"/>
  <c r="T924" i="6"/>
  <c r="V2141" i="6"/>
  <c r="W2141" i="6" s="1"/>
  <c r="T975" i="6"/>
  <c r="V147" i="6"/>
  <c r="W147" i="6" s="1"/>
  <c r="T1932" i="6"/>
  <c r="V1797" i="6"/>
  <c r="W1797" i="6" s="1"/>
  <c r="V891" i="6"/>
  <c r="W891" i="6" s="1"/>
  <c r="T1253" i="6"/>
  <c r="V803" i="6"/>
  <c r="W803" i="6" s="1"/>
  <c r="V2115" i="6"/>
  <c r="W2115" i="6" s="1"/>
  <c r="V983" i="6"/>
  <c r="W983" i="6" s="1"/>
  <c r="V527" i="6"/>
  <c r="W527" i="6" s="1"/>
  <c r="V1112" i="6"/>
  <c r="W1112" i="6" s="1"/>
  <c r="V465" i="6"/>
  <c r="W465" i="6" s="1"/>
  <c r="V977" i="6"/>
  <c r="W977" i="6" s="1"/>
  <c r="V1560" i="6"/>
  <c r="W1560" i="6" s="1"/>
  <c r="T1493" i="6"/>
  <c r="T1373" i="6"/>
  <c r="V858" i="6"/>
  <c r="W858" i="6" s="1"/>
  <c r="T1491" i="6"/>
  <c r="T148" i="6"/>
  <c r="V1687" i="6"/>
  <c r="W1687" i="6" s="1"/>
  <c r="T2157" i="6"/>
  <c r="P1195" i="6"/>
  <c r="T1195" i="6" s="1"/>
  <c r="P237" i="6"/>
  <c r="T237" i="6" s="1"/>
  <c r="V1069" i="6"/>
  <c r="W1069" i="6" s="1"/>
  <c r="T1348" i="6"/>
  <c r="T1237" i="6"/>
  <c r="T1692" i="6"/>
  <c r="V1939" i="6"/>
  <c r="W1939" i="6" s="1"/>
  <c r="V1805" i="6"/>
  <c r="W1805" i="6" s="1"/>
  <c r="V1844" i="6"/>
  <c r="W1844" i="6" s="1"/>
  <c r="T1227" i="6"/>
  <c r="V388" i="6"/>
  <c r="W388" i="6" s="1"/>
  <c r="T2021" i="6"/>
  <c r="V401" i="6"/>
  <c r="W401" i="6" s="1"/>
  <c r="V1437" i="6"/>
  <c r="W1437" i="6" s="1"/>
  <c r="V1478" i="6"/>
  <c r="W1478" i="6" s="1"/>
  <c r="V2209" i="6"/>
  <c r="W2209" i="6" s="1"/>
  <c r="P1821" i="6"/>
  <c r="T1821" i="6" s="1"/>
  <c r="T264" i="6"/>
  <c r="T1650" i="6"/>
  <c r="P1481" i="6"/>
  <c r="T1481" i="6" s="1"/>
  <c r="V190" i="6"/>
  <c r="W190" i="6" s="1"/>
  <c r="V1973" i="6"/>
  <c r="W1973" i="6" s="1"/>
  <c r="T133" i="6"/>
  <c r="T280" i="6"/>
  <c r="V2197" i="6"/>
  <c r="W2197" i="6" s="1"/>
  <c r="V410" i="6"/>
  <c r="W410" i="6" s="1"/>
  <c r="P1350" i="6"/>
  <c r="T1350" i="6" s="1"/>
  <c r="V1332" i="6"/>
  <c r="W1332" i="6" s="1"/>
  <c r="V1381" i="6"/>
  <c r="W1381" i="6" s="1"/>
  <c r="V1736" i="6"/>
  <c r="W1736" i="6" s="1"/>
  <c r="V1820" i="6"/>
  <c r="W1820" i="6" s="1"/>
  <c r="V2271" i="6"/>
  <c r="W2271" i="6" s="1"/>
  <c r="T1998" i="6"/>
  <c r="V1195" i="6"/>
  <c r="W1195" i="6" s="1"/>
  <c r="V237" i="6"/>
  <c r="W237" i="6" s="1"/>
  <c r="T1069" i="6"/>
  <c r="T1723" i="6"/>
  <c r="V1348" i="6"/>
  <c r="W1348" i="6" s="1"/>
  <c r="T1939" i="6"/>
  <c r="T1805" i="6"/>
  <c r="T1844" i="6"/>
  <c r="V1227" i="6"/>
  <c r="W1227" i="6" s="1"/>
  <c r="P388" i="6"/>
  <c r="T388" i="6" s="1"/>
  <c r="T2096" i="6"/>
  <c r="T1833" i="6"/>
  <c r="T2233" i="6"/>
  <c r="P401" i="6"/>
  <c r="T401" i="6" s="1"/>
  <c r="T1437" i="6"/>
  <c r="T1478" i="6"/>
  <c r="P2209" i="6"/>
  <c r="T2209" i="6" s="1"/>
  <c r="T1827" i="6"/>
  <c r="T1610" i="6"/>
  <c r="V1821" i="6"/>
  <c r="W1821" i="6" s="1"/>
  <c r="T1696" i="6"/>
  <c r="V1481" i="6"/>
  <c r="W1481" i="6" s="1"/>
  <c r="T117" i="6"/>
  <c r="P190" i="6"/>
  <c r="T190" i="6" s="1"/>
  <c r="T1973" i="6"/>
  <c r="T1634" i="6"/>
  <c r="V133" i="6"/>
  <c r="W133" i="6" s="1"/>
  <c r="P2197" i="6"/>
  <c r="T2197" i="6" s="1"/>
  <c r="T1653" i="6"/>
  <c r="T410" i="6"/>
  <c r="V1350" i="6"/>
  <c r="W1350" i="6" s="1"/>
  <c r="T2163" i="6"/>
  <c r="P1332" i="6"/>
  <c r="T1332" i="6" s="1"/>
  <c r="P1381" i="6"/>
  <c r="T1381" i="6" s="1"/>
  <c r="P1820" i="6"/>
  <c r="T1820" i="6" s="1"/>
  <c r="T2271" i="6"/>
  <c r="T971" i="6"/>
  <c r="T1263" i="6"/>
  <c r="V1998" i="6"/>
  <c r="W1998" i="6" s="1"/>
  <c r="T358" i="6"/>
  <c r="T480" i="6"/>
  <c r="T1097" i="6"/>
  <c r="V1689" i="6"/>
  <c r="W1689" i="6" s="1"/>
  <c r="V472" i="6"/>
  <c r="W472" i="6" s="1"/>
  <c r="T1316" i="6"/>
  <c r="T1191" i="6"/>
  <c r="V1943" i="6"/>
  <c r="W1943" i="6" s="1"/>
  <c r="V482" i="6"/>
  <c r="W482" i="6" s="1"/>
  <c r="V1518" i="6"/>
  <c r="W1518" i="6" s="1"/>
  <c r="T1501" i="6"/>
  <c r="V1795" i="6"/>
  <c r="W1795" i="6" s="1"/>
  <c r="V1681" i="6"/>
  <c r="W1681" i="6" s="1"/>
  <c r="V1421" i="6"/>
  <c r="W1421" i="6" s="1"/>
  <c r="V2071" i="6"/>
  <c r="W2071" i="6" s="1"/>
  <c r="T1546" i="6"/>
  <c r="V2214" i="6"/>
  <c r="W2214" i="6" s="1"/>
  <c r="V263" i="6"/>
  <c r="W263" i="6" s="1"/>
  <c r="T1317" i="6"/>
  <c r="V526" i="6"/>
  <c r="W526" i="6" s="1"/>
  <c r="V735" i="6"/>
  <c r="W735" i="6" s="1"/>
  <c r="T173" i="6"/>
  <c r="T1396" i="6"/>
  <c r="V1102" i="6"/>
  <c r="W1102" i="6" s="1"/>
  <c r="T289" i="6"/>
  <c r="T805" i="6"/>
  <c r="V1652" i="6"/>
  <c r="W1652" i="6" s="1"/>
  <c r="T2236" i="6"/>
  <c r="V2269" i="6"/>
  <c r="W2269" i="6" s="1"/>
  <c r="V2268" i="6"/>
  <c r="W2268" i="6" s="1"/>
  <c r="T114" i="6"/>
  <c r="V1509" i="6"/>
  <c r="W1509" i="6" s="1"/>
  <c r="V1603" i="6"/>
  <c r="W1603" i="6" s="1"/>
  <c r="V1308" i="6"/>
  <c r="W1308" i="6" s="1"/>
  <c r="V285" i="6"/>
  <c r="W285" i="6" s="1"/>
  <c r="T1790" i="6"/>
  <c r="T1099" i="6"/>
  <c r="T1604" i="6"/>
  <c r="V2165" i="6"/>
  <c r="W2165" i="6" s="1"/>
  <c r="T1601" i="6"/>
  <c r="T1380" i="6"/>
  <c r="V262" i="6"/>
  <c r="W262" i="6" s="1"/>
  <c r="V1248" i="6"/>
  <c r="W1248" i="6" s="1"/>
  <c r="V1017" i="6"/>
  <c r="W1017" i="6" s="1"/>
  <c r="T1618" i="6"/>
  <c r="T316" i="6"/>
  <c r="V444" i="6"/>
  <c r="W444" i="6" s="1"/>
  <c r="V1657" i="6"/>
  <c r="W1657" i="6" s="1"/>
  <c r="V358" i="6"/>
  <c r="W358" i="6" s="1"/>
  <c r="P1079" i="6"/>
  <c r="T1079" i="6" s="1"/>
  <c r="P1851" i="6"/>
  <c r="T1851" i="6" s="1"/>
  <c r="V480" i="6"/>
  <c r="W480" i="6" s="1"/>
  <c r="V1097" i="6"/>
  <c r="W1097" i="6" s="1"/>
  <c r="T979" i="6"/>
  <c r="T1295" i="6"/>
  <c r="T353" i="6"/>
  <c r="V1316" i="6"/>
  <c r="W1316" i="6" s="1"/>
  <c r="V1191" i="6"/>
  <c r="W1191" i="6" s="1"/>
  <c r="T780" i="6"/>
  <c r="T1943" i="6"/>
  <c r="V437" i="6"/>
  <c r="W437" i="6" s="1"/>
  <c r="V1098" i="6"/>
  <c r="W1098" i="6" s="1"/>
  <c r="T482" i="6"/>
  <c r="T1518" i="6"/>
  <c r="V1501" i="6"/>
  <c r="W1501" i="6" s="1"/>
  <c r="T1421" i="6"/>
  <c r="V2059" i="6"/>
  <c r="W2059" i="6" s="1"/>
  <c r="T256" i="6"/>
  <c r="V1546" i="6"/>
  <c r="W1546" i="6" s="1"/>
  <c r="P2210" i="6"/>
  <c r="T2210" i="6" s="1"/>
  <c r="T1092" i="6"/>
  <c r="P2054" i="6"/>
  <c r="T2054" i="6" s="1"/>
  <c r="T263" i="6"/>
  <c r="V1317" i="6"/>
  <c r="W1317" i="6" s="1"/>
  <c r="T526" i="6"/>
  <c r="V173" i="6"/>
  <c r="W173" i="6" s="1"/>
  <c r="V1396" i="6"/>
  <c r="W1396" i="6" s="1"/>
  <c r="P1145" i="6"/>
  <c r="T1145" i="6" s="1"/>
  <c r="V1851" i="6"/>
  <c r="W1851" i="6" s="1"/>
  <c r="V979" i="6"/>
  <c r="W979" i="6" s="1"/>
  <c r="V1295" i="6"/>
  <c r="W1295" i="6" s="1"/>
  <c r="V353" i="6"/>
  <c r="W353" i="6" s="1"/>
  <c r="T472" i="6"/>
  <c r="T1684" i="6"/>
  <c r="V780" i="6"/>
  <c r="W780" i="6" s="1"/>
  <c r="T437" i="6"/>
  <c r="T1098" i="6"/>
  <c r="T1795" i="6"/>
  <c r="T2059" i="6"/>
  <c r="T2071" i="6"/>
  <c r="V256" i="6"/>
  <c r="W256" i="6" s="1"/>
  <c r="V2210" i="6"/>
  <c r="W2210" i="6" s="1"/>
  <c r="V1092" i="6"/>
  <c r="W1092" i="6" s="1"/>
  <c r="T2214" i="6"/>
  <c r="V2054" i="6"/>
  <c r="W2054" i="6" s="1"/>
  <c r="T735" i="6"/>
  <c r="V1145" i="6"/>
  <c r="W1145" i="6" s="1"/>
  <c r="V2017" i="6"/>
  <c r="W2017" i="6" s="1"/>
  <c r="V2248" i="6"/>
  <c r="W2248" i="6" s="1"/>
  <c r="V298" i="6"/>
  <c r="W298" i="6" s="1"/>
  <c r="V869" i="6"/>
  <c r="W869" i="6" s="1"/>
  <c r="V986" i="6"/>
  <c r="W986" i="6" s="1"/>
  <c r="V796" i="6"/>
  <c r="W796" i="6" s="1"/>
  <c r="V141" i="6"/>
  <c r="W141" i="6" s="1"/>
  <c r="V2213" i="6"/>
  <c r="W2213" i="6" s="1"/>
  <c r="V1847" i="6"/>
  <c r="W1847" i="6" s="1"/>
  <c r="V976" i="6"/>
  <c r="W976" i="6" s="1"/>
  <c r="V1443" i="6"/>
  <c r="W1443" i="6" s="1"/>
  <c r="V2280" i="6"/>
  <c r="W2280" i="6" s="1"/>
  <c r="V1564" i="6"/>
  <c r="W1564" i="6" s="1"/>
  <c r="V58" i="6"/>
  <c r="W58" i="6" s="1"/>
  <c r="V2282" i="6"/>
  <c r="W2282" i="6" s="1"/>
  <c r="T929" i="6"/>
  <c r="V597" i="6"/>
  <c r="W597" i="6" s="1"/>
  <c r="V2154" i="6"/>
  <c r="W2154" i="6" s="1"/>
  <c r="V753" i="6"/>
  <c r="W753" i="6" s="1"/>
  <c r="V802" i="6"/>
  <c r="W802" i="6" s="1"/>
  <c r="V1106" i="6"/>
  <c r="W1106" i="6" s="1"/>
  <c r="V1475" i="6"/>
  <c r="W1475" i="6" s="1"/>
  <c r="V792" i="6"/>
  <c r="W792" i="6" s="1"/>
  <c r="V2247" i="6"/>
  <c r="W2247" i="6" s="1"/>
  <c r="T238" i="6"/>
  <c r="V562" i="6"/>
  <c r="W562" i="6" s="1"/>
  <c r="P980" i="6"/>
  <c r="T980" i="6" s="1"/>
  <c r="T1300" i="6"/>
  <c r="V234" i="6"/>
  <c r="W234" i="6" s="1"/>
  <c r="V179" i="6"/>
  <c r="W179" i="6" s="1"/>
  <c r="T1576" i="6"/>
  <c r="T288" i="6"/>
  <c r="P273" i="6"/>
  <c r="T273" i="6" s="1"/>
  <c r="T1281" i="6"/>
  <c r="T357" i="6"/>
  <c r="V1419" i="6"/>
  <c r="W1419" i="6" s="1"/>
  <c r="P1785" i="6"/>
  <c r="T1785" i="6" s="1"/>
  <c r="T1824" i="6"/>
  <c r="P99" i="6"/>
  <c r="T99" i="6" s="1"/>
  <c r="V2110" i="6"/>
  <c r="W2110" i="6" s="1"/>
  <c r="T1935" i="6"/>
  <c r="T1804" i="6"/>
  <c r="V195" i="6"/>
  <c r="W195" i="6" s="1"/>
  <c r="V1268" i="6"/>
  <c r="W1268" i="6" s="1"/>
  <c r="V571" i="6"/>
  <c r="W571" i="6" s="1"/>
  <c r="T1995" i="6"/>
  <c r="T2208" i="6"/>
  <c r="T1497" i="6"/>
  <c r="T785" i="6"/>
  <c r="V1113" i="6"/>
  <c r="W1113" i="6" s="1"/>
  <c r="V1344" i="6"/>
  <c r="W1344" i="6" s="1"/>
  <c r="T170" i="6"/>
  <c r="T57" i="6"/>
  <c r="V652" i="6"/>
  <c r="W652" i="6" s="1"/>
  <c r="T260" i="6"/>
  <c r="T138" i="6"/>
  <c r="V1589" i="6"/>
  <c r="W1589" i="6" s="1"/>
  <c r="V1970" i="6"/>
  <c r="W1970" i="6" s="1"/>
  <c r="T287" i="6"/>
  <c r="T1204" i="6"/>
  <c r="T556" i="6"/>
  <c r="V1807" i="6"/>
  <c r="W1807" i="6" s="1"/>
  <c r="T423" i="6"/>
  <c r="V259" i="6"/>
  <c r="W259" i="6" s="1"/>
  <c r="T174" i="6"/>
  <c r="V523" i="6"/>
  <c r="W523" i="6" s="1"/>
  <c r="T126" i="6"/>
  <c r="V931" i="6"/>
  <c r="W931" i="6" s="1"/>
  <c r="T904" i="6"/>
  <c r="V2153" i="6"/>
  <c r="W2153" i="6" s="1"/>
  <c r="V1561" i="6"/>
  <c r="W1561" i="6" s="1"/>
  <c r="T2296" i="6"/>
  <c r="V1294" i="6"/>
  <c r="W1294" i="6" s="1"/>
  <c r="V1482" i="6"/>
  <c r="W1482" i="6" s="1"/>
  <c r="V1848" i="6"/>
  <c r="W1848" i="6" s="1"/>
  <c r="V1311" i="6"/>
  <c r="W1311" i="6" s="1"/>
  <c r="T1941" i="6"/>
  <c r="V731" i="6"/>
  <c r="W731" i="6" s="1"/>
  <c r="T1417" i="6"/>
  <c r="T795" i="6"/>
  <c r="T1552" i="6"/>
  <c r="T1613" i="6"/>
  <c r="T1203" i="6"/>
  <c r="V2149" i="6"/>
  <c r="W2149" i="6" s="1"/>
  <c r="T993" i="6"/>
  <c r="P1163" i="6"/>
  <c r="T1163" i="6" s="1"/>
  <c r="P1693" i="6"/>
  <c r="T1693" i="6" s="1"/>
  <c r="V130" i="6"/>
  <c r="W130" i="6" s="1"/>
  <c r="T1564" i="6"/>
  <c r="V929" i="6"/>
  <c r="W929" i="6" s="1"/>
  <c r="P2017" i="6"/>
  <c r="T2017" i="6" s="1"/>
  <c r="P597" i="6"/>
  <c r="T597" i="6" s="1"/>
  <c r="T2248" i="6"/>
  <c r="T298" i="6"/>
  <c r="T2154" i="6"/>
  <c r="P753" i="6"/>
  <c r="T753" i="6" s="1"/>
  <c r="T802" i="6"/>
  <c r="T1106" i="6"/>
  <c r="T1475" i="6"/>
  <c r="P792" i="6"/>
  <c r="T792" i="6" s="1"/>
  <c r="P2247" i="6"/>
  <c r="T2247" i="6" s="1"/>
  <c r="V238" i="6"/>
  <c r="W238" i="6" s="1"/>
  <c r="T562" i="6"/>
  <c r="V980" i="6"/>
  <c r="W980" i="6" s="1"/>
  <c r="T869" i="6"/>
  <c r="V1300" i="6"/>
  <c r="W1300" i="6" s="1"/>
  <c r="T234" i="6"/>
  <c r="T179" i="6"/>
  <c r="T986" i="6"/>
  <c r="V1576" i="6"/>
  <c r="W1576" i="6" s="1"/>
  <c r="V288" i="6"/>
  <c r="W288" i="6" s="1"/>
  <c r="V273" i="6"/>
  <c r="W273" i="6" s="1"/>
  <c r="V1281" i="6"/>
  <c r="W1281" i="6" s="1"/>
  <c r="V357" i="6"/>
  <c r="W357" i="6" s="1"/>
  <c r="P796" i="6"/>
  <c r="T796" i="6" s="1"/>
  <c r="P1419" i="6"/>
  <c r="T1419" i="6" s="1"/>
  <c r="V1785" i="6"/>
  <c r="W1785" i="6" s="1"/>
  <c r="V1824" i="6"/>
  <c r="W1824" i="6" s="1"/>
  <c r="P141" i="6"/>
  <c r="T141" i="6" s="1"/>
  <c r="V99" i="6"/>
  <c r="W99" i="6" s="1"/>
  <c r="T2110" i="6"/>
  <c r="V1935" i="6"/>
  <c r="W1935" i="6" s="1"/>
  <c r="T2213" i="6"/>
  <c r="T1847" i="6"/>
  <c r="V1804" i="6"/>
  <c r="W1804" i="6" s="1"/>
  <c r="T195" i="6"/>
  <c r="P1268" i="6"/>
  <c r="T1268" i="6" s="1"/>
  <c r="P571" i="6"/>
  <c r="T571" i="6" s="1"/>
  <c r="V1995" i="6"/>
  <c r="W1995" i="6" s="1"/>
  <c r="V107" i="10"/>
  <c r="V218" i="10"/>
  <c r="V271" i="10"/>
  <c r="V56" i="10"/>
  <c r="V162" i="10"/>
  <c r="V64" i="10"/>
  <c r="V150" i="10"/>
  <c r="V300" i="10"/>
  <c r="V243" i="10"/>
  <c r="V253" i="10"/>
  <c r="V316" i="10"/>
  <c r="V192" i="10"/>
  <c r="V219" i="10"/>
  <c r="V207" i="10"/>
  <c r="V186" i="10"/>
  <c r="V90" i="10"/>
  <c r="V226" i="10"/>
  <c r="V112" i="10"/>
  <c r="V151" i="10"/>
  <c r="V78" i="10"/>
  <c r="V104" i="10"/>
  <c r="V213" i="10"/>
  <c r="V23" i="10"/>
  <c r="V180" i="10"/>
  <c r="V197" i="10"/>
  <c r="V126" i="10"/>
  <c r="V154" i="10"/>
  <c r="V212" i="10"/>
  <c r="V108" i="10"/>
  <c r="V10" i="10"/>
  <c r="V66" i="10"/>
  <c r="V114" i="10"/>
  <c r="V297" i="10"/>
  <c r="V310" i="10"/>
  <c r="V58" i="10"/>
  <c r="V133" i="10"/>
  <c r="V13" i="10"/>
  <c r="V227" i="10"/>
  <c r="V292" i="10"/>
  <c r="V153" i="10"/>
  <c r="V102" i="10"/>
  <c r="V303" i="10"/>
  <c r="V241" i="10"/>
  <c r="V306" i="10"/>
  <c r="V59" i="10"/>
  <c r="V89" i="10"/>
  <c r="V168" i="10"/>
  <c r="V100" i="10"/>
  <c r="V33" i="10"/>
  <c r="V18" i="10"/>
  <c r="V173" i="10"/>
  <c r="V38" i="10"/>
  <c r="V177" i="10"/>
  <c r="V47" i="10"/>
  <c r="V135" i="10"/>
  <c r="V171" i="10"/>
  <c r="V70" i="10"/>
  <c r="V223" i="10"/>
  <c r="V109" i="10"/>
  <c r="V105" i="10"/>
  <c r="V296" i="10"/>
  <c r="V143" i="10"/>
  <c r="V233" i="10"/>
  <c r="V46" i="10"/>
  <c r="V308" i="10"/>
  <c r="V8" i="10"/>
  <c r="V279" i="10"/>
  <c r="V286" i="10"/>
  <c r="V295" i="10"/>
  <c r="V127" i="10"/>
  <c r="V319" i="10"/>
  <c r="V131" i="10"/>
  <c r="V74" i="10"/>
  <c r="V258" i="10"/>
  <c r="V242" i="10"/>
  <c r="V205" i="10"/>
  <c r="V28" i="10"/>
  <c r="V203" i="10"/>
  <c r="V129" i="10"/>
  <c r="V248" i="10"/>
  <c r="V32" i="10"/>
  <c r="V277" i="10"/>
  <c r="V110" i="10"/>
  <c r="V240" i="10"/>
  <c r="V267" i="10"/>
  <c r="V202" i="10"/>
  <c r="V163" i="10"/>
  <c r="V113" i="10"/>
  <c r="V49" i="10"/>
  <c r="V318" i="10"/>
  <c r="V73" i="10"/>
  <c r="V181" i="10"/>
  <c r="V228" i="10"/>
  <c r="V311" i="10"/>
  <c r="V246" i="10"/>
  <c r="V43" i="10"/>
  <c r="V276" i="10"/>
  <c r="V272" i="10"/>
  <c r="V111" i="10"/>
  <c r="V251" i="10"/>
  <c r="V144" i="10"/>
  <c r="V166" i="10"/>
  <c r="V62" i="10"/>
  <c r="V182" i="10"/>
  <c r="V95" i="10"/>
  <c r="V174" i="10"/>
  <c r="V145" i="10"/>
  <c r="V236" i="10"/>
  <c r="V79" i="10"/>
  <c r="V187" i="10"/>
  <c r="V262" i="10"/>
  <c r="V54" i="10"/>
  <c r="V118" i="10"/>
  <c r="V34" i="10"/>
  <c r="V169" i="10"/>
  <c r="I9" i="13" l="1"/>
  <c r="T81" i="6"/>
  <c r="X81" i="6" s="1"/>
  <c r="T1748" i="6"/>
  <c r="X1748" i="6" s="1"/>
  <c r="T1727" i="6"/>
  <c r="X1727" i="6" s="1"/>
  <c r="T1712" i="6"/>
  <c r="X1712" i="6" s="1"/>
  <c r="T1702" i="6"/>
  <c r="X1702" i="6" s="1"/>
  <c r="T1685" i="6"/>
  <c r="X1685" i="6" s="1"/>
  <c r="T1713" i="6"/>
  <c r="X1713" i="6" s="1"/>
  <c r="T1743" i="6"/>
  <c r="X1743" i="6" s="1"/>
  <c r="T1682" i="6"/>
  <c r="X1682" i="6" s="1"/>
  <c r="T1687" i="6"/>
  <c r="X1687" i="6" s="1"/>
  <c r="T1701" i="6"/>
  <c r="X1701" i="6" s="1"/>
  <c r="T1681" i="6"/>
  <c r="X1681" i="6" s="1"/>
  <c r="T1698" i="6"/>
  <c r="X1698" i="6" s="1"/>
  <c r="T1773" i="6"/>
  <c r="X1773" i="6" s="1"/>
  <c r="T1689" i="6"/>
  <c r="X1689" i="6" s="1"/>
  <c r="T1750" i="6"/>
  <c r="X1750" i="6" s="1"/>
  <c r="T1674" i="6"/>
  <c r="X1674" i="6" s="1"/>
  <c r="T1708" i="6"/>
  <c r="X1708" i="6" s="1"/>
  <c r="T1740" i="6"/>
  <c r="X1740" i="6" s="1"/>
  <c r="T1714" i="6"/>
  <c r="X1714" i="6" s="1"/>
  <c r="T1732" i="6"/>
  <c r="X1732" i="6" s="1"/>
  <c r="X138" i="6"/>
  <c r="X1941" i="6"/>
  <c r="X975" i="6"/>
  <c r="X1928" i="6"/>
  <c r="X57" i="6"/>
  <c r="X114" i="6"/>
  <c r="X1071" i="6"/>
  <c r="X1497" i="6"/>
  <c r="X1163" i="6"/>
  <c r="X805" i="6"/>
  <c r="X1078" i="6"/>
  <c r="X1204" i="6"/>
  <c r="X1018" i="6"/>
  <c r="X1283" i="6"/>
  <c r="X2208" i="6"/>
  <c r="X1205" i="6"/>
  <c r="X1917" i="6"/>
  <c r="X469" i="6"/>
  <c r="X1951" i="6"/>
  <c r="X2296" i="6"/>
  <c r="X1733" i="6"/>
  <c r="X1351" i="6"/>
  <c r="X2124" i="6"/>
  <c r="X2236" i="6"/>
  <c r="X1506" i="6"/>
  <c r="X1214" i="6"/>
  <c r="X1507" i="6"/>
  <c r="X1601" i="6"/>
  <c r="X1633" i="6"/>
  <c r="X249" i="6"/>
  <c r="X1356" i="6"/>
  <c r="X143" i="6"/>
  <c r="X405" i="6"/>
  <c r="X1149" i="6"/>
  <c r="X1930" i="6"/>
  <c r="X2295" i="6"/>
  <c r="X260" i="6"/>
  <c r="X1352" i="6"/>
  <c r="X1786" i="6"/>
  <c r="X102" i="6"/>
  <c r="X1087" i="6"/>
  <c r="X41" i="6"/>
  <c r="X911" i="6"/>
  <c r="X289" i="6"/>
  <c r="X1099" i="6"/>
  <c r="X992" i="6"/>
  <c r="X1447" i="6"/>
  <c r="X1599" i="6"/>
  <c r="X2056" i="6"/>
  <c r="X1817" i="6"/>
  <c r="X2121" i="6"/>
  <c r="X1285" i="6"/>
  <c r="X1617" i="6"/>
  <c r="X873" i="6"/>
  <c r="X2151" i="6"/>
  <c r="X2214" i="6"/>
  <c r="X800" i="6"/>
  <c r="X2023" i="6"/>
  <c r="X1079" i="6"/>
  <c r="X2011" i="6"/>
  <c r="X912" i="6"/>
  <c r="X2116" i="6"/>
  <c r="X1912" i="6"/>
  <c r="X1772" i="6"/>
  <c r="X1145" i="6"/>
  <c r="X1600" i="6"/>
  <c r="X1856" i="6"/>
  <c r="X287" i="6"/>
  <c r="X861" i="6"/>
  <c r="X1861" i="6"/>
  <c r="X1355" i="6"/>
  <c r="X526" i="6"/>
  <c r="X1942" i="6"/>
  <c r="X1070" i="6"/>
  <c r="X548" i="6"/>
  <c r="X529" i="6"/>
  <c r="X1101" i="6"/>
  <c r="X1369" i="6"/>
  <c r="X419" i="6"/>
  <c r="X369" i="6"/>
  <c r="X1827" i="6"/>
  <c r="X1819" i="6"/>
  <c r="X137" i="6"/>
  <c r="X1920" i="6"/>
  <c r="X550" i="6"/>
  <c r="X1993" i="6"/>
  <c r="X1851" i="6"/>
  <c r="X2209" i="6"/>
  <c r="X841" i="6"/>
  <c r="X989" i="6"/>
  <c r="X1046" i="6"/>
  <c r="X1292" i="6"/>
  <c r="X1693" i="6"/>
  <c r="X1902" i="6"/>
  <c r="X2274" i="6"/>
  <c r="X1798" i="6"/>
  <c r="X525" i="6"/>
  <c r="X1767" i="6"/>
  <c r="X597" i="6"/>
  <c r="X1092" i="6"/>
  <c r="X2292" i="6"/>
  <c r="X1150" i="6"/>
  <c r="X101" i="6"/>
  <c r="X96" i="6"/>
  <c r="X1571" i="6"/>
  <c r="X2123" i="6"/>
  <c r="X1434" i="6"/>
  <c r="X567" i="6"/>
  <c r="X2052" i="6"/>
  <c r="X788" i="6"/>
  <c r="X1791" i="6"/>
  <c r="X164" i="6"/>
  <c r="X126" i="6"/>
  <c r="X1203" i="6"/>
  <c r="X1025" i="6"/>
  <c r="X20" i="6"/>
  <c r="X2021" i="6"/>
  <c r="X406" i="6"/>
  <c r="X1885" i="6"/>
  <c r="X923" i="6"/>
  <c r="X794" i="6"/>
  <c r="X1419" i="6"/>
  <c r="X1844" i="6"/>
  <c r="X1998" i="6"/>
  <c r="X168" i="6"/>
  <c r="X904" i="6"/>
  <c r="X89" i="6"/>
  <c r="X1582" i="6"/>
  <c r="X1707" i="6"/>
  <c r="X1332" i="6"/>
  <c r="X172" i="6"/>
  <c r="X500" i="6"/>
  <c r="X877" i="6"/>
  <c r="X796" i="6"/>
  <c r="X1552" i="6"/>
  <c r="X524" i="6"/>
  <c r="X2157" i="6"/>
  <c r="X571" i="6"/>
  <c r="X179" i="6"/>
  <c r="X1441" i="6"/>
  <c r="X227" i="6"/>
  <c r="X196" i="6"/>
  <c r="X1830" i="6"/>
  <c r="X226" i="6"/>
  <c r="X1870" i="6"/>
  <c r="X1096" i="6"/>
  <c r="X980" i="6"/>
  <c r="X1597" i="6"/>
  <c r="X1271" i="6"/>
  <c r="X1964" i="6"/>
  <c r="X1618" i="6"/>
  <c r="X112" i="6"/>
  <c r="X1312" i="6"/>
  <c r="X407" i="6"/>
  <c r="X854" i="6"/>
  <c r="X1479" i="6"/>
  <c r="X735" i="6"/>
  <c r="X1480" i="6"/>
  <c r="X1672" i="6"/>
  <c r="X1879" i="6"/>
  <c r="X174" i="6"/>
  <c r="X924" i="6"/>
  <c r="X1847" i="6"/>
  <c r="X1491" i="6"/>
  <c r="X1612" i="6"/>
  <c r="X528" i="6"/>
  <c r="X355" i="6"/>
  <c r="X1511" i="6"/>
  <c r="X2267" i="6"/>
  <c r="X1967" i="6"/>
  <c r="X178" i="6"/>
  <c r="X423" i="6"/>
  <c r="X1253" i="6"/>
  <c r="X134" i="6"/>
  <c r="X191" i="6"/>
  <c r="X718" i="6"/>
  <c r="X813" i="6"/>
  <c r="X1162" i="6"/>
  <c r="X1238" i="6"/>
  <c r="X1493" i="6"/>
  <c r="X351" i="6"/>
  <c r="X94" i="6"/>
  <c r="X170" i="6"/>
  <c r="X1604" i="6"/>
  <c r="X305" i="6"/>
  <c r="X1688" i="6"/>
  <c r="X1275" i="6"/>
  <c r="X316" i="6"/>
  <c r="X1445" i="6"/>
  <c r="X2238" i="6"/>
  <c r="X1108" i="6"/>
  <c r="X1785" i="6"/>
  <c r="X1114" i="6"/>
  <c r="X1653" i="6"/>
  <c r="X1926" i="6"/>
  <c r="X2197" i="6"/>
  <c r="X935" i="6"/>
  <c r="X2103" i="6"/>
  <c r="X566" i="6"/>
  <c r="X295" i="6"/>
  <c r="X1314" i="6"/>
  <c r="X129" i="6"/>
  <c r="X352" i="6"/>
  <c r="X503" i="6"/>
  <c r="X1821" i="6"/>
  <c r="X1026" i="6"/>
  <c r="X1957" i="6"/>
  <c r="X762" i="6"/>
  <c r="X401" i="6"/>
  <c r="X2281" i="6"/>
  <c r="X1793" i="6"/>
  <c r="X1280" i="6"/>
  <c r="X284" i="6"/>
  <c r="X798" i="6"/>
  <c r="X1668" i="6"/>
  <c r="X1971" i="6"/>
  <c r="X795" i="6"/>
  <c r="X1518" i="6"/>
  <c r="X2013" i="6"/>
  <c r="X1265" i="6"/>
  <c r="X247" i="6"/>
  <c r="X781" i="6"/>
  <c r="X1072" i="6"/>
  <c r="X562" i="6"/>
  <c r="X148" i="6"/>
  <c r="X1286" i="6"/>
  <c r="X2234" i="6"/>
  <c r="X1382" i="6"/>
  <c r="X914" i="6"/>
  <c r="X1281" i="6"/>
  <c r="X117" i="6"/>
  <c r="X388" i="6"/>
  <c r="X2247" i="6"/>
  <c r="X993" i="6"/>
  <c r="X556" i="6"/>
  <c r="X2054" i="6"/>
  <c r="X1237" i="6"/>
  <c r="X1293" i="6"/>
  <c r="X683" i="6"/>
  <c r="X1933" i="6"/>
  <c r="X855" i="6"/>
  <c r="X1642" i="6"/>
  <c r="X1703" i="6"/>
  <c r="X1551" i="6"/>
  <c r="X1069" i="6"/>
  <c r="X1380" i="6"/>
  <c r="X190" i="6"/>
  <c r="X403" i="6"/>
  <c r="X243" i="6"/>
  <c r="X824" i="6"/>
  <c r="X1268" i="6"/>
  <c r="X1696" i="6"/>
  <c r="X551" i="6"/>
  <c r="X1307" i="6"/>
  <c r="X436" i="6"/>
  <c r="X1508" i="6"/>
  <c r="X1109" i="6"/>
  <c r="X189" i="6"/>
  <c r="X468" i="6"/>
  <c r="X1596" i="6"/>
  <c r="X1591" i="6"/>
  <c r="X1936" i="6"/>
  <c r="X2028" i="6"/>
  <c r="X934" i="6"/>
  <c r="X2273" i="6"/>
  <c r="X141" i="6"/>
  <c r="X780" i="6"/>
  <c r="X127" i="6"/>
  <c r="X1394" i="6"/>
  <c r="X1909" i="6"/>
  <c r="X588" i="6"/>
  <c r="X195" i="6"/>
  <c r="X1501" i="6"/>
  <c r="X1610" i="6"/>
  <c r="X153" i="6"/>
  <c r="X493" i="6"/>
  <c r="X1349" i="6"/>
  <c r="X431" i="6"/>
  <c r="X2270" i="6"/>
  <c r="X490" i="6"/>
  <c r="X1287" i="6"/>
  <c r="X2088" i="6"/>
  <c r="X1731" i="6"/>
  <c r="X495" i="6"/>
  <c r="X537" i="6"/>
  <c r="X1913" i="6"/>
  <c r="X665" i="6"/>
  <c r="X21" i="6"/>
  <c r="X1952" i="6"/>
  <c r="X2089" i="6"/>
  <c r="X2082" i="6"/>
  <c r="X821" i="6"/>
  <c r="X1284" i="6"/>
  <c r="X783" i="6"/>
  <c r="X140" i="6"/>
  <c r="X539" i="6"/>
  <c r="X786" i="6"/>
  <c r="X1370" i="6"/>
  <c r="X1014" i="6"/>
  <c r="X269" i="6"/>
  <c r="X1300" i="6"/>
  <c r="X2071" i="6"/>
  <c r="X1790" i="6"/>
  <c r="X1346" i="6"/>
  <c r="X974" i="6"/>
  <c r="X1770" i="6"/>
  <c r="X1440" i="6"/>
  <c r="X298" i="6"/>
  <c r="X1944" i="6"/>
  <c r="X1742" i="6"/>
  <c r="X1932" i="6"/>
  <c r="X807" i="6"/>
  <c r="X1579" i="6"/>
  <c r="X1965" i="6"/>
  <c r="X408" i="6"/>
  <c r="X221" i="6"/>
  <c r="X332" i="6"/>
  <c r="X1439" i="6"/>
  <c r="X2101" i="6"/>
  <c r="X1586" i="6"/>
  <c r="X587" i="6"/>
  <c r="X1904" i="6"/>
  <c r="X1583" i="6"/>
  <c r="X192" i="6"/>
  <c r="X897" i="6"/>
  <c r="X443" i="6"/>
  <c r="X1320" i="6"/>
  <c r="X1372" i="6"/>
  <c r="X1291" i="6"/>
  <c r="X1175" i="6"/>
  <c r="X1918" i="6"/>
  <c r="X1290" i="6"/>
  <c r="X1299" i="6"/>
  <c r="X1607" i="6"/>
  <c r="X258" i="6"/>
  <c r="X497" i="6"/>
  <c r="X514" i="6"/>
  <c r="X272" i="6"/>
  <c r="X301" i="6"/>
  <c r="X2068" i="6"/>
  <c r="X1446" i="6"/>
  <c r="X2252" i="6"/>
  <c r="X743" i="6"/>
  <c r="X343" i="6"/>
  <c r="X1803" i="6"/>
  <c r="X1040" i="6"/>
  <c r="X1230" i="6"/>
  <c r="X2107" i="6"/>
  <c r="X663" i="6"/>
  <c r="X1881" i="6"/>
  <c r="X1882" i="6"/>
  <c r="X913" i="6"/>
  <c r="X2164" i="6"/>
  <c r="X1195" i="6"/>
  <c r="X2017" i="6"/>
  <c r="X1350" i="6"/>
  <c r="X273" i="6"/>
  <c r="X2210" i="6"/>
  <c r="X225" i="6"/>
  <c r="X1340" i="6"/>
  <c r="X1837" i="6"/>
  <c r="X2331" i="6"/>
  <c r="X1444" i="6"/>
  <c r="X2213" i="6"/>
  <c r="X1805" i="6"/>
  <c r="X237" i="6"/>
  <c r="X1784" i="6"/>
  <c r="X661" i="6"/>
  <c r="X491" i="6"/>
  <c r="X1255" i="6"/>
  <c r="X972" i="6"/>
  <c r="X1602" i="6"/>
  <c r="X1811" i="6"/>
  <c r="X251" i="6"/>
  <c r="X1485" i="6"/>
  <c r="X787" i="6"/>
  <c r="X304" i="6"/>
  <c r="X1946" i="6"/>
  <c r="X1677" i="6"/>
  <c r="X253" i="6"/>
  <c r="X932" i="6"/>
  <c r="X1488" i="6"/>
  <c r="X1673" i="6"/>
  <c r="X2043" i="6"/>
  <c r="X1475" i="6"/>
  <c r="X1098" i="6"/>
  <c r="X37" i="6"/>
  <c r="X2122" i="6"/>
  <c r="X893" i="6"/>
  <c r="X1892" i="6"/>
  <c r="X1432" i="6"/>
  <c r="X2215" i="6"/>
  <c r="X2279" i="6"/>
  <c r="X444" i="6"/>
  <c r="X1232" i="6"/>
  <c r="X986" i="6"/>
  <c r="X437" i="6"/>
  <c r="X1953" i="6"/>
  <c r="X2108" i="6"/>
  <c r="X421" i="6"/>
  <c r="X1170" i="6"/>
  <c r="X1436" i="6"/>
  <c r="X2012" i="6"/>
  <c r="X1111" i="6"/>
  <c r="X829" i="6"/>
  <c r="X58" i="6"/>
  <c r="X684" i="6"/>
  <c r="X1768" i="6"/>
  <c r="X465" i="6"/>
  <c r="X2326" i="6"/>
  <c r="X234" i="6"/>
  <c r="X119" i="6"/>
  <c r="X1858" i="6"/>
  <c r="X1305" i="6"/>
  <c r="X530" i="6"/>
  <c r="X1652" i="6"/>
  <c r="X144" i="6"/>
  <c r="X1995" i="6"/>
  <c r="X238" i="6"/>
  <c r="X981" i="6"/>
  <c r="X1505" i="6"/>
  <c r="X2090" i="6"/>
  <c r="X1794" i="6"/>
  <c r="X856" i="6"/>
  <c r="X1934" i="6"/>
  <c r="X2139" i="6"/>
  <c r="X123" i="6"/>
  <c r="X1509" i="6"/>
  <c r="X2282" i="6"/>
  <c r="X777" i="6"/>
  <c r="X353" i="6"/>
  <c r="X1263" i="6"/>
  <c r="X280" i="6"/>
  <c r="X82" i="6"/>
  <c r="X694" i="6"/>
  <c r="X1095" i="6"/>
  <c r="X970" i="6"/>
  <c r="X593" i="6"/>
  <c r="X1994" i="6"/>
  <c r="X931" i="6"/>
  <c r="X1814" i="6"/>
  <c r="X1007" i="6"/>
  <c r="X849" i="6"/>
  <c r="X1824" i="6"/>
  <c r="X1396" i="6"/>
  <c r="X1288" i="6"/>
  <c r="X1504" i="6"/>
  <c r="X584" i="6"/>
  <c r="X2099" i="6"/>
  <c r="X1030" i="6"/>
  <c r="X1929" i="6"/>
  <c r="X1417" i="6"/>
  <c r="X802" i="6"/>
  <c r="X2110" i="6"/>
  <c r="X1421" i="6"/>
  <c r="X288" i="6"/>
  <c r="X173" i="6"/>
  <c r="X971" i="6"/>
  <c r="X1478" i="6"/>
  <c r="X1939" i="6"/>
  <c r="X1662" i="6"/>
  <c r="X599" i="6"/>
  <c r="X1969" i="6"/>
  <c r="X246" i="6"/>
  <c r="X2211" i="6"/>
  <c r="X467" i="6"/>
  <c r="X1603" i="6"/>
  <c r="X1294" i="6"/>
  <c r="X33" i="6"/>
  <c r="X1066" i="6"/>
  <c r="X1576" i="6"/>
  <c r="X263" i="6"/>
  <c r="X1546" i="6"/>
  <c r="X1097" i="6"/>
  <c r="X1842" i="6"/>
  <c r="X1310" i="6"/>
  <c r="X1893" i="6"/>
  <c r="X2167" i="6"/>
  <c r="X560" i="6"/>
  <c r="X1720" i="6"/>
  <c r="X2057" i="6"/>
  <c r="X1606" i="6"/>
  <c r="X874" i="6"/>
  <c r="X1823" i="6"/>
  <c r="X1354" i="6"/>
  <c r="X99" i="6"/>
  <c r="X110" i="6"/>
  <c r="X1106" i="6"/>
  <c r="X869" i="6"/>
  <c r="X1684" i="6"/>
  <c r="X1973" i="6"/>
  <c r="X1437" i="6"/>
  <c r="X1487" i="6"/>
  <c r="X1608" i="6"/>
  <c r="X342" i="6"/>
  <c r="X1638" i="6"/>
  <c r="X930" i="6"/>
  <c r="X1438" i="6"/>
  <c r="X731" i="6"/>
  <c r="X744" i="6"/>
  <c r="X1569" i="6"/>
  <c r="X1564" i="6"/>
  <c r="X792" i="6"/>
  <c r="X472" i="6"/>
  <c r="X791" i="6"/>
  <c r="X1492" i="6"/>
  <c r="X1498" i="6"/>
  <c r="X1077" i="6"/>
  <c r="X1049" i="6"/>
  <c r="X1064" i="6"/>
  <c r="X2212" i="6"/>
  <c r="X1613" i="6"/>
  <c r="X929" i="6"/>
  <c r="X1295" i="6"/>
  <c r="X1692" i="6"/>
  <c r="X1347" i="6"/>
  <c r="X1235" i="6"/>
  <c r="X511" i="6"/>
  <c r="X2055" i="6"/>
  <c r="X1374" i="6"/>
  <c r="X1645" i="6"/>
  <c r="X53" i="6"/>
  <c r="X2112" i="6"/>
  <c r="X1308" i="6"/>
  <c r="X2293" i="6"/>
  <c r="X1075" i="6"/>
  <c r="X1783" i="6"/>
  <c r="X1094" i="6"/>
  <c r="X482" i="6"/>
  <c r="X979" i="6"/>
  <c r="X1317" i="6"/>
  <c r="X2233" i="6"/>
  <c r="X1820" i="6"/>
  <c r="X1178" i="6"/>
  <c r="X435" i="6"/>
  <c r="X1371" i="6"/>
  <c r="X2224" i="6"/>
  <c r="X1184" i="6"/>
  <c r="X844" i="6"/>
  <c r="X1341" i="6"/>
  <c r="X2154" i="6"/>
  <c r="X357" i="6"/>
  <c r="X480" i="6"/>
  <c r="X1650" i="6"/>
  <c r="X1968" i="6"/>
  <c r="X88" i="6"/>
  <c r="X864" i="6"/>
  <c r="X977" i="6"/>
  <c r="X1443" i="6"/>
  <c r="X1657" i="6"/>
  <c r="X498" i="6"/>
  <c r="X2087" i="6"/>
  <c r="X1833" i="6"/>
  <c r="X145" i="6"/>
  <c r="X885" i="6"/>
  <c r="X1353" i="6"/>
  <c r="X151" i="6"/>
  <c r="X1598" i="6"/>
  <c r="X1807" i="6"/>
  <c r="X715" i="6"/>
  <c r="X2248" i="6"/>
  <c r="X2096" i="6"/>
  <c r="X1168" i="6"/>
  <c r="X1704" i="6"/>
  <c r="X1279" i="6"/>
  <c r="X1828" i="6"/>
  <c r="X1745" i="6"/>
  <c r="X1825" i="6"/>
  <c r="X1182" i="6"/>
  <c r="X1997" i="6"/>
  <c r="X1813" i="6"/>
  <c r="X753" i="6"/>
  <c r="X1191" i="6"/>
  <c r="X1736" i="6"/>
  <c r="X194" i="6"/>
  <c r="X504" i="6"/>
  <c r="X1709" i="6"/>
  <c r="X789" i="6"/>
  <c r="X1646" i="6"/>
  <c r="X187" i="6"/>
  <c r="X1804" i="6"/>
  <c r="X1316" i="6"/>
  <c r="X1723" i="6"/>
  <c r="X264" i="6"/>
  <c r="X1381" i="6"/>
  <c r="X1481" i="6"/>
  <c r="X270" i="6"/>
  <c r="X1716" i="6"/>
  <c r="X527" i="6"/>
  <c r="X564" i="6"/>
  <c r="X803" i="6"/>
  <c r="X2207" i="6"/>
  <c r="X236" i="6"/>
  <c r="X785" i="6"/>
  <c r="X1348" i="6"/>
  <c r="X1857" i="6"/>
  <c r="X1029" i="6"/>
  <c r="X374" i="6"/>
  <c r="X1771" i="6"/>
  <c r="X1991" i="6"/>
  <c r="X377" i="6"/>
  <c r="X275" i="6"/>
  <c r="X1494" i="6"/>
  <c r="X976" i="6"/>
  <c r="X1017" i="6"/>
  <c r="X485" i="6"/>
  <c r="X1581" i="6"/>
  <c r="X2097" i="6"/>
  <c r="X891" i="6"/>
  <c r="X2294" i="6"/>
  <c r="X1935" i="6"/>
  <c r="X2163" i="6"/>
  <c r="X1267" i="6"/>
  <c r="X2117" i="6"/>
  <c r="X1103" i="6"/>
  <c r="X1248" i="6"/>
  <c r="X1797" i="6"/>
  <c r="X2059" i="6"/>
  <c r="X1500" i="6"/>
  <c r="X1234" i="6"/>
  <c r="X2217" i="6"/>
  <c r="X713" i="6"/>
  <c r="X1806" i="6"/>
  <c r="X262" i="6"/>
  <c r="X522" i="6"/>
  <c r="X412" i="6"/>
  <c r="X300" i="6"/>
  <c r="X1102" i="6"/>
  <c r="X256" i="6"/>
  <c r="X358" i="6"/>
  <c r="X1227" i="6"/>
  <c r="X808" i="6"/>
  <c r="X1257" i="6"/>
  <c r="X1836" i="6"/>
  <c r="X1664" i="6"/>
  <c r="X1864" i="6"/>
  <c r="X303" i="6"/>
  <c r="X1244" i="6"/>
  <c r="X1110" i="6"/>
  <c r="X1810" i="6"/>
  <c r="X2165" i="6"/>
  <c r="X414" i="6"/>
  <c r="X2100" i="6"/>
  <c r="X2006" i="6"/>
  <c r="X29" i="6"/>
  <c r="X1482" i="6"/>
  <c r="X261" i="6"/>
  <c r="X1055" i="6"/>
  <c r="X832" i="6"/>
  <c r="X1883" i="6"/>
  <c r="X1262" i="6"/>
  <c r="X1557" i="6"/>
  <c r="X2183" i="6"/>
  <c r="X476" i="6"/>
  <c r="X1624" i="6"/>
  <c r="X2291" i="6"/>
  <c r="X987" i="6"/>
  <c r="X797" i="6"/>
  <c r="X55" i="6"/>
  <c r="X1538" i="6"/>
  <c r="X1643" i="6"/>
  <c r="X166" i="6"/>
  <c r="X717" i="6"/>
  <c r="X165" i="6"/>
  <c r="X1695" i="6"/>
  <c r="X1375" i="6"/>
  <c r="X2126" i="6"/>
  <c r="X1073" i="6"/>
  <c r="X1808" i="6"/>
  <c r="X936" i="6"/>
  <c r="X1489" i="6"/>
  <c r="X1173" i="6"/>
  <c r="X1874" i="6"/>
  <c r="X2150" i="6"/>
  <c r="X1938" i="6"/>
  <c r="X2253" i="6"/>
  <c r="X228" i="6"/>
  <c r="X1442" i="6"/>
  <c r="X685" i="6"/>
  <c r="X1065" i="6"/>
  <c r="X799" i="6"/>
  <c r="X598" i="6"/>
  <c r="X2114" i="6"/>
  <c r="X580" i="6"/>
  <c r="X1027" i="6"/>
  <c r="X506" i="6"/>
  <c r="X1660" i="6"/>
  <c r="X2244" i="6"/>
  <c r="X1686" i="6"/>
  <c r="X1298" i="6"/>
  <c r="X2332" i="6"/>
  <c r="X1233" i="6"/>
  <c r="X1966" i="6"/>
  <c r="X259" i="6"/>
  <c r="X1816" i="6"/>
  <c r="X244" i="6"/>
  <c r="X1231" i="6"/>
  <c r="X1062" i="6"/>
  <c r="X139" i="6"/>
  <c r="X1884" i="6"/>
  <c r="X1056" i="6"/>
  <c r="X1082" i="6"/>
  <c r="X2330" i="6"/>
  <c r="X1458" i="6"/>
  <c r="X2141" i="6"/>
  <c r="X107" i="6"/>
  <c r="X1560" i="6"/>
  <c r="X1852" i="6"/>
  <c r="X115" i="6"/>
  <c r="X1631" i="6"/>
  <c r="X650" i="6"/>
  <c r="X2058" i="6"/>
  <c r="X925" i="6"/>
  <c r="X2256" i="6"/>
  <c r="X1083" i="6"/>
  <c r="X1339" i="6"/>
  <c r="X285" i="6"/>
  <c r="X576" i="6"/>
  <c r="X1306" i="6"/>
  <c r="X1462" i="6"/>
  <c r="X1845" i="6"/>
  <c r="X2187" i="6"/>
  <c r="X690" i="6"/>
  <c r="X268" i="6"/>
  <c r="X2178" i="6"/>
  <c r="X1614" i="6"/>
  <c r="X1515" i="6"/>
  <c r="X1725" i="6"/>
  <c r="X906" i="6"/>
  <c r="X809" i="6"/>
  <c r="X483" i="6"/>
  <c r="X983" i="6"/>
  <c r="X2269" i="6"/>
  <c r="X1962" i="6"/>
  <c r="X2102" i="6"/>
  <c r="X1850" i="6"/>
  <c r="X784" i="6"/>
  <c r="X188" i="6"/>
  <c r="X1206" i="6"/>
  <c r="X875" i="6"/>
  <c r="X757" i="6"/>
  <c r="X2263" i="6"/>
  <c r="X1119" i="6"/>
  <c r="X761" i="6"/>
  <c r="X710" i="6"/>
  <c r="X1451" i="6"/>
  <c r="X1112" i="6"/>
  <c r="X2033" i="6"/>
  <c r="X1045" i="6"/>
  <c r="X1637" i="6"/>
  <c r="X889" i="6"/>
  <c r="X1086" i="6"/>
  <c r="X466" i="6"/>
  <c r="X1690" i="6"/>
  <c r="X307" i="6"/>
  <c r="X1945" i="6"/>
  <c r="X973" i="6"/>
  <c r="X218" i="6"/>
  <c r="X1276" i="6"/>
  <c r="X1752" i="6"/>
  <c r="X120" i="6"/>
  <c r="X1545" i="6"/>
  <c r="X1274" i="6"/>
  <c r="X347" i="6"/>
  <c r="X605" i="6"/>
  <c r="X1186" i="6"/>
  <c r="X1068" i="6"/>
  <c r="X749" i="6"/>
  <c r="X1076" i="6"/>
  <c r="X27" i="6"/>
  <c r="X271" i="6"/>
  <c r="X1537" i="6"/>
  <c r="X105" i="6"/>
  <c r="X1795" i="6"/>
  <c r="X1943" i="6"/>
  <c r="X2271" i="6"/>
  <c r="X1634" i="6"/>
  <c r="X133" i="6"/>
  <c r="X1207" i="6"/>
  <c r="X1343" i="6"/>
  <c r="X1289" i="6"/>
  <c r="X1125" i="6"/>
  <c r="X274" i="6"/>
  <c r="X2053" i="6"/>
  <c r="X1960" i="6"/>
  <c r="X2106" i="6"/>
  <c r="X2111" i="6"/>
  <c r="X290" i="6"/>
  <c r="X711" i="6"/>
  <c r="X1136" i="6"/>
  <c r="X2268" i="6"/>
  <c r="X1544" i="6"/>
  <c r="X1495" i="6"/>
  <c r="X2297" i="6"/>
  <c r="X920" i="6"/>
  <c r="X2104" i="6"/>
  <c r="X782" i="6"/>
  <c r="X235" i="6"/>
  <c r="X2155" i="6"/>
  <c r="X845" i="6"/>
  <c r="X1309" i="6"/>
  <c r="X1240" i="6"/>
  <c r="X1435" i="6"/>
  <c r="X603" i="6"/>
  <c r="X1093" i="6"/>
  <c r="X1715" i="6"/>
  <c r="X1319" i="6"/>
  <c r="X2022" i="6"/>
  <c r="X2266" i="6"/>
  <c r="X1972" i="6"/>
  <c r="X1984" i="6"/>
  <c r="X1031" i="6"/>
  <c r="X1561" i="6"/>
  <c r="X714" i="6"/>
  <c r="X509" i="6"/>
  <c r="X242" i="6"/>
  <c r="X1738" i="6"/>
  <c r="X248" i="6"/>
  <c r="X2036" i="6"/>
  <c r="X484" i="6"/>
  <c r="X1759" i="6"/>
  <c r="X2105" i="6"/>
  <c r="X1669" i="6"/>
  <c r="X1344" i="6"/>
  <c r="X895" i="6"/>
  <c r="X432" i="6"/>
  <c r="X652" i="6"/>
  <c r="X2118" i="6"/>
  <c r="X1543" i="6"/>
  <c r="X1302" i="6"/>
  <c r="X47" i="6"/>
  <c r="X546" i="6"/>
  <c r="X1848" i="6"/>
  <c r="X1812" i="6"/>
  <c r="X1931" i="6"/>
  <c r="X418" i="6"/>
  <c r="X995" i="6"/>
  <c r="X323" i="6"/>
  <c r="X804" i="6"/>
  <c r="X1802" i="6"/>
  <c r="X322" i="6"/>
  <c r="X1641" i="6"/>
  <c r="X1788" i="6"/>
  <c r="X1236" i="6"/>
  <c r="X1782" i="6"/>
  <c r="X1853" i="6"/>
  <c r="X1595" i="6"/>
  <c r="X2115" i="6"/>
  <c r="X130" i="6"/>
  <c r="X2280" i="6"/>
  <c r="X1647" i="6"/>
  <c r="X523" i="6"/>
  <c r="X1084" i="6"/>
  <c r="X2275" i="6"/>
  <c r="X779" i="6"/>
  <c r="X473" i="6"/>
  <c r="X1697" i="6"/>
  <c r="X939" i="6"/>
  <c r="X1829" i="6"/>
  <c r="X49" i="6"/>
  <c r="X2261" i="6"/>
  <c r="X653" i="6"/>
  <c r="X2035" i="6"/>
  <c r="X801" i="6"/>
  <c r="X1311" i="6"/>
  <c r="X1992" i="6"/>
  <c r="X2113" i="6"/>
  <c r="X2276" i="6"/>
  <c r="X297" i="6"/>
  <c r="X1792" i="6"/>
  <c r="X2328" i="6"/>
  <c r="X1074" i="6"/>
  <c r="X754" i="6"/>
  <c r="X2259" i="6"/>
  <c r="X982" i="6"/>
  <c r="X1970" i="6"/>
  <c r="X1486" i="6"/>
  <c r="X1081" i="6"/>
  <c r="X325" i="6"/>
  <c r="X31" i="6"/>
  <c r="X2153" i="6"/>
  <c r="X1113" i="6"/>
  <c r="X2327" i="6"/>
  <c r="X2156" i="6"/>
  <c r="X201" i="6"/>
  <c r="X2186" i="6"/>
  <c r="X384" i="6"/>
  <c r="X147" i="6"/>
  <c r="X938" i="6"/>
  <c r="X1496" i="6"/>
  <c r="X479" i="6"/>
  <c r="X1383" i="6"/>
  <c r="X596" i="6"/>
  <c r="X616" i="6"/>
  <c r="X1245" i="6"/>
  <c r="X2060" i="6"/>
  <c r="X1822" i="6"/>
  <c r="X2007" i="6"/>
  <c r="X283" i="6"/>
  <c r="X1675" i="6"/>
  <c r="X404" i="6"/>
  <c r="X471" i="6"/>
  <c r="X207" i="6"/>
  <c r="X1192" i="6"/>
  <c r="X83" i="6"/>
  <c r="X1956" i="6"/>
  <c r="X837" i="6"/>
  <c r="X1789" i="6"/>
  <c r="X2061" i="6"/>
  <c r="X1277" i="6"/>
  <c r="X1958" i="6"/>
  <c r="X1925" i="6"/>
  <c r="X2177" i="6"/>
  <c r="X68" i="6"/>
  <c r="X257" i="6"/>
  <c r="X245" i="6"/>
  <c r="X1923" i="6"/>
  <c r="X1908" i="6"/>
  <c r="X907" i="6"/>
  <c r="X1282" i="6"/>
  <c r="X559" i="6"/>
  <c r="X858" i="6"/>
  <c r="X1839" i="6"/>
  <c r="X1826" i="6"/>
  <c r="X1431" i="6"/>
  <c r="X2031" i="6"/>
  <c r="X1855" i="6"/>
  <c r="X152" i="6"/>
  <c r="X177" i="6"/>
  <c r="X1589" i="6"/>
  <c r="X111" i="6"/>
  <c r="X793" i="6"/>
  <c r="X582" i="6"/>
  <c r="X2070" i="6"/>
  <c r="X2149" i="6"/>
  <c r="X928" i="6"/>
  <c r="X1555" i="6"/>
  <c r="X916" i="6"/>
  <c r="X410" i="6"/>
  <c r="X1373" i="6"/>
  <c r="X1484" i="6"/>
  <c r="X1735" i="6"/>
  <c r="X108" i="6"/>
  <c r="X1278" i="6"/>
  <c r="X233" i="6"/>
  <c r="X1649" i="6"/>
  <c r="X97" i="6"/>
  <c r="X2128" i="6"/>
  <c r="X2322" i="6"/>
  <c r="X996" i="6"/>
  <c r="X2066" i="6"/>
  <c r="X880" i="6"/>
  <c r="X1297" i="6"/>
  <c r="X1252" i="6"/>
  <c r="X1568" i="6"/>
  <c r="X1296" i="6"/>
  <c r="X136" i="6"/>
  <c r="X1028" i="6"/>
  <c r="X1395" i="6"/>
  <c r="X383" i="6"/>
  <c r="X1499" i="6"/>
  <c r="X1796" i="6"/>
  <c r="E4" i="13"/>
  <c r="F4" i="13" s="1"/>
  <c r="B122" i="13" l="1"/>
  <c r="H122" i="13" s="1"/>
  <c r="B121" i="13"/>
  <c r="H121" i="13" s="1"/>
  <c r="B120" i="13"/>
  <c r="H120" i="13" s="1"/>
  <c r="B119" i="13"/>
  <c r="H119" i="13" s="1"/>
  <c r="B118" i="13"/>
  <c r="H118" i="13" s="1"/>
  <c r="B117" i="13"/>
  <c r="H117" i="13" s="1"/>
  <c r="B116" i="13"/>
  <c r="H116" i="13" s="1"/>
  <c r="B115" i="13"/>
  <c r="H115" i="13" s="1"/>
  <c r="B114" i="13"/>
  <c r="H114" i="13" s="1"/>
  <c r="B113" i="13"/>
  <c r="H113" i="13" s="1"/>
  <c r="B112" i="13"/>
  <c r="H112" i="13" s="1"/>
  <c r="B111" i="13"/>
  <c r="H111" i="13" s="1"/>
  <c r="B110" i="13"/>
  <c r="H110" i="13" s="1"/>
  <c r="B109" i="13"/>
  <c r="H109" i="13" s="1"/>
  <c r="B108" i="13"/>
  <c r="H108" i="13" s="1"/>
  <c r="B107" i="13"/>
  <c r="H107" i="13" s="1"/>
  <c r="B106" i="13"/>
  <c r="H106" i="13" s="1"/>
  <c r="B105" i="13"/>
  <c r="H105" i="13" s="1"/>
  <c r="B104" i="13"/>
  <c r="H104" i="13" s="1"/>
  <c r="B103" i="13"/>
  <c r="H103" i="13" s="1"/>
  <c r="B102" i="13"/>
  <c r="H102" i="13" s="1"/>
  <c r="B101" i="13"/>
  <c r="H101" i="13" s="1"/>
  <c r="B100" i="13"/>
  <c r="H100" i="13" s="1"/>
  <c r="B99" i="13"/>
  <c r="H99" i="13" s="1"/>
  <c r="B98" i="13"/>
  <c r="H98" i="13" s="1"/>
  <c r="B97" i="13"/>
  <c r="H97" i="13" s="1"/>
  <c r="B96" i="13"/>
  <c r="H96" i="13" s="1"/>
  <c r="B95" i="13"/>
  <c r="H95" i="13" s="1"/>
  <c r="B94" i="13"/>
  <c r="H94" i="13" s="1"/>
  <c r="B93" i="13"/>
  <c r="H93" i="13" s="1"/>
  <c r="B92" i="13"/>
  <c r="H92" i="13" s="1"/>
  <c r="B91" i="13"/>
  <c r="H91" i="13" s="1"/>
  <c r="B90" i="13"/>
  <c r="H90" i="13" s="1"/>
  <c r="B89" i="13"/>
  <c r="H89" i="13" s="1"/>
  <c r="B88" i="13"/>
  <c r="H88" i="13" s="1"/>
  <c r="B87" i="13"/>
  <c r="H87" i="13" s="1"/>
  <c r="B86" i="13"/>
  <c r="H86" i="13" s="1"/>
  <c r="B85" i="13"/>
  <c r="H85" i="13" s="1"/>
  <c r="B84" i="13"/>
  <c r="H84" i="13" s="1"/>
  <c r="B83" i="13"/>
  <c r="H83" i="13" s="1"/>
  <c r="B82" i="13"/>
  <c r="H82" i="13" s="1"/>
  <c r="B81" i="13"/>
  <c r="H81" i="13" s="1"/>
  <c r="B80" i="13"/>
  <c r="H80" i="13" s="1"/>
  <c r="B79" i="13"/>
  <c r="H79" i="13" s="1"/>
  <c r="B78" i="13"/>
  <c r="H78" i="13" s="1"/>
  <c r="B77" i="13"/>
  <c r="H77" i="13" s="1"/>
  <c r="B76" i="13"/>
  <c r="H76" i="13" s="1"/>
  <c r="B75" i="13"/>
  <c r="H75" i="13" s="1"/>
  <c r="B74" i="13"/>
  <c r="H74" i="13" s="1"/>
  <c r="B73" i="13"/>
  <c r="H73" i="13" s="1"/>
  <c r="B72" i="13"/>
  <c r="H72" i="13" s="1"/>
  <c r="B71" i="13"/>
  <c r="H71" i="13" s="1"/>
  <c r="B70" i="13"/>
  <c r="H70" i="13" s="1"/>
  <c r="B69" i="13"/>
  <c r="H69" i="13" s="1"/>
  <c r="B68" i="13"/>
  <c r="H68" i="13" s="1"/>
  <c r="B67" i="13"/>
  <c r="H67" i="13" s="1"/>
  <c r="B66" i="13"/>
  <c r="H66" i="13" s="1"/>
  <c r="B65" i="13"/>
  <c r="H65" i="13" s="1"/>
  <c r="B64" i="13"/>
  <c r="H64" i="13" s="1"/>
  <c r="B63" i="13"/>
  <c r="H63" i="13" s="1"/>
  <c r="B62" i="13"/>
  <c r="H62" i="13" s="1"/>
  <c r="B61" i="13"/>
  <c r="H61" i="13" s="1"/>
  <c r="B60" i="13"/>
  <c r="H60" i="13" s="1"/>
  <c r="B59" i="13"/>
  <c r="H59" i="13" s="1"/>
  <c r="B58" i="13"/>
  <c r="H58" i="13" s="1"/>
  <c r="B57" i="13"/>
  <c r="H57" i="13" s="1"/>
  <c r="B56" i="13"/>
  <c r="H56" i="13" s="1"/>
  <c r="B55" i="13"/>
  <c r="H55" i="13" s="1"/>
  <c r="B54" i="13"/>
  <c r="H54" i="13" s="1"/>
  <c r="B53" i="13"/>
  <c r="H53" i="13" s="1"/>
  <c r="B52" i="13"/>
  <c r="H52" i="13" s="1"/>
  <c r="B51" i="13"/>
  <c r="H51" i="13" s="1"/>
  <c r="B50" i="13"/>
  <c r="H50" i="13" s="1"/>
  <c r="B49" i="13"/>
  <c r="H49" i="13" s="1"/>
  <c r="B48" i="13"/>
  <c r="B47" i="13"/>
  <c r="B46" i="13"/>
  <c r="B45" i="13"/>
  <c r="B44" i="13"/>
  <c r="B43" i="13"/>
  <c r="B42" i="13"/>
  <c r="B41" i="13"/>
  <c r="H41" i="13" s="1"/>
  <c r="B40" i="13"/>
  <c r="H40" i="13" s="1"/>
  <c r="B39" i="13"/>
  <c r="B38" i="13"/>
  <c r="B37" i="13"/>
  <c r="B36" i="13"/>
  <c r="H36" i="13" s="1"/>
  <c r="B35" i="13"/>
  <c r="H35" i="13" s="1"/>
  <c r="B34" i="13"/>
  <c r="B33" i="13"/>
  <c r="H33" i="13" s="1"/>
  <c r="B32" i="13"/>
  <c r="H32" i="13" s="1"/>
  <c r="B31" i="13"/>
  <c r="B30" i="13"/>
  <c r="B29" i="13"/>
  <c r="B28" i="13"/>
  <c r="H28" i="13" s="1"/>
  <c r="B27" i="13"/>
  <c r="B26" i="13"/>
  <c r="H26" i="13" s="1"/>
  <c r="B25" i="13"/>
  <c r="B24" i="13"/>
  <c r="B23" i="13"/>
  <c r="B22" i="13"/>
  <c r="B21" i="13"/>
  <c r="B20" i="13"/>
  <c r="B19" i="13"/>
  <c r="D19" i="13" s="1"/>
  <c r="B18" i="13"/>
  <c r="D18" i="13" s="1"/>
  <c r="B17" i="13"/>
  <c r="B16" i="13"/>
  <c r="D16" i="13" s="1"/>
  <c r="F16" i="13" s="1"/>
  <c r="E29" i="13" l="1"/>
  <c r="D29" i="13"/>
  <c r="F29" i="13" s="1"/>
  <c r="I29" i="13" s="1"/>
  <c r="C29" i="13" a="1"/>
  <c r="C29" i="13" s="1"/>
  <c r="C41" i="13" a="1"/>
  <c r="C41" i="13" s="1"/>
  <c r="E41" i="13"/>
  <c r="D41" i="13"/>
  <c r="F41" i="13" s="1"/>
  <c r="I41" i="13" s="1"/>
  <c r="E53" i="13"/>
  <c r="C53" i="13" a="1"/>
  <c r="C53" i="13" s="1"/>
  <c r="D53" i="13"/>
  <c r="F53" i="13" s="1"/>
  <c r="I53" i="13" s="1"/>
  <c r="E65" i="13"/>
  <c r="D65" i="13"/>
  <c r="F65" i="13" s="1"/>
  <c r="I65" i="13" s="1"/>
  <c r="C65" i="13" a="1"/>
  <c r="C65" i="13" s="1"/>
  <c r="E77" i="13"/>
  <c r="D77" i="13"/>
  <c r="F77" i="13" s="1"/>
  <c r="I77" i="13" s="1"/>
  <c r="C77" i="13" a="1"/>
  <c r="C77" i="13" s="1"/>
  <c r="E89" i="13"/>
  <c r="D89" i="13"/>
  <c r="F89" i="13" s="1"/>
  <c r="I89" i="13" s="1"/>
  <c r="C89" i="13" a="1"/>
  <c r="C89" i="13" s="1"/>
  <c r="E101" i="13"/>
  <c r="C101" i="13" a="1"/>
  <c r="C101" i="13" s="1"/>
  <c r="D101" i="13"/>
  <c r="F101" i="13" s="1"/>
  <c r="I101" i="13" s="1"/>
  <c r="E113" i="13"/>
  <c r="C113" i="13" a="1"/>
  <c r="C113" i="13" s="1"/>
  <c r="D113" i="13"/>
  <c r="F113" i="13" s="1"/>
  <c r="I113" i="13" s="1"/>
  <c r="F18" i="13"/>
  <c r="E18" i="13"/>
  <c r="C18" i="13" a="1"/>
  <c r="C18" i="13" s="1"/>
  <c r="E30" i="13"/>
  <c r="D30" i="13"/>
  <c r="F30" i="13" s="1"/>
  <c r="C30" i="13" a="1"/>
  <c r="C30" i="13" s="1"/>
  <c r="E42" i="13"/>
  <c r="C42" i="13" a="1"/>
  <c r="C42" i="13" s="1"/>
  <c r="D42" i="13"/>
  <c r="F42" i="13" s="1"/>
  <c r="E54" i="13"/>
  <c r="D54" i="13"/>
  <c r="F54" i="13" s="1"/>
  <c r="I54" i="13" s="1"/>
  <c r="C54" i="13" a="1"/>
  <c r="C54" i="13" s="1"/>
  <c r="D66" i="13"/>
  <c r="F66" i="13" s="1"/>
  <c r="I66" i="13" s="1"/>
  <c r="E66" i="13"/>
  <c r="C66" i="13" a="1"/>
  <c r="C66" i="13" s="1"/>
  <c r="D78" i="13"/>
  <c r="F78" i="13" s="1"/>
  <c r="I78" i="13" s="1"/>
  <c r="E78" i="13"/>
  <c r="C78" i="13" a="1"/>
  <c r="C78" i="13" s="1"/>
  <c r="E90" i="13"/>
  <c r="C90" i="13" a="1"/>
  <c r="C90" i="13" s="1"/>
  <c r="D90" i="13"/>
  <c r="F90" i="13" s="1"/>
  <c r="I90" i="13" s="1"/>
  <c r="C102" i="13" a="1"/>
  <c r="C102" i="13" s="1"/>
  <c r="E102" i="13"/>
  <c r="D102" i="13"/>
  <c r="F102" i="13" s="1"/>
  <c r="I102" i="13" s="1"/>
  <c r="E114" i="13"/>
  <c r="C114" i="13" a="1"/>
  <c r="C114" i="13" s="1"/>
  <c r="D114" i="13"/>
  <c r="F114" i="13" s="1"/>
  <c r="I114" i="13" s="1"/>
  <c r="F19" i="13"/>
  <c r="E19" i="13"/>
  <c r="C19" i="13" a="1"/>
  <c r="C19" i="13" s="1"/>
  <c r="E31" i="13"/>
  <c r="D31" i="13"/>
  <c r="F31" i="13" s="1"/>
  <c r="C31" i="13" a="1"/>
  <c r="C31" i="13" s="1"/>
  <c r="E43" i="13"/>
  <c r="D43" i="13"/>
  <c r="F43" i="13" s="1"/>
  <c r="I43" i="13" s="1"/>
  <c r="C43" i="13" a="1"/>
  <c r="C43" i="13" s="1"/>
  <c r="C55" i="13" a="1"/>
  <c r="C55" i="13" s="1"/>
  <c r="E55" i="13"/>
  <c r="D55" i="13"/>
  <c r="F55" i="13" s="1"/>
  <c r="I55" i="13" s="1"/>
  <c r="C67" i="13" a="1"/>
  <c r="C67" i="13" s="1"/>
  <c r="D67" i="13"/>
  <c r="F67" i="13" s="1"/>
  <c r="I67" i="13" s="1"/>
  <c r="E67" i="13"/>
  <c r="C79" i="13" a="1"/>
  <c r="C79" i="13" s="1"/>
  <c r="D79" i="13"/>
  <c r="F79" i="13" s="1"/>
  <c r="I79" i="13" s="1"/>
  <c r="E79" i="13"/>
  <c r="E91" i="13"/>
  <c r="C91" i="13" a="1"/>
  <c r="C91" i="13" s="1"/>
  <c r="D91" i="13"/>
  <c r="F91" i="13" s="1"/>
  <c r="I91" i="13" s="1"/>
  <c r="C103" i="13" a="1"/>
  <c r="C103" i="13" s="1"/>
  <c r="D103" i="13"/>
  <c r="F103" i="13" s="1"/>
  <c r="I103" i="13" s="1"/>
  <c r="E103" i="13"/>
  <c r="C115" i="13" a="1"/>
  <c r="C115" i="13" s="1"/>
  <c r="D115" i="13"/>
  <c r="F115" i="13" s="1"/>
  <c r="I115" i="13" s="1"/>
  <c r="E115" i="13"/>
  <c r="D20" i="13"/>
  <c r="F20" i="13" s="1"/>
  <c r="E20" i="13"/>
  <c r="C20" i="13" a="1"/>
  <c r="C20" i="13" s="1"/>
  <c r="D32" i="13"/>
  <c r="F32" i="13" s="1"/>
  <c r="I32" i="13" s="1"/>
  <c r="E32" i="13"/>
  <c r="C32" i="13" a="1"/>
  <c r="C32" i="13" s="1"/>
  <c r="E44" i="13"/>
  <c r="C44" i="13" a="1"/>
  <c r="C44" i="13" s="1"/>
  <c r="D44" i="13"/>
  <c r="F44" i="13" s="1"/>
  <c r="I44" i="13" s="1"/>
  <c r="C56" i="13" a="1"/>
  <c r="C56" i="13" s="1"/>
  <c r="D56" i="13"/>
  <c r="F56" i="13" s="1"/>
  <c r="I56" i="13" s="1"/>
  <c r="E56" i="13"/>
  <c r="E68" i="13"/>
  <c r="C68" i="13" a="1"/>
  <c r="C68" i="13" s="1"/>
  <c r="D68" i="13"/>
  <c r="F68" i="13" s="1"/>
  <c r="I68" i="13" s="1"/>
  <c r="E80" i="13"/>
  <c r="C80" i="13" a="1"/>
  <c r="C80" i="13" s="1"/>
  <c r="D80" i="13"/>
  <c r="F80" i="13" s="1"/>
  <c r="I80" i="13" s="1"/>
  <c r="E92" i="13"/>
  <c r="D92" i="13"/>
  <c r="F92" i="13" s="1"/>
  <c r="I92" i="13" s="1"/>
  <c r="C92" i="13" a="1"/>
  <c r="C92" i="13" s="1"/>
  <c r="E104" i="13"/>
  <c r="C104" i="13" a="1"/>
  <c r="C104" i="13" s="1"/>
  <c r="D104" i="13"/>
  <c r="F104" i="13" s="1"/>
  <c r="I104" i="13" s="1"/>
  <c r="E116" i="13"/>
  <c r="D116" i="13"/>
  <c r="F116" i="13" s="1"/>
  <c r="I116" i="13" s="1"/>
  <c r="C116" i="13" a="1"/>
  <c r="C116" i="13" s="1"/>
  <c r="E21" i="13"/>
  <c r="D21" i="13"/>
  <c r="F21" i="13" s="1"/>
  <c r="C21" i="13" a="1"/>
  <c r="C21" i="13" s="1"/>
  <c r="D33" i="13"/>
  <c r="F33" i="13" s="1"/>
  <c r="I33" i="13" s="1"/>
  <c r="E33" i="13"/>
  <c r="C33" i="13" a="1"/>
  <c r="C33" i="13" s="1"/>
  <c r="C45" i="13" a="1"/>
  <c r="C45" i="13" s="1"/>
  <c r="E45" i="13"/>
  <c r="D45" i="13"/>
  <c r="F45" i="13" s="1"/>
  <c r="I45" i="13" s="1"/>
  <c r="E57" i="13"/>
  <c r="C57" i="13" a="1"/>
  <c r="C57" i="13" s="1"/>
  <c r="D57" i="13"/>
  <c r="F57" i="13" s="1"/>
  <c r="I57" i="13" s="1"/>
  <c r="C69" i="13" a="1"/>
  <c r="C69" i="13" s="1"/>
  <c r="E69" i="13"/>
  <c r="D69" i="13"/>
  <c r="F69" i="13" s="1"/>
  <c r="I69" i="13" s="1"/>
  <c r="E81" i="13"/>
  <c r="C81" i="13" a="1"/>
  <c r="C81" i="13" s="1"/>
  <c r="D81" i="13"/>
  <c r="F81" i="13" s="1"/>
  <c r="I81" i="13" s="1"/>
  <c r="E93" i="13"/>
  <c r="C93" i="13" a="1"/>
  <c r="C93" i="13" s="1"/>
  <c r="D93" i="13"/>
  <c r="F93" i="13" s="1"/>
  <c r="I93" i="13" s="1"/>
  <c r="E105" i="13"/>
  <c r="D105" i="13"/>
  <c r="F105" i="13" s="1"/>
  <c r="I105" i="13" s="1"/>
  <c r="C105" i="13" a="1"/>
  <c r="C105" i="13" s="1"/>
  <c r="E117" i="13"/>
  <c r="C117" i="13" a="1"/>
  <c r="C117" i="13" s="1"/>
  <c r="D117" i="13"/>
  <c r="F117" i="13" s="1"/>
  <c r="I117" i="13" s="1"/>
  <c r="D22" i="13"/>
  <c r="F22" i="13" s="1"/>
  <c r="E22" i="13"/>
  <c r="C22" i="13" a="1"/>
  <c r="C22" i="13" s="1"/>
  <c r="E34" i="13"/>
  <c r="D34" i="13"/>
  <c r="F34" i="13" s="1"/>
  <c r="C34" i="13" a="1"/>
  <c r="C34" i="13" s="1"/>
  <c r="E46" i="13"/>
  <c r="D46" i="13"/>
  <c r="F46" i="13" s="1"/>
  <c r="I46" i="13" s="1"/>
  <c r="C46" i="13" a="1"/>
  <c r="C46" i="13" s="1"/>
  <c r="E58" i="13"/>
  <c r="C58" i="13" a="1"/>
  <c r="C58" i="13" s="1"/>
  <c r="D58" i="13"/>
  <c r="F58" i="13" s="1"/>
  <c r="I58" i="13" s="1"/>
  <c r="D70" i="13"/>
  <c r="F70" i="13" s="1"/>
  <c r="I70" i="13" s="1"/>
  <c r="E70" i="13"/>
  <c r="C70" i="13" a="1"/>
  <c r="C70" i="13" s="1"/>
  <c r="E82" i="13"/>
  <c r="C82" i="13" a="1"/>
  <c r="C82" i="13" s="1"/>
  <c r="D82" i="13"/>
  <c r="F82" i="13" s="1"/>
  <c r="I82" i="13" s="1"/>
  <c r="E94" i="13"/>
  <c r="D94" i="13"/>
  <c r="F94" i="13" s="1"/>
  <c r="I94" i="13" s="1"/>
  <c r="C94" i="13" a="1"/>
  <c r="C94" i="13" s="1"/>
  <c r="C106" i="13" a="1"/>
  <c r="C106" i="13" s="1"/>
  <c r="D106" i="13"/>
  <c r="F106" i="13" s="1"/>
  <c r="I106" i="13" s="1"/>
  <c r="E106" i="13"/>
  <c r="D118" i="13"/>
  <c r="F118" i="13" s="1"/>
  <c r="I118" i="13" s="1"/>
  <c r="E118" i="13"/>
  <c r="C118" i="13" a="1"/>
  <c r="C118" i="13" s="1"/>
  <c r="D23" i="13"/>
  <c r="F23" i="13" s="1"/>
  <c r="E23" i="13"/>
  <c r="C23" i="13" a="1"/>
  <c r="C23" i="13" s="1"/>
  <c r="D35" i="13"/>
  <c r="F35" i="13" s="1"/>
  <c r="I35" i="13" s="1"/>
  <c r="E35" i="13"/>
  <c r="C35" i="13" a="1"/>
  <c r="C35" i="13" s="1"/>
  <c r="C47" i="13" a="1"/>
  <c r="C47" i="13" s="1"/>
  <c r="E47" i="13"/>
  <c r="D47" i="13"/>
  <c r="F47" i="13" s="1"/>
  <c r="I47" i="13" s="1"/>
  <c r="D59" i="13"/>
  <c r="F59" i="13" s="1"/>
  <c r="I59" i="13" s="1"/>
  <c r="E59" i="13"/>
  <c r="C59" i="13" a="1"/>
  <c r="C59" i="13" s="1"/>
  <c r="E71" i="13"/>
  <c r="D71" i="13"/>
  <c r="F71" i="13" s="1"/>
  <c r="I71" i="13" s="1"/>
  <c r="C71" i="13" a="1"/>
  <c r="C71" i="13" s="1"/>
  <c r="E83" i="13"/>
  <c r="D83" i="13"/>
  <c r="F83" i="13" s="1"/>
  <c r="I83" i="13" s="1"/>
  <c r="C83" i="13" a="1"/>
  <c r="C83" i="13" s="1"/>
  <c r="E95" i="13"/>
  <c r="C95" i="13" a="1"/>
  <c r="C95" i="13" s="1"/>
  <c r="D95" i="13"/>
  <c r="F95" i="13" s="1"/>
  <c r="I95" i="13" s="1"/>
  <c r="C107" i="13" a="1"/>
  <c r="C107" i="13" s="1"/>
  <c r="E107" i="13"/>
  <c r="D107" i="13"/>
  <c r="F107" i="13" s="1"/>
  <c r="I107" i="13" s="1"/>
  <c r="D119" i="13"/>
  <c r="F119" i="13" s="1"/>
  <c r="I119" i="13" s="1"/>
  <c r="E119" i="13"/>
  <c r="C119" i="13" a="1"/>
  <c r="C119" i="13" s="1"/>
  <c r="E24" i="13"/>
  <c r="D24" i="13"/>
  <c r="F24" i="13" s="1"/>
  <c r="C24" i="13" a="1"/>
  <c r="C24" i="13" s="1"/>
  <c r="E36" i="13"/>
  <c r="D36" i="13"/>
  <c r="F36" i="13" s="1"/>
  <c r="I36" i="13" s="1"/>
  <c r="C36" i="13" a="1"/>
  <c r="C36" i="13" s="1"/>
  <c r="E48" i="13"/>
  <c r="C48" i="13" a="1"/>
  <c r="C48" i="13" s="1"/>
  <c r="D48" i="13"/>
  <c r="F48" i="13" s="1"/>
  <c r="I48" i="13" s="1"/>
  <c r="E60" i="13"/>
  <c r="C60" i="13" a="1"/>
  <c r="C60" i="13" s="1"/>
  <c r="D60" i="13"/>
  <c r="F60" i="13" s="1"/>
  <c r="I60" i="13" s="1"/>
  <c r="C72" i="13" a="1"/>
  <c r="C72" i="13" s="1"/>
  <c r="D72" i="13"/>
  <c r="F72" i="13" s="1"/>
  <c r="I72" i="13" s="1"/>
  <c r="E72" i="13"/>
  <c r="C84" i="13" a="1"/>
  <c r="C84" i="13" s="1"/>
  <c r="D84" i="13"/>
  <c r="F84" i="13" s="1"/>
  <c r="I84" i="13" s="1"/>
  <c r="E84" i="13"/>
  <c r="E96" i="13"/>
  <c r="C96" i="13" a="1"/>
  <c r="C96" i="13" s="1"/>
  <c r="D96" i="13"/>
  <c r="F96" i="13" s="1"/>
  <c r="I96" i="13" s="1"/>
  <c r="C108" i="13" a="1"/>
  <c r="C108" i="13" s="1"/>
  <c r="D108" i="13"/>
  <c r="F108" i="13" s="1"/>
  <c r="I108" i="13" s="1"/>
  <c r="E108" i="13"/>
  <c r="D120" i="13"/>
  <c r="F120" i="13" s="1"/>
  <c r="I120" i="13" s="1"/>
  <c r="C120" i="13" a="1"/>
  <c r="C120" i="13" s="1"/>
  <c r="E120" i="13"/>
  <c r="E25" i="13"/>
  <c r="D25" i="13"/>
  <c r="F25" i="13" s="1"/>
  <c r="C25" i="13" a="1"/>
  <c r="C25" i="13" s="1"/>
  <c r="E37" i="13"/>
  <c r="D37" i="13"/>
  <c r="F37" i="13" s="1"/>
  <c r="I37" i="13" s="1"/>
  <c r="C37" i="13" a="1"/>
  <c r="C37" i="13" s="1"/>
  <c r="E49" i="13"/>
  <c r="D49" i="13"/>
  <c r="F49" i="13" s="1"/>
  <c r="I49" i="13" s="1"/>
  <c r="C49" i="13" a="1"/>
  <c r="C49" i="13" s="1"/>
  <c r="C61" i="13" a="1"/>
  <c r="C61" i="13" s="1"/>
  <c r="E61" i="13"/>
  <c r="D61" i="13"/>
  <c r="F61" i="13" s="1"/>
  <c r="I61" i="13" s="1"/>
  <c r="C73" i="13" a="1"/>
  <c r="C73" i="13" s="1"/>
  <c r="D73" i="13"/>
  <c r="F73" i="13" s="1"/>
  <c r="I73" i="13" s="1"/>
  <c r="E73" i="13"/>
  <c r="D85" i="13"/>
  <c r="F85" i="13" s="1"/>
  <c r="I85" i="13" s="1"/>
  <c r="E85" i="13"/>
  <c r="C85" i="13" a="1"/>
  <c r="C85" i="13" s="1"/>
  <c r="C97" i="13" a="1"/>
  <c r="C97" i="13" s="1"/>
  <c r="D97" i="13"/>
  <c r="F97" i="13" s="1"/>
  <c r="I97" i="13" s="1"/>
  <c r="E97" i="13"/>
  <c r="D109" i="13"/>
  <c r="F109" i="13" s="1"/>
  <c r="I109" i="13" s="1"/>
  <c r="C109" i="13" a="1"/>
  <c r="C109" i="13" s="1"/>
  <c r="E109" i="13"/>
  <c r="C121" i="13" a="1"/>
  <c r="C121" i="13" s="1"/>
  <c r="D121" i="13"/>
  <c r="F121" i="13" s="1"/>
  <c r="I121" i="13" s="1"/>
  <c r="E121" i="13"/>
  <c r="E17" i="13"/>
  <c r="D17" i="13"/>
  <c r="F17" i="13" s="1"/>
  <c r="C17" i="13" a="1"/>
  <c r="C17" i="13" s="1"/>
  <c r="E26" i="13"/>
  <c r="D26" i="13"/>
  <c r="F26" i="13" s="1"/>
  <c r="I26" i="13" s="1"/>
  <c r="C26" i="13" a="1"/>
  <c r="C26" i="13" s="1"/>
  <c r="E38" i="13"/>
  <c r="D38" i="13"/>
  <c r="F38" i="13" s="1"/>
  <c r="I38" i="13" s="1"/>
  <c r="C38" i="13" a="1"/>
  <c r="C38" i="13" s="1"/>
  <c r="C50" i="13" a="1"/>
  <c r="C50" i="13" s="1"/>
  <c r="D50" i="13"/>
  <c r="F50" i="13" s="1"/>
  <c r="I50" i="13" s="1"/>
  <c r="E50" i="13"/>
  <c r="C62" i="13" a="1"/>
  <c r="C62" i="13" s="1"/>
  <c r="D62" i="13"/>
  <c r="F62" i="13" s="1"/>
  <c r="I62" i="13" s="1"/>
  <c r="E62" i="13"/>
  <c r="C74" i="13" a="1"/>
  <c r="C74" i="13" s="1"/>
  <c r="D74" i="13"/>
  <c r="F74" i="13" s="1"/>
  <c r="I74" i="13" s="1"/>
  <c r="E74" i="13"/>
  <c r="C86" i="13" a="1"/>
  <c r="C86" i="13" s="1"/>
  <c r="D86" i="13"/>
  <c r="F86" i="13" s="1"/>
  <c r="I86" i="13" s="1"/>
  <c r="E86" i="13"/>
  <c r="D98" i="13"/>
  <c r="F98" i="13" s="1"/>
  <c r="I98" i="13" s="1"/>
  <c r="C98" i="13" a="1"/>
  <c r="C98" i="13" s="1"/>
  <c r="E98" i="13"/>
  <c r="D110" i="13"/>
  <c r="F110" i="13" s="1"/>
  <c r="I110" i="13" s="1"/>
  <c r="C110" i="13" a="1"/>
  <c r="C110" i="13" s="1"/>
  <c r="E110" i="13"/>
  <c r="E122" i="13"/>
  <c r="C122" i="13" a="1"/>
  <c r="C122" i="13" s="1"/>
  <c r="D122" i="13"/>
  <c r="F122" i="13" s="1"/>
  <c r="I122" i="13" s="1"/>
  <c r="E27" i="13"/>
  <c r="D27" i="13"/>
  <c r="F27" i="13" s="1"/>
  <c r="C27" i="13" a="1"/>
  <c r="C27" i="13" s="1"/>
  <c r="D39" i="13"/>
  <c r="F39" i="13" s="1"/>
  <c r="E39" i="13"/>
  <c r="C39" i="13" a="1"/>
  <c r="C39" i="13" s="1"/>
  <c r="C51" i="13" a="1"/>
  <c r="C51" i="13" s="1"/>
  <c r="E51" i="13"/>
  <c r="D51" i="13"/>
  <c r="F51" i="13" s="1"/>
  <c r="I51" i="13" s="1"/>
  <c r="C63" i="13" a="1"/>
  <c r="C63" i="13" s="1"/>
  <c r="D63" i="13"/>
  <c r="F63" i="13" s="1"/>
  <c r="I63" i="13" s="1"/>
  <c r="E63" i="13"/>
  <c r="E75" i="13"/>
  <c r="C75" i="13" a="1"/>
  <c r="C75" i="13" s="1"/>
  <c r="D75" i="13"/>
  <c r="F75" i="13" s="1"/>
  <c r="I75" i="13" s="1"/>
  <c r="E87" i="13"/>
  <c r="D87" i="13"/>
  <c r="F87" i="13" s="1"/>
  <c r="I87" i="13" s="1"/>
  <c r="C87" i="13" a="1"/>
  <c r="C87" i="13" s="1"/>
  <c r="E99" i="13"/>
  <c r="C99" i="13" a="1"/>
  <c r="C99" i="13" s="1"/>
  <c r="D99" i="13"/>
  <c r="F99" i="13" s="1"/>
  <c r="I99" i="13" s="1"/>
  <c r="D111" i="13"/>
  <c r="F111" i="13" s="1"/>
  <c r="I111" i="13" s="1"/>
  <c r="E111" i="13"/>
  <c r="C111" i="13" a="1"/>
  <c r="C111" i="13" s="1"/>
  <c r="E16" i="13"/>
  <c r="G1104" i="6"/>
  <c r="K1104" i="6" s="1"/>
  <c r="L1104" i="6" s="1"/>
  <c r="G1778" i="6"/>
  <c r="K1778" i="6" s="1"/>
  <c r="L1778" i="6" s="1"/>
  <c r="G1978" i="6"/>
  <c r="K1978" i="6" s="1"/>
  <c r="L1978" i="6" s="1"/>
  <c r="G1201" i="6"/>
  <c r="K1201" i="6" s="1"/>
  <c r="L1201" i="6" s="1"/>
  <c r="G124" i="6"/>
  <c r="K124" i="6" s="1"/>
  <c r="L124" i="6" s="1"/>
  <c r="G1006" i="6"/>
  <c r="K1006" i="6" s="1"/>
  <c r="L1006" i="6" s="1"/>
  <c r="G184" i="6"/>
  <c r="K184" i="6" s="1"/>
  <c r="L184" i="6" s="1"/>
  <c r="G1427" i="6"/>
  <c r="K1427" i="6" s="1"/>
  <c r="L1427" i="6" s="1"/>
  <c r="G361" i="6"/>
  <c r="K361" i="6" s="1"/>
  <c r="L361" i="6" s="1"/>
  <c r="G2091" i="6"/>
  <c r="K2091" i="6" s="1"/>
  <c r="L2091" i="6" s="1"/>
  <c r="G254" i="6"/>
  <c r="K254" i="6" s="1"/>
  <c r="L254" i="6" s="1"/>
  <c r="G507" i="6"/>
  <c r="K507" i="6" s="1"/>
  <c r="L507" i="6" s="1"/>
  <c r="G1711" i="6"/>
  <c r="K1711" i="6" s="1"/>
  <c r="L1711" i="6" s="1"/>
  <c r="G812" i="6"/>
  <c r="K812" i="6" s="1"/>
  <c r="L812" i="6" s="1"/>
  <c r="G1323" i="6"/>
  <c r="K1323" i="6" s="1"/>
  <c r="L1323" i="6" s="1"/>
  <c r="G1592" i="6"/>
  <c r="K1592" i="6" s="1"/>
  <c r="L1592" i="6" s="1"/>
  <c r="G1539" i="6"/>
  <c r="K1539" i="6" s="1"/>
  <c r="L1539" i="6" s="1"/>
  <c r="G1123" i="6"/>
  <c r="K1123" i="6" s="1"/>
  <c r="L1123" i="6" s="1"/>
  <c r="G331" i="6"/>
  <c r="K331" i="6" s="1"/>
  <c r="L331" i="6" s="1"/>
  <c r="G816" i="6"/>
  <c r="K816" i="6" s="1"/>
  <c r="L816" i="6" s="1"/>
  <c r="G1990" i="6"/>
  <c r="K1990" i="6" s="1"/>
  <c r="L1990" i="6" s="1"/>
  <c r="G1322" i="6"/>
  <c r="K1322" i="6" s="1"/>
  <c r="L1322" i="6" s="1"/>
  <c r="G2319" i="6"/>
  <c r="K2319" i="6" s="1"/>
  <c r="L2319" i="6" s="1"/>
  <c r="G887" i="6"/>
  <c r="K887" i="6" s="1"/>
  <c r="L887" i="6" s="1"/>
  <c r="G1472" i="6"/>
  <c r="K1472" i="6" s="1"/>
  <c r="L1472" i="6" s="1"/>
  <c r="G2146" i="6"/>
  <c r="K2146" i="6" s="1"/>
  <c r="L2146" i="6" s="1"/>
  <c r="G1122" i="6"/>
  <c r="K1122" i="6" s="1"/>
  <c r="L1122" i="6" s="1"/>
  <c r="G1130" i="6"/>
  <c r="K1130" i="6" s="1"/>
  <c r="L1130" i="6" s="1"/>
  <c r="G1002" i="6"/>
  <c r="K1002" i="6" s="1"/>
  <c r="L1002" i="6" s="1"/>
  <c r="G2302" i="6"/>
  <c r="K2302" i="6" s="1"/>
  <c r="L2302" i="6" s="1"/>
  <c r="G1840" i="6"/>
  <c r="K1840" i="6" s="1"/>
  <c r="L1840" i="6" s="1"/>
  <c r="G2148" i="6"/>
  <c r="K2148" i="6" s="1"/>
  <c r="L2148" i="6" s="1"/>
  <c r="G1676" i="6"/>
  <c r="K1676" i="6" s="1"/>
  <c r="L1676" i="6" s="1"/>
  <c r="G224" i="6"/>
  <c r="K224" i="6" s="1"/>
  <c r="L224" i="6" s="1"/>
  <c r="G209" i="6"/>
  <c r="K209" i="6" s="1"/>
  <c r="L209" i="6" s="1"/>
  <c r="G2312" i="6"/>
  <c r="K2312" i="6" s="1"/>
  <c r="L2312" i="6" s="1"/>
  <c r="G1871" i="6"/>
  <c r="K1871" i="6" s="1"/>
  <c r="L1871" i="6" s="1"/>
  <c r="G2002" i="6"/>
  <c r="K2002" i="6" s="1"/>
  <c r="L2002" i="6" s="1"/>
  <c r="G1775" i="6"/>
  <c r="K1775" i="6" s="1"/>
  <c r="G1273" i="6"/>
  <c r="K1273" i="6" s="1"/>
  <c r="L1273" i="6" s="1"/>
  <c r="G1639" i="6"/>
  <c r="K1639" i="6" s="1"/>
  <c r="L1639" i="6" s="1"/>
  <c r="G1906" i="6"/>
  <c r="K1906" i="6" s="1"/>
  <c r="L1906" i="6" s="1"/>
  <c r="G835" i="6"/>
  <c r="K835" i="6" s="1"/>
  <c r="L835" i="6" s="1"/>
  <c r="G1529" i="6"/>
  <c r="K1529" i="6" s="1"/>
  <c r="L1529" i="6" s="1"/>
  <c r="G919" i="6"/>
  <c r="K919" i="6" s="1"/>
  <c r="L919" i="6" s="1"/>
  <c r="G508" i="6"/>
  <c r="K508" i="6" s="1"/>
  <c r="L508" i="6" s="1"/>
  <c r="G532" i="6"/>
  <c r="K532" i="6" s="1"/>
  <c r="L532" i="6" s="1"/>
  <c r="G1890" i="6"/>
  <c r="K1890" i="6" s="1"/>
  <c r="L1890" i="6" s="1"/>
  <c r="G1153" i="6"/>
  <c r="K1153" i="6" s="1"/>
  <c r="L1153" i="6" s="1"/>
  <c r="G882" i="6"/>
  <c r="K882" i="6" s="1"/>
  <c r="L882" i="6" s="1"/>
  <c r="G631" i="6"/>
  <c r="K631" i="6" s="1"/>
  <c r="L631" i="6" s="1"/>
  <c r="G568" i="6"/>
  <c r="K568" i="6" s="1"/>
  <c r="L568" i="6" s="1"/>
  <c r="G474" i="6"/>
  <c r="K474" i="6" s="1"/>
  <c r="L474" i="6" s="1"/>
  <c r="G630" i="6"/>
  <c r="K630" i="6" s="1"/>
  <c r="L630" i="6" s="1"/>
  <c r="G1398" i="6"/>
  <c r="K1398" i="6" s="1"/>
  <c r="L1398" i="6" s="1"/>
  <c r="G455" i="6"/>
  <c r="K455" i="6" s="1"/>
  <c r="L455" i="6" s="1"/>
  <c r="G1986" i="6"/>
  <c r="K1986" i="6" s="1"/>
  <c r="L1986" i="6" s="1"/>
  <c r="G1895" i="6"/>
  <c r="K1895" i="6" s="1"/>
  <c r="L1895" i="6" s="1"/>
  <c r="G382" i="6"/>
  <c r="K382" i="6" s="1"/>
  <c r="L382" i="6" s="1"/>
  <c r="G1914" i="6"/>
  <c r="K1914" i="6" s="1"/>
  <c r="L1914" i="6" s="1"/>
  <c r="G1559" i="6"/>
  <c r="K1559" i="6" s="1"/>
  <c r="L1559" i="6" s="1"/>
  <c r="G2173" i="6"/>
  <c r="K2173" i="6" s="1"/>
  <c r="L2173" i="6" s="1"/>
  <c r="G746" i="6"/>
  <c r="K746" i="6" s="1"/>
  <c r="L746" i="6" s="1"/>
  <c r="G862" i="6"/>
  <c r="K862" i="6" s="1"/>
  <c r="L862" i="6" s="1"/>
  <c r="G1392" i="6"/>
  <c r="K1392" i="6" s="1"/>
  <c r="L1392" i="6" s="1"/>
  <c r="G625" i="6"/>
  <c r="K625" i="6" s="1"/>
  <c r="L625" i="6" s="1"/>
  <c r="G750" i="6"/>
  <c r="K750" i="6" s="1"/>
  <c r="L750" i="6" s="1"/>
  <c r="G1728" i="6"/>
  <c r="K1728" i="6" s="1"/>
  <c r="L1728" i="6" s="1"/>
  <c r="G2301" i="6"/>
  <c r="K2301" i="6" s="1"/>
  <c r="L2301" i="6" s="1"/>
  <c r="G2289" i="6"/>
  <c r="K2289" i="6" s="1"/>
  <c r="L2289" i="6" s="1"/>
  <c r="G426" i="6"/>
  <c r="K426" i="6" s="1"/>
  <c r="L426" i="6" s="1"/>
  <c r="G1100" i="6"/>
  <c r="K1100" i="6" s="1"/>
  <c r="L1100" i="6" s="1"/>
  <c r="G570" i="6"/>
  <c r="K570" i="6" s="1"/>
  <c r="L570" i="6" s="1"/>
  <c r="G1010" i="6"/>
  <c r="K1010" i="6" s="1"/>
  <c r="L1010" i="6" s="1"/>
  <c r="G1160" i="6"/>
  <c r="K1160" i="6" s="1"/>
  <c r="L1160" i="6" s="1"/>
  <c r="G908" i="6"/>
  <c r="K908" i="6" s="1"/>
  <c r="L908" i="6" s="1"/>
  <c r="G1749" i="6"/>
  <c r="K1749" i="6" s="1"/>
  <c r="L1749" i="6" s="1"/>
  <c r="G2262" i="6"/>
  <c r="K2262" i="6" s="1"/>
  <c r="L2262" i="6" s="1"/>
  <c r="G1940" i="6"/>
  <c r="K1940" i="6" s="1"/>
  <c r="L1940" i="6" s="1"/>
  <c r="G1450" i="6"/>
  <c r="K1450" i="6" s="1"/>
  <c r="L1450" i="6" s="1"/>
  <c r="G499" i="6"/>
  <c r="K499" i="6" s="1"/>
  <c r="L499" i="6" s="1"/>
  <c r="G658" i="6"/>
  <c r="K658" i="6" s="1"/>
  <c r="L658" i="6" s="1"/>
  <c r="G1530" i="6"/>
  <c r="K1530" i="6" s="1"/>
  <c r="L1530" i="6" s="1"/>
  <c r="G1922" i="6"/>
  <c r="K1922" i="6" s="1"/>
  <c r="L1922" i="6" s="1"/>
  <c r="G1058" i="6"/>
  <c r="K1058" i="6" s="1"/>
  <c r="L1058" i="6" s="1"/>
  <c r="G1567" i="6"/>
  <c r="K1567" i="6" s="1"/>
  <c r="L1567" i="6" s="1"/>
  <c r="G366" i="6"/>
  <c r="K366" i="6" s="1"/>
  <c r="L366" i="6" s="1"/>
  <c r="G1900" i="6"/>
  <c r="K1900" i="6" s="1"/>
  <c r="L1900" i="6" s="1"/>
  <c r="G1208" i="6"/>
  <c r="K1208" i="6" s="1"/>
  <c r="L1208" i="6" s="1"/>
  <c r="G2205" i="6"/>
  <c r="K2205" i="6" s="1"/>
  <c r="L2205" i="6" s="1"/>
  <c r="G758" i="6"/>
  <c r="K758" i="6" s="1"/>
  <c r="L758" i="6" s="1"/>
  <c r="G1041" i="6"/>
  <c r="K1041" i="6" s="1"/>
  <c r="L1041" i="6" s="1"/>
  <c r="G1363" i="6"/>
  <c r="K1363" i="6" s="1"/>
  <c r="L1363" i="6" s="1"/>
  <c r="G1042" i="6"/>
  <c r="K1042" i="6" s="1"/>
  <c r="L1042" i="6" s="1"/>
  <c r="G561" i="6"/>
  <c r="K561" i="6" s="1"/>
  <c r="L561" i="6" s="1"/>
  <c r="G2109" i="6"/>
  <c r="K2109" i="6" s="1"/>
  <c r="L2109" i="6" s="1"/>
  <c r="G1223" i="6"/>
  <c r="K1223" i="6" s="1"/>
  <c r="L1223" i="6" s="1"/>
  <c r="G1057" i="6"/>
  <c r="K1057" i="6" s="1"/>
  <c r="L1057" i="6" s="1"/>
  <c r="G1899" i="6"/>
  <c r="K1899" i="6" s="1"/>
  <c r="L1899" i="6" s="1"/>
  <c r="G575" i="6"/>
  <c r="K575" i="6" s="1"/>
  <c r="L575" i="6" s="1"/>
  <c r="G2216" i="6"/>
  <c r="K2216" i="6" s="1"/>
  <c r="L2216" i="6" s="1"/>
  <c r="G2251" i="6"/>
  <c r="K2251" i="6" s="1"/>
  <c r="L2251" i="6" s="1"/>
  <c r="G1590" i="6"/>
  <c r="K1590" i="6" s="1"/>
  <c r="L1590" i="6" s="1"/>
  <c r="G477" i="6"/>
  <c r="K477" i="6" s="1"/>
  <c r="L477" i="6" s="1"/>
  <c r="G1377" i="6"/>
  <c r="K1377" i="6" s="1"/>
  <c r="L1377" i="6" s="1"/>
  <c r="G2133" i="6"/>
  <c r="K2133" i="6" s="1"/>
  <c r="L2133" i="6" s="1"/>
  <c r="G294" i="6"/>
  <c r="K294" i="6" s="1"/>
  <c r="L294" i="6" s="1"/>
  <c r="G1877" i="6"/>
  <c r="K1877" i="6" s="1"/>
  <c r="L1877" i="6" s="1"/>
  <c r="G2284" i="6"/>
  <c r="K2284" i="6" s="1"/>
  <c r="L2284" i="6" s="1"/>
  <c r="G1135" i="6"/>
  <c r="K1135" i="6" s="1"/>
  <c r="L1135" i="6" s="1"/>
  <c r="G863" i="6"/>
  <c r="K863" i="6" s="1"/>
  <c r="L863" i="6" s="1"/>
  <c r="G639" i="6"/>
  <c r="K639" i="6" s="1"/>
  <c r="L639" i="6" s="1"/>
  <c r="G614" i="6"/>
  <c r="K614" i="6" s="1"/>
  <c r="L614" i="6" s="1"/>
  <c r="G350" i="6"/>
  <c r="K350" i="6" s="1"/>
  <c r="L350" i="6" s="1"/>
  <c r="G212" i="6"/>
  <c r="K212" i="6" s="1"/>
  <c r="L212" i="6" s="1"/>
  <c r="G1388" i="6"/>
  <c r="K1388" i="6" s="1"/>
  <c r="L1388" i="6" s="1"/>
  <c r="G1023" i="6"/>
  <c r="K1023" i="6" s="1"/>
  <c r="L1023" i="6" s="1"/>
  <c r="G2159" i="6"/>
  <c r="K2159" i="6" s="1"/>
  <c r="L2159" i="6" s="1"/>
  <c r="G2313" i="6"/>
  <c r="K2313" i="6" s="1"/>
  <c r="L2313" i="6" s="1"/>
  <c r="G1059" i="6"/>
  <c r="K1059" i="6" s="1"/>
  <c r="L1059" i="6" s="1"/>
  <c r="G534" i="6"/>
  <c r="K534" i="6" s="1"/>
  <c r="L534" i="6" s="1"/>
  <c r="G998" i="6"/>
  <c r="K998" i="6" s="1"/>
  <c r="L998" i="6" s="1"/>
  <c r="G1556" i="6"/>
  <c r="K1556" i="6" s="1"/>
  <c r="L1556" i="6" s="1"/>
  <c r="G1512" i="6"/>
  <c r="K1512" i="6" s="1"/>
  <c r="L1512" i="6" s="1"/>
  <c r="G1609" i="6"/>
  <c r="K1609" i="6" s="1"/>
  <c r="L1609" i="6" s="1"/>
  <c r="G1459" i="6"/>
  <c r="K1459" i="6" s="1"/>
  <c r="L1459" i="6" s="1"/>
  <c r="G1331" i="6"/>
  <c r="K1331" i="6" s="1"/>
  <c r="L1331" i="6" s="1"/>
  <c r="G1466" i="6"/>
  <c r="K1466" i="6" s="1"/>
  <c r="L1466" i="6" s="1"/>
  <c r="G2335" i="6"/>
  <c r="K2335" i="6" s="1"/>
  <c r="L2335" i="6" s="1"/>
  <c r="G1128" i="6"/>
  <c r="K1128" i="6" s="1"/>
  <c r="L1128" i="6" s="1"/>
  <c r="G1126" i="6"/>
  <c r="K1126" i="6" s="1"/>
  <c r="L1126" i="6" s="1"/>
  <c r="G1754" i="6"/>
  <c r="K1754" i="6" s="1"/>
  <c r="L1754" i="6" s="1"/>
  <c r="G521" i="6"/>
  <c r="K521" i="6" s="1"/>
  <c r="L521" i="6" s="1"/>
  <c r="G2304" i="6"/>
  <c r="K2304" i="6" s="1"/>
  <c r="L2304" i="6" s="1"/>
  <c r="G1116" i="6"/>
  <c r="K1116" i="6" s="1"/>
  <c r="L1116" i="6" s="1"/>
  <c r="G239" i="6"/>
  <c r="K239" i="6" s="1"/>
  <c r="L239" i="6" s="1"/>
  <c r="G135" i="6"/>
  <c r="K135" i="6" s="1"/>
  <c r="L135" i="6" s="1"/>
  <c r="G447" i="6"/>
  <c r="K447" i="6" s="1"/>
  <c r="L447" i="6" s="1"/>
  <c r="G611" i="6"/>
  <c r="K611" i="6" s="1"/>
  <c r="L611" i="6" s="1"/>
  <c r="G1886" i="6"/>
  <c r="K1886" i="6" s="1"/>
  <c r="L1886" i="6" s="1"/>
  <c r="G430" i="6"/>
  <c r="K430" i="6" s="1"/>
  <c r="L430" i="6" s="1"/>
  <c r="G1891" i="6"/>
  <c r="K1891" i="6" s="1"/>
  <c r="L1891" i="6" s="1"/>
  <c r="G1648" i="6"/>
  <c r="K1648" i="6" s="1"/>
  <c r="L1648" i="6" s="1"/>
  <c r="G810" i="6"/>
  <c r="K810" i="6" s="1"/>
  <c r="L810" i="6" s="1"/>
  <c r="G2199" i="6"/>
  <c r="K2199" i="6" s="1"/>
  <c r="L2199" i="6" s="1"/>
  <c r="G1471" i="6"/>
  <c r="K1471" i="6" s="1"/>
  <c r="L1471" i="6" s="1"/>
  <c r="G2143" i="6"/>
  <c r="K2143" i="6" s="1"/>
  <c r="L2143" i="6" s="1"/>
  <c r="G146" i="6"/>
  <c r="K146" i="6" s="1"/>
  <c r="L146" i="6" s="1"/>
  <c r="G1121" i="6"/>
  <c r="K1121" i="6" s="1"/>
  <c r="L1121" i="6" s="1"/>
  <c r="G1385" i="6"/>
  <c r="K1385" i="6" s="1"/>
  <c r="L1385" i="6" s="1"/>
  <c r="G543" i="6"/>
  <c r="K543" i="6" s="1"/>
  <c r="L543" i="6" s="1"/>
  <c r="G1541" i="6"/>
  <c r="K1541" i="6" s="1"/>
  <c r="L1541" i="6" s="1"/>
  <c r="G745" i="6"/>
  <c r="K745" i="6" s="1"/>
  <c r="L745" i="6" s="1"/>
  <c r="G2094" i="6"/>
  <c r="K2094" i="6" s="1"/>
  <c r="L2094" i="6" s="1"/>
  <c r="G1832" i="6"/>
  <c r="K1832" i="6" s="1"/>
  <c r="L1832" i="6" s="1"/>
  <c r="G2077" i="6"/>
  <c r="K2077" i="6" s="1"/>
  <c r="L2077" i="6" s="1"/>
  <c r="G43" i="6"/>
  <c r="K43" i="6" s="1"/>
  <c r="L43" i="6" s="1"/>
  <c r="G2201" i="6"/>
  <c r="K2201" i="6" s="1"/>
  <c r="L2201" i="6" s="1"/>
  <c r="G1519" i="6"/>
  <c r="K1519" i="6" s="1"/>
  <c r="L1519" i="6" s="1"/>
  <c r="G1144" i="6"/>
  <c r="K1144" i="6" s="1"/>
  <c r="L1144" i="6" s="1"/>
  <c r="G416" i="6"/>
  <c r="K416" i="6" s="1"/>
  <c r="L416" i="6" s="1"/>
  <c r="G840" i="6"/>
  <c r="K840" i="6" s="1"/>
  <c r="L840" i="6" s="1"/>
  <c r="G1678" i="6"/>
  <c r="K1678" i="6" s="1"/>
  <c r="L1678" i="6" s="1"/>
  <c r="G1766" i="6"/>
  <c r="K1766" i="6" s="1"/>
  <c r="L1766" i="6" s="1"/>
  <c r="G2001" i="6"/>
  <c r="K2001" i="6" s="1"/>
  <c r="L2001" i="6" s="1"/>
  <c r="G2188" i="6"/>
  <c r="K2188" i="6" s="1"/>
  <c r="L2188" i="6" s="1"/>
  <c r="G276" i="6"/>
  <c r="K276" i="6" s="1"/>
  <c r="L276" i="6" s="1"/>
  <c r="G623" i="6"/>
  <c r="K623" i="6" s="1"/>
  <c r="L623" i="6" s="1"/>
  <c r="G459" i="6"/>
  <c r="K459" i="6" s="1"/>
  <c r="L459" i="6" s="1"/>
  <c r="G704" i="6"/>
  <c r="K704" i="6" s="1"/>
  <c r="L704" i="6" s="1"/>
  <c r="G64" i="6"/>
  <c r="K64" i="6" s="1"/>
  <c r="L64" i="6" s="1"/>
  <c r="G770" i="6"/>
  <c r="K770" i="6" s="1"/>
  <c r="L770" i="6" s="1"/>
  <c r="G607" i="6"/>
  <c r="K607" i="6" s="1"/>
  <c r="L607" i="6" s="1"/>
  <c r="G1215" i="6"/>
  <c r="K1215" i="6" s="1"/>
  <c r="L1215" i="6" s="1"/>
  <c r="G2195" i="6"/>
  <c r="K2195" i="6" s="1"/>
  <c r="L2195" i="6" s="1"/>
  <c r="G664" i="6"/>
  <c r="K664" i="6" s="1"/>
  <c r="L664" i="6" s="1"/>
  <c r="G740" i="6"/>
  <c r="K740" i="6" s="1"/>
  <c r="L740" i="6" s="1"/>
  <c r="G633" i="6"/>
  <c r="K633" i="6" s="1"/>
  <c r="L633" i="6" s="1"/>
  <c r="G1156" i="6"/>
  <c r="K1156" i="6" s="1"/>
  <c r="L1156" i="6" s="1"/>
  <c r="G1996" i="6"/>
  <c r="K1996" i="6" s="1"/>
  <c r="L1996" i="6" s="1"/>
  <c r="G292" i="6"/>
  <c r="K292" i="6" s="1"/>
  <c r="L292" i="6" s="1"/>
  <c r="G2181" i="6"/>
  <c r="K2181" i="6" s="1"/>
  <c r="L2181" i="6" s="1"/>
  <c r="G320" i="6"/>
  <c r="K320" i="6" s="1"/>
  <c r="L320" i="6" s="1"/>
  <c r="G456" i="6"/>
  <c r="K456" i="6" s="1"/>
  <c r="L456" i="6" s="1"/>
  <c r="G1800" i="6"/>
  <c r="K1800" i="6" s="1"/>
  <c r="L1800" i="6" s="1"/>
  <c r="G751" i="6"/>
  <c r="K751" i="6" s="1"/>
  <c r="L751" i="6" s="1"/>
  <c r="G852" i="6"/>
  <c r="K852" i="6" s="1"/>
  <c r="L852" i="6" s="1"/>
  <c r="G1198" i="6"/>
  <c r="K1198" i="6" s="1"/>
  <c r="L1198" i="6" s="1"/>
  <c r="G2226" i="6"/>
  <c r="K2226" i="6" s="1"/>
  <c r="L2226" i="6" s="1"/>
  <c r="G1834" i="6"/>
  <c r="K1834" i="6" s="1"/>
  <c r="L1834" i="6" s="1"/>
  <c r="G1021" i="6"/>
  <c r="K1021" i="6" s="1"/>
  <c r="L1021" i="6" s="1"/>
  <c r="G425" i="6"/>
  <c r="K425" i="6" s="1"/>
  <c r="L425" i="6" s="1"/>
  <c r="G2129" i="6"/>
  <c r="K2129" i="6" s="1"/>
  <c r="L2129" i="6" s="1"/>
  <c r="G400" i="6"/>
  <c r="K400" i="6" s="1"/>
  <c r="L400" i="6" s="1"/>
  <c r="G317" i="6"/>
  <c r="K317" i="6" s="1"/>
  <c r="L317" i="6" s="1"/>
  <c r="G30" i="6"/>
  <c r="K30" i="6" s="1"/>
  <c r="L30" i="6" s="1"/>
  <c r="G2318" i="6"/>
  <c r="K2318" i="6" s="1"/>
  <c r="L2318" i="6" s="1"/>
  <c r="G677" i="6"/>
  <c r="K677" i="6" s="1"/>
  <c r="L677" i="6" s="1"/>
  <c r="G1250" i="6"/>
  <c r="K1250" i="6" s="1"/>
  <c r="L1250" i="6" s="1"/>
  <c r="G870" i="6"/>
  <c r="K870" i="6" s="1"/>
  <c r="L870" i="6" s="1"/>
  <c r="G1522" i="6"/>
  <c r="K1522" i="6" s="1"/>
  <c r="L1522" i="6" s="1"/>
  <c r="G1947" i="6"/>
  <c r="K1947" i="6" s="1"/>
  <c r="L1947" i="6" s="1"/>
  <c r="G2015" i="6"/>
  <c r="K2015" i="6" s="1"/>
  <c r="L2015" i="6" s="1"/>
  <c r="G198" i="6"/>
  <c r="K198" i="6" s="1"/>
  <c r="L198" i="6" s="1"/>
  <c r="G557" i="6"/>
  <c r="K557" i="6" s="1"/>
  <c r="L557" i="6" s="1"/>
  <c r="G2014" i="6"/>
  <c r="K2014" i="6" s="1"/>
  <c r="L2014" i="6" s="1"/>
  <c r="G1983" i="6"/>
  <c r="K1983" i="6" s="1"/>
  <c r="L1983" i="6" s="1"/>
  <c r="G547" i="6"/>
  <c r="K547" i="6" s="1"/>
  <c r="L547" i="6" s="1"/>
  <c r="G1959" i="6"/>
  <c r="K1959" i="6" s="1"/>
  <c r="L1959" i="6" s="1"/>
  <c r="G879" i="6"/>
  <c r="K879" i="6" s="1"/>
  <c r="L879" i="6" s="1"/>
  <c r="G1661" i="6"/>
  <c r="K1661" i="6" s="1"/>
  <c r="L1661" i="6" s="1"/>
  <c r="G1420" i="6"/>
  <c r="K1420" i="6" s="1"/>
  <c r="L1420" i="6" s="1"/>
  <c r="G1566" i="6"/>
  <c r="K1566" i="6" s="1"/>
  <c r="L1566" i="6" s="1"/>
  <c r="G848" i="6"/>
  <c r="K848" i="6" s="1"/>
  <c r="L848" i="6" s="1"/>
  <c r="G441" i="6"/>
  <c r="K441" i="6" s="1"/>
  <c r="L441" i="6" s="1"/>
  <c r="G747" i="6"/>
  <c r="K747" i="6" s="1"/>
  <c r="L747" i="6" s="1"/>
  <c r="G2239" i="6"/>
  <c r="K2239" i="6" s="1"/>
  <c r="L2239" i="6" s="1"/>
  <c r="G2231" i="6"/>
  <c r="K2231" i="6" s="1"/>
  <c r="L2231" i="6" s="1"/>
  <c r="G1779" i="6"/>
  <c r="K1779" i="6" s="1"/>
  <c r="L1779" i="6" s="1"/>
  <c r="G671" i="6"/>
  <c r="K671" i="6" s="1"/>
  <c r="L671" i="6" s="1"/>
  <c r="G725" i="6"/>
  <c r="K725" i="6" s="1"/>
  <c r="L725" i="6" s="1"/>
  <c r="G739" i="6"/>
  <c r="K739" i="6" s="1"/>
  <c r="L739" i="6" s="1"/>
  <c r="G1194" i="6"/>
  <c r="K1194" i="6" s="1"/>
  <c r="L1194" i="6" s="1"/>
  <c r="G1644" i="6"/>
  <c r="K1644" i="6" s="1"/>
  <c r="L1644" i="6" s="1"/>
  <c r="G1413" i="6"/>
  <c r="K1413" i="6" s="1"/>
  <c r="L1413" i="6" s="1"/>
  <c r="G379" i="6"/>
  <c r="K379" i="6" s="1"/>
  <c r="L379" i="6" s="1"/>
  <c r="G2140" i="6"/>
  <c r="K2140" i="6" s="1"/>
  <c r="L2140" i="6" s="1"/>
  <c r="G1179" i="6"/>
  <c r="K1179" i="6" s="1"/>
  <c r="L1179" i="6" s="1"/>
  <c r="G1729" i="6"/>
  <c r="K1729" i="6" s="1"/>
  <c r="L1729" i="6" s="1"/>
  <c r="G1425" i="6"/>
  <c r="K1425" i="6" s="1"/>
  <c r="L1425" i="6" s="1"/>
  <c r="G1318" i="6"/>
  <c r="K1318" i="6" s="1"/>
  <c r="L1318" i="6" s="1"/>
  <c r="G1683" i="6"/>
  <c r="K1683" i="6" s="1"/>
  <c r="L1683" i="6" s="1"/>
  <c r="G411" i="6"/>
  <c r="K411" i="6" s="1"/>
  <c r="L411" i="6" s="1"/>
  <c r="G1510" i="6"/>
  <c r="K1510" i="6" s="1"/>
  <c r="L1510" i="6" s="1"/>
  <c r="G2245" i="6"/>
  <c r="K2245" i="6" s="1"/>
  <c r="L2245" i="6" s="1"/>
  <c r="G883" i="6"/>
  <c r="K883" i="6" s="1"/>
  <c r="L883" i="6" s="1"/>
  <c r="G1180" i="6"/>
  <c r="K1180" i="6" s="1"/>
  <c r="L1180" i="6" s="1"/>
  <c r="G349" i="6"/>
  <c r="K349" i="6" s="1"/>
  <c r="L349" i="6" s="1"/>
  <c r="G240" i="6"/>
  <c r="K240" i="6" s="1"/>
  <c r="L240" i="6" s="1"/>
  <c r="G591" i="6"/>
  <c r="K591" i="6" s="1"/>
  <c r="L591" i="6" s="1"/>
  <c r="G219" i="6"/>
  <c r="K219" i="6" s="1"/>
  <c r="L219" i="6" s="1"/>
  <c r="G2182" i="6"/>
  <c r="K2182" i="6" s="1"/>
  <c r="L2182" i="6" s="1"/>
  <c r="G1365" i="6"/>
  <c r="K1365" i="6" s="1"/>
  <c r="L1365" i="6" s="1"/>
  <c r="G691" i="6"/>
  <c r="K691" i="6" s="1"/>
  <c r="L691" i="6" s="1"/>
  <c r="G601" i="6"/>
  <c r="K601" i="6" s="1"/>
  <c r="L601" i="6" s="1"/>
  <c r="G2229" i="6"/>
  <c r="K2229" i="6" s="1"/>
  <c r="L2229" i="6" s="1"/>
  <c r="G1229" i="6"/>
  <c r="K1229" i="6" s="1"/>
  <c r="L1229" i="6" s="1"/>
  <c r="G2240" i="6"/>
  <c r="K2240" i="6" s="1"/>
  <c r="L2240" i="6" s="1"/>
  <c r="G223" i="6"/>
  <c r="K223" i="6" s="1"/>
  <c r="L223" i="6" s="1"/>
  <c r="G1416" i="6"/>
  <c r="K1416" i="6" s="1"/>
  <c r="L1416" i="6" s="1"/>
  <c r="G341" i="6"/>
  <c r="K341" i="6" s="1"/>
  <c r="L341" i="6" s="1"/>
  <c r="G1364" i="6"/>
  <c r="K1364" i="6" s="1"/>
  <c r="L1364" i="6" s="1"/>
  <c r="G328" i="6"/>
  <c r="K328" i="6" s="1"/>
  <c r="L328" i="6" s="1"/>
  <c r="G843" i="6"/>
  <c r="K843" i="6" s="1"/>
  <c r="L843" i="6" s="1"/>
  <c r="G2257" i="6"/>
  <c r="K2257" i="6" s="1"/>
  <c r="L2257" i="6" s="1"/>
  <c r="G1655" i="6"/>
  <c r="K1655" i="6" s="1"/>
  <c r="L1655" i="6" s="1"/>
  <c r="G51" i="6"/>
  <c r="K51" i="6" s="1"/>
  <c r="L51" i="6" s="1"/>
  <c r="G851" i="6"/>
  <c r="K851" i="6" s="1"/>
  <c r="L851" i="6" s="1"/>
  <c r="G823" i="6"/>
  <c r="K823" i="6" s="1"/>
  <c r="L823" i="6" s="1"/>
  <c r="G756" i="6"/>
  <c r="K756" i="6" s="1"/>
  <c r="L756" i="6" s="1"/>
  <c r="G1157" i="6"/>
  <c r="K1157" i="6" s="1"/>
  <c r="L1157" i="6" s="1"/>
  <c r="G2333" i="6"/>
  <c r="K2333" i="6" s="1"/>
  <c r="L2333" i="6" s="1"/>
  <c r="G1477" i="6"/>
  <c r="K1477" i="6" s="1"/>
  <c r="L1477" i="6" s="1"/>
  <c r="G618" i="6"/>
  <c r="K618" i="6" s="1"/>
  <c r="L618" i="6" s="1"/>
  <c r="G1873" i="6"/>
  <c r="K1873" i="6" s="1"/>
  <c r="L1873" i="6" s="1"/>
  <c r="G2323" i="6"/>
  <c r="K2323" i="6" s="1"/>
  <c r="L2323" i="6" s="1"/>
  <c r="G2170" i="6"/>
  <c r="K2170" i="6" s="1"/>
  <c r="L2170" i="6" s="1"/>
  <c r="G1572" i="6"/>
  <c r="K1572" i="6" s="1"/>
  <c r="L1572" i="6" s="1"/>
  <c r="G915" i="6"/>
  <c r="K915" i="6" s="1"/>
  <c r="L915" i="6" s="1"/>
  <c r="G2225" i="6"/>
  <c r="K2225" i="6" s="1"/>
  <c r="L2225" i="6" s="1"/>
  <c r="G634" i="6"/>
  <c r="K634" i="6" s="1"/>
  <c r="L634" i="6" s="1"/>
  <c r="G2200" i="6"/>
  <c r="K2200" i="6" s="1"/>
  <c r="L2200" i="6" s="1"/>
  <c r="G2020" i="6"/>
  <c r="K2020" i="6" s="1"/>
  <c r="L2020" i="6" s="1"/>
  <c r="G2237" i="6"/>
  <c r="K2237" i="6" s="1"/>
  <c r="L2237" i="6" s="1"/>
  <c r="G2329" i="6"/>
  <c r="K2329" i="6" s="1"/>
  <c r="L2329" i="6" s="1"/>
  <c r="G1587" i="6"/>
  <c r="K1587" i="6" s="1"/>
  <c r="L1587" i="6" s="1"/>
  <c r="G48" i="6"/>
  <c r="K48" i="6" s="1"/>
  <c r="L48" i="6" s="1"/>
  <c r="G1722" i="6"/>
  <c r="K1722" i="6" s="1"/>
  <c r="L1722" i="6" s="1"/>
  <c r="G415" i="6"/>
  <c r="K415" i="6" s="1"/>
  <c r="L415" i="6" s="1"/>
  <c r="G2310" i="6"/>
  <c r="K2310" i="6" s="1"/>
  <c r="L2310" i="6" s="1"/>
  <c r="G621" i="6"/>
  <c r="K621" i="6" s="1"/>
  <c r="L621" i="6" s="1"/>
  <c r="G811" i="6"/>
  <c r="K811" i="6" s="1"/>
  <c r="L811" i="6" s="1"/>
  <c r="G1531" i="6"/>
  <c r="K1531" i="6" s="1"/>
  <c r="L1531" i="6" s="1"/>
  <c r="G422" i="6"/>
  <c r="K422" i="6" s="1"/>
  <c r="L422" i="6" s="1"/>
  <c r="G1950" i="6"/>
  <c r="K1950" i="6" s="1"/>
  <c r="L1950" i="6" s="1"/>
  <c r="G702" i="6"/>
  <c r="K702" i="6" s="1"/>
  <c r="L702" i="6" s="1"/>
  <c r="G2152" i="6"/>
  <c r="K2152" i="6" s="1"/>
  <c r="L2152" i="6" s="1"/>
  <c r="G1758" i="6"/>
  <c r="K1758" i="6" s="1"/>
  <c r="L1758" i="6" s="1"/>
  <c r="G1212" i="6"/>
  <c r="K1212" i="6" s="1"/>
  <c r="L1212" i="6" s="1"/>
  <c r="G1575" i="6"/>
  <c r="K1575" i="6" s="1"/>
  <c r="L1575" i="6" s="1"/>
  <c r="G1594" i="6"/>
  <c r="K1594" i="6" s="1"/>
  <c r="L1594" i="6" s="1"/>
  <c r="G1473" i="6"/>
  <c r="K1473" i="6" s="1"/>
  <c r="L1473" i="6" s="1"/>
  <c r="G281" i="6"/>
  <c r="K281" i="6" s="1"/>
  <c r="L281" i="6" s="1"/>
  <c r="G386" i="6"/>
  <c r="K386" i="6" s="1"/>
  <c r="L386" i="6" s="1"/>
  <c r="G1120" i="6"/>
  <c r="K1120" i="6" s="1"/>
  <c r="L1120" i="6" s="1"/>
  <c r="G1342" i="6"/>
  <c r="K1342" i="6" s="1"/>
  <c r="L1342" i="6" s="1"/>
  <c r="G578" i="6"/>
  <c r="K578" i="6" s="1"/>
  <c r="L578" i="6" s="1"/>
  <c r="G1846" i="6"/>
  <c r="K1846" i="6" s="1"/>
  <c r="L1846" i="6" s="1"/>
  <c r="G2138" i="6"/>
  <c r="K2138" i="6" s="1"/>
  <c r="L2138" i="6" s="1"/>
  <c r="G113" i="6"/>
  <c r="K113" i="6" s="1"/>
  <c r="L113" i="6" s="1"/>
  <c r="G413" i="6"/>
  <c r="K413" i="6" s="1"/>
  <c r="L413" i="6" s="1"/>
  <c r="G1008" i="6"/>
  <c r="K1008" i="6" s="1"/>
  <c r="L1008" i="6" s="1"/>
  <c r="G707" i="6"/>
  <c r="K707" i="6" s="1"/>
  <c r="L707" i="6" s="1"/>
  <c r="G387" i="6"/>
  <c r="K387" i="6" s="1"/>
  <c r="L387" i="6" s="1"/>
  <c r="G365" i="6"/>
  <c r="K365" i="6" s="1"/>
  <c r="L365" i="6" s="1"/>
  <c r="G1872" i="6"/>
  <c r="K1872" i="6" s="1"/>
  <c r="L1872" i="6" s="1"/>
  <c r="G2180" i="6"/>
  <c r="K2180" i="6" s="1"/>
  <c r="L2180" i="6" s="1"/>
  <c r="G1776" i="6"/>
  <c r="K1776" i="6" s="1"/>
  <c r="G364" i="6"/>
  <c r="K364" i="6" s="1"/>
  <c r="L364" i="6" s="1"/>
  <c r="G1975" i="6"/>
  <c r="K1975" i="6" s="1"/>
  <c r="L1975" i="6" s="1"/>
  <c r="G2135" i="6"/>
  <c r="K2135" i="6" s="1"/>
  <c r="L2135" i="6" s="1"/>
  <c r="G1159" i="6"/>
  <c r="K1159" i="6" s="1"/>
  <c r="L1159" i="6" s="1"/>
  <c r="G865" i="6"/>
  <c r="K865" i="6" s="1"/>
  <c r="L865" i="6" s="1"/>
  <c r="G2175" i="6"/>
  <c r="K2175" i="6" s="1"/>
  <c r="L2175" i="6" s="1"/>
  <c r="G487" i="6"/>
  <c r="K487" i="6" s="1"/>
  <c r="L487" i="6" s="1"/>
  <c r="G615" i="6"/>
  <c r="K615" i="6" s="1"/>
  <c r="L615" i="6" s="1"/>
  <c r="G193" i="6"/>
  <c r="K193" i="6" s="1"/>
  <c r="L193" i="6" s="1"/>
  <c r="G1048" i="6"/>
  <c r="K1048" i="6" s="1"/>
  <c r="L1048" i="6" s="1"/>
  <c r="G679" i="6"/>
  <c r="K679" i="6" s="1"/>
  <c r="L679" i="6" s="1"/>
  <c r="G1161" i="6"/>
  <c r="K1161" i="6" s="1"/>
  <c r="L1161" i="6" s="1"/>
  <c r="G1050" i="6"/>
  <c r="K1050" i="6" s="1"/>
  <c r="L1050" i="6" s="1"/>
  <c r="G1378" i="6"/>
  <c r="K1378" i="6" s="1"/>
  <c r="L1378" i="6" s="1"/>
  <c r="G558" i="6"/>
  <c r="K558" i="6" s="1"/>
  <c r="L558" i="6" s="1"/>
  <c r="G335" i="6"/>
  <c r="K335" i="6" s="1"/>
  <c r="L335" i="6" s="1"/>
  <c r="G348" i="6"/>
  <c r="K348" i="6" s="1"/>
  <c r="L348" i="6" s="1"/>
  <c r="G1799" i="6"/>
  <c r="K1799" i="6" s="1"/>
  <c r="L1799" i="6" s="1"/>
  <c r="G2046" i="6"/>
  <c r="K2046" i="6" s="1"/>
  <c r="L2046" i="6" s="1"/>
  <c r="G1580" i="6"/>
  <c r="K1580" i="6" s="1"/>
  <c r="L1580" i="6" s="1"/>
  <c r="G535" i="6"/>
  <c r="K535" i="6" s="1"/>
  <c r="L535" i="6" s="1"/>
  <c r="G773" i="6"/>
  <c r="K773" i="6" s="1"/>
  <c r="L773" i="6" s="1"/>
  <c r="G1020" i="6"/>
  <c r="K1020" i="6" s="1"/>
  <c r="L1020" i="6" s="1"/>
  <c r="G216" i="6"/>
  <c r="K216" i="6" s="1"/>
  <c r="L216" i="6" s="1"/>
  <c r="G159" i="6"/>
  <c r="K159" i="6" s="1"/>
  <c r="L159" i="6" s="1"/>
  <c r="G688" i="6"/>
  <c r="K688" i="6" s="1"/>
  <c r="L688" i="6" s="1"/>
  <c r="G1563" i="6"/>
  <c r="K1563" i="6" s="1"/>
  <c r="L1563" i="6" s="1"/>
  <c r="G1868" i="6"/>
  <c r="K1868" i="6" s="1"/>
  <c r="L1868" i="6" s="1"/>
  <c r="G1422" i="6"/>
  <c r="K1422" i="6" s="1"/>
  <c r="L1422" i="6" s="1"/>
  <c r="G1399" i="6"/>
  <c r="K1399" i="6" s="1"/>
  <c r="L1399" i="6" s="1"/>
  <c r="G701" i="6"/>
  <c r="K701" i="6" s="1"/>
  <c r="L701" i="6" s="1"/>
  <c r="G655" i="6"/>
  <c r="K655" i="6" s="1"/>
  <c r="L655" i="6" s="1"/>
  <c r="G1987" i="6"/>
  <c r="K1987" i="6" s="1"/>
  <c r="L1987" i="6" s="1"/>
  <c r="G638" i="6"/>
  <c r="K638" i="6" s="1"/>
  <c r="L638" i="6" s="1"/>
  <c r="G657" i="6"/>
  <c r="K657" i="6" s="1"/>
  <c r="L657" i="6" s="1"/>
  <c r="G1224" i="6"/>
  <c r="K1224" i="6" s="1"/>
  <c r="L1224" i="6" s="1"/>
  <c r="G1368" i="6"/>
  <c r="K1368" i="6" s="1"/>
  <c r="L1368" i="6" s="1"/>
  <c r="G673" i="6"/>
  <c r="K673" i="6" s="1"/>
  <c r="L673" i="6" s="1"/>
  <c r="G2190" i="6"/>
  <c r="K2190" i="6" s="1"/>
  <c r="L2190" i="6" s="1"/>
  <c r="G1362" i="6"/>
  <c r="K1362" i="6" s="1"/>
  <c r="L1362" i="6" s="1"/>
  <c r="G204" i="6"/>
  <c r="K204" i="6" s="1"/>
  <c r="L204" i="6" s="1"/>
  <c r="G1036" i="6"/>
  <c r="K1036" i="6" s="1"/>
  <c r="L1036" i="6" s="1"/>
  <c r="G52" i="6"/>
  <c r="K52" i="6" s="1"/>
  <c r="L52" i="6" s="1"/>
  <c r="G769" i="6"/>
  <c r="K769" i="6" s="1"/>
  <c r="L769" i="6" s="1"/>
  <c r="G552" i="6"/>
  <c r="K552" i="6" s="1"/>
  <c r="L552" i="6" s="1"/>
  <c r="G1988" i="6"/>
  <c r="K1988" i="6" s="1"/>
  <c r="L1988" i="6" s="1"/>
  <c r="G518" i="6"/>
  <c r="K518" i="6" s="1"/>
  <c r="L518" i="6" s="1"/>
  <c r="G2078" i="6"/>
  <c r="K2078" i="6" s="1"/>
  <c r="L2078" i="6" s="1"/>
  <c r="G1185" i="6"/>
  <c r="K1185" i="6" s="1"/>
  <c r="L1185" i="6" s="1"/>
  <c r="G324" i="6"/>
  <c r="K324" i="6" s="1"/>
  <c r="L324" i="6" s="1"/>
  <c r="G1514" i="6"/>
  <c r="K1514" i="6" s="1"/>
  <c r="L1514" i="6" s="1"/>
  <c r="G624" i="6"/>
  <c r="K624" i="6" s="1"/>
  <c r="L624" i="6" s="1"/>
  <c r="G520" i="6"/>
  <c r="K520" i="6" s="1"/>
  <c r="L520" i="6" s="1"/>
  <c r="G1516" i="6"/>
  <c r="K1516" i="6" s="1"/>
  <c r="L1516" i="6" s="1"/>
  <c r="G1611" i="6"/>
  <c r="K1611" i="6" s="1"/>
  <c r="L1611" i="6" s="1"/>
  <c r="G1172" i="6"/>
  <c r="K1172" i="6" s="1"/>
  <c r="L1172" i="6" s="1"/>
  <c r="G2264" i="6"/>
  <c r="K2264" i="6" s="1"/>
  <c r="L2264" i="6" s="1"/>
  <c r="G337" i="6"/>
  <c r="K337" i="6" s="1"/>
  <c r="L337" i="6" s="1"/>
  <c r="G2221" i="6"/>
  <c r="K2221" i="6" s="1"/>
  <c r="L2221" i="6" s="1"/>
  <c r="G2219" i="6"/>
  <c r="K2219" i="6" s="1"/>
  <c r="L2219" i="6" s="1"/>
  <c r="G678" i="6"/>
  <c r="K678" i="6" s="1"/>
  <c r="L678" i="6" s="1"/>
  <c r="G612" i="6"/>
  <c r="K612" i="6" s="1"/>
  <c r="L612" i="6" s="1"/>
  <c r="G1167" i="6"/>
  <c r="K1167" i="6" s="1"/>
  <c r="L1167" i="6" s="1"/>
  <c r="G2228" i="6"/>
  <c r="K2228" i="6" s="1"/>
  <c r="L2228" i="6" s="1"/>
  <c r="G2062" i="6"/>
  <c r="K2062" i="6" s="1"/>
  <c r="L2062" i="6" s="1"/>
  <c r="G2039" i="6"/>
  <c r="K2039" i="6" s="1"/>
  <c r="L2039" i="6" s="1"/>
  <c r="G1032" i="6"/>
  <c r="K1032" i="6" s="1"/>
  <c r="L1032" i="6" s="1"/>
  <c r="G901" i="6"/>
  <c r="K901" i="6" s="1"/>
  <c r="L901" i="6" s="1"/>
  <c r="G1176" i="6"/>
  <c r="K1176" i="6" s="1"/>
  <c r="L1176" i="6" s="1"/>
  <c r="G2145" i="6"/>
  <c r="K2145" i="6" s="1"/>
  <c r="L2145" i="6" s="1"/>
  <c r="G1781" i="6"/>
  <c r="K1781" i="6" s="1"/>
  <c r="L1781" i="6" s="1"/>
  <c r="G991" i="6"/>
  <c r="K991" i="6" s="1"/>
  <c r="L991" i="6" s="1"/>
  <c r="G903" i="6"/>
  <c r="K903" i="6" s="1"/>
  <c r="L903" i="6" s="1"/>
  <c r="G1386" i="6"/>
  <c r="K1386" i="6" s="1"/>
  <c r="L1386" i="6" s="1"/>
  <c r="G581" i="6"/>
  <c r="K581" i="6" s="1"/>
  <c r="L581" i="6" s="1"/>
  <c r="G1406" i="6"/>
  <c r="K1406" i="6" s="1"/>
  <c r="L1406" i="6" s="1"/>
  <c r="G1865" i="6"/>
  <c r="K1865" i="6" s="1"/>
  <c r="L1865" i="6" s="1"/>
  <c r="G2092" i="6"/>
  <c r="K2092" i="6" s="1"/>
  <c r="L2092" i="6" s="1"/>
  <c r="G1888" i="6"/>
  <c r="K1888" i="6" s="1"/>
  <c r="L1888" i="6" s="1"/>
  <c r="G729" i="6"/>
  <c r="K729" i="6" s="1"/>
  <c r="L729" i="6" s="1"/>
  <c r="G2202" i="6"/>
  <c r="K2202" i="6" s="1"/>
  <c r="L2202" i="6" s="1"/>
  <c r="G1520" i="6"/>
  <c r="K1520" i="6" s="1"/>
  <c r="L1520" i="6" s="1"/>
  <c r="G1916" i="6"/>
  <c r="K1916" i="6" s="1"/>
  <c r="L1916" i="6" s="1"/>
  <c r="G1630" i="6"/>
  <c r="K1630" i="6" s="1"/>
  <c r="L1630" i="6" s="1"/>
  <c r="G359" i="6"/>
  <c r="K359" i="6" s="1"/>
  <c r="L359" i="6" s="1"/>
  <c r="G1047" i="6"/>
  <c r="K1047" i="6" s="1"/>
  <c r="L1047" i="6" s="1"/>
  <c r="G1155" i="6"/>
  <c r="K1155" i="6" s="1"/>
  <c r="L1155" i="6" s="1"/>
  <c r="G1976" i="6"/>
  <c r="K1976" i="6" s="1"/>
  <c r="L1976" i="6" s="1"/>
  <c r="G1777" i="6"/>
  <c r="K1777" i="6" s="1"/>
  <c r="L1777" i="6" s="1"/>
  <c r="G1621" i="6"/>
  <c r="K1621" i="6" s="1"/>
  <c r="L1621" i="6" s="1"/>
  <c r="G1903" i="6"/>
  <c r="K1903" i="6" s="1"/>
  <c r="L1903" i="6" s="1"/>
  <c r="G1755" i="6"/>
  <c r="K1755" i="6" s="1"/>
  <c r="L1755" i="6" s="1"/>
  <c r="G2144" i="6"/>
  <c r="K2144" i="6" s="1"/>
  <c r="L2144" i="6" s="1"/>
  <c r="G687" i="6"/>
  <c r="K687" i="6" s="1"/>
  <c r="L687" i="6" s="1"/>
  <c r="G847" i="6"/>
  <c r="K847" i="6" s="1"/>
  <c r="L847" i="6" s="1"/>
  <c r="G2176" i="6"/>
  <c r="K2176" i="6" s="1"/>
  <c r="L2176" i="6" s="1"/>
  <c r="G831" i="6"/>
  <c r="K831" i="6" s="1"/>
  <c r="L831" i="6" s="1"/>
  <c r="G563" i="6"/>
  <c r="K563" i="6" s="1"/>
  <c r="L563" i="6" s="1"/>
  <c r="G647" i="6"/>
  <c r="K647" i="6" s="1"/>
  <c r="L647" i="6" s="1"/>
  <c r="G1080" i="6"/>
  <c r="K1080" i="6" s="1"/>
  <c r="L1080" i="6" s="1"/>
  <c r="G697" i="6"/>
  <c r="K697" i="6" s="1"/>
  <c r="L697" i="6" s="1"/>
  <c r="G2074" i="6"/>
  <c r="K2074" i="6" s="1"/>
  <c r="L2074" i="6" s="1"/>
  <c r="G215" i="6"/>
  <c r="K215" i="6" s="1"/>
  <c r="L215" i="6" s="1"/>
  <c r="G1746" i="6"/>
  <c r="K1746" i="6" s="1"/>
  <c r="L1746" i="6" s="1"/>
  <c r="G538" i="6"/>
  <c r="K538" i="6" s="1"/>
  <c r="L538" i="6" s="1"/>
  <c r="G2003" i="6"/>
  <c r="K2003" i="6" s="1"/>
  <c r="L2003" i="6" s="1"/>
  <c r="G1854" i="6"/>
  <c r="K1854" i="6" s="1"/>
  <c r="L1854" i="6" s="1"/>
  <c r="G121" i="6"/>
  <c r="K121" i="6" s="1"/>
  <c r="L121" i="6" s="1"/>
  <c r="G2196" i="6"/>
  <c r="K2196" i="6" s="1"/>
  <c r="L2196" i="6" s="1"/>
  <c r="G876" i="6"/>
  <c r="K876" i="6" s="1"/>
  <c r="L876" i="6" s="1"/>
  <c r="G1015" i="6"/>
  <c r="K1015" i="6" s="1"/>
  <c r="L1015" i="6" s="1"/>
  <c r="G585" i="6"/>
  <c r="K585" i="6" s="1"/>
  <c r="L585" i="6" s="1"/>
  <c r="G1124" i="6"/>
  <c r="K1124" i="6" s="1"/>
  <c r="L1124" i="6" s="1"/>
  <c r="G600" i="6"/>
  <c r="K600" i="6" s="1"/>
  <c r="L600" i="6" s="1"/>
  <c r="G878" i="6"/>
  <c r="K878" i="6" s="1"/>
  <c r="L878" i="6" s="1"/>
  <c r="G565" i="6"/>
  <c r="K565" i="6" s="1"/>
  <c r="L565" i="6" s="1"/>
  <c r="G724" i="6"/>
  <c r="K724" i="6" s="1"/>
  <c r="L724" i="6" s="1"/>
  <c r="G686" i="6"/>
  <c r="K686" i="6" s="1"/>
  <c r="L686" i="6" s="1"/>
  <c r="G1177" i="6"/>
  <c r="K1177" i="6" s="1"/>
  <c r="L1177" i="6" s="1"/>
  <c r="G2166" i="6"/>
  <c r="K2166" i="6" s="1"/>
  <c r="L2166" i="6" s="1"/>
  <c r="G2299" i="6"/>
  <c r="K2299" i="6" s="1"/>
  <c r="L2299" i="6" s="1"/>
  <c r="G308" i="6"/>
  <c r="K308" i="6" s="1"/>
  <c r="L308" i="6" s="1"/>
  <c r="G822" i="6"/>
  <c r="K822" i="6" s="1"/>
  <c r="L822" i="6" s="1"/>
  <c r="G1202" i="6"/>
  <c r="K1202" i="6" s="1"/>
  <c r="L1202" i="6" s="1"/>
  <c r="G1117" i="6"/>
  <c r="K1117" i="6" s="1"/>
  <c r="L1117" i="6" s="1"/>
  <c r="G1258" i="6"/>
  <c r="K1258" i="6" s="1"/>
  <c r="L1258" i="6" s="1"/>
  <c r="G1467" i="6"/>
  <c r="K1467" i="6" s="1"/>
  <c r="L1467" i="6" s="1"/>
  <c r="G186" i="6"/>
  <c r="K186" i="6" s="1"/>
  <c r="L186" i="6" s="1"/>
  <c r="G579" i="6"/>
  <c r="K579" i="6" s="1"/>
  <c r="L579" i="6" s="1"/>
  <c r="G617" i="6"/>
  <c r="K617" i="6" s="1"/>
  <c r="L617" i="6" s="1"/>
  <c r="G1463" i="6"/>
  <c r="K1463" i="6" s="1"/>
  <c r="L1463" i="6" s="1"/>
  <c r="G999" i="6"/>
  <c r="K999" i="6" s="1"/>
  <c r="L999" i="6" s="1"/>
  <c r="G1980" i="6"/>
  <c r="K1980" i="6" s="1"/>
  <c r="L1980" i="6" s="1"/>
  <c r="G1896" i="6"/>
  <c r="K1896" i="6" s="1"/>
  <c r="L1896" i="6" s="1"/>
  <c r="G1981" i="6"/>
  <c r="K1981" i="6" s="1"/>
  <c r="L1981" i="6" s="1"/>
  <c r="G1000" i="6"/>
  <c r="K1000" i="6" s="1"/>
  <c r="L1000" i="6" s="1"/>
  <c r="G2000" i="6"/>
  <c r="K2000" i="6" s="1"/>
  <c r="L2000" i="6" s="1"/>
  <c r="G2072" i="6"/>
  <c r="K2072" i="6" s="1"/>
  <c r="L2072" i="6" s="1"/>
  <c r="G806" i="6"/>
  <c r="K806" i="6" s="1"/>
  <c r="L806" i="6" s="1"/>
  <c r="G1474" i="6"/>
  <c r="K1474" i="6" s="1"/>
  <c r="L1474" i="6" s="1"/>
  <c r="G772" i="6"/>
  <c r="K772" i="6" s="1"/>
  <c r="L772" i="6" s="1"/>
  <c r="G109" i="6"/>
  <c r="K109" i="6" s="1"/>
  <c r="L109" i="6" s="1"/>
  <c r="G818" i="6"/>
  <c r="K818" i="6" s="1"/>
  <c r="L818" i="6" s="1"/>
  <c r="G819" i="6"/>
  <c r="K819" i="6" s="1"/>
  <c r="L819" i="6" s="1"/>
  <c r="G2307" i="6"/>
  <c r="K2307" i="6" s="1"/>
  <c r="L2307" i="6" s="1"/>
  <c r="G2044" i="6"/>
  <c r="K2044" i="6" s="1"/>
  <c r="L2044" i="6" s="1"/>
  <c r="G2005" i="6"/>
  <c r="K2005" i="6" s="1"/>
  <c r="L2005" i="6" s="1"/>
  <c r="G1063" i="6"/>
  <c r="K1063" i="6" s="1"/>
  <c r="L1063" i="6" s="1"/>
  <c r="G2192" i="6"/>
  <c r="K2192" i="6" s="1"/>
  <c r="L2192" i="6" s="1"/>
  <c r="G2136" i="6"/>
  <c r="K2136" i="6" s="1"/>
  <c r="L2136" i="6" s="1"/>
  <c r="G662" i="6"/>
  <c r="K662" i="6" s="1"/>
  <c r="L662" i="6" s="1"/>
  <c r="G26" i="6"/>
  <c r="K26" i="6" s="1"/>
  <c r="L26" i="6" s="1"/>
  <c r="G1760" i="6"/>
  <c r="K1760" i="6" s="1"/>
  <c r="L1760" i="6" s="1"/>
  <c r="G2041" i="6"/>
  <c r="K2041" i="6" s="1"/>
  <c r="L2041" i="6" s="1"/>
  <c r="G1326" i="6"/>
  <c r="K1326" i="6" s="1"/>
  <c r="L1326" i="6" s="1"/>
  <c r="G376" i="6"/>
  <c r="K376" i="6" s="1"/>
  <c r="L376" i="6" s="1"/>
  <c r="G142" i="6"/>
  <c r="K142" i="6" s="1"/>
  <c r="L142" i="6" s="1"/>
  <c r="G2317" i="6"/>
  <c r="K2317" i="6" s="1"/>
  <c r="L2317" i="6" s="1"/>
  <c r="G282" i="6"/>
  <c r="K282" i="6" s="1"/>
  <c r="L282" i="6" s="1"/>
  <c r="G1954" i="6"/>
  <c r="K1954" i="6" s="1"/>
  <c r="L1954" i="6" s="1"/>
  <c r="G1763" i="6"/>
  <c r="K1763" i="6" s="1"/>
  <c r="L1763" i="6" s="1"/>
  <c r="G420" i="6"/>
  <c r="K420" i="6" s="1"/>
  <c r="L420" i="6" s="1"/>
  <c r="G131" i="6"/>
  <c r="K131" i="6" s="1"/>
  <c r="L131" i="6" s="1"/>
  <c r="G1211" i="6"/>
  <c r="K1211" i="6" s="1"/>
  <c r="L1211" i="6" s="1"/>
  <c r="G2198" i="6"/>
  <c r="K2198" i="6" s="1"/>
  <c r="L2198" i="6" s="1"/>
  <c r="G2037" i="6"/>
  <c r="K2037" i="6" s="1"/>
  <c r="L2037" i="6" s="1"/>
  <c r="G830" i="6"/>
  <c r="K830" i="6" s="1"/>
  <c r="L830" i="6" s="1"/>
  <c r="G329" i="6"/>
  <c r="K329" i="6" s="1"/>
  <c r="L329" i="6" s="1"/>
  <c r="G1769" i="6"/>
  <c r="K1769" i="6" s="1"/>
  <c r="L1769" i="6" s="1"/>
  <c r="G595" i="6"/>
  <c r="K595" i="6" s="1"/>
  <c r="L595" i="6" s="1"/>
  <c r="G1433" i="6"/>
  <c r="K1433" i="6" s="1"/>
  <c r="L1433" i="6" s="1"/>
  <c r="G606" i="6"/>
  <c r="K606" i="6" s="1"/>
  <c r="L606" i="6" s="1"/>
  <c r="G61" i="6"/>
  <c r="K61" i="6" s="1"/>
  <c r="L61" i="6" s="1"/>
  <c r="G1654" i="6"/>
  <c r="K1654" i="6" s="1"/>
  <c r="L1654" i="6" s="1"/>
  <c r="G1169" i="6"/>
  <c r="K1169" i="6" s="1"/>
  <c r="L1169" i="6" s="1"/>
  <c r="G826" i="6"/>
  <c r="K826" i="6" s="1"/>
  <c r="L826" i="6" s="1"/>
  <c r="G2306" i="6"/>
  <c r="K2306" i="6" s="1"/>
  <c r="L2306" i="6" s="1"/>
  <c r="G604" i="6"/>
  <c r="K604" i="6" s="1"/>
  <c r="L604" i="6" s="1"/>
  <c r="G1218" i="6"/>
  <c r="K1218" i="6" s="1"/>
  <c r="L1218" i="6" s="1"/>
  <c r="G1242" i="6"/>
  <c r="K1242" i="6" s="1"/>
  <c r="L1242" i="6" s="1"/>
  <c r="G368" i="6"/>
  <c r="K368" i="6" s="1"/>
  <c r="L368" i="6" s="1"/>
  <c r="G1526" i="6"/>
  <c r="K1526" i="6" s="1"/>
  <c r="L1526" i="6" s="1"/>
  <c r="G464" i="6"/>
  <c r="K464" i="6" s="1"/>
  <c r="L464" i="6" s="1"/>
  <c r="G1428" i="6"/>
  <c r="K1428" i="6" s="1"/>
  <c r="L1428" i="6" s="1"/>
  <c r="G1948" i="6"/>
  <c r="K1948" i="6" s="1"/>
  <c r="L1948" i="6" s="1"/>
  <c r="G1361" i="6"/>
  <c r="K1361" i="6" s="1"/>
  <c r="L1361" i="6" s="1"/>
  <c r="G705" i="6"/>
  <c r="K705" i="6" s="1"/>
  <c r="L705" i="6" s="1"/>
  <c r="G313" i="6"/>
  <c r="K313" i="6" s="1"/>
  <c r="L313" i="6" s="1"/>
  <c r="G65" i="6"/>
  <c r="K65" i="6" s="1"/>
  <c r="L65" i="6" s="1"/>
  <c r="G2030" i="6"/>
  <c r="K2030" i="6" s="1"/>
  <c r="L2030" i="6" s="1"/>
  <c r="G1243" i="6"/>
  <c r="K1243" i="6" s="1"/>
  <c r="L1243" i="6" s="1"/>
  <c r="G176" i="6"/>
  <c r="K176" i="6" s="1"/>
  <c r="L176" i="6" s="1"/>
  <c r="G315" i="6"/>
  <c r="K315" i="6" s="1"/>
  <c r="L315" i="6" s="1"/>
  <c r="G2254" i="6"/>
  <c r="K2254" i="6" s="1"/>
  <c r="L2254" i="6" s="1"/>
  <c r="G454" i="6"/>
  <c r="K454" i="6" s="1"/>
  <c r="L454" i="6" s="1"/>
  <c r="G2065" i="6"/>
  <c r="K2065" i="6" s="1"/>
  <c r="L2065" i="6" s="1"/>
  <c r="G2168" i="6"/>
  <c r="K2168" i="6" s="1"/>
  <c r="L2168" i="6" s="1"/>
  <c r="G642" i="6"/>
  <c r="K642" i="6" s="1"/>
  <c r="L642" i="6" s="1"/>
  <c r="G438" i="6"/>
  <c r="K438" i="6" s="1"/>
  <c r="L438" i="6" s="1"/>
  <c r="G636" i="6"/>
  <c r="K636" i="6" s="1"/>
  <c r="L636" i="6" s="1"/>
  <c r="G2069" i="6"/>
  <c r="K2069" i="6" s="1"/>
  <c r="L2069" i="6" s="1"/>
  <c r="G339" i="6"/>
  <c r="K339" i="6" s="1"/>
  <c r="L339" i="6" s="1"/>
  <c r="G394" i="6"/>
  <c r="K394" i="6" s="1"/>
  <c r="L394" i="6" s="1"/>
  <c r="G1700" i="6"/>
  <c r="K1700" i="6" s="1"/>
  <c r="L1700" i="6" s="1"/>
  <c r="G1217" i="6"/>
  <c r="K1217" i="6" s="1"/>
  <c r="L1217" i="6" s="1"/>
  <c r="G363" i="6"/>
  <c r="K363" i="6" s="1"/>
  <c r="L363" i="6" s="1"/>
  <c r="G206" i="6"/>
  <c r="K206" i="6" s="1"/>
  <c r="L206" i="6" s="1"/>
  <c r="G397" i="6"/>
  <c r="K397" i="6" s="1"/>
  <c r="L397" i="6" s="1"/>
  <c r="G2232" i="6"/>
  <c r="K2232" i="6" s="1"/>
  <c r="L2232" i="6" s="1"/>
  <c r="G1989" i="6"/>
  <c r="K1989" i="6" s="1"/>
  <c r="L1989" i="6" s="1"/>
  <c r="G213" i="6"/>
  <c r="K213" i="6" s="1"/>
  <c r="L213" i="6" s="1"/>
  <c r="G1585" i="6"/>
  <c r="K1585" i="6" s="1"/>
  <c r="L1585" i="6" s="1"/>
  <c r="G1359" i="6"/>
  <c r="K1359" i="6" s="1"/>
  <c r="L1359" i="6" s="1"/>
  <c r="G333" i="6"/>
  <c r="K333" i="6" s="1"/>
  <c r="L333" i="6" s="1"/>
  <c r="G2242" i="6"/>
  <c r="K2242" i="6" s="1"/>
  <c r="L2242" i="6" s="1"/>
  <c r="G2161" i="6"/>
  <c r="K2161" i="6" s="1"/>
  <c r="L2161" i="6" s="1"/>
  <c r="G214" i="6"/>
  <c r="K214" i="6" s="1"/>
  <c r="L214" i="6" s="1"/>
  <c r="G2303" i="6"/>
  <c r="K2303" i="6" s="1"/>
  <c r="L2303" i="6" s="1"/>
  <c r="G825" i="6"/>
  <c r="K825" i="6" s="1"/>
  <c r="L825" i="6" s="1"/>
  <c r="G1605" i="6"/>
  <c r="K1605" i="6" s="1"/>
  <c r="L1605" i="6" s="1"/>
  <c r="G1887" i="6"/>
  <c r="K1887" i="6" s="1"/>
  <c r="L1887" i="6" s="1"/>
  <c r="G1138" i="6"/>
  <c r="K1138" i="6" s="1"/>
  <c r="L1138" i="6" s="1"/>
  <c r="G360" i="6"/>
  <c r="K360" i="6" s="1"/>
  <c r="L360" i="6" s="1"/>
  <c r="G302" i="6"/>
  <c r="K302" i="6" s="1"/>
  <c r="L302" i="6" s="1"/>
  <c r="G1468" i="6"/>
  <c r="K1468" i="6" s="1"/>
  <c r="L1468" i="6" s="1"/>
  <c r="G1264" i="6"/>
  <c r="K1264" i="6" s="1"/>
  <c r="L1264" i="6" s="1"/>
  <c r="G1977" i="6"/>
  <c r="K1977" i="6" s="1"/>
  <c r="L1977" i="6" s="1"/>
  <c r="G1143" i="6"/>
  <c r="K1143" i="6" s="1"/>
  <c r="L1143" i="6" s="1"/>
  <c r="G1357" i="6"/>
  <c r="K1357" i="6" s="1"/>
  <c r="L1357" i="6" s="1"/>
  <c r="G344" i="6"/>
  <c r="K344" i="6" s="1"/>
  <c r="L344" i="6" s="1"/>
  <c r="G1187" i="6"/>
  <c r="K1187" i="6" s="1"/>
  <c r="L1187" i="6" s="1"/>
  <c r="G45" i="6"/>
  <c r="K45" i="6" s="1"/>
  <c r="L45" i="6" s="1"/>
  <c r="G676" i="6"/>
  <c r="K676" i="6" s="1"/>
  <c r="L676" i="6" s="1"/>
  <c r="G1456" i="6"/>
  <c r="K1456" i="6" s="1"/>
  <c r="L1456" i="6" s="1"/>
  <c r="G909" i="6"/>
  <c r="K909" i="6" s="1"/>
  <c r="L909" i="6" s="1"/>
  <c r="G899" i="6"/>
  <c r="K899" i="6" s="1"/>
  <c r="L899" i="6" s="1"/>
  <c r="G695" i="6"/>
  <c r="K695" i="6" s="1"/>
  <c r="L695" i="6" s="1"/>
  <c r="G1033" i="6"/>
  <c r="K1033" i="6" s="1"/>
  <c r="L1033" i="6" s="1"/>
  <c r="G2246" i="6"/>
  <c r="K2246" i="6" s="1"/>
  <c r="L2246" i="6" s="1"/>
  <c r="G859" i="6"/>
  <c r="K859" i="6" s="1"/>
  <c r="L859" i="6" s="1"/>
  <c r="G445" i="6"/>
  <c r="K445" i="6" s="1"/>
  <c r="L445" i="6" s="1"/>
  <c r="G2272" i="6"/>
  <c r="K2272" i="6" s="1"/>
  <c r="L2272" i="6" s="1"/>
  <c r="G1963" i="6"/>
  <c r="K1963" i="6" s="1"/>
  <c r="L1963" i="6" s="1"/>
  <c r="G1389" i="6"/>
  <c r="K1389" i="6" s="1"/>
  <c r="L1389" i="6" s="1"/>
  <c r="G651" i="6"/>
  <c r="K651" i="6" s="1"/>
  <c r="L651" i="6" s="1"/>
  <c r="G2029" i="6"/>
  <c r="K2029" i="6" s="1"/>
  <c r="L2029" i="6" s="1"/>
  <c r="G574" i="6"/>
  <c r="K574" i="6" s="1"/>
  <c r="L574" i="6" s="1"/>
  <c r="G299" i="6"/>
  <c r="K299" i="6" s="1"/>
  <c r="L299" i="6" s="1"/>
  <c r="G1999" i="6"/>
  <c r="K1999" i="6" s="1"/>
  <c r="L1999" i="6" s="1"/>
  <c r="G670" i="6"/>
  <c r="K670" i="6" s="1"/>
  <c r="L670" i="6" s="1"/>
  <c r="G1774" i="6"/>
  <c r="K1774" i="6" s="1"/>
  <c r="G817" i="6"/>
  <c r="K817" i="6" s="1"/>
  <c r="L817" i="6" s="1"/>
  <c r="G545" i="6"/>
  <c r="K545" i="6" s="1"/>
  <c r="L545" i="6" s="1"/>
  <c r="G2080" i="6"/>
  <c r="K2080" i="6" s="1"/>
  <c r="L2080" i="6" s="1"/>
  <c r="G1337" i="6"/>
  <c r="K1337" i="6" s="1"/>
  <c r="L1337" i="6" s="1"/>
  <c r="G1534" i="6"/>
  <c r="K1534" i="6" s="1"/>
  <c r="L1534" i="6" s="1"/>
  <c r="G827" i="6"/>
  <c r="K827" i="6" s="1"/>
  <c r="L827" i="6" s="1"/>
  <c r="G241" i="6"/>
  <c r="K241" i="6" s="1"/>
  <c r="L241" i="6" s="1"/>
  <c r="G1403" i="6"/>
  <c r="K1403" i="6" s="1"/>
  <c r="L1403" i="6" s="1"/>
  <c r="G2172" i="6"/>
  <c r="K2172" i="6" s="1"/>
  <c r="L2172" i="6" s="1"/>
  <c r="G2316" i="6"/>
  <c r="K2316" i="6" s="1"/>
  <c r="L2316" i="6" s="1"/>
  <c r="G569" i="6"/>
  <c r="K569" i="6" s="1"/>
  <c r="L569" i="6" s="1"/>
  <c r="G884" i="6"/>
  <c r="K884" i="6" s="1"/>
  <c r="L884" i="6" s="1"/>
  <c r="G2132" i="6"/>
  <c r="K2132" i="6" s="1"/>
  <c r="L2132" i="6" s="1"/>
  <c r="G1635" i="6"/>
  <c r="K1635" i="6" s="1"/>
  <c r="L1635" i="6" s="1"/>
  <c r="G1627" i="6"/>
  <c r="K1627" i="6" s="1"/>
  <c r="L1627" i="6" s="1"/>
  <c r="G1387" i="6"/>
  <c r="K1387" i="6" s="1"/>
  <c r="L1387" i="6" s="1"/>
  <c r="G1334" i="6"/>
  <c r="K1334" i="6" s="1"/>
  <c r="L1334" i="6" s="1"/>
  <c r="G1129" i="6"/>
  <c r="K1129" i="6" s="1"/>
  <c r="L1129" i="6" s="1"/>
  <c r="G555" i="6"/>
  <c r="K555" i="6" s="1"/>
  <c r="L555" i="6" s="1"/>
  <c r="G1718" i="6"/>
  <c r="K1718" i="6" s="1"/>
  <c r="L1718" i="6" s="1"/>
  <c r="G1220" i="6"/>
  <c r="K1220" i="6" s="1"/>
  <c r="L1220" i="6" s="1"/>
  <c r="G2311" i="6"/>
  <c r="K2311" i="6" s="1"/>
  <c r="L2311" i="6" s="1"/>
  <c r="G210" i="6"/>
  <c r="K210" i="6" s="1"/>
  <c r="L210" i="6" s="1"/>
  <c r="G449" i="6"/>
  <c r="K449" i="6" s="1"/>
  <c r="L449" i="6" s="1"/>
  <c r="G680" i="6"/>
  <c r="K680" i="6" s="1"/>
  <c r="L680" i="6" s="1"/>
  <c r="G1165" i="6"/>
  <c r="K1165" i="6" s="1"/>
  <c r="L1165" i="6" s="1"/>
  <c r="G540" i="6"/>
  <c r="K540" i="6" s="1"/>
  <c r="L540" i="6" s="1"/>
  <c r="G922" i="6"/>
  <c r="K922" i="6" s="1"/>
  <c r="L922" i="6" s="1"/>
  <c r="G202" i="6"/>
  <c r="K202" i="6" s="1"/>
  <c r="L202" i="6" s="1"/>
  <c r="G1898" i="6"/>
  <c r="K1898" i="6" s="1"/>
  <c r="L1898" i="6" s="1"/>
  <c r="G755" i="6"/>
  <c r="K755" i="6" s="1"/>
  <c r="L755" i="6" s="1"/>
  <c r="G157" i="6"/>
  <c r="K157" i="6" s="1"/>
  <c r="L157" i="6" s="1"/>
  <c r="G1862" i="6"/>
  <c r="K1862" i="6" s="1"/>
  <c r="L1862" i="6" s="1"/>
  <c r="G1636" i="6"/>
  <c r="K1636" i="6" s="1"/>
  <c r="L1636" i="6" s="1"/>
  <c r="G703" i="6"/>
  <c r="K703" i="6" s="1"/>
  <c r="L703" i="6" s="1"/>
  <c r="G1401" i="6"/>
  <c r="K1401" i="6" s="1"/>
  <c r="L1401" i="6" s="1"/>
  <c r="G1411" i="6"/>
  <c r="K1411" i="6" s="1"/>
  <c r="L1411" i="6" s="1"/>
  <c r="G541" i="6"/>
  <c r="K541" i="6" s="1"/>
  <c r="L541" i="6" s="1"/>
  <c r="G519" i="6"/>
  <c r="K519" i="6" s="1"/>
  <c r="L519" i="6" s="1"/>
  <c r="G1012" i="6"/>
  <c r="K1012" i="6" s="1"/>
  <c r="L1012" i="6" s="1"/>
  <c r="G2193" i="6"/>
  <c r="K2193" i="6" s="1"/>
  <c r="L2193" i="6" s="1"/>
  <c r="G56" i="6"/>
  <c r="K56" i="6" s="1"/>
  <c r="L56" i="6" s="1"/>
  <c r="G696" i="6"/>
  <c r="K696" i="6" s="1"/>
  <c r="L696" i="6" s="1"/>
  <c r="G460" i="6"/>
  <c r="K460" i="6" s="1"/>
  <c r="L460" i="6" s="1"/>
  <c r="G2027" i="6"/>
  <c r="K2027" i="6" s="1"/>
  <c r="L2027" i="6" s="1"/>
  <c r="G381" i="6"/>
  <c r="K381" i="6" s="1"/>
  <c r="L381" i="6" s="1"/>
  <c r="G286" i="6"/>
  <c r="K286" i="6" s="1"/>
  <c r="L286" i="6" s="1"/>
  <c r="G1809" i="6"/>
  <c r="K1809" i="6" s="1"/>
  <c r="L1809" i="6" s="1"/>
  <c r="G1949" i="6"/>
  <c r="K1949" i="6" s="1"/>
  <c r="L1949" i="6" s="1"/>
  <c r="G866" i="6"/>
  <c r="K866" i="6" s="1"/>
  <c r="L866" i="6" s="1"/>
  <c r="G2042" i="6"/>
  <c r="K2042" i="6" s="1"/>
  <c r="L2042" i="6" s="1"/>
  <c r="G453" i="6"/>
  <c r="K453" i="6" s="1"/>
  <c r="L453" i="6" s="1"/>
  <c r="G872" i="6"/>
  <c r="K872" i="6" s="1"/>
  <c r="L872" i="6" s="1"/>
  <c r="G1390" i="6"/>
  <c r="K1390" i="6" s="1"/>
  <c r="L1390" i="6" s="1"/>
  <c r="G2204" i="6"/>
  <c r="K2204" i="6" s="1"/>
  <c r="L2204" i="6" s="1"/>
  <c r="G748" i="6"/>
  <c r="K748" i="6" s="1"/>
  <c r="L748" i="6" s="1"/>
  <c r="G220" i="6"/>
  <c r="K220" i="6" s="1"/>
  <c r="L220" i="6" s="1"/>
  <c r="G1188" i="6"/>
  <c r="K1188" i="6" s="1"/>
  <c r="L1188" i="6" s="1"/>
  <c r="G660" i="6"/>
  <c r="K660" i="6" s="1"/>
  <c r="L660" i="6" s="1"/>
  <c r="G312" i="6"/>
  <c r="K312" i="6" s="1"/>
  <c r="L312" i="6" s="1"/>
  <c r="G768" i="6"/>
  <c r="K768" i="6" s="1"/>
  <c r="L768" i="6" s="1"/>
  <c r="G867" i="6"/>
  <c r="K867" i="6" s="1"/>
  <c r="L867" i="6" s="1"/>
  <c r="G375" i="6"/>
  <c r="K375" i="6" s="1"/>
  <c r="L375" i="6" s="1"/>
  <c r="G742" i="6"/>
  <c r="K742" i="6" s="1"/>
  <c r="L742" i="6" s="1"/>
  <c r="G2067" i="6"/>
  <c r="K2067" i="6" s="1"/>
  <c r="L2067" i="6" s="1"/>
  <c r="G409" i="6"/>
  <c r="K409" i="6" s="1"/>
  <c r="L409" i="6" s="1"/>
  <c r="G649" i="6"/>
  <c r="K649" i="6" s="1"/>
  <c r="L649" i="6" s="1"/>
  <c r="G395" i="6"/>
  <c r="K395" i="6" s="1"/>
  <c r="L395" i="6" s="1"/>
  <c r="G321" i="6"/>
  <c r="K321" i="6" s="1"/>
  <c r="L321" i="6" s="1"/>
  <c r="G838" i="6"/>
  <c r="K838" i="6" s="1"/>
  <c r="L838" i="6" s="1"/>
  <c r="G2086" i="6"/>
  <c r="K2086" i="6" s="1"/>
  <c r="L2086" i="6" s="1"/>
  <c r="G1034" i="6"/>
  <c r="K1034" i="6" s="1"/>
  <c r="L1034" i="6" s="1"/>
  <c r="G516" i="6"/>
  <c r="K516" i="6" s="1"/>
  <c r="L516" i="6" s="1"/>
  <c r="G1166" i="6"/>
  <c r="K1166" i="6" s="1"/>
  <c r="L1166" i="6" s="1"/>
  <c r="G536" i="6"/>
  <c r="K536" i="6" s="1"/>
  <c r="L536" i="6" s="1"/>
  <c r="G2174" i="6"/>
  <c r="K2174" i="6" s="1"/>
  <c r="L2174" i="6" s="1"/>
  <c r="G211" i="6"/>
  <c r="K211" i="6" s="1"/>
  <c r="L211" i="6" s="1"/>
  <c r="G457" i="6"/>
  <c r="K457" i="6" s="1"/>
  <c r="L457" i="6" s="1"/>
  <c r="G362" i="6"/>
  <c r="K362" i="6" s="1"/>
  <c r="L362" i="6" s="1"/>
  <c r="G2034" i="6"/>
  <c r="K2034" i="6" s="1"/>
  <c r="L2034" i="6" s="1"/>
  <c r="G1061" i="6"/>
  <c r="K1061" i="6" s="1"/>
  <c r="L1061" i="6" s="1"/>
  <c r="G2024" i="6"/>
  <c r="K2024" i="6" s="1"/>
  <c r="L2024" i="6" s="1"/>
  <c r="G222" i="6"/>
  <c r="K222" i="6" s="1"/>
  <c r="L222" i="6" s="1"/>
  <c r="G2286" i="6"/>
  <c r="K2286" i="6" s="1"/>
  <c r="L2286" i="6" s="1"/>
  <c r="G644" i="6"/>
  <c r="K644" i="6" s="1"/>
  <c r="L644" i="6" s="1"/>
  <c r="G692" i="6"/>
  <c r="K692" i="6" s="1"/>
  <c r="L692" i="6" s="1"/>
  <c r="G1196" i="6"/>
  <c r="K1196" i="6" s="1"/>
  <c r="L1196" i="6" s="1"/>
  <c r="G1588" i="6"/>
  <c r="K1588" i="6" s="1"/>
  <c r="L1588" i="6" s="1"/>
  <c r="G668" i="6"/>
  <c r="K668" i="6" s="1"/>
  <c r="L668" i="6" s="1"/>
  <c r="G659" i="6"/>
  <c r="K659" i="6" s="1"/>
  <c r="L659" i="6" s="1"/>
  <c r="G1876" i="6"/>
  <c r="K1876" i="6" s="1"/>
  <c r="L1876" i="6" s="1"/>
  <c r="G356" i="6"/>
  <c r="K356" i="6" s="1"/>
  <c r="L356" i="6" s="1"/>
  <c r="G1679" i="6"/>
  <c r="K1679" i="6" s="1"/>
  <c r="L1679" i="6" s="1"/>
  <c r="G1140" i="6"/>
  <c r="K1140" i="6" s="1"/>
  <c r="L1140" i="6" s="1"/>
  <c r="G1831" i="6"/>
  <c r="K1831" i="6" s="1"/>
  <c r="L1831" i="6" s="1"/>
  <c r="G1955" i="6"/>
  <c r="K1955" i="6" s="1"/>
  <c r="L1955" i="6" s="1"/>
  <c r="G1137" i="6"/>
  <c r="K1137" i="6" s="1"/>
  <c r="L1137" i="6" s="1"/>
  <c r="G602" i="6"/>
  <c r="K602" i="6" s="1"/>
  <c r="L602" i="6" s="1"/>
  <c r="G890" i="6"/>
  <c r="K890" i="6" s="1"/>
  <c r="L890" i="6" s="1"/>
  <c r="G733" i="6"/>
  <c r="K733" i="6" s="1"/>
  <c r="L733" i="6" s="1"/>
  <c r="G674" i="6"/>
  <c r="K674" i="6" s="1"/>
  <c r="L674" i="6" s="1"/>
  <c r="G1574" i="6"/>
  <c r="K1574" i="6" s="1"/>
  <c r="L1574" i="6" s="1"/>
  <c r="G1200" i="6"/>
  <c r="K1200" i="6" s="1"/>
  <c r="L1200" i="6" s="1"/>
  <c r="G345" i="6"/>
  <c r="K345" i="6" s="1"/>
  <c r="L345" i="6" s="1"/>
  <c r="G2098" i="6"/>
  <c r="K2098" i="6" s="1"/>
  <c r="L2098" i="6" s="1"/>
  <c r="G741" i="6"/>
  <c r="K741" i="6" s="1"/>
  <c r="L741" i="6" s="1"/>
  <c r="G50" i="6"/>
  <c r="K50" i="6" s="1"/>
  <c r="L50" i="6" s="1"/>
  <c r="G850" i="6"/>
  <c r="K850" i="6" s="1"/>
  <c r="L850" i="6" s="1"/>
  <c r="G590" i="6"/>
  <c r="K590" i="6" s="1"/>
  <c r="L590" i="6" s="1"/>
  <c r="G640" i="6"/>
  <c r="K640" i="6" s="1"/>
  <c r="L640" i="6" s="1"/>
  <c r="G252" i="6"/>
  <c r="K252" i="6" s="1"/>
  <c r="L252" i="6" s="1"/>
  <c r="G1221" i="6"/>
  <c r="K1221" i="6" s="1"/>
  <c r="L1221" i="6" s="1"/>
  <c r="G2147" i="6"/>
  <c r="K2147" i="6" s="1"/>
  <c r="L2147" i="6" s="1"/>
  <c r="G1765" i="6"/>
  <c r="K1765" i="6" s="1"/>
  <c r="L1765" i="6" s="1"/>
  <c r="G1815" i="6"/>
  <c r="K1815" i="6" s="1"/>
  <c r="L1815" i="6" s="1"/>
  <c r="G427" i="6"/>
  <c r="K427" i="6" s="1"/>
  <c r="L427" i="6" s="1"/>
  <c r="G1022" i="6"/>
  <c r="K1022" i="6" s="1"/>
  <c r="L1022" i="6" s="1"/>
  <c r="G771" i="6"/>
  <c r="K771" i="6" s="1"/>
  <c r="L771" i="6" s="1"/>
  <c r="G1190" i="6"/>
  <c r="K1190" i="6" s="1"/>
  <c r="L1190" i="6" s="1"/>
  <c r="G1313" i="6"/>
  <c r="K1313" i="6" s="1"/>
  <c r="L1313" i="6" s="1"/>
  <c r="G428" i="6"/>
  <c r="K428" i="6" s="1"/>
  <c r="L428" i="6" s="1"/>
  <c r="G296" i="6"/>
  <c r="K296" i="6" s="1"/>
  <c r="L296" i="6" s="1"/>
  <c r="G306" i="6"/>
  <c r="K306" i="6" s="1"/>
  <c r="L306" i="6" s="1"/>
  <c r="G1866" i="6"/>
  <c r="K1866" i="6" s="1"/>
  <c r="L1866" i="6" s="1"/>
  <c r="G392" i="6"/>
  <c r="K392" i="6" s="1"/>
  <c r="L392" i="6" s="1"/>
  <c r="G1919" i="6"/>
  <c r="K1919" i="6" s="1"/>
  <c r="L1919" i="6" s="1"/>
  <c r="G1038" i="6"/>
  <c r="K1038" i="6" s="1"/>
  <c r="L1038" i="6" s="1"/>
  <c r="G510" i="6"/>
  <c r="K510" i="6" s="1"/>
  <c r="L510" i="6" s="1"/>
  <c r="G161" i="6"/>
  <c r="K161" i="6" s="1"/>
  <c r="L161" i="6" s="1"/>
  <c r="G1880" i="6"/>
  <c r="K1880" i="6" s="1"/>
  <c r="L1880" i="6" s="1"/>
  <c r="G544" i="6"/>
  <c r="K544" i="6" s="1"/>
  <c r="L544" i="6" s="1"/>
  <c r="G1878" i="6"/>
  <c r="K1878" i="6" s="1"/>
  <c r="L1878" i="6" s="1"/>
  <c r="G481" i="6"/>
  <c r="K481" i="6" s="1"/>
  <c r="L481" i="6" s="1"/>
  <c r="G2125" i="6"/>
  <c r="K2125" i="6" s="1"/>
  <c r="L2125" i="6" s="1"/>
  <c r="G1525" i="6"/>
  <c r="K1525" i="6" s="1"/>
  <c r="L1525" i="6" s="1"/>
  <c r="G1414" i="6"/>
  <c r="K1414" i="6" s="1"/>
  <c r="L1414" i="6" s="1"/>
  <c r="G1979" i="6"/>
  <c r="K1979" i="6" s="1"/>
  <c r="L1979" i="6" s="1"/>
  <c r="G1003" i="6"/>
  <c r="K1003" i="6" s="1"/>
  <c r="L1003" i="6" s="1"/>
  <c r="G1131" i="6"/>
  <c r="K1131" i="6" s="1"/>
  <c r="L1131" i="6" s="1"/>
  <c r="G1261" i="6"/>
  <c r="K1261" i="6" s="1"/>
  <c r="L1261" i="6" s="1"/>
  <c r="G1619" i="6"/>
  <c r="K1619" i="6" s="1"/>
  <c r="L1619" i="6" s="1"/>
  <c r="G814" i="6"/>
  <c r="K814" i="6" s="1"/>
  <c r="L814" i="6" s="1"/>
  <c r="G2010" i="6"/>
  <c r="K2010" i="6" s="1"/>
  <c r="L2010" i="6" s="1"/>
  <c r="G1053" i="6"/>
  <c r="K1053" i="6" s="1"/>
  <c r="L1053" i="6" s="1"/>
  <c r="G2309" i="6"/>
  <c r="K2309" i="6" s="1"/>
  <c r="L2309" i="6" s="1"/>
  <c r="G573" i="6"/>
  <c r="K573" i="6" s="1"/>
  <c r="L573" i="6" s="1"/>
  <c r="G2191" i="6"/>
  <c r="K2191" i="6" s="1"/>
  <c r="L2191" i="6" s="1"/>
  <c r="G1336" i="6"/>
  <c r="K1336" i="6" s="1"/>
  <c r="L1336" i="6" s="1"/>
  <c r="G513" i="6"/>
  <c r="K513" i="6" s="1"/>
  <c r="L513" i="6" s="1"/>
  <c r="G1426" i="6"/>
  <c r="K1426" i="6" s="1"/>
  <c r="L1426" i="6" s="1"/>
  <c r="G1127" i="6"/>
  <c r="K1127" i="6" s="1"/>
  <c r="L1127" i="6" s="1"/>
  <c r="G62" i="6"/>
  <c r="K62" i="6" s="1"/>
  <c r="L62" i="6" s="1"/>
  <c r="G1527" i="6"/>
  <c r="K1527" i="6" s="1"/>
  <c r="L1527" i="6" s="1"/>
  <c r="G1402" i="6"/>
  <c r="K1402" i="6" s="1"/>
  <c r="L1402" i="6" s="1"/>
  <c r="G1889" i="6"/>
  <c r="K1889" i="6" s="1"/>
  <c r="L1889" i="6" s="1"/>
  <c r="G2050" i="6"/>
  <c r="K2050" i="6" s="1"/>
  <c r="L2050" i="6" s="1"/>
  <c r="G489" i="6"/>
  <c r="K489" i="6" s="1"/>
  <c r="L489" i="6" s="1"/>
  <c r="G1761" i="6"/>
  <c r="K1761" i="6" s="1"/>
  <c r="L1761" i="6" s="1"/>
  <c r="G1193" i="6"/>
  <c r="K1193" i="6" s="1"/>
  <c r="L1193" i="6" s="1"/>
  <c r="G736" i="6"/>
  <c r="K736" i="6" s="1"/>
  <c r="L736" i="6" s="1"/>
  <c r="G1132" i="6"/>
  <c r="K1132" i="6" s="1"/>
  <c r="L1132" i="6" s="1"/>
  <c r="G44" i="6"/>
  <c r="K44" i="6" s="1"/>
  <c r="L44" i="6" s="1"/>
  <c r="G1694" i="6"/>
  <c r="K1694" i="6" s="1"/>
  <c r="L1694" i="6" s="1"/>
  <c r="G450" i="6"/>
  <c r="K450" i="6" s="1"/>
  <c r="L450" i="6" s="1"/>
  <c r="G716" i="6"/>
  <c r="K716" i="6" s="1"/>
  <c r="L716" i="6" s="1"/>
  <c r="G1901" i="6"/>
  <c r="K1901" i="6" s="1"/>
  <c r="L1901" i="6" s="1"/>
  <c r="G2223" i="6"/>
  <c r="K2223" i="6" s="1"/>
  <c r="L2223" i="6" s="1"/>
  <c r="G1623" i="6"/>
  <c r="K1623" i="6" s="1"/>
  <c r="L1623" i="6" s="1"/>
  <c r="G1360" i="6"/>
  <c r="K1360" i="6" s="1"/>
  <c r="L1360" i="6" s="1"/>
  <c r="G1219" i="6"/>
  <c r="K1219" i="6" s="1"/>
  <c r="L1219" i="6" s="1"/>
  <c r="G1409" i="6"/>
  <c r="K1409" i="6" s="1"/>
  <c r="L1409" i="6" s="1"/>
  <c r="G446" i="6"/>
  <c r="K446" i="6" s="1"/>
  <c r="L446" i="6" s="1"/>
  <c r="G470" i="6"/>
  <c r="K470" i="6" s="1"/>
  <c r="L470" i="6" s="1"/>
  <c r="G1272" i="6"/>
  <c r="K1272" i="6" s="1"/>
  <c r="L1272" i="6" s="1"/>
  <c r="G330" i="6"/>
  <c r="K330" i="6" s="1"/>
  <c r="L330" i="6" s="1"/>
  <c r="G654" i="6"/>
  <c r="K654" i="6" s="1"/>
  <c r="L654" i="6" s="1"/>
  <c r="G594" i="6"/>
  <c r="K594" i="6" s="1"/>
  <c r="L594" i="6" s="1"/>
  <c r="G1226" i="6"/>
  <c r="K1226" i="6" s="1"/>
  <c r="L1226" i="6" s="1"/>
  <c r="G1397" i="6"/>
  <c r="K1397" i="6" s="1"/>
  <c r="L1397" i="6" s="1"/>
  <c r="G515" i="6"/>
  <c r="K515" i="6" s="1"/>
  <c r="L515" i="6" s="1"/>
  <c r="G1532" i="6"/>
  <c r="K1532" i="6" s="1"/>
  <c r="L1532" i="6" s="1"/>
  <c r="G586" i="6"/>
  <c r="K586" i="6" s="1"/>
  <c r="L586" i="6" s="1"/>
  <c r="G1213" i="6"/>
  <c r="K1213" i="6" s="1"/>
  <c r="L1213" i="6" s="1"/>
  <c r="G475" i="6"/>
  <c r="K475" i="6" s="1"/>
  <c r="L475" i="6" s="1"/>
  <c r="G1726" i="6"/>
  <c r="K1726" i="6" s="1"/>
  <c r="L1726" i="6" s="1"/>
  <c r="G2305" i="6"/>
  <c r="K2305" i="6" s="1"/>
  <c r="L2305" i="6" s="1"/>
  <c r="G1757" i="6"/>
  <c r="K1757" i="6" s="1"/>
  <c r="L1757" i="6" s="1"/>
  <c r="G372" i="6"/>
  <c r="K372" i="6" s="1"/>
  <c r="L372" i="6" s="1"/>
  <c r="G1548" i="6"/>
  <c r="K1548" i="6" s="1"/>
  <c r="L1548" i="6" s="1"/>
  <c r="G181" i="6"/>
  <c r="K181" i="6" s="1"/>
  <c r="L181" i="6" s="1"/>
  <c r="G396" i="6"/>
  <c r="K396" i="6" s="1"/>
  <c r="L396" i="6" s="1"/>
  <c r="G183" i="6"/>
  <c r="K183" i="6" s="1"/>
  <c r="L183" i="6" s="1"/>
  <c r="G2189" i="6"/>
  <c r="K2189" i="6" s="1"/>
  <c r="L2189" i="6" s="1"/>
  <c r="G2320" i="6"/>
  <c r="K2320" i="6" s="1"/>
  <c r="L2320" i="6" s="1"/>
  <c r="G776" i="6"/>
  <c r="K776" i="6" s="1"/>
  <c r="L776" i="6" s="1"/>
  <c r="G373" i="6"/>
  <c r="K373" i="6" s="1"/>
  <c r="L373" i="6" s="1"/>
  <c r="G732" i="6"/>
  <c r="K732" i="6" s="1"/>
  <c r="L732" i="6" s="1"/>
  <c r="G46" i="6"/>
  <c r="K46" i="6" s="1"/>
  <c r="L46" i="6" s="1"/>
  <c r="G910" i="6"/>
  <c r="K910" i="6" s="1"/>
  <c r="L910" i="6" s="1"/>
  <c r="G205" i="6"/>
  <c r="K205" i="6" s="1"/>
  <c r="L205" i="6" s="1"/>
  <c r="G185" i="6"/>
  <c r="K185" i="6" s="1"/>
  <c r="L185" i="6" s="1"/>
  <c r="G175" i="6"/>
  <c r="K175" i="6" s="1"/>
  <c r="L175" i="6" s="1"/>
  <c r="G1035" i="6"/>
  <c r="K1035" i="6" s="1"/>
  <c r="L1035" i="6" s="1"/>
  <c r="G2048" i="6"/>
  <c r="K2048" i="6" s="1"/>
  <c r="L2048" i="6" s="1"/>
  <c r="G2008" i="6"/>
  <c r="K2008" i="6" s="1"/>
  <c r="L2008" i="6" s="1"/>
  <c r="G380" i="6"/>
  <c r="K380" i="6" s="1"/>
  <c r="L380" i="6" s="1"/>
  <c r="G458" i="6"/>
  <c r="K458" i="6" s="1"/>
  <c r="L458" i="6" s="1"/>
  <c r="G1937" i="6"/>
  <c r="K1937" i="6" s="1"/>
  <c r="L1937" i="6" s="1"/>
  <c r="G1460" i="6"/>
  <c r="K1460" i="6" s="1"/>
  <c r="L1460" i="6" s="1"/>
  <c r="G346" i="6"/>
  <c r="K346" i="6" s="1"/>
  <c r="L346" i="6" s="1"/>
  <c r="G839" i="6"/>
  <c r="K839" i="6" s="1"/>
  <c r="L839" i="6" s="1"/>
  <c r="G1430" i="6"/>
  <c r="K1430" i="6" s="1"/>
  <c r="L1430" i="6" s="1"/>
  <c r="G763" i="6"/>
  <c r="K763" i="6" s="1"/>
  <c r="L763" i="6" s="1"/>
  <c r="G54" i="6"/>
  <c r="K54" i="6" s="1"/>
  <c r="L54" i="6" s="1"/>
  <c r="G682" i="6"/>
  <c r="K682" i="6" s="1"/>
  <c r="L682" i="6" s="1"/>
  <c r="G496" i="6"/>
  <c r="K496" i="6" s="1"/>
  <c r="L496" i="6" s="1"/>
  <c r="G1016" i="6"/>
  <c r="K1016" i="6" s="1"/>
  <c r="L1016" i="6" s="1"/>
  <c r="G2185" i="6"/>
  <c r="K2185" i="6" s="1"/>
  <c r="L2185" i="6" s="1"/>
  <c r="G1216" i="6"/>
  <c r="K1216" i="6" s="1"/>
  <c r="L1216" i="6" s="1"/>
  <c r="G2235" i="6"/>
  <c r="K2235" i="6" s="1"/>
  <c r="L2235" i="6" s="1"/>
  <c r="G378" i="6"/>
  <c r="K378" i="6" s="1"/>
  <c r="L378" i="6" s="1"/>
  <c r="G2130" i="6"/>
  <c r="K2130" i="6" s="1"/>
  <c r="L2130" i="6" s="1"/>
  <c r="G319" i="6"/>
  <c r="K319" i="6" s="1"/>
  <c r="L319" i="6" s="1"/>
  <c r="G1663" i="6"/>
  <c r="K1663" i="6" s="1"/>
  <c r="L1663" i="6" s="1"/>
  <c r="G1222" i="6"/>
  <c r="K1222" i="6" s="1"/>
  <c r="L1222" i="6" s="1"/>
  <c r="G1024" i="6"/>
  <c r="K1024" i="6" s="1"/>
  <c r="L1024" i="6" s="1"/>
  <c r="G163" i="6"/>
  <c r="K163" i="6" s="1"/>
  <c r="L163" i="6" s="1"/>
  <c r="G266" i="6"/>
  <c r="K266" i="6" s="1"/>
  <c r="L266" i="6" s="1"/>
  <c r="G1717" i="6"/>
  <c r="K1717" i="6" s="1"/>
  <c r="L1717" i="6" s="1"/>
  <c r="G1001" i="6"/>
  <c r="K1001" i="6" s="1"/>
  <c r="L1001" i="6" s="1"/>
  <c r="G542" i="6"/>
  <c r="K542" i="6" s="1"/>
  <c r="L542" i="6" s="1"/>
  <c r="G398" i="6"/>
  <c r="K398" i="6" s="1"/>
  <c r="L398" i="6" s="1"/>
  <c r="G689" i="6"/>
  <c r="K689" i="6" s="1"/>
  <c r="L689" i="6" s="1"/>
  <c r="G675" i="6"/>
  <c r="K675" i="6" s="1"/>
  <c r="L675" i="6" s="1"/>
  <c r="G389" i="6"/>
  <c r="K389" i="6" s="1"/>
  <c r="L389" i="6" s="1"/>
  <c r="G1558" i="6"/>
  <c r="K1558" i="6" s="1"/>
  <c r="L1558" i="6" s="1"/>
  <c r="G990" i="6"/>
  <c r="K990" i="6" s="1"/>
  <c r="L990" i="6" s="1"/>
  <c r="G1626" i="6"/>
  <c r="K1626" i="6" s="1"/>
  <c r="L1626" i="6" s="1"/>
  <c r="G429" i="6"/>
  <c r="K429" i="6" s="1"/>
  <c r="L429" i="6" s="1"/>
  <c r="G1005" i="6"/>
  <c r="K1005" i="6" s="1"/>
  <c r="L1005" i="6" s="1"/>
  <c r="G87" i="6"/>
  <c r="K87" i="6" s="1"/>
  <c r="L87" i="6" s="1"/>
  <c r="G613" i="6"/>
  <c r="K613" i="6" s="1"/>
  <c r="L613" i="6" s="1"/>
  <c r="G1801" i="6"/>
  <c r="K1801" i="6" s="1"/>
  <c r="L1801" i="6" s="1"/>
  <c r="G1400" i="6"/>
  <c r="K1400" i="6" s="1"/>
  <c r="L1400" i="6" s="1"/>
  <c r="G2308" i="6"/>
  <c r="K2308" i="6" s="1"/>
  <c r="L2308" i="6" s="1"/>
  <c r="G888" i="6"/>
  <c r="K888" i="6" s="1"/>
  <c r="L888" i="6" s="1"/>
  <c r="G255" i="6"/>
  <c r="K255" i="6" s="1"/>
  <c r="L255" i="6" s="1"/>
  <c r="G448" i="6"/>
  <c r="K448" i="6" s="1"/>
  <c r="L448" i="6" s="1"/>
  <c r="G1118" i="6"/>
  <c r="K1118" i="6" s="1"/>
  <c r="L1118" i="6" s="1"/>
  <c r="G1982" i="6"/>
  <c r="K1982" i="6" s="1"/>
  <c r="L1982" i="6" s="1"/>
  <c r="G1452" i="6"/>
  <c r="K1452" i="6" s="1"/>
  <c r="L1452" i="6" s="1"/>
  <c r="G1328" i="6"/>
  <c r="K1328" i="6" s="1"/>
  <c r="L1328" i="6" s="1"/>
  <c r="G2336" i="6"/>
  <c r="K2336" i="6" s="1"/>
  <c r="L2336" i="6" s="1"/>
  <c r="G505" i="6"/>
  <c r="K505" i="6" s="1"/>
  <c r="L505" i="6" s="1"/>
  <c r="G1011" i="6"/>
  <c r="K1011" i="6" s="1"/>
  <c r="L1011" i="6" s="1"/>
  <c r="G2334" i="6"/>
  <c r="K2334" i="6" s="1"/>
  <c r="L2334" i="6" s="1"/>
  <c r="G1330" i="6"/>
  <c r="K1330" i="6" s="1"/>
  <c r="L1330" i="6" s="1"/>
  <c r="G1325" i="6"/>
  <c r="K1325" i="6" s="1"/>
  <c r="L1325" i="6" s="1"/>
  <c r="G1327" i="6"/>
  <c r="K1327" i="6" s="1"/>
  <c r="L1327" i="6" s="1"/>
  <c r="G1756" i="6"/>
  <c r="K1756" i="6" s="1"/>
  <c r="L1756" i="6" s="1"/>
  <c r="G577" i="6"/>
  <c r="K577" i="6" s="1"/>
  <c r="L577" i="6" s="1"/>
  <c r="G1550" i="6"/>
  <c r="K1550" i="6" s="1"/>
  <c r="L1550" i="6" s="1"/>
  <c r="G900" i="6"/>
  <c r="K900" i="6" s="1"/>
  <c r="L900" i="6" s="1"/>
  <c r="G1625" i="6"/>
  <c r="K1625" i="6" s="1"/>
  <c r="L1625" i="6" s="1"/>
  <c r="G1470" i="6"/>
  <c r="K1470" i="6" s="1"/>
  <c r="L1470" i="6" s="1"/>
  <c r="G1199" i="6"/>
  <c r="K1199" i="6" s="1"/>
  <c r="L1199" i="6" s="1"/>
  <c r="G759" i="6"/>
  <c r="K759" i="6" s="1"/>
  <c r="L759" i="6" s="1"/>
  <c r="G517" i="6"/>
  <c r="K517" i="6" s="1"/>
  <c r="L517" i="6" s="1"/>
  <c r="G354" i="6"/>
  <c r="K354" i="6" s="1"/>
  <c r="L354" i="6" s="1"/>
  <c r="G775" i="6"/>
  <c r="K775" i="6" s="1"/>
  <c r="L775" i="6" s="1"/>
  <c r="G1469" i="6"/>
  <c r="K1469" i="6" s="1"/>
  <c r="L1469" i="6" s="1"/>
  <c r="G1764" i="6"/>
  <c r="K1764" i="6" s="1"/>
  <c r="L1764" i="6" s="1"/>
  <c r="G1542" i="6"/>
  <c r="K1542" i="6" s="1"/>
  <c r="L1542" i="6" s="1"/>
  <c r="G424" i="6"/>
  <c r="K424" i="6" s="1"/>
  <c r="L424" i="6" s="1"/>
  <c r="G2137" i="6"/>
  <c r="K2137" i="6" s="1"/>
  <c r="L2137" i="6" s="1"/>
  <c r="G67" i="6"/>
  <c r="K67" i="6" s="1"/>
  <c r="L67" i="6" s="1"/>
  <c r="G921" i="6"/>
  <c r="K921" i="6" s="1"/>
  <c r="L921" i="6" s="1"/>
  <c r="G2120" i="6"/>
  <c r="K2120" i="6" s="1"/>
  <c r="L2120" i="6" s="1"/>
  <c r="G2095" i="6"/>
  <c r="K2095" i="6" s="1"/>
  <c r="L2095" i="6" s="1"/>
  <c r="G1197" i="6"/>
  <c r="K1197" i="6" s="1"/>
  <c r="L1197" i="6" s="1"/>
  <c r="G898" i="6"/>
  <c r="K898" i="6" s="1"/>
  <c r="L898" i="6" s="1"/>
  <c r="G1391" i="6"/>
  <c r="K1391" i="6" s="1"/>
  <c r="L1391" i="6" s="1"/>
  <c r="G2220" i="6"/>
  <c r="K2220" i="6" s="1"/>
  <c r="L2220" i="6" s="1"/>
  <c r="G1239" i="6"/>
  <c r="K1239" i="6" s="1"/>
  <c r="L1239" i="6" s="1"/>
  <c r="G291" i="6"/>
  <c r="K291" i="6" s="1"/>
  <c r="L291" i="6" s="1"/>
  <c r="G2184" i="6"/>
  <c r="K2184" i="6" s="1"/>
  <c r="L2184" i="6" s="1"/>
  <c r="G720" i="6"/>
  <c r="K720" i="6" s="1"/>
  <c r="L720" i="6" s="1"/>
  <c r="G622" i="6"/>
  <c r="K622" i="6" s="1"/>
  <c r="L622" i="6" s="1"/>
  <c r="G1905" i="6"/>
  <c r="K1905" i="6" s="1"/>
  <c r="L1905" i="6" s="1"/>
  <c r="G1152" i="6"/>
  <c r="K1152" i="6" s="1"/>
  <c r="L1152" i="6" s="1"/>
  <c r="G391" i="6"/>
  <c r="K391" i="6" s="1"/>
  <c r="L391" i="6" s="1"/>
  <c r="G208" i="6"/>
  <c r="K208" i="6" s="1"/>
  <c r="L208" i="6" s="1"/>
  <c r="G1189" i="6"/>
  <c r="K1189" i="6" s="1"/>
  <c r="L1189" i="6" s="1"/>
  <c r="G698" i="6"/>
  <c r="K698" i="6" s="1"/>
  <c r="L698" i="6" s="1"/>
  <c r="G1457" i="6"/>
  <c r="K1457" i="6" s="1"/>
  <c r="L1457" i="6" s="1"/>
  <c r="G549" i="6"/>
  <c r="K549" i="6" s="1"/>
  <c r="L549" i="6" s="1"/>
  <c r="G706" i="6"/>
  <c r="K706" i="6" s="1"/>
  <c r="L706" i="6" s="1"/>
  <c r="G461" i="6"/>
  <c r="K461" i="6" s="1"/>
  <c r="L461" i="6" s="1"/>
  <c r="G737" i="6"/>
  <c r="K737" i="6" s="1"/>
  <c r="L737" i="6" s="1"/>
  <c r="G628" i="6"/>
  <c r="K628" i="6" s="1"/>
  <c r="L628" i="6" s="1"/>
  <c r="G1517" i="6"/>
  <c r="K1517" i="6" s="1"/>
  <c r="L1517" i="6" s="1"/>
  <c r="G766" i="6"/>
  <c r="K766" i="6" s="1"/>
  <c r="L766" i="6" s="1"/>
  <c r="G1910" i="6"/>
  <c r="K1910" i="6" s="1"/>
  <c r="L1910" i="6" s="1"/>
  <c r="G902" i="6"/>
  <c r="K902" i="6" s="1"/>
  <c r="L902" i="6" s="1"/>
  <c r="G2051" i="6"/>
  <c r="K2051" i="6" s="1"/>
  <c r="L2051" i="6" s="1"/>
  <c r="G367" i="6"/>
  <c r="K367" i="6" s="1"/>
  <c r="L367" i="6" s="1"/>
  <c r="G1835" i="6"/>
  <c r="K1835" i="6" s="1"/>
  <c r="L1835" i="6" s="1"/>
  <c r="G1225" i="6"/>
  <c r="K1225" i="6" s="1"/>
  <c r="L1225" i="6" s="1"/>
  <c r="G752" i="6"/>
  <c r="K752" i="6" s="1"/>
  <c r="L752" i="6" s="1"/>
  <c r="G917" i="6"/>
  <c r="K917" i="6" s="1"/>
  <c r="L917" i="6" s="1"/>
  <c r="G1133" i="6"/>
  <c r="K1133" i="6" s="1"/>
  <c r="L1133" i="6" s="1"/>
  <c r="G1565" i="6"/>
  <c r="K1565" i="6" s="1"/>
  <c r="L1565" i="6" s="1"/>
  <c r="G918" i="6"/>
  <c r="K918" i="6" s="1"/>
  <c r="L918" i="6" s="1"/>
  <c r="G203" i="6"/>
  <c r="K203" i="6" s="1"/>
  <c r="L203" i="6" s="1"/>
  <c r="G1164" i="6"/>
  <c r="K1164" i="6" s="1"/>
  <c r="L1164" i="6" s="1"/>
  <c r="G1067" i="6"/>
  <c r="K1067" i="6" s="1"/>
  <c r="L1067" i="6" s="1"/>
  <c r="G2230" i="6"/>
  <c r="K2230" i="6" s="1"/>
  <c r="L2230" i="6" s="1"/>
  <c r="G1573" i="6"/>
  <c r="K1573" i="6" s="1"/>
  <c r="L1573" i="6" s="1"/>
  <c r="G2179" i="6"/>
  <c r="K2179" i="6" s="1"/>
  <c r="L2179" i="6" s="1"/>
  <c r="G853" i="6"/>
  <c r="K853" i="6" s="1"/>
  <c r="L853" i="6" s="1"/>
  <c r="G2045" i="6"/>
  <c r="K2045" i="6" s="1"/>
  <c r="L2045" i="6" s="1"/>
  <c r="G293" i="6"/>
  <c r="K293" i="6" s="1"/>
  <c r="L293" i="6" s="1"/>
  <c r="G1424" i="6"/>
  <c r="K1424" i="6" s="1"/>
  <c r="L1424" i="6" s="1"/>
  <c r="G834" i="6"/>
  <c r="K834" i="6" s="1"/>
  <c r="L834" i="6" s="1"/>
  <c r="G1367" i="6"/>
  <c r="K1367" i="6" s="1"/>
  <c r="L1367" i="6" s="1"/>
  <c r="G169" i="6"/>
  <c r="K169" i="6" s="1"/>
  <c r="L169" i="6" s="1"/>
  <c r="G2083" i="6"/>
  <c r="K2083" i="6" s="1"/>
  <c r="L2083" i="6" s="1"/>
  <c r="G672" i="6"/>
  <c r="K672" i="6" s="1"/>
  <c r="L672" i="6" s="1"/>
  <c r="G905" i="6"/>
  <c r="K905" i="6" s="1"/>
  <c r="L905" i="6" s="1"/>
  <c r="G2206" i="6"/>
  <c r="K2206" i="6" s="1"/>
  <c r="L2206" i="6" s="1"/>
  <c r="G1246" i="6"/>
  <c r="K1246" i="6" s="1"/>
  <c r="L1246" i="6" s="1"/>
  <c r="G778" i="6"/>
  <c r="K778" i="6" s="1"/>
  <c r="L778" i="6" s="1"/>
  <c r="G1524" i="6"/>
  <c r="K1524" i="6" s="1"/>
  <c r="L1524" i="6" s="1"/>
  <c r="G2249" i="6"/>
  <c r="K2249" i="6" s="1"/>
  <c r="L2249" i="6" s="1"/>
  <c r="G1577" i="6"/>
  <c r="K1577" i="6" s="1"/>
  <c r="L1577" i="6" s="1"/>
  <c r="G1523" i="6"/>
  <c r="K1523" i="6" s="1"/>
  <c r="L1523" i="6" s="1"/>
  <c r="G2300" i="6"/>
  <c r="K2300" i="6" s="1"/>
  <c r="L2300" i="6" s="1"/>
  <c r="G2194" i="6"/>
  <c r="K2194" i="6" s="1"/>
  <c r="L2194" i="6" s="1"/>
  <c r="G1535" i="6"/>
  <c r="K1535" i="6" s="1"/>
  <c r="L1535" i="6" s="1"/>
  <c r="G1547" i="6"/>
  <c r="K1547" i="6" s="1"/>
  <c r="L1547" i="6" s="1"/>
  <c r="G1454" i="6"/>
  <c r="K1454" i="6" s="1"/>
  <c r="L1454" i="6" s="1"/>
  <c r="G726" i="6"/>
  <c r="K726" i="6" s="1"/>
  <c r="L726" i="6" s="1"/>
  <c r="G158" i="6"/>
  <c r="K158" i="6" s="1"/>
  <c r="L158" i="6" s="1"/>
  <c r="G1554" i="6"/>
  <c r="K1554" i="6" s="1"/>
  <c r="L1554" i="6" s="1"/>
  <c r="G2019" i="6"/>
  <c r="K2019" i="6" s="1"/>
  <c r="L2019" i="6" s="1"/>
  <c r="G1540" i="6"/>
  <c r="K1540" i="6" s="1"/>
  <c r="L1540" i="6" s="1"/>
  <c r="G1670" i="6"/>
  <c r="K1670" i="6" s="1"/>
  <c r="L1670" i="6" s="1"/>
  <c r="G894" i="6"/>
  <c r="K894" i="6" s="1"/>
  <c r="L894" i="6" s="1"/>
  <c r="G338" i="6"/>
  <c r="K338" i="6" s="1"/>
  <c r="L338" i="6" s="1"/>
  <c r="G2158" i="6"/>
  <c r="K2158" i="6" s="1"/>
  <c r="L2158" i="6" s="1"/>
  <c r="G1146" i="6"/>
  <c r="K1146" i="6" s="1"/>
  <c r="L1146" i="6" s="1"/>
  <c r="G2081" i="6"/>
  <c r="K2081" i="6" s="1"/>
  <c r="L2081" i="6" s="1"/>
  <c r="G1260" i="6"/>
  <c r="K1260" i="6" s="1"/>
  <c r="L1260" i="6" s="1"/>
  <c r="G1622" i="6"/>
  <c r="K1622" i="6" s="1"/>
  <c r="L1622" i="6" s="1"/>
  <c r="G2025" i="6"/>
  <c r="K2025" i="6" s="1"/>
  <c r="L2025" i="6" s="1"/>
  <c r="G2009" i="6"/>
  <c r="K2009" i="6" s="1"/>
  <c r="L2009" i="6" s="1"/>
  <c r="G2227" i="6"/>
  <c r="K2227" i="6" s="1"/>
  <c r="L2227" i="6" s="1"/>
  <c r="G1584" i="6"/>
  <c r="K1584" i="6" s="1"/>
  <c r="L1584" i="6" s="1"/>
  <c r="G1345" i="6"/>
  <c r="K1345" i="6" s="1"/>
  <c r="L1345" i="6" s="1"/>
  <c r="G723" i="6"/>
  <c r="K723" i="6" s="1"/>
  <c r="L723" i="6" s="1"/>
  <c r="G1751" i="6"/>
  <c r="K1751" i="6" s="1"/>
  <c r="L1751" i="6" s="1"/>
  <c r="G309" i="6"/>
  <c r="K309" i="6" s="1"/>
  <c r="L309" i="6" s="1"/>
  <c r="G820" i="6"/>
  <c r="K820" i="6" s="1"/>
  <c r="L820" i="6" s="1"/>
  <c r="G1142" i="6"/>
  <c r="K1142" i="6" s="1"/>
  <c r="L1142" i="6" s="1"/>
  <c r="G815" i="6"/>
  <c r="K815" i="6" s="1"/>
  <c r="L815" i="6" s="1"/>
  <c r="G1329" i="6"/>
  <c r="K1329" i="6" s="1"/>
  <c r="L1329" i="6" s="1"/>
  <c r="G2169" i="6"/>
  <c r="K2169" i="6" s="1"/>
  <c r="L2169" i="6" s="1"/>
  <c r="G619" i="6"/>
  <c r="K619" i="6" s="1"/>
  <c r="L619" i="6" s="1"/>
  <c r="G669" i="6"/>
  <c r="K669" i="6" s="1"/>
  <c r="L669" i="6" s="1"/>
  <c r="G626" i="6"/>
  <c r="K626" i="6" s="1"/>
  <c r="L626" i="6" s="1"/>
  <c r="G2314" i="6"/>
  <c r="K2314" i="6" s="1"/>
  <c r="L2314" i="6" s="1"/>
  <c r="G1139" i="6"/>
  <c r="K1139" i="6" s="1"/>
  <c r="L1139" i="6" s="1"/>
  <c r="G892" i="6"/>
  <c r="K892" i="6" s="1"/>
  <c r="L892" i="6" s="1"/>
  <c r="G1335" i="6"/>
  <c r="K1335" i="6" s="1"/>
  <c r="L1335" i="6" s="1"/>
  <c r="G1134" i="6"/>
  <c r="K1134" i="6" s="1"/>
  <c r="L1134" i="6" s="1"/>
  <c r="G1744" i="6"/>
  <c r="K1744" i="6" s="1"/>
  <c r="L1744" i="6" s="1"/>
  <c r="G502" i="6"/>
  <c r="K502" i="6" s="1"/>
  <c r="L502" i="6" s="1"/>
  <c r="G709" i="6"/>
  <c r="K709" i="6" s="1"/>
  <c r="L709" i="6" s="1"/>
  <c r="G2315" i="6"/>
  <c r="K2315" i="6" s="1"/>
  <c r="L2315" i="6" s="1"/>
  <c r="G1051" i="6"/>
  <c r="K1051" i="6" s="1"/>
  <c r="L1051" i="6" s="1"/>
  <c r="G1915" i="6"/>
  <c r="K1915" i="6" s="1"/>
  <c r="L1915" i="6" s="1"/>
  <c r="G1849" i="6"/>
  <c r="K1849" i="6" s="1"/>
  <c r="L1849" i="6" s="1"/>
  <c r="G1412" i="6"/>
  <c r="K1412" i="6" s="1"/>
  <c r="L1412" i="6" s="1"/>
  <c r="G1107" i="6"/>
  <c r="K1107" i="6" s="1"/>
  <c r="L1107" i="6" s="1"/>
  <c r="G1404" i="6"/>
  <c r="K1404" i="6" s="1"/>
  <c r="L1404" i="6" s="1"/>
  <c r="G727" i="6"/>
  <c r="K727" i="6" s="1"/>
  <c r="L727" i="6" s="1"/>
  <c r="G160" i="6"/>
  <c r="K160" i="6" s="1"/>
  <c r="L160" i="6" s="1"/>
  <c r="G1321" i="6"/>
  <c r="K1321" i="6" s="1"/>
  <c r="L1321" i="6" s="1"/>
  <c r="G1628" i="6"/>
  <c r="K1628" i="6" s="1"/>
  <c r="L1628" i="6" s="1"/>
  <c r="G1141" i="6"/>
  <c r="K1141" i="6" s="1"/>
  <c r="L1141" i="6" s="1"/>
  <c r="G2171" i="6"/>
  <c r="K2171" i="6" s="1"/>
  <c r="L2171" i="6" s="1"/>
  <c r="G730" i="6"/>
  <c r="K730" i="6" s="1"/>
  <c r="L730" i="6" s="1"/>
  <c r="G277" i="6"/>
  <c r="K277" i="6" s="1"/>
  <c r="L277" i="6" s="1"/>
  <c r="G997" i="6"/>
  <c r="K997" i="6" s="1"/>
  <c r="L997" i="6" s="1"/>
  <c r="G451" i="6"/>
  <c r="K451" i="6" s="1"/>
  <c r="L451" i="6" s="1"/>
  <c r="G1376" i="6"/>
  <c r="K1376" i="6" s="1"/>
  <c r="L1376" i="6" s="1"/>
  <c r="G774" i="6"/>
  <c r="K774" i="6" s="1"/>
  <c r="L774" i="6" s="1"/>
  <c r="G2203" i="6"/>
  <c r="K2203" i="6" s="1"/>
  <c r="L2203" i="6" s="1"/>
  <c r="G200" i="6"/>
  <c r="K200" i="6" s="1"/>
  <c r="L200" i="6" s="1"/>
  <c r="G1513" i="6"/>
  <c r="K1513" i="6" s="1"/>
  <c r="L1513" i="6" s="1"/>
  <c r="G1762" i="6"/>
  <c r="K1762" i="6" s="1"/>
  <c r="L1762" i="6" s="1"/>
  <c r="G881" i="6"/>
  <c r="K881" i="6" s="1"/>
  <c r="L881" i="6" s="1"/>
  <c r="G2004" i="6"/>
  <c r="K2004" i="6" s="1"/>
  <c r="L2004" i="6" s="1"/>
  <c r="G2032" i="6"/>
  <c r="K2032" i="6" s="1"/>
  <c r="L2032" i="6" s="1"/>
  <c r="G1147" i="6"/>
  <c r="K1147" i="6" s="1"/>
  <c r="L1147" i="6" s="1"/>
  <c r="G2016" i="6"/>
  <c r="K2016" i="6" s="1"/>
  <c r="L2016" i="6" s="1"/>
  <c r="G646" i="6"/>
  <c r="K646" i="6" s="1"/>
  <c r="L646" i="6" s="1"/>
  <c r="G1747" i="6"/>
  <c r="K1747" i="6" s="1"/>
  <c r="L1747" i="6" s="1"/>
  <c r="G1174" i="6"/>
  <c r="K1174" i="6" s="1"/>
  <c r="L1174" i="6" s="1"/>
  <c r="G1269" i="6"/>
  <c r="K1269" i="6" s="1"/>
  <c r="L1269" i="6" s="1"/>
  <c r="G1171" i="6"/>
  <c r="K1171" i="6" s="1"/>
  <c r="L1171" i="6" s="1"/>
  <c r="G1640" i="6"/>
  <c r="K1640" i="6" s="1"/>
  <c r="L1640" i="6" s="1"/>
  <c r="G1366" i="6"/>
  <c r="K1366" i="6" s="1"/>
  <c r="L1366" i="6" s="1"/>
  <c r="G2265" i="6"/>
  <c r="K2265" i="6" s="1"/>
  <c r="L2265" i="6" s="1"/>
  <c r="G1415" i="6"/>
  <c r="K1415" i="6" s="1"/>
  <c r="L1415" i="6" s="1"/>
  <c r="G767" i="6"/>
  <c r="K767" i="6" s="1"/>
  <c r="L767" i="6" s="1"/>
  <c r="G764" i="6"/>
  <c r="K764" i="6" s="1"/>
  <c r="L764" i="6" s="1"/>
  <c r="G327" i="6"/>
  <c r="K327" i="6" s="1"/>
  <c r="L327" i="6" s="1"/>
  <c r="G2076" i="6"/>
  <c r="K2076" i="6" s="1"/>
  <c r="L2076" i="6" s="1"/>
  <c r="G1209" i="6"/>
  <c r="K1209" i="6" s="1"/>
  <c r="L1209" i="6" s="1"/>
  <c r="G217" i="6"/>
  <c r="K217" i="6" s="1"/>
  <c r="L217" i="6" s="1"/>
  <c r="G385" i="6"/>
  <c r="K385" i="6" s="1"/>
  <c r="L385" i="6" s="1"/>
  <c r="G699" i="6"/>
  <c r="K699" i="6" s="1"/>
  <c r="L699" i="6" s="1"/>
  <c r="G2040" i="6"/>
  <c r="K2040" i="6" s="1"/>
  <c r="L2040" i="6" s="1"/>
  <c r="G836" i="6"/>
  <c r="K836" i="6" s="1"/>
  <c r="L836" i="6" s="1"/>
  <c r="G1658" i="6"/>
  <c r="K1658" i="6" s="1"/>
  <c r="L1658" i="6" s="1"/>
  <c r="G1410" i="6"/>
  <c r="K1410" i="6" s="1"/>
  <c r="L1410" i="6" s="1"/>
  <c r="G681" i="6"/>
  <c r="K681" i="6" s="1"/>
  <c r="L681" i="6" s="1"/>
  <c r="G2073" i="6"/>
  <c r="K2073" i="6" s="1"/>
  <c r="L2073" i="6" s="1"/>
  <c r="G59" i="6"/>
  <c r="K59" i="6" s="1"/>
  <c r="L59" i="6" s="1"/>
  <c r="G860" i="6"/>
  <c r="K860" i="6" s="1"/>
  <c r="L860" i="6" s="1"/>
  <c r="G1869" i="6"/>
  <c r="K1869" i="6" s="1"/>
  <c r="L1869" i="6" s="1"/>
  <c r="G1927" i="6"/>
  <c r="K1927" i="6" s="1"/>
  <c r="L1927" i="6" s="1"/>
  <c r="G2288" i="6"/>
  <c r="K2288" i="6" s="1"/>
  <c r="L2288" i="6" s="1"/>
  <c r="G1921" i="6"/>
  <c r="K1921" i="6" s="1"/>
  <c r="L1921" i="6" s="1"/>
  <c r="G1503" i="6"/>
  <c r="K1503" i="6" s="1"/>
  <c r="L1503" i="6" s="1"/>
  <c r="G1911" i="6"/>
  <c r="K1911" i="6" s="1"/>
  <c r="L1911" i="6" s="1"/>
  <c r="G1044" i="6"/>
  <c r="K1044" i="6" s="1"/>
  <c r="L1044" i="6" s="1"/>
  <c r="G1423" i="6"/>
  <c r="K1423" i="6" s="1"/>
  <c r="L1423" i="6" s="1"/>
  <c r="G632" i="6"/>
  <c r="K632" i="6" s="1"/>
  <c r="L632" i="6" s="1"/>
  <c r="G433" i="6"/>
  <c r="K433" i="6" s="1"/>
  <c r="L433" i="6" s="1"/>
  <c r="G645" i="6"/>
  <c r="K645" i="6" s="1"/>
  <c r="L645" i="6" s="1"/>
  <c r="G1158" i="6"/>
  <c r="K1158" i="6" s="1"/>
  <c r="L1158" i="6" s="1"/>
  <c r="G1037" i="6"/>
  <c r="K1037" i="6" s="1"/>
  <c r="L1037" i="6" s="1"/>
  <c r="G2218" i="6"/>
  <c r="K2218" i="6" s="1"/>
  <c r="L2218" i="6" s="1"/>
  <c r="G2255" i="6"/>
  <c r="K2255" i="6" s="1"/>
  <c r="L2255" i="6" s="1"/>
  <c r="G463" i="6"/>
  <c r="K463" i="6" s="1"/>
  <c r="L463" i="6" s="1"/>
  <c r="G462" i="6"/>
  <c r="K462" i="6" s="1"/>
  <c r="L462" i="6" s="1"/>
  <c r="G1043" i="6"/>
  <c r="K1043" i="6" s="1"/>
  <c r="L1043" i="6" s="1"/>
  <c r="G2063" i="6"/>
  <c r="K2063" i="6" s="1"/>
  <c r="L2063" i="6" s="1"/>
  <c r="G1393" i="6"/>
  <c r="K1393" i="6" s="1"/>
  <c r="L1393" i="6" s="1"/>
  <c r="G620" i="6"/>
  <c r="K620" i="6" s="1"/>
  <c r="L620" i="6" s="1"/>
  <c r="G667" i="6"/>
  <c r="K667" i="6" s="1"/>
  <c r="L667" i="6" s="1"/>
  <c r="G857" i="6"/>
  <c r="K857" i="6" s="1"/>
  <c r="L857" i="6" s="1"/>
  <c r="G641" i="6"/>
  <c r="K641" i="6" s="1"/>
  <c r="L641" i="6" s="1"/>
  <c r="G643" i="6"/>
  <c r="K643" i="6" s="1"/>
  <c r="L643" i="6" s="1"/>
  <c r="G1448" i="6"/>
  <c r="K1448" i="6" s="1"/>
  <c r="L1448" i="6" s="1"/>
  <c r="G1418" i="6"/>
  <c r="K1418" i="6" s="1"/>
  <c r="L1418" i="6" s="1"/>
  <c r="G370" i="6"/>
  <c r="K370" i="6" s="1"/>
  <c r="L370" i="6" s="1"/>
  <c r="G442" i="6"/>
  <c r="K442" i="6" s="1"/>
  <c r="L442" i="6" s="1"/>
  <c r="G738" i="6"/>
  <c r="K738" i="6" s="1"/>
  <c r="L738" i="6" s="1"/>
  <c r="G554" i="6"/>
  <c r="K554" i="6" s="1"/>
  <c r="L554" i="6" s="1"/>
  <c r="G2290" i="6"/>
  <c r="K2290" i="6" s="1"/>
  <c r="L2290" i="6" s="1"/>
  <c r="G1154" i="6"/>
  <c r="K1154" i="6" s="1"/>
  <c r="L1154" i="6" s="1"/>
  <c r="G1449" i="6"/>
  <c r="K1449" i="6" s="1"/>
  <c r="L1449" i="6" s="1"/>
  <c r="G2079" i="6"/>
  <c r="K2079" i="6" s="1"/>
  <c r="L2079" i="6" s="1"/>
  <c r="G728" i="6"/>
  <c r="K728" i="6" s="1"/>
  <c r="L728" i="6" s="1"/>
  <c r="G1859" i="6"/>
  <c r="K1859" i="6" s="1"/>
  <c r="L1859" i="6" s="1"/>
  <c r="G1841" i="6"/>
  <c r="K1841" i="6" s="1"/>
  <c r="L1841" i="6" s="1"/>
  <c r="G32" i="6"/>
  <c r="K32" i="6" s="1"/>
  <c r="L32" i="6" s="1"/>
  <c r="G1054" i="6"/>
  <c r="K1054" i="6" s="1"/>
  <c r="L1054" i="6" s="1"/>
  <c r="G868" i="6"/>
  <c r="K868" i="6" s="1"/>
  <c r="L868" i="6" s="1"/>
  <c r="G1719" i="6"/>
  <c r="K1719" i="6" s="1"/>
  <c r="L1719" i="6" s="1"/>
  <c r="G182" i="6"/>
  <c r="K182" i="6" s="1"/>
  <c r="L182" i="6" s="1"/>
  <c r="G1455" i="6"/>
  <c r="K1455" i="6" s="1"/>
  <c r="L1455" i="6" s="1"/>
  <c r="G722" i="6"/>
  <c r="K722" i="6" s="1"/>
  <c r="L722" i="6" s="1"/>
  <c r="G842" i="6"/>
  <c r="K842" i="6" s="1"/>
  <c r="L842" i="6" s="1"/>
  <c r="G1549" i="6"/>
  <c r="K1549" i="6" s="1"/>
  <c r="L1549" i="6" s="1"/>
  <c r="G1985" i="6"/>
  <c r="K1985" i="6" s="1"/>
  <c r="L1985" i="6" s="1"/>
  <c r="G1429" i="6"/>
  <c r="K1429" i="6" s="1"/>
  <c r="L1429" i="6" s="1"/>
  <c r="G592" i="6"/>
  <c r="K592" i="6" s="1"/>
  <c r="L592" i="6" s="1"/>
  <c r="G896" i="6"/>
  <c r="K896" i="6" s="1"/>
  <c r="L896" i="6" s="1"/>
  <c r="G1490" i="6"/>
  <c r="K1490" i="6" s="1"/>
  <c r="L1490" i="6" s="1"/>
  <c r="G1593" i="6"/>
  <c r="K1593" i="6" s="1"/>
  <c r="L1593" i="6" s="1"/>
  <c r="G1379" i="6"/>
  <c r="K1379" i="6" s="1"/>
  <c r="L1379" i="6" s="1"/>
  <c r="G40" i="6"/>
  <c r="K40" i="6" s="1"/>
  <c r="L40" i="6" s="1"/>
  <c r="G1680" i="6"/>
  <c r="K1680" i="6" s="1"/>
  <c r="L1680" i="6" s="1"/>
  <c r="G197" i="6"/>
  <c r="K197" i="6" s="1"/>
  <c r="L197" i="6" s="1"/>
  <c r="G1241" i="6"/>
  <c r="K1241" i="6" s="1"/>
  <c r="L1241" i="6" s="1"/>
  <c r="G2049" i="6"/>
  <c r="K2049" i="6" s="1"/>
  <c r="L2049" i="6" s="1"/>
  <c r="G1181" i="6"/>
  <c r="K1181" i="6" s="1"/>
  <c r="L1181" i="6" s="1"/>
  <c r="G2131" i="6"/>
  <c r="K2131" i="6" s="1"/>
  <c r="L2131" i="6" s="1"/>
  <c r="G2075" i="6"/>
  <c r="K2075" i="6" s="1"/>
  <c r="L2075" i="6" s="1"/>
  <c r="G1974" i="6"/>
  <c r="K1974" i="6" s="1"/>
  <c r="L1974" i="6" s="1"/>
  <c r="G886" i="6"/>
  <c r="K886" i="6" s="1"/>
  <c r="L886" i="6" s="1"/>
  <c r="G1665" i="6"/>
  <c r="K1665" i="6" s="1"/>
  <c r="L1665" i="6" s="1"/>
  <c r="G1533" i="6"/>
  <c r="K1533" i="6" s="1"/>
  <c r="L1533" i="6" s="1"/>
  <c r="G1013" i="6"/>
  <c r="K1013" i="6" s="1"/>
  <c r="L1013" i="6" s="1"/>
  <c r="G1780" i="6"/>
  <c r="K1780" i="6" s="1"/>
  <c r="L1780" i="6" s="1"/>
  <c r="G440" i="6"/>
  <c r="K440" i="6" s="1"/>
  <c r="L440" i="6" s="1"/>
  <c r="G608" i="6"/>
  <c r="K608" i="6" s="1"/>
  <c r="L608" i="6" s="1"/>
  <c r="G2142" i="6"/>
  <c r="K2142" i="6" s="1"/>
  <c r="L2142" i="6" s="1"/>
  <c r="G1875" i="6"/>
  <c r="K1875" i="6" s="1"/>
  <c r="L1875" i="6" s="1"/>
  <c r="G434" i="6"/>
  <c r="K434" i="6" s="1"/>
  <c r="L434" i="6" s="1"/>
  <c r="G1863" i="6"/>
  <c r="K1863" i="6" s="1"/>
  <c r="L1863" i="6" s="1"/>
  <c r="G478" i="6"/>
  <c r="K478" i="6" s="1"/>
  <c r="L478" i="6" s="1"/>
  <c r="G1620" i="6"/>
  <c r="K1620" i="6" s="1"/>
  <c r="L1620" i="6" s="1"/>
  <c r="G1860" i="6"/>
  <c r="K1860" i="6" s="1"/>
  <c r="L1860" i="6" s="1"/>
  <c r="G1324" i="6"/>
  <c r="K1324" i="6" s="1"/>
  <c r="L1324" i="6" s="1"/>
  <c r="G1256" i="6"/>
  <c r="K1256" i="6" s="1"/>
  <c r="L1256" i="6" s="1"/>
  <c r="G310" i="6"/>
  <c r="K310" i="6" s="1"/>
  <c r="L310" i="6" s="1"/>
  <c r="G267" i="6"/>
  <c r="K267" i="6" s="1"/>
  <c r="L267" i="6" s="1"/>
  <c r="G1461" i="6"/>
  <c r="K1461" i="6" s="1"/>
  <c r="L1461" i="6" s="1"/>
  <c r="G1570" i="6"/>
  <c r="K1570" i="6" s="1"/>
  <c r="L1570" i="6" s="1"/>
  <c r="G278" i="6"/>
  <c r="K278" i="6" s="1"/>
  <c r="L278" i="6" s="1"/>
  <c r="G417" i="6"/>
  <c r="K417" i="6" s="1"/>
  <c r="L417" i="6" s="1"/>
  <c r="G1333" i="6"/>
  <c r="K1333" i="6" s="1"/>
  <c r="L1333" i="6" s="1"/>
  <c r="G708" i="6"/>
  <c r="K708" i="6" s="1"/>
  <c r="L708" i="6" s="1"/>
  <c r="G128" i="6"/>
  <c r="K128" i="6" s="1"/>
  <c r="L128" i="6" s="1"/>
  <c r="G311" i="6"/>
  <c r="K311" i="6" s="1"/>
  <c r="L311" i="6" s="1"/>
  <c r="G1528" i="6"/>
  <c r="K1528" i="6" s="1"/>
  <c r="L1528" i="6" s="1"/>
  <c r="G371" i="6"/>
  <c r="K371" i="6" s="1"/>
  <c r="L371" i="6" s="1"/>
  <c r="G334" i="6"/>
  <c r="K334" i="6" s="1"/>
  <c r="L334" i="6" s="1"/>
  <c r="G1705" i="6"/>
  <c r="K1705" i="6" s="1"/>
  <c r="L1705" i="6" s="1"/>
  <c r="G1476" i="6"/>
  <c r="K1476" i="6" s="1"/>
  <c r="L1476" i="6" s="1"/>
  <c r="G132" i="6"/>
  <c r="K132" i="6" s="1"/>
  <c r="L132" i="6" s="1"/>
  <c r="G610" i="6"/>
  <c r="K610" i="6" s="1"/>
  <c r="L610" i="6" s="1"/>
  <c r="G2283" i="6"/>
  <c r="K2283" i="6" s="1"/>
  <c r="L2283" i="6" s="1"/>
  <c r="G162" i="6"/>
  <c r="K162" i="6" s="1"/>
  <c r="L162" i="6" s="1"/>
  <c r="G1691" i="6"/>
  <c r="K1691" i="6" s="1"/>
  <c r="L1691" i="6" s="1"/>
  <c r="G1894" i="6"/>
  <c r="K1894" i="6" s="1"/>
  <c r="L1894" i="6" s="1"/>
  <c r="G336" i="6"/>
  <c r="K336" i="6" s="1"/>
  <c r="L336" i="6" s="1"/>
  <c r="G2134" i="6"/>
  <c r="K2134" i="6" s="1"/>
  <c r="L2134" i="6" s="1"/>
  <c r="G1737" i="6"/>
  <c r="K1737" i="6" s="1"/>
  <c r="L1737" i="6" s="1"/>
  <c r="G833" i="6"/>
  <c r="K833" i="6" s="1"/>
  <c r="L833" i="6" s="1"/>
  <c r="G1210" i="6"/>
  <c r="K1210" i="6" s="1"/>
  <c r="L1210" i="6" s="1"/>
  <c r="G1407" i="6"/>
  <c r="K1407" i="6" s="1"/>
  <c r="L1407" i="6" s="1"/>
  <c r="G589" i="6"/>
  <c r="K589" i="6" s="1"/>
  <c r="L589" i="6" s="1"/>
  <c r="G1629" i="6"/>
  <c r="K1629" i="6" s="1"/>
  <c r="L1629" i="6" s="1"/>
  <c r="G734" i="6"/>
  <c r="K734" i="6" s="1"/>
  <c r="L734" i="6" s="1"/>
  <c r="G452" i="6"/>
  <c r="K452" i="6" s="1"/>
  <c r="L452" i="6" s="1"/>
  <c r="G63" i="6"/>
  <c r="K63" i="6" s="1"/>
  <c r="L63" i="6" s="1"/>
  <c r="G2243" i="6"/>
  <c r="K2243" i="6" s="1"/>
  <c r="L2243" i="6" s="1"/>
  <c r="G1502" i="6"/>
  <c r="K1502" i="6" s="1"/>
  <c r="L1502" i="6" s="1"/>
  <c r="G637" i="6"/>
  <c r="K637" i="6" s="1"/>
  <c r="L637" i="6" s="1"/>
  <c r="G531" i="6"/>
  <c r="K531" i="6" s="1"/>
  <c r="L531" i="6" s="1"/>
  <c r="G318" i="6"/>
  <c r="K318" i="6" s="1"/>
  <c r="L318" i="6" s="1"/>
  <c r="G1039" i="6"/>
  <c r="K1039" i="6" s="1"/>
  <c r="L1039" i="6" s="1"/>
  <c r="G583" i="6"/>
  <c r="K583" i="6" s="1"/>
  <c r="L583" i="6" s="1"/>
  <c r="G2064" i="6"/>
  <c r="K2064" i="6" s="1"/>
  <c r="L2064" i="6" s="1"/>
  <c r="G609" i="6"/>
  <c r="K609" i="6" s="1"/>
  <c r="L609" i="6" s="1"/>
  <c r="G1739" i="6"/>
  <c r="K1739" i="6" s="1"/>
  <c r="L1739" i="6" s="1"/>
  <c r="G1408" i="6"/>
  <c r="K1408" i="6" s="1"/>
  <c r="L1408" i="6" s="1"/>
  <c r="G1659" i="6"/>
  <c r="K1659" i="6" s="1"/>
  <c r="L1659" i="6" s="1"/>
  <c r="G712" i="6"/>
  <c r="K712" i="6" s="1"/>
  <c r="L712" i="6" s="1"/>
  <c r="G2127" i="6"/>
  <c r="K2127" i="6" s="1"/>
  <c r="L2127" i="6" s="1"/>
  <c r="G2241" i="6"/>
  <c r="K2241" i="6" s="1"/>
  <c r="L2241" i="6" s="1"/>
  <c r="G627" i="6"/>
  <c r="K627" i="6" s="1"/>
  <c r="L627" i="6" s="1"/>
  <c r="G533" i="6"/>
  <c r="K533" i="6" s="1"/>
  <c r="L533" i="6" s="1"/>
  <c r="G390" i="6"/>
  <c r="K390" i="6" s="1"/>
  <c r="L390" i="6" s="1"/>
  <c r="G846" i="6"/>
  <c r="K846" i="6" s="1"/>
  <c r="L846" i="6" s="1"/>
  <c r="G167" i="6"/>
  <c r="K167" i="6" s="1"/>
  <c r="L167" i="6" s="1"/>
  <c r="G721" i="6"/>
  <c r="K721" i="6" s="1"/>
  <c r="L721" i="6" s="1"/>
  <c r="G1562" i="6"/>
  <c r="K1562" i="6" s="1"/>
  <c r="L1562" i="6" s="1"/>
  <c r="G2160" i="6"/>
  <c r="K2160" i="6" s="1"/>
  <c r="L2160" i="6" s="1"/>
  <c r="G1251" i="6"/>
  <c r="K1251" i="6" s="1"/>
  <c r="L1251" i="6" s="1"/>
  <c r="G399" i="6"/>
  <c r="K399" i="6" s="1"/>
  <c r="L399" i="6" s="1"/>
  <c r="G1249" i="6"/>
  <c r="K1249" i="6" s="1"/>
  <c r="L1249" i="6" s="1"/>
  <c r="G693" i="6"/>
  <c r="K693" i="6" s="1"/>
  <c r="L693" i="6" s="1"/>
  <c r="G765" i="6"/>
  <c r="K765" i="6" s="1"/>
  <c r="L765" i="6" s="1"/>
  <c r="G656" i="6"/>
  <c r="K656" i="6" s="1"/>
  <c r="L656" i="6" s="1"/>
  <c r="G629" i="6"/>
  <c r="K629" i="6" s="1"/>
  <c r="L629" i="6" s="1"/>
  <c r="G340" i="6"/>
  <c r="K340" i="6" s="1"/>
  <c r="L340" i="6" s="1"/>
  <c r="G635" i="6"/>
  <c r="K635" i="6" s="1"/>
  <c r="L635" i="6" s="1"/>
  <c r="G1019" i="6"/>
  <c r="K1019" i="6" s="1"/>
  <c r="L1019" i="6" s="1"/>
  <c r="G1151" i="6"/>
  <c r="K1151" i="6" s="1"/>
  <c r="L1151" i="6" s="1"/>
  <c r="G648" i="6"/>
  <c r="K648" i="6" s="1"/>
  <c r="L648" i="6" s="1"/>
  <c r="G666" i="6"/>
  <c r="K666" i="6" s="1"/>
  <c r="L666" i="6" s="1"/>
  <c r="G1924" i="6"/>
  <c r="K1924" i="6" s="1"/>
  <c r="L1924" i="6" s="1"/>
  <c r="G1060" i="6"/>
  <c r="K1060" i="6" s="1"/>
  <c r="L1060" i="6" s="1"/>
  <c r="G1656" i="6"/>
  <c r="K1656" i="6" s="1"/>
  <c r="L1656" i="6" s="1"/>
  <c r="G2038" i="6"/>
  <c r="K2038" i="6" s="1"/>
  <c r="L2038" i="6" s="1"/>
  <c r="G2085" i="6"/>
  <c r="K2085" i="6" s="1"/>
  <c r="L2085" i="6" s="1"/>
  <c r="G1453" i="6"/>
  <c r="K1453" i="6" s="1"/>
  <c r="L1453" i="6" s="1"/>
  <c r="G2119" i="6"/>
  <c r="K2119" i="6" s="1"/>
  <c r="L2119" i="6" s="1"/>
  <c r="G719" i="6"/>
  <c r="K719" i="6" s="1"/>
  <c r="L719" i="6" s="1"/>
  <c r="G2018" i="6"/>
  <c r="K2018" i="6" s="1"/>
  <c r="L2018" i="6" s="1"/>
  <c r="G66" i="6"/>
  <c r="K66" i="6" s="1"/>
  <c r="L66" i="6" s="1"/>
  <c r="G279" i="6"/>
  <c r="K279" i="6" s="1"/>
  <c r="L279" i="6" s="1"/>
  <c r="G1384" i="6"/>
  <c r="K1384" i="6" s="1"/>
  <c r="L1384" i="6" s="1"/>
  <c r="G180" i="6"/>
  <c r="K180" i="6" s="1"/>
  <c r="L180" i="6" s="1"/>
  <c r="G700" i="6"/>
  <c r="K700" i="6" s="1"/>
  <c r="L700" i="6" s="1"/>
  <c r="G1183" i="6"/>
  <c r="K1183" i="6" s="1"/>
  <c r="L1183" i="6" s="1"/>
  <c r="G2084" i="6"/>
  <c r="K2084" i="6" s="1"/>
  <c r="L2084" i="6" s="1"/>
  <c r="G2287" i="6"/>
  <c r="K2287" i="6" s="1"/>
  <c r="L2287" i="6" s="1"/>
  <c r="G314" i="6"/>
  <c r="K314" i="6" s="1"/>
  <c r="L314" i="6" s="1"/>
  <c r="G1148" i="6"/>
  <c r="K1148" i="6" s="1"/>
  <c r="L1148" i="6" s="1"/>
  <c r="G2285" i="6"/>
  <c r="K2285" i="6" s="1"/>
  <c r="L2285" i="6" s="1"/>
  <c r="G2278" i="6"/>
  <c r="K2278" i="6" s="1"/>
  <c r="L2278" i="6" s="1"/>
  <c r="G1358" i="6"/>
  <c r="K1358" i="6" s="1"/>
  <c r="L1358" i="6" s="1"/>
  <c r="G1004" i="6"/>
  <c r="K1004" i="6" s="1"/>
  <c r="L1004" i="6" s="1"/>
  <c r="G1521" i="6"/>
  <c r="K1521" i="6" s="1"/>
  <c r="L1521" i="6" s="1"/>
  <c r="G1052" i="6"/>
  <c r="K1052" i="6" s="1"/>
  <c r="L1052" i="6" s="1"/>
  <c r="G994" i="6"/>
  <c r="K994" i="6" s="1"/>
  <c r="L994" i="6" s="1"/>
  <c r="G1009" i="6"/>
  <c r="K1009" i="6" s="1"/>
  <c r="L1009" i="6" s="1"/>
  <c r="G1405" i="6"/>
  <c r="K1405" i="6" s="1"/>
  <c r="L1405" i="6" s="1"/>
  <c r="G2093" i="6"/>
  <c r="K2093" i="6" s="1"/>
  <c r="L2093" i="6" s="1"/>
  <c r="G2298" i="6"/>
  <c r="K2298" i="6" s="1"/>
  <c r="L2298" i="6" s="1"/>
  <c r="G60" i="6"/>
  <c r="K60" i="6" s="1"/>
  <c r="L60" i="6" s="1"/>
  <c r="G1247" i="6"/>
  <c r="K1247" i="6" s="1"/>
  <c r="L1247" i="6" s="1"/>
  <c r="C16" i="13" a="1"/>
  <c r="C16" i="13" s="1"/>
  <c r="D28" i="13"/>
  <c r="F28" i="13" s="1"/>
  <c r="I28" i="13" s="1"/>
  <c r="E28" i="13"/>
  <c r="C28" i="13" a="1"/>
  <c r="C28" i="13" s="1"/>
  <c r="E40" i="13"/>
  <c r="D40" i="13"/>
  <c r="F40" i="13" s="1"/>
  <c r="I40" i="13" s="1"/>
  <c r="C40" i="13" a="1"/>
  <c r="C40" i="13" s="1"/>
  <c r="D52" i="13"/>
  <c r="F52" i="13" s="1"/>
  <c r="I52" i="13" s="1"/>
  <c r="E52" i="13"/>
  <c r="C52" i="13" a="1"/>
  <c r="C52" i="13" s="1"/>
  <c r="C64" i="13" a="1"/>
  <c r="C64" i="13" s="1"/>
  <c r="E64" i="13"/>
  <c r="D64" i="13"/>
  <c r="F64" i="13" s="1"/>
  <c r="I64" i="13" s="1"/>
  <c r="C76" i="13" a="1"/>
  <c r="C76" i="13" s="1"/>
  <c r="E76" i="13"/>
  <c r="D76" i="13"/>
  <c r="F76" i="13" s="1"/>
  <c r="I76" i="13" s="1"/>
  <c r="C88" i="13" a="1"/>
  <c r="C88" i="13" s="1"/>
  <c r="E88" i="13"/>
  <c r="D88" i="13"/>
  <c r="F88" i="13" s="1"/>
  <c r="I88" i="13" s="1"/>
  <c r="C100" i="13" a="1"/>
  <c r="C100" i="13" s="1"/>
  <c r="D100" i="13"/>
  <c r="F100" i="13" s="1"/>
  <c r="I100" i="13" s="1"/>
  <c r="E100" i="13"/>
  <c r="C112" i="13" a="1"/>
  <c r="C112" i="13" s="1"/>
  <c r="D112" i="13"/>
  <c r="F112" i="13" s="1"/>
  <c r="I112" i="13" s="1"/>
  <c r="E112" i="13"/>
  <c r="H34" i="13" l="1"/>
  <c r="H30" i="13"/>
  <c r="H39" i="13"/>
  <c r="H27" i="13"/>
  <c r="F15" i="13"/>
  <c r="H37" i="13"/>
  <c r="H48" i="13"/>
  <c r="H47" i="13"/>
  <c r="H46" i="13"/>
  <c r="H45" i="13"/>
  <c r="H31" i="13"/>
  <c r="H42" i="13"/>
  <c r="H44" i="13"/>
  <c r="H43" i="13"/>
  <c r="H29" i="13"/>
  <c r="H38" i="13"/>
  <c r="G15" i="13"/>
  <c r="U167" i="6"/>
  <c r="V167" i="6" s="1"/>
  <c r="W167" i="6" s="1"/>
  <c r="O167" i="6"/>
  <c r="P167" i="6" s="1"/>
  <c r="T167" i="6" s="1"/>
  <c r="O59" i="6"/>
  <c r="U59" i="6"/>
  <c r="V59" i="6" s="1"/>
  <c r="W59" i="6" s="1"/>
  <c r="O1133" i="6"/>
  <c r="U1133" i="6"/>
  <c r="V1133" i="6" s="1"/>
  <c r="W1133" i="6" s="1"/>
  <c r="U1397" i="6"/>
  <c r="V1397" i="6" s="1"/>
  <c r="W1397" i="6" s="1"/>
  <c r="O1397" i="6"/>
  <c r="O768" i="6"/>
  <c r="P768" i="6" s="1"/>
  <c r="T768" i="6" s="1"/>
  <c r="U768" i="6"/>
  <c r="V768" i="6" s="1"/>
  <c r="W768" i="6" s="1"/>
  <c r="U340" i="6"/>
  <c r="V340" i="6" s="1"/>
  <c r="W340" i="6" s="1"/>
  <c r="O340" i="6"/>
  <c r="O2073" i="6"/>
  <c r="U2073" i="6"/>
  <c r="V2073" i="6" s="1"/>
  <c r="W2073" i="6" s="1"/>
  <c r="U917" i="6"/>
  <c r="V917" i="6" s="1"/>
  <c r="W917" i="6" s="1"/>
  <c r="O917" i="6"/>
  <c r="U1626" i="6"/>
  <c r="V1626" i="6" s="1"/>
  <c r="W1626" i="6" s="1"/>
  <c r="O1626" i="6"/>
  <c r="U1226" i="6"/>
  <c r="V1226" i="6" s="1"/>
  <c r="W1226" i="6" s="1"/>
  <c r="O1226" i="6"/>
  <c r="P1226" i="6" s="1"/>
  <c r="T1226" i="6" s="1"/>
  <c r="U312" i="6"/>
  <c r="V312" i="6" s="1"/>
  <c r="W312" i="6" s="1"/>
  <c r="O312" i="6"/>
  <c r="U1405" i="6"/>
  <c r="V1405" i="6" s="1"/>
  <c r="W1405" i="6" s="1"/>
  <c r="O1405" i="6"/>
  <c r="U318" i="6"/>
  <c r="V318" i="6" s="1"/>
  <c r="W318" i="6" s="1"/>
  <c r="O318" i="6"/>
  <c r="O1455" i="6"/>
  <c r="U1455" i="6"/>
  <c r="V1455" i="6" s="1"/>
  <c r="W1455" i="6" s="1"/>
  <c r="U1415" i="6"/>
  <c r="V1415" i="6" s="1"/>
  <c r="W1415" i="6" s="1"/>
  <c r="O1415" i="6"/>
  <c r="P1415" i="6" s="1"/>
  <c r="T1415" i="6" s="1"/>
  <c r="U549" i="6"/>
  <c r="V549" i="6" s="1"/>
  <c r="W549" i="6" s="1"/>
  <c r="O549" i="6"/>
  <c r="O367" i="6"/>
  <c r="U367" i="6"/>
  <c r="V367" i="6" s="1"/>
  <c r="W367" i="6" s="1"/>
  <c r="O888" i="6"/>
  <c r="U888" i="6"/>
  <c r="V888" i="6" s="1"/>
  <c r="W888" i="6" s="1"/>
  <c r="U46" i="6"/>
  <c r="V46" i="6" s="1"/>
  <c r="W46" i="6" s="1"/>
  <c r="O46" i="6"/>
  <c r="P46" i="6" s="1"/>
  <c r="T46" i="6" s="1"/>
  <c r="U1694" i="6"/>
  <c r="V1694" i="6" s="1"/>
  <c r="W1694" i="6" s="1"/>
  <c r="O1694" i="6"/>
  <c r="P1694" i="6" s="1"/>
  <c r="T1694" i="6" s="1"/>
  <c r="O1038" i="6"/>
  <c r="U1038" i="6"/>
  <c r="V1038" i="6" s="1"/>
  <c r="W1038" i="6" s="1"/>
  <c r="U2034" i="6"/>
  <c r="V2034" i="6" s="1"/>
  <c r="W2034" i="6" s="1"/>
  <c r="O2034" i="6"/>
  <c r="O157" i="6"/>
  <c r="P157" i="6" s="1"/>
  <c r="T157" i="6" s="1"/>
  <c r="U157" i="6"/>
  <c r="V157" i="6" s="1"/>
  <c r="W157" i="6" s="1"/>
  <c r="O574" i="6"/>
  <c r="U574" i="6"/>
  <c r="V574" i="6" s="1"/>
  <c r="W574" i="6" s="1"/>
  <c r="O438" i="6"/>
  <c r="U438" i="6"/>
  <c r="V438" i="6" s="1"/>
  <c r="W438" i="6" s="1"/>
  <c r="O131" i="6"/>
  <c r="U131" i="6"/>
  <c r="V131" i="6" s="1"/>
  <c r="W131" i="6" s="1"/>
  <c r="U1467" i="6"/>
  <c r="V1467" i="6" s="1"/>
  <c r="W1467" i="6" s="1"/>
  <c r="O1467" i="6"/>
  <c r="P1467" i="6" s="1"/>
  <c r="T1467" i="6" s="1"/>
  <c r="O2202" i="6"/>
  <c r="U2202" i="6"/>
  <c r="V2202" i="6" s="1"/>
  <c r="W2202" i="6" s="1"/>
  <c r="U552" i="6"/>
  <c r="V552" i="6" s="1"/>
  <c r="W552" i="6" s="1"/>
  <c r="O552" i="6"/>
  <c r="U193" i="6"/>
  <c r="V193" i="6" s="1"/>
  <c r="W193" i="6" s="1"/>
  <c r="O193" i="6"/>
  <c r="P193" i="6" s="1"/>
  <c r="T193" i="6" s="1"/>
  <c r="O621" i="6"/>
  <c r="U621" i="6"/>
  <c r="V621" i="6" s="1"/>
  <c r="W621" i="6" s="1"/>
  <c r="O411" i="6"/>
  <c r="U411" i="6"/>
  <c r="V411" i="6" s="1"/>
  <c r="W411" i="6" s="1"/>
  <c r="U2318" i="6"/>
  <c r="V2318" i="6" s="1"/>
  <c r="W2318" i="6" s="1"/>
  <c r="O2318" i="6"/>
  <c r="P2318" i="6" s="1"/>
  <c r="T2318" i="6" s="1"/>
  <c r="O1060" i="6"/>
  <c r="U1060" i="6"/>
  <c r="V1060" i="6" s="1"/>
  <c r="W1060" i="6" s="1"/>
  <c r="O336" i="6"/>
  <c r="U336" i="6"/>
  <c r="V336" i="6" s="1"/>
  <c r="W336" i="6" s="1"/>
  <c r="O1593" i="6"/>
  <c r="U1593" i="6"/>
  <c r="V1593" i="6" s="1"/>
  <c r="W1593" i="6" s="1"/>
  <c r="U1503" i="6"/>
  <c r="V1503" i="6" s="1"/>
  <c r="W1503" i="6" s="1"/>
  <c r="O1503" i="6"/>
  <c r="U1513" i="6"/>
  <c r="V1513" i="6" s="1"/>
  <c r="W1513" i="6" s="1"/>
  <c r="O1513" i="6"/>
  <c r="O1260" i="6"/>
  <c r="U1260" i="6"/>
  <c r="V1260" i="6" s="1"/>
  <c r="W1260" i="6" s="1"/>
  <c r="O2051" i="6"/>
  <c r="U2051" i="6"/>
  <c r="V2051" i="6" s="1"/>
  <c r="W2051" i="6" s="1"/>
  <c r="O1330" i="6"/>
  <c r="U1330" i="6"/>
  <c r="V1330" i="6" s="1"/>
  <c r="W1330" i="6" s="1"/>
  <c r="U1460" i="6"/>
  <c r="V1460" i="6" s="1"/>
  <c r="W1460" i="6" s="1"/>
  <c r="O1460" i="6"/>
  <c r="P1460" i="6" s="1"/>
  <c r="T1460" i="6" s="1"/>
  <c r="O44" i="6"/>
  <c r="P44" i="6" s="1"/>
  <c r="T44" i="6" s="1"/>
  <c r="U44" i="6"/>
  <c r="V44" i="6" s="1"/>
  <c r="W44" i="6" s="1"/>
  <c r="O1003" i="6"/>
  <c r="U1003" i="6"/>
  <c r="V1003" i="6" s="1"/>
  <c r="W1003" i="6" s="1"/>
  <c r="U1876" i="6"/>
  <c r="V1876" i="6" s="1"/>
  <c r="W1876" i="6" s="1"/>
  <c r="O1876" i="6"/>
  <c r="P1876" i="6" s="1"/>
  <c r="T1876" i="6" s="1"/>
  <c r="U2204" i="6"/>
  <c r="V2204" i="6" s="1"/>
  <c r="W2204" i="6" s="1"/>
  <c r="O2204" i="6"/>
  <c r="P2204" i="6" s="1"/>
  <c r="T2204" i="6" s="1"/>
  <c r="U555" i="6"/>
  <c r="V555" i="6" s="1"/>
  <c r="W555" i="6" s="1"/>
  <c r="O555" i="6"/>
  <c r="O1456" i="6"/>
  <c r="U1456" i="6"/>
  <c r="V1456" i="6" s="1"/>
  <c r="W1456" i="6" s="1"/>
  <c r="U1361" i="6"/>
  <c r="V1361" i="6" s="1"/>
  <c r="W1361" i="6" s="1"/>
  <c r="O1361" i="6"/>
  <c r="P1361" i="6" s="1"/>
  <c r="T1361" i="6" s="1"/>
  <c r="U2136" i="6"/>
  <c r="V2136" i="6" s="1"/>
  <c r="W2136" i="6" s="1"/>
  <c r="O2136" i="6"/>
  <c r="U600" i="6"/>
  <c r="V600" i="6" s="1"/>
  <c r="W600" i="6" s="1"/>
  <c r="O600" i="6"/>
  <c r="P600" i="6" s="1"/>
  <c r="T600" i="6" s="1"/>
  <c r="U729" i="6"/>
  <c r="V729" i="6" s="1"/>
  <c r="W729" i="6" s="1"/>
  <c r="O729" i="6"/>
  <c r="P729" i="6" s="1"/>
  <c r="T729" i="6" s="1"/>
  <c r="U1172" i="6"/>
  <c r="V1172" i="6" s="1"/>
  <c r="W1172" i="6" s="1"/>
  <c r="O1172" i="6"/>
  <c r="U1580" i="6"/>
  <c r="V1580" i="6" s="1"/>
  <c r="W1580" i="6" s="1"/>
  <c r="O1580" i="6"/>
  <c r="P1580" i="6" s="1"/>
  <c r="T1580" i="6" s="1"/>
  <c r="U1473" i="6"/>
  <c r="V1473" i="6" s="1"/>
  <c r="W1473" i="6" s="1"/>
  <c r="O1473" i="6"/>
  <c r="P1473" i="6" s="1"/>
  <c r="T1473" i="6" s="1"/>
  <c r="U1572" i="6"/>
  <c r="V1572" i="6" s="1"/>
  <c r="W1572" i="6" s="1"/>
  <c r="O1572" i="6"/>
  <c r="U691" i="6"/>
  <c r="V691" i="6" s="1"/>
  <c r="W691" i="6" s="1"/>
  <c r="O691" i="6"/>
  <c r="P691" i="6" s="1"/>
  <c r="T691" i="6" s="1"/>
  <c r="U671" i="6"/>
  <c r="V671" i="6" s="1"/>
  <c r="W671" i="6" s="1"/>
  <c r="O671" i="6"/>
  <c r="P671" i="6" s="1"/>
  <c r="T671" i="6" s="1"/>
  <c r="U1521" i="6"/>
  <c r="V1521" i="6" s="1"/>
  <c r="W1521" i="6" s="1"/>
  <c r="O1521" i="6"/>
  <c r="U712" i="6"/>
  <c r="V712" i="6" s="1"/>
  <c r="W712" i="6" s="1"/>
  <c r="O712" i="6"/>
  <c r="P712" i="6" s="1"/>
  <c r="T712" i="6" s="1"/>
  <c r="O128" i="6"/>
  <c r="U128" i="6"/>
  <c r="V128" i="6" s="1"/>
  <c r="W128" i="6" s="1"/>
  <c r="O1054" i="6"/>
  <c r="P1054" i="6" s="1"/>
  <c r="T1054" i="6" s="1"/>
  <c r="U1054" i="6"/>
  <c r="V1054" i="6" s="1"/>
  <c r="W1054" i="6" s="1"/>
  <c r="O1921" i="6"/>
  <c r="U1921" i="6"/>
  <c r="V1921" i="6" s="1"/>
  <c r="W1921" i="6" s="1"/>
  <c r="O200" i="6"/>
  <c r="U200" i="6"/>
  <c r="V200" i="6" s="1"/>
  <c r="W200" i="6" s="1"/>
  <c r="U820" i="6"/>
  <c r="V820" i="6" s="1"/>
  <c r="W820" i="6" s="1"/>
  <c r="O820" i="6"/>
  <c r="U672" i="6"/>
  <c r="V672" i="6" s="1"/>
  <c r="W672" i="6" s="1"/>
  <c r="O672" i="6"/>
  <c r="U1197" i="6"/>
  <c r="V1197" i="6" s="1"/>
  <c r="W1197" i="6" s="1"/>
  <c r="O1197" i="6"/>
  <c r="U1400" i="6"/>
  <c r="V1400" i="6" s="1"/>
  <c r="W1400" i="6" s="1"/>
  <c r="O1400" i="6"/>
  <c r="P1400" i="6" s="1"/>
  <c r="T1400" i="6" s="1"/>
  <c r="O1937" i="6"/>
  <c r="U1937" i="6"/>
  <c r="V1937" i="6" s="1"/>
  <c r="W1937" i="6" s="1"/>
  <c r="U446" i="6"/>
  <c r="V446" i="6" s="1"/>
  <c r="W446" i="6" s="1"/>
  <c r="O446" i="6"/>
  <c r="O1979" i="6"/>
  <c r="U1979" i="6"/>
  <c r="V1979" i="6" s="1"/>
  <c r="W1979" i="6" s="1"/>
  <c r="U1765" i="6"/>
  <c r="V1765" i="6" s="1"/>
  <c r="W1765" i="6" s="1"/>
  <c r="O1765" i="6"/>
  <c r="U457" i="6"/>
  <c r="V457" i="6" s="1"/>
  <c r="W457" i="6" s="1"/>
  <c r="O457" i="6"/>
  <c r="U56" i="6"/>
  <c r="V56" i="6" s="1"/>
  <c r="W56" i="6" s="1"/>
  <c r="O56" i="6"/>
  <c r="O827" i="6"/>
  <c r="P827" i="6" s="1"/>
  <c r="T827" i="6" s="1"/>
  <c r="U827" i="6"/>
  <c r="V827" i="6" s="1"/>
  <c r="W827" i="6" s="1"/>
  <c r="U1887" i="6"/>
  <c r="V1887" i="6" s="1"/>
  <c r="W1887" i="6" s="1"/>
  <c r="O1887" i="6"/>
  <c r="P1887" i="6" s="1"/>
  <c r="T1887" i="6" s="1"/>
  <c r="O1948" i="6"/>
  <c r="U1948" i="6"/>
  <c r="V1948" i="6" s="1"/>
  <c r="W1948" i="6" s="1"/>
  <c r="U2192" i="6"/>
  <c r="V2192" i="6" s="1"/>
  <c r="W2192" i="6" s="1"/>
  <c r="O2192" i="6"/>
  <c r="O1124" i="6"/>
  <c r="U1124" i="6"/>
  <c r="V1124" i="6" s="1"/>
  <c r="W1124" i="6" s="1"/>
  <c r="U1888" i="6"/>
  <c r="V1888" i="6" s="1"/>
  <c r="W1888" i="6" s="1"/>
  <c r="O1888" i="6"/>
  <c r="P1888" i="6" s="1"/>
  <c r="T1888" i="6" s="1"/>
  <c r="U1611" i="6"/>
  <c r="V1611" i="6" s="1"/>
  <c r="W1611" i="6" s="1"/>
  <c r="O1611" i="6"/>
  <c r="O2046" i="6"/>
  <c r="U2046" i="6"/>
  <c r="V2046" i="6" s="1"/>
  <c r="W2046" i="6" s="1"/>
  <c r="O1594" i="6"/>
  <c r="U1594" i="6"/>
  <c r="V1594" i="6" s="1"/>
  <c r="W1594" i="6" s="1"/>
  <c r="U415" i="6"/>
  <c r="V415" i="6" s="1"/>
  <c r="W415" i="6" s="1"/>
  <c r="O415" i="6"/>
  <c r="U2170" i="6"/>
  <c r="V2170" i="6" s="1"/>
  <c r="W2170" i="6" s="1"/>
  <c r="O2170" i="6"/>
  <c r="U2257" i="6"/>
  <c r="V2257" i="6" s="1"/>
  <c r="W2257" i="6" s="1"/>
  <c r="O2257" i="6"/>
  <c r="P2257" i="6" s="1"/>
  <c r="T2257" i="6" s="1"/>
  <c r="O1365" i="6"/>
  <c r="U1365" i="6"/>
  <c r="V1365" i="6" s="1"/>
  <c r="W1365" i="6" s="1"/>
  <c r="U1318" i="6"/>
  <c r="V1318" i="6" s="1"/>
  <c r="W1318" i="6" s="1"/>
  <c r="O1318" i="6"/>
  <c r="P1318" i="6" s="1"/>
  <c r="T1318" i="6" s="1"/>
  <c r="U317" i="6"/>
  <c r="V317" i="6" s="1"/>
  <c r="W317" i="6" s="1"/>
  <c r="O317" i="6"/>
  <c r="P317" i="6" s="1"/>
  <c r="T317" i="6" s="1"/>
  <c r="O1004" i="6"/>
  <c r="U1004" i="6"/>
  <c r="V1004" i="6" s="1"/>
  <c r="W1004" i="6" s="1"/>
  <c r="O1384" i="6"/>
  <c r="U1384" i="6"/>
  <c r="V1384" i="6" s="1"/>
  <c r="W1384" i="6" s="1"/>
  <c r="U666" i="6"/>
  <c r="V666" i="6" s="1"/>
  <c r="W666" i="6" s="1"/>
  <c r="O666" i="6"/>
  <c r="P666" i="6" s="1"/>
  <c r="T666" i="6" s="1"/>
  <c r="O1251" i="6"/>
  <c r="U1251" i="6"/>
  <c r="V1251" i="6" s="1"/>
  <c r="W1251" i="6" s="1"/>
  <c r="O1659" i="6"/>
  <c r="P1659" i="6" s="1"/>
  <c r="T1659" i="6" s="1"/>
  <c r="U1659" i="6"/>
  <c r="V1659" i="6" s="1"/>
  <c r="W1659" i="6" s="1"/>
  <c r="O63" i="6"/>
  <c r="U63" i="6"/>
  <c r="V63" i="6" s="1"/>
  <c r="W63" i="6" s="1"/>
  <c r="U1691" i="6"/>
  <c r="V1691" i="6" s="1"/>
  <c r="W1691" i="6" s="1"/>
  <c r="O1691" i="6"/>
  <c r="U708" i="6"/>
  <c r="V708" i="6" s="1"/>
  <c r="W708" i="6" s="1"/>
  <c r="O708" i="6"/>
  <c r="P708" i="6" s="1"/>
  <c r="T708" i="6" s="1"/>
  <c r="O478" i="6"/>
  <c r="U478" i="6"/>
  <c r="V478" i="6" s="1"/>
  <c r="W478" i="6" s="1"/>
  <c r="O1974" i="6"/>
  <c r="U1974" i="6"/>
  <c r="V1974" i="6" s="1"/>
  <c r="W1974" i="6" s="1"/>
  <c r="O896" i="6"/>
  <c r="P896" i="6" s="1"/>
  <c r="T896" i="6" s="1"/>
  <c r="U896" i="6"/>
  <c r="V896" i="6" s="1"/>
  <c r="W896" i="6" s="1"/>
  <c r="U32" i="6"/>
  <c r="V32" i="6" s="1"/>
  <c r="W32" i="6" s="1"/>
  <c r="O32" i="6"/>
  <c r="O1418" i="6"/>
  <c r="U1418" i="6"/>
  <c r="V1418" i="6" s="1"/>
  <c r="W1418" i="6" s="1"/>
  <c r="U2255" i="6"/>
  <c r="V2255" i="6" s="1"/>
  <c r="W2255" i="6" s="1"/>
  <c r="O2255" i="6"/>
  <c r="U2288" i="6"/>
  <c r="V2288" i="6" s="1"/>
  <c r="W2288" i="6" s="1"/>
  <c r="O2288" i="6"/>
  <c r="O385" i="6"/>
  <c r="U385" i="6"/>
  <c r="V385" i="6" s="1"/>
  <c r="W385" i="6" s="1"/>
  <c r="U1269" i="6"/>
  <c r="V1269" i="6" s="1"/>
  <c r="W1269" i="6" s="1"/>
  <c r="O1269" i="6"/>
  <c r="P1269" i="6" s="1"/>
  <c r="T1269" i="6" s="1"/>
  <c r="U2203" i="6"/>
  <c r="V2203" i="6" s="1"/>
  <c r="W2203" i="6" s="1"/>
  <c r="O2203" i="6"/>
  <c r="O727" i="6"/>
  <c r="U727" i="6"/>
  <c r="V727" i="6" s="1"/>
  <c r="W727" i="6" s="1"/>
  <c r="U1335" i="6"/>
  <c r="V1335" i="6" s="1"/>
  <c r="W1335" i="6" s="1"/>
  <c r="O1335" i="6"/>
  <c r="U309" i="6"/>
  <c r="V309" i="6" s="1"/>
  <c r="W309" i="6" s="1"/>
  <c r="O309" i="6"/>
  <c r="U1146" i="6"/>
  <c r="V1146" i="6" s="1"/>
  <c r="W1146" i="6" s="1"/>
  <c r="O1146" i="6"/>
  <c r="P1146" i="6" s="1"/>
  <c r="T1146" i="6" s="1"/>
  <c r="U1535" i="6"/>
  <c r="V1535" i="6" s="1"/>
  <c r="W1535" i="6" s="1"/>
  <c r="O1535" i="6"/>
  <c r="O2083" i="6"/>
  <c r="P2083" i="6" s="1"/>
  <c r="T2083" i="6" s="1"/>
  <c r="U2083" i="6"/>
  <c r="V2083" i="6" s="1"/>
  <c r="W2083" i="6" s="1"/>
  <c r="O1164" i="6"/>
  <c r="P1164" i="6" s="1"/>
  <c r="T1164" i="6" s="1"/>
  <c r="U1164" i="6"/>
  <c r="V1164" i="6" s="1"/>
  <c r="W1164" i="6" s="1"/>
  <c r="O1910" i="6"/>
  <c r="U1910" i="6"/>
  <c r="V1910" i="6" s="1"/>
  <c r="W1910" i="6" s="1"/>
  <c r="U391" i="6"/>
  <c r="V391" i="6" s="1"/>
  <c r="W391" i="6" s="1"/>
  <c r="O391" i="6"/>
  <c r="U2095" i="6"/>
  <c r="V2095" i="6" s="1"/>
  <c r="W2095" i="6" s="1"/>
  <c r="O2095" i="6"/>
  <c r="U759" i="6"/>
  <c r="V759" i="6" s="1"/>
  <c r="W759" i="6" s="1"/>
  <c r="O759" i="6"/>
  <c r="O1011" i="6"/>
  <c r="U1011" i="6"/>
  <c r="V1011" i="6" s="1"/>
  <c r="W1011" i="6" s="1"/>
  <c r="O1801" i="6"/>
  <c r="U1801" i="6"/>
  <c r="V1801" i="6" s="1"/>
  <c r="W1801" i="6" s="1"/>
  <c r="U542" i="6"/>
  <c r="V542" i="6" s="1"/>
  <c r="W542" i="6" s="1"/>
  <c r="O542" i="6"/>
  <c r="U1216" i="6"/>
  <c r="V1216" i="6" s="1"/>
  <c r="W1216" i="6" s="1"/>
  <c r="O1216" i="6"/>
  <c r="U458" i="6"/>
  <c r="V458" i="6" s="1"/>
  <c r="W458" i="6" s="1"/>
  <c r="O458" i="6"/>
  <c r="P458" i="6" s="1"/>
  <c r="T458" i="6" s="1"/>
  <c r="O776" i="6"/>
  <c r="U776" i="6"/>
  <c r="V776" i="6" s="1"/>
  <c r="W776" i="6" s="1"/>
  <c r="O1213" i="6"/>
  <c r="U1213" i="6"/>
  <c r="V1213" i="6" s="1"/>
  <c r="W1213" i="6" s="1"/>
  <c r="O1409" i="6"/>
  <c r="U1409" i="6"/>
  <c r="V1409" i="6" s="1"/>
  <c r="W1409" i="6" s="1"/>
  <c r="U736" i="6"/>
  <c r="V736" i="6" s="1"/>
  <c r="W736" i="6" s="1"/>
  <c r="O736" i="6"/>
  <c r="O1336" i="6"/>
  <c r="P1336" i="6" s="1"/>
  <c r="T1336" i="6" s="1"/>
  <c r="U1336" i="6"/>
  <c r="V1336" i="6" s="1"/>
  <c r="W1336" i="6" s="1"/>
  <c r="U1414" i="6"/>
  <c r="V1414" i="6" s="1"/>
  <c r="W1414" i="6" s="1"/>
  <c r="O1414" i="6"/>
  <c r="O1866" i="6"/>
  <c r="U1866" i="6"/>
  <c r="V1866" i="6" s="1"/>
  <c r="W1866" i="6" s="1"/>
  <c r="O2147" i="6"/>
  <c r="U2147" i="6"/>
  <c r="V2147" i="6" s="1"/>
  <c r="W2147" i="6" s="1"/>
  <c r="U674" i="6"/>
  <c r="V674" i="6" s="1"/>
  <c r="W674" i="6" s="1"/>
  <c r="O674" i="6"/>
  <c r="O668" i="6"/>
  <c r="P668" i="6" s="1"/>
  <c r="T668" i="6" s="1"/>
  <c r="U668" i="6"/>
  <c r="V668" i="6" s="1"/>
  <c r="W668" i="6" s="1"/>
  <c r="U211" i="6"/>
  <c r="V211" i="6" s="1"/>
  <c r="W211" i="6" s="1"/>
  <c r="O211" i="6"/>
  <c r="P211" i="6" s="1"/>
  <c r="T211" i="6" s="1"/>
  <c r="O2067" i="6"/>
  <c r="U2067" i="6"/>
  <c r="V2067" i="6" s="1"/>
  <c r="W2067" i="6" s="1"/>
  <c r="U872" i="6"/>
  <c r="V872" i="6" s="1"/>
  <c r="W872" i="6" s="1"/>
  <c r="O872" i="6"/>
  <c r="P872" i="6" s="1"/>
  <c r="T872" i="6" s="1"/>
  <c r="O2193" i="6"/>
  <c r="U2193" i="6"/>
  <c r="V2193" i="6" s="1"/>
  <c r="W2193" i="6" s="1"/>
  <c r="O202" i="6"/>
  <c r="U202" i="6"/>
  <c r="V202" i="6" s="1"/>
  <c r="W202" i="6" s="1"/>
  <c r="U1334" i="6"/>
  <c r="V1334" i="6" s="1"/>
  <c r="W1334" i="6" s="1"/>
  <c r="O1334" i="6"/>
  <c r="U1534" i="6"/>
  <c r="V1534" i="6" s="1"/>
  <c r="W1534" i="6" s="1"/>
  <c r="O1534" i="6"/>
  <c r="U1389" i="6"/>
  <c r="V1389" i="6" s="1"/>
  <c r="W1389" i="6" s="1"/>
  <c r="O1389" i="6"/>
  <c r="P1389" i="6" s="1"/>
  <c r="T1389" i="6" s="1"/>
  <c r="O45" i="6"/>
  <c r="P45" i="6" s="1"/>
  <c r="T45" i="6" s="1"/>
  <c r="U45" i="6"/>
  <c r="V45" i="6" s="1"/>
  <c r="W45" i="6" s="1"/>
  <c r="O1605" i="6"/>
  <c r="U1605" i="6"/>
  <c r="V1605" i="6" s="1"/>
  <c r="W1605" i="6" s="1"/>
  <c r="O397" i="6"/>
  <c r="U397" i="6"/>
  <c r="V397" i="6" s="1"/>
  <c r="W397" i="6" s="1"/>
  <c r="U2065" i="6"/>
  <c r="V2065" i="6" s="1"/>
  <c r="W2065" i="6" s="1"/>
  <c r="O2065" i="6"/>
  <c r="U1428" i="6"/>
  <c r="V1428" i="6" s="1"/>
  <c r="W1428" i="6" s="1"/>
  <c r="O1428" i="6"/>
  <c r="O606" i="6"/>
  <c r="U606" i="6"/>
  <c r="V606" i="6" s="1"/>
  <c r="W606" i="6" s="1"/>
  <c r="U1954" i="6"/>
  <c r="V1954" i="6" s="1"/>
  <c r="W1954" i="6" s="1"/>
  <c r="O1954" i="6"/>
  <c r="O1063" i="6"/>
  <c r="U1063" i="6"/>
  <c r="V1063" i="6" s="1"/>
  <c r="W1063" i="6" s="1"/>
  <c r="O1000" i="6"/>
  <c r="U1000" i="6"/>
  <c r="V1000" i="6" s="1"/>
  <c r="W1000" i="6" s="1"/>
  <c r="O1202" i="6"/>
  <c r="U1202" i="6"/>
  <c r="V1202" i="6" s="1"/>
  <c r="W1202" i="6" s="1"/>
  <c r="U585" i="6"/>
  <c r="V585" i="6" s="1"/>
  <c r="W585" i="6" s="1"/>
  <c r="O585" i="6"/>
  <c r="U1080" i="6"/>
  <c r="V1080" i="6" s="1"/>
  <c r="W1080" i="6" s="1"/>
  <c r="O1080" i="6"/>
  <c r="O1976" i="6"/>
  <c r="U1976" i="6"/>
  <c r="V1976" i="6" s="1"/>
  <c r="W1976" i="6" s="1"/>
  <c r="O2092" i="6"/>
  <c r="U2092" i="6"/>
  <c r="V2092" i="6" s="1"/>
  <c r="W2092" i="6" s="1"/>
  <c r="U2039" i="6"/>
  <c r="V2039" i="6" s="1"/>
  <c r="W2039" i="6" s="1"/>
  <c r="O2039" i="6"/>
  <c r="O1516" i="6"/>
  <c r="U1516" i="6"/>
  <c r="V1516" i="6" s="1"/>
  <c r="W1516" i="6" s="1"/>
  <c r="U1036" i="6"/>
  <c r="V1036" i="6" s="1"/>
  <c r="W1036" i="6" s="1"/>
  <c r="O1036" i="6"/>
  <c r="P1036" i="6" s="1"/>
  <c r="T1036" i="6" s="1"/>
  <c r="U1399" i="6"/>
  <c r="V1399" i="6" s="1"/>
  <c r="W1399" i="6" s="1"/>
  <c r="O1399" i="6"/>
  <c r="O1799" i="6"/>
  <c r="U1799" i="6"/>
  <c r="V1799" i="6" s="1"/>
  <c r="W1799" i="6" s="1"/>
  <c r="O2175" i="6"/>
  <c r="P2175" i="6" s="1"/>
  <c r="T2175" i="6" s="1"/>
  <c r="U2175" i="6"/>
  <c r="V2175" i="6" s="1"/>
  <c r="W2175" i="6" s="1"/>
  <c r="U1008" i="6"/>
  <c r="V1008" i="6" s="1"/>
  <c r="W1008" i="6" s="1"/>
  <c r="O1008" i="6"/>
  <c r="U1575" i="6"/>
  <c r="V1575" i="6" s="1"/>
  <c r="W1575" i="6" s="1"/>
  <c r="O1575" i="6"/>
  <c r="P1575" i="6" s="1"/>
  <c r="T1575" i="6" s="1"/>
  <c r="O1722" i="6"/>
  <c r="U1722" i="6"/>
  <c r="V1722" i="6" s="1"/>
  <c r="W1722" i="6" s="1"/>
  <c r="O2323" i="6"/>
  <c r="P2323" i="6" s="1"/>
  <c r="T2323" i="6" s="1"/>
  <c r="U2323" i="6"/>
  <c r="V2323" i="6" s="1"/>
  <c r="W2323" i="6" s="1"/>
  <c r="O843" i="6"/>
  <c r="U843" i="6"/>
  <c r="V843" i="6" s="1"/>
  <c r="W843" i="6" s="1"/>
  <c r="U2182" i="6"/>
  <c r="V2182" i="6" s="1"/>
  <c r="W2182" i="6" s="1"/>
  <c r="O2182" i="6"/>
  <c r="P2182" i="6" s="1"/>
  <c r="T2182" i="6" s="1"/>
  <c r="U1425" i="6"/>
  <c r="V1425" i="6" s="1"/>
  <c r="W1425" i="6" s="1"/>
  <c r="O1425" i="6"/>
  <c r="P1425" i="6" s="1"/>
  <c r="T1425" i="6" s="1"/>
  <c r="O2231" i="6"/>
  <c r="U2231" i="6"/>
  <c r="V2231" i="6" s="1"/>
  <c r="W2231" i="6" s="1"/>
  <c r="U2014" i="6"/>
  <c r="V2014" i="6" s="1"/>
  <c r="W2014" i="6" s="1"/>
  <c r="O2014" i="6"/>
  <c r="P2014" i="6" s="1"/>
  <c r="T2014" i="6" s="1"/>
  <c r="O400" i="6"/>
  <c r="U400" i="6"/>
  <c r="V400" i="6" s="1"/>
  <c r="W400" i="6" s="1"/>
  <c r="O320" i="6"/>
  <c r="U320" i="6"/>
  <c r="V320" i="6" s="1"/>
  <c r="W320" i="6" s="1"/>
  <c r="O770" i="6"/>
  <c r="U770" i="6"/>
  <c r="V770" i="6" s="1"/>
  <c r="W770" i="6" s="1"/>
  <c r="O1144" i="6"/>
  <c r="U1144" i="6"/>
  <c r="V1144" i="6" s="1"/>
  <c r="W1144" i="6" s="1"/>
  <c r="U146" i="6"/>
  <c r="V146" i="6" s="1"/>
  <c r="W146" i="6" s="1"/>
  <c r="O146" i="6"/>
  <c r="P146" i="6" s="1"/>
  <c r="T146" i="6" s="1"/>
  <c r="U239" i="6"/>
  <c r="V239" i="6" s="1"/>
  <c r="W239" i="6" s="1"/>
  <c r="O239" i="6"/>
  <c r="P239" i="6" s="1"/>
  <c r="T239" i="6" s="1"/>
  <c r="U1512" i="6"/>
  <c r="V1512" i="6" s="1"/>
  <c r="W1512" i="6" s="1"/>
  <c r="O1512" i="6"/>
  <c r="U639" i="6"/>
  <c r="V639" i="6" s="1"/>
  <c r="W639" i="6" s="1"/>
  <c r="O639" i="6"/>
  <c r="P639" i="6" s="1"/>
  <c r="T639" i="6" s="1"/>
  <c r="O2216" i="6"/>
  <c r="U2216" i="6"/>
  <c r="V2216" i="6" s="1"/>
  <c r="W2216" i="6" s="1"/>
  <c r="O1208" i="6"/>
  <c r="U1208" i="6"/>
  <c r="V1208" i="6" s="1"/>
  <c r="W1208" i="6" s="1"/>
  <c r="U1749" i="6"/>
  <c r="V1749" i="6" s="1"/>
  <c r="W1749" i="6" s="1"/>
  <c r="O1749" i="6"/>
  <c r="U1392" i="6"/>
  <c r="V1392" i="6" s="1"/>
  <c r="W1392" i="6" s="1"/>
  <c r="O1392" i="6"/>
  <c r="U474" i="6"/>
  <c r="V474" i="6" s="1"/>
  <c r="W474" i="6" s="1"/>
  <c r="O474" i="6"/>
  <c r="O1639" i="6"/>
  <c r="U1639" i="6"/>
  <c r="V1639" i="6" s="1"/>
  <c r="W1639" i="6" s="1"/>
  <c r="U2302" i="6"/>
  <c r="V2302" i="6" s="1"/>
  <c r="W2302" i="6" s="1"/>
  <c r="O2302" i="6"/>
  <c r="U1123" i="6"/>
  <c r="V1123" i="6" s="1"/>
  <c r="W1123" i="6" s="1"/>
  <c r="O1123" i="6"/>
  <c r="U1006" i="6"/>
  <c r="V1006" i="6" s="1"/>
  <c r="W1006" i="6" s="1"/>
  <c r="O1006" i="6"/>
  <c r="P1006" i="6" s="1"/>
  <c r="T1006" i="6" s="1"/>
  <c r="O132" i="6"/>
  <c r="U132" i="6"/>
  <c r="V132" i="6" s="1"/>
  <c r="W132" i="6" s="1"/>
  <c r="O327" i="6"/>
  <c r="U327" i="6"/>
  <c r="V327" i="6" s="1"/>
  <c r="W327" i="6" s="1"/>
  <c r="O737" i="6"/>
  <c r="U737" i="6"/>
  <c r="V737" i="6" s="1"/>
  <c r="W737" i="6" s="1"/>
  <c r="O396" i="6"/>
  <c r="U396" i="6"/>
  <c r="V396" i="6" s="1"/>
  <c r="W396" i="6" s="1"/>
  <c r="U1949" i="6"/>
  <c r="V1949" i="6" s="1"/>
  <c r="W1949" i="6" s="1"/>
  <c r="O1949" i="6"/>
  <c r="O2298" i="6"/>
  <c r="P2298" i="6" s="1"/>
  <c r="T2298" i="6" s="1"/>
  <c r="U2298" i="6"/>
  <c r="V2298" i="6" s="1"/>
  <c r="W2298" i="6" s="1"/>
  <c r="O1449" i="6"/>
  <c r="U1449" i="6"/>
  <c r="V1449" i="6" s="1"/>
  <c r="W1449" i="6" s="1"/>
  <c r="U1540" i="6"/>
  <c r="V1540" i="6" s="1"/>
  <c r="W1540" i="6" s="1"/>
  <c r="O1540" i="6"/>
  <c r="O1190" i="6"/>
  <c r="P1190" i="6" s="1"/>
  <c r="T1190" i="6" s="1"/>
  <c r="U1190" i="6"/>
  <c r="V1190" i="6" s="1"/>
  <c r="W1190" i="6" s="1"/>
  <c r="U656" i="6"/>
  <c r="V656" i="6" s="1"/>
  <c r="W656" i="6" s="1"/>
  <c r="O656" i="6"/>
  <c r="O833" i="6"/>
  <c r="U833" i="6"/>
  <c r="V833" i="6" s="1"/>
  <c r="W833" i="6" s="1"/>
  <c r="U1680" i="6"/>
  <c r="V1680" i="6" s="1"/>
  <c r="W1680" i="6" s="1"/>
  <c r="O1680" i="6"/>
  <c r="P1680" i="6" s="1"/>
  <c r="T1680" i="6" s="1"/>
  <c r="O1423" i="6"/>
  <c r="U1423" i="6"/>
  <c r="V1423" i="6" s="1"/>
  <c r="W1423" i="6" s="1"/>
  <c r="O2171" i="6"/>
  <c r="U2171" i="6"/>
  <c r="V2171" i="6" s="1"/>
  <c r="W2171" i="6" s="1"/>
  <c r="O2009" i="6"/>
  <c r="U2009" i="6"/>
  <c r="V2009" i="6" s="1"/>
  <c r="W2009" i="6" s="1"/>
  <c r="O1239" i="6"/>
  <c r="U1239" i="6"/>
  <c r="V1239" i="6" s="1"/>
  <c r="W1239" i="6" s="1"/>
  <c r="U726" i="6"/>
  <c r="V726" i="6" s="1"/>
  <c r="W726" i="6" s="1"/>
  <c r="O726" i="6"/>
  <c r="O698" i="6"/>
  <c r="U698" i="6"/>
  <c r="V698" i="6" s="1"/>
  <c r="W698" i="6" s="1"/>
  <c r="U1325" i="6"/>
  <c r="V1325" i="6" s="1"/>
  <c r="W1325" i="6" s="1"/>
  <c r="O1325" i="6"/>
  <c r="P1325" i="6" s="1"/>
  <c r="T1325" i="6" s="1"/>
  <c r="U346" i="6"/>
  <c r="V346" i="6" s="1"/>
  <c r="W346" i="6" s="1"/>
  <c r="O346" i="6"/>
  <c r="U1127" i="6"/>
  <c r="V1127" i="6" s="1"/>
  <c r="W1127" i="6" s="1"/>
  <c r="O1127" i="6"/>
  <c r="U356" i="6"/>
  <c r="V356" i="6" s="1"/>
  <c r="W356" i="6" s="1"/>
  <c r="O356" i="6"/>
  <c r="U460" i="6"/>
  <c r="V460" i="6" s="1"/>
  <c r="W460" i="6" s="1"/>
  <c r="O460" i="6"/>
  <c r="P460" i="6" s="1"/>
  <c r="T460" i="6" s="1"/>
  <c r="U878" i="6"/>
  <c r="V878" i="6" s="1"/>
  <c r="W878" i="6" s="1"/>
  <c r="O878" i="6"/>
  <c r="P878" i="6" s="1"/>
  <c r="T878" i="6" s="1"/>
  <c r="U1502" i="6"/>
  <c r="V1502" i="6" s="1"/>
  <c r="W1502" i="6" s="1"/>
  <c r="O1502" i="6"/>
  <c r="O1860" i="6"/>
  <c r="P1860" i="6" s="1"/>
  <c r="T1860" i="6" s="1"/>
  <c r="U1860" i="6"/>
  <c r="V1860" i="6" s="1"/>
  <c r="W1860" i="6" s="1"/>
  <c r="O442" i="6"/>
  <c r="U442" i="6"/>
  <c r="V442" i="6" s="1"/>
  <c r="W442" i="6" s="1"/>
  <c r="U2040" i="6"/>
  <c r="V2040" i="6" s="1"/>
  <c r="W2040" i="6" s="1"/>
  <c r="O2040" i="6"/>
  <c r="P2040" i="6" s="1"/>
  <c r="T2040" i="6" s="1"/>
  <c r="U1744" i="6"/>
  <c r="V1744" i="6" s="1"/>
  <c r="W1744" i="6" s="1"/>
  <c r="O1744" i="6"/>
  <c r="P1744" i="6" s="1"/>
  <c r="T1744" i="6" s="1"/>
  <c r="U1454" i="6"/>
  <c r="V1454" i="6" s="1"/>
  <c r="W1454" i="6" s="1"/>
  <c r="O1454" i="6"/>
  <c r="P1454" i="6" s="1"/>
  <c r="T1454" i="6" s="1"/>
  <c r="U1189" i="6"/>
  <c r="V1189" i="6" s="1"/>
  <c r="W1189" i="6" s="1"/>
  <c r="O1189" i="6"/>
  <c r="U2308" i="6"/>
  <c r="V2308" i="6" s="1"/>
  <c r="W2308" i="6" s="1"/>
  <c r="O2308" i="6"/>
  <c r="P2308" i="6" s="1"/>
  <c r="T2308" i="6" s="1"/>
  <c r="U732" i="6"/>
  <c r="V732" i="6" s="1"/>
  <c r="W732" i="6" s="1"/>
  <c r="O732" i="6"/>
  <c r="U1919" i="6"/>
  <c r="V1919" i="6" s="1"/>
  <c r="W1919" i="6" s="1"/>
  <c r="O1919" i="6"/>
  <c r="P1919" i="6" s="1"/>
  <c r="T1919" i="6" s="1"/>
  <c r="U642" i="6"/>
  <c r="V642" i="6" s="1"/>
  <c r="W642" i="6" s="1"/>
  <c r="O642" i="6"/>
  <c r="U180" i="6"/>
  <c r="V180" i="6" s="1"/>
  <c r="W180" i="6" s="1"/>
  <c r="O180" i="6"/>
  <c r="P180" i="6" s="1"/>
  <c r="T180" i="6" s="1"/>
  <c r="O2243" i="6"/>
  <c r="U2243" i="6"/>
  <c r="V2243" i="6" s="1"/>
  <c r="W2243" i="6" s="1"/>
  <c r="U1620" i="6"/>
  <c r="V1620" i="6" s="1"/>
  <c r="W1620" i="6" s="1"/>
  <c r="O1620" i="6"/>
  <c r="O370" i="6"/>
  <c r="U370" i="6"/>
  <c r="V370" i="6" s="1"/>
  <c r="W370" i="6" s="1"/>
  <c r="U699" i="6"/>
  <c r="V699" i="6" s="1"/>
  <c r="W699" i="6" s="1"/>
  <c r="O699" i="6"/>
  <c r="P699" i="6" s="1"/>
  <c r="T699" i="6" s="1"/>
  <c r="U160" i="6"/>
  <c r="V160" i="6" s="1"/>
  <c r="W160" i="6" s="1"/>
  <c r="O160" i="6"/>
  <c r="P160" i="6" s="1"/>
  <c r="T160" i="6" s="1"/>
  <c r="O2081" i="6"/>
  <c r="U2081" i="6"/>
  <c r="V2081" i="6" s="1"/>
  <c r="W2081" i="6" s="1"/>
  <c r="O1067" i="6"/>
  <c r="U1067" i="6"/>
  <c r="V1067" i="6" s="1"/>
  <c r="W1067" i="6" s="1"/>
  <c r="U517" i="6"/>
  <c r="V517" i="6" s="1"/>
  <c r="W517" i="6" s="1"/>
  <c r="O517" i="6"/>
  <c r="U398" i="6"/>
  <c r="V398" i="6" s="1"/>
  <c r="W398" i="6" s="1"/>
  <c r="O398" i="6"/>
  <c r="U373" i="6"/>
  <c r="V373" i="6" s="1"/>
  <c r="W373" i="6" s="1"/>
  <c r="O373" i="6"/>
  <c r="O1132" i="6"/>
  <c r="U1132" i="6"/>
  <c r="V1132" i="6" s="1"/>
  <c r="W1132" i="6" s="1"/>
  <c r="U392" i="6"/>
  <c r="V392" i="6" s="1"/>
  <c r="W392" i="6" s="1"/>
  <c r="O392" i="6"/>
  <c r="P392" i="6" s="1"/>
  <c r="T392" i="6" s="1"/>
  <c r="U659" i="6"/>
  <c r="V659" i="6" s="1"/>
  <c r="W659" i="6" s="1"/>
  <c r="O659" i="6"/>
  <c r="U1390" i="6"/>
  <c r="V1390" i="6" s="1"/>
  <c r="W1390" i="6" s="1"/>
  <c r="O1390" i="6"/>
  <c r="U1129" i="6"/>
  <c r="V1129" i="6" s="1"/>
  <c r="W1129" i="6" s="1"/>
  <c r="O1129" i="6"/>
  <c r="P1129" i="6" s="1"/>
  <c r="T1129" i="6" s="1"/>
  <c r="O676" i="6"/>
  <c r="U676" i="6"/>
  <c r="V676" i="6" s="1"/>
  <c r="W676" i="6" s="1"/>
  <c r="O2168" i="6"/>
  <c r="U2168" i="6"/>
  <c r="V2168" i="6" s="1"/>
  <c r="W2168" i="6" s="1"/>
  <c r="U61" i="6"/>
  <c r="V61" i="6" s="1"/>
  <c r="W61" i="6" s="1"/>
  <c r="O61" i="6"/>
  <c r="P61" i="6" s="1"/>
  <c r="T61" i="6" s="1"/>
  <c r="U2000" i="6"/>
  <c r="V2000" i="6" s="1"/>
  <c r="W2000" i="6" s="1"/>
  <c r="O2000" i="6"/>
  <c r="U697" i="6"/>
  <c r="V697" i="6" s="1"/>
  <c r="W697" i="6" s="1"/>
  <c r="O697" i="6"/>
  <c r="P697" i="6" s="1"/>
  <c r="T697" i="6" s="1"/>
  <c r="O1032" i="6"/>
  <c r="U1032" i="6"/>
  <c r="V1032" i="6" s="1"/>
  <c r="W1032" i="6" s="1"/>
  <c r="U701" i="6"/>
  <c r="V701" i="6" s="1"/>
  <c r="W701" i="6" s="1"/>
  <c r="O701" i="6"/>
  <c r="U707" i="6"/>
  <c r="V707" i="6" s="1"/>
  <c r="W707" i="6" s="1"/>
  <c r="O707" i="6"/>
  <c r="U1983" i="6"/>
  <c r="V1983" i="6" s="1"/>
  <c r="W1983" i="6" s="1"/>
  <c r="O1983" i="6"/>
  <c r="O279" i="6"/>
  <c r="U279" i="6"/>
  <c r="V279" i="6" s="1"/>
  <c r="W279" i="6" s="1"/>
  <c r="U648" i="6"/>
  <c r="V648" i="6" s="1"/>
  <c r="W648" i="6" s="1"/>
  <c r="O648" i="6"/>
  <c r="O2160" i="6"/>
  <c r="P2160" i="6" s="1"/>
  <c r="T2160" i="6" s="1"/>
  <c r="U2160" i="6"/>
  <c r="V2160" i="6" s="1"/>
  <c r="W2160" i="6" s="1"/>
  <c r="O1408" i="6"/>
  <c r="U1408" i="6"/>
  <c r="V1408" i="6" s="1"/>
  <c r="W1408" i="6" s="1"/>
  <c r="U452" i="6"/>
  <c r="V452" i="6" s="1"/>
  <c r="W452" i="6" s="1"/>
  <c r="O452" i="6"/>
  <c r="U162" i="6"/>
  <c r="V162" i="6" s="1"/>
  <c r="W162" i="6" s="1"/>
  <c r="O162" i="6"/>
  <c r="P162" i="6" s="1"/>
  <c r="T162" i="6" s="1"/>
  <c r="O1333" i="6"/>
  <c r="U1333" i="6"/>
  <c r="V1333" i="6" s="1"/>
  <c r="W1333" i="6" s="1"/>
  <c r="O1863" i="6"/>
  <c r="U1863" i="6"/>
  <c r="V1863" i="6" s="1"/>
  <c r="W1863" i="6" s="1"/>
  <c r="U2075" i="6"/>
  <c r="V2075" i="6" s="1"/>
  <c r="W2075" i="6" s="1"/>
  <c r="O2075" i="6"/>
  <c r="O592" i="6"/>
  <c r="P592" i="6" s="1"/>
  <c r="T592" i="6" s="1"/>
  <c r="U592" i="6"/>
  <c r="V592" i="6" s="1"/>
  <c r="W592" i="6" s="1"/>
  <c r="U1841" i="6"/>
  <c r="V1841" i="6" s="1"/>
  <c r="W1841" i="6" s="1"/>
  <c r="O1841" i="6"/>
  <c r="U1448" i="6"/>
  <c r="V1448" i="6" s="1"/>
  <c r="W1448" i="6" s="1"/>
  <c r="O1448" i="6"/>
  <c r="O2218" i="6"/>
  <c r="U2218" i="6"/>
  <c r="V2218" i="6" s="1"/>
  <c r="W2218" i="6" s="1"/>
  <c r="O1927" i="6"/>
  <c r="P1927" i="6" s="1"/>
  <c r="T1927" i="6" s="1"/>
  <c r="U1927" i="6"/>
  <c r="V1927" i="6" s="1"/>
  <c r="W1927" i="6" s="1"/>
  <c r="O217" i="6"/>
  <c r="U217" i="6"/>
  <c r="V217" i="6" s="1"/>
  <c r="W217" i="6" s="1"/>
  <c r="O1174" i="6"/>
  <c r="U1174" i="6"/>
  <c r="V1174" i="6" s="1"/>
  <c r="W1174" i="6" s="1"/>
  <c r="O774" i="6"/>
  <c r="U774" i="6"/>
  <c r="V774" i="6" s="1"/>
  <c r="W774" i="6" s="1"/>
  <c r="U1404" i="6"/>
  <c r="V1404" i="6" s="1"/>
  <c r="W1404" i="6" s="1"/>
  <c r="O1404" i="6"/>
  <c r="P1404" i="6" s="1"/>
  <c r="T1404" i="6" s="1"/>
  <c r="U892" i="6"/>
  <c r="V892" i="6" s="1"/>
  <c r="W892" i="6" s="1"/>
  <c r="O892" i="6"/>
  <c r="U1751" i="6"/>
  <c r="V1751" i="6" s="1"/>
  <c r="W1751" i="6" s="1"/>
  <c r="O1751" i="6"/>
  <c r="P1751" i="6" s="1"/>
  <c r="T1751" i="6" s="1"/>
  <c r="O2158" i="6"/>
  <c r="U2158" i="6"/>
  <c r="V2158" i="6" s="1"/>
  <c r="W2158" i="6" s="1"/>
  <c r="O2194" i="6"/>
  <c r="U2194" i="6"/>
  <c r="V2194" i="6" s="1"/>
  <c r="W2194" i="6" s="1"/>
  <c r="U169" i="6"/>
  <c r="V169" i="6" s="1"/>
  <c r="W169" i="6" s="1"/>
  <c r="O169" i="6"/>
  <c r="U203" i="6"/>
  <c r="V203" i="6" s="1"/>
  <c r="W203" i="6" s="1"/>
  <c r="O203" i="6"/>
  <c r="P203" i="6" s="1"/>
  <c r="T203" i="6" s="1"/>
  <c r="U766" i="6"/>
  <c r="V766" i="6" s="1"/>
  <c r="W766" i="6" s="1"/>
  <c r="O766" i="6"/>
  <c r="P766" i="6" s="1"/>
  <c r="T766" i="6" s="1"/>
  <c r="O1152" i="6"/>
  <c r="U1152" i="6"/>
  <c r="V1152" i="6" s="1"/>
  <c r="W1152" i="6" s="1"/>
  <c r="O2120" i="6"/>
  <c r="U2120" i="6"/>
  <c r="V2120" i="6" s="1"/>
  <c r="W2120" i="6" s="1"/>
  <c r="O1199" i="6"/>
  <c r="U1199" i="6"/>
  <c r="V1199" i="6" s="1"/>
  <c r="W1199" i="6" s="1"/>
  <c r="O505" i="6"/>
  <c r="U505" i="6"/>
  <c r="V505" i="6" s="1"/>
  <c r="W505" i="6" s="1"/>
  <c r="O613" i="6"/>
  <c r="U613" i="6"/>
  <c r="V613" i="6" s="1"/>
  <c r="W613" i="6" s="1"/>
  <c r="O1001" i="6"/>
  <c r="P1001" i="6" s="1"/>
  <c r="T1001" i="6" s="1"/>
  <c r="U1001" i="6"/>
  <c r="V1001" i="6" s="1"/>
  <c r="W1001" i="6" s="1"/>
  <c r="O2185" i="6"/>
  <c r="U2185" i="6"/>
  <c r="V2185" i="6" s="1"/>
  <c r="W2185" i="6" s="1"/>
  <c r="O380" i="6"/>
  <c r="U380" i="6"/>
  <c r="V380" i="6" s="1"/>
  <c r="W380" i="6" s="1"/>
  <c r="O2320" i="6"/>
  <c r="P2320" i="6" s="1"/>
  <c r="T2320" i="6" s="1"/>
  <c r="U2320" i="6"/>
  <c r="V2320" i="6" s="1"/>
  <c r="W2320" i="6" s="1"/>
  <c r="O586" i="6"/>
  <c r="U586" i="6"/>
  <c r="V586" i="6" s="1"/>
  <c r="W586" i="6" s="1"/>
  <c r="O1219" i="6"/>
  <c r="P1219" i="6" s="1"/>
  <c r="T1219" i="6" s="1"/>
  <c r="U1219" i="6"/>
  <c r="V1219" i="6" s="1"/>
  <c r="W1219" i="6" s="1"/>
  <c r="O1193" i="6"/>
  <c r="P1193" i="6" s="1"/>
  <c r="T1193" i="6" s="1"/>
  <c r="U1193" i="6"/>
  <c r="V1193" i="6" s="1"/>
  <c r="W1193" i="6" s="1"/>
  <c r="U2191" i="6"/>
  <c r="V2191" i="6" s="1"/>
  <c r="W2191" i="6" s="1"/>
  <c r="O2191" i="6"/>
  <c r="O1525" i="6"/>
  <c r="P1525" i="6" s="1"/>
  <c r="T1525" i="6" s="1"/>
  <c r="U1525" i="6"/>
  <c r="V1525" i="6" s="1"/>
  <c r="W1525" i="6" s="1"/>
  <c r="U306" i="6"/>
  <c r="V306" i="6" s="1"/>
  <c r="W306" i="6" s="1"/>
  <c r="O306" i="6"/>
  <c r="P306" i="6" s="1"/>
  <c r="T306" i="6" s="1"/>
  <c r="O1221" i="6"/>
  <c r="P1221" i="6" s="1"/>
  <c r="T1221" i="6" s="1"/>
  <c r="U1221" i="6"/>
  <c r="V1221" i="6" s="1"/>
  <c r="W1221" i="6" s="1"/>
  <c r="U733" i="6"/>
  <c r="V733" i="6" s="1"/>
  <c r="W733" i="6" s="1"/>
  <c r="O733" i="6"/>
  <c r="P733" i="6" s="1"/>
  <c r="T733" i="6" s="1"/>
  <c r="O1588" i="6"/>
  <c r="U1588" i="6"/>
  <c r="V1588" i="6" s="1"/>
  <c r="W1588" i="6" s="1"/>
  <c r="O2174" i="6"/>
  <c r="U2174" i="6"/>
  <c r="V2174" i="6" s="1"/>
  <c r="W2174" i="6" s="1"/>
  <c r="U742" i="6"/>
  <c r="V742" i="6" s="1"/>
  <c r="W742" i="6" s="1"/>
  <c r="O742" i="6"/>
  <c r="P742" i="6" s="1"/>
  <c r="T742" i="6" s="1"/>
  <c r="O453" i="6"/>
  <c r="U453" i="6"/>
  <c r="V453" i="6" s="1"/>
  <c r="W453" i="6" s="1"/>
  <c r="O1012" i="6"/>
  <c r="U1012" i="6"/>
  <c r="V1012" i="6" s="1"/>
  <c r="W1012" i="6" s="1"/>
  <c r="U922" i="6"/>
  <c r="V922" i="6" s="1"/>
  <c r="W922" i="6" s="1"/>
  <c r="O922" i="6"/>
  <c r="O1387" i="6"/>
  <c r="U1387" i="6"/>
  <c r="V1387" i="6" s="1"/>
  <c r="W1387" i="6" s="1"/>
  <c r="O1337" i="6"/>
  <c r="U1337" i="6"/>
  <c r="V1337" i="6" s="1"/>
  <c r="W1337" i="6" s="1"/>
  <c r="O1963" i="6"/>
  <c r="U1963" i="6"/>
  <c r="V1963" i="6" s="1"/>
  <c r="W1963" i="6" s="1"/>
  <c r="U1187" i="6"/>
  <c r="V1187" i="6" s="1"/>
  <c r="W1187" i="6" s="1"/>
  <c r="O1187" i="6"/>
  <c r="U825" i="6"/>
  <c r="V825" i="6" s="1"/>
  <c r="W825" i="6" s="1"/>
  <c r="O825" i="6"/>
  <c r="P825" i="6" s="1"/>
  <c r="T825" i="6" s="1"/>
  <c r="U206" i="6"/>
  <c r="V206" i="6" s="1"/>
  <c r="W206" i="6" s="1"/>
  <c r="O206" i="6"/>
  <c r="P206" i="6" s="1"/>
  <c r="T206" i="6" s="1"/>
  <c r="O454" i="6"/>
  <c r="P454" i="6" s="1"/>
  <c r="T454" i="6" s="1"/>
  <c r="U454" i="6"/>
  <c r="V454" i="6" s="1"/>
  <c r="W454" i="6" s="1"/>
  <c r="U464" i="6"/>
  <c r="V464" i="6" s="1"/>
  <c r="W464" i="6" s="1"/>
  <c r="O464" i="6"/>
  <c r="O1433" i="6"/>
  <c r="U1433" i="6"/>
  <c r="V1433" i="6" s="1"/>
  <c r="W1433" i="6" s="1"/>
  <c r="O282" i="6"/>
  <c r="P282" i="6" s="1"/>
  <c r="T282" i="6" s="1"/>
  <c r="U282" i="6"/>
  <c r="V282" i="6" s="1"/>
  <c r="W282" i="6" s="1"/>
  <c r="U2005" i="6"/>
  <c r="V2005" i="6" s="1"/>
  <c r="W2005" i="6" s="1"/>
  <c r="O2005" i="6"/>
  <c r="O1981" i="6"/>
  <c r="U1981" i="6"/>
  <c r="V1981" i="6" s="1"/>
  <c r="W1981" i="6" s="1"/>
  <c r="O822" i="6"/>
  <c r="P822" i="6" s="1"/>
  <c r="T822" i="6" s="1"/>
  <c r="U822" i="6"/>
  <c r="V822" i="6" s="1"/>
  <c r="W822" i="6" s="1"/>
  <c r="O1015" i="6"/>
  <c r="U1015" i="6"/>
  <c r="V1015" i="6" s="1"/>
  <c r="W1015" i="6" s="1"/>
  <c r="U647" i="6"/>
  <c r="V647" i="6" s="1"/>
  <c r="W647" i="6" s="1"/>
  <c r="O647" i="6"/>
  <c r="P647" i="6" s="1"/>
  <c r="T647" i="6" s="1"/>
  <c r="O1865" i="6"/>
  <c r="P1865" i="6" s="1"/>
  <c r="T1865" i="6" s="1"/>
  <c r="U1865" i="6"/>
  <c r="V1865" i="6" s="1"/>
  <c r="W1865" i="6" s="1"/>
  <c r="U2062" i="6"/>
  <c r="V2062" i="6" s="1"/>
  <c r="W2062" i="6" s="1"/>
  <c r="O2062" i="6"/>
  <c r="U520" i="6"/>
  <c r="V520" i="6" s="1"/>
  <c r="W520" i="6" s="1"/>
  <c r="O520" i="6"/>
  <c r="P520" i="6" s="1"/>
  <c r="T520" i="6" s="1"/>
  <c r="U204" i="6"/>
  <c r="V204" i="6" s="1"/>
  <c r="W204" i="6" s="1"/>
  <c r="O204" i="6"/>
  <c r="U1422" i="6"/>
  <c r="V1422" i="6" s="1"/>
  <c r="W1422" i="6" s="1"/>
  <c r="O1422" i="6"/>
  <c r="O348" i="6"/>
  <c r="U348" i="6"/>
  <c r="V348" i="6" s="1"/>
  <c r="W348" i="6" s="1"/>
  <c r="O865" i="6"/>
  <c r="U865" i="6"/>
  <c r="V865" i="6" s="1"/>
  <c r="W865" i="6" s="1"/>
  <c r="U413" i="6"/>
  <c r="V413" i="6" s="1"/>
  <c r="W413" i="6" s="1"/>
  <c r="O413" i="6"/>
  <c r="P413" i="6" s="1"/>
  <c r="T413" i="6" s="1"/>
  <c r="U1212" i="6"/>
  <c r="V1212" i="6" s="1"/>
  <c r="W1212" i="6" s="1"/>
  <c r="O1212" i="6"/>
  <c r="O48" i="6"/>
  <c r="P48" i="6" s="1"/>
  <c r="T48" i="6" s="1"/>
  <c r="U48" i="6"/>
  <c r="V48" i="6" s="1"/>
  <c r="W48" i="6" s="1"/>
  <c r="U1873" i="6"/>
  <c r="V1873" i="6" s="1"/>
  <c r="W1873" i="6" s="1"/>
  <c r="O1873" i="6"/>
  <c r="O328" i="6"/>
  <c r="P328" i="6" s="1"/>
  <c r="T328" i="6" s="1"/>
  <c r="U328" i="6"/>
  <c r="V328" i="6" s="1"/>
  <c r="W328" i="6" s="1"/>
  <c r="U219" i="6"/>
  <c r="V219" i="6" s="1"/>
  <c r="W219" i="6" s="1"/>
  <c r="O219" i="6"/>
  <c r="U1729" i="6"/>
  <c r="V1729" i="6" s="1"/>
  <c r="W1729" i="6" s="1"/>
  <c r="O1729" i="6"/>
  <c r="O2239" i="6"/>
  <c r="U2239" i="6"/>
  <c r="V2239" i="6" s="1"/>
  <c r="W2239" i="6" s="1"/>
  <c r="U557" i="6"/>
  <c r="V557" i="6" s="1"/>
  <c r="W557" i="6" s="1"/>
  <c r="O557" i="6"/>
  <c r="U2129" i="6"/>
  <c r="V2129" i="6" s="1"/>
  <c r="W2129" i="6" s="1"/>
  <c r="O2129" i="6"/>
  <c r="P2129" i="6" s="1"/>
  <c r="T2129" i="6" s="1"/>
  <c r="U2181" i="6"/>
  <c r="V2181" i="6" s="1"/>
  <c r="W2181" i="6" s="1"/>
  <c r="O2181" i="6"/>
  <c r="P2181" i="6" s="1"/>
  <c r="T2181" i="6" s="1"/>
  <c r="O64" i="6"/>
  <c r="U64" i="6"/>
  <c r="V64" i="6" s="1"/>
  <c r="W64" i="6" s="1"/>
  <c r="O1519" i="6"/>
  <c r="U1519" i="6"/>
  <c r="V1519" i="6" s="1"/>
  <c r="W1519" i="6" s="1"/>
  <c r="O2143" i="6"/>
  <c r="P2143" i="6" s="1"/>
  <c r="T2143" i="6" s="1"/>
  <c r="U2143" i="6"/>
  <c r="V2143" i="6" s="1"/>
  <c r="W2143" i="6" s="1"/>
  <c r="O1116" i="6"/>
  <c r="U1116" i="6"/>
  <c r="V1116" i="6" s="1"/>
  <c r="W1116" i="6" s="1"/>
  <c r="O1556" i="6"/>
  <c r="P1556" i="6" s="1"/>
  <c r="T1556" i="6" s="1"/>
  <c r="U1556" i="6"/>
  <c r="V1556" i="6" s="1"/>
  <c r="W1556" i="6" s="1"/>
  <c r="U863" i="6"/>
  <c r="V863" i="6" s="1"/>
  <c r="W863" i="6" s="1"/>
  <c r="O863" i="6"/>
  <c r="O575" i="6"/>
  <c r="U575" i="6"/>
  <c r="V575" i="6" s="1"/>
  <c r="W575" i="6" s="1"/>
  <c r="O1900" i="6"/>
  <c r="P1900" i="6" s="1"/>
  <c r="T1900" i="6" s="1"/>
  <c r="U1900" i="6"/>
  <c r="V1900" i="6" s="1"/>
  <c r="W1900" i="6" s="1"/>
  <c r="O908" i="6"/>
  <c r="P908" i="6" s="1"/>
  <c r="T908" i="6" s="1"/>
  <c r="U908" i="6"/>
  <c r="V908" i="6" s="1"/>
  <c r="W908" i="6" s="1"/>
  <c r="O862" i="6"/>
  <c r="P862" i="6" s="1"/>
  <c r="T862" i="6" s="1"/>
  <c r="U862" i="6"/>
  <c r="V862" i="6" s="1"/>
  <c r="W862" i="6" s="1"/>
  <c r="U568" i="6"/>
  <c r="V568" i="6" s="1"/>
  <c r="W568" i="6" s="1"/>
  <c r="O568" i="6"/>
  <c r="U1273" i="6"/>
  <c r="V1273" i="6" s="1"/>
  <c r="W1273" i="6" s="1"/>
  <c r="O1273" i="6"/>
  <c r="P1273" i="6" s="1"/>
  <c r="T1273" i="6" s="1"/>
  <c r="U1002" i="6"/>
  <c r="V1002" i="6" s="1"/>
  <c r="W1002" i="6" s="1"/>
  <c r="O1002" i="6"/>
  <c r="U1539" i="6"/>
  <c r="V1539" i="6" s="1"/>
  <c r="W1539" i="6" s="1"/>
  <c r="O1539" i="6"/>
  <c r="U124" i="6"/>
  <c r="V124" i="6" s="1"/>
  <c r="W124" i="6" s="1"/>
  <c r="O124" i="6"/>
  <c r="O2064" i="6"/>
  <c r="U2064" i="6"/>
  <c r="V2064" i="6" s="1"/>
  <c r="W2064" i="6" s="1"/>
  <c r="O2016" i="6"/>
  <c r="P2016" i="6" s="1"/>
  <c r="T2016" i="6" s="1"/>
  <c r="U2016" i="6"/>
  <c r="V2016" i="6" s="1"/>
  <c r="W2016" i="6" s="1"/>
  <c r="O720" i="6"/>
  <c r="U720" i="6"/>
  <c r="V720" i="6" s="1"/>
  <c r="W720" i="6" s="1"/>
  <c r="U2223" i="6"/>
  <c r="V2223" i="6" s="1"/>
  <c r="W2223" i="6" s="1"/>
  <c r="O2223" i="6"/>
  <c r="U1411" i="6"/>
  <c r="V1411" i="6" s="1"/>
  <c r="W1411" i="6" s="1"/>
  <c r="O1411" i="6"/>
  <c r="O846" i="6"/>
  <c r="U846" i="6"/>
  <c r="V846" i="6" s="1"/>
  <c r="W846" i="6" s="1"/>
  <c r="U433" i="6"/>
  <c r="V433" i="6" s="1"/>
  <c r="W433" i="6" s="1"/>
  <c r="O433" i="6"/>
  <c r="O2249" i="6"/>
  <c r="U2249" i="6"/>
  <c r="V2249" i="6" s="1"/>
  <c r="W2249" i="6" s="1"/>
  <c r="U1024" i="6"/>
  <c r="V1024" i="6" s="1"/>
  <c r="W1024" i="6" s="1"/>
  <c r="O1024" i="6"/>
  <c r="O2286" i="6"/>
  <c r="P2286" i="6" s="1"/>
  <c r="T2286" i="6" s="1"/>
  <c r="U2286" i="6"/>
  <c r="V2286" i="6" s="1"/>
  <c r="W2286" i="6" s="1"/>
  <c r="O2085" i="6"/>
  <c r="U2085" i="6"/>
  <c r="V2085" i="6" s="1"/>
  <c r="W2085" i="6" s="1"/>
  <c r="U334" i="6"/>
  <c r="V334" i="6" s="1"/>
  <c r="W334" i="6" s="1"/>
  <c r="O334" i="6"/>
  <c r="O2290" i="6"/>
  <c r="P2290" i="6" s="1"/>
  <c r="T2290" i="6" s="1"/>
  <c r="U2290" i="6"/>
  <c r="V2290" i="6" s="1"/>
  <c r="W2290" i="6" s="1"/>
  <c r="O2169" i="6"/>
  <c r="P2169" i="6" s="1"/>
  <c r="T2169" i="6" s="1"/>
  <c r="U2169" i="6"/>
  <c r="V2169" i="6" s="1"/>
  <c r="W2169" i="6" s="1"/>
  <c r="U1573" i="6"/>
  <c r="V1573" i="6" s="1"/>
  <c r="W1573" i="6" s="1"/>
  <c r="O1573" i="6"/>
  <c r="P1573" i="6" s="1"/>
  <c r="T1573" i="6" s="1"/>
  <c r="U775" i="6"/>
  <c r="V775" i="6" s="1"/>
  <c r="W775" i="6" s="1"/>
  <c r="O775" i="6"/>
  <c r="O675" i="6"/>
  <c r="U675" i="6"/>
  <c r="V675" i="6" s="1"/>
  <c r="W675" i="6" s="1"/>
  <c r="U2305" i="6"/>
  <c r="V2305" i="6" s="1"/>
  <c r="W2305" i="6" s="1"/>
  <c r="O2305" i="6"/>
  <c r="P2305" i="6" s="1"/>
  <c r="T2305" i="6" s="1"/>
  <c r="O1131" i="6"/>
  <c r="U1131" i="6"/>
  <c r="V1131" i="6" s="1"/>
  <c r="W1131" i="6" s="1"/>
  <c r="U345" i="6"/>
  <c r="V345" i="6" s="1"/>
  <c r="W345" i="6" s="1"/>
  <c r="O345" i="6"/>
  <c r="P345" i="6" s="1"/>
  <c r="T345" i="6" s="1"/>
  <c r="U395" i="6"/>
  <c r="V395" i="6" s="1"/>
  <c r="W395" i="6" s="1"/>
  <c r="O395" i="6"/>
  <c r="P395" i="6" s="1"/>
  <c r="T395" i="6" s="1"/>
  <c r="U1718" i="6"/>
  <c r="V1718" i="6" s="1"/>
  <c r="W1718" i="6" s="1"/>
  <c r="O1718" i="6"/>
  <c r="U909" i="6"/>
  <c r="V909" i="6" s="1"/>
  <c r="W909" i="6" s="1"/>
  <c r="O909" i="6"/>
  <c r="U213" i="6"/>
  <c r="V213" i="6" s="1"/>
  <c r="W213" i="6" s="1"/>
  <c r="O213" i="6"/>
  <c r="U1169" i="6"/>
  <c r="V1169" i="6" s="1"/>
  <c r="W1169" i="6" s="1"/>
  <c r="O1169" i="6"/>
  <c r="U806" i="6"/>
  <c r="V806" i="6" s="1"/>
  <c r="W806" i="6" s="1"/>
  <c r="O806" i="6"/>
  <c r="O215" i="6"/>
  <c r="U215" i="6"/>
  <c r="V215" i="6" s="1"/>
  <c r="W215" i="6" s="1"/>
  <c r="O1176" i="6"/>
  <c r="U1176" i="6"/>
  <c r="V1176" i="6" s="1"/>
  <c r="W1176" i="6" s="1"/>
  <c r="U1987" i="6"/>
  <c r="V1987" i="6" s="1"/>
  <c r="W1987" i="6" s="1"/>
  <c r="O1987" i="6"/>
  <c r="P1987" i="6" s="1"/>
  <c r="T1987" i="6" s="1"/>
  <c r="U365" i="6"/>
  <c r="V365" i="6" s="1"/>
  <c r="W365" i="6" s="1"/>
  <c r="O365" i="6"/>
  <c r="U915" i="6"/>
  <c r="V915" i="6" s="1"/>
  <c r="W915" i="6" s="1"/>
  <c r="O915" i="6"/>
  <c r="P915" i="6" s="1"/>
  <c r="T915" i="6" s="1"/>
  <c r="O601" i="6"/>
  <c r="U601" i="6"/>
  <c r="V601" i="6" s="1"/>
  <c r="W601" i="6" s="1"/>
  <c r="O725" i="6"/>
  <c r="U725" i="6"/>
  <c r="V725" i="6" s="1"/>
  <c r="W725" i="6" s="1"/>
  <c r="O1052" i="6"/>
  <c r="U1052" i="6"/>
  <c r="V1052" i="6" s="1"/>
  <c r="W1052" i="6" s="1"/>
  <c r="O1249" i="6"/>
  <c r="U1249" i="6"/>
  <c r="V1249" i="6" s="1"/>
  <c r="W1249" i="6" s="1"/>
  <c r="U311" i="6"/>
  <c r="V311" i="6" s="1"/>
  <c r="W311" i="6" s="1"/>
  <c r="O311" i="6"/>
  <c r="O868" i="6"/>
  <c r="U868" i="6"/>
  <c r="V868" i="6" s="1"/>
  <c r="W868" i="6" s="1"/>
  <c r="U1640" i="6"/>
  <c r="V1640" i="6" s="1"/>
  <c r="W1640" i="6" s="1"/>
  <c r="O1640" i="6"/>
  <c r="U1142" i="6"/>
  <c r="V1142" i="6" s="1"/>
  <c r="W1142" i="6" s="1"/>
  <c r="O1142" i="6"/>
  <c r="U2230" i="6"/>
  <c r="V2230" i="6" s="1"/>
  <c r="W2230" i="6" s="1"/>
  <c r="O2230" i="6"/>
  <c r="O898" i="6"/>
  <c r="P898" i="6" s="1"/>
  <c r="T898" i="6" s="1"/>
  <c r="U898" i="6"/>
  <c r="V898" i="6" s="1"/>
  <c r="W898" i="6" s="1"/>
  <c r="O689" i="6"/>
  <c r="U689" i="6"/>
  <c r="V689" i="6" s="1"/>
  <c r="W689" i="6" s="1"/>
  <c r="U1726" i="6"/>
  <c r="V1726" i="6" s="1"/>
  <c r="W1726" i="6" s="1"/>
  <c r="O1726" i="6"/>
  <c r="P1726" i="6" s="1"/>
  <c r="T1726" i="6" s="1"/>
  <c r="O1426" i="6"/>
  <c r="U1426" i="6"/>
  <c r="V1426" i="6" s="1"/>
  <c r="W1426" i="6" s="1"/>
  <c r="O1200" i="6"/>
  <c r="U1200" i="6"/>
  <c r="V1200" i="6" s="1"/>
  <c r="W1200" i="6" s="1"/>
  <c r="O649" i="6"/>
  <c r="U649" i="6"/>
  <c r="V649" i="6" s="1"/>
  <c r="W649" i="6" s="1"/>
  <c r="O755" i="6"/>
  <c r="U755" i="6"/>
  <c r="V755" i="6" s="1"/>
  <c r="W755" i="6" s="1"/>
  <c r="U2029" i="6"/>
  <c r="V2029" i="6" s="1"/>
  <c r="W2029" i="6" s="1"/>
  <c r="O2029" i="6"/>
  <c r="P2029" i="6" s="1"/>
  <c r="T2029" i="6" s="1"/>
  <c r="U1138" i="6"/>
  <c r="V1138" i="6" s="1"/>
  <c r="W1138" i="6" s="1"/>
  <c r="O1138" i="6"/>
  <c r="O1654" i="6"/>
  <c r="U1654" i="6"/>
  <c r="V1654" i="6" s="1"/>
  <c r="W1654" i="6" s="1"/>
  <c r="U2072" i="6"/>
  <c r="V2072" i="6" s="1"/>
  <c r="W2072" i="6" s="1"/>
  <c r="O2072" i="6"/>
  <c r="U2074" i="6"/>
  <c r="V2074" i="6" s="1"/>
  <c r="W2074" i="6" s="1"/>
  <c r="O2074" i="6"/>
  <c r="O901" i="6"/>
  <c r="U901" i="6"/>
  <c r="V901" i="6" s="1"/>
  <c r="W901" i="6" s="1"/>
  <c r="U655" i="6"/>
  <c r="V655" i="6" s="1"/>
  <c r="W655" i="6" s="1"/>
  <c r="O655" i="6"/>
  <c r="P655" i="6" s="1"/>
  <c r="T655" i="6" s="1"/>
  <c r="O615" i="6"/>
  <c r="P615" i="6" s="1"/>
  <c r="T615" i="6" s="1"/>
  <c r="U615" i="6"/>
  <c r="V615" i="6" s="1"/>
  <c r="W615" i="6" s="1"/>
  <c r="O2310" i="6"/>
  <c r="P2310" i="6" s="1"/>
  <c r="T2310" i="6" s="1"/>
  <c r="U2310" i="6"/>
  <c r="V2310" i="6" s="1"/>
  <c r="W2310" i="6" s="1"/>
  <c r="U1655" i="6"/>
  <c r="V1655" i="6" s="1"/>
  <c r="W1655" i="6" s="1"/>
  <c r="O1655" i="6"/>
  <c r="O1683" i="6"/>
  <c r="U1683" i="6"/>
  <c r="V1683" i="6" s="1"/>
  <c r="W1683" i="6" s="1"/>
  <c r="U547" i="6"/>
  <c r="V547" i="6" s="1"/>
  <c r="W547" i="6" s="1"/>
  <c r="O547" i="6"/>
  <c r="P547" i="6" s="1"/>
  <c r="T547" i="6" s="1"/>
  <c r="U1924" i="6"/>
  <c r="V1924" i="6" s="1"/>
  <c r="W1924" i="6" s="1"/>
  <c r="O1924" i="6"/>
  <c r="O1894" i="6"/>
  <c r="U1894" i="6"/>
  <c r="V1894" i="6" s="1"/>
  <c r="W1894" i="6" s="1"/>
  <c r="O886" i="6"/>
  <c r="U886" i="6"/>
  <c r="V886" i="6" s="1"/>
  <c r="W886" i="6" s="1"/>
  <c r="U463" i="6"/>
  <c r="V463" i="6" s="1"/>
  <c r="W463" i="6" s="1"/>
  <c r="O463" i="6"/>
  <c r="P463" i="6" s="1"/>
  <c r="T463" i="6" s="1"/>
  <c r="U1171" i="6"/>
  <c r="V1171" i="6" s="1"/>
  <c r="W1171" i="6" s="1"/>
  <c r="O1171" i="6"/>
  <c r="U1134" i="6"/>
  <c r="V1134" i="6" s="1"/>
  <c r="W1134" i="6" s="1"/>
  <c r="O1134" i="6"/>
  <c r="O1547" i="6"/>
  <c r="U1547" i="6"/>
  <c r="V1547" i="6" s="1"/>
  <c r="W1547" i="6" s="1"/>
  <c r="O208" i="6"/>
  <c r="P208" i="6" s="1"/>
  <c r="T208" i="6" s="1"/>
  <c r="U208" i="6"/>
  <c r="V208" i="6" s="1"/>
  <c r="W208" i="6" s="1"/>
  <c r="O2334" i="6"/>
  <c r="U2334" i="6"/>
  <c r="V2334" i="6" s="1"/>
  <c r="W2334" i="6" s="1"/>
  <c r="O2235" i="6"/>
  <c r="U2235" i="6"/>
  <c r="V2235" i="6" s="1"/>
  <c r="W2235" i="6" s="1"/>
  <c r="O475" i="6"/>
  <c r="U475" i="6"/>
  <c r="V475" i="6" s="1"/>
  <c r="W475" i="6" s="1"/>
  <c r="O513" i="6"/>
  <c r="U513" i="6"/>
  <c r="V513" i="6" s="1"/>
  <c r="W513" i="6" s="1"/>
  <c r="U1574" i="6"/>
  <c r="V1574" i="6" s="1"/>
  <c r="W1574" i="6" s="1"/>
  <c r="O1574" i="6"/>
  <c r="U409" i="6"/>
  <c r="V409" i="6" s="1"/>
  <c r="W409" i="6" s="1"/>
  <c r="O409" i="6"/>
  <c r="U1898" i="6"/>
  <c r="V1898" i="6" s="1"/>
  <c r="W1898" i="6" s="1"/>
  <c r="O1898" i="6"/>
  <c r="P1898" i="6" s="1"/>
  <c r="T1898" i="6" s="1"/>
  <c r="O651" i="6"/>
  <c r="U651" i="6"/>
  <c r="V651" i="6" s="1"/>
  <c r="W651" i="6" s="1"/>
  <c r="O2232" i="6"/>
  <c r="U2232" i="6"/>
  <c r="V2232" i="6" s="1"/>
  <c r="W2232" i="6" s="1"/>
  <c r="O1763" i="6"/>
  <c r="P1763" i="6" s="1"/>
  <c r="T1763" i="6" s="1"/>
  <c r="U1763" i="6"/>
  <c r="V1763" i="6" s="1"/>
  <c r="W1763" i="6" s="1"/>
  <c r="O1117" i="6"/>
  <c r="U1117" i="6"/>
  <c r="V1117" i="6" s="1"/>
  <c r="W1117" i="6" s="1"/>
  <c r="U1777" i="6"/>
  <c r="V1777" i="6" s="1"/>
  <c r="W1777" i="6" s="1"/>
  <c r="O1777" i="6"/>
  <c r="O52" i="6"/>
  <c r="U52" i="6"/>
  <c r="V52" i="6" s="1"/>
  <c r="W52" i="6" s="1"/>
  <c r="U487" i="6"/>
  <c r="V487" i="6" s="1"/>
  <c r="W487" i="6" s="1"/>
  <c r="O487" i="6"/>
  <c r="U1779" i="6"/>
  <c r="V1779" i="6" s="1"/>
  <c r="W1779" i="6" s="1"/>
  <c r="O1779" i="6"/>
  <c r="O1358" i="6"/>
  <c r="U1358" i="6"/>
  <c r="V1358" i="6" s="1"/>
  <c r="W1358" i="6" s="1"/>
  <c r="U2278" i="6"/>
  <c r="V2278" i="6" s="1"/>
  <c r="W2278" i="6" s="1"/>
  <c r="O2278" i="6"/>
  <c r="P2278" i="6" s="1"/>
  <c r="T2278" i="6" s="1"/>
  <c r="O66" i="6"/>
  <c r="U66" i="6"/>
  <c r="V66" i="6" s="1"/>
  <c r="W66" i="6" s="1"/>
  <c r="U1151" i="6"/>
  <c r="V1151" i="6" s="1"/>
  <c r="W1151" i="6" s="1"/>
  <c r="O1151" i="6"/>
  <c r="P1151" i="6" s="1"/>
  <c r="T1151" i="6" s="1"/>
  <c r="U1562" i="6"/>
  <c r="V1562" i="6" s="1"/>
  <c r="W1562" i="6" s="1"/>
  <c r="O1562" i="6"/>
  <c r="O1739" i="6"/>
  <c r="U1739" i="6"/>
  <c r="V1739" i="6" s="1"/>
  <c r="W1739" i="6" s="1"/>
  <c r="O734" i="6"/>
  <c r="U734" i="6"/>
  <c r="V734" i="6" s="1"/>
  <c r="W734" i="6" s="1"/>
  <c r="O2283" i="6"/>
  <c r="U2283" i="6"/>
  <c r="V2283" i="6" s="1"/>
  <c r="W2283" i="6" s="1"/>
  <c r="U417" i="6"/>
  <c r="V417" i="6" s="1"/>
  <c r="W417" i="6" s="1"/>
  <c r="O417" i="6"/>
  <c r="U434" i="6"/>
  <c r="V434" i="6" s="1"/>
  <c r="W434" i="6" s="1"/>
  <c r="O434" i="6"/>
  <c r="U2131" i="6"/>
  <c r="V2131" i="6" s="1"/>
  <c r="W2131" i="6" s="1"/>
  <c r="O2131" i="6"/>
  <c r="U1429" i="6"/>
  <c r="V1429" i="6" s="1"/>
  <c r="W1429" i="6" s="1"/>
  <c r="O1429" i="6"/>
  <c r="O1859" i="6"/>
  <c r="U1859" i="6"/>
  <c r="V1859" i="6" s="1"/>
  <c r="W1859" i="6" s="1"/>
  <c r="O643" i="6"/>
  <c r="U643" i="6"/>
  <c r="V643" i="6" s="1"/>
  <c r="W643" i="6" s="1"/>
  <c r="U1037" i="6"/>
  <c r="V1037" i="6" s="1"/>
  <c r="W1037" i="6" s="1"/>
  <c r="O1037" i="6"/>
  <c r="P1037" i="6" s="1"/>
  <c r="T1037" i="6" s="1"/>
  <c r="O1869" i="6"/>
  <c r="P1869" i="6" s="1"/>
  <c r="T1869" i="6" s="1"/>
  <c r="U1869" i="6"/>
  <c r="V1869" i="6" s="1"/>
  <c r="W1869" i="6" s="1"/>
  <c r="O1209" i="6"/>
  <c r="P1209" i="6" s="1"/>
  <c r="T1209" i="6" s="1"/>
  <c r="U1209" i="6"/>
  <c r="V1209" i="6" s="1"/>
  <c r="W1209" i="6" s="1"/>
  <c r="O1747" i="6"/>
  <c r="U1747" i="6"/>
  <c r="V1747" i="6" s="1"/>
  <c r="W1747" i="6" s="1"/>
  <c r="U1376" i="6"/>
  <c r="V1376" i="6" s="1"/>
  <c r="W1376" i="6" s="1"/>
  <c r="O1376" i="6"/>
  <c r="U1107" i="6"/>
  <c r="V1107" i="6" s="1"/>
  <c r="W1107" i="6" s="1"/>
  <c r="O1107" i="6"/>
  <c r="P1107" i="6" s="1"/>
  <c r="T1107" i="6" s="1"/>
  <c r="U1139" i="6"/>
  <c r="V1139" i="6" s="1"/>
  <c r="W1139" i="6" s="1"/>
  <c r="O1139" i="6"/>
  <c r="U338" i="6"/>
  <c r="V338" i="6" s="1"/>
  <c r="W338" i="6" s="1"/>
  <c r="O338" i="6"/>
  <c r="O2300" i="6"/>
  <c r="U2300" i="6"/>
  <c r="V2300" i="6" s="1"/>
  <c r="W2300" i="6" s="1"/>
  <c r="U1367" i="6"/>
  <c r="V1367" i="6" s="1"/>
  <c r="W1367" i="6" s="1"/>
  <c r="O1367" i="6"/>
  <c r="O918" i="6"/>
  <c r="U918" i="6"/>
  <c r="V918" i="6" s="1"/>
  <c r="W918" i="6" s="1"/>
  <c r="U1517" i="6"/>
  <c r="V1517" i="6" s="1"/>
  <c r="W1517" i="6" s="1"/>
  <c r="O1517" i="6"/>
  <c r="P1517" i="6" s="1"/>
  <c r="T1517" i="6" s="1"/>
  <c r="O1905" i="6"/>
  <c r="U1905" i="6"/>
  <c r="V1905" i="6" s="1"/>
  <c r="W1905" i="6" s="1"/>
  <c r="U921" i="6"/>
  <c r="V921" i="6" s="1"/>
  <c r="W921" i="6" s="1"/>
  <c r="O921" i="6"/>
  <c r="O1470" i="6"/>
  <c r="U1470" i="6"/>
  <c r="V1470" i="6" s="1"/>
  <c r="W1470" i="6" s="1"/>
  <c r="O2336" i="6"/>
  <c r="U2336" i="6"/>
  <c r="V2336" i="6" s="1"/>
  <c r="W2336" i="6" s="1"/>
  <c r="O87" i="6"/>
  <c r="U87" i="6"/>
  <c r="V87" i="6" s="1"/>
  <c r="W87" i="6" s="1"/>
  <c r="U1717" i="6"/>
  <c r="V1717" i="6" s="1"/>
  <c r="W1717" i="6" s="1"/>
  <c r="O1717" i="6"/>
  <c r="U1016" i="6"/>
  <c r="V1016" i="6" s="1"/>
  <c r="W1016" i="6" s="1"/>
  <c r="O1016" i="6"/>
  <c r="O2008" i="6"/>
  <c r="U2008" i="6"/>
  <c r="V2008" i="6" s="1"/>
  <c r="W2008" i="6" s="1"/>
  <c r="U2189" i="6"/>
  <c r="V2189" i="6" s="1"/>
  <c r="W2189" i="6" s="1"/>
  <c r="O2189" i="6"/>
  <c r="U1532" i="6"/>
  <c r="V1532" i="6" s="1"/>
  <c r="W1532" i="6" s="1"/>
  <c r="O1532" i="6"/>
  <c r="P1532" i="6" s="1"/>
  <c r="T1532" i="6" s="1"/>
  <c r="O1360" i="6"/>
  <c r="U1360" i="6"/>
  <c r="V1360" i="6" s="1"/>
  <c r="W1360" i="6" s="1"/>
  <c r="O1761" i="6"/>
  <c r="U1761" i="6"/>
  <c r="V1761" i="6" s="1"/>
  <c r="W1761" i="6" s="1"/>
  <c r="U573" i="6"/>
  <c r="V573" i="6" s="1"/>
  <c r="W573" i="6" s="1"/>
  <c r="O573" i="6"/>
  <c r="U2125" i="6"/>
  <c r="V2125" i="6" s="1"/>
  <c r="W2125" i="6" s="1"/>
  <c r="O2125" i="6"/>
  <c r="P2125" i="6" s="1"/>
  <c r="T2125" i="6" s="1"/>
  <c r="O296" i="6"/>
  <c r="U296" i="6"/>
  <c r="V296" i="6" s="1"/>
  <c r="W296" i="6" s="1"/>
  <c r="U252" i="6"/>
  <c r="V252" i="6" s="1"/>
  <c r="W252" i="6" s="1"/>
  <c r="O252" i="6"/>
  <c r="U890" i="6"/>
  <c r="V890" i="6" s="1"/>
  <c r="W890" i="6" s="1"/>
  <c r="O890" i="6"/>
  <c r="P890" i="6" s="1"/>
  <c r="T890" i="6" s="1"/>
  <c r="O1196" i="6"/>
  <c r="P1196" i="6" s="1"/>
  <c r="T1196" i="6" s="1"/>
  <c r="U1196" i="6"/>
  <c r="V1196" i="6" s="1"/>
  <c r="W1196" i="6" s="1"/>
  <c r="O536" i="6"/>
  <c r="U536" i="6"/>
  <c r="V536" i="6" s="1"/>
  <c r="W536" i="6" s="1"/>
  <c r="U375" i="6"/>
  <c r="V375" i="6" s="1"/>
  <c r="W375" i="6" s="1"/>
  <c r="O375" i="6"/>
  <c r="O2042" i="6"/>
  <c r="U2042" i="6"/>
  <c r="V2042" i="6" s="1"/>
  <c r="W2042" i="6" s="1"/>
  <c r="U519" i="6"/>
  <c r="V519" i="6" s="1"/>
  <c r="W519" i="6" s="1"/>
  <c r="O519" i="6"/>
  <c r="P519" i="6" s="1"/>
  <c r="T519" i="6" s="1"/>
  <c r="O540" i="6"/>
  <c r="U540" i="6"/>
  <c r="V540" i="6" s="1"/>
  <c r="W540" i="6" s="1"/>
  <c r="O1627" i="6"/>
  <c r="P1627" i="6" s="1"/>
  <c r="T1627" i="6" s="1"/>
  <c r="U1627" i="6"/>
  <c r="V1627" i="6" s="1"/>
  <c r="W1627" i="6" s="1"/>
  <c r="U2080" i="6"/>
  <c r="V2080" i="6" s="1"/>
  <c r="W2080" i="6" s="1"/>
  <c r="O2080" i="6"/>
  <c r="U2272" i="6"/>
  <c r="V2272" i="6" s="1"/>
  <c r="W2272" i="6" s="1"/>
  <c r="O2272" i="6"/>
  <c r="P2272" i="6" s="1"/>
  <c r="T2272" i="6" s="1"/>
  <c r="U344" i="6"/>
  <c r="V344" i="6" s="1"/>
  <c r="W344" i="6" s="1"/>
  <c r="O344" i="6"/>
  <c r="U2303" i="6"/>
  <c r="V2303" i="6" s="1"/>
  <c r="W2303" i="6" s="1"/>
  <c r="O2303" i="6"/>
  <c r="P2303" i="6" s="1"/>
  <c r="T2303" i="6" s="1"/>
  <c r="U363" i="6"/>
  <c r="V363" i="6" s="1"/>
  <c r="W363" i="6" s="1"/>
  <c r="O363" i="6"/>
  <c r="P363" i="6" s="1"/>
  <c r="T363" i="6" s="1"/>
  <c r="U2254" i="6"/>
  <c r="V2254" i="6" s="1"/>
  <c r="W2254" i="6" s="1"/>
  <c r="O2254" i="6"/>
  <c r="U1526" i="6"/>
  <c r="V1526" i="6" s="1"/>
  <c r="W1526" i="6" s="1"/>
  <c r="O1526" i="6"/>
  <c r="P1526" i="6" s="1"/>
  <c r="T1526" i="6" s="1"/>
  <c r="O595" i="6"/>
  <c r="U595" i="6"/>
  <c r="V595" i="6" s="1"/>
  <c r="W595" i="6" s="1"/>
  <c r="U2317" i="6"/>
  <c r="V2317" i="6" s="1"/>
  <c r="W2317" i="6" s="1"/>
  <c r="O2317" i="6"/>
  <c r="P2317" i="6" s="1"/>
  <c r="T2317" i="6" s="1"/>
  <c r="O2044" i="6"/>
  <c r="P2044" i="6" s="1"/>
  <c r="T2044" i="6" s="1"/>
  <c r="U2044" i="6"/>
  <c r="V2044" i="6" s="1"/>
  <c r="W2044" i="6" s="1"/>
  <c r="U1896" i="6"/>
  <c r="V1896" i="6" s="1"/>
  <c r="W1896" i="6" s="1"/>
  <c r="O1896" i="6"/>
  <c r="U308" i="6"/>
  <c r="V308" i="6" s="1"/>
  <c r="W308" i="6" s="1"/>
  <c r="O308" i="6"/>
  <c r="U876" i="6"/>
  <c r="V876" i="6" s="1"/>
  <c r="W876" i="6" s="1"/>
  <c r="O876" i="6"/>
  <c r="U563" i="6"/>
  <c r="V563" i="6" s="1"/>
  <c r="W563" i="6" s="1"/>
  <c r="O563" i="6"/>
  <c r="O1155" i="6"/>
  <c r="U1155" i="6"/>
  <c r="V1155" i="6" s="1"/>
  <c r="W1155" i="6" s="1"/>
  <c r="U1406" i="6"/>
  <c r="V1406" i="6" s="1"/>
  <c r="W1406" i="6" s="1"/>
  <c r="O1406" i="6"/>
  <c r="P1406" i="6" s="1"/>
  <c r="T1406" i="6" s="1"/>
  <c r="U2228" i="6"/>
  <c r="V2228" i="6" s="1"/>
  <c r="W2228" i="6" s="1"/>
  <c r="O2228" i="6"/>
  <c r="O624" i="6"/>
  <c r="P624" i="6" s="1"/>
  <c r="T624" i="6" s="1"/>
  <c r="U624" i="6"/>
  <c r="V624" i="6" s="1"/>
  <c r="W624" i="6" s="1"/>
  <c r="O1362" i="6"/>
  <c r="U1362" i="6"/>
  <c r="V1362" i="6" s="1"/>
  <c r="W1362" i="6" s="1"/>
  <c r="O1868" i="6"/>
  <c r="U1868" i="6"/>
  <c r="V1868" i="6" s="1"/>
  <c r="W1868" i="6" s="1"/>
  <c r="U335" i="6"/>
  <c r="V335" i="6" s="1"/>
  <c r="W335" i="6" s="1"/>
  <c r="O335" i="6"/>
  <c r="O1159" i="6"/>
  <c r="U1159" i="6"/>
  <c r="V1159" i="6" s="1"/>
  <c r="W1159" i="6" s="1"/>
  <c r="U113" i="6"/>
  <c r="V113" i="6" s="1"/>
  <c r="W113" i="6" s="1"/>
  <c r="O113" i="6"/>
  <c r="P113" i="6" s="1"/>
  <c r="T113" i="6" s="1"/>
  <c r="O1758" i="6"/>
  <c r="U1758" i="6"/>
  <c r="V1758" i="6" s="1"/>
  <c r="W1758" i="6" s="1"/>
  <c r="O1587" i="6"/>
  <c r="U1587" i="6"/>
  <c r="V1587" i="6" s="1"/>
  <c r="W1587" i="6" s="1"/>
  <c r="O618" i="6"/>
  <c r="P618" i="6" s="1"/>
  <c r="T618" i="6" s="1"/>
  <c r="U618" i="6"/>
  <c r="V618" i="6" s="1"/>
  <c r="W618" i="6" s="1"/>
  <c r="O1364" i="6"/>
  <c r="U1364" i="6"/>
  <c r="V1364" i="6" s="1"/>
  <c r="W1364" i="6" s="1"/>
  <c r="U591" i="6"/>
  <c r="V591" i="6" s="1"/>
  <c r="W591" i="6" s="1"/>
  <c r="O591" i="6"/>
  <c r="P591" i="6" s="1"/>
  <c r="T591" i="6" s="1"/>
  <c r="U1179" i="6"/>
  <c r="V1179" i="6" s="1"/>
  <c r="W1179" i="6" s="1"/>
  <c r="O1179" i="6"/>
  <c r="P1179" i="6" s="1"/>
  <c r="T1179" i="6" s="1"/>
  <c r="O747" i="6"/>
  <c r="P747" i="6" s="1"/>
  <c r="T747" i="6" s="1"/>
  <c r="U747" i="6"/>
  <c r="V747" i="6" s="1"/>
  <c r="W747" i="6" s="1"/>
  <c r="U198" i="6"/>
  <c r="V198" i="6" s="1"/>
  <c r="W198" i="6" s="1"/>
  <c r="O198" i="6"/>
  <c r="O425" i="6"/>
  <c r="U425" i="6"/>
  <c r="V425" i="6" s="1"/>
  <c r="W425" i="6" s="1"/>
  <c r="O292" i="6"/>
  <c r="P292" i="6" s="1"/>
  <c r="T292" i="6" s="1"/>
  <c r="U292" i="6"/>
  <c r="V292" i="6" s="1"/>
  <c r="W292" i="6" s="1"/>
  <c r="U704" i="6"/>
  <c r="V704" i="6" s="1"/>
  <c r="W704" i="6" s="1"/>
  <c r="O704" i="6"/>
  <c r="U2201" i="6"/>
  <c r="V2201" i="6" s="1"/>
  <c r="W2201" i="6" s="1"/>
  <c r="O2201" i="6"/>
  <c r="O1471" i="6"/>
  <c r="U1471" i="6"/>
  <c r="V1471" i="6" s="1"/>
  <c r="W1471" i="6" s="1"/>
  <c r="O2304" i="6"/>
  <c r="P2304" i="6" s="1"/>
  <c r="T2304" i="6" s="1"/>
  <c r="U2304" i="6"/>
  <c r="V2304" i="6" s="1"/>
  <c r="W2304" i="6" s="1"/>
  <c r="O998" i="6"/>
  <c r="U998" i="6"/>
  <c r="V998" i="6" s="1"/>
  <c r="W998" i="6" s="1"/>
  <c r="O1135" i="6"/>
  <c r="P1135" i="6" s="1"/>
  <c r="T1135" i="6" s="1"/>
  <c r="U1135" i="6"/>
  <c r="V1135" i="6" s="1"/>
  <c r="W1135" i="6" s="1"/>
  <c r="O1899" i="6"/>
  <c r="P1899" i="6" s="1"/>
  <c r="T1899" i="6" s="1"/>
  <c r="U1899" i="6"/>
  <c r="V1899" i="6" s="1"/>
  <c r="W1899" i="6" s="1"/>
  <c r="O366" i="6"/>
  <c r="P366" i="6" s="1"/>
  <c r="T366" i="6" s="1"/>
  <c r="U366" i="6"/>
  <c r="V366" i="6" s="1"/>
  <c r="W366" i="6" s="1"/>
  <c r="O1160" i="6"/>
  <c r="P1160" i="6" s="1"/>
  <c r="T1160" i="6" s="1"/>
  <c r="U1160" i="6"/>
  <c r="V1160" i="6" s="1"/>
  <c r="W1160" i="6" s="1"/>
  <c r="U746" i="6"/>
  <c r="V746" i="6" s="1"/>
  <c r="W746" i="6" s="1"/>
  <c r="O746" i="6"/>
  <c r="P746" i="6" s="1"/>
  <c r="T746" i="6" s="1"/>
  <c r="O631" i="6"/>
  <c r="U631" i="6"/>
  <c r="V631" i="6" s="1"/>
  <c r="W631" i="6" s="1"/>
  <c r="O1130" i="6"/>
  <c r="U1130" i="6"/>
  <c r="V1130" i="6" s="1"/>
  <c r="W1130" i="6" s="1"/>
  <c r="O1592" i="6"/>
  <c r="P1592" i="6" s="1"/>
  <c r="T1592" i="6" s="1"/>
  <c r="U1592" i="6"/>
  <c r="V1592" i="6" s="1"/>
  <c r="W1592" i="6" s="1"/>
  <c r="U1201" i="6"/>
  <c r="V1201" i="6" s="1"/>
  <c r="W1201" i="6" s="1"/>
  <c r="O1201" i="6"/>
  <c r="P1201" i="6" s="1"/>
  <c r="T1201" i="6" s="1"/>
  <c r="O314" i="6"/>
  <c r="U314" i="6"/>
  <c r="V314" i="6" s="1"/>
  <c r="W314" i="6" s="1"/>
  <c r="U608" i="6"/>
  <c r="V608" i="6" s="1"/>
  <c r="W608" i="6" s="1"/>
  <c r="O608" i="6"/>
  <c r="O764" i="6"/>
  <c r="U764" i="6"/>
  <c r="V764" i="6" s="1"/>
  <c r="W764" i="6" s="1"/>
  <c r="U669" i="6"/>
  <c r="V669" i="6" s="1"/>
  <c r="W669" i="6" s="1"/>
  <c r="O669" i="6"/>
  <c r="P669" i="6" s="1"/>
  <c r="T669" i="6" s="1"/>
  <c r="U461" i="6"/>
  <c r="V461" i="6" s="1"/>
  <c r="W461" i="6" s="1"/>
  <c r="O461" i="6"/>
  <c r="P461" i="6" s="1"/>
  <c r="T461" i="6" s="1"/>
  <c r="U1982" i="6"/>
  <c r="V1982" i="6" s="1"/>
  <c r="W1982" i="6" s="1"/>
  <c r="O1982" i="6"/>
  <c r="P1982" i="6" s="1"/>
  <c r="T1982" i="6" s="1"/>
  <c r="O175" i="6"/>
  <c r="U175" i="6"/>
  <c r="V175" i="6" s="1"/>
  <c r="W175" i="6" s="1"/>
  <c r="U544" i="6"/>
  <c r="V544" i="6" s="1"/>
  <c r="W544" i="6" s="1"/>
  <c r="O544" i="6"/>
  <c r="O1955" i="6"/>
  <c r="U1955" i="6"/>
  <c r="V1955" i="6" s="1"/>
  <c r="W1955" i="6" s="1"/>
  <c r="O533" i="6"/>
  <c r="U533" i="6"/>
  <c r="V533" i="6" s="1"/>
  <c r="W533" i="6" s="1"/>
  <c r="U310" i="6"/>
  <c r="V310" i="6" s="1"/>
  <c r="W310" i="6" s="1"/>
  <c r="O310" i="6"/>
  <c r="U1780" i="6"/>
  <c r="V1780" i="6" s="1"/>
  <c r="W1780" i="6" s="1"/>
  <c r="O1780" i="6"/>
  <c r="U1393" i="6"/>
  <c r="V1393" i="6" s="1"/>
  <c r="W1393" i="6" s="1"/>
  <c r="O1393" i="6"/>
  <c r="P1393" i="6" s="1"/>
  <c r="T1393" i="6" s="1"/>
  <c r="O1410" i="6"/>
  <c r="P1410" i="6" s="1"/>
  <c r="T1410" i="6" s="1"/>
  <c r="U1410" i="6"/>
  <c r="V1410" i="6" s="1"/>
  <c r="W1410" i="6" s="1"/>
  <c r="U2004" i="6"/>
  <c r="V2004" i="6" s="1"/>
  <c r="W2004" i="6" s="1"/>
  <c r="O2004" i="6"/>
  <c r="O2315" i="6"/>
  <c r="U2315" i="6"/>
  <c r="V2315" i="6" s="1"/>
  <c r="W2315" i="6" s="1"/>
  <c r="O1554" i="6"/>
  <c r="U1554" i="6"/>
  <c r="V1554" i="6" s="1"/>
  <c r="W1554" i="6" s="1"/>
  <c r="U778" i="6"/>
  <c r="V778" i="6" s="1"/>
  <c r="W778" i="6" s="1"/>
  <c r="O778" i="6"/>
  <c r="O853" i="6"/>
  <c r="U853" i="6"/>
  <c r="V853" i="6" s="1"/>
  <c r="W853" i="6" s="1"/>
  <c r="U1225" i="6"/>
  <c r="V1225" i="6" s="1"/>
  <c r="W1225" i="6" s="1"/>
  <c r="O1225" i="6"/>
  <c r="O1764" i="6"/>
  <c r="U1764" i="6"/>
  <c r="V1764" i="6" s="1"/>
  <c r="W1764" i="6" s="1"/>
  <c r="U2206" i="6"/>
  <c r="V2206" i="6" s="1"/>
  <c r="W2206" i="6" s="1"/>
  <c r="O2206" i="6"/>
  <c r="U1391" i="6"/>
  <c r="V1391" i="6" s="1"/>
  <c r="W1391" i="6" s="1"/>
  <c r="O1391" i="6"/>
  <c r="O2130" i="6"/>
  <c r="U2130" i="6"/>
  <c r="V2130" i="6" s="1"/>
  <c r="W2130" i="6" s="1"/>
  <c r="O1272" i="6"/>
  <c r="U1272" i="6"/>
  <c r="V1272" i="6" s="1"/>
  <c r="W1272" i="6" s="1"/>
  <c r="U427" i="6"/>
  <c r="V427" i="6" s="1"/>
  <c r="W427" i="6" s="1"/>
  <c r="O427" i="6"/>
  <c r="U748" i="6"/>
  <c r="V748" i="6" s="1"/>
  <c r="W748" i="6" s="1"/>
  <c r="O748" i="6"/>
  <c r="U1403" i="6"/>
  <c r="V1403" i="6" s="1"/>
  <c r="W1403" i="6" s="1"/>
  <c r="O1403" i="6"/>
  <c r="P1403" i="6" s="1"/>
  <c r="T1403" i="6" s="1"/>
  <c r="O360" i="6"/>
  <c r="U360" i="6"/>
  <c r="V360" i="6" s="1"/>
  <c r="W360" i="6" s="1"/>
  <c r="U705" i="6"/>
  <c r="V705" i="6" s="1"/>
  <c r="W705" i="6" s="1"/>
  <c r="O705" i="6"/>
  <c r="P705" i="6" s="1"/>
  <c r="T705" i="6" s="1"/>
  <c r="O662" i="6"/>
  <c r="U662" i="6"/>
  <c r="V662" i="6" s="1"/>
  <c r="W662" i="6" s="1"/>
  <c r="O1903" i="6"/>
  <c r="U1903" i="6"/>
  <c r="V1903" i="6" s="1"/>
  <c r="W1903" i="6" s="1"/>
  <c r="U2264" i="6"/>
  <c r="V2264" i="6" s="1"/>
  <c r="W2264" i="6" s="1"/>
  <c r="O2264" i="6"/>
  <c r="U535" i="6"/>
  <c r="V535" i="6" s="1"/>
  <c r="W535" i="6" s="1"/>
  <c r="O535" i="6"/>
  <c r="O281" i="6"/>
  <c r="U281" i="6"/>
  <c r="V281" i="6" s="1"/>
  <c r="W281" i="6" s="1"/>
  <c r="O51" i="6"/>
  <c r="U51" i="6"/>
  <c r="V51" i="6" s="1"/>
  <c r="W51" i="6" s="1"/>
  <c r="O1959" i="6"/>
  <c r="U1959" i="6"/>
  <c r="V1959" i="6" s="1"/>
  <c r="W1959" i="6" s="1"/>
  <c r="O2127" i="6"/>
  <c r="U2127" i="6"/>
  <c r="V2127" i="6" s="1"/>
  <c r="W2127" i="6" s="1"/>
  <c r="U1665" i="6"/>
  <c r="V1665" i="6" s="1"/>
  <c r="W1665" i="6" s="1"/>
  <c r="O1665" i="6"/>
  <c r="P1665" i="6" s="1"/>
  <c r="T1665" i="6" s="1"/>
  <c r="O462" i="6"/>
  <c r="P462" i="6" s="1"/>
  <c r="T462" i="6" s="1"/>
  <c r="U462" i="6"/>
  <c r="V462" i="6" s="1"/>
  <c r="W462" i="6" s="1"/>
  <c r="U1321" i="6"/>
  <c r="V1321" i="6" s="1"/>
  <c r="W1321" i="6" s="1"/>
  <c r="O1321" i="6"/>
  <c r="P1321" i="6" s="1"/>
  <c r="T1321" i="6" s="1"/>
  <c r="O905" i="6"/>
  <c r="U905" i="6"/>
  <c r="V905" i="6" s="1"/>
  <c r="W905" i="6" s="1"/>
  <c r="U354" i="6"/>
  <c r="V354" i="6" s="1"/>
  <c r="W354" i="6" s="1"/>
  <c r="O354" i="6"/>
  <c r="U378" i="6"/>
  <c r="V378" i="6" s="1"/>
  <c r="W378" i="6" s="1"/>
  <c r="O378" i="6"/>
  <c r="U470" i="6"/>
  <c r="V470" i="6" s="1"/>
  <c r="W470" i="6" s="1"/>
  <c r="O470" i="6"/>
  <c r="U1815" i="6"/>
  <c r="V1815" i="6" s="1"/>
  <c r="W1815" i="6" s="1"/>
  <c r="O1815" i="6"/>
  <c r="P1815" i="6" s="1"/>
  <c r="T1815" i="6" s="1"/>
  <c r="O362" i="6"/>
  <c r="P362" i="6" s="1"/>
  <c r="T362" i="6" s="1"/>
  <c r="U362" i="6"/>
  <c r="V362" i="6" s="1"/>
  <c r="W362" i="6" s="1"/>
  <c r="U696" i="6"/>
  <c r="V696" i="6" s="1"/>
  <c r="W696" i="6" s="1"/>
  <c r="O696" i="6"/>
  <c r="U241" i="6"/>
  <c r="V241" i="6" s="1"/>
  <c r="W241" i="6" s="1"/>
  <c r="O241" i="6"/>
  <c r="P241" i="6" s="1"/>
  <c r="T241" i="6" s="1"/>
  <c r="O1989" i="6"/>
  <c r="U1989" i="6"/>
  <c r="V1989" i="6" s="1"/>
  <c r="W1989" i="6" s="1"/>
  <c r="U420" i="6"/>
  <c r="V420" i="6" s="1"/>
  <c r="W420" i="6" s="1"/>
  <c r="O420" i="6"/>
  <c r="U1258" i="6"/>
  <c r="V1258" i="6" s="1"/>
  <c r="W1258" i="6" s="1"/>
  <c r="O1258" i="6"/>
  <c r="U1621" i="6"/>
  <c r="V1621" i="6" s="1"/>
  <c r="W1621" i="6" s="1"/>
  <c r="O1621" i="6"/>
  <c r="U769" i="6"/>
  <c r="V769" i="6" s="1"/>
  <c r="W769" i="6" s="1"/>
  <c r="O769" i="6"/>
  <c r="U387" i="6"/>
  <c r="V387" i="6" s="1"/>
  <c r="W387" i="6" s="1"/>
  <c r="O387" i="6"/>
  <c r="O30" i="6"/>
  <c r="U30" i="6"/>
  <c r="V30" i="6" s="1"/>
  <c r="W30" i="6" s="1"/>
  <c r="U399" i="6"/>
  <c r="V399" i="6" s="1"/>
  <c r="W399" i="6" s="1"/>
  <c r="O399" i="6"/>
  <c r="O1490" i="6"/>
  <c r="U1490" i="6"/>
  <c r="V1490" i="6" s="1"/>
  <c r="W1490" i="6" s="1"/>
  <c r="U902" i="6"/>
  <c r="V902" i="6" s="1"/>
  <c r="W902" i="6" s="1"/>
  <c r="O902" i="6"/>
  <c r="P902" i="6" s="1"/>
  <c r="T902" i="6" s="1"/>
  <c r="U1247" i="6"/>
  <c r="V1247" i="6" s="1"/>
  <c r="W1247" i="6" s="1"/>
  <c r="O1247" i="6"/>
  <c r="P1247" i="6" s="1"/>
  <c r="T1247" i="6" s="1"/>
  <c r="O2285" i="6"/>
  <c r="U2285" i="6"/>
  <c r="V2285" i="6" s="1"/>
  <c r="W2285" i="6" s="1"/>
  <c r="O2018" i="6"/>
  <c r="U2018" i="6"/>
  <c r="V2018" i="6" s="1"/>
  <c r="W2018" i="6" s="1"/>
  <c r="O1019" i="6"/>
  <c r="U1019" i="6"/>
  <c r="V1019" i="6" s="1"/>
  <c r="W1019" i="6" s="1"/>
  <c r="O721" i="6"/>
  <c r="U721" i="6"/>
  <c r="V721" i="6" s="1"/>
  <c r="W721" i="6" s="1"/>
  <c r="O609" i="6"/>
  <c r="P609" i="6" s="1"/>
  <c r="T609" i="6" s="1"/>
  <c r="U609" i="6"/>
  <c r="V609" i="6" s="1"/>
  <c r="W609" i="6" s="1"/>
  <c r="U1629" i="6"/>
  <c r="V1629" i="6" s="1"/>
  <c r="W1629" i="6" s="1"/>
  <c r="O1629" i="6"/>
  <c r="O610" i="6"/>
  <c r="U610" i="6"/>
  <c r="V610" i="6" s="1"/>
  <c r="W610" i="6" s="1"/>
  <c r="U278" i="6"/>
  <c r="V278" i="6" s="1"/>
  <c r="W278" i="6" s="1"/>
  <c r="O278" i="6"/>
  <c r="U1875" i="6"/>
  <c r="V1875" i="6" s="1"/>
  <c r="W1875" i="6" s="1"/>
  <c r="O1875" i="6"/>
  <c r="P1875" i="6" s="1"/>
  <c r="T1875" i="6" s="1"/>
  <c r="O1181" i="6"/>
  <c r="U1181" i="6"/>
  <c r="V1181" i="6" s="1"/>
  <c r="W1181" i="6" s="1"/>
  <c r="O1985" i="6"/>
  <c r="P1985" i="6" s="1"/>
  <c r="T1985" i="6" s="1"/>
  <c r="U1985" i="6"/>
  <c r="V1985" i="6" s="1"/>
  <c r="W1985" i="6" s="1"/>
  <c r="U728" i="6"/>
  <c r="V728" i="6" s="1"/>
  <c r="W728" i="6" s="1"/>
  <c r="O728" i="6"/>
  <c r="P728" i="6" s="1"/>
  <c r="T728" i="6" s="1"/>
  <c r="O641" i="6"/>
  <c r="P641" i="6" s="1"/>
  <c r="T641" i="6" s="1"/>
  <c r="U641" i="6"/>
  <c r="V641" i="6" s="1"/>
  <c r="W641" i="6" s="1"/>
  <c r="O1158" i="6"/>
  <c r="U1158" i="6"/>
  <c r="V1158" i="6" s="1"/>
  <c r="W1158" i="6" s="1"/>
  <c r="O860" i="6"/>
  <c r="U860" i="6"/>
  <c r="V860" i="6" s="1"/>
  <c r="W860" i="6" s="1"/>
  <c r="O2076" i="6"/>
  <c r="U2076" i="6"/>
  <c r="V2076" i="6" s="1"/>
  <c r="W2076" i="6" s="1"/>
  <c r="O646" i="6"/>
  <c r="U646" i="6"/>
  <c r="V646" i="6" s="1"/>
  <c r="W646" i="6" s="1"/>
  <c r="O451" i="6"/>
  <c r="U451" i="6"/>
  <c r="V451" i="6" s="1"/>
  <c r="W451" i="6" s="1"/>
  <c r="O1412" i="6"/>
  <c r="U1412" i="6"/>
  <c r="V1412" i="6" s="1"/>
  <c r="W1412" i="6" s="1"/>
  <c r="U2314" i="6"/>
  <c r="V2314" i="6" s="1"/>
  <c r="W2314" i="6" s="1"/>
  <c r="O2314" i="6"/>
  <c r="P2314" i="6" s="1"/>
  <c r="T2314" i="6" s="1"/>
  <c r="U723" i="6"/>
  <c r="V723" i="6" s="1"/>
  <c r="W723" i="6" s="1"/>
  <c r="O723" i="6"/>
  <c r="U894" i="6"/>
  <c r="V894" i="6" s="1"/>
  <c r="W894" i="6" s="1"/>
  <c r="O894" i="6"/>
  <c r="P894" i="6" s="1"/>
  <c r="T894" i="6" s="1"/>
  <c r="O1523" i="6"/>
  <c r="U1523" i="6"/>
  <c r="V1523" i="6" s="1"/>
  <c r="W1523" i="6" s="1"/>
  <c r="O834" i="6"/>
  <c r="U834" i="6"/>
  <c r="V834" i="6" s="1"/>
  <c r="W834" i="6" s="1"/>
  <c r="O1565" i="6"/>
  <c r="U1565" i="6"/>
  <c r="V1565" i="6" s="1"/>
  <c r="W1565" i="6" s="1"/>
  <c r="U628" i="6"/>
  <c r="V628" i="6" s="1"/>
  <c r="W628" i="6" s="1"/>
  <c r="O628" i="6"/>
  <c r="P628" i="6" s="1"/>
  <c r="T628" i="6" s="1"/>
  <c r="O622" i="6"/>
  <c r="P622" i="6" s="1"/>
  <c r="T622" i="6" s="1"/>
  <c r="U622" i="6"/>
  <c r="V622" i="6" s="1"/>
  <c r="W622" i="6" s="1"/>
  <c r="O67" i="6"/>
  <c r="U67" i="6"/>
  <c r="V67" i="6" s="1"/>
  <c r="W67" i="6" s="1"/>
  <c r="U1625" i="6"/>
  <c r="V1625" i="6" s="1"/>
  <c r="W1625" i="6" s="1"/>
  <c r="O1625" i="6"/>
  <c r="O1328" i="6"/>
  <c r="P1328" i="6" s="1"/>
  <c r="T1328" i="6" s="1"/>
  <c r="U1328" i="6"/>
  <c r="V1328" i="6" s="1"/>
  <c r="W1328" i="6" s="1"/>
  <c r="U1005" i="6"/>
  <c r="V1005" i="6" s="1"/>
  <c r="W1005" i="6" s="1"/>
  <c r="O1005" i="6"/>
  <c r="O266" i="6"/>
  <c r="U266" i="6"/>
  <c r="V266" i="6" s="1"/>
  <c r="W266" i="6" s="1"/>
  <c r="O496" i="6"/>
  <c r="U496" i="6"/>
  <c r="V496" i="6" s="1"/>
  <c r="W496" i="6" s="1"/>
  <c r="O2048" i="6"/>
  <c r="U2048" i="6"/>
  <c r="V2048" i="6" s="1"/>
  <c r="W2048" i="6" s="1"/>
  <c r="O183" i="6"/>
  <c r="U183" i="6"/>
  <c r="V183" i="6" s="1"/>
  <c r="W183" i="6" s="1"/>
  <c r="U515" i="6"/>
  <c r="V515" i="6" s="1"/>
  <c r="W515" i="6" s="1"/>
  <c r="O515" i="6"/>
  <c r="O1623" i="6"/>
  <c r="U1623" i="6"/>
  <c r="V1623" i="6" s="1"/>
  <c r="W1623" i="6" s="1"/>
  <c r="U489" i="6"/>
  <c r="V489" i="6" s="1"/>
  <c r="W489" i="6" s="1"/>
  <c r="O489" i="6"/>
  <c r="O2309" i="6"/>
  <c r="U2309" i="6"/>
  <c r="V2309" i="6" s="1"/>
  <c r="W2309" i="6" s="1"/>
  <c r="O481" i="6"/>
  <c r="P481" i="6" s="1"/>
  <c r="T481" i="6" s="1"/>
  <c r="U481" i="6"/>
  <c r="V481" i="6" s="1"/>
  <c r="W481" i="6" s="1"/>
  <c r="U428" i="6"/>
  <c r="V428" i="6" s="1"/>
  <c r="W428" i="6" s="1"/>
  <c r="O428" i="6"/>
  <c r="P428" i="6" s="1"/>
  <c r="T428" i="6" s="1"/>
  <c r="O640" i="6"/>
  <c r="U640" i="6"/>
  <c r="V640" i="6" s="1"/>
  <c r="W640" i="6" s="1"/>
  <c r="O602" i="6"/>
  <c r="U602" i="6"/>
  <c r="V602" i="6" s="1"/>
  <c r="W602" i="6" s="1"/>
  <c r="U692" i="6"/>
  <c r="V692" i="6" s="1"/>
  <c r="W692" i="6" s="1"/>
  <c r="O692" i="6"/>
  <c r="P692" i="6" s="1"/>
  <c r="T692" i="6" s="1"/>
  <c r="O1166" i="6"/>
  <c r="U1166" i="6"/>
  <c r="V1166" i="6" s="1"/>
  <c r="W1166" i="6" s="1"/>
  <c r="O867" i="6"/>
  <c r="U867" i="6"/>
  <c r="V867" i="6" s="1"/>
  <c r="W867" i="6" s="1"/>
  <c r="O866" i="6"/>
  <c r="U866" i="6"/>
  <c r="V866" i="6" s="1"/>
  <c r="W866" i="6" s="1"/>
  <c r="U541" i="6"/>
  <c r="V541" i="6" s="1"/>
  <c r="W541" i="6" s="1"/>
  <c r="O541" i="6"/>
  <c r="P541" i="6" s="1"/>
  <c r="T541" i="6" s="1"/>
  <c r="O1165" i="6"/>
  <c r="U1165" i="6"/>
  <c r="V1165" i="6" s="1"/>
  <c r="W1165" i="6" s="1"/>
  <c r="U1635" i="6"/>
  <c r="V1635" i="6" s="1"/>
  <c r="W1635" i="6" s="1"/>
  <c r="O1635" i="6"/>
  <c r="O545" i="6"/>
  <c r="P545" i="6" s="1"/>
  <c r="T545" i="6" s="1"/>
  <c r="U545" i="6"/>
  <c r="V545" i="6" s="1"/>
  <c r="W545" i="6" s="1"/>
  <c r="O445" i="6"/>
  <c r="U445" i="6"/>
  <c r="V445" i="6" s="1"/>
  <c r="W445" i="6" s="1"/>
  <c r="U1357" i="6"/>
  <c r="V1357" i="6" s="1"/>
  <c r="W1357" i="6" s="1"/>
  <c r="O1357" i="6"/>
  <c r="O214" i="6"/>
  <c r="U214" i="6"/>
  <c r="V214" i="6" s="1"/>
  <c r="W214" i="6" s="1"/>
  <c r="O1217" i="6"/>
  <c r="U1217" i="6"/>
  <c r="V1217" i="6" s="1"/>
  <c r="W1217" i="6" s="1"/>
  <c r="O315" i="6"/>
  <c r="P315" i="6" s="1"/>
  <c r="T315" i="6" s="1"/>
  <c r="U315" i="6"/>
  <c r="V315" i="6" s="1"/>
  <c r="W315" i="6" s="1"/>
  <c r="U368" i="6"/>
  <c r="V368" i="6" s="1"/>
  <c r="W368" i="6" s="1"/>
  <c r="O368" i="6"/>
  <c r="O1769" i="6"/>
  <c r="P1769" i="6" s="1"/>
  <c r="T1769" i="6" s="1"/>
  <c r="U1769" i="6"/>
  <c r="V1769" i="6" s="1"/>
  <c r="W1769" i="6" s="1"/>
  <c r="O142" i="6"/>
  <c r="U142" i="6"/>
  <c r="V142" i="6" s="1"/>
  <c r="W142" i="6" s="1"/>
  <c r="U2307" i="6"/>
  <c r="V2307" i="6" s="1"/>
  <c r="W2307" i="6" s="1"/>
  <c r="O2307" i="6"/>
  <c r="O1980" i="6"/>
  <c r="U1980" i="6"/>
  <c r="V1980" i="6" s="1"/>
  <c r="W1980" i="6" s="1"/>
  <c r="O2299" i="6"/>
  <c r="U2299" i="6"/>
  <c r="V2299" i="6" s="1"/>
  <c r="W2299" i="6" s="1"/>
  <c r="O2196" i="6"/>
  <c r="U2196" i="6"/>
  <c r="V2196" i="6" s="1"/>
  <c r="W2196" i="6" s="1"/>
  <c r="O831" i="6"/>
  <c r="P831" i="6" s="1"/>
  <c r="T831" i="6" s="1"/>
  <c r="U831" i="6"/>
  <c r="V831" i="6" s="1"/>
  <c r="W831" i="6" s="1"/>
  <c r="O581" i="6"/>
  <c r="U581" i="6"/>
  <c r="V581" i="6" s="1"/>
  <c r="W581" i="6" s="1"/>
  <c r="O1167" i="6"/>
  <c r="U1167" i="6"/>
  <c r="V1167" i="6" s="1"/>
  <c r="W1167" i="6" s="1"/>
  <c r="U1514" i="6"/>
  <c r="V1514" i="6" s="1"/>
  <c r="W1514" i="6" s="1"/>
  <c r="O1514" i="6"/>
  <c r="U2190" i="6"/>
  <c r="V2190" i="6" s="1"/>
  <c r="W2190" i="6" s="1"/>
  <c r="O2190" i="6"/>
  <c r="U1563" i="6"/>
  <c r="V1563" i="6" s="1"/>
  <c r="W1563" i="6" s="1"/>
  <c r="O1563" i="6"/>
  <c r="P1563" i="6" s="1"/>
  <c r="T1563" i="6" s="1"/>
  <c r="O558" i="6"/>
  <c r="P558" i="6" s="1"/>
  <c r="T558" i="6" s="1"/>
  <c r="U558" i="6"/>
  <c r="V558" i="6" s="1"/>
  <c r="W558" i="6" s="1"/>
  <c r="U2135" i="6"/>
  <c r="V2135" i="6" s="1"/>
  <c r="W2135" i="6" s="1"/>
  <c r="O2135" i="6"/>
  <c r="P2135" i="6" s="1"/>
  <c r="T2135" i="6" s="1"/>
  <c r="O2138" i="6"/>
  <c r="U2138" i="6"/>
  <c r="V2138" i="6" s="1"/>
  <c r="W2138" i="6" s="1"/>
  <c r="U2152" i="6"/>
  <c r="V2152" i="6" s="1"/>
  <c r="W2152" i="6" s="1"/>
  <c r="O2152" i="6"/>
  <c r="P2152" i="6" s="1"/>
  <c r="T2152" i="6" s="1"/>
  <c r="U2329" i="6"/>
  <c r="V2329" i="6" s="1"/>
  <c r="W2329" i="6" s="1"/>
  <c r="O2329" i="6"/>
  <c r="O1477" i="6"/>
  <c r="U1477" i="6"/>
  <c r="V1477" i="6" s="1"/>
  <c r="W1477" i="6" s="1"/>
  <c r="U341" i="6"/>
  <c r="V341" i="6" s="1"/>
  <c r="W341" i="6" s="1"/>
  <c r="O341" i="6"/>
  <c r="U240" i="6"/>
  <c r="V240" i="6" s="1"/>
  <c r="W240" i="6" s="1"/>
  <c r="O240" i="6"/>
  <c r="U2140" i="6"/>
  <c r="V2140" i="6" s="1"/>
  <c r="W2140" i="6" s="1"/>
  <c r="O2140" i="6"/>
  <c r="O441" i="6"/>
  <c r="U441" i="6"/>
  <c r="V441" i="6" s="1"/>
  <c r="W441" i="6" s="1"/>
  <c r="O2015" i="6"/>
  <c r="P2015" i="6" s="1"/>
  <c r="T2015" i="6" s="1"/>
  <c r="U2015" i="6"/>
  <c r="V2015" i="6" s="1"/>
  <c r="W2015" i="6" s="1"/>
  <c r="U1021" i="6"/>
  <c r="V1021" i="6" s="1"/>
  <c r="W1021" i="6" s="1"/>
  <c r="O1021" i="6"/>
  <c r="O1996" i="6"/>
  <c r="U1996" i="6"/>
  <c r="V1996" i="6" s="1"/>
  <c r="W1996" i="6" s="1"/>
  <c r="U459" i="6"/>
  <c r="V459" i="6" s="1"/>
  <c r="W459" i="6" s="1"/>
  <c r="O459" i="6"/>
  <c r="U43" i="6"/>
  <c r="V43" i="6" s="1"/>
  <c r="W43" i="6" s="1"/>
  <c r="O43" i="6"/>
  <c r="O2199" i="6"/>
  <c r="U2199" i="6"/>
  <c r="V2199" i="6" s="1"/>
  <c r="W2199" i="6" s="1"/>
  <c r="O521" i="6"/>
  <c r="U521" i="6"/>
  <c r="V521" i="6" s="1"/>
  <c r="W521" i="6" s="1"/>
  <c r="U534" i="6"/>
  <c r="V534" i="6" s="1"/>
  <c r="W534" i="6" s="1"/>
  <c r="O534" i="6"/>
  <c r="P534" i="6" s="1"/>
  <c r="T534" i="6" s="1"/>
  <c r="O1057" i="6"/>
  <c r="P1057" i="6" s="1"/>
  <c r="T1057" i="6" s="1"/>
  <c r="U1057" i="6"/>
  <c r="V1057" i="6" s="1"/>
  <c r="W1057" i="6" s="1"/>
  <c r="U1567" i="6"/>
  <c r="V1567" i="6" s="1"/>
  <c r="W1567" i="6" s="1"/>
  <c r="O1567" i="6"/>
  <c r="P1567" i="6" s="1"/>
  <c r="T1567" i="6" s="1"/>
  <c r="O1010" i="6"/>
  <c r="U1010" i="6"/>
  <c r="V1010" i="6" s="1"/>
  <c r="W1010" i="6" s="1"/>
  <c r="U2173" i="6"/>
  <c r="V2173" i="6" s="1"/>
  <c r="W2173" i="6" s="1"/>
  <c r="O2173" i="6"/>
  <c r="U882" i="6"/>
  <c r="V882" i="6" s="1"/>
  <c r="W882" i="6" s="1"/>
  <c r="O882" i="6"/>
  <c r="P882" i="6" s="1"/>
  <c r="T882" i="6" s="1"/>
  <c r="L1775" i="6"/>
  <c r="U1122" i="6"/>
  <c r="V1122" i="6" s="1"/>
  <c r="W1122" i="6" s="1"/>
  <c r="O1122" i="6"/>
  <c r="O1323" i="6"/>
  <c r="U1323" i="6"/>
  <c r="V1323" i="6" s="1"/>
  <c r="W1323" i="6" s="1"/>
  <c r="O1978" i="6"/>
  <c r="P1978" i="6" s="1"/>
  <c r="T1978" i="6" s="1"/>
  <c r="U1978" i="6"/>
  <c r="V1978" i="6" s="1"/>
  <c r="W1978" i="6" s="1"/>
  <c r="O635" i="6"/>
  <c r="U635" i="6"/>
  <c r="V635" i="6" s="1"/>
  <c r="W635" i="6" s="1"/>
  <c r="O645" i="6"/>
  <c r="U645" i="6"/>
  <c r="V645" i="6" s="1"/>
  <c r="W645" i="6" s="1"/>
  <c r="O1577" i="6"/>
  <c r="P1577" i="6" s="1"/>
  <c r="T1577" i="6" s="1"/>
  <c r="U1577" i="6"/>
  <c r="V1577" i="6" s="1"/>
  <c r="W1577" i="6" s="1"/>
  <c r="U682" i="6"/>
  <c r="V682" i="6" s="1"/>
  <c r="W682" i="6" s="1"/>
  <c r="O682" i="6"/>
  <c r="O2050" i="6"/>
  <c r="P2050" i="6" s="1"/>
  <c r="T2050" i="6" s="1"/>
  <c r="U2050" i="6"/>
  <c r="V2050" i="6" s="1"/>
  <c r="W2050" i="6" s="1"/>
  <c r="U1878" i="6"/>
  <c r="V1878" i="6" s="1"/>
  <c r="W1878" i="6" s="1"/>
  <c r="O1878" i="6"/>
  <c r="O516" i="6"/>
  <c r="U516" i="6"/>
  <c r="V516" i="6" s="1"/>
  <c r="W516" i="6" s="1"/>
  <c r="U680" i="6"/>
  <c r="V680" i="6" s="1"/>
  <c r="W680" i="6" s="1"/>
  <c r="O680" i="6"/>
  <c r="U2132" i="6"/>
  <c r="V2132" i="6" s="1"/>
  <c r="W2132" i="6" s="1"/>
  <c r="O2132" i="6"/>
  <c r="U817" i="6"/>
  <c r="V817" i="6" s="1"/>
  <c r="W817" i="6" s="1"/>
  <c r="O817" i="6"/>
  <c r="P817" i="6" s="1"/>
  <c r="T817" i="6" s="1"/>
  <c r="O859" i="6"/>
  <c r="U859" i="6"/>
  <c r="V859" i="6" s="1"/>
  <c r="W859" i="6" s="1"/>
  <c r="U1143" i="6"/>
  <c r="V1143" i="6" s="1"/>
  <c r="W1143" i="6" s="1"/>
  <c r="O1143" i="6"/>
  <c r="P1143" i="6" s="1"/>
  <c r="T1143" i="6" s="1"/>
  <c r="U2161" i="6"/>
  <c r="V2161" i="6" s="1"/>
  <c r="W2161" i="6" s="1"/>
  <c r="O2161" i="6"/>
  <c r="P2161" i="6" s="1"/>
  <c r="T2161" i="6" s="1"/>
  <c r="U1700" i="6"/>
  <c r="V1700" i="6" s="1"/>
  <c r="W1700" i="6" s="1"/>
  <c r="O1700" i="6"/>
  <c r="O176" i="6"/>
  <c r="U176" i="6"/>
  <c r="V176" i="6" s="1"/>
  <c r="W176" i="6" s="1"/>
  <c r="U1242" i="6"/>
  <c r="V1242" i="6" s="1"/>
  <c r="W1242" i="6" s="1"/>
  <c r="O1242" i="6"/>
  <c r="P1242" i="6" s="1"/>
  <c r="T1242" i="6" s="1"/>
  <c r="O329" i="6"/>
  <c r="U329" i="6"/>
  <c r="V329" i="6" s="1"/>
  <c r="W329" i="6" s="1"/>
  <c r="O376" i="6"/>
  <c r="U376" i="6"/>
  <c r="V376" i="6" s="1"/>
  <c r="W376" i="6" s="1"/>
  <c r="O819" i="6"/>
  <c r="U819" i="6"/>
  <c r="V819" i="6" s="1"/>
  <c r="W819" i="6" s="1"/>
  <c r="O999" i="6"/>
  <c r="P999" i="6" s="1"/>
  <c r="T999" i="6" s="1"/>
  <c r="U999" i="6"/>
  <c r="V999" i="6" s="1"/>
  <c r="W999" i="6" s="1"/>
  <c r="U2166" i="6"/>
  <c r="V2166" i="6" s="1"/>
  <c r="W2166" i="6" s="1"/>
  <c r="O2166" i="6"/>
  <c r="P2166" i="6" s="1"/>
  <c r="T2166" i="6" s="1"/>
  <c r="O121" i="6"/>
  <c r="U121" i="6"/>
  <c r="V121" i="6" s="1"/>
  <c r="W121" i="6" s="1"/>
  <c r="U2176" i="6"/>
  <c r="V2176" i="6" s="1"/>
  <c r="W2176" i="6" s="1"/>
  <c r="O2176" i="6"/>
  <c r="O1047" i="6"/>
  <c r="U1047" i="6"/>
  <c r="V1047" i="6" s="1"/>
  <c r="W1047" i="6" s="1"/>
  <c r="O1386" i="6"/>
  <c r="P1386" i="6" s="1"/>
  <c r="T1386" i="6" s="1"/>
  <c r="U1386" i="6"/>
  <c r="V1386" i="6" s="1"/>
  <c r="W1386" i="6" s="1"/>
  <c r="O612" i="6"/>
  <c r="U612" i="6"/>
  <c r="V612" i="6" s="1"/>
  <c r="W612" i="6" s="1"/>
  <c r="O324" i="6"/>
  <c r="P324" i="6" s="1"/>
  <c r="T324" i="6" s="1"/>
  <c r="U324" i="6"/>
  <c r="V324" i="6" s="1"/>
  <c r="W324" i="6" s="1"/>
  <c r="O673" i="6"/>
  <c r="P673" i="6" s="1"/>
  <c r="T673" i="6" s="1"/>
  <c r="U673" i="6"/>
  <c r="V673" i="6" s="1"/>
  <c r="W673" i="6" s="1"/>
  <c r="U688" i="6"/>
  <c r="V688" i="6" s="1"/>
  <c r="W688" i="6" s="1"/>
  <c r="O688" i="6"/>
  <c r="U1378" i="6"/>
  <c r="V1378" i="6" s="1"/>
  <c r="W1378" i="6" s="1"/>
  <c r="O1378" i="6"/>
  <c r="O1975" i="6"/>
  <c r="U1975" i="6"/>
  <c r="V1975" i="6" s="1"/>
  <c r="W1975" i="6" s="1"/>
  <c r="U1846" i="6"/>
  <c r="V1846" i="6" s="1"/>
  <c r="W1846" i="6" s="1"/>
  <c r="O1846" i="6"/>
  <c r="U702" i="6"/>
  <c r="V702" i="6" s="1"/>
  <c r="W702" i="6" s="1"/>
  <c r="O702" i="6"/>
  <c r="P702" i="6" s="1"/>
  <c r="T702" i="6" s="1"/>
  <c r="U2237" i="6"/>
  <c r="V2237" i="6" s="1"/>
  <c r="W2237" i="6" s="1"/>
  <c r="O2237" i="6"/>
  <c r="P2237" i="6" s="1"/>
  <c r="T2237" i="6" s="1"/>
  <c r="O2333" i="6"/>
  <c r="P2333" i="6" s="1"/>
  <c r="T2333" i="6" s="1"/>
  <c r="U2333" i="6"/>
  <c r="V2333" i="6" s="1"/>
  <c r="W2333" i="6" s="1"/>
  <c r="O1416" i="6"/>
  <c r="U1416" i="6"/>
  <c r="V1416" i="6" s="1"/>
  <c r="W1416" i="6" s="1"/>
  <c r="U349" i="6"/>
  <c r="V349" i="6" s="1"/>
  <c r="W349" i="6" s="1"/>
  <c r="O349" i="6"/>
  <c r="U379" i="6"/>
  <c r="V379" i="6" s="1"/>
  <c r="W379" i="6" s="1"/>
  <c r="O379" i="6"/>
  <c r="O848" i="6"/>
  <c r="U848" i="6"/>
  <c r="V848" i="6" s="1"/>
  <c r="W848" i="6" s="1"/>
  <c r="U1947" i="6"/>
  <c r="V1947" i="6" s="1"/>
  <c r="W1947" i="6" s="1"/>
  <c r="O1947" i="6"/>
  <c r="U1834" i="6"/>
  <c r="V1834" i="6" s="1"/>
  <c r="W1834" i="6" s="1"/>
  <c r="O1834" i="6"/>
  <c r="P1834" i="6" s="1"/>
  <c r="T1834" i="6" s="1"/>
  <c r="O1156" i="6"/>
  <c r="P1156" i="6" s="1"/>
  <c r="T1156" i="6" s="1"/>
  <c r="U1156" i="6"/>
  <c r="V1156" i="6" s="1"/>
  <c r="W1156" i="6" s="1"/>
  <c r="O623" i="6"/>
  <c r="U623" i="6"/>
  <c r="V623" i="6" s="1"/>
  <c r="W623" i="6" s="1"/>
  <c r="O2077" i="6"/>
  <c r="U2077" i="6"/>
  <c r="V2077" i="6" s="1"/>
  <c r="W2077" i="6" s="1"/>
  <c r="O810" i="6"/>
  <c r="U810" i="6"/>
  <c r="V810" i="6" s="1"/>
  <c r="W810" i="6" s="1"/>
  <c r="U1754" i="6"/>
  <c r="V1754" i="6" s="1"/>
  <c r="W1754" i="6" s="1"/>
  <c r="O1754" i="6"/>
  <c r="O1059" i="6"/>
  <c r="P1059" i="6" s="1"/>
  <c r="T1059" i="6" s="1"/>
  <c r="U1059" i="6"/>
  <c r="V1059" i="6" s="1"/>
  <c r="W1059" i="6" s="1"/>
  <c r="U2284" i="6"/>
  <c r="V2284" i="6" s="1"/>
  <c r="W2284" i="6" s="1"/>
  <c r="O2284" i="6"/>
  <c r="U1223" i="6"/>
  <c r="V1223" i="6" s="1"/>
  <c r="W1223" i="6" s="1"/>
  <c r="O1223" i="6"/>
  <c r="P1223" i="6" s="1"/>
  <c r="T1223" i="6" s="1"/>
  <c r="U1058" i="6"/>
  <c r="V1058" i="6" s="1"/>
  <c r="W1058" i="6" s="1"/>
  <c r="O1058" i="6"/>
  <c r="P1058" i="6" s="1"/>
  <c r="T1058" i="6" s="1"/>
  <c r="O570" i="6"/>
  <c r="U570" i="6"/>
  <c r="V570" i="6" s="1"/>
  <c r="W570" i="6" s="1"/>
  <c r="U1559" i="6"/>
  <c r="V1559" i="6" s="1"/>
  <c r="W1559" i="6" s="1"/>
  <c r="O1559" i="6"/>
  <c r="O1153" i="6"/>
  <c r="U1153" i="6"/>
  <c r="V1153" i="6" s="1"/>
  <c r="W1153" i="6" s="1"/>
  <c r="U2002" i="6"/>
  <c r="V2002" i="6" s="1"/>
  <c r="W2002" i="6" s="1"/>
  <c r="O2002" i="6"/>
  <c r="U2146" i="6"/>
  <c r="V2146" i="6" s="1"/>
  <c r="W2146" i="6" s="1"/>
  <c r="O2146" i="6"/>
  <c r="P2146" i="6" s="1"/>
  <c r="T2146" i="6" s="1"/>
  <c r="U812" i="6"/>
  <c r="V812" i="6" s="1"/>
  <c r="W812" i="6" s="1"/>
  <c r="O812" i="6"/>
  <c r="U1778" i="6"/>
  <c r="V1778" i="6" s="1"/>
  <c r="W1778" i="6" s="1"/>
  <c r="O1778" i="6"/>
  <c r="P1778" i="6" s="1"/>
  <c r="T1778" i="6" s="1"/>
  <c r="U1148" i="6"/>
  <c r="V1148" i="6" s="1"/>
  <c r="W1148" i="6" s="1"/>
  <c r="O1148" i="6"/>
  <c r="U1549" i="6"/>
  <c r="V1549" i="6" s="1"/>
  <c r="W1549" i="6" s="1"/>
  <c r="O1549" i="6"/>
  <c r="P1549" i="6" s="1"/>
  <c r="T1549" i="6" s="1"/>
  <c r="U1345" i="6"/>
  <c r="V1345" i="6" s="1"/>
  <c r="W1345" i="6" s="1"/>
  <c r="O1345" i="6"/>
  <c r="P1345" i="6" s="1"/>
  <c r="T1345" i="6" s="1"/>
  <c r="U1452" i="6"/>
  <c r="V1452" i="6" s="1"/>
  <c r="W1452" i="6" s="1"/>
  <c r="O1452" i="6"/>
  <c r="U1053" i="6"/>
  <c r="V1053" i="6" s="1"/>
  <c r="W1053" i="6" s="1"/>
  <c r="O1053" i="6"/>
  <c r="P1053" i="6" s="1"/>
  <c r="T1053" i="6" s="1"/>
  <c r="O667" i="6"/>
  <c r="U667" i="6"/>
  <c r="V667" i="6" s="1"/>
  <c r="W667" i="6" s="1"/>
  <c r="O1401" i="6"/>
  <c r="P1401" i="6" s="1"/>
  <c r="T1401" i="6" s="1"/>
  <c r="U1401" i="6"/>
  <c r="V1401" i="6" s="1"/>
  <c r="W1401" i="6" s="1"/>
  <c r="O633" i="6"/>
  <c r="U633" i="6"/>
  <c r="V633" i="6" s="1"/>
  <c r="W633" i="6" s="1"/>
  <c r="O276" i="6"/>
  <c r="U276" i="6"/>
  <c r="V276" i="6" s="1"/>
  <c r="W276" i="6" s="1"/>
  <c r="U1832" i="6"/>
  <c r="V1832" i="6" s="1"/>
  <c r="W1832" i="6" s="1"/>
  <c r="O1832" i="6"/>
  <c r="U1648" i="6"/>
  <c r="V1648" i="6" s="1"/>
  <c r="W1648" i="6" s="1"/>
  <c r="O1648" i="6"/>
  <c r="O1126" i="6"/>
  <c r="U1126" i="6"/>
  <c r="V1126" i="6" s="1"/>
  <c r="W1126" i="6" s="1"/>
  <c r="U2313" i="6"/>
  <c r="V2313" i="6" s="1"/>
  <c r="W2313" i="6" s="1"/>
  <c r="O2313" i="6"/>
  <c r="U1877" i="6"/>
  <c r="V1877" i="6" s="1"/>
  <c r="W1877" i="6" s="1"/>
  <c r="O1877" i="6"/>
  <c r="P1877" i="6" s="1"/>
  <c r="T1877" i="6" s="1"/>
  <c r="O2109" i="6"/>
  <c r="U2109" i="6"/>
  <c r="V2109" i="6" s="1"/>
  <c r="W2109" i="6" s="1"/>
  <c r="O1922" i="6"/>
  <c r="P1922" i="6" s="1"/>
  <c r="T1922" i="6" s="1"/>
  <c r="U1922" i="6"/>
  <c r="V1922" i="6" s="1"/>
  <c r="W1922" i="6" s="1"/>
  <c r="O1100" i="6"/>
  <c r="P1100" i="6" s="1"/>
  <c r="T1100" i="6" s="1"/>
  <c r="U1100" i="6"/>
  <c r="V1100" i="6" s="1"/>
  <c r="W1100" i="6" s="1"/>
  <c r="U1914" i="6"/>
  <c r="V1914" i="6" s="1"/>
  <c r="W1914" i="6" s="1"/>
  <c r="O1914" i="6"/>
  <c r="O1890" i="6"/>
  <c r="U1890" i="6"/>
  <c r="V1890" i="6" s="1"/>
  <c r="W1890" i="6" s="1"/>
  <c r="O1871" i="6"/>
  <c r="U1871" i="6"/>
  <c r="V1871" i="6" s="1"/>
  <c r="W1871" i="6" s="1"/>
  <c r="O1472" i="6"/>
  <c r="U1472" i="6"/>
  <c r="V1472" i="6" s="1"/>
  <c r="W1472" i="6" s="1"/>
  <c r="U1711" i="6"/>
  <c r="V1711" i="6" s="1"/>
  <c r="W1711" i="6" s="1"/>
  <c r="O1711" i="6"/>
  <c r="O1104" i="6"/>
  <c r="P1104" i="6" s="1"/>
  <c r="T1104" i="6" s="1"/>
  <c r="U1104" i="6"/>
  <c r="V1104" i="6" s="1"/>
  <c r="W1104" i="6" s="1"/>
  <c r="U719" i="6"/>
  <c r="V719" i="6" s="1"/>
  <c r="W719" i="6" s="1"/>
  <c r="O719" i="6"/>
  <c r="P719" i="6" s="1"/>
  <c r="T719" i="6" s="1"/>
  <c r="U2079" i="6"/>
  <c r="V2079" i="6" s="1"/>
  <c r="W2079" i="6" s="1"/>
  <c r="O2079" i="6"/>
  <c r="P2079" i="6" s="1"/>
  <c r="T2079" i="6" s="1"/>
  <c r="U1670" i="6"/>
  <c r="V1670" i="6" s="1"/>
  <c r="W1670" i="6" s="1"/>
  <c r="O1670" i="6"/>
  <c r="U163" i="6"/>
  <c r="V163" i="6" s="1"/>
  <c r="W163" i="6" s="1"/>
  <c r="O163" i="6"/>
  <c r="P163" i="6" s="1"/>
  <c r="T163" i="6" s="1"/>
  <c r="U1137" i="6"/>
  <c r="V1137" i="6" s="1"/>
  <c r="W1137" i="6" s="1"/>
  <c r="O1137" i="6"/>
  <c r="P1137" i="6" s="1"/>
  <c r="T1137" i="6" s="1"/>
  <c r="U2119" i="6"/>
  <c r="V2119" i="6" s="1"/>
  <c r="W2119" i="6" s="1"/>
  <c r="O2119" i="6"/>
  <c r="U277" i="6"/>
  <c r="V277" i="6" s="1"/>
  <c r="W277" i="6" s="1"/>
  <c r="O277" i="6"/>
  <c r="P277" i="6" s="1"/>
  <c r="T277" i="6" s="1"/>
  <c r="U2184" i="6"/>
  <c r="V2184" i="6" s="1"/>
  <c r="W2184" i="6" s="1"/>
  <c r="O2184" i="6"/>
  <c r="O181" i="6"/>
  <c r="U181" i="6"/>
  <c r="V181" i="6" s="1"/>
  <c r="W181" i="6" s="1"/>
  <c r="O850" i="6"/>
  <c r="U850" i="6"/>
  <c r="V850" i="6" s="1"/>
  <c r="W850" i="6" s="1"/>
  <c r="O449" i="6"/>
  <c r="U449" i="6"/>
  <c r="V449" i="6" s="1"/>
  <c r="W449" i="6" s="1"/>
  <c r="O884" i="6"/>
  <c r="U884" i="6"/>
  <c r="V884" i="6" s="1"/>
  <c r="W884" i="6" s="1"/>
  <c r="L1774" i="6"/>
  <c r="O2246" i="6"/>
  <c r="P2246" i="6" s="1"/>
  <c r="T2246" i="6" s="1"/>
  <c r="U2246" i="6"/>
  <c r="V2246" i="6" s="1"/>
  <c r="W2246" i="6" s="1"/>
  <c r="U1977" i="6"/>
  <c r="V1977" i="6" s="1"/>
  <c r="W1977" i="6" s="1"/>
  <c r="O1977" i="6"/>
  <c r="P1977" i="6" s="1"/>
  <c r="T1977" i="6" s="1"/>
  <c r="O2242" i="6"/>
  <c r="P2242" i="6" s="1"/>
  <c r="T2242" i="6" s="1"/>
  <c r="U2242" i="6"/>
  <c r="V2242" i="6" s="1"/>
  <c r="W2242" i="6" s="1"/>
  <c r="O394" i="6"/>
  <c r="U394" i="6"/>
  <c r="V394" i="6" s="1"/>
  <c r="W394" i="6" s="1"/>
  <c r="U1243" i="6"/>
  <c r="V1243" i="6" s="1"/>
  <c r="W1243" i="6" s="1"/>
  <c r="O1243" i="6"/>
  <c r="P1243" i="6" s="1"/>
  <c r="T1243" i="6" s="1"/>
  <c r="O1218" i="6"/>
  <c r="U1218" i="6"/>
  <c r="V1218" i="6" s="1"/>
  <c r="W1218" i="6" s="1"/>
  <c r="O830" i="6"/>
  <c r="P830" i="6" s="1"/>
  <c r="T830" i="6" s="1"/>
  <c r="U830" i="6"/>
  <c r="V830" i="6" s="1"/>
  <c r="W830" i="6" s="1"/>
  <c r="U1326" i="6"/>
  <c r="V1326" i="6" s="1"/>
  <c r="W1326" i="6" s="1"/>
  <c r="O1326" i="6"/>
  <c r="U818" i="6"/>
  <c r="V818" i="6" s="1"/>
  <c r="W818" i="6" s="1"/>
  <c r="O818" i="6"/>
  <c r="U1463" i="6"/>
  <c r="V1463" i="6" s="1"/>
  <c r="W1463" i="6" s="1"/>
  <c r="O1463" i="6"/>
  <c r="O1177" i="6"/>
  <c r="U1177" i="6"/>
  <c r="V1177" i="6" s="1"/>
  <c r="W1177" i="6" s="1"/>
  <c r="O1854" i="6"/>
  <c r="U1854" i="6"/>
  <c r="V1854" i="6" s="1"/>
  <c r="W1854" i="6" s="1"/>
  <c r="O847" i="6"/>
  <c r="U847" i="6"/>
  <c r="V847" i="6" s="1"/>
  <c r="W847" i="6" s="1"/>
  <c r="U359" i="6"/>
  <c r="V359" i="6" s="1"/>
  <c r="W359" i="6" s="1"/>
  <c r="O359" i="6"/>
  <c r="P359" i="6" s="1"/>
  <c r="T359" i="6" s="1"/>
  <c r="U903" i="6"/>
  <c r="V903" i="6" s="1"/>
  <c r="W903" i="6" s="1"/>
  <c r="O903" i="6"/>
  <c r="P903" i="6" s="1"/>
  <c r="T903" i="6" s="1"/>
  <c r="O678" i="6"/>
  <c r="P678" i="6" s="1"/>
  <c r="T678" i="6" s="1"/>
  <c r="U678" i="6"/>
  <c r="V678" i="6" s="1"/>
  <c r="W678" i="6" s="1"/>
  <c r="U1185" i="6"/>
  <c r="V1185" i="6" s="1"/>
  <c r="W1185" i="6" s="1"/>
  <c r="O1185" i="6"/>
  <c r="O1368" i="6"/>
  <c r="U1368" i="6"/>
  <c r="V1368" i="6" s="1"/>
  <c r="W1368" i="6" s="1"/>
  <c r="U159" i="6"/>
  <c r="V159" i="6" s="1"/>
  <c r="W159" i="6" s="1"/>
  <c r="O159" i="6"/>
  <c r="O1050" i="6"/>
  <c r="U1050" i="6"/>
  <c r="V1050" i="6" s="1"/>
  <c r="W1050" i="6" s="1"/>
  <c r="O364" i="6"/>
  <c r="P364" i="6" s="1"/>
  <c r="T364" i="6" s="1"/>
  <c r="U364" i="6"/>
  <c r="V364" i="6" s="1"/>
  <c r="W364" i="6" s="1"/>
  <c r="O578" i="6"/>
  <c r="U578" i="6"/>
  <c r="V578" i="6" s="1"/>
  <c r="W578" i="6" s="1"/>
  <c r="U1950" i="6"/>
  <c r="V1950" i="6" s="1"/>
  <c r="W1950" i="6" s="1"/>
  <c r="O1950" i="6"/>
  <c r="O2020" i="6"/>
  <c r="P2020" i="6" s="1"/>
  <c r="T2020" i="6" s="1"/>
  <c r="U2020" i="6"/>
  <c r="V2020" i="6" s="1"/>
  <c r="W2020" i="6" s="1"/>
  <c r="O1157" i="6"/>
  <c r="U1157" i="6"/>
  <c r="V1157" i="6" s="1"/>
  <c r="W1157" i="6" s="1"/>
  <c r="U223" i="6"/>
  <c r="V223" i="6" s="1"/>
  <c r="W223" i="6" s="1"/>
  <c r="O223" i="6"/>
  <c r="P223" i="6" s="1"/>
  <c r="T223" i="6" s="1"/>
  <c r="U1180" i="6"/>
  <c r="V1180" i="6" s="1"/>
  <c r="W1180" i="6" s="1"/>
  <c r="O1180" i="6"/>
  <c r="U1413" i="6"/>
  <c r="V1413" i="6" s="1"/>
  <c r="W1413" i="6" s="1"/>
  <c r="O1413" i="6"/>
  <c r="O1566" i="6"/>
  <c r="P1566" i="6" s="1"/>
  <c r="T1566" i="6" s="1"/>
  <c r="U1566" i="6"/>
  <c r="V1566" i="6" s="1"/>
  <c r="W1566" i="6" s="1"/>
  <c r="U1522" i="6"/>
  <c r="V1522" i="6" s="1"/>
  <c r="W1522" i="6" s="1"/>
  <c r="O1522" i="6"/>
  <c r="U2226" i="6"/>
  <c r="V2226" i="6" s="1"/>
  <c r="W2226" i="6" s="1"/>
  <c r="O2226" i="6"/>
  <c r="U2093" i="6"/>
  <c r="V2093" i="6" s="1"/>
  <c r="W2093" i="6" s="1"/>
  <c r="O2093" i="6"/>
  <c r="P2093" i="6" s="1"/>
  <c r="T2093" i="6" s="1"/>
  <c r="O2287" i="6"/>
  <c r="P2287" i="6" s="1"/>
  <c r="T2287" i="6" s="1"/>
  <c r="U2287" i="6"/>
  <c r="V2287" i="6" s="1"/>
  <c r="W2287" i="6" s="1"/>
  <c r="O1453" i="6"/>
  <c r="U1453" i="6"/>
  <c r="V1453" i="6" s="1"/>
  <c r="W1453" i="6" s="1"/>
  <c r="O629" i="6"/>
  <c r="U629" i="6"/>
  <c r="V629" i="6" s="1"/>
  <c r="W629" i="6" s="1"/>
  <c r="O390" i="6"/>
  <c r="U390" i="6"/>
  <c r="V390" i="6" s="1"/>
  <c r="W390" i="6" s="1"/>
  <c r="U1039" i="6"/>
  <c r="V1039" i="6" s="1"/>
  <c r="W1039" i="6" s="1"/>
  <c r="O1039" i="6"/>
  <c r="P1039" i="6" s="1"/>
  <c r="T1039" i="6" s="1"/>
  <c r="O1210" i="6"/>
  <c r="U1210" i="6"/>
  <c r="V1210" i="6" s="1"/>
  <c r="W1210" i="6" s="1"/>
  <c r="O1705" i="6"/>
  <c r="U1705" i="6"/>
  <c r="V1705" i="6" s="1"/>
  <c r="W1705" i="6" s="1"/>
  <c r="O267" i="6"/>
  <c r="U267" i="6"/>
  <c r="V267" i="6" s="1"/>
  <c r="W267" i="6" s="1"/>
  <c r="O440" i="6"/>
  <c r="P440" i="6" s="1"/>
  <c r="T440" i="6" s="1"/>
  <c r="U440" i="6"/>
  <c r="V440" i="6" s="1"/>
  <c r="W440" i="6" s="1"/>
  <c r="U197" i="6"/>
  <c r="V197" i="6" s="1"/>
  <c r="W197" i="6" s="1"/>
  <c r="O197" i="6"/>
  <c r="O722" i="6"/>
  <c r="U722" i="6"/>
  <c r="V722" i="6" s="1"/>
  <c r="W722" i="6" s="1"/>
  <c r="O1154" i="6"/>
  <c r="P1154" i="6" s="1"/>
  <c r="T1154" i="6" s="1"/>
  <c r="U1154" i="6"/>
  <c r="V1154" i="6" s="1"/>
  <c r="W1154" i="6" s="1"/>
  <c r="U620" i="6"/>
  <c r="V620" i="6" s="1"/>
  <c r="W620" i="6" s="1"/>
  <c r="O620" i="6"/>
  <c r="P620" i="6" s="1"/>
  <c r="T620" i="6" s="1"/>
  <c r="U632" i="6"/>
  <c r="V632" i="6" s="1"/>
  <c r="W632" i="6" s="1"/>
  <c r="O632" i="6"/>
  <c r="U681" i="6"/>
  <c r="V681" i="6" s="1"/>
  <c r="W681" i="6" s="1"/>
  <c r="O681" i="6"/>
  <c r="P681" i="6" s="1"/>
  <c r="T681" i="6" s="1"/>
  <c r="U767" i="6"/>
  <c r="V767" i="6" s="1"/>
  <c r="W767" i="6" s="1"/>
  <c r="O767" i="6"/>
  <c r="P767" i="6" s="1"/>
  <c r="T767" i="6" s="1"/>
  <c r="O2032" i="6"/>
  <c r="U2032" i="6"/>
  <c r="V2032" i="6" s="1"/>
  <c r="W2032" i="6" s="1"/>
  <c r="U730" i="6"/>
  <c r="V730" i="6" s="1"/>
  <c r="W730" i="6" s="1"/>
  <c r="O730" i="6"/>
  <c r="U1051" i="6"/>
  <c r="V1051" i="6" s="1"/>
  <c r="W1051" i="6" s="1"/>
  <c r="O1051" i="6"/>
  <c r="O619" i="6"/>
  <c r="U619" i="6"/>
  <c r="V619" i="6" s="1"/>
  <c r="W619" i="6" s="1"/>
  <c r="U2227" i="6"/>
  <c r="V2227" i="6" s="1"/>
  <c r="W2227" i="6" s="1"/>
  <c r="O2227" i="6"/>
  <c r="P2227" i="6" s="1"/>
  <c r="T2227" i="6" s="1"/>
  <c r="O2019" i="6"/>
  <c r="U2019" i="6"/>
  <c r="V2019" i="6" s="1"/>
  <c r="W2019" i="6" s="1"/>
  <c r="O1524" i="6"/>
  <c r="U1524" i="6"/>
  <c r="V1524" i="6" s="1"/>
  <c r="W1524" i="6" s="1"/>
  <c r="O2045" i="6"/>
  <c r="U2045" i="6"/>
  <c r="V2045" i="6" s="1"/>
  <c r="W2045" i="6" s="1"/>
  <c r="U752" i="6"/>
  <c r="V752" i="6" s="1"/>
  <c r="W752" i="6" s="1"/>
  <c r="O752" i="6"/>
  <c r="P752" i="6" s="1"/>
  <c r="T752" i="6" s="1"/>
  <c r="O706" i="6"/>
  <c r="U706" i="6"/>
  <c r="V706" i="6" s="1"/>
  <c r="W706" i="6" s="1"/>
  <c r="U291" i="6"/>
  <c r="V291" i="6" s="1"/>
  <c r="W291" i="6" s="1"/>
  <c r="O291" i="6"/>
  <c r="O1542" i="6"/>
  <c r="U1542" i="6"/>
  <c r="V1542" i="6" s="1"/>
  <c r="W1542" i="6" s="1"/>
  <c r="O577" i="6"/>
  <c r="U577" i="6"/>
  <c r="V577" i="6" s="1"/>
  <c r="W577" i="6" s="1"/>
  <c r="O1118" i="6"/>
  <c r="U1118" i="6"/>
  <c r="V1118" i="6" s="1"/>
  <c r="W1118" i="6" s="1"/>
  <c r="O990" i="6"/>
  <c r="P990" i="6" s="1"/>
  <c r="T990" i="6" s="1"/>
  <c r="U990" i="6"/>
  <c r="V990" i="6" s="1"/>
  <c r="W990" i="6" s="1"/>
  <c r="O1222" i="6"/>
  <c r="U1222" i="6"/>
  <c r="V1222" i="6" s="1"/>
  <c r="W1222" i="6" s="1"/>
  <c r="U763" i="6"/>
  <c r="V763" i="6" s="1"/>
  <c r="W763" i="6" s="1"/>
  <c r="O763" i="6"/>
  <c r="P763" i="6" s="1"/>
  <c r="T763" i="6" s="1"/>
  <c r="U185" i="6"/>
  <c r="V185" i="6" s="1"/>
  <c r="W185" i="6" s="1"/>
  <c r="O185" i="6"/>
  <c r="P185" i="6" s="1"/>
  <c r="T185" i="6" s="1"/>
  <c r="O1548" i="6"/>
  <c r="P1548" i="6" s="1"/>
  <c r="T1548" i="6" s="1"/>
  <c r="U1548" i="6"/>
  <c r="V1548" i="6" s="1"/>
  <c r="W1548" i="6" s="1"/>
  <c r="U594" i="6"/>
  <c r="V594" i="6" s="1"/>
  <c r="W594" i="6" s="1"/>
  <c r="O594" i="6"/>
  <c r="P594" i="6" s="1"/>
  <c r="T594" i="6" s="1"/>
  <c r="U1901" i="6"/>
  <c r="V1901" i="6" s="1"/>
  <c r="W1901" i="6" s="1"/>
  <c r="O1901" i="6"/>
  <c r="O1402" i="6"/>
  <c r="U1402" i="6"/>
  <c r="V1402" i="6" s="1"/>
  <c r="W1402" i="6" s="1"/>
  <c r="U814" i="6"/>
  <c r="V814" i="6" s="1"/>
  <c r="W814" i="6" s="1"/>
  <c r="O814" i="6"/>
  <c r="U1880" i="6"/>
  <c r="V1880" i="6" s="1"/>
  <c r="W1880" i="6" s="1"/>
  <c r="O1880" i="6"/>
  <c r="P1880" i="6" s="1"/>
  <c r="T1880" i="6" s="1"/>
  <c r="O771" i="6"/>
  <c r="P771" i="6" s="1"/>
  <c r="T771" i="6" s="1"/>
  <c r="U771" i="6"/>
  <c r="V771" i="6" s="1"/>
  <c r="W771" i="6" s="1"/>
  <c r="O50" i="6"/>
  <c r="U50" i="6"/>
  <c r="V50" i="6" s="1"/>
  <c r="W50" i="6" s="1"/>
  <c r="O1831" i="6"/>
  <c r="U1831" i="6"/>
  <c r="V1831" i="6" s="1"/>
  <c r="W1831" i="6" s="1"/>
  <c r="O222" i="6"/>
  <c r="U222" i="6"/>
  <c r="V222" i="6" s="1"/>
  <c r="W222" i="6" s="1"/>
  <c r="U2086" i="6"/>
  <c r="V2086" i="6" s="1"/>
  <c r="W2086" i="6" s="1"/>
  <c r="O2086" i="6"/>
  <c r="P2086" i="6" s="1"/>
  <c r="T2086" i="6" s="1"/>
  <c r="O660" i="6"/>
  <c r="U660" i="6"/>
  <c r="V660" i="6" s="1"/>
  <c r="W660" i="6" s="1"/>
  <c r="U286" i="6"/>
  <c r="V286" i="6" s="1"/>
  <c r="W286" i="6" s="1"/>
  <c r="O286" i="6"/>
  <c r="O703" i="6"/>
  <c r="U703" i="6"/>
  <c r="V703" i="6" s="1"/>
  <c r="W703" i="6" s="1"/>
  <c r="O210" i="6"/>
  <c r="U210" i="6"/>
  <c r="V210" i="6" s="1"/>
  <c r="W210" i="6" s="1"/>
  <c r="O569" i="6"/>
  <c r="U569" i="6"/>
  <c r="V569" i="6" s="1"/>
  <c r="W569" i="6" s="1"/>
  <c r="O670" i="6"/>
  <c r="P670" i="6" s="1"/>
  <c r="T670" i="6" s="1"/>
  <c r="U670" i="6"/>
  <c r="V670" i="6" s="1"/>
  <c r="W670" i="6" s="1"/>
  <c r="U1033" i="6"/>
  <c r="V1033" i="6" s="1"/>
  <c r="W1033" i="6" s="1"/>
  <c r="O1033" i="6"/>
  <c r="P1033" i="6" s="1"/>
  <c r="T1033" i="6" s="1"/>
  <c r="O1264" i="6"/>
  <c r="P1264" i="6" s="1"/>
  <c r="T1264" i="6" s="1"/>
  <c r="U1264" i="6"/>
  <c r="V1264" i="6" s="1"/>
  <c r="W1264" i="6" s="1"/>
  <c r="U333" i="6"/>
  <c r="V333" i="6" s="1"/>
  <c r="W333" i="6" s="1"/>
  <c r="O333" i="6"/>
  <c r="P333" i="6" s="1"/>
  <c r="T333" i="6" s="1"/>
  <c r="U339" i="6"/>
  <c r="V339" i="6" s="1"/>
  <c r="W339" i="6" s="1"/>
  <c r="O339" i="6"/>
  <c r="P339" i="6" s="1"/>
  <c r="T339" i="6" s="1"/>
  <c r="O2030" i="6"/>
  <c r="U2030" i="6"/>
  <c r="V2030" i="6" s="1"/>
  <c r="W2030" i="6" s="1"/>
  <c r="U604" i="6"/>
  <c r="V604" i="6" s="1"/>
  <c r="W604" i="6" s="1"/>
  <c r="O604" i="6"/>
  <c r="P604" i="6" s="1"/>
  <c r="T604" i="6" s="1"/>
  <c r="O2037" i="6"/>
  <c r="U2037" i="6"/>
  <c r="V2037" i="6" s="1"/>
  <c r="W2037" i="6" s="1"/>
  <c r="U2041" i="6"/>
  <c r="V2041" i="6" s="1"/>
  <c r="W2041" i="6" s="1"/>
  <c r="O2041" i="6"/>
  <c r="P2041" i="6" s="1"/>
  <c r="T2041" i="6" s="1"/>
  <c r="O109" i="6"/>
  <c r="P109" i="6" s="1"/>
  <c r="T109" i="6" s="1"/>
  <c r="U109" i="6"/>
  <c r="V109" i="6" s="1"/>
  <c r="W109" i="6" s="1"/>
  <c r="U617" i="6"/>
  <c r="V617" i="6" s="1"/>
  <c r="W617" i="6" s="1"/>
  <c r="O617" i="6"/>
  <c r="O686" i="6"/>
  <c r="U686" i="6"/>
  <c r="V686" i="6" s="1"/>
  <c r="W686" i="6" s="1"/>
  <c r="O2003" i="6"/>
  <c r="U2003" i="6"/>
  <c r="V2003" i="6" s="1"/>
  <c r="W2003" i="6" s="1"/>
  <c r="U687" i="6"/>
  <c r="V687" i="6" s="1"/>
  <c r="W687" i="6" s="1"/>
  <c r="O687" i="6"/>
  <c r="O1630" i="6"/>
  <c r="P1630" i="6" s="1"/>
  <c r="T1630" i="6" s="1"/>
  <c r="U1630" i="6"/>
  <c r="V1630" i="6" s="1"/>
  <c r="W1630" i="6" s="1"/>
  <c r="U991" i="6"/>
  <c r="V991" i="6" s="1"/>
  <c r="W991" i="6" s="1"/>
  <c r="O991" i="6"/>
  <c r="U2219" i="6"/>
  <c r="V2219" i="6" s="1"/>
  <c r="W2219" i="6" s="1"/>
  <c r="O2219" i="6"/>
  <c r="P2219" i="6" s="1"/>
  <c r="T2219" i="6" s="1"/>
  <c r="U2078" i="6"/>
  <c r="V2078" i="6" s="1"/>
  <c r="W2078" i="6" s="1"/>
  <c r="O2078" i="6"/>
  <c r="O1224" i="6"/>
  <c r="U1224" i="6"/>
  <c r="V1224" i="6" s="1"/>
  <c r="W1224" i="6" s="1"/>
  <c r="O216" i="6"/>
  <c r="U216" i="6"/>
  <c r="V216" i="6" s="1"/>
  <c r="W216" i="6" s="1"/>
  <c r="U1161" i="6"/>
  <c r="V1161" i="6" s="1"/>
  <c r="W1161" i="6" s="1"/>
  <c r="O1161" i="6"/>
  <c r="P1161" i="6" s="1"/>
  <c r="T1161" i="6" s="1"/>
  <c r="L1776" i="6"/>
  <c r="U1342" i="6"/>
  <c r="V1342" i="6" s="1"/>
  <c r="W1342" i="6" s="1"/>
  <c r="O1342" i="6"/>
  <c r="P1342" i="6" s="1"/>
  <c r="T1342" i="6" s="1"/>
  <c r="O422" i="6"/>
  <c r="U422" i="6"/>
  <c r="V422" i="6" s="1"/>
  <c r="W422" i="6" s="1"/>
  <c r="U2200" i="6"/>
  <c r="V2200" i="6" s="1"/>
  <c r="W2200" i="6" s="1"/>
  <c r="O2200" i="6"/>
  <c r="O756" i="6"/>
  <c r="P756" i="6" s="1"/>
  <c r="T756" i="6" s="1"/>
  <c r="U756" i="6"/>
  <c r="V756" i="6" s="1"/>
  <c r="W756" i="6" s="1"/>
  <c r="O2240" i="6"/>
  <c r="U2240" i="6"/>
  <c r="V2240" i="6" s="1"/>
  <c r="W2240" i="6" s="1"/>
  <c r="O883" i="6"/>
  <c r="U883" i="6"/>
  <c r="V883" i="6" s="1"/>
  <c r="W883" i="6" s="1"/>
  <c r="U1644" i="6"/>
  <c r="V1644" i="6" s="1"/>
  <c r="W1644" i="6" s="1"/>
  <c r="O1644" i="6"/>
  <c r="P1644" i="6" s="1"/>
  <c r="T1644" i="6" s="1"/>
  <c r="U1420" i="6"/>
  <c r="V1420" i="6" s="1"/>
  <c r="W1420" i="6" s="1"/>
  <c r="O1420" i="6"/>
  <c r="O870" i="6"/>
  <c r="U870" i="6"/>
  <c r="V870" i="6" s="1"/>
  <c r="W870" i="6" s="1"/>
  <c r="O740" i="6"/>
  <c r="U740" i="6"/>
  <c r="V740" i="6" s="1"/>
  <c r="W740" i="6" s="1"/>
  <c r="U2188" i="6"/>
  <c r="V2188" i="6" s="1"/>
  <c r="W2188" i="6" s="1"/>
  <c r="O2188" i="6"/>
  <c r="O2094" i="6"/>
  <c r="U2094" i="6"/>
  <c r="V2094" i="6" s="1"/>
  <c r="W2094" i="6" s="1"/>
  <c r="O1891" i="6"/>
  <c r="U1891" i="6"/>
  <c r="V1891" i="6" s="1"/>
  <c r="W1891" i="6" s="1"/>
  <c r="U1128" i="6"/>
  <c r="V1128" i="6" s="1"/>
  <c r="W1128" i="6" s="1"/>
  <c r="O1128" i="6"/>
  <c r="P1128" i="6" s="1"/>
  <c r="T1128" i="6" s="1"/>
  <c r="O2159" i="6"/>
  <c r="U2159" i="6"/>
  <c r="V2159" i="6" s="1"/>
  <c r="W2159" i="6" s="1"/>
  <c r="U294" i="6"/>
  <c r="V294" i="6" s="1"/>
  <c r="W294" i="6" s="1"/>
  <c r="O294" i="6"/>
  <c r="P294" i="6" s="1"/>
  <c r="T294" i="6" s="1"/>
  <c r="O561" i="6"/>
  <c r="U561" i="6"/>
  <c r="V561" i="6" s="1"/>
  <c r="W561" i="6" s="1"/>
  <c r="U1530" i="6"/>
  <c r="V1530" i="6" s="1"/>
  <c r="W1530" i="6" s="1"/>
  <c r="O1530" i="6"/>
  <c r="P1530" i="6" s="1"/>
  <c r="T1530" i="6" s="1"/>
  <c r="U426" i="6"/>
  <c r="V426" i="6" s="1"/>
  <c r="W426" i="6" s="1"/>
  <c r="O426" i="6"/>
  <c r="P426" i="6" s="1"/>
  <c r="T426" i="6" s="1"/>
  <c r="O382" i="6"/>
  <c r="U382" i="6"/>
  <c r="V382" i="6" s="1"/>
  <c r="W382" i="6" s="1"/>
  <c r="O532" i="6"/>
  <c r="U532" i="6"/>
  <c r="V532" i="6" s="1"/>
  <c r="W532" i="6" s="1"/>
  <c r="O2312" i="6"/>
  <c r="P2312" i="6" s="1"/>
  <c r="T2312" i="6" s="1"/>
  <c r="U2312" i="6"/>
  <c r="V2312" i="6" s="1"/>
  <c r="W2312" i="6" s="1"/>
  <c r="O887" i="6"/>
  <c r="U887" i="6"/>
  <c r="V887" i="6" s="1"/>
  <c r="W887" i="6" s="1"/>
  <c r="U507" i="6"/>
  <c r="V507" i="6" s="1"/>
  <c r="W507" i="6" s="1"/>
  <c r="O507" i="6"/>
  <c r="P507" i="6" s="1"/>
  <c r="T507" i="6" s="1"/>
  <c r="E15" i="13"/>
  <c r="D5" i="13" s="1"/>
  <c r="U2049" i="6"/>
  <c r="V2049" i="6" s="1"/>
  <c r="W2049" i="6" s="1"/>
  <c r="O2049" i="6"/>
  <c r="P2049" i="6" s="1"/>
  <c r="T2049" i="6" s="1"/>
  <c r="U626" i="6"/>
  <c r="V626" i="6" s="1"/>
  <c r="W626" i="6" s="1"/>
  <c r="O626" i="6"/>
  <c r="P626" i="6" s="1"/>
  <c r="T626" i="6" s="1"/>
  <c r="O900" i="6"/>
  <c r="P900" i="6" s="1"/>
  <c r="T900" i="6" s="1"/>
  <c r="U900" i="6"/>
  <c r="V900" i="6" s="1"/>
  <c r="W900" i="6" s="1"/>
  <c r="O590" i="6"/>
  <c r="P590" i="6" s="1"/>
  <c r="T590" i="6" s="1"/>
  <c r="U590" i="6"/>
  <c r="V590" i="6" s="1"/>
  <c r="W590" i="6" s="1"/>
  <c r="O1407" i="6"/>
  <c r="U1407" i="6"/>
  <c r="V1407" i="6" s="1"/>
  <c r="W1407" i="6" s="1"/>
  <c r="O1198" i="6"/>
  <c r="U1198" i="6"/>
  <c r="V1198" i="6" s="1"/>
  <c r="W1198" i="6" s="1"/>
  <c r="O664" i="6"/>
  <c r="P664" i="6" s="1"/>
  <c r="T664" i="6" s="1"/>
  <c r="U664" i="6"/>
  <c r="V664" i="6" s="1"/>
  <c r="W664" i="6" s="1"/>
  <c r="U2001" i="6"/>
  <c r="V2001" i="6" s="1"/>
  <c r="W2001" i="6" s="1"/>
  <c r="O2001" i="6"/>
  <c r="P2001" i="6" s="1"/>
  <c r="T2001" i="6" s="1"/>
  <c r="O745" i="6"/>
  <c r="U745" i="6"/>
  <c r="V745" i="6" s="1"/>
  <c r="W745" i="6" s="1"/>
  <c r="O430" i="6"/>
  <c r="P430" i="6" s="1"/>
  <c r="T430" i="6" s="1"/>
  <c r="U430" i="6"/>
  <c r="V430" i="6" s="1"/>
  <c r="W430" i="6" s="1"/>
  <c r="U2335" i="6"/>
  <c r="V2335" i="6" s="1"/>
  <c r="W2335" i="6" s="1"/>
  <c r="O2335" i="6"/>
  <c r="P2335" i="6" s="1"/>
  <c r="T2335" i="6" s="1"/>
  <c r="U1023" i="6"/>
  <c r="V1023" i="6" s="1"/>
  <c r="W1023" i="6" s="1"/>
  <c r="O1023" i="6"/>
  <c r="O2133" i="6"/>
  <c r="U2133" i="6"/>
  <c r="V2133" i="6" s="1"/>
  <c r="W2133" i="6" s="1"/>
  <c r="U1042" i="6"/>
  <c r="V1042" i="6" s="1"/>
  <c r="W1042" i="6" s="1"/>
  <c r="O1042" i="6"/>
  <c r="P1042" i="6" s="1"/>
  <c r="T1042" i="6" s="1"/>
  <c r="O658" i="6"/>
  <c r="U658" i="6"/>
  <c r="V658" i="6" s="1"/>
  <c r="W658" i="6" s="1"/>
  <c r="O2289" i="6"/>
  <c r="U2289" i="6"/>
  <c r="V2289" i="6" s="1"/>
  <c r="W2289" i="6" s="1"/>
  <c r="U1895" i="6"/>
  <c r="V1895" i="6" s="1"/>
  <c r="W1895" i="6" s="1"/>
  <c r="O1895" i="6"/>
  <c r="U508" i="6"/>
  <c r="V508" i="6" s="1"/>
  <c r="W508" i="6" s="1"/>
  <c r="O508" i="6"/>
  <c r="P508" i="6" s="1"/>
  <c r="T508" i="6" s="1"/>
  <c r="O209" i="6"/>
  <c r="U209" i="6"/>
  <c r="V209" i="6" s="1"/>
  <c r="W209" i="6" s="1"/>
  <c r="O2319" i="6"/>
  <c r="U2319" i="6"/>
  <c r="V2319" i="6" s="1"/>
  <c r="W2319" i="6" s="1"/>
  <c r="O254" i="6"/>
  <c r="P254" i="6" s="1"/>
  <c r="T254" i="6" s="1"/>
  <c r="U254" i="6"/>
  <c r="V254" i="6" s="1"/>
  <c r="W254" i="6" s="1"/>
  <c r="O2142" i="6"/>
  <c r="U2142" i="6"/>
  <c r="V2142" i="6" s="1"/>
  <c r="W2142" i="6" s="1"/>
  <c r="U429" i="6"/>
  <c r="V429" i="6" s="1"/>
  <c r="W429" i="6" s="1"/>
  <c r="O429" i="6"/>
  <c r="U1476" i="6"/>
  <c r="V1476" i="6" s="1"/>
  <c r="W1476" i="6" s="1"/>
  <c r="O1476" i="6"/>
  <c r="P1476" i="6" s="1"/>
  <c r="T1476" i="6" s="1"/>
  <c r="U1915" i="6"/>
  <c r="V1915" i="6" s="1"/>
  <c r="W1915" i="6" s="1"/>
  <c r="O1915" i="6"/>
  <c r="P1915" i="6" s="1"/>
  <c r="T1915" i="6" s="1"/>
  <c r="U1889" i="6"/>
  <c r="V1889" i="6" s="1"/>
  <c r="W1889" i="6" s="1"/>
  <c r="O1889" i="6"/>
  <c r="P1889" i="6" s="1"/>
  <c r="T1889" i="6" s="1"/>
  <c r="O2084" i="6"/>
  <c r="P2084" i="6" s="1"/>
  <c r="T2084" i="6" s="1"/>
  <c r="U2084" i="6"/>
  <c r="V2084" i="6" s="1"/>
  <c r="W2084" i="6" s="1"/>
  <c r="O1756" i="6"/>
  <c r="P1756" i="6" s="1"/>
  <c r="T1756" i="6" s="1"/>
  <c r="U1756" i="6"/>
  <c r="V1756" i="6" s="1"/>
  <c r="W1756" i="6" s="1"/>
  <c r="U448" i="6"/>
  <c r="V448" i="6" s="1"/>
  <c r="W448" i="6" s="1"/>
  <c r="O448" i="6"/>
  <c r="U1558" i="6"/>
  <c r="V1558" i="6" s="1"/>
  <c r="W1558" i="6" s="1"/>
  <c r="O1558" i="6"/>
  <c r="U1663" i="6"/>
  <c r="V1663" i="6" s="1"/>
  <c r="W1663" i="6" s="1"/>
  <c r="O1663" i="6"/>
  <c r="U1430" i="6"/>
  <c r="V1430" i="6" s="1"/>
  <c r="W1430" i="6" s="1"/>
  <c r="O1430" i="6"/>
  <c r="O205" i="6"/>
  <c r="P205" i="6" s="1"/>
  <c r="T205" i="6" s="1"/>
  <c r="U205" i="6"/>
  <c r="V205" i="6" s="1"/>
  <c r="W205" i="6" s="1"/>
  <c r="U372" i="6"/>
  <c r="V372" i="6" s="1"/>
  <c r="W372" i="6" s="1"/>
  <c r="O372" i="6"/>
  <c r="U654" i="6"/>
  <c r="V654" i="6" s="1"/>
  <c r="W654" i="6" s="1"/>
  <c r="O654" i="6"/>
  <c r="U716" i="6"/>
  <c r="V716" i="6" s="1"/>
  <c r="W716" i="6" s="1"/>
  <c r="O716" i="6"/>
  <c r="U1527" i="6"/>
  <c r="V1527" i="6" s="1"/>
  <c r="W1527" i="6" s="1"/>
  <c r="O1527" i="6"/>
  <c r="P1527" i="6" s="1"/>
  <c r="T1527" i="6" s="1"/>
  <c r="O1619" i="6"/>
  <c r="U1619" i="6"/>
  <c r="V1619" i="6" s="1"/>
  <c r="W1619" i="6" s="1"/>
  <c r="O161" i="6"/>
  <c r="U161" i="6"/>
  <c r="V161" i="6" s="1"/>
  <c r="W161" i="6" s="1"/>
  <c r="U1022" i="6"/>
  <c r="V1022" i="6" s="1"/>
  <c r="W1022" i="6" s="1"/>
  <c r="O1022" i="6"/>
  <c r="P1022" i="6" s="1"/>
  <c r="T1022" i="6" s="1"/>
  <c r="O741" i="6"/>
  <c r="U741" i="6"/>
  <c r="V741" i="6" s="1"/>
  <c r="W741" i="6" s="1"/>
  <c r="U1140" i="6"/>
  <c r="V1140" i="6" s="1"/>
  <c r="W1140" i="6" s="1"/>
  <c r="O1140" i="6"/>
  <c r="P1140" i="6" s="1"/>
  <c r="T1140" i="6" s="1"/>
  <c r="U2024" i="6"/>
  <c r="V2024" i="6" s="1"/>
  <c r="W2024" i="6" s="1"/>
  <c r="O2024" i="6"/>
  <c r="U838" i="6"/>
  <c r="V838" i="6" s="1"/>
  <c r="W838" i="6" s="1"/>
  <c r="O838" i="6"/>
  <c r="P838" i="6" s="1"/>
  <c r="T838" i="6" s="1"/>
  <c r="U1188" i="6"/>
  <c r="V1188" i="6" s="1"/>
  <c r="W1188" i="6" s="1"/>
  <c r="O1188" i="6"/>
  <c r="P1188" i="6" s="1"/>
  <c r="T1188" i="6" s="1"/>
  <c r="U381" i="6"/>
  <c r="V381" i="6" s="1"/>
  <c r="W381" i="6" s="1"/>
  <c r="O381" i="6"/>
  <c r="O1636" i="6"/>
  <c r="U1636" i="6"/>
  <c r="V1636" i="6" s="1"/>
  <c r="W1636" i="6" s="1"/>
  <c r="U2311" i="6"/>
  <c r="V2311" i="6" s="1"/>
  <c r="W2311" i="6" s="1"/>
  <c r="O2311" i="6"/>
  <c r="O2316" i="6"/>
  <c r="U2316" i="6"/>
  <c r="V2316" i="6" s="1"/>
  <c r="W2316" i="6" s="1"/>
  <c r="O1999" i="6"/>
  <c r="P1999" i="6" s="1"/>
  <c r="T1999" i="6" s="1"/>
  <c r="U1999" i="6"/>
  <c r="V1999" i="6" s="1"/>
  <c r="W1999" i="6" s="1"/>
  <c r="U695" i="6"/>
  <c r="V695" i="6" s="1"/>
  <c r="W695" i="6" s="1"/>
  <c r="O695" i="6"/>
  <c r="U1468" i="6"/>
  <c r="V1468" i="6" s="1"/>
  <c r="W1468" i="6" s="1"/>
  <c r="O1468" i="6"/>
  <c r="U1359" i="6"/>
  <c r="V1359" i="6" s="1"/>
  <c r="W1359" i="6" s="1"/>
  <c r="O1359" i="6"/>
  <c r="P1359" i="6" s="1"/>
  <c r="T1359" i="6" s="1"/>
  <c r="U2069" i="6"/>
  <c r="V2069" i="6" s="1"/>
  <c r="W2069" i="6" s="1"/>
  <c r="O2069" i="6"/>
  <c r="P2069" i="6" s="1"/>
  <c r="T2069" i="6" s="1"/>
  <c r="O65" i="6"/>
  <c r="U65" i="6"/>
  <c r="V65" i="6" s="1"/>
  <c r="W65" i="6" s="1"/>
  <c r="O2306" i="6"/>
  <c r="P2306" i="6" s="1"/>
  <c r="T2306" i="6" s="1"/>
  <c r="U2306" i="6"/>
  <c r="V2306" i="6" s="1"/>
  <c r="W2306" i="6" s="1"/>
  <c r="O2198" i="6"/>
  <c r="P2198" i="6" s="1"/>
  <c r="T2198" i="6" s="1"/>
  <c r="U2198" i="6"/>
  <c r="V2198" i="6" s="1"/>
  <c r="W2198" i="6" s="1"/>
  <c r="O1760" i="6"/>
  <c r="U1760" i="6"/>
  <c r="V1760" i="6" s="1"/>
  <c r="W1760" i="6" s="1"/>
  <c r="O772" i="6"/>
  <c r="U772" i="6"/>
  <c r="V772" i="6" s="1"/>
  <c r="W772" i="6" s="1"/>
  <c r="U579" i="6"/>
  <c r="V579" i="6" s="1"/>
  <c r="W579" i="6" s="1"/>
  <c r="O579" i="6"/>
  <c r="O724" i="6"/>
  <c r="U724" i="6"/>
  <c r="V724" i="6" s="1"/>
  <c r="W724" i="6" s="1"/>
  <c r="U538" i="6"/>
  <c r="V538" i="6" s="1"/>
  <c r="W538" i="6" s="1"/>
  <c r="O538" i="6"/>
  <c r="P538" i="6" s="1"/>
  <c r="T538" i="6" s="1"/>
  <c r="U2144" i="6"/>
  <c r="V2144" i="6" s="1"/>
  <c r="W2144" i="6" s="1"/>
  <c r="O2144" i="6"/>
  <c r="P2144" i="6" s="1"/>
  <c r="T2144" i="6" s="1"/>
  <c r="O1916" i="6"/>
  <c r="P1916" i="6" s="1"/>
  <c r="T1916" i="6" s="1"/>
  <c r="U1916" i="6"/>
  <c r="V1916" i="6" s="1"/>
  <c r="W1916" i="6" s="1"/>
  <c r="O1781" i="6"/>
  <c r="U1781" i="6"/>
  <c r="V1781" i="6" s="1"/>
  <c r="W1781" i="6" s="1"/>
  <c r="U2221" i="6"/>
  <c r="V2221" i="6" s="1"/>
  <c r="W2221" i="6" s="1"/>
  <c r="O2221" i="6"/>
  <c r="P2221" i="6" s="1"/>
  <c r="T2221" i="6" s="1"/>
  <c r="O518" i="6"/>
  <c r="U518" i="6"/>
  <c r="V518" i="6" s="1"/>
  <c r="W518" i="6" s="1"/>
  <c r="U657" i="6"/>
  <c r="V657" i="6" s="1"/>
  <c r="W657" i="6" s="1"/>
  <c r="O657" i="6"/>
  <c r="P657" i="6" s="1"/>
  <c r="T657" i="6" s="1"/>
  <c r="U1020" i="6"/>
  <c r="V1020" i="6" s="1"/>
  <c r="W1020" i="6" s="1"/>
  <c r="O1020" i="6"/>
  <c r="O679" i="6"/>
  <c r="P679" i="6" s="1"/>
  <c r="T679" i="6" s="1"/>
  <c r="U679" i="6"/>
  <c r="V679" i="6" s="1"/>
  <c r="W679" i="6" s="1"/>
  <c r="O2180" i="6"/>
  <c r="U2180" i="6"/>
  <c r="V2180" i="6" s="1"/>
  <c r="W2180" i="6" s="1"/>
  <c r="O1120" i="6"/>
  <c r="U1120" i="6"/>
  <c r="V1120" i="6" s="1"/>
  <c r="W1120" i="6" s="1"/>
  <c r="O1531" i="6"/>
  <c r="P1531" i="6" s="1"/>
  <c r="T1531" i="6" s="1"/>
  <c r="U1531" i="6"/>
  <c r="V1531" i="6" s="1"/>
  <c r="W1531" i="6" s="1"/>
  <c r="O634" i="6"/>
  <c r="U634" i="6"/>
  <c r="V634" i="6" s="1"/>
  <c r="W634" i="6" s="1"/>
  <c r="U823" i="6"/>
  <c r="V823" i="6" s="1"/>
  <c r="W823" i="6" s="1"/>
  <c r="O823" i="6"/>
  <c r="P823" i="6" s="1"/>
  <c r="T823" i="6" s="1"/>
  <c r="U1229" i="6"/>
  <c r="V1229" i="6" s="1"/>
  <c r="W1229" i="6" s="1"/>
  <c r="O1229" i="6"/>
  <c r="U2245" i="6"/>
  <c r="V2245" i="6" s="1"/>
  <c r="W2245" i="6" s="1"/>
  <c r="O2245" i="6"/>
  <c r="O1194" i="6"/>
  <c r="U1194" i="6"/>
  <c r="V1194" i="6" s="1"/>
  <c r="W1194" i="6" s="1"/>
  <c r="U1661" i="6"/>
  <c r="V1661" i="6" s="1"/>
  <c r="W1661" i="6" s="1"/>
  <c r="O1661" i="6"/>
  <c r="U1250" i="6"/>
  <c r="V1250" i="6" s="1"/>
  <c r="W1250" i="6" s="1"/>
  <c r="O1250" i="6"/>
  <c r="O1009" i="6"/>
  <c r="P1009" i="6" s="1"/>
  <c r="T1009" i="6" s="1"/>
  <c r="U1009" i="6"/>
  <c r="V1009" i="6" s="1"/>
  <c r="W1009" i="6" s="1"/>
  <c r="O1183" i="6"/>
  <c r="U1183" i="6"/>
  <c r="V1183" i="6" s="1"/>
  <c r="W1183" i="6" s="1"/>
  <c r="O2038" i="6"/>
  <c r="U2038" i="6"/>
  <c r="V2038" i="6" s="1"/>
  <c r="W2038" i="6" s="1"/>
  <c r="U765" i="6"/>
  <c r="V765" i="6" s="1"/>
  <c r="W765" i="6" s="1"/>
  <c r="O765" i="6"/>
  <c r="P765" i="6" s="1"/>
  <c r="T765" i="6" s="1"/>
  <c r="U627" i="6"/>
  <c r="V627" i="6" s="1"/>
  <c r="W627" i="6" s="1"/>
  <c r="O627" i="6"/>
  <c r="O531" i="6"/>
  <c r="U531" i="6"/>
  <c r="V531" i="6" s="1"/>
  <c r="W531" i="6" s="1"/>
  <c r="U1737" i="6"/>
  <c r="V1737" i="6" s="1"/>
  <c r="W1737" i="6" s="1"/>
  <c r="O1737" i="6"/>
  <c r="O371" i="6"/>
  <c r="U371" i="6"/>
  <c r="V371" i="6" s="1"/>
  <c r="W371" i="6" s="1"/>
  <c r="U1256" i="6"/>
  <c r="V1256" i="6" s="1"/>
  <c r="W1256" i="6" s="1"/>
  <c r="O1256" i="6"/>
  <c r="O1013" i="6"/>
  <c r="P1013" i="6" s="1"/>
  <c r="T1013" i="6" s="1"/>
  <c r="U1013" i="6"/>
  <c r="V1013" i="6" s="1"/>
  <c r="W1013" i="6" s="1"/>
  <c r="O40" i="6"/>
  <c r="U40" i="6"/>
  <c r="V40" i="6" s="1"/>
  <c r="W40" i="6" s="1"/>
  <c r="O182" i="6"/>
  <c r="U182" i="6"/>
  <c r="V182" i="6" s="1"/>
  <c r="W182" i="6" s="1"/>
  <c r="O554" i="6"/>
  <c r="P554" i="6" s="1"/>
  <c r="T554" i="6" s="1"/>
  <c r="U554" i="6"/>
  <c r="V554" i="6" s="1"/>
  <c r="W554" i="6" s="1"/>
  <c r="O2063" i="6"/>
  <c r="U2063" i="6"/>
  <c r="V2063" i="6" s="1"/>
  <c r="W2063" i="6" s="1"/>
  <c r="O1044" i="6"/>
  <c r="P1044" i="6" s="1"/>
  <c r="T1044" i="6" s="1"/>
  <c r="U1044" i="6"/>
  <c r="V1044" i="6" s="1"/>
  <c r="W1044" i="6" s="1"/>
  <c r="O1658" i="6"/>
  <c r="U1658" i="6"/>
  <c r="V1658" i="6" s="1"/>
  <c r="W1658" i="6" s="1"/>
  <c r="O2265" i="6"/>
  <c r="U2265" i="6"/>
  <c r="V2265" i="6" s="1"/>
  <c r="W2265" i="6" s="1"/>
  <c r="U881" i="6"/>
  <c r="V881" i="6" s="1"/>
  <c r="W881" i="6" s="1"/>
  <c r="O881" i="6"/>
  <c r="P881" i="6" s="1"/>
  <c r="T881" i="6" s="1"/>
  <c r="O1141" i="6"/>
  <c r="U1141" i="6"/>
  <c r="V1141" i="6" s="1"/>
  <c r="W1141" i="6" s="1"/>
  <c r="U709" i="6"/>
  <c r="V709" i="6" s="1"/>
  <c r="W709" i="6" s="1"/>
  <c r="O709" i="6"/>
  <c r="U1329" i="6"/>
  <c r="V1329" i="6" s="1"/>
  <c r="W1329" i="6" s="1"/>
  <c r="O1329" i="6"/>
  <c r="O2025" i="6"/>
  <c r="P2025" i="6" s="1"/>
  <c r="T2025" i="6" s="1"/>
  <c r="U2025" i="6"/>
  <c r="V2025" i="6" s="1"/>
  <c r="W2025" i="6" s="1"/>
  <c r="O158" i="6"/>
  <c r="P158" i="6" s="1"/>
  <c r="T158" i="6" s="1"/>
  <c r="U158" i="6"/>
  <c r="V158" i="6" s="1"/>
  <c r="W158" i="6" s="1"/>
  <c r="U1246" i="6"/>
  <c r="V1246" i="6" s="1"/>
  <c r="W1246" i="6" s="1"/>
  <c r="O1246" i="6"/>
  <c r="U2179" i="6"/>
  <c r="V2179" i="6" s="1"/>
  <c r="W2179" i="6" s="1"/>
  <c r="O2179" i="6"/>
  <c r="O1835" i="6"/>
  <c r="U1835" i="6"/>
  <c r="V1835" i="6" s="1"/>
  <c r="W1835" i="6" s="1"/>
  <c r="U1457" i="6"/>
  <c r="V1457" i="6" s="1"/>
  <c r="W1457" i="6" s="1"/>
  <c r="O1457" i="6"/>
  <c r="O2220" i="6"/>
  <c r="U2220" i="6"/>
  <c r="V2220" i="6" s="1"/>
  <c r="W2220" i="6" s="1"/>
  <c r="O1469" i="6"/>
  <c r="U1469" i="6"/>
  <c r="V1469" i="6" s="1"/>
  <c r="W1469" i="6" s="1"/>
  <c r="U1327" i="6"/>
  <c r="V1327" i="6" s="1"/>
  <c r="W1327" i="6" s="1"/>
  <c r="O1327" i="6"/>
  <c r="U255" i="6"/>
  <c r="V255" i="6" s="1"/>
  <c r="W255" i="6" s="1"/>
  <c r="O255" i="6"/>
  <c r="O389" i="6"/>
  <c r="U389" i="6"/>
  <c r="V389" i="6" s="1"/>
  <c r="W389" i="6" s="1"/>
  <c r="O319" i="6"/>
  <c r="U319" i="6"/>
  <c r="V319" i="6" s="1"/>
  <c r="W319" i="6" s="1"/>
  <c r="O839" i="6"/>
  <c r="U839" i="6"/>
  <c r="V839" i="6" s="1"/>
  <c r="W839" i="6" s="1"/>
  <c r="O910" i="6"/>
  <c r="U910" i="6"/>
  <c r="V910" i="6" s="1"/>
  <c r="W910" i="6" s="1"/>
  <c r="U1757" i="6"/>
  <c r="V1757" i="6" s="1"/>
  <c r="W1757" i="6" s="1"/>
  <c r="O1757" i="6"/>
  <c r="P1757" i="6" s="1"/>
  <c r="T1757" i="6" s="1"/>
  <c r="U330" i="6"/>
  <c r="V330" i="6" s="1"/>
  <c r="W330" i="6" s="1"/>
  <c r="O330" i="6"/>
  <c r="O450" i="6"/>
  <c r="U450" i="6"/>
  <c r="V450" i="6" s="1"/>
  <c r="W450" i="6" s="1"/>
  <c r="U62" i="6"/>
  <c r="V62" i="6" s="1"/>
  <c r="W62" i="6" s="1"/>
  <c r="O62" i="6"/>
  <c r="O1261" i="6"/>
  <c r="U1261" i="6"/>
  <c r="V1261" i="6" s="1"/>
  <c r="W1261" i="6" s="1"/>
  <c r="O510" i="6"/>
  <c r="U510" i="6"/>
  <c r="V510" i="6" s="1"/>
  <c r="W510" i="6" s="1"/>
  <c r="U2098" i="6"/>
  <c r="V2098" i="6" s="1"/>
  <c r="W2098" i="6" s="1"/>
  <c r="O2098" i="6"/>
  <c r="P2098" i="6" s="1"/>
  <c r="T2098" i="6" s="1"/>
  <c r="U1679" i="6"/>
  <c r="V1679" i="6" s="1"/>
  <c r="W1679" i="6" s="1"/>
  <c r="O1679" i="6"/>
  <c r="U1061" i="6"/>
  <c r="V1061" i="6" s="1"/>
  <c r="W1061" i="6" s="1"/>
  <c r="O1061" i="6"/>
  <c r="P1061" i="6" s="1"/>
  <c r="T1061" i="6" s="1"/>
  <c r="U321" i="6"/>
  <c r="V321" i="6" s="1"/>
  <c r="W321" i="6" s="1"/>
  <c r="O321" i="6"/>
  <c r="U220" i="6"/>
  <c r="V220" i="6" s="1"/>
  <c r="W220" i="6" s="1"/>
  <c r="O220" i="6"/>
  <c r="U2027" i="6"/>
  <c r="V2027" i="6" s="1"/>
  <c r="W2027" i="6" s="1"/>
  <c r="O2027" i="6"/>
  <c r="U1862" i="6"/>
  <c r="V1862" i="6" s="1"/>
  <c r="W1862" i="6" s="1"/>
  <c r="O1862" i="6"/>
  <c r="O1220" i="6"/>
  <c r="U1220" i="6"/>
  <c r="V1220" i="6" s="1"/>
  <c r="W1220" i="6" s="1"/>
  <c r="O2172" i="6"/>
  <c r="U2172" i="6"/>
  <c r="V2172" i="6" s="1"/>
  <c r="W2172" i="6" s="1"/>
  <c r="U299" i="6"/>
  <c r="V299" i="6" s="1"/>
  <c r="W299" i="6" s="1"/>
  <c r="O299" i="6"/>
  <c r="O899" i="6"/>
  <c r="P899" i="6" s="1"/>
  <c r="T899" i="6" s="1"/>
  <c r="U899" i="6"/>
  <c r="V899" i="6" s="1"/>
  <c r="W899" i="6" s="1"/>
  <c r="O302" i="6"/>
  <c r="U302" i="6"/>
  <c r="V302" i="6" s="1"/>
  <c r="W302" i="6" s="1"/>
  <c r="O1585" i="6"/>
  <c r="P1585" i="6" s="1"/>
  <c r="T1585" i="6" s="1"/>
  <c r="U1585" i="6"/>
  <c r="V1585" i="6" s="1"/>
  <c r="W1585" i="6" s="1"/>
  <c r="U636" i="6"/>
  <c r="V636" i="6" s="1"/>
  <c r="W636" i="6" s="1"/>
  <c r="O636" i="6"/>
  <c r="O313" i="6"/>
  <c r="P313" i="6" s="1"/>
  <c r="T313" i="6" s="1"/>
  <c r="U313" i="6"/>
  <c r="V313" i="6" s="1"/>
  <c r="W313" i="6" s="1"/>
  <c r="U826" i="6"/>
  <c r="V826" i="6" s="1"/>
  <c r="W826" i="6" s="1"/>
  <c r="O826" i="6"/>
  <c r="O1211" i="6"/>
  <c r="P1211" i="6" s="1"/>
  <c r="T1211" i="6" s="1"/>
  <c r="U1211" i="6"/>
  <c r="V1211" i="6" s="1"/>
  <c r="W1211" i="6" s="1"/>
  <c r="O26" i="6"/>
  <c r="U26" i="6"/>
  <c r="V26" i="6" s="1"/>
  <c r="W26" i="6" s="1"/>
  <c r="U1474" i="6"/>
  <c r="V1474" i="6" s="1"/>
  <c r="W1474" i="6" s="1"/>
  <c r="O1474" i="6"/>
  <c r="P1474" i="6" s="1"/>
  <c r="T1474" i="6" s="1"/>
  <c r="U186" i="6"/>
  <c r="V186" i="6" s="1"/>
  <c r="W186" i="6" s="1"/>
  <c r="O186" i="6"/>
  <c r="O565" i="6"/>
  <c r="P565" i="6" s="1"/>
  <c r="T565" i="6" s="1"/>
  <c r="U565" i="6"/>
  <c r="V565" i="6" s="1"/>
  <c r="W565" i="6" s="1"/>
  <c r="U1746" i="6"/>
  <c r="V1746" i="6" s="1"/>
  <c r="W1746" i="6" s="1"/>
  <c r="O1746" i="6"/>
  <c r="O1755" i="6"/>
  <c r="U1755" i="6"/>
  <c r="V1755" i="6" s="1"/>
  <c r="W1755" i="6" s="1"/>
  <c r="U1520" i="6"/>
  <c r="V1520" i="6" s="1"/>
  <c r="W1520" i="6" s="1"/>
  <c r="O1520" i="6"/>
  <c r="U2145" i="6"/>
  <c r="V2145" i="6" s="1"/>
  <c r="W2145" i="6" s="1"/>
  <c r="O2145" i="6"/>
  <c r="U337" i="6"/>
  <c r="V337" i="6" s="1"/>
  <c r="W337" i="6" s="1"/>
  <c r="O337" i="6"/>
  <c r="O1988" i="6"/>
  <c r="U1988" i="6"/>
  <c r="V1988" i="6" s="1"/>
  <c r="W1988" i="6" s="1"/>
  <c r="U638" i="6"/>
  <c r="V638" i="6" s="1"/>
  <c r="W638" i="6" s="1"/>
  <c r="O638" i="6"/>
  <c r="U773" i="6"/>
  <c r="V773" i="6" s="1"/>
  <c r="W773" i="6" s="1"/>
  <c r="O773" i="6"/>
  <c r="P773" i="6" s="1"/>
  <c r="T773" i="6" s="1"/>
  <c r="O1048" i="6"/>
  <c r="U1048" i="6"/>
  <c r="V1048" i="6" s="1"/>
  <c r="W1048" i="6" s="1"/>
  <c r="O1872" i="6"/>
  <c r="P1872" i="6" s="1"/>
  <c r="T1872" i="6" s="1"/>
  <c r="U1872" i="6"/>
  <c r="V1872" i="6" s="1"/>
  <c r="W1872" i="6" s="1"/>
  <c r="U386" i="6"/>
  <c r="V386" i="6" s="1"/>
  <c r="W386" i="6" s="1"/>
  <c r="O386" i="6"/>
  <c r="P386" i="6" s="1"/>
  <c r="T386" i="6" s="1"/>
  <c r="U811" i="6"/>
  <c r="V811" i="6" s="1"/>
  <c r="W811" i="6" s="1"/>
  <c r="O811" i="6"/>
  <c r="O2225" i="6"/>
  <c r="U2225" i="6"/>
  <c r="V2225" i="6" s="1"/>
  <c r="W2225" i="6" s="1"/>
  <c r="O851" i="6"/>
  <c r="U851" i="6"/>
  <c r="V851" i="6" s="1"/>
  <c r="W851" i="6" s="1"/>
  <c r="O2229" i="6"/>
  <c r="U2229" i="6"/>
  <c r="V2229" i="6" s="1"/>
  <c r="W2229" i="6" s="1"/>
  <c r="U1510" i="6"/>
  <c r="V1510" i="6" s="1"/>
  <c r="W1510" i="6" s="1"/>
  <c r="O1510" i="6"/>
  <c r="P1510" i="6" s="1"/>
  <c r="T1510" i="6" s="1"/>
  <c r="O739" i="6"/>
  <c r="U739" i="6"/>
  <c r="V739" i="6" s="1"/>
  <c r="W739" i="6" s="1"/>
  <c r="U879" i="6"/>
  <c r="V879" i="6" s="1"/>
  <c r="W879" i="6" s="1"/>
  <c r="O879" i="6"/>
  <c r="O677" i="6"/>
  <c r="U677" i="6"/>
  <c r="V677" i="6" s="1"/>
  <c r="W677" i="6" s="1"/>
  <c r="U852" i="6"/>
  <c r="V852" i="6" s="1"/>
  <c r="W852" i="6" s="1"/>
  <c r="O852" i="6"/>
  <c r="O1766" i="6"/>
  <c r="U1766" i="6"/>
  <c r="V1766" i="6" s="1"/>
  <c r="W1766" i="6" s="1"/>
  <c r="U1541" i="6"/>
  <c r="V1541" i="6" s="1"/>
  <c r="W1541" i="6" s="1"/>
  <c r="O1541" i="6"/>
  <c r="O1886" i="6"/>
  <c r="U1886" i="6"/>
  <c r="V1886" i="6" s="1"/>
  <c r="W1886" i="6" s="1"/>
  <c r="U1466" i="6"/>
  <c r="V1466" i="6" s="1"/>
  <c r="W1466" i="6" s="1"/>
  <c r="O1466" i="6"/>
  <c r="O1388" i="6"/>
  <c r="U1388" i="6"/>
  <c r="V1388" i="6" s="1"/>
  <c r="W1388" i="6" s="1"/>
  <c r="O1377" i="6"/>
  <c r="U1377" i="6"/>
  <c r="V1377" i="6" s="1"/>
  <c r="W1377" i="6" s="1"/>
  <c r="U1363" i="6"/>
  <c r="V1363" i="6" s="1"/>
  <c r="W1363" i="6" s="1"/>
  <c r="O1363" i="6"/>
  <c r="O499" i="6"/>
  <c r="U499" i="6"/>
  <c r="V499" i="6" s="1"/>
  <c r="W499" i="6" s="1"/>
  <c r="U2301" i="6"/>
  <c r="V2301" i="6" s="1"/>
  <c r="W2301" i="6" s="1"/>
  <c r="O2301" i="6"/>
  <c r="P2301" i="6" s="1"/>
  <c r="T2301" i="6" s="1"/>
  <c r="U1986" i="6"/>
  <c r="V1986" i="6" s="1"/>
  <c r="W1986" i="6" s="1"/>
  <c r="O1986" i="6"/>
  <c r="P1986" i="6" s="1"/>
  <c r="T1986" i="6" s="1"/>
  <c r="O919" i="6"/>
  <c r="U919" i="6"/>
  <c r="V919" i="6" s="1"/>
  <c r="W919" i="6" s="1"/>
  <c r="O224" i="6"/>
  <c r="U224" i="6"/>
  <c r="V224" i="6" s="1"/>
  <c r="W224" i="6" s="1"/>
  <c r="U1322" i="6"/>
  <c r="V1322" i="6" s="1"/>
  <c r="W1322" i="6" s="1"/>
  <c r="O1322" i="6"/>
  <c r="P1322" i="6" s="1"/>
  <c r="T1322" i="6" s="1"/>
  <c r="U2091" i="6"/>
  <c r="V2091" i="6" s="1"/>
  <c r="W2091" i="6" s="1"/>
  <c r="O2091" i="6"/>
  <c r="P2091" i="6" s="1"/>
  <c r="T2091" i="6" s="1"/>
  <c r="O1570" i="6"/>
  <c r="U1570" i="6"/>
  <c r="V1570" i="6" s="1"/>
  <c r="W1570" i="6" s="1"/>
  <c r="U997" i="6"/>
  <c r="V997" i="6" s="1"/>
  <c r="W997" i="6" s="1"/>
  <c r="O997" i="6"/>
  <c r="U2137" i="6"/>
  <c r="V2137" i="6" s="1"/>
  <c r="W2137" i="6" s="1"/>
  <c r="O2137" i="6"/>
  <c r="P2137" i="6" s="1"/>
  <c r="T2137" i="6" s="1"/>
  <c r="O644" i="6"/>
  <c r="U644" i="6"/>
  <c r="V644" i="6" s="1"/>
  <c r="W644" i="6" s="1"/>
  <c r="O1241" i="6"/>
  <c r="U1241" i="6"/>
  <c r="V1241" i="6" s="1"/>
  <c r="W1241" i="6" s="1"/>
  <c r="U751" i="6"/>
  <c r="V751" i="6" s="1"/>
  <c r="W751" i="6" s="1"/>
  <c r="O751" i="6"/>
  <c r="O2195" i="6"/>
  <c r="U2195" i="6"/>
  <c r="V2195" i="6" s="1"/>
  <c r="W2195" i="6" s="1"/>
  <c r="U1678" i="6"/>
  <c r="V1678" i="6" s="1"/>
  <c r="W1678" i="6" s="1"/>
  <c r="O1678" i="6"/>
  <c r="P1678" i="6" s="1"/>
  <c r="T1678" i="6" s="1"/>
  <c r="O543" i="6"/>
  <c r="U543" i="6"/>
  <c r="V543" i="6" s="1"/>
  <c r="W543" i="6" s="1"/>
  <c r="U611" i="6"/>
  <c r="V611" i="6" s="1"/>
  <c r="W611" i="6" s="1"/>
  <c r="O611" i="6"/>
  <c r="U1331" i="6"/>
  <c r="V1331" i="6" s="1"/>
  <c r="W1331" i="6" s="1"/>
  <c r="O1331" i="6"/>
  <c r="O212" i="6"/>
  <c r="U212" i="6"/>
  <c r="V212" i="6" s="1"/>
  <c r="W212" i="6" s="1"/>
  <c r="O477" i="6"/>
  <c r="U477" i="6"/>
  <c r="V477" i="6" s="1"/>
  <c r="W477" i="6" s="1"/>
  <c r="U1041" i="6"/>
  <c r="V1041" i="6" s="1"/>
  <c r="W1041" i="6" s="1"/>
  <c r="O1041" i="6"/>
  <c r="P1041" i="6" s="1"/>
  <c r="T1041" i="6" s="1"/>
  <c r="U1450" i="6"/>
  <c r="V1450" i="6" s="1"/>
  <c r="W1450" i="6" s="1"/>
  <c r="O1450" i="6"/>
  <c r="O1728" i="6"/>
  <c r="U1728" i="6"/>
  <c r="V1728" i="6" s="1"/>
  <c r="W1728" i="6" s="1"/>
  <c r="U455" i="6"/>
  <c r="V455" i="6" s="1"/>
  <c r="W455" i="6" s="1"/>
  <c r="O455" i="6"/>
  <c r="P455" i="6" s="1"/>
  <c r="T455" i="6" s="1"/>
  <c r="U1529" i="6"/>
  <c r="V1529" i="6" s="1"/>
  <c r="W1529" i="6" s="1"/>
  <c r="O1529" i="6"/>
  <c r="U1676" i="6"/>
  <c r="V1676" i="6" s="1"/>
  <c r="W1676" i="6" s="1"/>
  <c r="O1676" i="6"/>
  <c r="O1990" i="6"/>
  <c r="U1990" i="6"/>
  <c r="V1990" i="6" s="1"/>
  <c r="W1990" i="6" s="1"/>
  <c r="O361" i="6"/>
  <c r="P361" i="6" s="1"/>
  <c r="T361" i="6" s="1"/>
  <c r="U361" i="6"/>
  <c r="V361" i="6" s="1"/>
  <c r="W361" i="6" s="1"/>
  <c r="O1461" i="6"/>
  <c r="U1461" i="6"/>
  <c r="V1461" i="6" s="1"/>
  <c r="W1461" i="6" s="1"/>
  <c r="U1147" i="6"/>
  <c r="V1147" i="6" s="1"/>
  <c r="W1147" i="6" s="1"/>
  <c r="O1147" i="6"/>
  <c r="P1147" i="6" s="1"/>
  <c r="T1147" i="6" s="1"/>
  <c r="O293" i="6"/>
  <c r="U293" i="6"/>
  <c r="V293" i="6" s="1"/>
  <c r="W293" i="6" s="1"/>
  <c r="U1550" i="6"/>
  <c r="V1550" i="6" s="1"/>
  <c r="W1550" i="6" s="1"/>
  <c r="O1550" i="6"/>
  <c r="P1550" i="6" s="1"/>
  <c r="T1550" i="6" s="1"/>
  <c r="U54" i="6"/>
  <c r="V54" i="6" s="1"/>
  <c r="W54" i="6" s="1"/>
  <c r="O54" i="6"/>
  <c r="O2010" i="6"/>
  <c r="P2010" i="6" s="1"/>
  <c r="T2010" i="6" s="1"/>
  <c r="U2010" i="6"/>
  <c r="V2010" i="6" s="1"/>
  <c r="W2010" i="6" s="1"/>
  <c r="O1809" i="6"/>
  <c r="U1809" i="6"/>
  <c r="V1809" i="6" s="1"/>
  <c r="W1809" i="6" s="1"/>
  <c r="U700" i="6"/>
  <c r="V700" i="6" s="1"/>
  <c r="W700" i="6" s="1"/>
  <c r="O700" i="6"/>
  <c r="O693" i="6"/>
  <c r="U693" i="6"/>
  <c r="V693" i="6" s="1"/>
  <c r="W693" i="6" s="1"/>
  <c r="O637" i="6"/>
  <c r="P637" i="6" s="1"/>
  <c r="T637" i="6" s="1"/>
  <c r="U637" i="6"/>
  <c r="V637" i="6" s="1"/>
  <c r="W637" i="6" s="1"/>
  <c r="O1528" i="6"/>
  <c r="P1528" i="6" s="1"/>
  <c r="T1528" i="6" s="1"/>
  <c r="U1528" i="6"/>
  <c r="V1528" i="6" s="1"/>
  <c r="W1528" i="6" s="1"/>
  <c r="O1533" i="6"/>
  <c r="U1533" i="6"/>
  <c r="V1533" i="6" s="1"/>
  <c r="W1533" i="6" s="1"/>
  <c r="U1719" i="6"/>
  <c r="V1719" i="6" s="1"/>
  <c r="W1719" i="6" s="1"/>
  <c r="O1719" i="6"/>
  <c r="O1043" i="6"/>
  <c r="U1043" i="6"/>
  <c r="V1043" i="6" s="1"/>
  <c r="W1043" i="6" s="1"/>
  <c r="O836" i="6"/>
  <c r="P836" i="6" s="1"/>
  <c r="T836" i="6" s="1"/>
  <c r="U836" i="6"/>
  <c r="V836" i="6" s="1"/>
  <c r="W836" i="6" s="1"/>
  <c r="U1762" i="6"/>
  <c r="V1762" i="6" s="1"/>
  <c r="W1762" i="6" s="1"/>
  <c r="O1762" i="6"/>
  <c r="P1762" i="6" s="1"/>
  <c r="T1762" i="6" s="1"/>
  <c r="O502" i="6"/>
  <c r="U502" i="6"/>
  <c r="V502" i="6" s="1"/>
  <c r="W502" i="6" s="1"/>
  <c r="U1622" i="6"/>
  <c r="V1622" i="6" s="1"/>
  <c r="W1622" i="6" s="1"/>
  <c r="O1622" i="6"/>
  <c r="U1800" i="6"/>
  <c r="V1800" i="6" s="1"/>
  <c r="W1800" i="6" s="1"/>
  <c r="O1800" i="6"/>
  <c r="O1215" i="6"/>
  <c r="U1215" i="6"/>
  <c r="V1215" i="6" s="1"/>
  <c r="W1215" i="6" s="1"/>
  <c r="U840" i="6"/>
  <c r="V840" i="6" s="1"/>
  <c r="W840" i="6" s="1"/>
  <c r="O840" i="6"/>
  <c r="O1385" i="6"/>
  <c r="U1385" i="6"/>
  <c r="V1385" i="6" s="1"/>
  <c r="W1385" i="6" s="1"/>
  <c r="O447" i="6"/>
  <c r="U447" i="6"/>
  <c r="V447" i="6" s="1"/>
  <c r="W447" i="6" s="1"/>
  <c r="U1459" i="6"/>
  <c r="V1459" i="6" s="1"/>
  <c r="W1459" i="6" s="1"/>
  <c r="O1459" i="6"/>
  <c r="P1459" i="6" s="1"/>
  <c r="T1459" i="6" s="1"/>
  <c r="U350" i="6"/>
  <c r="V350" i="6" s="1"/>
  <c r="W350" i="6" s="1"/>
  <c r="O350" i="6"/>
  <c r="P350" i="6" s="1"/>
  <c r="T350" i="6" s="1"/>
  <c r="O1590" i="6"/>
  <c r="P1590" i="6" s="1"/>
  <c r="T1590" i="6" s="1"/>
  <c r="U1590" i="6"/>
  <c r="V1590" i="6" s="1"/>
  <c r="W1590" i="6" s="1"/>
  <c r="O758" i="6"/>
  <c r="U758" i="6"/>
  <c r="V758" i="6" s="1"/>
  <c r="W758" i="6" s="1"/>
  <c r="O1940" i="6"/>
  <c r="U1940" i="6"/>
  <c r="V1940" i="6" s="1"/>
  <c r="W1940" i="6" s="1"/>
  <c r="U750" i="6"/>
  <c r="V750" i="6" s="1"/>
  <c r="W750" i="6" s="1"/>
  <c r="O750" i="6"/>
  <c r="U1398" i="6"/>
  <c r="V1398" i="6" s="1"/>
  <c r="W1398" i="6" s="1"/>
  <c r="O1398" i="6"/>
  <c r="U835" i="6"/>
  <c r="V835" i="6" s="1"/>
  <c r="W835" i="6" s="1"/>
  <c r="O835" i="6"/>
  <c r="U2148" i="6"/>
  <c r="V2148" i="6" s="1"/>
  <c r="W2148" i="6" s="1"/>
  <c r="O2148" i="6"/>
  <c r="O816" i="6"/>
  <c r="P816" i="6" s="1"/>
  <c r="T816" i="6" s="1"/>
  <c r="U816" i="6"/>
  <c r="V816" i="6" s="1"/>
  <c r="W816" i="6" s="1"/>
  <c r="U1427" i="6"/>
  <c r="V1427" i="6" s="1"/>
  <c r="W1427" i="6" s="1"/>
  <c r="O1427" i="6"/>
  <c r="P1427" i="6" s="1"/>
  <c r="T1427" i="6" s="1"/>
  <c r="O60" i="6"/>
  <c r="U60" i="6"/>
  <c r="V60" i="6" s="1"/>
  <c r="W60" i="6" s="1"/>
  <c r="O589" i="6"/>
  <c r="U589" i="6"/>
  <c r="V589" i="6" s="1"/>
  <c r="W589" i="6" s="1"/>
  <c r="U857" i="6"/>
  <c r="V857" i="6" s="1"/>
  <c r="W857" i="6" s="1"/>
  <c r="O857" i="6"/>
  <c r="O1849" i="6"/>
  <c r="U1849" i="6"/>
  <c r="V1849" i="6" s="1"/>
  <c r="W1849" i="6" s="1"/>
  <c r="O1424" i="6"/>
  <c r="U1424" i="6"/>
  <c r="V1424" i="6" s="1"/>
  <c r="W1424" i="6" s="1"/>
  <c r="O1035" i="6"/>
  <c r="U1035" i="6"/>
  <c r="V1035" i="6" s="1"/>
  <c r="W1035" i="6" s="1"/>
  <c r="O1313" i="6"/>
  <c r="P1313" i="6" s="1"/>
  <c r="T1313" i="6" s="1"/>
  <c r="U1313" i="6"/>
  <c r="V1313" i="6" s="1"/>
  <c r="W1313" i="6" s="1"/>
  <c r="U583" i="6"/>
  <c r="V583" i="6" s="1"/>
  <c r="W583" i="6" s="1"/>
  <c r="O583" i="6"/>
  <c r="U842" i="6"/>
  <c r="V842" i="6" s="1"/>
  <c r="W842" i="6" s="1"/>
  <c r="O842" i="6"/>
  <c r="U1584" i="6"/>
  <c r="V1584" i="6" s="1"/>
  <c r="W1584" i="6" s="1"/>
  <c r="O1584" i="6"/>
  <c r="P1584" i="6" s="1"/>
  <c r="T1584" i="6" s="1"/>
  <c r="U424" i="6"/>
  <c r="V424" i="6" s="1"/>
  <c r="W424" i="6" s="1"/>
  <c r="O424" i="6"/>
  <c r="P424" i="6" s="1"/>
  <c r="T424" i="6" s="1"/>
  <c r="O1034" i="6"/>
  <c r="U1034" i="6"/>
  <c r="V1034" i="6" s="1"/>
  <c r="W1034" i="6" s="1"/>
  <c r="U994" i="6"/>
  <c r="V994" i="6" s="1"/>
  <c r="W994" i="6" s="1"/>
  <c r="O994" i="6"/>
  <c r="O1656" i="6"/>
  <c r="U1656" i="6"/>
  <c r="V1656" i="6" s="1"/>
  <c r="W1656" i="6" s="1"/>
  <c r="U2241" i="6"/>
  <c r="V2241" i="6" s="1"/>
  <c r="W2241" i="6" s="1"/>
  <c r="O2241" i="6"/>
  <c r="O2134" i="6"/>
  <c r="U2134" i="6"/>
  <c r="V2134" i="6" s="1"/>
  <c r="W2134" i="6" s="1"/>
  <c r="O1324" i="6"/>
  <c r="P1324" i="6" s="1"/>
  <c r="T1324" i="6" s="1"/>
  <c r="U1324" i="6"/>
  <c r="V1324" i="6" s="1"/>
  <c r="W1324" i="6" s="1"/>
  <c r="O1379" i="6"/>
  <c r="U1379" i="6"/>
  <c r="V1379" i="6" s="1"/>
  <c r="W1379" i="6" s="1"/>
  <c r="O738" i="6"/>
  <c r="U738" i="6"/>
  <c r="V738" i="6" s="1"/>
  <c r="W738" i="6" s="1"/>
  <c r="U1911" i="6"/>
  <c r="V1911" i="6" s="1"/>
  <c r="W1911" i="6" s="1"/>
  <c r="O1911" i="6"/>
  <c r="O1366" i="6"/>
  <c r="U1366" i="6"/>
  <c r="V1366" i="6" s="1"/>
  <c r="W1366" i="6" s="1"/>
  <c r="O1628" i="6"/>
  <c r="U1628" i="6"/>
  <c r="V1628" i="6" s="1"/>
  <c r="W1628" i="6" s="1"/>
  <c r="U815" i="6"/>
  <c r="V815" i="6" s="1"/>
  <c r="W815" i="6" s="1"/>
  <c r="O815" i="6"/>
  <c r="O456" i="6"/>
  <c r="U456" i="6"/>
  <c r="V456" i="6" s="1"/>
  <c r="W456" i="6" s="1"/>
  <c r="U607" i="6"/>
  <c r="V607" i="6" s="1"/>
  <c r="W607" i="6" s="1"/>
  <c r="O607" i="6"/>
  <c r="P607" i="6" s="1"/>
  <c r="T607" i="6" s="1"/>
  <c r="O416" i="6"/>
  <c r="P416" i="6" s="1"/>
  <c r="T416" i="6" s="1"/>
  <c r="U416" i="6"/>
  <c r="V416" i="6" s="1"/>
  <c r="W416" i="6" s="1"/>
  <c r="U1121" i="6"/>
  <c r="V1121" i="6" s="1"/>
  <c r="W1121" i="6" s="1"/>
  <c r="O1121" i="6"/>
  <c r="O135" i="6"/>
  <c r="P135" i="6" s="1"/>
  <c r="T135" i="6" s="1"/>
  <c r="U135" i="6"/>
  <c r="V135" i="6" s="1"/>
  <c r="W135" i="6" s="1"/>
  <c r="U1609" i="6"/>
  <c r="V1609" i="6" s="1"/>
  <c r="W1609" i="6" s="1"/>
  <c r="O1609" i="6"/>
  <c r="O614" i="6"/>
  <c r="U614" i="6"/>
  <c r="V614" i="6" s="1"/>
  <c r="W614" i="6" s="1"/>
  <c r="O2251" i="6"/>
  <c r="U2251" i="6"/>
  <c r="V2251" i="6" s="1"/>
  <c r="W2251" i="6" s="1"/>
  <c r="O2205" i="6"/>
  <c r="U2205" i="6"/>
  <c r="V2205" i="6" s="1"/>
  <c r="W2205" i="6" s="1"/>
  <c r="O2262" i="6"/>
  <c r="U2262" i="6"/>
  <c r="V2262" i="6" s="1"/>
  <c r="W2262" i="6" s="1"/>
  <c r="O625" i="6"/>
  <c r="U625" i="6"/>
  <c r="V625" i="6" s="1"/>
  <c r="W625" i="6" s="1"/>
  <c r="U630" i="6"/>
  <c r="V630" i="6" s="1"/>
  <c r="W630" i="6" s="1"/>
  <c r="O630" i="6"/>
  <c r="U1906" i="6"/>
  <c r="V1906" i="6" s="1"/>
  <c r="W1906" i="6" s="1"/>
  <c r="O1906" i="6"/>
  <c r="U1840" i="6"/>
  <c r="V1840" i="6" s="1"/>
  <c r="W1840" i="6" s="1"/>
  <c r="O1840" i="6"/>
  <c r="O331" i="6"/>
  <c r="U331" i="6"/>
  <c r="V331" i="6" s="1"/>
  <c r="W331" i="6" s="1"/>
  <c r="U184" i="6"/>
  <c r="V184" i="6" s="1"/>
  <c r="W184" i="6" s="1"/>
  <c r="O184" i="6"/>
  <c r="X534" i="6" l="1"/>
  <c r="X1151" i="6"/>
  <c r="X2143" i="6"/>
  <c r="X894" i="6"/>
  <c r="X1815" i="6"/>
  <c r="X882" i="6"/>
  <c r="X708" i="6"/>
  <c r="X1361" i="6"/>
  <c r="X1567" i="6"/>
  <c r="X1460" i="6"/>
  <c r="X1401" i="6"/>
  <c r="X2020" i="6"/>
  <c r="X1977" i="6"/>
  <c r="X2314" i="6"/>
  <c r="X206" i="6"/>
  <c r="X203" i="6"/>
  <c r="X392" i="6"/>
  <c r="X1061" i="6"/>
  <c r="X1526" i="6"/>
  <c r="X2129" i="6"/>
  <c r="X1160" i="6"/>
  <c r="X1627" i="6"/>
  <c r="X768" i="6"/>
  <c r="X620" i="6"/>
  <c r="X359" i="6"/>
  <c r="X692" i="6"/>
  <c r="X822" i="6"/>
  <c r="X1001" i="6"/>
  <c r="X1899" i="6"/>
  <c r="X1763" i="6"/>
  <c r="X1900" i="6"/>
  <c r="X1404" i="6"/>
  <c r="X162" i="6"/>
  <c r="X827" i="6"/>
  <c r="X455" i="6"/>
  <c r="X823" i="6"/>
  <c r="X1188" i="6"/>
  <c r="X2010" i="6"/>
  <c r="X1566" i="6"/>
  <c r="X702" i="6"/>
  <c r="X2086" i="6"/>
  <c r="X618" i="6"/>
  <c r="X1209" i="6"/>
  <c r="X1644" i="6"/>
  <c r="X1342" i="6"/>
  <c r="X1321" i="6"/>
  <c r="X461" i="6"/>
  <c r="X1590" i="6"/>
  <c r="X679" i="6"/>
  <c r="X591" i="6"/>
  <c r="X180" i="6"/>
  <c r="X1454" i="6"/>
  <c r="X773" i="6"/>
  <c r="X2286" i="6"/>
  <c r="X1221" i="6"/>
  <c r="X350" i="6"/>
  <c r="X2181" i="6"/>
  <c r="X2098" i="6"/>
  <c r="X1104" i="6"/>
  <c r="X1556" i="6"/>
  <c r="X838" i="6"/>
  <c r="X1889" i="6"/>
  <c r="X2041" i="6"/>
  <c r="X1264" i="6"/>
  <c r="X594" i="6"/>
  <c r="X2146" i="6"/>
  <c r="X208" i="6"/>
  <c r="X615" i="6"/>
  <c r="X1324" i="6"/>
  <c r="X1550" i="6"/>
  <c r="X565" i="6"/>
  <c r="X507" i="6"/>
  <c r="X1156" i="6"/>
  <c r="X1532" i="6"/>
  <c r="X44" i="6"/>
  <c r="X2227" i="6"/>
  <c r="X1313" i="6"/>
  <c r="X440" i="6"/>
  <c r="X2083" i="6"/>
  <c r="X2137" i="6"/>
  <c r="X1042" i="6"/>
  <c r="X639" i="6"/>
  <c r="X158" i="6"/>
  <c r="X163" i="6"/>
  <c r="X902" i="6"/>
  <c r="X1201" i="6"/>
  <c r="X2323" i="6"/>
  <c r="X2318" i="6"/>
  <c r="X1467" i="6"/>
  <c r="X765" i="6"/>
  <c r="X2069" i="6"/>
  <c r="X1036" i="6"/>
  <c r="X1147" i="6"/>
  <c r="X1154" i="6"/>
  <c r="X1592" i="6"/>
  <c r="X655" i="6"/>
  <c r="X328" i="6"/>
  <c r="X282" i="6"/>
  <c r="X2320" i="6"/>
  <c r="X699" i="6"/>
  <c r="X1919" i="6"/>
  <c r="X2040" i="6"/>
  <c r="X1006" i="6"/>
  <c r="X2301" i="6"/>
  <c r="X890" i="6"/>
  <c r="X1107" i="6"/>
  <c r="X712" i="6"/>
  <c r="X46" i="6"/>
  <c r="X167" i="6"/>
  <c r="X1143" i="6"/>
  <c r="X1059" i="6"/>
  <c r="X1978" i="6"/>
  <c r="X315" i="6"/>
  <c r="X2175" i="6"/>
  <c r="X2333" i="6"/>
  <c r="X1410" i="6"/>
  <c r="X2044" i="6"/>
  <c r="X1322" i="6"/>
  <c r="X1474" i="6"/>
  <c r="X426" i="6"/>
  <c r="X1033" i="6"/>
  <c r="X771" i="6"/>
  <c r="X2287" i="6"/>
  <c r="X2237" i="6"/>
  <c r="X641" i="6"/>
  <c r="X1393" i="6"/>
  <c r="X1135" i="6"/>
  <c r="X292" i="6"/>
  <c r="X2317" i="6"/>
  <c r="X825" i="6"/>
  <c r="X671" i="6"/>
  <c r="X1022" i="6"/>
  <c r="X223" i="6"/>
  <c r="X903" i="6"/>
  <c r="X1053" i="6"/>
  <c r="X817" i="6"/>
  <c r="X2135" i="6"/>
  <c r="X541" i="6"/>
  <c r="X160" i="6"/>
  <c r="X1744" i="6"/>
  <c r="X878" i="6"/>
  <c r="X458" i="6"/>
  <c r="X2125" i="6"/>
  <c r="X324" i="6"/>
  <c r="X2084" i="6"/>
  <c r="X1577" i="6"/>
  <c r="X558" i="6"/>
  <c r="X609" i="6"/>
  <c r="X592" i="6"/>
  <c r="X1400" i="6"/>
  <c r="X1415" i="6"/>
  <c r="X1585" i="6"/>
  <c r="X1525" i="6"/>
  <c r="X430" i="6"/>
  <c r="X1869" i="6"/>
  <c r="X416" i="6"/>
  <c r="X816" i="6"/>
  <c r="X836" i="6"/>
  <c r="X2306" i="6"/>
  <c r="X1999" i="6"/>
  <c r="X830" i="6"/>
  <c r="X2246" i="6"/>
  <c r="X999" i="6"/>
  <c r="X481" i="6"/>
  <c r="X747" i="6"/>
  <c r="X624" i="6"/>
  <c r="X1517" i="6"/>
  <c r="X2160" i="6"/>
  <c r="X1425" i="6"/>
  <c r="X1473" i="6"/>
  <c r="X1009" i="6"/>
  <c r="X205" i="6"/>
  <c r="X1211" i="6"/>
  <c r="X1915" i="6"/>
  <c r="X626" i="6"/>
  <c r="X2312" i="6"/>
  <c r="X1161" i="6"/>
  <c r="X333" i="6"/>
  <c r="X2079" i="6"/>
  <c r="X1877" i="6"/>
  <c r="X2161" i="6"/>
  <c r="X1875" i="6"/>
  <c r="X1179" i="6"/>
  <c r="X113" i="6"/>
  <c r="I31" i="13" s="1"/>
  <c r="X520" i="6"/>
  <c r="X697" i="6"/>
  <c r="X2308" i="6"/>
  <c r="X554" i="6"/>
  <c r="X1916" i="6"/>
  <c r="X109" i="6"/>
  <c r="I27" i="13" s="1"/>
  <c r="X1100" i="6"/>
  <c r="X1834" i="6"/>
  <c r="X831" i="6"/>
  <c r="X1769" i="6"/>
  <c r="X2310" i="6"/>
  <c r="X742" i="6"/>
  <c r="X1389" i="6"/>
  <c r="X896" i="6"/>
  <c r="X1887" i="6"/>
  <c r="X1757" i="6"/>
  <c r="X881" i="6"/>
  <c r="X2335" i="6"/>
  <c r="X705" i="6"/>
  <c r="X607" i="6"/>
  <c r="X1986" i="6"/>
  <c r="X1128" i="6"/>
  <c r="X752" i="6"/>
  <c r="X538" i="6"/>
  <c r="X1548" i="6"/>
  <c r="X2152" i="6"/>
  <c r="X746" i="6"/>
  <c r="X1726" i="6"/>
  <c r="X413" i="6"/>
  <c r="X1129" i="6"/>
  <c r="X146" i="6"/>
  <c r="I34" i="13" s="1"/>
  <c r="X600" i="6"/>
  <c r="X1531" i="6"/>
  <c r="X1880" i="6"/>
  <c r="X673" i="6"/>
  <c r="X628" i="6"/>
  <c r="X462" i="6"/>
  <c r="X2304" i="6"/>
  <c r="X547" i="6"/>
  <c r="X2016" i="6"/>
  <c r="X1193" i="6"/>
  <c r="X1927" i="6"/>
  <c r="X668" i="6"/>
  <c r="X386" i="6"/>
  <c r="X1530" i="6"/>
  <c r="X719" i="6"/>
  <c r="X1860" i="6"/>
  <c r="X1044" i="6"/>
  <c r="X1140" i="6"/>
  <c r="X900" i="6"/>
  <c r="X339" i="6"/>
  <c r="X767" i="6"/>
  <c r="X1137" i="6"/>
  <c r="X1528" i="6"/>
  <c r="X1476" i="6"/>
  <c r="X294" i="6"/>
  <c r="X428" i="6"/>
  <c r="X1247" i="6"/>
  <c r="X306" i="6"/>
  <c r="X872" i="6"/>
  <c r="X681" i="6"/>
  <c r="X2303" i="6"/>
  <c r="X519" i="6"/>
  <c r="X463" i="6"/>
  <c r="X1987" i="6"/>
  <c r="X454" i="6"/>
  <c r="X1325" i="6"/>
  <c r="X666" i="6"/>
  <c r="X2257" i="6"/>
  <c r="X691" i="6"/>
  <c r="X2204" i="6"/>
  <c r="X2050" i="6"/>
  <c r="X2290" i="6"/>
  <c r="X1680" i="6"/>
  <c r="X1164" i="6"/>
  <c r="X1054" i="6"/>
  <c r="X1584" i="6"/>
  <c r="X2091" i="6"/>
  <c r="X2242" i="6"/>
  <c r="X2278" i="6"/>
  <c r="X460" i="6"/>
  <c r="X239" i="6"/>
  <c r="X1762" i="6"/>
  <c r="X664" i="6"/>
  <c r="X545" i="6"/>
  <c r="X2272" i="6"/>
  <c r="X733" i="6"/>
  <c r="X766" i="6"/>
  <c r="X2298" i="6"/>
  <c r="X1057" i="6"/>
  <c r="X637" i="6"/>
  <c r="X899" i="6"/>
  <c r="X1527" i="6"/>
  <c r="X1982" i="6"/>
  <c r="X908" i="6"/>
  <c r="X1219" i="6"/>
  <c r="X317" i="6"/>
  <c r="X1226" i="6"/>
  <c r="X1269" i="6"/>
  <c r="X1580" i="6"/>
  <c r="X313" i="6"/>
  <c r="X48" i="6"/>
  <c r="X1575" i="6"/>
  <c r="X1336" i="6"/>
  <c r="X1318" i="6"/>
  <c r="X1694" i="6"/>
  <c r="X756" i="6"/>
  <c r="X364" i="6"/>
  <c r="X135" i="6"/>
  <c r="X2025" i="6"/>
  <c r="X1013" i="6"/>
  <c r="X1406" i="6"/>
  <c r="X729" i="6"/>
  <c r="X193" i="6"/>
  <c r="P815" i="6"/>
  <c r="T815" i="6" s="1"/>
  <c r="X815" i="6" s="1"/>
  <c r="P1728" i="6"/>
  <c r="T1728" i="6" s="1"/>
  <c r="X1728" i="6" s="1"/>
  <c r="P611" i="6"/>
  <c r="T611" i="6" s="1"/>
  <c r="X611" i="6" s="1"/>
  <c r="P1886" i="6"/>
  <c r="T1886" i="6" s="1"/>
  <c r="X1886" i="6" s="1"/>
  <c r="P811" i="6"/>
  <c r="T811" i="6" s="1"/>
  <c r="X811" i="6" s="1"/>
  <c r="P638" i="6"/>
  <c r="T638" i="6" s="1"/>
  <c r="X638" i="6" s="1"/>
  <c r="P1746" i="6"/>
  <c r="T1746" i="6" s="1"/>
  <c r="X1746" i="6" s="1"/>
  <c r="P1862" i="6"/>
  <c r="T1862" i="6" s="1"/>
  <c r="X1862" i="6" s="1"/>
  <c r="P319" i="6"/>
  <c r="T319" i="6" s="1"/>
  <c r="X319" i="6" s="1"/>
  <c r="P1329" i="6"/>
  <c r="T1329" i="6" s="1"/>
  <c r="X1329" i="6" s="1"/>
  <c r="P1658" i="6"/>
  <c r="T1658" i="6" s="1"/>
  <c r="X1658" i="6" s="1"/>
  <c r="P40" i="6"/>
  <c r="T40" i="6" s="1"/>
  <c r="X40" i="6" s="1"/>
  <c r="P627" i="6"/>
  <c r="T627" i="6" s="1"/>
  <c r="X627" i="6" s="1"/>
  <c r="P1250" i="6"/>
  <c r="T1250" i="6" s="1"/>
  <c r="X1250" i="6" s="1"/>
  <c r="P372" i="6"/>
  <c r="T372" i="6" s="1"/>
  <c r="X372" i="6" s="1"/>
  <c r="P2319" i="6"/>
  <c r="T2319" i="6" s="1"/>
  <c r="X2319" i="6" s="1"/>
  <c r="P1407" i="6"/>
  <c r="T1407" i="6" s="1"/>
  <c r="X1407" i="6" s="1"/>
  <c r="P2188" i="6"/>
  <c r="T2188" i="6" s="1"/>
  <c r="X2188" i="6" s="1"/>
  <c r="P422" i="6"/>
  <c r="T422" i="6" s="1"/>
  <c r="X422" i="6" s="1"/>
  <c r="P1224" i="6"/>
  <c r="T1224" i="6" s="1"/>
  <c r="X1224" i="6" s="1"/>
  <c r="P569" i="6"/>
  <c r="T569" i="6" s="1"/>
  <c r="X569" i="6" s="1"/>
  <c r="P814" i="6"/>
  <c r="T814" i="6" s="1"/>
  <c r="X814" i="6" s="1"/>
  <c r="X185" i="6"/>
  <c r="P1118" i="6"/>
  <c r="T1118" i="6" s="1"/>
  <c r="X1118" i="6" s="1"/>
  <c r="P1522" i="6"/>
  <c r="T1522" i="6" s="1"/>
  <c r="X1522" i="6" s="1"/>
  <c r="U1774" i="6"/>
  <c r="V1774" i="6" s="1"/>
  <c r="W1774" i="6" s="1"/>
  <c r="O1774" i="6"/>
  <c r="X277" i="6"/>
  <c r="P1711" i="6"/>
  <c r="T1711" i="6" s="1"/>
  <c r="X1711" i="6" s="1"/>
  <c r="P1126" i="6"/>
  <c r="T1126" i="6" s="1"/>
  <c r="X1126" i="6" s="1"/>
  <c r="P379" i="6"/>
  <c r="T379" i="6" s="1"/>
  <c r="X379" i="6" s="1"/>
  <c r="P376" i="6"/>
  <c r="T376" i="6" s="1"/>
  <c r="X376" i="6" s="1"/>
  <c r="P43" i="6"/>
  <c r="T43" i="6" s="1"/>
  <c r="X43" i="6" s="1"/>
  <c r="P441" i="6"/>
  <c r="T441" i="6" s="1"/>
  <c r="X441" i="6" s="1"/>
  <c r="P1357" i="6"/>
  <c r="T1357" i="6" s="1"/>
  <c r="X1357" i="6" s="1"/>
  <c r="P640" i="6"/>
  <c r="T640" i="6" s="1"/>
  <c r="X640" i="6" s="1"/>
  <c r="P1623" i="6"/>
  <c r="T1623" i="6" s="1"/>
  <c r="X1623" i="6" s="1"/>
  <c r="P769" i="6"/>
  <c r="T769" i="6" s="1"/>
  <c r="X769" i="6" s="1"/>
  <c r="P354" i="6"/>
  <c r="T354" i="6" s="1"/>
  <c r="X354" i="6" s="1"/>
  <c r="P2315" i="6"/>
  <c r="T2315" i="6" s="1"/>
  <c r="X2315" i="6" s="1"/>
  <c r="P2201" i="6"/>
  <c r="T2201" i="6" s="1"/>
  <c r="X2201" i="6" s="1"/>
  <c r="P536" i="6"/>
  <c r="T536" i="6" s="1"/>
  <c r="X536" i="6" s="1"/>
  <c r="P1470" i="6"/>
  <c r="T1470" i="6" s="1"/>
  <c r="X1470" i="6" s="1"/>
  <c r="P1376" i="6"/>
  <c r="T1376" i="6" s="1"/>
  <c r="X1376" i="6" s="1"/>
  <c r="P52" i="6"/>
  <c r="T52" i="6" s="1"/>
  <c r="X52" i="6" s="1"/>
  <c r="X1898" i="6"/>
  <c r="P1683" i="6"/>
  <c r="T1683" i="6" s="1"/>
  <c r="X1683" i="6" s="1"/>
  <c r="P689" i="6"/>
  <c r="T689" i="6" s="1"/>
  <c r="X689" i="6" s="1"/>
  <c r="P311" i="6"/>
  <c r="T311" i="6" s="1"/>
  <c r="X311" i="6" s="1"/>
  <c r="P2223" i="6"/>
  <c r="T2223" i="6" s="1"/>
  <c r="X2223" i="6" s="1"/>
  <c r="P464" i="6"/>
  <c r="T464" i="6" s="1"/>
  <c r="X464" i="6" s="1"/>
  <c r="P453" i="6"/>
  <c r="T453" i="6" s="1"/>
  <c r="X453" i="6" s="1"/>
  <c r="P1152" i="6"/>
  <c r="T1152" i="6" s="1"/>
  <c r="X1152" i="6" s="1"/>
  <c r="P2158" i="6"/>
  <c r="T2158" i="6" s="1"/>
  <c r="X2158" i="6" s="1"/>
  <c r="P1067" i="6"/>
  <c r="T1067" i="6" s="1"/>
  <c r="X1067" i="6" s="1"/>
  <c r="P1144" i="6"/>
  <c r="T1144" i="6" s="1"/>
  <c r="X1144" i="6" s="1"/>
  <c r="P606" i="6"/>
  <c r="T606" i="6" s="1"/>
  <c r="X606" i="6" s="1"/>
  <c r="P2147" i="6"/>
  <c r="T2147" i="6" s="1"/>
  <c r="X2147" i="6" s="1"/>
  <c r="P1801" i="6"/>
  <c r="T1801" i="6" s="1"/>
  <c r="X1801" i="6" s="1"/>
  <c r="P1335" i="6"/>
  <c r="T1335" i="6" s="1"/>
  <c r="X1335" i="6" s="1"/>
  <c r="P1251" i="6"/>
  <c r="T1251" i="6" s="1"/>
  <c r="X1251" i="6" s="1"/>
  <c r="P2192" i="6"/>
  <c r="T2192" i="6" s="1"/>
  <c r="X2192" i="6" s="1"/>
  <c r="P457" i="6"/>
  <c r="T457" i="6" s="1"/>
  <c r="X457" i="6" s="1"/>
  <c r="P549" i="6"/>
  <c r="T549" i="6" s="1"/>
  <c r="X549" i="6" s="1"/>
  <c r="P1020" i="6"/>
  <c r="T1020" i="6" s="1"/>
  <c r="X1020" i="6" s="1"/>
  <c r="X590" i="6"/>
  <c r="P532" i="6"/>
  <c r="T532" i="6" s="1"/>
  <c r="X532" i="6" s="1"/>
  <c r="P2078" i="6"/>
  <c r="T2078" i="6" s="1"/>
  <c r="X2078" i="6" s="1"/>
  <c r="P222" i="6"/>
  <c r="T222" i="6" s="1"/>
  <c r="X222" i="6" s="1"/>
  <c r="P2045" i="6"/>
  <c r="T2045" i="6" s="1"/>
  <c r="X2045" i="6" s="1"/>
  <c r="P730" i="6"/>
  <c r="T730" i="6" s="1"/>
  <c r="X730" i="6" s="1"/>
  <c r="P629" i="6"/>
  <c r="T629" i="6" s="1"/>
  <c r="X629" i="6" s="1"/>
  <c r="P1157" i="6"/>
  <c r="T1157" i="6" s="1"/>
  <c r="X1157" i="6" s="1"/>
  <c r="P1050" i="6"/>
  <c r="T1050" i="6" s="1"/>
  <c r="X1050" i="6" s="1"/>
  <c r="P818" i="6"/>
  <c r="T818" i="6" s="1"/>
  <c r="X818" i="6" s="1"/>
  <c r="X1922" i="6"/>
  <c r="P1648" i="6"/>
  <c r="T1648" i="6" s="1"/>
  <c r="X1648" i="6" s="1"/>
  <c r="P667" i="6"/>
  <c r="T667" i="6" s="1"/>
  <c r="X667" i="6" s="1"/>
  <c r="P1148" i="6"/>
  <c r="T1148" i="6" s="1"/>
  <c r="X1148" i="6" s="1"/>
  <c r="P2284" i="6"/>
  <c r="T2284" i="6" s="1"/>
  <c r="X2284" i="6" s="1"/>
  <c r="P623" i="6"/>
  <c r="T623" i="6" s="1"/>
  <c r="X623" i="6" s="1"/>
  <c r="P516" i="6"/>
  <c r="T516" i="6" s="1"/>
  <c r="X516" i="6" s="1"/>
  <c r="P645" i="6"/>
  <c r="T645" i="6" s="1"/>
  <c r="X645" i="6" s="1"/>
  <c r="P2140" i="6"/>
  <c r="T2140" i="6" s="1"/>
  <c r="X2140" i="6" s="1"/>
  <c r="P2190" i="6"/>
  <c r="T2190" i="6" s="1"/>
  <c r="X2190" i="6" s="1"/>
  <c r="P866" i="6"/>
  <c r="T866" i="6" s="1"/>
  <c r="X866" i="6" s="1"/>
  <c r="P515" i="6"/>
  <c r="T515" i="6" s="1"/>
  <c r="X515" i="6" s="1"/>
  <c r="X1328" i="6"/>
  <c r="P860" i="6"/>
  <c r="T860" i="6" s="1"/>
  <c r="X860" i="6" s="1"/>
  <c r="P1181" i="6"/>
  <c r="T1181" i="6" s="1"/>
  <c r="X1181" i="6" s="1"/>
  <c r="P696" i="6"/>
  <c r="T696" i="6" s="1"/>
  <c r="X696" i="6" s="1"/>
  <c r="P748" i="6"/>
  <c r="T748" i="6" s="1"/>
  <c r="X748" i="6" s="1"/>
  <c r="P2004" i="6"/>
  <c r="T2004" i="6" s="1"/>
  <c r="X2004" i="6" s="1"/>
  <c r="P631" i="6"/>
  <c r="T631" i="6" s="1"/>
  <c r="X631" i="6" s="1"/>
  <c r="P1868" i="6"/>
  <c r="T1868" i="6" s="1"/>
  <c r="X1868" i="6" s="1"/>
  <c r="P1155" i="6"/>
  <c r="T1155" i="6" s="1"/>
  <c r="X1155" i="6" s="1"/>
  <c r="X1196" i="6"/>
  <c r="P921" i="6"/>
  <c r="T921" i="6" s="1"/>
  <c r="X921" i="6" s="1"/>
  <c r="P2300" i="6"/>
  <c r="T2300" i="6" s="1"/>
  <c r="X2300" i="6" s="1"/>
  <c r="P66" i="6"/>
  <c r="T66" i="6" s="1"/>
  <c r="X66" i="6" s="1"/>
  <c r="P1777" i="6"/>
  <c r="T1777" i="6" s="1"/>
  <c r="X1777" i="6" s="1"/>
  <c r="P2334" i="6"/>
  <c r="T2334" i="6" s="1"/>
  <c r="X2334" i="6" s="1"/>
  <c r="P1655" i="6"/>
  <c r="T1655" i="6" s="1"/>
  <c r="X1655" i="6" s="1"/>
  <c r="P901" i="6"/>
  <c r="T901" i="6" s="1"/>
  <c r="X901" i="6" s="1"/>
  <c r="X898" i="6"/>
  <c r="P365" i="6"/>
  <c r="T365" i="6" s="1"/>
  <c r="X365" i="6" s="1"/>
  <c r="P213" i="6"/>
  <c r="T213" i="6" s="1"/>
  <c r="X213" i="6" s="1"/>
  <c r="X2169" i="6"/>
  <c r="P1002" i="6"/>
  <c r="T1002" i="6" s="1"/>
  <c r="X1002" i="6" s="1"/>
  <c r="P1116" i="6"/>
  <c r="T1116" i="6" s="1"/>
  <c r="X1116" i="6" s="1"/>
  <c r="P865" i="6"/>
  <c r="T865" i="6" s="1"/>
  <c r="X865" i="6" s="1"/>
  <c r="X1865" i="6"/>
  <c r="X1751" i="6"/>
  <c r="P217" i="6"/>
  <c r="T217" i="6" s="1"/>
  <c r="X217" i="6" s="1"/>
  <c r="P701" i="6"/>
  <c r="T701" i="6" s="1"/>
  <c r="X701" i="6" s="1"/>
  <c r="P1423" i="6"/>
  <c r="T1423" i="6" s="1"/>
  <c r="X1423" i="6" s="1"/>
  <c r="P327" i="6"/>
  <c r="T327" i="6" s="1"/>
  <c r="X327" i="6" s="1"/>
  <c r="P1639" i="6"/>
  <c r="T1639" i="6" s="1"/>
  <c r="X1639" i="6" s="1"/>
  <c r="P585" i="6"/>
  <c r="T585" i="6" s="1"/>
  <c r="X585" i="6" s="1"/>
  <c r="P1428" i="6"/>
  <c r="T1428" i="6" s="1"/>
  <c r="X1428" i="6" s="1"/>
  <c r="P1213" i="6"/>
  <c r="T1213" i="6" s="1"/>
  <c r="X1213" i="6" s="1"/>
  <c r="P2255" i="6"/>
  <c r="T2255" i="6" s="1"/>
  <c r="X2255" i="6" s="1"/>
  <c r="P478" i="6"/>
  <c r="T478" i="6" s="1"/>
  <c r="X478" i="6" s="1"/>
  <c r="P1197" i="6"/>
  <c r="T1197" i="6" s="1"/>
  <c r="X1197" i="6" s="1"/>
  <c r="P1456" i="6"/>
  <c r="T1456" i="6" s="1"/>
  <c r="X1456" i="6" s="1"/>
  <c r="P1503" i="6"/>
  <c r="T1503" i="6" s="1"/>
  <c r="X1503" i="6" s="1"/>
  <c r="P411" i="6"/>
  <c r="T411" i="6" s="1"/>
  <c r="X411" i="6" s="1"/>
  <c r="P450" i="6"/>
  <c r="T450" i="6" s="1"/>
  <c r="X450" i="6" s="1"/>
  <c r="P772" i="6"/>
  <c r="T772" i="6" s="1"/>
  <c r="X772" i="6" s="1"/>
  <c r="P2316" i="6"/>
  <c r="T2316" i="6" s="1"/>
  <c r="X2316" i="6" s="1"/>
  <c r="P209" i="6"/>
  <c r="T209" i="6" s="1"/>
  <c r="X209" i="6" s="1"/>
  <c r="P2003" i="6"/>
  <c r="T2003" i="6" s="1"/>
  <c r="X2003" i="6" s="1"/>
  <c r="P210" i="6"/>
  <c r="T210" i="6" s="1"/>
  <c r="X210" i="6" s="1"/>
  <c r="P267" i="6"/>
  <c r="T267" i="6" s="1"/>
  <c r="X267" i="6" s="1"/>
  <c r="P159" i="6"/>
  <c r="T159" i="6" s="1"/>
  <c r="X159" i="6" s="1"/>
  <c r="P1153" i="6"/>
  <c r="T1153" i="6" s="1"/>
  <c r="X1153" i="6" s="1"/>
  <c r="P349" i="6"/>
  <c r="T349" i="6" s="1"/>
  <c r="X349" i="6" s="1"/>
  <c r="P121" i="6"/>
  <c r="T121" i="6" s="1"/>
  <c r="X121" i="6" s="1"/>
  <c r="I39" i="13" s="1"/>
  <c r="P329" i="6"/>
  <c r="T329" i="6" s="1"/>
  <c r="X329" i="6" s="1"/>
  <c r="P1878" i="6"/>
  <c r="T1878" i="6" s="1"/>
  <c r="X1878" i="6" s="1"/>
  <c r="P459" i="6"/>
  <c r="T459" i="6" s="1"/>
  <c r="X459" i="6" s="1"/>
  <c r="P1621" i="6"/>
  <c r="T1621" i="6" s="1"/>
  <c r="X1621" i="6" s="1"/>
  <c r="P2127" i="6"/>
  <c r="T2127" i="6" s="1"/>
  <c r="X2127" i="6" s="1"/>
  <c r="P1903" i="6"/>
  <c r="T1903" i="6" s="1"/>
  <c r="X1903" i="6" s="1"/>
  <c r="P1764" i="6"/>
  <c r="T1764" i="6" s="1"/>
  <c r="X1764" i="6" s="1"/>
  <c r="P533" i="6"/>
  <c r="T533" i="6" s="1"/>
  <c r="X533" i="6" s="1"/>
  <c r="P704" i="6"/>
  <c r="T704" i="6" s="1"/>
  <c r="X704" i="6" s="1"/>
  <c r="P1587" i="6"/>
  <c r="T1587" i="6" s="1"/>
  <c r="X1587" i="6" s="1"/>
  <c r="P563" i="6"/>
  <c r="T563" i="6" s="1"/>
  <c r="X563" i="6" s="1"/>
  <c r="P573" i="6"/>
  <c r="T573" i="6" s="1"/>
  <c r="X573" i="6" s="1"/>
  <c r="P2008" i="6"/>
  <c r="T2008" i="6" s="1"/>
  <c r="X2008" i="6" s="1"/>
  <c r="P338" i="6"/>
  <c r="T338" i="6" s="1"/>
  <c r="X338" i="6" s="1"/>
  <c r="P643" i="6"/>
  <c r="T643" i="6" s="1"/>
  <c r="X643" i="6" s="1"/>
  <c r="P2283" i="6"/>
  <c r="T2283" i="6" s="1"/>
  <c r="X2283" i="6" s="1"/>
  <c r="P409" i="6"/>
  <c r="T409" i="6" s="1"/>
  <c r="X409" i="6" s="1"/>
  <c r="P2074" i="6"/>
  <c r="T2074" i="6" s="1"/>
  <c r="X2074" i="6" s="1"/>
  <c r="P755" i="6"/>
  <c r="T755" i="6" s="1"/>
  <c r="X755" i="6" s="1"/>
  <c r="P1131" i="6"/>
  <c r="T1131" i="6" s="1"/>
  <c r="X1131" i="6" s="1"/>
  <c r="P1024" i="6"/>
  <c r="T1024" i="6" s="1"/>
  <c r="X1024" i="6" s="1"/>
  <c r="P1873" i="6"/>
  <c r="T1873" i="6" s="1"/>
  <c r="X1873" i="6" s="1"/>
  <c r="P1963" i="6"/>
  <c r="T1963" i="6" s="1"/>
  <c r="X1963" i="6" s="1"/>
  <c r="P2075" i="6"/>
  <c r="T2075" i="6" s="1"/>
  <c r="X2075" i="6" s="1"/>
  <c r="P1408" i="6"/>
  <c r="T1408" i="6" s="1"/>
  <c r="X1408" i="6" s="1"/>
  <c r="P2168" i="6"/>
  <c r="T2168" i="6" s="1"/>
  <c r="X2168" i="6" s="1"/>
  <c r="P2081" i="6"/>
  <c r="T2081" i="6" s="1"/>
  <c r="X2081" i="6" s="1"/>
  <c r="P2243" i="6"/>
  <c r="T2243" i="6" s="1"/>
  <c r="X2243" i="6" s="1"/>
  <c r="P1449" i="6"/>
  <c r="T1449" i="6" s="1"/>
  <c r="X1449" i="6" s="1"/>
  <c r="P474" i="6"/>
  <c r="T474" i="6" s="1"/>
  <c r="X474" i="6" s="1"/>
  <c r="P770" i="6"/>
  <c r="T770" i="6" s="1"/>
  <c r="X770" i="6" s="1"/>
  <c r="P1534" i="6"/>
  <c r="T1534" i="6" s="1"/>
  <c r="X1534" i="6" s="1"/>
  <c r="P2067" i="6"/>
  <c r="T2067" i="6" s="1"/>
  <c r="X2067" i="6" s="1"/>
  <c r="P1866" i="6"/>
  <c r="T1866" i="6" s="1"/>
  <c r="X1866" i="6" s="1"/>
  <c r="P1011" i="6"/>
  <c r="T1011" i="6" s="1"/>
  <c r="X1011" i="6" s="1"/>
  <c r="P1594" i="6"/>
  <c r="T1594" i="6" s="1"/>
  <c r="X1594" i="6" s="1"/>
  <c r="P1765" i="6"/>
  <c r="T1765" i="6" s="1"/>
  <c r="X1765" i="6" s="1"/>
  <c r="P555" i="6"/>
  <c r="T555" i="6" s="1"/>
  <c r="X555" i="6" s="1"/>
  <c r="P1038" i="6"/>
  <c r="T1038" i="6" s="1"/>
  <c r="X1038" i="6" s="1"/>
  <c r="P499" i="6"/>
  <c r="T499" i="6" s="1"/>
  <c r="X499" i="6" s="1"/>
  <c r="P739" i="6"/>
  <c r="T739" i="6" s="1"/>
  <c r="X739" i="6" s="1"/>
  <c r="P302" i="6"/>
  <c r="T302" i="6" s="1"/>
  <c r="X302" i="6" s="1"/>
  <c r="P389" i="6"/>
  <c r="T389" i="6" s="1"/>
  <c r="X389" i="6" s="1"/>
  <c r="P1835" i="6"/>
  <c r="T1835" i="6" s="1"/>
  <c r="X1835" i="6" s="1"/>
  <c r="P709" i="6"/>
  <c r="T709" i="6" s="1"/>
  <c r="X709" i="6" s="1"/>
  <c r="P1661" i="6"/>
  <c r="T1661" i="6" s="1"/>
  <c r="X1661" i="6" s="1"/>
  <c r="P634" i="6"/>
  <c r="T634" i="6" s="1"/>
  <c r="X634" i="6" s="1"/>
  <c r="P161" i="6"/>
  <c r="T161" i="6" s="1"/>
  <c r="X161" i="6" s="1"/>
  <c r="X1756" i="6"/>
  <c r="P745" i="6"/>
  <c r="T745" i="6" s="1"/>
  <c r="X745" i="6" s="1"/>
  <c r="P394" i="6"/>
  <c r="T394" i="6" s="1"/>
  <c r="X394" i="6" s="1"/>
  <c r="X424" i="6"/>
  <c r="X1459" i="6"/>
  <c r="P700" i="6"/>
  <c r="T700" i="6" s="1"/>
  <c r="X700" i="6" s="1"/>
  <c r="X1041" i="6"/>
  <c r="P255" i="6"/>
  <c r="T255" i="6" s="1"/>
  <c r="X255" i="6" s="1"/>
  <c r="P2179" i="6"/>
  <c r="T2179" i="6" s="1"/>
  <c r="X2179" i="6" s="1"/>
  <c r="X657" i="6"/>
  <c r="X1359" i="6"/>
  <c r="P2311" i="6"/>
  <c r="T2311" i="6" s="1"/>
  <c r="X2311" i="6" s="1"/>
  <c r="P2024" i="6"/>
  <c r="T2024" i="6" s="1"/>
  <c r="X2024" i="6" s="1"/>
  <c r="X508" i="6"/>
  <c r="X2001" i="6"/>
  <c r="P382" i="6"/>
  <c r="T382" i="6" s="1"/>
  <c r="X382" i="6" s="1"/>
  <c r="P740" i="6"/>
  <c r="T740" i="6" s="1"/>
  <c r="X740" i="6" s="1"/>
  <c r="P883" i="6"/>
  <c r="T883" i="6" s="1"/>
  <c r="X883" i="6" s="1"/>
  <c r="X2219" i="6"/>
  <c r="X604" i="6"/>
  <c r="P1831" i="6"/>
  <c r="T1831" i="6" s="1"/>
  <c r="X1831" i="6" s="1"/>
  <c r="P1402" i="6"/>
  <c r="T1402" i="6" s="1"/>
  <c r="X1402" i="6" s="1"/>
  <c r="X763" i="6"/>
  <c r="P1524" i="6"/>
  <c r="T1524" i="6" s="1"/>
  <c r="X1524" i="6" s="1"/>
  <c r="P1453" i="6"/>
  <c r="T1453" i="6" s="1"/>
  <c r="X1453" i="6" s="1"/>
  <c r="P1326" i="6"/>
  <c r="T1326" i="6" s="1"/>
  <c r="X1326" i="6" s="1"/>
  <c r="P884" i="6"/>
  <c r="T884" i="6" s="1"/>
  <c r="X884" i="6" s="1"/>
  <c r="P2119" i="6"/>
  <c r="T2119" i="6" s="1"/>
  <c r="X2119" i="6" s="1"/>
  <c r="P1472" i="6"/>
  <c r="T1472" i="6" s="1"/>
  <c r="X1472" i="6" s="1"/>
  <c r="P1832" i="6"/>
  <c r="T1832" i="6" s="1"/>
  <c r="X1832" i="6" s="1"/>
  <c r="X1778" i="6"/>
  <c r="P1559" i="6"/>
  <c r="T1559" i="6" s="1"/>
  <c r="X1559" i="6" s="1"/>
  <c r="P1846" i="6"/>
  <c r="T1846" i="6" s="1"/>
  <c r="X1846" i="6" s="1"/>
  <c r="X2166" i="6"/>
  <c r="X1242" i="6"/>
  <c r="P635" i="6"/>
  <c r="T635" i="6" s="1"/>
  <c r="X635" i="6" s="1"/>
  <c r="P240" i="6"/>
  <c r="T240" i="6" s="1"/>
  <c r="X240" i="6" s="1"/>
  <c r="P2138" i="6"/>
  <c r="T2138" i="6" s="1"/>
  <c r="X2138" i="6" s="1"/>
  <c r="P1514" i="6"/>
  <c r="T1514" i="6" s="1"/>
  <c r="X1514" i="6" s="1"/>
  <c r="P2196" i="6"/>
  <c r="T2196" i="6" s="1"/>
  <c r="X2196" i="6" s="1"/>
  <c r="P368" i="6"/>
  <c r="T368" i="6" s="1"/>
  <c r="X368" i="6" s="1"/>
  <c r="P445" i="6"/>
  <c r="T445" i="6" s="1"/>
  <c r="X445" i="6" s="1"/>
  <c r="P867" i="6"/>
  <c r="T867" i="6" s="1"/>
  <c r="X867" i="6" s="1"/>
  <c r="P1565" i="6"/>
  <c r="T1565" i="6" s="1"/>
  <c r="X1565" i="6" s="1"/>
  <c r="P1158" i="6"/>
  <c r="T1158" i="6" s="1"/>
  <c r="X1158" i="6" s="1"/>
  <c r="P721" i="6"/>
  <c r="T721" i="6" s="1"/>
  <c r="X721" i="6" s="1"/>
  <c r="P905" i="6"/>
  <c r="T905" i="6" s="1"/>
  <c r="X905" i="6" s="1"/>
  <c r="P427" i="6"/>
  <c r="T427" i="6" s="1"/>
  <c r="X427" i="6" s="1"/>
  <c r="P1225" i="6"/>
  <c r="T1225" i="6" s="1"/>
  <c r="X1225" i="6" s="1"/>
  <c r="X669" i="6"/>
  <c r="P1362" i="6"/>
  <c r="T1362" i="6" s="1"/>
  <c r="X1362" i="6" s="1"/>
  <c r="P540" i="6"/>
  <c r="T540" i="6" s="1"/>
  <c r="X540" i="6" s="1"/>
  <c r="P1016" i="6"/>
  <c r="T1016" i="6" s="1"/>
  <c r="X1016" i="6" s="1"/>
  <c r="P1747" i="6"/>
  <c r="T1747" i="6" s="1"/>
  <c r="X1747" i="6" s="1"/>
  <c r="P886" i="6"/>
  <c r="T886" i="6" s="1"/>
  <c r="X886" i="6" s="1"/>
  <c r="P1249" i="6"/>
  <c r="T1249" i="6" s="1"/>
  <c r="X1249" i="6" s="1"/>
  <c r="P909" i="6"/>
  <c r="T909" i="6" s="1"/>
  <c r="X909" i="6" s="1"/>
  <c r="X2305" i="6"/>
  <c r="P720" i="6"/>
  <c r="T720" i="6" s="1"/>
  <c r="X720" i="6" s="1"/>
  <c r="X1273" i="6"/>
  <c r="P557" i="6"/>
  <c r="T557" i="6" s="1"/>
  <c r="X557" i="6" s="1"/>
  <c r="P348" i="6"/>
  <c r="T348" i="6" s="1"/>
  <c r="X348" i="6" s="1"/>
  <c r="P892" i="6"/>
  <c r="T892" i="6" s="1"/>
  <c r="X892" i="6" s="1"/>
  <c r="P442" i="6"/>
  <c r="T442" i="6" s="1"/>
  <c r="X442" i="6" s="1"/>
  <c r="P698" i="6"/>
  <c r="T698" i="6" s="1"/>
  <c r="X698" i="6" s="1"/>
  <c r="P132" i="6"/>
  <c r="T132" i="6" s="1"/>
  <c r="X132" i="6" s="1"/>
  <c r="P1512" i="6"/>
  <c r="T1512" i="6" s="1"/>
  <c r="X1512" i="6" s="1"/>
  <c r="X2182" i="6"/>
  <c r="P1008" i="6"/>
  <c r="T1008" i="6" s="1"/>
  <c r="X1008" i="6" s="1"/>
  <c r="P2065" i="6"/>
  <c r="T2065" i="6" s="1"/>
  <c r="X2065" i="6" s="1"/>
  <c r="X211" i="6"/>
  <c r="P1414" i="6"/>
  <c r="T1414" i="6" s="1"/>
  <c r="X1414" i="6" s="1"/>
  <c r="P776" i="6"/>
  <c r="T776" i="6" s="1"/>
  <c r="X776" i="6" s="1"/>
  <c r="P759" i="6"/>
  <c r="T759" i="6" s="1"/>
  <c r="X759" i="6" s="1"/>
  <c r="P727" i="6"/>
  <c r="T727" i="6" s="1"/>
  <c r="X727" i="6" s="1"/>
  <c r="P1948" i="6"/>
  <c r="T1948" i="6" s="1"/>
  <c r="X1948" i="6" s="1"/>
  <c r="P672" i="6"/>
  <c r="T672" i="6" s="1"/>
  <c r="X672" i="6" s="1"/>
  <c r="P128" i="6"/>
  <c r="T128" i="6" s="1"/>
  <c r="X128" i="6" s="1"/>
  <c r="P1572" i="6"/>
  <c r="T1572" i="6" s="1"/>
  <c r="X1572" i="6" s="1"/>
  <c r="P621" i="6"/>
  <c r="T621" i="6" s="1"/>
  <c r="X621" i="6" s="1"/>
  <c r="P131" i="6"/>
  <c r="T131" i="6" s="1"/>
  <c r="X131" i="6" s="1"/>
  <c r="P1397" i="6"/>
  <c r="T1397" i="6" s="1"/>
  <c r="X1397" i="6" s="1"/>
  <c r="P625" i="6"/>
  <c r="T625" i="6" s="1"/>
  <c r="X625" i="6" s="1"/>
  <c r="P1034" i="6"/>
  <c r="T1034" i="6" s="1"/>
  <c r="X1034" i="6" s="1"/>
  <c r="P589" i="6"/>
  <c r="T589" i="6" s="1"/>
  <c r="X589" i="6" s="1"/>
  <c r="P184" i="6"/>
  <c r="T184" i="6" s="1"/>
  <c r="X184" i="6" s="1"/>
  <c r="P1398" i="6"/>
  <c r="T1398" i="6" s="1"/>
  <c r="X1398" i="6" s="1"/>
  <c r="P1450" i="6"/>
  <c r="T1450" i="6" s="1"/>
  <c r="X1450" i="6" s="1"/>
  <c r="P2027" i="6"/>
  <c r="T2027" i="6" s="1"/>
  <c r="X2027" i="6" s="1"/>
  <c r="P2037" i="6"/>
  <c r="T2037" i="6" s="1"/>
  <c r="X2037" i="6" s="1"/>
  <c r="P577" i="6"/>
  <c r="T577" i="6" s="1"/>
  <c r="X577" i="6" s="1"/>
  <c r="P1628" i="6"/>
  <c r="T1628" i="6" s="1"/>
  <c r="X1628" i="6" s="1"/>
  <c r="P750" i="6"/>
  <c r="T750" i="6" s="1"/>
  <c r="X750" i="6" s="1"/>
  <c r="P1719" i="6"/>
  <c r="T1719" i="6" s="1"/>
  <c r="X1719" i="6" s="1"/>
  <c r="P1990" i="6"/>
  <c r="T1990" i="6" s="1"/>
  <c r="X1990" i="6" s="1"/>
  <c r="P543" i="6"/>
  <c r="T543" i="6" s="1"/>
  <c r="X543" i="6" s="1"/>
  <c r="P1363" i="6"/>
  <c r="T1363" i="6" s="1"/>
  <c r="X1363" i="6" s="1"/>
  <c r="X1510" i="6"/>
  <c r="P1988" i="6"/>
  <c r="T1988" i="6" s="1"/>
  <c r="X1988" i="6" s="1"/>
  <c r="P826" i="6"/>
  <c r="T826" i="6" s="1"/>
  <c r="X826" i="6" s="1"/>
  <c r="P330" i="6"/>
  <c r="T330" i="6" s="1"/>
  <c r="X330" i="6" s="1"/>
  <c r="X2144" i="6"/>
  <c r="P331" i="6"/>
  <c r="T331" i="6" s="1"/>
  <c r="X331" i="6" s="1"/>
  <c r="P2205" i="6"/>
  <c r="T2205" i="6" s="1"/>
  <c r="X2205" i="6" s="1"/>
  <c r="P2134" i="6"/>
  <c r="T2134" i="6" s="1"/>
  <c r="X2134" i="6" s="1"/>
  <c r="P1035" i="6"/>
  <c r="T1035" i="6" s="1"/>
  <c r="X1035" i="6" s="1"/>
  <c r="X1427" i="6"/>
  <c r="P1622" i="6"/>
  <c r="T1622" i="6" s="1"/>
  <c r="X1622" i="6" s="1"/>
  <c r="P293" i="6"/>
  <c r="T293" i="6" s="1"/>
  <c r="X293" i="6" s="1"/>
  <c r="P1676" i="6"/>
  <c r="T1676" i="6" s="1"/>
  <c r="X1676" i="6" s="1"/>
  <c r="X1678" i="6"/>
  <c r="P224" i="6"/>
  <c r="T224" i="6" s="1"/>
  <c r="X224" i="6" s="1"/>
  <c r="P1766" i="6"/>
  <c r="T1766" i="6" s="1"/>
  <c r="X1766" i="6" s="1"/>
  <c r="P337" i="6"/>
  <c r="T337" i="6" s="1"/>
  <c r="X337" i="6" s="1"/>
  <c r="P220" i="6"/>
  <c r="T220" i="6" s="1"/>
  <c r="X220" i="6" s="1"/>
  <c r="P1256" i="6"/>
  <c r="T1256" i="6" s="1"/>
  <c r="X1256" i="6" s="1"/>
  <c r="P1760" i="6"/>
  <c r="T1760" i="6" s="1"/>
  <c r="X1760" i="6" s="1"/>
  <c r="P1619" i="6"/>
  <c r="T1619" i="6" s="1"/>
  <c r="X1619" i="6" s="1"/>
  <c r="P429" i="6"/>
  <c r="T429" i="6" s="1"/>
  <c r="X429" i="6" s="1"/>
  <c r="P2133" i="6"/>
  <c r="T2133" i="6" s="1"/>
  <c r="X2133" i="6" s="1"/>
  <c r="P2159" i="6"/>
  <c r="T2159" i="6" s="1"/>
  <c r="X2159" i="6" s="1"/>
  <c r="O1776" i="6"/>
  <c r="U1776" i="6"/>
  <c r="V1776" i="6" s="1"/>
  <c r="W1776" i="6" s="1"/>
  <c r="P686" i="6"/>
  <c r="T686" i="6" s="1"/>
  <c r="X686" i="6" s="1"/>
  <c r="P703" i="6"/>
  <c r="T703" i="6" s="1"/>
  <c r="X703" i="6" s="1"/>
  <c r="P1901" i="6"/>
  <c r="T1901" i="6" s="1"/>
  <c r="X1901" i="6" s="1"/>
  <c r="P1542" i="6"/>
  <c r="T1542" i="6" s="1"/>
  <c r="X1542" i="6" s="1"/>
  <c r="P2032" i="6"/>
  <c r="T2032" i="6" s="1"/>
  <c r="X2032" i="6" s="1"/>
  <c r="P1705" i="6"/>
  <c r="T1705" i="6" s="1"/>
  <c r="X1705" i="6" s="1"/>
  <c r="P859" i="6"/>
  <c r="T859" i="6" s="1"/>
  <c r="X859" i="6" s="1"/>
  <c r="P2173" i="6"/>
  <c r="T2173" i="6" s="1"/>
  <c r="X2173" i="6" s="1"/>
  <c r="P183" i="6"/>
  <c r="T183" i="6" s="1"/>
  <c r="X183" i="6" s="1"/>
  <c r="P1625" i="6"/>
  <c r="T1625" i="6" s="1"/>
  <c r="X1625" i="6" s="1"/>
  <c r="P1258" i="6"/>
  <c r="T1258" i="6" s="1"/>
  <c r="X1258" i="6" s="1"/>
  <c r="X362" i="6"/>
  <c r="P1959" i="6"/>
  <c r="T1959" i="6" s="1"/>
  <c r="X1959" i="6" s="1"/>
  <c r="P662" i="6"/>
  <c r="T662" i="6" s="1"/>
  <c r="X662" i="6" s="1"/>
  <c r="P1955" i="6"/>
  <c r="T1955" i="6" s="1"/>
  <c r="X1955" i="6" s="1"/>
  <c r="P1758" i="6"/>
  <c r="T1758" i="6" s="1"/>
  <c r="X1758" i="6" s="1"/>
  <c r="P876" i="6"/>
  <c r="T876" i="6" s="1"/>
  <c r="X876" i="6" s="1"/>
  <c r="P344" i="6"/>
  <c r="T344" i="6" s="1"/>
  <c r="X344" i="6" s="1"/>
  <c r="P1905" i="6"/>
  <c r="T1905" i="6" s="1"/>
  <c r="X1905" i="6" s="1"/>
  <c r="P1859" i="6"/>
  <c r="T1859" i="6" s="1"/>
  <c r="X1859" i="6" s="1"/>
  <c r="P734" i="6"/>
  <c r="T734" i="6" s="1"/>
  <c r="X734" i="6" s="1"/>
  <c r="P1117" i="6"/>
  <c r="T1117" i="6" s="1"/>
  <c r="X1117" i="6" s="1"/>
  <c r="P1574" i="6"/>
  <c r="T1574" i="6" s="1"/>
  <c r="X1574" i="6" s="1"/>
  <c r="P2072" i="6"/>
  <c r="T2072" i="6" s="1"/>
  <c r="X2072" i="6" s="1"/>
  <c r="P649" i="6"/>
  <c r="T649" i="6" s="1"/>
  <c r="X649" i="6" s="1"/>
  <c r="P2230" i="6"/>
  <c r="T2230" i="6" s="1"/>
  <c r="X2230" i="6" s="1"/>
  <c r="P1422" i="6"/>
  <c r="T1422" i="6" s="1"/>
  <c r="X1422" i="6" s="1"/>
  <c r="P1981" i="6"/>
  <c r="T1981" i="6" s="1"/>
  <c r="X1981" i="6" s="1"/>
  <c r="P1337" i="6"/>
  <c r="T1337" i="6" s="1"/>
  <c r="X1337" i="6" s="1"/>
  <c r="P586" i="6"/>
  <c r="T586" i="6" s="1"/>
  <c r="X586" i="6" s="1"/>
  <c r="P613" i="6"/>
  <c r="T613" i="6" s="1"/>
  <c r="X613" i="6" s="1"/>
  <c r="P1032" i="6"/>
  <c r="T1032" i="6" s="1"/>
  <c r="X1032" i="6" s="1"/>
  <c r="P676" i="6"/>
  <c r="T676" i="6" s="1"/>
  <c r="X676" i="6" s="1"/>
  <c r="P1132" i="6"/>
  <c r="T1132" i="6" s="1"/>
  <c r="X1132" i="6" s="1"/>
  <c r="P1189" i="6"/>
  <c r="T1189" i="6" s="1"/>
  <c r="X1189" i="6" s="1"/>
  <c r="P726" i="6"/>
  <c r="T726" i="6" s="1"/>
  <c r="X726" i="6" s="1"/>
  <c r="P1392" i="6"/>
  <c r="T1392" i="6" s="1"/>
  <c r="X1392" i="6" s="1"/>
  <c r="P320" i="6"/>
  <c r="T320" i="6" s="1"/>
  <c r="X320" i="6" s="1"/>
  <c r="P1516" i="6"/>
  <c r="T1516" i="6" s="1"/>
  <c r="X1516" i="6" s="1"/>
  <c r="P1202" i="6"/>
  <c r="T1202" i="6" s="1"/>
  <c r="X1202" i="6" s="1"/>
  <c r="P1334" i="6"/>
  <c r="T1334" i="6" s="1"/>
  <c r="X1334" i="6" s="1"/>
  <c r="P2203" i="6"/>
  <c r="T2203" i="6" s="1"/>
  <c r="X2203" i="6" s="1"/>
  <c r="P1418" i="6"/>
  <c r="T1418" i="6" s="1"/>
  <c r="X1418" i="6" s="1"/>
  <c r="P2046" i="6"/>
  <c r="T2046" i="6" s="1"/>
  <c r="X2046" i="6" s="1"/>
  <c r="P1593" i="6"/>
  <c r="T1593" i="6" s="1"/>
  <c r="X1593" i="6" s="1"/>
  <c r="P1626" i="6"/>
  <c r="T1626" i="6" s="1"/>
  <c r="X1626" i="6" s="1"/>
  <c r="P2240" i="6"/>
  <c r="T2240" i="6" s="1"/>
  <c r="X2240" i="6" s="1"/>
  <c r="P617" i="6"/>
  <c r="T617" i="6" s="1"/>
  <c r="X617" i="6" s="1"/>
  <c r="P286" i="6"/>
  <c r="T286" i="6" s="1"/>
  <c r="X286" i="6" s="1"/>
  <c r="P50" i="6"/>
  <c r="T50" i="6" s="1"/>
  <c r="X50" i="6" s="1"/>
  <c r="P291" i="6"/>
  <c r="T291" i="6" s="1"/>
  <c r="X291" i="6" s="1"/>
  <c r="P2019" i="6"/>
  <c r="T2019" i="6" s="1"/>
  <c r="X2019" i="6" s="1"/>
  <c r="P1413" i="6"/>
  <c r="T1413" i="6" s="1"/>
  <c r="X1413" i="6" s="1"/>
  <c r="P1950" i="6"/>
  <c r="T1950" i="6" s="1"/>
  <c r="X1950" i="6" s="1"/>
  <c r="P1368" i="6"/>
  <c r="T1368" i="6" s="1"/>
  <c r="X1368" i="6" s="1"/>
  <c r="P449" i="6"/>
  <c r="T449" i="6" s="1"/>
  <c r="X449" i="6" s="1"/>
  <c r="P1871" i="6"/>
  <c r="T1871" i="6" s="1"/>
  <c r="X1871" i="6" s="1"/>
  <c r="P2109" i="6"/>
  <c r="T2109" i="6" s="1"/>
  <c r="X2109" i="6" s="1"/>
  <c r="P1452" i="6"/>
  <c r="T1452" i="6" s="1"/>
  <c r="X1452" i="6" s="1"/>
  <c r="P1416" i="6"/>
  <c r="T1416" i="6" s="1"/>
  <c r="X1416" i="6" s="1"/>
  <c r="P1996" i="6"/>
  <c r="T1996" i="6" s="1"/>
  <c r="X1996" i="6" s="1"/>
  <c r="P341" i="6"/>
  <c r="T341" i="6" s="1"/>
  <c r="X341" i="6" s="1"/>
  <c r="P2299" i="6"/>
  <c r="T2299" i="6" s="1"/>
  <c r="X2299" i="6" s="1"/>
  <c r="P1166" i="6"/>
  <c r="T1166" i="6" s="1"/>
  <c r="X1166" i="6" s="1"/>
  <c r="P834" i="6"/>
  <c r="T834" i="6" s="1"/>
  <c r="X834" i="6" s="1"/>
  <c r="P1412" i="6"/>
  <c r="T1412" i="6" s="1"/>
  <c r="X1412" i="6" s="1"/>
  <c r="P278" i="6"/>
  <c r="T278" i="6" s="1"/>
  <c r="X278" i="6" s="1"/>
  <c r="P1019" i="6"/>
  <c r="T1019" i="6" s="1"/>
  <c r="X1019" i="6" s="1"/>
  <c r="P1490" i="6"/>
  <c r="T1490" i="6" s="1"/>
  <c r="X1490" i="6" s="1"/>
  <c r="P544" i="6"/>
  <c r="T544" i="6" s="1"/>
  <c r="X544" i="6" s="1"/>
  <c r="P595" i="6"/>
  <c r="T595" i="6" s="1"/>
  <c r="X595" i="6" s="1"/>
  <c r="P1761" i="6"/>
  <c r="T1761" i="6" s="1"/>
  <c r="X1761" i="6" s="1"/>
  <c r="P1717" i="6"/>
  <c r="T1717" i="6" s="1"/>
  <c r="X1717" i="6" s="1"/>
  <c r="P1429" i="6"/>
  <c r="T1429" i="6" s="1"/>
  <c r="X1429" i="6" s="1"/>
  <c r="P1894" i="6"/>
  <c r="T1894" i="6" s="1"/>
  <c r="X1894" i="6" s="1"/>
  <c r="P1052" i="6"/>
  <c r="T1052" i="6" s="1"/>
  <c r="X1052" i="6" s="1"/>
  <c r="P1718" i="6"/>
  <c r="T1718" i="6" s="1"/>
  <c r="X1718" i="6" s="1"/>
  <c r="P2249" i="6"/>
  <c r="T2249" i="6" s="1"/>
  <c r="X2249" i="6" s="1"/>
  <c r="P2005" i="6"/>
  <c r="T2005" i="6" s="1"/>
  <c r="X2005" i="6" s="1"/>
  <c r="P2174" i="6"/>
  <c r="T2174" i="6" s="1"/>
  <c r="X2174" i="6" s="1"/>
  <c r="P1863" i="6"/>
  <c r="T1863" i="6" s="1"/>
  <c r="X1863" i="6" s="1"/>
  <c r="P648" i="6"/>
  <c r="T648" i="6" s="1"/>
  <c r="X648" i="6" s="1"/>
  <c r="P373" i="6"/>
  <c r="T373" i="6" s="1"/>
  <c r="X373" i="6" s="1"/>
  <c r="P356" i="6"/>
  <c r="T356" i="6" s="1"/>
  <c r="X356" i="6" s="1"/>
  <c r="P833" i="6"/>
  <c r="T833" i="6" s="1"/>
  <c r="X833" i="6" s="1"/>
  <c r="P2039" i="6"/>
  <c r="T2039" i="6" s="1"/>
  <c r="X2039" i="6" s="1"/>
  <c r="P2095" i="6"/>
  <c r="T2095" i="6" s="1"/>
  <c r="X2095" i="6" s="1"/>
  <c r="P1535" i="6"/>
  <c r="T1535" i="6" s="1"/>
  <c r="X1535" i="6" s="1"/>
  <c r="P32" i="6"/>
  <c r="T32" i="6" s="1"/>
  <c r="X32" i="6" s="1"/>
  <c r="P1691" i="6"/>
  <c r="T1691" i="6" s="1"/>
  <c r="X1691" i="6" s="1"/>
  <c r="P1384" i="6"/>
  <c r="T1384" i="6" s="1"/>
  <c r="X1384" i="6" s="1"/>
  <c r="P1365" i="6"/>
  <c r="T1365" i="6" s="1"/>
  <c r="X1365" i="6" s="1"/>
  <c r="P1611" i="6"/>
  <c r="T1611" i="6" s="1"/>
  <c r="X1611" i="6" s="1"/>
  <c r="P1979" i="6"/>
  <c r="T1979" i="6" s="1"/>
  <c r="X1979" i="6" s="1"/>
  <c r="P820" i="6"/>
  <c r="T820" i="6" s="1"/>
  <c r="X820" i="6" s="1"/>
  <c r="P438" i="6"/>
  <c r="T438" i="6" s="1"/>
  <c r="X438" i="6" s="1"/>
  <c r="P1533" i="6"/>
  <c r="T1533" i="6" s="1"/>
  <c r="X1533" i="6" s="1"/>
  <c r="P1809" i="6"/>
  <c r="T1809" i="6" s="1"/>
  <c r="X1809" i="6" s="1"/>
  <c r="P1529" i="6"/>
  <c r="T1529" i="6" s="1"/>
  <c r="X1529" i="6" s="1"/>
  <c r="P919" i="6"/>
  <c r="T919" i="6" s="1"/>
  <c r="X919" i="6" s="1"/>
  <c r="P1377" i="6"/>
  <c r="T1377" i="6" s="1"/>
  <c r="X1377" i="6" s="1"/>
  <c r="X1872" i="6"/>
  <c r="P2145" i="6"/>
  <c r="T2145" i="6" s="1"/>
  <c r="X2145" i="6" s="1"/>
  <c r="P299" i="6"/>
  <c r="T299" i="6" s="1"/>
  <c r="X299" i="6" s="1"/>
  <c r="P321" i="6"/>
  <c r="T321" i="6" s="1"/>
  <c r="X321" i="6" s="1"/>
  <c r="P2038" i="6"/>
  <c r="T2038" i="6" s="1"/>
  <c r="X2038" i="6" s="1"/>
  <c r="P2245" i="6"/>
  <c r="T2245" i="6" s="1"/>
  <c r="X2245" i="6" s="1"/>
  <c r="X2198" i="6"/>
  <c r="P1468" i="6"/>
  <c r="T1468" i="6" s="1"/>
  <c r="X1468" i="6" s="1"/>
  <c r="P1636" i="6"/>
  <c r="T1636" i="6" s="1"/>
  <c r="X1636" i="6" s="1"/>
  <c r="P1895" i="6"/>
  <c r="T1895" i="6" s="1"/>
  <c r="X1895" i="6" s="1"/>
  <c r="P991" i="6"/>
  <c r="T991" i="6" s="1"/>
  <c r="X991" i="6" s="1"/>
  <c r="P1210" i="6"/>
  <c r="T1210" i="6" s="1"/>
  <c r="X1210" i="6" s="1"/>
  <c r="P1185" i="6"/>
  <c r="T1185" i="6" s="1"/>
  <c r="X1185" i="6" s="1"/>
  <c r="P847" i="6"/>
  <c r="T847" i="6" s="1"/>
  <c r="X847" i="6" s="1"/>
  <c r="P276" i="6"/>
  <c r="T276" i="6" s="1"/>
  <c r="X276" i="6" s="1"/>
  <c r="P812" i="6"/>
  <c r="T812" i="6" s="1"/>
  <c r="X812" i="6" s="1"/>
  <c r="P570" i="6"/>
  <c r="T570" i="6" s="1"/>
  <c r="X570" i="6" s="1"/>
  <c r="P1754" i="6"/>
  <c r="T1754" i="6" s="1"/>
  <c r="X1754" i="6" s="1"/>
  <c r="P1975" i="6"/>
  <c r="T1975" i="6" s="1"/>
  <c r="X1975" i="6" s="1"/>
  <c r="P612" i="6"/>
  <c r="T612" i="6" s="1"/>
  <c r="X612" i="6" s="1"/>
  <c r="P1021" i="6"/>
  <c r="T1021" i="6" s="1"/>
  <c r="X1021" i="6" s="1"/>
  <c r="P1167" i="6"/>
  <c r="T1167" i="6" s="1"/>
  <c r="X1167" i="6" s="1"/>
  <c r="P1635" i="6"/>
  <c r="T1635" i="6" s="1"/>
  <c r="X1635" i="6" s="1"/>
  <c r="P2048" i="6"/>
  <c r="T2048" i="6" s="1"/>
  <c r="X2048" i="6" s="1"/>
  <c r="P399" i="6"/>
  <c r="T399" i="6" s="1"/>
  <c r="X399" i="6" s="1"/>
  <c r="P420" i="6"/>
  <c r="T420" i="6" s="1"/>
  <c r="X420" i="6" s="1"/>
  <c r="P51" i="6"/>
  <c r="T51" i="6" s="1"/>
  <c r="X51" i="6" s="1"/>
  <c r="P1272" i="6"/>
  <c r="T1272" i="6" s="1"/>
  <c r="X1272" i="6" s="1"/>
  <c r="P853" i="6"/>
  <c r="T853" i="6" s="1"/>
  <c r="X853" i="6" s="1"/>
  <c r="P998" i="6"/>
  <c r="T998" i="6" s="1"/>
  <c r="X998" i="6" s="1"/>
  <c r="P308" i="6"/>
  <c r="T308" i="6" s="1"/>
  <c r="X308" i="6" s="1"/>
  <c r="P1739" i="6"/>
  <c r="T1739" i="6" s="1"/>
  <c r="X1739" i="6" s="1"/>
  <c r="P1358" i="6"/>
  <c r="T1358" i="6" s="1"/>
  <c r="X1358" i="6" s="1"/>
  <c r="P1547" i="6"/>
  <c r="T1547" i="6" s="1"/>
  <c r="X1547" i="6" s="1"/>
  <c r="P1924" i="6"/>
  <c r="T1924" i="6" s="1"/>
  <c r="X1924" i="6" s="1"/>
  <c r="P1200" i="6"/>
  <c r="T1200" i="6" s="1"/>
  <c r="X1200" i="6" s="1"/>
  <c r="P1142" i="6"/>
  <c r="T1142" i="6" s="1"/>
  <c r="X1142" i="6" s="1"/>
  <c r="P1176" i="6"/>
  <c r="T1176" i="6" s="1"/>
  <c r="X1176" i="6" s="1"/>
  <c r="P433" i="6"/>
  <c r="T433" i="6" s="1"/>
  <c r="X433" i="6" s="1"/>
  <c r="P568" i="6"/>
  <c r="T568" i="6" s="1"/>
  <c r="X568" i="6" s="1"/>
  <c r="P575" i="6"/>
  <c r="T575" i="6" s="1"/>
  <c r="X575" i="6" s="1"/>
  <c r="P1519" i="6"/>
  <c r="T1519" i="6" s="1"/>
  <c r="X1519" i="6" s="1"/>
  <c r="P2239" i="6"/>
  <c r="T2239" i="6" s="1"/>
  <c r="X2239" i="6" s="1"/>
  <c r="P204" i="6"/>
  <c r="T204" i="6" s="1"/>
  <c r="X204" i="6" s="1"/>
  <c r="P1387" i="6"/>
  <c r="T1387" i="6" s="1"/>
  <c r="X1387" i="6" s="1"/>
  <c r="P505" i="6"/>
  <c r="T505" i="6" s="1"/>
  <c r="X505" i="6" s="1"/>
  <c r="P2218" i="6"/>
  <c r="T2218" i="6" s="1"/>
  <c r="X2218" i="6" s="1"/>
  <c r="P642" i="6"/>
  <c r="T642" i="6" s="1"/>
  <c r="X642" i="6" s="1"/>
  <c r="P656" i="6"/>
  <c r="T656" i="6" s="1"/>
  <c r="X656" i="6" s="1"/>
  <c r="P1949" i="6"/>
  <c r="T1949" i="6" s="1"/>
  <c r="X1949" i="6" s="1"/>
  <c r="P1749" i="6"/>
  <c r="T1749" i="6" s="1"/>
  <c r="X1749" i="6" s="1"/>
  <c r="P400" i="6"/>
  <c r="T400" i="6" s="1"/>
  <c r="X400" i="6" s="1"/>
  <c r="P1000" i="6"/>
  <c r="T1000" i="6" s="1"/>
  <c r="X1000" i="6" s="1"/>
  <c r="P397" i="6"/>
  <c r="T397" i="6" s="1"/>
  <c r="X397" i="6" s="1"/>
  <c r="P446" i="6"/>
  <c r="T446" i="6" s="1"/>
  <c r="X446" i="6" s="1"/>
  <c r="P1330" i="6"/>
  <c r="T1330" i="6" s="1"/>
  <c r="X1330" i="6" s="1"/>
  <c r="P336" i="6"/>
  <c r="T336" i="6" s="1"/>
  <c r="X336" i="6" s="1"/>
  <c r="P1455" i="6"/>
  <c r="T1455" i="6" s="1"/>
  <c r="X1455" i="6" s="1"/>
  <c r="P917" i="6"/>
  <c r="T917" i="6" s="1"/>
  <c r="X917" i="6" s="1"/>
  <c r="P1133" i="6"/>
  <c r="T1133" i="6" s="1"/>
  <c r="X1133" i="6" s="1"/>
  <c r="P2030" i="6"/>
  <c r="T2030" i="6" s="1"/>
  <c r="X2030" i="6" s="1"/>
  <c r="P1222" i="6"/>
  <c r="T1222" i="6" s="1"/>
  <c r="X1222" i="6" s="1"/>
  <c r="X1039" i="6"/>
  <c r="X2093" i="6"/>
  <c r="P1180" i="6"/>
  <c r="T1180" i="6" s="1"/>
  <c r="X1180" i="6" s="1"/>
  <c r="P850" i="6"/>
  <c r="T850" i="6" s="1"/>
  <c r="X850" i="6" s="1"/>
  <c r="P1890" i="6"/>
  <c r="T1890" i="6" s="1"/>
  <c r="X1890" i="6" s="1"/>
  <c r="X1345" i="6"/>
  <c r="X1058" i="6"/>
  <c r="P1378" i="6"/>
  <c r="T1378" i="6" s="1"/>
  <c r="X1378" i="6" s="1"/>
  <c r="P176" i="6"/>
  <c r="T176" i="6" s="1"/>
  <c r="X176" i="6" s="1"/>
  <c r="P682" i="6"/>
  <c r="T682" i="6" s="1"/>
  <c r="X682" i="6" s="1"/>
  <c r="P1010" i="6"/>
  <c r="T1010" i="6" s="1"/>
  <c r="X1010" i="6" s="1"/>
  <c r="P1980" i="6"/>
  <c r="T1980" i="6" s="1"/>
  <c r="X1980" i="6" s="1"/>
  <c r="P67" i="6"/>
  <c r="T67" i="6" s="1"/>
  <c r="X67" i="6" s="1"/>
  <c r="P1523" i="6"/>
  <c r="T1523" i="6" s="1"/>
  <c r="X1523" i="6" s="1"/>
  <c r="P451" i="6"/>
  <c r="T451" i="6" s="1"/>
  <c r="X451" i="6" s="1"/>
  <c r="X728" i="6"/>
  <c r="P2018" i="6"/>
  <c r="T2018" i="6" s="1"/>
  <c r="X2018" i="6" s="1"/>
  <c r="P778" i="6"/>
  <c r="T778" i="6" s="1"/>
  <c r="X778" i="6" s="1"/>
  <c r="P764" i="6"/>
  <c r="T764" i="6" s="1"/>
  <c r="X764" i="6" s="1"/>
  <c r="P2228" i="6"/>
  <c r="T2228" i="6" s="1"/>
  <c r="X2228" i="6" s="1"/>
  <c r="P252" i="6"/>
  <c r="T252" i="6" s="1"/>
  <c r="X252" i="6" s="1"/>
  <c r="P1360" i="6"/>
  <c r="T1360" i="6" s="1"/>
  <c r="X1360" i="6" s="1"/>
  <c r="P1139" i="6"/>
  <c r="T1139" i="6" s="1"/>
  <c r="X1139" i="6" s="1"/>
  <c r="P2131" i="6"/>
  <c r="T2131" i="6" s="1"/>
  <c r="X2131" i="6" s="1"/>
  <c r="P1562" i="6"/>
  <c r="T1562" i="6" s="1"/>
  <c r="X1562" i="6" s="1"/>
  <c r="P1779" i="6"/>
  <c r="T1779" i="6" s="1"/>
  <c r="X1779" i="6" s="1"/>
  <c r="P513" i="6"/>
  <c r="T513" i="6" s="1"/>
  <c r="X513" i="6" s="1"/>
  <c r="P1134" i="6"/>
  <c r="T1134" i="6" s="1"/>
  <c r="X1134" i="6" s="1"/>
  <c r="P1654" i="6"/>
  <c r="T1654" i="6" s="1"/>
  <c r="X1654" i="6" s="1"/>
  <c r="P725" i="6"/>
  <c r="T725" i="6" s="1"/>
  <c r="X725" i="6" s="1"/>
  <c r="X395" i="6"/>
  <c r="P675" i="6"/>
  <c r="T675" i="6" s="1"/>
  <c r="X675" i="6" s="1"/>
  <c r="P334" i="6"/>
  <c r="T334" i="6" s="1"/>
  <c r="X334" i="6" s="1"/>
  <c r="P863" i="6"/>
  <c r="T863" i="6" s="1"/>
  <c r="X863" i="6" s="1"/>
  <c r="P1729" i="6"/>
  <c r="T1729" i="6" s="1"/>
  <c r="X1729" i="6" s="1"/>
  <c r="P1212" i="6"/>
  <c r="T1212" i="6" s="1"/>
  <c r="X1212" i="6" s="1"/>
  <c r="X647" i="6"/>
  <c r="P922" i="6"/>
  <c r="T922" i="6" s="1"/>
  <c r="X922" i="6" s="1"/>
  <c r="P1588" i="6"/>
  <c r="T1588" i="6" s="1"/>
  <c r="X1588" i="6" s="1"/>
  <c r="P2191" i="6"/>
  <c r="T2191" i="6" s="1"/>
  <c r="X2191" i="6" s="1"/>
  <c r="P169" i="6"/>
  <c r="T169" i="6" s="1"/>
  <c r="X169" i="6" s="1"/>
  <c r="P1448" i="6"/>
  <c r="T1448" i="6" s="1"/>
  <c r="X1448" i="6" s="1"/>
  <c r="P1333" i="6"/>
  <c r="T1333" i="6" s="1"/>
  <c r="X1333" i="6" s="1"/>
  <c r="P398" i="6"/>
  <c r="T398" i="6" s="1"/>
  <c r="X398" i="6" s="1"/>
  <c r="P1502" i="6"/>
  <c r="T1502" i="6" s="1"/>
  <c r="X1502" i="6" s="1"/>
  <c r="P1127" i="6"/>
  <c r="T1127" i="6" s="1"/>
  <c r="X1127" i="6" s="1"/>
  <c r="P1239" i="6"/>
  <c r="T1239" i="6" s="1"/>
  <c r="X1239" i="6" s="1"/>
  <c r="X2014" i="6"/>
  <c r="P843" i="6"/>
  <c r="T843" i="6" s="1"/>
  <c r="X843" i="6" s="1"/>
  <c r="P202" i="6"/>
  <c r="T202" i="6" s="1"/>
  <c r="X202" i="6" s="1"/>
  <c r="P1216" i="6"/>
  <c r="T1216" i="6" s="1"/>
  <c r="X1216" i="6" s="1"/>
  <c r="P391" i="6"/>
  <c r="T391" i="6" s="1"/>
  <c r="X391" i="6" s="1"/>
  <c r="X1146" i="6"/>
  <c r="P1004" i="6"/>
  <c r="T1004" i="6" s="1"/>
  <c r="X1004" i="6" s="1"/>
  <c r="X1888" i="6"/>
  <c r="P1521" i="6"/>
  <c r="T1521" i="6" s="1"/>
  <c r="X1521" i="6" s="1"/>
  <c r="P2136" i="6"/>
  <c r="T2136" i="6" s="1"/>
  <c r="X2136" i="6" s="1"/>
  <c r="X1876" i="6"/>
  <c r="P552" i="6"/>
  <c r="T552" i="6" s="1"/>
  <c r="X552" i="6" s="1"/>
  <c r="P574" i="6"/>
  <c r="T574" i="6" s="1"/>
  <c r="X574" i="6" s="1"/>
  <c r="P318" i="6"/>
  <c r="T318" i="6" s="1"/>
  <c r="X318" i="6" s="1"/>
  <c r="P1737" i="6"/>
  <c r="T1737" i="6" s="1"/>
  <c r="X1737" i="6" s="1"/>
  <c r="P1183" i="6"/>
  <c r="T1183" i="6" s="1"/>
  <c r="X1183" i="6" s="1"/>
  <c r="P1229" i="6"/>
  <c r="T1229" i="6" s="1"/>
  <c r="X1229" i="6" s="1"/>
  <c r="X2221" i="6"/>
  <c r="P695" i="6"/>
  <c r="T695" i="6" s="1"/>
  <c r="X695" i="6" s="1"/>
  <c r="P716" i="6"/>
  <c r="T716" i="6" s="1"/>
  <c r="X716" i="6" s="1"/>
  <c r="X254" i="6"/>
  <c r="P887" i="6"/>
  <c r="T887" i="6" s="1"/>
  <c r="X887" i="6" s="1"/>
  <c r="P870" i="6"/>
  <c r="T870" i="6" s="1"/>
  <c r="X870" i="6" s="1"/>
  <c r="X1630" i="6"/>
  <c r="X670" i="6"/>
  <c r="P660" i="6"/>
  <c r="T660" i="6" s="1"/>
  <c r="X660" i="6" s="1"/>
  <c r="X990" i="6"/>
  <c r="P706" i="6"/>
  <c r="T706" i="6" s="1"/>
  <c r="X706" i="6" s="1"/>
  <c r="P722" i="6"/>
  <c r="T722" i="6" s="1"/>
  <c r="X722" i="6" s="1"/>
  <c r="P578" i="6"/>
  <c r="T578" i="6" s="1"/>
  <c r="X578" i="6" s="1"/>
  <c r="X678" i="6"/>
  <c r="P1854" i="6"/>
  <c r="T1854" i="6" s="1"/>
  <c r="X1854" i="6" s="1"/>
  <c r="P1914" i="6"/>
  <c r="T1914" i="6" s="1"/>
  <c r="X1914" i="6" s="1"/>
  <c r="P633" i="6"/>
  <c r="T633" i="6" s="1"/>
  <c r="X633" i="6" s="1"/>
  <c r="P1947" i="6"/>
  <c r="T1947" i="6" s="1"/>
  <c r="X1947" i="6" s="1"/>
  <c r="X1386" i="6"/>
  <c r="P1700" i="6"/>
  <c r="T1700" i="6" s="1"/>
  <c r="X1700" i="6" s="1"/>
  <c r="P2132" i="6"/>
  <c r="T2132" i="6" s="1"/>
  <c r="X2132" i="6" s="1"/>
  <c r="P1323" i="6"/>
  <c r="T1323" i="6" s="1"/>
  <c r="X1323" i="6" s="1"/>
  <c r="X2015" i="6"/>
  <c r="P1477" i="6"/>
  <c r="T1477" i="6" s="1"/>
  <c r="X1477" i="6" s="1"/>
  <c r="P581" i="6"/>
  <c r="T581" i="6" s="1"/>
  <c r="X581" i="6" s="1"/>
  <c r="P2307" i="6"/>
  <c r="T2307" i="6" s="1"/>
  <c r="X2307" i="6" s="1"/>
  <c r="P2309" i="6"/>
  <c r="T2309" i="6" s="1"/>
  <c r="X2309" i="6" s="1"/>
  <c r="P496" i="6"/>
  <c r="T496" i="6" s="1"/>
  <c r="X496" i="6" s="1"/>
  <c r="X622" i="6"/>
  <c r="P610" i="6"/>
  <c r="T610" i="6" s="1"/>
  <c r="X610" i="6" s="1"/>
  <c r="P470" i="6"/>
  <c r="T470" i="6" s="1"/>
  <c r="X470" i="6" s="1"/>
  <c r="P281" i="6"/>
  <c r="T281" i="6" s="1"/>
  <c r="X281" i="6" s="1"/>
  <c r="P2130" i="6"/>
  <c r="T2130" i="6" s="1"/>
  <c r="X2130" i="6" s="1"/>
  <c r="P175" i="6"/>
  <c r="T175" i="6" s="1"/>
  <c r="X175" i="6" s="1"/>
  <c r="P608" i="6"/>
  <c r="T608" i="6" s="1"/>
  <c r="X608" i="6" s="1"/>
  <c r="X366" i="6"/>
  <c r="P425" i="6"/>
  <c r="T425" i="6" s="1"/>
  <c r="X425" i="6" s="1"/>
  <c r="P1896" i="6"/>
  <c r="T1896" i="6" s="1"/>
  <c r="X1896" i="6" s="1"/>
  <c r="P2042" i="6"/>
  <c r="T2042" i="6" s="1"/>
  <c r="X2042" i="6" s="1"/>
  <c r="P87" i="6"/>
  <c r="T87" i="6" s="1"/>
  <c r="X87" i="6" s="1"/>
  <c r="P1138" i="6"/>
  <c r="T1138" i="6" s="1"/>
  <c r="X1138" i="6" s="1"/>
  <c r="P1426" i="6"/>
  <c r="T1426" i="6" s="1"/>
  <c r="X1426" i="6" s="1"/>
  <c r="P1640" i="6"/>
  <c r="T1640" i="6" s="1"/>
  <c r="X1640" i="6" s="1"/>
  <c r="P215" i="6"/>
  <c r="T215" i="6" s="1"/>
  <c r="X215" i="6" s="1"/>
  <c r="P775" i="6"/>
  <c r="T775" i="6" s="1"/>
  <c r="X775" i="6" s="1"/>
  <c r="P2064" i="6"/>
  <c r="T2064" i="6" s="1"/>
  <c r="X2064" i="6" s="1"/>
  <c r="X862" i="6"/>
  <c r="P64" i="6"/>
  <c r="T64" i="6" s="1"/>
  <c r="X64" i="6" s="1"/>
  <c r="P1199" i="6"/>
  <c r="T1199" i="6" s="1"/>
  <c r="X1199" i="6" s="1"/>
  <c r="P279" i="6"/>
  <c r="T279" i="6" s="1"/>
  <c r="X279" i="6" s="1"/>
  <c r="P2000" i="6"/>
  <c r="T2000" i="6" s="1"/>
  <c r="X2000" i="6" s="1"/>
  <c r="P1390" i="6"/>
  <c r="T1390" i="6" s="1"/>
  <c r="X1390" i="6" s="1"/>
  <c r="X1190" i="6"/>
  <c r="P1123" i="6"/>
  <c r="T1123" i="6" s="1"/>
  <c r="X1123" i="6" s="1"/>
  <c r="P2092" i="6"/>
  <c r="T2092" i="6" s="1"/>
  <c r="X2092" i="6" s="1"/>
  <c r="P1063" i="6"/>
  <c r="T1063" i="6" s="1"/>
  <c r="X1063" i="6" s="1"/>
  <c r="P1605" i="6"/>
  <c r="T1605" i="6" s="1"/>
  <c r="X1605" i="6" s="1"/>
  <c r="P736" i="6"/>
  <c r="T736" i="6" s="1"/>
  <c r="X736" i="6" s="1"/>
  <c r="P63" i="6"/>
  <c r="T63" i="6" s="1"/>
  <c r="X63" i="6" s="1"/>
  <c r="P200" i="6"/>
  <c r="T200" i="6" s="1"/>
  <c r="X200" i="6" s="1"/>
  <c r="P2051" i="6"/>
  <c r="T2051" i="6" s="1"/>
  <c r="X2051" i="6" s="1"/>
  <c r="P1060" i="6"/>
  <c r="T1060" i="6" s="1"/>
  <c r="X1060" i="6" s="1"/>
  <c r="X157" i="6"/>
  <c r="P59" i="6"/>
  <c r="T59" i="6" s="1"/>
  <c r="X59" i="6" s="1"/>
  <c r="P2313" i="6"/>
  <c r="T2313" i="6" s="1"/>
  <c r="X2313" i="6" s="1"/>
  <c r="P810" i="6"/>
  <c r="T810" i="6" s="1"/>
  <c r="X810" i="6" s="1"/>
  <c r="P688" i="6"/>
  <c r="T688" i="6" s="1"/>
  <c r="X688" i="6" s="1"/>
  <c r="P521" i="6"/>
  <c r="T521" i="6" s="1"/>
  <c r="X521" i="6" s="1"/>
  <c r="P1217" i="6"/>
  <c r="T1217" i="6" s="1"/>
  <c r="X1217" i="6" s="1"/>
  <c r="P489" i="6"/>
  <c r="T489" i="6" s="1"/>
  <c r="X489" i="6" s="1"/>
  <c r="P360" i="6"/>
  <c r="T360" i="6" s="1"/>
  <c r="X360" i="6" s="1"/>
  <c r="P1780" i="6"/>
  <c r="T1780" i="6" s="1"/>
  <c r="X1780" i="6" s="1"/>
  <c r="P1130" i="6"/>
  <c r="T1130" i="6" s="1"/>
  <c r="X1130" i="6" s="1"/>
  <c r="P198" i="6"/>
  <c r="T198" i="6" s="1"/>
  <c r="X198" i="6" s="1"/>
  <c r="P1364" i="6"/>
  <c r="T1364" i="6" s="1"/>
  <c r="X1364" i="6" s="1"/>
  <c r="P1159" i="6"/>
  <c r="T1159" i="6" s="1"/>
  <c r="X1159" i="6" s="1"/>
  <c r="P2254" i="6"/>
  <c r="T2254" i="6" s="1"/>
  <c r="X2254" i="6" s="1"/>
  <c r="P2080" i="6"/>
  <c r="T2080" i="6" s="1"/>
  <c r="X2080" i="6" s="1"/>
  <c r="P375" i="6"/>
  <c r="T375" i="6" s="1"/>
  <c r="X375" i="6" s="1"/>
  <c r="P918" i="6"/>
  <c r="T918" i="6" s="1"/>
  <c r="X918" i="6" s="1"/>
  <c r="P434" i="6"/>
  <c r="T434" i="6" s="1"/>
  <c r="X434" i="6" s="1"/>
  <c r="P487" i="6"/>
  <c r="T487" i="6" s="1"/>
  <c r="X487" i="6" s="1"/>
  <c r="P2232" i="6"/>
  <c r="T2232" i="6" s="1"/>
  <c r="X2232" i="6" s="1"/>
  <c r="P475" i="6"/>
  <c r="T475" i="6" s="1"/>
  <c r="X475" i="6" s="1"/>
  <c r="P1171" i="6"/>
  <c r="T1171" i="6" s="1"/>
  <c r="X1171" i="6" s="1"/>
  <c r="P601" i="6"/>
  <c r="T601" i="6" s="1"/>
  <c r="X601" i="6" s="1"/>
  <c r="P806" i="6"/>
  <c r="T806" i="6" s="1"/>
  <c r="X806" i="6" s="1"/>
  <c r="P846" i="6"/>
  <c r="T846" i="6" s="1"/>
  <c r="X846" i="6" s="1"/>
  <c r="P124" i="6"/>
  <c r="T124" i="6" s="1"/>
  <c r="X124" i="6" s="1"/>
  <c r="I42" i="13" s="1"/>
  <c r="P219" i="6"/>
  <c r="T219" i="6" s="1"/>
  <c r="X219" i="6" s="1"/>
  <c r="P380" i="6"/>
  <c r="T380" i="6" s="1"/>
  <c r="X380" i="6" s="1"/>
  <c r="P774" i="6"/>
  <c r="T774" i="6" s="1"/>
  <c r="X774" i="6" s="1"/>
  <c r="P1841" i="6"/>
  <c r="T1841" i="6" s="1"/>
  <c r="X1841" i="6" s="1"/>
  <c r="P1983" i="6"/>
  <c r="T1983" i="6" s="1"/>
  <c r="X1983" i="6" s="1"/>
  <c r="P517" i="6"/>
  <c r="T517" i="6" s="1"/>
  <c r="X517" i="6" s="1"/>
  <c r="P346" i="6"/>
  <c r="T346" i="6" s="1"/>
  <c r="X346" i="6" s="1"/>
  <c r="P2009" i="6"/>
  <c r="T2009" i="6" s="1"/>
  <c r="X2009" i="6" s="1"/>
  <c r="P396" i="6"/>
  <c r="T396" i="6" s="1"/>
  <c r="X396" i="6" s="1"/>
  <c r="P1208" i="6"/>
  <c r="T1208" i="6" s="1"/>
  <c r="X1208" i="6" s="1"/>
  <c r="P1799" i="6"/>
  <c r="T1799" i="6" s="1"/>
  <c r="X1799" i="6" s="1"/>
  <c r="P1954" i="6"/>
  <c r="T1954" i="6" s="1"/>
  <c r="X1954" i="6" s="1"/>
  <c r="P2193" i="6"/>
  <c r="T2193" i="6" s="1"/>
  <c r="X2193" i="6" s="1"/>
  <c r="P674" i="6"/>
  <c r="T674" i="6" s="1"/>
  <c r="X674" i="6" s="1"/>
  <c r="P542" i="6"/>
  <c r="T542" i="6" s="1"/>
  <c r="X542" i="6" s="1"/>
  <c r="P2170" i="6"/>
  <c r="T2170" i="6" s="1"/>
  <c r="X2170" i="6" s="1"/>
  <c r="P1937" i="6"/>
  <c r="T1937" i="6" s="1"/>
  <c r="X1937" i="6" s="1"/>
  <c r="P888" i="6"/>
  <c r="T888" i="6" s="1"/>
  <c r="X888" i="6" s="1"/>
  <c r="P1405" i="6"/>
  <c r="T1405" i="6" s="1"/>
  <c r="X1405" i="6" s="1"/>
  <c r="P2073" i="6"/>
  <c r="T2073" i="6" s="1"/>
  <c r="X2073" i="6" s="1"/>
  <c r="X361" i="6"/>
  <c r="P644" i="6"/>
  <c r="T644" i="6" s="1"/>
  <c r="X644" i="6" s="1"/>
  <c r="P1541" i="6"/>
  <c r="T1541" i="6" s="1"/>
  <c r="X1541" i="6" s="1"/>
  <c r="P2262" i="6"/>
  <c r="T2262" i="6" s="1"/>
  <c r="X2262" i="6" s="1"/>
  <c r="P1121" i="6"/>
  <c r="T1121" i="6" s="1"/>
  <c r="X1121" i="6" s="1"/>
  <c r="P1800" i="6"/>
  <c r="T1800" i="6" s="1"/>
  <c r="X1800" i="6" s="1"/>
  <c r="P1366" i="6"/>
  <c r="T1366" i="6" s="1"/>
  <c r="X1366" i="6" s="1"/>
  <c r="P2241" i="6"/>
  <c r="T2241" i="6" s="1"/>
  <c r="X2241" i="6" s="1"/>
  <c r="P997" i="6"/>
  <c r="T997" i="6" s="1"/>
  <c r="X997" i="6" s="1"/>
  <c r="P186" i="6"/>
  <c r="T186" i="6" s="1"/>
  <c r="X186" i="6" s="1"/>
  <c r="P1327" i="6"/>
  <c r="T1327" i="6" s="1"/>
  <c r="X1327" i="6" s="1"/>
  <c r="P1141" i="6"/>
  <c r="T1141" i="6" s="1"/>
  <c r="X1141" i="6" s="1"/>
  <c r="P1194" i="6"/>
  <c r="T1194" i="6" s="1"/>
  <c r="X1194" i="6" s="1"/>
  <c r="P1430" i="6"/>
  <c r="T1430" i="6" s="1"/>
  <c r="X1430" i="6" s="1"/>
  <c r="P1023" i="6"/>
  <c r="T1023" i="6" s="1"/>
  <c r="X1023" i="6" s="1"/>
  <c r="P2251" i="6"/>
  <c r="T2251" i="6" s="1"/>
  <c r="X2251" i="6" s="1"/>
  <c r="P1911" i="6"/>
  <c r="T1911" i="6" s="1"/>
  <c r="X1911" i="6" s="1"/>
  <c r="P502" i="6"/>
  <c r="T502" i="6" s="1"/>
  <c r="X502" i="6" s="1"/>
  <c r="P371" i="6"/>
  <c r="T371" i="6" s="1"/>
  <c r="X371" i="6" s="1"/>
  <c r="P518" i="6"/>
  <c r="T518" i="6" s="1"/>
  <c r="X518" i="6" s="1"/>
  <c r="P1663" i="6"/>
  <c r="T1663" i="6" s="1"/>
  <c r="X1663" i="6" s="1"/>
  <c r="P2142" i="6"/>
  <c r="T2142" i="6" s="1"/>
  <c r="X2142" i="6" s="1"/>
  <c r="P614" i="6"/>
  <c r="T614" i="6" s="1"/>
  <c r="X614" i="6" s="1"/>
  <c r="P1656" i="6"/>
  <c r="T1656" i="6" s="1"/>
  <c r="X1656" i="6" s="1"/>
  <c r="P842" i="6"/>
  <c r="T842" i="6" s="1"/>
  <c r="X842" i="6" s="1"/>
  <c r="P1849" i="6"/>
  <c r="T1849" i="6" s="1"/>
  <c r="X1849" i="6" s="1"/>
  <c r="P758" i="6"/>
  <c r="T758" i="6" s="1"/>
  <c r="X758" i="6" s="1"/>
  <c r="P751" i="6"/>
  <c r="T751" i="6" s="1"/>
  <c r="X751" i="6" s="1"/>
  <c r="P1048" i="6"/>
  <c r="T1048" i="6" s="1"/>
  <c r="X1048" i="6" s="1"/>
  <c r="P636" i="6"/>
  <c r="T636" i="6" s="1"/>
  <c r="X636" i="6" s="1"/>
  <c r="P630" i="6"/>
  <c r="T630" i="6" s="1"/>
  <c r="X630" i="6" s="1"/>
  <c r="P1609" i="6"/>
  <c r="T1609" i="6" s="1"/>
  <c r="X1609" i="6" s="1"/>
  <c r="P738" i="6"/>
  <c r="T738" i="6" s="1"/>
  <c r="X738" i="6" s="1"/>
  <c r="P994" i="6"/>
  <c r="T994" i="6" s="1"/>
  <c r="X994" i="6" s="1"/>
  <c r="P857" i="6"/>
  <c r="T857" i="6" s="1"/>
  <c r="X857" i="6" s="1"/>
  <c r="P851" i="6"/>
  <c r="T851" i="6" s="1"/>
  <c r="X851" i="6" s="1"/>
  <c r="P2172" i="6"/>
  <c r="T2172" i="6" s="1"/>
  <c r="X2172" i="6" s="1"/>
  <c r="P1558" i="6"/>
  <c r="T1558" i="6" s="1"/>
  <c r="X1558" i="6" s="1"/>
  <c r="P1891" i="6"/>
  <c r="T1891" i="6" s="1"/>
  <c r="X1891" i="6" s="1"/>
  <c r="P1122" i="6"/>
  <c r="T1122" i="6" s="1"/>
  <c r="X1122" i="6" s="1"/>
  <c r="P1165" i="6"/>
  <c r="T1165" i="6" s="1"/>
  <c r="X1165" i="6" s="1"/>
  <c r="P30" i="6"/>
  <c r="T30" i="6" s="1"/>
  <c r="X30" i="6" s="1"/>
  <c r="P583" i="6"/>
  <c r="T583" i="6" s="1"/>
  <c r="X583" i="6" s="1"/>
  <c r="P840" i="6"/>
  <c r="T840" i="6" s="1"/>
  <c r="X840" i="6" s="1"/>
  <c r="P54" i="6"/>
  <c r="T54" i="6" s="1"/>
  <c r="X54" i="6" s="1"/>
  <c r="P1331" i="6"/>
  <c r="T1331" i="6" s="1"/>
  <c r="X1331" i="6" s="1"/>
  <c r="P677" i="6"/>
  <c r="T677" i="6" s="1"/>
  <c r="X677" i="6" s="1"/>
  <c r="P1261" i="6"/>
  <c r="T1261" i="6" s="1"/>
  <c r="X1261" i="6" s="1"/>
  <c r="P839" i="6"/>
  <c r="T839" i="6" s="1"/>
  <c r="X839" i="6" s="1"/>
  <c r="P2220" i="6"/>
  <c r="T2220" i="6" s="1"/>
  <c r="X2220" i="6" s="1"/>
  <c r="P2265" i="6"/>
  <c r="T2265" i="6" s="1"/>
  <c r="X2265" i="6" s="1"/>
  <c r="P182" i="6"/>
  <c r="T182" i="6" s="1"/>
  <c r="X182" i="6" s="1"/>
  <c r="P724" i="6"/>
  <c r="T724" i="6" s="1"/>
  <c r="X724" i="6" s="1"/>
  <c r="P654" i="6"/>
  <c r="T654" i="6" s="1"/>
  <c r="X654" i="6" s="1"/>
  <c r="P1198" i="6"/>
  <c r="T1198" i="6" s="1"/>
  <c r="X1198" i="6" s="1"/>
  <c r="X2049" i="6"/>
  <c r="P216" i="6"/>
  <c r="T216" i="6" s="1"/>
  <c r="X216" i="6" s="1"/>
  <c r="P619" i="6"/>
  <c r="T619" i="6" s="1"/>
  <c r="X619" i="6" s="1"/>
  <c r="P2226" i="6"/>
  <c r="T2226" i="6" s="1"/>
  <c r="X2226" i="6" s="1"/>
  <c r="P1177" i="6"/>
  <c r="T1177" i="6" s="1"/>
  <c r="X1177" i="6" s="1"/>
  <c r="X1243" i="6"/>
  <c r="P2184" i="6"/>
  <c r="T2184" i="6" s="1"/>
  <c r="X2184" i="6" s="1"/>
  <c r="X1549" i="6"/>
  <c r="X1223" i="6"/>
  <c r="P1047" i="6"/>
  <c r="T1047" i="6" s="1"/>
  <c r="X1047" i="6" s="1"/>
  <c r="P819" i="6"/>
  <c r="T819" i="6" s="1"/>
  <c r="X819" i="6" s="1"/>
  <c r="P680" i="6"/>
  <c r="T680" i="6" s="1"/>
  <c r="X680" i="6" s="1"/>
  <c r="X1563" i="6"/>
  <c r="P602" i="6"/>
  <c r="T602" i="6" s="1"/>
  <c r="X602" i="6" s="1"/>
  <c r="P266" i="6"/>
  <c r="T266" i="6" s="1"/>
  <c r="X266" i="6" s="1"/>
  <c r="P387" i="6"/>
  <c r="T387" i="6" s="1"/>
  <c r="X387" i="6" s="1"/>
  <c r="X241" i="6"/>
  <c r="P378" i="6"/>
  <c r="T378" i="6" s="1"/>
  <c r="X378" i="6" s="1"/>
  <c r="X1665" i="6"/>
  <c r="X1403" i="6"/>
  <c r="P1554" i="6"/>
  <c r="T1554" i="6" s="1"/>
  <c r="X1554" i="6" s="1"/>
  <c r="P335" i="6"/>
  <c r="T335" i="6" s="1"/>
  <c r="X335" i="6" s="1"/>
  <c r="P296" i="6"/>
  <c r="T296" i="6" s="1"/>
  <c r="X296" i="6" s="1"/>
  <c r="P2336" i="6"/>
  <c r="T2336" i="6" s="1"/>
  <c r="X2336" i="6" s="1"/>
  <c r="P1367" i="6"/>
  <c r="T1367" i="6" s="1"/>
  <c r="X1367" i="6" s="1"/>
  <c r="X1037" i="6"/>
  <c r="X2029" i="6"/>
  <c r="X915" i="6"/>
  <c r="X345" i="6"/>
  <c r="X1573" i="6"/>
  <c r="P2085" i="6"/>
  <c r="T2085" i="6" s="1"/>
  <c r="X2085" i="6" s="1"/>
  <c r="P1411" i="6"/>
  <c r="T1411" i="6" s="1"/>
  <c r="X1411" i="6" s="1"/>
  <c r="P1012" i="6"/>
  <c r="T1012" i="6" s="1"/>
  <c r="X1012" i="6" s="1"/>
  <c r="P2120" i="6"/>
  <c r="T2120" i="6" s="1"/>
  <c r="X2120" i="6" s="1"/>
  <c r="P2194" i="6"/>
  <c r="T2194" i="6" s="1"/>
  <c r="X2194" i="6" s="1"/>
  <c r="X61" i="6"/>
  <c r="P659" i="6"/>
  <c r="T659" i="6" s="1"/>
  <c r="X659" i="6" s="1"/>
  <c r="P370" i="6"/>
  <c r="T370" i="6" s="1"/>
  <c r="X370" i="6" s="1"/>
  <c r="P2302" i="6"/>
  <c r="T2302" i="6" s="1"/>
  <c r="X2302" i="6" s="1"/>
  <c r="P1399" i="6"/>
  <c r="T1399" i="6" s="1"/>
  <c r="X1399" i="6" s="1"/>
  <c r="P1976" i="6"/>
  <c r="T1976" i="6" s="1"/>
  <c r="X1976" i="6" s="1"/>
  <c r="X45" i="6"/>
  <c r="P1910" i="6"/>
  <c r="T1910" i="6" s="1"/>
  <c r="X1910" i="6" s="1"/>
  <c r="P309" i="6"/>
  <c r="T309" i="6" s="1"/>
  <c r="X309" i="6" s="1"/>
  <c r="P385" i="6"/>
  <c r="T385" i="6" s="1"/>
  <c r="X385" i="6" s="1"/>
  <c r="X1659" i="6"/>
  <c r="P56" i="6"/>
  <c r="T56" i="6" s="1"/>
  <c r="X56" i="6" s="1"/>
  <c r="P1921" i="6"/>
  <c r="T1921" i="6" s="1"/>
  <c r="X1921" i="6" s="1"/>
  <c r="P1260" i="6"/>
  <c r="T1260" i="6" s="1"/>
  <c r="X1260" i="6" s="1"/>
  <c r="P2202" i="6"/>
  <c r="T2202" i="6" s="1"/>
  <c r="X2202" i="6" s="1"/>
  <c r="P340" i="6"/>
  <c r="T340" i="6" s="1"/>
  <c r="X340" i="6" s="1"/>
  <c r="P1215" i="6"/>
  <c r="T1215" i="6" s="1"/>
  <c r="X1215" i="6" s="1"/>
  <c r="P60" i="6"/>
  <c r="T60" i="6" s="1"/>
  <c r="X60" i="6" s="1"/>
  <c r="P1043" i="6"/>
  <c r="T1043" i="6" s="1"/>
  <c r="X1043" i="6" s="1"/>
  <c r="P693" i="6"/>
  <c r="T693" i="6" s="1"/>
  <c r="X693" i="6" s="1"/>
  <c r="P1840" i="6"/>
  <c r="T1840" i="6" s="1"/>
  <c r="X1840" i="6" s="1"/>
  <c r="P1246" i="6"/>
  <c r="T1246" i="6" s="1"/>
  <c r="X1246" i="6" s="1"/>
  <c r="P2063" i="6"/>
  <c r="T2063" i="6" s="1"/>
  <c r="X2063" i="6" s="1"/>
  <c r="P1424" i="6"/>
  <c r="T1424" i="6" s="1"/>
  <c r="X1424" i="6" s="1"/>
  <c r="P1940" i="6"/>
  <c r="T1940" i="6" s="1"/>
  <c r="X1940" i="6" s="1"/>
  <c r="P1906" i="6"/>
  <c r="T1906" i="6" s="1"/>
  <c r="X1906" i="6" s="1"/>
  <c r="P447" i="6"/>
  <c r="T447" i="6" s="1"/>
  <c r="X447" i="6" s="1"/>
  <c r="P477" i="6"/>
  <c r="T477" i="6" s="1"/>
  <c r="X477" i="6" s="1"/>
  <c r="P2195" i="6"/>
  <c r="T2195" i="6" s="1"/>
  <c r="X2195" i="6" s="1"/>
  <c r="P852" i="6"/>
  <c r="T852" i="6" s="1"/>
  <c r="X852" i="6" s="1"/>
  <c r="P2229" i="6"/>
  <c r="T2229" i="6" s="1"/>
  <c r="X2229" i="6" s="1"/>
  <c r="P1120" i="6"/>
  <c r="T1120" i="6" s="1"/>
  <c r="X1120" i="6" s="1"/>
  <c r="P381" i="6"/>
  <c r="T381" i="6" s="1"/>
  <c r="X381" i="6" s="1"/>
  <c r="P1570" i="6"/>
  <c r="T1570" i="6" s="1"/>
  <c r="X1570" i="6" s="1"/>
  <c r="P1388" i="6"/>
  <c r="T1388" i="6" s="1"/>
  <c r="X1388" i="6" s="1"/>
  <c r="P1520" i="6"/>
  <c r="T1520" i="6" s="1"/>
  <c r="X1520" i="6" s="1"/>
  <c r="P510" i="6"/>
  <c r="T510" i="6" s="1"/>
  <c r="X510" i="6" s="1"/>
  <c r="P910" i="6"/>
  <c r="T910" i="6" s="1"/>
  <c r="X910" i="6" s="1"/>
  <c r="P1469" i="6"/>
  <c r="T1469" i="6" s="1"/>
  <c r="X1469" i="6" s="1"/>
  <c r="P2148" i="6"/>
  <c r="T2148" i="6" s="1"/>
  <c r="X2148" i="6" s="1"/>
  <c r="P1385" i="6"/>
  <c r="T1385" i="6" s="1"/>
  <c r="X1385" i="6" s="1"/>
  <c r="P1461" i="6"/>
  <c r="T1461" i="6" s="1"/>
  <c r="X1461" i="6" s="1"/>
  <c r="P212" i="6"/>
  <c r="T212" i="6" s="1"/>
  <c r="X212" i="6" s="1"/>
  <c r="P1466" i="6"/>
  <c r="T1466" i="6" s="1"/>
  <c r="X1466" i="6" s="1"/>
  <c r="P2180" i="6"/>
  <c r="T2180" i="6" s="1"/>
  <c r="X2180" i="6" s="1"/>
  <c r="P741" i="6"/>
  <c r="T741" i="6" s="1"/>
  <c r="X741" i="6" s="1"/>
  <c r="P2289" i="6"/>
  <c r="T2289" i="6" s="1"/>
  <c r="X2289" i="6" s="1"/>
  <c r="P1420" i="6"/>
  <c r="T1420" i="6" s="1"/>
  <c r="X1420" i="6" s="1"/>
  <c r="P2200" i="6"/>
  <c r="T2200" i="6" s="1"/>
  <c r="X2200" i="6" s="1"/>
  <c r="P197" i="6"/>
  <c r="T197" i="6" s="1"/>
  <c r="X197" i="6" s="1"/>
  <c r="P1218" i="6"/>
  <c r="T1218" i="6" s="1"/>
  <c r="X1218" i="6" s="1"/>
  <c r="P181" i="6"/>
  <c r="T181" i="6" s="1"/>
  <c r="X181" i="6" s="1"/>
  <c r="P2329" i="6"/>
  <c r="T2329" i="6" s="1"/>
  <c r="X2329" i="6" s="1"/>
  <c r="P646" i="6"/>
  <c r="T646" i="6" s="1"/>
  <c r="X646" i="6" s="1"/>
  <c r="P1629" i="6"/>
  <c r="T1629" i="6" s="1"/>
  <c r="X1629" i="6" s="1"/>
  <c r="P2285" i="6"/>
  <c r="T2285" i="6" s="1"/>
  <c r="X2285" i="6" s="1"/>
  <c r="P1989" i="6"/>
  <c r="T1989" i="6" s="1"/>
  <c r="X1989" i="6" s="1"/>
  <c r="P535" i="6"/>
  <c r="T535" i="6" s="1"/>
  <c r="X535" i="6" s="1"/>
  <c r="P1391" i="6"/>
  <c r="T1391" i="6" s="1"/>
  <c r="X1391" i="6" s="1"/>
  <c r="P456" i="6"/>
  <c r="T456" i="6" s="1"/>
  <c r="X456" i="6" s="1"/>
  <c r="P1379" i="6"/>
  <c r="T1379" i="6" s="1"/>
  <c r="X1379" i="6" s="1"/>
  <c r="P835" i="6"/>
  <c r="T835" i="6" s="1"/>
  <c r="X835" i="6" s="1"/>
  <c r="P1241" i="6"/>
  <c r="T1241" i="6" s="1"/>
  <c r="X1241" i="6" s="1"/>
  <c r="P879" i="6"/>
  <c r="T879" i="6" s="1"/>
  <c r="X879" i="6" s="1"/>
  <c r="P2225" i="6"/>
  <c r="T2225" i="6" s="1"/>
  <c r="X2225" i="6" s="1"/>
  <c r="P1755" i="6"/>
  <c r="T1755" i="6" s="1"/>
  <c r="X1755" i="6" s="1"/>
  <c r="P26" i="6"/>
  <c r="T26" i="6" s="1"/>
  <c r="X26" i="6" s="1"/>
  <c r="P1220" i="6"/>
  <c r="T1220" i="6" s="1"/>
  <c r="X1220" i="6" s="1"/>
  <c r="P1679" i="6"/>
  <c r="T1679" i="6" s="1"/>
  <c r="X1679" i="6" s="1"/>
  <c r="P62" i="6"/>
  <c r="T62" i="6" s="1"/>
  <c r="X62" i="6" s="1"/>
  <c r="P1457" i="6"/>
  <c r="T1457" i="6" s="1"/>
  <c r="X1457" i="6" s="1"/>
  <c r="P531" i="6"/>
  <c r="T531" i="6" s="1"/>
  <c r="X531" i="6" s="1"/>
  <c r="P1781" i="6"/>
  <c r="T1781" i="6" s="1"/>
  <c r="X1781" i="6" s="1"/>
  <c r="P579" i="6"/>
  <c r="T579" i="6" s="1"/>
  <c r="X579" i="6" s="1"/>
  <c r="P65" i="6"/>
  <c r="T65" i="6" s="1"/>
  <c r="X65" i="6" s="1"/>
  <c r="P448" i="6"/>
  <c r="T448" i="6" s="1"/>
  <c r="X448" i="6" s="1"/>
  <c r="P658" i="6"/>
  <c r="T658" i="6" s="1"/>
  <c r="X658" i="6" s="1"/>
  <c r="P561" i="6"/>
  <c r="T561" i="6" s="1"/>
  <c r="X561" i="6" s="1"/>
  <c r="P2094" i="6"/>
  <c r="T2094" i="6" s="1"/>
  <c r="X2094" i="6" s="1"/>
  <c r="P687" i="6"/>
  <c r="T687" i="6" s="1"/>
  <c r="X687" i="6" s="1"/>
  <c r="P1051" i="6"/>
  <c r="T1051" i="6" s="1"/>
  <c r="X1051" i="6" s="1"/>
  <c r="P632" i="6"/>
  <c r="T632" i="6" s="1"/>
  <c r="X632" i="6" s="1"/>
  <c r="P390" i="6"/>
  <c r="T390" i="6" s="1"/>
  <c r="X390" i="6" s="1"/>
  <c r="P1463" i="6"/>
  <c r="T1463" i="6" s="1"/>
  <c r="X1463" i="6" s="1"/>
  <c r="P1670" i="6"/>
  <c r="T1670" i="6" s="1"/>
  <c r="X1670" i="6" s="1"/>
  <c r="P2002" i="6"/>
  <c r="T2002" i="6" s="1"/>
  <c r="X2002" i="6" s="1"/>
  <c r="P2077" i="6"/>
  <c r="T2077" i="6" s="1"/>
  <c r="X2077" i="6" s="1"/>
  <c r="P848" i="6"/>
  <c r="T848" i="6" s="1"/>
  <c r="X848" i="6" s="1"/>
  <c r="P2176" i="6"/>
  <c r="T2176" i="6" s="1"/>
  <c r="X2176" i="6" s="1"/>
  <c r="U1775" i="6"/>
  <c r="V1775" i="6" s="1"/>
  <c r="W1775" i="6" s="1"/>
  <c r="O1775" i="6"/>
  <c r="P2199" i="6"/>
  <c r="T2199" i="6" s="1"/>
  <c r="X2199" i="6" s="1"/>
  <c r="P142" i="6"/>
  <c r="T142" i="6" s="1"/>
  <c r="X142" i="6" s="1"/>
  <c r="I30" i="13" s="1"/>
  <c r="P214" i="6"/>
  <c r="T214" i="6" s="1"/>
  <c r="X214" i="6" s="1"/>
  <c r="P1005" i="6"/>
  <c r="T1005" i="6" s="1"/>
  <c r="X1005" i="6" s="1"/>
  <c r="P723" i="6"/>
  <c r="T723" i="6" s="1"/>
  <c r="X723" i="6" s="1"/>
  <c r="P2076" i="6"/>
  <c r="T2076" i="6" s="1"/>
  <c r="X2076" i="6" s="1"/>
  <c r="X1985" i="6"/>
  <c r="P2264" i="6"/>
  <c r="T2264" i="6" s="1"/>
  <c r="X2264" i="6" s="1"/>
  <c r="P2206" i="6"/>
  <c r="T2206" i="6" s="1"/>
  <c r="X2206" i="6" s="1"/>
  <c r="P310" i="6"/>
  <c r="T310" i="6" s="1"/>
  <c r="X310" i="6" s="1"/>
  <c r="P314" i="6"/>
  <c r="T314" i="6" s="1"/>
  <c r="X314" i="6" s="1"/>
  <c r="P1471" i="6"/>
  <c r="T1471" i="6" s="1"/>
  <c r="X1471" i="6" s="1"/>
  <c r="X363" i="6"/>
  <c r="P2189" i="6"/>
  <c r="T2189" i="6" s="1"/>
  <c r="X2189" i="6" s="1"/>
  <c r="P417" i="6"/>
  <c r="T417" i="6" s="1"/>
  <c r="X417" i="6" s="1"/>
  <c r="P651" i="6"/>
  <c r="T651" i="6" s="1"/>
  <c r="X651" i="6" s="1"/>
  <c r="P2235" i="6"/>
  <c r="T2235" i="6" s="1"/>
  <c r="X2235" i="6" s="1"/>
  <c r="P868" i="6"/>
  <c r="T868" i="6" s="1"/>
  <c r="X868" i="6" s="1"/>
  <c r="P1169" i="6"/>
  <c r="T1169" i="6" s="1"/>
  <c r="X1169" i="6" s="1"/>
  <c r="P1539" i="6"/>
  <c r="T1539" i="6" s="1"/>
  <c r="X1539" i="6" s="1"/>
  <c r="P2062" i="6"/>
  <c r="T2062" i="6" s="1"/>
  <c r="X2062" i="6" s="1"/>
  <c r="P1015" i="6"/>
  <c r="T1015" i="6" s="1"/>
  <c r="X1015" i="6" s="1"/>
  <c r="P1433" i="6"/>
  <c r="T1433" i="6" s="1"/>
  <c r="X1433" i="6" s="1"/>
  <c r="P1187" i="6"/>
  <c r="T1187" i="6" s="1"/>
  <c r="X1187" i="6" s="1"/>
  <c r="P2185" i="6"/>
  <c r="T2185" i="6" s="1"/>
  <c r="X2185" i="6" s="1"/>
  <c r="P1174" i="6"/>
  <c r="T1174" i="6" s="1"/>
  <c r="X1174" i="6" s="1"/>
  <c r="P452" i="6"/>
  <c r="T452" i="6" s="1"/>
  <c r="X452" i="6" s="1"/>
  <c r="P707" i="6"/>
  <c r="T707" i="6" s="1"/>
  <c r="X707" i="6" s="1"/>
  <c r="P1620" i="6"/>
  <c r="T1620" i="6" s="1"/>
  <c r="X1620" i="6" s="1"/>
  <c r="P732" i="6"/>
  <c r="T732" i="6" s="1"/>
  <c r="X732" i="6" s="1"/>
  <c r="P2171" i="6"/>
  <c r="T2171" i="6" s="1"/>
  <c r="X2171" i="6" s="1"/>
  <c r="P1540" i="6"/>
  <c r="T1540" i="6" s="1"/>
  <c r="X1540" i="6" s="1"/>
  <c r="P737" i="6"/>
  <c r="T737" i="6" s="1"/>
  <c r="X737" i="6" s="1"/>
  <c r="P2216" i="6"/>
  <c r="T2216" i="6" s="1"/>
  <c r="X2216" i="6" s="1"/>
  <c r="P2231" i="6"/>
  <c r="T2231" i="6" s="1"/>
  <c r="X2231" i="6" s="1"/>
  <c r="P1722" i="6"/>
  <c r="T1722" i="6" s="1"/>
  <c r="X1722" i="6" s="1"/>
  <c r="P1080" i="6"/>
  <c r="T1080" i="6" s="1"/>
  <c r="X1080" i="6" s="1"/>
  <c r="P1409" i="6"/>
  <c r="T1409" i="6" s="1"/>
  <c r="X1409" i="6" s="1"/>
  <c r="P2288" i="6"/>
  <c r="T2288" i="6" s="1"/>
  <c r="X2288" i="6" s="1"/>
  <c r="P1974" i="6"/>
  <c r="T1974" i="6" s="1"/>
  <c r="X1974" i="6" s="1"/>
  <c r="P415" i="6"/>
  <c r="T415" i="6" s="1"/>
  <c r="X415" i="6" s="1"/>
  <c r="P1124" i="6"/>
  <c r="T1124" i="6" s="1"/>
  <c r="X1124" i="6" s="1"/>
  <c r="P1172" i="6"/>
  <c r="T1172" i="6" s="1"/>
  <c r="X1172" i="6" s="1"/>
  <c r="P1003" i="6"/>
  <c r="T1003" i="6" s="1"/>
  <c r="X1003" i="6" s="1"/>
  <c r="P1513" i="6"/>
  <c r="T1513" i="6" s="1"/>
  <c r="X1513" i="6" s="1"/>
  <c r="P2034" i="6"/>
  <c r="T2034" i="6" s="1"/>
  <c r="X2034" i="6" s="1"/>
  <c r="P367" i="6"/>
  <c r="T367" i="6" s="1"/>
  <c r="X367" i="6" s="1"/>
  <c r="P312" i="6"/>
  <c r="T312" i="6" s="1"/>
  <c r="X312" i="6" s="1"/>
  <c r="P1775" i="6" l="1"/>
  <c r="T1775" i="6" s="1"/>
  <c r="X1775" i="6" s="1"/>
  <c r="P1776" i="6"/>
  <c r="T1776" i="6" s="1"/>
  <c r="X1776" i="6" s="1"/>
  <c r="P1774" i="6"/>
  <c r="T1774" i="6" s="1"/>
  <c r="X1774" i="6" s="1"/>
  <c r="G14" i="6" l="1"/>
  <c r="K14" i="6" s="1"/>
  <c r="G15" i="6"/>
  <c r="K15" i="6" s="1"/>
  <c r="G17" i="6"/>
  <c r="K17" i="6" s="1"/>
  <c r="G18" i="6"/>
  <c r="K18" i="6" s="1"/>
  <c r="G16" i="6"/>
  <c r="K16" i="6" s="1"/>
  <c r="G11" i="6"/>
  <c r="K11" i="6" s="1"/>
  <c r="G19" i="6"/>
  <c r="K19" i="6" s="1"/>
  <c r="H25" i="13" s="1"/>
  <c r="G13" i="6"/>
  <c r="K13" i="6" s="1"/>
  <c r="G12" i="6"/>
  <c r="K12" i="6" s="1"/>
  <c r="H18" i="13" s="1"/>
  <c r="G10" i="6"/>
  <c r="K10" i="6" s="1"/>
  <c r="H19" i="13" l="1"/>
  <c r="L13" i="6"/>
  <c r="U13" i="6" s="1"/>
  <c r="H17" i="13"/>
  <c r="L11" i="6"/>
  <c r="U11" i="6" s="1"/>
  <c r="V11" i="6" s="1"/>
  <c r="W11" i="6" s="1"/>
  <c r="H24" i="13"/>
  <c r="L18" i="6"/>
  <c r="U18" i="6" s="1"/>
  <c r="H16" i="13"/>
  <c r="L10" i="6"/>
  <c r="U10" i="6" s="1"/>
  <c r="V10" i="6" s="1"/>
  <c r="H21" i="13"/>
  <c r="L15" i="6"/>
  <c r="O15" i="6" s="1"/>
  <c r="H22" i="13"/>
  <c r="L16" i="6"/>
  <c r="H23" i="13"/>
  <c r="L17" i="6"/>
  <c r="H20" i="13"/>
  <c r="L14" i="6"/>
  <c r="L12" i="6"/>
  <c r="L19" i="6"/>
  <c r="Y11" i="6"/>
  <c r="Z11" i="6" s="1"/>
  <c r="O13" i="6" l="1"/>
  <c r="P13" i="6" s="1"/>
  <c r="T13" i="6" s="1"/>
  <c r="O10" i="6"/>
  <c r="P10" i="6" s="1"/>
  <c r="T10" i="6" s="1"/>
  <c r="O11" i="6"/>
  <c r="P11" i="6" s="1"/>
  <c r="T11" i="6" s="1"/>
  <c r="X11" i="6" s="1"/>
  <c r="I17" i="13" s="1"/>
  <c r="W10" i="6"/>
  <c r="U15" i="6"/>
  <c r="V15" i="6" s="1"/>
  <c r="W15" i="6" s="1"/>
  <c r="O18" i="6"/>
  <c r="P18" i="6" s="1"/>
  <c r="T18" i="6" s="1"/>
  <c r="P15" i="6"/>
  <c r="T15" i="6" s="1"/>
  <c r="H15" i="13"/>
  <c r="O12" i="6"/>
  <c r="P12" i="6" s="1"/>
  <c r="U12" i="6"/>
  <c r="O17" i="6"/>
  <c r="P17" i="6" s="1"/>
  <c r="U17" i="6"/>
  <c r="O19" i="6"/>
  <c r="P19" i="6" s="1"/>
  <c r="U19" i="6"/>
  <c r="U16" i="6"/>
  <c r="O16" i="6"/>
  <c r="V18" i="6"/>
  <c r="W18" i="6" s="1"/>
  <c r="V13" i="6"/>
  <c r="W13" i="6" s="1"/>
  <c r="O14" i="6"/>
  <c r="P14" i="6" s="1"/>
  <c r="U14" i="6"/>
  <c r="X10" i="6" l="1"/>
  <c r="I16" i="13" s="1"/>
  <c r="X15" i="6"/>
  <c r="I21" i="13" s="1"/>
  <c r="V12" i="6"/>
  <c r="W12" i="6" s="1"/>
  <c r="X13" i="6"/>
  <c r="I19" i="13" s="1"/>
  <c r="X18" i="6"/>
  <c r="I24" i="13" s="1"/>
  <c r="V14" i="6"/>
  <c r="W14" i="6" s="1"/>
  <c r="T14" i="6"/>
  <c r="T12" i="6"/>
  <c r="V19" i="6"/>
  <c r="W19" i="6" s="1"/>
  <c r="T19" i="6"/>
  <c r="V17" i="6"/>
  <c r="W17" i="6" s="1"/>
  <c r="P16" i="6"/>
  <c r="T16" i="6" s="1"/>
  <c r="V16" i="6"/>
  <c r="W16" i="6" s="1"/>
  <c r="T17" i="6"/>
  <c r="X16" i="6" l="1"/>
  <c r="I22" i="13" s="1"/>
  <c r="X12" i="6"/>
  <c r="I18" i="13" s="1"/>
  <c r="X14" i="6"/>
  <c r="I20" i="13" s="1"/>
  <c r="X17" i="6"/>
  <c r="I23" i="13" s="1"/>
  <c r="X19" i="6"/>
  <c r="I25" i="13" s="1"/>
  <c r="I15" i="13" l="1"/>
  <c r="Y10" i="6"/>
  <c r="Z10" i="6" s="1"/>
  <c r="E5" i="13" l="1"/>
  <c r="F5" i="13" s="1"/>
  <c r="I2"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Jackie McDonald</author>
  </authors>
  <commentList>
    <comment ref="C2" authorId="0" shapeId="0" xr:uid="{A90C83E6-6821-47FA-9594-55A8337B95EA}">
      <text>
        <r>
          <rPr>
            <b/>
            <sz val="9"/>
            <color indexed="81"/>
            <rFont val="Tahoma"/>
            <family val="2"/>
          </rPr>
          <t>Jackie McDonald:</t>
        </r>
        <r>
          <rPr>
            <sz val="9"/>
            <color indexed="81"/>
            <rFont val="Tahoma"/>
            <family val="2"/>
          </rPr>
          <t xml:space="preserve">
vlookup to LAP approval file
</t>
        </r>
      </text>
    </comment>
    <comment ref="H2" authorId="0" shapeId="0" xr:uid="{895BC62A-381C-48CA-9EB9-BE6F4A35BEAB}">
      <text>
        <r>
          <rPr>
            <b/>
            <sz val="9"/>
            <color indexed="81"/>
            <rFont val="Tahoma"/>
            <family val="2"/>
          </rPr>
          <t>Jackie McDonald:</t>
        </r>
        <r>
          <rPr>
            <sz val="9"/>
            <color indexed="81"/>
            <rFont val="Tahoma"/>
            <family val="2"/>
          </rPr>
          <t xml:space="preserve">
vlookup to LAP HIPov approval file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Jackie McDonald</author>
  </authors>
  <commentList>
    <comment ref="O1" authorId="0" shapeId="0" xr:uid="{1AE2A945-0822-41C0-BCB0-3A44A83E0127}">
      <text>
        <r>
          <rPr>
            <b/>
            <sz val="9"/>
            <color indexed="81"/>
            <rFont val="Tahoma"/>
            <family val="2"/>
          </rPr>
          <t>Jackie McDonald:</t>
        </r>
        <r>
          <rPr>
            <sz val="9"/>
            <color indexed="81"/>
            <rFont val="Tahoma"/>
            <family val="2"/>
          </rPr>
          <t xml:space="preserve">
update to 2025-26 School Level AAFTE - March - fr Becky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<sst xmlns="http://schemas.openxmlformats.org/spreadsheetml/2006/main" count="38454" uniqueCount="3316">
  <si>
    <t>Washtucna School District</t>
  </si>
  <si>
    <t>Washtucna Elementary/High School</t>
  </si>
  <si>
    <t>Benge School District</t>
  </si>
  <si>
    <t>Benge Elementary</t>
  </si>
  <si>
    <t>Othello School District</t>
  </si>
  <si>
    <t>Lutacaga Elementary</t>
  </si>
  <si>
    <t>Hiawatha Elementary School</t>
  </si>
  <si>
    <t>Othello High School</t>
  </si>
  <si>
    <t>McFarland Middle School</t>
  </si>
  <si>
    <t>Scootney Springs Elementary</t>
  </si>
  <si>
    <t>Wahitis Elementary School</t>
  </si>
  <si>
    <t>Lind School District</t>
  </si>
  <si>
    <t>Lind-Ritzville High School</t>
  </si>
  <si>
    <t>Lind Elementary School</t>
  </si>
  <si>
    <t>Lind-Ritzville Middle School</t>
  </si>
  <si>
    <t>Ritzville School District</t>
  </si>
  <si>
    <t>Ritzville High School</t>
  </si>
  <si>
    <t>Ritzville Grade School</t>
  </si>
  <si>
    <t>Lind Ritzville Middle School</t>
  </si>
  <si>
    <t>Clarkston School District</t>
  </si>
  <si>
    <t>Educational Opportunity Center</t>
  </si>
  <si>
    <t>Charles Francis Adams High School</t>
  </si>
  <si>
    <t>Lincoln Middle School</t>
  </si>
  <si>
    <t>Parkway Elementary</t>
  </si>
  <si>
    <t>Grantham Elementary</t>
  </si>
  <si>
    <t>Highland Elementary</t>
  </si>
  <si>
    <t>Special Services</t>
  </si>
  <si>
    <t>Heights Elementary</t>
  </si>
  <si>
    <t>Educational Opportunity Center Reengagement</t>
  </si>
  <si>
    <t>Asotin-Anatone School District</t>
  </si>
  <si>
    <t>Asotin Jr Sr High</t>
  </si>
  <si>
    <t>Asotin Elementary</t>
  </si>
  <si>
    <t>Kennewick School District</t>
  </si>
  <si>
    <t>Legacy High School</t>
  </si>
  <si>
    <t>Mid-Columbia Parent Partnership</t>
  </si>
  <si>
    <t>Eastgate Elementary School</t>
  </si>
  <si>
    <t>Westgate Elementary School</t>
  </si>
  <si>
    <t>Kennewick High School</t>
  </si>
  <si>
    <t>Hawthorne Elementary School - Kennewick</t>
  </si>
  <si>
    <t>Washington Elementary School</t>
  </si>
  <si>
    <t>Highlands Middle School</t>
  </si>
  <si>
    <t>Edison Elementary School - Kennewick</t>
  </si>
  <si>
    <t>Vista Elementary School</t>
  </si>
  <si>
    <t>Park Middle School</t>
  </si>
  <si>
    <t>Kamiakin High School</t>
  </si>
  <si>
    <t>Desert Hills Middle School</t>
  </si>
  <si>
    <t>Canyon View Elementary School</t>
  </si>
  <si>
    <t>Southgate Elementary School</t>
  </si>
  <si>
    <t>Sunset View Elementary School</t>
  </si>
  <si>
    <t>Lincoln Elementary School</t>
  </si>
  <si>
    <t>Cascade Elementary School</t>
  </si>
  <si>
    <t>Amistad Elementary School</t>
  </si>
  <si>
    <t>Horse Heaven Hills Middle School</t>
  </si>
  <si>
    <t>Ridge View Elementary School</t>
  </si>
  <si>
    <t>Southridge High School</t>
  </si>
  <si>
    <t>Phoenix High School</t>
  </si>
  <si>
    <t>Cottonwood Elementary</t>
  </si>
  <si>
    <t>Sage Crest Elementary</t>
  </si>
  <si>
    <t>Chinook Middle School</t>
  </si>
  <si>
    <t>Paterson School District</t>
  </si>
  <si>
    <t>Paterson Elementary School</t>
  </si>
  <si>
    <t>Kiona-Benton City School District</t>
  </si>
  <si>
    <t>Kiona-Benton City High School</t>
  </si>
  <si>
    <t>Kiona-Benton City Middle School</t>
  </si>
  <si>
    <t>Finley School District</t>
  </si>
  <si>
    <t>River View High School</t>
  </si>
  <si>
    <t>Finley Elementary</t>
  </si>
  <si>
    <t>Finley Middle School</t>
  </si>
  <si>
    <t>Prosser School District</t>
  </si>
  <si>
    <t>Keene-Riverview Elementary</t>
  </si>
  <si>
    <t>Prosser High School</t>
  </si>
  <si>
    <t>Whitstran Elementary</t>
  </si>
  <si>
    <t>Housel Middle School</t>
  </si>
  <si>
    <t>Prosser Heights Elementary</t>
  </si>
  <si>
    <t>Richland School District</t>
  </si>
  <si>
    <t>Jefferson Elementary</t>
  </si>
  <si>
    <t>Marcus Whitman Elementary</t>
  </si>
  <si>
    <t>Lewis &amp; Clark Elementary School</t>
  </si>
  <si>
    <t>Carmichael Middle School</t>
  </si>
  <si>
    <t>Chief Joseph Middle School</t>
  </si>
  <si>
    <t>Jason Lee Elementary School</t>
  </si>
  <si>
    <t>Richland High School</t>
  </si>
  <si>
    <t>Sacajawea Elementary</t>
  </si>
  <si>
    <t>Hanford High School</t>
  </si>
  <si>
    <t>Enterprise Middle School</t>
  </si>
  <si>
    <t>Tapteal Elementary School</t>
  </si>
  <si>
    <t>Badger Mountain Elementary</t>
  </si>
  <si>
    <t>Rivers Edge High School</t>
  </si>
  <si>
    <t>William Wiley Elementary School</t>
  </si>
  <si>
    <t>White Bluffs Elementary School</t>
  </si>
  <si>
    <t>Three Rivers Home Link</t>
  </si>
  <si>
    <t>Orchard Elementary</t>
  </si>
  <si>
    <t>Manson School District</t>
  </si>
  <si>
    <t>Manson Elementary</t>
  </si>
  <si>
    <t>Manson High School</t>
  </si>
  <si>
    <t>Manson Middle School</t>
  </si>
  <si>
    <t>Stehekin School District</t>
  </si>
  <si>
    <t>Stehekin Elementary</t>
  </si>
  <si>
    <t>Entiat School District</t>
  </si>
  <si>
    <t>Paul Rumburg Elementary</t>
  </si>
  <si>
    <t>Entiat Middle and High School</t>
  </si>
  <si>
    <t>Lake Chelan School District</t>
  </si>
  <si>
    <t>Chelan School of Innovation</t>
  </si>
  <si>
    <t>Chelan Middle School</t>
  </si>
  <si>
    <t>Morgen Owings Elementary School</t>
  </si>
  <si>
    <t>Holden Village Community School</t>
  </si>
  <si>
    <t>Chelan High School</t>
  </si>
  <si>
    <t>CASHMERE SCHOOL DISTRICT</t>
  </si>
  <si>
    <t>CASHMERE MIDDLE SCHOOL</t>
  </si>
  <si>
    <t>VALE ELEMENTARY SCHOOL</t>
  </si>
  <si>
    <t>CASHMERE HIGH SCHOOL</t>
  </si>
  <si>
    <t>Cascade School District</t>
  </si>
  <si>
    <t>Peshastin Dryden Elementary</t>
  </si>
  <si>
    <t>Cascade High School</t>
  </si>
  <si>
    <t>Icicle River Middle School</t>
  </si>
  <si>
    <t>Beaver Valley School</t>
  </si>
  <si>
    <t>Cascade Home-Link</t>
  </si>
  <si>
    <t>Wenatchee School District</t>
  </si>
  <si>
    <t>Skill Source</t>
  </si>
  <si>
    <t>Westside High School</t>
  </si>
  <si>
    <t>Wenatchee High School</t>
  </si>
  <si>
    <t>Lewis And Clark Elementary Sch</t>
  </si>
  <si>
    <t>Columbia Elementary School</t>
  </si>
  <si>
    <t>Mission View Elementary School</t>
  </si>
  <si>
    <t>Sunnyslope Elementary School</t>
  </si>
  <si>
    <t>Abraham Lincoln Elementary</t>
  </si>
  <si>
    <t>Pioneer Middle School</t>
  </si>
  <si>
    <t>Orchard Middle School</t>
  </si>
  <si>
    <t>Wenatchee Valley Technical Skills Center</t>
  </si>
  <si>
    <t>John Newbery Elementary</t>
  </si>
  <si>
    <t>Foothills Middle School</t>
  </si>
  <si>
    <t>Open Doors  Re-Engagement Wenatchee</t>
  </si>
  <si>
    <t>Port Angeles School District</t>
  </si>
  <si>
    <t>Special Education</t>
  </si>
  <si>
    <t>Port Angeles High School</t>
  </si>
  <si>
    <t>Franklin Elementary</t>
  </si>
  <si>
    <t>Hamilton Elementary</t>
  </si>
  <si>
    <t>Stevens Middle School</t>
  </si>
  <si>
    <t>Lincoln High School</t>
  </si>
  <si>
    <t>Dry Creek Elementary</t>
  </si>
  <si>
    <t>Roosevelt Elementary School</t>
  </si>
  <si>
    <t>Crescent School District</t>
  </si>
  <si>
    <t>Crescent School</t>
  </si>
  <si>
    <t>HomeConnection</t>
  </si>
  <si>
    <t>Sequim School District</t>
  </si>
  <si>
    <t>Sequim Senior High</t>
  </si>
  <si>
    <t>Helen Haller Elementary School</t>
  </si>
  <si>
    <t>Greywolf Elementary School</t>
  </si>
  <si>
    <t>Sequim Middle School</t>
  </si>
  <si>
    <t>Cape Flattery School District</t>
  </si>
  <si>
    <t>Neah Bay Elementary School</t>
  </si>
  <si>
    <t>Neah Bay Junior/ Senior High School</t>
  </si>
  <si>
    <t>Clallam Bay High &amp; Elementary</t>
  </si>
  <si>
    <t>Quillayute Valley School District</t>
  </si>
  <si>
    <t>District Run Home School</t>
  </si>
  <si>
    <t>Forks Elementary School</t>
  </si>
  <si>
    <t>Insight School of Washington</t>
  </si>
  <si>
    <t>Quileute Tribal School District</t>
  </si>
  <si>
    <t>Quileute Tribal School</t>
  </si>
  <si>
    <t>Vancouver School District</t>
  </si>
  <si>
    <t>Vancouver School of Arts and Academics</t>
  </si>
  <si>
    <t>Gate Program</t>
  </si>
  <si>
    <t>Fort Vancouver High School</t>
  </si>
  <si>
    <t>Hough Elementary School</t>
  </si>
  <si>
    <t>Fruit Valley Elementary School</t>
  </si>
  <si>
    <t>Harney Elementary School</t>
  </si>
  <si>
    <t>Peter S Ogden Elementary</t>
  </si>
  <si>
    <t>Hazel Dell Elementary School</t>
  </si>
  <si>
    <t>Minnehaha Elementary School</t>
  </si>
  <si>
    <t>Walnut Grove Elementary</t>
  </si>
  <si>
    <t>Salmon Creek Elementary</t>
  </si>
  <si>
    <t>Sarah J Anderson Elementary</t>
  </si>
  <si>
    <t>Lake Shore Elementary</t>
  </si>
  <si>
    <t>Benjamin Franklin Elementary</t>
  </si>
  <si>
    <t>Hudson's Bay High School</t>
  </si>
  <si>
    <t>Mcloughlin Middle School</t>
  </si>
  <si>
    <t>Columbia River High</t>
  </si>
  <si>
    <t>George C Marshall Elementary</t>
  </si>
  <si>
    <t>Jason Lee Middle School</t>
  </si>
  <si>
    <t>Vancouver Home Connection</t>
  </si>
  <si>
    <t>Washington Elementary</t>
  </si>
  <si>
    <t>Dwight D Eisenhower Elementary</t>
  </si>
  <si>
    <t>Martin Luther King Elementary</t>
  </si>
  <si>
    <t>Harry S Truman Elementary School</t>
  </si>
  <si>
    <t>Gaiser Middle School</t>
  </si>
  <si>
    <t>Lewis and Clark High School</t>
  </si>
  <si>
    <t>Sacajawea Elementary School</t>
  </si>
  <si>
    <t>Felida Elementary School</t>
  </si>
  <si>
    <t>Chinook Elementary School</t>
  </si>
  <si>
    <t>Alki Middle School</t>
  </si>
  <si>
    <t>Discovery Middle School</t>
  </si>
  <si>
    <t>Skyview High School</t>
  </si>
  <si>
    <t>Jefferson Middle School</t>
  </si>
  <si>
    <t>Vancouver Virtual Learning Academy</t>
  </si>
  <si>
    <t>Vancouver iTech Preparatory</t>
  </si>
  <si>
    <t>Open Doors Vancouver</t>
  </si>
  <si>
    <t>Hockinson School District</t>
  </si>
  <si>
    <t>Hockinson Middle School</t>
  </si>
  <si>
    <t>Hockinson High School</t>
  </si>
  <si>
    <t>Hockinson Heights Elementary School</t>
  </si>
  <si>
    <t>La Center School District</t>
  </si>
  <si>
    <t>La Center Elementary</t>
  </si>
  <si>
    <t>La Center Middle School</t>
  </si>
  <si>
    <t>La Center High School</t>
  </si>
  <si>
    <t>Green Mountain School District</t>
  </si>
  <si>
    <t>Green Mountain School</t>
  </si>
  <si>
    <t>Washougal School District</t>
  </si>
  <si>
    <t>Hathaway Elementary</t>
  </si>
  <si>
    <t>Gause Elementary</t>
  </si>
  <si>
    <t>Washougal High School</t>
  </si>
  <si>
    <t>Cape Horn Skye Elementary</t>
  </si>
  <si>
    <t>Jemtegaard Middle School</t>
  </si>
  <si>
    <t>Canyon Creek Middle School</t>
  </si>
  <si>
    <t>Evergreen School District (Clark)</t>
  </si>
  <si>
    <t>Home Choice Academy</t>
  </si>
  <si>
    <t>Evergreen High School</t>
  </si>
  <si>
    <t>Mill Plain Elementary School</t>
  </si>
  <si>
    <t>Orchards Elementary School</t>
  </si>
  <si>
    <t>Ellsworth Elementary School</t>
  </si>
  <si>
    <t>Sifton Elementary School</t>
  </si>
  <si>
    <t>Covington Middle School</t>
  </si>
  <si>
    <t>Marrion Elementary School</t>
  </si>
  <si>
    <t>Burton Elementary School</t>
  </si>
  <si>
    <t>Cascade Middle School</t>
  </si>
  <si>
    <t>Crestline Elementary School</t>
  </si>
  <si>
    <t>Silver Star Elementary School</t>
  </si>
  <si>
    <t>Sunset Elementary School</t>
  </si>
  <si>
    <t>Fircrest Elementary School</t>
  </si>
  <si>
    <t>Image Elementary School</t>
  </si>
  <si>
    <t>Riverview Elementary School</t>
  </si>
  <si>
    <t>Wyeast Middle School</t>
  </si>
  <si>
    <t>Mountain View High School</t>
  </si>
  <si>
    <t>Hearthwood Elementary School</t>
  </si>
  <si>
    <t>Pacific Middle School</t>
  </si>
  <si>
    <t>Burnt Bridge Creek Elementary Sch</t>
  </si>
  <si>
    <t>Harmony Elementary School</t>
  </si>
  <si>
    <t>Pioneer Elementary School</t>
  </si>
  <si>
    <t>Frontier Middle School</t>
  </si>
  <si>
    <t>Fishers Landing Elementary School</t>
  </si>
  <si>
    <t>Heritage High School</t>
  </si>
  <si>
    <t>Illahee Elementary School</t>
  </si>
  <si>
    <t>Shahala Middle School</t>
  </si>
  <si>
    <t>York Elementary School</t>
  </si>
  <si>
    <t>Columbia Valley Elementary</t>
  </si>
  <si>
    <t>Union High School</t>
  </si>
  <si>
    <t>Endeavour Elementary School</t>
  </si>
  <si>
    <t>Open Doors Evergreen</t>
  </si>
  <si>
    <t>Camas School District</t>
  </si>
  <si>
    <t>Helen Baller Elem</t>
  </si>
  <si>
    <t>Dorothy Fox</t>
  </si>
  <si>
    <t>Skyridge Middle School</t>
  </si>
  <si>
    <t>Prune Hill Elem</t>
  </si>
  <si>
    <t>Camas High School</t>
  </si>
  <si>
    <t>Liberty Middle School</t>
  </si>
  <si>
    <t>Hayes Freedom High School</t>
  </si>
  <si>
    <t>Grass Valley Elementary</t>
  </si>
  <si>
    <t>Woodburn Elementary</t>
  </si>
  <si>
    <t>Battle Ground School District</t>
  </si>
  <si>
    <t>CAM Academy</t>
  </si>
  <si>
    <t>Battle Ground High School</t>
  </si>
  <si>
    <t>Amboy Middle School</t>
  </si>
  <si>
    <t>Yacolt Primary</t>
  </si>
  <si>
    <t>Glenwood Heights Primary</t>
  </si>
  <si>
    <t>Laurin Middle School</t>
  </si>
  <si>
    <t>Pleasant Valley Primary</t>
  </si>
  <si>
    <t>Pleasant Valley Middle</t>
  </si>
  <si>
    <t>Prairie High School</t>
  </si>
  <si>
    <t>Captain Strong</t>
  </si>
  <si>
    <t>Summit View High School</t>
  </si>
  <si>
    <t>Daybreak Middle</t>
  </si>
  <si>
    <t>Daybreak Primary</t>
  </si>
  <si>
    <t>Tukes Valley Middle School</t>
  </si>
  <si>
    <t xml:space="preserve">Tukes Valley Primary </t>
  </si>
  <si>
    <t>Chief Umtuch Middle</t>
  </si>
  <si>
    <t>Open Doors Battle Ground</t>
  </si>
  <si>
    <t>Ridgefield School District</t>
  </si>
  <si>
    <t>Ridgefield High School</t>
  </si>
  <si>
    <t>South Ridge Elementary</t>
  </si>
  <si>
    <t>Union Ridge Elementary</t>
  </si>
  <si>
    <t>View Ridge Middle School</t>
  </si>
  <si>
    <t>Dayton School District</t>
  </si>
  <si>
    <t>Dayton High School</t>
  </si>
  <si>
    <t>Dayton Elementary School</t>
  </si>
  <si>
    <t>Dayton Middle School</t>
  </si>
  <si>
    <t>Starbuck School District</t>
  </si>
  <si>
    <t>Starbuck School</t>
  </si>
  <si>
    <t>Longview School District</t>
  </si>
  <si>
    <t>Kessler Elementary School</t>
  </si>
  <si>
    <t>Columbia Valley Garden Elem Schl</t>
  </si>
  <si>
    <t>Saint Helens Elementary</t>
  </si>
  <si>
    <t>R A Long High School</t>
  </si>
  <si>
    <t>Olympic Elementary School</t>
  </si>
  <si>
    <t>Monticello Middle School</t>
  </si>
  <si>
    <t>Northlake Elementary School</t>
  </si>
  <si>
    <t>Robert Gray Elementary</t>
  </si>
  <si>
    <t>Mark Morris High School</t>
  </si>
  <si>
    <t>Columbia Heights Elementary</t>
  </si>
  <si>
    <t>Mint Valley Elementary</t>
  </si>
  <si>
    <t>Mt. Solo Middle School</t>
  </si>
  <si>
    <t>Discovery High School</t>
  </si>
  <si>
    <t>Discovery High School-Achieve</t>
  </si>
  <si>
    <t>Toutle Lake School District</t>
  </si>
  <si>
    <t>Toutle Lake High School</t>
  </si>
  <si>
    <t>Toutle Lake Elementary</t>
  </si>
  <si>
    <t>Castle Rock School District</t>
  </si>
  <si>
    <t>Castle Rock High School</t>
  </si>
  <si>
    <t>Castle Rock Elementary</t>
  </si>
  <si>
    <t>Castle Rock Middle School</t>
  </si>
  <si>
    <t>Kalama School District</t>
  </si>
  <si>
    <t>Kalama Elem School</t>
  </si>
  <si>
    <t>Woodland School District</t>
  </si>
  <si>
    <t>TEAM High School</t>
  </si>
  <si>
    <t>Yale Elementary</t>
  </si>
  <si>
    <t>Woodland High School</t>
  </si>
  <si>
    <t>Lewis River Academy</t>
  </si>
  <si>
    <t>Woodland Middle School</t>
  </si>
  <si>
    <t>Kelso School District</t>
  </si>
  <si>
    <t>Loowit High School</t>
  </si>
  <si>
    <t>Kelso High School</t>
  </si>
  <si>
    <t>Rose Valley Elementary</t>
  </si>
  <si>
    <t>Wallace Elementary</t>
  </si>
  <si>
    <t>Carrolls Elementary</t>
  </si>
  <si>
    <t>Huntington Middle School</t>
  </si>
  <si>
    <t>Butler Acres Elementary</t>
  </si>
  <si>
    <t>Coweeman Middle School</t>
  </si>
  <si>
    <t>Barnes Elementary</t>
  </si>
  <si>
    <t>Kelso Virtual Academy</t>
  </si>
  <si>
    <t>Orondo School District</t>
  </si>
  <si>
    <t>Orondo Elementary and Middle School</t>
  </si>
  <si>
    <t>Bridgeport School District</t>
  </si>
  <si>
    <t>Bridgeport Aurora High School</t>
  </si>
  <si>
    <t>Bridgeport Elementary</t>
  </si>
  <si>
    <t>Bridgeport High School</t>
  </si>
  <si>
    <t>Bridgeport Middle School</t>
  </si>
  <si>
    <t>Palisades School District</t>
  </si>
  <si>
    <t>Palisades Elementary School</t>
  </si>
  <si>
    <t>Eastmont School District</t>
  </si>
  <si>
    <t>Rock Island Elementary</t>
  </si>
  <si>
    <t>Eastmont Senior High</t>
  </si>
  <si>
    <t>Grant Elementary School</t>
  </si>
  <si>
    <t>Kenroy Elementary</t>
  </si>
  <si>
    <t>Eastmont Junior High</t>
  </si>
  <si>
    <t>Cascade Elementary</t>
  </si>
  <si>
    <t>Mansfield School District</t>
  </si>
  <si>
    <t>Mansfield Elem and High School</t>
  </si>
  <si>
    <t>Waterville School District</t>
  </si>
  <si>
    <t>Waterville Elementary</t>
  </si>
  <si>
    <t>Waterville High School</t>
  </si>
  <si>
    <t>Keller School District</t>
  </si>
  <si>
    <t>Keller Elementary School</t>
  </si>
  <si>
    <t>Curlew School District</t>
  </si>
  <si>
    <t>Curlew Elem &amp; High School</t>
  </si>
  <si>
    <t>Orient School District</t>
  </si>
  <si>
    <t>Inchelium School District</t>
  </si>
  <si>
    <t>Inchelium High School</t>
  </si>
  <si>
    <t>Inchelium Middle School</t>
  </si>
  <si>
    <t>Inchelium Elementary School</t>
  </si>
  <si>
    <t>Republic School District</t>
  </si>
  <si>
    <t>Republic Parent Partner</t>
  </si>
  <si>
    <t>Republic Elementary School</t>
  </si>
  <si>
    <t>Republic Senior High School</t>
  </si>
  <si>
    <t>Pasco School District</t>
  </si>
  <si>
    <t>Longfellow Elementary</t>
  </si>
  <si>
    <t>Pasco Senior High School</t>
  </si>
  <si>
    <t>Emerson Elementary</t>
  </si>
  <si>
    <t>Mark Twain Elementary</t>
  </si>
  <si>
    <t>Edwin Markham Elementary</t>
  </si>
  <si>
    <t>Robert Frost Elementary</t>
  </si>
  <si>
    <t>New Horizons High School</t>
  </si>
  <si>
    <t>Ruth Livingston Elementary</t>
  </si>
  <si>
    <t>James McGee Elementary</t>
  </si>
  <si>
    <t>Whittier Elementary</t>
  </si>
  <si>
    <t>Rowena Chess Elementary</t>
  </si>
  <si>
    <t>Ellen Ochoa Middle School</t>
  </si>
  <si>
    <t>Maya Angelou Elementary</t>
  </si>
  <si>
    <t>Virgie Robinson Elementary</t>
  </si>
  <si>
    <t>Chiawana High School</t>
  </si>
  <si>
    <t>Rosalind Franklin STEM Elementary</t>
  </si>
  <si>
    <t>Barbara McClintock STEM Elementary</t>
  </si>
  <si>
    <t>Captain Gray STEM Elementary</t>
  </si>
  <si>
    <t>Marie Curie STEM Elementary</t>
  </si>
  <si>
    <t>North Franklin School District</t>
  </si>
  <si>
    <t>Palouse Junction High School</t>
  </si>
  <si>
    <t>Robert L Olds Junior High School</t>
  </si>
  <si>
    <t>Connell Elem</t>
  </si>
  <si>
    <t>Mesa Elem</t>
  </si>
  <si>
    <t>Connell High School</t>
  </si>
  <si>
    <t>Basin City Elem</t>
  </si>
  <si>
    <t>North Franklin Virtual Academy</t>
  </si>
  <si>
    <t>Star School District No. 054</t>
  </si>
  <si>
    <t>Star Elem School</t>
  </si>
  <si>
    <t>Kahlotus School District</t>
  </si>
  <si>
    <t>Kahlotus Elem &amp; High</t>
  </si>
  <si>
    <t>Pomeroy School District</t>
  </si>
  <si>
    <t>Pomeroy Jr Sr High School</t>
  </si>
  <si>
    <t>Pomeroy Elementary School</t>
  </si>
  <si>
    <t>Wahluke School District</t>
  </si>
  <si>
    <t>Sentinel Tech Alt School</t>
  </si>
  <si>
    <t>Mattawa Elementary</t>
  </si>
  <si>
    <t>Morris Schott Elementary</t>
  </si>
  <si>
    <t>Wahluke High School</t>
  </si>
  <si>
    <t>Saddle Mountain Elementary</t>
  </si>
  <si>
    <t>Wahluke Junior High</t>
  </si>
  <si>
    <t>Quincy School District</t>
  </si>
  <si>
    <t>Pioneer Elementary</t>
  </si>
  <si>
    <t>Mountain View Elementary</t>
  </si>
  <si>
    <t>Quincy High School</t>
  </si>
  <si>
    <t>George Elementary</t>
  </si>
  <si>
    <t>Monument Elementary</t>
  </si>
  <si>
    <t>Warden School District</t>
  </si>
  <si>
    <t>Warden Elementary</t>
  </si>
  <si>
    <t>Warden High School</t>
  </si>
  <si>
    <t>Warden Middle School</t>
  </si>
  <si>
    <t>Coulee-Hartline School District</t>
  </si>
  <si>
    <t>Coulee City Elementary</t>
  </si>
  <si>
    <t>Almira Coulee Hartline High School</t>
  </si>
  <si>
    <t>Soap Lake School District</t>
  </si>
  <si>
    <t>Soap Lake Elementary</t>
  </si>
  <si>
    <t>Soap Lake Middle &amp; High School</t>
  </si>
  <si>
    <t>Royal School District</t>
  </si>
  <si>
    <t>Red Rock Elementary</t>
  </si>
  <si>
    <t>Royal High School</t>
  </si>
  <si>
    <t>Royal Middle School</t>
  </si>
  <si>
    <t>Royal Intermediate School</t>
  </si>
  <si>
    <t>Moses Lake School District</t>
  </si>
  <si>
    <t>Peninsula Elementary</t>
  </si>
  <si>
    <t>Knolls Vista Elementary</t>
  </si>
  <si>
    <t>Lakeview Terrace Elementary</t>
  </si>
  <si>
    <t>Midway Elementary</t>
  </si>
  <si>
    <t>Larson Heights Elementary</t>
  </si>
  <si>
    <t>Garden Heights Elementary</t>
  </si>
  <si>
    <t>Longview Elementary</t>
  </si>
  <si>
    <t>Moses Lake High School</t>
  </si>
  <si>
    <t>North Elementary</t>
  </si>
  <si>
    <t>Sage Point Elementary School</t>
  </si>
  <si>
    <t xml:space="preserve">Park Orchard Elementary School </t>
  </si>
  <si>
    <t xml:space="preserve">Columbia Basin Technical Skills Center </t>
  </si>
  <si>
    <t xml:space="preserve">Endeavor Middle School </t>
  </si>
  <si>
    <t>Ephrata School District</t>
  </si>
  <si>
    <t>Parkway School</t>
  </si>
  <si>
    <t>Columbia Ridge Elementary</t>
  </si>
  <si>
    <t>Ephrata High School</t>
  </si>
  <si>
    <t>Grant Elementary</t>
  </si>
  <si>
    <t>Ephrata Middle School</t>
  </si>
  <si>
    <t>Beezley Springs Elementary</t>
  </si>
  <si>
    <t>Wilson Creek School District</t>
  </si>
  <si>
    <t>Wilson Creek Elementary</t>
  </si>
  <si>
    <t>Wilson Creek High</t>
  </si>
  <si>
    <t>Grand Coulee Dam School District</t>
  </si>
  <si>
    <t>Lake Roosevelt Jr/Sr High School</t>
  </si>
  <si>
    <t xml:space="preserve">Lake Roosevelt Elementary </t>
  </si>
  <si>
    <t>Aberdeen School District</t>
  </si>
  <si>
    <t>Miller Junior High</t>
  </si>
  <si>
    <t>McDermoth Elementary</t>
  </si>
  <si>
    <t>A J West Elementary</t>
  </si>
  <si>
    <t>Stevens Elementary School</t>
  </si>
  <si>
    <t>Central Park Elementary</t>
  </si>
  <si>
    <t>J M Weatherwax High School</t>
  </si>
  <si>
    <t>Twin Harbors - A Branch of New Market Skills Center</t>
  </si>
  <si>
    <t>Hoquiam School District</t>
  </si>
  <si>
    <t>Hoquiam Middle School</t>
  </si>
  <si>
    <t>Central Elementary School</t>
  </si>
  <si>
    <t>Lincoln Elementary</t>
  </si>
  <si>
    <t>Hoquiam High School</t>
  </si>
  <si>
    <t>Hoquiam Homelink School</t>
  </si>
  <si>
    <t>North Beach School District</t>
  </si>
  <si>
    <t>North Beach Senior High School</t>
  </si>
  <si>
    <t>Pacific Beach Elementary School</t>
  </si>
  <si>
    <t>Ocean Shores Elementary</t>
  </si>
  <si>
    <t>North Beach Junior High School</t>
  </si>
  <si>
    <t>McCleary School District</t>
  </si>
  <si>
    <t>Mccleary Elem</t>
  </si>
  <si>
    <t>Montesano School District</t>
  </si>
  <si>
    <t>Montesano Jr-Sr High</t>
  </si>
  <si>
    <t>Simpson Avenue Elementary</t>
  </si>
  <si>
    <t>Beacon Avenue Elementary School</t>
  </si>
  <si>
    <t>Elma School District</t>
  </si>
  <si>
    <t>East Grays Harbor High School</t>
  </si>
  <si>
    <t>Elma High School</t>
  </si>
  <si>
    <t>Elma Elementary School</t>
  </si>
  <si>
    <t>Elma Middle School</t>
  </si>
  <si>
    <t>East Grays Harbor Open Doors</t>
  </si>
  <si>
    <t>Taholah School District</t>
  </si>
  <si>
    <t>Taholah High School</t>
  </si>
  <si>
    <t>Taholah Elementary &amp; Middle School</t>
  </si>
  <si>
    <t>Lake Quinault School District</t>
  </si>
  <si>
    <t>Cosmopolis School District</t>
  </si>
  <si>
    <t>Cosmopolis Elementary School</t>
  </si>
  <si>
    <t>Satsop School District</t>
  </si>
  <si>
    <t>Satsop Elementary</t>
  </si>
  <si>
    <t>Wishkah Valley School District</t>
  </si>
  <si>
    <t>Wishkah Valley Elementary/High School</t>
  </si>
  <si>
    <t>Ocosta School District</t>
  </si>
  <si>
    <t>Ocosta Junior - Senior High</t>
  </si>
  <si>
    <t>Ocosta Elementary School</t>
  </si>
  <si>
    <t>Oakville School District</t>
  </si>
  <si>
    <t>Oakville High School</t>
  </si>
  <si>
    <t>Oakville Elementary</t>
  </si>
  <si>
    <t>Oak Harbor School District</t>
  </si>
  <si>
    <t>Oak Harbor Elementary</t>
  </si>
  <si>
    <t>Oak Harbor High School</t>
  </si>
  <si>
    <t>Crescent Harbor Elem</t>
  </si>
  <si>
    <t>Olympic View Elem</t>
  </si>
  <si>
    <t>North Whidbey Middle School</t>
  </si>
  <si>
    <t>Hillcrest Elementary</t>
  </si>
  <si>
    <t>iGrad Academy</t>
  </si>
  <si>
    <t>Coupeville School District</t>
  </si>
  <si>
    <t>Coupeville High School</t>
  </si>
  <si>
    <t>Coupeville Elementary School</t>
  </si>
  <si>
    <t>Coupeville Middle School</t>
  </si>
  <si>
    <t>South Whidbey School District</t>
  </si>
  <si>
    <t>South Whidbey Academy</t>
  </si>
  <si>
    <t>South Whidbey Middle</t>
  </si>
  <si>
    <t>South Whidbey High School</t>
  </si>
  <si>
    <t>South Whidbey Elementary</t>
  </si>
  <si>
    <t>Queets-Clearwater School District</t>
  </si>
  <si>
    <t>Queets-Clearwater Elementary</t>
  </si>
  <si>
    <t>Brinnon School District</t>
  </si>
  <si>
    <t>Brinnon Elementary</t>
  </si>
  <si>
    <t>Quilcene School District</t>
  </si>
  <si>
    <t>Quilcene High And Elementary</t>
  </si>
  <si>
    <t>PEARL</t>
  </si>
  <si>
    <t>Chimacum School District</t>
  </si>
  <si>
    <t>PI Program</t>
  </si>
  <si>
    <t>Chimacum Elementary School</t>
  </si>
  <si>
    <t>Chimacum Creek Primary School</t>
  </si>
  <si>
    <t>Port Townsend School District</t>
  </si>
  <si>
    <t>OCEAN</t>
  </si>
  <si>
    <t>Port Townsend High School</t>
  </si>
  <si>
    <t>Blue Heron Middle School</t>
  </si>
  <si>
    <t>Seattle Public Schools</t>
  </si>
  <si>
    <t>Middle College High School</t>
  </si>
  <si>
    <t>Tops K-8 School</t>
  </si>
  <si>
    <t>Seattle World School</t>
  </si>
  <si>
    <t>Pathfinder K-8 School</t>
  </si>
  <si>
    <t>Interagency Programs</t>
  </si>
  <si>
    <t>Cascade Parent Partnership Program</t>
  </si>
  <si>
    <t>Salmon Bay K-8 School</t>
  </si>
  <si>
    <t>The Center School</t>
  </si>
  <si>
    <t>Green Lake Elementary School</t>
  </si>
  <si>
    <t>John Hay Elementary School</t>
  </si>
  <si>
    <t>Madrona K-5 School</t>
  </si>
  <si>
    <t>Beacon Hill International School</t>
  </si>
  <si>
    <t>John Stanford International School</t>
  </si>
  <si>
    <t>Martin Luther King Jr. Elementary School</t>
  </si>
  <si>
    <t>Frantz Coe Elementary School</t>
  </si>
  <si>
    <t>Whittier Elementary School</t>
  </si>
  <si>
    <t>Emerson Elementary School</t>
  </si>
  <si>
    <t>Leschi Elementary School</t>
  </si>
  <si>
    <t>Greenwood Elementary School</t>
  </si>
  <si>
    <t>Adams Elementary School</t>
  </si>
  <si>
    <t>Gatewood Elementary School</t>
  </si>
  <si>
    <t>Thurgood Marshall Elementary</t>
  </si>
  <si>
    <t>West Woodland Elementary School</t>
  </si>
  <si>
    <t>John Muir Elementary School</t>
  </si>
  <si>
    <t>Alki Elementary School</t>
  </si>
  <si>
    <t>Franklin High School</t>
  </si>
  <si>
    <t>Lawton Elementary School</t>
  </si>
  <si>
    <t>Concord International School</t>
  </si>
  <si>
    <t>McGilvra Elementary School</t>
  </si>
  <si>
    <t>Broadview-Thomson K-8 School</t>
  </si>
  <si>
    <t>Ballard High School</t>
  </si>
  <si>
    <t>West Seattle High School</t>
  </si>
  <si>
    <t>Olympic View Elementary School</t>
  </si>
  <si>
    <t>Highland Park Elementary School</t>
  </si>
  <si>
    <t>Roosevelt High School</t>
  </si>
  <si>
    <t>Garfield High School</t>
  </si>
  <si>
    <t>Bailey Gatzert Elementary School</t>
  </si>
  <si>
    <t>Dunlap Elementary School</t>
  </si>
  <si>
    <t>Montlake Elementary School</t>
  </si>
  <si>
    <t>Maple Elementary School</t>
  </si>
  <si>
    <t>Hamilton International Middle School</t>
  </si>
  <si>
    <t>Bryant Elementary School</t>
  </si>
  <si>
    <t>Cleveland High School STEM</t>
  </si>
  <si>
    <t>Madison Middle School</t>
  </si>
  <si>
    <t>Laurelhurst Elementary School</t>
  </si>
  <si>
    <t>Daniel Bagley Elementary School</t>
  </si>
  <si>
    <t>Loyal Heights Elementary School</t>
  </si>
  <si>
    <t>West Seattle Elementary School</t>
  </si>
  <si>
    <t>View Ridge Elementary School</t>
  </si>
  <si>
    <t>Eckstein Middle School</t>
  </si>
  <si>
    <t>Arbor Heights Elementary School</t>
  </si>
  <si>
    <t>Lafayette Elementary School</t>
  </si>
  <si>
    <t>Catharine Blaine K-8 School</t>
  </si>
  <si>
    <t>David T. Denny International Middle School</t>
  </si>
  <si>
    <t>John Rogers Elementary School</t>
  </si>
  <si>
    <t>Olympic Hills Elementary School</t>
  </si>
  <si>
    <t>Viewlands Elementary School</t>
  </si>
  <si>
    <t>Wedgwood Elementary School</t>
  </si>
  <si>
    <t>Mercer International Middle School</t>
  </si>
  <si>
    <t>Chief Sealth International High School</t>
  </si>
  <si>
    <t>Roxhill Elementary School</t>
  </si>
  <si>
    <t>North Beach Elementary School</t>
  </si>
  <si>
    <t>Ingraham High School</t>
  </si>
  <si>
    <t>Whitman Middle School</t>
  </si>
  <si>
    <t>Rainier Beach High School</t>
  </si>
  <si>
    <t>Graham Hill Elementary School</t>
  </si>
  <si>
    <t>Rainier View Elementary School</t>
  </si>
  <si>
    <t>Genesee Hill Elementary</t>
  </si>
  <si>
    <t>Kimball Elementary School</t>
  </si>
  <si>
    <t>Nathan Hale High School</t>
  </si>
  <si>
    <t>McClure Middle School</t>
  </si>
  <si>
    <t>Fairmount Park Elementary School</t>
  </si>
  <si>
    <t>Wing Luke Elementary School</t>
  </si>
  <si>
    <t>Sanislo Elementary School</t>
  </si>
  <si>
    <t>Lowell Elementary School</t>
  </si>
  <si>
    <t>B F Day Elementary School</t>
  </si>
  <si>
    <t>Aki Kurose Middle School</t>
  </si>
  <si>
    <t>Dearborn Park International School</t>
  </si>
  <si>
    <t>Nova High School</t>
  </si>
  <si>
    <t>Licton Springs K-8</t>
  </si>
  <si>
    <t>Thornton Creek Elementary School</t>
  </si>
  <si>
    <t>Washington Middle School</t>
  </si>
  <si>
    <t>Orca K-8 School</t>
  </si>
  <si>
    <t>South Shore PK-8 School</t>
  </si>
  <si>
    <t>Hawthorne Elementary School - Seattle</t>
  </si>
  <si>
    <t>Private School Services</t>
  </si>
  <si>
    <t>Hazel Wolf K-8</t>
  </si>
  <si>
    <t>McDonald International School</t>
  </si>
  <si>
    <t>Queen Anne Elementary</t>
  </si>
  <si>
    <t>Sand Point Elementary</t>
  </si>
  <si>
    <t>Louisa Boren STEM K-8</t>
  </si>
  <si>
    <t>Cascadia Elementary</t>
  </si>
  <si>
    <t>Jane Addams Middle School</t>
  </si>
  <si>
    <t>Interagency Open Doors</t>
  </si>
  <si>
    <t>Bridges Transition</t>
  </si>
  <si>
    <t>Federal Way School District</t>
  </si>
  <si>
    <t>Internet Academy</t>
  </si>
  <si>
    <t>Federal Way Public Academy</t>
  </si>
  <si>
    <t>Employment Transition Program</t>
  </si>
  <si>
    <t>Support School</t>
  </si>
  <si>
    <t>Federal Way High School</t>
  </si>
  <si>
    <t>Lakeland Elementary School</t>
  </si>
  <si>
    <t>Mirror Lake Elementary School</t>
  </si>
  <si>
    <t>Star Lake Elementary School</t>
  </si>
  <si>
    <t>Woodmont K-8 School</t>
  </si>
  <si>
    <t>Panther Lake Elementary School</t>
  </si>
  <si>
    <t>Lakota Middle School</t>
  </si>
  <si>
    <t>Totem Middle School</t>
  </si>
  <si>
    <t>Adelaide Elementary School</t>
  </si>
  <si>
    <t>Camelot Elementary School</t>
  </si>
  <si>
    <t>Sunnycrest Elementary School</t>
  </si>
  <si>
    <t>Lake Grove Elementary School</t>
  </si>
  <si>
    <t>Valhalla Elementary School</t>
  </si>
  <si>
    <t>Wildwood Elementary School</t>
  </si>
  <si>
    <t>Thomas Jefferson High School</t>
  </si>
  <si>
    <t>Nautilus K-8 School</t>
  </si>
  <si>
    <t>Sacajawea Middle School</t>
  </si>
  <si>
    <t>Mark Twain Elementary School</t>
  </si>
  <si>
    <t>Twin Lakes Elementary School</t>
  </si>
  <si>
    <t>Brigadoon Elementary School</t>
  </si>
  <si>
    <t>Kilo Middle School</t>
  </si>
  <si>
    <t>Lake Dolloff Elementary School</t>
  </si>
  <si>
    <t>Decatur High School</t>
  </si>
  <si>
    <t>Illahee Middle School</t>
  </si>
  <si>
    <t>Sherwood Forest Elementary School</t>
  </si>
  <si>
    <t>Green Gables Elementary School</t>
  </si>
  <si>
    <t>Enterprise Elementary School</t>
  </si>
  <si>
    <t>Meredith Hill Elementary School</t>
  </si>
  <si>
    <t>Todd Beamer High School</t>
  </si>
  <si>
    <t>Sequoyah Middle School</t>
  </si>
  <si>
    <t>Career Academy at Truman High School</t>
  </si>
  <si>
    <t>Open Doors Youth Reengagement (1418)</t>
  </si>
  <si>
    <t>Enumclaw School District</t>
  </si>
  <si>
    <t>Byron Kibler Elementary School</t>
  </si>
  <si>
    <t>Enumclaw Sr High School</t>
  </si>
  <si>
    <t>Black Diamond Elementary</t>
  </si>
  <si>
    <t>Westwood Elementary School</t>
  </si>
  <si>
    <t>Southwood Elementary School</t>
  </si>
  <si>
    <t>Enumclaw Middle School</t>
  </si>
  <si>
    <t>Sunrise Elementary</t>
  </si>
  <si>
    <t>Thunder Mountain Middle School</t>
  </si>
  <si>
    <t>Mercer Island School District</t>
  </si>
  <si>
    <t>Lakeridge Elementary School</t>
  </si>
  <si>
    <t>Mercer Island High School</t>
  </si>
  <si>
    <t>Island Park Elementary</t>
  </si>
  <si>
    <t>Islander Middle School</t>
  </si>
  <si>
    <t>West Mercer Elementary</t>
  </si>
  <si>
    <t>Northwood Elementary School</t>
  </si>
  <si>
    <t>Highline School District</t>
  </si>
  <si>
    <t>CHOICE Academy</t>
  </si>
  <si>
    <t>Mount View Elementary</t>
  </si>
  <si>
    <t>Highline High School</t>
  </si>
  <si>
    <t>Des Moines Elementary</t>
  </si>
  <si>
    <t>White Center Heights Elementary</t>
  </si>
  <si>
    <t>Hazel Valley Elementary</t>
  </si>
  <si>
    <t>McMicken Heights Elementary</t>
  </si>
  <si>
    <t>Beverly Park Elem at Glendale</t>
  </si>
  <si>
    <t>Shorewood Elementary</t>
  </si>
  <si>
    <t>Gregory Heights Elementary</t>
  </si>
  <si>
    <t>Cedarhurst Elementary</t>
  </si>
  <si>
    <t>Sylvester Middle School</t>
  </si>
  <si>
    <t>Bow Lake Elementary</t>
  </si>
  <si>
    <t>North Hill Elementary</t>
  </si>
  <si>
    <t>Marvista Elementary</t>
  </si>
  <si>
    <t>Hilltop Elementary</t>
  </si>
  <si>
    <t>Madrona Elementary</t>
  </si>
  <si>
    <t>Mount Rainier High School</t>
  </si>
  <si>
    <t>Parkside Elementary</t>
  </si>
  <si>
    <t>Seahurst Elementary School</t>
  </si>
  <si>
    <t>Raisbeck Aviation High School</t>
  </si>
  <si>
    <t>Big Picture School</t>
  </si>
  <si>
    <t>Highline Open Doors 1418</t>
  </si>
  <si>
    <t>Vashon Island School District</t>
  </si>
  <si>
    <t>Family Link</t>
  </si>
  <si>
    <t>Student Link</t>
  </si>
  <si>
    <t>Vashon Island High School</t>
  </si>
  <si>
    <t>McMurray Middle School</t>
  </si>
  <si>
    <t>Chautauqua Elementary</t>
  </si>
  <si>
    <t>Renton School District</t>
  </si>
  <si>
    <t>Out Of District Facility</t>
  </si>
  <si>
    <t>Bryn Mawr Elementary School</t>
  </si>
  <si>
    <t>Renton Senior High School</t>
  </si>
  <si>
    <t>Kennydale Elementary School</t>
  </si>
  <si>
    <t>Highlands Elementary School</t>
  </si>
  <si>
    <t>Campbell Hill Elementary School</t>
  </si>
  <si>
    <t>McKnight Middle School</t>
  </si>
  <si>
    <t>Dimmitt Middle School</t>
  </si>
  <si>
    <t>Nelsen Middle School</t>
  </si>
  <si>
    <t>Hazelwood Elementary School</t>
  </si>
  <si>
    <t>Renton Park Elementary School</t>
  </si>
  <si>
    <t>Maplewood Heights Elementary School</t>
  </si>
  <si>
    <t>Benson Hill Elementary School</t>
  </si>
  <si>
    <t>Hazen Senior High School</t>
  </si>
  <si>
    <t>Sierra Heights Elementary School</t>
  </si>
  <si>
    <t>Tiffany Park Elementary School</t>
  </si>
  <si>
    <t>Talbot Hill Elementary School</t>
  </si>
  <si>
    <t>Lindbergh Senior High School</t>
  </si>
  <si>
    <t>Renton Academy</t>
  </si>
  <si>
    <t>Honey Dew Elementary</t>
  </si>
  <si>
    <t>Talley High School</t>
  </si>
  <si>
    <t>Open Door Youth Reengagement Renton</t>
  </si>
  <si>
    <t>Skykomish School District</t>
  </si>
  <si>
    <t>Skykomish Elementary School</t>
  </si>
  <si>
    <t>Skykomish High School</t>
  </si>
  <si>
    <t>Bellevue School District</t>
  </si>
  <si>
    <t>Bellevue High School</t>
  </si>
  <si>
    <t>Enatai Elementary School</t>
  </si>
  <si>
    <t>Clyde Hill Elementary</t>
  </si>
  <si>
    <t>Stevenson Elementary</t>
  </si>
  <si>
    <t>Highland Middle School</t>
  </si>
  <si>
    <t>Woodridge Elementary</t>
  </si>
  <si>
    <t>Phantom Lake Elementary</t>
  </si>
  <si>
    <t>Puesta del Sol Elementary School</t>
  </si>
  <si>
    <t>Lake Hills Elementary</t>
  </si>
  <si>
    <t>Sammamish Senior High</t>
  </si>
  <si>
    <t>Tyee Middle School</t>
  </si>
  <si>
    <t>Sherwood Forest Elementary</t>
  </si>
  <si>
    <t>Tillicum Middle School</t>
  </si>
  <si>
    <t>Medina Elementary School</t>
  </si>
  <si>
    <t>Newport Heights Elementary</t>
  </si>
  <si>
    <t>Newport Senior High School</t>
  </si>
  <si>
    <t>International School</t>
  </si>
  <si>
    <t>Interlake Senior High School</t>
  </si>
  <si>
    <t>Odle Middle School</t>
  </si>
  <si>
    <t>Ardmore Elementary School</t>
  </si>
  <si>
    <t>Spiritridge Elementary School</t>
  </si>
  <si>
    <t>Bennett Elementary School</t>
  </si>
  <si>
    <t>Cherry Crest Elementary School</t>
  </si>
  <si>
    <t>Somerset Elementary School</t>
  </si>
  <si>
    <t>Bellevue Big Picture School</t>
  </si>
  <si>
    <t>Central Educational Services</t>
  </si>
  <si>
    <t>Jing Mei Elementary School</t>
  </si>
  <si>
    <t>Tukwila School District</t>
  </si>
  <si>
    <t>Showalter Middle School</t>
  </si>
  <si>
    <t>Foster Senior High School</t>
  </si>
  <si>
    <t>Cascade View Elementary</t>
  </si>
  <si>
    <t>Tukwila Elementary</t>
  </si>
  <si>
    <t>Thorndyke Elementary</t>
  </si>
  <si>
    <t>Riverview School District</t>
  </si>
  <si>
    <t>CLIP</t>
  </si>
  <si>
    <t>PARADE</t>
  </si>
  <si>
    <t>Carnation Elementary School</t>
  </si>
  <si>
    <t>Cherry Valley Elementary School</t>
  </si>
  <si>
    <t>Cedarcrest High School</t>
  </si>
  <si>
    <t>Tolt Middle School</t>
  </si>
  <si>
    <t>Stillwater Elementary</t>
  </si>
  <si>
    <t>Auburn School District</t>
  </si>
  <si>
    <t>Terminal Park Elementary School</t>
  </si>
  <si>
    <t>West Auburn Senior High School</t>
  </si>
  <si>
    <t>Auburn Senior High School</t>
  </si>
  <si>
    <t>Dick Scobee Elementary School</t>
  </si>
  <si>
    <t>Olympic Middle School</t>
  </si>
  <si>
    <t>Lea Hill Elementary School</t>
  </si>
  <si>
    <t>Gildo Rey Elementary School</t>
  </si>
  <si>
    <t>Evergreen Heights Elementary</t>
  </si>
  <si>
    <t>Alpac Elementary School</t>
  </si>
  <si>
    <t>Lake View Elementary School</t>
  </si>
  <si>
    <t>Rainier Middle School</t>
  </si>
  <si>
    <t>Ilalko Elementary School</t>
  </si>
  <si>
    <t>Mt Baker Middle School</t>
  </si>
  <si>
    <t>Auburn Riverside High School</t>
  </si>
  <si>
    <t>Auburn Mountainview High School</t>
  </si>
  <si>
    <t>Lakeland Hills Elementary</t>
  </si>
  <si>
    <t>Arthur Jacobsen Elementary</t>
  </si>
  <si>
    <t>Tahoma School District</t>
  </si>
  <si>
    <t>Tahoma Senior High School</t>
  </si>
  <si>
    <t>Lake Wilderness Elementary</t>
  </si>
  <si>
    <t>Shadow Lake Elementary</t>
  </si>
  <si>
    <t>Rock Creek Elementary</t>
  </si>
  <si>
    <t>Glacier Park Elementary</t>
  </si>
  <si>
    <t>Snoqualmie Valley School District</t>
  </si>
  <si>
    <t>Two Rivers School</t>
  </si>
  <si>
    <t>Fall City Elementary</t>
  </si>
  <si>
    <t>North Bend Elementary School</t>
  </si>
  <si>
    <t>Snoqualmie Elementary</t>
  </si>
  <si>
    <t>Mount Si High School</t>
  </si>
  <si>
    <t>Edwin R Opstad Elementary</t>
  </si>
  <si>
    <t>Chief Kanim Middle School</t>
  </si>
  <si>
    <t>Cascade View Elementary School</t>
  </si>
  <si>
    <t>Twin Falls Middle School</t>
  </si>
  <si>
    <t>Snoqualmie Access</t>
  </si>
  <si>
    <t>Snoqualmie Parent Partnership Program</t>
  </si>
  <si>
    <t>Timber Ridge Elementary School</t>
  </si>
  <si>
    <t>Issaquah School District</t>
  </si>
  <si>
    <t>Issaquah Special Services</t>
  </si>
  <si>
    <t>Clark Elementary</t>
  </si>
  <si>
    <t>Issaquah Middle School</t>
  </si>
  <si>
    <t>Sunset Elementary</t>
  </si>
  <si>
    <t>Issaquah High School</t>
  </si>
  <si>
    <t>Sunny Hills Elementary</t>
  </si>
  <si>
    <t>Briarwood Elementary</t>
  </si>
  <si>
    <t>Maywood Middle School</t>
  </si>
  <si>
    <t>Maple Hills Elementary</t>
  </si>
  <si>
    <t>Issaquah Valley Elementary</t>
  </si>
  <si>
    <t>Apollo Elementary</t>
  </si>
  <si>
    <t>Pine Lake Middle School</t>
  </si>
  <si>
    <t>Liberty Sr High School</t>
  </si>
  <si>
    <t>Challenger Elementary</t>
  </si>
  <si>
    <t>Cougar Ridge Elementary</t>
  </si>
  <si>
    <t>Discovery Elementary</t>
  </si>
  <si>
    <t>Beaver Lake Middle School</t>
  </si>
  <si>
    <t>Skyline High School</t>
  </si>
  <si>
    <t>Cascade Ridge Elementary</t>
  </si>
  <si>
    <t>Newcastle Elementary School</t>
  </si>
  <si>
    <t>Grand Ridge Elementary</t>
  </si>
  <si>
    <t>Pacific Cascade Middle School</t>
  </si>
  <si>
    <t>Creekside Elementary</t>
  </si>
  <si>
    <t>Gibson Ek High School</t>
  </si>
  <si>
    <t>Shoreline School District</t>
  </si>
  <si>
    <t>Handicapped Contractual Services</t>
  </si>
  <si>
    <t>Home Education Exchange</t>
  </si>
  <si>
    <t>Cascade K-8 Community School</t>
  </si>
  <si>
    <t>Lake Forest Park Elementary</t>
  </si>
  <si>
    <t>Ridgecrest Elementary</t>
  </si>
  <si>
    <t>Briarcrest Elementary</t>
  </si>
  <si>
    <t>Echo Lake Elementary School</t>
  </si>
  <si>
    <t>Brookside Elementary</t>
  </si>
  <si>
    <t>Highland Terrace Elementary</t>
  </si>
  <si>
    <t>Shorecrest High School</t>
  </si>
  <si>
    <t>Kellogg Middle School</t>
  </si>
  <si>
    <t>Parkwood Elementary</t>
  </si>
  <si>
    <t>Melvin G Syre Elementary</t>
  </si>
  <si>
    <t>Albert Einstein Middle School</t>
  </si>
  <si>
    <t>Shorewood High School</t>
  </si>
  <si>
    <t>Meridian Park Elementary School</t>
  </si>
  <si>
    <t>Lake Washington School District</t>
  </si>
  <si>
    <t>Discovery School</t>
  </si>
  <si>
    <t>Explorer Community School</t>
  </si>
  <si>
    <t>Emerson K-12</t>
  </si>
  <si>
    <t>International Community School</t>
  </si>
  <si>
    <t>Environmental &amp; Adventure School</t>
  </si>
  <si>
    <t>Stella Schola</t>
  </si>
  <si>
    <t>Redmond Elementary</t>
  </si>
  <si>
    <t>Kirkland Middle School</t>
  </si>
  <si>
    <t>Lake Washington High</t>
  </si>
  <si>
    <t>Juanita Elementary</t>
  </si>
  <si>
    <t>Rose Hill Elementary</t>
  </si>
  <si>
    <t>Lakeview Elementary</t>
  </si>
  <si>
    <t>Redmond Middle School</t>
  </si>
  <si>
    <t>Twain Elementary</t>
  </si>
  <si>
    <t>Thoreau Elementary</t>
  </si>
  <si>
    <t>Redmond High</t>
  </si>
  <si>
    <t>Mann Elementary</t>
  </si>
  <si>
    <t>Audubon Elementary</t>
  </si>
  <si>
    <t>Finn Hill Middle School</t>
  </si>
  <si>
    <t>Bell Elementary</t>
  </si>
  <si>
    <t>Frost Elementary</t>
  </si>
  <si>
    <t>Rush Elementary</t>
  </si>
  <si>
    <t>Keller Elementary</t>
  </si>
  <si>
    <t>Rose Hill Middle School</t>
  </si>
  <si>
    <t>Sandburg Elementary</t>
  </si>
  <si>
    <t>Muir Elementary</t>
  </si>
  <si>
    <t>Juanita High</t>
  </si>
  <si>
    <t>Emerson High School</t>
  </si>
  <si>
    <t>Community School</t>
  </si>
  <si>
    <t>Kamiakin Middle School</t>
  </si>
  <si>
    <t>Kirk Elementary</t>
  </si>
  <si>
    <t>Dickinson Elementary</t>
  </si>
  <si>
    <t>Mead Elementary</t>
  </si>
  <si>
    <t>Rockwell Elementary</t>
  </si>
  <si>
    <t>Evergreen Middle School</t>
  </si>
  <si>
    <t>Northstar Middle School</t>
  </si>
  <si>
    <t>Alcott Elementary</t>
  </si>
  <si>
    <t>Smith Elementary</t>
  </si>
  <si>
    <t>Wilder Elementary</t>
  </si>
  <si>
    <t>Mcauliffe Elementary</t>
  </si>
  <si>
    <t>Inglewood Middle School</t>
  </si>
  <si>
    <t>Einstein Elementary</t>
  </si>
  <si>
    <t>Eastlake High School</t>
  </si>
  <si>
    <t>Blackwell Elementary</t>
  </si>
  <si>
    <t>Rosa Parks Elementary</t>
  </si>
  <si>
    <t>Renaissance School</t>
  </si>
  <si>
    <t>Carson Elementary</t>
  </si>
  <si>
    <t>Tesla STEM High School</t>
  </si>
  <si>
    <t>Kent School District</t>
  </si>
  <si>
    <t>Meridian Elementary School</t>
  </si>
  <si>
    <t>Kent-Meridian High School</t>
  </si>
  <si>
    <t>East Hill Elementary School</t>
  </si>
  <si>
    <t>Meridian Middle School</t>
  </si>
  <si>
    <t>Covington Elementary School</t>
  </si>
  <si>
    <t>Scenic Hill Elementary School</t>
  </si>
  <si>
    <t>Park Orchard Elementary School</t>
  </si>
  <si>
    <t>Lake Youngs Elementary School</t>
  </si>
  <si>
    <t>Pine Tree Elementary School</t>
  </si>
  <si>
    <t>Kentridge High School</t>
  </si>
  <si>
    <t>Cedar Valley Elementary School</t>
  </si>
  <si>
    <t>Springbrook Elementary School</t>
  </si>
  <si>
    <t>Fairwood Elementary School</t>
  </si>
  <si>
    <t>Soos Creek Elementary School</t>
  </si>
  <si>
    <t>Grass Lake Elementary School</t>
  </si>
  <si>
    <t>Meeker Middle School</t>
  </si>
  <si>
    <t>Crestwood Elementary School</t>
  </si>
  <si>
    <t>Mattson Middle School</t>
  </si>
  <si>
    <t>Kentwood High School</t>
  </si>
  <si>
    <t>Ridgewood Elementary School</t>
  </si>
  <si>
    <t>Martin Sortun Elementary School</t>
  </si>
  <si>
    <t>Jenkins Creek Elementary School</t>
  </si>
  <si>
    <t>Horizon Elementary School</t>
  </si>
  <si>
    <t>Carriage Crest Elementary School</t>
  </si>
  <si>
    <t>Neely O Brien Elementary School</t>
  </si>
  <si>
    <t>George T. Daniel Elementary School</t>
  </si>
  <si>
    <t>Sunrise Elementary School</t>
  </si>
  <si>
    <t>Cedar Heights Middle School</t>
  </si>
  <si>
    <t>Meadow Ridge Elementary School</t>
  </si>
  <si>
    <t>Sawyer Woods Elementary School</t>
  </si>
  <si>
    <t>Northwood Middle School</t>
  </si>
  <si>
    <t>Glenridge Elementary</t>
  </si>
  <si>
    <t>Kentlake High School</t>
  </si>
  <si>
    <t>Kent Elementary School</t>
  </si>
  <si>
    <t>Emerald Park Elementary School</t>
  </si>
  <si>
    <t>Millennium Elementary School</t>
  </si>
  <si>
    <t>Mill Creek Middle School</t>
  </si>
  <si>
    <t>iGrad</t>
  </si>
  <si>
    <t>The Outreach Program</t>
  </si>
  <si>
    <t>Northshore School District</t>
  </si>
  <si>
    <t>Kenmore Elementary</t>
  </si>
  <si>
    <t>Crystal Springs Elementary</t>
  </si>
  <si>
    <t>Bothell High School</t>
  </si>
  <si>
    <t>Arrowhead Elementary</t>
  </si>
  <si>
    <t>Cottage Lake Elementary</t>
  </si>
  <si>
    <t>Westhill Elementary</t>
  </si>
  <si>
    <t>Maywood Hills Elementary</t>
  </si>
  <si>
    <t>Kenmore Middle School</t>
  </si>
  <si>
    <t>Lockwood Elementary</t>
  </si>
  <si>
    <t>Moorlands Elementary</t>
  </si>
  <si>
    <t>Inglemoor HS</t>
  </si>
  <si>
    <t>Canyon Park Middle School</t>
  </si>
  <si>
    <t>Shelton View Elementary</t>
  </si>
  <si>
    <t>Woodin Elementary</t>
  </si>
  <si>
    <t>Leota Middle School</t>
  </si>
  <si>
    <t>Secondary Academy for Success</t>
  </si>
  <si>
    <t>Canyon Creek Elementary</t>
  </si>
  <si>
    <t>Northshore Middle School</t>
  </si>
  <si>
    <t>Wellington Elementary</t>
  </si>
  <si>
    <t>Hollywood Hill Elementary</t>
  </si>
  <si>
    <t>Woodinville HS</t>
  </si>
  <si>
    <t>Fernwood Elementary</t>
  </si>
  <si>
    <t>Frank Love Elementary</t>
  </si>
  <si>
    <t>Skyview Middle School</t>
  </si>
  <si>
    <t>Woodmoor Elementary</t>
  </si>
  <si>
    <t>East Ridge Elementary</t>
  </si>
  <si>
    <t>Kokanee Elementary</t>
  </si>
  <si>
    <t>Timbercrest Middle School</t>
  </si>
  <si>
    <t>Northshore Online School</t>
  </si>
  <si>
    <t>Summit Public School: Sierra</t>
  </si>
  <si>
    <t>Muckleshoot Indian Tribe</t>
  </si>
  <si>
    <t>Muckleshoot Tribal School</t>
  </si>
  <si>
    <t>Rainier Prep Charter School District</t>
  </si>
  <si>
    <t>Rainier Prep</t>
  </si>
  <si>
    <t>Bremerton School District</t>
  </si>
  <si>
    <t>Renaissance Alternative High School</t>
  </si>
  <si>
    <t>Bremerton Home Link Program</t>
  </si>
  <si>
    <t>West Hills S.T.E.M. Academy</t>
  </si>
  <si>
    <t>Crownhill Elementary School</t>
  </si>
  <si>
    <t>Bremerton High School</t>
  </si>
  <si>
    <t>Naval Avenue Elementary School</t>
  </si>
  <si>
    <t>Armin Jahr Elementary</t>
  </si>
  <si>
    <t>Kitsap Lake Elementary</t>
  </si>
  <si>
    <t>Mountain View Middle School</t>
  </si>
  <si>
    <t>Bainbridge Island School District</t>
  </si>
  <si>
    <t>Odyssey Multiage Program</t>
  </si>
  <si>
    <t>Mosaic Home Education Partnership</t>
  </si>
  <si>
    <t>Eagle Harbor High School</t>
  </si>
  <si>
    <t>Bainbridge Special Education Services</t>
  </si>
  <si>
    <t>Bainbridge High School</t>
  </si>
  <si>
    <t>Capt Johnston Blakely Elem Sch</t>
  </si>
  <si>
    <t>Ordway Elementary</t>
  </si>
  <si>
    <t>Woodward Middle School</t>
  </si>
  <si>
    <t>Sakai Intermediate</t>
  </si>
  <si>
    <t>North Kitsap School District</t>
  </si>
  <si>
    <t>Poulsbo Elementary School</t>
  </si>
  <si>
    <t>Poulsbo Middle School</t>
  </si>
  <si>
    <t>David Wolfle Elementary</t>
  </si>
  <si>
    <t>Hilder Pearson Elementary</t>
  </si>
  <si>
    <t>North Kitsap High School</t>
  </si>
  <si>
    <t>Suquamish Elementary School</t>
  </si>
  <si>
    <t>Kingston Middle School</t>
  </si>
  <si>
    <t>Vinland Elementary</t>
  </si>
  <si>
    <t>Richard Gordon Elementary</t>
  </si>
  <si>
    <t>Kingston High School</t>
  </si>
  <si>
    <t>Central Kitsap School District</t>
  </si>
  <si>
    <t>Central Kitsap High School</t>
  </si>
  <si>
    <t>Brownsville Elementary</t>
  </si>
  <si>
    <t>Central Kitsap Middle School</t>
  </si>
  <si>
    <t>Fairview Middle School</t>
  </si>
  <si>
    <t>Cottonwood Elementary School</t>
  </si>
  <si>
    <t>Esquire Hills Elementary</t>
  </si>
  <si>
    <t>Clear Creek Elementary School</t>
  </si>
  <si>
    <t>Olympic High School</t>
  </si>
  <si>
    <t>Silverdale Elementary</t>
  </si>
  <si>
    <t>Woodlands Elementary</t>
  </si>
  <si>
    <t>Ridgetop Middle School</t>
  </si>
  <si>
    <t>Cougar Valley Elementary</t>
  </si>
  <si>
    <t>Silver Ridge Elementary</t>
  </si>
  <si>
    <t>Green Mountain Elementary</t>
  </si>
  <si>
    <t>Emerald Heights Elementary</t>
  </si>
  <si>
    <t>Klahowya Secondary</t>
  </si>
  <si>
    <t>Pinecrest Elementary</t>
  </si>
  <si>
    <t>South Kitsap School District</t>
  </si>
  <si>
    <t>Explorer Academy</t>
  </si>
  <si>
    <t>South Kitsap High School</t>
  </si>
  <si>
    <t>Olalla Elementary School</t>
  </si>
  <si>
    <t>Discovery</t>
  </si>
  <si>
    <t>Manchester Elementary School</t>
  </si>
  <si>
    <t>Hidden Creek Elementary School</t>
  </si>
  <si>
    <t>Sidney Glen Elementary School</t>
  </si>
  <si>
    <t>Mullenix Ridge Elementary School</t>
  </si>
  <si>
    <t>Suquamish Tribal Education Department</t>
  </si>
  <si>
    <t>Chief Kitsap Academy</t>
  </si>
  <si>
    <t>Damman School District</t>
  </si>
  <si>
    <t>Damman Elementary</t>
  </si>
  <si>
    <t>Easton School District</t>
  </si>
  <si>
    <t>Easton School</t>
  </si>
  <si>
    <t>Thorp School District</t>
  </si>
  <si>
    <t>Thorp Elem &amp; Jr Sr High</t>
  </si>
  <si>
    <t>Ellensburg School District</t>
  </si>
  <si>
    <t>Morgan Middle School</t>
  </si>
  <si>
    <t>Ellensburg High School</t>
  </si>
  <si>
    <t>Mt. Stuart Elementary</t>
  </si>
  <si>
    <t>Valley View Elementary School</t>
  </si>
  <si>
    <t>Kittitas School District</t>
  </si>
  <si>
    <t>Kittitas Elementary School</t>
  </si>
  <si>
    <t>Kittitas High School</t>
  </si>
  <si>
    <t>Cle Elum-Roslyn School District</t>
  </si>
  <si>
    <t>Swiftwater Learning Center</t>
  </si>
  <si>
    <t>Cle Elum Roslyn Elementary</t>
  </si>
  <si>
    <t>Cle Elum Roslyn High School</t>
  </si>
  <si>
    <t>Walter Strom Middle School</t>
  </si>
  <si>
    <t>Wishram School District</t>
  </si>
  <si>
    <t>Wishram High And Elementary Schl</t>
  </si>
  <si>
    <t>Bickleton School District</t>
  </si>
  <si>
    <t>Bickleton Elementary &amp; High Schl</t>
  </si>
  <si>
    <t>Centerville School District</t>
  </si>
  <si>
    <t>Centerville Elementary</t>
  </si>
  <si>
    <t>Trout Lake School District</t>
  </si>
  <si>
    <t>Trout Lake School</t>
  </si>
  <si>
    <t>Trout Lake Elementary</t>
  </si>
  <si>
    <t>Glenwood School District</t>
  </si>
  <si>
    <t>Glenwood Elementary</t>
  </si>
  <si>
    <t>Glenwood Secondary</t>
  </si>
  <si>
    <t>Klickitat School District</t>
  </si>
  <si>
    <t>Klickitat Elem &amp; High</t>
  </si>
  <si>
    <t>Roosevelt School District</t>
  </si>
  <si>
    <t>Goldendale School District</t>
  </si>
  <si>
    <t>Goldendale Primary School</t>
  </si>
  <si>
    <t>Goldendale High School</t>
  </si>
  <si>
    <t>Goldendale Middle School</t>
  </si>
  <si>
    <t>White Salmon Valley School District</t>
  </si>
  <si>
    <t>Columbia High School</t>
  </si>
  <si>
    <t>Hulan L Whitson Elem</t>
  </si>
  <si>
    <t>Wayne M Henkle Middle School</t>
  </si>
  <si>
    <t>White Salmon Academy</t>
  </si>
  <si>
    <t>Wallace &amp; Priscilla Stevenson Intermediate School</t>
  </si>
  <si>
    <t>Lyle School District</t>
  </si>
  <si>
    <t>Dallesport Elementary</t>
  </si>
  <si>
    <t>Lyle High School</t>
  </si>
  <si>
    <t>Lyle Middle School</t>
  </si>
  <si>
    <t>Napavine School District</t>
  </si>
  <si>
    <t>Napavine Jr Sr High School</t>
  </si>
  <si>
    <t>Napavine Elementary</t>
  </si>
  <si>
    <t>Evaline School District</t>
  </si>
  <si>
    <t>Evaline Elementary School</t>
  </si>
  <si>
    <t>Mossyrock School District</t>
  </si>
  <si>
    <t>Mossyrock Elementary School</t>
  </si>
  <si>
    <t>Mossyrock Jr./Sr. High School</t>
  </si>
  <si>
    <t>Mossyrock Academy</t>
  </si>
  <si>
    <t>Morton School District</t>
  </si>
  <si>
    <t>Morton Elementary School</t>
  </si>
  <si>
    <t>Morton Junior-Senior High</t>
  </si>
  <si>
    <t>Adna School District</t>
  </si>
  <si>
    <t>Adna Elementary School</t>
  </si>
  <si>
    <t>Adna Middle/High School</t>
  </si>
  <si>
    <t>Winlock School District</t>
  </si>
  <si>
    <t>Winlock Miller Elementary</t>
  </si>
  <si>
    <t>Winlock Senior High</t>
  </si>
  <si>
    <t>Winlock Middle School</t>
  </si>
  <si>
    <t>Boistfort School District</t>
  </si>
  <si>
    <t>Boistfort Elem</t>
  </si>
  <si>
    <t>Toledo School District</t>
  </si>
  <si>
    <t>Toledo High School</t>
  </si>
  <si>
    <t>Toledo Elementary School</t>
  </si>
  <si>
    <t>Toledo Middle School</t>
  </si>
  <si>
    <t>Cowlitz Prairie Academy</t>
  </si>
  <si>
    <t>Onalaska School District</t>
  </si>
  <si>
    <t>Onalaska High School</t>
  </si>
  <si>
    <t>Onalaska Elementary School</t>
  </si>
  <si>
    <t xml:space="preserve">Onalaska Middle School </t>
  </si>
  <si>
    <t>Pe Ell School District</t>
  </si>
  <si>
    <t>Pe Ell School</t>
  </si>
  <si>
    <t>Chehalis School District</t>
  </si>
  <si>
    <t>W F West High School</t>
  </si>
  <si>
    <t>Chehalis Middle School</t>
  </si>
  <si>
    <t>Lewis County Alternative School</t>
  </si>
  <si>
    <t>White Pass School District</t>
  </si>
  <si>
    <t>White Pass Jr. Sr. High School</t>
  </si>
  <si>
    <t>White Pass Elementary School</t>
  </si>
  <si>
    <t>Centralia School District</t>
  </si>
  <si>
    <t>Centralia High School</t>
  </si>
  <si>
    <t>Edison Elementary</t>
  </si>
  <si>
    <t>Oakview Elementary School</t>
  </si>
  <si>
    <t>Fords Prairie Elementary</t>
  </si>
  <si>
    <t>Jefferson Lincoln Elementary</t>
  </si>
  <si>
    <t>Centralia Middle School</t>
  </si>
  <si>
    <t>Futurus High School</t>
  </si>
  <si>
    <t>Sprague School District</t>
  </si>
  <si>
    <t>Sprague High School</t>
  </si>
  <si>
    <t>Sprague Elementary</t>
  </si>
  <si>
    <t>Reardan-Edwall School District</t>
  </si>
  <si>
    <t>Reardan Middle-Senior High School</t>
  </si>
  <si>
    <t>Reardan Elementary School</t>
  </si>
  <si>
    <t>Almira School District</t>
  </si>
  <si>
    <t>Almira Elementary School</t>
  </si>
  <si>
    <t>Creston School District</t>
  </si>
  <si>
    <t>Creston Elementary</t>
  </si>
  <si>
    <t>Creston Jr-Sr High School</t>
  </si>
  <si>
    <t>Odessa School District</t>
  </si>
  <si>
    <t>Odessa High School</t>
  </si>
  <si>
    <t>P C Jantz Elementary</t>
  </si>
  <si>
    <t>Wilbur School District</t>
  </si>
  <si>
    <t>Wilbur Secondary School</t>
  </si>
  <si>
    <t>Wilbur Elementary School</t>
  </si>
  <si>
    <t>Harrington School District</t>
  </si>
  <si>
    <t>Harrington Elementary School</t>
  </si>
  <si>
    <t>Harrington High School</t>
  </si>
  <si>
    <t>Davenport School District</t>
  </si>
  <si>
    <t>Davenport Elementary</t>
  </si>
  <si>
    <t>Davenport Senior High School</t>
  </si>
  <si>
    <t>Southside School District</t>
  </si>
  <si>
    <t>Southside Elementary</t>
  </si>
  <si>
    <t>Grapeview School District</t>
  </si>
  <si>
    <t>Grapeview Elementary &amp; Middle School</t>
  </si>
  <si>
    <t>Shelton School District</t>
  </si>
  <si>
    <t>Evergreen Elementary School</t>
  </si>
  <si>
    <t>Shelton High School</t>
  </si>
  <si>
    <t>Bordeaux Elementary School</t>
  </si>
  <si>
    <t>Oakland Bay Junior High School</t>
  </si>
  <si>
    <t>Mary M Knight School District</t>
  </si>
  <si>
    <t>Mary M. Knight School</t>
  </si>
  <si>
    <t>Pioneer School District</t>
  </si>
  <si>
    <t>North Mason School District</t>
  </si>
  <si>
    <t>James A. Taylor High School</t>
  </si>
  <si>
    <t>North Mason Homelink Program</t>
  </si>
  <si>
    <t>Belfair Elementary</t>
  </si>
  <si>
    <t>Hawkins Middle School</t>
  </si>
  <si>
    <t>North Mason Senior High School</t>
  </si>
  <si>
    <t>Sand Hill Elementary</t>
  </si>
  <si>
    <t>Hood Canal School District</t>
  </si>
  <si>
    <t>Nespelem School District</t>
  </si>
  <si>
    <t>Nespelem Elementary</t>
  </si>
  <si>
    <t>Omak School District</t>
  </si>
  <si>
    <t>Omak High School</t>
  </si>
  <si>
    <t>N Omak Elementary</t>
  </si>
  <si>
    <t>E Omak Elementary</t>
  </si>
  <si>
    <t>Omak Middle School</t>
  </si>
  <si>
    <t>Washington Virtual Academy Omak Elementary</t>
  </si>
  <si>
    <t>Washington Virtual Academy Omak Middle School</t>
  </si>
  <si>
    <t>Washington Virtual Academy Omak High School</t>
  </si>
  <si>
    <t>Okanogan School District</t>
  </si>
  <si>
    <t>Okanogan Alternative High School</t>
  </si>
  <si>
    <t>Okanogan Middle School</t>
  </si>
  <si>
    <t>Okanogan High School</t>
  </si>
  <si>
    <t>Grainger Elementary</t>
  </si>
  <si>
    <t>Okanogan Outreach Alternative School</t>
  </si>
  <si>
    <t>Brewster School District</t>
  </si>
  <si>
    <t>Brewster High School</t>
  </si>
  <si>
    <t>Brewster Elementary School</t>
  </si>
  <si>
    <t>Brewster Middle School</t>
  </si>
  <si>
    <t>Brewster Alternative School</t>
  </si>
  <si>
    <t>Pateros School District</t>
  </si>
  <si>
    <t>Pateros Elementary</t>
  </si>
  <si>
    <t>Pateros High School</t>
  </si>
  <si>
    <t>Methow Valley School District</t>
  </si>
  <si>
    <t>Home School Experience</t>
  </si>
  <si>
    <t>Liberty Bell Jr Sr High</t>
  </si>
  <si>
    <t>Methow Valley Elementary</t>
  </si>
  <si>
    <t>Tonasket School District</t>
  </si>
  <si>
    <t>Tonasket High School</t>
  </si>
  <si>
    <t>Tonasket Elementary School</t>
  </si>
  <si>
    <t>Tonasket Middle School</t>
  </si>
  <si>
    <t>Oroville School District</t>
  </si>
  <si>
    <t>Oroville Elementary</t>
  </si>
  <si>
    <t>Oroville Middle-High School</t>
  </si>
  <si>
    <t>Ocean Beach School District</t>
  </si>
  <si>
    <t>Hilltop School</t>
  </si>
  <si>
    <t>Long Beach Elementary School</t>
  </si>
  <si>
    <t>Ocean Park Elementary</t>
  </si>
  <si>
    <t>Ilwaco High School</t>
  </si>
  <si>
    <t>Raymond School District</t>
  </si>
  <si>
    <t>Raymond Jr Sr High School</t>
  </si>
  <si>
    <t>Raymond Elementary School</t>
  </si>
  <si>
    <t>South Bend School District</t>
  </si>
  <si>
    <t>South Bend High School</t>
  </si>
  <si>
    <t>Naselle-Grays River Valley School District</t>
  </si>
  <si>
    <t>Naselle Elementary</t>
  </si>
  <si>
    <t>Naselle Jr Sr High Schools</t>
  </si>
  <si>
    <t>Willapa Valley School District</t>
  </si>
  <si>
    <t>Willapa Valley Middle-High</t>
  </si>
  <si>
    <t>Willapa Elementary</t>
  </si>
  <si>
    <t>North River School District</t>
  </si>
  <si>
    <t>North River School</t>
  </si>
  <si>
    <t>Newport School District</t>
  </si>
  <si>
    <t>Newport High School</t>
  </si>
  <si>
    <t>Sadie Halstead Middle School</t>
  </si>
  <si>
    <t>Stratton Elementary</t>
  </si>
  <si>
    <t>Pend Oreille River School</t>
  </si>
  <si>
    <t>Cusick School District</t>
  </si>
  <si>
    <t>Cusick Jr Sr High School</t>
  </si>
  <si>
    <t>Bess Herian Elementary</t>
  </si>
  <si>
    <t>Selkirk School District</t>
  </si>
  <si>
    <t>Selkirk Elementary</t>
  </si>
  <si>
    <t>Selkirk Middle School</t>
  </si>
  <si>
    <t>Selkirk High School</t>
  </si>
  <si>
    <t>Steilacoom Hist. School District</t>
  </si>
  <si>
    <t>Anderson Island Elementary</t>
  </si>
  <si>
    <t>Pioneer Middle</t>
  </si>
  <si>
    <t>Saltars Point Elementary</t>
  </si>
  <si>
    <t>Steilacoom High</t>
  </si>
  <si>
    <t>Chloe Clark Elementary</t>
  </si>
  <si>
    <t>Puyallup School District</t>
  </si>
  <si>
    <t>Puyallup High School</t>
  </si>
  <si>
    <t>Stewart Elementary</t>
  </si>
  <si>
    <t>Meeker Elementary</t>
  </si>
  <si>
    <t>Waller Road Elementary</t>
  </si>
  <si>
    <t>Firgrove Elementary</t>
  </si>
  <si>
    <t>Spinning Elementary</t>
  </si>
  <si>
    <t>Maplewood Elementary</t>
  </si>
  <si>
    <t>Woodland Elementary</t>
  </si>
  <si>
    <t>Edgemont Jr High</t>
  </si>
  <si>
    <t>Karshner Elementary</t>
  </si>
  <si>
    <t>Kalles Junior High</t>
  </si>
  <si>
    <t>Aylen Jr High</t>
  </si>
  <si>
    <t>Fruitland Elementary</t>
  </si>
  <si>
    <t>Wildwood Elementary</t>
  </si>
  <si>
    <t>Mt View Elementary</t>
  </si>
  <si>
    <t>Rogers High School</t>
  </si>
  <si>
    <t>Ballou Jr High</t>
  </si>
  <si>
    <t>Northwood Elementary</t>
  </si>
  <si>
    <t>Walker High School</t>
  </si>
  <si>
    <t>Chief Leschi Schools</t>
  </si>
  <si>
    <t>Pope Elementary</t>
  </si>
  <si>
    <t>Ferrucci Jr High</t>
  </si>
  <si>
    <t>Brouillet Elementary</t>
  </si>
  <si>
    <t>Shaw Road Elementary</t>
  </si>
  <si>
    <t>Stahl Junior High</t>
  </si>
  <si>
    <t>Zeiger Elementary</t>
  </si>
  <si>
    <t>Emerald Ridge High School</t>
  </si>
  <si>
    <t>Edgerton Elementary</t>
  </si>
  <si>
    <t>Glacier View Junior High</t>
  </si>
  <si>
    <t>Puyallup Parent Partnership Program</t>
  </si>
  <si>
    <t>Tacoma School District</t>
  </si>
  <si>
    <t>Tacoma School of the Arts</t>
  </si>
  <si>
    <t>Roosevelt</t>
  </si>
  <si>
    <t>Arlington</t>
  </si>
  <si>
    <t>Oakland High School</t>
  </si>
  <si>
    <t>Angelo Giaudrone Middle School</t>
  </si>
  <si>
    <t>Science and Math Institute</t>
  </si>
  <si>
    <t>First Creek Middle School</t>
  </si>
  <si>
    <t>Carbonado School District</t>
  </si>
  <si>
    <t>Carbonado Historical School 19</t>
  </si>
  <si>
    <t>University Place School District</t>
  </si>
  <si>
    <t>University Place Primary</t>
  </si>
  <si>
    <t>Curtis Junior High</t>
  </si>
  <si>
    <t>Narrows View Intermediate</t>
  </si>
  <si>
    <t>Curtis Senior High</t>
  </si>
  <si>
    <t>Sunset Primary</t>
  </si>
  <si>
    <t>Chambers Elementary</t>
  </si>
  <si>
    <t>Drum Intermediate</t>
  </si>
  <si>
    <t>Evergreen Primary</t>
  </si>
  <si>
    <t>Sumner School District</t>
  </si>
  <si>
    <t>Maple Lawn Elementary</t>
  </si>
  <si>
    <t>Sumner High School</t>
  </si>
  <si>
    <t>Bonney Lake Elementary</t>
  </si>
  <si>
    <t>Eismann Elementary</t>
  </si>
  <si>
    <t>Sumner Middle School</t>
  </si>
  <si>
    <t>Lakeridge Middle School</t>
  </si>
  <si>
    <t>Victor Falls Elementary</t>
  </si>
  <si>
    <t>Emerald Hills Elementary</t>
  </si>
  <si>
    <t>Liberty Ridge Elementary</t>
  </si>
  <si>
    <t>Crestwood Elementary</t>
  </si>
  <si>
    <t>Daffodil Valley Elementary</t>
  </si>
  <si>
    <t>Bonney Lake High School</t>
  </si>
  <si>
    <t>Dieringer School District</t>
  </si>
  <si>
    <t>Lake Tapps Elementary</t>
  </si>
  <si>
    <t>North Tapps Middle School</t>
  </si>
  <si>
    <t>Dieringer Heights Elementary</t>
  </si>
  <si>
    <t>Orting School District</t>
  </si>
  <si>
    <t>Orting High School</t>
  </si>
  <si>
    <t>Orting Middle School</t>
  </si>
  <si>
    <t>Ptarmigan Ridge Elementary School</t>
  </si>
  <si>
    <t>Clover Park School District</t>
  </si>
  <si>
    <t>Alfaretta House</t>
  </si>
  <si>
    <t>Special Education Services/relife</t>
  </si>
  <si>
    <t>Park Lodge Elementary School</t>
  </si>
  <si>
    <t>Clover Park High School</t>
  </si>
  <si>
    <t>Tillicum Elementary School</t>
  </si>
  <si>
    <t>Lakeview Hope Academy</t>
  </si>
  <si>
    <t>Custer Elementary School</t>
  </si>
  <si>
    <t>Idlewild Elementary School</t>
  </si>
  <si>
    <t>Hudtloff Middle School</t>
  </si>
  <si>
    <t>Tyee Park Elementary School</t>
  </si>
  <si>
    <t>Hillside Elementary School</t>
  </si>
  <si>
    <t>Lake Louise Elementary School</t>
  </si>
  <si>
    <t>Beachwood Elementary School</t>
  </si>
  <si>
    <t>Dower Elementary School</t>
  </si>
  <si>
    <t>Lakes High School</t>
  </si>
  <si>
    <t>Carter Lake Elementary School</t>
  </si>
  <si>
    <t>Lochburn Middle School</t>
  </si>
  <si>
    <t>Oakbrook Elementary School</t>
  </si>
  <si>
    <t>Harrison Prep School</t>
  </si>
  <si>
    <t>Transition Day Students</t>
  </si>
  <si>
    <t>Meriwether Elementary School</t>
  </si>
  <si>
    <t>Rainier Elementary School</t>
  </si>
  <si>
    <t>Four Heroes Elementary</t>
  </si>
  <si>
    <t>CPSD Open Doors Program</t>
  </si>
  <si>
    <t>Peninsula School District</t>
  </si>
  <si>
    <t>Henderson Bay Alt High School</t>
  </si>
  <si>
    <t>Goodman Middle School</t>
  </si>
  <si>
    <t>Peninsula High School</t>
  </si>
  <si>
    <t>Harbor Heights Elementary School</t>
  </si>
  <si>
    <t>Evergreen Elementary</t>
  </si>
  <si>
    <t>Vaughn Elementary School</t>
  </si>
  <si>
    <t>Artondale Elementary School</t>
  </si>
  <si>
    <t>Purdy Elementary School</t>
  </si>
  <si>
    <t>Discovery Elementary School</t>
  </si>
  <si>
    <t>Gig Harbor High</t>
  </si>
  <si>
    <t>Key Peninsula Middle School</t>
  </si>
  <si>
    <t>Minter Creek Elementary</t>
  </si>
  <si>
    <t>Kopachuck Middle School</t>
  </si>
  <si>
    <t>Voyager Elementary</t>
  </si>
  <si>
    <t>Harbor Ridge Middle School</t>
  </si>
  <si>
    <t>Franklin Pierce School District</t>
  </si>
  <si>
    <t>Collins Elementary</t>
  </si>
  <si>
    <t>Midland Elementary</t>
  </si>
  <si>
    <t>Central Avenue Elementary</t>
  </si>
  <si>
    <t>Franklin Pierce High School</t>
  </si>
  <si>
    <t>James Sales Elementary</t>
  </si>
  <si>
    <t>Harvard Elementary</t>
  </si>
  <si>
    <t>Brookdale Elementary</t>
  </si>
  <si>
    <t>Morris Ford Middle School</t>
  </si>
  <si>
    <t>Christensen Elementary</t>
  </si>
  <si>
    <t>Perry G Keithley Middle School</t>
  </si>
  <si>
    <t>Elmhurst Elementary School</t>
  </si>
  <si>
    <t>Washington High School</t>
  </si>
  <si>
    <t>Bethel School District</t>
  </si>
  <si>
    <t>Challenger High School</t>
  </si>
  <si>
    <t>Spanaway Elementary</t>
  </si>
  <si>
    <t>Roy Elementary</t>
  </si>
  <si>
    <t>Clover Creek Elementary</t>
  </si>
  <si>
    <t>Kapowsin Elementary</t>
  </si>
  <si>
    <t>Bethel High School</t>
  </si>
  <si>
    <t>Elk Plain School of Choice</t>
  </si>
  <si>
    <t>Bethel Middle School</t>
  </si>
  <si>
    <t>Chester H Thompson Elementary</t>
  </si>
  <si>
    <t>Spanaway Middle School</t>
  </si>
  <si>
    <t>Naches Trail Elementary</t>
  </si>
  <si>
    <t>Shining Mountain Elementary</t>
  </si>
  <si>
    <t>Spanaway Lake High School</t>
  </si>
  <si>
    <t>Cedarcrest Middle School</t>
  </si>
  <si>
    <t>Rocky Ridge Elementary</t>
  </si>
  <si>
    <t>Camas Prairie Elementary</t>
  </si>
  <si>
    <t>Graham Elementary</t>
  </si>
  <si>
    <t>Centennial Elementary Bethel</t>
  </si>
  <si>
    <t>Pioneer Valley Elementary</t>
  </si>
  <si>
    <t>North Star Elementary</t>
  </si>
  <si>
    <t>Cougar Mountain Middle School</t>
  </si>
  <si>
    <t>Graham Kapowsin High School</t>
  </si>
  <si>
    <t>Frederickson Elementary</t>
  </si>
  <si>
    <t>Nelson Elementary School</t>
  </si>
  <si>
    <t>Acceleration Academy</t>
  </si>
  <si>
    <t>Pierce County Skills Center</t>
  </si>
  <si>
    <t>Eatonville School District</t>
  </si>
  <si>
    <t>Eatonville Elementary School</t>
  </si>
  <si>
    <t>Eatonville High School</t>
  </si>
  <si>
    <t>Weyerhaeuser Elementary</t>
  </si>
  <si>
    <t>Columbia Crest A-STEM Academy</t>
  </si>
  <si>
    <t>Eatonville Middle School</t>
  </si>
  <si>
    <t>New Beginnings</t>
  </si>
  <si>
    <t>White River School District</t>
  </si>
  <si>
    <t>Elk Ridge Elementary</t>
  </si>
  <si>
    <t>Glacier Middle School</t>
  </si>
  <si>
    <t>Wilkeson Elementary School</t>
  </si>
  <si>
    <t>Foothills Elementary</t>
  </si>
  <si>
    <t>Mountain Meadow Elementary</t>
  </si>
  <si>
    <t>White River High School</t>
  </si>
  <si>
    <t>White River Reengagement Program</t>
  </si>
  <si>
    <t>Fife School District</t>
  </si>
  <si>
    <t>Fife High School</t>
  </si>
  <si>
    <t>Discovery Primary School</t>
  </si>
  <si>
    <t>Surprise Lake Middle School</t>
  </si>
  <si>
    <t>Hedden Elementary School</t>
  </si>
  <si>
    <t>Columbia Junior High School</t>
  </si>
  <si>
    <t>Shaw Island School District</t>
  </si>
  <si>
    <t>Shaw Island Elementary School</t>
  </si>
  <si>
    <t>Orcas Island School District</t>
  </si>
  <si>
    <t>OASIS K-12</t>
  </si>
  <si>
    <t>Orcas Island Elementary School</t>
  </si>
  <si>
    <t>Orcas Island High School</t>
  </si>
  <si>
    <t>Waldron Island School</t>
  </si>
  <si>
    <t>Orcas Island Middle School</t>
  </si>
  <si>
    <t>Lopez School District</t>
  </si>
  <si>
    <t>Lopez Middle High School</t>
  </si>
  <si>
    <t>Lopez Elementary School</t>
  </si>
  <si>
    <t>Decatur Elementary</t>
  </si>
  <si>
    <t>San Juan Island School District</t>
  </si>
  <si>
    <t>Griffin Bay School</t>
  </si>
  <si>
    <t>Friday Harbor Elementary School</t>
  </si>
  <si>
    <t>Friday Harbor High School</t>
  </si>
  <si>
    <t>Friday Harbor Middle School</t>
  </si>
  <si>
    <t>Concrete School District</t>
  </si>
  <si>
    <t>Concrete Elementary</t>
  </si>
  <si>
    <t>Concrete High School</t>
  </si>
  <si>
    <t>Burlington-Edison School District</t>
  </si>
  <si>
    <t>Burlington-Edison Alternative School</t>
  </si>
  <si>
    <t>Burlington Edison High School</t>
  </si>
  <si>
    <t>Edison Elementary - Burlington/Edison</t>
  </si>
  <si>
    <t>Allen Elementary</t>
  </si>
  <si>
    <t>Bay View Elementary</t>
  </si>
  <si>
    <t>Sedro-Woolley School District</t>
  </si>
  <si>
    <t>State Street High School</t>
  </si>
  <si>
    <t>Sedro Woolley Senior High School</t>
  </si>
  <si>
    <t>Big Lake Elementary School</t>
  </si>
  <si>
    <t>Lyman Elementary School</t>
  </si>
  <si>
    <t>Mary Purcell Elementary School</t>
  </si>
  <si>
    <t>Samish Elementary School</t>
  </si>
  <si>
    <t>Clear Lake Elementary School</t>
  </si>
  <si>
    <t>Anacortes School District</t>
  </si>
  <si>
    <t>Anacortes High School</t>
  </si>
  <si>
    <t>Anacortes Middle School</t>
  </si>
  <si>
    <t>Mount Erie Elementary</t>
  </si>
  <si>
    <t>Fidalgo Elementary</t>
  </si>
  <si>
    <t>Island View Elementary</t>
  </si>
  <si>
    <t>Cap Sante High School</t>
  </si>
  <si>
    <t>La Conner School District</t>
  </si>
  <si>
    <t>La Conner High School</t>
  </si>
  <si>
    <t>La Conner Elementary</t>
  </si>
  <si>
    <t>La Conner Middle</t>
  </si>
  <si>
    <t>Conway School District</t>
  </si>
  <si>
    <t>Conway School</t>
  </si>
  <si>
    <t>Mount Vernon School District</t>
  </si>
  <si>
    <t>Mount Vernon High School</t>
  </si>
  <si>
    <t>Madison Elementary</t>
  </si>
  <si>
    <t>La Venture Middle School</t>
  </si>
  <si>
    <t>Mount Vernon Special Ed</t>
  </si>
  <si>
    <t>Little Mountain Elementary</t>
  </si>
  <si>
    <t>Mount Baker Middle School</t>
  </si>
  <si>
    <t>Mount Vernon Open Doors</t>
  </si>
  <si>
    <t>Northwest Career &amp; Technical Academy</t>
  </si>
  <si>
    <t>Skamania School District</t>
  </si>
  <si>
    <t>Skamania Elementary</t>
  </si>
  <si>
    <t>Mount Pleasant School District</t>
  </si>
  <si>
    <t>Mount Pleasant School</t>
  </si>
  <si>
    <t>Mill A School District</t>
  </si>
  <si>
    <t>Mill A Elementary School</t>
  </si>
  <si>
    <t>Stevenson-Carson School District</t>
  </si>
  <si>
    <t>Stevenson High School</t>
  </si>
  <si>
    <t>Wind River Middle School</t>
  </si>
  <si>
    <t>Everett School District</t>
  </si>
  <si>
    <t>Port Gardner</t>
  </si>
  <si>
    <t>Garfield Elementary School</t>
  </si>
  <si>
    <t>Everett High School</t>
  </si>
  <si>
    <t>North Middle School</t>
  </si>
  <si>
    <t>Silver Lake Elementary - Everett</t>
  </si>
  <si>
    <t>Jackson Elementary School</t>
  </si>
  <si>
    <t>Lowell Elementary - Everett</t>
  </si>
  <si>
    <t>Hawthorne Elementary School - Everett</t>
  </si>
  <si>
    <t>View Ridge Elementary</t>
  </si>
  <si>
    <t>Monroe Elementary</t>
  </si>
  <si>
    <t>Eisenhower Middle School</t>
  </si>
  <si>
    <t>Woodside Elementary</t>
  </si>
  <si>
    <t>Sequoia High School</t>
  </si>
  <si>
    <t>Silver Firs Elementary</t>
  </si>
  <si>
    <t>Mill Creek Elementary</t>
  </si>
  <si>
    <t>Heatherwood Middle School</t>
  </si>
  <si>
    <t>Cedar Wood Elementary</t>
  </si>
  <si>
    <t>Gateway Middle School</t>
  </si>
  <si>
    <t>Henry M. Jackson High School</t>
  </si>
  <si>
    <t>Penny Creek Elementary</t>
  </si>
  <si>
    <t>Forest View Elementary School</t>
  </si>
  <si>
    <t>Everett Reengagement Academy</t>
  </si>
  <si>
    <t>Lake Stevens School District</t>
  </si>
  <si>
    <t>Homelink</t>
  </si>
  <si>
    <t>Lake Stevens Sr High School</t>
  </si>
  <si>
    <t>Mt. Pilchuck Elementary School</t>
  </si>
  <si>
    <t>Hillcrest Elementary School</t>
  </si>
  <si>
    <t>Lake Stevens Middle School</t>
  </si>
  <si>
    <t>North Lake Middle School</t>
  </si>
  <si>
    <t>Skyline Elementary</t>
  </si>
  <si>
    <t>Cavelero Mid High School</t>
  </si>
  <si>
    <t>Mukilteo School District</t>
  </si>
  <si>
    <t>Fairmount Elementary</t>
  </si>
  <si>
    <t>Olympic View Middle School</t>
  </si>
  <si>
    <t>Olivia Park Elementary</t>
  </si>
  <si>
    <t>Serene Lake Elementary</t>
  </si>
  <si>
    <t>Mariner High School</t>
  </si>
  <si>
    <t>Mukilteo Elementary</t>
  </si>
  <si>
    <t>Picnic Point Elementary</t>
  </si>
  <si>
    <t>Explorer Middle School</t>
  </si>
  <si>
    <t>ACES High School</t>
  </si>
  <si>
    <t>Columbia Elementary</t>
  </si>
  <si>
    <t>Horizon Elementary</t>
  </si>
  <si>
    <t>Voyager Middle School</t>
  </si>
  <si>
    <t>Harbour Pointe Middle School</t>
  </si>
  <si>
    <t>Kamiak High School</t>
  </si>
  <si>
    <t>Endeavour Elementary</t>
  </si>
  <si>
    <t>Odyssey Elementary</t>
  </si>
  <si>
    <t>Lake Stickney Elementary School</t>
  </si>
  <si>
    <t>Edmonds School District</t>
  </si>
  <si>
    <t>Edmonds eLearning Academy</t>
  </si>
  <si>
    <t>Challenge Elementary</t>
  </si>
  <si>
    <t>Maplewood Parent Coop</t>
  </si>
  <si>
    <t>Edmonds Heights K-12</t>
  </si>
  <si>
    <t>Martha Lake Elementary</t>
  </si>
  <si>
    <t>Terrace Park Elementary</t>
  </si>
  <si>
    <t>Lynndale Elementary</t>
  </si>
  <si>
    <t>Edmonds Woodway High School</t>
  </si>
  <si>
    <t>Westgate Elementary</t>
  </si>
  <si>
    <t>Mountlake Terrace Elementary</t>
  </si>
  <si>
    <t>Beverly Elementary</t>
  </si>
  <si>
    <t>Mountlake Terrace High School</t>
  </si>
  <si>
    <t>Cedar Way Elementary</t>
  </si>
  <si>
    <t>Meadowdale Middle School</t>
  </si>
  <si>
    <t>Spruce Elementary</t>
  </si>
  <si>
    <t>Seaview Elementary</t>
  </si>
  <si>
    <t>Meadowdale High School</t>
  </si>
  <si>
    <t>Lynnwood Elementary</t>
  </si>
  <si>
    <t>Meadowdale Elementary</t>
  </si>
  <si>
    <t>Chase Lake Elementary</t>
  </si>
  <si>
    <t>Brier Elementary</t>
  </si>
  <si>
    <t>Alderwood Middle School</t>
  </si>
  <si>
    <t>Sherwood Elementary</t>
  </si>
  <si>
    <t>Edmonds Elementary</t>
  </si>
  <si>
    <t>Hazelwood Elementary</t>
  </si>
  <si>
    <t>Oak Heights Elementary</t>
  </si>
  <si>
    <t>Brier Terrace Middle School</t>
  </si>
  <si>
    <t>College Place Elementary</t>
  </si>
  <si>
    <t>College Place Middle School</t>
  </si>
  <si>
    <t>Lynnwood High School</t>
  </si>
  <si>
    <t>Scriber Lake High School</t>
  </si>
  <si>
    <t>Edmonds Career Access Program</t>
  </si>
  <si>
    <t>Arlington School District</t>
  </si>
  <si>
    <t>Arlington High School</t>
  </si>
  <si>
    <t>Post Middle School</t>
  </si>
  <si>
    <t>Presidents Elementary</t>
  </si>
  <si>
    <t>Weston High School</t>
  </si>
  <si>
    <t>Eagle Creek Elementary</t>
  </si>
  <si>
    <t>Kent Prairie Elementary</t>
  </si>
  <si>
    <t>Haller Middle School</t>
  </si>
  <si>
    <t>Marysville School District</t>
  </si>
  <si>
    <t>10th Street School</t>
  </si>
  <si>
    <t>Heritage School</t>
  </si>
  <si>
    <t>School Home Partnership Program</t>
  </si>
  <si>
    <t>Marysville Coop Program</t>
  </si>
  <si>
    <t>Shoultes Elementary</t>
  </si>
  <si>
    <t>Sunnyside Elementary</t>
  </si>
  <si>
    <t>Pinewood Elementary</t>
  </si>
  <si>
    <t>Liberty Elementary</t>
  </si>
  <si>
    <t>Marshall Elementary</t>
  </si>
  <si>
    <t>Kellogg Marsh Elementary School</t>
  </si>
  <si>
    <t>Cedarcrest School</t>
  </si>
  <si>
    <t>Allen Creek Elementary School</t>
  </si>
  <si>
    <t>Grove Elementary</t>
  </si>
  <si>
    <t>Marysville Pilchuck High School</t>
  </si>
  <si>
    <t>Quil Ceda Tulalip Elementary</t>
  </si>
  <si>
    <t>Marysville NWESD 189 Youth Engagement</t>
  </si>
  <si>
    <t>Index School District</t>
  </si>
  <si>
    <t>Index Elementary School</t>
  </si>
  <si>
    <t>Monroe School District</t>
  </si>
  <si>
    <t>Out Of District Special Ed</t>
  </si>
  <si>
    <t>Sky Valley Education Center</t>
  </si>
  <si>
    <t>Leaders In Learning</t>
  </si>
  <si>
    <t>Maltby Elementary</t>
  </si>
  <si>
    <t>Frank Wagner Elementary</t>
  </si>
  <si>
    <t>Salem Woods Elementary School</t>
  </si>
  <si>
    <t>Chain Lake Elementary School</t>
  </si>
  <si>
    <t>Monroe High School</t>
  </si>
  <si>
    <t>Hidden River Middle School</t>
  </si>
  <si>
    <t>Fryelands Elementary</t>
  </si>
  <si>
    <t>Park Place Middle School</t>
  </si>
  <si>
    <t>Snohomish School District</t>
  </si>
  <si>
    <t>Snohomish Center</t>
  </si>
  <si>
    <t>Machias Elementary</t>
  </si>
  <si>
    <t>Snohomish High School</t>
  </si>
  <si>
    <t>Central Elementary</t>
  </si>
  <si>
    <t>Cathcart Elementary</t>
  </si>
  <si>
    <t>Riverview Elementary</t>
  </si>
  <si>
    <t>High School Re Entry</t>
  </si>
  <si>
    <t>Valley View Middle School</t>
  </si>
  <si>
    <t>Seattle Hill Elementary</t>
  </si>
  <si>
    <t>Dutch Hill Elementary</t>
  </si>
  <si>
    <t>AIM High School</t>
  </si>
  <si>
    <t>Totem Falls</t>
  </si>
  <si>
    <t>Centennial Middle School</t>
  </si>
  <si>
    <t>Little Cedars Elementary School</t>
  </si>
  <si>
    <t>Glacier Peak High School</t>
  </si>
  <si>
    <t>Lakewood School District</t>
  </si>
  <si>
    <t>Lakewood Elementary School</t>
  </si>
  <si>
    <t>Lakewood Middle School</t>
  </si>
  <si>
    <t>Lakewood High School</t>
  </si>
  <si>
    <t>English Crossing Elementary</t>
  </si>
  <si>
    <t>Cougar Creek Elementary School</t>
  </si>
  <si>
    <t>Sultan School District</t>
  </si>
  <si>
    <t>Sultan Middle School</t>
  </si>
  <si>
    <t>Sultan Elementary School</t>
  </si>
  <si>
    <t>Sultan Senior High School</t>
  </si>
  <si>
    <t>Gold Bar Elementary</t>
  </si>
  <si>
    <t>Open Doors Youth Reengagement Sultan</t>
  </si>
  <si>
    <t>Darrington School District</t>
  </si>
  <si>
    <t>Darrington Elementary School</t>
  </si>
  <si>
    <t>Granite Falls School District</t>
  </si>
  <si>
    <t>Granite Falls High School</t>
  </si>
  <si>
    <t>Granite Falls Middle School</t>
  </si>
  <si>
    <t>Mountain Way Elementary</t>
  </si>
  <si>
    <t>Monte Cristo Elementary</t>
  </si>
  <si>
    <t>Crossroads High School</t>
  </si>
  <si>
    <t>Granite Falls Open Doors</t>
  </si>
  <si>
    <t>Stanwood-Camano School District</t>
  </si>
  <si>
    <t>Lincoln Hill High School</t>
  </si>
  <si>
    <t>Stanwood Middle School</t>
  </si>
  <si>
    <t>Stanwood High School</t>
  </si>
  <si>
    <t>Stanwood Elementary School</t>
  </si>
  <si>
    <t>Twin City Elementary</t>
  </si>
  <si>
    <t>Port Susan Middle School</t>
  </si>
  <si>
    <t>Cedarhome Elementary School</t>
  </si>
  <si>
    <t>Utsalady Elementary</t>
  </si>
  <si>
    <t>Elger Bay Elementary</t>
  </si>
  <si>
    <t>Saratoga School</t>
  </si>
  <si>
    <t>Lincoln Academy</t>
  </si>
  <si>
    <t>Spokane School District</t>
  </si>
  <si>
    <t>A-3 Multiagency Adolescent Prog</t>
  </si>
  <si>
    <t>Alternative Tamarack School</t>
  </si>
  <si>
    <t>SCCP Images</t>
  </si>
  <si>
    <t>The Healing Lodge</t>
  </si>
  <si>
    <t>Holmes Elementary</t>
  </si>
  <si>
    <t>Roosevelt Elementary</t>
  </si>
  <si>
    <t>Regal Elementary</t>
  </si>
  <si>
    <t>North Central High School</t>
  </si>
  <si>
    <t>Stevens Elementary</t>
  </si>
  <si>
    <t>Willard Elementary</t>
  </si>
  <si>
    <t>Cooper Elementary</t>
  </si>
  <si>
    <t>Bemiss Elementary</t>
  </si>
  <si>
    <t>Adams Elementary</t>
  </si>
  <si>
    <t>Lewis &amp; Clark High School</t>
  </si>
  <si>
    <t>Whitman Elementary</t>
  </si>
  <si>
    <t>Browne Elementary</t>
  </si>
  <si>
    <t>Hutton Elementary</t>
  </si>
  <si>
    <t>Wilson Elementary</t>
  </si>
  <si>
    <t>Finch Elementary</t>
  </si>
  <si>
    <t>Arlington Elementary</t>
  </si>
  <si>
    <t>Libby Center</t>
  </si>
  <si>
    <t>Ridgeview Elementary</t>
  </si>
  <si>
    <t>Lincoln Heights Elementary</t>
  </si>
  <si>
    <t>Lidgerwood Elementary</t>
  </si>
  <si>
    <t>Hamblen Elementary</t>
  </si>
  <si>
    <t>Bryant Center</t>
  </si>
  <si>
    <t>Westview Elementary</t>
  </si>
  <si>
    <t>Shadle Park High School</t>
  </si>
  <si>
    <t>Linwood Elementary</t>
  </si>
  <si>
    <t>Shaw Middle School</t>
  </si>
  <si>
    <t>Glover Middle School</t>
  </si>
  <si>
    <t>Balboa Elementary</t>
  </si>
  <si>
    <t>Ferris High School</t>
  </si>
  <si>
    <t>Salk Middle School</t>
  </si>
  <si>
    <t>Indian Trail Elementary</t>
  </si>
  <si>
    <t>Logan Elementary</t>
  </si>
  <si>
    <t>Garfield Elementary</t>
  </si>
  <si>
    <t>Garry Middle School</t>
  </si>
  <si>
    <t>Mullan Road Elementary</t>
  </si>
  <si>
    <t>Moran Prairie Elementary</t>
  </si>
  <si>
    <t>Chase Middle School</t>
  </si>
  <si>
    <t>On Track Academy</t>
  </si>
  <si>
    <t>The Community School</t>
  </si>
  <si>
    <t>Open Doors Youth Re-Engagement Spokane</t>
  </si>
  <si>
    <t>Spokane Public Montessori</t>
  </si>
  <si>
    <t>Orchard Prairie School District</t>
  </si>
  <si>
    <t>Orchard Prairie Elementary</t>
  </si>
  <si>
    <t>Great Northern School District</t>
  </si>
  <si>
    <t>Great Northern Elementary</t>
  </si>
  <si>
    <t>Nine Mile Falls School District</t>
  </si>
  <si>
    <t>Nine Mile Falls Elementary</t>
  </si>
  <si>
    <t>Lake Spokane Elementary</t>
  </si>
  <si>
    <t>Lakeside High School</t>
  </si>
  <si>
    <t>Lakeside Middle School</t>
  </si>
  <si>
    <t>Re-Engagement School (Nine Mile Falls)</t>
  </si>
  <si>
    <t>Medical Lake School District</t>
  </si>
  <si>
    <t>Medical Lake High School</t>
  </si>
  <si>
    <t>Medical Lake Middle School</t>
  </si>
  <si>
    <t>Mead School District</t>
  </si>
  <si>
    <t>Mead Senior High School</t>
  </si>
  <si>
    <t>Mountainside Middle School</t>
  </si>
  <si>
    <t>Colbert Elementary School</t>
  </si>
  <si>
    <t>Brentwood Elementary School</t>
  </si>
  <si>
    <t>Farwell Elementary School</t>
  </si>
  <si>
    <t>Shiloh Hills Elementary</t>
  </si>
  <si>
    <t>Meadow Ridge Elementary</t>
  </si>
  <si>
    <t>Mt Spokane High School</t>
  </si>
  <si>
    <t>Prairie View Elementary</t>
  </si>
  <si>
    <t>Mead Open Doors</t>
  </si>
  <si>
    <t>Central Valley School District</t>
  </si>
  <si>
    <t>Opportunity Elementary</t>
  </si>
  <si>
    <t>Greenacres Elementary</t>
  </si>
  <si>
    <t>North Pines Middle School</t>
  </si>
  <si>
    <t>Broadway Elementary</t>
  </si>
  <si>
    <t>Progress Elementary School</t>
  </si>
  <si>
    <t>University Elementary School</t>
  </si>
  <si>
    <t>Central Valley High School</t>
  </si>
  <si>
    <t>McDonald Elementary School</t>
  </si>
  <si>
    <t>Bowdish Middle School</t>
  </si>
  <si>
    <t>South Pines Elementary</t>
  </si>
  <si>
    <t>University High School</t>
  </si>
  <si>
    <t>Summit School</t>
  </si>
  <si>
    <t>Greenacres Middle School</t>
  </si>
  <si>
    <t>Mica Peak High School</t>
  </si>
  <si>
    <t>Chester Elementary School</t>
  </si>
  <si>
    <t>Ponderosa Elementary</t>
  </si>
  <si>
    <t>Horizon Middle School</t>
  </si>
  <si>
    <t>Liberty Lake Elementary</t>
  </si>
  <si>
    <t>School to Life</t>
  </si>
  <si>
    <t>CVSD Open Doors Programs</t>
  </si>
  <si>
    <t>Freeman School District</t>
  </si>
  <si>
    <t>Freeman High School</t>
  </si>
  <si>
    <t>Freeman Elementary School</t>
  </si>
  <si>
    <t>Freeman Middle School</t>
  </si>
  <si>
    <t>Cheney School District</t>
  </si>
  <si>
    <t>Three Springs High School</t>
  </si>
  <si>
    <t>Cheney Middle School</t>
  </si>
  <si>
    <t>Betz Elementary</t>
  </si>
  <si>
    <t>Windsor Elementary</t>
  </si>
  <si>
    <t>Cheney High School</t>
  </si>
  <si>
    <t>Salnave Elementary</t>
  </si>
  <si>
    <t>HomeWorks</t>
  </si>
  <si>
    <t>Westwood Middle School</t>
  </si>
  <si>
    <t>Phil Snowdon Elementary</t>
  </si>
  <si>
    <t>Cheney Open Doors</t>
  </si>
  <si>
    <t>East Valley School District (Spokane)</t>
  </si>
  <si>
    <t>Continuous Curriculum School</t>
  </si>
  <si>
    <t>Trent School</t>
  </si>
  <si>
    <t>Otis Orchards School</t>
  </si>
  <si>
    <t>Trentwood School</t>
  </si>
  <si>
    <t>East Valley High School</t>
  </si>
  <si>
    <t>East Valley Middle School</t>
  </si>
  <si>
    <t>EV Online</t>
  </si>
  <si>
    <t>EV Parent Partnership</t>
  </si>
  <si>
    <t>Liberty School District</t>
  </si>
  <si>
    <t>Liberty High School</t>
  </si>
  <si>
    <t>Liberty Jr High &amp; Elementary</t>
  </si>
  <si>
    <t>West Valley School District (Spokane)</t>
  </si>
  <si>
    <t>Dishman Hills High School</t>
  </si>
  <si>
    <t>West Valley City School</t>
  </si>
  <si>
    <t>Spokane Valley High School</t>
  </si>
  <si>
    <t>Seth Woodard Elementary</t>
  </si>
  <si>
    <t>Orchard Center Elementary</t>
  </si>
  <si>
    <t>Pasadena Park Elementary</t>
  </si>
  <si>
    <t>West Valley High School</t>
  </si>
  <si>
    <t>Ness Elementary</t>
  </si>
  <si>
    <t>Deer Park School District</t>
  </si>
  <si>
    <t>Deer Park Home Link Program</t>
  </si>
  <si>
    <t>Arcadia Elementary</t>
  </si>
  <si>
    <t>Deer Park Elementary</t>
  </si>
  <si>
    <t>Deer Park Middle School</t>
  </si>
  <si>
    <t>Deer Park High School</t>
  </si>
  <si>
    <t>Riverside School District</t>
  </si>
  <si>
    <t>Independent Scholar</t>
  </si>
  <si>
    <t>Chattaroy Elementary</t>
  </si>
  <si>
    <t>Riverside Middle School</t>
  </si>
  <si>
    <t>Riverside Elementary</t>
  </si>
  <si>
    <t>Riverside High School</t>
  </si>
  <si>
    <t>Spokane International Academy</t>
  </si>
  <si>
    <t>PRIDE Prep Charter School District</t>
  </si>
  <si>
    <t>Onion Creek School District</t>
  </si>
  <si>
    <t>Onion Creek Elementary</t>
  </si>
  <si>
    <t>Chewelah School District</t>
  </si>
  <si>
    <t>Jenkins Junior/Senior High</t>
  </si>
  <si>
    <t>Gess Elementary</t>
  </si>
  <si>
    <t>Wellpinit School District</t>
  </si>
  <si>
    <t>Wellpinit Elementary School</t>
  </si>
  <si>
    <t>Wellpinit High School</t>
  </si>
  <si>
    <t>Wellpinit Middle School</t>
  </si>
  <si>
    <t>Valley School District</t>
  </si>
  <si>
    <t>Columbia Virtual Academy</t>
  </si>
  <si>
    <t>Valley School</t>
  </si>
  <si>
    <t>Paideia High School</t>
  </si>
  <si>
    <t>Colville School District</t>
  </si>
  <si>
    <t>Panorama School</t>
  </si>
  <si>
    <t>Hofstetter Elementary</t>
  </si>
  <si>
    <t>Colville Senior High School</t>
  </si>
  <si>
    <t>Colville Junior High School</t>
  </si>
  <si>
    <t>Fort Colville Elementary</t>
  </si>
  <si>
    <t>Loon Lake School District</t>
  </si>
  <si>
    <t>Loon Lake Homelink Program</t>
  </si>
  <si>
    <t>Loon Lake Elementary School</t>
  </si>
  <si>
    <t>Summit Valley School District</t>
  </si>
  <si>
    <t>Summit Valley School</t>
  </si>
  <si>
    <t>Evergreen School District (Stevens)</t>
  </si>
  <si>
    <t>Evergreen School</t>
  </si>
  <si>
    <t>Columbia (Stevens) School District</t>
  </si>
  <si>
    <t>Columbia High And Elementary</t>
  </si>
  <si>
    <t>Mary Walker School District</t>
  </si>
  <si>
    <t>Springdale Elementary</t>
  </si>
  <si>
    <t>Mary Walker High School</t>
  </si>
  <si>
    <t>Springdale Middle School</t>
  </si>
  <si>
    <t>Northport School District</t>
  </si>
  <si>
    <t>Northport Elementary School</t>
  </si>
  <si>
    <t>Northport High School</t>
  </si>
  <si>
    <t>Northport Homelink Program</t>
  </si>
  <si>
    <t>Kettle Falls School District</t>
  </si>
  <si>
    <t>Kettle Falls Elementary School</t>
  </si>
  <si>
    <t>Kettle Falls Middle School</t>
  </si>
  <si>
    <t>Kettle Falls High School</t>
  </si>
  <si>
    <t>Columbia Virtual Academy - Kettle Falls</t>
  </si>
  <si>
    <t>Yelm School District</t>
  </si>
  <si>
    <t>Yelm Extension School</t>
  </si>
  <si>
    <t>McKenna Elementary</t>
  </si>
  <si>
    <t>Yelm Middle School</t>
  </si>
  <si>
    <t>Yelm High School 12</t>
  </si>
  <si>
    <t>Southworth Elementary</t>
  </si>
  <si>
    <t>Yelm Prairie Elementary</t>
  </si>
  <si>
    <t>Fort Stevens Elementary</t>
  </si>
  <si>
    <t>Mill Pond Elementary School</t>
  </si>
  <si>
    <t>Lackamas Elementary</t>
  </si>
  <si>
    <t>Ridgeline Middle School</t>
  </si>
  <si>
    <t>North Thurston Public Schools</t>
  </si>
  <si>
    <t>South Bay Elementary</t>
  </si>
  <si>
    <t>North Thurston High School</t>
  </si>
  <si>
    <t>Lydia Hawk Elementary</t>
  </si>
  <si>
    <t>Lakes Elementary School</t>
  </si>
  <si>
    <t>Nisqually Middle School</t>
  </si>
  <si>
    <t>Lacey Elementary</t>
  </si>
  <si>
    <t>Olympic View Elementary</t>
  </si>
  <si>
    <t>Timberline High School</t>
  </si>
  <si>
    <t>Evergreen Forest Elementary</t>
  </si>
  <si>
    <t>Meadows Elementary</t>
  </si>
  <si>
    <t>Pleasant Glade Elementary</t>
  </si>
  <si>
    <t>Seven Oaks Elementary</t>
  </si>
  <si>
    <t>Horizons Elementary</t>
  </si>
  <si>
    <t>Komachin Middle School</t>
  </si>
  <si>
    <t>River Ridge High School</t>
  </si>
  <si>
    <t>Chambers Prairie Elementary School</t>
  </si>
  <si>
    <t>Salish Middle School</t>
  </si>
  <si>
    <t>Wa He Lut Indian School</t>
  </si>
  <si>
    <t>Tumwater School District</t>
  </si>
  <si>
    <t>Michael T Simmons Elementary</t>
  </si>
  <si>
    <t>Littlerock Elementary School</t>
  </si>
  <si>
    <t>Peter G Schmidt Elementary</t>
  </si>
  <si>
    <t>Tumwater High School</t>
  </si>
  <si>
    <t>Tumwater Middle School</t>
  </si>
  <si>
    <t>Black Lake Elementary</t>
  </si>
  <si>
    <t>East Olympia Elementary</t>
  </si>
  <si>
    <t>Tumwater Hill Elementary</t>
  </si>
  <si>
    <t>A G West Black Hills High School</t>
  </si>
  <si>
    <t>New Market High School</t>
  </si>
  <si>
    <t>Olympia School District</t>
  </si>
  <si>
    <t>Avanti High School</t>
  </si>
  <si>
    <t>Boston Harbor Elementary</t>
  </si>
  <si>
    <t>McLane Elementary School</t>
  </si>
  <si>
    <t>Madison Elementary School</t>
  </si>
  <si>
    <t>Olympia High School</t>
  </si>
  <si>
    <t>Leland P Brown Elementary</t>
  </si>
  <si>
    <t>Reeves Middle School</t>
  </si>
  <si>
    <t>Capital High School</t>
  </si>
  <si>
    <t>Centennial Elementary Olympia</t>
  </si>
  <si>
    <t>McKenny Elementary</t>
  </si>
  <si>
    <t>Julia Butler Hansen Elementary</t>
  </si>
  <si>
    <t>Thurgood Marshall Middle School</t>
  </si>
  <si>
    <t>Olympia Regional Learning Academy</t>
  </si>
  <si>
    <t>Rainier School District</t>
  </si>
  <si>
    <t>Rainier Senior High School</t>
  </si>
  <si>
    <t>Griffin School District</t>
  </si>
  <si>
    <t>Griffin School</t>
  </si>
  <si>
    <t>Rochester School District</t>
  </si>
  <si>
    <t>H.e.a.r.t. High School</t>
  </si>
  <si>
    <t>Rochester Primary School</t>
  </si>
  <si>
    <t>Rochester Middle School</t>
  </si>
  <si>
    <t>Grand Mound Elementary</t>
  </si>
  <si>
    <t>Rochester High School</t>
  </si>
  <si>
    <t>Tenino School District</t>
  </si>
  <si>
    <t>Tenino High School</t>
  </si>
  <si>
    <t>Tenino Middle School</t>
  </si>
  <si>
    <t>Tenino Elementary School</t>
  </si>
  <si>
    <t>Wahkiakum School District</t>
  </si>
  <si>
    <t>Julius A Wendt Elementary/John C Thomas Middle School</t>
  </si>
  <si>
    <t>Wahkiakum High School</t>
  </si>
  <si>
    <t>Dixie School District</t>
  </si>
  <si>
    <t>Dixie Elementary School</t>
  </si>
  <si>
    <t>Walla Walla Public Schools</t>
  </si>
  <si>
    <t>Berney Elementary School</t>
  </si>
  <si>
    <t>Green Park Elementary School</t>
  </si>
  <si>
    <t>Prospect Point Elementary</t>
  </si>
  <si>
    <t>Edison Elementary School - Walla Walla</t>
  </si>
  <si>
    <t>Walla Walla High School</t>
  </si>
  <si>
    <t>Garrison Middle School</t>
  </si>
  <si>
    <t>Sharpstein Elementary School</t>
  </si>
  <si>
    <t>College Place School District</t>
  </si>
  <si>
    <t>Davis Elementary</t>
  </si>
  <si>
    <t>John Sager Middle School</t>
  </si>
  <si>
    <t>College Place High School</t>
  </si>
  <si>
    <t>Touchet School District</t>
  </si>
  <si>
    <t>Touchet Elem &amp; High School</t>
  </si>
  <si>
    <t>Columbia (Walla Walla) School District</t>
  </si>
  <si>
    <t>Columbia Middle School</t>
  </si>
  <si>
    <t>Waitsburg School District</t>
  </si>
  <si>
    <t>Waitsburg High School</t>
  </si>
  <si>
    <t>Waitsburg Elementary School</t>
  </si>
  <si>
    <t>Prescott School District</t>
  </si>
  <si>
    <t>Prescott Elementary School</t>
  </si>
  <si>
    <t>Bellingham School District</t>
  </si>
  <si>
    <t>Options High School</t>
  </si>
  <si>
    <t>Visions (Seamar Youth Center)</t>
  </si>
  <si>
    <t>Fairhaven Middle School</t>
  </si>
  <si>
    <t>Whatcom Middle School</t>
  </si>
  <si>
    <t>Silver Beach Elementary School</t>
  </si>
  <si>
    <t xml:space="preserve">Lowell Elementary School </t>
  </si>
  <si>
    <t>Geneva Elementary School</t>
  </si>
  <si>
    <t>Sunnyland Elementary School</t>
  </si>
  <si>
    <t>Birchwood Elementary School</t>
  </si>
  <si>
    <t>Bellingham High School</t>
  </si>
  <si>
    <t>Carl Cozier Elementary School</t>
  </si>
  <si>
    <t>Happy Valley Elementary School</t>
  </si>
  <si>
    <t>Alderwood Elementary School</t>
  </si>
  <si>
    <t>Shuksan Middle School</t>
  </si>
  <si>
    <t>Parkview Elementary School</t>
  </si>
  <si>
    <t>Sehome High School</t>
  </si>
  <si>
    <t>Kulshan Middle School</t>
  </si>
  <si>
    <t>Squalicum High School</t>
  </si>
  <si>
    <t>Northern Heights Elementary Schl</t>
  </si>
  <si>
    <t>Wade King Elementary School</t>
  </si>
  <si>
    <t>Cordata Elementary School</t>
  </si>
  <si>
    <t>Bellingham Re-Engagement Program</t>
  </si>
  <si>
    <t>Bellingham Family Partnership Program</t>
  </si>
  <si>
    <t>Ferndale School District</t>
  </si>
  <si>
    <t>Beach Elem</t>
  </si>
  <si>
    <t>Ferndale High School</t>
  </si>
  <si>
    <t>Custer Elem</t>
  </si>
  <si>
    <t>Vista Middle School</t>
  </si>
  <si>
    <t>Skyline Elementary School</t>
  </si>
  <si>
    <t>Eagleridge Elementary</t>
  </si>
  <si>
    <t>Blaine School District</t>
  </si>
  <si>
    <t>Blaine Elementary School</t>
  </si>
  <si>
    <t>Blaine High School</t>
  </si>
  <si>
    <t>Blaine Middle School</t>
  </si>
  <si>
    <t>Point Roberts Primary</t>
  </si>
  <si>
    <t>Blaine Primary School</t>
  </si>
  <si>
    <t>Lynden School District</t>
  </si>
  <si>
    <t>Lynden Academy</t>
  </si>
  <si>
    <t>Lynden Middle School</t>
  </si>
  <si>
    <t>Fisher Elementary School</t>
  </si>
  <si>
    <t>Lynden High School</t>
  </si>
  <si>
    <t>Isom Elementary School</t>
  </si>
  <si>
    <t>Vossbeck Elementary School</t>
  </si>
  <si>
    <t>Meridian School District</t>
  </si>
  <si>
    <t>Meridian High School</t>
  </si>
  <si>
    <t>Irene Reither Elementary School</t>
  </si>
  <si>
    <t>Meridian Parent Partnership Program</t>
  </si>
  <si>
    <t>Meridian Impact Re-Engagement</t>
  </si>
  <si>
    <t>Nooksack Valley School District</t>
  </si>
  <si>
    <t>Nooksack Valley High School</t>
  </si>
  <si>
    <t>Sumas Elementary</t>
  </si>
  <si>
    <t>Nooksack Valley Middle School</t>
  </si>
  <si>
    <t>Everson Elementary</t>
  </si>
  <si>
    <t>Nooksack Elementary</t>
  </si>
  <si>
    <t>Mount Baker School District</t>
  </si>
  <si>
    <t>Mount Baker Senior High</t>
  </si>
  <si>
    <t>Acme Elementary</t>
  </si>
  <si>
    <t>Mount Baker Junior High</t>
  </si>
  <si>
    <t>Harmony Elementary</t>
  </si>
  <si>
    <t>Kendall Elementary</t>
  </si>
  <si>
    <t>Mount Baker Academy</t>
  </si>
  <si>
    <t>Lummi Tribal Agency</t>
  </si>
  <si>
    <t>Lummi Nation School</t>
  </si>
  <si>
    <t>LaCrosse School District</t>
  </si>
  <si>
    <t>Lacrosse Elementary School</t>
  </si>
  <si>
    <t>Lacrosse High School</t>
  </si>
  <si>
    <t>Lamont School District</t>
  </si>
  <si>
    <t>Lamont Middle School</t>
  </si>
  <si>
    <t>Tekoa School District</t>
  </si>
  <si>
    <t>Tekoa Elementary School</t>
  </si>
  <si>
    <t>Tekoa High School</t>
  </si>
  <si>
    <t>Pullman School District</t>
  </si>
  <si>
    <t>Pullman High School</t>
  </si>
  <si>
    <t>Colfax School District</t>
  </si>
  <si>
    <t>Leonard M Jennings Elementary</t>
  </si>
  <si>
    <t>Colfax High School</t>
  </si>
  <si>
    <t>Palouse School District</t>
  </si>
  <si>
    <t>Palouse at Garfield Middle School</t>
  </si>
  <si>
    <t>Palouse Elementary</t>
  </si>
  <si>
    <t>Palouse High School</t>
  </si>
  <si>
    <t>Garfield School District</t>
  </si>
  <si>
    <t>Garfield at Palouse High School</t>
  </si>
  <si>
    <t>Garfield Middle School</t>
  </si>
  <si>
    <t>Steptoe School District</t>
  </si>
  <si>
    <t>Steptoe Elementary School</t>
  </si>
  <si>
    <t>Colton School District</t>
  </si>
  <si>
    <t>Colton School</t>
  </si>
  <si>
    <t>Endicott School District</t>
  </si>
  <si>
    <t>Endicott/St John Elem and Middle</t>
  </si>
  <si>
    <t>Rosalia School District</t>
  </si>
  <si>
    <t>Rosalia Elementary &amp; Secondary School</t>
  </si>
  <si>
    <t>St. John School District</t>
  </si>
  <si>
    <t>St John/Endicott High</t>
  </si>
  <si>
    <t>St John Elementary</t>
  </si>
  <si>
    <t>Oakesdale School District</t>
  </si>
  <si>
    <t>Oakesdale High School</t>
  </si>
  <si>
    <t>Oakesdale Elementary School</t>
  </si>
  <si>
    <t>Union Gap School District</t>
  </si>
  <si>
    <t>Union Gap School</t>
  </si>
  <si>
    <t>Naches Valley School District</t>
  </si>
  <si>
    <t>Naches Valley High School</t>
  </si>
  <si>
    <t>Naches Valley Middle School</t>
  </si>
  <si>
    <t>Naches Valley Elementary School</t>
  </si>
  <si>
    <t>Yakima School District</t>
  </si>
  <si>
    <t>Davis High School</t>
  </si>
  <si>
    <t>Mckinley Elementary School</t>
  </si>
  <si>
    <t>Franklin Middle School</t>
  </si>
  <si>
    <t>Hoover Elementary School</t>
  </si>
  <si>
    <t>Gilbert Elementary School</t>
  </si>
  <si>
    <t>Nob Hill Elementary School</t>
  </si>
  <si>
    <t>Mcclure Elementary School Yakima</t>
  </si>
  <si>
    <t>Barge-Lincoln Elementary School</t>
  </si>
  <si>
    <t>Eisenhower High School</t>
  </si>
  <si>
    <t>Robertson Elementary</t>
  </si>
  <si>
    <t>Whitney Elementary Yakima</t>
  </si>
  <si>
    <t>Wilson Middle School</t>
  </si>
  <si>
    <t>Lewis &amp; Clark Middle School</t>
  </si>
  <si>
    <t>Martin Luther King Jr Elementary</t>
  </si>
  <si>
    <t>Stanton Academy</t>
  </si>
  <si>
    <t>Yakima Online</t>
  </si>
  <si>
    <t>Yakima Satellite Alternative Programs</t>
  </si>
  <si>
    <t>Yakima Open Doors</t>
  </si>
  <si>
    <t>East Valley School District (Yakima)</t>
  </si>
  <si>
    <t>Moxee Elementary</t>
  </si>
  <si>
    <t>Terrace Heights Elementary</t>
  </si>
  <si>
    <t>East Valley Central Middle School</t>
  </si>
  <si>
    <t>East Valley Elementary</t>
  </si>
  <si>
    <t>Selah School District</t>
  </si>
  <si>
    <t>Selah High School</t>
  </si>
  <si>
    <t>John Campbell Primary School</t>
  </si>
  <si>
    <t>Selah Intermediate School</t>
  </si>
  <si>
    <t>Selah Middle School</t>
  </si>
  <si>
    <t>Mabton School District</t>
  </si>
  <si>
    <t>Artz Fox Elementary</t>
  </si>
  <si>
    <t>Mabton Jr. Sr. High</t>
  </si>
  <si>
    <t>Grandview School District</t>
  </si>
  <si>
    <t>Contract Learning Center</t>
  </si>
  <si>
    <t>Mcclure Elementary School</t>
  </si>
  <si>
    <t>Grandview High School</t>
  </si>
  <si>
    <t>Thompson Elementary School</t>
  </si>
  <si>
    <t>Smith Elementary School</t>
  </si>
  <si>
    <t>Grandview Middle School</t>
  </si>
  <si>
    <t>Step Up to College Open Doors High School</t>
  </si>
  <si>
    <t>Sunnyside School District</t>
  </si>
  <si>
    <t>Outlook Elementary School</t>
  </si>
  <si>
    <t>Sunnyside High School</t>
  </si>
  <si>
    <t>Harrison Middle School</t>
  </si>
  <si>
    <t>Chief Kamiakin Elementary School</t>
  </si>
  <si>
    <t>Sierra Vista Middle School</t>
  </si>
  <si>
    <t>Sun Valley Elementary</t>
  </si>
  <si>
    <t>SHS Graduation Alliance</t>
  </si>
  <si>
    <t>Toppenish School District</t>
  </si>
  <si>
    <t>Computer Academy Toppenish High School</t>
  </si>
  <si>
    <t>Toppenish Middle School</t>
  </si>
  <si>
    <t>Toppenish High School</t>
  </si>
  <si>
    <t>Kirkwood Elementary School</t>
  </si>
  <si>
    <t>Valley View Elementary</t>
  </si>
  <si>
    <t>Highland School District</t>
  </si>
  <si>
    <t>Marcus Whitman-Cowiche Elementary</t>
  </si>
  <si>
    <t>Highland High School</t>
  </si>
  <si>
    <t>Granger School District</t>
  </si>
  <si>
    <t>Granger Middle School</t>
  </si>
  <si>
    <t>Granger High School</t>
  </si>
  <si>
    <t>Zillah School District</t>
  </si>
  <si>
    <t>Zillah High School</t>
  </si>
  <si>
    <t>Hilton Elementary School</t>
  </si>
  <si>
    <t>Zillah Intermediate School</t>
  </si>
  <si>
    <t>Zillah Middle School</t>
  </si>
  <si>
    <t>Wapato School District</t>
  </si>
  <si>
    <t>Wapato Middle School</t>
  </si>
  <si>
    <t>Satus Elementary</t>
  </si>
  <si>
    <t>Camas Elementary</t>
  </si>
  <si>
    <t>Wapato High School</t>
  </si>
  <si>
    <t>Pace Alternative High School</t>
  </si>
  <si>
    <t>West Valley School District (Yakima)</t>
  </si>
  <si>
    <t>Wide Hollow Elementary</t>
  </si>
  <si>
    <t>Mountainview Elementary</t>
  </si>
  <si>
    <t>Ahtanum Valley Elementary</t>
  </si>
  <si>
    <t>Summitview Elementary</t>
  </si>
  <si>
    <t>Apple Valley Elementary</t>
  </si>
  <si>
    <t>Mount Adams School District</t>
  </si>
  <si>
    <t>Mount Adams Middle School</t>
  </si>
  <si>
    <t>Harrah Elementary School</t>
  </si>
  <si>
    <t>White Swan High School</t>
  </si>
  <si>
    <t>01109</t>
  </si>
  <si>
    <t>01122</t>
  </si>
  <si>
    <t>01147</t>
  </si>
  <si>
    <t>01158</t>
  </si>
  <si>
    <t>01160</t>
  </si>
  <si>
    <t>02250</t>
  </si>
  <si>
    <t>02420</t>
  </si>
  <si>
    <t>03017</t>
  </si>
  <si>
    <t>03050</t>
  </si>
  <si>
    <t>03052</t>
  </si>
  <si>
    <t>03053</t>
  </si>
  <si>
    <t>03116</t>
  </si>
  <si>
    <t>03400</t>
  </si>
  <si>
    <t>04019</t>
  </si>
  <si>
    <t>04069</t>
  </si>
  <si>
    <t>04127</t>
  </si>
  <si>
    <t>04129</t>
  </si>
  <si>
    <t>04222</t>
  </si>
  <si>
    <t>04228</t>
  </si>
  <si>
    <t>04246</t>
  </si>
  <si>
    <t>05121</t>
  </si>
  <si>
    <t>05313</t>
  </si>
  <si>
    <t>05323</t>
  </si>
  <si>
    <t>05401</t>
  </si>
  <si>
    <t>05402</t>
  </si>
  <si>
    <t>05903</t>
  </si>
  <si>
    <t>06037</t>
  </si>
  <si>
    <t>06098</t>
  </si>
  <si>
    <t>06101</t>
  </si>
  <si>
    <t>06103</t>
  </si>
  <si>
    <t>06112</t>
  </si>
  <si>
    <t>06114</t>
  </si>
  <si>
    <t>06117</t>
  </si>
  <si>
    <t>06119</t>
  </si>
  <si>
    <t>06122</t>
  </si>
  <si>
    <t>07002</t>
  </si>
  <si>
    <t>07035</t>
  </si>
  <si>
    <t>08122</t>
  </si>
  <si>
    <t>08130</t>
  </si>
  <si>
    <t>08401</t>
  </si>
  <si>
    <t>08402</t>
  </si>
  <si>
    <t>08404</t>
  </si>
  <si>
    <t>08458</t>
  </si>
  <si>
    <t>09013</t>
  </si>
  <si>
    <t>09075</t>
  </si>
  <si>
    <t>09102</t>
  </si>
  <si>
    <t>09206</t>
  </si>
  <si>
    <t>09207</t>
  </si>
  <si>
    <t>09209</t>
  </si>
  <si>
    <t>10003</t>
  </si>
  <si>
    <t>10050</t>
  </si>
  <si>
    <t>10065</t>
  </si>
  <si>
    <t>10070</t>
  </si>
  <si>
    <t>10309</t>
  </si>
  <si>
    <t>11001</t>
  </si>
  <si>
    <t>11051</t>
  </si>
  <si>
    <t>11054</t>
  </si>
  <si>
    <t>11056</t>
  </si>
  <si>
    <t>12110</t>
  </si>
  <si>
    <t>13073</t>
  </si>
  <si>
    <t>13144</t>
  </si>
  <si>
    <t>13146</t>
  </si>
  <si>
    <t>13151</t>
  </si>
  <si>
    <t>13156</t>
  </si>
  <si>
    <t>13160</t>
  </si>
  <si>
    <t>13161</t>
  </si>
  <si>
    <t>13165</t>
  </si>
  <si>
    <t>13167</t>
  </si>
  <si>
    <t>13301</t>
  </si>
  <si>
    <t>14005</t>
  </si>
  <si>
    <t>14028</t>
  </si>
  <si>
    <t>14064</t>
  </si>
  <si>
    <t>14065</t>
  </si>
  <si>
    <t>14066</t>
  </si>
  <si>
    <t>14068</t>
  </si>
  <si>
    <t>14077</t>
  </si>
  <si>
    <t>14097</t>
  </si>
  <si>
    <t>14099</t>
  </si>
  <si>
    <t>14104</t>
  </si>
  <si>
    <t>14117</t>
  </si>
  <si>
    <t>14172</t>
  </si>
  <si>
    <t>14400</t>
  </si>
  <si>
    <t>15201</t>
  </si>
  <si>
    <t>15204</t>
  </si>
  <si>
    <t>15206</t>
  </si>
  <si>
    <t>16020</t>
  </si>
  <si>
    <t>16046</t>
  </si>
  <si>
    <t>16048</t>
  </si>
  <si>
    <t>16049</t>
  </si>
  <si>
    <t>16050</t>
  </si>
  <si>
    <t>17001</t>
  </si>
  <si>
    <t>17210</t>
  </si>
  <si>
    <t>17216</t>
  </si>
  <si>
    <t>17400</t>
  </si>
  <si>
    <t>17401</t>
  </si>
  <si>
    <t>17402</t>
  </si>
  <si>
    <t>17403</t>
  </si>
  <si>
    <t>17404</t>
  </si>
  <si>
    <t>17405</t>
  </si>
  <si>
    <t>17406</t>
  </si>
  <si>
    <t>17407</t>
  </si>
  <si>
    <t>17408</t>
  </si>
  <si>
    <t>17409</t>
  </si>
  <si>
    <t>17410</t>
  </si>
  <si>
    <t>17411</t>
  </si>
  <si>
    <t>17412</t>
  </si>
  <si>
    <t>17414</t>
  </si>
  <si>
    <t>17415</t>
  </si>
  <si>
    <t>17417</t>
  </si>
  <si>
    <t>17902</t>
  </si>
  <si>
    <t>17903</t>
  </si>
  <si>
    <t>17908</t>
  </si>
  <si>
    <t>18100</t>
  </si>
  <si>
    <t>18303</t>
  </si>
  <si>
    <t>18400</t>
  </si>
  <si>
    <t>18401</t>
  </si>
  <si>
    <t>18402</t>
  </si>
  <si>
    <t>18902</t>
  </si>
  <si>
    <t>19007</t>
  </si>
  <si>
    <t>19028</t>
  </si>
  <si>
    <t>19400</t>
  </si>
  <si>
    <t>19401</t>
  </si>
  <si>
    <t>19403</t>
  </si>
  <si>
    <t>19404</t>
  </si>
  <si>
    <t>20094</t>
  </si>
  <si>
    <t>20203</t>
  </si>
  <si>
    <t>20215</t>
  </si>
  <si>
    <t>20400</t>
  </si>
  <si>
    <t>20401</t>
  </si>
  <si>
    <t>20402</t>
  </si>
  <si>
    <t>20403</t>
  </si>
  <si>
    <t>20404</t>
  </si>
  <si>
    <t>20405</t>
  </si>
  <si>
    <t>20406</t>
  </si>
  <si>
    <t>21014</t>
  </si>
  <si>
    <t>21036</t>
  </si>
  <si>
    <t>21206</t>
  </si>
  <si>
    <t>21214</t>
  </si>
  <si>
    <t>21226</t>
  </si>
  <si>
    <t>21232</t>
  </si>
  <si>
    <t>21234</t>
  </si>
  <si>
    <t>21237</t>
  </si>
  <si>
    <t>21300</t>
  </si>
  <si>
    <t>21301</t>
  </si>
  <si>
    <t>21302</t>
  </si>
  <si>
    <t>21303</t>
  </si>
  <si>
    <t>21401</t>
  </si>
  <si>
    <t>22008</t>
  </si>
  <si>
    <t>22009</t>
  </si>
  <si>
    <t>22017</t>
  </si>
  <si>
    <t>22073</t>
  </si>
  <si>
    <t>22105</t>
  </si>
  <si>
    <t>22200</t>
  </si>
  <si>
    <t>22204</t>
  </si>
  <si>
    <t>22207</t>
  </si>
  <si>
    <t>23042</t>
  </si>
  <si>
    <t>23054</t>
  </si>
  <si>
    <t>23309</t>
  </si>
  <si>
    <t>23311</t>
  </si>
  <si>
    <t>23402</t>
  </si>
  <si>
    <t>23403</t>
  </si>
  <si>
    <t>23404</t>
  </si>
  <si>
    <t>24014</t>
  </si>
  <si>
    <t>24019</t>
  </si>
  <si>
    <t>24105</t>
  </si>
  <si>
    <t>24111</t>
  </si>
  <si>
    <t>24122</t>
  </si>
  <si>
    <t>24350</t>
  </si>
  <si>
    <t>24404</t>
  </si>
  <si>
    <t>24410</t>
  </si>
  <si>
    <t>25101</t>
  </si>
  <si>
    <t>25116</t>
  </si>
  <si>
    <t>25118</t>
  </si>
  <si>
    <t>25155</t>
  </si>
  <si>
    <t>25160</t>
  </si>
  <si>
    <t>25200</t>
  </si>
  <si>
    <t>26056</t>
  </si>
  <si>
    <t>26059</t>
  </si>
  <si>
    <t>26070</t>
  </si>
  <si>
    <t>27001</t>
  </si>
  <si>
    <t>27003</t>
  </si>
  <si>
    <t>27010</t>
  </si>
  <si>
    <t>27019</t>
  </si>
  <si>
    <t>27083</t>
  </si>
  <si>
    <t>27320</t>
  </si>
  <si>
    <t>27343</t>
  </si>
  <si>
    <t>27344</t>
  </si>
  <si>
    <t>27400</t>
  </si>
  <si>
    <t>27401</t>
  </si>
  <si>
    <t>27402</t>
  </si>
  <si>
    <t>27403</t>
  </si>
  <si>
    <t>27404</t>
  </si>
  <si>
    <t>27416</t>
  </si>
  <si>
    <t>27417</t>
  </si>
  <si>
    <t>28010</t>
  </si>
  <si>
    <t>28137</t>
  </si>
  <si>
    <t>28144</t>
  </si>
  <si>
    <t>28149</t>
  </si>
  <si>
    <t>29011</t>
  </si>
  <si>
    <t>29100</t>
  </si>
  <si>
    <t>29101</t>
  </si>
  <si>
    <t>29103</t>
  </si>
  <si>
    <t>29311</t>
  </si>
  <si>
    <t>29317</t>
  </si>
  <si>
    <t>29320</t>
  </si>
  <si>
    <t>30002</t>
  </si>
  <si>
    <t>30029</t>
  </si>
  <si>
    <t>30031</t>
  </si>
  <si>
    <t>30303</t>
  </si>
  <si>
    <t>31002</t>
  </si>
  <si>
    <t>31004</t>
  </si>
  <si>
    <t>31006</t>
  </si>
  <si>
    <t>31015</t>
  </si>
  <si>
    <t>31016</t>
  </si>
  <si>
    <t>31025</t>
  </si>
  <si>
    <t>31063</t>
  </si>
  <si>
    <t>31103</t>
  </si>
  <si>
    <t>31201</t>
  </si>
  <si>
    <t>31306</t>
  </si>
  <si>
    <t>31311</t>
  </si>
  <si>
    <t>31330</t>
  </si>
  <si>
    <t>31332</t>
  </si>
  <si>
    <t>31401</t>
  </si>
  <si>
    <t>32081</t>
  </si>
  <si>
    <t>32123</t>
  </si>
  <si>
    <t>32312</t>
  </si>
  <si>
    <t>32325</t>
  </si>
  <si>
    <t>32326</t>
  </si>
  <si>
    <t>32354</t>
  </si>
  <si>
    <t>32356</t>
  </si>
  <si>
    <t>32358</t>
  </si>
  <si>
    <t>32360</t>
  </si>
  <si>
    <t>32361</t>
  </si>
  <si>
    <t>32362</t>
  </si>
  <si>
    <t>32363</t>
  </si>
  <si>
    <t>32414</t>
  </si>
  <si>
    <t>32416</t>
  </si>
  <si>
    <t>32901</t>
  </si>
  <si>
    <t>32907</t>
  </si>
  <si>
    <t>33030</t>
  </si>
  <si>
    <t>33036</t>
  </si>
  <si>
    <t>33049</t>
  </si>
  <si>
    <t>33070</t>
  </si>
  <si>
    <t>33115</t>
  </si>
  <si>
    <t>33183</t>
  </si>
  <si>
    <t>33202</t>
  </si>
  <si>
    <t>33205</t>
  </si>
  <si>
    <t>33206</t>
  </si>
  <si>
    <t>33207</t>
  </si>
  <si>
    <t>33211</t>
  </si>
  <si>
    <t>33212</t>
  </si>
  <si>
    <t>34002</t>
  </si>
  <si>
    <t>34003</t>
  </si>
  <si>
    <t>34033</t>
  </si>
  <si>
    <t>34111</t>
  </si>
  <si>
    <t>34307</t>
  </si>
  <si>
    <t>34324</t>
  </si>
  <si>
    <t>34401</t>
  </si>
  <si>
    <t>34402</t>
  </si>
  <si>
    <t>35200</t>
  </si>
  <si>
    <t>36101</t>
  </si>
  <si>
    <t>36140</t>
  </si>
  <si>
    <t>36250</t>
  </si>
  <si>
    <t>36300</t>
  </si>
  <si>
    <t>36400</t>
  </si>
  <si>
    <t>36401</t>
  </si>
  <si>
    <t>36402</t>
  </si>
  <si>
    <t>37501</t>
  </si>
  <si>
    <t>37502</t>
  </si>
  <si>
    <t>37503</t>
  </si>
  <si>
    <t>37504</t>
  </si>
  <si>
    <t>37505</t>
  </si>
  <si>
    <t>37506</t>
  </si>
  <si>
    <t>37507</t>
  </si>
  <si>
    <t>37903</t>
  </si>
  <si>
    <t>38126</t>
  </si>
  <si>
    <t>38264</t>
  </si>
  <si>
    <t>38265</t>
  </si>
  <si>
    <t>38267</t>
  </si>
  <si>
    <t>38300</t>
  </si>
  <si>
    <t>38301</t>
  </si>
  <si>
    <t>38302</t>
  </si>
  <si>
    <t>38304</t>
  </si>
  <si>
    <t>38306</t>
  </si>
  <si>
    <t>38308</t>
  </si>
  <si>
    <t>38320</t>
  </si>
  <si>
    <t>38322</t>
  </si>
  <si>
    <t>38324</t>
  </si>
  <si>
    <t>39002</t>
  </si>
  <si>
    <t>39003</t>
  </si>
  <si>
    <t>39007</t>
  </si>
  <si>
    <t>39090</t>
  </si>
  <si>
    <t>39119</t>
  </si>
  <si>
    <t>39120</t>
  </si>
  <si>
    <t>39200</t>
  </si>
  <si>
    <t>39201</t>
  </si>
  <si>
    <t>39202</t>
  </si>
  <si>
    <t>39203</t>
  </si>
  <si>
    <t>39204</t>
  </si>
  <si>
    <t>39205</t>
  </si>
  <si>
    <t>39207</t>
  </si>
  <si>
    <t>39208</t>
  </si>
  <si>
    <t>39209</t>
  </si>
  <si>
    <t>Eligible for High Poverty Schools Allocation</t>
  </si>
  <si>
    <t>District</t>
  </si>
  <si>
    <t>CIS Sal</t>
  </si>
  <si>
    <t>CIS Sal Inc</t>
  </si>
  <si>
    <t>Staff Units</t>
  </si>
  <si>
    <t>LAP CIS Salary/YR</t>
  </si>
  <si>
    <t>LAP CIS Salary Incr/YR</t>
  </si>
  <si>
    <t>LAP CIS Health Ins Inc Rate</t>
  </si>
  <si>
    <t>LAP CIS Fringe Benefit Rate</t>
  </si>
  <si>
    <t>LAP CIS Fringe Benefit Inc Rate</t>
  </si>
  <si>
    <t>Cashmere School District</t>
  </si>
  <si>
    <t>Summit: Sierra</t>
  </si>
  <si>
    <t>PRIDE Prep</t>
  </si>
  <si>
    <t>Spokane International</t>
  </si>
  <si>
    <t>17905</t>
  </si>
  <si>
    <t>Summit Public Schools: Atlas</t>
  </si>
  <si>
    <t>17910</t>
  </si>
  <si>
    <t>Fringe + Health</t>
  </si>
  <si>
    <t>School Code</t>
  </si>
  <si>
    <t>District Code</t>
  </si>
  <si>
    <t>District Name</t>
  </si>
  <si>
    <t>School Name</t>
  </si>
  <si>
    <t>OSPILegacyCode</t>
  </si>
  <si>
    <t>OrganizationName</t>
  </si>
  <si>
    <t>A17
Enroll Total w/ Run Start</t>
  </si>
  <si>
    <t>Total Prior Year AAFTE</t>
  </si>
  <si>
    <t>LAP FTE</t>
  </si>
  <si>
    <t>Drop down on Summary tab</t>
  </si>
  <si>
    <t>LAP District Base Allocation</t>
  </si>
  <si>
    <t>High Poverty Schools Prior Year AAFTE</t>
  </si>
  <si>
    <t>High Poverty Schools Allocation</t>
  </si>
  <si>
    <t>Enter if Changes</t>
  </si>
  <si>
    <r>
      <rPr>
        <b/>
        <sz val="14"/>
        <color theme="1"/>
        <rFont val="Calibri"/>
        <family val="2"/>
      </rPr>
      <t xml:space="preserve">↓ </t>
    </r>
    <r>
      <rPr>
        <b/>
        <sz val="14"/>
        <color theme="1"/>
        <rFont val="Calibri"/>
        <family val="2"/>
        <scheme val="minor"/>
      </rPr>
      <t>District Dropdown ↓</t>
    </r>
  </si>
  <si>
    <t>(click on the yellow box to activate the dropdown menu)</t>
  </si>
  <si>
    <t>CCDDD</t>
  </si>
  <si>
    <t>17911</t>
  </si>
  <si>
    <t>Summit Public School: Atlas</t>
  </si>
  <si>
    <t>34901</t>
  </si>
  <si>
    <t>WA HE LUT Indian School Agency</t>
  </si>
  <si>
    <t>Arlington Open Doors</t>
  </si>
  <si>
    <t>Blaine Re-Engagement</t>
  </si>
  <si>
    <t>West Sound Technical Skills Center</t>
  </si>
  <si>
    <t>Barker Creek Community School</t>
  </si>
  <si>
    <t>Liberty Creek Elementary School</t>
  </si>
  <si>
    <t>Spokane Valley Tech</t>
  </si>
  <si>
    <t>TAFA at Saghalie</t>
  </si>
  <si>
    <t>Rainier Valley Leadership Academy</t>
  </si>
  <si>
    <t>Tyee High School</t>
  </si>
  <si>
    <t>Marysville Getchell High School</t>
  </si>
  <si>
    <t>Pacific Crest Innovation Academy</t>
  </si>
  <si>
    <t>Mukilteo Reengagement Academy Open Doors</t>
  </si>
  <si>
    <t>Pathfinder Kindergarten Center</t>
  </si>
  <si>
    <t>CRCC-Open Doors</t>
  </si>
  <si>
    <t>North Creek High School</t>
  </si>
  <si>
    <t>Oak Harbor Intermediate School</t>
  </si>
  <si>
    <t>Pasco Early Childhood</t>
  </si>
  <si>
    <t>H.O.M.E. Program</t>
  </si>
  <si>
    <t>Risdon Middle School</t>
  </si>
  <si>
    <t>Leona Libby Middle School</t>
  </si>
  <si>
    <t>Cedar Park Elementary School</t>
  </si>
  <si>
    <t>Decatur Elementary School</t>
  </si>
  <si>
    <t>Meany Middle School</t>
  </si>
  <si>
    <t>Robert Eagle Staff Middle School</t>
  </si>
  <si>
    <t>Sky Valley Options</t>
  </si>
  <si>
    <t>Comm Based Trans Program</t>
  </si>
  <si>
    <t>Cedar River Elementary</t>
  </si>
  <si>
    <t>Maple View Middle School</t>
  </si>
  <si>
    <t>Summit Trail Middle School</t>
  </si>
  <si>
    <t>Tahoma Elementary</t>
  </si>
  <si>
    <t>New Market Skills Center</t>
  </si>
  <si>
    <t>SE AREA TECHNICAL SKILLS CENTER</t>
  </si>
  <si>
    <t>Columbia River Gorge Elementary School</t>
  </si>
  <si>
    <t>WEST VALLEY VIRTUAL ACADEMY 7-8</t>
  </si>
  <si>
    <t>WEST VALLEY VIRTUAL ACADEMY 9-12</t>
  </si>
  <si>
    <t>WEST VALLEY VIRTUAL ACADEMY K-6</t>
  </si>
  <si>
    <t>Yes</t>
  </si>
  <si>
    <t>No</t>
  </si>
  <si>
    <t>School Level Average</t>
  </si>
  <si>
    <t>LAP Prof Learning Days Salaries</t>
  </si>
  <si>
    <t>LAP Prof Learning Days Fringe Benefit</t>
  </si>
  <si>
    <t>LAP Prof Learning Days Total</t>
  </si>
  <si>
    <t>Row Labels</t>
  </si>
  <si>
    <t>Grand Total</t>
  </si>
  <si>
    <t>27901</t>
  </si>
  <si>
    <t>Chief Leschi Tribal</t>
  </si>
  <si>
    <t>39901</t>
  </si>
  <si>
    <t>Yakama Nation Tribal</t>
  </si>
  <si>
    <t>Yakama Nation Tribal Compact</t>
  </si>
  <si>
    <t>School #</t>
  </si>
  <si>
    <t>K-12</t>
  </si>
  <si>
    <t>RS</t>
  </si>
  <si>
    <t>OD</t>
  </si>
  <si>
    <t>Poverty %</t>
  </si>
  <si>
    <t>Aberdeen</t>
  </si>
  <si>
    <t>Adna</t>
  </si>
  <si>
    <t>Almira</t>
  </si>
  <si>
    <t>Anacortes</t>
  </si>
  <si>
    <t>Asotin-Anatone</t>
  </si>
  <si>
    <t>Auburn</t>
  </si>
  <si>
    <t>Bainbridge</t>
  </si>
  <si>
    <t>Battle Ground</t>
  </si>
  <si>
    <t>Bellevue</t>
  </si>
  <si>
    <t>Bellingham</t>
  </si>
  <si>
    <t>Benge</t>
  </si>
  <si>
    <t>Bethel</t>
  </si>
  <si>
    <t>Bickleton</t>
  </si>
  <si>
    <t>Blaine</t>
  </si>
  <si>
    <t>Boistfort</t>
  </si>
  <si>
    <t>Bremerton</t>
  </si>
  <si>
    <t>Brewster</t>
  </si>
  <si>
    <t>Bridgeport</t>
  </si>
  <si>
    <t>Brinnon</t>
  </si>
  <si>
    <t>Burlington Edison</t>
  </si>
  <si>
    <t>Camas</t>
  </si>
  <si>
    <t>Lacamas Lake Elementary</t>
  </si>
  <si>
    <t>Cape Flattery</t>
  </si>
  <si>
    <t>Carbonado</t>
  </si>
  <si>
    <t>Cascade</t>
  </si>
  <si>
    <t>Alpine Lakes Elementary</t>
  </si>
  <si>
    <t>Cashmere</t>
  </si>
  <si>
    <t>Castle Rock</t>
  </si>
  <si>
    <t>Centerville</t>
  </si>
  <si>
    <t>Central Kitsap</t>
  </si>
  <si>
    <t>Central Valley</t>
  </si>
  <si>
    <t>Centralia</t>
  </si>
  <si>
    <t>Chehalis</t>
  </si>
  <si>
    <t>Cheney</t>
  </si>
  <si>
    <t>Chewelah</t>
  </si>
  <si>
    <t>Chimacum</t>
  </si>
  <si>
    <t>Clarkston</t>
  </si>
  <si>
    <t>Cle Elum-Roslyn</t>
  </si>
  <si>
    <t>Clover Park</t>
  </si>
  <si>
    <t>Colfax</t>
  </si>
  <si>
    <t>College Place</t>
  </si>
  <si>
    <t>Colton</t>
  </si>
  <si>
    <t>Columbia (Stev)</t>
  </si>
  <si>
    <t>Columbia (Walla)</t>
  </si>
  <si>
    <t>Colville</t>
  </si>
  <si>
    <t>Concrete</t>
  </si>
  <si>
    <t>Conway</t>
  </si>
  <si>
    <t>Cosmopolis</t>
  </si>
  <si>
    <t>Coulee/Hartline</t>
  </si>
  <si>
    <t>Coupeville</t>
  </si>
  <si>
    <t>Crescent</t>
  </si>
  <si>
    <t>Creston</t>
  </si>
  <si>
    <t>Curlew</t>
  </si>
  <si>
    <t>Ferry County Open Doors</t>
  </si>
  <si>
    <t>Cusick</t>
  </si>
  <si>
    <t>Damman</t>
  </si>
  <si>
    <t>Darrington</t>
  </si>
  <si>
    <t>Davenport</t>
  </si>
  <si>
    <t>Dayton</t>
  </si>
  <si>
    <t>Deer Park</t>
  </si>
  <si>
    <t>Dieringer</t>
  </si>
  <si>
    <t>Dixie</t>
  </si>
  <si>
    <t>East Valley (Spok</t>
  </si>
  <si>
    <t>East Valley (Yak)</t>
  </si>
  <si>
    <t>Eastmont</t>
  </si>
  <si>
    <t>Easton</t>
  </si>
  <si>
    <t>Eatonville</t>
  </si>
  <si>
    <t>Edmonds</t>
  </si>
  <si>
    <t>Ellensburg</t>
  </si>
  <si>
    <t>Elma</t>
  </si>
  <si>
    <t>Endicott</t>
  </si>
  <si>
    <t>Entiat</t>
  </si>
  <si>
    <t>Enumclaw</t>
  </si>
  <si>
    <t>Ephrata</t>
  </si>
  <si>
    <t>Evaline</t>
  </si>
  <si>
    <t>Everett</t>
  </si>
  <si>
    <t>Evergreen (Clark)</t>
  </si>
  <si>
    <t>Cascadia Technical Academy Skills Center</t>
  </si>
  <si>
    <t>Evergreen (Stev)</t>
  </si>
  <si>
    <t>Federal Way</t>
  </si>
  <si>
    <t>Ferndale</t>
  </si>
  <si>
    <t>Fife</t>
  </si>
  <si>
    <t>Finley</t>
  </si>
  <si>
    <t>Franklin Pierce</t>
  </si>
  <si>
    <t>Freeman</t>
  </si>
  <si>
    <t>Garfield</t>
  </si>
  <si>
    <t>Glenwood</t>
  </si>
  <si>
    <t>Goldendale</t>
  </si>
  <si>
    <t>Grand Coulee Dam</t>
  </si>
  <si>
    <t>Grandview</t>
  </si>
  <si>
    <t>Granger</t>
  </si>
  <si>
    <t>Granite Falls</t>
  </si>
  <si>
    <t>Grapeview</t>
  </si>
  <si>
    <t>Great Northern</t>
  </si>
  <si>
    <t>Green Mountain</t>
  </si>
  <si>
    <t>Griffin</t>
  </si>
  <si>
    <t>Harrington</t>
  </si>
  <si>
    <t>Highland</t>
  </si>
  <si>
    <t>Highline</t>
  </si>
  <si>
    <t>Puget Sound Skills Center</t>
  </si>
  <si>
    <t>Satellite High School</t>
  </si>
  <si>
    <t>Hockinson</t>
  </si>
  <si>
    <t>Hood Canal</t>
  </si>
  <si>
    <t>Hood Canal Elementary School</t>
  </si>
  <si>
    <t>Hoquiam</t>
  </si>
  <si>
    <t>Inchelium</t>
  </si>
  <si>
    <t>Index</t>
  </si>
  <si>
    <t>Issaquah</t>
  </si>
  <si>
    <t>Kahlotus</t>
  </si>
  <si>
    <t>Kalama</t>
  </si>
  <si>
    <t>Kalama Middle School</t>
  </si>
  <si>
    <t>Keller</t>
  </si>
  <si>
    <t>Kelso</t>
  </si>
  <si>
    <t>Kennewick</t>
  </si>
  <si>
    <t>Tri-Tech Skills Center</t>
  </si>
  <si>
    <t>Kent</t>
  </si>
  <si>
    <t>Kettle Falls</t>
  </si>
  <si>
    <t>Kiona Benton</t>
  </si>
  <si>
    <t>Kittitas</t>
  </si>
  <si>
    <t>Klickitat</t>
  </si>
  <si>
    <t>La Conner</t>
  </si>
  <si>
    <t>Lacenter</t>
  </si>
  <si>
    <t>Lacrosse Joint</t>
  </si>
  <si>
    <t>Lake Chelan</t>
  </si>
  <si>
    <t>Lake Stevens</t>
  </si>
  <si>
    <t>Lake Washington</t>
  </si>
  <si>
    <t>Lakewood</t>
  </si>
  <si>
    <t>Lamont</t>
  </si>
  <si>
    <t>Liberty</t>
  </si>
  <si>
    <t>Lind</t>
  </si>
  <si>
    <t>Longview</t>
  </si>
  <si>
    <t>Loon Lake</t>
  </si>
  <si>
    <t>Lopez</t>
  </si>
  <si>
    <t>Lummi Tribal</t>
  </si>
  <si>
    <t>Lyle</t>
  </si>
  <si>
    <t>Lynden</t>
  </si>
  <si>
    <t>IMPACT Reengagement Program</t>
  </si>
  <si>
    <t>Mabton</t>
  </si>
  <si>
    <t>Mabton Step Up To College</t>
  </si>
  <si>
    <t>Mansfield</t>
  </si>
  <si>
    <t>Manson</t>
  </si>
  <si>
    <t>Mary M Knight</t>
  </si>
  <si>
    <t>Mary Walker</t>
  </si>
  <si>
    <t>Marysville</t>
  </si>
  <si>
    <t>Mc Cleary</t>
  </si>
  <si>
    <t>Mead</t>
  </si>
  <si>
    <t>Medical Lake</t>
  </si>
  <si>
    <t>Mercer Island</t>
  </si>
  <si>
    <t>Meridian</t>
  </si>
  <si>
    <t>Methow Valley</t>
  </si>
  <si>
    <t>Mill A</t>
  </si>
  <si>
    <t>Monroe</t>
  </si>
  <si>
    <t>Montesano</t>
  </si>
  <si>
    <t>Morton</t>
  </si>
  <si>
    <t>Moses Lake</t>
  </si>
  <si>
    <t>Mossyrock</t>
  </si>
  <si>
    <t>Mount Adams</t>
  </si>
  <si>
    <t>Mount Baker</t>
  </si>
  <si>
    <t>Mount Pleasant</t>
  </si>
  <si>
    <t>Mt Vernon</t>
  </si>
  <si>
    <t>Skagit Academy</t>
  </si>
  <si>
    <t>Muckleshoot Tribal</t>
  </si>
  <si>
    <t>Mukilteo</t>
  </si>
  <si>
    <t>Naches Valley</t>
  </si>
  <si>
    <t>Napavine</t>
  </si>
  <si>
    <t>Naselle Grays Riv</t>
  </si>
  <si>
    <t>Nespelem</t>
  </si>
  <si>
    <t>Newport</t>
  </si>
  <si>
    <t>Nine Mile Falls</t>
  </si>
  <si>
    <t>Nooksack Valley</t>
  </si>
  <si>
    <t>North Beach</t>
  </si>
  <si>
    <t>North Franklin</t>
  </si>
  <si>
    <t>North Kitsap</t>
  </si>
  <si>
    <t>North Mason</t>
  </si>
  <si>
    <t>North River</t>
  </si>
  <si>
    <t>North Thurston</t>
  </si>
  <si>
    <t>Northport</t>
  </si>
  <si>
    <t>Northshore</t>
  </si>
  <si>
    <t>Oak Harbor</t>
  </si>
  <si>
    <t>Homeconnection</t>
  </si>
  <si>
    <t>Oakesdale</t>
  </si>
  <si>
    <t>Oakville</t>
  </si>
  <si>
    <t>Ocean Beach</t>
  </si>
  <si>
    <t>Ocosta</t>
  </si>
  <si>
    <t>Odessa</t>
  </si>
  <si>
    <t>Okanogan</t>
  </si>
  <si>
    <t>Olympia</t>
  </si>
  <si>
    <t>Omak</t>
  </si>
  <si>
    <t>Onalaska</t>
  </si>
  <si>
    <t>Onion Creek</t>
  </si>
  <si>
    <t>Orcas</t>
  </si>
  <si>
    <t>Orchard Prairie</t>
  </si>
  <si>
    <t>Orient</t>
  </si>
  <si>
    <t>Orondo</t>
  </si>
  <si>
    <t>Oroville</t>
  </si>
  <si>
    <t>Orting</t>
  </si>
  <si>
    <t>Othello</t>
  </si>
  <si>
    <t>Palisades</t>
  </si>
  <si>
    <t>Palouse</t>
  </si>
  <si>
    <t>Pasco</t>
  </si>
  <si>
    <t>Pateros</t>
  </si>
  <si>
    <t>Paterson</t>
  </si>
  <si>
    <t>Pe Ell</t>
  </si>
  <si>
    <t>Peninsula</t>
  </si>
  <si>
    <t>Pioneer</t>
  </si>
  <si>
    <t>Pomeroy</t>
  </si>
  <si>
    <t>Port Angeles</t>
  </si>
  <si>
    <t>Port Townsend</t>
  </si>
  <si>
    <t>Salish Coast Elementary</t>
  </si>
  <si>
    <t>Prescott</t>
  </si>
  <si>
    <t>Prosser</t>
  </si>
  <si>
    <t>Pullman</t>
  </si>
  <si>
    <t>Puyallup</t>
  </si>
  <si>
    <t>Queets-Clearwater</t>
  </si>
  <si>
    <t>Quilcene</t>
  </si>
  <si>
    <t>Quileute Tribal</t>
  </si>
  <si>
    <t>Quillayute Valley</t>
  </si>
  <si>
    <t>Quinault</t>
  </si>
  <si>
    <t>Lake Quinault School</t>
  </si>
  <si>
    <t>Quincy</t>
  </si>
  <si>
    <t>Rainier</t>
  </si>
  <si>
    <t>Rainier Prep Charter</t>
  </si>
  <si>
    <t>Raymond</t>
  </si>
  <si>
    <t>Reardan</t>
  </si>
  <si>
    <t>Renton</t>
  </si>
  <si>
    <t>Republic</t>
  </si>
  <si>
    <t>Richland</t>
  </si>
  <si>
    <t>Ridgefield</t>
  </si>
  <si>
    <t>Ritzville</t>
  </si>
  <si>
    <t>Riverside</t>
  </si>
  <si>
    <t>Riverview</t>
  </si>
  <si>
    <t>Rochester</t>
  </si>
  <si>
    <t>Rosalia</t>
  </si>
  <si>
    <t>Royal</t>
  </si>
  <si>
    <t>San Juan</t>
  </si>
  <si>
    <t>Satsop</t>
  </si>
  <si>
    <t>Seattle</t>
  </si>
  <si>
    <t>Sedro Woolley</t>
  </si>
  <si>
    <t>Selah</t>
  </si>
  <si>
    <t>Selkirk</t>
  </si>
  <si>
    <t>Sequim</t>
  </si>
  <si>
    <t>Shaw</t>
  </si>
  <si>
    <t>Shelton</t>
  </si>
  <si>
    <t>Shoreline</t>
  </si>
  <si>
    <t>Skamania</t>
  </si>
  <si>
    <t>Skykomish</t>
  </si>
  <si>
    <t>Snohomish</t>
  </si>
  <si>
    <t>Snoqualmie Valley</t>
  </si>
  <si>
    <t>Soap Lake</t>
  </si>
  <si>
    <t>South Bend</t>
  </si>
  <si>
    <t>South Kitsap</t>
  </si>
  <si>
    <t>South Whidbey</t>
  </si>
  <si>
    <t>Southside</t>
  </si>
  <si>
    <t>Spokane</t>
  </si>
  <si>
    <t xml:space="preserve">Spokane Area Professional-Technical Skills Center </t>
  </si>
  <si>
    <t>Spokane Int'l Charter</t>
  </si>
  <si>
    <t>Sprague</t>
  </si>
  <si>
    <t>St John</t>
  </si>
  <si>
    <t>Stanwood</t>
  </si>
  <si>
    <t>Star</t>
  </si>
  <si>
    <t>Starbuck</t>
  </si>
  <si>
    <t>Stehekin</t>
  </si>
  <si>
    <t>Steilacoom Hist.</t>
  </si>
  <si>
    <t>Steptoe</t>
  </si>
  <si>
    <t>Stevenson-Carson</t>
  </si>
  <si>
    <t>Sultan</t>
  </si>
  <si>
    <t>Summit Atlas Charter</t>
  </si>
  <si>
    <t>Summit Sierra Charter</t>
  </si>
  <si>
    <t>Summit Valley</t>
  </si>
  <si>
    <t>Sumner</t>
  </si>
  <si>
    <t>Sunnyside</t>
  </si>
  <si>
    <t>Suquamish Tribal</t>
  </si>
  <si>
    <t>Tacoma</t>
  </si>
  <si>
    <t>Taholah</t>
  </si>
  <si>
    <t>Tahoma</t>
  </si>
  <si>
    <t>Tekoa</t>
  </si>
  <si>
    <t>Tenino</t>
  </si>
  <si>
    <t>Thorp</t>
  </si>
  <si>
    <t>Toledo</t>
  </si>
  <si>
    <t>Tonasket</t>
  </si>
  <si>
    <t>Toppenish</t>
  </si>
  <si>
    <t>Touchet</t>
  </si>
  <si>
    <t>Toutle Lake</t>
  </si>
  <si>
    <t>Trout Lake</t>
  </si>
  <si>
    <t>Tukwila</t>
  </si>
  <si>
    <t>Tumwater</t>
  </si>
  <si>
    <t>Union Gap</t>
  </si>
  <si>
    <t>University Place</t>
  </si>
  <si>
    <t>Valley</t>
  </si>
  <si>
    <t>Vancouver</t>
  </si>
  <si>
    <t>Vashon Island</t>
  </si>
  <si>
    <t>Wahkiakum</t>
  </si>
  <si>
    <t>Wahluke</t>
  </si>
  <si>
    <t>Waitsburg</t>
  </si>
  <si>
    <t>Walla Walla</t>
  </si>
  <si>
    <t>Wapato</t>
  </si>
  <si>
    <t>Warden</t>
  </si>
  <si>
    <t>Washougal</t>
  </si>
  <si>
    <t>Washtucna</t>
  </si>
  <si>
    <t>Waterville</t>
  </si>
  <si>
    <t>Wellpinit</t>
  </si>
  <si>
    <t>Wenatchee</t>
  </si>
  <si>
    <t>West Valley (Spok</t>
  </si>
  <si>
    <t>West Valley (Yak)</t>
  </si>
  <si>
    <t>White Pass</t>
  </si>
  <si>
    <t>White River</t>
  </si>
  <si>
    <t>White Salmon</t>
  </si>
  <si>
    <t>Wilbur</t>
  </si>
  <si>
    <t>Willapa Valley</t>
  </si>
  <si>
    <t>Wilson Creek</t>
  </si>
  <si>
    <t>Winlock</t>
  </si>
  <si>
    <t>Wishkah Valley</t>
  </si>
  <si>
    <t>Wishram</t>
  </si>
  <si>
    <t>Woodland</t>
  </si>
  <si>
    <t>Yakima</t>
  </si>
  <si>
    <t>Yelm</t>
  </si>
  <si>
    <t>Zillah</t>
  </si>
  <si>
    <t>Amon Creek Elementary</t>
  </si>
  <si>
    <t>Fuerza Elementary</t>
  </si>
  <si>
    <t>Grays Harbor Academy</t>
  </si>
  <si>
    <t>James W Lintott Elementary School</t>
  </si>
  <si>
    <t>Orin C Smith Elementary School</t>
  </si>
  <si>
    <t>Chewelah Open Doors Reengagement Program</t>
  </si>
  <si>
    <t>Home Pride</t>
  </si>
  <si>
    <t>Eatonville Online Academy</t>
  </si>
  <si>
    <t>Lake Roosevelt Alternative School</t>
  </si>
  <si>
    <t>Kalama High School</t>
  </si>
  <si>
    <t>Kelso Goal Oriented Learning Design</t>
  </si>
  <si>
    <t>Stevens Creek Elementary</t>
  </si>
  <si>
    <t>Clara Barton Elementary School</t>
  </si>
  <si>
    <t>Ella Baker Elementary School</t>
  </si>
  <si>
    <t>Insight School of WA Open Doors Program</t>
  </si>
  <si>
    <t>Sartori Elementary School</t>
  </si>
  <si>
    <t>Sunset Ridge Intermediate School</t>
  </si>
  <si>
    <t>Shelton Open Doors</t>
  </si>
  <si>
    <t>Enter if Changes for the schools.                                      Enter No if not accepting funding for an eligible school.</t>
  </si>
  <si>
    <t>Program Total</t>
  </si>
  <si>
    <t>Camas School District Open Doors</t>
  </si>
  <si>
    <t>Kalispel Language Immersion School</t>
  </si>
  <si>
    <t>Open Doors</t>
  </si>
  <si>
    <t>Wa He Lut Indian School Agency</t>
  </si>
  <si>
    <t>Valley Academy of Learning K-8</t>
  </si>
  <si>
    <t>Maple Grove Primary</t>
  </si>
  <si>
    <t>Three Rivers Elementary</t>
  </si>
  <si>
    <t>Ancient Lakes Elementary</t>
  </si>
  <si>
    <t>Oakville Homelink</t>
  </si>
  <si>
    <t>Snoqualmie Middle School</t>
  </si>
  <si>
    <t>Timberline Middle School</t>
  </si>
  <si>
    <t>Tonasket Choice High School</t>
  </si>
  <si>
    <t>Tonasket Outreach School</t>
  </si>
  <si>
    <t>White River Early Learning Center</t>
  </si>
  <si>
    <t>Fife Open Doors</t>
  </si>
  <si>
    <t>Orcas Island Montessori Public</t>
  </si>
  <si>
    <t>Harriet Rowley Elementary</t>
  </si>
  <si>
    <t>Tambark Creek Elementary School</t>
  </si>
  <si>
    <t>Wa He Lut Tribal</t>
  </si>
  <si>
    <t>Ferndale Virtual Academy</t>
  </si>
  <si>
    <t>Tahoma Open Doors</t>
  </si>
  <si>
    <t>Nooksack Reengagement</t>
  </si>
  <si>
    <t>Wapato ESD 105 Open Doors</t>
  </si>
  <si>
    <t>West Valley Open Doors</t>
  </si>
  <si>
    <t>Auburn Opportunity Project</t>
  </si>
  <si>
    <t>Monroe Special Ed Preschool</t>
  </si>
  <si>
    <t>Ocean Beach Early Childhood Center</t>
  </si>
  <si>
    <t>Orting Special Education</t>
  </si>
  <si>
    <t xml:space="preserve"> </t>
  </si>
  <si>
    <t>17916</t>
  </si>
  <si>
    <t>Impact Salish Sea</t>
  </si>
  <si>
    <t>18901</t>
  </si>
  <si>
    <t>32903</t>
  </si>
  <si>
    <t>37902</t>
  </si>
  <si>
    <t>Whatcom Intergenerational</t>
  </si>
  <si>
    <t>Whitney Early Childhood Education Center</t>
  </si>
  <si>
    <t>Stillaguamish Valley Learning Center</t>
  </si>
  <si>
    <t>Bowman Creek Elementary</t>
  </si>
  <si>
    <t>Bethel Virtual Academy</t>
  </si>
  <si>
    <t>View Ridge Elementary Arts Academy</t>
  </si>
  <si>
    <t>Odyssey Middle School</t>
  </si>
  <si>
    <t>Kodiak Virtual Academy</t>
  </si>
  <si>
    <t>Catalyst Charter</t>
  </si>
  <si>
    <t>Catalyst Public Schools</t>
  </si>
  <si>
    <t>John D. Bud Hawk Elementary at Jackson Park</t>
  </si>
  <si>
    <t>Riverbend Elementary School</t>
  </si>
  <si>
    <t>Quartzite Learning</t>
  </si>
  <si>
    <t>Chimacum Junior/Senior High School</t>
  </si>
  <si>
    <t>Thomas Middle School</t>
  </si>
  <si>
    <t>Darrington High School</t>
  </si>
  <si>
    <t>Dayton School District Alternative Program</t>
  </si>
  <si>
    <t>East Farms STEAM School</t>
  </si>
  <si>
    <t>Lee Elementary</t>
  </si>
  <si>
    <t>Madrona K-8 School</t>
  </si>
  <si>
    <t>Emerald Elementary School</t>
  </si>
  <si>
    <t>Henrietta Lacks Health and Bioscience High School</t>
  </si>
  <si>
    <t>Washington Connections Academy Goldendale</t>
  </si>
  <si>
    <t>Impact Puget Sound Charter</t>
  </si>
  <si>
    <t>Impact | Puget Sound Elementary</t>
  </si>
  <si>
    <t>Impact Salish Sea Charter</t>
  </si>
  <si>
    <t>Impact | Salish Sea Elementary</t>
  </si>
  <si>
    <t>Longview Virtual Academy</t>
  </si>
  <si>
    <t>Lumen Charter</t>
  </si>
  <si>
    <t>Lumen High School</t>
  </si>
  <si>
    <t>Mary Walker Alternative Learning Experience</t>
  </si>
  <si>
    <t>Creekside Elementary School</t>
  </si>
  <si>
    <t>Aspire Academy</t>
  </si>
  <si>
    <t xml:space="preserve">Centennial Elementary School </t>
  </si>
  <si>
    <t>North Kitsap Options</t>
  </si>
  <si>
    <t>Envision Career Academy</t>
  </si>
  <si>
    <t>Innovation Lab High School</t>
  </si>
  <si>
    <t>Ruby Bridges Elementary</t>
  </si>
  <si>
    <t>Oak Harbor Virtual Academy</t>
  </si>
  <si>
    <t>Orient Elementary School</t>
  </si>
  <si>
    <t>Columbia River Elementary</t>
  </si>
  <si>
    <t>Ray Reynolds Middle School</t>
  </si>
  <si>
    <t>Prosser Opportunity Academy</t>
  </si>
  <si>
    <t>Kamiak Elementary</t>
  </si>
  <si>
    <t xml:space="preserve">Dessie F Evans Elementary </t>
  </si>
  <si>
    <t>Hunt Elementary</t>
  </si>
  <si>
    <t>Puyallup Online Academy/POA</t>
  </si>
  <si>
    <t>Puyallup Open Doors/POD</t>
  </si>
  <si>
    <t>Forks Middle School</t>
  </si>
  <si>
    <t>Quincy Innovation Academy</t>
  </si>
  <si>
    <t>Quincy Middle School</t>
  </si>
  <si>
    <t>Rainier Valley Charter</t>
  </si>
  <si>
    <t>Griffin Bay School Open Doors</t>
  </si>
  <si>
    <t>Magnolia Elementary</t>
  </si>
  <si>
    <t>Rising Star Elementary School</t>
  </si>
  <si>
    <t>Robert Lince Early Learning Center</t>
  </si>
  <si>
    <t>Dungeness Virtual School</t>
  </si>
  <si>
    <t>Olympic Peninsula Academy</t>
  </si>
  <si>
    <t>Cedar High School</t>
  </si>
  <si>
    <t>Parent Partnership</t>
  </si>
  <si>
    <t>Mike Morris Elementary</t>
  </si>
  <si>
    <t>John Sedgwick Middle School</t>
  </si>
  <si>
    <t>Marcus Whitman Middle School</t>
  </si>
  <si>
    <t>Sultan Virtual Academy</t>
  </si>
  <si>
    <t>Tehaleh Heights Elementary</t>
  </si>
  <si>
    <t>Bryant Montessori Middle School</t>
  </si>
  <si>
    <t>Tacoma Open Doors</t>
  </si>
  <si>
    <t>Cascadia High School</t>
  </si>
  <si>
    <t>Walla Walla Center for Children and Families</t>
  </si>
  <si>
    <t>Walla Walla Online</t>
  </si>
  <si>
    <t>Walla Walla Open Doors</t>
  </si>
  <si>
    <t>Simcoe Elementary School</t>
  </si>
  <si>
    <t>Washougal Learning Academy</t>
  </si>
  <si>
    <t>Castlerock Early Learning Center</t>
  </si>
  <si>
    <t>North Fork Elementary School</t>
  </si>
  <si>
    <t>Impact Puget Sound</t>
  </si>
  <si>
    <t>27902</t>
  </si>
  <si>
    <t>04901</t>
  </si>
  <si>
    <t>Pinnacles Prep Wenatchee</t>
  </si>
  <si>
    <t>Impact Tacoma</t>
  </si>
  <si>
    <t xml:space="preserve">Rainier Valley Leadership Academy </t>
  </si>
  <si>
    <t>Chief Leschi Tribal Compact</t>
  </si>
  <si>
    <t>Lumen Public School</t>
  </si>
  <si>
    <t>Whatcom Intergenerational High School</t>
  </si>
  <si>
    <t>Open Door Re-Engagement</t>
  </si>
  <si>
    <t>Quincy Innovation Academy Big Picture</t>
  </si>
  <si>
    <t>Column Labels</t>
  </si>
  <si>
    <t>Count of School Code</t>
  </si>
  <si>
    <t>Early Childhood Center</t>
  </si>
  <si>
    <t>Pateros Alternative School</t>
  </si>
  <si>
    <t>Impact | Commencement Bay</t>
  </si>
  <si>
    <t>LAP Base Allocation</t>
  </si>
  <si>
    <t>Allocation for Eligible High Poverty Schools</t>
  </si>
  <si>
    <t>Harbor Open Doors</t>
  </si>
  <si>
    <t>Willow Crest Elementary</t>
  </si>
  <si>
    <t>Bellevue Digital Discovery</t>
  </si>
  <si>
    <t>Katherine G. Johnson Elementary School</t>
  </si>
  <si>
    <t>Camas Connect Academy</t>
  </si>
  <si>
    <t>Rocket Virtual Academy</t>
  </si>
  <si>
    <t>Central Valley Virtual Learning</t>
  </si>
  <si>
    <t>Ridgeline High School</t>
  </si>
  <si>
    <t>Clovis Point Elementary School</t>
  </si>
  <si>
    <t>Eastmont Academy</t>
  </si>
  <si>
    <t>Ida Nason Aronica Elementary</t>
  </si>
  <si>
    <t>JJ Smith Elementary</t>
  </si>
  <si>
    <t>Everett Virtual Academy</t>
  </si>
  <si>
    <t>Fife Elementary School</t>
  </si>
  <si>
    <t>Highline Public Schools Virtual Academy</t>
  </si>
  <si>
    <t>Maritime High School</t>
  </si>
  <si>
    <t>Lexington Elementary</t>
  </si>
  <si>
    <t>Endeavor High School</t>
  </si>
  <si>
    <t>Kent Laboratory Academy</t>
  </si>
  <si>
    <t>Kent Virtual Academy</t>
  </si>
  <si>
    <t>River Ridge Elementary</t>
  </si>
  <si>
    <t>Kiona-Benton City Elementary</t>
  </si>
  <si>
    <t>Broadway Learning Center</t>
  </si>
  <si>
    <t>Digital Learning Center</t>
  </si>
  <si>
    <t>Vanguard Academy</t>
  </si>
  <si>
    <t>Newport Home Link</t>
  </si>
  <si>
    <t>Ignite Family Academy</t>
  </si>
  <si>
    <t>Summit Virtual Academy</t>
  </si>
  <si>
    <t>Pasco Innovative Experiences and e-Learning</t>
  </si>
  <si>
    <t>Soar to Success</t>
  </si>
  <si>
    <t>Swift Water Elementary</t>
  </si>
  <si>
    <t>Pinnacle Prep Charter</t>
  </si>
  <si>
    <t>Prescott Middle School</t>
  </si>
  <si>
    <t>Reardan Options' Program</t>
  </si>
  <si>
    <t>Desert Sky Elementary</t>
  </si>
  <si>
    <t>Pacific Crest Online Academy</t>
  </si>
  <si>
    <t>Wisdom Ridge Academy</t>
  </si>
  <si>
    <t>Flett Middle School</t>
  </si>
  <si>
    <t>Spokane Virtual Academy</t>
  </si>
  <si>
    <t>Yasuhara Middle School</t>
  </si>
  <si>
    <t>Alternative Spcl Needs Div Occ</t>
  </si>
  <si>
    <t>Hunt Middle School</t>
  </si>
  <si>
    <t>Tacoma Online High School</t>
  </si>
  <si>
    <t>Tacoma Online Middle School</t>
  </si>
  <si>
    <t>Wapato Online Academy 6-8</t>
  </si>
  <si>
    <t>Wapato Online Academy 9-12</t>
  </si>
  <si>
    <t>Wapato Online Academy K-5</t>
  </si>
  <si>
    <t>West Valley Virtual Learning Center</t>
  </si>
  <si>
    <t>West Valley Innovation Center</t>
  </si>
  <si>
    <t>Whatcom Interg'l Charter</t>
  </si>
  <si>
    <t>Clover Park Early Learning Program</t>
  </si>
  <si>
    <t>Ferndale Special Services</t>
  </si>
  <si>
    <t>Mary E. Theler Early Learning Center</t>
  </si>
  <si>
    <t>Good Beginnings Center</t>
  </si>
  <si>
    <t>South Whidbey Special Services</t>
  </si>
  <si>
    <t>Sumner Special Services</t>
  </si>
  <si>
    <t>Early Childhood Education Center</t>
  </si>
  <si>
    <t>Washougal Special Services</t>
  </si>
  <si>
    <t>17919</t>
  </si>
  <si>
    <t>Impact Renton (Black River)</t>
  </si>
  <si>
    <t>06901</t>
  </si>
  <si>
    <t>Rooted Schools</t>
  </si>
  <si>
    <t>Paschal Sherman Tribal</t>
  </si>
  <si>
    <t>Pinnacles Prep</t>
  </si>
  <si>
    <t xml:space="preserve">Nespelem School District  </t>
  </si>
  <si>
    <t>Impact | Commencement Bay Elementary</t>
  </si>
  <si>
    <t>High Poverty Eligible</t>
  </si>
  <si>
    <t>Formulated Staff Units</t>
  </si>
  <si>
    <t>Impact | Black River</t>
  </si>
  <si>
    <t>Battle Ground Virtual Academy</t>
  </si>
  <si>
    <t>WIN Academy</t>
  </si>
  <si>
    <t>Gravelly Lake K-12 Academy</t>
  </si>
  <si>
    <t>Colville Fish Hatchery</t>
  </si>
  <si>
    <t>Deer Park Achievement High School</t>
  </si>
  <si>
    <t>Deer Park Early Learning Center</t>
  </si>
  <si>
    <t>Impact Black River Charter</t>
  </si>
  <si>
    <t>Impact | Black River Elementary</t>
  </si>
  <si>
    <t>Impact Com Bay Charter</t>
  </si>
  <si>
    <t>Canyon Ridge Middle School</t>
  </si>
  <si>
    <t>LSSD Open Doors</t>
  </si>
  <si>
    <t>Meridian Special Programs</t>
  </si>
  <si>
    <t>Nespelem High School</t>
  </si>
  <si>
    <t>Nine Mile Family Partnership Program</t>
  </si>
  <si>
    <t>Northshore Learning Options</t>
  </si>
  <si>
    <t>Highlands</t>
  </si>
  <si>
    <t>24915</t>
  </si>
  <si>
    <t>Rooted Schools Charter</t>
  </si>
  <si>
    <t>Central Primary Center</t>
  </si>
  <si>
    <t>Peperzak Middle School</t>
  </si>
  <si>
    <t>Ruth Bader Ginsburg Elementary School</t>
  </si>
  <si>
    <t>Vancouver Innovation Technology and Arts Elementary</t>
  </si>
  <si>
    <t>Yakima Valley Technical Skills Center</t>
  </si>
  <si>
    <t>TK</t>
  </si>
  <si>
    <t>If CEP school, was HP Eligible 1st Yr of CEP?</t>
  </si>
  <si>
    <t>RCW 28A.150.260 (10)(a)</t>
  </si>
  <si>
    <t>TKZ271
Enroll TK</t>
  </si>
  <si>
    <t>total enrollment</t>
  </si>
  <si>
    <t>LAP CIS Health Ins Inc Rate + Multiplier</t>
  </si>
  <si>
    <t>LEA Name</t>
  </si>
  <si>
    <t>Harbor Junior/Senior High School</t>
  </si>
  <si>
    <t>Halilts Elementary School</t>
  </si>
  <si>
    <t>Bellevue Open Doors</t>
  </si>
  <si>
    <t>BETHEL HOPE EARLY LEARNING CENTER</t>
  </si>
  <si>
    <t>BOISTFORT ONLINE SCHOOL</t>
  </si>
  <si>
    <t>Stem Academy at SVT</t>
  </si>
  <si>
    <t>Discovery Virtual School</t>
  </si>
  <si>
    <t>LINCOLN COUNTY PATHWAYS ACADEMY</t>
  </si>
  <si>
    <t>Sterling Junior High School</t>
  </si>
  <si>
    <t>Eagle Virtual Sky Academy</t>
  </si>
  <si>
    <t>Hollingsworth Academy</t>
  </si>
  <si>
    <t>Tieton Elementary School</t>
  </si>
  <si>
    <t>Innovation Heights Academy</t>
  </si>
  <si>
    <t>Cedar Trails Elementary</t>
  </si>
  <si>
    <t>Issaquah Preschool Academy</t>
  </si>
  <si>
    <t>La Center Academy</t>
  </si>
  <si>
    <t>Washington Network for Innovative Careers Skill Center</t>
  </si>
  <si>
    <t>Washington Connections Academy - Mary M. Knight</t>
  </si>
  <si>
    <t>Mead Learning Options</t>
  </si>
  <si>
    <t>Hallett Elementary School</t>
  </si>
  <si>
    <t>Michael Anderson Elementary School</t>
  </si>
  <si>
    <t>Methow Valley Independent Learning Cente</t>
  </si>
  <si>
    <t>Groff Elementary School</t>
  </si>
  <si>
    <t>MLSD Open Doors Re-Engagement Program</t>
  </si>
  <si>
    <t>NKOA &amp; PAL</t>
  </si>
  <si>
    <t>Broad View Elementary</t>
  </si>
  <si>
    <t>Ocean Beach Options Academy</t>
  </si>
  <si>
    <t>Orting Elementary School</t>
  </si>
  <si>
    <t>Paschal Sherman Indian School</t>
  </si>
  <si>
    <t>SEAVIEW ACADEMY</t>
  </si>
  <si>
    <t>Prescott High School</t>
  </si>
  <si>
    <t>Forks High School</t>
  </si>
  <si>
    <t>Hilltop Heritage</t>
  </si>
  <si>
    <t>Rooted School Vancouver</t>
  </si>
  <si>
    <t>Alan T. Sugiyama High School</t>
  </si>
  <si>
    <t>James Baldwin Elementary School</t>
  </si>
  <si>
    <t>Central Emerson Elementary</t>
  </si>
  <si>
    <t>Frances Scott Elementary</t>
  </si>
  <si>
    <t>Virtual Preparatory Academy of Washington</t>
  </si>
  <si>
    <t>Arlington Elementary School</t>
  </si>
  <si>
    <t>Baker Middle School</t>
  </si>
  <si>
    <t>Birney Elementary School</t>
  </si>
  <si>
    <t>Blix Elementary School</t>
  </si>
  <si>
    <t>Boze Elementary School</t>
  </si>
  <si>
    <t>Browns Point Elementary School</t>
  </si>
  <si>
    <t>Bryant Montessori School</t>
  </si>
  <si>
    <t>Crescent Heights Elementary School</t>
  </si>
  <si>
    <t>Delong Elementary School</t>
  </si>
  <si>
    <t>Downing Elementary School</t>
  </si>
  <si>
    <t>Dr. Dolores Silas High School</t>
  </si>
  <si>
    <t>Edison Elementary School</t>
  </si>
  <si>
    <t>Edna Travis Elementary School</t>
  </si>
  <si>
    <t>Fawcett Elementary School</t>
  </si>
  <si>
    <t>Fern Hill Elementary School</t>
  </si>
  <si>
    <t>Foss High School</t>
  </si>
  <si>
    <t>Franklin Elementary School</t>
  </si>
  <si>
    <t>Geiger Montessori School</t>
  </si>
  <si>
    <t>Gray Middle School</t>
  </si>
  <si>
    <t>Helen Stafford Elementary School</t>
  </si>
  <si>
    <t>Hilltop Heritage Middle School</t>
  </si>
  <si>
    <t>Industrial Design Engineering and Arts</t>
  </si>
  <si>
    <t>Jefferson Elementary School</t>
  </si>
  <si>
    <t>Larchmont Elementary School</t>
  </si>
  <si>
    <t>Lister Elementary School</t>
  </si>
  <si>
    <t>Lyon Elementary School</t>
  </si>
  <si>
    <t>Manitou Park Elementary School</t>
  </si>
  <si>
    <t>Mann Elementary School</t>
  </si>
  <si>
    <t>Mason Middle School</t>
  </si>
  <si>
    <t>Mount Tahoma High School</t>
  </si>
  <si>
    <t>N.E. Tacoma Elementary School</t>
  </si>
  <si>
    <t>Point Defiance Elementary School</t>
  </si>
  <si>
    <t>Reed Elementary School</t>
  </si>
  <si>
    <t>Sheridan Elementary School</t>
  </si>
  <si>
    <t>Sherman Elementary School</t>
  </si>
  <si>
    <t>Stadium High School</t>
  </si>
  <si>
    <t>Stanley Elementary School</t>
  </si>
  <si>
    <t>Stewart Middle School</t>
  </si>
  <si>
    <t xml:space="preserve">Tacoma Online Elementary School </t>
  </si>
  <si>
    <t>The School at Pearl Youth Residence</t>
  </si>
  <si>
    <t>Truman Middle School</t>
  </si>
  <si>
    <t>Wainwright Intermediate School</t>
  </si>
  <si>
    <t>Whitman Elementary School</t>
  </si>
  <si>
    <t>George Bush Middle School</t>
  </si>
  <si>
    <t>Jim Tangeman Center</t>
  </si>
  <si>
    <t>Vancouver Success Academy</t>
  </si>
  <si>
    <t>Head Start</t>
  </si>
  <si>
    <t>Wellpinit Open Doors High School</t>
  </si>
  <si>
    <t>Valley Online Academy</t>
  </si>
  <si>
    <t xml:space="preserve">Open Doors re-engagement </t>
  </si>
  <si>
    <t>West Valley Mid-Level Campus</t>
  </si>
  <si>
    <t>Expedition Elementary</t>
  </si>
  <si>
    <t>Eastmont Preschools</t>
  </si>
  <si>
    <t>Ellensburg Open Doors</t>
  </si>
  <si>
    <t>Innovation Spokane Charter</t>
  </si>
  <si>
    <t>Kettle Falls Early Learning Center</t>
  </si>
  <si>
    <t>Morton Intermediate School</t>
  </si>
  <si>
    <t>Stuart Island Elementary</t>
  </si>
  <si>
    <t>Astravo Online Academy</t>
  </si>
  <si>
    <t>Washington Digital Academy</t>
  </si>
  <si>
    <t>Carson Elementary School</t>
  </si>
  <si>
    <t>Children's Village</t>
  </si>
  <si>
    <t>Impact Commence Bay Charter</t>
  </si>
  <si>
    <t>River HomeLink</t>
  </si>
  <si>
    <t>Transition 18-22 Program</t>
  </si>
  <si>
    <t>Blaine HomeConnection</t>
  </si>
  <si>
    <t>Central Valley Virtual Learning High School</t>
  </si>
  <si>
    <t>Coupeville Open Academy</t>
  </si>
  <si>
    <t>Cedar Valley Elementary</t>
  </si>
  <si>
    <t>Ellensburg Choice Schools</t>
  </si>
  <si>
    <t>Sage Hills Open Doors Youth Re-Engagement Program</t>
  </si>
  <si>
    <t>Silver Lake Elementary School</t>
  </si>
  <si>
    <t>Ferndale Re-Engagement</t>
  </si>
  <si>
    <t>Mountain View Learning Center</t>
  </si>
  <si>
    <t>GATES Secondary School</t>
  </si>
  <si>
    <t>Innovation High School</t>
  </si>
  <si>
    <t>Holly Street Early Learning Center</t>
  </si>
  <si>
    <t>Choice Academy</t>
  </si>
  <si>
    <t>Aspire Performing Arts Academy</t>
  </si>
  <si>
    <t xml:space="preserve">Republic Middle School </t>
  </si>
  <si>
    <t>Selah Auxiliary</t>
  </si>
  <si>
    <t>Selah Open Doors</t>
  </si>
  <si>
    <t>Selah High School Online</t>
  </si>
  <si>
    <t>Selah K-8 Online</t>
  </si>
  <si>
    <t>Washington Online School</t>
  </si>
  <si>
    <t>Burley Glenwood Elementary School</t>
  </si>
  <si>
    <t>East Port Orchard Elementary School</t>
  </si>
  <si>
    <t>Orchard Heights Elementary School</t>
  </si>
  <si>
    <t>South Colby Elementary School</t>
  </si>
  <si>
    <t>Trejo Dual Language Academy</t>
  </si>
  <si>
    <t>Cherrydale Primary</t>
  </si>
  <si>
    <t>Red Comet at Toppenish School District</t>
  </si>
  <si>
    <t>Yakama Nation Tribal School</t>
  </si>
  <si>
    <t xml:space="preserve"> K-8 Virtual School</t>
  </si>
  <si>
    <t>TK Enroll</t>
  </si>
  <si>
    <t>Per Pupil</t>
  </si>
  <si>
    <t>TK Funded</t>
  </si>
  <si>
    <t>LAP Base</t>
  </si>
  <si>
    <t>Lap High Poverty</t>
  </si>
  <si>
    <t>(blank)</t>
  </si>
  <si>
    <t xml:space="preserve">Sno-Isle Skills Center </t>
  </si>
  <si>
    <t>Seattle Skills Center</t>
  </si>
  <si>
    <t>Sum of TOTAL</t>
  </si>
  <si>
    <t>2026-27 Reg Base</t>
  </si>
  <si>
    <t>2026-27 Reg Inc</t>
  </si>
  <si>
    <t>Poverty Percentage by School - March 31, 2026</t>
  </si>
  <si>
    <t>3 Year Average for 2026-27 Eligibility</t>
  </si>
  <si>
    <t>Lucille Umbarger Middle School</t>
  </si>
  <si>
    <t>West View Early Learning and Community Center</t>
  </si>
  <si>
    <t>Birth To Three</t>
  </si>
  <si>
    <t xml:space="preserve">Washington Spartan Virtual Academy </t>
  </si>
  <si>
    <t>Nooksack Valley Special Services</t>
  </si>
  <si>
    <t>Othello Digital Learning</t>
  </si>
  <si>
    <t>Orion High School</t>
  </si>
  <si>
    <t>Sageview High School</t>
  </si>
  <si>
    <t>CHOICE School</t>
  </si>
  <si>
    <t>ONLINE SCHOOL</t>
  </si>
  <si>
    <t>Nell Hoyt Day School</t>
  </si>
  <si>
    <t>Eligible for LAP High Poverty Funding for SY 2026-27</t>
  </si>
  <si>
    <t>Final 2025-26 AAFTE w/TK
(Should match F-203)</t>
  </si>
  <si>
    <t>Adjusted 2025-26 AAFTE  w/TK</t>
  </si>
  <si>
    <t>Reported 2025-26 AAFTE w/TK for LAP High Poverty Schools Allocation                                    (For  F-203)</t>
  </si>
  <si>
    <t>State Totals</t>
  </si>
  <si>
    <t>Academy for Community Transition</t>
  </si>
  <si>
    <t>Central Valley Virtual Integrated Parent Partnership</t>
  </si>
  <si>
    <t>Skills Center at Spokane Valley Tech</t>
  </si>
  <si>
    <t>Ferndale Community Transitions</t>
  </si>
  <si>
    <t>Washington Virtual Schools</t>
  </si>
  <si>
    <t>Lake Quinault</t>
  </si>
  <si>
    <t>Nespelem ALE High School</t>
  </si>
  <si>
    <t>Aspire High School</t>
  </si>
  <si>
    <t>Pasco Digital Learning Academy</t>
  </si>
  <si>
    <t>Meadowbrook School</t>
  </si>
  <si>
    <t>Oakland Secondary School</t>
  </si>
  <si>
    <t>Valley EDGE High School Academy</t>
  </si>
  <si>
    <t>Edgewood Elementary School</t>
  </si>
  <si>
    <t>Ogden Elementary</t>
  </si>
  <si>
    <t>Valley Academy of Learning K-10</t>
  </si>
  <si>
    <t>3 Year Average for 2025-26 Eligibility</t>
  </si>
  <si>
    <t>variance</t>
  </si>
  <si>
    <t>% Used for 2026-27 LAP Funding</t>
  </si>
  <si>
    <t>Regionalization Base</t>
  </si>
  <si>
    <t>Regionalization</t>
  </si>
  <si>
    <t>Reg Experience</t>
  </si>
  <si>
    <t>24-25</t>
  </si>
  <si>
    <t>26-27</t>
  </si>
  <si>
    <t>Reg Exp</t>
  </si>
  <si>
    <t>NS</t>
  </si>
  <si>
    <t>TOTAL</t>
  </si>
  <si>
    <t>HP ?</t>
  </si>
  <si>
    <t>Maritime 253 Skills Center</t>
  </si>
  <si>
    <t>Enrollment as of Aug  2026</t>
  </si>
  <si>
    <t>TK AAFTE 2025-26 as of August 2026</t>
  </si>
  <si>
    <t>AAFTE w/TK 2025-26 as of  August 2026</t>
  </si>
  <si>
    <t>LAP Approved</t>
  </si>
  <si>
    <t>S005</t>
  </si>
  <si>
    <t>1=approved/0=not approved</t>
  </si>
  <si>
    <t>LAP HiPov Enrollment (approved)</t>
  </si>
  <si>
    <t>C1hp</t>
  </si>
  <si>
    <t>Orient School District No 65</t>
  </si>
  <si>
    <t>Impact | Puget Sound</t>
  </si>
  <si>
    <t>Sumner-Bonney Lake School District</t>
  </si>
  <si>
    <t>Lopez Island School District</t>
  </si>
  <si>
    <t>Innovation Spokane Schools</t>
  </si>
  <si>
    <t>ITEM</t>
  </si>
  <si>
    <t>(1/0)</t>
  </si>
  <si>
    <t>AAFTE approved</t>
  </si>
  <si>
    <t xml:space="preserve">TK LAP </t>
  </si>
  <si>
    <t>LAP Base Calculation</t>
  </si>
  <si>
    <t>LAP High Poverty Schools Calculation</t>
  </si>
  <si>
    <t>FLAG</t>
  </si>
  <si>
    <t>2025-26 Enrollment By School as of August 2026</t>
  </si>
  <si>
    <t>LAP Allocation Tracker Instructions</t>
  </si>
  <si>
    <t>Purpose</t>
  </si>
  <si>
    <t>Using the Tracker</t>
  </si>
  <si>
    <t>Data Included</t>
  </si>
  <si>
    <t>Some schools may still qualify for HP LAP funding even if their current poverty percentage is below 50%. Schools that were previously identified as High Poverty eligible before implementing the Community Eligibility Provision (CEP) remain eligible under a hold-harmless provision, provided they continue offering free meals through CEP.</t>
  </si>
  <si>
    <t>School Openings, Closures, &amp; Boundary Changes</t>
  </si>
  <si>
    <t>Points of Contact:</t>
  </si>
  <si>
    <t>Jackie.McDonald@k12.wa.us</t>
  </si>
  <si>
    <t>LAP@k12.wa.us</t>
  </si>
  <si>
    <t>Apportionment Funding:  Jackie McDonald, Apportionment Program Manager</t>
  </si>
  <si>
    <t>LAP Program Questions:  LAP Program 360.725.6100</t>
  </si>
  <si>
    <t>Updated with August 2026 AAFTE Data &amp; September 2026 Approvals</t>
  </si>
  <si>
    <r>
      <t xml:space="preserve">This tool shows how your district's </t>
    </r>
    <r>
      <rPr>
        <b/>
        <sz val="11"/>
        <color theme="1"/>
        <rFont val="Calibri"/>
        <family val="2"/>
        <scheme val="minor"/>
      </rPr>
      <t>2026-27 LAP allocation</t>
    </r>
    <r>
      <rPr>
        <sz val="11"/>
        <color theme="1"/>
        <rFont val="Calibri"/>
        <family val="2"/>
        <scheme val="minor"/>
      </rPr>
      <t xml:space="preserve"> is distributed across eligible schools. It is intended for planning and allocation review purposes only.</t>
    </r>
  </si>
  <si>
    <r>
      <t>Note:</t>
    </r>
    <r>
      <rPr>
        <sz val="11"/>
        <color theme="1"/>
        <rFont val="Calibri"/>
        <family val="2"/>
        <scheme val="minor"/>
      </rPr>
      <t xml:space="preserve"> This is </t>
    </r>
    <r>
      <rPr>
        <b/>
        <sz val="11"/>
        <color theme="1"/>
        <rFont val="Calibri"/>
        <family val="2"/>
        <scheme val="minor"/>
      </rPr>
      <t>not</t>
    </r>
    <r>
      <rPr>
        <sz val="11"/>
        <color theme="1"/>
        <rFont val="Calibri"/>
        <family val="2"/>
        <scheme val="minor"/>
      </rPr>
      <t xml:space="preserve"> the LAP Recovery/Carryover Tool. An updated Recovery/Carryover Tool will be released in </t>
    </r>
    <r>
      <rPr>
        <b/>
        <sz val="11"/>
        <color theme="1"/>
        <rFont val="Calibri"/>
        <family val="2"/>
        <scheme val="minor"/>
      </rPr>
      <t>January 2027</t>
    </r>
    <r>
      <rPr>
        <sz val="11"/>
        <color theme="1"/>
        <rFont val="Calibri"/>
        <family val="2"/>
        <scheme val="minor"/>
      </rPr>
      <t xml:space="preserve"> once prior-year carryover data is finalized.</t>
    </r>
  </si>
  <si>
    <r>
      <t xml:space="preserve">Final </t>
    </r>
    <r>
      <rPr>
        <b/>
        <sz val="11"/>
        <color theme="1"/>
        <rFont val="Calibri"/>
        <family val="2"/>
        <scheme val="minor"/>
      </rPr>
      <t>2025-26 AAFTE</t>
    </r>
    <r>
      <rPr>
        <sz val="11"/>
        <color theme="1"/>
        <rFont val="Calibri"/>
        <family val="2"/>
        <scheme val="minor"/>
      </rPr>
      <t xml:space="preserve"> by school from the P223 report.</t>
    </r>
  </si>
  <si>
    <r>
      <t xml:space="preserve">LAP-eligible AAFTE in </t>
    </r>
    <r>
      <rPr>
        <b/>
        <sz val="11"/>
        <color theme="1"/>
        <rFont val="Calibri"/>
        <family val="2"/>
        <scheme val="minor"/>
      </rPr>
      <t>Column E</t>
    </r>
    <r>
      <rPr>
        <sz val="11"/>
        <color theme="1"/>
        <rFont val="Calibri"/>
        <family val="2"/>
        <scheme val="minor"/>
      </rPr>
      <t>.</t>
    </r>
  </si>
  <si>
    <r>
      <t>2026-27 LAP allocations</t>
    </r>
    <r>
      <rPr>
        <sz val="11"/>
        <color theme="1"/>
        <rFont val="Calibri"/>
        <family val="2"/>
        <scheme val="minor"/>
      </rPr>
      <t xml:space="preserve"> by school in </t>
    </r>
    <r>
      <rPr>
        <b/>
        <sz val="11"/>
        <color theme="1"/>
        <rFont val="Calibri"/>
        <family val="2"/>
        <scheme val="minor"/>
      </rPr>
      <t>Column G (yellow)</t>
    </r>
    <r>
      <rPr>
        <sz val="11"/>
        <color theme="1"/>
        <rFont val="Calibri"/>
        <family val="2"/>
        <scheme val="minor"/>
      </rPr>
      <t>.</t>
    </r>
  </si>
  <si>
    <r>
      <t xml:space="preserve">1. Go to the </t>
    </r>
    <r>
      <rPr>
        <b/>
        <sz val="11"/>
        <color theme="1"/>
        <rFont val="Calibri"/>
        <family val="2"/>
        <scheme val="minor"/>
      </rPr>
      <t>Summary</t>
    </r>
    <r>
      <rPr>
        <sz val="11"/>
        <color theme="1"/>
        <rFont val="Calibri"/>
        <family val="2"/>
        <scheme val="minor"/>
      </rPr>
      <t xml:space="preserve"> tab.</t>
    </r>
  </si>
  <si>
    <r>
      <t xml:space="preserve">2. Select your district from the </t>
    </r>
    <r>
      <rPr>
        <b/>
        <sz val="11"/>
        <color theme="1"/>
        <rFont val="Calibri"/>
        <family val="2"/>
        <scheme val="minor"/>
      </rPr>
      <t>yellow drop-down box</t>
    </r>
    <r>
      <rPr>
        <sz val="11"/>
        <color theme="1"/>
        <rFont val="Calibri"/>
        <family val="2"/>
        <scheme val="minor"/>
      </rPr>
      <t>.</t>
    </r>
  </si>
  <si>
    <r>
      <t>3.</t>
    </r>
    <r>
      <rPr>
        <sz val="11"/>
        <color theme="1"/>
        <rFont val="Calibri"/>
        <family val="2"/>
        <scheme val="minor"/>
      </rPr>
      <t>                Review the highlighted status cell below the district selection:</t>
    </r>
  </si>
  <si>
    <r>
      <t>Column J</t>
    </r>
    <r>
      <rPr>
        <sz val="11"/>
        <color theme="1"/>
        <rFont val="Calibri"/>
        <family val="2"/>
        <scheme val="minor"/>
      </rPr>
      <t xml:space="preserve"> may be used to redistribute allocation amounts when students move because of school openings, closures, or boundary changes. Allocation amounts follow eligible FTE and may be used to estimate funding impacts.</t>
    </r>
  </si>
  <si>
    <t>2026-27 LAP Allocation Tracker</t>
  </si>
  <si>
    <t>4. Column D ("Yes") identifies schools eligible for High Poverty funding. If funding is not being accepted for a particular school, simply overwrite "Yes" with "No." The High Poverty funding calculation will automatically update based on the schools selected.</t>
  </si>
  <si>
    <t xml:space="preserve">Contact the LAP team if you have questions about your funding status and/or acceptances. </t>
  </si>
  <si>
    <r>
      <t xml:space="preserve">·                            </t>
    </r>
    <r>
      <rPr>
        <b/>
        <sz val="11"/>
        <color theme="1"/>
        <rFont val="Calibri"/>
        <family val="2"/>
        <scheme val="minor"/>
      </rPr>
      <t>Funded</t>
    </r>
    <r>
      <rPr>
        <sz val="11"/>
        <color theme="1"/>
        <rFont val="Calibri"/>
        <family val="2"/>
        <scheme val="minor"/>
      </rPr>
      <t>: Complete</t>
    </r>
  </si>
  <si>
    <r>
      <t xml:space="preserve">·                            </t>
    </r>
    <r>
      <rPr>
        <b/>
        <sz val="11"/>
        <color theme="1"/>
        <rFont val="Calibri"/>
        <family val="2"/>
        <scheme val="minor"/>
      </rPr>
      <t>Not Funded</t>
    </r>
    <r>
      <rPr>
        <sz val="11"/>
        <color theme="1"/>
        <rFont val="Calibri"/>
        <family val="2"/>
        <scheme val="minor"/>
      </rPr>
      <t>:</t>
    </r>
    <r>
      <rPr>
        <b/>
        <sz val="11"/>
        <color theme="1"/>
        <rFont val="Calibri"/>
        <family val="2"/>
        <scheme val="minor"/>
      </rPr>
      <t xml:space="preserve"> Contact LAP Team for funding status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</si>
</sst>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quot;$&quot;* #,##0.00_);_(&quot;$&quot;* \(#,##0.00\);_(&quot;$&quot;* &quot;-&quot;??_);_(@_)"/>
    <numFmt numFmtId="43" formatCode="_(* #,##0.00_);_(* \(#,##0.00\);_(* &quot;-&quot;??_);_(@_)"/>
    <numFmt numFmtId="164" formatCode="_(* #,##0.0_);_(* \(#,##0.0\);_(* &quot;-&quot;??_);_(@_)"/>
    <numFmt numFmtId="165" formatCode="&quot;$&quot;#,##0.00"/>
    <numFmt numFmtId="166" formatCode="&quot;$&quot;#,##0"/>
    <numFmt numFmtId="167" formatCode="_(* #,##0.0000_);_(* \(#,##0.0000\);_(* &quot;-&quot;??_);_(@_)"/>
    <numFmt numFmtId="168" formatCode="_(* #,##0_);_(* \(#,##0\);_(* &quot;-&quot;??_);_(@_)"/>
    <numFmt numFmtId="169" formatCode="0.0%"/>
    <numFmt numFmtId="170" formatCode="0.00%;\-0.00%;\-"/>
    <numFmt numFmtId="171" formatCode="0.00000"/>
    <numFmt numFmtId="172" formatCode="00000"/>
    <numFmt numFmtId="173" formatCode="_(* #,##0.000_);_(* \(#,##0.000\);_(* &quot;-&quot;??_);_(@_)"/>
    <numFmt numFmtId="174" formatCode="0.000"/>
    <numFmt numFmtId="175" formatCode="0.0000000000"/>
  </numFmts>
  <fonts count="68">
    <font>
      <sz val="11"/>
      <color theme="1"/>
      <name val="Calibri"/>
      <family val="2"/>
      <scheme val="minor"/>
    </font>
    <font>
      <sz val="11"/>
      <color theme="1"/>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1"/>
      <color rgb="FFC00000"/>
      <name val="Calibri"/>
      <family val="2"/>
      <scheme val="minor"/>
    </font>
    <font>
      <b/>
      <sz val="11"/>
      <name val="Calibri"/>
      <family val="2"/>
    </font>
    <font>
      <b/>
      <sz val="11"/>
      <name val="Calibri"/>
      <family val="2"/>
      <scheme val="minor"/>
    </font>
    <font>
      <sz val="9"/>
      <color theme="1"/>
      <name val="Calibri"/>
      <family val="2"/>
      <scheme val="minor"/>
    </font>
    <font>
      <sz val="9"/>
      <name val="Calibri"/>
      <family val="2"/>
      <scheme val="minor"/>
    </font>
    <font>
      <sz val="11"/>
      <name val="Calibri"/>
      <family val="2"/>
    </font>
    <font>
      <sz val="9"/>
      <name val="Tw Cen MT"/>
      <family val="2"/>
    </font>
    <font>
      <b/>
      <sz val="9"/>
      <name val="Tw Cen MT"/>
      <family val="2"/>
    </font>
    <font>
      <sz val="12"/>
      <name val="Times New Roman"/>
      <family val="1"/>
    </font>
    <font>
      <sz val="9"/>
      <color theme="1"/>
      <name val="Tw Cen MT"/>
      <family val="2"/>
    </font>
    <font>
      <b/>
      <sz val="9"/>
      <color theme="1"/>
      <name val="Tw Cen MT"/>
      <family val="2"/>
    </font>
    <font>
      <sz val="11"/>
      <name val="Calibri"/>
      <family val="2"/>
    </font>
    <font>
      <b/>
      <sz val="11"/>
      <name val="Calibri"/>
      <family val="2"/>
    </font>
    <font>
      <b/>
      <sz val="12"/>
      <color theme="1"/>
      <name val="Calibri"/>
      <family val="2"/>
      <scheme val="minor"/>
    </font>
    <font>
      <b/>
      <sz val="18"/>
      <color theme="1"/>
      <name val="Calibri"/>
      <family val="2"/>
      <scheme val="minor"/>
    </font>
    <font>
      <b/>
      <sz val="9"/>
      <color theme="9" tint="-0.249977111117893"/>
      <name val="Calibri"/>
      <family val="2"/>
      <scheme val="minor"/>
    </font>
    <font>
      <b/>
      <sz val="9"/>
      <color rgb="FFC00000"/>
      <name val="Calibri"/>
      <family val="2"/>
      <scheme val="minor"/>
    </font>
    <font>
      <b/>
      <sz val="14"/>
      <color theme="1"/>
      <name val="Calibri"/>
      <family val="2"/>
      <scheme val="minor"/>
    </font>
    <font>
      <b/>
      <sz val="14"/>
      <color theme="1"/>
      <name val="Calibri"/>
      <family val="2"/>
    </font>
    <font>
      <sz val="10"/>
      <color theme="1"/>
      <name val="Tw Cen MT"/>
      <family val="2"/>
    </font>
    <font>
      <sz val="11"/>
      <color rgb="FFC00000"/>
      <name val="Calibri"/>
      <family val="2"/>
      <scheme val="minor"/>
    </font>
    <font>
      <sz val="8"/>
      <color theme="1"/>
      <name val="Calibri"/>
      <family val="2"/>
      <scheme val="minor"/>
    </font>
    <font>
      <sz val="8"/>
      <color rgb="FFC00000"/>
      <name val="Calibri"/>
      <family val="2"/>
      <scheme val="minor"/>
    </font>
    <font>
      <sz val="8"/>
      <color theme="8" tint="0.59999389629810485"/>
      <name val="Calibri"/>
      <family val="2"/>
    </font>
    <font>
      <sz val="12"/>
      <name val="Arial"/>
      <family val="2"/>
    </font>
    <font>
      <sz val="8"/>
      <name val="Calibri"/>
      <family val="2"/>
    </font>
    <font>
      <sz val="8"/>
      <name val="SWISS"/>
    </font>
    <font>
      <u/>
      <sz val="11"/>
      <color theme="10"/>
      <name val="Calibri"/>
      <family val="2"/>
      <scheme val="minor"/>
    </font>
    <font>
      <sz val="8"/>
      <color rgb="FF00B0F0"/>
      <name val="Calibri"/>
      <family val="2"/>
      <scheme val="minor"/>
    </font>
    <font>
      <sz val="8"/>
      <color theme="4" tint="0.39997558519241921"/>
      <name val="Calibri"/>
      <family val="2"/>
      <scheme val="minor"/>
    </font>
    <font>
      <sz val="11"/>
      <color rgb="FFFF0000"/>
      <name val="Calibri"/>
      <family val="2"/>
    </font>
    <font>
      <sz val="9"/>
      <color indexed="81"/>
      <name val="Tahoma"/>
      <family val="2"/>
    </font>
    <font>
      <b/>
      <sz val="9"/>
      <color indexed="81"/>
      <name val="Tahoma"/>
      <family val="2"/>
    </font>
    <font>
      <sz val="11"/>
      <color theme="1"/>
      <name val="Calibri"/>
      <family val="2"/>
    </font>
    <font>
      <sz val="11"/>
      <name val="Tw Cen MT"/>
      <family val="2"/>
    </font>
    <font>
      <b/>
      <sz val="11"/>
      <name val="Tw Cen MT"/>
      <family val="2"/>
    </font>
    <font>
      <b/>
      <sz val="11"/>
      <color theme="1"/>
      <name val="Calibri"/>
      <family val="2"/>
    </font>
    <font>
      <sz val="11"/>
      <color theme="0" tint="-0.34998626667073579"/>
      <name val="Calibri"/>
      <family val="2"/>
    </font>
    <font>
      <sz val="8"/>
      <name val="Calibri"/>
      <family val="2"/>
      <scheme val="minor"/>
    </font>
    <font>
      <sz val="10"/>
      <name val="Arial"/>
      <family val="2"/>
    </font>
    <font>
      <b/>
      <sz val="16"/>
      <name val="Calibri"/>
      <family val="2"/>
      <scheme val="minor"/>
    </font>
    <font>
      <b/>
      <sz val="12"/>
      <color theme="1"/>
      <name val="Segoe UI"/>
      <family val="2"/>
    </font>
    <font>
      <sz val="12"/>
      <color theme="1"/>
      <name val="Calibri"/>
      <family val="2"/>
      <scheme val="minor"/>
    </font>
    <font>
      <sz val="12"/>
      <color theme="1"/>
      <name val="Segoe UI"/>
      <family val="2"/>
    </font>
    <font>
      <u/>
      <sz val="12"/>
      <color theme="10"/>
      <name val="Calibri"/>
      <family val="2"/>
      <scheme val="minor"/>
    </font>
    <font>
      <b/>
      <sz val="10.5"/>
      <color theme="1"/>
      <name val="Calibri"/>
      <family val="2"/>
      <scheme val="minor"/>
    </font>
    <font>
      <b/>
      <sz val="16"/>
      <color theme="1"/>
      <name val="Calibri"/>
      <family val="2"/>
      <scheme val="minor"/>
    </font>
    <font>
      <b/>
      <i/>
      <sz val="11"/>
      <color rgb="FFFF0000"/>
      <name val="Segoe UI"/>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0000"/>
        <bgColor indexed="64"/>
      </patternFill>
    </fill>
    <fill>
      <patternFill patternType="solid">
        <fgColor theme="0"/>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9" tint="0.79998168889431442"/>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65">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5" fillId="0" borderId="0"/>
    <xf numFmtId="9" fontId="25" fillId="0" borderId="0" applyFont="0" applyFill="0" applyBorder="0" applyAlignment="0" applyProtection="0"/>
    <xf numFmtId="0" fontId="28" fillId="0" borderId="0"/>
    <xf numFmtId="43" fontId="25" fillId="0" borderId="0" applyFont="0" applyFill="0" applyBorder="0" applyAlignment="0" applyProtection="0"/>
    <xf numFmtId="0" fontId="31" fillId="0" borderId="0"/>
    <xf numFmtId="0" fontId="25" fillId="0" borderId="0"/>
    <xf numFmtId="0" fontId="25" fillId="0" borderId="0"/>
    <xf numFmtId="0" fontId="2" fillId="0" borderId="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39" fillId="0" borderId="0"/>
    <xf numFmtId="44" fontId="39" fillId="0" borderId="0" applyFont="0" applyFill="0" applyBorder="0" applyAlignment="0" applyProtection="0"/>
    <xf numFmtId="43" fontId="25" fillId="0" borderId="0" applyFont="0" applyFill="0" applyBorder="0" applyAlignment="0" applyProtection="0"/>
    <xf numFmtId="0" fontId="44" fillId="0" borderId="0"/>
    <xf numFmtId="0" fontId="47" fillId="0" borderId="0" applyNumberFormat="0" applyFill="0" applyBorder="0" applyAlignment="0" applyProtection="0"/>
    <xf numFmtId="0" fontId="25" fillId="0" borderId="0"/>
    <xf numFmtId="0" fontId="25" fillId="0" borderId="0"/>
    <xf numFmtId="0" fontId="59" fillId="0" borderId="0">
      <alignment wrapText="1"/>
    </xf>
  </cellStyleXfs>
  <cellXfs count="233">
    <xf numFmtId="0" fontId="0" fillId="0" borderId="0" xfId="0"/>
    <xf numFmtId="0" fontId="17" fillId="0" borderId="0" xfId="0" applyFont="1"/>
    <xf numFmtId="0" fontId="19" fillId="0" borderId="0" xfId="0" applyFont="1"/>
    <xf numFmtId="0" fontId="0" fillId="0" borderId="0" xfId="0" applyAlignment="1">
      <alignment horizontal="center"/>
    </xf>
    <xf numFmtId="0" fontId="19" fillId="34" borderId="0" xfId="0" applyFont="1" applyFill="1"/>
    <xf numFmtId="164" fontId="0" fillId="0" borderId="0" xfId="43" applyNumberFormat="1" applyFont="1"/>
    <xf numFmtId="0" fontId="17" fillId="0" borderId="0" xfId="0" applyFont="1" applyAlignment="1">
      <alignment wrapText="1"/>
    </xf>
    <xf numFmtId="166" fontId="26" fillId="0" borderId="0" xfId="44" applyNumberFormat="1" applyFont="1"/>
    <xf numFmtId="0" fontId="29" fillId="0" borderId="0" xfId="0" applyFont="1"/>
    <xf numFmtId="0" fontId="30" fillId="36" borderId="0" xfId="0" applyFont="1" applyFill="1" applyAlignment="1">
      <alignment wrapText="1"/>
    </xf>
    <xf numFmtId="0" fontId="27" fillId="36" borderId="0" xfId="44" applyFont="1" applyFill="1" applyAlignment="1">
      <alignment wrapText="1"/>
    </xf>
    <xf numFmtId="0" fontId="27" fillId="36" borderId="0" xfId="46" applyFont="1" applyFill="1" applyAlignment="1">
      <alignment vertical="center" wrapText="1"/>
    </xf>
    <xf numFmtId="0" fontId="22" fillId="34" borderId="0" xfId="0" applyFont="1" applyFill="1"/>
    <xf numFmtId="0" fontId="14" fillId="38" borderId="0" xfId="0" applyFont="1" applyFill="1" applyAlignment="1">
      <alignment wrapText="1"/>
    </xf>
    <xf numFmtId="0" fontId="14" fillId="35" borderId="0" xfId="0" applyFont="1" applyFill="1" applyAlignment="1">
      <alignment vertical="top" wrapText="1"/>
    </xf>
    <xf numFmtId="0" fontId="14" fillId="35" borderId="0" xfId="0" applyFont="1" applyFill="1" applyAlignment="1">
      <alignment vertical="top"/>
    </xf>
    <xf numFmtId="0" fontId="14" fillId="35" borderId="0" xfId="0" applyFont="1" applyFill="1" applyAlignment="1">
      <alignment horizontal="center" vertical="top" wrapText="1"/>
    </xf>
    <xf numFmtId="0" fontId="19" fillId="39" borderId="0" xfId="0" applyFont="1" applyFill="1"/>
    <xf numFmtId="166" fontId="26" fillId="39" borderId="0" xfId="44" applyNumberFormat="1" applyFont="1" applyFill="1"/>
    <xf numFmtId="0" fontId="19" fillId="39" borderId="0" xfId="7" applyFont="1" applyFill="1"/>
    <xf numFmtId="0" fontId="2" fillId="0" borderId="0" xfId="51"/>
    <xf numFmtId="0" fontId="32" fillId="0" borderId="0" xfId="48" applyFont="1" applyAlignment="1">
      <alignment wrapText="1"/>
    </xf>
    <xf numFmtId="0" fontId="31" fillId="0" borderId="0" xfId="48"/>
    <xf numFmtId="0" fontId="21" fillId="0" borderId="0" xfId="48" applyFont="1" applyAlignment="1">
      <alignment wrapText="1"/>
    </xf>
    <xf numFmtId="0" fontId="27" fillId="40" borderId="0" xfId="46" applyFont="1" applyFill="1" applyAlignment="1">
      <alignment vertical="center" wrapText="1"/>
    </xf>
    <xf numFmtId="0" fontId="27" fillId="41" borderId="0" xfId="44" applyFont="1" applyFill="1" applyAlignment="1">
      <alignment wrapText="1"/>
    </xf>
    <xf numFmtId="0" fontId="27" fillId="41" borderId="0" xfId="46" applyFont="1" applyFill="1" applyAlignment="1">
      <alignment vertical="center" wrapText="1"/>
    </xf>
    <xf numFmtId="0" fontId="27" fillId="33" borderId="0" xfId="44" applyFont="1" applyFill="1" applyAlignment="1">
      <alignment wrapText="1"/>
    </xf>
    <xf numFmtId="0" fontId="33" fillId="0" borderId="0" xfId="0" applyFont="1"/>
    <xf numFmtId="170" fontId="0" fillId="0" borderId="0" xfId="42" applyNumberFormat="1" applyFont="1" applyBorder="1" applyAlignment="1">
      <alignment horizontal="center" vertical="center"/>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0" fillId="0" borderId="15" xfId="0" applyBorder="1" applyAlignment="1">
      <alignment horizontal="center"/>
    </xf>
    <xf numFmtId="0" fontId="0" fillId="0" borderId="16" xfId="0" applyBorder="1"/>
    <xf numFmtId="170" fontId="0" fillId="0" borderId="16" xfId="42" applyNumberFormat="1" applyFont="1" applyBorder="1" applyAlignment="1">
      <alignment horizontal="center" vertical="center"/>
    </xf>
    <xf numFmtId="43" fontId="0" fillId="0" borderId="16" xfId="43" applyFont="1" applyBorder="1" applyAlignment="1">
      <alignment horizontal="center" vertical="center"/>
    </xf>
    <xf numFmtId="43" fontId="0" fillId="0" borderId="0" xfId="43" applyFont="1" applyBorder="1" applyAlignment="1">
      <alignment horizontal="center" vertical="center"/>
    </xf>
    <xf numFmtId="0" fontId="35" fillId="0" borderId="0" xfId="0" applyFont="1"/>
    <xf numFmtId="43" fontId="0" fillId="0" borderId="0" xfId="0" applyNumberFormat="1"/>
    <xf numFmtId="43" fontId="0" fillId="36" borderId="0" xfId="43" applyFont="1" applyFill="1" applyBorder="1"/>
    <xf numFmtId="43" fontId="0" fillId="36" borderId="16" xfId="43" applyFont="1" applyFill="1" applyBorder="1"/>
    <xf numFmtId="0" fontId="36" fillId="0" borderId="0" xfId="0" applyFont="1" applyAlignment="1">
      <alignment wrapText="1"/>
    </xf>
    <xf numFmtId="0" fontId="22" fillId="0" borderId="0" xfId="0" applyFont="1"/>
    <xf numFmtId="0" fontId="37" fillId="0" borderId="0" xfId="0" applyFont="1" applyAlignment="1">
      <alignment horizontal="center" vertical="center"/>
    </xf>
    <xf numFmtId="0" fontId="0" fillId="42" borderId="0" xfId="0" applyFill="1"/>
    <xf numFmtId="168" fontId="31" fillId="0" borderId="0" xfId="48" applyNumberFormat="1"/>
    <xf numFmtId="0" fontId="27" fillId="37" borderId="0" xfId="46" applyFont="1" applyFill="1" applyAlignment="1">
      <alignment vertical="center" wrapText="1"/>
    </xf>
    <xf numFmtId="0" fontId="0" fillId="0" borderId="0" xfId="0" applyAlignment="1">
      <alignment horizontal="left"/>
    </xf>
    <xf numFmtId="0" fontId="0" fillId="0" borderId="0" xfId="0" pivotButton="1" applyAlignment="1">
      <alignment wrapText="1"/>
    </xf>
    <xf numFmtId="172" fontId="0" fillId="0" borderId="0" xfId="0" applyNumberFormat="1" applyAlignment="1">
      <alignment horizontal="left"/>
    </xf>
    <xf numFmtId="0" fontId="25" fillId="0" borderId="0" xfId="0" applyFont="1" applyAlignment="1">
      <alignment horizontal="left"/>
    </xf>
    <xf numFmtId="0" fontId="25" fillId="0" borderId="0" xfId="50"/>
    <xf numFmtId="0" fontId="17" fillId="0" borderId="11" xfId="0" applyFont="1" applyBorder="1" applyAlignment="1">
      <alignment vertical="center"/>
    </xf>
    <xf numFmtId="0" fontId="17" fillId="0" borderId="18" xfId="0" applyFont="1" applyBorder="1" applyAlignment="1">
      <alignment vertical="center"/>
    </xf>
    <xf numFmtId="0" fontId="37" fillId="0" borderId="0" xfId="0" applyFont="1" applyAlignment="1">
      <alignment horizontal="right"/>
    </xf>
    <xf numFmtId="165" fontId="37" fillId="0" borderId="0" xfId="0" applyNumberFormat="1" applyFont="1"/>
    <xf numFmtId="0" fontId="25" fillId="0" borderId="0" xfId="0" applyFont="1"/>
    <xf numFmtId="0" fontId="25" fillId="0" borderId="0" xfId="0" applyFont="1" applyAlignment="1">
      <alignment horizontal="center"/>
    </xf>
    <xf numFmtId="0" fontId="25" fillId="0" borderId="0" xfId="50" applyAlignment="1">
      <alignment horizontal="left"/>
    </xf>
    <xf numFmtId="0" fontId="25" fillId="0" borderId="0" xfId="50" applyAlignment="1">
      <alignment horizontal="center"/>
    </xf>
    <xf numFmtId="0" fontId="25" fillId="0" borderId="0" xfId="59" applyNumberFormat="1" applyFont="1" applyFill="1" applyBorder="1" applyAlignment="1">
      <alignment horizontal="center"/>
    </xf>
    <xf numFmtId="43" fontId="21" fillId="0" borderId="0" xfId="59" applyFont="1" applyFill="1" applyAlignment="1">
      <alignment horizontal="center"/>
    </xf>
    <xf numFmtId="0" fontId="19" fillId="0" borderId="0" xfId="0" applyFont="1" applyAlignment="1">
      <alignment horizontal="center"/>
    </xf>
    <xf numFmtId="0" fontId="19" fillId="0" borderId="0" xfId="0" applyFont="1" applyAlignment="1">
      <alignment horizontal="left"/>
    </xf>
    <xf numFmtId="0" fontId="19" fillId="0" borderId="0" xfId="50" applyFont="1" applyAlignment="1">
      <alignment horizontal="center"/>
    </xf>
    <xf numFmtId="10" fontId="25" fillId="0" borderId="0" xfId="42" applyNumberFormat="1" applyFont="1" applyFill="1" applyBorder="1"/>
    <xf numFmtId="43" fontId="19" fillId="0" borderId="0" xfId="43" applyFont="1" applyFill="1"/>
    <xf numFmtId="43" fontId="29" fillId="0" borderId="0" xfId="43" applyFont="1" applyFill="1"/>
    <xf numFmtId="167" fontId="19" fillId="0" borderId="0" xfId="43" applyNumberFormat="1" applyFont="1" applyFill="1"/>
    <xf numFmtId="164" fontId="0" fillId="0" borderId="0" xfId="43" applyNumberFormat="1" applyFont="1" applyFill="1"/>
    <xf numFmtId="0" fontId="0" fillId="0" borderId="0" xfId="0" pivotButton="1"/>
    <xf numFmtId="0" fontId="19" fillId="0" borderId="0" xfId="59" applyNumberFormat="1" applyFont="1" applyFill="1" applyBorder="1" applyAlignment="1">
      <alignment horizontal="left"/>
    </xf>
    <xf numFmtId="0" fontId="40" fillId="0" borderId="0" xfId="0" applyFont="1"/>
    <xf numFmtId="10" fontId="0" fillId="0" borderId="0" xfId="42" applyNumberFormat="1" applyFont="1" applyFill="1" applyAlignment="1">
      <alignment horizontal="center"/>
    </xf>
    <xf numFmtId="49" fontId="19" fillId="0" borderId="0" xfId="0" applyNumberFormat="1" applyFont="1"/>
    <xf numFmtId="49" fontId="19" fillId="0" borderId="0" xfId="0" quotePrefix="1" applyNumberFormat="1" applyFont="1"/>
    <xf numFmtId="164" fontId="41" fillId="0" borderId="0" xfId="43" applyNumberFormat="1" applyFont="1"/>
    <xf numFmtId="169" fontId="19" fillId="0" borderId="0" xfId="42" applyNumberFormat="1" applyFont="1" applyFill="1" applyAlignment="1">
      <alignment horizontal="center"/>
    </xf>
    <xf numFmtId="164" fontId="14" fillId="35" borderId="0" xfId="43" applyNumberFormat="1" applyFont="1" applyFill="1" applyAlignment="1">
      <alignment horizontal="center" vertical="top" wrapText="1"/>
    </xf>
    <xf numFmtId="0" fontId="40" fillId="0" borderId="0" xfId="0" applyFont="1" applyAlignment="1">
      <alignment horizontal="left"/>
    </xf>
    <xf numFmtId="164" fontId="40" fillId="0" borderId="0" xfId="43" applyNumberFormat="1" applyFont="1" applyAlignment="1">
      <alignment horizontal="left"/>
    </xf>
    <xf numFmtId="43" fontId="31" fillId="0" borderId="0" xfId="43" applyFont="1"/>
    <xf numFmtId="43" fontId="42" fillId="0" borderId="0" xfId="0" applyNumberFormat="1" applyFont="1"/>
    <xf numFmtId="10" fontId="0" fillId="0" borderId="0" xfId="42" applyNumberFormat="1" applyFont="1" applyFill="1"/>
    <xf numFmtId="43" fontId="0" fillId="0" borderId="0" xfId="43" applyFont="1"/>
    <xf numFmtId="0" fontId="0" fillId="0" borderId="0" xfId="0" applyAlignment="1">
      <alignment wrapText="1"/>
    </xf>
    <xf numFmtId="0" fontId="43" fillId="0" borderId="0" xfId="50" applyFont="1" applyAlignment="1">
      <alignment horizontal="center"/>
    </xf>
    <xf numFmtId="0" fontId="48" fillId="0" borderId="0" xfId="0" applyFont="1"/>
    <xf numFmtId="0" fontId="48" fillId="0" borderId="0" xfId="51" applyFont="1"/>
    <xf numFmtId="0" fontId="17" fillId="0" borderId="0" xfId="51" applyFont="1" applyAlignment="1">
      <alignment vertical="top"/>
    </xf>
    <xf numFmtId="0" fontId="17" fillId="0" borderId="18" xfId="0" applyFont="1" applyBorder="1" applyAlignment="1">
      <alignment horizontal="center" vertical="top" wrapText="1"/>
    </xf>
    <xf numFmtId="0" fontId="45" fillId="0" borderId="0" xfId="50" applyFont="1"/>
    <xf numFmtId="0" fontId="21" fillId="0" borderId="0" xfId="50" applyFont="1"/>
    <xf numFmtId="0" fontId="21" fillId="0" borderId="0" xfId="50" applyFont="1" applyAlignment="1">
      <alignment horizontal="center"/>
    </xf>
    <xf numFmtId="0" fontId="21" fillId="0" borderId="0" xfId="44" applyFont="1" applyAlignment="1">
      <alignment horizontal="center"/>
    </xf>
    <xf numFmtId="0" fontId="21" fillId="0" borderId="0" xfId="44" applyFont="1"/>
    <xf numFmtId="0" fontId="46" fillId="0" borderId="0" xfId="60" applyFont="1"/>
    <xf numFmtId="0" fontId="0" fillId="0" borderId="0" xfId="0" quotePrefix="1" applyAlignment="1">
      <alignment horizontal="left"/>
    </xf>
    <xf numFmtId="0" fontId="49" fillId="0" borderId="0" xfId="0" applyFont="1"/>
    <xf numFmtId="173" fontId="24" fillId="0" borderId="0" xfId="0" applyNumberFormat="1" applyFont="1"/>
    <xf numFmtId="43" fontId="23" fillId="0" borderId="0" xfId="43" applyFont="1" applyFill="1"/>
    <xf numFmtId="166" fontId="24" fillId="0" borderId="0" xfId="0" applyNumberFormat="1" applyFont="1"/>
    <xf numFmtId="10" fontId="24" fillId="0" borderId="0" xfId="43" applyNumberFormat="1" applyFont="1" applyFill="1"/>
    <xf numFmtId="0" fontId="25" fillId="0" borderId="0" xfId="62" applyAlignment="1">
      <alignment horizontal="left"/>
    </xf>
    <xf numFmtId="0" fontId="19" fillId="0" borderId="0" xfId="7" applyFont="1" applyFill="1"/>
    <xf numFmtId="0" fontId="24" fillId="0" borderId="0" xfId="0" applyFont="1"/>
    <xf numFmtId="169" fontId="24" fillId="0" borderId="0" xfId="42" applyNumberFormat="1" applyFont="1" applyFill="1"/>
    <xf numFmtId="168" fontId="24" fillId="0" borderId="0" xfId="43" applyNumberFormat="1" applyFont="1" applyFill="1"/>
    <xf numFmtId="43" fontId="24" fillId="0" borderId="0" xfId="43" applyFont="1" applyFill="1"/>
    <xf numFmtId="174" fontId="23" fillId="0" borderId="0" xfId="0" applyNumberFormat="1" applyFont="1"/>
    <xf numFmtId="49" fontId="43" fillId="0" borderId="0" xfId="50" applyNumberFormat="1" applyFont="1" applyAlignment="1">
      <alignment horizontal="center"/>
    </xf>
    <xf numFmtId="49" fontId="0" fillId="0" borderId="0" xfId="0" applyNumberFormat="1"/>
    <xf numFmtId="49" fontId="17" fillId="0" borderId="18" xfId="0" applyNumberFormat="1" applyFont="1" applyBorder="1" applyAlignment="1">
      <alignment horizontal="center" vertical="top" wrapText="1"/>
    </xf>
    <xf numFmtId="49" fontId="22" fillId="40" borderId="18" xfId="0" applyNumberFormat="1" applyFont="1" applyFill="1" applyBorder="1" applyAlignment="1">
      <alignment horizontal="center" vertical="top" wrapText="1"/>
    </xf>
    <xf numFmtId="0" fontId="0" fillId="42" borderId="0" xfId="0" quotePrefix="1" applyFill="1"/>
    <xf numFmtId="0" fontId="50" fillId="0" borderId="0" xfId="50" applyFont="1" applyAlignment="1">
      <alignment horizontal="center"/>
    </xf>
    <xf numFmtId="0" fontId="0" fillId="0" borderId="0" xfId="42" applyNumberFormat="1" applyFont="1" applyFill="1" applyAlignment="1">
      <alignment horizontal="center"/>
    </xf>
    <xf numFmtId="3" fontId="46" fillId="0" borderId="0" xfId="60" applyNumberFormat="1" applyFont="1"/>
    <xf numFmtId="0" fontId="0" fillId="0" borderId="0" xfId="0" quotePrefix="1"/>
    <xf numFmtId="0" fontId="17" fillId="0" borderId="18" xfId="0" applyFont="1" applyBorder="1" applyAlignment="1">
      <alignment horizontal="center" vertical="center"/>
    </xf>
    <xf numFmtId="0" fontId="19" fillId="0" borderId="0" xfId="0" quotePrefix="1" applyFont="1"/>
    <xf numFmtId="10" fontId="0" fillId="0" borderId="0" xfId="42" applyNumberFormat="1" applyFont="1" applyAlignment="1">
      <alignment horizontal="center"/>
    </xf>
    <xf numFmtId="172" fontId="0" fillId="0" borderId="0" xfId="0" quotePrefix="1" applyNumberFormat="1" applyAlignment="1">
      <alignment horizontal="left"/>
    </xf>
    <xf numFmtId="0" fontId="19" fillId="0" borderId="0" xfId="0" quotePrefix="1" applyFont="1" applyAlignment="1">
      <alignment horizontal="left"/>
    </xf>
    <xf numFmtId="2" fontId="0" fillId="0" borderId="16" xfId="42" applyNumberFormat="1" applyFont="1" applyBorder="1" applyAlignment="1">
      <alignment horizontal="center" vertical="center"/>
    </xf>
    <xf numFmtId="10" fontId="0" fillId="0" borderId="0" xfId="0" applyNumberFormat="1" applyAlignment="1">
      <alignment horizontal="center"/>
    </xf>
    <xf numFmtId="44" fontId="0" fillId="0" borderId="0" xfId="0" applyNumberFormat="1"/>
    <xf numFmtId="0" fontId="27" fillId="42" borderId="0" xfId="46" applyFont="1" applyFill="1" applyAlignment="1">
      <alignment vertical="center" wrapText="1"/>
    </xf>
    <xf numFmtId="0" fontId="0" fillId="43" borderId="0" xfId="0" applyFill="1" applyAlignment="1">
      <alignment horizontal="left"/>
    </xf>
    <xf numFmtId="0" fontId="0" fillId="43" borderId="0" xfId="0" applyFill="1"/>
    <xf numFmtId="0" fontId="0" fillId="43" borderId="0" xfId="0" applyFill="1" applyAlignment="1">
      <alignment horizontal="center"/>
    </xf>
    <xf numFmtId="0" fontId="0" fillId="0" borderId="19" xfId="0" applyBorder="1" applyAlignment="1">
      <alignment horizontal="center"/>
    </xf>
    <xf numFmtId="0" fontId="25" fillId="0" borderId="0" xfId="0" applyFont="1" applyAlignment="1">
      <alignment horizontal="center" vertical="top" readingOrder="1"/>
    </xf>
    <xf numFmtId="0" fontId="53" fillId="0" borderId="0" xfId="0" applyFont="1" applyAlignment="1">
      <alignment horizontal="center"/>
    </xf>
    <xf numFmtId="0" fontId="53" fillId="0" borderId="0" xfId="0" applyFont="1"/>
    <xf numFmtId="10" fontId="0" fillId="0" borderId="0" xfId="42" applyNumberFormat="1" applyFont="1"/>
    <xf numFmtId="0" fontId="17" fillId="0" borderId="18" xfId="0" applyFont="1" applyBorder="1" applyAlignment="1">
      <alignment horizontal="center" vertical="center" wrapText="1"/>
    </xf>
    <xf numFmtId="10" fontId="17" fillId="0" borderId="18" xfId="42" applyNumberFormat="1" applyFont="1" applyBorder="1" applyAlignment="1">
      <alignment horizontal="center" vertical="center" wrapText="1"/>
    </xf>
    <xf numFmtId="0" fontId="0" fillId="0" borderId="0" xfId="0" applyAlignment="1">
      <alignment vertical="center"/>
    </xf>
    <xf numFmtId="43" fontId="21" fillId="0" borderId="0" xfId="43" applyFont="1" applyAlignment="1">
      <alignment wrapText="1"/>
    </xf>
    <xf numFmtId="43" fontId="32" fillId="0" borderId="0" xfId="43" applyFont="1" applyAlignment="1">
      <alignment wrapText="1"/>
    </xf>
    <xf numFmtId="0" fontId="17" fillId="0" borderId="10" xfId="0" applyFont="1" applyBorder="1" applyAlignment="1">
      <alignment horizontal="center" vertical="top" wrapText="1"/>
    </xf>
    <xf numFmtId="0" fontId="19" fillId="0" borderId="0" xfId="44" applyFont="1"/>
    <xf numFmtId="174" fontId="19" fillId="0" borderId="0" xfId="44" applyNumberFormat="1" applyFont="1"/>
    <xf numFmtId="2" fontId="19" fillId="0" borderId="0" xfId="44" applyNumberFormat="1" applyFont="1"/>
    <xf numFmtId="0" fontId="2" fillId="0" borderId="0" xfId="0" applyFont="1"/>
    <xf numFmtId="0" fontId="19" fillId="0" borderId="0" xfId="44" quotePrefix="1" applyFont="1"/>
    <xf numFmtId="0" fontId="2" fillId="0" borderId="0" xfId="0" quotePrefix="1" applyFont="1"/>
    <xf numFmtId="171" fontId="19" fillId="0" borderId="0" xfId="44" applyNumberFormat="1" applyFont="1"/>
    <xf numFmtId="165" fontId="19" fillId="0" borderId="0" xfId="44" applyNumberFormat="1" applyFont="1"/>
    <xf numFmtId="10" fontId="19" fillId="0" borderId="0" xfId="45" applyNumberFormat="1" applyFont="1"/>
    <xf numFmtId="0" fontId="54" fillId="0" borderId="0" xfId="44" applyFont="1"/>
    <xf numFmtId="0" fontId="22" fillId="0" borderId="0" xfId="44" applyFont="1" applyAlignment="1">
      <alignment wrapText="1"/>
    </xf>
    <xf numFmtId="0" fontId="19" fillId="0" borderId="0" xfId="44" applyFont="1" applyAlignment="1">
      <alignment wrapText="1"/>
    </xf>
    <xf numFmtId="0" fontId="19" fillId="0" borderId="0" xfId="46" applyFont="1" applyAlignment="1">
      <alignment vertical="center" wrapText="1"/>
    </xf>
    <xf numFmtId="0" fontId="55" fillId="0" borderId="0" xfId="44" applyFont="1" applyAlignment="1">
      <alignment wrapText="1"/>
    </xf>
    <xf numFmtId="166" fontId="19" fillId="0" borderId="0" xfId="44" applyNumberFormat="1" applyFont="1"/>
    <xf numFmtId="0" fontId="19" fillId="44" borderId="0" xfId="44" applyFont="1" applyFill="1"/>
    <xf numFmtId="0" fontId="2" fillId="44" borderId="0" xfId="57" applyFont="1" applyFill="1" applyAlignment="1">
      <alignment horizontal="center" wrapText="1"/>
    </xf>
    <xf numFmtId="0" fontId="2" fillId="45" borderId="0" xfId="57" applyFont="1" applyFill="1" applyAlignment="1">
      <alignment horizontal="center" wrapText="1"/>
    </xf>
    <xf numFmtId="0" fontId="19" fillId="45" borderId="0" xfId="44" applyFont="1" applyFill="1"/>
    <xf numFmtId="10" fontId="21" fillId="0" borderId="0" xfId="42" applyNumberFormat="1" applyFont="1" applyFill="1" applyBorder="1"/>
    <xf numFmtId="43" fontId="0" fillId="45" borderId="0" xfId="43" applyFont="1" applyFill="1"/>
    <xf numFmtId="0" fontId="56" fillId="0" borderId="0" xfId="0" applyFont="1"/>
    <xf numFmtId="0" fontId="1" fillId="0" borderId="0" xfId="0" applyFont="1"/>
    <xf numFmtId="43" fontId="25" fillId="0" borderId="0" xfId="59" applyFont="1"/>
    <xf numFmtId="0" fontId="21" fillId="0" borderId="0" xfId="0" applyFont="1"/>
    <xf numFmtId="0" fontId="21" fillId="0" borderId="0" xfId="0" applyFont="1" applyAlignment="1">
      <alignment horizontal="center"/>
    </xf>
    <xf numFmtId="0" fontId="1" fillId="0" borderId="0" xfId="0" applyFont="1" applyAlignment="1">
      <alignment horizontal="center"/>
    </xf>
    <xf numFmtId="43" fontId="21" fillId="0" borderId="0" xfId="0" applyNumberFormat="1" applyFont="1"/>
    <xf numFmtId="0" fontId="1" fillId="0" borderId="0" xfId="0" applyFont="1" applyAlignment="1">
      <alignment horizontal="left"/>
    </xf>
    <xf numFmtId="43" fontId="1" fillId="0" borderId="0" xfId="59" applyFont="1"/>
    <xf numFmtId="43" fontId="1" fillId="0" borderId="0" xfId="0" applyNumberFormat="1" applyFont="1"/>
    <xf numFmtId="0" fontId="50" fillId="0" borderId="0" xfId="0" applyFont="1"/>
    <xf numFmtId="0" fontId="50" fillId="0" borderId="0" xfId="0" applyFont="1" applyAlignment="1">
      <alignment horizontal="center"/>
    </xf>
    <xf numFmtId="0" fontId="50" fillId="0" borderId="0" xfId="0" applyFont="1" applyAlignment="1">
      <alignment horizontal="left"/>
    </xf>
    <xf numFmtId="43" fontId="50" fillId="0" borderId="0" xfId="59" applyFont="1"/>
    <xf numFmtId="43" fontId="50" fillId="0" borderId="0" xfId="0" applyNumberFormat="1" applyFont="1"/>
    <xf numFmtId="0" fontId="57" fillId="0" borderId="0" xfId="0" applyFont="1" applyAlignment="1">
      <alignment horizontal="center"/>
    </xf>
    <xf numFmtId="0" fontId="57" fillId="0" borderId="0" xfId="0" applyFont="1"/>
    <xf numFmtId="0" fontId="0" fillId="44" borderId="0" xfId="0" applyFill="1"/>
    <xf numFmtId="0" fontId="17" fillId="44" borderId="0" xfId="0" applyFont="1" applyFill="1"/>
    <xf numFmtId="43" fontId="17" fillId="44" borderId="0" xfId="43" applyFont="1" applyFill="1"/>
    <xf numFmtId="43" fontId="17" fillId="0" borderId="0" xfId="43" applyFont="1"/>
    <xf numFmtId="0" fontId="0" fillId="45" borderId="0" xfId="0" applyFill="1"/>
    <xf numFmtId="175" fontId="0" fillId="0" borderId="0" xfId="0" applyNumberFormat="1"/>
    <xf numFmtId="166" fontId="19" fillId="0" borderId="0" xfId="0" applyNumberFormat="1" applyFont="1"/>
    <xf numFmtId="43" fontId="19" fillId="0" borderId="0" xfId="0" applyNumberFormat="1" applyFont="1"/>
    <xf numFmtId="0" fontId="47" fillId="0" borderId="0" xfId="61" applyFill="1"/>
    <xf numFmtId="44" fontId="0" fillId="41" borderId="17" xfId="56" applyFont="1" applyFill="1" applyBorder="1"/>
    <xf numFmtId="0" fontId="0" fillId="42" borderId="11" xfId="0" applyFill="1" applyBorder="1"/>
    <xf numFmtId="0" fontId="0" fillId="0" borderId="21" xfId="0" applyBorder="1" applyAlignment="1">
      <alignment horizontal="right"/>
    </xf>
    <xf numFmtId="0" fontId="0" fillId="0" borderId="22" xfId="0" applyBorder="1" applyAlignment="1">
      <alignment horizontal="right"/>
    </xf>
    <xf numFmtId="0" fontId="0" fillId="0" borderId="23" xfId="0" applyBorder="1" applyAlignment="1">
      <alignment horizontal="right"/>
    </xf>
    <xf numFmtId="43" fontId="0" fillId="0" borderId="0" xfId="43" applyFont="1" applyBorder="1" applyAlignment="1">
      <alignment horizontal="right"/>
    </xf>
    <xf numFmtId="43" fontId="0" fillId="0" borderId="24" xfId="43" applyFont="1" applyBorder="1" applyAlignment="1">
      <alignment horizontal="right"/>
    </xf>
    <xf numFmtId="0" fontId="0" fillId="0" borderId="25" xfId="0" applyBorder="1" applyAlignment="1">
      <alignment horizontal="right"/>
    </xf>
    <xf numFmtId="43" fontId="0" fillId="0" borderId="26" xfId="43" applyFont="1" applyBorder="1" applyAlignment="1">
      <alignment horizontal="right"/>
    </xf>
    <xf numFmtId="43" fontId="0" fillId="0" borderId="27" xfId="43" applyFont="1" applyBorder="1" applyAlignment="1">
      <alignment horizontal="right"/>
    </xf>
    <xf numFmtId="0" fontId="33" fillId="0" borderId="20" xfId="0" applyFont="1" applyBorder="1" applyAlignment="1">
      <alignment horizontal="center" vertical="center"/>
    </xf>
    <xf numFmtId="0" fontId="60" fillId="42" borderId="0" xfId="0" applyFont="1" applyFill="1" applyAlignment="1">
      <alignment horizontal="center" vertical="center"/>
    </xf>
    <xf numFmtId="0" fontId="47" fillId="0" borderId="28" xfId="61" applyBorder="1" applyAlignment="1">
      <alignment horizontal="center" vertical="top" wrapText="1"/>
    </xf>
    <xf numFmtId="0" fontId="61" fillId="0" borderId="0" xfId="0" applyFont="1" applyAlignment="1">
      <alignment vertical="center"/>
    </xf>
    <xf numFmtId="0" fontId="62" fillId="0" borderId="0" xfId="0" applyFont="1" applyAlignment="1">
      <alignment vertical="center"/>
    </xf>
    <xf numFmtId="0" fontId="63" fillId="0" borderId="0" xfId="0" applyFont="1" applyAlignment="1">
      <alignment vertical="center"/>
    </xf>
    <xf numFmtId="0" fontId="62" fillId="0" borderId="0" xfId="0" applyFont="1"/>
    <xf numFmtId="0" fontId="62" fillId="0" borderId="0" xfId="0" applyFont="1" applyAlignment="1">
      <alignment horizontal="left" vertical="center" indent="1"/>
    </xf>
    <xf numFmtId="0" fontId="63" fillId="0" borderId="0" xfId="0" applyFont="1" applyAlignment="1">
      <alignment horizontal="left" vertical="center" indent="1"/>
    </xf>
    <xf numFmtId="0" fontId="61" fillId="0" borderId="0" xfId="0" applyFont="1" applyAlignment="1">
      <alignment horizontal="left" vertical="center" indent="1"/>
    </xf>
    <xf numFmtId="0" fontId="64" fillId="0" borderId="0" xfId="61" applyFont="1" applyAlignment="1">
      <alignment vertical="center"/>
    </xf>
    <xf numFmtId="0" fontId="17" fillId="0" borderId="0" xfId="0" applyFont="1" applyAlignment="1">
      <alignment horizontal="left" vertical="top" wrapText="1"/>
    </xf>
    <xf numFmtId="0" fontId="34" fillId="0" borderId="0" xfId="0" applyFont="1" applyAlignment="1">
      <alignment vertical="center" wrapText="1"/>
    </xf>
    <xf numFmtId="0" fontId="65" fillId="0" borderId="0" xfId="0" applyFont="1" applyAlignment="1">
      <alignment vertical="center" wrapText="1"/>
    </xf>
    <xf numFmtId="0" fontId="47" fillId="0" borderId="0" xfId="61" applyAlignment="1">
      <alignment horizontal="left" vertical="top" wrapText="1"/>
    </xf>
    <xf numFmtId="0" fontId="47" fillId="0" borderId="0" xfId="61" applyAlignment="1">
      <alignment wrapText="1"/>
    </xf>
    <xf numFmtId="0" fontId="17" fillId="0" borderId="0" xfId="0" applyFont="1" applyAlignment="1">
      <alignment vertical="center" wrapText="1"/>
    </xf>
    <xf numFmtId="0" fontId="0" fillId="0" borderId="0" xfId="0" applyAlignment="1">
      <alignment vertical="center" wrapText="1"/>
    </xf>
    <xf numFmtId="0" fontId="37" fillId="0" borderId="0" xfId="0" applyFont="1" applyAlignment="1">
      <alignment vertical="center" wrapText="1"/>
    </xf>
    <xf numFmtId="0" fontId="0" fillId="0" borderId="0" xfId="0" applyAlignment="1">
      <alignment horizontal="left" vertical="center" wrapText="1"/>
    </xf>
    <xf numFmtId="0" fontId="17" fillId="0" borderId="0" xfId="0" applyFont="1" applyAlignment="1">
      <alignment horizontal="left" vertical="center" wrapText="1"/>
    </xf>
    <xf numFmtId="0" fontId="0" fillId="42" borderId="0" xfId="0" applyFill="1" applyAlignment="1">
      <alignment vertical="center" wrapText="1"/>
    </xf>
    <xf numFmtId="0" fontId="66" fillId="0" borderId="0" xfId="0" applyFont="1" applyAlignment="1">
      <alignment horizontal="center" vertical="center"/>
    </xf>
    <xf numFmtId="0" fontId="35" fillId="0" borderId="0" xfId="0" applyFont="1" applyAlignment="1">
      <alignment wrapText="1"/>
    </xf>
    <xf numFmtId="43" fontId="22" fillId="37" borderId="0" xfId="43" applyFont="1" applyFill="1" applyBorder="1"/>
    <xf numFmtId="44" fontId="0" fillId="41" borderId="0" xfId="56" applyFont="1" applyFill="1" applyBorder="1"/>
    <xf numFmtId="0" fontId="17" fillId="0" borderId="29" xfId="0" applyFont="1" applyBorder="1" applyAlignment="1">
      <alignment horizontal="center" vertical="center" wrapText="1"/>
    </xf>
    <xf numFmtId="170" fontId="17" fillId="0" borderId="29" xfId="0" applyNumberFormat="1" applyFont="1" applyBorder="1" applyAlignment="1">
      <alignment horizontal="center" vertical="center" wrapText="1"/>
    </xf>
    <xf numFmtId="43" fontId="17" fillId="0" borderId="29" xfId="43" applyFont="1" applyBorder="1" applyAlignment="1">
      <alignment horizontal="center" vertical="center" wrapText="1"/>
    </xf>
    <xf numFmtId="43" fontId="20" fillId="0" borderId="29" xfId="43" applyFont="1" applyFill="1" applyBorder="1"/>
    <xf numFmtId="44" fontId="0" fillId="41" borderId="29" xfId="56" applyFont="1" applyFill="1" applyBorder="1"/>
    <xf numFmtId="0" fontId="67" fillId="0" borderId="0" xfId="0" applyFont="1" applyAlignment="1">
      <alignment vertical="center"/>
    </xf>
    <xf numFmtId="0" fontId="30" fillId="0" borderId="0" xfId="0" applyFont="1" applyAlignment="1">
      <alignment horizontal="center"/>
    </xf>
  </cellXfs>
  <cellStyles count="6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3" builtinId="3"/>
    <cellStyle name="Comma 2" xfId="47" xr:uid="{00000000-0005-0000-0000-00001C000000}"/>
    <cellStyle name="Comma 3" xfId="53" xr:uid="{00000000-0005-0000-0000-00001D000000}"/>
    <cellStyle name="Comma 3 2" xfId="59" xr:uid="{00000000-0005-0000-0000-00001E000000}"/>
    <cellStyle name="Currency" xfId="56" builtinId="4"/>
    <cellStyle name="Currency 2" xfId="58" xr:uid="{00000000-0005-0000-0000-000020000000}"/>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61" builtinId="8"/>
    <cellStyle name="Input" xfId="9" builtinId="20" customBuiltin="1"/>
    <cellStyle name="Linked Cell" xfId="12" builtinId="24" customBuiltin="1"/>
    <cellStyle name="Neutral" xfId="8" builtinId="28" customBuiltin="1"/>
    <cellStyle name="Normal" xfId="0" builtinId="0"/>
    <cellStyle name="Normal 2" xfId="44" xr:uid="{00000000-0005-0000-0000-00002B000000}"/>
    <cellStyle name="Normal 2 2" xfId="51" xr:uid="{00000000-0005-0000-0000-00002C000000}"/>
    <cellStyle name="Normal 2 2 2" xfId="64" xr:uid="{ABDE7450-53FE-4258-A2F6-D217C02BE7E5}"/>
    <cellStyle name="Normal 2 2 2 2" xfId="52" xr:uid="{00000000-0005-0000-0000-00002D000000}"/>
    <cellStyle name="Normal 2 3" xfId="49" xr:uid="{00000000-0005-0000-0000-00002E000000}"/>
    <cellStyle name="Normal 2 3 2" xfId="54" xr:uid="{00000000-0005-0000-0000-00002F000000}"/>
    <cellStyle name="Normal 3" xfId="50" xr:uid="{00000000-0005-0000-0000-000030000000}"/>
    <cellStyle name="Normal 3 2" xfId="62" xr:uid="{B772A4D5-B125-4816-AFD2-5BF6D2C4E002}"/>
    <cellStyle name="Normal 4" xfId="48" xr:uid="{00000000-0005-0000-0000-000031000000}"/>
    <cellStyle name="Normal 4 2" xfId="57" xr:uid="{00000000-0005-0000-0000-000032000000}"/>
    <cellStyle name="Normal 4 3" xfId="63" xr:uid="{9EAA4A6D-5ADF-4ED3-BA74-82678F2A2DAD}"/>
    <cellStyle name="Normal_0709MegaModelNovG" xfId="46" xr:uid="{00000000-0005-0000-0000-000033000000}"/>
    <cellStyle name="Normal_1220R10" xfId="60" xr:uid="{00000000-0005-0000-0000-000034000000}"/>
    <cellStyle name="Note" xfId="15" builtinId="10" customBuiltin="1"/>
    <cellStyle name="Output" xfId="10" builtinId="21" customBuiltin="1"/>
    <cellStyle name="Percent" xfId="42" builtinId="5"/>
    <cellStyle name="Percent 2" xfId="45" xr:uid="{00000000-0005-0000-0000-000038000000}"/>
    <cellStyle name="Percent 2 2" xfId="55" xr:uid="{00000000-0005-0000-0000-000039000000}"/>
    <cellStyle name="Title" xfId="1" builtinId="15" customBuiltin="1"/>
    <cellStyle name="Total" xfId="17" builtinId="25" customBuiltin="1"/>
    <cellStyle name="Warning Text" xfId="14" builtinId="11" customBuiltin="1"/>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B050"/>
      </font>
    </dxf>
    <dxf>
      <font>
        <color rgb="FF9C0006"/>
      </font>
    </dxf>
    <dxf>
      <font>
        <color rgb="FFFF0000"/>
      </font>
    </dxf>
    <dxf>
      <font>
        <strike val="0"/>
      </font>
      <border>
        <vertical/>
        <horizontal/>
      </border>
    </dxf>
    <dxf>
      <font>
        <strike val="0"/>
      </font>
      <border>
        <vertical/>
        <horizontal/>
      </border>
    </dxf>
    <dxf>
      <alignment wrapText="1" readingOrder="0"/>
    </dxf>
    <dxf>
      <alignment wrapText="1" readingOrder="0"/>
    </dxf>
    <dxf>
      <alignment wrapText="1" readingOrder="0"/>
    </dxf>
    <dxf>
      <alignment wrapText="1" readingOrder="0"/>
    </dxf>
  </dxfs>
  <tableStyles count="0" defaultTableStyle="TableStyleMedium2"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ackie McDonald" refreshedDate="46266.58830949074" createdVersion="8" refreshedVersion="8" minRefreshableVersion="3" recordCount="2329" xr:uid="{4D51FF10-B217-406A-A2C6-1B6490423D96}">
  <cacheSource type="worksheet">
    <worksheetSource ref="A9:X2338" sheet="HP Schools Calculation"/>
  </cacheSource>
  <cacheFields count="24">
    <cacheField name="District Code" numFmtId="0">
      <sharedItems containsBlank="1" containsMixedTypes="1" containsNumber="1" containsInteger="1" minValue="11054" maxValue="39901" count="322">
        <s v="14005"/>
        <s v="21226"/>
        <s v="22017"/>
        <s v="29103"/>
        <s v="31016"/>
        <s v="02420"/>
        <s v="17408"/>
        <s v="18303"/>
        <s v="06119"/>
        <s v="17405"/>
        <s v="37501"/>
        <s v="01122"/>
        <s v="27403"/>
        <s v="20203"/>
        <s v="37503"/>
        <s v="21234"/>
        <s v="18100"/>
        <s v="24111"/>
        <s v="09075"/>
        <s v="16046"/>
        <s v="29100"/>
        <s v="06117"/>
        <s v="05401"/>
        <s v="27019"/>
        <s v="04228"/>
        <s v="04222"/>
        <s v="08401"/>
        <s v="18901"/>
        <s v="20215"/>
        <s v="18401"/>
        <s v="32356"/>
        <s v="21401"/>
        <s v="21302"/>
        <s v="32360"/>
        <s v="33036"/>
        <s v="27901"/>
        <s v="16049"/>
        <s v="02250"/>
        <s v="19404"/>
        <s v="27400"/>
        <s v="38300"/>
        <s v="36250"/>
        <s v="38306"/>
        <s v="33206"/>
        <s v="36400"/>
        <s v="33115"/>
        <s v="29011"/>
        <s v="29317"/>
        <s v="14099"/>
        <s v="13151"/>
        <s v="15204"/>
        <s v="05313"/>
        <s v="22073"/>
        <s v="10050"/>
        <s v="26059"/>
        <s v="19007"/>
        <s v="31330"/>
        <s v="22207"/>
        <s v="07002"/>
        <s v="32414"/>
        <s v="27343"/>
        <s v="36101"/>
        <s v="32361"/>
        <s v="39090"/>
        <s v="09206"/>
        <s v="19028"/>
        <s v="27404"/>
        <s v="31015"/>
        <s v="19401"/>
        <s v="14068"/>
        <s v="38308"/>
        <s v="04127"/>
        <s v="17216"/>
        <s v="13165"/>
        <s v="21036"/>
        <s v="31002"/>
        <s v="06114"/>
        <s v="33205"/>
        <s v="17210"/>
        <s v="37502"/>
        <s v="27417"/>
        <s v="03053"/>
        <s v="27402"/>
        <s v="32358"/>
        <s v="38302"/>
        <s v="20401"/>
        <s v="20404"/>
        <s v="13301"/>
        <s v="39200"/>
        <s v="39204"/>
        <s v="31332"/>
        <s v="23054"/>
        <s v="32312"/>
        <s v="06103"/>
        <s v="34324"/>
        <s v="22204"/>
        <s v="39203"/>
        <s v="17401"/>
        <s v="06098"/>
        <s v="23404"/>
        <s v="14028"/>
        <s v="17919"/>
        <s v="27902"/>
        <s v="17911"/>
        <s v="17916"/>
        <s v="10070"/>
        <s v="31063"/>
        <s v="32907"/>
        <s v="17411"/>
        <s v="11056"/>
        <s v="08402"/>
        <s v="10003"/>
        <s v="08458"/>
        <s v="03017"/>
        <s v="17415"/>
        <s v="33212"/>
        <s v="03052"/>
        <s v="19403"/>
        <s v="20402"/>
        <s v="29311"/>
        <s v="06101"/>
        <s v="38126"/>
        <s v="04129"/>
        <s v="14097"/>
        <s v="31004"/>
        <s v="17414"/>
        <s v="31306"/>
        <s v="38264"/>
        <s v="32362"/>
        <s v="01158"/>
        <s v="08122"/>
        <s v="33183"/>
        <s v="28144"/>
        <s v="32903"/>
        <s v="37903"/>
        <s v="20406"/>
        <s v="37504"/>
        <s v="39120"/>
        <s v="09207"/>
        <s v="04019"/>
        <s v="23311"/>
        <s v="33207"/>
        <s v="31025"/>
        <s v="14065"/>
        <s v="32354"/>
        <s v="32326"/>
        <s v="17400"/>
        <s v="37505"/>
        <s v="24350"/>
        <s v="30031"/>
        <s v="31103"/>
        <s v="14066"/>
        <s v="21214"/>
        <s v="13161"/>
        <s v="21206"/>
        <s v="39209"/>
        <s v="37507"/>
        <s v="30029"/>
        <s v="29320"/>
        <s v="17903"/>
        <s v="31006"/>
        <s v="39003"/>
        <s v="21014"/>
        <s v="25155"/>
        <s v="24014"/>
        <s v="26056"/>
        <s v="32325"/>
        <s v="37506"/>
        <s v="14064"/>
        <s v="11051"/>
        <s v="18400"/>
        <s v="23403"/>
        <s v="25200"/>
        <s v="34003"/>
        <s v="33211"/>
        <s v="17417"/>
        <s v="15201"/>
        <s v="38324"/>
        <s v="14400"/>
        <s v="25101"/>
        <s v="14172"/>
        <s v="22105"/>
        <s v="24105"/>
        <s v="34111"/>
        <s v="24019"/>
        <s v="21300"/>
        <s v="33030"/>
        <s v="28137"/>
        <s v="32123"/>
        <s v="10065"/>
        <s v="09013"/>
        <s v="24410"/>
        <s v="27344"/>
        <s v="01147"/>
        <s v="09102"/>
        <s v="38301"/>
        <s v="24915"/>
        <s v="11001"/>
        <s v="24122"/>
        <s v="03050"/>
        <s v="21301"/>
        <s v="27401"/>
        <s v="04901"/>
        <s v="23402"/>
        <s v="12110"/>
        <s v="05121"/>
        <s v="16050"/>
        <s v="36402"/>
        <s v="03116"/>
        <s v="38267"/>
        <s v="27003"/>
        <s v="16020"/>
        <s v="16048"/>
        <s v="05903"/>
        <s v="05402"/>
        <s v="13144"/>
        <s v="34307"/>
        <s v="17908"/>
        <s v="17910"/>
        <s v="25116"/>
        <s v="22009"/>
        <s v="17403"/>
        <s v="10309"/>
        <s v="03400"/>
        <s v="06122"/>
        <s v="01160"/>
        <s v="32416"/>
        <s v="17407"/>
        <s v="34401"/>
        <s v="20403"/>
        <s v="06901"/>
        <s v="38320"/>
        <s v="13160"/>
        <s v="28149"/>
        <s v="14104"/>
        <s v="17001"/>
        <s v="29101"/>
        <s v="39119"/>
        <s v="26070"/>
        <s v="05323"/>
        <s v="28010"/>
        <s v="23309"/>
        <s v="17412"/>
        <s v="30002"/>
        <s v="17404"/>
        <s v="31201"/>
        <s v="17410"/>
        <s v="13156"/>
        <s v="25118"/>
        <s v="18402"/>
        <s v="15206"/>
        <s v="23042"/>
        <s v="32081"/>
        <s v="32901"/>
        <s v="22008"/>
        <s v="38322"/>
        <s v="31401"/>
        <s v="11054"/>
        <s v="07035"/>
        <s v="04069"/>
        <s v="27001"/>
        <s v="38304"/>
        <s v="30303"/>
        <s v="31311"/>
        <s v="17905"/>
        <s v="17902"/>
        <s v="33202"/>
        <s v="27320"/>
        <s v="39201"/>
        <s v="18902"/>
        <s v="27010"/>
        <s v="14077"/>
        <s v="17409"/>
        <s v="38265"/>
        <s v="34402"/>
        <s v="19400"/>
        <s v="21237"/>
        <s v="24404"/>
        <s v="39202"/>
        <s v="36300"/>
        <s v="08130"/>
        <s v="20400"/>
        <s v="17406"/>
        <s v="34033"/>
        <s v="39002"/>
        <s v="27083"/>
        <s v="33070"/>
        <s v="06037"/>
        <s v="17402"/>
        <s v="34901"/>
        <s v="35200"/>
        <s v="13073"/>
        <s v="36401"/>
        <s v="36140"/>
        <s v="39207"/>
        <s v="13146"/>
        <s v="06112"/>
        <s v="01109"/>
        <s v="09209"/>
        <s v="33049"/>
        <s v="04246"/>
        <s v="32363"/>
        <s v="39208"/>
        <s v="37902"/>
        <s v="21303"/>
        <s v="27416"/>
        <s v="20405"/>
        <s v="22200"/>
        <s v="25160"/>
        <s v="13167"/>
        <s v="21232"/>
        <s v="14117"/>
        <s v="20094"/>
        <s v="08404"/>
        <s v="39901"/>
        <s v="39007"/>
        <s v="34002"/>
        <s v="39205"/>
        <m/>
        <n v="15201" u="1"/>
        <n v="11054" u="1"/>
        <n v="39901" u="1"/>
      </sharedItems>
    </cacheField>
    <cacheField name="District Name" numFmtId="0">
      <sharedItems containsBlank="1"/>
    </cacheField>
    <cacheField name="School Code" numFmtId="0">
      <sharedItems containsString="0" containsBlank="1" containsNumber="1" containsInteger="1" minValue="1502" maxValue="5963"/>
    </cacheField>
    <cacheField name="School Name" numFmtId="0">
      <sharedItems containsBlank="1"/>
    </cacheField>
    <cacheField name="Eligible for High Poverty Schools Allocation" numFmtId="169">
      <sharedItems containsBlank="1"/>
    </cacheField>
    <cacheField name="AAFTE w/TK 2025-26 as of  August 2026" numFmtId="43">
      <sharedItems containsString="0" containsBlank="1" containsNumber="1" minValue="0" maxValue="3515.31"/>
    </cacheField>
    <cacheField name="Adjusted 2025-26 AAFTE  w/TK" numFmtId="167">
      <sharedItems containsString="0" containsBlank="1" containsNumber="1" containsInteger="1" minValue="0" maxValue="0"/>
    </cacheField>
    <cacheField name="Reported 2025-26 AAFTE w/TK for LAP High Poverty Schools Allocation                                    (For  F-203)" numFmtId="43">
      <sharedItems containsString="0" containsBlank="1" containsNumber="1" minValue="0" maxValue="2991.69"/>
    </cacheField>
    <cacheField name="2026-27 Reg Base" numFmtId="174">
      <sharedItems containsBlank="1" containsMixedTypes="1" containsNumber="1" minValue="1" maxValue="1.18"/>
    </cacheField>
    <cacheField name="2026-27 Reg Inc" numFmtId="174">
      <sharedItems containsBlank="1" containsMixedTypes="1" containsNumber="1" minValue="1" maxValue="1.22"/>
    </cacheField>
    <cacheField name="High Poverty Schools Prior Year AAFTE" numFmtId="43">
      <sharedItems containsString="0" containsBlank="1" containsNumber="1" minValue="0" maxValue="2991.69"/>
    </cacheField>
    <cacheField name="Formulated Staff Units" numFmtId="173">
      <sharedItems containsString="0" containsBlank="1" containsNumber="1" minValue="0" maxValue="8.7759999999999998"/>
    </cacheField>
    <cacheField name="CIS Sal" numFmtId="166">
      <sharedItems containsString="0" containsBlank="1" containsNumber="1" containsInteger="1" minValue="78209" maxValue="78209"/>
    </cacheField>
    <cacheField name="CIS Sal Inc" numFmtId="166">
      <sharedItems containsString="0" containsBlank="1" containsNumber="1" containsInteger="1" minValue="82248" maxValue="82248"/>
    </cacheField>
    <cacheField name="LAP CIS Salary/YR" numFmtId="166">
      <sharedItems containsBlank="1" containsMixedTypes="1" containsNumber="1" minValue="0" maxValue="686362.18"/>
    </cacheField>
    <cacheField name="LAP CIS Salary Incr/YR" numFmtId="166">
      <sharedItems containsBlank="1" containsMixedTypes="1" containsNumber="1" minValue="0" maxValue="35446.269999999902"/>
    </cacheField>
    <cacheField name="LAP CIS Health Ins Inc Rate" numFmtId="166">
      <sharedItems containsString="0" containsBlank="1" containsNumber="1" minValue="16817.759999999998" maxValue="16817.759999999998"/>
    </cacheField>
    <cacheField name="LAP CIS Fringe Benefit Rate" numFmtId="10">
      <sharedItems containsString="0" containsBlank="1" containsNumber="1" minValue="0.16020000000000001" maxValue="0.16020000000000001"/>
    </cacheField>
    <cacheField name="LAP CIS Fringe Benefit Inc Rate" numFmtId="10">
      <sharedItems containsString="0" containsBlank="1" containsNumber="1" minValue="0.15390000000000001" maxValue="0.15390000000000001"/>
    </cacheField>
    <cacheField name="Fringe + Health" numFmtId="166">
      <sharedItems containsBlank="1" containsMixedTypes="1" containsNumber="1" minValue="0" maxValue="263003.06"/>
    </cacheField>
    <cacheField name="LAP Prof Learning Days Salaries" numFmtId="166">
      <sharedItems containsBlank="1" containsMixedTypes="1" containsNumber="1" minValue="0" maxValue="12030.14"/>
    </cacheField>
    <cacheField name="LAP Prof Learning Days Fringe Benefit" numFmtId="166">
      <sharedItems containsBlank="1" containsMixedTypes="1" containsNumber="1" minValue="0" maxValue="1851.44"/>
    </cacheField>
    <cacheField name="LAP Prof Learning Days Total" numFmtId="166">
      <sharedItems containsBlank="1" containsMixedTypes="1" containsNumber="1" minValue="0" maxValue="13881.58"/>
    </cacheField>
    <cacheField name="High Poverty Schools Allocation" numFmtId="166">
      <sharedItems containsBlank="1" containsMixedTypes="1" containsNumber="1" minValue="0" maxValue="998693.08999999985"/>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ackie McDonald" refreshedDate="46266.588309722225" createdVersion="8" refreshedVersion="8" minRefreshableVersion="3" recordCount="2328" xr:uid="{A0B7B11D-FA31-41EF-95D2-88A420A97CE2}">
  <cacheSource type="worksheet">
    <worksheetSource ref="A3:L2331" sheet="2025-26 School Level AAFTE"/>
  </cacheSource>
  <cacheFields count="12">
    <cacheField name="CCDDD" numFmtId="0">
      <sharedItems containsBlank="1" count="320">
        <m/>
        <s v="14005"/>
        <s v="21226"/>
        <s v="22017"/>
        <s v="29103"/>
        <s v="31016"/>
        <s v="02420"/>
        <s v="17408"/>
        <s v="18303"/>
        <s v="06119"/>
        <s v="17405"/>
        <s v="37501"/>
        <s v="01122"/>
        <s v="27403"/>
        <s v="20203"/>
        <s v="37503"/>
        <s v="21234"/>
        <s v="18100"/>
        <s v="24111"/>
        <s v="09075"/>
        <s v="16046"/>
        <s v="29100"/>
        <s v="06117"/>
        <s v="05401"/>
        <s v="27019"/>
        <s v="04228"/>
        <s v="04222"/>
        <s v="08401"/>
        <s v="18901"/>
        <s v="20215"/>
        <s v="18401"/>
        <s v="32356"/>
        <s v="21401"/>
        <s v="21302"/>
        <s v="32360"/>
        <s v="33036"/>
        <s v="27901"/>
        <s v="16049"/>
        <s v="02250"/>
        <s v="19404"/>
        <s v="27400"/>
        <s v="38300"/>
        <s v="36250"/>
        <s v="38306"/>
        <s v="33206"/>
        <s v="36400"/>
        <s v="33115"/>
        <s v="29011"/>
        <s v="29317"/>
        <s v="14099"/>
        <s v="13151"/>
        <s v="15204"/>
        <s v="05313"/>
        <s v="22073"/>
        <s v="10050"/>
        <s v="26059"/>
        <s v="19007"/>
        <s v="31330"/>
        <s v="22207"/>
        <s v="07002"/>
        <s v="32414"/>
        <s v="27343"/>
        <s v="36101"/>
        <s v="32361"/>
        <s v="39090"/>
        <s v="09206"/>
        <s v="19028"/>
        <s v="27404"/>
        <s v="31015"/>
        <s v="19401"/>
        <s v="14068"/>
        <s v="38308"/>
        <s v="04127"/>
        <s v="17216"/>
        <s v="13165"/>
        <s v="21036"/>
        <s v="31002"/>
        <s v="06114"/>
        <s v="33205"/>
        <s v="17210"/>
        <s v="37502"/>
        <s v="27417"/>
        <s v="03053"/>
        <s v="27402"/>
        <s v="32358"/>
        <s v="38302"/>
        <s v="20401"/>
        <s v="20404"/>
        <s v="13301"/>
        <s v="39200"/>
        <s v="39204"/>
        <s v="31332"/>
        <s v="23054"/>
        <s v="32312"/>
        <s v="06103"/>
        <s v="34324"/>
        <s v="22204"/>
        <s v="39203"/>
        <s v="17401"/>
        <s v="06098"/>
        <s v="23404"/>
        <s v="14028"/>
        <s v="17919"/>
        <s v="27902"/>
        <s v="17911"/>
        <s v="17916"/>
        <s v="10070"/>
        <s v="31063"/>
        <s v="32907"/>
        <s v="17411"/>
        <s v="11056"/>
        <s v="08402"/>
        <s v="10003"/>
        <s v="08458"/>
        <s v="03017"/>
        <s v="17415"/>
        <s v="33212"/>
        <s v="03052"/>
        <s v="19403"/>
        <s v="20402"/>
        <s v="29311"/>
        <s v="06101"/>
        <s v="38126"/>
        <s v="04129"/>
        <s v="14097"/>
        <s v="31004"/>
        <s v="17414"/>
        <s v="31306"/>
        <s v="38264"/>
        <s v="32362"/>
        <s v="01158"/>
        <s v="08122"/>
        <s v="33183"/>
        <s v="28144"/>
        <s v="32903"/>
        <s v="37903"/>
        <s v="20406"/>
        <s v="37504"/>
        <s v="39120"/>
        <s v="09207"/>
        <s v="04019"/>
        <s v="23311"/>
        <s v="33207"/>
        <s v="31025"/>
        <s v="14065"/>
        <s v="32354"/>
        <s v="32326"/>
        <s v="17400"/>
        <s v="37505"/>
        <s v="24350"/>
        <s v="30031"/>
        <s v="31103"/>
        <s v="14066"/>
        <s v="21214"/>
        <s v="13161"/>
        <s v="21206"/>
        <s v="39209"/>
        <s v="37507"/>
        <s v="30029"/>
        <s v="29320"/>
        <s v="17903"/>
        <s v="31006"/>
        <s v="39003"/>
        <s v="21014"/>
        <s v="25155"/>
        <s v="24014"/>
        <s v="26056"/>
        <s v="32325"/>
        <s v="37506"/>
        <s v="14064"/>
        <s v="11051"/>
        <s v="18400"/>
        <s v="23403"/>
        <s v="25200"/>
        <s v="34003"/>
        <s v="33211"/>
        <s v="17417"/>
        <s v="15201"/>
        <s v="38324"/>
        <s v="14400"/>
        <s v="25101"/>
        <s v="14172"/>
        <s v="22105"/>
        <s v="24105"/>
        <s v="34111"/>
        <s v="24019"/>
        <s v="21300"/>
        <s v="33030"/>
        <s v="28137"/>
        <s v="32123"/>
        <s v="10065"/>
        <s v="09013"/>
        <s v="24410"/>
        <s v="27344"/>
        <s v="01147"/>
        <s v="09102"/>
        <s v="38301"/>
        <s v="24915"/>
        <s v="11001"/>
        <s v="24122"/>
        <s v="03050"/>
        <s v="21301"/>
        <s v="27401"/>
        <s v="04901"/>
        <s v="23402"/>
        <s v="12110"/>
        <s v="05121"/>
        <s v="16050"/>
        <s v="36402"/>
        <s v="03116"/>
        <s v="38267"/>
        <s v="27003"/>
        <s v="16020"/>
        <s v="16048"/>
        <s v="05903"/>
        <s v="05402"/>
        <s v="13144"/>
        <s v="34307"/>
        <s v="17908"/>
        <s v="17910"/>
        <s v="25116"/>
        <s v="22009"/>
        <s v="17403"/>
        <s v="10309"/>
        <s v="03400"/>
        <s v="06122"/>
        <s v="01160"/>
        <s v="32416"/>
        <s v="17407"/>
        <s v="34401"/>
        <s v="20403"/>
        <s v="06901"/>
        <s v="38320"/>
        <s v="13160"/>
        <s v="28149"/>
        <s v="14104"/>
        <s v="17001"/>
        <s v="29101"/>
        <s v="39119"/>
        <s v="26070"/>
        <s v="05323"/>
        <s v="28010"/>
        <s v="23309"/>
        <s v="17412"/>
        <s v="30002"/>
        <s v="17404"/>
        <s v="31201"/>
        <s v="17410"/>
        <s v="13156"/>
        <s v="25118"/>
        <s v="18402"/>
        <s v="15206"/>
        <s v="23042"/>
        <s v="32081"/>
        <s v="32901"/>
        <s v="22008"/>
        <s v="38322"/>
        <s v="31401"/>
        <s v="11054"/>
        <s v="07035"/>
        <s v="04069"/>
        <s v="27001"/>
        <s v="38304"/>
        <s v="30303"/>
        <s v="31311"/>
        <s v="17905"/>
        <s v="17902"/>
        <s v="33202"/>
        <s v="27320"/>
        <s v="39201"/>
        <s v="18902"/>
        <s v="27010"/>
        <s v="14077"/>
        <s v="17409"/>
        <s v="38265"/>
        <s v="34402"/>
        <s v="19400"/>
        <s v="21237"/>
        <s v="24404"/>
        <s v="39202"/>
        <s v="36300"/>
        <s v="08130"/>
        <s v="20400"/>
        <s v="17406"/>
        <s v="34033"/>
        <s v="39002"/>
        <s v="27083"/>
        <s v="33070"/>
        <s v="06037"/>
        <s v="17402"/>
        <s v="34901"/>
        <s v="35200"/>
        <s v="13073"/>
        <s v="36401"/>
        <s v="36140"/>
        <s v="39207"/>
        <s v="13146"/>
        <s v="06112"/>
        <s v="01109"/>
        <s v="09209"/>
        <s v="33049"/>
        <s v="04246"/>
        <s v="32363"/>
        <s v="39208"/>
        <s v="37902"/>
        <s v="21303"/>
        <s v="27416"/>
        <s v="20405"/>
        <s v="22200"/>
        <s v="25160"/>
        <s v="13167"/>
        <s v="21232"/>
        <s v="14117"/>
        <s v="20094"/>
        <s v="08404"/>
        <s v="39901"/>
        <s v="39007"/>
        <s v="34002"/>
        <s v="39205"/>
        <s v="17917" u="1"/>
      </sharedItems>
    </cacheField>
    <cacheField name="District" numFmtId="0">
      <sharedItems containsBlank="1"/>
    </cacheField>
    <cacheField name="School #" numFmtId="0">
      <sharedItems containsString="0" containsBlank="1" containsNumber="1" containsInteger="1" minValue="1502" maxValue="5963"/>
    </cacheField>
    <cacheField name="School Name" numFmtId="0">
      <sharedItems/>
    </cacheField>
    <cacheField name="K-12" numFmtId="43">
      <sharedItems containsSemiMixedTypes="0" containsString="0" containsNumber="1" minValue="0" maxValue="1017013.1900000011"/>
    </cacheField>
    <cacheField name="TK" numFmtId="43">
      <sharedItems containsSemiMixedTypes="0" containsString="0" containsNumber="1" minValue="0" maxValue="7175.8799999999901"/>
    </cacheField>
    <cacheField name="RS" numFmtId="43">
      <sharedItems containsSemiMixedTypes="0" containsString="0" containsNumber="1" minValue="0" maxValue="30592.440000000002"/>
    </cacheField>
    <cacheField name="OD" numFmtId="43">
      <sharedItems containsSemiMixedTypes="0" containsString="0" containsNumber="1" minValue="0" maxValue="7492.3100000000031"/>
    </cacheField>
    <cacheField name="NS" numFmtId="43">
      <sharedItems containsSemiMixedTypes="0" containsString="0" containsNumber="1" minValue="0" maxValue="709.25000000000011"/>
    </cacheField>
    <cacheField name="TOTAL" numFmtId="43">
      <sharedItems containsSemiMixedTypes="0" containsString="0" containsNumber="1" minValue="0.53" maxValue="1062983.07"/>
    </cacheField>
    <cacheField name="HP ?" numFmtId="0">
      <sharedItems containsBlank="1" count="3">
        <m/>
        <s v="Yes"/>
        <s v="No"/>
      </sharedItems>
    </cacheField>
    <cacheField name="Poverty %" numFmtId="10">
      <sharedItems containsBlank="1" containsMixedTypes="1" containsNumber="1" minValue="0" maxValue="0.9667"/>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29">
  <r>
    <x v="0"/>
    <s v="Aberdeen"/>
    <n v="2834"/>
    <s v="A J West Elementary"/>
    <s v="Yes"/>
    <n v="262.64999999999998"/>
    <n v="0"/>
    <n v="262.64999999999998"/>
    <n v="1"/>
    <n v="1"/>
    <n v="262.64999999999998"/>
    <n v="0.77"/>
    <n v="78209"/>
    <n v="82248"/>
    <n v="60220.93"/>
    <n v="3110.0299999999988"/>
    <n v="16817.759999999998"/>
    <n v="0.16020000000000001"/>
    <n v="0.15390000000000001"/>
    <n v="23075.7"/>
    <n v="1055.52"/>
    <n v="162.44"/>
    <n v="1217.96"/>
    <n v="87624.62000000001"/>
  </r>
  <r>
    <x v="0"/>
    <s v="Aberdeen"/>
    <n v="3216"/>
    <s v="Central Park Elementary"/>
    <s v="Yes"/>
    <n v="117.54"/>
    <n v="0"/>
    <n v="117.54"/>
    <n v="1"/>
    <n v="1"/>
    <n v="117.54"/>
    <n v="0.34499999999999997"/>
    <n v="78209"/>
    <n v="82248"/>
    <n v="26982.11"/>
    <n v="1393.4500000000007"/>
    <n v="16817.759999999998"/>
    <n v="0.16020000000000001"/>
    <n v="0.15390000000000001"/>
    <n v="10339.11"/>
    <n v="472.93"/>
    <n v="72.78"/>
    <n v="545.71"/>
    <n v="39260.379999999997"/>
  </r>
  <r>
    <x v="0"/>
    <s v="Aberdeen"/>
    <n v="5514"/>
    <s v="Grays Harbor Academy"/>
    <s v="Yes"/>
    <n v="85.97"/>
    <n v="0"/>
    <n v="85.97"/>
    <n v="1"/>
    <n v="1"/>
    <n v="85.97"/>
    <n v="0.252"/>
    <n v="78209"/>
    <n v="82248"/>
    <n v="19708.669999999998"/>
    <n v="1017.8300000000017"/>
    <n v="16817.759999999998"/>
    <n v="0.16020000000000001"/>
    <n v="0.15390000000000001"/>
    <n v="7552.05"/>
    <n v="345.44"/>
    <n v="53.16"/>
    <n v="398.6"/>
    <n v="28677.149999999998"/>
  </r>
  <r>
    <x v="0"/>
    <s v="Aberdeen"/>
    <n v="3857"/>
    <s v="Harbor Junior/Senior High School"/>
    <s v="Yes"/>
    <n v="108.67"/>
    <n v="0"/>
    <n v="108.67"/>
    <n v="1"/>
    <n v="1"/>
    <n v="108.67"/>
    <n v="0.31900000000000001"/>
    <n v="78209"/>
    <n v="82248"/>
    <n v="24948.67"/>
    <n v="1288.4400000000023"/>
    <n v="16817.759999999998"/>
    <n v="0.16020000000000001"/>
    <n v="0.15390000000000001"/>
    <n v="9559.93"/>
    <n v="437.29"/>
    <n v="67.3"/>
    <n v="504.59000000000003"/>
    <n v="36301.629999999997"/>
  </r>
  <r>
    <x v="0"/>
    <s v="Aberdeen"/>
    <n v="5663"/>
    <s v="Harbor Open Doors"/>
    <s v="Yes"/>
    <n v="91.49"/>
    <n v="0"/>
    <n v="91.49"/>
    <n v="1"/>
    <n v="1"/>
    <n v="91.49"/>
    <n v="0.26800000000000002"/>
    <n v="78209"/>
    <n v="82248"/>
    <n v="20960.009999999998"/>
    <n v="1082.4500000000007"/>
    <n v="16817.759999999998"/>
    <n v="0.16020000000000001"/>
    <n v="0.15390000000000001"/>
    <n v="8031.54"/>
    <n v="367.37"/>
    <n v="56.54"/>
    <n v="423.91"/>
    <n v="30497.91"/>
  </r>
  <r>
    <x v="0"/>
    <s v="Aberdeen"/>
    <n v="3476"/>
    <s v="J M Weatherwax High School"/>
    <s v="Yes"/>
    <n v="874.79"/>
    <n v="0"/>
    <n v="874.79"/>
    <n v="1"/>
    <n v="1"/>
    <n v="874.79"/>
    <n v="2.5659999999999998"/>
    <n v="78209"/>
    <n v="82248"/>
    <n v="200684.29"/>
    <n v="10364.079999999987"/>
    <n v="16817.759999999998"/>
    <n v="0.16020000000000001"/>
    <n v="0.15390000000000001"/>
    <n v="76899.03"/>
    <n v="3517.47"/>
    <n v="541.34"/>
    <n v="4058.81"/>
    <n v="292006.21000000002"/>
  </r>
  <r>
    <x v="0"/>
    <s v="Aberdeen"/>
    <n v="2449"/>
    <s v="McDermoth Elementary"/>
    <s v="Yes"/>
    <n v="280.10000000000002"/>
    <n v="0"/>
    <n v="280.10000000000002"/>
    <n v="1"/>
    <n v="1"/>
    <n v="280.10000000000002"/>
    <n v="0.82199999999999995"/>
    <n v="78209"/>
    <n v="82248"/>
    <n v="64287.8"/>
    <n v="3320.0599999999977"/>
    <n v="16817.759999999998"/>
    <n v="0.16020000000000001"/>
    <n v="0.15390000000000001"/>
    <n v="24634.06"/>
    <n v="1126.8"/>
    <n v="173.41"/>
    <n v="1300.21"/>
    <n v="93542.13"/>
  </r>
  <r>
    <x v="0"/>
    <s v="Aberdeen"/>
    <n v="2305"/>
    <s v="Miller Junior High"/>
    <s v="Yes"/>
    <n v="618.59"/>
    <n v="0"/>
    <n v="618.59"/>
    <n v="1"/>
    <n v="1"/>
    <n v="618.59"/>
    <n v="1.8149999999999999"/>
    <n v="78209"/>
    <n v="82248"/>
    <n v="141949.34"/>
    <n v="7330.7799999999988"/>
    <n v="16817.759999999998"/>
    <n v="0.16020000000000001"/>
    <n v="0.15390000000000001"/>
    <n v="54392.73"/>
    <n v="2488"/>
    <n v="382.9"/>
    <n v="2870.9"/>
    <n v="206543.75"/>
  </r>
  <r>
    <x v="0"/>
    <s v="Aberdeen"/>
    <n v="2763"/>
    <s v="Robert Gray Elementary"/>
    <s v="Yes"/>
    <n v="211.48"/>
    <n v="0"/>
    <n v="211.48"/>
    <n v="1"/>
    <n v="1"/>
    <n v="211.48"/>
    <n v="0.62"/>
    <n v="78209"/>
    <n v="82248"/>
    <n v="48489.58"/>
    <n v="2504.1800000000003"/>
    <n v="16817.759999999998"/>
    <n v="0.16020000000000001"/>
    <n v="0.15390000000000001"/>
    <n v="18580.439999999999"/>
    <n v="849.9"/>
    <n v="130.80000000000001"/>
    <n v="980.7"/>
    <n v="70554.900000000009"/>
  </r>
  <r>
    <x v="0"/>
    <s v="Aberdeen"/>
    <n v="2971"/>
    <s v="Stevens Elementary School"/>
    <s v="Yes"/>
    <n v="302.5"/>
    <n v="0"/>
    <n v="302.5"/>
    <n v="1"/>
    <n v="1"/>
    <n v="302.5"/>
    <n v="0.88700000000000001"/>
    <n v="78209"/>
    <n v="82248"/>
    <n v="69371.38"/>
    <n v="3582.5999999999913"/>
    <n v="16817.759999999998"/>
    <n v="0.16020000000000001"/>
    <n v="0.15390000000000001"/>
    <n v="26582.01"/>
    <n v="1215.9000000000001"/>
    <n v="187.13"/>
    <n v="1403.0300000000002"/>
    <n v="100939.01999999999"/>
  </r>
  <r>
    <x v="0"/>
    <s v="Aberdeen"/>
    <n v="5208"/>
    <s v="Twin Harbors - A Branch of New Market Skills Center"/>
    <s v="No"/>
    <n v="61.84"/>
    <n v="0"/>
    <n v="0"/>
    <n v="1"/>
    <n v="1"/>
    <n v="0"/>
    <n v="0"/>
    <n v="78209"/>
    <n v="82248"/>
    <n v="0"/>
    <n v="0"/>
    <n v="16817.759999999998"/>
    <n v="0.16020000000000001"/>
    <n v="0.15390000000000001"/>
    <n v="0"/>
    <n v="0"/>
    <n v="0"/>
    <n v="0"/>
    <n v="0"/>
  </r>
  <r>
    <x v="1"/>
    <s v="Adna"/>
    <n v="2227"/>
    <s v="Adna Elementary School"/>
    <s v="No"/>
    <n v="255.48"/>
    <n v="0"/>
    <n v="0"/>
    <n v="1"/>
    <n v="1.04"/>
    <n v="0"/>
    <n v="0"/>
    <n v="78209"/>
    <n v="82248"/>
    <n v="0"/>
    <n v="0"/>
    <n v="16817.759999999998"/>
    <n v="0.16020000000000001"/>
    <n v="0.15390000000000001"/>
    <n v="0"/>
    <n v="0"/>
    <n v="0"/>
    <n v="0"/>
    <n v="0"/>
  </r>
  <r>
    <x v="1"/>
    <s v="Adna"/>
    <n v="2441"/>
    <s v="Adna Middle/High School"/>
    <s v="No"/>
    <n v="380.03000000000003"/>
    <n v="0"/>
    <n v="0"/>
    <n v="1"/>
    <n v="1.04"/>
    <n v="0"/>
    <n v="0"/>
    <n v="78209"/>
    <n v="82248"/>
    <n v="0"/>
    <n v="0"/>
    <n v="16817.759999999998"/>
    <n v="0.16020000000000001"/>
    <n v="0.15390000000000001"/>
    <n v="0"/>
    <n v="0"/>
    <n v="0"/>
    <n v="0"/>
    <n v="0"/>
  </r>
  <r>
    <x v="2"/>
    <s v="Almira"/>
    <n v="2860"/>
    <s v="Almira Elementary School"/>
    <s v="No"/>
    <n v="104.68"/>
    <n v="0"/>
    <n v="0"/>
    <n v="1"/>
    <n v="1"/>
    <n v="0"/>
    <n v="0"/>
    <n v="78209"/>
    <n v="82248"/>
    <n v="0"/>
    <n v="0"/>
    <n v="16817.759999999998"/>
    <n v="0.16020000000000001"/>
    <n v="0.15390000000000001"/>
    <n v="0"/>
    <n v="0"/>
    <n v="0"/>
    <n v="0"/>
    <n v="0"/>
  </r>
  <r>
    <x v="3"/>
    <s v="Anacortes"/>
    <n v="2467"/>
    <s v="Anacortes High School"/>
    <s v="No"/>
    <n v="748.99"/>
    <n v="0"/>
    <n v="0"/>
    <n v="1.1200000000000001"/>
    <n v="1.1600000000000001"/>
    <n v="0"/>
    <n v="0"/>
    <n v="78209"/>
    <n v="82248"/>
    <n v="0"/>
    <n v="0"/>
    <n v="16817.759999999998"/>
    <n v="0.16020000000000001"/>
    <n v="0.15390000000000001"/>
    <n v="0"/>
    <n v="0"/>
    <n v="0"/>
    <n v="0"/>
    <n v="0"/>
  </r>
  <r>
    <x v="3"/>
    <s v="Anacortes"/>
    <n v="2707"/>
    <s v="Anacortes Middle School"/>
    <s v="No"/>
    <n v="628.1"/>
    <n v="0"/>
    <n v="0"/>
    <n v="1.1200000000000001"/>
    <n v="1.1600000000000001"/>
    <n v="0"/>
    <n v="0"/>
    <n v="78209"/>
    <n v="82248"/>
    <n v="0"/>
    <n v="0"/>
    <n v="16817.759999999998"/>
    <n v="0.16020000000000001"/>
    <n v="0.15390000000000001"/>
    <n v="0"/>
    <n v="0"/>
    <n v="0"/>
    <n v="0"/>
    <n v="0"/>
  </r>
  <r>
    <x v="3"/>
    <s v="Anacortes"/>
    <n v="5176"/>
    <s v="Cap Sante High School"/>
    <s v="Yes"/>
    <n v="60.71"/>
    <n v="0"/>
    <n v="60.71"/>
    <n v="1.1200000000000001"/>
    <n v="1.1600000000000001"/>
    <n v="60.71"/>
    <n v="0.17799999999999999"/>
    <n v="78209"/>
    <n v="82248"/>
    <n v="15591.75"/>
    <n v="1390.8199999999997"/>
    <n v="16817.759999999998"/>
    <n v="0.16020000000000001"/>
    <n v="0.15390000000000001"/>
    <n v="5705.41"/>
    <n v="283.04000000000002"/>
    <n v="43.56"/>
    <n v="326.60000000000002"/>
    <n v="23014.579999999998"/>
  </r>
  <r>
    <x v="3"/>
    <s v="Anacortes"/>
    <n v="3182"/>
    <s v="Fidalgo Elementary"/>
    <s v="No"/>
    <n v="349.74"/>
    <n v="0"/>
    <n v="0"/>
    <n v="1.1200000000000001"/>
    <n v="1.1600000000000001"/>
    <n v="0"/>
    <n v="0"/>
    <n v="78209"/>
    <n v="82248"/>
    <n v="0"/>
    <n v="0"/>
    <n v="16817.759999999998"/>
    <n v="0.16020000000000001"/>
    <n v="0.15390000000000001"/>
    <n v="0"/>
    <n v="0"/>
    <n v="0"/>
    <n v="0"/>
    <n v="0"/>
  </r>
  <r>
    <x v="3"/>
    <s v="Anacortes"/>
    <n v="3252"/>
    <s v="Island View Elementary"/>
    <s v="No"/>
    <n v="420.31"/>
    <n v="0"/>
    <n v="0"/>
    <n v="1.1200000000000001"/>
    <n v="1.1600000000000001"/>
    <n v="0"/>
    <n v="0"/>
    <n v="78209"/>
    <n v="82248"/>
    <n v="0"/>
    <n v="0"/>
    <n v="16817.759999999998"/>
    <n v="0.16020000000000001"/>
    <n v="0.15390000000000001"/>
    <n v="0"/>
    <n v="0"/>
    <n v="0"/>
    <n v="0"/>
    <n v="0"/>
  </r>
  <r>
    <x v="3"/>
    <s v="Anacortes"/>
    <n v="3057"/>
    <s v="Mount Erie Elementary"/>
    <s v="No"/>
    <n v="326.52999999999997"/>
    <n v="0"/>
    <n v="0"/>
    <n v="1.1200000000000001"/>
    <n v="1.1600000000000001"/>
    <n v="0"/>
    <n v="0"/>
    <n v="78209"/>
    <n v="82248"/>
    <n v="0"/>
    <n v="0"/>
    <n v="16817.759999999998"/>
    <n v="0.16020000000000001"/>
    <n v="0.15390000000000001"/>
    <n v="0"/>
    <n v="0"/>
    <n v="0"/>
    <n v="0"/>
    <n v="0"/>
  </r>
  <r>
    <x v="3"/>
    <s v="Anacortes"/>
    <n v="5588"/>
    <s v="Open Doors"/>
    <s v="Yes"/>
    <n v="3.1"/>
    <n v="0"/>
    <n v="3.1"/>
    <n v="1.1200000000000001"/>
    <n v="1.1600000000000001"/>
    <n v="3.1"/>
    <n v="8.9999999999999993E-3"/>
    <n v="78209"/>
    <n v="82248"/>
    <n v="788.35"/>
    <n v="70.319999999999936"/>
    <n v="16817.759999999998"/>
    <n v="0.16020000000000001"/>
    <n v="0.15390000000000001"/>
    <n v="288.48"/>
    <n v="14.31"/>
    <n v="2.2000000000000002"/>
    <n v="16.510000000000002"/>
    <n v="1163.6599999999999"/>
  </r>
  <r>
    <x v="4"/>
    <s v="Arlington"/>
    <n v="2523"/>
    <s v="Arlington High School"/>
    <s v="No"/>
    <n v="0"/>
    <n v="0"/>
    <n v="0"/>
    <n v="1.1200000000000001"/>
    <n v="1.1600000000000001"/>
    <n v="0"/>
    <n v="0"/>
    <n v="78209"/>
    <n v="82248"/>
    <n v="0"/>
    <n v="0"/>
    <n v="16817.759999999998"/>
    <n v="0.16020000000000001"/>
    <n v="0.15390000000000001"/>
    <n v="0"/>
    <n v="0"/>
    <n v="0"/>
    <n v="0"/>
    <n v="0"/>
  </r>
  <r>
    <x v="4"/>
    <s v="Arlington"/>
    <n v="5495"/>
    <s v="Arlington Open Doors"/>
    <s v="No"/>
    <n v="1536.48"/>
    <n v="0"/>
    <n v="0"/>
    <n v="1.1200000000000001"/>
    <n v="1.1600000000000001"/>
    <n v="0"/>
    <n v="0"/>
    <n v="78209"/>
    <n v="82248"/>
    <n v="0"/>
    <n v="0"/>
    <n v="16817.759999999998"/>
    <n v="0.16020000000000001"/>
    <n v="0.15390000000000001"/>
    <n v="0"/>
    <n v="0"/>
    <n v="0"/>
    <n v="0"/>
    <n v="0"/>
  </r>
  <r>
    <x v="4"/>
    <s v="Arlington"/>
    <n v="4327"/>
    <s v="Eagle Creek Elementary"/>
    <s v="Yes"/>
    <n v="56.7"/>
    <n v="0"/>
    <n v="56.7"/>
    <n v="1.1200000000000001"/>
    <n v="1.1600000000000001"/>
    <n v="56.7"/>
    <n v="0.16600000000000001"/>
    <n v="78209"/>
    <n v="82248"/>
    <n v="14540.62"/>
    <n v="1297.0499999999993"/>
    <n v="16817.759999999998"/>
    <n v="0.16020000000000001"/>
    <n v="0.15390000000000001"/>
    <n v="5320.77"/>
    <n v="263.95999999999998"/>
    <n v="40.619999999999997"/>
    <n v="304.58"/>
    <n v="21463.02"/>
  </r>
  <r>
    <x v="4"/>
    <s v="Arlington"/>
    <n v="5010"/>
    <s v="Haller Middle School"/>
    <s v="No"/>
    <n v="612.84"/>
    <n v="0"/>
    <n v="0"/>
    <n v="1.1200000000000001"/>
    <n v="1.1600000000000001"/>
    <n v="0"/>
    <n v="0"/>
    <n v="78209"/>
    <n v="82248"/>
    <n v="0"/>
    <n v="0"/>
    <n v="16817.759999999998"/>
    <n v="0.16020000000000001"/>
    <n v="0.15390000000000001"/>
    <n v="0"/>
    <n v="0"/>
    <n v="0"/>
    <n v="0"/>
    <n v="0"/>
  </r>
  <r>
    <x v="4"/>
    <s v="Arlington"/>
    <n v="4436"/>
    <s v="Kent Prairie Elementary"/>
    <s v="No"/>
    <n v="561.26"/>
    <n v="0"/>
    <n v="0"/>
    <n v="1.1200000000000001"/>
    <n v="1.1600000000000001"/>
    <n v="0"/>
    <n v="0"/>
    <n v="78209"/>
    <n v="82248"/>
    <n v="0"/>
    <n v="0"/>
    <n v="16817.759999999998"/>
    <n v="0.16020000000000001"/>
    <n v="0.15390000000000001"/>
    <n v="0"/>
    <n v="0"/>
    <n v="0"/>
    <n v="0"/>
    <n v="0"/>
  </r>
  <r>
    <x v="4"/>
    <s v="Arlington"/>
    <n v="4573"/>
    <s v="Pioneer Elementary"/>
    <s v="No"/>
    <n v="595.91999999999996"/>
    <n v="0"/>
    <n v="0"/>
    <n v="1.1200000000000001"/>
    <n v="1.1600000000000001"/>
    <n v="0"/>
    <n v="0"/>
    <n v="78209"/>
    <n v="82248"/>
    <n v="0"/>
    <n v="0"/>
    <n v="16817.759999999998"/>
    <n v="0.16020000000000001"/>
    <n v="0.15390000000000001"/>
    <n v="0"/>
    <n v="0"/>
    <n v="0"/>
    <n v="0"/>
    <n v="0"/>
  </r>
  <r>
    <x v="4"/>
    <s v="Arlington"/>
    <n v="3124"/>
    <s v="Post Middle School"/>
    <s v="No"/>
    <n v="499.4"/>
    <n v="0"/>
    <n v="0"/>
    <n v="1.1200000000000001"/>
    <n v="1.1600000000000001"/>
    <n v="0"/>
    <n v="0"/>
    <n v="78209"/>
    <n v="82248"/>
    <n v="0"/>
    <n v="0"/>
    <n v="16817.759999999998"/>
    <n v="0.16020000000000001"/>
    <n v="0.15390000000000001"/>
    <n v="0"/>
    <n v="0"/>
    <n v="0"/>
    <n v="0"/>
    <n v="0"/>
  </r>
  <r>
    <x v="4"/>
    <s v="Arlington"/>
    <n v="4154"/>
    <s v="Presidents Elementary"/>
    <s v="No"/>
    <n v="657.62"/>
    <n v="0"/>
    <n v="0"/>
    <n v="1.1200000000000001"/>
    <n v="1.1600000000000001"/>
    <n v="0"/>
    <n v="0"/>
    <n v="78209"/>
    <n v="82248"/>
    <n v="0"/>
    <n v="0"/>
    <n v="16817.759999999998"/>
    <n v="0.16020000000000001"/>
    <n v="0.15390000000000001"/>
    <n v="0"/>
    <n v="0"/>
    <n v="0"/>
    <n v="0"/>
    <n v="0"/>
  </r>
  <r>
    <x v="4"/>
    <s v="Arlington"/>
    <n v="1714"/>
    <s v="Stillaguamish Valley Learning Center"/>
    <s v="No"/>
    <n v="490.7"/>
    <n v="0"/>
    <n v="0"/>
    <n v="1.1200000000000001"/>
    <n v="1.1600000000000001"/>
    <n v="0"/>
    <n v="0"/>
    <n v="78209"/>
    <n v="82248"/>
    <n v="0"/>
    <n v="0"/>
    <n v="16817.759999999998"/>
    <n v="0.16020000000000001"/>
    <n v="0.15390000000000001"/>
    <n v="0"/>
    <n v="0"/>
    <n v="0"/>
    <n v="0"/>
    <n v="0"/>
  </r>
  <r>
    <x v="4"/>
    <s v="Arlington"/>
    <n v="4287"/>
    <s v="Weston High School"/>
    <s v="No"/>
    <n v="322.13"/>
    <n v="0"/>
    <n v="0"/>
    <n v="1.1200000000000001"/>
    <n v="1.1600000000000001"/>
    <n v="0"/>
    <n v="0"/>
    <n v="78209"/>
    <n v="82248"/>
    <n v="0"/>
    <n v="0"/>
    <n v="16817.759999999998"/>
    <n v="0.16020000000000001"/>
    <n v="0.15390000000000001"/>
    <n v="0"/>
    <n v="0"/>
    <n v="0"/>
    <n v="0"/>
    <n v="0"/>
  </r>
  <r>
    <x v="5"/>
    <s v="Asotin-Anatone"/>
    <n v="2507"/>
    <s v="Asotin Elementary"/>
    <s v="Yes"/>
    <n v="96.4"/>
    <n v="0"/>
    <n v="96.4"/>
    <n v="1.1200000000000001"/>
    <n v="1.1600000000000001"/>
    <n v="96.4"/>
    <n v="0.28299999999999997"/>
    <n v="78209"/>
    <n v="82248"/>
    <n v="24789.119999999999"/>
    <n v="2211.25"/>
    <n v="16817.759999999998"/>
    <n v="0.16020000000000001"/>
    <n v="0.15390000000000001"/>
    <n v="9070.9500000000007"/>
    <n v="450.01"/>
    <n v="69.260000000000005"/>
    <n v="519.27"/>
    <n v="36590.589999999997"/>
  </r>
  <r>
    <x v="5"/>
    <s v="Asotin-Anatone"/>
    <n v="2434"/>
    <s v="Asotin Jr Sr High"/>
    <s v="No"/>
    <n v="307.86"/>
    <n v="0"/>
    <n v="0"/>
    <n v="1"/>
    <n v="1"/>
    <n v="0"/>
    <n v="0"/>
    <n v="78209"/>
    <n v="82248"/>
    <n v="0"/>
    <n v="0"/>
    <n v="16817.759999999998"/>
    <n v="0.16020000000000001"/>
    <n v="0.15390000000000001"/>
    <n v="0"/>
    <n v="0"/>
    <n v="0"/>
    <n v="0"/>
    <n v="0"/>
  </r>
  <r>
    <x v="6"/>
    <s v="Auburn"/>
    <n v="3825"/>
    <s v="Alpac Elementary School"/>
    <s v="No"/>
    <n v="348.96"/>
    <n v="0"/>
    <n v="0"/>
    <n v="1"/>
    <n v="1"/>
    <n v="0"/>
    <n v="0"/>
    <n v="78209"/>
    <n v="82248"/>
    <n v="0"/>
    <n v="0"/>
    <n v="16817.759999999998"/>
    <n v="0.16020000000000001"/>
    <n v="0.15390000000000001"/>
    <n v="0"/>
    <n v="0"/>
    <n v="0"/>
    <n v="0"/>
    <n v="0"/>
  </r>
  <r>
    <x v="6"/>
    <s v="Auburn"/>
    <n v="5082"/>
    <s v="Arthur Jacobsen Elementary"/>
    <s v="Yes"/>
    <n v="481.06"/>
    <n v="0"/>
    <n v="481.06"/>
    <n v="1.1200000000000001"/>
    <n v="1.1200000000000001"/>
    <n v="481.06"/>
    <n v="1.411"/>
    <n v="78209"/>
    <n v="82248"/>
    <n v="123595.25"/>
    <n v="6382.9100000000035"/>
    <n v="16817.759999999998"/>
    <n v="0.16020000000000001"/>
    <n v="0.15390000000000001"/>
    <n v="44512.15"/>
    <n v="2166.3000000000002"/>
    <n v="333.39"/>
    <n v="2499.69"/>
    <n v="176990"/>
  </r>
  <r>
    <x v="6"/>
    <s v="Auburn"/>
    <n v="5037"/>
    <s v="Auburn Mountainview High School"/>
    <s v="Yes"/>
    <n v="334.54"/>
    <n v="0"/>
    <n v="334.54"/>
    <n v="1.1200000000000001"/>
    <n v="1.1200000000000001"/>
    <n v="334.54"/>
    <n v="0.98099999999999998"/>
    <n v="78209"/>
    <n v="82248"/>
    <n v="85929.79"/>
    <n v="4437.7300000000105"/>
    <n v="16817.759999999998"/>
    <n v="0.16020000000000001"/>
    <n v="0.15390000000000001"/>
    <n v="30947.14"/>
    <n v="1506.13"/>
    <n v="231.79"/>
    <n v="1737.92"/>
    <n v="123052.58"/>
  </r>
  <r>
    <x v="6"/>
    <s v="Auburn"/>
    <n v="5522"/>
    <s v="Auburn Opportunity Project"/>
    <s v="Yes"/>
    <n v="1491.39"/>
    <n v="0"/>
    <n v="1491.39"/>
    <n v="1.1200000000000001"/>
    <n v="1.1200000000000001"/>
    <n v="1491.39"/>
    <n v="4.375"/>
    <n v="78209"/>
    <n v="82248"/>
    <n v="383224.1"/>
    <n v="19791.100000000035"/>
    <n v="16817.759999999998"/>
    <n v="0.16020000000000001"/>
    <n v="0.15390000000000001"/>
    <n v="138016.04999999999"/>
    <n v="6716.92"/>
    <n v="1033.73"/>
    <n v="7750.65"/>
    <n v="548781.9"/>
  </r>
  <r>
    <x v="6"/>
    <s v="Auburn"/>
    <n v="4474"/>
    <s v="Auburn Riverside High School"/>
    <s v="Yes"/>
    <n v="91.62"/>
    <n v="0"/>
    <n v="91.62"/>
    <n v="1.1200000000000001"/>
    <n v="1.1200000000000001"/>
    <n v="91.62"/>
    <n v="0.26900000000000002"/>
    <n v="78209"/>
    <n v="82248"/>
    <n v="23562.81"/>
    <n v="1216.869999999999"/>
    <n v="16817.759999999998"/>
    <n v="0.16020000000000001"/>
    <n v="0.15390000000000001"/>
    <n v="8486.02"/>
    <n v="412.99"/>
    <n v="63.56"/>
    <n v="476.55"/>
    <n v="33742.25"/>
  </r>
  <r>
    <x v="6"/>
    <s v="Auburn"/>
    <n v="2795"/>
    <s v="Auburn Senior High School"/>
    <s v="No"/>
    <n v="1735.1399999999999"/>
    <n v="0"/>
    <n v="0"/>
    <n v="1.1200000000000001"/>
    <n v="1.1200000000000001"/>
    <n v="0"/>
    <n v="0"/>
    <n v="78209"/>
    <n v="82248"/>
    <n v="0"/>
    <n v="0"/>
    <n v="16817.759999999998"/>
    <n v="0.16020000000000001"/>
    <n v="0.15390000000000001"/>
    <n v="0"/>
    <n v="0"/>
    <n v="0"/>
    <n v="0"/>
    <n v="0"/>
  </r>
  <r>
    <x v="6"/>
    <s v="Auburn"/>
    <n v="5610"/>
    <s v="Bowman Creek Elementary"/>
    <s v="Yes"/>
    <n v="2002.71"/>
    <n v="0"/>
    <n v="2002.71"/>
    <n v="1.1200000000000001"/>
    <n v="1.1200000000000001"/>
    <n v="2002.71"/>
    <n v="5.875"/>
    <n v="78209"/>
    <n v="82248"/>
    <n v="514615.22"/>
    <n v="26576.619999999995"/>
    <n v="16817.759999999998"/>
    <n v="0.16020000000000001"/>
    <n v="0.15390000000000001"/>
    <n v="185335.84"/>
    <n v="9019.86"/>
    <n v="1388.16"/>
    <n v="10408.02"/>
    <n v="736935.7"/>
  </r>
  <r>
    <x v="6"/>
    <s v="Auburn"/>
    <n v="2394"/>
    <s v="Cascade Middle School"/>
    <s v="No"/>
    <n v="432.9"/>
    <n v="0"/>
    <n v="0"/>
    <n v="1.1200000000000001"/>
    <n v="1.1200000000000001"/>
    <n v="0"/>
    <n v="0"/>
    <n v="78209"/>
    <n v="82248"/>
    <n v="0"/>
    <n v="0"/>
    <n v="16817.759999999998"/>
    <n v="0.16020000000000001"/>
    <n v="0.15390000000000001"/>
    <n v="0"/>
    <n v="0"/>
    <n v="0"/>
    <n v="0"/>
    <n v="0"/>
  </r>
  <r>
    <x v="6"/>
    <s v="Auburn"/>
    <n v="3439"/>
    <s v="Chinook Elementary School"/>
    <s v="Yes"/>
    <n v="957.81000000000006"/>
    <n v="0"/>
    <n v="957.81000000000006"/>
    <n v="1.1200000000000001"/>
    <n v="1.1200000000000001"/>
    <n v="957.81000000000006"/>
    <n v="2.81"/>
    <n v="78209"/>
    <n v="82248"/>
    <n v="246139.36"/>
    <n v="12711.550000000017"/>
    <n v="16817.759999999998"/>
    <n v="0.16020000000000001"/>
    <n v="0.15390000000000001"/>
    <n v="88645.74"/>
    <n v="4314.18"/>
    <n v="663.95"/>
    <n v="4978.13"/>
    <n v="352474.78"/>
  </r>
  <r>
    <x v="6"/>
    <s v="Auburn"/>
    <n v="2932"/>
    <s v="Dick Scobee Elementary School"/>
    <s v="Yes"/>
    <n v="609.21999999999991"/>
    <n v="0"/>
    <n v="609.21999999999991"/>
    <n v="1.1200000000000001"/>
    <n v="1.1200000000000001"/>
    <n v="609.21999999999991"/>
    <n v="1.7869999999999999"/>
    <n v="78209"/>
    <n v="82248"/>
    <n v="156530.62"/>
    <n v="8083.820000000007"/>
    <n v="16817.759999999998"/>
    <n v="0.16020000000000001"/>
    <n v="0.15390000000000001"/>
    <n v="56373.64"/>
    <n v="2743.57"/>
    <n v="422.24"/>
    <n v="3165.8100000000004"/>
    <n v="224153.89"/>
  </r>
  <r>
    <x v="6"/>
    <s v="Auburn"/>
    <n v="3745"/>
    <s v="Evergreen Heights Elementary"/>
    <s v="Yes"/>
    <n v="643.1"/>
    <n v="0"/>
    <n v="643.1"/>
    <n v="1.1200000000000001"/>
    <n v="1.1200000000000001"/>
    <n v="643.1"/>
    <n v="1.8859999999999999"/>
    <n v="78209"/>
    <n v="82248"/>
    <n v="165202.43"/>
    <n v="8531.6700000000128"/>
    <n v="16817.759999999998"/>
    <n v="0.16020000000000001"/>
    <n v="0.15390000000000001"/>
    <n v="59496.75"/>
    <n v="2895.57"/>
    <n v="445.63"/>
    <n v="3341.2000000000003"/>
    <n v="236572.05000000002"/>
  </r>
  <r>
    <x v="6"/>
    <s v="Auburn"/>
    <n v="3669"/>
    <s v="Gildo Rey Elementary School"/>
    <s v="No"/>
    <n v="430.37"/>
    <n v="0"/>
    <n v="0"/>
    <n v="1.1200000000000001"/>
    <n v="1.1200000000000001"/>
    <n v="0"/>
    <n v="0"/>
    <n v="78209"/>
    <n v="82248"/>
    <n v="0"/>
    <n v="0"/>
    <n v="16817.759999999998"/>
    <n v="0.16020000000000001"/>
    <n v="0.15390000000000001"/>
    <n v="0"/>
    <n v="0"/>
    <n v="0"/>
    <n v="0"/>
    <n v="0"/>
  </r>
  <r>
    <x v="6"/>
    <s v="Auburn"/>
    <n v="4347"/>
    <s v="Hazelwood Elementary School"/>
    <s v="Yes"/>
    <n v="352.90000000000003"/>
    <n v="0"/>
    <n v="352.90000000000003"/>
    <n v="1.1200000000000001"/>
    <n v="1.1200000000000001"/>
    <n v="352.90000000000003"/>
    <n v="1.0349999999999999"/>
    <n v="78209"/>
    <n v="82248"/>
    <n v="90659.87"/>
    <n v="4682.0100000000093"/>
    <n v="16817.759999999998"/>
    <n v="0.16020000000000001"/>
    <n v="0.15390000000000001"/>
    <n v="32650.65"/>
    <n v="1589.03"/>
    <n v="244.55"/>
    <n v="1833.58"/>
    <n v="129826.11"/>
  </r>
  <r>
    <x v="6"/>
    <s v="Auburn"/>
    <n v="4417"/>
    <s v="Ilalko Elementary School"/>
    <s v="No"/>
    <n v="463.07"/>
    <n v="0"/>
    <n v="0"/>
    <n v="1.1200000000000001"/>
    <n v="1.1200000000000001"/>
    <n v="0"/>
    <n v="0"/>
    <n v="78209"/>
    <n v="82248"/>
    <n v="0"/>
    <n v="0"/>
    <n v="16817.759999999998"/>
    <n v="0.16020000000000001"/>
    <n v="0.15390000000000001"/>
    <n v="0"/>
    <n v="0"/>
    <n v="0"/>
    <n v="0"/>
    <n v="0"/>
  </r>
  <r>
    <x v="6"/>
    <s v="Auburn"/>
    <n v="4120"/>
    <s v="Lake View Elementary School"/>
    <s v="Yes"/>
    <n v="408.4"/>
    <n v="0"/>
    <n v="408.4"/>
    <n v="1.1200000000000001"/>
    <n v="1.1200000000000001"/>
    <n v="408.4"/>
    <n v="1.198"/>
    <n v="78209"/>
    <n v="82248"/>
    <n v="104937.71"/>
    <n v="5419.3699999999953"/>
    <n v="16817.759999999998"/>
    <n v="0.16020000000000001"/>
    <n v="0.15390000000000001"/>
    <n v="37792.74"/>
    <n v="1839.28"/>
    <n v="283.07"/>
    <n v="2122.35"/>
    <n v="150272.17000000001"/>
  </r>
  <r>
    <x v="6"/>
    <s v="Auburn"/>
    <n v="5051"/>
    <s v="Lakeland Hills Elementary"/>
    <s v="No"/>
    <n v="380.4"/>
    <n v="0"/>
    <n v="0"/>
    <n v="1.1200000000000001"/>
    <n v="1.1200000000000001"/>
    <n v="0"/>
    <n v="0"/>
    <n v="78209"/>
    <n v="82248"/>
    <n v="0"/>
    <n v="0"/>
    <n v="16817.759999999998"/>
    <n v="0.16020000000000001"/>
    <n v="0.15390000000000001"/>
    <n v="0"/>
    <n v="0"/>
    <n v="0"/>
    <n v="0"/>
    <n v="0"/>
  </r>
  <r>
    <x v="6"/>
    <s v="Auburn"/>
    <n v="3525"/>
    <s v="Lea Hill Elementary School"/>
    <s v="No"/>
    <n v="463.32"/>
    <n v="0"/>
    <n v="0"/>
    <n v="1.1200000000000001"/>
    <n v="1.1200000000000001"/>
    <n v="0"/>
    <n v="0"/>
    <n v="78209"/>
    <n v="82248"/>
    <n v="0"/>
    <n v="0"/>
    <n v="16817.759999999998"/>
    <n v="0.16020000000000001"/>
    <n v="0.15390000000000001"/>
    <n v="0"/>
    <n v="0"/>
    <n v="0"/>
    <n v="0"/>
    <n v="0"/>
  </r>
  <r>
    <x v="6"/>
    <s v="Auburn"/>
    <n v="4462"/>
    <s v="Mt Baker Middle School"/>
    <s v="Yes"/>
    <n v="519.29999999999995"/>
    <n v="0"/>
    <n v="519.29999999999995"/>
    <n v="1.1200000000000001"/>
    <n v="1.1200000000000001"/>
    <n v="519.29999999999995"/>
    <n v="1.5229999999999999"/>
    <n v="78209"/>
    <n v="82248"/>
    <n v="133405.78"/>
    <n v="6889.570000000007"/>
    <n v="16817.759999999998"/>
    <n v="0.16020000000000001"/>
    <n v="0.15390000000000001"/>
    <n v="48045.36"/>
    <n v="2338.2600000000002"/>
    <n v="359.86"/>
    <n v="2698.1200000000003"/>
    <n v="191038.83000000002"/>
  </r>
  <r>
    <x v="6"/>
    <s v="Auburn"/>
    <n v="3169"/>
    <s v="Olympic Middle School"/>
    <s v="Yes"/>
    <n v="887.01"/>
    <n v="0"/>
    <n v="887.01"/>
    <n v="1.1200000000000001"/>
    <n v="1.1200000000000001"/>
    <n v="887.01"/>
    <n v="2.6019999999999999"/>
    <n v="78209"/>
    <n v="82248"/>
    <n v="227919.8"/>
    <n v="11770.610000000015"/>
    <n v="16817.759999999998"/>
    <n v="0.16020000000000001"/>
    <n v="0.15390000000000001"/>
    <n v="82084.06"/>
    <n v="3994.84"/>
    <n v="614.80999999999995"/>
    <n v="4609.6499999999996"/>
    <n v="326384.12"/>
  </r>
  <r>
    <x v="6"/>
    <s v="Auburn"/>
    <n v="3227"/>
    <s v="Pioneer Elementary School"/>
    <s v="Yes"/>
    <n v="957.36"/>
    <n v="0"/>
    <n v="957.36"/>
    <n v="1.1200000000000001"/>
    <n v="1.1200000000000001"/>
    <n v="957.36"/>
    <n v="2.8079999999999998"/>
    <n v="78209"/>
    <n v="82248"/>
    <n v="245964.18"/>
    <n v="12702.49000000002"/>
    <n v="16817.759999999998"/>
    <n v="0.16020000000000001"/>
    <n v="0.15390000000000001"/>
    <n v="88582.64"/>
    <n v="4311.1099999999997"/>
    <n v="663.48"/>
    <n v="4974.59"/>
    <n v="352223.90000000008"/>
  </r>
  <r>
    <x v="6"/>
    <s v="Auburn"/>
    <n v="4385"/>
    <s v="Rainier Middle School"/>
    <s v="Yes"/>
    <n v="574.69999999999993"/>
    <n v="0"/>
    <n v="574.69999999999993"/>
    <n v="1.1200000000000001"/>
    <n v="1.1200000000000001"/>
    <n v="574.69999999999993"/>
    <n v="1.6859999999999999"/>
    <n v="78209"/>
    <n v="82248"/>
    <n v="147683.62"/>
    <n v="7626.9200000000128"/>
    <n v="16817.759999999998"/>
    <n v="0.16020000000000001"/>
    <n v="0.15390000000000001"/>
    <n v="53187.44"/>
    <n v="2588.5100000000002"/>
    <n v="398.37"/>
    <n v="2986.88"/>
    <n v="211484.86000000002"/>
  </r>
  <r>
    <x v="6"/>
    <s v="Auburn"/>
    <n v="2659"/>
    <s v="Terminal Park Elementary School"/>
    <s v="Yes"/>
    <n v="906.36"/>
    <n v="0"/>
    <n v="906.36"/>
    <n v="1.1200000000000001"/>
    <n v="1.1200000000000001"/>
    <n v="906.36"/>
    <n v="2.6589999999999998"/>
    <n v="78209"/>
    <n v="82248"/>
    <n v="232912.66"/>
    <n v="12028.459999999992"/>
    <n v="16817.759999999998"/>
    <n v="0.16020000000000001"/>
    <n v="0.15390000000000001"/>
    <n v="83882.210000000006"/>
    <n v="4082.35"/>
    <n v="628.27"/>
    <n v="4710.62"/>
    <n v="333533.94999999995"/>
  </r>
  <r>
    <x v="6"/>
    <s v="Auburn"/>
    <n v="2326"/>
    <s v="Washington Elementary School"/>
    <s v="Yes"/>
    <n v="579.04999999999995"/>
    <n v="0"/>
    <n v="579.04999999999995"/>
    <n v="1.1200000000000001"/>
    <n v="1.1200000000000001"/>
    <n v="579.04999999999995"/>
    <n v="1.6990000000000001"/>
    <n v="78209"/>
    <n v="82248"/>
    <n v="148822.34"/>
    <n v="7685.7300000000105"/>
    <n v="16817.759999999998"/>
    <n v="0.16020000000000001"/>
    <n v="0.15390000000000001"/>
    <n v="53597.55"/>
    <n v="2608.4699999999998"/>
    <n v="401.44"/>
    <n v="3009.91"/>
    <n v="213115.53000000003"/>
  </r>
  <r>
    <x v="6"/>
    <s v="Auburn"/>
    <n v="5733"/>
    <s v="West Auburn Senior High School"/>
    <s v="Yes"/>
    <n v="441.29999999999995"/>
    <n v="0"/>
    <n v="441.29999999999995"/>
    <n v="1.1200000000000001"/>
    <n v="1.1200000000000001"/>
    <n v="441.29999999999995"/>
    <n v="1.294"/>
    <n v="78209"/>
    <n v="82248"/>
    <n v="113346.74"/>
    <n v="5853.6399999999994"/>
    <n v="16817.759999999998"/>
    <n v="0.16020000000000001"/>
    <n v="0.15390000000000001"/>
    <n v="40821.199999999997"/>
    <n v="1986.67"/>
    <n v="305.75"/>
    <n v="2292.42"/>
    <n v="162314.00000000003"/>
  </r>
  <r>
    <x v="6"/>
    <s v="Auburn"/>
    <n v="5717"/>
    <s v="Willow Crest Elementary"/>
    <s v="Yes"/>
    <n v="484.38"/>
    <n v="0"/>
    <n v="484.38"/>
    <n v="1.1200000000000001"/>
    <n v="1.1200000000000001"/>
    <n v="484.38"/>
    <n v="1.421"/>
    <n v="78209"/>
    <n v="82248"/>
    <n v="124471.19"/>
    <n v="6428.1499999999942"/>
    <n v="16817.759999999998"/>
    <n v="0.16020000000000001"/>
    <n v="0.15390000000000001"/>
    <n v="44827.61"/>
    <n v="2181.66"/>
    <n v="335.76"/>
    <n v="2517.42"/>
    <n v="178244.37"/>
  </r>
  <r>
    <x v="7"/>
    <s v="Bainbridge"/>
    <n v="2395"/>
    <s v="Bainbridge High School"/>
    <s v="Yes"/>
    <n v="616.88"/>
    <n v="0"/>
    <n v="616.88"/>
    <n v="1.1200000000000001"/>
    <n v="1.1200000000000001"/>
    <n v="616.88"/>
    <n v="1.81"/>
    <n v="78209"/>
    <n v="82248"/>
    <n v="158545.28"/>
    <n v="8187.8699999999953"/>
    <n v="16817.759999999998"/>
    <n v="0.16020000000000001"/>
    <n v="0.15390000000000001"/>
    <n v="57099.21"/>
    <n v="2778.89"/>
    <n v="427.67"/>
    <n v="3206.56"/>
    <n v="227038.91999999998"/>
  </r>
  <r>
    <x v="7"/>
    <s v="Bainbridge"/>
    <n v="3552"/>
    <s v="Capt Johnston Blakely Elem Sch"/>
    <s v="No"/>
    <n v="1164.1200000000001"/>
    <n v="0"/>
    <n v="0"/>
    <n v="1.18"/>
    <n v="1.22"/>
    <n v="0"/>
    <n v="0"/>
    <n v="78209"/>
    <n v="82248"/>
    <n v="0"/>
    <n v="0"/>
    <n v="16817.759999999998"/>
    <n v="0.16020000000000001"/>
    <n v="0.15390000000000001"/>
    <n v="0"/>
    <n v="0"/>
    <n v="0"/>
    <n v="0"/>
    <n v="0"/>
  </r>
  <r>
    <x v="7"/>
    <s v="Bainbridge"/>
    <n v="1935"/>
    <s v="Eagle Harbor High School"/>
    <s v="No"/>
    <n v="8.81"/>
    <n v="0"/>
    <n v="0"/>
    <n v="1.18"/>
    <n v="1.22"/>
    <n v="0"/>
    <n v="0"/>
    <n v="78209"/>
    <n v="82248"/>
    <n v="0"/>
    <n v="0"/>
    <n v="16817.759999999998"/>
    <n v="0.16020000000000001"/>
    <n v="0.15390000000000001"/>
    <n v="0"/>
    <n v="0"/>
    <n v="0"/>
    <n v="0"/>
    <n v="0"/>
  </r>
  <r>
    <x v="7"/>
    <s v="Bainbridge"/>
    <n v="3043"/>
    <s v="Halilts Elementary School"/>
    <s v="No"/>
    <n v="305.60000000000002"/>
    <n v="0"/>
    <n v="0"/>
    <n v="1.18"/>
    <n v="1.22"/>
    <n v="0"/>
    <n v="0"/>
    <n v="78209"/>
    <n v="82248"/>
    <n v="0"/>
    <n v="0"/>
    <n v="16817.759999999998"/>
    <n v="0.16020000000000001"/>
    <n v="0.15390000000000001"/>
    <n v="0"/>
    <n v="0"/>
    <n v="0"/>
    <n v="0"/>
    <n v="0"/>
  </r>
  <r>
    <x v="7"/>
    <s v="Bainbridge"/>
    <n v="1841"/>
    <s v="Mosaic Home Education Partnership"/>
    <s v="No"/>
    <n v="74.66"/>
    <n v="0"/>
    <n v="0"/>
    <n v="1.18"/>
    <n v="1.22"/>
    <n v="0"/>
    <n v="0"/>
    <n v="78209"/>
    <n v="82248"/>
    <n v="0"/>
    <n v="0"/>
    <n v="16817.759999999998"/>
    <n v="0.16020000000000001"/>
    <n v="0.15390000000000001"/>
    <n v="0"/>
    <n v="0"/>
    <n v="0"/>
    <n v="0"/>
    <n v="0"/>
  </r>
  <r>
    <x v="7"/>
    <s v="Bainbridge"/>
    <n v="1699"/>
    <s v="Odyssey Multiage Program"/>
    <s v="No"/>
    <n v="308.10000000000002"/>
    <n v="0"/>
    <n v="0"/>
    <n v="1.18"/>
    <n v="1.22"/>
    <n v="0"/>
    <n v="0"/>
    <n v="78209"/>
    <n v="82248"/>
    <n v="0"/>
    <n v="0"/>
    <n v="16817.759999999998"/>
    <n v="0.16020000000000001"/>
    <n v="0.15390000000000001"/>
    <n v="0"/>
    <n v="0"/>
    <n v="0"/>
    <n v="0"/>
    <n v="0"/>
  </r>
  <r>
    <x v="7"/>
    <s v="Bainbridge"/>
    <n v="4062"/>
    <s v="Ordway Elementary"/>
    <s v="No"/>
    <n v="61.95"/>
    <n v="0"/>
    <n v="0"/>
    <n v="1.18"/>
    <n v="1.22"/>
    <n v="0"/>
    <n v="0"/>
    <n v="78209"/>
    <n v="82248"/>
    <n v="0"/>
    <n v="0"/>
    <n v="16817.759999999998"/>
    <n v="0.16020000000000001"/>
    <n v="0.15390000000000001"/>
    <n v="0"/>
    <n v="0"/>
    <n v="0"/>
    <n v="0"/>
    <n v="0"/>
  </r>
  <r>
    <x v="7"/>
    <s v="Bainbridge"/>
    <n v="4542"/>
    <s v="Sakai Intermediate"/>
    <s v="No"/>
    <n v="179.57"/>
    <n v="0"/>
    <n v="0"/>
    <n v="1.18"/>
    <n v="1.22"/>
    <n v="0"/>
    <n v="0"/>
    <n v="78209"/>
    <n v="82248"/>
    <n v="0"/>
    <n v="0"/>
    <n v="16817.759999999998"/>
    <n v="0.16020000000000001"/>
    <n v="0.15390000000000001"/>
    <n v="0"/>
    <n v="0"/>
    <n v="0"/>
    <n v="0"/>
    <n v="0"/>
  </r>
  <r>
    <x v="7"/>
    <s v="Bainbridge"/>
    <n v="4505"/>
    <s v="Woodward Middle School"/>
    <s v="No"/>
    <n v="313"/>
    <n v="0"/>
    <n v="0"/>
    <n v="1.18"/>
    <n v="1.22"/>
    <n v="0"/>
    <n v="0"/>
    <n v="78209"/>
    <n v="82248"/>
    <n v="0"/>
    <n v="0"/>
    <n v="16817.759999999998"/>
    <n v="0.16020000000000001"/>
    <n v="0.15390000000000001"/>
    <n v="0"/>
    <n v="0"/>
    <n v="0"/>
    <n v="0"/>
    <n v="0"/>
  </r>
  <r>
    <x v="7"/>
    <s v="Bainbridge"/>
    <n v="1939"/>
    <s v="Bainbridge Special Education Services"/>
    <s v="No"/>
    <n v="453.23"/>
    <n v="0"/>
    <n v="0"/>
    <n v="1.18"/>
    <n v="1.22"/>
    <n v="0"/>
    <n v="0"/>
    <n v="78209"/>
    <n v="82248"/>
    <n v="0"/>
    <n v="0"/>
    <n v="16817.759999999998"/>
    <n v="0.16020000000000001"/>
    <n v="0.15390000000000001"/>
    <n v="0"/>
    <n v="0"/>
    <n v="0"/>
    <n v="0"/>
    <n v="0"/>
  </r>
  <r>
    <x v="8"/>
    <s v="Battle Ground"/>
    <n v="2671"/>
    <s v="Amboy Middle School"/>
    <s v="No"/>
    <n v="487.05"/>
    <n v="0"/>
    <n v="0"/>
    <n v="1.18"/>
    <n v="1.22"/>
    <n v="0"/>
    <n v="0"/>
    <n v="78209"/>
    <n v="82248"/>
    <n v="0"/>
    <n v="0"/>
    <n v="16817.759999999998"/>
    <n v="0.16020000000000001"/>
    <n v="0.15390000000000001"/>
    <n v="0"/>
    <n v="0"/>
    <n v="0"/>
    <n v="0"/>
    <n v="0"/>
  </r>
  <r>
    <x v="8"/>
    <s v="Battle Ground"/>
    <n v="2415"/>
    <s v="Battle Ground High School"/>
    <s v="No"/>
    <n v="502.1"/>
    <n v="0"/>
    <n v="0"/>
    <n v="1.06"/>
    <n v="1.1000000000000001"/>
    <n v="0"/>
    <n v="0"/>
    <n v="78209"/>
    <n v="82248"/>
    <n v="0"/>
    <n v="0"/>
    <n v="16817.759999999998"/>
    <n v="0.16020000000000001"/>
    <n v="0.15390000000000001"/>
    <n v="0"/>
    <n v="0"/>
    <n v="0"/>
    <n v="0"/>
    <n v="0"/>
  </r>
  <r>
    <x v="8"/>
    <s v="Battle Ground"/>
    <n v="5749"/>
    <s v="Battle Ground Virtual Academy"/>
    <s v="No"/>
    <n v="1595.3999999999999"/>
    <n v="0"/>
    <n v="0"/>
    <n v="1.06"/>
    <n v="1.1000000000000001"/>
    <n v="0"/>
    <n v="0"/>
    <n v="78209"/>
    <n v="82248"/>
    <n v="0"/>
    <n v="0"/>
    <n v="16817.759999999998"/>
    <n v="0.16020000000000001"/>
    <n v="0.15390000000000001"/>
    <n v="0"/>
    <n v="0"/>
    <n v="0"/>
    <n v="0"/>
    <n v="0"/>
  </r>
  <r>
    <x v="8"/>
    <s v="Battle Ground"/>
    <n v="1836"/>
    <s v="CAM Academy"/>
    <s v="No"/>
    <n v="453.2"/>
    <n v="0"/>
    <n v="0"/>
    <n v="1.06"/>
    <n v="1.1000000000000001"/>
    <n v="0"/>
    <n v="0"/>
    <n v="78209"/>
    <n v="82248"/>
    <n v="0"/>
    <n v="0"/>
    <n v="16817.759999999998"/>
    <n v="0.16020000000000001"/>
    <n v="0.15390000000000001"/>
    <n v="0"/>
    <n v="0"/>
    <n v="0"/>
    <n v="0"/>
    <n v="0"/>
  </r>
  <r>
    <x v="8"/>
    <s v="Battle Ground"/>
    <n v="4352"/>
    <s v="Captain Strong"/>
    <s v="No"/>
    <n v="516.25"/>
    <n v="0"/>
    <n v="0"/>
    <n v="1.06"/>
    <n v="1.1000000000000001"/>
    <n v="0"/>
    <n v="0"/>
    <n v="78209"/>
    <n v="82248"/>
    <n v="0"/>
    <n v="0"/>
    <n v="16817.759999999998"/>
    <n v="0.16020000000000001"/>
    <n v="0.15390000000000001"/>
    <n v="0"/>
    <n v="0"/>
    <n v="0"/>
    <n v="0"/>
    <n v="0"/>
  </r>
  <r>
    <x v="8"/>
    <s v="Battle Ground"/>
    <n v="5133"/>
    <s v="Chief Umtuch Middle"/>
    <s v="No"/>
    <n v="581.95000000000005"/>
    <n v="0"/>
    <n v="0"/>
    <n v="1.06"/>
    <n v="1.1000000000000001"/>
    <n v="0"/>
    <n v="0"/>
    <n v="78209"/>
    <n v="82248"/>
    <n v="0"/>
    <n v="0"/>
    <n v="16817.759999999998"/>
    <n v="0.16020000000000001"/>
    <n v="0.15390000000000001"/>
    <n v="0"/>
    <n v="0"/>
    <n v="0"/>
    <n v="0"/>
    <n v="0"/>
  </r>
  <r>
    <x v="8"/>
    <s v="Battle Ground"/>
    <n v="5089"/>
    <s v="Daybreak Middle"/>
    <s v="No"/>
    <n v="560.84"/>
    <n v="0"/>
    <n v="0"/>
    <n v="1.06"/>
    <n v="1.1000000000000001"/>
    <n v="0"/>
    <n v="0"/>
    <n v="78209"/>
    <n v="82248"/>
    <n v="0"/>
    <n v="0"/>
    <n v="16817.759999999998"/>
    <n v="0.16020000000000001"/>
    <n v="0.15390000000000001"/>
    <n v="0"/>
    <n v="0"/>
    <n v="0"/>
    <n v="0"/>
    <n v="0"/>
  </r>
  <r>
    <x v="8"/>
    <s v="Battle Ground"/>
    <n v="5090"/>
    <s v="Daybreak Primary"/>
    <s v="No"/>
    <n v="469.48"/>
    <n v="0"/>
    <n v="0"/>
    <n v="1.06"/>
    <n v="1.1000000000000001"/>
    <n v="0"/>
    <n v="0"/>
    <n v="78209"/>
    <n v="82248"/>
    <n v="0"/>
    <n v="0"/>
    <n v="16817.759999999998"/>
    <n v="0.16020000000000001"/>
    <n v="0.15390000000000001"/>
    <n v="0"/>
    <n v="0"/>
    <n v="0"/>
    <n v="0"/>
    <n v="0"/>
  </r>
  <r>
    <x v="8"/>
    <s v="Battle Ground"/>
    <n v="3018"/>
    <s v="Glenwood Heights Primary"/>
    <s v="No"/>
    <n v="531.72"/>
    <n v="0"/>
    <n v="0"/>
    <n v="1.06"/>
    <n v="1.1000000000000001"/>
    <n v="0"/>
    <n v="0"/>
    <n v="78209"/>
    <n v="82248"/>
    <n v="0"/>
    <n v="0"/>
    <n v="16817.759999999998"/>
    <n v="0.16020000000000001"/>
    <n v="0.15390000000000001"/>
    <n v="0"/>
    <n v="0"/>
    <n v="0"/>
    <n v="0"/>
    <n v="0"/>
  </r>
  <r>
    <x v="8"/>
    <s v="Battle Ground"/>
    <n v="3545"/>
    <s v="Laurin Middle School"/>
    <s v="No"/>
    <n v="596.21"/>
    <n v="0"/>
    <n v="0"/>
    <n v="1.06"/>
    <n v="1.1000000000000001"/>
    <n v="0"/>
    <n v="0"/>
    <n v="78209"/>
    <n v="82248"/>
    <n v="0"/>
    <n v="0"/>
    <n v="16817.759999999998"/>
    <n v="0.16020000000000001"/>
    <n v="0.15390000000000001"/>
    <n v="0"/>
    <n v="0"/>
    <n v="0"/>
    <n v="0"/>
    <n v="0"/>
  </r>
  <r>
    <x v="8"/>
    <s v="Battle Ground"/>
    <n v="4144"/>
    <s v="Maple Grove Primary"/>
    <s v="Yes"/>
    <n v="712.2"/>
    <n v="0"/>
    <n v="712.2"/>
    <n v="1.06"/>
    <n v="1.1000000000000001"/>
    <n v="712.2"/>
    <n v="2.089"/>
    <n v="78209"/>
    <n v="82248"/>
    <n v="173181.32"/>
    <n v="15816.359999999986"/>
    <n v="16817.759999999998"/>
    <n v="0.16020000000000001"/>
    <n v="0.15390000000000001"/>
    <n v="65310.09"/>
    <n v="3149.96"/>
    <n v="484.78"/>
    <n v="3634.74"/>
    <n v="257942.50999999998"/>
  </r>
  <r>
    <x v="8"/>
    <s v="Battle Ground"/>
    <n v="5360"/>
    <s v="Open Doors Battle Ground"/>
    <s v="No"/>
    <n v="528.91000000000008"/>
    <n v="0"/>
    <n v="0"/>
    <n v="1.06"/>
    <n v="1.1000000000000001"/>
    <n v="0"/>
    <n v="0"/>
    <n v="78209"/>
    <n v="82248"/>
    <n v="0"/>
    <n v="0"/>
    <n v="16817.759999999998"/>
    <n v="0.16020000000000001"/>
    <n v="0.15390000000000001"/>
    <n v="0"/>
    <n v="0"/>
    <n v="0"/>
    <n v="0"/>
    <n v="0"/>
  </r>
  <r>
    <x v="8"/>
    <s v="Battle Ground"/>
    <n v="3997"/>
    <s v="Pleasant Valley Middle"/>
    <s v="No"/>
    <n v="37.839999999999996"/>
    <n v="0"/>
    <n v="0"/>
    <n v="1.06"/>
    <n v="1.1000000000000001"/>
    <n v="0"/>
    <n v="0"/>
    <n v="78209"/>
    <n v="82248"/>
    <n v="0"/>
    <n v="0"/>
    <n v="16817.759999999998"/>
    <n v="0.16020000000000001"/>
    <n v="0.15390000000000001"/>
    <n v="0"/>
    <n v="0"/>
    <n v="0"/>
    <n v="0"/>
    <n v="0"/>
  </r>
  <r>
    <x v="8"/>
    <s v="Battle Ground"/>
    <n v="3996"/>
    <s v="Pleasant Valley Primary"/>
    <s v="No"/>
    <n v="432.51"/>
    <n v="0"/>
    <n v="0"/>
    <n v="1.06"/>
    <n v="1.1000000000000001"/>
    <n v="0"/>
    <n v="0"/>
    <n v="78209"/>
    <n v="82248"/>
    <n v="0"/>
    <n v="0"/>
    <n v="16817.759999999998"/>
    <n v="0.16020000000000001"/>
    <n v="0.15390000000000001"/>
    <n v="0"/>
    <n v="0"/>
    <n v="0"/>
    <n v="0"/>
    <n v="0"/>
  </r>
  <r>
    <x v="8"/>
    <s v="Battle Ground"/>
    <n v="4104"/>
    <s v="Prairie High School"/>
    <s v="No"/>
    <n v="574.37"/>
    <n v="0"/>
    <n v="0"/>
    <n v="1.06"/>
    <n v="1.1000000000000001"/>
    <n v="0"/>
    <n v="0"/>
    <n v="78209"/>
    <n v="82248"/>
    <n v="0"/>
    <n v="0"/>
    <n v="16817.759999999998"/>
    <n v="0.16020000000000001"/>
    <n v="0.15390000000000001"/>
    <n v="0"/>
    <n v="0"/>
    <n v="0"/>
    <n v="0"/>
    <n v="0"/>
  </r>
  <r>
    <x v="8"/>
    <s v="Battle Ground"/>
    <n v="1875"/>
    <s v="River HomeLink"/>
    <s v="No"/>
    <n v="1398.03"/>
    <n v="0"/>
    <n v="0"/>
    <n v="1.06"/>
    <n v="1.1000000000000001"/>
    <n v="0"/>
    <n v="0"/>
    <n v="78209"/>
    <n v="82248"/>
    <n v="0"/>
    <n v="0"/>
    <n v="16817.759999999998"/>
    <n v="0.16020000000000001"/>
    <n v="0.15390000000000001"/>
    <n v="0"/>
    <n v="0"/>
    <n v="0"/>
    <n v="0"/>
    <n v="0"/>
  </r>
  <r>
    <x v="8"/>
    <s v="Battle Ground"/>
    <n v="4450"/>
    <s v="Summit View High School"/>
    <s v="No"/>
    <n v="915.28"/>
    <n v="0"/>
    <n v="0"/>
    <n v="1.06"/>
    <n v="1.1000000000000001"/>
    <n v="0"/>
    <n v="0"/>
    <n v="78209"/>
    <n v="82248"/>
    <n v="0"/>
    <n v="0"/>
    <n v="16817.759999999998"/>
    <n v="0.16020000000000001"/>
    <n v="0.15390000000000001"/>
    <n v="0"/>
    <n v="0"/>
    <n v="0"/>
    <n v="0"/>
    <n v="0"/>
  </r>
  <r>
    <x v="8"/>
    <s v="Battle Ground"/>
    <n v="5131"/>
    <s v="Tukes Valley Middle School"/>
    <s v="No"/>
    <n v="331.94"/>
    <n v="0"/>
    <n v="0"/>
    <n v="1.06"/>
    <n v="1.1000000000000001"/>
    <n v="0"/>
    <n v="0"/>
    <n v="78209"/>
    <n v="82248"/>
    <n v="0"/>
    <n v="0"/>
    <n v="16817.759999999998"/>
    <n v="0.16020000000000001"/>
    <n v="0.15390000000000001"/>
    <n v="0"/>
    <n v="0"/>
    <n v="0"/>
    <n v="0"/>
    <n v="0"/>
  </r>
  <r>
    <x v="8"/>
    <s v="Battle Ground"/>
    <n v="5132"/>
    <s v="Tukes Valley Primary "/>
    <s v="No"/>
    <n v="478.31"/>
    <n v="0"/>
    <n v="0"/>
    <n v="1.06"/>
    <n v="1.1000000000000001"/>
    <n v="0"/>
    <n v="0"/>
    <n v="78209"/>
    <n v="82248"/>
    <n v="0"/>
    <n v="0"/>
    <n v="16817.759999999998"/>
    <n v="0.16020000000000001"/>
    <n v="0.15390000000000001"/>
    <n v="0"/>
    <n v="0"/>
    <n v="0"/>
    <n v="0"/>
    <n v="0"/>
  </r>
  <r>
    <x v="8"/>
    <s v="Battle Ground"/>
    <n v="2910"/>
    <s v="Yacolt Primary"/>
    <s v="No"/>
    <n v="516.35"/>
    <n v="0"/>
    <n v="0"/>
    <n v="1.06"/>
    <n v="1.1000000000000001"/>
    <n v="0"/>
    <n v="0"/>
    <n v="78209"/>
    <n v="82248"/>
    <n v="0"/>
    <n v="0"/>
    <n v="16817.759999999998"/>
    <n v="0.16020000000000001"/>
    <n v="0.15390000000000001"/>
    <n v="0"/>
    <n v="0"/>
    <n v="0"/>
    <n v="0"/>
    <n v="0"/>
  </r>
  <r>
    <x v="9"/>
    <s v="Bellevue"/>
    <n v="3633"/>
    <s v="Ardmore Elementary School"/>
    <s v="No"/>
    <n v="763.91"/>
    <n v="0"/>
    <n v="0"/>
    <n v="1.06"/>
    <n v="1.1000000000000001"/>
    <n v="0"/>
    <n v="0"/>
    <n v="78209"/>
    <n v="82248"/>
    <n v="0"/>
    <n v="0"/>
    <n v="16817.759999999998"/>
    <n v="0.16020000000000001"/>
    <n v="0.15390000000000001"/>
    <n v="0"/>
    <n v="0"/>
    <n v="0"/>
    <n v="0"/>
    <n v="0"/>
  </r>
  <r>
    <x v="9"/>
    <s v="Bellevue"/>
    <n v="5240"/>
    <s v="Bellevue Big Picture School"/>
    <s v="No"/>
    <n v="395.03"/>
    <n v="0"/>
    <n v="0"/>
    <n v="1.18"/>
    <n v="1.18"/>
    <n v="0"/>
    <n v="0"/>
    <n v="78209"/>
    <n v="82248"/>
    <n v="0"/>
    <n v="0"/>
    <n v="16817.759999999998"/>
    <n v="0.16020000000000001"/>
    <n v="0.15390000000000001"/>
    <n v="0"/>
    <n v="0"/>
    <n v="0"/>
    <n v="0"/>
    <n v="0"/>
  </r>
  <r>
    <x v="9"/>
    <s v="Bellevue"/>
    <n v="5714"/>
    <s v="Bellevue Digital Discovery"/>
    <s v="No"/>
    <n v="318.71999999999997"/>
    <n v="0"/>
    <n v="0"/>
    <n v="1.18"/>
    <n v="1.18"/>
    <n v="0"/>
    <n v="0"/>
    <n v="78209"/>
    <n v="82248"/>
    <n v="0"/>
    <n v="0"/>
    <n v="16817.759999999998"/>
    <n v="0.16020000000000001"/>
    <n v="0.15390000000000001"/>
    <n v="0"/>
    <n v="0"/>
    <n v="0"/>
    <n v="0"/>
    <n v="0"/>
  </r>
  <r>
    <x v="9"/>
    <s v="Bellevue"/>
    <n v="2701"/>
    <s v="Bellevue High School"/>
    <s v="No"/>
    <n v="387.78999999999996"/>
    <n v="0"/>
    <n v="0"/>
    <n v="1.18"/>
    <n v="1.18"/>
    <n v="0"/>
    <n v="0"/>
    <n v="78209"/>
    <n v="82248"/>
    <n v="0"/>
    <n v="0"/>
    <n v="16817.759999999998"/>
    <n v="0.16020000000000001"/>
    <n v="0.15390000000000001"/>
    <n v="0"/>
    <n v="0"/>
    <n v="0"/>
    <n v="0"/>
    <n v="0"/>
  </r>
  <r>
    <x v="9"/>
    <s v="Bellevue"/>
    <n v="5325"/>
    <s v="Bellevue Open Doors"/>
    <s v="No"/>
    <n v="1724.4399999999998"/>
    <n v="0"/>
    <n v="0"/>
    <n v="1.18"/>
    <n v="1.18"/>
    <n v="0"/>
    <n v="0"/>
    <n v="78209"/>
    <n v="82248"/>
    <n v="0"/>
    <n v="0"/>
    <n v="16817.759999999998"/>
    <n v="0.16020000000000001"/>
    <n v="0.15390000000000001"/>
    <n v="0"/>
    <n v="0"/>
    <n v="0"/>
    <n v="0"/>
    <n v="0"/>
  </r>
  <r>
    <x v="9"/>
    <s v="Bellevue"/>
    <n v="3705"/>
    <s v="Bennett Elementary School"/>
    <s v="No"/>
    <n v="98.3"/>
    <n v="0"/>
    <n v="0"/>
    <n v="1.18"/>
    <n v="1.18"/>
    <n v="0"/>
    <n v="0"/>
    <n v="78209"/>
    <n v="82248"/>
    <n v="0"/>
    <n v="0"/>
    <n v="16817.759999999998"/>
    <n v="0.16020000000000001"/>
    <n v="0.15390000000000001"/>
    <n v="0"/>
    <n v="0"/>
    <n v="0"/>
    <n v="0"/>
    <n v="0"/>
  </r>
  <r>
    <x v="9"/>
    <s v="Bellevue"/>
    <n v="5281"/>
    <s v="Central Educational Services"/>
    <s v="No"/>
    <n v="475.3"/>
    <n v="0"/>
    <n v="0"/>
    <n v="1.18"/>
    <n v="1.18"/>
    <n v="0"/>
    <n v="0"/>
    <n v="78209"/>
    <n v="82248"/>
    <n v="0"/>
    <n v="0"/>
    <n v="16817.759999999998"/>
    <n v="0.16020000000000001"/>
    <n v="0.15390000000000001"/>
    <n v="0"/>
    <n v="0"/>
    <n v="0"/>
    <n v="0"/>
    <n v="0"/>
  </r>
  <r>
    <x v="9"/>
    <s v="Bellevue"/>
    <n v="3742"/>
    <s v="Cherry Crest Elementary School"/>
    <s v="No"/>
    <n v="55.22"/>
    <n v="0"/>
    <n v="0"/>
    <n v="1.18"/>
    <n v="1.18"/>
    <n v="0"/>
    <n v="0"/>
    <n v="78209"/>
    <n v="82248"/>
    <n v="0"/>
    <n v="0"/>
    <n v="16817.759999999998"/>
    <n v="0.16020000000000001"/>
    <n v="0.15390000000000001"/>
    <n v="0"/>
    <n v="0"/>
    <n v="0"/>
    <n v="0"/>
    <n v="0"/>
  </r>
  <r>
    <x v="9"/>
    <s v="Bellevue"/>
    <n v="3338"/>
    <s v="Chinook Middle School"/>
    <s v="No"/>
    <n v="548.47"/>
    <n v="0"/>
    <n v="0"/>
    <n v="1.18"/>
    <n v="1.18"/>
    <n v="0"/>
    <n v="0"/>
    <n v="78209"/>
    <n v="82248"/>
    <n v="0"/>
    <n v="0"/>
    <n v="16817.759999999998"/>
    <n v="0.16020000000000001"/>
    <n v="0.15390000000000001"/>
    <n v="0"/>
    <n v="0"/>
    <n v="0"/>
    <n v="0"/>
    <n v="0"/>
  </r>
  <r>
    <x v="9"/>
    <s v="Bellevue"/>
    <n v="2847"/>
    <s v="Clyde Hill Elementary"/>
    <s v="No"/>
    <n v="729.98"/>
    <n v="0"/>
    <n v="0"/>
    <n v="1.18"/>
    <n v="1.18"/>
    <n v="0"/>
    <n v="0"/>
    <n v="78209"/>
    <n v="82248"/>
    <n v="0"/>
    <n v="0"/>
    <n v="16817.759999999998"/>
    <n v="0.16020000000000001"/>
    <n v="0.15390000000000001"/>
    <n v="0"/>
    <n v="0"/>
    <n v="0"/>
    <n v="0"/>
    <n v="0"/>
  </r>
  <r>
    <x v="9"/>
    <s v="Bellevue"/>
    <n v="2846"/>
    <s v="Enatai Elementary School"/>
    <s v="No"/>
    <n v="536.79999999999995"/>
    <n v="0"/>
    <n v="0"/>
    <n v="1.18"/>
    <n v="1.18"/>
    <n v="0"/>
    <n v="0"/>
    <n v="78209"/>
    <n v="82248"/>
    <n v="0"/>
    <n v="0"/>
    <n v="16817.759999999998"/>
    <n v="0.16020000000000001"/>
    <n v="0.15390000000000001"/>
    <n v="0"/>
    <n v="0"/>
    <n v="0"/>
    <n v="0"/>
    <n v="0"/>
  </r>
  <r>
    <x v="9"/>
    <s v="Bellevue"/>
    <n v="3166"/>
    <s v="Highland Middle School"/>
    <s v="No"/>
    <n v="467.9"/>
    <n v="0"/>
    <n v="0"/>
    <n v="1.18"/>
    <n v="1.18"/>
    <n v="0"/>
    <n v="0"/>
    <n v="78209"/>
    <n v="82248"/>
    <n v="0"/>
    <n v="0"/>
    <n v="16817.759999999998"/>
    <n v="0.16020000000000001"/>
    <n v="0.15390000000000001"/>
    <n v="0"/>
    <n v="0"/>
    <n v="0"/>
    <n v="0"/>
    <n v="0"/>
  </r>
  <r>
    <x v="9"/>
    <s v="Bellevue"/>
    <n v="3588"/>
    <s v="Interlake Senior High School"/>
    <s v="Yes"/>
    <n v="534.13"/>
    <n v="0"/>
    <n v="534.13"/>
    <n v="1.18"/>
    <n v="1.18"/>
    <n v="534.13"/>
    <n v="1.5669999999999999"/>
    <n v="78209"/>
    <n v="82248"/>
    <n v="144613.13"/>
    <n v="7468.359999999986"/>
    <n v="16817.759999999998"/>
    <n v="0.16020000000000001"/>
    <n v="0.15390000000000001"/>
    <n v="50669.83"/>
    <n v="2534.69"/>
    <n v="390.09"/>
    <n v="2924.78"/>
    <n v="205676.1"/>
  </r>
  <r>
    <x v="9"/>
    <s v="Bellevue"/>
    <n v="3522"/>
    <s v="International School"/>
    <s v="No"/>
    <n v="1654.42"/>
    <n v="0"/>
    <n v="0"/>
    <n v="1.18"/>
    <n v="1.18"/>
    <n v="0"/>
    <n v="0"/>
    <n v="78209"/>
    <n v="82248"/>
    <n v="0"/>
    <n v="0"/>
    <n v="16817.759999999998"/>
    <n v="0.16020000000000001"/>
    <n v="0.15390000000000001"/>
    <n v="0"/>
    <n v="0"/>
    <n v="0"/>
    <n v="0"/>
    <n v="0"/>
  </r>
  <r>
    <x v="9"/>
    <s v="Bellevue"/>
    <n v="5308"/>
    <s v="Jing Mei Elementary School"/>
    <s v="No"/>
    <n v="606.18999999999994"/>
    <n v="0"/>
    <n v="0"/>
    <n v="1.18"/>
    <n v="1.18"/>
    <n v="0"/>
    <n v="0"/>
    <n v="78209"/>
    <n v="82248"/>
    <n v="0"/>
    <n v="0"/>
    <n v="16817.759999999998"/>
    <n v="0.16020000000000001"/>
    <n v="0.15390000000000001"/>
    <n v="0"/>
    <n v="0"/>
    <n v="0"/>
    <n v="0"/>
    <n v="0"/>
  </r>
  <r>
    <x v="9"/>
    <s v="Bellevue"/>
    <n v="3225"/>
    <s v="Lake Hills Elementary"/>
    <s v="No"/>
    <n v="522.20000000000005"/>
    <n v="0"/>
    <n v="0"/>
    <n v="1.18"/>
    <n v="1.18"/>
    <n v="0"/>
    <n v="0"/>
    <n v="78209"/>
    <n v="82248"/>
    <n v="0"/>
    <n v="0"/>
    <n v="16817.759999999998"/>
    <n v="0.16020000000000001"/>
    <n v="0.15390000000000001"/>
    <n v="0"/>
    <n v="0"/>
    <n v="0"/>
    <n v="0"/>
    <n v="0"/>
  </r>
  <r>
    <x v="9"/>
    <s v="Bellevue"/>
    <n v="3436"/>
    <s v="Medina Elementary School"/>
    <s v="Yes"/>
    <n v="418.1"/>
    <n v="0"/>
    <n v="418.1"/>
    <n v="1.18"/>
    <n v="1.18"/>
    <n v="418.1"/>
    <n v="1.226"/>
    <n v="78209"/>
    <n v="82248"/>
    <n v="113143.4"/>
    <n v="5843.1399999999994"/>
    <n v="16817.759999999998"/>
    <n v="0.16020000000000001"/>
    <n v="0.15390000000000001"/>
    <n v="39643.410000000003"/>
    <n v="1983.11"/>
    <n v="305.2"/>
    <n v="2288.31"/>
    <n v="160918.26"/>
  </r>
  <r>
    <x v="9"/>
    <s v="Bellevue"/>
    <n v="3437"/>
    <s v="Newport Heights Elementary"/>
    <s v="No"/>
    <n v="594.25"/>
    <n v="0"/>
    <n v="0"/>
    <n v="1.18"/>
    <n v="1.18"/>
    <n v="0"/>
    <n v="0"/>
    <n v="78209"/>
    <n v="82248"/>
    <n v="0"/>
    <n v="0"/>
    <n v="16817.759999999998"/>
    <n v="0.16020000000000001"/>
    <n v="0.15390000000000001"/>
    <n v="0"/>
    <n v="0"/>
    <n v="0"/>
    <n v="0"/>
    <n v="0"/>
  </r>
  <r>
    <x v="9"/>
    <s v="Bellevue"/>
    <n v="3486"/>
    <s v="Newport Senior High School"/>
    <s v="No"/>
    <n v="538.79999999999995"/>
    <n v="0"/>
    <n v="0"/>
    <n v="1.18"/>
    <n v="1.18"/>
    <n v="0"/>
    <n v="0"/>
    <n v="78209"/>
    <n v="82248"/>
    <n v="0"/>
    <n v="0"/>
    <n v="16817.759999999998"/>
    <n v="0.16020000000000001"/>
    <n v="0.15390000000000001"/>
    <n v="0"/>
    <n v="0"/>
    <n v="0"/>
    <n v="0"/>
    <n v="0"/>
  </r>
  <r>
    <x v="9"/>
    <s v="Bellevue"/>
    <n v="3631"/>
    <s v="Odle Middle School"/>
    <s v="No"/>
    <n v="1817.04"/>
    <n v="0"/>
    <n v="0"/>
    <n v="1.18"/>
    <n v="1.18"/>
    <n v="0"/>
    <n v="0"/>
    <n v="78209"/>
    <n v="82248"/>
    <n v="0"/>
    <n v="0"/>
    <n v="16817.759999999998"/>
    <n v="0.16020000000000001"/>
    <n v="0.15390000000000001"/>
    <n v="0"/>
    <n v="0"/>
    <n v="0"/>
    <n v="0"/>
    <n v="0"/>
  </r>
  <r>
    <x v="9"/>
    <s v="Bellevue"/>
    <n v="3168"/>
    <s v="Phantom Lake Elementary"/>
    <s v="No"/>
    <n v="971.76"/>
    <n v="0"/>
    <n v="0"/>
    <n v="1.18"/>
    <n v="1.18"/>
    <n v="0"/>
    <n v="0"/>
    <n v="78209"/>
    <n v="82248"/>
    <n v="0"/>
    <n v="0"/>
    <n v="16817.759999999998"/>
    <n v="0.16020000000000001"/>
    <n v="0.15390000000000001"/>
    <n v="0"/>
    <n v="0"/>
    <n v="0"/>
    <n v="0"/>
    <n v="0"/>
  </r>
  <r>
    <x v="9"/>
    <s v="Bellevue"/>
    <n v="3224"/>
    <s v="Puesta del Sol Elementary School"/>
    <s v="No"/>
    <n v="310.10000000000002"/>
    <n v="0"/>
    <n v="0"/>
    <n v="1.18"/>
    <n v="1.18"/>
    <n v="0"/>
    <n v="0"/>
    <n v="78209"/>
    <n v="82248"/>
    <n v="0"/>
    <n v="0"/>
    <n v="16817.759999999998"/>
    <n v="0.16020000000000001"/>
    <n v="0.15390000000000001"/>
    <n v="0"/>
    <n v="0"/>
    <n v="0"/>
    <n v="0"/>
    <n v="0"/>
  </r>
  <r>
    <x v="9"/>
    <s v="Bellevue"/>
    <n v="3282"/>
    <s v="Sammamish Senior High"/>
    <s v="No"/>
    <n v="470.3"/>
    <n v="0"/>
    <n v="0"/>
    <n v="1.18"/>
    <n v="1.18"/>
    <n v="0"/>
    <n v="0"/>
    <n v="78209"/>
    <n v="82248"/>
    <n v="0"/>
    <n v="0"/>
    <n v="16817.759999999998"/>
    <n v="0.16020000000000001"/>
    <n v="0.15390000000000001"/>
    <n v="0"/>
    <n v="0"/>
    <n v="0"/>
    <n v="0"/>
    <n v="0"/>
  </r>
  <r>
    <x v="9"/>
    <s v="Bellevue"/>
    <n v="3339"/>
    <s v="Sherwood Forest Elementary"/>
    <s v="No"/>
    <n v="1216.9299999999998"/>
    <n v="0"/>
    <n v="0"/>
    <n v="1.18"/>
    <n v="1.18"/>
    <n v="0"/>
    <n v="0"/>
    <n v="78209"/>
    <n v="82248"/>
    <n v="0"/>
    <n v="0"/>
    <n v="16817.759999999998"/>
    <n v="0.16020000000000001"/>
    <n v="0.15390000000000001"/>
    <n v="0"/>
    <n v="0"/>
    <n v="0"/>
    <n v="0"/>
    <n v="0"/>
  </r>
  <r>
    <x v="9"/>
    <s v="Bellevue"/>
    <n v="3789"/>
    <s v="Somerset Elementary School"/>
    <s v="Yes"/>
    <n v="327.2"/>
    <n v="0"/>
    <n v="327.2"/>
    <n v="1.18"/>
    <n v="1.18"/>
    <n v="327.2"/>
    <n v="0.96"/>
    <n v="78209"/>
    <n v="82248"/>
    <n v="88595.16"/>
    <n v="4575.3699999999953"/>
    <n v="16817.759999999998"/>
    <n v="0.16020000000000001"/>
    <n v="0.15390000000000001"/>
    <n v="31042.14"/>
    <n v="1552.84"/>
    <n v="238.98"/>
    <n v="1791.82"/>
    <n v="126004.49"/>
  </r>
  <r>
    <x v="9"/>
    <s v="Bellevue"/>
    <n v="3634"/>
    <s v="Spiritridge Elementary School"/>
    <s v="No"/>
    <n v="777.9"/>
    <n v="0"/>
    <n v="0"/>
    <n v="1.18"/>
    <n v="1.18"/>
    <n v="0"/>
    <n v="0"/>
    <n v="78209"/>
    <n v="82248"/>
    <n v="0"/>
    <n v="0"/>
    <n v="16817.759999999998"/>
    <n v="0.16020000000000001"/>
    <n v="0.15390000000000001"/>
    <n v="0"/>
    <n v="0"/>
    <n v="0"/>
    <n v="0"/>
    <n v="0"/>
  </r>
  <r>
    <x v="9"/>
    <s v="Bellevue"/>
    <n v="3100"/>
    <s v="Stevenson Elementary"/>
    <s v="No"/>
    <n v="563.42999999999995"/>
    <n v="0"/>
    <n v="0"/>
    <n v="1.18"/>
    <n v="1.18"/>
    <n v="0"/>
    <n v="0"/>
    <n v="78209"/>
    <n v="82248"/>
    <n v="0"/>
    <n v="0"/>
    <n v="16817.759999999998"/>
    <n v="0.16020000000000001"/>
    <n v="0.15390000000000001"/>
    <n v="0"/>
    <n v="0"/>
    <n v="0"/>
    <n v="0"/>
    <n v="0"/>
  </r>
  <r>
    <x v="9"/>
    <s v="Bellevue"/>
    <n v="3435"/>
    <s v="Tillicum Middle School"/>
    <s v="Yes"/>
    <n v="501.3"/>
    <n v="0"/>
    <n v="501.3"/>
    <n v="1.18"/>
    <n v="1.18"/>
    <n v="501.3"/>
    <n v="1.47"/>
    <n v="78209"/>
    <n v="82248"/>
    <n v="135661.32999999999"/>
    <n v="7006.0500000000175"/>
    <n v="16817.759999999998"/>
    <n v="0.16020000000000001"/>
    <n v="0.15390000000000001"/>
    <n v="47533.279999999999"/>
    <n v="2377.79"/>
    <n v="365.94"/>
    <n v="2743.73"/>
    <n v="192944.39"/>
  </r>
  <r>
    <x v="9"/>
    <s v="Bellevue"/>
    <n v="3283"/>
    <s v="Tyee Middle School"/>
    <s v="No"/>
    <n v="705.49"/>
    <n v="0"/>
    <n v="0"/>
    <n v="1.18"/>
    <n v="1.18"/>
    <n v="0"/>
    <n v="0"/>
    <n v="78209"/>
    <n v="82248"/>
    <n v="0"/>
    <n v="0"/>
    <n v="16817.759999999998"/>
    <n v="0.16020000000000001"/>
    <n v="0.15390000000000001"/>
    <n v="0"/>
    <n v="0"/>
    <n v="0"/>
    <n v="0"/>
    <n v="0"/>
  </r>
  <r>
    <x v="9"/>
    <s v="Bellevue"/>
    <n v="3167"/>
    <s v="Woodridge Elementary"/>
    <s v="No"/>
    <n v="1060.82"/>
    <n v="0"/>
    <n v="0"/>
    <n v="1.18"/>
    <n v="1.18"/>
    <n v="0"/>
    <n v="0"/>
    <n v="78209"/>
    <n v="82248"/>
    <n v="0"/>
    <n v="0"/>
    <n v="16817.759999999998"/>
    <n v="0.16020000000000001"/>
    <n v="0.15390000000000001"/>
    <n v="0"/>
    <n v="0"/>
    <n v="0"/>
    <n v="0"/>
    <n v="0"/>
  </r>
  <r>
    <x v="10"/>
    <s v="Bellingham"/>
    <n v="3200"/>
    <s v="Alderwood Elementary School"/>
    <s v="No"/>
    <n v="511.1"/>
    <n v="0"/>
    <n v="0"/>
    <n v="1.18"/>
    <n v="1.18"/>
    <n v="0"/>
    <n v="0"/>
    <n v="78209"/>
    <n v="82248"/>
    <n v="0"/>
    <n v="0"/>
    <n v="16817.759999999998"/>
    <n v="0.16020000000000001"/>
    <n v="0.15390000000000001"/>
    <n v="0"/>
    <n v="0"/>
    <n v="0"/>
    <n v="0"/>
    <n v="0"/>
  </r>
  <r>
    <x v="10"/>
    <s v="Bellingham"/>
    <n v="5366"/>
    <s v="Bellingham Family Partnership Program"/>
    <s v="Yes"/>
    <n v="270.95999999999998"/>
    <n v="0"/>
    <n v="270.95999999999998"/>
    <n v="1.06"/>
    <n v="1.06"/>
    <n v="270.95999999999998"/>
    <n v="0.79500000000000004"/>
    <n v="78209"/>
    <n v="82248"/>
    <n v="65906.720000000001"/>
    <n v="3403.6699999999983"/>
    <n v="16817.759999999998"/>
    <n v="0.16020000000000001"/>
    <n v="0.15390000000000001"/>
    <n v="24452.2"/>
    <n v="1155.17"/>
    <n v="177.78"/>
    <n v="1332.95"/>
    <n v="95095.54"/>
  </r>
  <r>
    <x v="10"/>
    <s v="Bellingham"/>
    <n v="2553"/>
    <s v="Bellingham High School"/>
    <s v="No"/>
    <n v="297.94"/>
    <n v="0"/>
    <n v="0"/>
    <n v="1.06"/>
    <n v="1.06"/>
    <n v="0"/>
    <n v="0"/>
    <n v="78209"/>
    <n v="82248"/>
    <n v="0"/>
    <n v="0"/>
    <n v="16817.759999999998"/>
    <n v="0.16020000000000001"/>
    <n v="0.15390000000000001"/>
    <n v="0"/>
    <n v="0"/>
    <n v="0"/>
    <n v="0"/>
    <n v="0"/>
  </r>
  <r>
    <x v="10"/>
    <s v="Bellingham"/>
    <n v="5340"/>
    <s v="Bellingham Re-Engagement Program"/>
    <s v="No"/>
    <n v="1134.44"/>
    <n v="0"/>
    <n v="0"/>
    <n v="1.06"/>
    <n v="1.06"/>
    <n v="0"/>
    <n v="0"/>
    <n v="78209"/>
    <n v="82248"/>
    <n v="0"/>
    <n v="0"/>
    <n v="16817.759999999998"/>
    <n v="0.16020000000000001"/>
    <n v="0.15390000000000001"/>
    <n v="0"/>
    <n v="0"/>
    <n v="0"/>
    <n v="0"/>
    <n v="0"/>
  </r>
  <r>
    <x v="10"/>
    <s v="Bellingham"/>
    <n v="2431"/>
    <s v="Birchwood Elementary School"/>
    <s v="Yes"/>
    <n v="138.38"/>
    <n v="0"/>
    <n v="138.38"/>
    <n v="1.06"/>
    <n v="1.06"/>
    <n v="138.38"/>
    <n v="0.40600000000000003"/>
    <n v="78209"/>
    <n v="82248"/>
    <n v="33658.03"/>
    <n v="1738.2200000000012"/>
    <n v="16817.759999999998"/>
    <n v="0.16020000000000001"/>
    <n v="0.15390000000000001"/>
    <n v="12487.54"/>
    <n v="589.94000000000005"/>
    <n v="90.79"/>
    <n v="680.73"/>
    <n v="48564.520000000004"/>
  </r>
  <r>
    <x v="10"/>
    <s v="Bellingham"/>
    <n v="2817"/>
    <s v="Carl Cozier Elementary School"/>
    <s v="Yes"/>
    <n v="325.54000000000002"/>
    <n v="0"/>
    <n v="325.54000000000002"/>
    <n v="1.06"/>
    <n v="1.06"/>
    <n v="325.54000000000002"/>
    <n v="0.95499999999999996"/>
    <n v="78209"/>
    <n v="82248"/>
    <n v="79170.97"/>
    <n v="4088.679999999993"/>
    <n v="16817.759999999998"/>
    <n v="0.16020000000000001"/>
    <n v="0.15390000000000001"/>
    <n v="29373.4"/>
    <n v="1387.66"/>
    <n v="213.56"/>
    <n v="1601.22"/>
    <n v="114234.26999999999"/>
  </r>
  <r>
    <x v="10"/>
    <s v="Bellingham"/>
    <n v="2365"/>
    <s v="Columbia Elementary School"/>
    <s v="No"/>
    <n v="303.89999999999998"/>
    <n v="0"/>
    <n v="0"/>
    <n v="1.06"/>
    <n v="1.06"/>
    <n v="0"/>
    <n v="0"/>
    <n v="78209"/>
    <n v="82248"/>
    <n v="0"/>
    <n v="0"/>
    <n v="16817.759999999998"/>
    <n v="0.16020000000000001"/>
    <n v="0.15390000000000001"/>
    <n v="0"/>
    <n v="0"/>
    <n v="0"/>
    <n v="0"/>
    <n v="0"/>
  </r>
  <r>
    <x v="10"/>
    <s v="Bellingham"/>
    <n v="5239"/>
    <s v="Cordata Elementary School"/>
    <s v="No"/>
    <n v="180.23999999999998"/>
    <n v="0"/>
    <n v="0"/>
    <n v="1.06"/>
    <n v="1.06"/>
    <n v="0"/>
    <n v="0"/>
    <n v="78209"/>
    <n v="82248"/>
    <n v="0"/>
    <n v="0"/>
    <n v="16817.759999999998"/>
    <n v="0.16020000000000001"/>
    <n v="0.15390000000000001"/>
    <n v="0"/>
    <n v="0"/>
    <n v="0"/>
    <n v="0"/>
    <n v="0"/>
  </r>
  <r>
    <x v="10"/>
    <s v="Bellingham"/>
    <n v="2066"/>
    <s v="Fairhaven Middle School"/>
    <s v="Yes"/>
    <n v="356"/>
    <n v="0"/>
    <n v="356"/>
    <n v="1.06"/>
    <n v="1.06"/>
    <n v="356"/>
    <n v="1.044"/>
    <n v="78209"/>
    <n v="82248"/>
    <n v="86549.21"/>
    <n v="4469.7199999999866"/>
    <n v="16817.759999999998"/>
    <n v="0.16020000000000001"/>
    <n v="0.15390000000000001"/>
    <n v="32110.81"/>
    <n v="1516.98"/>
    <n v="233.46"/>
    <n v="1750.44"/>
    <n v="124880.18"/>
  </r>
  <r>
    <x v="10"/>
    <s v="Bellingham"/>
    <n v="2262"/>
    <s v="Geneva Elementary School"/>
    <s v="No"/>
    <n v="558.30999999999995"/>
    <n v="0"/>
    <n v="0"/>
    <n v="1.06"/>
    <n v="1.06"/>
    <n v="0"/>
    <n v="0"/>
    <n v="78209"/>
    <n v="82248"/>
    <n v="0"/>
    <n v="0"/>
    <n v="16817.759999999998"/>
    <n v="0.16020000000000001"/>
    <n v="0.15390000000000001"/>
    <n v="0"/>
    <n v="0"/>
    <n v="0"/>
    <n v="0"/>
    <n v="0"/>
  </r>
  <r>
    <x v="10"/>
    <s v="Bellingham"/>
    <n v="3134"/>
    <s v="Happy Valley Elementary School"/>
    <s v="No"/>
    <n v="388.65"/>
    <n v="0"/>
    <n v="0"/>
    <n v="1.06"/>
    <n v="1.06"/>
    <n v="0"/>
    <n v="0"/>
    <n v="78209"/>
    <n v="82248"/>
    <n v="0"/>
    <n v="0"/>
    <n v="16817.759999999998"/>
    <n v="0.16020000000000001"/>
    <n v="0.15390000000000001"/>
    <n v="0"/>
    <n v="0"/>
    <n v="0"/>
    <n v="0"/>
    <n v="0"/>
  </r>
  <r>
    <x v="10"/>
    <s v="Bellingham"/>
    <n v="4442"/>
    <s v="Kulshan Middle School"/>
    <s v="No"/>
    <n v="428.63"/>
    <n v="0"/>
    <n v="0"/>
    <n v="1.06"/>
    <n v="1.06"/>
    <n v="0"/>
    <n v="0"/>
    <n v="78209"/>
    <n v="82248"/>
    <n v="0"/>
    <n v="0"/>
    <n v="16817.759999999998"/>
    <n v="0.16020000000000001"/>
    <n v="0.15390000000000001"/>
    <n v="0"/>
    <n v="0"/>
    <n v="0"/>
    <n v="0"/>
    <n v="0"/>
  </r>
  <r>
    <x v="10"/>
    <s v="Bellingham"/>
    <n v="2225"/>
    <s v="Lowell Elementary School "/>
    <s v="No"/>
    <n v="575.44000000000005"/>
    <n v="0"/>
    <n v="0"/>
    <n v="1.06"/>
    <n v="1.06"/>
    <n v="0"/>
    <n v="0"/>
    <n v="78209"/>
    <n v="82248"/>
    <n v="0"/>
    <n v="0"/>
    <n v="16817.759999999998"/>
    <n v="0.16020000000000001"/>
    <n v="0.15390000000000001"/>
    <n v="0"/>
    <n v="0"/>
    <n v="0"/>
    <n v="0"/>
    <n v="0"/>
  </r>
  <r>
    <x v="10"/>
    <s v="Bellingham"/>
    <n v="4571"/>
    <s v="Northern Heights Elementary Schl"/>
    <s v="No"/>
    <n v="313.67"/>
    <n v="0"/>
    <n v="0"/>
    <n v="1.06"/>
    <n v="1.06"/>
    <n v="0"/>
    <n v="0"/>
    <n v="78209"/>
    <n v="82248"/>
    <n v="0"/>
    <n v="0"/>
    <n v="16817.759999999998"/>
    <n v="0.16020000000000001"/>
    <n v="0.15390000000000001"/>
    <n v="0"/>
    <n v="0"/>
    <n v="0"/>
    <n v="0"/>
    <n v="0"/>
  </r>
  <r>
    <x v="10"/>
    <s v="Bellingham"/>
    <n v="1647"/>
    <s v="Options High School"/>
    <s v="No"/>
    <n v="379.28000000000003"/>
    <n v="0"/>
    <n v="0"/>
    <n v="1.06"/>
    <n v="1.06"/>
    <n v="0"/>
    <n v="0"/>
    <n v="78209"/>
    <n v="82248"/>
    <n v="0"/>
    <n v="0"/>
    <n v="16817.759999999998"/>
    <n v="0.16020000000000001"/>
    <n v="0.15390000000000001"/>
    <n v="0"/>
    <n v="0"/>
    <n v="0"/>
    <n v="0"/>
    <n v="0"/>
  </r>
  <r>
    <x v="10"/>
    <s v="Bellingham"/>
    <n v="3202"/>
    <s v="Parkview Elementary School"/>
    <s v="Yes"/>
    <n v="193.95999999999998"/>
    <n v="0"/>
    <n v="193.95999999999998"/>
    <n v="1.06"/>
    <n v="1.06"/>
    <n v="193.95999999999998"/>
    <n v="0.56899999999999995"/>
    <n v="78209"/>
    <n v="82248"/>
    <n v="47170.98"/>
    <n v="2436.0799999999945"/>
    <n v="16817.759999999998"/>
    <n v="0.16020000000000001"/>
    <n v="0.15390000000000001"/>
    <n v="17501.009999999998"/>
    <n v="826.78"/>
    <n v="127.24"/>
    <n v="954.02"/>
    <n v="68062.090000000011"/>
  </r>
  <r>
    <x v="10"/>
    <s v="Bellingham"/>
    <n v="2067"/>
    <s v="Roosevelt Elementary School"/>
    <s v="No"/>
    <n v="394.65"/>
    <n v="0"/>
    <n v="0"/>
    <n v="1.06"/>
    <n v="1.06"/>
    <n v="0"/>
    <n v="0"/>
    <n v="78209"/>
    <n v="82248"/>
    <n v="0"/>
    <n v="0"/>
    <n v="16817.759999999998"/>
    <n v="0.16020000000000001"/>
    <n v="0.15390000000000001"/>
    <n v="0"/>
    <n v="0"/>
    <n v="0"/>
    <n v="0"/>
    <n v="0"/>
  </r>
  <r>
    <x v="10"/>
    <s v="Bellingham"/>
    <n v="3576"/>
    <s v="Sehome High School"/>
    <s v="No"/>
    <n v="342.40000000000003"/>
    <n v="0"/>
    <n v="0"/>
    <n v="1.06"/>
    <n v="1.06"/>
    <n v="0"/>
    <n v="0"/>
    <n v="78209"/>
    <n v="82248"/>
    <n v="0"/>
    <n v="0"/>
    <n v="16817.759999999998"/>
    <n v="0.16020000000000001"/>
    <n v="0.15390000000000001"/>
    <n v="0"/>
    <n v="0"/>
    <n v="0"/>
    <n v="0"/>
    <n v="0"/>
  </r>
  <r>
    <x v="10"/>
    <s v="Bellingham"/>
    <n v="3201"/>
    <s v="Shuksan Middle School"/>
    <s v="No"/>
    <n v="1079.3600000000001"/>
    <n v="0"/>
    <n v="0"/>
    <n v="1.06"/>
    <n v="1.06"/>
    <n v="0"/>
    <n v="0"/>
    <n v="78209"/>
    <n v="82248"/>
    <n v="0"/>
    <n v="0"/>
    <n v="16817.759999999998"/>
    <n v="0.16020000000000001"/>
    <n v="0.15390000000000001"/>
    <n v="0"/>
    <n v="0"/>
    <n v="0"/>
    <n v="0"/>
    <n v="0"/>
  </r>
  <r>
    <x v="10"/>
    <s v="Bellingham"/>
    <n v="2175"/>
    <s v="Silver Beach Elementary School"/>
    <s v="Yes"/>
    <n v="598.09"/>
    <n v="0"/>
    <n v="598.09"/>
    <n v="1.06"/>
    <n v="1.06"/>
    <n v="598.09"/>
    <n v="1.754"/>
    <n v="78209"/>
    <n v="82248"/>
    <n v="145409.29999999999"/>
    <n v="7509.4700000000012"/>
    <n v="16817.759999999998"/>
    <n v="0.16020000000000001"/>
    <n v="0.15390000000000001"/>
    <n v="53948.63"/>
    <n v="2548.65"/>
    <n v="392.24"/>
    <n v="2940.8900000000003"/>
    <n v="209808.29"/>
  </r>
  <r>
    <x v="10"/>
    <s v="Bellingham"/>
    <n v="4515"/>
    <s v="Squalicum High School"/>
    <s v="No"/>
    <n v="300.85000000000002"/>
    <n v="0"/>
    <n v="0"/>
    <n v="1.06"/>
    <n v="1.06"/>
    <n v="0"/>
    <n v="0"/>
    <n v="78209"/>
    <n v="82248"/>
    <n v="0"/>
    <n v="0"/>
    <n v="16817.759999999998"/>
    <n v="0.16020000000000001"/>
    <n v="0.15390000000000001"/>
    <n v="0"/>
    <n v="0"/>
    <n v="0"/>
    <n v="0"/>
    <n v="0"/>
  </r>
  <r>
    <x v="10"/>
    <s v="Bellingham"/>
    <n v="2387"/>
    <s v="Sunnyland Elementary School"/>
    <s v="No"/>
    <n v="1199.8499999999999"/>
    <n v="0"/>
    <n v="0"/>
    <n v="1.06"/>
    <n v="1.06"/>
    <n v="0"/>
    <n v="0"/>
    <n v="78209"/>
    <n v="82248"/>
    <n v="0"/>
    <n v="0"/>
    <n v="16817.759999999998"/>
    <n v="0.16020000000000001"/>
    <n v="0.15390000000000001"/>
    <n v="0"/>
    <n v="0"/>
    <n v="0"/>
    <n v="0"/>
    <n v="0"/>
  </r>
  <r>
    <x v="10"/>
    <s v="Bellingham"/>
    <n v="1799"/>
    <s v="Visions (Seamar Youth Center)"/>
    <s v="No"/>
    <n v="284.72000000000003"/>
    <n v="0"/>
    <n v="0"/>
    <n v="1.06"/>
    <n v="1.06"/>
    <n v="0"/>
    <n v="0"/>
    <n v="78209"/>
    <n v="82248"/>
    <n v="0"/>
    <n v="0"/>
    <n v="16817.759999999998"/>
    <n v="0.16020000000000001"/>
    <n v="0.15390000000000001"/>
    <n v="0"/>
    <n v="0"/>
    <n v="0"/>
    <n v="0"/>
    <n v="0"/>
  </r>
  <r>
    <x v="10"/>
    <s v="Bellingham"/>
    <n v="5125"/>
    <s v="Wade King Elementary School"/>
    <s v="No"/>
    <n v="3.06"/>
    <n v="0"/>
    <n v="0"/>
    <n v="1.06"/>
    <n v="1.06"/>
    <n v="0"/>
    <n v="0"/>
    <n v="78209"/>
    <n v="82248"/>
    <n v="0"/>
    <n v="0"/>
    <n v="16817.759999999998"/>
    <n v="0.16020000000000001"/>
    <n v="0.15390000000000001"/>
    <n v="0"/>
    <n v="0"/>
    <n v="0"/>
    <n v="0"/>
    <n v="0"/>
  </r>
  <r>
    <x v="10"/>
    <s v="Bellingham"/>
    <n v="2075"/>
    <s v="Whatcom Middle School"/>
    <s v="No"/>
    <n v="281.88"/>
    <n v="0"/>
    <n v="0"/>
    <n v="1.06"/>
    <n v="1.06"/>
    <n v="0"/>
    <n v="0"/>
    <n v="78209"/>
    <n v="82248"/>
    <n v="0"/>
    <n v="0"/>
    <n v="16817.759999999998"/>
    <n v="0.16020000000000001"/>
    <n v="0.15390000000000001"/>
    <n v="0"/>
    <n v="0"/>
    <n v="0"/>
    <n v="0"/>
    <n v="0"/>
  </r>
  <r>
    <x v="11"/>
    <s v="Benge"/>
    <n v="3142"/>
    <s v="Benge Elementary"/>
    <s v="No"/>
    <n v="596.59"/>
    <n v="0"/>
    <n v="0"/>
    <n v="1.06"/>
    <n v="1.06"/>
    <n v="0"/>
    <n v="0"/>
    <n v="78209"/>
    <n v="82248"/>
    <n v="0"/>
    <n v="0"/>
    <n v="16817.759999999998"/>
    <n v="0.16020000000000001"/>
    <n v="0.15390000000000001"/>
    <n v="0"/>
    <n v="0"/>
    <n v="0"/>
    <n v="0"/>
    <n v="0"/>
  </r>
  <r>
    <x v="12"/>
    <s v="Bethel"/>
    <n v="5754"/>
    <s v="Academy for Community Transition"/>
    <s v="No"/>
    <n v="8.1999999999999993"/>
    <n v="0"/>
    <n v="0"/>
    <n v="1"/>
    <n v="1"/>
    <n v="0"/>
    <n v="0"/>
    <n v="78209"/>
    <n v="82248"/>
    <n v="0"/>
    <n v="0"/>
    <n v="16817.759999999998"/>
    <n v="0.16020000000000001"/>
    <n v="0.15390000000000001"/>
    <n v="0"/>
    <n v="0"/>
    <n v="0"/>
    <n v="0"/>
    <n v="0"/>
  </r>
  <r>
    <x v="12"/>
    <s v="Bethel"/>
    <n v="5372"/>
    <s v="Acceleration Academy"/>
    <s v="No"/>
    <n v="426.08"/>
    <n v="0"/>
    <n v="0"/>
    <n v="1.06"/>
    <n v="1.06"/>
    <n v="0"/>
    <n v="0"/>
    <n v="78209"/>
    <n v="82248"/>
    <n v="0"/>
    <n v="0"/>
    <n v="16817.759999999998"/>
    <n v="0.16020000000000001"/>
    <n v="0.15390000000000001"/>
    <n v="0"/>
    <n v="0"/>
    <n v="0"/>
    <n v="0"/>
    <n v="0"/>
  </r>
  <r>
    <x v="12"/>
    <s v="Bethel"/>
    <n v="2807"/>
    <s v="Bethel High School"/>
    <s v="No"/>
    <n v="1693.46"/>
    <n v="0"/>
    <n v="0"/>
    <n v="1.06"/>
    <n v="1.06"/>
    <n v="0"/>
    <n v="0"/>
    <n v="78209"/>
    <n v="82248"/>
    <n v="0"/>
    <n v="0"/>
    <n v="16817.759999999998"/>
    <n v="0.16020000000000001"/>
    <n v="0.15390000000000001"/>
    <n v="0"/>
    <n v="0"/>
    <n v="0"/>
    <n v="0"/>
    <n v="0"/>
  </r>
  <r>
    <x v="12"/>
    <s v="Bethel"/>
    <n v="3250"/>
    <s v="Bethel Middle School"/>
    <s v="No"/>
    <n v="0"/>
    <n v="0"/>
    <n v="0"/>
    <n v="1.06"/>
    <n v="1.06"/>
    <n v="0"/>
    <n v="0"/>
    <n v="78209"/>
    <n v="82248"/>
    <n v="0"/>
    <n v="0"/>
    <n v="16817.759999999998"/>
    <n v="0.16020000000000001"/>
    <n v="0.15390000000000001"/>
    <n v="0"/>
    <n v="0"/>
    <n v="0"/>
    <n v="0"/>
    <n v="0"/>
  </r>
  <r>
    <x v="12"/>
    <s v="Bethel"/>
    <n v="5633"/>
    <s v="Bethel Virtual Academy"/>
    <s v="Yes"/>
    <n v="664.79"/>
    <n v="0"/>
    <n v="664.79"/>
    <n v="1.06"/>
    <n v="1.06"/>
    <n v="664.79"/>
    <n v="1.95"/>
    <n v="78209"/>
    <n v="82248"/>
    <n v="161658"/>
    <n v="8348.6199999999953"/>
    <n v="16817.759999999998"/>
    <n v="0.16020000000000001"/>
    <n v="0.15390000000000001"/>
    <n v="59977.1"/>
    <n v="2833.44"/>
    <n v="436.07"/>
    <n v="3269.51"/>
    <n v="233253.23"/>
  </r>
  <r>
    <x v="12"/>
    <s v="Bethel"/>
    <n v="4296"/>
    <s v="Camas Prairie Elementary"/>
    <s v="Yes"/>
    <n v="571.29"/>
    <n v="0"/>
    <n v="571.29"/>
    <n v="1.06"/>
    <n v="1.06"/>
    <n v="571.29"/>
    <n v="1.6759999999999999"/>
    <n v="78209"/>
    <n v="82248"/>
    <n v="138942.98000000001"/>
    <n v="7175.5299999999988"/>
    <n v="16817.759999999998"/>
    <n v="0.16020000000000001"/>
    <n v="0.15390000000000001"/>
    <n v="51549.55"/>
    <n v="2435.31"/>
    <n v="374.79"/>
    <n v="2810.1"/>
    <n v="200478.16000000003"/>
  </r>
  <r>
    <x v="12"/>
    <s v="Bethel"/>
    <n v="4186"/>
    <s v="Cedarcrest Middle School"/>
    <s v="Yes"/>
    <n v="514.79999999999995"/>
    <n v="0"/>
    <n v="514.79999999999995"/>
    <n v="1.06"/>
    <n v="1.06"/>
    <n v="514.79999999999995"/>
    <n v="1.51"/>
    <n v="78209"/>
    <n v="82248"/>
    <n v="125181.33"/>
    <n v="6464.8199999999924"/>
    <n v="16817.759999999998"/>
    <n v="0.16020000000000001"/>
    <n v="0.15390000000000001"/>
    <n v="46443.8"/>
    <n v="2194.1"/>
    <n v="337.67"/>
    <n v="2531.77"/>
    <n v="180621.72"/>
  </r>
  <r>
    <x v="12"/>
    <s v="Bethel"/>
    <n v="4331"/>
    <s v="Centennial Elementary Bethel"/>
    <s v="Yes"/>
    <n v="771.93"/>
    <n v="0"/>
    <n v="771.93"/>
    <n v="1.06"/>
    <n v="1.06"/>
    <n v="771.93"/>
    <n v="2.2639999999999998"/>
    <n v="78209"/>
    <n v="82248"/>
    <n v="187689.09"/>
    <n v="9692.9500000000116"/>
    <n v="16817.759999999998"/>
    <n v="0.16020000000000001"/>
    <n v="0.15390000000000001"/>
    <n v="69634.95"/>
    <n v="3289.7"/>
    <n v="506.28"/>
    <n v="3795.9799999999996"/>
    <n v="270812.96999999997"/>
  </r>
  <r>
    <x v="12"/>
    <s v="Bethel"/>
    <n v="1510"/>
    <s v="Challenger High School"/>
    <s v="Yes"/>
    <n v="571.5"/>
    <n v="0"/>
    <n v="571.5"/>
    <n v="1.06"/>
    <n v="1.06"/>
    <n v="571.5"/>
    <n v="1.6759999999999999"/>
    <n v="78209"/>
    <n v="82248"/>
    <n v="138942.98000000001"/>
    <n v="7175.5299999999988"/>
    <n v="16817.759999999998"/>
    <n v="0.16020000000000001"/>
    <n v="0.15390000000000001"/>
    <n v="51549.55"/>
    <n v="2435.31"/>
    <n v="374.79"/>
    <n v="2810.1"/>
    <n v="200478.16000000003"/>
  </r>
  <r>
    <x v="12"/>
    <s v="Bethel"/>
    <n v="3649"/>
    <s v="Chester H Thompson Elementary"/>
    <s v="Yes"/>
    <n v="343.99"/>
    <n v="0"/>
    <n v="343.99"/>
    <n v="1.06"/>
    <n v="1.06"/>
    <n v="343.99"/>
    <n v="1.0089999999999999"/>
    <n v="78209"/>
    <n v="82248"/>
    <n v="83647.649999999994"/>
    <n v="4319.8800000000047"/>
    <n v="16817.759999999998"/>
    <n v="0.16020000000000001"/>
    <n v="0.15390000000000001"/>
    <n v="31034.3"/>
    <n v="1466.13"/>
    <n v="225.64"/>
    <n v="1691.77"/>
    <n v="120693.6"/>
  </r>
  <r>
    <x v="12"/>
    <s v="Bethel"/>
    <n v="2576"/>
    <s v="Clover Creek Elementary"/>
    <s v="Yes"/>
    <n v="646.6"/>
    <n v="0"/>
    <n v="646.6"/>
    <n v="1.06"/>
    <n v="1.06"/>
    <n v="646.6"/>
    <n v="1.897"/>
    <n v="78209"/>
    <n v="82248"/>
    <n v="157264.22"/>
    <n v="8121.7000000000116"/>
    <n v="16817.759999999998"/>
    <n v="0.16020000000000001"/>
    <n v="0.15390000000000001"/>
    <n v="58346.95"/>
    <n v="2756.43"/>
    <n v="424.21"/>
    <n v="3180.64"/>
    <n v="226913.51"/>
  </r>
  <r>
    <x v="12"/>
    <s v="Bethel"/>
    <n v="4578"/>
    <s v="Cougar Mountain Middle School"/>
    <s v="No"/>
    <n v="589.22"/>
    <n v="0"/>
    <n v="0"/>
    <n v="1.06"/>
    <n v="1.06"/>
    <n v="0"/>
    <n v="0"/>
    <n v="78209"/>
    <n v="82248"/>
    <n v="0"/>
    <n v="0"/>
    <n v="16817.759999999998"/>
    <n v="0.16020000000000001"/>
    <n v="0.15390000000000001"/>
    <n v="0"/>
    <n v="0"/>
    <n v="0"/>
    <n v="0"/>
    <n v="0"/>
  </r>
  <r>
    <x v="12"/>
    <s v="Bethel"/>
    <n v="2877"/>
    <s v="Elk Plain School of Choice"/>
    <s v="No"/>
    <n v="621.65"/>
    <n v="0"/>
    <n v="0"/>
    <n v="1.06"/>
    <n v="1.06"/>
    <n v="0"/>
    <n v="0"/>
    <n v="78209"/>
    <n v="82248"/>
    <n v="0"/>
    <n v="0"/>
    <n v="16817.759999999998"/>
    <n v="0.16020000000000001"/>
    <n v="0.15390000000000001"/>
    <n v="0"/>
    <n v="0"/>
    <n v="0"/>
    <n v="0"/>
    <n v="0"/>
  </r>
  <r>
    <x v="12"/>
    <s v="Bethel"/>
    <n v="4099"/>
    <s v="Evergreen Elementary"/>
    <s v="No"/>
    <n v="584.29999999999995"/>
    <n v="0"/>
    <n v="0"/>
    <n v="1.06"/>
    <n v="1.06"/>
    <n v="0"/>
    <n v="0"/>
    <n v="78209"/>
    <n v="82248"/>
    <n v="0"/>
    <n v="0"/>
    <n v="16817.759999999998"/>
    <n v="0.16020000000000001"/>
    <n v="0.15390000000000001"/>
    <n v="0"/>
    <n v="0"/>
    <n v="0"/>
    <n v="0"/>
    <n v="0"/>
  </r>
  <r>
    <x v="12"/>
    <s v="Bethel"/>
    <n v="5757"/>
    <s v="Expedition Elementary"/>
    <s v="Yes"/>
    <n v="491.93"/>
    <n v="0"/>
    <n v="491.93"/>
    <n v="1.06"/>
    <n v="1.06"/>
    <n v="491.93"/>
    <n v="1.4430000000000001"/>
    <n v="78209"/>
    <n v="82248"/>
    <n v="119626.92"/>
    <n v="6177.9799999999959"/>
    <n v="16817.759999999998"/>
    <n v="0.16020000000000001"/>
    <n v="0.15390000000000001"/>
    <n v="44383.05"/>
    <n v="2096.75"/>
    <n v="322.69"/>
    <n v="2419.44"/>
    <n v="172607.39"/>
  </r>
  <r>
    <x v="12"/>
    <s v="Bethel"/>
    <n v="5159"/>
    <s v="Frederickson Elementary"/>
    <s v="No"/>
    <n v="556.4"/>
    <n v="0"/>
    <n v="0"/>
    <n v="1.06"/>
    <n v="1.06"/>
    <n v="0"/>
    <n v="0"/>
    <n v="78209"/>
    <n v="82248"/>
    <n v="0"/>
    <n v="0"/>
    <n v="16817.759999999998"/>
    <n v="0.16020000000000001"/>
    <n v="0.15390000000000001"/>
    <n v="0"/>
    <n v="0"/>
    <n v="0"/>
    <n v="0"/>
    <n v="0"/>
  </r>
  <r>
    <x v="12"/>
    <s v="Bethel"/>
    <n v="4407"/>
    <s v="Frontier Middle School"/>
    <s v="Yes"/>
    <n v="520"/>
    <n v="0"/>
    <n v="520"/>
    <n v="1.06"/>
    <n v="1.06"/>
    <n v="520"/>
    <n v="1.5249999999999999"/>
    <n v="78209"/>
    <n v="82248"/>
    <n v="126424.85"/>
    <n v="6529.0400000000081"/>
    <n v="16817.759999999998"/>
    <n v="0.16020000000000001"/>
    <n v="0.15390000000000001"/>
    <n v="46905.16"/>
    <n v="2215.9"/>
    <n v="341.03"/>
    <n v="2556.9300000000003"/>
    <n v="182415.98"/>
  </r>
  <r>
    <x v="12"/>
    <s v="Bethel"/>
    <n v="4297"/>
    <s v="Graham Elementary"/>
    <s v="No"/>
    <n v="622.84"/>
    <n v="0"/>
    <n v="0"/>
    <n v="1.06"/>
    <n v="1.06"/>
    <n v="0"/>
    <n v="0"/>
    <n v="78209"/>
    <n v="82248"/>
    <n v="0"/>
    <n v="0"/>
    <n v="16817.759999999998"/>
    <n v="0.16020000000000001"/>
    <n v="0.15390000000000001"/>
    <n v="0"/>
    <n v="0"/>
    <n v="0"/>
    <n v="0"/>
    <n v="0"/>
  </r>
  <r>
    <x v="12"/>
    <s v="Bethel"/>
    <n v="5033"/>
    <s v="Graham Kapowsin High School"/>
    <s v="No"/>
    <n v="436.08"/>
    <n v="0"/>
    <n v="0"/>
    <n v="1.06"/>
    <n v="1.06"/>
    <n v="0"/>
    <n v="0"/>
    <n v="78209"/>
    <n v="82248"/>
    <n v="0"/>
    <n v="0"/>
    <n v="16817.759999999998"/>
    <n v="0.16020000000000001"/>
    <n v="0.15390000000000001"/>
    <n v="0"/>
    <n v="0"/>
    <n v="0"/>
    <n v="0"/>
    <n v="0"/>
  </r>
  <r>
    <x v="12"/>
    <s v="Bethel"/>
    <n v="2748"/>
    <s v="Kapowsin Elementary"/>
    <s v="No"/>
    <n v="2013.74"/>
    <n v="0"/>
    <n v="0"/>
    <n v="1.06"/>
    <n v="1.06"/>
    <n v="0"/>
    <n v="0"/>
    <n v="78209"/>
    <n v="82248"/>
    <n v="0"/>
    <n v="0"/>
    <n v="16817.759999999998"/>
    <n v="0.16020000000000001"/>
    <n v="0.15390000000000001"/>
    <n v="0"/>
    <n v="0"/>
    <n v="0"/>
    <n v="0"/>
    <n v="0"/>
  </r>
  <r>
    <x v="12"/>
    <s v="Bethel"/>
    <n v="5635"/>
    <s v="Katherine G. Johnson Elementary School"/>
    <s v="No"/>
    <n v="298.62"/>
    <n v="0"/>
    <n v="0"/>
    <n v="1.06"/>
    <n v="1.06"/>
    <n v="0"/>
    <n v="0"/>
    <n v="78209"/>
    <n v="82248"/>
    <n v="0"/>
    <n v="0"/>
    <n v="16817.759999999998"/>
    <n v="0.16020000000000001"/>
    <n v="0.15390000000000001"/>
    <n v="0"/>
    <n v="0"/>
    <n v="0"/>
    <n v="0"/>
    <n v="0"/>
  </r>
  <r>
    <x v="12"/>
    <s v="Bethel"/>
    <n v="5206"/>
    <s v="Liberty Middle School"/>
    <s v="No"/>
    <n v="596.44000000000005"/>
    <n v="0"/>
    <n v="0"/>
    <n v="1.06"/>
    <n v="1.06"/>
    <n v="0"/>
    <n v="0"/>
    <n v="78209"/>
    <n v="82248"/>
    <n v="0"/>
    <n v="0"/>
    <n v="16817.759999999998"/>
    <n v="0.16020000000000001"/>
    <n v="0.15390000000000001"/>
    <n v="0"/>
    <n v="0"/>
    <n v="0"/>
    <n v="0"/>
    <n v="0"/>
  </r>
  <r>
    <x v="12"/>
    <s v="Bethel"/>
    <n v="4102"/>
    <s v="Naches Trail Elementary"/>
    <s v="Yes"/>
    <n v="875.79"/>
    <n v="0"/>
    <n v="875.79"/>
    <n v="1.06"/>
    <n v="1.06"/>
    <n v="875.79"/>
    <n v="2.569"/>
    <n v="78209"/>
    <n v="82248"/>
    <n v="212974.06"/>
    <n v="10998.760000000009"/>
    <n v="16817.759999999998"/>
    <n v="0.16020000000000001"/>
    <n v="0.15390000000000001"/>
    <n v="79015.98"/>
    <n v="3732.88"/>
    <n v="574.49"/>
    <n v="4307.37"/>
    <n v="307296.17"/>
  </r>
  <r>
    <x v="12"/>
    <s v="Bethel"/>
    <n v="5160"/>
    <s v="Nelson Elementary School"/>
    <s v="Yes"/>
    <n v="438.31"/>
    <n v="0"/>
    <n v="438.31"/>
    <n v="1.06"/>
    <n v="1.06"/>
    <n v="438.31"/>
    <n v="1.286"/>
    <n v="78209"/>
    <n v="82248"/>
    <n v="106611.38"/>
    <n v="5505.7999999999884"/>
    <n v="16817.759999999998"/>
    <n v="0.16020000000000001"/>
    <n v="0.15390000000000001"/>
    <n v="39554.129999999997"/>
    <n v="1868.62"/>
    <n v="287.58"/>
    <n v="2156.1999999999998"/>
    <n v="153827.51"/>
  </r>
  <r>
    <x v="12"/>
    <s v="Bethel"/>
    <n v="4538"/>
    <s v="North Star Elementary"/>
    <s v="No"/>
    <n v="456.22"/>
    <n v="0"/>
    <n v="0"/>
    <n v="1.06"/>
    <n v="1.06"/>
    <n v="0"/>
    <n v="0"/>
    <n v="78209"/>
    <n v="82248"/>
    <n v="0"/>
    <n v="0"/>
    <n v="16817.759999999998"/>
    <n v="0.16020000000000001"/>
    <n v="0.15390000000000001"/>
    <n v="0"/>
    <n v="0"/>
    <n v="0"/>
    <n v="0"/>
    <n v="0"/>
  </r>
  <r>
    <x v="12"/>
    <s v="Bethel"/>
    <n v="5961"/>
    <s v="Pierce County Skills Center"/>
    <s v="No"/>
    <n v="414.4"/>
    <n v="0"/>
    <n v="0"/>
    <n v="1.06"/>
    <n v="1.06"/>
    <n v="0"/>
    <n v="0"/>
    <n v="78209"/>
    <n v="82248"/>
    <n v="0"/>
    <n v="0"/>
    <n v="16817.759999999998"/>
    <n v="0.16020000000000001"/>
    <n v="0.15390000000000001"/>
    <n v="0"/>
    <n v="0"/>
    <n v="0"/>
    <n v="0"/>
    <n v="0"/>
  </r>
  <r>
    <x v="12"/>
    <s v="Bethel"/>
    <n v="4381"/>
    <s v="Pioneer Valley Elementary"/>
    <s v="No"/>
    <n v="520.54"/>
    <n v="0"/>
    <n v="0"/>
    <n v="1.06"/>
    <n v="1.06"/>
    <n v="0"/>
    <n v="0"/>
    <n v="78209"/>
    <n v="82248"/>
    <n v="0"/>
    <n v="0"/>
    <n v="16817.759999999998"/>
    <n v="0.16020000000000001"/>
    <n v="0.15390000000000001"/>
    <n v="0"/>
    <n v="0"/>
    <n v="0"/>
    <n v="0"/>
    <n v="0"/>
  </r>
  <r>
    <x v="12"/>
    <s v="Bethel"/>
    <n v="4227"/>
    <s v="Rocky Ridge Elementary"/>
    <s v="Yes"/>
    <n v="538.70000000000005"/>
    <n v="0"/>
    <n v="538.70000000000005"/>
    <n v="1.06"/>
    <n v="1.06"/>
    <n v="538.70000000000005"/>
    <n v="1.58"/>
    <n v="78209"/>
    <n v="82248"/>
    <n v="130984.43"/>
    <n v="6764.5200000000186"/>
    <n v="16817.759999999998"/>
    <n v="0.16020000000000001"/>
    <n v="0.15390000000000001"/>
    <n v="48596.83"/>
    <n v="2295.8200000000002"/>
    <n v="353.33"/>
    <n v="2649.15"/>
    <n v="188994.93000000002"/>
  </r>
  <r>
    <x v="12"/>
    <s v="Bethel"/>
    <n v="2543"/>
    <s v="Roy Elementary"/>
    <s v="Yes"/>
    <n v="453.3"/>
    <n v="0"/>
    <n v="453.3"/>
    <n v="1.06"/>
    <n v="1.06"/>
    <n v="453.3"/>
    <n v="1.33"/>
    <n v="78209"/>
    <n v="82248"/>
    <n v="110259.05"/>
    <n v="5694.179999999993"/>
    <n v="16817.759999999998"/>
    <n v="0.16020000000000001"/>
    <n v="0.15390000000000001"/>
    <n v="40907.449999999997"/>
    <n v="1932.55"/>
    <n v="297.42"/>
    <n v="2229.9699999999998"/>
    <n v="159090.65"/>
  </r>
  <r>
    <x v="12"/>
    <s v="Bethel"/>
    <n v="4103"/>
    <s v="Shining Mountain Elementary"/>
    <s v="Yes"/>
    <n v="295.39999999999998"/>
    <n v="0"/>
    <n v="295.39999999999998"/>
    <n v="1.06"/>
    <n v="1.06"/>
    <n v="295.39999999999998"/>
    <n v="0.86699999999999999"/>
    <n v="78209"/>
    <n v="82248"/>
    <n v="71875.64"/>
    <n v="3711.9199999999983"/>
    <n v="16817.759999999998"/>
    <n v="0.16020000000000001"/>
    <n v="0.15390000000000001"/>
    <n v="26666.74"/>
    <n v="1259.79"/>
    <n v="193.88"/>
    <n v="1453.67"/>
    <n v="103707.97"/>
  </r>
  <r>
    <x v="12"/>
    <s v="Bethel"/>
    <n v="2399"/>
    <s v="Spanaway Elementary"/>
    <s v="Yes"/>
    <n v="579.70000000000005"/>
    <n v="0"/>
    <n v="579.70000000000005"/>
    <n v="1.06"/>
    <n v="1.06"/>
    <n v="579.70000000000005"/>
    <n v="1.7"/>
    <n v="78209"/>
    <n v="82248"/>
    <n v="140932.62"/>
    <n v="7278.2799999999988"/>
    <n v="16817.759999999998"/>
    <n v="0.16020000000000001"/>
    <n v="0.15390000000000001"/>
    <n v="52287.73"/>
    <n v="2470.1799999999998"/>
    <n v="380.16"/>
    <n v="2850.3399999999997"/>
    <n v="203348.97"/>
  </r>
  <r>
    <x v="12"/>
    <s v="Bethel"/>
    <n v="4158"/>
    <s v="Spanaway Lake High School"/>
    <s v="Yes"/>
    <n v="380.68"/>
    <n v="0"/>
    <n v="380.68"/>
    <n v="1.06"/>
    <n v="1.06"/>
    <n v="380.68"/>
    <n v="1.117"/>
    <n v="78209"/>
    <n v="82248"/>
    <n v="92601.02"/>
    <n v="4782.2599999999948"/>
    <n v="16817.759999999998"/>
    <n v="0.16020000000000001"/>
    <n v="0.15390000000000001"/>
    <n v="34356.11"/>
    <n v="1623.05"/>
    <n v="249.79"/>
    <n v="1872.84"/>
    <n v="133612.23000000001"/>
  </r>
  <r>
    <x v="12"/>
    <s v="Bethel"/>
    <n v="3751"/>
    <s v="Spanaway Middle School"/>
    <s v="Yes"/>
    <n v="1581.4699999999998"/>
    <n v="0"/>
    <n v="1581.4699999999998"/>
    <n v="1.06"/>
    <n v="1.06"/>
    <n v="1581.4699999999998"/>
    <n v="4.6390000000000002"/>
    <n v="78209"/>
    <n v="82248"/>
    <n v="384580.24"/>
    <n v="19861.140000000014"/>
    <n v="16817.759999999998"/>
    <n v="0.16020000000000001"/>
    <n v="0.15390000000000001"/>
    <n v="142683.97"/>
    <n v="6740.69"/>
    <n v="1037.3900000000001"/>
    <n v="7778.08"/>
    <n v="554903.42999999993"/>
  </r>
  <r>
    <x v="13"/>
    <s v="Bickleton"/>
    <n v="3392"/>
    <s v="Bickleton Elementary &amp; High Schl"/>
    <s v="Yes"/>
    <n v="749.79"/>
    <n v="0"/>
    <n v="749.79"/>
    <n v="1.06"/>
    <n v="1.06"/>
    <n v="749.79"/>
    <n v="2.1989999999999998"/>
    <n v="78209"/>
    <n v="82248"/>
    <n v="182300.49"/>
    <n v="9414.6600000000035"/>
    <n v="16817.759999999998"/>
    <n v="0.16020000000000001"/>
    <n v="0.15390000000000001"/>
    <n v="67635.710000000006"/>
    <n v="3195.25"/>
    <n v="491.75"/>
    <n v="3687"/>
    <n v="263037.86"/>
  </r>
  <r>
    <x v="14"/>
    <s v="Blaine"/>
    <n v="2713"/>
    <s v="Blaine Elementary School"/>
    <s v="No"/>
    <n v="38.799999999999997"/>
    <n v="0"/>
    <n v="0"/>
    <n v="1.06"/>
    <n v="1.06"/>
    <n v="0"/>
    <n v="0"/>
    <n v="78209"/>
    <n v="82248"/>
    <n v="0"/>
    <n v="0"/>
    <n v="16817.759999999998"/>
    <n v="0.16020000000000001"/>
    <n v="0.15390000000000001"/>
    <n v="0"/>
    <n v="0"/>
    <n v="0"/>
    <n v="0"/>
    <n v="0"/>
  </r>
  <r>
    <x v="14"/>
    <s v="Blaine"/>
    <n v="3136"/>
    <s v="Blaine High School"/>
    <s v="No"/>
    <n v="84.81"/>
    <n v="0"/>
    <n v="0"/>
    <n v="1"/>
    <n v="1"/>
    <n v="0"/>
    <n v="0"/>
    <n v="78209"/>
    <n v="82248"/>
    <n v="0"/>
    <n v="0"/>
    <n v="16817.759999999998"/>
    <n v="0.16020000000000001"/>
    <n v="0.15390000000000001"/>
    <n v="0"/>
    <n v="0"/>
    <n v="0"/>
    <n v="0"/>
    <n v="0"/>
  </r>
  <r>
    <x v="14"/>
    <s v="Blaine"/>
    <n v="5021"/>
    <s v="Blaine HomeConnection"/>
    <s v="No"/>
    <n v="453.3"/>
    <n v="0"/>
    <n v="0"/>
    <n v="1.1200000000000001"/>
    <n v="1.1200000000000001"/>
    <n v="0"/>
    <n v="0"/>
    <n v="78209"/>
    <n v="82248"/>
    <n v="0"/>
    <n v="0"/>
    <n v="16817.759999999998"/>
    <n v="0.16020000000000001"/>
    <n v="0.15390000000000001"/>
    <n v="0"/>
    <n v="0"/>
    <n v="0"/>
    <n v="0"/>
    <n v="0"/>
  </r>
  <r>
    <x v="14"/>
    <s v="Blaine"/>
    <n v="3796"/>
    <s v="Blaine Middle School"/>
    <s v="No"/>
    <n v="568.79"/>
    <n v="0"/>
    <n v="0"/>
    <n v="1.1200000000000001"/>
    <n v="1.1200000000000001"/>
    <n v="0"/>
    <n v="0"/>
    <n v="78209"/>
    <n v="82248"/>
    <n v="0"/>
    <n v="0"/>
    <n v="16817.759999999998"/>
    <n v="0.16020000000000001"/>
    <n v="0.15390000000000001"/>
    <n v="0"/>
    <n v="0"/>
    <n v="0"/>
    <n v="0"/>
    <n v="0"/>
  </r>
  <r>
    <x v="14"/>
    <s v="Blaine"/>
    <n v="4476"/>
    <s v="Blaine Primary School"/>
    <s v="No"/>
    <n v="50.64"/>
    <n v="0"/>
    <n v="0"/>
    <n v="1.1200000000000001"/>
    <n v="1.1200000000000001"/>
    <n v="0"/>
    <n v="0"/>
    <n v="78209"/>
    <n v="82248"/>
    <n v="0"/>
    <n v="0"/>
    <n v="16817.759999999998"/>
    <n v="0.16020000000000001"/>
    <n v="0.15390000000000001"/>
    <n v="0"/>
    <n v="0"/>
    <n v="0"/>
    <n v="0"/>
    <n v="0"/>
  </r>
  <r>
    <x v="14"/>
    <s v="Blaine"/>
    <n v="5465"/>
    <s v="Blaine Re-Engagement"/>
    <s v="No"/>
    <n v="446.58"/>
    <n v="0"/>
    <n v="0"/>
    <n v="1.1200000000000001"/>
    <n v="1.1200000000000001"/>
    <n v="0"/>
    <n v="0"/>
    <n v="78209"/>
    <n v="82248"/>
    <n v="0"/>
    <n v="0"/>
    <n v="16817.759999999998"/>
    <n v="0.16020000000000001"/>
    <n v="0.15390000000000001"/>
    <n v="0"/>
    <n v="0"/>
    <n v="0"/>
    <n v="0"/>
    <n v="0"/>
  </r>
  <r>
    <x v="14"/>
    <s v="Blaine"/>
    <n v="4459"/>
    <s v="Point Roberts Primary"/>
    <s v="No"/>
    <n v="391.15000000000003"/>
    <n v="0"/>
    <n v="0"/>
    <n v="1.1200000000000001"/>
    <n v="1.1200000000000001"/>
    <n v="0"/>
    <n v="0"/>
    <n v="78209"/>
    <n v="82248"/>
    <n v="0"/>
    <n v="0"/>
    <n v="16817.759999999998"/>
    <n v="0.16020000000000001"/>
    <n v="0.15390000000000001"/>
    <n v="0"/>
    <n v="0"/>
    <n v="0"/>
    <n v="0"/>
    <n v="0"/>
  </r>
  <r>
    <x v="15"/>
    <s v="Boistfort"/>
    <n v="2516"/>
    <s v="Boistfort Elem"/>
    <s v="Yes"/>
    <n v="24.8"/>
    <n v="0"/>
    <n v="24.8"/>
    <n v="1.1200000000000001"/>
    <n v="1.1200000000000001"/>
    <n v="24.8"/>
    <n v="7.2999999999999995E-2"/>
    <n v="78209"/>
    <n v="82248"/>
    <n v="6394.37"/>
    <n v="330.23000000000047"/>
    <n v="16817.759999999998"/>
    <n v="0.16020000000000001"/>
    <n v="0.15390000000000001"/>
    <n v="2302.9"/>
    <n v="112.08"/>
    <n v="17.25"/>
    <n v="129.32999999999998"/>
    <n v="9156.83"/>
  </r>
  <r>
    <x v="15"/>
    <s v="Boistfort"/>
    <n v="5748"/>
    <s v="BOISTFORT ONLINE SCHOOL"/>
    <s v="No"/>
    <n v="6.2"/>
    <n v="0"/>
    <n v="0"/>
    <n v="1.1200000000000001"/>
    <n v="1.1200000000000001"/>
    <n v="0"/>
    <n v="0"/>
    <n v="78209"/>
    <n v="82248"/>
    <n v="0"/>
    <n v="0"/>
    <n v="16817.759999999998"/>
    <n v="0.16020000000000001"/>
    <n v="0.15390000000000001"/>
    <n v="0"/>
    <n v="0"/>
    <n v="0"/>
    <n v="0"/>
    <n v="0"/>
  </r>
  <r>
    <x v="16"/>
    <s v="Bremerton"/>
    <n v="3641"/>
    <s v="Armin Jahr Elementary"/>
    <s v="No"/>
    <n v="76.58"/>
    <n v="0"/>
    <n v="0"/>
    <n v="1"/>
    <n v="1"/>
    <n v="0"/>
    <n v="0"/>
    <n v="78209"/>
    <n v="82248"/>
    <n v="0"/>
    <n v="0"/>
    <n v="16817.759999999998"/>
    <n v="0.16020000000000001"/>
    <n v="0.15390000000000001"/>
    <n v="0"/>
    <n v="0"/>
    <n v="0"/>
    <n v="0"/>
    <n v="0"/>
  </r>
  <r>
    <x v="16"/>
    <s v="Bremerton"/>
    <n v="3109"/>
    <s v="Bremerton High School"/>
    <s v="No"/>
    <n v="317.11"/>
    <n v="0"/>
    <n v="0"/>
    <n v="1"/>
    <n v="1"/>
    <n v="0"/>
    <n v="0"/>
    <n v="78209"/>
    <n v="82248"/>
    <n v="0"/>
    <n v="0"/>
    <n v="16817.759999999998"/>
    <n v="0.16020000000000001"/>
    <n v="0.15390000000000001"/>
    <n v="0"/>
    <n v="0"/>
    <n v="0"/>
    <n v="0"/>
    <n v="0"/>
  </r>
  <r>
    <x v="16"/>
    <s v="Bremerton"/>
    <n v="1749"/>
    <s v="Bremerton Home Link Program"/>
    <s v="Yes"/>
    <n v="486.2"/>
    <n v="0"/>
    <n v="486.2"/>
    <n v="1.18"/>
    <n v="1.18"/>
    <n v="486.2"/>
    <n v="1.4259999999999999"/>
    <n v="78209"/>
    <n v="82248"/>
    <n v="131600.72"/>
    <n v="6796.3399999999965"/>
    <n v="16817.759999999998"/>
    <n v="0.16020000000000001"/>
    <n v="0.15390000000000001"/>
    <n v="46110.52"/>
    <n v="2306.62"/>
    <n v="354.99"/>
    <n v="2661.6099999999997"/>
    <n v="187169.18999999997"/>
  </r>
  <r>
    <x v="16"/>
    <s v="Bremerton"/>
    <n v="3108"/>
    <s v="Crownhill Elementary School"/>
    <s v="Yes"/>
    <n v="1030.28"/>
    <n v="0"/>
    <n v="1030.28"/>
    <n v="1.18"/>
    <n v="1.18"/>
    <n v="1030.28"/>
    <n v="3.0219999999999998"/>
    <n v="78209"/>
    <n v="82248"/>
    <n v="278890.17"/>
    <n v="14402.910000000033"/>
    <n v="16817.759999999998"/>
    <n v="0.16020000000000001"/>
    <n v="0.15390000000000001"/>
    <n v="97718.080000000002"/>
    <n v="4888.22"/>
    <n v="752.3"/>
    <n v="5640.52"/>
    <n v="396651.68000000005"/>
  </r>
  <r>
    <x v="16"/>
    <s v="Bremerton"/>
    <n v="4421"/>
    <s v="Kitsap Lake Elementary"/>
    <s v="No"/>
    <n v="71.42"/>
    <n v="0"/>
    <n v="0"/>
    <n v="1.18"/>
    <n v="1.18"/>
    <n v="0"/>
    <n v="0"/>
    <n v="78209"/>
    <n v="82248"/>
    <n v="0"/>
    <n v="0"/>
    <n v="16817.759999999998"/>
    <n v="0.16020000000000001"/>
    <n v="0.15390000000000001"/>
    <n v="0"/>
    <n v="0"/>
    <n v="0"/>
    <n v="0"/>
    <n v="0"/>
  </r>
  <r>
    <x v="16"/>
    <s v="Bremerton"/>
    <n v="4441"/>
    <s v="Mountain View Middle School"/>
    <s v="Yes"/>
    <n v="306.10000000000002"/>
    <n v="0"/>
    <n v="306.10000000000002"/>
    <n v="1.18"/>
    <n v="1.18"/>
    <n v="306.10000000000002"/>
    <n v="0.89800000000000002"/>
    <n v="78209"/>
    <n v="82248"/>
    <n v="82873.38"/>
    <n v="4279.8899999999994"/>
    <n v="16817.759999999998"/>
    <n v="0.16020000000000001"/>
    <n v="0.15390000000000001"/>
    <n v="29037.34"/>
    <n v="1452.55"/>
    <n v="223.55"/>
    <n v="1676.1"/>
    <n v="117866.71"/>
  </r>
  <r>
    <x v="16"/>
    <s v="Bremerton"/>
    <n v="3171"/>
    <s v="Naval Avenue Elementary School"/>
    <s v="No"/>
    <n v="319.60000000000002"/>
    <n v="0"/>
    <n v="0"/>
    <n v="1.18"/>
    <n v="1.18"/>
    <n v="0"/>
    <n v="0"/>
    <n v="78209"/>
    <n v="82248"/>
    <n v="0"/>
    <n v="0"/>
    <n v="16817.759999999998"/>
    <n v="0.16020000000000001"/>
    <n v="0.15390000000000001"/>
    <n v="0"/>
    <n v="0"/>
    <n v="0"/>
    <n v="0"/>
    <n v="0"/>
  </r>
  <r>
    <x v="16"/>
    <s v="Bremerton"/>
    <n v="1737"/>
    <s v="Renaissance Alternative High School"/>
    <s v="Yes"/>
    <n v="862.47"/>
    <n v="0"/>
    <n v="862.47"/>
    <n v="1.18"/>
    <n v="1.18"/>
    <n v="862.47"/>
    <n v="2.5299999999999998"/>
    <n v="78209"/>
    <n v="82248"/>
    <n v="233485.15"/>
    <n v="12058.029999999999"/>
    <n v="16817.759999999998"/>
    <n v="0.16020000000000001"/>
    <n v="0.15390000000000001"/>
    <n v="81808.98"/>
    <n v="4092.39"/>
    <n v="629.82000000000005"/>
    <n v="4722.21"/>
    <n v="332074.37000000005"/>
  </r>
  <r>
    <x v="16"/>
    <s v="Bremerton"/>
    <n v="2853"/>
    <s v="View Ridge Elementary Arts Academy"/>
    <s v="Yes"/>
    <n v="246.2"/>
    <n v="0"/>
    <n v="246.2"/>
    <n v="1.18"/>
    <n v="1.18"/>
    <n v="246.2"/>
    <n v="0.72199999999999998"/>
    <n v="78209"/>
    <n v="82248"/>
    <n v="66630.94"/>
    <n v="3441.0699999999924"/>
    <n v="16817.759999999998"/>
    <n v="0.16020000000000001"/>
    <n v="0.15390000000000001"/>
    <n v="23346.28"/>
    <n v="1167.8699999999999"/>
    <n v="179.74"/>
    <n v="1347.61"/>
    <n v="94765.9"/>
  </r>
  <r>
    <x v="16"/>
    <s v="Bremerton"/>
    <n v="2613"/>
    <s v="West Hills S.T.E.M. Academy"/>
    <s v="Yes"/>
    <n v="171.3"/>
    <n v="0"/>
    <n v="171.3"/>
    <n v="1.18"/>
    <n v="1.18"/>
    <n v="171.3"/>
    <n v="0.502"/>
    <n v="78209"/>
    <n v="82248"/>
    <n v="46327.88"/>
    <n v="2392.5500000000029"/>
    <n v="16817.759999999998"/>
    <n v="0.16020000000000001"/>
    <n v="0.15390000000000001"/>
    <n v="16232.46"/>
    <n v="812.01"/>
    <n v="124.97"/>
    <n v="936.98"/>
    <n v="65889.87"/>
  </r>
  <r>
    <x v="16"/>
    <s v="Bremerton"/>
    <n v="4038"/>
    <s v="West Sound Technical Skills Center"/>
    <s v="No"/>
    <n v="0"/>
    <n v="0"/>
    <n v="0"/>
    <n v="1.18"/>
    <n v="1.18"/>
    <n v="0"/>
    <n v="0"/>
    <n v="78209"/>
    <n v="82248"/>
    <n v="0"/>
    <n v="0"/>
    <n v="16817.759999999998"/>
    <n v="0.16020000000000001"/>
    <n v="0.15390000000000001"/>
    <n v="0"/>
    <n v="0"/>
    <n v="0"/>
    <n v="0"/>
    <n v="0"/>
  </r>
  <r>
    <x v="17"/>
    <s v="Brewster"/>
    <n v="5272"/>
    <s v="Brewster Alternative School"/>
    <s v="Yes"/>
    <n v="398.94"/>
    <n v="0"/>
    <n v="398.94"/>
    <n v="1.18"/>
    <n v="1.18"/>
    <n v="398.94"/>
    <n v="1.17"/>
    <n v="78209"/>
    <n v="82248"/>
    <n v="107975.35"/>
    <n v="5576.2399999999907"/>
    <n v="16817.759999999998"/>
    <n v="0.16020000000000001"/>
    <n v="0.15390000000000001"/>
    <n v="37832.61"/>
    <n v="1892.53"/>
    <n v="291.26"/>
    <n v="2183.79"/>
    <n v="153567.99000000002"/>
  </r>
  <r>
    <x v="17"/>
    <s v="Brewster"/>
    <n v="3293"/>
    <s v="Brewster Elementary School"/>
    <s v="Yes"/>
    <n v="242.15"/>
    <n v="0"/>
    <n v="242.15"/>
    <n v="1.18"/>
    <n v="1.18"/>
    <n v="242.15"/>
    <n v="0.71"/>
    <n v="78209"/>
    <n v="82248"/>
    <n v="65523.5"/>
    <n v="3383.8699999999953"/>
    <n v="16817.759999999998"/>
    <n v="0.16020000000000001"/>
    <n v="0.15390000000000001"/>
    <n v="22958.25"/>
    <n v="1148.46"/>
    <n v="176.75"/>
    <n v="1325.21"/>
    <n v="93190.83"/>
  </r>
  <r>
    <x v="17"/>
    <s v="Brewster"/>
    <n v="2800"/>
    <s v="Brewster High School"/>
    <s v="No"/>
    <n v="290.42"/>
    <n v="0"/>
    <n v="0"/>
    <n v="1.18"/>
    <n v="1.18"/>
    <n v="0"/>
    <n v="0"/>
    <n v="78209"/>
    <n v="82248"/>
    <n v="0"/>
    <n v="0"/>
    <n v="16817.759999999998"/>
    <n v="0.16020000000000001"/>
    <n v="0.15390000000000001"/>
    <n v="0"/>
    <n v="0"/>
    <n v="0"/>
    <n v="0"/>
    <n v="0"/>
  </r>
  <r>
    <x v="17"/>
    <s v="Brewster"/>
    <n v="4223"/>
    <s v="Brewster Middle School"/>
    <s v="Yes"/>
    <n v="17.260000000000002"/>
    <n v="0"/>
    <n v="17.260000000000002"/>
    <n v="1"/>
    <n v="1"/>
    <n v="17.260000000000002"/>
    <n v="5.0999999999999997E-2"/>
    <n v="78209"/>
    <n v="82248"/>
    <n v="3988.66"/>
    <n v="205.98999999999978"/>
    <n v="16817.759999999998"/>
    <n v="0.16020000000000001"/>
    <n v="0.15390000000000001"/>
    <n v="1528.39"/>
    <n v="69.91"/>
    <n v="10.76"/>
    <n v="80.67"/>
    <n v="5803.71"/>
  </r>
  <r>
    <x v="18"/>
    <s v="Bridgeport"/>
    <n v="1900"/>
    <s v="Bridgeport Aurora High School"/>
    <s v="Yes"/>
    <n v="426.7"/>
    <n v="0"/>
    <n v="426.7"/>
    <n v="1"/>
    <n v="1"/>
    <n v="426.7"/>
    <n v="1.252"/>
    <n v="78209"/>
    <n v="82248"/>
    <n v="97917.67"/>
    <n v="5056.8300000000017"/>
    <n v="16817.759999999998"/>
    <n v="0.16020000000000001"/>
    <n v="0.15390000000000001"/>
    <n v="37520.49"/>
    <n v="1716.24"/>
    <n v="264.13"/>
    <n v="1980.37"/>
    <n v="142475.35999999999"/>
  </r>
  <r>
    <x v="18"/>
    <s v="Bridgeport"/>
    <n v="2562"/>
    <s v="Bridgeport Elementary"/>
    <s v="Yes"/>
    <n v="327.40999999999997"/>
    <n v="0"/>
    <n v="327.40999999999997"/>
    <n v="1"/>
    <n v="1"/>
    <n v="327.40999999999997"/>
    <n v="0.96"/>
    <n v="78209"/>
    <n v="82248"/>
    <n v="75080.639999999999"/>
    <n v="3877.4400000000023"/>
    <n v="16817.759999999998"/>
    <n v="0.16020000000000001"/>
    <n v="0.15390000000000001"/>
    <n v="28769.71"/>
    <n v="1315.97"/>
    <n v="202.53"/>
    <n v="1518.5"/>
    <n v="109246.29000000001"/>
  </r>
  <r>
    <x v="18"/>
    <s v="Bridgeport"/>
    <n v="2788"/>
    <s v="Bridgeport High School"/>
    <s v="Yes"/>
    <n v="205.68"/>
    <n v="0"/>
    <n v="205.68"/>
    <n v="1"/>
    <n v="1"/>
    <n v="205.68"/>
    <n v="0.60299999999999998"/>
    <n v="78209"/>
    <n v="82248"/>
    <n v="47160.03"/>
    <n v="2435.510000000002"/>
    <n v="16817.759999999998"/>
    <n v="0.16020000000000001"/>
    <n v="0.15390000000000001"/>
    <n v="18070.97"/>
    <n v="826.59"/>
    <n v="127.21"/>
    <n v="953.80000000000007"/>
    <n v="68620.310000000012"/>
  </r>
  <r>
    <x v="18"/>
    <s v="Bridgeport"/>
    <n v="4213"/>
    <s v="Bridgeport Middle School"/>
    <s v="Yes"/>
    <n v="25.7"/>
    <n v="0"/>
    <n v="25.7"/>
    <n v="1"/>
    <n v="1"/>
    <n v="25.7"/>
    <n v="7.4999999999999997E-2"/>
    <n v="78209"/>
    <n v="82248"/>
    <n v="5865.68"/>
    <n v="302.92000000000007"/>
    <n v="16817.759999999998"/>
    <n v="0.16020000000000001"/>
    <n v="0.15390000000000001"/>
    <n v="2247.63"/>
    <n v="102.81"/>
    <n v="15.82"/>
    <n v="118.63"/>
    <n v="8534.8599999999988"/>
  </r>
  <r>
    <x v="19"/>
    <s v="Brinnon"/>
    <n v="2836"/>
    <s v="Brinnon Elementary"/>
    <s v="Yes"/>
    <n v="289.01"/>
    <n v="0"/>
    <n v="289.01"/>
    <n v="1"/>
    <n v="1"/>
    <n v="289.01"/>
    <n v="0.84799999999999998"/>
    <n v="78209"/>
    <n v="82248"/>
    <n v="66321.23"/>
    <n v="3425.070000000007"/>
    <n v="16817.759999999998"/>
    <n v="0.16020000000000001"/>
    <n v="0.15390000000000001"/>
    <n v="25413.24"/>
    <n v="1162.44"/>
    <n v="178.9"/>
    <n v="1341.3400000000001"/>
    <n v="96500.88"/>
  </r>
  <r>
    <x v="20"/>
    <s v="Burlington Edison"/>
    <n v="3603"/>
    <s v="Allen Elementary"/>
    <s v="Yes"/>
    <n v="217.66"/>
    <n v="0"/>
    <n v="217.66"/>
    <n v="1"/>
    <n v="1"/>
    <n v="217.66"/>
    <n v="0.63800000000000001"/>
    <n v="78209"/>
    <n v="82248"/>
    <n v="49897.34"/>
    <n v="2576.8800000000047"/>
    <n v="16817.759999999998"/>
    <n v="0.16020000000000001"/>
    <n v="0.15390000000000001"/>
    <n v="19119.87"/>
    <n v="874.57"/>
    <n v="134.6"/>
    <n v="1009.1700000000001"/>
    <n v="72603.259999999995"/>
  </r>
  <r>
    <x v="20"/>
    <s v="Burlington Edison"/>
    <n v="4412"/>
    <s v="Bay View Elementary"/>
    <s v="Yes"/>
    <n v="199.4"/>
    <n v="0"/>
    <n v="199.4"/>
    <n v="1"/>
    <n v="1"/>
    <n v="199.4"/>
    <n v="0.58499999999999996"/>
    <n v="78209"/>
    <n v="82248"/>
    <n v="45752.27"/>
    <n v="2362.8100000000049"/>
    <n v="16817.759999999998"/>
    <n v="0.16020000000000001"/>
    <n v="0.15390000000000001"/>
    <n v="17531.54"/>
    <n v="801.92"/>
    <n v="123.42"/>
    <n v="925.33999999999992"/>
    <n v="66571.959999999992"/>
  </r>
  <r>
    <x v="20"/>
    <s v="Burlington Edison"/>
    <n v="2362"/>
    <s v="Burlington Edison High School"/>
    <s v="Yes"/>
    <n v="69.759999999999991"/>
    <n v="0"/>
    <n v="69.759999999999991"/>
    <n v="1"/>
    <n v="1"/>
    <n v="69.759999999999991"/>
    <n v="0.20499999999999999"/>
    <n v="78209"/>
    <n v="82248"/>
    <n v="16032.85"/>
    <n v="827.98999999999978"/>
    <n v="16817.759999999998"/>
    <n v="0.16020000000000001"/>
    <n v="0.15390000000000001"/>
    <n v="6143.53"/>
    <n v="281.01"/>
    <n v="43.25"/>
    <n v="324.26"/>
    <n v="23328.63"/>
  </r>
  <r>
    <x v="20"/>
    <s v="Burlington Edison"/>
    <n v="1928"/>
    <s v="Burlington-Edison Alternative School"/>
    <s v="Yes"/>
    <n v="414.3"/>
    <n v="0"/>
    <n v="414.3"/>
    <n v="1.1200000000000001"/>
    <n v="1.1200000000000001"/>
    <n v="414.3"/>
    <n v="1.2150000000000001"/>
    <n v="78209"/>
    <n v="82248"/>
    <n v="106426.81"/>
    <n v="5496.2700000000041"/>
    <n v="16817.759999999998"/>
    <n v="0.16020000000000001"/>
    <n v="0.15390000000000001"/>
    <n v="38329.03"/>
    <n v="1865.38"/>
    <n v="287.08"/>
    <n v="2152.46"/>
    <n v="152404.56999999998"/>
  </r>
  <r>
    <x v="20"/>
    <s v="Burlington Edison"/>
    <n v="2379"/>
    <s v="Edison Elementary - Burlington/Edison"/>
    <s v="No"/>
    <n v="491.6"/>
    <n v="0"/>
    <n v="0"/>
    <n v="1.1200000000000001"/>
    <n v="1.1200000000000001"/>
    <n v="0"/>
    <n v="0"/>
    <n v="78209"/>
    <n v="82248"/>
    <n v="0"/>
    <n v="0"/>
    <n v="16817.759999999998"/>
    <n v="0.16020000000000001"/>
    <n v="0.15390000000000001"/>
    <n v="0"/>
    <n v="0"/>
    <n v="0"/>
    <n v="0"/>
    <n v="0"/>
  </r>
  <r>
    <x v="20"/>
    <s v="Burlington Edison"/>
    <n v="5767"/>
    <s v="Lucille Umbarger Middle School"/>
    <s v="Yes"/>
    <n v="966.32999999999993"/>
    <n v="0"/>
    <n v="966.32999999999993"/>
    <n v="1.1200000000000001"/>
    <n v="1.1200000000000001"/>
    <n v="966.32999999999993"/>
    <n v="2.835"/>
    <n v="78209"/>
    <n v="82248"/>
    <n v="248329.22"/>
    <n v="12824.630000000005"/>
    <n v="16817.759999999998"/>
    <n v="0.16020000000000001"/>
    <n v="0.15390000000000001"/>
    <n v="89434.4"/>
    <n v="4352.5600000000004"/>
    <n v="669.86"/>
    <n v="5022.42"/>
    <n v="355610.67"/>
  </r>
  <r>
    <x v="20"/>
    <s v="Burlington Edison"/>
    <n v="5768"/>
    <s v="West View Early Learning and Community Center"/>
    <s v="Yes"/>
    <n v="88.57"/>
    <n v="0"/>
    <n v="88.57"/>
    <n v="1.1200000000000001"/>
    <n v="1.1200000000000001"/>
    <n v="88.57"/>
    <n v="0.26"/>
    <n v="78209"/>
    <n v="82248"/>
    <n v="22774.46"/>
    <n v="1176.1599999999999"/>
    <n v="16817.759999999998"/>
    <n v="0.16020000000000001"/>
    <n v="0.15390000000000001"/>
    <n v="8202.1"/>
    <n v="399.18"/>
    <n v="61.43"/>
    <n v="460.61"/>
    <n v="32613.329999999998"/>
  </r>
  <r>
    <x v="20"/>
    <s v="Burlington Edison"/>
    <n v="5525"/>
    <s v="Open Doors"/>
    <s v="No"/>
    <n v="377.63"/>
    <n v="0"/>
    <n v="0"/>
    <n v="1.1200000000000001"/>
    <n v="1.1200000000000001"/>
    <n v="0"/>
    <n v="0"/>
    <n v="78209"/>
    <n v="82248"/>
    <n v="0"/>
    <n v="0"/>
    <n v="16817.759999999998"/>
    <n v="0.16020000000000001"/>
    <n v="0.15390000000000001"/>
    <n v="0"/>
    <n v="0"/>
    <n v="0"/>
    <n v="0"/>
    <n v="0"/>
  </r>
  <r>
    <x v="21"/>
    <s v="Camas"/>
    <n v="5769"/>
    <s v="Camas Connect Academy"/>
    <s v="Yes"/>
    <n v="718.45"/>
    <n v="0"/>
    <n v="718.45"/>
    <n v="1.1200000000000001"/>
    <n v="1.1200000000000001"/>
    <n v="718.45"/>
    <n v="2.1070000000000002"/>
    <n v="78209"/>
    <n v="82248"/>
    <n v="184560.73"/>
    <n v="9531.3899999999849"/>
    <n v="16817.759999999998"/>
    <n v="0.16020000000000001"/>
    <n v="0.15390000000000001"/>
    <n v="66468.53"/>
    <n v="3234.87"/>
    <n v="497.85"/>
    <n v="3732.72"/>
    <n v="264293.37"/>
  </r>
  <r>
    <x v="21"/>
    <s v="Camas"/>
    <n v="4567"/>
    <s v="Camas High School"/>
    <s v="Yes"/>
    <n v="6.8"/>
    <n v="0"/>
    <n v="6.8"/>
    <n v="1.1200000000000001"/>
    <n v="1.1200000000000001"/>
    <n v="6.8"/>
    <n v="0.02"/>
    <n v="78209"/>
    <n v="82248"/>
    <n v="1751.88"/>
    <n v="90.479999999999791"/>
    <n v="16817.759999999998"/>
    <n v="0.16020000000000001"/>
    <n v="0.15390000000000001"/>
    <n v="630.92999999999995"/>
    <n v="30.71"/>
    <n v="4.7300000000000004"/>
    <n v="35.44"/>
    <n v="2508.73"/>
  </r>
  <r>
    <x v="21"/>
    <s v="Camas"/>
    <n v="5532"/>
    <s v="Camas School District Open Doors"/>
    <s v="Yes"/>
    <n v="28.3"/>
    <n v="0"/>
    <n v="28.3"/>
    <n v="1.1200000000000001"/>
    <n v="1.1200000000000001"/>
    <n v="28.3"/>
    <n v="8.3000000000000004E-2"/>
    <n v="78209"/>
    <n v="82248"/>
    <n v="7270.31"/>
    <n v="375.46000000000004"/>
    <n v="16817.759999999998"/>
    <n v="0.16020000000000001"/>
    <n v="0.15390000000000001"/>
    <n v="2618.36"/>
    <n v="127.43"/>
    <n v="19.61"/>
    <n v="147.04000000000002"/>
    <n v="10411.170000000002"/>
  </r>
  <r>
    <x v="21"/>
    <s v="Camas"/>
    <n v="5533"/>
    <s v="Discovery High School"/>
    <s v="No"/>
    <n v="111.11"/>
    <n v="0"/>
    <n v="0"/>
    <n v="1.06"/>
    <n v="1.1000000000000001"/>
    <n v="0"/>
    <n v="0"/>
    <n v="78209"/>
    <n v="82248"/>
    <n v="0"/>
    <n v="0"/>
    <n v="16817.759999999998"/>
    <n v="0.16020000000000001"/>
    <n v="0.15390000000000001"/>
    <n v="0"/>
    <n v="0"/>
    <n v="0"/>
    <n v="0"/>
    <n v="0"/>
  </r>
  <r>
    <x v="21"/>
    <s v="Camas"/>
    <n v="4182"/>
    <s v="Dorothy Fox"/>
    <s v="No"/>
    <n v="1999.9099999999999"/>
    <n v="0"/>
    <n v="0"/>
    <n v="1.06"/>
    <n v="1.1000000000000001"/>
    <n v="0"/>
    <n v="0"/>
    <n v="78209"/>
    <n v="82248"/>
    <n v="0"/>
    <n v="0"/>
    <n v="16817.759999999998"/>
    <n v="0.16020000000000001"/>
    <n v="0.15390000000000001"/>
    <n v="0"/>
    <n v="0"/>
    <n v="0"/>
    <n v="0"/>
    <n v="0"/>
  </r>
  <r>
    <x v="21"/>
    <s v="Camas"/>
    <n v="5158"/>
    <s v="Grass Valley Elementary"/>
    <s v="No"/>
    <n v="12.1"/>
    <n v="0"/>
    <n v="0"/>
    <n v="1.06"/>
    <n v="1.1000000000000001"/>
    <n v="0"/>
    <n v="0"/>
    <n v="78209"/>
    <n v="82248"/>
    <n v="0"/>
    <n v="0"/>
    <n v="16817.759999999998"/>
    <n v="0.16020000000000001"/>
    <n v="0.15390000000000001"/>
    <n v="0"/>
    <n v="0"/>
    <n v="0"/>
    <n v="0"/>
    <n v="0"/>
  </r>
  <r>
    <x v="21"/>
    <s v="Camas"/>
    <n v="5104"/>
    <s v="Hayes Freedom High School"/>
    <s v="No"/>
    <n v="225.88"/>
    <n v="0"/>
    <n v="0"/>
    <n v="1.06"/>
    <n v="1.1000000000000001"/>
    <n v="0"/>
    <n v="0"/>
    <n v="78209"/>
    <n v="82248"/>
    <n v="0"/>
    <n v="0"/>
    <n v="16817.759999999998"/>
    <n v="0.16020000000000001"/>
    <n v="0.15390000000000001"/>
    <n v="0"/>
    <n v="0"/>
    <n v="0"/>
    <n v="0"/>
    <n v="0"/>
  </r>
  <r>
    <x v="21"/>
    <s v="Camas"/>
    <n v="2725"/>
    <s v="Helen Baller Elem"/>
    <s v="No"/>
    <n v="469.68"/>
    <n v="0"/>
    <n v="0"/>
    <n v="1.06"/>
    <n v="1.1000000000000001"/>
    <n v="0"/>
    <n v="0"/>
    <n v="78209"/>
    <n v="82248"/>
    <n v="0"/>
    <n v="0"/>
    <n v="16817.759999999998"/>
    <n v="0.16020000000000001"/>
    <n v="0.15390000000000001"/>
    <n v="0"/>
    <n v="0"/>
    <n v="0"/>
    <n v="0"/>
    <n v="0"/>
  </r>
  <r>
    <x v="21"/>
    <s v="Camas"/>
    <n v="3474"/>
    <s v="Lacamas Lake Elementary"/>
    <s v="No"/>
    <n v="501.38"/>
    <n v="0"/>
    <n v="0"/>
    <n v="1.06"/>
    <n v="1.1000000000000001"/>
    <n v="0"/>
    <n v="0"/>
    <n v="78209"/>
    <n v="82248"/>
    <n v="0"/>
    <n v="0"/>
    <n v="16817.759999999998"/>
    <n v="0.16020000000000001"/>
    <n v="0.15390000000000001"/>
    <n v="0"/>
    <n v="0"/>
    <n v="0"/>
    <n v="0"/>
    <n v="0"/>
  </r>
  <r>
    <x v="21"/>
    <s v="Camas"/>
    <n v="5054"/>
    <s v="Liberty Middle School"/>
    <s v="No"/>
    <n v="147.57"/>
    <n v="0"/>
    <n v="0"/>
    <n v="1.06"/>
    <n v="1.1000000000000001"/>
    <n v="0"/>
    <n v="0"/>
    <n v="78209"/>
    <n v="82248"/>
    <n v="0"/>
    <n v="0"/>
    <n v="16817.759999999998"/>
    <n v="0.16020000000000001"/>
    <n v="0.15390000000000001"/>
    <n v="0"/>
    <n v="0"/>
    <n v="0"/>
    <n v="0"/>
    <n v="0"/>
  </r>
  <r>
    <x v="21"/>
    <s v="Camas"/>
    <n v="5534"/>
    <s v="Odyssey Middle School"/>
    <s v="No"/>
    <n v="466"/>
    <n v="0"/>
    <n v="0"/>
    <n v="1.06"/>
    <n v="1.1000000000000001"/>
    <n v="0"/>
    <n v="0"/>
    <n v="78209"/>
    <n v="82248"/>
    <n v="0"/>
    <n v="0"/>
    <n v="16817.759999999998"/>
    <n v="0.16020000000000001"/>
    <n v="0.15390000000000001"/>
    <n v="0"/>
    <n v="0"/>
    <n v="0"/>
    <n v="0"/>
    <n v="0"/>
  </r>
  <r>
    <x v="21"/>
    <s v="Camas"/>
    <n v="4563"/>
    <s v="Prune Hill Elem"/>
    <s v="No"/>
    <n v="405.59"/>
    <n v="0"/>
    <n v="0"/>
    <n v="1.06"/>
    <n v="1.1000000000000001"/>
    <n v="0"/>
    <n v="0"/>
    <n v="78209"/>
    <n v="82248"/>
    <n v="0"/>
    <n v="0"/>
    <n v="16817.759999999998"/>
    <n v="0.16020000000000001"/>
    <n v="0.15390000000000001"/>
    <n v="0"/>
    <n v="0"/>
    <n v="0"/>
    <n v="0"/>
    <n v="0"/>
  </r>
  <r>
    <x v="21"/>
    <s v="Camas"/>
    <n v="4508"/>
    <s v="Skyridge Middle School"/>
    <s v="No"/>
    <n v="706.92"/>
    <n v="0"/>
    <n v="0"/>
    <n v="1.06"/>
    <n v="1.1000000000000001"/>
    <n v="0"/>
    <n v="0"/>
    <n v="78209"/>
    <n v="82248"/>
    <n v="0"/>
    <n v="0"/>
    <n v="16817.759999999998"/>
    <n v="0.16020000000000001"/>
    <n v="0.15390000000000001"/>
    <n v="0"/>
    <n v="0"/>
    <n v="0"/>
    <n v="0"/>
    <n v="0"/>
  </r>
  <r>
    <x v="21"/>
    <s v="Camas"/>
    <n v="5309"/>
    <s v="Woodburn Elementary"/>
    <s v="No"/>
    <n v="279.73"/>
    <n v="0"/>
    <n v="0"/>
    <n v="1.06"/>
    <n v="1.1000000000000001"/>
    <n v="0"/>
    <n v="0"/>
    <n v="78209"/>
    <n v="82248"/>
    <n v="0"/>
    <n v="0"/>
    <n v="16817.759999999998"/>
    <n v="0.16020000000000001"/>
    <n v="0.15390000000000001"/>
    <n v="0"/>
    <n v="0"/>
    <n v="0"/>
    <n v="0"/>
    <n v="0"/>
  </r>
  <r>
    <x v="22"/>
    <s v="Cape Flattery"/>
    <n v="3422"/>
    <s v="Clallam Bay High &amp; Elementary"/>
    <s v="No"/>
    <n v="427.52"/>
    <n v="0"/>
    <n v="0"/>
    <n v="1.06"/>
    <n v="1.1000000000000001"/>
    <n v="0"/>
    <n v="0"/>
    <n v="78209"/>
    <n v="82248"/>
    <n v="0"/>
    <n v="0"/>
    <n v="16817.759999999998"/>
    <n v="0.16020000000000001"/>
    <n v="0.15390000000000001"/>
    <n v="0"/>
    <n v="0"/>
    <n v="0"/>
    <n v="0"/>
    <n v="0"/>
  </r>
  <r>
    <x v="22"/>
    <s v="Cape Flattery"/>
    <n v="2594"/>
    <s v="Neah Bay Elementary School"/>
    <s v="No"/>
    <n v="743.65"/>
    <n v="0"/>
    <n v="0"/>
    <n v="1.06"/>
    <n v="1.1000000000000001"/>
    <n v="0"/>
    <n v="0"/>
    <n v="78209"/>
    <n v="82248"/>
    <n v="0"/>
    <n v="0"/>
    <n v="16817.759999999998"/>
    <n v="0.16020000000000001"/>
    <n v="0.15390000000000001"/>
    <n v="0"/>
    <n v="0"/>
    <n v="0"/>
    <n v="0"/>
    <n v="0"/>
  </r>
  <r>
    <x v="22"/>
    <s v="Cape Flattery"/>
    <n v="3145"/>
    <s v="Neah Bay Junior/ Senior High School"/>
    <s v="No"/>
    <n v="547.78"/>
    <n v="0"/>
    <n v="0"/>
    <n v="1.06"/>
    <n v="1.1000000000000001"/>
    <n v="0"/>
    <n v="0"/>
    <n v="78209"/>
    <n v="82248"/>
    <n v="0"/>
    <n v="0"/>
    <n v="16817.759999999998"/>
    <n v="0.16020000000000001"/>
    <n v="0.15390000000000001"/>
    <n v="0"/>
    <n v="0"/>
    <n v="0"/>
    <n v="0"/>
    <n v="0"/>
  </r>
  <r>
    <x v="23"/>
    <s v="Carbonado"/>
    <n v="2466"/>
    <s v="Carbonado Historical School 19"/>
    <s v="Yes"/>
    <n v="94.93"/>
    <n v="0"/>
    <n v="94.93"/>
    <n v="1"/>
    <n v="1"/>
    <n v="94.93"/>
    <n v="0.27800000000000002"/>
    <n v="78209"/>
    <n v="82248"/>
    <n v="21742.1"/>
    <n v="1122.8400000000001"/>
    <n v="16817.759999999998"/>
    <n v="0.16020000000000001"/>
    <n v="0.15390000000000001"/>
    <n v="8331.23"/>
    <n v="381.08"/>
    <n v="58.65"/>
    <n v="439.72999999999996"/>
    <n v="31635.899999999998"/>
  </r>
  <r>
    <x v="24"/>
    <s v="Cascade"/>
    <n v="2827"/>
    <s v="Alpine Lakes Elementary"/>
    <s v="Yes"/>
    <n v="185.2"/>
    <n v="0"/>
    <n v="185.2"/>
    <n v="1"/>
    <n v="1"/>
    <n v="185.2"/>
    <n v="0.54300000000000004"/>
    <n v="78209"/>
    <n v="82248"/>
    <n v="42467.49"/>
    <n v="2193.1700000000055"/>
    <n v="16817.759999999998"/>
    <n v="0.16020000000000001"/>
    <n v="0.15390000000000001"/>
    <n v="16272.86"/>
    <n v="744.34"/>
    <n v="114.55"/>
    <n v="858.89"/>
    <n v="61792.41"/>
  </r>
  <r>
    <x v="24"/>
    <s v="Cascade"/>
    <n v="4566"/>
    <s v="Beaver Valley School"/>
    <s v="Yes"/>
    <n v="196.73000000000002"/>
    <n v="0"/>
    <n v="196.73000000000002"/>
    <n v="1"/>
    <n v="1"/>
    <n v="196.73000000000002"/>
    <n v="0.57699999999999996"/>
    <n v="78209"/>
    <n v="82248"/>
    <n v="45126.59"/>
    <n v="2330.510000000002"/>
    <n v="16817.759999999998"/>
    <n v="0.16020000000000001"/>
    <n v="0.15390000000000001"/>
    <n v="17291.79"/>
    <n v="790.95"/>
    <n v="121.73"/>
    <n v="912.68000000000006"/>
    <n v="65661.569999999992"/>
  </r>
  <r>
    <x v="24"/>
    <s v="Cascade"/>
    <n v="3564"/>
    <s v="Cascade High School"/>
    <s v="No"/>
    <n v="168.9"/>
    <n v="0"/>
    <n v="0"/>
    <n v="1.06"/>
    <n v="1.06"/>
    <n v="0"/>
    <n v="0"/>
    <n v="78209"/>
    <n v="82248"/>
    <n v="0"/>
    <n v="0"/>
    <n v="16817.759999999998"/>
    <n v="0.16020000000000001"/>
    <n v="0.15390000000000001"/>
    <n v="0"/>
    <n v="0"/>
    <n v="0"/>
    <n v="0"/>
    <n v="0"/>
  </r>
  <r>
    <x v="24"/>
    <s v="Cascade"/>
    <n v="5418"/>
    <s v="Cascade Home-Link"/>
    <s v="No"/>
    <n v="257.85000000000002"/>
    <n v="0"/>
    <n v="0"/>
    <n v="1"/>
    <n v="1"/>
    <n v="0"/>
    <n v="0"/>
    <n v="78209"/>
    <n v="82248"/>
    <n v="0"/>
    <n v="0"/>
    <n v="16817.759999999998"/>
    <n v="0.16020000000000001"/>
    <n v="0.15390000000000001"/>
    <n v="0"/>
    <n v="0"/>
    <n v="0"/>
    <n v="0"/>
    <n v="0"/>
  </r>
  <r>
    <x v="24"/>
    <s v="Cascade"/>
    <n v="4403"/>
    <s v="Icicle River Middle School"/>
    <s v="No"/>
    <n v="27.5"/>
    <n v="0"/>
    <n v="0"/>
    <n v="1"/>
    <n v="1"/>
    <n v="0"/>
    <n v="0"/>
    <n v="78209"/>
    <n v="82248"/>
    <n v="0"/>
    <n v="0"/>
    <n v="16817.759999999998"/>
    <n v="0.16020000000000001"/>
    <n v="0.15390000000000001"/>
    <n v="0"/>
    <n v="0"/>
    <n v="0"/>
    <n v="0"/>
    <n v="0"/>
  </r>
  <r>
    <x v="24"/>
    <s v="Cascade"/>
    <n v="2760"/>
    <s v="Peshastin Dryden Elementary"/>
    <s v="No"/>
    <n v="375.63"/>
    <n v="0"/>
    <n v="0"/>
    <n v="1"/>
    <n v="1"/>
    <n v="0"/>
    <n v="0"/>
    <n v="78209"/>
    <n v="82248"/>
    <n v="0"/>
    <n v="0"/>
    <n v="16817.759999999998"/>
    <n v="0.16020000000000001"/>
    <n v="0.15390000000000001"/>
    <n v="0"/>
    <n v="0"/>
    <n v="0"/>
    <n v="0"/>
    <n v="0"/>
  </r>
  <r>
    <x v="25"/>
    <s v="Cashmere"/>
    <n v="3268"/>
    <s v="CASHMERE HIGH SCHOOL"/>
    <s v="No"/>
    <n v="37.42"/>
    <n v="0"/>
    <n v="0"/>
    <n v="1"/>
    <n v="1"/>
    <n v="0"/>
    <n v="0"/>
    <n v="78209"/>
    <n v="82248"/>
    <n v="0"/>
    <n v="0"/>
    <n v="16817.759999999998"/>
    <n v="0.16020000000000001"/>
    <n v="0.15390000000000001"/>
    <n v="0"/>
    <n v="0"/>
    <n v="0"/>
    <n v="0"/>
    <n v="0"/>
  </r>
  <r>
    <x v="25"/>
    <s v="Cashmere"/>
    <n v="2315"/>
    <s v="CASHMERE MIDDLE SCHOOL"/>
    <s v="No"/>
    <n v="268.85000000000002"/>
    <n v="0"/>
    <n v="0"/>
    <n v="1"/>
    <n v="1"/>
    <n v="0"/>
    <n v="0"/>
    <n v="78209"/>
    <n v="82248"/>
    <n v="0"/>
    <n v="0"/>
    <n v="16817.759999999998"/>
    <n v="0.16020000000000001"/>
    <n v="0.15390000000000001"/>
    <n v="0"/>
    <n v="0"/>
    <n v="0"/>
    <n v="0"/>
    <n v="0"/>
  </r>
  <r>
    <x v="25"/>
    <s v="Cashmere"/>
    <n v="2787"/>
    <s v="VALE ELEMENTARY SCHOOL"/>
    <s v="No"/>
    <n v="0"/>
    <n v="0"/>
    <n v="0"/>
    <n v="1"/>
    <n v="1"/>
    <n v="0"/>
    <n v="0"/>
    <n v="78209"/>
    <n v="82248"/>
    <n v="0"/>
    <n v="0"/>
    <n v="16817.759999999998"/>
    <n v="0.16020000000000001"/>
    <n v="0.15390000000000001"/>
    <n v="0"/>
    <n v="0"/>
    <n v="0"/>
    <n v="0"/>
    <n v="0"/>
  </r>
  <r>
    <x v="26"/>
    <s v="Castle Rock"/>
    <n v="2762"/>
    <s v="Castle Rock Elementary"/>
    <s v="No"/>
    <n v="239.07999999999998"/>
    <n v="0"/>
    <n v="0"/>
    <n v="1"/>
    <n v="1"/>
    <n v="0"/>
    <n v="0"/>
    <n v="78209"/>
    <n v="82248"/>
    <n v="0"/>
    <n v="0"/>
    <n v="16817.759999999998"/>
    <n v="0.16020000000000001"/>
    <n v="0.15390000000000001"/>
    <n v="0"/>
    <n v="0"/>
    <n v="0"/>
    <n v="0"/>
    <n v="0"/>
  </r>
  <r>
    <x v="26"/>
    <s v="Castle Rock"/>
    <n v="2281"/>
    <s v="Castle Rock High School"/>
    <s v="No"/>
    <n v="535.17999999999995"/>
    <n v="0"/>
    <n v="0"/>
    <n v="1"/>
    <n v="1.04"/>
    <n v="0"/>
    <n v="0"/>
    <n v="78209"/>
    <n v="82248"/>
    <n v="0"/>
    <n v="0"/>
    <n v="16817.759999999998"/>
    <n v="0.16020000000000001"/>
    <n v="0.15390000000000001"/>
    <n v="0"/>
    <n v="0"/>
    <n v="0"/>
    <n v="0"/>
    <n v="0"/>
  </r>
  <r>
    <x v="26"/>
    <s v="Castle Rock"/>
    <n v="3969"/>
    <s v="Castle Rock Middle School"/>
    <s v="No"/>
    <n v="474.71"/>
    <n v="0"/>
    <n v="0"/>
    <n v="1"/>
    <n v="1.04"/>
    <n v="0"/>
    <n v="0"/>
    <n v="78209"/>
    <n v="82248"/>
    <n v="0"/>
    <n v="0"/>
    <n v="16817.759999999998"/>
    <n v="0.16020000000000001"/>
    <n v="0.15390000000000001"/>
    <n v="0"/>
    <n v="0"/>
    <n v="0"/>
    <n v="0"/>
    <n v="0"/>
  </r>
  <r>
    <x v="26"/>
    <s v="Castle Rock"/>
    <n v="5666"/>
    <s v="Rocket Virtual Academy"/>
    <s v="No"/>
    <n v="567.25"/>
    <n v="0"/>
    <n v="0"/>
    <n v="1"/>
    <n v="1.04"/>
    <n v="0"/>
    <n v="0"/>
    <n v="78209"/>
    <n v="82248"/>
    <n v="0"/>
    <n v="0"/>
    <n v="16817.759999999998"/>
    <n v="0.16020000000000001"/>
    <n v="0.15390000000000001"/>
    <n v="0"/>
    <n v="0"/>
    <n v="0"/>
    <n v="0"/>
    <n v="0"/>
  </r>
  <r>
    <x v="27"/>
    <s v="Catalyst Charter"/>
    <n v="5607"/>
    <s v="Catalyst Public Schools"/>
    <s v="Yes"/>
    <n v="630.23"/>
    <n v="0"/>
    <n v="630.23"/>
    <n v="1"/>
    <n v="1"/>
    <n v="630.23"/>
    <n v="1.849"/>
    <n v="78209"/>
    <n v="82248"/>
    <n v="144608.44"/>
    <n v="7468.109999999986"/>
    <n v="16817.759999999998"/>
    <n v="0.16020000000000001"/>
    <n v="0.15390000000000001"/>
    <n v="55411.65"/>
    <n v="2534.61"/>
    <n v="390.08"/>
    <n v="2924.69"/>
    <n v="210412.88999999998"/>
  </r>
  <r>
    <x v="28"/>
    <s v="Centerville"/>
    <n v="2251"/>
    <s v="Centerville Elementary"/>
    <s v="No"/>
    <n v="445.02"/>
    <n v="0"/>
    <n v="0"/>
    <n v="1"/>
    <n v="1"/>
    <n v="0"/>
    <n v="0"/>
    <n v="78209"/>
    <n v="82248"/>
    <n v="0"/>
    <n v="0"/>
    <n v="16817.759999999998"/>
    <n v="0.16020000000000001"/>
    <n v="0.15390000000000001"/>
    <n v="0"/>
    <n v="0"/>
    <n v="0"/>
    <n v="0"/>
    <n v="0"/>
  </r>
  <r>
    <x v="29"/>
    <s v="Central Kitsap"/>
    <n v="5472"/>
    <s v="Barker Creek Community School"/>
    <s v="Yes"/>
    <n v="287.94"/>
    <n v="0"/>
    <n v="287.94"/>
    <n v="1"/>
    <n v="1"/>
    <n v="287.94"/>
    <n v="0.84499999999999997"/>
    <n v="78209"/>
    <n v="82248"/>
    <n v="66086.61"/>
    <n v="3412.9499999999971"/>
    <n v="16817.759999999998"/>
    <n v="0.16020000000000001"/>
    <n v="0.15390000000000001"/>
    <n v="25323.34"/>
    <n v="1158.33"/>
    <n v="178.27"/>
    <n v="1336.6"/>
    <n v="96159.5"/>
  </r>
  <r>
    <x v="29"/>
    <s v="Central Kitsap"/>
    <n v="2994"/>
    <s v="Brownsville Elementary"/>
    <s v="Yes"/>
    <n v="18.2"/>
    <n v="0"/>
    <n v="18.2"/>
    <n v="1"/>
    <n v="1"/>
    <n v="18.2"/>
    <n v="5.2999999999999999E-2"/>
    <n v="78209"/>
    <n v="82248"/>
    <n v="4145.08"/>
    <n v="214.0600000000004"/>
    <n v="16817.759999999998"/>
    <n v="0.16020000000000001"/>
    <n v="0.15390000000000001"/>
    <n v="1588.33"/>
    <n v="72.650000000000006"/>
    <n v="11.18"/>
    <n v="83.830000000000013"/>
    <n v="6031.3"/>
  </r>
  <r>
    <x v="29"/>
    <s v="Central Kitsap"/>
    <n v="2615"/>
    <s v="Central Kitsap High School"/>
    <s v="No"/>
    <n v="518.89"/>
    <n v="0"/>
    <n v="0"/>
    <n v="1.18"/>
    <n v="1.18"/>
    <n v="0"/>
    <n v="0"/>
    <n v="78209"/>
    <n v="82248"/>
    <n v="0"/>
    <n v="0"/>
    <n v="16817.759999999998"/>
    <n v="0.16020000000000001"/>
    <n v="0.15390000000000001"/>
    <n v="0"/>
    <n v="0"/>
    <n v="0"/>
    <n v="0"/>
    <n v="0"/>
  </r>
  <r>
    <x v="29"/>
    <s v="Central Kitsap"/>
    <n v="3237"/>
    <s v="Central Kitsap Middle School"/>
    <s v="No"/>
    <n v="92.9"/>
    <n v="0"/>
    <n v="0"/>
    <n v="1"/>
    <n v="1"/>
    <n v="0"/>
    <n v="0"/>
    <n v="78209"/>
    <n v="82248"/>
    <n v="0"/>
    <n v="0"/>
    <n v="16817.759999999998"/>
    <n v="0.16020000000000001"/>
    <n v="0.15390000000000001"/>
    <n v="0"/>
    <n v="0"/>
    <n v="0"/>
    <n v="0"/>
    <n v="0"/>
  </r>
  <r>
    <x v="29"/>
    <s v="Central Kitsap"/>
    <n v="4016"/>
    <s v="Clear Creek Elementary School"/>
    <s v="No"/>
    <n v="527.25"/>
    <n v="0"/>
    <n v="0"/>
    <n v="1.18"/>
    <n v="1.22"/>
    <n v="0"/>
    <n v="0"/>
    <n v="78209"/>
    <n v="82248"/>
    <n v="0"/>
    <n v="0"/>
    <n v="16817.759999999998"/>
    <n v="0.16020000000000001"/>
    <n v="0.15390000000000001"/>
    <n v="0"/>
    <n v="0"/>
    <n v="0"/>
    <n v="0"/>
    <n v="0"/>
  </r>
  <r>
    <x v="29"/>
    <s v="Central Kitsap"/>
    <n v="4014"/>
    <s v="Cottonwood Elementary School"/>
    <s v="No"/>
    <n v="441.1"/>
    <n v="0"/>
    <n v="0"/>
    <n v="1.18"/>
    <n v="1.22"/>
    <n v="0"/>
    <n v="0"/>
    <n v="78209"/>
    <n v="82248"/>
    <n v="0"/>
    <n v="0"/>
    <n v="16817.759999999998"/>
    <n v="0.16020000000000001"/>
    <n v="0.15390000000000001"/>
    <n v="0"/>
    <n v="0"/>
    <n v="0"/>
    <n v="0"/>
    <n v="0"/>
  </r>
  <r>
    <x v="29"/>
    <s v="Central Kitsap"/>
    <n v="4341"/>
    <s v="Cougar Valley Elementary"/>
    <s v="No"/>
    <n v="1448.01"/>
    <n v="0"/>
    <n v="0"/>
    <n v="1.18"/>
    <n v="1.22"/>
    <n v="0"/>
    <n v="0"/>
    <n v="78209"/>
    <n v="82248"/>
    <n v="0"/>
    <n v="0"/>
    <n v="16817.759999999998"/>
    <n v="0.16020000000000001"/>
    <n v="0.15390000000000001"/>
    <n v="0"/>
    <n v="0"/>
    <n v="0"/>
    <n v="0"/>
    <n v="0"/>
  </r>
  <r>
    <x v="29"/>
    <s v="Central Kitsap"/>
    <n v="4444"/>
    <s v="Emerald Heights Elementary"/>
    <s v="No"/>
    <n v="591"/>
    <n v="0"/>
    <n v="0"/>
    <n v="1.18"/>
    <n v="1.22"/>
    <n v="0"/>
    <n v="0"/>
    <n v="78209"/>
    <n v="82248"/>
    <n v="0"/>
    <n v="0"/>
    <n v="16817.759999999998"/>
    <n v="0.16020000000000001"/>
    <n v="0.15390000000000001"/>
    <n v="0"/>
    <n v="0"/>
    <n v="0"/>
    <n v="0"/>
    <n v="0"/>
  </r>
  <r>
    <x v="29"/>
    <s v="Central Kitsap"/>
    <n v="4015"/>
    <s v="Esquire Hills Elementary"/>
    <s v="No"/>
    <n v="429.1"/>
    <n v="0"/>
    <n v="0"/>
    <n v="1.18"/>
    <n v="1.22"/>
    <n v="0"/>
    <n v="0"/>
    <n v="78209"/>
    <n v="82248"/>
    <n v="0"/>
    <n v="0"/>
    <n v="16817.759999999998"/>
    <n v="0.16020000000000001"/>
    <n v="0.15390000000000001"/>
    <n v="0"/>
    <n v="0"/>
    <n v="0"/>
    <n v="0"/>
    <n v="0"/>
  </r>
  <r>
    <x v="29"/>
    <s v="Central Kitsap"/>
    <n v="3791"/>
    <s v="Fairview Middle School"/>
    <s v="No"/>
    <n v="357.7"/>
    <n v="0"/>
    <n v="0"/>
    <n v="1.18"/>
    <n v="1.22"/>
    <n v="0"/>
    <n v="0"/>
    <n v="78209"/>
    <n v="82248"/>
    <n v="0"/>
    <n v="0"/>
    <n v="16817.759999999998"/>
    <n v="0.16020000000000001"/>
    <n v="0.15390000000000001"/>
    <n v="0"/>
    <n v="0"/>
    <n v="0"/>
    <n v="0"/>
    <n v="0"/>
  </r>
  <r>
    <x v="29"/>
    <s v="Central Kitsap"/>
    <n v="4393"/>
    <s v="Green Mountain Elementary"/>
    <s v="No"/>
    <n v="365.40000000000003"/>
    <n v="0"/>
    <n v="0"/>
    <n v="1.18"/>
    <n v="1.22"/>
    <n v="0"/>
    <n v="0"/>
    <n v="78209"/>
    <n v="82248"/>
    <n v="0"/>
    <n v="0"/>
    <n v="16817.759999999998"/>
    <n v="0.16020000000000001"/>
    <n v="0.15390000000000001"/>
    <n v="0"/>
    <n v="0"/>
    <n v="0"/>
    <n v="0"/>
    <n v="0"/>
  </r>
  <r>
    <x v="29"/>
    <s v="Central Kitsap"/>
    <n v="3594"/>
    <s v="John D. Bud Hawk Elementary at Jackson Park"/>
    <s v="No"/>
    <n v="433.4"/>
    <n v="0"/>
    <n v="0"/>
    <n v="1.18"/>
    <n v="1.22"/>
    <n v="0"/>
    <n v="0"/>
    <n v="78209"/>
    <n v="82248"/>
    <n v="0"/>
    <n v="0"/>
    <n v="16817.759999999998"/>
    <n v="0.16020000000000001"/>
    <n v="0.15390000000000001"/>
    <n v="0"/>
    <n v="0"/>
    <n v="0"/>
    <n v="0"/>
    <n v="0"/>
  </r>
  <r>
    <x v="29"/>
    <s v="Central Kitsap"/>
    <n v="4509"/>
    <s v="Klahowya Secondary"/>
    <s v="Yes"/>
    <n v="292.10000000000002"/>
    <n v="0"/>
    <n v="292.10000000000002"/>
    <n v="1.18"/>
    <n v="1.22"/>
    <n v="292.10000000000002"/>
    <n v="0.85699999999999998"/>
    <n v="78209"/>
    <n v="82248"/>
    <n v="79089.63"/>
    <n v="6903.9400000000023"/>
    <n v="16817.759999999998"/>
    <n v="0.16020000000000001"/>
    <n v="0.15390000000000001"/>
    <n v="28145.5"/>
    <n v="1433.23"/>
    <n v="220.57"/>
    <n v="1653.8"/>
    <n v="115792.87000000001"/>
  </r>
  <r>
    <x v="29"/>
    <s v="Central Kitsap"/>
    <n v="4100"/>
    <s v="Olympic High School"/>
    <s v="Yes"/>
    <n v="625.1"/>
    <n v="0"/>
    <n v="625.1"/>
    <n v="1.18"/>
    <n v="1.22"/>
    <n v="625.1"/>
    <n v="1.8340000000000001"/>
    <n v="78209"/>
    <n v="82248"/>
    <n v="169253.66"/>
    <n v="14774.600000000006"/>
    <n v="16817.759999999998"/>
    <n v="0.16020000000000001"/>
    <n v="0.15390000000000001"/>
    <n v="60232.02"/>
    <n v="3067.14"/>
    <n v="472.03"/>
    <n v="3539.17"/>
    <n v="247799.45"/>
  </r>
  <r>
    <x v="29"/>
    <s v="Central Kitsap"/>
    <n v="4527"/>
    <s v="Pinecrest Elementary"/>
    <s v="No"/>
    <n v="335.2"/>
    <n v="0"/>
    <n v="0"/>
    <n v="1.18"/>
    <n v="1.22"/>
    <n v="0"/>
    <n v="0"/>
    <n v="78209"/>
    <n v="82248"/>
    <n v="0"/>
    <n v="0"/>
    <n v="16817.759999999998"/>
    <n v="0.16020000000000001"/>
    <n v="0.15390000000000001"/>
    <n v="0"/>
    <n v="0"/>
    <n v="0"/>
    <n v="0"/>
    <n v="0"/>
  </r>
  <r>
    <x v="29"/>
    <s v="Central Kitsap"/>
    <n v="4249"/>
    <s v="Ridgetop Middle School"/>
    <s v="No"/>
    <n v="435.8"/>
    <n v="0"/>
    <n v="0"/>
    <n v="1.18"/>
    <n v="1.22"/>
    <n v="0"/>
    <n v="0"/>
    <n v="78209"/>
    <n v="82248"/>
    <n v="0"/>
    <n v="0"/>
    <n v="16817.759999999998"/>
    <n v="0.16020000000000001"/>
    <n v="0.15390000000000001"/>
    <n v="0"/>
    <n v="0"/>
    <n v="0"/>
    <n v="0"/>
    <n v="0"/>
  </r>
  <r>
    <x v="29"/>
    <s v="Central Kitsap"/>
    <n v="4372"/>
    <s v="Silver Ridge Elementary"/>
    <s v="No"/>
    <n v="1014.12"/>
    <n v="0"/>
    <n v="0"/>
    <n v="1.18"/>
    <n v="1.22"/>
    <n v="0"/>
    <n v="0"/>
    <n v="78209"/>
    <n v="82248"/>
    <n v="0"/>
    <n v="0"/>
    <n v="16817.759999999998"/>
    <n v="0.16020000000000001"/>
    <n v="0.15390000000000001"/>
    <n v="0"/>
    <n v="0"/>
    <n v="0"/>
    <n v="0"/>
    <n v="0"/>
  </r>
  <r>
    <x v="29"/>
    <s v="Central Kitsap"/>
    <n v="4101"/>
    <s v="Silverdale Elementary"/>
    <s v="No"/>
    <n v="1179.1599999999999"/>
    <n v="0"/>
    <n v="0"/>
    <n v="1.18"/>
    <n v="1.22"/>
    <n v="0"/>
    <n v="0"/>
    <n v="78209"/>
    <n v="82248"/>
    <n v="0"/>
    <n v="0"/>
    <n v="16817.759999999998"/>
    <n v="0.16020000000000001"/>
    <n v="0.15390000000000001"/>
    <n v="0"/>
    <n v="0"/>
    <n v="0"/>
    <n v="0"/>
    <n v="0"/>
  </r>
  <r>
    <x v="29"/>
    <s v="Central Kitsap"/>
    <n v="4135"/>
    <s v="Woodlands Elementary"/>
    <s v="No"/>
    <n v="396.2"/>
    <n v="0"/>
    <n v="0"/>
    <n v="1.18"/>
    <n v="1.22"/>
    <n v="0"/>
    <n v="0"/>
    <n v="78209"/>
    <n v="82248"/>
    <n v="0"/>
    <n v="0"/>
    <n v="16817.759999999998"/>
    <n v="0.16020000000000001"/>
    <n v="0.15390000000000001"/>
    <n v="0"/>
    <n v="0"/>
    <n v="0"/>
    <n v="0"/>
    <n v="0"/>
  </r>
  <r>
    <x v="30"/>
    <s v="Central Valley"/>
    <n v="3259"/>
    <s v="Adams Elementary"/>
    <s v="No"/>
    <n v="823.07"/>
    <n v="0"/>
    <n v="0"/>
    <n v="1.18"/>
    <n v="1.22"/>
    <n v="0"/>
    <n v="0"/>
    <n v="78209"/>
    <n v="82248"/>
    <n v="0"/>
    <n v="0"/>
    <n v="16817.759999999998"/>
    <n v="0.16020000000000001"/>
    <n v="0.15390000000000001"/>
    <n v="0"/>
    <n v="0"/>
    <n v="0"/>
    <n v="0"/>
    <n v="0"/>
  </r>
  <r>
    <x v="30"/>
    <s v="Central Valley"/>
    <n v="3260"/>
    <s v="Bowdish Middle School"/>
    <s v="No"/>
    <n v="412.5"/>
    <n v="0"/>
    <n v="0"/>
    <n v="1.18"/>
    <n v="1.22"/>
    <n v="0"/>
    <n v="0"/>
    <n v="78209"/>
    <n v="82248"/>
    <n v="0"/>
    <n v="0"/>
    <n v="16817.759999999998"/>
    <n v="0.16020000000000001"/>
    <n v="0.15390000000000001"/>
    <n v="0"/>
    <n v="0"/>
    <n v="0"/>
    <n v="0"/>
    <n v="0"/>
  </r>
  <r>
    <x v="30"/>
    <s v="Central Valley"/>
    <n v="2892"/>
    <s v="Broadway Elementary"/>
    <s v="No"/>
    <n v="431.7"/>
    <n v="0"/>
    <n v="0"/>
    <n v="1.18"/>
    <n v="1.22"/>
    <n v="0"/>
    <n v="0"/>
    <n v="78209"/>
    <n v="82248"/>
    <n v="0"/>
    <n v="0"/>
    <n v="16817.759999999998"/>
    <n v="0.16020000000000001"/>
    <n v="0.15390000000000001"/>
    <n v="0"/>
    <n v="0"/>
    <n v="0"/>
    <n v="0"/>
    <n v="0"/>
  </r>
  <r>
    <x v="30"/>
    <s v="Central Valley"/>
    <n v="3065"/>
    <s v="Central Valley High School"/>
    <s v="Yes"/>
    <n v="361.51"/>
    <n v="0"/>
    <n v="361.51"/>
    <n v="1.18"/>
    <n v="1.22"/>
    <n v="361.51"/>
    <n v="1.06"/>
    <n v="78209"/>
    <n v="82248"/>
    <n v="97823.82"/>
    <n v="8539.2899999999936"/>
    <n v="16817.759999999998"/>
    <n v="0.16020000000000001"/>
    <n v="0.15390000000000001"/>
    <n v="34812.400000000001"/>
    <n v="1772.72"/>
    <n v="272.82"/>
    <n v="2045.54"/>
    <n v="143221.05000000002"/>
  </r>
  <r>
    <x v="30"/>
    <s v="Central Valley"/>
    <n v="5667"/>
    <s v="Central Valley Virtual Integrated Parent Partnership"/>
    <s v="Yes"/>
    <n v="360.64"/>
    <n v="0"/>
    <n v="360.64"/>
    <n v="1"/>
    <n v="1.04"/>
    <n v="360.64"/>
    <n v="1.0580000000000001"/>
    <n v="78209"/>
    <n v="82248"/>
    <n v="82745.119999999995"/>
    <n v="7754"/>
    <n v="16817.759999999998"/>
    <n v="0.16020000000000001"/>
    <n v="0.15390000000000001"/>
    <n v="32242.3"/>
    <n v="1508.32"/>
    <n v="232.13"/>
    <n v="1740.4499999999998"/>
    <n v="124481.87"/>
  </r>
  <r>
    <x v="30"/>
    <s v="Central Valley"/>
    <n v="5764"/>
    <s v="Central Valley Virtual Learning High School"/>
    <s v="Yes"/>
    <n v="378.47"/>
    <n v="0"/>
    <n v="378.47"/>
    <n v="1"/>
    <n v="1.04"/>
    <n v="378.47"/>
    <n v="1.1100000000000001"/>
    <n v="78209"/>
    <n v="82248"/>
    <n v="86811.99"/>
    <n v="8135.0999999999913"/>
    <n v="16817.759999999998"/>
    <n v="0.16020000000000001"/>
    <n v="0.15390000000000001"/>
    <n v="33826.99"/>
    <n v="1582.45"/>
    <n v="243.54"/>
    <n v="1825.99"/>
    <n v="130600.07"/>
  </r>
  <r>
    <x v="30"/>
    <s v="Central Valley"/>
    <n v="3929"/>
    <s v="Chester Elementary School"/>
    <s v="Yes"/>
    <n v="276.2"/>
    <n v="0"/>
    <n v="276.2"/>
    <n v="1"/>
    <n v="1.04"/>
    <n v="276.2"/>
    <n v="0.81"/>
    <n v="78209"/>
    <n v="82248"/>
    <n v="63349.29"/>
    <n v="5936.43"/>
    <n v="16817.759999999998"/>
    <n v="0.16020000000000001"/>
    <n v="0.15390000000000001"/>
    <n v="24684.560000000001"/>
    <n v="1154.76"/>
    <n v="177.72"/>
    <n v="1332.48"/>
    <n v="95302.76"/>
  </r>
  <r>
    <x v="30"/>
    <s v="Central Valley"/>
    <n v="5328"/>
    <s v="CVSD Open Doors Programs"/>
    <s v="No"/>
    <n v="1255.32"/>
    <n v="0"/>
    <n v="0"/>
    <n v="1"/>
    <n v="1.04"/>
    <n v="0"/>
    <n v="0"/>
    <n v="78209"/>
    <n v="82248"/>
    <n v="0"/>
    <n v="0"/>
    <n v="16817.759999999998"/>
    <n v="0.16020000000000001"/>
    <n v="0.15390000000000001"/>
    <n v="0"/>
    <n v="0"/>
    <n v="0"/>
    <n v="0"/>
    <n v="0"/>
  </r>
  <r>
    <x v="30"/>
    <s v="Central Valley"/>
    <n v="3890"/>
    <s v="Evergreen Middle School"/>
    <s v="Yes"/>
    <n v="183.66"/>
    <n v="0"/>
    <n v="183.66"/>
    <n v="1"/>
    <n v="1.04"/>
    <n v="183.66"/>
    <n v="0.53900000000000003"/>
    <n v="78209"/>
    <n v="82248"/>
    <n v="42154.65"/>
    <n v="3950.2900000000009"/>
    <n v="16817.759999999998"/>
    <n v="0.16020000000000001"/>
    <n v="0.15390000000000001"/>
    <n v="16425.900000000001"/>
    <n v="768.42"/>
    <n v="118.26"/>
    <n v="886.68"/>
    <n v="63417.520000000004"/>
  </r>
  <r>
    <x v="30"/>
    <s v="Central Valley"/>
    <n v="2157"/>
    <s v="Greenacres Elementary"/>
    <s v="Yes"/>
    <n v="346.3"/>
    <n v="0"/>
    <n v="346.3"/>
    <n v="1"/>
    <n v="1.04"/>
    <n v="346.3"/>
    <n v="1.016"/>
    <n v="78209"/>
    <n v="82248"/>
    <n v="79460.34"/>
    <n v="7446.1900000000023"/>
    <n v="16817.759999999998"/>
    <n v="0.16020000000000001"/>
    <n v="0.15390000000000001"/>
    <n v="30962.36"/>
    <n v="1448.44"/>
    <n v="222.91"/>
    <n v="1671.3500000000001"/>
    <n v="119540.24"/>
  </r>
  <r>
    <x v="30"/>
    <s v="Central Valley"/>
    <n v="3573"/>
    <s v="Greenacres Middle School"/>
    <s v="No"/>
    <n v="406.43"/>
    <n v="0"/>
    <n v="0"/>
    <n v="1"/>
    <n v="1.04"/>
    <n v="0"/>
    <n v="0"/>
    <n v="78209"/>
    <n v="82248"/>
    <n v="0"/>
    <n v="0"/>
    <n v="16817.759999999998"/>
    <n v="0.16020000000000001"/>
    <n v="0.15390000000000001"/>
    <n v="0"/>
    <n v="0"/>
    <n v="0"/>
    <n v="0"/>
    <n v="0"/>
  </r>
  <r>
    <x v="30"/>
    <s v="Central Valley"/>
    <n v="4185"/>
    <s v="Horizon Middle School"/>
    <s v="No"/>
    <n v="125.5"/>
    <n v="0"/>
    <n v="0"/>
    <n v="1"/>
    <n v="1.04"/>
    <n v="0"/>
    <n v="0"/>
    <n v="78209"/>
    <n v="82248"/>
    <n v="0"/>
    <n v="0"/>
    <n v="16817.759999999998"/>
    <n v="0.16020000000000001"/>
    <n v="0.15390000000000001"/>
    <n v="0"/>
    <n v="0"/>
    <n v="0"/>
    <n v="0"/>
    <n v="0"/>
  </r>
  <r>
    <x v="30"/>
    <s v="Central Valley"/>
    <n v="5507"/>
    <s v="Liberty Creek Elementary School"/>
    <s v="No"/>
    <n v="623.73"/>
    <n v="0"/>
    <n v="0"/>
    <n v="1"/>
    <n v="1.04"/>
    <n v="0"/>
    <n v="0"/>
    <n v="78209"/>
    <n v="82248"/>
    <n v="0"/>
    <n v="0"/>
    <n v="16817.759999999998"/>
    <n v="0.16020000000000001"/>
    <n v="0.15390000000000001"/>
    <n v="0"/>
    <n v="0"/>
    <n v="0"/>
    <n v="0"/>
    <n v="0"/>
  </r>
  <r>
    <x v="30"/>
    <s v="Central Valley"/>
    <n v="4529"/>
    <s v="Liberty Lake Elementary"/>
    <s v="Yes"/>
    <n v="601.91"/>
    <n v="0"/>
    <n v="601.91"/>
    <n v="1"/>
    <n v="1.04"/>
    <n v="601.91"/>
    <n v="1.766"/>
    <n v="78209"/>
    <n v="82248"/>
    <n v="138117.09"/>
    <n v="12942.880000000005"/>
    <n v="16817.759999999998"/>
    <n v="0.16020000000000001"/>
    <n v="0.15390000000000001"/>
    <n v="53818.43"/>
    <n v="2517.67"/>
    <n v="387.47"/>
    <n v="2905.1400000000003"/>
    <n v="207783.54"/>
  </r>
  <r>
    <x v="30"/>
    <s v="Central Valley"/>
    <n v="3127"/>
    <s v="McDonald Elementary School"/>
    <s v="No"/>
    <n v="565.65"/>
    <n v="0"/>
    <n v="0"/>
    <n v="1"/>
    <n v="1.04"/>
    <n v="0"/>
    <n v="0"/>
    <n v="78209"/>
    <n v="82248"/>
    <n v="0"/>
    <n v="0"/>
    <n v="16817.759999999998"/>
    <n v="0.16020000000000001"/>
    <n v="0.15390000000000001"/>
    <n v="0"/>
    <n v="0"/>
    <n v="0"/>
    <n v="0"/>
    <n v="0"/>
  </r>
  <r>
    <x v="30"/>
    <s v="Central Valley"/>
    <n v="3918"/>
    <s v="Mica Peak High School"/>
    <s v="No"/>
    <n v="499.05"/>
    <n v="0"/>
    <n v="0"/>
    <n v="1"/>
    <n v="1.04"/>
    <n v="0"/>
    <n v="0"/>
    <n v="78209"/>
    <n v="82248"/>
    <n v="0"/>
    <n v="0"/>
    <n v="16817.759999999998"/>
    <n v="0.16020000000000001"/>
    <n v="0.15390000000000001"/>
    <n v="0"/>
    <n v="0"/>
    <n v="0"/>
    <n v="0"/>
    <n v="0"/>
  </r>
  <r>
    <x v="30"/>
    <s v="Central Valley"/>
    <n v="2776"/>
    <s v="North Pines Middle School"/>
    <s v="No"/>
    <n v="444.43"/>
    <n v="0"/>
    <n v="0"/>
    <n v="1"/>
    <n v="1.04"/>
    <n v="0"/>
    <n v="0"/>
    <n v="78209"/>
    <n v="82248"/>
    <n v="0"/>
    <n v="0"/>
    <n v="16817.759999999998"/>
    <n v="0.16020000000000001"/>
    <n v="0.15390000000000001"/>
    <n v="0"/>
    <n v="0"/>
    <n v="0"/>
    <n v="0"/>
    <n v="0"/>
  </r>
  <r>
    <x v="30"/>
    <s v="Central Valley"/>
    <n v="2113"/>
    <s v="Opportunity Elementary"/>
    <s v="No"/>
    <n v="550.32000000000005"/>
    <n v="0"/>
    <n v="0"/>
    <n v="1"/>
    <n v="1.04"/>
    <n v="0"/>
    <n v="0"/>
    <n v="78209"/>
    <n v="82248"/>
    <n v="0"/>
    <n v="0"/>
    <n v="16817.759999999998"/>
    <n v="0.16020000000000001"/>
    <n v="0.15390000000000001"/>
    <n v="0"/>
    <n v="0"/>
    <n v="0"/>
    <n v="0"/>
    <n v="0"/>
  </r>
  <r>
    <x v="30"/>
    <s v="Central Valley"/>
    <n v="4098"/>
    <s v="Ponderosa Elementary"/>
    <s v="Yes"/>
    <n v="270.66000000000003"/>
    <n v="0"/>
    <n v="270.66000000000003"/>
    <n v="1"/>
    <n v="1.04"/>
    <n v="270.66000000000003"/>
    <n v="0.79400000000000004"/>
    <n v="78209"/>
    <n v="82248"/>
    <n v="62097.95"/>
    <n v="5819.1600000000035"/>
    <n v="16817.759999999998"/>
    <n v="0.16020000000000001"/>
    <n v="0.15390000000000001"/>
    <n v="24196.959999999999"/>
    <n v="1131.95"/>
    <n v="174.21"/>
    <n v="1306.1600000000001"/>
    <n v="93420.23000000001"/>
  </r>
  <r>
    <x v="30"/>
    <s v="Central Valley"/>
    <n v="2953"/>
    <s v="Progress Elementary School"/>
    <s v="Yes"/>
    <n v="104.7"/>
    <n v="0"/>
    <n v="104.7"/>
    <n v="1"/>
    <n v="1.04"/>
    <n v="104.7"/>
    <n v="0.307"/>
    <n v="78209"/>
    <n v="82248"/>
    <n v="24010.16"/>
    <n v="2249.9799999999996"/>
    <n v="16817.759999999998"/>
    <n v="0.16020000000000001"/>
    <n v="0.15390000000000001"/>
    <n v="9355.75"/>
    <n v="437.67"/>
    <n v="67.36"/>
    <n v="505.03000000000003"/>
    <n v="36120.92"/>
  </r>
  <r>
    <x v="30"/>
    <s v="Central Valley"/>
    <n v="5660"/>
    <s v="Ridgeline High School"/>
    <s v="Yes"/>
    <n v="511.72"/>
    <n v="0"/>
    <n v="511.72"/>
    <n v="1"/>
    <n v="1.04"/>
    <n v="511.72"/>
    <n v="1.5009999999999999"/>
    <n v="78209"/>
    <n v="82248"/>
    <n v="117391.71"/>
    <n v="11000.709999999992"/>
    <n v="16817.759999999998"/>
    <n v="0.16020000000000001"/>
    <n v="0.15390000000000001"/>
    <n v="45742.62"/>
    <n v="2139.87"/>
    <n v="329.33"/>
    <n v="2469.1999999999998"/>
    <n v="176604.24000000002"/>
  </r>
  <r>
    <x v="30"/>
    <s v="Central Valley"/>
    <n v="5541"/>
    <s v="Riverbend Elementary School"/>
    <s v="Yes"/>
    <n v="601.01"/>
    <n v="0"/>
    <n v="601.01"/>
    <n v="1"/>
    <n v="1.04"/>
    <n v="601.01"/>
    <n v="1.7629999999999999"/>
    <n v="78209"/>
    <n v="82248"/>
    <n v="137882.47"/>
    <n v="12920.880000000005"/>
    <n v="16817.759999999998"/>
    <n v="0.16020000000000001"/>
    <n v="0.15390000000000001"/>
    <n v="53727.01"/>
    <n v="2513.39"/>
    <n v="386.81"/>
    <n v="2900.2"/>
    <n v="207430.56000000003"/>
  </r>
  <r>
    <x v="30"/>
    <s v="Central Valley"/>
    <n v="5003"/>
    <s v="School to Life"/>
    <s v="No"/>
    <n v="345.02"/>
    <n v="0"/>
    <n v="0"/>
    <n v="1"/>
    <n v="1.04"/>
    <n v="0"/>
    <n v="0"/>
    <n v="78209"/>
    <n v="82248"/>
    <n v="0"/>
    <n v="0"/>
    <n v="16817.759999999998"/>
    <n v="0.16020000000000001"/>
    <n v="0.15390000000000001"/>
    <n v="0"/>
    <n v="0"/>
    <n v="0"/>
    <n v="0"/>
    <n v="0"/>
  </r>
  <r>
    <x v="30"/>
    <s v="Central Valley"/>
    <n v="5552"/>
    <s v="Selkirk Middle School"/>
    <s v="Yes"/>
    <n v="207"/>
    <n v="0"/>
    <n v="207"/>
    <n v="1"/>
    <n v="1.04"/>
    <n v="207"/>
    <n v="0.60699999999999998"/>
    <n v="78209"/>
    <n v="82248"/>
    <n v="47472.86"/>
    <n v="4448.6599999999962"/>
    <n v="16817.759999999998"/>
    <n v="0.16020000000000001"/>
    <n v="0.15390000000000001"/>
    <n v="18498.18"/>
    <n v="865.36"/>
    <n v="133.18"/>
    <n v="998.54"/>
    <n v="71418.240000000005"/>
  </r>
  <r>
    <x v="30"/>
    <s v="Central Valley"/>
    <n v="5278"/>
    <s v="Skills Center at Spokane Valley Tech"/>
    <s v="No"/>
    <n v="1431.9"/>
    <n v="0"/>
    <n v="0"/>
    <n v="1"/>
    <n v="1.04"/>
    <n v="0"/>
    <n v="0"/>
    <n v="78209"/>
    <n v="82248"/>
    <n v="0"/>
    <n v="0"/>
    <n v="16817.759999999998"/>
    <n v="0.16020000000000001"/>
    <n v="0.15390000000000001"/>
    <n v="0"/>
    <n v="0"/>
    <n v="0"/>
    <n v="0"/>
    <n v="0"/>
  </r>
  <r>
    <x v="30"/>
    <s v="Central Valley"/>
    <n v="3307"/>
    <s v="South Pines Elementary"/>
    <s v="No"/>
    <n v="597.17999999999995"/>
    <n v="0"/>
    <n v="0"/>
    <n v="1"/>
    <n v="1.04"/>
    <n v="0"/>
    <n v="0"/>
    <n v="78209"/>
    <n v="82248"/>
    <n v="0"/>
    <n v="0"/>
    <n v="16817.759999999998"/>
    <n v="0.16020000000000001"/>
    <n v="0.15390000000000001"/>
    <n v="0"/>
    <n v="0"/>
    <n v="0"/>
    <n v="0"/>
    <n v="0"/>
  </r>
  <r>
    <x v="30"/>
    <s v="Central Valley"/>
    <n v="5542"/>
    <s v="Spokane Valley Tech"/>
    <s v="Yes"/>
    <n v="47.8"/>
    <n v="0"/>
    <n v="47.8"/>
    <n v="1"/>
    <n v="1.04"/>
    <n v="47.8"/>
    <n v="0.14000000000000001"/>
    <n v="78209"/>
    <n v="82248"/>
    <n v="10949.26"/>
    <n v="1026.0499999999993"/>
    <n v="16817.759999999998"/>
    <n v="0.16020000000000001"/>
    <n v="0.15390000000000001"/>
    <n v="4266.47"/>
    <n v="199.59"/>
    <n v="30.72"/>
    <n v="230.31"/>
    <n v="16472.09"/>
  </r>
  <r>
    <x v="30"/>
    <s v="Central Valley"/>
    <n v="3465"/>
    <s v="Summit School"/>
    <s v="No"/>
    <n v="584.73"/>
    <n v="0"/>
    <n v="0"/>
    <n v="1"/>
    <n v="1.04"/>
    <n v="0"/>
    <n v="0"/>
    <n v="78209"/>
    <n v="82248"/>
    <n v="0"/>
    <n v="0"/>
    <n v="16817.759999999998"/>
    <n v="0.16020000000000001"/>
    <n v="0.15390000000000001"/>
    <n v="0"/>
    <n v="0"/>
    <n v="0"/>
    <n v="0"/>
    <n v="0"/>
  </r>
  <r>
    <x v="30"/>
    <s v="Central Valley"/>
    <n v="4160"/>
    <s v="Sunrise Elementary"/>
    <s v="Yes"/>
    <n v="257.75"/>
    <n v="0"/>
    <n v="257.75"/>
    <n v="1"/>
    <n v="1.04"/>
    <n v="257.75"/>
    <n v="0.75600000000000001"/>
    <n v="78209"/>
    <n v="82248"/>
    <n v="59126"/>
    <n v="5540.6699999999983"/>
    <n v="16817.759999999998"/>
    <n v="0.16020000000000001"/>
    <n v="0.15390000000000001"/>
    <n v="23038.92"/>
    <n v="1077.78"/>
    <n v="165.87"/>
    <n v="1243.6500000000001"/>
    <n v="88949.239999999991"/>
  </r>
  <r>
    <x v="30"/>
    <s v="Central Valley"/>
    <n v="3064"/>
    <s v="University Elementary School"/>
    <s v="No"/>
    <n v="62.21"/>
    <n v="0"/>
    <n v="0"/>
    <n v="1"/>
    <n v="1.04"/>
    <n v="0"/>
    <n v="0"/>
    <n v="78209"/>
    <n v="82248"/>
    <n v="0"/>
    <n v="0"/>
    <n v="16817.759999999998"/>
    <n v="0.16020000000000001"/>
    <n v="0.15390000000000001"/>
    <n v="0"/>
    <n v="0"/>
    <n v="0"/>
    <n v="0"/>
    <n v="0"/>
  </r>
  <r>
    <x v="30"/>
    <s v="Central Valley"/>
    <n v="3415"/>
    <s v="University High School"/>
    <s v="No"/>
    <n v="139.94999999999999"/>
    <n v="0"/>
    <n v="0"/>
    <n v="1"/>
    <n v="1.04"/>
    <n v="0"/>
    <n v="0"/>
    <n v="78209"/>
    <n v="82248"/>
    <n v="0"/>
    <n v="0"/>
    <n v="16817.759999999998"/>
    <n v="0.16020000000000001"/>
    <n v="0.15390000000000001"/>
    <n v="0"/>
    <n v="0"/>
    <n v="0"/>
    <n v="0"/>
    <n v="0"/>
  </r>
  <r>
    <x v="31"/>
    <s v="Centralia"/>
    <n v="2166"/>
    <s v="Centralia High School"/>
    <s v="No"/>
    <n v="367.3"/>
    <n v="0"/>
    <n v="0"/>
    <n v="1"/>
    <n v="1.04"/>
    <n v="0"/>
    <n v="0"/>
    <n v="78209"/>
    <n v="82248"/>
    <n v="0"/>
    <n v="0"/>
    <n v="16817.759999999998"/>
    <n v="0.16020000000000001"/>
    <n v="0.15390000000000001"/>
    <n v="0"/>
    <n v="0"/>
    <n v="0"/>
    <n v="0"/>
    <n v="0"/>
  </r>
  <r>
    <x v="31"/>
    <s v="Centralia"/>
    <n v="3240"/>
    <s v="Centralia Middle School"/>
    <s v="No"/>
    <n v="608.41"/>
    <n v="0"/>
    <n v="0"/>
    <n v="1"/>
    <n v="1.04"/>
    <n v="0"/>
    <n v="0"/>
    <n v="78209"/>
    <n v="82248"/>
    <n v="0"/>
    <n v="0"/>
    <n v="16817.759999999998"/>
    <n v="0.16020000000000001"/>
    <n v="0.15390000000000001"/>
    <n v="0"/>
    <n v="0"/>
    <n v="0"/>
    <n v="0"/>
    <n v="0"/>
  </r>
  <r>
    <x v="31"/>
    <s v="Centralia"/>
    <n v="2244"/>
    <s v="Edison Elementary"/>
    <s v="Yes"/>
    <n v="259.7"/>
    <n v="0"/>
    <n v="259.7"/>
    <n v="1"/>
    <n v="1.04"/>
    <n v="259.7"/>
    <n v="0.76200000000000001"/>
    <n v="78209"/>
    <n v="82248"/>
    <n v="59595.26"/>
    <n v="5584.6399999999994"/>
    <n v="16817.759999999998"/>
    <n v="0.16020000000000001"/>
    <n v="0.15390000000000001"/>
    <n v="23221.77"/>
    <n v="1086.33"/>
    <n v="167.19"/>
    <n v="1253.52"/>
    <n v="89655.19"/>
  </r>
  <r>
    <x v="31"/>
    <s v="Centralia"/>
    <n v="2704"/>
    <s v="Fords Prairie Elementary"/>
    <s v="No"/>
    <n v="1271.25"/>
    <n v="0"/>
    <n v="0"/>
    <n v="1"/>
    <n v="1.04"/>
    <n v="0"/>
    <n v="0"/>
    <n v="78209"/>
    <n v="82248"/>
    <n v="0"/>
    <n v="0"/>
    <n v="16817.759999999998"/>
    <n v="0.16020000000000001"/>
    <n v="0.15390000000000001"/>
    <n v="0"/>
    <n v="0"/>
    <n v="0"/>
    <n v="0"/>
    <n v="0"/>
  </r>
  <r>
    <x v="31"/>
    <s v="Centralia"/>
    <n v="5359"/>
    <s v="Futurus High School"/>
    <s v="Yes"/>
    <n v="962.54000000000008"/>
    <n v="0"/>
    <n v="962.54000000000008"/>
    <n v="1"/>
    <n v="1"/>
    <n v="962.54000000000008"/>
    <n v="2.823"/>
    <n v="78209"/>
    <n v="82248"/>
    <n v="220784.01"/>
    <n v="11402.089999999997"/>
    <n v="16817.759999999998"/>
    <n v="0.16020000000000001"/>
    <n v="0.15390000000000001"/>
    <n v="84600.92"/>
    <n v="3869.77"/>
    <n v="595.55999999999995"/>
    <n v="4465.33"/>
    <n v="321252.35000000003"/>
  </r>
  <r>
    <x v="31"/>
    <s v="Centralia"/>
    <n v="3172"/>
    <s v="Jefferson Lincoln Elementary"/>
    <s v="Yes"/>
    <n v="484.57"/>
    <n v="0"/>
    <n v="484.57"/>
    <n v="1"/>
    <n v="1"/>
    <n v="484.57"/>
    <n v="1.421"/>
    <n v="78209"/>
    <n v="82248"/>
    <n v="111134.99"/>
    <n v="5739.4199999999983"/>
    <n v="16817.759999999998"/>
    <n v="0.16020000000000001"/>
    <n v="0.15390000000000001"/>
    <n v="42585.16"/>
    <n v="1947.91"/>
    <n v="299.77999999999997"/>
    <n v="2247.69"/>
    <n v="161707.26"/>
  </r>
  <r>
    <x v="31"/>
    <s v="Centralia"/>
    <n v="2291"/>
    <s v="Oakview Elementary School"/>
    <s v="Yes"/>
    <n v="320.55"/>
    <n v="0"/>
    <n v="320.55"/>
    <n v="1"/>
    <n v="1"/>
    <n v="320.55"/>
    <n v="0.94"/>
    <n v="78209"/>
    <n v="82248"/>
    <n v="73516.460000000006"/>
    <n v="3796.6599999999889"/>
    <n v="16817.759999999998"/>
    <n v="0.16020000000000001"/>
    <n v="0.15390000000000001"/>
    <n v="28170.34"/>
    <n v="1288.55"/>
    <n v="198.31"/>
    <n v="1486.86"/>
    <n v="106970.31999999999"/>
  </r>
  <r>
    <x v="31"/>
    <s v="Centralia"/>
    <n v="2768"/>
    <s v="Washington Elementary School"/>
    <s v="Yes"/>
    <n v="424.25"/>
    <n v="0"/>
    <n v="424.25"/>
    <n v="1"/>
    <n v="1"/>
    <n v="424.25"/>
    <n v="1.244"/>
    <n v="78209"/>
    <n v="82248"/>
    <n v="97292"/>
    <n v="5024.5099999999948"/>
    <n v="16817.759999999998"/>
    <n v="0.16020000000000001"/>
    <n v="0.15390000000000001"/>
    <n v="37280.74"/>
    <n v="1705.28"/>
    <n v="262.44"/>
    <n v="1967.72"/>
    <n v="141564.97"/>
  </r>
  <r>
    <x v="32"/>
    <s v="Chehalis"/>
    <n v="4311"/>
    <s v="Chehalis Middle School"/>
    <s v="Yes"/>
    <n v="95.839999999999989"/>
    <n v="0"/>
    <n v="95.839999999999989"/>
    <n v="1"/>
    <n v="1"/>
    <n v="95.839999999999989"/>
    <n v="0.28100000000000003"/>
    <n v="78209"/>
    <n v="82248"/>
    <n v="21976.73"/>
    <n v="1134.9599999999991"/>
    <n v="16817.759999999998"/>
    <n v="0.16020000000000001"/>
    <n v="0.15390000000000001"/>
    <n v="8421.1299999999992"/>
    <n v="385.19"/>
    <n v="59.28"/>
    <n v="444.47"/>
    <n v="31977.29"/>
  </r>
  <r>
    <x v="32"/>
    <s v="Chehalis"/>
    <n v="5509"/>
    <s v="James W Lintott Elementary School"/>
    <s v="Yes"/>
    <n v="342.61"/>
    <n v="0"/>
    <n v="342.61"/>
    <n v="1"/>
    <n v="1"/>
    <n v="342.61"/>
    <n v="1.0049999999999999"/>
    <n v="78209"/>
    <n v="82248"/>
    <n v="78600.05"/>
    <n v="4059.1900000000023"/>
    <n v="16817.759999999998"/>
    <n v="0.16020000000000001"/>
    <n v="0.15390000000000001"/>
    <n v="30118.29"/>
    <n v="1377.65"/>
    <n v="212.02"/>
    <n v="1589.67"/>
    <n v="114367.2"/>
  </r>
  <r>
    <x v="32"/>
    <s v="Chehalis"/>
    <n v="5369"/>
    <s v="Lewis County Alternative School"/>
    <s v="Yes"/>
    <n v="316.5"/>
    <n v="0"/>
    <n v="316.5"/>
    <n v="1"/>
    <n v="1"/>
    <n v="316.5"/>
    <n v="0.92800000000000005"/>
    <n v="78209"/>
    <n v="82248"/>
    <n v="72577.95"/>
    <n v="3748.1900000000023"/>
    <n v="16817.759999999998"/>
    <n v="0.16020000000000001"/>
    <n v="0.15390000000000001"/>
    <n v="27810.720000000001"/>
    <n v="1272.0999999999999"/>
    <n v="195.78"/>
    <n v="1467.8799999999999"/>
    <n v="105604.74"/>
  </r>
  <r>
    <x v="32"/>
    <s v="Chehalis"/>
    <n v="5510"/>
    <s v="Orin C Smith Elementary School"/>
    <s v="Yes"/>
    <n v="300.45999999999998"/>
    <n v="0"/>
    <n v="300.45999999999998"/>
    <n v="1"/>
    <n v="1"/>
    <n v="300.45999999999998"/>
    <n v="0.88100000000000001"/>
    <n v="78209"/>
    <n v="82248"/>
    <n v="68902.13"/>
    <n v="3558.3600000000006"/>
    <n v="16817.759999999998"/>
    <n v="0.16020000000000001"/>
    <n v="0.15390000000000001"/>
    <n v="26402.2"/>
    <n v="1207.67"/>
    <n v="185.86"/>
    <n v="1393.5300000000002"/>
    <n v="100256.22"/>
  </r>
  <r>
    <x v="32"/>
    <s v="Chehalis"/>
    <n v="2799"/>
    <s v="W F West High School"/>
    <s v="No"/>
    <n v="695.3"/>
    <n v="0"/>
    <n v="0"/>
    <n v="1"/>
    <n v="1.04"/>
    <n v="0"/>
    <n v="0"/>
    <n v="78209"/>
    <n v="82248"/>
    <n v="0"/>
    <n v="0"/>
    <n v="16817.759999999998"/>
    <n v="0.16020000000000001"/>
    <n v="0.15390000000000001"/>
    <n v="0"/>
    <n v="0"/>
    <n v="0"/>
    <n v="0"/>
    <n v="0"/>
  </r>
  <r>
    <x v="33"/>
    <s v="Cheney"/>
    <n v="2954"/>
    <s v="Betz Elementary"/>
    <s v="Yes"/>
    <n v="564.88"/>
    <n v="0"/>
    <n v="564.88"/>
    <n v="1"/>
    <n v="1.04"/>
    <n v="564.88"/>
    <n v="1.657"/>
    <n v="78209"/>
    <n v="82248"/>
    <n v="129592.31"/>
    <n v="12144.01999999999"/>
    <n v="16817.759999999998"/>
    <n v="0.16020000000000001"/>
    <n v="0.15390000000000001"/>
    <n v="50496.68"/>
    <n v="2362.27"/>
    <n v="363.55"/>
    <n v="2725.82"/>
    <n v="194958.83"/>
  </r>
  <r>
    <x v="33"/>
    <s v="Cheney"/>
    <n v="3610"/>
    <s v="Cheney High School"/>
    <s v="Yes"/>
    <n v="28.08"/>
    <n v="0"/>
    <n v="28.08"/>
    <n v="1"/>
    <n v="1.04"/>
    <n v="28.08"/>
    <n v="8.2000000000000003E-2"/>
    <n v="78209"/>
    <n v="82248"/>
    <n v="6413.14"/>
    <n v="600.96999999999935"/>
    <n v="16817.759999999998"/>
    <n v="0.16020000000000001"/>
    <n v="0.15390000000000001"/>
    <n v="2498.9299999999998"/>
    <n v="116.9"/>
    <n v="17.989999999999998"/>
    <n v="134.89000000000001"/>
    <n v="9647.9299999999985"/>
  </r>
  <r>
    <x v="33"/>
    <s v="Cheney"/>
    <n v="2447"/>
    <s v="Cheney Middle School"/>
    <s v="Yes"/>
    <n v="647.46"/>
    <n v="0"/>
    <n v="647.46"/>
    <n v="1"/>
    <n v="1.04"/>
    <n v="647.46"/>
    <n v="1.899"/>
    <n v="78209"/>
    <n v="82248"/>
    <n v="148518.89000000001"/>
    <n v="13917.619999999995"/>
    <n v="16817.759999999998"/>
    <n v="0.16020000000000001"/>
    <n v="0.15390000000000001"/>
    <n v="57871.57"/>
    <n v="2707.28"/>
    <n v="416.65"/>
    <n v="3123.9300000000003"/>
    <n v="223432.01"/>
  </r>
  <r>
    <x v="33"/>
    <s v="Cheney"/>
    <n v="5396"/>
    <s v="Cheney Open Doors"/>
    <s v="Yes"/>
    <n v="950.11"/>
    <n v="0"/>
    <n v="950.11"/>
    <n v="1"/>
    <n v="1.04"/>
    <n v="950.11"/>
    <n v="2.7869999999999999"/>
    <n v="78209"/>
    <n v="82248"/>
    <n v="217968.48"/>
    <n v="20425.699999999983"/>
    <n v="16817.759999999998"/>
    <n v="0.16020000000000001"/>
    <n v="0.15390000000000001"/>
    <n v="84933.16"/>
    <n v="3973.24"/>
    <n v="611.48"/>
    <n v="4584.7199999999993"/>
    <n v="327912.05999999994"/>
  </r>
  <r>
    <x v="33"/>
    <s v="Cheney"/>
    <n v="5035"/>
    <s v="HomeWorks"/>
    <s v="Yes"/>
    <n v="484.4"/>
    <n v="0"/>
    <n v="484.4"/>
    <n v="1"/>
    <n v="1"/>
    <n v="484.4"/>
    <n v="1.421"/>
    <n v="78209"/>
    <n v="82248"/>
    <n v="111134.99"/>
    <n v="5739.4199999999983"/>
    <n v="16817.759999999998"/>
    <n v="0.16020000000000001"/>
    <n v="0.15390000000000001"/>
    <n v="42585.16"/>
    <n v="1947.91"/>
    <n v="299.77999999999997"/>
    <n v="2247.69"/>
    <n v="161707.26"/>
  </r>
  <r>
    <x v="33"/>
    <s v="Cheney"/>
    <n v="5294"/>
    <s v="Phil Snowdon Elementary"/>
    <s v="No"/>
    <n v="0"/>
    <n v="0"/>
    <n v="0"/>
    <n v="1"/>
    <n v="1"/>
    <n v="0"/>
    <n v="0"/>
    <n v="78209"/>
    <n v="82248"/>
    <n v="0"/>
    <n v="0"/>
    <n v="16817.759999999998"/>
    <n v="0.16020000000000001"/>
    <n v="0.15390000000000001"/>
    <n v="0"/>
    <n v="0"/>
    <n v="0"/>
    <n v="0"/>
    <n v="0"/>
  </r>
  <r>
    <x v="33"/>
    <s v="Cheney"/>
    <n v="3761"/>
    <s v="Salnave Elementary"/>
    <s v="No"/>
    <n v="1469.1699999999998"/>
    <n v="0"/>
    <n v="0"/>
    <n v="1"/>
    <n v="1"/>
    <n v="0"/>
    <n v="0"/>
    <n v="78209"/>
    <n v="82248"/>
    <n v="0"/>
    <n v="0"/>
    <n v="16817.759999999998"/>
    <n v="0.16020000000000001"/>
    <n v="0.15390000000000001"/>
    <n v="0"/>
    <n v="0"/>
    <n v="0"/>
    <n v="0"/>
    <n v="0"/>
  </r>
  <r>
    <x v="33"/>
    <s v="Cheney"/>
    <n v="2814"/>
    <s v="Sunset Elementary"/>
    <s v="No"/>
    <n v="624.82000000000005"/>
    <n v="0"/>
    <n v="0"/>
    <n v="1"/>
    <n v="1"/>
    <n v="0"/>
    <n v="0"/>
    <n v="78209"/>
    <n v="82248"/>
    <n v="0"/>
    <n v="0"/>
    <n v="16817.759999999998"/>
    <n v="0.16020000000000001"/>
    <n v="0.15390000000000001"/>
    <n v="0"/>
    <n v="0"/>
    <n v="0"/>
    <n v="0"/>
    <n v="0"/>
  </r>
  <r>
    <x v="33"/>
    <s v="Cheney"/>
    <n v="1769"/>
    <s v="Three Springs High School"/>
    <s v="Yes"/>
    <n v="16.48"/>
    <n v="0"/>
    <n v="16.48"/>
    <n v="1"/>
    <n v="1"/>
    <n v="16.48"/>
    <n v="4.8000000000000001E-2"/>
    <n v="78209"/>
    <n v="82248"/>
    <n v="3754.03"/>
    <n v="193.86999999999989"/>
    <n v="16817.759999999998"/>
    <n v="0.16020000000000001"/>
    <n v="0.15390000000000001"/>
    <n v="1438.48"/>
    <n v="65.8"/>
    <n v="10.130000000000001"/>
    <n v="75.929999999999993"/>
    <n v="5462.31"/>
  </r>
  <r>
    <x v="33"/>
    <s v="Cheney"/>
    <n v="5269"/>
    <s v="Westwood Middle School"/>
    <s v="No"/>
    <n v="145.32"/>
    <n v="0"/>
    <n v="0"/>
    <n v="1"/>
    <n v="1"/>
    <n v="0"/>
    <n v="0"/>
    <n v="78209"/>
    <n v="82248"/>
    <n v="0"/>
    <n v="0"/>
    <n v="16817.759999999998"/>
    <n v="0.16020000000000001"/>
    <n v="0.15390000000000001"/>
    <n v="0"/>
    <n v="0"/>
    <n v="0"/>
    <n v="0"/>
    <n v="0"/>
  </r>
  <r>
    <x v="33"/>
    <s v="Cheney"/>
    <n v="5750"/>
    <s v="WIN Academy"/>
    <s v="No"/>
    <n v="478.08"/>
    <n v="0"/>
    <n v="0"/>
    <n v="1"/>
    <n v="1"/>
    <n v="0"/>
    <n v="0"/>
    <n v="78209"/>
    <n v="82248"/>
    <n v="0"/>
    <n v="0"/>
    <n v="16817.759999999998"/>
    <n v="0.16020000000000001"/>
    <n v="0.15390000000000001"/>
    <n v="0"/>
    <n v="0"/>
    <n v="0"/>
    <n v="0"/>
    <n v="0"/>
  </r>
  <r>
    <x v="33"/>
    <s v="Cheney"/>
    <n v="3309"/>
    <s v="Windsor Elementary"/>
    <s v="Yes"/>
    <n v="335.15"/>
    <n v="0"/>
    <n v="335.15"/>
    <n v="1"/>
    <n v="1"/>
    <n v="335.15"/>
    <n v="0.98299999999999998"/>
    <n v="78209"/>
    <n v="82248"/>
    <n v="76879.45"/>
    <n v="3970.3300000000017"/>
    <n v="16817.759999999998"/>
    <n v="0.16020000000000001"/>
    <n v="0.15390000000000001"/>
    <n v="29458.98"/>
    <n v="1347.5"/>
    <n v="207.38"/>
    <n v="1554.88"/>
    <n v="111863.64"/>
  </r>
  <r>
    <x v="34"/>
    <s v="Chewelah"/>
    <n v="5523"/>
    <s v="Chewelah Open Doors Reengagement Program"/>
    <s v="Yes"/>
    <n v="602.29999999999995"/>
    <n v="0"/>
    <n v="602.29999999999995"/>
    <n v="1"/>
    <n v="1"/>
    <n v="602.29999999999995"/>
    <n v="1.7669999999999999"/>
    <n v="78209"/>
    <n v="82248"/>
    <n v="138195.29999999999"/>
    <n v="7136.9200000000128"/>
    <n v="16817.759999999998"/>
    <n v="0.16020000000000001"/>
    <n v="0.15390000000000001"/>
    <n v="52954.239999999998"/>
    <n v="2422.1999999999998"/>
    <n v="372.78"/>
    <n v="2794.9799999999996"/>
    <n v="201081.44"/>
  </r>
  <r>
    <x v="34"/>
    <s v="Chewelah"/>
    <n v="2664"/>
    <s v="Gess Elementary"/>
    <s v="Yes"/>
    <n v="115.95"/>
    <n v="0"/>
    <n v="115.95"/>
    <n v="1"/>
    <n v="1"/>
    <n v="115.95"/>
    <n v="0.34"/>
    <n v="78209"/>
    <n v="82248"/>
    <n v="26591.06"/>
    <n v="1373.2599999999984"/>
    <n v="16817.759999999998"/>
    <n v="0.16020000000000001"/>
    <n v="0.15390000000000001"/>
    <n v="10189.27"/>
    <n v="466.07"/>
    <n v="71.73"/>
    <n v="537.79999999999995"/>
    <n v="38691.39"/>
  </r>
  <r>
    <x v="34"/>
    <s v="Chewelah"/>
    <n v="2404"/>
    <s v="Jenkins Junior/Senior High"/>
    <s v="Yes"/>
    <n v="621.88"/>
    <n v="0"/>
    <n v="621.88"/>
    <n v="1"/>
    <n v="1"/>
    <n v="621.88"/>
    <n v="1.8240000000000001"/>
    <n v="78209"/>
    <n v="82248"/>
    <n v="142653.22"/>
    <n v="7367.1300000000047"/>
    <n v="16817.759999999998"/>
    <n v="0.16020000000000001"/>
    <n v="0.15390000000000001"/>
    <n v="54662.44"/>
    <n v="2500.34"/>
    <n v="384.8"/>
    <n v="2885.1400000000003"/>
    <n v="207567.93000000002"/>
  </r>
  <r>
    <x v="34"/>
    <s v="Chewelah"/>
    <n v="1763"/>
    <s v="Quartzite Learning"/>
    <s v="Yes"/>
    <n v="71.56"/>
    <n v="0"/>
    <n v="71.56"/>
    <n v="1"/>
    <n v="1"/>
    <n v="71.56"/>
    <n v="0.21"/>
    <n v="78209"/>
    <n v="82248"/>
    <n v="16423.89"/>
    <n v="848.19000000000233"/>
    <n v="16817.759999999998"/>
    <n v="0.16020000000000001"/>
    <n v="0.15390000000000001"/>
    <n v="6293.37"/>
    <n v="287.87"/>
    <n v="44.3"/>
    <n v="332.17"/>
    <n v="23897.62"/>
  </r>
  <r>
    <x v="35"/>
    <s v="Chief Leschi Tribal"/>
    <n v="5549"/>
    <s v="Chief Leschi Schools"/>
    <s v="No"/>
    <n v="491.73"/>
    <n v="0"/>
    <n v="0"/>
    <n v="1"/>
    <n v="1"/>
    <n v="0"/>
    <n v="0"/>
    <n v="78209"/>
    <n v="82248"/>
    <n v="0"/>
    <n v="0"/>
    <n v="16817.759999999998"/>
    <n v="0.16020000000000001"/>
    <n v="0.15390000000000001"/>
    <n v="0"/>
    <n v="0"/>
    <n v="0"/>
    <n v="0"/>
    <n v="0"/>
  </r>
  <r>
    <x v="36"/>
    <s v="Chimacum"/>
    <n v="4552"/>
    <s v="Chimacum Creek Primary School"/>
    <s v="Yes"/>
    <n v="20.8"/>
    <n v="0"/>
    <n v="20.8"/>
    <n v="1"/>
    <n v="1"/>
    <n v="20.8"/>
    <n v="6.0999999999999999E-2"/>
    <n v="78209"/>
    <n v="82248"/>
    <n v="4770.75"/>
    <n v="246.38000000000011"/>
    <n v="16817.759999999998"/>
    <n v="0.16020000000000001"/>
    <n v="0.15390000000000001"/>
    <n v="1828.08"/>
    <n v="83.62"/>
    <n v="12.87"/>
    <n v="96.490000000000009"/>
    <n v="6941.7"/>
  </r>
  <r>
    <x v="36"/>
    <s v="Chimacum"/>
    <n v="2697"/>
    <s v="Chimacum Elementary School"/>
    <s v="Yes"/>
    <n v="299.03999999999996"/>
    <n v="0"/>
    <n v="299.03999999999996"/>
    <n v="1"/>
    <n v="1"/>
    <n v="299.03999999999996"/>
    <n v="0.877"/>
    <n v="78209"/>
    <n v="82248"/>
    <n v="68589.289999999994"/>
    <n v="3542.2100000000064"/>
    <n v="16817.759999999998"/>
    <n v="0.16020000000000001"/>
    <n v="0.15390000000000001"/>
    <n v="26282.33"/>
    <n v="1202.19"/>
    <n v="185.02"/>
    <n v="1387.21"/>
    <n v="99801.040000000008"/>
  </r>
  <r>
    <x v="36"/>
    <s v="Chimacum"/>
    <n v="3275"/>
    <s v="Chimacum Junior/Senior High School"/>
    <s v="Yes"/>
    <n v="309.81"/>
    <n v="0"/>
    <n v="309.81"/>
    <n v="1"/>
    <n v="1"/>
    <n v="309.81"/>
    <n v="0.90900000000000003"/>
    <n v="78209"/>
    <n v="82248"/>
    <n v="71091.98"/>
    <n v="3671.4499999999971"/>
    <n v="16817.759999999998"/>
    <n v="0.16020000000000001"/>
    <n v="0.15390000000000001"/>
    <n v="27241.32"/>
    <n v="1246.06"/>
    <n v="191.77"/>
    <n v="1437.83"/>
    <n v="103442.57999999999"/>
  </r>
  <r>
    <x v="36"/>
    <s v="Chimacum"/>
    <n v="1724"/>
    <s v="PI Program"/>
    <s v="Yes"/>
    <n v="109.07"/>
    <n v="0"/>
    <n v="109.07"/>
    <n v="1"/>
    <n v="1"/>
    <n v="109.07"/>
    <n v="0.32"/>
    <n v="78209"/>
    <n v="82248"/>
    <n v="25026.880000000001"/>
    <n v="1292.4799999999996"/>
    <n v="16817.759999999998"/>
    <n v="0.16020000000000001"/>
    <n v="0.15390000000000001"/>
    <n v="9589.9"/>
    <n v="438.66"/>
    <n v="67.510000000000005"/>
    <n v="506.17"/>
    <n v="36415.429999999993"/>
  </r>
  <r>
    <x v="37"/>
    <s v="Clarkston"/>
    <n v="2299"/>
    <s v="Charles Francis Adams High School"/>
    <s v="Yes"/>
    <n v="676.97"/>
    <n v="0"/>
    <n v="676.97"/>
    <n v="1.1200000000000001"/>
    <n v="1.1200000000000001"/>
    <n v="676.97"/>
    <n v="1.986"/>
    <n v="78209"/>
    <n v="82248"/>
    <n v="173961.84"/>
    <n v="8984.0299999999988"/>
    <n v="16817.759999999998"/>
    <n v="0.16020000000000001"/>
    <n v="0.15390000000000001"/>
    <n v="62651.4"/>
    <n v="3049.1"/>
    <n v="469.26"/>
    <n v="3518.3599999999997"/>
    <n v="249115.62999999998"/>
  </r>
  <r>
    <x v="37"/>
    <s v="Clarkston"/>
    <n v="5644"/>
    <s v="Discovery Virtual School"/>
    <s v="Yes"/>
    <n v="115.9"/>
    <n v="0"/>
    <n v="115.9"/>
    <n v="1.1200000000000001"/>
    <n v="1.1200000000000001"/>
    <n v="115.9"/>
    <n v="0.34"/>
    <n v="78209"/>
    <n v="82248"/>
    <n v="29781.99"/>
    <n v="1538.0499999999993"/>
    <n v="16817.759999999998"/>
    <n v="0.16020000000000001"/>
    <n v="0.15390000000000001"/>
    <n v="10725.82"/>
    <n v="522"/>
    <n v="80.34"/>
    <n v="602.34"/>
    <n v="42648.2"/>
  </r>
  <r>
    <x v="37"/>
    <s v="Clarkston"/>
    <n v="1617"/>
    <s v="Educational Opportunity Center"/>
    <s v="Yes"/>
    <n v="256.8"/>
    <n v="0"/>
    <n v="256.8"/>
    <n v="1.1200000000000001"/>
    <n v="1.1200000000000001"/>
    <n v="256.8"/>
    <n v="0.753"/>
    <n v="78209"/>
    <n v="82248"/>
    <n v="65958.34"/>
    <n v="3406.3300000000017"/>
    <n v="16817.759999999998"/>
    <n v="0.16020000000000001"/>
    <n v="0.15390000000000001"/>
    <n v="23754.53"/>
    <n v="1156.08"/>
    <n v="177.92"/>
    <n v="1334"/>
    <n v="94453.2"/>
  </r>
  <r>
    <x v="37"/>
    <s v="Clarkston"/>
    <n v="5413"/>
    <s v="Educational Opportunity Center Reengagement"/>
    <s v="Yes"/>
    <n v="237.18"/>
    <n v="0"/>
    <n v="237.18"/>
    <n v="1.1200000000000001"/>
    <n v="1.1200000000000001"/>
    <n v="237.18"/>
    <n v="0.69599999999999995"/>
    <n v="78209"/>
    <n v="82248"/>
    <n v="60965.48"/>
    <n v="3148.4799999999959"/>
    <n v="16817.759999999998"/>
    <n v="0.16020000000000001"/>
    <n v="0.15390000000000001"/>
    <n v="21956.38"/>
    <n v="1068.57"/>
    <n v="164.45"/>
    <n v="1233.02"/>
    <n v="87303.360000000001"/>
  </r>
  <r>
    <x v="37"/>
    <s v="Clarkston"/>
    <n v="2962"/>
    <s v="Grantham Elementary"/>
    <s v="Yes"/>
    <n v="67.97999999999999"/>
    <n v="0"/>
    <n v="67.97999999999999"/>
    <n v="1.1200000000000001"/>
    <n v="1.1200000000000001"/>
    <n v="67.97999999999999"/>
    <n v="0.19900000000000001"/>
    <n v="78209"/>
    <n v="82248"/>
    <n v="17431.22"/>
    <n v="900.20999999999913"/>
    <n v="16817.759999999998"/>
    <n v="0.16020000000000001"/>
    <n v="0.15390000000000001"/>
    <n v="6277.76"/>
    <n v="305.52"/>
    <n v="47.02"/>
    <n v="352.53999999999996"/>
    <n v="24961.730000000003"/>
  </r>
  <r>
    <x v="37"/>
    <s v="Clarkston"/>
    <n v="4384"/>
    <s v="Heights Elementary"/>
    <s v="No"/>
    <n v="632.02"/>
    <n v="0"/>
    <n v="0"/>
    <n v="1"/>
    <n v="1"/>
    <n v="0"/>
    <n v="0"/>
    <n v="78209"/>
    <n v="82248"/>
    <n v="0"/>
    <n v="0"/>
    <n v="16817.759999999998"/>
    <n v="0.16020000000000001"/>
    <n v="0.15390000000000001"/>
    <n v="0"/>
    <n v="0"/>
    <n v="0"/>
    <n v="0"/>
    <n v="0"/>
  </r>
  <r>
    <x v="37"/>
    <s v="Clarkston"/>
    <n v="3266"/>
    <s v="Highland Elementary"/>
    <s v="No"/>
    <n v="136.09"/>
    <n v="0"/>
    <n v="0"/>
    <n v="1"/>
    <n v="1"/>
    <n v="0"/>
    <n v="0"/>
    <n v="78209"/>
    <n v="82248"/>
    <n v="0"/>
    <n v="0"/>
    <n v="16817.759999999998"/>
    <n v="0.16020000000000001"/>
    <n v="0.15390000000000001"/>
    <n v="0"/>
    <n v="0"/>
    <n v="0"/>
    <n v="0"/>
    <n v="0"/>
  </r>
  <r>
    <x v="37"/>
    <s v="Clarkston"/>
    <n v="2501"/>
    <s v="Lincoln Middle School"/>
    <s v="Yes"/>
    <n v="74.8"/>
    <n v="0"/>
    <n v="74.8"/>
    <n v="1"/>
    <n v="1"/>
    <n v="74.8"/>
    <n v="0.219"/>
    <n v="78209"/>
    <n v="82248"/>
    <n v="17127.77"/>
    <n v="884.54000000000087"/>
    <n v="16817.759999999998"/>
    <n v="0.16020000000000001"/>
    <n v="0.15390000000000001"/>
    <n v="6563.09"/>
    <n v="300.20999999999998"/>
    <n v="46.2"/>
    <n v="346.40999999999997"/>
    <n v="24921.81"/>
  </r>
  <r>
    <x v="37"/>
    <s v="Clarkston"/>
    <n v="2823"/>
    <s v="Parkway Elementary"/>
    <s v="Yes"/>
    <n v="21.7"/>
    <n v="0"/>
    <n v="21.7"/>
    <n v="1"/>
    <n v="1"/>
    <n v="21.7"/>
    <n v="6.4000000000000001E-2"/>
    <n v="78209"/>
    <n v="82248"/>
    <n v="5005.38"/>
    <n v="258.48999999999978"/>
    <n v="16817.759999999998"/>
    <n v="0.16020000000000001"/>
    <n v="0.15390000000000001"/>
    <n v="1917.98"/>
    <n v="87.73"/>
    <n v="13.5"/>
    <n v="101.23"/>
    <n v="7283.08"/>
  </r>
  <r>
    <x v="37"/>
    <s v="Clarkston"/>
    <n v="3616"/>
    <s v="Special Services"/>
    <s v="Yes"/>
    <n v="264.90999999999997"/>
    <n v="0"/>
    <n v="264.90999999999997"/>
    <n v="1"/>
    <n v="1"/>
    <n v="264.90999999999997"/>
    <n v="0.77700000000000002"/>
    <n v="78209"/>
    <n v="82248"/>
    <n v="60768.39"/>
    <n v="3138.3099999999977"/>
    <n v="16817.759999999998"/>
    <n v="0.16020000000000001"/>
    <n v="0.15390000000000001"/>
    <n v="23285.48"/>
    <n v="1065.1099999999999"/>
    <n v="163.92"/>
    <n v="1229.03"/>
    <n v="88421.209999999992"/>
  </r>
  <r>
    <x v="38"/>
    <s v="Cle Elum-Roslyn"/>
    <n v="2328"/>
    <s v="Cle Elum Roslyn Elementary"/>
    <s v="No"/>
    <n v="355.32"/>
    <n v="0"/>
    <n v="0"/>
    <n v="1"/>
    <n v="1"/>
    <n v="0"/>
    <n v="0"/>
    <n v="78209"/>
    <n v="82248"/>
    <n v="0"/>
    <n v="0"/>
    <n v="16817.759999999998"/>
    <n v="0.16020000000000001"/>
    <n v="0.15390000000000001"/>
    <n v="0"/>
    <n v="0"/>
    <n v="0"/>
    <n v="0"/>
    <n v="0"/>
  </r>
  <r>
    <x v="38"/>
    <s v="Cle Elum-Roslyn"/>
    <n v="2329"/>
    <s v="Cle Elum Roslyn High School"/>
    <s v="Yes"/>
    <n v="256.96999999999997"/>
    <n v="0"/>
    <n v="256.96999999999997"/>
    <n v="1"/>
    <n v="1"/>
    <n v="256.96999999999997"/>
    <n v="0.754"/>
    <n v="78209"/>
    <n v="82248"/>
    <n v="58969.59"/>
    <n v="3045.4000000000015"/>
    <n v="16817.759999999998"/>
    <n v="0.16020000000000001"/>
    <n v="0.15390000000000001"/>
    <n v="22596.21"/>
    <n v="1033.58"/>
    <n v="159.07"/>
    <n v="1192.6499999999999"/>
    <n v="85803.849999999977"/>
  </r>
  <r>
    <x v="38"/>
    <s v="Cle Elum-Roslyn"/>
    <n v="1987"/>
    <s v="Swiftwater Learning Center"/>
    <s v="Yes"/>
    <n v="339.45"/>
    <n v="0"/>
    <n v="339.45"/>
    <n v="1"/>
    <n v="1"/>
    <n v="339.45"/>
    <n v="0.996"/>
    <n v="78209"/>
    <n v="82248"/>
    <n v="77896.160000000003"/>
    <n v="4022.8499999999913"/>
    <n v="16817.759999999998"/>
    <n v="0.16020000000000001"/>
    <n v="0.15390000000000001"/>
    <n v="29848.57"/>
    <n v="1365.32"/>
    <n v="210.12"/>
    <n v="1575.44"/>
    <n v="113343.02"/>
  </r>
  <r>
    <x v="38"/>
    <s v="Cle Elum-Roslyn"/>
    <n v="2570"/>
    <s v="Walter Strom Middle School"/>
    <s v="Yes"/>
    <n v="322.45"/>
    <n v="0"/>
    <n v="322.45"/>
    <n v="1"/>
    <n v="1"/>
    <n v="322.45"/>
    <n v="0.94599999999999995"/>
    <n v="78209"/>
    <n v="82248"/>
    <n v="73985.710000000006"/>
    <n v="3820.8999999999942"/>
    <n v="16817.759999999998"/>
    <n v="0.16020000000000001"/>
    <n v="0.15390000000000001"/>
    <n v="28350.15"/>
    <n v="1296.78"/>
    <n v="199.57"/>
    <n v="1496.35"/>
    <n v="107653.11000000002"/>
  </r>
  <r>
    <x v="39"/>
    <s v="Clover Park"/>
    <n v="1825"/>
    <s v="Alfaretta House"/>
    <s v="No"/>
    <n v="6.15"/>
    <n v="0"/>
    <n v="0"/>
    <n v="1"/>
    <n v="1"/>
    <n v="0"/>
    <n v="0"/>
    <n v="78209"/>
    <n v="82248"/>
    <n v="0"/>
    <n v="0"/>
    <n v="16817.759999999998"/>
    <n v="0.16020000000000001"/>
    <n v="0.15390000000000001"/>
    <n v="0"/>
    <n v="0"/>
    <n v="0"/>
    <n v="0"/>
    <n v="0"/>
  </r>
  <r>
    <x v="39"/>
    <s v="Clover Park"/>
    <n v="3454"/>
    <s v="Beachwood Elementary School"/>
    <s v="No"/>
    <n v="481.56"/>
    <n v="0"/>
    <n v="0"/>
    <n v="1.06"/>
    <n v="1.06"/>
    <n v="0"/>
    <n v="0"/>
    <n v="78209"/>
    <n v="82248"/>
    <n v="0"/>
    <n v="0"/>
    <n v="16817.759999999998"/>
    <n v="0.16020000000000001"/>
    <n v="0.15390000000000001"/>
    <n v="0"/>
    <n v="0"/>
    <n v="0"/>
    <n v="0"/>
    <n v="0"/>
  </r>
  <r>
    <x v="39"/>
    <s v="Clover Park"/>
    <n v="3457"/>
    <s v="Carter Lake Elementary School"/>
    <s v="No"/>
    <n v="302.83"/>
    <n v="0"/>
    <n v="0"/>
    <n v="1.06"/>
    <n v="1.06"/>
    <n v="0"/>
    <n v="0"/>
    <n v="78209"/>
    <n v="82248"/>
    <n v="0"/>
    <n v="0"/>
    <n v="16817.759999999998"/>
    <n v="0.16020000000000001"/>
    <n v="0.15390000000000001"/>
    <n v="0"/>
    <n v="0"/>
    <n v="0"/>
    <n v="0"/>
    <n v="0"/>
  </r>
  <r>
    <x v="39"/>
    <s v="Clover Park"/>
    <n v="2425"/>
    <s v="Clover Park High School"/>
    <s v="Yes"/>
    <n v="15.33"/>
    <n v="0"/>
    <n v="15.33"/>
    <n v="1.06"/>
    <n v="1.06"/>
    <n v="15.33"/>
    <n v="4.4999999999999998E-2"/>
    <n v="78209"/>
    <n v="82248"/>
    <n v="3730.57"/>
    <n v="192.65999999999985"/>
    <n v="16817.759999999998"/>
    <n v="0.16020000000000001"/>
    <n v="0.15390000000000001"/>
    <n v="1384.09"/>
    <n v="65.39"/>
    <n v="10.06"/>
    <n v="75.45"/>
    <n v="5382.7699999999995"/>
  </r>
  <r>
    <x v="39"/>
    <s v="Clover Park"/>
    <n v="5411"/>
    <s v="CPSD Open Doors Program"/>
    <s v="No"/>
    <n v="174.84"/>
    <n v="0"/>
    <n v="0"/>
    <n v="1.06"/>
    <n v="1.06"/>
    <n v="0"/>
    <n v="0"/>
    <n v="78209"/>
    <n v="82248"/>
    <n v="0"/>
    <n v="0"/>
    <n v="16817.759999999998"/>
    <n v="0.16020000000000001"/>
    <n v="0.15390000000000001"/>
    <n v="0"/>
    <n v="0"/>
    <n v="0"/>
    <n v="0"/>
    <n v="0"/>
  </r>
  <r>
    <x v="39"/>
    <s v="Clover Park"/>
    <n v="2943"/>
    <s v="Custer Elementary School"/>
    <s v="Yes"/>
    <n v="45.319999999999993"/>
    <n v="0"/>
    <n v="45.319999999999993"/>
    <n v="1.06"/>
    <n v="1.06"/>
    <n v="45.319999999999993"/>
    <n v="0.13300000000000001"/>
    <n v="78209"/>
    <n v="82248"/>
    <n v="11025.9"/>
    <n v="569.42000000000007"/>
    <n v="16817.759999999998"/>
    <n v="0.16020000000000001"/>
    <n v="0.15390000000000001"/>
    <n v="4090.74"/>
    <n v="193.26"/>
    <n v="29.74"/>
    <n v="223"/>
    <n v="15909.06"/>
  </r>
  <r>
    <x v="39"/>
    <s v="Clover Park"/>
    <n v="3455"/>
    <s v="Dower Elementary School"/>
    <s v="No"/>
    <n v="356.5"/>
    <n v="0"/>
    <n v="0"/>
    <n v="1.06"/>
    <n v="1.06"/>
    <n v="0"/>
    <n v="0"/>
    <n v="78209"/>
    <n v="82248"/>
    <n v="0"/>
    <n v="0"/>
    <n v="16817.759999999998"/>
    <n v="0.16020000000000001"/>
    <n v="0.15390000000000001"/>
    <n v="0"/>
    <n v="0"/>
    <n v="0"/>
    <n v="0"/>
    <n v="0"/>
  </r>
  <r>
    <x v="39"/>
    <s v="Clover Park"/>
    <n v="4396"/>
    <s v="Evergreen Elementary School"/>
    <s v="No"/>
    <n v="435.6"/>
    <n v="0"/>
    <n v="0"/>
    <n v="1.06"/>
    <n v="1.06"/>
    <n v="0"/>
    <n v="0"/>
    <n v="78209"/>
    <n v="82248"/>
    <n v="0"/>
    <n v="0"/>
    <n v="16817.759999999998"/>
    <n v="0.16020000000000001"/>
    <n v="0.15390000000000001"/>
    <n v="0"/>
    <n v="0"/>
    <n v="0"/>
    <n v="0"/>
    <n v="0"/>
  </r>
  <r>
    <x v="39"/>
    <s v="Clover Park"/>
    <n v="5387"/>
    <s v="Four Heroes Elementary"/>
    <s v="No"/>
    <n v="0"/>
    <n v="0"/>
    <n v="0"/>
    <n v="1.06"/>
    <n v="1.06"/>
    <n v="0"/>
    <n v="0"/>
    <n v="78209"/>
    <n v="82248"/>
    <n v="0"/>
    <n v="0"/>
    <n v="16817.759999999998"/>
    <n v="0.16020000000000001"/>
    <n v="0.15390000000000001"/>
    <n v="0"/>
    <n v="0"/>
    <n v="0"/>
    <n v="0"/>
    <n v="0"/>
  </r>
  <r>
    <x v="39"/>
    <s v="Clover Park"/>
    <n v="5751"/>
    <s v="Gravelly Lake K-12 Academy"/>
    <s v="Yes"/>
    <n v="1111.19"/>
    <n v="0"/>
    <n v="1111.19"/>
    <n v="1.06"/>
    <n v="1.06"/>
    <n v="1111.19"/>
    <n v="3.2589999999999999"/>
    <n v="78209"/>
    <n v="82248"/>
    <n v="270176.12"/>
    <n v="13952.890000000014"/>
    <n v="16817.759999999998"/>
    <n v="0.16020000000000001"/>
    <n v="0.15390000000000001"/>
    <n v="100238.64"/>
    <n v="4735.4799999999996"/>
    <n v="728.79"/>
    <n v="5464.2699999999995"/>
    <n v="389831.92000000004"/>
  </r>
  <r>
    <x v="39"/>
    <s v="Clover Park"/>
    <n v="5027"/>
    <s v="Harrison Prep School"/>
    <s v="Yes"/>
    <n v="276.58999999999997"/>
    <n v="0"/>
    <n v="276.58999999999997"/>
    <n v="1.06"/>
    <n v="1.06"/>
    <n v="276.58999999999997"/>
    <n v="0.81100000000000005"/>
    <n v="78209"/>
    <n v="82248"/>
    <n v="67233.149999999994"/>
    <n v="3472.1700000000128"/>
    <n v="16817.759999999998"/>
    <n v="0.16020000000000001"/>
    <n v="0.15390000000000001"/>
    <n v="24944.32"/>
    <n v="1178.42"/>
    <n v="181.36"/>
    <n v="1359.7800000000002"/>
    <n v="97009.420000000013"/>
  </r>
  <r>
    <x v="39"/>
    <s v="Clover Park"/>
    <n v="3298"/>
    <s v="Hillside Elementary School"/>
    <s v="Yes"/>
    <n v="284.07"/>
    <n v="0"/>
    <n v="284.07"/>
    <n v="1.06"/>
    <n v="1.06"/>
    <n v="284.07"/>
    <n v="0.83299999999999996"/>
    <n v="78209"/>
    <n v="82248"/>
    <n v="69056.98"/>
    <n v="3566.3600000000006"/>
    <n v="16817.759999999998"/>
    <n v="0.16020000000000001"/>
    <n v="0.15390000000000001"/>
    <n v="25620.99"/>
    <n v="1210.3900000000001"/>
    <n v="186.28"/>
    <n v="1396.67"/>
    <n v="99641"/>
  </r>
  <r>
    <x v="39"/>
    <s v="Clover Park"/>
    <n v="3248"/>
    <s v="Hudtloff Middle School"/>
    <s v="Yes"/>
    <n v="287.31"/>
    <n v="0"/>
    <n v="287.31"/>
    <n v="1.06"/>
    <n v="1.06"/>
    <n v="287.31"/>
    <n v="0.84299999999999997"/>
    <n v="78209"/>
    <n v="82248"/>
    <n v="69886"/>
    <n v="3609.1699999999983"/>
    <n v="16817.759999999998"/>
    <n v="0.16020000000000001"/>
    <n v="0.15390000000000001"/>
    <n v="25928.560000000001"/>
    <n v="1224.92"/>
    <n v="188.52"/>
    <n v="1413.44"/>
    <n v="100837.17"/>
  </r>
  <r>
    <x v="39"/>
    <s v="Clover Park"/>
    <n v="3117"/>
    <s v="Idlewild Elementary School"/>
    <s v="Yes"/>
    <n v="392.62"/>
    <n v="0"/>
    <n v="392.62"/>
    <n v="1.06"/>
    <n v="1.06"/>
    <n v="392.62"/>
    <n v="1.1519999999999999"/>
    <n v="78209"/>
    <n v="82248"/>
    <n v="95502.57"/>
    <n v="4932.109999999986"/>
    <n v="16817.759999999998"/>
    <n v="0.16020000000000001"/>
    <n v="0.15390000000000001"/>
    <n v="35432.620000000003"/>
    <n v="1673.91"/>
    <n v="257.61"/>
    <n v="1931.52"/>
    <n v="137798.81999999998"/>
  </r>
  <r>
    <x v="39"/>
    <s v="Clover Park"/>
    <n v="3351"/>
    <s v="Lake Louise Elementary School"/>
    <s v="Yes"/>
    <n v="561.16999999999996"/>
    <n v="0"/>
    <n v="561.16999999999996"/>
    <n v="1.06"/>
    <n v="1.06"/>
    <n v="561.16999999999996"/>
    <n v="1.6459999999999999"/>
    <n v="78209"/>
    <n v="82248"/>
    <n v="136455.93"/>
    <n v="7047.0899999999965"/>
    <n v="16817.759999999998"/>
    <n v="0.16020000000000001"/>
    <n v="0.15390000000000001"/>
    <n v="50626.82"/>
    <n v="2391.7199999999998"/>
    <n v="368.09"/>
    <n v="2759.81"/>
    <n v="196889.65"/>
  </r>
  <r>
    <x v="39"/>
    <s v="Clover Park"/>
    <n v="3456"/>
    <s v="Lakes High School"/>
    <s v="Yes"/>
    <n v="167.71"/>
    <n v="0"/>
    <n v="167.71"/>
    <n v="1.06"/>
    <n v="1.06"/>
    <n v="167.71"/>
    <n v="0.49199999999999999"/>
    <n v="78209"/>
    <n v="82248"/>
    <n v="40787.56"/>
    <n v="2106.4200000000055"/>
    <n v="16817.759999999998"/>
    <n v="0.16020000000000001"/>
    <n v="0.15390000000000001"/>
    <n v="15132.68"/>
    <n v="714.9"/>
    <n v="110.02"/>
    <n v="824.92"/>
    <n v="58851.58"/>
  </r>
  <r>
    <x v="39"/>
    <s v="Clover Park"/>
    <n v="2652"/>
    <s v="Lakeview Hope Academy"/>
    <s v="Yes"/>
    <n v="734.62"/>
    <n v="0"/>
    <n v="734.62"/>
    <n v="1.06"/>
    <n v="1.06"/>
    <n v="734.62"/>
    <n v="2.1549999999999998"/>
    <n v="78209"/>
    <n v="82248"/>
    <n v="178652.82"/>
    <n v="9226.289999999979"/>
    <n v="16817.759999999998"/>
    <n v="0.16020000000000001"/>
    <n v="0.15390000000000001"/>
    <n v="66282.38"/>
    <n v="3131.32"/>
    <n v="481.91"/>
    <n v="3613.23"/>
    <n v="257774.72"/>
  </r>
  <r>
    <x v="39"/>
    <s v="Clover Park"/>
    <n v="3602"/>
    <s v="Lochburn Middle School"/>
    <s v="Yes"/>
    <n v="472.5"/>
    <n v="0"/>
    <n v="472.5"/>
    <n v="1.06"/>
    <n v="1.06"/>
    <n v="472.5"/>
    <n v="1.3859999999999999"/>
    <n v="78209"/>
    <n v="82248"/>
    <n v="114901.53"/>
    <n v="5933.9400000000023"/>
    <n v="16817.759999999998"/>
    <n v="0.16020000000000001"/>
    <n v="0.15390000000000001"/>
    <n v="42629.87"/>
    <n v="2013.92"/>
    <n v="309.94"/>
    <n v="2323.86"/>
    <n v="165789.19999999998"/>
  </r>
  <r>
    <x v="39"/>
    <s v="Clover Park"/>
    <n v="5364"/>
    <s v="Meriwether Elementary School"/>
    <s v="Yes"/>
    <n v="570.38"/>
    <n v="0"/>
    <n v="570.38"/>
    <n v="1.06"/>
    <n v="1.06"/>
    <n v="570.38"/>
    <n v="1.673"/>
    <n v="78209"/>
    <n v="82248"/>
    <n v="138694.28"/>
    <n v="7162.679999999993"/>
    <n v="16817.759999999998"/>
    <n v="0.16020000000000001"/>
    <n v="0.15390000000000001"/>
    <n v="51457.27"/>
    <n v="2430.9499999999998"/>
    <n v="374.12"/>
    <n v="2805.0699999999997"/>
    <n v="200119.3"/>
  </r>
  <r>
    <x v="39"/>
    <s v="Clover Park"/>
    <n v="3763"/>
    <s v="Oakbrook Elementary School"/>
    <s v="No"/>
    <n v="353.02"/>
    <n v="0"/>
    <n v="0"/>
    <n v="1.06"/>
    <n v="1.06"/>
    <n v="0"/>
    <n v="0"/>
    <n v="78209"/>
    <n v="82248"/>
    <n v="0"/>
    <n v="0"/>
    <n v="16817.759999999998"/>
    <n v="0.16020000000000001"/>
    <n v="0.15390000000000001"/>
    <n v="0"/>
    <n v="0"/>
    <n v="0"/>
    <n v="0"/>
    <n v="0"/>
  </r>
  <r>
    <x v="39"/>
    <s v="Clover Park"/>
    <n v="2189"/>
    <s v="Park Lodge Elementary School"/>
    <s v="Yes"/>
    <n v="446.14"/>
    <n v="0"/>
    <n v="446.14"/>
    <n v="1.06"/>
    <n v="1.06"/>
    <n v="446.14"/>
    <n v="1.3089999999999999"/>
    <n v="78209"/>
    <n v="82248"/>
    <n v="108518.12"/>
    <n v="5604.2700000000041"/>
    <n v="16817.759999999998"/>
    <n v="0.16020000000000001"/>
    <n v="0.15390000000000001"/>
    <n v="40261.550000000003"/>
    <n v="1902.04"/>
    <n v="292.72000000000003"/>
    <n v="2194.7600000000002"/>
    <n v="156578.70000000001"/>
  </r>
  <r>
    <x v="39"/>
    <s v="Clover Park"/>
    <n v="5365"/>
    <s v="Rainier Elementary School"/>
    <s v="Yes"/>
    <n v="1227.6399999999999"/>
    <n v="0"/>
    <n v="1227.6399999999999"/>
    <n v="1.06"/>
    <n v="1.06"/>
    <n v="1227.6399999999999"/>
    <n v="3.601"/>
    <n v="78209"/>
    <n v="82248"/>
    <n v="298528.45"/>
    <n v="15417.099999999977"/>
    <n v="16817.759999999998"/>
    <n v="0.16020000000000001"/>
    <n v="0.15390000000000001"/>
    <n v="110757.7"/>
    <n v="5232.43"/>
    <n v="805.27"/>
    <n v="6037.7000000000007"/>
    <n v="430740.95"/>
  </r>
  <r>
    <x v="39"/>
    <s v="Clover Park"/>
    <n v="1882"/>
    <s v="Special Education Services/relife"/>
    <s v="Yes"/>
    <n v="502.5"/>
    <n v="0"/>
    <n v="502.5"/>
    <n v="1.06"/>
    <n v="1.06"/>
    <n v="502.5"/>
    <n v="1.474"/>
    <n v="78209"/>
    <n v="82248"/>
    <n v="122196.87"/>
    <n v="6310.7000000000116"/>
    <n v="16817.759999999998"/>
    <n v="0.16020000000000001"/>
    <n v="0.15390000000000001"/>
    <n v="45336.53"/>
    <n v="2141.79"/>
    <n v="329.62"/>
    <n v="2471.41"/>
    <n v="176315.51"/>
  </r>
  <r>
    <x v="39"/>
    <s v="Clover Park"/>
    <n v="3500"/>
    <s v="Thomas Middle School"/>
    <s v="Yes"/>
    <n v="505.02"/>
    <n v="0"/>
    <n v="505.02"/>
    <n v="1.06"/>
    <n v="1.06"/>
    <n v="505.02"/>
    <n v="1.4810000000000001"/>
    <n v="78209"/>
    <n v="82248"/>
    <n v="122777.18"/>
    <n v="6340.6700000000128"/>
    <n v="16817.759999999998"/>
    <n v="0.16020000000000001"/>
    <n v="0.15390000000000001"/>
    <n v="45551.839999999997"/>
    <n v="2151.96"/>
    <n v="331.19"/>
    <n v="2483.15"/>
    <n v="177152.84"/>
  </r>
  <r>
    <x v="39"/>
    <s v="Clover Park"/>
    <n v="2651"/>
    <s v="Tillicum Elementary School"/>
    <s v="No"/>
    <n v="243.9"/>
    <n v="0"/>
    <n v="0"/>
    <n v="1.06"/>
    <n v="1.06"/>
    <n v="0"/>
    <n v="0"/>
    <n v="78209"/>
    <n v="82248"/>
    <n v="0"/>
    <n v="0"/>
    <n v="16817.759999999998"/>
    <n v="0.16020000000000001"/>
    <n v="0.15390000000000001"/>
    <n v="0"/>
    <n v="0"/>
    <n v="0"/>
    <n v="0"/>
    <n v="0"/>
  </r>
  <r>
    <x v="39"/>
    <s v="Clover Park"/>
    <n v="5297"/>
    <s v="Transition Day Students"/>
    <s v="Yes"/>
    <n v="285.98"/>
    <n v="0"/>
    <n v="285.98"/>
    <n v="1.06"/>
    <n v="1.06"/>
    <n v="285.98"/>
    <n v="0.83899999999999997"/>
    <n v="78209"/>
    <n v="82248"/>
    <n v="69554.39"/>
    <n v="3592.0500000000029"/>
    <n v="16817.759999999998"/>
    <n v="0.16020000000000001"/>
    <n v="0.15390000000000001"/>
    <n v="25805.53"/>
    <n v="1219.1099999999999"/>
    <n v="187.62"/>
    <n v="1406.73"/>
    <n v="100358.7"/>
  </r>
  <r>
    <x v="39"/>
    <s v="Clover Park"/>
    <n v="3249"/>
    <s v="Tyee Park Elementary School"/>
    <s v="Yes"/>
    <n v="352.4"/>
    <n v="0"/>
    <n v="352.4"/>
    <n v="1.06"/>
    <n v="1.06"/>
    <n v="352.4"/>
    <n v="1.034"/>
    <n v="78209"/>
    <n v="82248"/>
    <n v="85720.19"/>
    <n v="4426.9100000000035"/>
    <n v="16817.759999999998"/>
    <n v="0.16020000000000001"/>
    <n v="0.15390000000000001"/>
    <n v="31803.24"/>
    <n v="1502.45"/>
    <n v="231.23"/>
    <n v="1733.68"/>
    <n v="123684.02"/>
  </r>
  <r>
    <x v="40"/>
    <s v="Colfax"/>
    <n v="3366"/>
    <s v="Colfax High School"/>
    <s v="No"/>
    <n v="572.5"/>
    <n v="0"/>
    <n v="0"/>
    <n v="1.06"/>
    <n v="1.06"/>
    <n v="0"/>
    <n v="0"/>
    <n v="78209"/>
    <n v="82248"/>
    <n v="0"/>
    <n v="0"/>
    <n v="16817.759999999998"/>
    <n v="0.16020000000000001"/>
    <n v="0.15390000000000001"/>
    <n v="0"/>
    <n v="0"/>
    <n v="0"/>
    <n v="0"/>
    <n v="0"/>
  </r>
  <r>
    <x v="40"/>
    <s v="Colfax"/>
    <n v="2894"/>
    <s v="Leonard M Jennings Elementary"/>
    <s v="Yes"/>
    <n v="5.32"/>
    <n v="0"/>
    <n v="5.32"/>
    <n v="1.06"/>
    <n v="1.06"/>
    <n v="5.32"/>
    <n v="1.6E-2"/>
    <n v="78209"/>
    <n v="82248"/>
    <n v="1326.42"/>
    <n v="68.509999999999991"/>
    <n v="16817.759999999998"/>
    <n v="0.16020000000000001"/>
    <n v="0.15390000000000001"/>
    <n v="492.12"/>
    <n v="23.25"/>
    <n v="3.58"/>
    <n v="26.83"/>
    <n v="1913.8799999999999"/>
  </r>
  <r>
    <x v="41"/>
    <s v="College Place"/>
    <n v="5362"/>
    <s v="College Place High School"/>
    <s v="Yes"/>
    <n v="990.76"/>
    <n v="0"/>
    <n v="990.76"/>
    <n v="1.06"/>
    <n v="1.06"/>
    <n v="990.76"/>
    <n v="2.9060000000000001"/>
    <n v="78209"/>
    <n v="82248"/>
    <n v="240911.88"/>
    <n v="12441.570000000007"/>
    <n v="16817.759999999998"/>
    <n v="0.16020000000000001"/>
    <n v="0.15390000000000001"/>
    <n v="89381.25"/>
    <n v="4222.5600000000004"/>
    <n v="649.85"/>
    <n v="4872.4100000000008"/>
    <n v="347607.11"/>
  </r>
  <r>
    <x v="41"/>
    <s v="College Place"/>
    <n v="2114"/>
    <s v="Davis Elementary"/>
    <s v="Yes"/>
    <n v="239.3"/>
    <n v="0"/>
    <n v="239.3"/>
    <n v="1.06"/>
    <n v="1.06"/>
    <n v="239.3"/>
    <n v="0.70199999999999996"/>
    <n v="78209"/>
    <n v="82248"/>
    <n v="58196.88"/>
    <n v="3005.5"/>
    <n v="16817.759999999998"/>
    <n v="0.16020000000000001"/>
    <n v="0.15390000000000001"/>
    <n v="21591.75"/>
    <n v="1020.04"/>
    <n v="156.97999999999999"/>
    <n v="1177.02"/>
    <n v="83971.150000000009"/>
  </r>
  <r>
    <x v="41"/>
    <s v="College Place"/>
    <n v="3541"/>
    <s v="John Sager Middle School"/>
    <s v="Yes"/>
    <n v="10.6"/>
    <n v="0"/>
    <n v="10.6"/>
    <n v="1.06"/>
    <n v="1.06"/>
    <n v="10.6"/>
    <n v="3.1E-2"/>
    <n v="78209"/>
    <n v="82248"/>
    <n v="2569.9499999999998"/>
    <n v="132.72000000000025"/>
    <n v="16817.759999999998"/>
    <n v="0.16020000000000001"/>
    <n v="0.15390000000000001"/>
    <n v="953.48"/>
    <n v="45.04"/>
    <n v="6.93"/>
    <n v="51.97"/>
    <n v="3708.12"/>
  </r>
  <r>
    <x v="42"/>
    <s v="Colton"/>
    <n v="2588"/>
    <s v="Colton School"/>
    <s v="Yes"/>
    <n v="385.73"/>
    <n v="0"/>
    <n v="385.73"/>
    <n v="1.06"/>
    <n v="1.06"/>
    <n v="385.73"/>
    <n v="1.131"/>
    <n v="78209"/>
    <n v="82248"/>
    <n v="93761.64"/>
    <n v="4842.1999999999971"/>
    <n v="16817.759999999998"/>
    <n v="0.16020000000000001"/>
    <n v="0.15390000000000001"/>
    <n v="34786.720000000001"/>
    <n v="1643.4"/>
    <n v="252.92"/>
    <n v="1896.3200000000002"/>
    <n v="135286.88"/>
  </r>
  <r>
    <x v="43"/>
    <s v="Columbia (Stev)"/>
    <n v="3508"/>
    <s v="Columbia High And Elementary"/>
    <s v="No"/>
    <n v="268.48"/>
    <n v="0"/>
    <n v="0"/>
    <n v="1"/>
    <n v="1.04"/>
    <n v="0"/>
    <n v="0"/>
    <n v="78209"/>
    <n v="82248"/>
    <n v="0"/>
    <n v="0"/>
    <n v="16817.759999999998"/>
    <n v="0.16020000000000001"/>
    <n v="0.15390000000000001"/>
    <n v="0"/>
    <n v="0"/>
    <n v="0"/>
    <n v="0"/>
    <n v="0"/>
  </r>
  <r>
    <x v="44"/>
    <s v="Columbia (Walla)"/>
    <n v="3613"/>
    <s v="Columbia Elementary"/>
    <s v="No"/>
    <n v="266.89999999999998"/>
    <n v="0"/>
    <n v="0"/>
    <n v="1"/>
    <n v="1.04"/>
    <n v="0"/>
    <n v="0"/>
    <n v="78209"/>
    <n v="82248"/>
    <n v="0"/>
    <n v="0"/>
    <n v="16817.759999999998"/>
    <n v="0.16020000000000001"/>
    <n v="0.15390000000000001"/>
    <n v="0"/>
    <n v="0"/>
    <n v="0"/>
    <n v="0"/>
    <n v="0"/>
  </r>
  <r>
    <x v="44"/>
    <s v="Columbia (Walla)"/>
    <n v="4049"/>
    <s v="Columbia High School"/>
    <s v="Yes"/>
    <n v="486.42"/>
    <n v="0"/>
    <n v="486.42"/>
    <n v="1"/>
    <n v="1"/>
    <n v="486.42"/>
    <n v="1.427"/>
    <n v="78209"/>
    <n v="82248"/>
    <n v="111604.24"/>
    <n v="5763.6599999999889"/>
    <n v="16817.759999999998"/>
    <n v="0.16020000000000001"/>
    <n v="0.15390000000000001"/>
    <n v="42764.97"/>
    <n v="1956.13"/>
    <n v="301.05"/>
    <n v="2257.1800000000003"/>
    <n v="162390.04999999999"/>
  </r>
  <r>
    <x v="44"/>
    <s v="Columbia (Walla)"/>
    <n v="3012"/>
    <s v="Columbia Middle School"/>
    <s v="Yes"/>
    <n v="649.62"/>
    <n v="0"/>
    <n v="649.62"/>
    <n v="1"/>
    <n v="1"/>
    <n v="649.62"/>
    <n v="1.9059999999999999"/>
    <n v="78209"/>
    <n v="82248"/>
    <n v="149066.35"/>
    <n v="7698.3399999999965"/>
    <n v="16817.759999999998"/>
    <n v="0.16020000000000001"/>
    <n v="0.15390000000000001"/>
    <n v="57119.85"/>
    <n v="2612.7399999999998"/>
    <n v="402.1"/>
    <n v="3014.8399999999997"/>
    <n v="216899.38"/>
  </r>
  <r>
    <x v="45"/>
    <s v="Colville"/>
    <n v="5604"/>
    <s v="Colville Fish Hatchery"/>
    <s v="Yes"/>
    <n v="399.92"/>
    <n v="0"/>
    <n v="399.92"/>
    <n v="1"/>
    <n v="1"/>
    <n v="399.92"/>
    <n v="1.173"/>
    <n v="78209"/>
    <n v="82248"/>
    <n v="91739.16"/>
    <n v="4737.7399999999907"/>
    <n v="16817.759999999998"/>
    <n v="0.16020000000000001"/>
    <n v="0.15390000000000001"/>
    <n v="35152.980000000003"/>
    <n v="1607.95"/>
    <n v="247.46"/>
    <n v="1855.41"/>
    <n v="133485.29"/>
  </r>
  <r>
    <x v="45"/>
    <s v="Colville"/>
    <n v="3831"/>
    <s v="Colville Junior High School"/>
    <s v="No"/>
    <n v="161.92000000000002"/>
    <n v="0"/>
    <n v="0"/>
    <n v="1"/>
    <n v="1"/>
    <n v="0"/>
    <n v="0"/>
    <n v="78209"/>
    <n v="82248"/>
    <n v="0"/>
    <n v="0"/>
    <n v="16817.759999999998"/>
    <n v="0.16020000000000001"/>
    <n v="0.15390000000000001"/>
    <n v="0"/>
    <n v="0"/>
    <n v="0"/>
    <n v="0"/>
    <n v="0"/>
  </r>
  <r>
    <x v="45"/>
    <s v="Colville"/>
    <n v="3310"/>
    <s v="Colville Senior High School"/>
    <s v="Yes"/>
    <n v="104.05"/>
    <n v="0"/>
    <n v="104.05"/>
    <n v="1"/>
    <n v="1"/>
    <n v="104.05"/>
    <n v="0.30499999999999999"/>
    <n v="78209"/>
    <n v="82248"/>
    <n v="23853.75"/>
    <n v="1231.8899999999994"/>
    <n v="16817.759999999998"/>
    <n v="0.16020000000000001"/>
    <n v="0.15390000000000001"/>
    <n v="9140.3799999999992"/>
    <n v="418.09"/>
    <n v="64.34"/>
    <n v="482.42999999999995"/>
    <n v="34708.449999999997"/>
  </r>
  <r>
    <x v="45"/>
    <s v="Colville"/>
    <n v="4180"/>
    <s v="Fort Colville Elementary"/>
    <s v="Yes"/>
    <n v="369.5"/>
    <n v="0"/>
    <n v="369.5"/>
    <n v="1"/>
    <n v="1"/>
    <n v="369.5"/>
    <n v="1.0840000000000001"/>
    <n v="78209"/>
    <n v="82248"/>
    <n v="84778.559999999998"/>
    <n v="4378.2700000000041"/>
    <n v="16817.759999999998"/>
    <n v="0.16020000000000001"/>
    <n v="0.15390000000000001"/>
    <n v="32485.79"/>
    <n v="1485.95"/>
    <n v="228.69"/>
    <n v="1714.64"/>
    <n v="123357.26000000001"/>
  </r>
  <r>
    <x v="45"/>
    <s v="Colville"/>
    <n v="2957"/>
    <s v="Hofstetter Elementary"/>
    <s v="Yes"/>
    <n v="248.14000000000001"/>
    <n v="0"/>
    <n v="248.14000000000001"/>
    <n v="1"/>
    <n v="1"/>
    <n v="248.14000000000001"/>
    <n v="0.72799999999999998"/>
    <n v="78209"/>
    <n v="82248"/>
    <n v="56936.15"/>
    <n v="2940.3899999999994"/>
    <n v="16817.759999999998"/>
    <n v="0.16020000000000001"/>
    <n v="0.15390000000000001"/>
    <n v="21817.03"/>
    <n v="997.94"/>
    <n v="153.58000000000001"/>
    <n v="1151.52"/>
    <n v="82845.09"/>
  </r>
  <r>
    <x v="45"/>
    <s v="Colville"/>
    <n v="1594"/>
    <s v="Panorama School"/>
    <s v="Yes"/>
    <n v="165.77"/>
    <n v="0"/>
    <n v="165.77"/>
    <n v="1"/>
    <n v="1"/>
    <n v="165.77"/>
    <n v="0.48599999999999999"/>
    <n v="78209"/>
    <n v="82248"/>
    <n v="38009.57"/>
    <n v="1962.9599999999991"/>
    <n v="16817.759999999998"/>
    <n v="0.16020000000000001"/>
    <n v="0.15390000000000001"/>
    <n v="14564.66"/>
    <n v="666.21"/>
    <n v="102.53"/>
    <n v="768.74"/>
    <n v="55305.929999999993"/>
  </r>
  <r>
    <x v="46"/>
    <s v="Concrete"/>
    <n v="2577"/>
    <s v="Concrete Elementary"/>
    <s v="No"/>
    <n v="12.87"/>
    <n v="0"/>
    <n v="0"/>
    <n v="1"/>
    <n v="1.04"/>
    <n v="0"/>
    <n v="0"/>
    <n v="78209"/>
    <n v="82248"/>
    <n v="0"/>
    <n v="0"/>
    <n v="16817.759999999998"/>
    <n v="0.16020000000000001"/>
    <n v="0.15390000000000001"/>
    <n v="0"/>
    <n v="0"/>
    <n v="0"/>
    <n v="0"/>
    <n v="0"/>
  </r>
  <r>
    <x v="46"/>
    <s v="Concrete"/>
    <n v="2810"/>
    <s v="Concrete High School"/>
    <s v="Yes"/>
    <n v="383.77"/>
    <n v="0"/>
    <n v="383.77"/>
    <n v="1"/>
    <n v="1.04"/>
    <n v="383.77"/>
    <n v="1.1259999999999999"/>
    <n v="78209"/>
    <n v="82248"/>
    <n v="88063.33"/>
    <n v="8252.3699999999953"/>
    <n v="16817.759999999998"/>
    <n v="0.16020000000000001"/>
    <n v="0.15390000000000001"/>
    <n v="34314.58"/>
    <n v="1605.26"/>
    <n v="247.05"/>
    <n v="1852.31"/>
    <n v="132482.59"/>
  </r>
  <r>
    <x v="47"/>
    <s v="Conway"/>
    <n v="2578"/>
    <s v="Conway School"/>
    <s v="Yes"/>
    <n v="496.73"/>
    <n v="0"/>
    <n v="496.73"/>
    <n v="1"/>
    <n v="1.04"/>
    <n v="496.73"/>
    <n v="1.4570000000000001"/>
    <n v="78209"/>
    <n v="82248"/>
    <n v="113950.51"/>
    <n v="10678.240000000005"/>
    <n v="16817.759999999998"/>
    <n v="0.16020000000000001"/>
    <n v="0.15390000000000001"/>
    <n v="44401.73"/>
    <n v="2077.15"/>
    <n v="319.67"/>
    <n v="2396.8200000000002"/>
    <n v="171427.3"/>
  </r>
  <r>
    <x v="48"/>
    <s v="Cosmopolis"/>
    <n v="3326"/>
    <s v="Cosmopolis Elementary School"/>
    <s v="Yes"/>
    <n v="370.48"/>
    <n v="0"/>
    <n v="370.48"/>
    <n v="1"/>
    <n v="1.04"/>
    <n v="370.48"/>
    <n v="1.087"/>
    <n v="78209"/>
    <n v="82248"/>
    <n v="85013.18"/>
    <n v="7966.5400000000081"/>
    <n v="16817.759999999998"/>
    <n v="0.16020000000000001"/>
    <n v="0.15390000000000001"/>
    <n v="33126.07"/>
    <n v="1549.66"/>
    <n v="238.49"/>
    <n v="1788.15"/>
    <n v="127893.94"/>
  </r>
  <r>
    <x v="49"/>
    <s v="Coulee/Hartline"/>
    <n v="2968"/>
    <s v="Almira Coulee Hartline High School"/>
    <s v="Yes"/>
    <n v="393.70000000000005"/>
    <n v="0"/>
    <n v="393.70000000000005"/>
    <n v="1"/>
    <n v="1.04"/>
    <n v="393.70000000000005"/>
    <n v="1.155"/>
    <n v="78209"/>
    <n v="82248"/>
    <n v="90331.4"/>
    <n v="8464.9000000000087"/>
    <n v="16817.759999999998"/>
    <n v="0.16020000000000001"/>
    <n v="0.15390000000000001"/>
    <n v="35198.35"/>
    <n v="1646.6"/>
    <n v="253.41"/>
    <n v="1900.01"/>
    <n v="135894.66000000003"/>
  </r>
  <r>
    <x v="49"/>
    <s v="Coulee/Hartline"/>
    <n v="2693"/>
    <s v="Coulee City Elementary"/>
    <s v="Yes"/>
    <n v="66.09"/>
    <n v="0"/>
    <n v="66.09"/>
    <n v="1"/>
    <n v="1.04"/>
    <n v="66.09"/>
    <n v="0.19400000000000001"/>
    <n v="78209"/>
    <n v="82248"/>
    <n v="15172.55"/>
    <n v="1421.8100000000013"/>
    <n v="16817.759999999998"/>
    <n v="0.16020000000000001"/>
    <n v="0.15390000000000001"/>
    <n v="5912.1"/>
    <n v="276.57"/>
    <n v="42.56"/>
    <n v="319.13"/>
    <n v="22825.590000000004"/>
  </r>
  <r>
    <x v="50"/>
    <s v="Coupeville"/>
    <n v="3664"/>
    <s v="Coupeville Elementary School"/>
    <s v="Yes"/>
    <n v="256.60000000000002"/>
    <n v="0"/>
    <n v="256.60000000000002"/>
    <n v="1.06"/>
    <n v="1.06"/>
    <n v="256.60000000000002"/>
    <n v="0.753"/>
    <n v="78209"/>
    <n v="82248"/>
    <n v="62424.86"/>
    <n v="3223.8500000000058"/>
    <n v="16817.759999999998"/>
    <n v="0.16020000000000001"/>
    <n v="0.15390000000000001"/>
    <n v="23160.39"/>
    <n v="1094.1500000000001"/>
    <n v="168.39"/>
    <n v="1262.54"/>
    <n v="90071.64"/>
  </r>
  <r>
    <x v="50"/>
    <s v="Coupeville"/>
    <n v="2625"/>
    <s v="Coupeville High School"/>
    <s v="Yes"/>
    <n v="239.62"/>
    <n v="0"/>
    <n v="239.62"/>
    <n v="1.06"/>
    <n v="1.06"/>
    <n v="239.62"/>
    <n v="0.70299999999999996"/>
    <n v="78209"/>
    <n v="82248"/>
    <n v="58279.78"/>
    <n v="3009.7799999999988"/>
    <n v="16817.759999999998"/>
    <n v="0.16020000000000001"/>
    <n v="0.15390000000000001"/>
    <n v="21622.51"/>
    <n v="1021.49"/>
    <n v="157.21"/>
    <n v="1178.7"/>
    <n v="84090.76999999999"/>
  </r>
  <r>
    <x v="50"/>
    <s v="Coupeville"/>
    <n v="4004"/>
    <s v="Coupeville Middle School"/>
    <s v="No"/>
    <n v="412.02"/>
    <n v="0"/>
    <n v="0"/>
    <n v="1.1200000000000001"/>
    <n v="1.1600000000000001"/>
    <n v="0"/>
    <n v="0"/>
    <n v="78209"/>
    <n v="82248"/>
    <n v="0"/>
    <n v="0"/>
    <n v="16817.759999999998"/>
    <n v="0.16020000000000001"/>
    <n v="0.15390000000000001"/>
    <n v="0"/>
    <n v="0"/>
    <n v="0"/>
    <n v="0"/>
    <n v="0"/>
  </r>
  <r>
    <x v="50"/>
    <s v="Coupeville"/>
    <n v="5412"/>
    <s v="Coupeville Open Academy"/>
    <s v="No"/>
    <n v="162.08000000000001"/>
    <n v="0"/>
    <n v="0"/>
    <n v="1"/>
    <n v="1"/>
    <n v="0"/>
    <n v="0"/>
    <n v="78209"/>
    <n v="82248"/>
    <n v="0"/>
    <n v="0"/>
    <n v="16817.759999999998"/>
    <n v="0.16020000000000001"/>
    <n v="0.15390000000000001"/>
    <n v="0"/>
    <n v="0"/>
    <n v="0"/>
    <n v="0"/>
    <n v="0"/>
  </r>
  <r>
    <x v="51"/>
    <s v="Crescent"/>
    <n v="3473"/>
    <s v="Crescent School"/>
    <s v="No"/>
    <n v="103.9"/>
    <n v="0"/>
    <n v="0"/>
    <n v="1"/>
    <n v="1"/>
    <n v="0"/>
    <n v="0"/>
    <n v="78209"/>
    <n v="82248"/>
    <n v="0"/>
    <n v="0"/>
    <n v="16817.759999999998"/>
    <n v="0.16020000000000001"/>
    <n v="0.15390000000000001"/>
    <n v="0"/>
    <n v="0"/>
    <n v="0"/>
    <n v="0"/>
    <n v="0"/>
  </r>
  <r>
    <x v="51"/>
    <s v="Crescent"/>
    <n v="5030"/>
    <s v="HomeConnection"/>
    <s v="No"/>
    <n v="74.5"/>
    <n v="0"/>
    <n v="0"/>
    <n v="1"/>
    <n v="1"/>
    <n v="0"/>
    <n v="0"/>
    <n v="78209"/>
    <n v="82248"/>
    <n v="0"/>
    <n v="0"/>
    <n v="16817.759999999998"/>
    <n v="0.16020000000000001"/>
    <n v="0.15390000000000001"/>
    <n v="0"/>
    <n v="0"/>
    <n v="0"/>
    <n v="0"/>
    <n v="0"/>
  </r>
  <r>
    <x v="52"/>
    <s v="Creston"/>
    <n v="2862"/>
    <s v="Creston Elementary"/>
    <s v="No"/>
    <n v="425.8"/>
    <n v="0"/>
    <n v="0"/>
    <n v="1.1200000000000001"/>
    <n v="1.1200000000000001"/>
    <n v="0"/>
    <n v="0"/>
    <n v="78209"/>
    <n v="82248"/>
    <n v="0"/>
    <n v="0"/>
    <n v="16817.759999999998"/>
    <n v="0.16020000000000001"/>
    <n v="0.15390000000000001"/>
    <n v="0"/>
    <n v="0"/>
    <n v="0"/>
    <n v="0"/>
    <n v="0"/>
  </r>
  <r>
    <x v="52"/>
    <s v="Creston"/>
    <n v="2863"/>
    <s v="Creston Jr-Sr High School"/>
    <s v="No"/>
    <n v="272.47000000000003"/>
    <n v="0"/>
    <n v="0"/>
    <n v="1.1200000000000001"/>
    <n v="1.1200000000000001"/>
    <n v="0"/>
    <n v="0"/>
    <n v="78209"/>
    <n v="82248"/>
    <n v="0"/>
    <n v="0"/>
    <n v="16817.759999999998"/>
    <n v="0.16020000000000001"/>
    <n v="0.15390000000000001"/>
    <n v="0"/>
    <n v="0"/>
    <n v="0"/>
    <n v="0"/>
    <n v="0"/>
  </r>
  <r>
    <x v="53"/>
    <s v="Curlew"/>
    <n v="2006"/>
    <s v="Curlew Elem &amp; High School"/>
    <s v="No"/>
    <n v="223.04"/>
    <n v="0"/>
    <n v="0"/>
    <n v="1.1200000000000001"/>
    <n v="1.1200000000000001"/>
    <n v="0"/>
    <n v="0"/>
    <n v="78209"/>
    <n v="82248"/>
    <n v="0"/>
    <n v="0"/>
    <n v="16817.759999999998"/>
    <n v="0.16020000000000001"/>
    <n v="0.15390000000000001"/>
    <n v="0"/>
    <n v="0"/>
    <n v="0"/>
    <n v="0"/>
    <n v="0"/>
  </r>
  <r>
    <x v="53"/>
    <s v="Curlew"/>
    <n v="5530"/>
    <s v="Ferry County Open Doors"/>
    <s v="No"/>
    <n v="39.799999999999997"/>
    <n v="0"/>
    <n v="0"/>
    <n v="1.1200000000000001"/>
    <n v="1.1200000000000001"/>
    <n v="0"/>
    <n v="0"/>
    <n v="78209"/>
    <n v="82248"/>
    <n v="0"/>
    <n v="0"/>
    <n v="16817.759999999998"/>
    <n v="0.16020000000000001"/>
    <n v="0.15390000000000001"/>
    <n v="0"/>
    <n v="0"/>
    <n v="0"/>
    <n v="0"/>
    <n v="0"/>
  </r>
  <r>
    <x v="54"/>
    <s v="Cusick"/>
    <n v="2770"/>
    <s v="Bess Herian Elementary"/>
    <s v="Yes"/>
    <n v="215.70000000000002"/>
    <n v="0"/>
    <n v="215.70000000000002"/>
    <n v="1"/>
    <n v="1"/>
    <n v="215.70000000000002"/>
    <n v="0.63300000000000001"/>
    <n v="78209"/>
    <n v="82248"/>
    <n v="49506.3"/>
    <n v="2556.6800000000003"/>
    <n v="16817.759999999998"/>
    <n v="0.16020000000000001"/>
    <n v="0.15390000000000001"/>
    <n v="18970.02"/>
    <n v="867.72"/>
    <n v="133.54"/>
    <n v="1001.26"/>
    <n v="72034.259999999995"/>
  </r>
  <r>
    <x v="54"/>
    <s v="Cusick"/>
    <n v="2423"/>
    <s v="Cusick Jr Sr High School"/>
    <s v="No"/>
    <n v="176.94"/>
    <n v="0"/>
    <n v="0"/>
    <n v="1"/>
    <n v="1"/>
    <n v="0"/>
    <n v="0"/>
    <n v="78209"/>
    <n v="82248"/>
    <n v="0"/>
    <n v="0"/>
    <n v="16817.759999999998"/>
    <n v="0.16020000000000001"/>
    <n v="0.15390000000000001"/>
    <n v="0"/>
    <n v="0"/>
    <n v="0"/>
    <n v="0"/>
    <n v="0"/>
  </r>
  <r>
    <x v="54"/>
    <s v="Cusick"/>
    <n v="5538"/>
    <s v="Home Pride"/>
    <s v="Yes"/>
    <n v="53.4"/>
    <n v="0"/>
    <n v="53.4"/>
    <n v="1"/>
    <n v="1"/>
    <n v="53.4"/>
    <n v="0.157"/>
    <n v="78209"/>
    <n v="82248"/>
    <n v="12278.81"/>
    <n v="634.13000000000102"/>
    <n v="16817.759999999998"/>
    <n v="0.16020000000000001"/>
    <n v="0.15390000000000001"/>
    <n v="4705.05"/>
    <n v="215.22"/>
    <n v="33.119999999999997"/>
    <n v="248.34"/>
    <n v="17866.330000000002"/>
  </r>
  <r>
    <x v="54"/>
    <s v="Cusick"/>
    <n v="5539"/>
    <s v="Kalispel Language Immersion School"/>
    <s v="No"/>
    <n v="35.67"/>
    <n v="0"/>
    <n v="0"/>
    <n v="1"/>
    <n v="1"/>
    <n v="0"/>
    <n v="0"/>
    <n v="78209"/>
    <n v="82248"/>
    <n v="0"/>
    <n v="0"/>
    <n v="16817.759999999998"/>
    <n v="0.16020000000000001"/>
    <n v="0.15390000000000001"/>
    <n v="0"/>
    <n v="0"/>
    <n v="0"/>
    <n v="0"/>
    <n v="0"/>
  </r>
  <r>
    <x v="55"/>
    <s v="Damman"/>
    <n v="2077"/>
    <s v="Damman Elementary"/>
    <s v="Yes"/>
    <n v="176.81"/>
    <n v="0"/>
    <n v="176.81"/>
    <n v="1"/>
    <n v="1"/>
    <n v="176.81"/>
    <n v="0.51900000000000002"/>
    <n v="78209"/>
    <n v="82248"/>
    <n v="40590.47"/>
    <n v="2096.239999999998"/>
    <n v="16817.759999999998"/>
    <n v="0.16020000000000001"/>
    <n v="0.15390000000000001"/>
    <n v="15553.62"/>
    <n v="711.45"/>
    <n v="109.49"/>
    <n v="820.94"/>
    <n v="59061.270000000004"/>
  </r>
  <r>
    <x v="56"/>
    <s v="Darrington"/>
    <n v="3609"/>
    <s v="Darrington Elementary School"/>
    <s v="No"/>
    <n v="42.2"/>
    <n v="0"/>
    <n v="0"/>
    <n v="1"/>
    <n v="1"/>
    <n v="0"/>
    <n v="0"/>
    <n v="78209"/>
    <n v="82248"/>
    <n v="0"/>
    <n v="0"/>
    <n v="16817.759999999998"/>
    <n v="0.16020000000000001"/>
    <n v="0.15390000000000001"/>
    <n v="0"/>
    <n v="0"/>
    <n v="0"/>
    <n v="0"/>
    <n v="0"/>
  </r>
  <r>
    <x v="56"/>
    <s v="Darrington"/>
    <n v="3188"/>
    <s v="Darrington High School"/>
    <s v="Yes"/>
    <n v="122.03999999999999"/>
    <n v="0"/>
    <n v="122.03999999999999"/>
    <n v="1"/>
    <n v="1"/>
    <n v="122.03999999999999"/>
    <n v="0.35799999999999998"/>
    <n v="78209"/>
    <n v="82248"/>
    <n v="27998.82"/>
    <n v="1445.9599999999991"/>
    <n v="16817.759999999998"/>
    <n v="0.16020000000000001"/>
    <n v="0.15390000000000001"/>
    <n v="10728.7"/>
    <n v="490.75"/>
    <n v="75.53"/>
    <n v="566.28"/>
    <n v="40739.760000000002"/>
  </r>
  <r>
    <x v="57"/>
    <s v="Davenport"/>
    <n v="2668"/>
    <s v="Davenport Elementary"/>
    <s v="Yes"/>
    <n v="164.81999999999996"/>
    <n v="0"/>
    <n v="164.81999999999996"/>
    <n v="1"/>
    <n v="1"/>
    <n v="164.81999999999996"/>
    <n v="0.48299999999999998"/>
    <n v="78209"/>
    <n v="82248"/>
    <n v="37774.949999999997"/>
    <n v="1950.8300000000017"/>
    <n v="16817.759999999998"/>
    <n v="0.16020000000000001"/>
    <n v="0.15390000000000001"/>
    <n v="14474.76"/>
    <n v="662.1"/>
    <n v="101.9"/>
    <n v="764"/>
    <n v="54964.54"/>
  </r>
  <r>
    <x v="57"/>
    <s v="Davenport"/>
    <n v="3173"/>
    <s v="Davenport Senior High School"/>
    <s v="Yes"/>
    <n v="98.04"/>
    <n v="0"/>
    <n v="98.04"/>
    <n v="1"/>
    <n v="1"/>
    <n v="98.04"/>
    <n v="0.28799999999999998"/>
    <n v="78209"/>
    <n v="82248"/>
    <n v="22524.19"/>
    <n v="1163.2299999999996"/>
    <n v="16817.759999999998"/>
    <n v="0.16020000000000001"/>
    <n v="0.15390000000000001"/>
    <n v="8630.91"/>
    <n v="394.79"/>
    <n v="60.76"/>
    <n v="455.55"/>
    <n v="32773.879999999997"/>
  </r>
  <r>
    <x v="57"/>
    <s v="Davenport"/>
    <n v="5770"/>
    <s v="LINCOLN COUNTY PATHWAYS ACADEMY"/>
    <s v="No"/>
    <n v="44.6"/>
    <n v="0"/>
    <n v="0"/>
    <n v="1"/>
    <n v="1.04"/>
    <n v="0"/>
    <n v="0"/>
    <n v="78209"/>
    <n v="82248"/>
    <n v="0"/>
    <n v="0"/>
    <n v="16817.759999999998"/>
    <n v="0.16020000000000001"/>
    <n v="0.15390000000000001"/>
    <n v="0"/>
    <n v="0"/>
    <n v="0"/>
    <n v="0"/>
    <n v="0"/>
  </r>
  <r>
    <x v="58"/>
    <s v="Dayton"/>
    <n v="2830"/>
    <s v="Dayton Elementary School"/>
    <s v="Yes"/>
    <n v="299.33"/>
    <n v="0"/>
    <n v="299.33"/>
    <n v="1.1200000000000001"/>
    <n v="1.1200000000000001"/>
    <n v="299.33"/>
    <n v="0.878"/>
    <n v="78209"/>
    <n v="82248"/>
    <n v="76907.600000000006"/>
    <n v="3971.7899999999936"/>
    <n v="16817.759999999998"/>
    <n v="0.16020000000000001"/>
    <n v="0.15390000000000001"/>
    <n v="27697.85"/>
    <n v="1347.99"/>
    <n v="207.46"/>
    <n v="1555.45"/>
    <n v="110132.69"/>
  </r>
  <r>
    <x v="58"/>
    <s v="Dayton"/>
    <n v="2302"/>
    <s v="Dayton High School"/>
    <s v="No"/>
    <n v="123.85"/>
    <n v="0"/>
    <n v="0"/>
    <n v="1.1200000000000001"/>
    <n v="1.1200000000000001"/>
    <n v="0"/>
    <n v="0"/>
    <n v="78209"/>
    <n v="82248"/>
    <n v="0"/>
    <n v="0"/>
    <n v="16817.759999999998"/>
    <n v="0.16020000000000001"/>
    <n v="0.15390000000000001"/>
    <n v="0"/>
    <n v="0"/>
    <n v="0"/>
    <n v="0"/>
    <n v="0"/>
  </r>
  <r>
    <x v="58"/>
    <s v="Dayton"/>
    <n v="4011"/>
    <s v="Dayton Middle School"/>
    <s v="Yes"/>
    <n v="322.16000000000003"/>
    <n v="0"/>
    <n v="322.16000000000003"/>
    <n v="1"/>
    <n v="1"/>
    <n v="322.16000000000003"/>
    <n v="0.94499999999999995"/>
    <n v="78209"/>
    <n v="82248"/>
    <n v="73907.509999999995"/>
    <n v="3816.8500000000058"/>
    <n v="16817.759999999998"/>
    <n v="0.16020000000000001"/>
    <n v="0.15390000000000001"/>
    <n v="28320.18"/>
    <n v="1295.4100000000001"/>
    <n v="199.36"/>
    <n v="1494.77"/>
    <n v="107539.31000000001"/>
  </r>
  <r>
    <x v="58"/>
    <s v="Dayton"/>
    <n v="5617"/>
    <s v="Dayton School District Alternative Program"/>
    <s v="No"/>
    <n v="319.05"/>
    <n v="0"/>
    <n v="0"/>
    <n v="1"/>
    <n v="1"/>
    <n v="0"/>
    <n v="0"/>
    <n v="78209"/>
    <n v="82248"/>
    <n v="0"/>
    <n v="0"/>
    <n v="16817.759999999998"/>
    <n v="0.16020000000000001"/>
    <n v="0.15390000000000001"/>
    <n v="0"/>
    <n v="0"/>
    <n v="0"/>
    <n v="0"/>
    <n v="0"/>
  </r>
  <r>
    <x v="59"/>
    <s v="Deer Park"/>
    <n v="2173"/>
    <s v="Arcadia Elementary"/>
    <s v="Yes"/>
    <n v="40.450000000000003"/>
    <n v="0"/>
    <n v="40.450000000000003"/>
    <n v="1"/>
    <n v="1"/>
    <n v="40.450000000000003"/>
    <n v="0.11899999999999999"/>
    <n v="78209"/>
    <n v="82248"/>
    <n v="9306.8700000000008"/>
    <n v="480.63999999999942"/>
    <n v="16817.759999999998"/>
    <n v="0.16020000000000001"/>
    <n v="0.15390000000000001"/>
    <n v="3566.24"/>
    <n v="163.13"/>
    <n v="25.11"/>
    <n v="188.24"/>
    <n v="13541.99"/>
  </r>
  <r>
    <x v="59"/>
    <s v="Deer Park"/>
    <n v="2430"/>
    <s v="Deer Park Elementary"/>
    <s v="Yes"/>
    <n v="166.35"/>
    <n v="0"/>
    <n v="166.35"/>
    <n v="1"/>
    <n v="1.04"/>
    <n v="166.35"/>
    <n v="0.48799999999999999"/>
    <n v="78209"/>
    <n v="82248"/>
    <n v="38165.99"/>
    <n v="3576.510000000002"/>
    <n v="16817.759999999998"/>
    <n v="0.16020000000000001"/>
    <n v="0.15390000000000001"/>
    <n v="14871.68"/>
    <n v="695.71"/>
    <n v="107.07"/>
    <n v="802.78"/>
    <n v="57416.959999999999"/>
  </r>
  <r>
    <x v="59"/>
    <s v="Deer Park"/>
    <n v="4123"/>
    <s v="Deer Park High School"/>
    <s v="Yes"/>
    <n v="77.699999999999989"/>
    <n v="0"/>
    <n v="77.699999999999989"/>
    <n v="1"/>
    <n v="1.04"/>
    <n v="77.699999999999989"/>
    <n v="0.22800000000000001"/>
    <n v="78209"/>
    <n v="82248"/>
    <n v="17831.650000000001"/>
    <n v="1671"/>
    <n v="16817.759999999998"/>
    <n v="0.16020000000000001"/>
    <n v="0.15390000000000001"/>
    <n v="6948.25"/>
    <n v="325.04000000000002"/>
    <n v="50.02"/>
    <n v="375.06"/>
    <n v="26825.960000000003"/>
  </r>
  <r>
    <x v="59"/>
    <s v="Deer Park"/>
    <n v="1852"/>
    <s v="Deer Park Home Link Program"/>
    <s v="Yes"/>
    <n v="75.23"/>
    <n v="0"/>
    <n v="75.23"/>
    <n v="1"/>
    <n v="1.04"/>
    <n v="75.23"/>
    <n v="0.221"/>
    <n v="78209"/>
    <n v="82248"/>
    <n v="17284.189999999999"/>
    <n v="1619.6900000000023"/>
    <n v="16817.759999999998"/>
    <n v="0.16020000000000001"/>
    <n v="0.15390000000000001"/>
    <n v="6734.92"/>
    <n v="315.06"/>
    <n v="48.49"/>
    <n v="363.55"/>
    <n v="26002.350000000002"/>
  </r>
  <r>
    <x v="59"/>
    <s v="Deer Park"/>
    <n v="3261"/>
    <s v="Deer Park Middle School"/>
    <s v="Yes"/>
    <n v="6.8"/>
    <n v="0"/>
    <n v="6.8"/>
    <n v="1"/>
    <n v="1.04"/>
    <n v="6.8"/>
    <n v="0.02"/>
    <n v="78209"/>
    <n v="82248"/>
    <n v="1564.18"/>
    <n v="146.57999999999993"/>
    <n v="16817.759999999998"/>
    <n v="0.16020000000000001"/>
    <n v="0.15390000000000001"/>
    <n v="609.5"/>
    <n v="28.51"/>
    <n v="4.3899999999999997"/>
    <n v="32.9"/>
    <n v="2353.1600000000003"/>
  </r>
  <r>
    <x v="59"/>
    <s v="Deer Park"/>
    <n v="5734"/>
    <s v="Deer Park Achievement High School"/>
    <s v="Yes"/>
    <n v="456"/>
    <n v="0"/>
    <n v="456"/>
    <n v="1"/>
    <n v="1"/>
    <n v="456"/>
    <n v="1.3380000000000001"/>
    <n v="78209"/>
    <n v="82248"/>
    <n v="104643.64"/>
    <n v="5404.1800000000076"/>
    <n v="16817.759999999998"/>
    <n v="0.16020000000000001"/>
    <n v="0.15390000000000001"/>
    <n v="40097.78"/>
    <n v="1834.13"/>
    <n v="282.27"/>
    <n v="2116.4"/>
    <n v="152261.99999999997"/>
  </r>
  <r>
    <x v="60"/>
    <s v="Dieringer"/>
    <n v="4548"/>
    <s v="Dieringer Heights Elementary"/>
    <s v="Yes"/>
    <n v="113.7"/>
    <n v="0"/>
    <n v="113.7"/>
    <n v="1"/>
    <n v="1"/>
    <n v="113.7"/>
    <n v="0.33400000000000002"/>
    <n v="78209"/>
    <n v="82248"/>
    <n v="26121.81"/>
    <n v="1349.0200000000004"/>
    <n v="16817.759999999998"/>
    <n v="0.16020000000000001"/>
    <n v="0.15390000000000001"/>
    <n v="10009.459999999999"/>
    <n v="457.85"/>
    <n v="70.459999999999994"/>
    <n v="528.31000000000006"/>
    <n v="38008.600000000006"/>
  </r>
  <r>
    <x v="60"/>
    <s v="Dieringer"/>
    <n v="3683"/>
    <s v="Lake Tapps Elementary"/>
    <s v="No"/>
    <n v="0"/>
    <n v="0"/>
    <n v="0"/>
    <n v="1"/>
    <n v="1"/>
    <n v="0"/>
    <n v="0"/>
    <n v="78209"/>
    <n v="82248"/>
    <n v="0"/>
    <n v="0"/>
    <n v="16817.759999999998"/>
    <n v="0.16020000000000001"/>
    <n v="0.15390000000000001"/>
    <n v="0"/>
    <n v="0"/>
    <n v="0"/>
    <n v="0"/>
    <n v="0"/>
  </r>
  <r>
    <x v="60"/>
    <s v="Dieringer"/>
    <n v="4416"/>
    <s v="North Tapps Middle School"/>
    <s v="Yes"/>
    <n v="389.09"/>
    <n v="0"/>
    <n v="389.09"/>
    <n v="1"/>
    <n v="1"/>
    <n v="389.09"/>
    <n v="1.141"/>
    <n v="78209"/>
    <n v="82248"/>
    <n v="89236.47"/>
    <n v="4608.5"/>
    <n v="16817.759999999998"/>
    <n v="0.16020000000000001"/>
    <n v="0.15390000000000001"/>
    <n v="34193.99"/>
    <n v="1564.08"/>
    <n v="240.71"/>
    <n v="1804.79"/>
    <n v="129843.74999999999"/>
  </r>
  <r>
    <x v="61"/>
    <s v="Dixie"/>
    <n v="2278"/>
    <s v="Dixie Elementary School"/>
    <s v="No"/>
    <n v="583.51"/>
    <n v="0"/>
    <n v="0"/>
    <n v="1"/>
    <n v="1"/>
    <n v="0"/>
    <n v="0"/>
    <n v="78209"/>
    <n v="82248"/>
    <n v="0"/>
    <n v="0"/>
    <n v="16817.759999999998"/>
    <n v="0.16020000000000001"/>
    <n v="0.15390000000000001"/>
    <n v="0"/>
    <n v="0"/>
    <n v="0"/>
    <n v="0"/>
    <n v="0"/>
  </r>
  <r>
    <x v="62"/>
    <s v="East Valley (Spok"/>
    <n v="1712"/>
    <s v="Continuous Curriculum School"/>
    <s v="No"/>
    <n v="565.65"/>
    <n v="0"/>
    <n v="0"/>
    <n v="1"/>
    <n v="1"/>
    <n v="0"/>
    <n v="0"/>
    <n v="78209"/>
    <n v="82248"/>
    <n v="0"/>
    <n v="0"/>
    <n v="16817.759999999998"/>
    <n v="0.16020000000000001"/>
    <n v="0.15390000000000001"/>
    <n v="0"/>
    <n v="0"/>
    <n v="0"/>
    <n v="0"/>
    <n v="0"/>
  </r>
  <r>
    <x v="62"/>
    <s v="East Valley (Spok"/>
    <n v="4097"/>
    <s v="East Farms STEAM School"/>
    <s v="Yes"/>
    <n v="515.98"/>
    <n v="0"/>
    <n v="515.98"/>
    <n v="1"/>
    <n v="1"/>
    <n v="515.98"/>
    <n v="1.514"/>
    <n v="78209"/>
    <n v="82248"/>
    <n v="118408.43"/>
    <n v="6115.0400000000081"/>
    <n v="16817.759999999998"/>
    <n v="0.16020000000000001"/>
    <n v="0.15390000000000001"/>
    <n v="45372.22"/>
    <n v="2075.39"/>
    <n v="319.39999999999998"/>
    <n v="2394.79"/>
    <n v="172290.48"/>
  </r>
  <r>
    <x v="62"/>
    <s v="East Valley (Spok"/>
    <n v="3360"/>
    <s v="East Valley High School"/>
    <s v="No"/>
    <n v="471.93"/>
    <n v="0"/>
    <n v="0"/>
    <n v="1.1200000000000001"/>
    <n v="1.1600000000000001"/>
    <n v="0"/>
    <n v="0"/>
    <n v="78209"/>
    <n v="82248"/>
    <n v="0"/>
    <n v="0"/>
    <n v="16817.759999999998"/>
    <n v="0.16020000000000001"/>
    <n v="0.15390000000000001"/>
    <n v="0"/>
    <n v="0"/>
    <n v="0"/>
    <n v="0"/>
    <n v="0"/>
  </r>
  <r>
    <x v="62"/>
    <s v="East Valley (Spok"/>
    <n v="5346"/>
    <s v="East Valley Middle School"/>
    <s v="No"/>
    <n v="413.93"/>
    <n v="0"/>
    <n v="0"/>
    <n v="1.1200000000000001"/>
    <n v="1.1600000000000001"/>
    <n v="0"/>
    <n v="0"/>
    <n v="78209"/>
    <n v="82248"/>
    <n v="0"/>
    <n v="0"/>
    <n v="16817.759999999998"/>
    <n v="0.16020000000000001"/>
    <n v="0.15390000000000001"/>
    <n v="0"/>
    <n v="0"/>
    <n v="0"/>
    <n v="0"/>
    <n v="0"/>
  </r>
  <r>
    <x v="62"/>
    <s v="East Valley (Spok"/>
    <n v="5432"/>
    <s v="EV Online"/>
    <s v="No"/>
    <n v="537.66"/>
    <n v="0"/>
    <n v="0"/>
    <n v="1.1200000000000001"/>
    <n v="1.1600000000000001"/>
    <n v="0"/>
    <n v="0"/>
    <n v="78209"/>
    <n v="82248"/>
    <n v="0"/>
    <n v="0"/>
    <n v="16817.759999999998"/>
    <n v="0.16020000000000001"/>
    <n v="0.15390000000000001"/>
    <n v="0"/>
    <n v="0"/>
    <n v="0"/>
    <n v="0"/>
    <n v="0"/>
  </r>
  <r>
    <x v="62"/>
    <s v="East Valley (Spok"/>
    <n v="5433"/>
    <s v="EV Parent Partnership"/>
    <s v="Yes"/>
    <n v="14"/>
    <n v="0"/>
    <n v="14"/>
    <n v="1"/>
    <n v="1.04"/>
    <n v="14"/>
    <n v="4.1000000000000002E-2"/>
    <n v="78209"/>
    <n v="82248"/>
    <n v="3206.57"/>
    <n v="300.48"/>
    <n v="16817.759999999998"/>
    <n v="0.16020000000000001"/>
    <n v="0.15390000000000001"/>
    <n v="1249.46"/>
    <n v="58.45"/>
    <n v="9"/>
    <n v="67.45"/>
    <n v="4823.96"/>
  </r>
  <r>
    <x v="62"/>
    <s v="East Valley (Spok"/>
    <n v="2955"/>
    <s v="Otis Orchards School"/>
    <s v="No"/>
    <n v="388.06"/>
    <n v="0"/>
    <n v="0"/>
    <n v="1"/>
    <n v="1.04"/>
    <n v="0"/>
    <n v="0"/>
    <n v="78209"/>
    <n v="82248"/>
    <n v="0"/>
    <n v="0"/>
    <n v="16817.759999999998"/>
    <n v="0.16020000000000001"/>
    <n v="0.15390000000000001"/>
    <n v="0"/>
    <n v="0"/>
    <n v="0"/>
    <n v="0"/>
    <n v="0"/>
  </r>
  <r>
    <x v="62"/>
    <s v="East Valley (Spok"/>
    <n v="2653"/>
    <s v="Trent School"/>
    <s v="Yes"/>
    <n v="327.5"/>
    <n v="0"/>
    <n v="327.5"/>
    <n v="1"/>
    <n v="1.04"/>
    <n v="327.5"/>
    <n v="0.96099999999999997"/>
    <n v="78209"/>
    <n v="82248"/>
    <n v="75158.850000000006"/>
    <n v="7043.0899999999965"/>
    <n v="16817.759999999998"/>
    <n v="0.16020000000000001"/>
    <n v="0.15390000000000001"/>
    <n v="29286.25"/>
    <n v="1370.03"/>
    <n v="210.85"/>
    <n v="1580.8799999999999"/>
    <n v="113069.07"/>
  </r>
  <r>
    <x v="62"/>
    <s v="East Valley (Spok"/>
    <n v="3128"/>
    <s v="Trentwood School"/>
    <s v="Yes"/>
    <n v="851.44999999999993"/>
    <n v="0"/>
    <n v="851.44999999999993"/>
    <n v="1"/>
    <n v="1.04"/>
    <n v="851.44999999999993"/>
    <n v="2.4980000000000002"/>
    <n v="78209"/>
    <n v="82248"/>
    <n v="195366.08"/>
    <n v="18307.640000000014"/>
    <n v="16817.759999999998"/>
    <n v="0.16020000000000001"/>
    <n v="0.15390000000000001"/>
    <n v="76125.960000000006"/>
    <n v="3561.23"/>
    <n v="548.07000000000005"/>
    <n v="4109.3"/>
    <n v="293908.98"/>
  </r>
  <r>
    <x v="63"/>
    <s v="East Valley (Yak)"/>
    <n v="4055"/>
    <s v="East Valley Central Middle School"/>
    <s v="Yes"/>
    <n v="391.42"/>
    <n v="0"/>
    <n v="391.42"/>
    <n v="1"/>
    <n v="1.04"/>
    <n v="391.42"/>
    <n v="1.1479999999999999"/>
    <n v="78209"/>
    <n v="82248"/>
    <n v="89783.93"/>
    <n v="8413.6000000000058"/>
    <n v="16817.759999999998"/>
    <n v="0.16020000000000001"/>
    <n v="0.15390000000000001"/>
    <n v="34985.03"/>
    <n v="1636.63"/>
    <n v="251.88"/>
    <n v="1888.5100000000002"/>
    <n v="135071.07"/>
  </r>
  <r>
    <x v="63"/>
    <s v="East Valley (Yak)"/>
    <n v="4487"/>
    <s v="East Valley Elementary"/>
    <s v="No"/>
    <n v="39.25"/>
    <n v="0"/>
    <n v="0"/>
    <n v="1"/>
    <n v="1.04"/>
    <n v="0"/>
    <n v="0"/>
    <n v="78209"/>
    <n v="82248"/>
    <n v="0"/>
    <n v="0"/>
    <n v="16817.759999999998"/>
    <n v="0.16020000000000001"/>
    <n v="0.15390000000000001"/>
    <n v="0"/>
    <n v="0"/>
    <n v="0"/>
    <n v="0"/>
    <n v="0"/>
  </r>
  <r>
    <x v="63"/>
    <s v="East Valley (Yak)"/>
    <n v="2344"/>
    <s v="East Valley High School"/>
    <s v="No"/>
    <n v="218.58"/>
    <n v="0"/>
    <n v="0"/>
    <n v="1"/>
    <n v="1.04"/>
    <n v="0"/>
    <n v="0"/>
    <n v="78209"/>
    <n v="82248"/>
    <n v="0"/>
    <n v="0"/>
    <n v="16817.759999999998"/>
    <n v="0.16020000000000001"/>
    <n v="0.15390000000000001"/>
    <n v="0"/>
    <n v="0"/>
    <n v="0"/>
    <n v="0"/>
    <n v="0"/>
  </r>
  <r>
    <x v="63"/>
    <s v="East Valley (Yak)"/>
    <n v="2530"/>
    <s v="Moxee Elementary"/>
    <s v="Yes"/>
    <n v="305.94"/>
    <n v="0"/>
    <n v="305.94"/>
    <n v="1"/>
    <n v="1.04"/>
    <n v="305.94"/>
    <n v="0.89700000000000002"/>
    <n v="78209"/>
    <n v="82248"/>
    <n v="70153.47"/>
    <n v="6574.0399999999936"/>
    <n v="16817.759999999998"/>
    <n v="0.16020000000000001"/>
    <n v="0.15390000000000001"/>
    <n v="27335.86"/>
    <n v="1278.79"/>
    <n v="196.81"/>
    <n v="1475.6"/>
    <n v="105538.97"/>
  </r>
  <r>
    <x v="63"/>
    <s v="East Valley (Yak)"/>
    <n v="2821"/>
    <s v="Terrace Heights Elementary"/>
    <s v="Yes"/>
    <n v="426.2"/>
    <n v="0"/>
    <n v="426.2"/>
    <n v="1"/>
    <n v="1.04"/>
    <n v="426.2"/>
    <n v="1.25"/>
    <n v="78209"/>
    <n v="82248"/>
    <n v="97761.25"/>
    <n v="9161.1499999999942"/>
    <n v="16817.759999999998"/>
    <n v="0.16020000000000001"/>
    <n v="0.15390000000000001"/>
    <n v="38093.449999999997"/>
    <n v="1782.04"/>
    <n v="274.26"/>
    <n v="2056.3000000000002"/>
    <n v="147072.15"/>
  </r>
  <r>
    <x v="64"/>
    <s v="Eastmont"/>
    <n v="3659"/>
    <s v="Cascade Elementary"/>
    <s v="Yes"/>
    <n v="378.03"/>
    <n v="0"/>
    <n v="378.03"/>
    <n v="1"/>
    <n v="1.04"/>
    <n v="378.03"/>
    <n v="1.109"/>
    <n v="78209"/>
    <n v="82248"/>
    <n v="86733.78"/>
    <n v="8127.7700000000041"/>
    <n v="16817.759999999998"/>
    <n v="0.16020000000000001"/>
    <n v="0.15390000000000001"/>
    <n v="33796.51"/>
    <n v="1581.03"/>
    <n v="243.32"/>
    <n v="1824.35"/>
    <n v="130482.41000000002"/>
  </r>
  <r>
    <x v="64"/>
    <s v="Eastmont"/>
    <n v="5700"/>
    <s v="Clovis Point Elementary School"/>
    <s v="Yes"/>
    <n v="777.55"/>
    <n v="0"/>
    <n v="777.55"/>
    <n v="1"/>
    <n v="1"/>
    <n v="777.55"/>
    <n v="2.2810000000000001"/>
    <n v="78209"/>
    <n v="82248"/>
    <n v="178394.73"/>
    <n v="9212.9599999999919"/>
    <n v="16817.759999999998"/>
    <n v="0.16020000000000001"/>
    <n v="0.15390000000000001"/>
    <n v="68358.02"/>
    <n v="3126.79"/>
    <n v="481.21"/>
    <n v="3608"/>
    <n v="259573.71"/>
  </r>
  <r>
    <x v="64"/>
    <s v="Eastmont"/>
    <n v="3372"/>
    <s v="Eastmont Junior High"/>
    <s v="Yes"/>
    <n v="511.25"/>
    <n v="0"/>
    <n v="511.25"/>
    <n v="1"/>
    <n v="1"/>
    <n v="511.25"/>
    <n v="1.5"/>
    <n v="78209"/>
    <n v="82248"/>
    <n v="117313.5"/>
    <n v="6058.5"/>
    <n v="16817.759999999998"/>
    <n v="0.16020000000000001"/>
    <n v="0.15390000000000001"/>
    <n v="44952.67"/>
    <n v="2056.1999999999998"/>
    <n v="316.45"/>
    <n v="2372.6499999999996"/>
    <n v="170697.31999999998"/>
  </r>
  <r>
    <x v="64"/>
    <s v="Eastmont"/>
    <n v="2727"/>
    <s v="Eastmont Senior High"/>
    <s v="Yes"/>
    <n v="1088.53"/>
    <n v="0"/>
    <n v="1088.53"/>
    <n v="1"/>
    <n v="1"/>
    <n v="1088.53"/>
    <n v="3.1930000000000001"/>
    <n v="78209"/>
    <n v="82248"/>
    <n v="249721.34"/>
    <n v="12896.51999999999"/>
    <n v="16817.759999999998"/>
    <n v="0.16020000000000001"/>
    <n v="0.15390000000000001"/>
    <n v="95689.24"/>
    <n v="4376.96"/>
    <n v="673.61"/>
    <n v="5050.57"/>
    <n v="363357.67"/>
  </r>
  <r>
    <x v="64"/>
    <s v="Eastmont"/>
    <n v="2966"/>
    <s v="Grant Elementary School"/>
    <s v="Yes"/>
    <n v="503.24"/>
    <n v="0"/>
    <n v="503.24"/>
    <n v="1"/>
    <n v="1"/>
    <n v="503.24"/>
    <n v="1.476"/>
    <n v="78209"/>
    <n v="82248"/>
    <n v="115436.48"/>
    <n v="5961.570000000007"/>
    <n v="16817.759999999998"/>
    <n v="0.16020000000000001"/>
    <n v="0.15390000000000001"/>
    <n v="44233.42"/>
    <n v="2023.3"/>
    <n v="311.39"/>
    <n v="2334.69"/>
    <n v="167966.16"/>
  </r>
  <r>
    <x v="64"/>
    <s v="Eastmont"/>
    <n v="3212"/>
    <s v="Kenroy Elementary"/>
    <s v="Yes"/>
    <n v="447.95"/>
    <n v="0"/>
    <n v="447.95"/>
    <n v="1"/>
    <n v="1"/>
    <n v="447.95"/>
    <n v="1.3140000000000001"/>
    <n v="78209"/>
    <n v="82248"/>
    <n v="102766.63"/>
    <n v="5307.2399999999907"/>
    <n v="16817.759999999998"/>
    <n v="0.16020000000000001"/>
    <n v="0.15390000000000001"/>
    <n v="39378.54"/>
    <n v="1801.23"/>
    <n v="277.20999999999998"/>
    <n v="2078.44"/>
    <n v="149530.85"/>
  </r>
  <r>
    <x v="64"/>
    <s v="Eastmont"/>
    <n v="3083"/>
    <s v="Lee Elementary"/>
    <s v="Yes"/>
    <n v="559.4"/>
    <n v="0"/>
    <n v="559.4"/>
    <n v="1"/>
    <n v="1"/>
    <n v="559.4"/>
    <n v="1.641"/>
    <n v="78209"/>
    <n v="82248"/>
    <n v="128340.97"/>
    <n v="6628"/>
    <n v="16817.759999999998"/>
    <n v="0.16020000000000001"/>
    <n v="0.15390000000000001"/>
    <n v="49178.22"/>
    <n v="2249.48"/>
    <n v="346.19"/>
    <n v="2595.67"/>
    <n v="186742.86000000002"/>
  </r>
  <r>
    <x v="64"/>
    <s v="Eastmont"/>
    <n v="2563"/>
    <s v="Rock Island Elementary"/>
    <s v="Yes"/>
    <n v="535.20000000000005"/>
    <n v="0"/>
    <n v="535.20000000000005"/>
    <n v="1"/>
    <n v="1"/>
    <n v="535.20000000000005"/>
    <n v="1.57"/>
    <n v="78209"/>
    <n v="82248"/>
    <n v="122788.13"/>
    <n v="6341.2299999999959"/>
    <n v="16817.759999999998"/>
    <n v="0.16020000000000001"/>
    <n v="0.15390000000000001"/>
    <n v="47050.46"/>
    <n v="2152.16"/>
    <n v="331.22"/>
    <n v="2483.38"/>
    <n v="178663.2"/>
  </r>
  <r>
    <x v="64"/>
    <s v="Eastmont"/>
    <n v="5701"/>
    <s v="Sterling Junior High School"/>
    <s v="Yes"/>
    <n v="27.86"/>
    <n v="0"/>
    <n v="27.86"/>
    <n v="1"/>
    <n v="1"/>
    <n v="27.86"/>
    <n v="8.2000000000000003E-2"/>
    <n v="78209"/>
    <n v="82248"/>
    <n v="6413.14"/>
    <n v="331.19999999999982"/>
    <n v="16817.759999999998"/>
    <n v="0.16020000000000001"/>
    <n v="0.15390000000000001"/>
    <n v="2457.41"/>
    <n v="112.41"/>
    <n v="17.3"/>
    <n v="129.71"/>
    <n v="9331.4599999999991"/>
  </r>
  <r>
    <x v="64"/>
    <s v="Eastmont"/>
    <n v="5668"/>
    <s v="Eastmont Academy"/>
    <s v="Yes"/>
    <n v="673.4"/>
    <n v="0"/>
    <n v="673.4"/>
    <n v="1"/>
    <n v="1"/>
    <n v="673.4"/>
    <n v="1.9750000000000001"/>
    <n v="78209"/>
    <n v="82248"/>
    <n v="154462.78"/>
    <n v="7977.0199999999895"/>
    <n v="16817.759999999998"/>
    <n v="0.16020000000000001"/>
    <n v="0.15390000000000001"/>
    <n v="59187.68"/>
    <n v="2707.33"/>
    <n v="416.66"/>
    <n v="3123.99"/>
    <n v="224751.46999999997"/>
  </r>
  <r>
    <x v="65"/>
    <s v="Easton"/>
    <n v="3554"/>
    <s v="Easton School"/>
    <s v="No"/>
    <n v="0"/>
    <n v="0"/>
    <n v="0"/>
    <n v="1"/>
    <n v="1"/>
    <n v="0"/>
    <n v="0"/>
    <n v="78209"/>
    <n v="82248"/>
    <n v="0"/>
    <n v="0"/>
    <n v="16817.759999999998"/>
    <n v="0.16020000000000001"/>
    <n v="0.15390000000000001"/>
    <n v="0"/>
    <n v="0"/>
    <n v="0"/>
    <n v="0"/>
    <n v="0"/>
  </r>
  <r>
    <x v="66"/>
    <s v="Eatonville"/>
    <n v="2808"/>
    <s v="Columbia Crest A-STEM Academy"/>
    <s v="Yes"/>
    <n v="1512.96"/>
    <n v="0"/>
    <n v="1512.96"/>
    <n v="1"/>
    <n v="1"/>
    <n v="1512.96"/>
    <n v="4.4379999999999997"/>
    <n v="78209"/>
    <n v="82248"/>
    <n v="347091.54"/>
    <n v="17925.080000000016"/>
    <n v="16817.759999999998"/>
    <n v="0.16020000000000001"/>
    <n v="0.15390000000000001"/>
    <n v="132999.95000000001"/>
    <n v="6083.61"/>
    <n v="936.27"/>
    <n v="7019.8799999999992"/>
    <n v="505036.45"/>
  </r>
  <r>
    <x v="66"/>
    <s v="Eatonville"/>
    <n v="2205"/>
    <s v="Eatonville Elementary School"/>
    <s v="Yes"/>
    <n v="536.70000000000005"/>
    <n v="0"/>
    <n v="536.70000000000005"/>
    <n v="1"/>
    <n v="1"/>
    <n v="536.70000000000005"/>
    <n v="1.5740000000000001"/>
    <n v="78209"/>
    <n v="82248"/>
    <n v="123100.97"/>
    <n v="6357.3800000000047"/>
    <n v="16817.759999999998"/>
    <n v="0.16020000000000001"/>
    <n v="0.15390000000000001"/>
    <n v="47170.33"/>
    <n v="2157.64"/>
    <n v="332.06"/>
    <n v="2489.6999999999998"/>
    <n v="179118.38"/>
  </r>
  <r>
    <x v="66"/>
    <s v="Eatonville"/>
    <n v="2206"/>
    <s v="Eatonville High School"/>
    <s v="Yes"/>
    <n v="511.51"/>
    <n v="0"/>
    <n v="511.51"/>
    <n v="1"/>
    <n v="1"/>
    <n v="511.51"/>
    <n v="1.5"/>
    <n v="78209"/>
    <n v="82248"/>
    <n v="117313.5"/>
    <n v="6058.5"/>
    <n v="16817.759999999998"/>
    <n v="0.16020000000000001"/>
    <n v="0.15390000000000001"/>
    <n v="44952.67"/>
    <n v="2056.1999999999998"/>
    <n v="316.45"/>
    <n v="2372.6499999999996"/>
    <n v="170697.31999999998"/>
  </r>
  <r>
    <x v="66"/>
    <s v="Eatonville"/>
    <n v="4230"/>
    <s v="Eatonville Middle School"/>
    <s v="Yes"/>
    <n v="519.56999999999994"/>
    <n v="0"/>
    <n v="519.56999999999994"/>
    <n v="1"/>
    <n v="1"/>
    <n v="519.56999999999994"/>
    <n v="1.524"/>
    <n v="78209"/>
    <n v="82248"/>
    <n v="119190.52"/>
    <n v="6155.429999999993"/>
    <n v="16817.759999999998"/>
    <n v="0.16020000000000001"/>
    <n v="0.15390000000000001"/>
    <n v="45671.91"/>
    <n v="2089.1"/>
    <n v="321.51"/>
    <n v="2410.6099999999997"/>
    <n v="173428.46999999997"/>
  </r>
  <r>
    <x v="66"/>
    <s v="Eatonville"/>
    <n v="5332"/>
    <s v="New Beginnings"/>
    <s v="Yes"/>
    <n v="294.3"/>
    <n v="0"/>
    <n v="294.3"/>
    <n v="1"/>
    <n v="1"/>
    <n v="294.3"/>
    <n v="0.86299999999999999"/>
    <n v="78209"/>
    <n v="82248"/>
    <n v="67494.37"/>
    <n v="3485.6500000000087"/>
    <n v="16817.759999999998"/>
    <n v="0.16020000000000001"/>
    <n v="0.15390000000000001"/>
    <n v="25862.77"/>
    <n v="1183"/>
    <n v="182.06"/>
    <n v="1365.06"/>
    <n v="98207.85"/>
  </r>
  <r>
    <x v="66"/>
    <s v="Eatonville"/>
    <n v="2361"/>
    <s v="Weyerhaeuser Elementary"/>
    <s v="Yes"/>
    <n v="620.20000000000005"/>
    <n v="0"/>
    <n v="620.20000000000005"/>
    <n v="1"/>
    <n v="1"/>
    <n v="620.20000000000005"/>
    <n v="1.819"/>
    <n v="78209"/>
    <n v="82248"/>
    <n v="142262.17000000001"/>
    <n v="7346.9399999999732"/>
    <n v="16817.759999999998"/>
    <n v="0.16020000000000001"/>
    <n v="0.15390000000000001"/>
    <n v="54512.6"/>
    <n v="2493.4899999999998"/>
    <n v="383.75"/>
    <n v="2877.24"/>
    <n v="206998.94999999998"/>
  </r>
  <r>
    <x v="67"/>
    <s v="Edmonds"/>
    <n v="3560"/>
    <s v="Alderwood Middle School"/>
    <s v="Yes"/>
    <n v="79.78"/>
    <n v="0"/>
    <n v="79.78"/>
    <n v="1.1200000000000001"/>
    <n v="1.1200000000000001"/>
    <n v="79.78"/>
    <n v="0.23400000000000001"/>
    <n v="78209"/>
    <n v="82248"/>
    <n v="20497.009999999998"/>
    <n v="1058.5500000000029"/>
    <n v="16817.759999999998"/>
    <n v="0.16020000000000001"/>
    <n v="0.15390000000000001"/>
    <n v="7381.89"/>
    <n v="359.26"/>
    <n v="55.29"/>
    <n v="414.55"/>
    <n v="29352"/>
  </r>
  <r>
    <x v="67"/>
    <s v="Edmonds"/>
    <n v="3302"/>
    <s v="Beverly Elementary"/>
    <s v="Yes"/>
    <n v="178.85"/>
    <n v="0"/>
    <n v="178.85"/>
    <n v="1"/>
    <n v="1"/>
    <n v="178.85"/>
    <n v="0.52500000000000002"/>
    <n v="78209"/>
    <n v="82248"/>
    <n v="41059.730000000003"/>
    <n v="2120.4699999999939"/>
    <n v="16817.759999999998"/>
    <n v="0.16020000000000001"/>
    <n v="0.15390000000000001"/>
    <n v="15733.43"/>
    <n v="719.67"/>
    <n v="110.76"/>
    <n v="830.43"/>
    <n v="59744.06"/>
  </r>
  <r>
    <x v="67"/>
    <s v="Edmonds"/>
    <n v="3536"/>
    <s v="Brier Elementary"/>
    <s v="No"/>
    <n v="397.77"/>
    <n v="0"/>
    <n v="0"/>
    <n v="1"/>
    <n v="1"/>
    <n v="0"/>
    <n v="0"/>
    <n v="78209"/>
    <n v="82248"/>
    <n v="0"/>
    <n v="0"/>
    <n v="16817.759999999998"/>
    <n v="0.16020000000000001"/>
    <n v="0.15390000000000001"/>
    <n v="0"/>
    <n v="0"/>
    <n v="0"/>
    <n v="0"/>
    <n v="0"/>
  </r>
  <r>
    <x v="67"/>
    <s v="Edmonds"/>
    <n v="3650"/>
    <s v="Brier Terrace Middle School"/>
    <s v="No"/>
    <n v="597.04"/>
    <n v="0"/>
    <n v="0"/>
    <n v="1"/>
    <n v="1"/>
    <n v="0"/>
    <n v="0"/>
    <n v="78209"/>
    <n v="82248"/>
    <n v="0"/>
    <n v="0"/>
    <n v="16817.759999999998"/>
    <n v="0.16020000000000001"/>
    <n v="0.15390000000000001"/>
    <n v="0"/>
    <n v="0"/>
    <n v="0"/>
    <n v="0"/>
    <n v="0"/>
  </r>
  <r>
    <x v="67"/>
    <s v="Edmonds"/>
    <n v="3409"/>
    <s v="Cedar Valley Elementary"/>
    <s v="No"/>
    <n v="405.08"/>
    <n v="0"/>
    <n v="0"/>
    <n v="1"/>
    <n v="1"/>
    <n v="0"/>
    <n v="0"/>
    <n v="78209"/>
    <n v="82248"/>
    <n v="0"/>
    <n v="0"/>
    <n v="16817.759999999998"/>
    <n v="0.16020000000000001"/>
    <n v="0.15390000000000001"/>
    <n v="0"/>
    <n v="0"/>
    <n v="0"/>
    <n v="0"/>
    <n v="0"/>
  </r>
  <r>
    <x v="67"/>
    <s v="Edmonds"/>
    <n v="3304"/>
    <s v="Cedar Way Elementary"/>
    <s v="No"/>
    <n v="0"/>
    <n v="0"/>
    <n v="0"/>
    <n v="1"/>
    <n v="1"/>
    <n v="0"/>
    <n v="0"/>
    <n v="78209"/>
    <n v="82248"/>
    <n v="0"/>
    <n v="0"/>
    <n v="16817.759999999998"/>
    <n v="0.16020000000000001"/>
    <n v="0.15390000000000001"/>
    <n v="0"/>
    <n v="0"/>
    <n v="0"/>
    <n v="0"/>
    <n v="0"/>
  </r>
  <r>
    <x v="67"/>
    <s v="Edmonds"/>
    <n v="1520"/>
    <s v="Challenge Elementary"/>
    <s v="No"/>
    <n v="27.5"/>
    <n v="0"/>
    <n v="0"/>
    <n v="1"/>
    <n v="1"/>
    <n v="0"/>
    <n v="0"/>
    <n v="78209"/>
    <n v="82248"/>
    <n v="0"/>
    <n v="0"/>
    <n v="16817.759999999998"/>
    <n v="0.16020000000000001"/>
    <n v="0.15390000000000001"/>
    <n v="0"/>
    <n v="0"/>
    <n v="0"/>
    <n v="0"/>
    <n v="0"/>
  </r>
  <r>
    <x v="67"/>
    <s v="Edmonds"/>
    <n v="3534"/>
    <s v="Chase Lake Elementary"/>
    <s v="No"/>
    <n v="365.53"/>
    <n v="0"/>
    <n v="0"/>
    <n v="1"/>
    <n v="1"/>
    <n v="0"/>
    <n v="0"/>
    <n v="78209"/>
    <n v="82248"/>
    <n v="0"/>
    <n v="0"/>
    <n v="16817.759999999998"/>
    <n v="0.16020000000000001"/>
    <n v="0.15390000000000001"/>
    <n v="0"/>
    <n v="0"/>
    <n v="0"/>
    <n v="0"/>
    <n v="0"/>
  </r>
  <r>
    <x v="67"/>
    <s v="Edmonds"/>
    <n v="3691"/>
    <s v="College Place Elementary"/>
    <s v="Yes"/>
    <n v="665.38"/>
    <n v="0"/>
    <n v="665.38"/>
    <n v="1.18"/>
    <n v="1.18"/>
    <n v="665.38"/>
    <n v="1.952"/>
    <n v="78209"/>
    <n v="82248"/>
    <n v="180143.48"/>
    <n v="9303.2699999999895"/>
    <n v="16817.759999999998"/>
    <n v="0.16020000000000001"/>
    <n v="0.15390000000000001"/>
    <n v="63119.03"/>
    <n v="3157.45"/>
    <n v="485.93"/>
    <n v="3643.3799999999997"/>
    <n v="256209.16"/>
  </r>
  <r>
    <x v="67"/>
    <s v="Edmonds"/>
    <n v="3754"/>
    <s v="College Place Middle School"/>
    <s v="No"/>
    <n v="405.1"/>
    <n v="0"/>
    <n v="0"/>
    <n v="1.18"/>
    <n v="1.18"/>
    <n v="0"/>
    <n v="0"/>
    <n v="78209"/>
    <n v="82248"/>
    <n v="0"/>
    <n v="0"/>
    <n v="16817.759999999998"/>
    <n v="0.16020000000000001"/>
    <n v="0.15390000000000001"/>
    <n v="0"/>
    <n v="0"/>
    <n v="0"/>
    <n v="0"/>
    <n v="0"/>
  </r>
  <r>
    <x v="67"/>
    <s v="Edmonds"/>
    <n v="5358"/>
    <s v="Edmonds Career Access Program"/>
    <s v="No"/>
    <n v="390.18"/>
    <n v="0"/>
    <n v="0"/>
    <n v="1.18"/>
    <n v="1.18"/>
    <n v="0"/>
    <n v="0"/>
    <n v="78209"/>
    <n v="82248"/>
    <n v="0"/>
    <n v="0"/>
    <n v="16817.759999999998"/>
    <n v="0.16020000000000001"/>
    <n v="0.15390000000000001"/>
    <n v="0"/>
    <n v="0"/>
    <n v="0"/>
    <n v="0"/>
    <n v="0"/>
  </r>
  <r>
    <x v="67"/>
    <s v="Edmonds"/>
    <n v="1519"/>
    <s v="Edmonds eLearning Academy"/>
    <s v="No"/>
    <n v="697.42"/>
    <n v="0"/>
    <n v="0"/>
    <n v="1.18"/>
    <n v="1.18"/>
    <n v="0"/>
    <n v="0"/>
    <n v="78209"/>
    <n v="82248"/>
    <n v="0"/>
    <n v="0"/>
    <n v="16817.759999999998"/>
    <n v="0.16020000000000001"/>
    <n v="0.15390000000000001"/>
    <n v="0"/>
    <n v="0"/>
    <n v="0"/>
    <n v="0"/>
    <n v="0"/>
  </r>
  <r>
    <x v="67"/>
    <s v="Edmonds"/>
    <n v="3606"/>
    <s v="Edmonds Elementary"/>
    <s v="Yes"/>
    <n v="448.95"/>
    <n v="0"/>
    <n v="448.95"/>
    <n v="1.18"/>
    <n v="1.18"/>
    <n v="448.95"/>
    <n v="1.3169999999999999"/>
    <n v="78209"/>
    <n v="82248"/>
    <n v="121541.48"/>
    <n v="6276.8500000000058"/>
    <n v="16817.759999999998"/>
    <n v="0.16020000000000001"/>
    <n v="0.15390000000000001"/>
    <n v="42585.94"/>
    <n v="2130.31"/>
    <n v="327.85"/>
    <n v="2458.16"/>
    <n v="172862.43"/>
  </r>
  <r>
    <x v="67"/>
    <s v="Edmonds"/>
    <n v="1966"/>
    <s v="Edmonds Heights K-12"/>
    <s v="Yes"/>
    <n v="467.18"/>
    <n v="0"/>
    <n v="467.18"/>
    <n v="1.18"/>
    <n v="1.18"/>
    <n v="467.18"/>
    <n v="1.37"/>
    <n v="78209"/>
    <n v="82248"/>
    <n v="126432.67"/>
    <n v="6529.4499999999971"/>
    <n v="16817.759999999998"/>
    <n v="0.16020000000000001"/>
    <n v="0.15390000000000001"/>
    <n v="44299.73"/>
    <n v="2216.04"/>
    <n v="341.05"/>
    <n v="2557.09"/>
    <n v="179818.93999999997"/>
  </r>
  <r>
    <x v="67"/>
    <s v="Edmonds"/>
    <n v="3123"/>
    <s v="Edmonds Woodway High School"/>
    <s v="No"/>
    <n v="370.96"/>
    <n v="0"/>
    <n v="0"/>
    <n v="1.18"/>
    <n v="1.18"/>
    <n v="0"/>
    <n v="0"/>
    <n v="78209"/>
    <n v="82248"/>
    <n v="0"/>
    <n v="0"/>
    <n v="16817.759999999998"/>
    <n v="0.16020000000000001"/>
    <n v="0.15390000000000001"/>
    <n v="0"/>
    <n v="0"/>
    <n v="0"/>
    <n v="0"/>
    <n v="0"/>
  </r>
  <r>
    <x v="67"/>
    <s v="Edmonds"/>
    <n v="3607"/>
    <s v="Hazelwood Elementary"/>
    <s v="Yes"/>
    <n v="342.26"/>
    <n v="0"/>
    <n v="342.26"/>
    <n v="1.18"/>
    <n v="1.18"/>
    <n v="342.26"/>
    <n v="1.004"/>
    <n v="78209"/>
    <n v="82248"/>
    <n v="92655.77"/>
    <n v="4785.0800000000017"/>
    <n v="16817.759999999998"/>
    <n v="0.16020000000000001"/>
    <n v="0.15390000000000001"/>
    <n v="32464.91"/>
    <n v="1624.01"/>
    <n v="249.94"/>
    <n v="1873.95"/>
    <n v="131779.71000000002"/>
  </r>
  <r>
    <x v="67"/>
    <s v="Edmonds"/>
    <n v="3689"/>
    <s v="Hilltop Elementary"/>
    <s v="Yes"/>
    <n v="434.53"/>
    <n v="0"/>
    <n v="434.53"/>
    <n v="1.18"/>
    <n v="1.18"/>
    <n v="434.53"/>
    <n v="1.2749999999999999"/>
    <n v="78209"/>
    <n v="82248"/>
    <n v="117665.44"/>
    <n v="6076.679999999993"/>
    <n v="16817.759999999998"/>
    <n v="0.16020000000000001"/>
    <n v="0.15390000000000001"/>
    <n v="41227.85"/>
    <n v="2062.37"/>
    <n v="317.39999999999998"/>
    <n v="2379.77"/>
    <n v="167349.74"/>
  </r>
  <r>
    <x v="67"/>
    <s v="Edmonds"/>
    <n v="3122"/>
    <s v="Lynndale Elementary"/>
    <s v="No"/>
    <n v="473.71"/>
    <n v="0"/>
    <n v="0"/>
    <n v="1.18"/>
    <n v="1.18"/>
    <n v="0"/>
    <n v="0"/>
    <n v="78209"/>
    <n v="82248"/>
    <n v="0"/>
    <n v="0"/>
    <n v="16817.759999999998"/>
    <n v="0.16020000000000001"/>
    <n v="0.15390000000000001"/>
    <n v="0"/>
    <n v="0"/>
    <n v="0"/>
    <n v="0"/>
    <n v="0"/>
  </r>
  <r>
    <x v="67"/>
    <s v="Edmonds"/>
    <n v="3503"/>
    <s v="Lynnwood Elementary"/>
    <s v="No"/>
    <n v="440.6"/>
    <n v="0"/>
    <n v="0"/>
    <n v="1.18"/>
    <n v="1.18"/>
    <n v="0"/>
    <n v="0"/>
    <n v="78209"/>
    <n v="82248"/>
    <n v="0"/>
    <n v="0"/>
    <n v="16817.759999999998"/>
    <n v="0.16020000000000001"/>
    <n v="0.15390000000000001"/>
    <n v="0"/>
    <n v="0"/>
    <n v="0"/>
    <n v="0"/>
    <n v="0"/>
  </r>
  <r>
    <x v="67"/>
    <s v="Edmonds"/>
    <n v="3755"/>
    <s v="Lynnwood High School"/>
    <s v="Yes"/>
    <n v="303.73"/>
    <n v="0"/>
    <n v="303.73"/>
    <n v="1.18"/>
    <n v="1.18"/>
    <n v="303.73"/>
    <n v="0.89100000000000001"/>
    <n v="78209"/>
    <n v="82248"/>
    <n v="82227.38"/>
    <n v="4246.5199999999895"/>
    <n v="16817.759999999998"/>
    <n v="0.16020000000000001"/>
    <n v="0.15390000000000001"/>
    <n v="28810.99"/>
    <n v="1441.23"/>
    <n v="221.81"/>
    <n v="1663.04"/>
    <n v="116947.93"/>
  </r>
  <r>
    <x v="67"/>
    <s v="Edmonds"/>
    <n v="3463"/>
    <s v="Madrona K-8 School"/>
    <s v="No"/>
    <n v="301.7"/>
    <n v="0"/>
    <n v="0"/>
    <n v="1.18"/>
    <n v="1.18"/>
    <n v="0"/>
    <n v="0"/>
    <n v="78209"/>
    <n v="82248"/>
    <n v="0"/>
    <n v="0"/>
    <n v="16817.759999999998"/>
    <n v="0.16020000000000001"/>
    <n v="0.15390000000000001"/>
    <n v="0"/>
    <n v="0"/>
    <n v="0"/>
    <n v="0"/>
    <n v="0"/>
  </r>
  <r>
    <x v="67"/>
    <s v="Edmonds"/>
    <n v="1685"/>
    <s v="Maplewood Parent Coop"/>
    <s v="No"/>
    <n v="577.42999999999995"/>
    <n v="0"/>
    <n v="0"/>
    <n v="1.18"/>
    <n v="1.18"/>
    <n v="0"/>
    <n v="0"/>
    <n v="78209"/>
    <n v="82248"/>
    <n v="0"/>
    <n v="0"/>
    <n v="16817.759999999998"/>
    <n v="0.16020000000000001"/>
    <n v="0.15390000000000001"/>
    <n v="0"/>
    <n v="0"/>
    <n v="0"/>
    <n v="0"/>
    <n v="0"/>
  </r>
  <r>
    <x v="67"/>
    <s v="Edmonds"/>
    <n v="2887"/>
    <s v="Martha Lake Elementary"/>
    <s v="No"/>
    <n v="1393.66"/>
    <n v="0"/>
    <n v="0"/>
    <n v="1.18"/>
    <n v="1.18"/>
    <n v="0"/>
    <n v="0"/>
    <n v="78209"/>
    <n v="82248"/>
    <n v="0"/>
    <n v="0"/>
    <n v="16817.759999999998"/>
    <n v="0.16020000000000001"/>
    <n v="0.15390000000000001"/>
    <n v="0"/>
    <n v="0"/>
    <n v="0"/>
    <n v="0"/>
    <n v="0"/>
  </r>
  <r>
    <x v="67"/>
    <s v="Edmonds"/>
    <n v="3504"/>
    <s v="Meadowdale Elementary"/>
    <s v="No"/>
    <n v="423.49"/>
    <n v="0"/>
    <n v="0"/>
    <n v="1.18"/>
    <n v="1.18"/>
    <n v="0"/>
    <n v="0"/>
    <n v="78209"/>
    <n v="82248"/>
    <n v="0"/>
    <n v="0"/>
    <n v="16817.759999999998"/>
    <n v="0.16020000000000001"/>
    <n v="0.15390000000000001"/>
    <n v="0"/>
    <n v="0"/>
    <n v="0"/>
    <n v="0"/>
    <n v="0"/>
  </r>
  <r>
    <x v="67"/>
    <s v="Edmonds"/>
    <n v="3464"/>
    <s v="Meadowdale High School"/>
    <s v="No"/>
    <n v="569.55999999999995"/>
    <n v="0"/>
    <n v="0"/>
    <n v="1.18"/>
    <n v="1.18"/>
    <n v="0"/>
    <n v="0"/>
    <n v="78209"/>
    <n v="82248"/>
    <n v="0"/>
    <n v="0"/>
    <n v="16817.759999999998"/>
    <n v="0.16020000000000001"/>
    <n v="0.15390000000000001"/>
    <n v="0"/>
    <n v="0"/>
    <n v="0"/>
    <n v="0"/>
    <n v="0"/>
  </r>
  <r>
    <x v="67"/>
    <s v="Edmonds"/>
    <n v="3353"/>
    <s v="Meadowdale Middle School"/>
    <s v="Yes"/>
    <n v="375.61"/>
    <n v="0"/>
    <n v="375.61"/>
    <n v="1.18"/>
    <n v="1.18"/>
    <n v="375.61"/>
    <n v="1.1020000000000001"/>
    <n v="78209"/>
    <n v="82248"/>
    <n v="101699.86"/>
    <n v="5252.1499999999942"/>
    <n v="16817.759999999998"/>
    <n v="0.16020000000000001"/>
    <n v="0.15390000000000001"/>
    <n v="35633.79"/>
    <n v="1782.53"/>
    <n v="274.33"/>
    <n v="2056.86"/>
    <n v="144642.65999999997"/>
  </r>
  <r>
    <x v="67"/>
    <s v="Edmonds"/>
    <n v="3254"/>
    <s v="Mountlake Terrace Elementary"/>
    <s v="No"/>
    <n v="567.02"/>
    <n v="0"/>
    <n v="0"/>
    <n v="1.18"/>
    <n v="1.18"/>
    <n v="0"/>
    <n v="0"/>
    <n v="78209"/>
    <n v="82248"/>
    <n v="0"/>
    <n v="0"/>
    <n v="16817.759999999998"/>
    <n v="0.16020000000000001"/>
    <n v="0.15390000000000001"/>
    <n v="0"/>
    <n v="0"/>
    <n v="0"/>
    <n v="0"/>
    <n v="0"/>
  </r>
  <r>
    <x v="67"/>
    <s v="Edmonds"/>
    <n v="3303"/>
    <s v="Mountlake Terrace High School"/>
    <s v="Yes"/>
    <n v="1223.24"/>
    <n v="0"/>
    <n v="1223.24"/>
    <n v="1.18"/>
    <n v="1.18"/>
    <n v="1223.24"/>
    <n v="3.5880000000000001"/>
    <n v="78209"/>
    <n v="82248"/>
    <n v="331124.39"/>
    <n v="17100.479999999981"/>
    <n v="16817.759999999998"/>
    <n v="0.16020000000000001"/>
    <n v="0.15390000000000001"/>
    <n v="116020.01"/>
    <n v="5803.75"/>
    <n v="893.2"/>
    <n v="6696.95"/>
    <n v="470941.83"/>
  </r>
  <r>
    <x v="67"/>
    <s v="Edmonds"/>
    <n v="3608"/>
    <s v="Oak Heights Elementary"/>
    <s v="No"/>
    <n v="621.58000000000004"/>
    <n v="0"/>
    <n v="0"/>
    <n v="1.18"/>
    <n v="1.18"/>
    <n v="0"/>
    <n v="0"/>
    <n v="78209"/>
    <n v="82248"/>
    <n v="0"/>
    <n v="0"/>
    <n v="16817.759999999998"/>
    <n v="0.16020000000000001"/>
    <n v="0.15390000000000001"/>
    <n v="0"/>
    <n v="0"/>
    <n v="0"/>
    <n v="0"/>
    <n v="0"/>
  </r>
  <r>
    <x v="67"/>
    <s v="Edmonds"/>
    <n v="3854"/>
    <s v="Scriber Lake High School"/>
    <s v="No"/>
    <n v="480.74"/>
    <n v="0"/>
    <n v="0"/>
    <n v="1.18"/>
    <n v="1.18"/>
    <n v="0"/>
    <n v="0"/>
    <n v="78209"/>
    <n v="82248"/>
    <n v="0"/>
    <n v="0"/>
    <n v="16817.759999999998"/>
    <n v="0.16020000000000001"/>
    <n v="0.15390000000000001"/>
    <n v="0"/>
    <n v="0"/>
    <n v="0"/>
    <n v="0"/>
    <n v="0"/>
  </r>
  <r>
    <x v="67"/>
    <s v="Edmonds"/>
    <n v="3461"/>
    <s v="Seaview Elementary"/>
    <s v="No"/>
    <n v="493.66"/>
    <n v="0"/>
    <n v="0"/>
    <n v="1.18"/>
    <n v="1.18"/>
    <n v="0"/>
    <n v="0"/>
    <n v="78209"/>
    <n v="82248"/>
    <n v="0"/>
    <n v="0"/>
    <n v="16817.759999999998"/>
    <n v="0.16020000000000001"/>
    <n v="0.15390000000000001"/>
    <n v="0"/>
    <n v="0"/>
    <n v="0"/>
    <n v="0"/>
    <n v="0"/>
  </r>
  <r>
    <x v="67"/>
    <s v="Edmonds"/>
    <n v="3605"/>
    <s v="Sherwood Elementary"/>
    <s v="No"/>
    <n v="419.29"/>
    <n v="0"/>
    <n v="0"/>
    <n v="1.18"/>
    <n v="1.18"/>
    <n v="0"/>
    <n v="0"/>
    <n v="78209"/>
    <n v="82248"/>
    <n v="0"/>
    <n v="0"/>
    <n v="16817.759999999998"/>
    <n v="0.16020000000000001"/>
    <n v="0.15390000000000001"/>
    <n v="0"/>
    <n v="0"/>
    <n v="0"/>
    <n v="0"/>
    <n v="0"/>
  </r>
  <r>
    <x v="67"/>
    <s v="Edmonds"/>
    <n v="3410"/>
    <s v="Spruce Elementary"/>
    <s v="No"/>
    <n v="1379.31"/>
    <n v="0"/>
    <n v="0"/>
    <n v="1.18"/>
    <n v="1.18"/>
    <n v="0"/>
    <n v="0"/>
    <n v="78209"/>
    <n v="82248"/>
    <n v="0"/>
    <n v="0"/>
    <n v="16817.759999999998"/>
    <n v="0.16020000000000001"/>
    <n v="0.15390000000000001"/>
    <n v="0"/>
    <n v="0"/>
    <n v="0"/>
    <n v="0"/>
    <n v="0"/>
  </r>
  <r>
    <x v="67"/>
    <s v="Edmonds"/>
    <n v="2888"/>
    <s v="Terrace Park Elementary"/>
    <s v="No"/>
    <n v="731.21"/>
    <n v="0"/>
    <n v="0"/>
    <n v="1.18"/>
    <n v="1.18"/>
    <n v="0"/>
    <n v="0"/>
    <n v="78209"/>
    <n v="82248"/>
    <n v="0"/>
    <n v="0"/>
    <n v="16817.759999999998"/>
    <n v="0.16020000000000001"/>
    <n v="0.15390000000000001"/>
    <n v="0"/>
    <n v="0"/>
    <n v="0"/>
    <n v="0"/>
    <n v="0"/>
  </r>
  <r>
    <x v="67"/>
    <s v="Edmonds"/>
    <n v="3186"/>
    <s v="Westgate Elementary"/>
    <s v="Yes"/>
    <n v="421.2"/>
    <n v="0"/>
    <n v="421.2"/>
    <n v="1.18"/>
    <n v="1.18"/>
    <n v="421.2"/>
    <n v="1.236"/>
    <n v="78209"/>
    <n v="82248"/>
    <n v="114066.26"/>
    <n v="5890.8000000000029"/>
    <n v="16817.759999999998"/>
    <n v="0.16020000000000001"/>
    <n v="0.15390000000000001"/>
    <n v="39966.76"/>
    <n v="1999.28"/>
    <n v="307.69"/>
    <n v="2306.9699999999998"/>
    <n v="162230.79"/>
  </r>
  <r>
    <x v="68"/>
    <s v="Ellensburg"/>
    <n v="5097"/>
    <s v="Ellensburg Choice Schools"/>
    <s v="No"/>
    <n v="1436.92"/>
    <n v="0"/>
    <n v="0"/>
    <n v="1.18"/>
    <n v="1.18"/>
    <n v="0"/>
    <n v="0"/>
    <n v="78209"/>
    <n v="82248"/>
    <n v="0"/>
    <n v="0"/>
    <n v="16817.759999999998"/>
    <n v="0.16020000000000001"/>
    <n v="0.15390000000000001"/>
    <n v="0"/>
    <n v="0"/>
    <n v="0"/>
    <n v="0"/>
    <n v="0"/>
  </r>
  <r>
    <x v="68"/>
    <s v="Ellensburg"/>
    <n v="2996"/>
    <s v="Ellensburg High School"/>
    <s v="No"/>
    <n v="506"/>
    <n v="0"/>
    <n v="0"/>
    <n v="1.18"/>
    <n v="1.18"/>
    <n v="0"/>
    <n v="0"/>
    <n v="78209"/>
    <n v="82248"/>
    <n v="0"/>
    <n v="0"/>
    <n v="16817.759999999998"/>
    <n v="0.16020000000000001"/>
    <n v="0.15390000000000001"/>
    <n v="0"/>
    <n v="0"/>
    <n v="0"/>
    <n v="0"/>
    <n v="0"/>
  </r>
  <r>
    <x v="68"/>
    <s v="Ellensburg"/>
    <n v="5959"/>
    <s v="Ellensburg Open Doors"/>
    <s v="Yes"/>
    <n v="182.16"/>
    <n v="0"/>
    <n v="182.16"/>
    <n v="1.18"/>
    <n v="1.18"/>
    <n v="182.16"/>
    <n v="0.53400000000000003"/>
    <n v="78209"/>
    <n v="82248"/>
    <n v="49281.06"/>
    <n v="2545.0500000000029"/>
    <n v="16817.759999999998"/>
    <n v="0.16020000000000001"/>
    <n v="0.15390000000000001"/>
    <n v="17267.189999999999"/>
    <n v="863.77"/>
    <n v="132.93"/>
    <n v="996.7"/>
    <n v="70090"/>
  </r>
  <r>
    <x v="68"/>
    <s v="Ellensburg"/>
    <n v="5718"/>
    <s v="Ida Nason Aronica Elementary"/>
    <s v="No"/>
    <n v="414.37"/>
    <n v="0"/>
    <n v="0"/>
    <n v="1.18"/>
    <n v="1.18"/>
    <n v="0"/>
    <n v="0"/>
    <n v="78209"/>
    <n v="82248"/>
    <n v="0"/>
    <n v="0"/>
    <n v="16817.759999999998"/>
    <n v="0.16020000000000001"/>
    <n v="0.15390000000000001"/>
    <n v="0"/>
    <n v="0"/>
    <n v="0"/>
    <n v="0"/>
    <n v="0"/>
  </r>
  <r>
    <x v="68"/>
    <s v="Ellensburg"/>
    <n v="2741"/>
    <s v="Lincoln Elementary"/>
    <s v="No"/>
    <n v="518.46"/>
    <n v="0"/>
    <n v="0"/>
    <n v="1.18"/>
    <n v="1.18"/>
    <n v="0"/>
    <n v="0"/>
    <n v="78209"/>
    <n v="82248"/>
    <n v="0"/>
    <n v="0"/>
    <n v="16817.759999999998"/>
    <n v="0.16020000000000001"/>
    <n v="0.15390000000000001"/>
    <n v="0"/>
    <n v="0"/>
    <n v="0"/>
    <n v="0"/>
    <n v="0"/>
  </r>
  <r>
    <x v="68"/>
    <s v="Ellensburg"/>
    <n v="2453"/>
    <s v="Morgan Middle School"/>
    <s v="Yes"/>
    <n v="633.15"/>
    <n v="0"/>
    <n v="633.15"/>
    <n v="1.18"/>
    <n v="1.18"/>
    <n v="633.15"/>
    <n v="1.857"/>
    <n v="78209"/>
    <n v="82248"/>
    <n v="171376.25"/>
    <n v="8850.5"/>
    <n v="16817.759999999998"/>
    <n v="0.16020000000000001"/>
    <n v="0.15390000000000001"/>
    <n v="60047.15"/>
    <n v="3003.78"/>
    <n v="462.28"/>
    <n v="3466.0600000000004"/>
    <n v="243739.96"/>
  </r>
  <r>
    <x v="68"/>
    <s v="Ellensburg"/>
    <n v="3596"/>
    <s v="Mt. Stuart Elementary"/>
    <s v="No"/>
    <n v="293.35000000000002"/>
    <n v="0"/>
    <n v="0"/>
    <n v="1.18"/>
    <n v="1.18"/>
    <n v="0"/>
    <n v="0"/>
    <n v="78209"/>
    <n v="82248"/>
    <n v="0"/>
    <n v="0"/>
    <n v="16817.759999999998"/>
    <n v="0.16020000000000001"/>
    <n v="0.15390000000000001"/>
    <n v="0"/>
    <n v="0"/>
    <n v="0"/>
    <n v="0"/>
    <n v="0"/>
  </r>
  <r>
    <x v="68"/>
    <s v="Ellensburg"/>
    <n v="4411"/>
    <s v="Valley View Elementary School"/>
    <s v="No"/>
    <n v="475.8"/>
    <n v="0"/>
    <n v="0"/>
    <n v="1.18"/>
    <n v="1.18"/>
    <n v="0"/>
    <n v="0"/>
    <n v="78209"/>
    <n v="82248"/>
    <n v="0"/>
    <n v="0"/>
    <n v="16817.759999999998"/>
    <n v="0.16020000000000001"/>
    <n v="0.15390000000000001"/>
    <n v="0"/>
    <n v="0"/>
    <n v="0"/>
    <n v="0"/>
    <n v="0"/>
  </r>
  <r>
    <x v="69"/>
    <s v="Elma"/>
    <n v="5715"/>
    <s v="Eagle Virtual Sky Academy"/>
    <s v="Yes"/>
    <n v="100.37"/>
    <n v="0"/>
    <n v="100.37"/>
    <n v="1"/>
    <n v="1"/>
    <n v="100.37"/>
    <n v="0.29399999999999998"/>
    <n v="78209"/>
    <n v="82248"/>
    <n v="22993.45"/>
    <n v="1187.4599999999991"/>
    <n v="16817.759999999998"/>
    <n v="0.16020000000000001"/>
    <n v="0.15390000000000001"/>
    <n v="8810.7199999999993"/>
    <n v="403.02"/>
    <n v="62.02"/>
    <n v="465.03999999999996"/>
    <n v="33456.67"/>
  </r>
  <r>
    <x v="69"/>
    <s v="Elma"/>
    <n v="1629"/>
    <s v="East Grays Harbor High School"/>
    <s v="No"/>
    <n v="992.27"/>
    <n v="0"/>
    <n v="0"/>
    <n v="1"/>
    <n v="1"/>
    <n v="0"/>
    <n v="0"/>
    <n v="78209"/>
    <n v="82248"/>
    <n v="0"/>
    <n v="0"/>
    <n v="16817.759999999998"/>
    <n v="0.16020000000000001"/>
    <n v="0.15390000000000001"/>
    <n v="0"/>
    <n v="0"/>
    <n v="0"/>
    <n v="0"/>
    <n v="0"/>
  </r>
  <r>
    <x v="69"/>
    <s v="Elma"/>
    <n v="5416"/>
    <s v="East Grays Harbor Open Doors"/>
    <s v="Yes"/>
    <n v="24.98"/>
    <n v="0"/>
    <n v="24.98"/>
    <n v="1"/>
    <n v="1"/>
    <n v="24.98"/>
    <n v="7.2999999999999995E-2"/>
    <n v="78209"/>
    <n v="82248"/>
    <n v="5709.26"/>
    <n v="294.84000000000015"/>
    <n v="16817.759999999998"/>
    <n v="0.16020000000000001"/>
    <n v="0.15390000000000001"/>
    <n v="2187.6999999999998"/>
    <n v="100.07"/>
    <n v="15.4"/>
    <n v="115.47"/>
    <n v="8307.27"/>
  </r>
  <r>
    <x v="69"/>
    <s v="Elma"/>
    <n v="3217"/>
    <s v="Elma Elementary School"/>
    <s v="Yes"/>
    <n v="371.7"/>
    <n v="0"/>
    <n v="371.7"/>
    <n v="1"/>
    <n v="1"/>
    <n v="371.7"/>
    <n v="1.0900000000000001"/>
    <n v="78209"/>
    <n v="82248"/>
    <n v="85247.81"/>
    <n v="4402.5100000000093"/>
    <n v="16817.759999999998"/>
    <n v="0.16020000000000001"/>
    <n v="0.15390000000000001"/>
    <n v="32665.599999999999"/>
    <n v="1494.17"/>
    <n v="229.95"/>
    <n v="1724.1200000000001"/>
    <n v="124040.04000000001"/>
  </r>
  <r>
    <x v="69"/>
    <s v="Elma"/>
    <n v="2137"/>
    <s v="Elma High School"/>
    <s v="No"/>
    <n v="328.55"/>
    <n v="0"/>
    <n v="0"/>
    <n v="1"/>
    <n v="1"/>
    <n v="0"/>
    <n v="0"/>
    <n v="78209"/>
    <n v="82248"/>
    <n v="0"/>
    <n v="0"/>
    <n v="16817.759999999998"/>
    <n v="0.16020000000000001"/>
    <n v="0.15390000000000001"/>
    <n v="0"/>
    <n v="0"/>
    <n v="0"/>
    <n v="0"/>
    <n v="0"/>
  </r>
  <r>
    <x v="69"/>
    <s v="Elma"/>
    <n v="4245"/>
    <s v="Elma Middle School"/>
    <s v="Yes"/>
    <n v="729.32"/>
    <n v="0"/>
    <n v="729.32"/>
    <n v="1"/>
    <n v="1"/>
    <n v="729.32"/>
    <n v="2.1389999999999998"/>
    <n v="78209"/>
    <n v="82248"/>
    <n v="167289.04999999999"/>
    <n v="8639.4200000000128"/>
    <n v="16817.759999999998"/>
    <n v="0.16020000000000001"/>
    <n v="0.15390000000000001"/>
    <n v="64102.5"/>
    <n v="2932.14"/>
    <n v="451.26"/>
    <n v="3383.3999999999996"/>
    <n v="243414.37"/>
  </r>
  <r>
    <x v="70"/>
    <s v="Endicott"/>
    <n v="2207"/>
    <s v="Endicott/St John Elem and Middle"/>
    <s v="No"/>
    <n v="324.66000000000003"/>
    <n v="0"/>
    <n v="0"/>
    <n v="1"/>
    <n v="1"/>
    <n v="0"/>
    <n v="0"/>
    <n v="78209"/>
    <n v="82248"/>
    <n v="0"/>
    <n v="0"/>
    <n v="16817.759999999998"/>
    <n v="0.16020000000000001"/>
    <n v="0.15390000000000001"/>
    <n v="0"/>
    <n v="0"/>
    <n v="0"/>
    <n v="0"/>
    <n v="0"/>
  </r>
  <r>
    <x v="71"/>
    <s v="Entiat"/>
    <n v="3317"/>
    <s v="Entiat Middle and High School"/>
    <s v="No"/>
    <n v="391.92"/>
    <n v="0"/>
    <n v="0"/>
    <n v="1"/>
    <n v="1"/>
    <n v="0"/>
    <n v="0"/>
    <n v="78209"/>
    <n v="82248"/>
    <n v="0"/>
    <n v="0"/>
    <n v="16817.759999999998"/>
    <n v="0.16020000000000001"/>
    <n v="0.15390000000000001"/>
    <n v="0"/>
    <n v="0"/>
    <n v="0"/>
    <n v="0"/>
    <n v="0"/>
  </r>
  <r>
    <x v="71"/>
    <s v="Entiat"/>
    <n v="2688"/>
    <s v="Paul Rumburg Elementary"/>
    <s v="Yes"/>
    <n v="58.870000000000005"/>
    <n v="0"/>
    <n v="58.870000000000005"/>
    <n v="1"/>
    <n v="1"/>
    <n v="58.870000000000005"/>
    <n v="0.17299999999999999"/>
    <n v="78209"/>
    <n v="82248"/>
    <n v="13530.16"/>
    <n v="698.73999999999978"/>
    <n v="16817.759999999998"/>
    <n v="0.16020000000000001"/>
    <n v="0.15390000000000001"/>
    <n v="5184.54"/>
    <n v="237.15"/>
    <n v="36.5"/>
    <n v="273.64999999999998"/>
    <n v="19687.090000000004"/>
  </r>
  <r>
    <x v="72"/>
    <s v="Enumclaw"/>
    <n v="3430"/>
    <s v="Black Diamond Elementary"/>
    <s v="No"/>
    <n v="22.95"/>
    <n v="0"/>
    <n v="0"/>
    <n v="1"/>
    <n v="1"/>
    <n v="0"/>
    <n v="0"/>
    <n v="78209"/>
    <n v="82248"/>
    <n v="0"/>
    <n v="0"/>
    <n v="16817.759999999998"/>
    <n v="0.16020000000000001"/>
    <n v="0.15390000000000001"/>
    <n v="0"/>
    <n v="0"/>
    <n v="0"/>
    <n v="0"/>
    <n v="0"/>
  </r>
  <r>
    <x v="72"/>
    <s v="Enumclaw"/>
    <n v="2980"/>
    <s v="Byron Kibler Elementary School"/>
    <s v="Yes"/>
    <n v="17.850000000000001"/>
    <n v="0"/>
    <n v="17.850000000000001"/>
    <n v="1"/>
    <n v="1"/>
    <n v="17.850000000000001"/>
    <n v="5.1999999999999998E-2"/>
    <n v="78209"/>
    <n v="82248"/>
    <n v="4066.87"/>
    <n v="210.02999999999975"/>
    <n v="16817.759999999998"/>
    <n v="0.16020000000000001"/>
    <n v="0.15390000000000001"/>
    <n v="1558.36"/>
    <n v="71.28"/>
    <n v="10.97"/>
    <n v="82.25"/>
    <n v="5917.5099999999993"/>
  </r>
  <r>
    <x v="72"/>
    <s v="Enumclaw"/>
    <n v="4210"/>
    <s v="Enumclaw Middle School"/>
    <s v="Yes"/>
    <n v="628.82000000000005"/>
    <n v="0"/>
    <n v="628.82000000000005"/>
    <n v="1"/>
    <n v="1"/>
    <n v="628.82000000000005"/>
    <n v="1.845"/>
    <n v="78209"/>
    <n v="82248"/>
    <n v="144295.60999999999"/>
    <n v="7451.9500000000116"/>
    <n v="16817.759999999998"/>
    <n v="0.16020000000000001"/>
    <n v="0.15390000000000001"/>
    <n v="55291.78"/>
    <n v="2529.13"/>
    <n v="389.23"/>
    <n v="2918.36"/>
    <n v="209957.69999999998"/>
  </r>
  <r>
    <x v="72"/>
    <s v="Enumclaw"/>
    <n v="3330"/>
    <s v="Enumclaw Sr High School"/>
    <s v="Yes"/>
    <n v="535.31999999999994"/>
    <n v="0"/>
    <n v="535.31999999999994"/>
    <n v="1"/>
    <n v="1"/>
    <n v="535.31999999999994"/>
    <n v="1.57"/>
    <n v="78209"/>
    <n v="82248"/>
    <n v="122788.13"/>
    <n v="6341.2299999999959"/>
    <n v="16817.759999999998"/>
    <n v="0.16020000000000001"/>
    <n v="0.15390000000000001"/>
    <n v="47050.46"/>
    <n v="2152.16"/>
    <n v="331.22"/>
    <n v="2483.38"/>
    <n v="178663.2"/>
  </r>
  <r>
    <x v="72"/>
    <s v="Enumclaw"/>
    <n v="5491"/>
    <s v="JJ Smith Elementary"/>
    <s v="Yes"/>
    <n v="314.66000000000003"/>
    <n v="0"/>
    <n v="314.66000000000003"/>
    <n v="1"/>
    <n v="1"/>
    <n v="314.66000000000003"/>
    <n v="0.92300000000000004"/>
    <n v="78209"/>
    <n v="82248"/>
    <n v="72186.91"/>
    <n v="3727.9899999999907"/>
    <n v="16817.759999999998"/>
    <n v="0.16020000000000001"/>
    <n v="0.15390000000000001"/>
    <n v="27660.87"/>
    <n v="1265.25"/>
    <n v="194.72"/>
    <n v="1459.97"/>
    <n v="105035.73999999999"/>
  </r>
  <r>
    <x v="72"/>
    <s v="Enumclaw"/>
    <n v="3739"/>
    <s v="Southwood Elementary School"/>
    <s v="Yes"/>
    <n v="64.900000000000006"/>
    <n v="0"/>
    <n v="64.900000000000006"/>
    <n v="1"/>
    <n v="1"/>
    <n v="64.900000000000006"/>
    <n v="0.19"/>
    <n v="78209"/>
    <n v="82248"/>
    <n v="14859.71"/>
    <n v="767.41000000000167"/>
    <n v="16817.759999999998"/>
    <n v="0.16020000000000001"/>
    <n v="0.15390000000000001"/>
    <n v="5694"/>
    <n v="260.45"/>
    <n v="40.08"/>
    <n v="300.52999999999997"/>
    <n v="21621.65"/>
  </r>
  <r>
    <x v="72"/>
    <s v="Enumclaw"/>
    <n v="4289"/>
    <s v="Sunrise Elementary"/>
    <s v="Yes"/>
    <n v="195.98000000000002"/>
    <n v="0"/>
    <n v="195.98000000000002"/>
    <n v="1"/>
    <n v="1.04"/>
    <n v="195.98000000000002"/>
    <n v="0.57499999999999996"/>
    <n v="78209"/>
    <n v="82248"/>
    <n v="44970.18"/>
    <n v="4214.1200000000026"/>
    <n v="16817.759999999998"/>
    <n v="0.16020000000000001"/>
    <n v="0.15390000000000001"/>
    <n v="17522.990000000002"/>
    <n v="819.74"/>
    <n v="126.16"/>
    <n v="945.9"/>
    <n v="67653.19"/>
  </r>
  <r>
    <x v="72"/>
    <s v="Enumclaw"/>
    <n v="4550"/>
    <s v="Thunder Mountain Middle School"/>
    <s v="Yes"/>
    <n v="211.13"/>
    <n v="0"/>
    <n v="211.13"/>
    <n v="1"/>
    <n v="1.04"/>
    <n v="211.13"/>
    <n v="0.61899999999999999"/>
    <n v="78209"/>
    <n v="82248"/>
    <n v="48411.37"/>
    <n v="4536.5999999999985"/>
    <n v="16817.759999999998"/>
    <n v="0.16020000000000001"/>
    <n v="0.15390000000000001"/>
    <n v="18863.88"/>
    <n v="882.47"/>
    <n v="135.81"/>
    <n v="1018.28"/>
    <n v="72830.13"/>
  </r>
  <r>
    <x v="72"/>
    <s v="Enumclaw"/>
    <n v="3585"/>
    <s v="Westwood Elementary School"/>
    <s v="No"/>
    <n v="410.09"/>
    <n v="0"/>
    <n v="0"/>
    <n v="1.1200000000000001"/>
    <n v="1.1200000000000001"/>
    <n v="0"/>
    <n v="0"/>
    <n v="78209"/>
    <n v="82248"/>
    <n v="0"/>
    <n v="0"/>
    <n v="16817.759999999998"/>
    <n v="0.16020000000000001"/>
    <n v="0.15390000000000001"/>
    <n v="0"/>
    <n v="0"/>
    <n v="0"/>
    <n v="0"/>
    <n v="0"/>
  </r>
  <r>
    <x v="73"/>
    <s v="Ephrata"/>
    <n v="2793"/>
    <s v="Columbia Ridge Elementary"/>
    <s v="No"/>
    <n v="447.04"/>
    <n v="0"/>
    <n v="0"/>
    <n v="1.1200000000000001"/>
    <n v="1.1200000000000001"/>
    <n v="0"/>
    <n v="0"/>
    <n v="78209"/>
    <n v="82248"/>
    <n v="0"/>
    <n v="0"/>
    <n v="16817.759999999998"/>
    <n v="0.16020000000000001"/>
    <n v="0.15390000000000001"/>
    <n v="0"/>
    <n v="0"/>
    <n v="0"/>
    <n v="0"/>
    <n v="0"/>
  </r>
  <r>
    <x v="73"/>
    <s v="Ephrata"/>
    <n v="2920"/>
    <s v="Ephrata High School"/>
    <s v="No"/>
    <n v="517.21"/>
    <n v="0"/>
    <n v="0"/>
    <n v="1.1200000000000001"/>
    <n v="1.1200000000000001"/>
    <n v="0"/>
    <n v="0"/>
    <n v="78209"/>
    <n v="82248"/>
    <n v="0"/>
    <n v="0"/>
    <n v="16817.759999999998"/>
    <n v="0.16020000000000001"/>
    <n v="0.15390000000000001"/>
    <n v="0"/>
    <n v="0"/>
    <n v="0"/>
    <n v="0"/>
    <n v="0"/>
  </r>
  <r>
    <x v="73"/>
    <s v="Ephrata"/>
    <n v="3373"/>
    <s v="Ephrata Middle School"/>
    <s v="No"/>
    <n v="1308.9100000000001"/>
    <n v="0"/>
    <n v="0"/>
    <n v="1.1200000000000001"/>
    <n v="1.1200000000000001"/>
    <n v="0"/>
    <n v="0"/>
    <n v="78209"/>
    <n v="82248"/>
    <n v="0"/>
    <n v="0"/>
    <n v="16817.759999999998"/>
    <n v="0.16020000000000001"/>
    <n v="0.15390000000000001"/>
    <n v="0"/>
    <n v="0"/>
    <n v="0"/>
    <n v="0"/>
    <n v="0"/>
  </r>
  <r>
    <x v="73"/>
    <s v="Ephrata"/>
    <n v="3092"/>
    <s v="Grant Elementary"/>
    <s v="No"/>
    <n v="39.1"/>
    <n v="0"/>
    <n v="0"/>
    <n v="1.1200000000000001"/>
    <n v="1.1200000000000001"/>
    <n v="0"/>
    <n v="0"/>
    <n v="78209"/>
    <n v="82248"/>
    <n v="0"/>
    <n v="0"/>
    <n v="16817.759999999998"/>
    <n v="0.16020000000000001"/>
    <n v="0.15390000000000001"/>
    <n v="0"/>
    <n v="0"/>
    <n v="0"/>
    <n v="0"/>
    <n v="0"/>
  </r>
  <r>
    <x v="73"/>
    <s v="Ephrata"/>
    <n v="2695"/>
    <s v="Parkway School"/>
    <s v="No"/>
    <n v="347.09"/>
    <n v="0"/>
    <n v="0"/>
    <n v="1.1200000000000001"/>
    <n v="1.1200000000000001"/>
    <n v="0"/>
    <n v="0"/>
    <n v="78209"/>
    <n v="82248"/>
    <n v="0"/>
    <n v="0"/>
    <n v="16817.759999999998"/>
    <n v="0.16020000000000001"/>
    <n v="0.15390000000000001"/>
    <n v="0"/>
    <n v="0"/>
    <n v="0"/>
    <n v="0"/>
    <n v="0"/>
  </r>
  <r>
    <x v="73"/>
    <s v="Ephrata"/>
    <n v="5497"/>
    <s v="Sage Hills Open Doors Youth Re-Engagement Program"/>
    <s v="No"/>
    <n v="372.06"/>
    <n v="0"/>
    <n v="0"/>
    <n v="1.1200000000000001"/>
    <n v="1.1200000000000001"/>
    <n v="0"/>
    <n v="0"/>
    <n v="78209"/>
    <n v="82248"/>
    <n v="0"/>
    <n v="0"/>
    <n v="16817.759999999998"/>
    <n v="0.16020000000000001"/>
    <n v="0.15390000000000001"/>
    <n v="0"/>
    <n v="0"/>
    <n v="0"/>
    <n v="0"/>
    <n v="0"/>
  </r>
  <r>
    <x v="74"/>
    <s v="Evaline"/>
    <n v="2355"/>
    <s v="Evaline Elementary School"/>
    <s v="No"/>
    <n v="529.24"/>
    <n v="0"/>
    <n v="0"/>
    <n v="1.1200000000000001"/>
    <n v="1.1200000000000001"/>
    <n v="0"/>
    <n v="0"/>
    <n v="78209"/>
    <n v="82248"/>
    <n v="0"/>
    <n v="0"/>
    <n v="16817.759999999998"/>
    <n v="0.16020000000000001"/>
    <n v="0.15390000000000001"/>
    <n v="0"/>
    <n v="0"/>
    <n v="0"/>
    <n v="0"/>
    <n v="0"/>
  </r>
  <r>
    <x v="75"/>
    <s v="Everett"/>
    <n v="3407"/>
    <s v="Cascade High School"/>
    <s v="No"/>
    <n v="436.51"/>
    <n v="0"/>
    <n v="0"/>
    <n v="1.1200000000000001"/>
    <n v="1.1200000000000001"/>
    <n v="0"/>
    <n v="0"/>
    <n v="78209"/>
    <n v="82248"/>
    <n v="0"/>
    <n v="0"/>
    <n v="16817.759999999998"/>
    <n v="0.16020000000000001"/>
    <n v="0.15390000000000001"/>
    <n v="0"/>
    <n v="0"/>
    <n v="0"/>
    <n v="0"/>
    <n v="0"/>
  </r>
  <r>
    <x v="75"/>
    <s v="Everett"/>
    <n v="4382"/>
    <s v="Cedar Wood Elementary"/>
    <s v="No"/>
    <n v="0"/>
    <n v="0"/>
    <n v="0"/>
    <n v="1"/>
    <n v="1.04"/>
    <n v="0"/>
    <n v="0"/>
    <n v="78209"/>
    <n v="82248"/>
    <n v="0"/>
    <n v="0"/>
    <n v="16817.759999999998"/>
    <n v="0.16020000000000001"/>
    <n v="0.15390000000000001"/>
    <n v="0"/>
    <n v="0"/>
    <n v="0"/>
    <n v="0"/>
    <n v="0"/>
  </r>
  <r>
    <x v="75"/>
    <s v="Everett"/>
    <n v="3752"/>
    <s v="Eisenhower Middle School"/>
    <s v="Yes"/>
    <n v="458"/>
    <n v="0"/>
    <n v="458"/>
    <n v="1"/>
    <n v="1.04"/>
    <n v="458"/>
    <n v="1.343"/>
    <n v="78209"/>
    <n v="82248"/>
    <n v="105034.69"/>
    <n v="9842.7399999999907"/>
    <n v="16817.759999999998"/>
    <n v="0.16020000000000001"/>
    <n v="0.15390000000000001"/>
    <n v="40927.61"/>
    <n v="1914.62"/>
    <n v="294.66000000000003"/>
    <n v="2209.2799999999997"/>
    <n v="158014.31999999998"/>
  </r>
  <r>
    <x v="75"/>
    <s v="Everett"/>
    <n v="3184"/>
    <s v="Emerson Elementary School"/>
    <s v="Yes"/>
    <n v="882.09"/>
    <n v="0"/>
    <n v="882.09"/>
    <n v="1"/>
    <n v="1.04"/>
    <n v="882.09"/>
    <n v="2.5870000000000002"/>
    <n v="78209"/>
    <n v="82248"/>
    <n v="202326.68"/>
    <n v="18959.920000000013"/>
    <n v="16817.759999999998"/>
    <n v="0.16020000000000001"/>
    <n v="0.15390000000000001"/>
    <n v="78838.210000000006"/>
    <n v="3688.11"/>
    <n v="567.6"/>
    <n v="4255.71"/>
    <n v="304380.52000000008"/>
  </r>
  <r>
    <x v="75"/>
    <s v="Everett"/>
    <n v="2126"/>
    <s v="Everett High School"/>
    <s v="Yes"/>
    <n v="437.01"/>
    <n v="0"/>
    <n v="437.01"/>
    <n v="1"/>
    <n v="1.04"/>
    <n v="437.01"/>
    <n v="1.282"/>
    <n v="78209"/>
    <n v="82248"/>
    <n v="100263.94"/>
    <n v="9395.6699999999983"/>
    <n v="16817.759999999998"/>
    <n v="0.16020000000000001"/>
    <n v="0.15390000000000001"/>
    <n v="39068.65"/>
    <n v="1827.66"/>
    <n v="281.27999999999997"/>
    <n v="2108.94"/>
    <n v="150837.20000000001"/>
  </r>
  <r>
    <x v="75"/>
    <s v="Everett"/>
    <n v="5330"/>
    <s v="Everett Reengagement Academy"/>
    <s v="Yes"/>
    <n v="452.49"/>
    <n v="0"/>
    <n v="452.49"/>
    <n v="1"/>
    <n v="1.04"/>
    <n v="452.49"/>
    <n v="1.327"/>
    <n v="78209"/>
    <n v="82248"/>
    <n v="103783.34"/>
    <n v="9725.4800000000105"/>
    <n v="16817.759999999998"/>
    <n v="0.16020000000000001"/>
    <n v="0.15390000000000001"/>
    <n v="40440.01"/>
    <n v="1891.81"/>
    <n v="291.14999999999998"/>
    <n v="2182.96"/>
    <n v="156131.79"/>
  </r>
  <r>
    <x v="75"/>
    <s v="Everett"/>
    <n v="5735"/>
    <s v="Everett Virtual Academy"/>
    <s v="Yes"/>
    <n v="413.01"/>
    <n v="0"/>
    <n v="413.01"/>
    <n v="1"/>
    <n v="1.04"/>
    <n v="413.01"/>
    <n v="1.2110000000000001"/>
    <n v="78209"/>
    <n v="82248"/>
    <n v="94711.1"/>
    <n v="8875.3199999999924"/>
    <n v="16817.759999999998"/>
    <n v="0.16020000000000001"/>
    <n v="0.15390000000000001"/>
    <n v="36904.94"/>
    <n v="1726.44"/>
    <n v="265.7"/>
    <n v="1992.14"/>
    <n v="142483.5"/>
  </r>
  <r>
    <x v="75"/>
    <s v="Everett"/>
    <n v="3253"/>
    <s v="Evergreen Middle School"/>
    <s v="Yes"/>
    <n v="38.6"/>
    <n v="0"/>
    <n v="38.6"/>
    <n v="1"/>
    <n v="1.04"/>
    <n v="38.6"/>
    <n v="0.113"/>
    <n v="78209"/>
    <n v="82248"/>
    <n v="8837.6200000000008"/>
    <n v="828.15999999999985"/>
    <n v="16817.759999999998"/>
    <n v="0.16020000000000001"/>
    <n v="0.15390000000000001"/>
    <n v="3443.65"/>
    <n v="161.1"/>
    <n v="24.79"/>
    <n v="185.89"/>
    <n v="13295.32"/>
  </r>
  <r>
    <x v="75"/>
    <s v="Everett"/>
    <n v="5091"/>
    <s v="Forest View Elementary School"/>
    <s v="No"/>
    <n v="67.900000000000006"/>
    <n v="0"/>
    <n v="0"/>
    <n v="1"/>
    <n v="1"/>
    <n v="0"/>
    <n v="0"/>
    <n v="78209"/>
    <n v="82248"/>
    <n v="0"/>
    <n v="0"/>
    <n v="16817.759999999998"/>
    <n v="0.16020000000000001"/>
    <n v="0.15390000000000001"/>
    <n v="0"/>
    <n v="0"/>
    <n v="0"/>
    <n v="0"/>
    <n v="0"/>
  </r>
  <r>
    <x v="75"/>
    <s v="Everett"/>
    <n v="2065"/>
    <s v="Garfield Elementary School"/>
    <s v="Yes"/>
    <n v="1508.41"/>
    <n v="0"/>
    <n v="1508.41"/>
    <n v="1.18"/>
    <n v="1.18"/>
    <n v="1508.41"/>
    <n v="4.4249999999999998"/>
    <n v="78209"/>
    <n v="82248"/>
    <n v="408368.29"/>
    <n v="21089.640000000014"/>
    <n v="16817.759999999998"/>
    <n v="0.16020000000000001"/>
    <n v="0.15390000000000001"/>
    <n v="143084.88"/>
    <n v="7157.63"/>
    <n v="1101.56"/>
    <n v="8259.19"/>
    <n v="580801.99999999988"/>
  </r>
  <r>
    <x v="75"/>
    <s v="Everett"/>
    <n v="4437"/>
    <s v="Gateway Middle School"/>
    <s v="No"/>
    <n v="630.44000000000005"/>
    <n v="0"/>
    <n v="0"/>
    <n v="1.18"/>
    <n v="1.18"/>
    <n v="0"/>
    <n v="0"/>
    <n v="78209"/>
    <n v="82248"/>
    <n v="0"/>
    <n v="0"/>
    <n v="16817.759999999998"/>
    <n v="0.16020000000000001"/>
    <n v="0.15390000000000001"/>
    <n v="0"/>
    <n v="0"/>
    <n v="0"/>
    <n v="0"/>
    <n v="0"/>
  </r>
  <r>
    <x v="75"/>
    <s v="Everett"/>
    <n v="2883"/>
    <s v="Hawthorne Elementary School - Everett"/>
    <s v="Yes"/>
    <n v="880.76"/>
    <n v="0"/>
    <n v="880.76"/>
    <n v="1.18"/>
    <n v="1.18"/>
    <n v="880.76"/>
    <n v="2.5840000000000001"/>
    <n v="78209"/>
    <n v="82248"/>
    <n v="238468.63"/>
    <n v="12315.389999999985"/>
    <n v="16817.759999999998"/>
    <n v="0.16020000000000001"/>
    <n v="0.15390000000000001"/>
    <n v="83555.100000000006"/>
    <n v="4179.7299999999996"/>
    <n v="643.26"/>
    <n v="4822.99"/>
    <n v="339162.11"/>
  </r>
  <r>
    <x v="75"/>
    <s v="Everett"/>
    <n v="4334"/>
    <s v="Heatherwood Middle School"/>
    <s v="Yes"/>
    <n v="656"/>
    <n v="0"/>
    <n v="656"/>
    <n v="1.18"/>
    <n v="1.18"/>
    <n v="656"/>
    <n v="1.9239999999999999"/>
    <n v="78209"/>
    <n v="82248"/>
    <n v="177559.46"/>
    <n v="9169.820000000007"/>
    <n v="16817.759999999998"/>
    <n v="0.16020000000000001"/>
    <n v="0.15390000000000001"/>
    <n v="62213.63"/>
    <n v="3112.15"/>
    <n v="478.96"/>
    <n v="3591.11"/>
    <n v="252534.02"/>
  </r>
  <r>
    <x v="75"/>
    <s v="Everett"/>
    <n v="4438"/>
    <s v="Henry M. Jackson High School"/>
    <s v="Yes"/>
    <n v="1554.29"/>
    <n v="0"/>
    <n v="1554.29"/>
    <n v="1.18"/>
    <n v="1.18"/>
    <n v="1554.29"/>
    <n v="4.5590000000000002"/>
    <n v="78209"/>
    <n v="82248"/>
    <n v="420734.7"/>
    <n v="21728.289999999979"/>
    <n v="16817.759999999998"/>
    <n v="0.16020000000000001"/>
    <n v="0.15390000000000001"/>
    <n v="147417.85"/>
    <n v="7374.38"/>
    <n v="1134.92"/>
    <n v="8509.2999999999993"/>
    <n v="598390.14000000013"/>
  </r>
  <r>
    <x v="75"/>
    <s v="Everett"/>
    <n v="2751"/>
    <s v="Jackson Elementary School"/>
    <s v="Yes"/>
    <n v="339.73"/>
    <n v="0"/>
    <n v="339.73"/>
    <n v="1.18"/>
    <n v="1.18"/>
    <n v="339.73"/>
    <n v="0.997"/>
    <n v="78209"/>
    <n v="82248"/>
    <n v="92009.76"/>
    <n v="4751.7200000000012"/>
    <n v="16817.759999999998"/>
    <n v="0.16020000000000001"/>
    <n v="0.15390000000000001"/>
    <n v="32238.560000000001"/>
    <n v="1612.69"/>
    <n v="248.19"/>
    <n v="1860.88"/>
    <n v="130860.92"/>
  </r>
  <r>
    <x v="75"/>
    <s v="Everett"/>
    <n v="3533"/>
    <s v="Jefferson Elementary"/>
    <s v="Yes"/>
    <n v="20.420000000000002"/>
    <n v="0"/>
    <n v="20.420000000000002"/>
    <n v="1.18"/>
    <n v="1.18"/>
    <n v="20.420000000000002"/>
    <n v="0.06"/>
    <n v="78209"/>
    <n v="82248"/>
    <n v="5537.2"/>
    <n v="285.96000000000004"/>
    <n v="16817.759999999998"/>
    <n v="0.16020000000000001"/>
    <n v="0.15390000000000001"/>
    <n v="1940.13"/>
    <n v="97.05"/>
    <n v="14.94"/>
    <n v="111.99"/>
    <n v="7875.28"/>
  </r>
  <r>
    <x v="75"/>
    <s v="Everett"/>
    <n v="2811"/>
    <s v="Lowell Elementary - Everett"/>
    <s v="Yes"/>
    <n v="910.91"/>
    <n v="0"/>
    <n v="910.91"/>
    <n v="1.18"/>
    <n v="1.18"/>
    <n v="910.91"/>
    <n v="2.6720000000000002"/>
    <n v="78209"/>
    <n v="82248"/>
    <n v="246589.85"/>
    <n v="12734.799999999988"/>
    <n v="16817.759999999998"/>
    <n v="0.16020000000000001"/>
    <n v="0.15390000000000001"/>
    <n v="86400.63"/>
    <n v="4322.08"/>
    <n v="665.17"/>
    <n v="4987.25"/>
    <n v="350712.52999999997"/>
  </r>
  <r>
    <x v="75"/>
    <s v="Everett"/>
    <n v="2669"/>
    <s v="Madison Elementary"/>
    <s v="No"/>
    <n v="577.76"/>
    <n v="0"/>
    <n v="0"/>
    <n v="1.18"/>
    <n v="1.18"/>
    <n v="0"/>
    <n v="0"/>
    <n v="78209"/>
    <n v="82248"/>
    <n v="0"/>
    <n v="0"/>
    <n v="16817.759999999998"/>
    <n v="0.16020000000000001"/>
    <n v="0.15390000000000001"/>
    <n v="0"/>
    <n v="0"/>
    <n v="0"/>
    <n v="0"/>
    <n v="0"/>
  </r>
  <r>
    <x v="75"/>
    <s v="Everett"/>
    <n v="4316"/>
    <s v="Mill Creek Elementary"/>
    <s v="Yes"/>
    <n v="392.7"/>
    <n v="0"/>
    <n v="392.7"/>
    <n v="1.18"/>
    <n v="1.18"/>
    <n v="392.7"/>
    <n v="1.1519999999999999"/>
    <n v="78209"/>
    <n v="82248"/>
    <n v="106314.19"/>
    <n v="5490.4499999999971"/>
    <n v="16817.759999999998"/>
    <n v="0.16020000000000001"/>
    <n v="0.15390000000000001"/>
    <n v="37250.57"/>
    <n v="1863.41"/>
    <n v="286.77999999999997"/>
    <n v="2150.19"/>
    <n v="151205.40000000002"/>
  </r>
  <r>
    <x v="75"/>
    <s v="Everett"/>
    <n v="3686"/>
    <s v="Monroe Elementary"/>
    <s v="No"/>
    <n v="1069.18"/>
    <n v="0"/>
    <n v="0"/>
    <n v="1.18"/>
    <n v="1.18"/>
    <n v="0"/>
    <n v="0"/>
    <n v="78209"/>
    <n v="82248"/>
    <n v="0"/>
    <n v="0"/>
    <n v="16817.759999999998"/>
    <n v="0.16020000000000001"/>
    <n v="0.15390000000000001"/>
    <n v="0"/>
    <n v="0"/>
    <n v="0"/>
    <n v="0"/>
    <n v="0"/>
  </r>
  <r>
    <x v="75"/>
    <s v="Everett"/>
    <n v="2364"/>
    <s v="North Middle School"/>
    <s v="Yes"/>
    <n v="348.1"/>
    <n v="0"/>
    <n v="348.1"/>
    <n v="1.18"/>
    <n v="1.18"/>
    <n v="348.1"/>
    <n v="1.0209999999999999"/>
    <n v="78209"/>
    <n v="82248"/>
    <n v="94224.639999999999"/>
    <n v="4866.1100000000006"/>
    <n v="16817.759999999998"/>
    <n v="0.16020000000000001"/>
    <n v="0.15390000000000001"/>
    <n v="33014.61"/>
    <n v="1651.51"/>
    <n v="254.17"/>
    <n v="1905.68"/>
    <n v="134011.03999999998"/>
  </r>
  <r>
    <x v="75"/>
    <s v="Everett"/>
    <n v="4530"/>
    <s v="Penny Creek Elementary"/>
    <s v="No"/>
    <n v="1087.48"/>
    <n v="0"/>
    <n v="0"/>
    <n v="1.18"/>
    <n v="1.18"/>
    <n v="0"/>
    <n v="0"/>
    <n v="78209"/>
    <n v="82248"/>
    <n v="0"/>
    <n v="0"/>
    <n v="16817.759999999998"/>
    <n v="0.16020000000000001"/>
    <n v="0.15390000000000001"/>
    <n v="0"/>
    <n v="0"/>
    <n v="0"/>
    <n v="0"/>
    <n v="0"/>
  </r>
  <r>
    <x v="75"/>
    <s v="Everett"/>
    <n v="1907"/>
    <s v="Port Gardner"/>
    <s v="No"/>
    <n v="2120.02"/>
    <n v="0"/>
    <n v="0"/>
    <n v="1.18"/>
    <n v="1.18"/>
    <n v="0"/>
    <n v="0"/>
    <n v="78209"/>
    <n v="82248"/>
    <n v="0"/>
    <n v="0"/>
    <n v="16817.759999999998"/>
    <n v="0.16020000000000001"/>
    <n v="0.15390000000000001"/>
    <n v="0"/>
    <n v="0"/>
    <n v="0"/>
    <n v="0"/>
    <n v="0"/>
  </r>
  <r>
    <x v="75"/>
    <s v="Everett"/>
    <n v="4137"/>
    <s v="Sequoia High School"/>
    <s v="Yes"/>
    <n v="312.10000000000002"/>
    <n v="0"/>
    <n v="312.10000000000002"/>
    <n v="1.18"/>
    <n v="1.18"/>
    <n v="312.10000000000002"/>
    <n v="0.91500000000000004"/>
    <n v="78209"/>
    <n v="82248"/>
    <n v="84442.26"/>
    <n v="4360.9100000000035"/>
    <n v="16817.759999999998"/>
    <n v="0.16020000000000001"/>
    <n v="0.15390000000000001"/>
    <n v="29587.040000000001"/>
    <n v="1480.05"/>
    <n v="227.78"/>
    <n v="1707.83"/>
    <n v="120098.04"/>
  </r>
  <r>
    <x v="75"/>
    <s v="Everett"/>
    <n v="4298"/>
    <s v="Silver Firs Elementary"/>
    <s v="No"/>
    <n v="520.34"/>
    <n v="0"/>
    <n v="0"/>
    <n v="1.18"/>
    <n v="1.18"/>
    <n v="0"/>
    <n v="0"/>
    <n v="78209"/>
    <n v="82248"/>
    <n v="0"/>
    <n v="0"/>
    <n v="16817.759999999998"/>
    <n v="0.16020000000000001"/>
    <n v="0.15390000000000001"/>
    <n v="0"/>
    <n v="0"/>
    <n v="0"/>
    <n v="0"/>
    <n v="0"/>
  </r>
  <r>
    <x v="75"/>
    <s v="Everett"/>
    <n v="2545"/>
    <s v="Silver Lake Elementary - Everett"/>
    <s v="Yes"/>
    <n v="474.2"/>
    <n v="0"/>
    <n v="474.2"/>
    <n v="1.18"/>
    <n v="1.18"/>
    <n v="474.2"/>
    <n v="1.391"/>
    <n v="78209"/>
    <n v="82248"/>
    <n v="128370.69"/>
    <n v="6629.5299999999988"/>
    <n v="16817.759999999998"/>
    <n v="0.16020000000000001"/>
    <n v="0.15390000000000001"/>
    <n v="44978.77"/>
    <n v="2250"/>
    <n v="346.28"/>
    <n v="2596.2799999999997"/>
    <n v="182575.27"/>
  </r>
  <r>
    <x v="75"/>
    <s v="Everett"/>
    <n v="5570"/>
    <s v="Tambark Creek Elementary School"/>
    <s v="Yes"/>
    <n v="352.5"/>
    <n v="0"/>
    <n v="352.5"/>
    <n v="1.18"/>
    <n v="1.18"/>
    <n v="352.5"/>
    <n v="1.034"/>
    <n v="78209"/>
    <n v="82248"/>
    <n v="95424.37"/>
    <n v="4928.0599999999977"/>
    <n v="16817.759999999998"/>
    <n v="0.16020000000000001"/>
    <n v="0.15390000000000001"/>
    <n v="33434.980000000003"/>
    <n v="1672.54"/>
    <n v="257.39999999999998"/>
    <n v="1929.94"/>
    <n v="135717.35"/>
  </r>
  <r>
    <x v="75"/>
    <s v="Everett"/>
    <n v="3002"/>
    <s v="View Ridge Elementary"/>
    <s v="No"/>
    <n v="649.07000000000005"/>
    <n v="0"/>
    <n v="0"/>
    <n v="1.18"/>
    <n v="1.18"/>
    <n v="0"/>
    <n v="0"/>
    <n v="78209"/>
    <n v="82248"/>
    <n v="0"/>
    <n v="0"/>
    <n v="16817.759999999998"/>
    <n v="0.16020000000000001"/>
    <n v="0.15390000000000001"/>
    <n v="0"/>
    <n v="0"/>
    <n v="0"/>
    <n v="0"/>
    <n v="0"/>
  </r>
  <r>
    <x v="75"/>
    <s v="Everett"/>
    <n v="2752"/>
    <s v="Whittier Elementary"/>
    <s v="Yes"/>
    <n v="532.79999999999995"/>
    <n v="0"/>
    <n v="532.79999999999995"/>
    <n v="1.18"/>
    <n v="1.18"/>
    <n v="532.79999999999995"/>
    <n v="1.5629999999999999"/>
    <n v="78209"/>
    <n v="82248"/>
    <n v="144243.99"/>
    <n v="7449.2900000000081"/>
    <n v="16817.759999999998"/>
    <n v="0.16020000000000001"/>
    <n v="0.15390000000000001"/>
    <n v="50540.49"/>
    <n v="2528.2199999999998"/>
    <n v="389.09"/>
    <n v="2917.31"/>
    <n v="205151.08"/>
  </r>
  <r>
    <x v="75"/>
    <s v="Everett"/>
    <n v="4125"/>
    <s v="Woodside Elementary"/>
    <s v="Yes"/>
    <n v="725.08"/>
    <n v="0"/>
    <n v="725.08"/>
    <n v="1.18"/>
    <n v="1.18"/>
    <n v="725.08"/>
    <n v="2.1269999999999998"/>
    <n v="78209"/>
    <n v="82248"/>
    <n v="196293.64"/>
    <n v="10137.329999999987"/>
    <n v="16817.759999999998"/>
    <n v="0.16020000000000001"/>
    <n v="0.15390000000000001"/>
    <n v="68777.75"/>
    <n v="3440.52"/>
    <n v="529.5"/>
    <n v="3970.02"/>
    <n v="279178.74"/>
  </r>
  <r>
    <x v="76"/>
    <s v="Evergreen (Clark)"/>
    <n v="4299"/>
    <s v="Burnt Bridge Creek Elementary Sch"/>
    <s v="No"/>
    <n v="715.4"/>
    <n v="0"/>
    <n v="0"/>
    <n v="1.18"/>
    <n v="1.18"/>
    <n v="0"/>
    <n v="0"/>
    <n v="78209"/>
    <n v="82248"/>
    <n v="0"/>
    <n v="0"/>
    <n v="16817.759999999998"/>
    <n v="0.16020000000000001"/>
    <n v="0.15390000000000001"/>
    <n v="0"/>
    <n v="0"/>
    <n v="0"/>
    <n v="0"/>
    <n v="0"/>
  </r>
  <r>
    <x v="76"/>
    <s v="Evergreen (Clark)"/>
    <n v="3736"/>
    <s v="Burton Elementary School"/>
    <s v="No"/>
    <n v="95.809999999999988"/>
    <n v="0"/>
    <n v="0"/>
    <n v="1.18"/>
    <n v="1.18"/>
    <n v="0"/>
    <n v="0"/>
    <n v="78209"/>
    <n v="82248"/>
    <n v="0"/>
    <n v="0"/>
    <n v="16817.759999999998"/>
    <n v="0.16020000000000001"/>
    <n v="0.15390000000000001"/>
    <n v="0"/>
    <n v="0"/>
    <n v="0"/>
    <n v="0"/>
    <n v="0"/>
  </r>
  <r>
    <x v="76"/>
    <s v="Evergreen (Clark)"/>
    <n v="3785"/>
    <s v="Cascade Middle School"/>
    <s v="Yes"/>
    <n v="221.53"/>
    <n v="0"/>
    <n v="221.53"/>
    <n v="1.18"/>
    <n v="1.18"/>
    <n v="221.53"/>
    <n v="0.65"/>
    <n v="78209"/>
    <n v="82248"/>
    <n v="59986.3"/>
    <n v="3097.9199999999983"/>
    <n v="16817.759999999998"/>
    <n v="0.16020000000000001"/>
    <n v="0.15390000000000001"/>
    <n v="21018.12"/>
    <n v="1051.4000000000001"/>
    <n v="161.81"/>
    <n v="1213.21"/>
    <n v="85315.55"/>
  </r>
  <r>
    <x v="76"/>
    <s v="Evergreen (Clark)"/>
    <n v="4203"/>
    <s v="Cascadia Technical Academy Skills Center"/>
    <s v="No"/>
    <n v="565.29999999999995"/>
    <n v="0"/>
    <n v="0"/>
    <n v="1.18"/>
    <n v="1.18"/>
    <n v="0"/>
    <n v="0"/>
    <n v="78209"/>
    <n v="82248"/>
    <n v="0"/>
    <n v="0"/>
    <n v="16817.759999999998"/>
    <n v="0.16020000000000001"/>
    <n v="0.15390000000000001"/>
    <n v="0"/>
    <n v="0"/>
    <n v="0"/>
    <n v="0"/>
    <n v="0"/>
  </r>
  <r>
    <x v="76"/>
    <s v="Evergreen (Clark)"/>
    <n v="4587"/>
    <s v="Columbia Valley Elementary"/>
    <s v="Yes"/>
    <n v="501.75"/>
    <n v="0"/>
    <n v="501.75"/>
    <n v="1.18"/>
    <n v="1.18"/>
    <n v="501.75"/>
    <n v="1.472"/>
    <n v="78209"/>
    <n v="82248"/>
    <n v="135845.9"/>
    <n v="7015.5899999999965"/>
    <n v="16817.759999999998"/>
    <n v="0.16020000000000001"/>
    <n v="0.15390000000000001"/>
    <n v="47597.96"/>
    <n v="2381.02"/>
    <n v="366.44"/>
    <n v="2747.46"/>
    <n v="193206.90999999997"/>
  </r>
  <r>
    <x v="76"/>
    <s v="Evergreen (Clark)"/>
    <n v="3320"/>
    <s v="Covington Middle School"/>
    <s v="No"/>
    <n v="714.5"/>
    <n v="0"/>
    <n v="0"/>
    <n v="1.18"/>
    <n v="1.18"/>
    <n v="0"/>
    <n v="0"/>
    <n v="78209"/>
    <n v="82248"/>
    <n v="0"/>
    <n v="0"/>
    <n v="16817.759999999998"/>
    <n v="0.16020000000000001"/>
    <n v="0.15390000000000001"/>
    <n v="0"/>
    <n v="0"/>
    <n v="0"/>
    <n v="0"/>
    <n v="0"/>
  </r>
  <r>
    <x v="76"/>
    <s v="Evergreen (Clark)"/>
    <n v="3822"/>
    <s v="Crestline Elementary School"/>
    <s v="Yes"/>
    <n v="545"/>
    <n v="0"/>
    <n v="545"/>
    <n v="1.18"/>
    <n v="1.18"/>
    <n v="545"/>
    <n v="1.599"/>
    <n v="78209"/>
    <n v="82248"/>
    <n v="147566.31"/>
    <n v="7620.8600000000151"/>
    <n v="16817.759999999998"/>
    <n v="0.16020000000000001"/>
    <n v="0.15390000000000001"/>
    <n v="51704.57"/>
    <n v="2586.4499999999998"/>
    <n v="398.05"/>
    <n v="2984.5"/>
    <n v="209876.24000000002"/>
  </r>
  <r>
    <x v="76"/>
    <s v="Evergreen (Clark)"/>
    <n v="3148"/>
    <s v="Ellsworth Elementary School"/>
    <s v="No"/>
    <n v="429.08"/>
    <n v="0"/>
    <n v="0"/>
    <n v="1.18"/>
    <n v="1.18"/>
    <n v="0"/>
    <n v="0"/>
    <n v="78209"/>
    <n v="82248"/>
    <n v="0"/>
    <n v="0"/>
    <n v="16817.759999999998"/>
    <n v="0.16020000000000001"/>
    <n v="0.15390000000000001"/>
    <n v="0"/>
    <n v="0"/>
    <n v="0"/>
    <n v="0"/>
    <n v="0"/>
  </r>
  <r>
    <x v="76"/>
    <s v="Evergreen (Clark)"/>
    <n v="5612"/>
    <s v="Emerald Elementary School"/>
    <s v="No"/>
    <n v="557.20000000000005"/>
    <n v="0"/>
    <n v="0"/>
    <n v="1.18"/>
    <n v="1.18"/>
    <n v="0"/>
    <n v="0"/>
    <n v="78209"/>
    <n v="82248"/>
    <n v="0"/>
    <n v="0"/>
    <n v="16817.759999999998"/>
    <n v="0.16020000000000001"/>
    <n v="0.15390000000000001"/>
    <n v="0"/>
    <n v="0"/>
    <n v="0"/>
    <n v="0"/>
    <n v="0"/>
  </r>
  <r>
    <x v="76"/>
    <s v="Evergreen (Clark)"/>
    <n v="5136"/>
    <s v="Endeavour Elementary School"/>
    <s v="Yes"/>
    <n v="280.39999999999998"/>
    <n v="0"/>
    <n v="280.39999999999998"/>
    <n v="1.06"/>
    <n v="1.1000000000000001"/>
    <n v="280.39999999999998"/>
    <n v="0.82299999999999995"/>
    <n v="78209"/>
    <n v="82248"/>
    <n v="68227.97"/>
    <n v="6231.1399999999994"/>
    <n v="16817.759999999998"/>
    <n v="0.16020000000000001"/>
    <n v="0.15390000000000001"/>
    <n v="25730.11"/>
    <n v="1240.99"/>
    <n v="190.99"/>
    <n v="1431.98"/>
    <n v="101621.2"/>
  </r>
  <r>
    <x v="76"/>
    <s v="Evergreen (Clark)"/>
    <n v="2724"/>
    <s v="Evergreen High School"/>
    <s v="Yes"/>
    <n v="454.2"/>
    <n v="0"/>
    <n v="454.2"/>
    <n v="1.06"/>
    <n v="1.1000000000000001"/>
    <n v="454.2"/>
    <n v="1.3320000000000001"/>
    <n v="78209"/>
    <n v="82248"/>
    <n v="110424.85"/>
    <n v="10084.919999999998"/>
    <n v="16817.759999999998"/>
    <n v="0.16020000000000001"/>
    <n v="0.15390000000000001"/>
    <n v="41643.39"/>
    <n v="2008.5"/>
    <n v="309.11"/>
    <n v="2317.61"/>
    <n v="164470.76999999996"/>
  </r>
  <r>
    <x v="76"/>
    <s v="Evergreen (Clark)"/>
    <n v="3971"/>
    <s v="Fircrest Elementary School"/>
    <s v="Yes"/>
    <n v="808.05"/>
    <n v="0"/>
    <n v="808.05"/>
    <n v="1.06"/>
    <n v="1.1000000000000001"/>
    <n v="808.05"/>
    <n v="2.37"/>
    <n v="78209"/>
    <n v="82248"/>
    <n v="196476.65"/>
    <n v="17943.890000000014"/>
    <n v="16817.759999999998"/>
    <n v="0.16020000000000001"/>
    <n v="0.15390000000000001"/>
    <n v="74095.22"/>
    <n v="3573.68"/>
    <n v="549.99"/>
    <n v="4123.67"/>
    <n v="292639.43"/>
  </r>
  <r>
    <x v="76"/>
    <s v="Evergreen (Clark)"/>
    <n v="4499"/>
    <s v="Fishers Landing Elementary School"/>
    <s v="No"/>
    <n v="948.7700000000001"/>
    <n v="0"/>
    <n v="0"/>
    <n v="1.06"/>
    <n v="1.1000000000000001"/>
    <n v="0"/>
    <n v="0"/>
    <n v="78209"/>
    <n v="82248"/>
    <n v="0"/>
    <n v="0"/>
    <n v="16817.759999999998"/>
    <n v="0.16020000000000001"/>
    <n v="0.15390000000000001"/>
    <n v="0"/>
    <n v="0"/>
    <n v="0"/>
    <n v="0"/>
    <n v="0"/>
  </r>
  <r>
    <x v="76"/>
    <s v="Evergreen (Clark)"/>
    <n v="4498"/>
    <s v="Frontier Middle School"/>
    <s v="No"/>
    <n v="354"/>
    <n v="0"/>
    <n v="0"/>
    <n v="1.06"/>
    <n v="1.1000000000000001"/>
    <n v="0"/>
    <n v="0"/>
    <n v="78209"/>
    <n v="82248"/>
    <n v="0"/>
    <n v="0"/>
    <n v="16817.759999999998"/>
    <n v="0.16020000000000001"/>
    <n v="0.15390000000000001"/>
    <n v="0"/>
    <n v="0"/>
    <n v="0"/>
    <n v="0"/>
    <n v="0"/>
  </r>
  <r>
    <x v="76"/>
    <s v="Evergreen (Clark)"/>
    <n v="4380"/>
    <s v="Harmony Elementary School"/>
    <s v="Yes"/>
    <n v="850.03"/>
    <n v="0"/>
    <n v="850.03"/>
    <n v="1.06"/>
    <n v="1.1000000000000001"/>
    <n v="850.03"/>
    <n v="2.4929999999999999"/>
    <n v="78209"/>
    <n v="82248"/>
    <n v="206673.54"/>
    <n v="18875.149999999994"/>
    <n v="16817.759999999998"/>
    <n v="0.16020000000000001"/>
    <n v="0.15390000000000001"/>
    <n v="77940.66"/>
    <n v="3759.14"/>
    <n v="578.53"/>
    <n v="4337.67"/>
    <n v="307827.01999999996"/>
  </r>
  <r>
    <x v="76"/>
    <s v="Evergreen (Clark)"/>
    <n v="4163"/>
    <s v="Hearthwood Elementary School"/>
    <s v="Yes"/>
    <n v="359.94"/>
    <n v="0"/>
    <n v="359.94"/>
    <n v="1.06"/>
    <n v="1.1000000000000001"/>
    <n v="359.94"/>
    <n v="1.056"/>
    <n v="78209"/>
    <n v="82248"/>
    <n v="87544.03"/>
    <n v="7995.25"/>
    <n v="16817.759999999998"/>
    <n v="0.16020000000000001"/>
    <n v="0.15390000000000001"/>
    <n v="33014.58"/>
    <n v="1592.32"/>
    <n v="245.06"/>
    <n v="1837.3799999999999"/>
    <n v="130391.24"/>
  </r>
  <r>
    <x v="76"/>
    <s v="Evergreen (Clark)"/>
    <n v="5310"/>
    <s v="Henrietta Lacks Health and Bioscience High School"/>
    <s v="Yes"/>
    <n v="365.42"/>
    <n v="0"/>
    <n v="365.42"/>
    <n v="1.06"/>
    <n v="1.1000000000000001"/>
    <n v="365.42"/>
    <n v="1.0720000000000001"/>
    <n v="78209"/>
    <n v="82248"/>
    <n v="88870.45"/>
    <n v="8116.3899999999994"/>
    <n v="16817.759999999998"/>
    <n v="0.16020000000000001"/>
    <n v="0.15390000000000001"/>
    <n v="33514.800000000003"/>
    <n v="1616.45"/>
    <n v="248.77"/>
    <n v="1865.22"/>
    <n v="132366.85999999999"/>
  </r>
  <r>
    <x v="76"/>
    <s v="Evergreen (Clark)"/>
    <n v="4523"/>
    <s v="Heritage High School"/>
    <s v="No"/>
    <n v="458.54"/>
    <n v="0"/>
    <n v="0"/>
    <n v="1.06"/>
    <n v="1.1000000000000001"/>
    <n v="0"/>
    <n v="0"/>
    <n v="78209"/>
    <n v="82248"/>
    <n v="0"/>
    <n v="0"/>
    <n v="16817.759999999998"/>
    <n v="0.16020000000000001"/>
    <n v="0.15390000000000001"/>
    <n v="0"/>
    <n v="0"/>
    <n v="0"/>
    <n v="0"/>
    <n v="0"/>
  </r>
  <r>
    <x v="76"/>
    <s v="Evergreen (Clark)"/>
    <n v="1646"/>
    <s v="Hollingsworth Academy"/>
    <s v="Yes"/>
    <n v="456.49"/>
    <n v="0"/>
    <n v="456.49"/>
    <n v="1.06"/>
    <n v="1.1000000000000001"/>
    <n v="456.49"/>
    <n v="1.339"/>
    <n v="78209"/>
    <n v="82248"/>
    <n v="111005.16"/>
    <n v="10137.919999999998"/>
    <n v="16817.759999999998"/>
    <n v="0.16020000000000001"/>
    <n v="0.15390000000000001"/>
    <n v="41862.230000000003"/>
    <n v="2019.05"/>
    <n v="310.73"/>
    <n v="2329.7799999999997"/>
    <n v="165335.09"/>
  </r>
  <r>
    <x v="76"/>
    <s v="Evergreen (Clark)"/>
    <n v="1926"/>
    <s v="Home Choice Academy"/>
    <s v="Yes"/>
    <n v="1249.5400000000002"/>
    <n v="0"/>
    <n v="1249.5400000000002"/>
    <n v="1.06"/>
    <n v="1.1000000000000001"/>
    <n v="1249.5400000000002"/>
    <n v="3.665"/>
    <n v="78209"/>
    <n v="82248"/>
    <n v="303834.14"/>
    <n v="27748.669999999984"/>
    <n v="16817.759999999998"/>
    <n v="0.16020000000000001"/>
    <n v="0.15390000000000001"/>
    <n v="114581.84"/>
    <n v="5526.38"/>
    <n v="850.51"/>
    <n v="6376.89"/>
    <n v="452541.54"/>
  </r>
  <r>
    <x v="76"/>
    <s v="Evergreen (Clark)"/>
    <n v="4560"/>
    <s v="Illahee Elementary School"/>
    <s v="Yes"/>
    <n v="318.23"/>
    <n v="0"/>
    <n v="318.23"/>
    <n v="1.06"/>
    <n v="1.1000000000000001"/>
    <n v="318.23"/>
    <n v="0.93300000000000005"/>
    <n v="78209"/>
    <n v="82248"/>
    <n v="77347.14"/>
    <n v="7063.9799999999959"/>
    <n v="16817.759999999998"/>
    <n v="0.16020000000000001"/>
    <n v="0.15390000000000001"/>
    <n v="29169.13"/>
    <n v="1406.85"/>
    <n v="216.51"/>
    <n v="1623.36"/>
    <n v="115203.61"/>
  </r>
  <r>
    <x v="76"/>
    <s v="Evergreen (Clark)"/>
    <n v="3994"/>
    <s v="Image Elementary School"/>
    <s v="No"/>
    <n v="368.47"/>
    <n v="0"/>
    <n v="0"/>
    <n v="1.06"/>
    <n v="1.1000000000000001"/>
    <n v="0"/>
    <n v="0"/>
    <n v="78209"/>
    <n v="82248"/>
    <n v="0"/>
    <n v="0"/>
    <n v="16817.759999999998"/>
    <n v="0.16020000000000001"/>
    <n v="0.15390000000000001"/>
    <n v="0"/>
    <n v="0"/>
    <n v="0"/>
    <n v="0"/>
    <n v="0"/>
  </r>
  <r>
    <x v="76"/>
    <s v="Evergreen (Clark)"/>
    <n v="4042"/>
    <s v="Legacy High School"/>
    <s v="Yes"/>
    <n v="737.66"/>
    <n v="0"/>
    <n v="737.66"/>
    <n v="1.06"/>
    <n v="1.1000000000000001"/>
    <n v="737.66"/>
    <n v="2.1640000000000001"/>
    <n v="78209"/>
    <n v="82248"/>
    <n v="179398.93"/>
    <n v="16384.210000000021"/>
    <n v="16817.759999999998"/>
    <n v="0.16020000000000001"/>
    <n v="0.15390000000000001"/>
    <n v="67654.87"/>
    <n v="3263.05"/>
    <n v="502.18"/>
    <n v="3765.23"/>
    <n v="267203.24"/>
  </r>
  <r>
    <x v="76"/>
    <s v="Evergreen (Clark)"/>
    <n v="3618"/>
    <s v="Marrion Elementary School"/>
    <s v="No"/>
    <n v="426.4"/>
    <n v="0"/>
    <n v="0"/>
    <n v="1.06"/>
    <n v="1.1000000000000001"/>
    <n v="0"/>
    <n v="0"/>
    <n v="78209"/>
    <n v="82248"/>
    <n v="0"/>
    <n v="0"/>
    <n v="16817.759999999998"/>
    <n v="0.16020000000000001"/>
    <n v="0.15390000000000001"/>
    <n v="0"/>
    <n v="0"/>
    <n v="0"/>
    <n v="0"/>
    <n v="0"/>
  </r>
  <r>
    <x v="76"/>
    <s v="Evergreen (Clark)"/>
    <n v="2829"/>
    <s v="Mill Plain Elementary School"/>
    <s v="Yes"/>
    <n v="335.66"/>
    <n v="0"/>
    <n v="335.66"/>
    <n v="1.06"/>
    <n v="1.1000000000000001"/>
    <n v="335.66"/>
    <n v="0.98499999999999999"/>
    <n v="78209"/>
    <n v="82248"/>
    <n v="81658.02"/>
    <n v="7457.6900000000023"/>
    <n v="16817.759999999998"/>
    <n v="0.16020000000000001"/>
    <n v="0.15390000000000001"/>
    <n v="30794.85"/>
    <n v="1485.26"/>
    <n v="228.58"/>
    <n v="1713.84"/>
    <n v="121624.4"/>
  </r>
  <r>
    <x v="76"/>
    <s v="Evergreen (Clark)"/>
    <n v="4162"/>
    <s v="Mountain View High School"/>
    <s v="No"/>
    <n v="500.15"/>
    <n v="0"/>
    <n v="0"/>
    <n v="1.06"/>
    <n v="1.1000000000000001"/>
    <n v="0"/>
    <n v="0"/>
    <n v="78209"/>
    <n v="82248"/>
    <n v="0"/>
    <n v="0"/>
    <n v="16817.759999999998"/>
    <n v="0.16020000000000001"/>
    <n v="0.15390000000000001"/>
    <n v="0"/>
    <n v="0"/>
    <n v="0"/>
    <n v="0"/>
    <n v="0"/>
  </r>
  <r>
    <x v="76"/>
    <s v="Evergreen (Clark)"/>
    <n v="5435"/>
    <s v="Open Doors Evergreen"/>
    <s v="Yes"/>
    <n v="1459.77"/>
    <n v="0"/>
    <n v="1459.77"/>
    <n v="1.06"/>
    <n v="1.1000000000000001"/>
    <n v="1459.77"/>
    <n v="4.282"/>
    <n v="78209"/>
    <n v="82248"/>
    <n v="354984.39"/>
    <n v="32420.140000000014"/>
    <n v="16817.759999999998"/>
    <n v="0.16020000000000001"/>
    <n v="0.15390000000000001"/>
    <n v="133871.60999999999"/>
    <n v="6456.74"/>
    <n v="993.69"/>
    <n v="7450.43"/>
    <n v="528726.57000000007"/>
  </r>
  <r>
    <x v="76"/>
    <s v="Evergreen (Clark)"/>
    <n v="2912"/>
    <s v="Orchards Elementary School"/>
    <s v="Yes"/>
    <n v="100.62"/>
    <n v="0"/>
    <n v="100.62"/>
    <n v="1.06"/>
    <n v="1.1000000000000001"/>
    <n v="100.62"/>
    <n v="0.29499999999999998"/>
    <n v="78209"/>
    <n v="82248"/>
    <n v="24455.95"/>
    <n v="2233.5299999999988"/>
    <n v="16817.759999999998"/>
    <n v="0.16020000000000001"/>
    <n v="0.15390000000000001"/>
    <n v="9222.82"/>
    <n v="444.82"/>
    <n v="68.459999999999994"/>
    <n v="513.28"/>
    <n v="36425.58"/>
  </r>
  <r>
    <x v="76"/>
    <s v="Evergreen (Clark)"/>
    <n v="4209"/>
    <s v="Pacific Middle School"/>
    <s v="No"/>
    <n v="207.57"/>
    <n v="0"/>
    <n v="0"/>
    <n v="1.06"/>
    <n v="1.1000000000000001"/>
    <n v="0"/>
    <n v="0"/>
    <n v="78209"/>
    <n v="82248"/>
    <n v="0"/>
    <n v="0"/>
    <n v="16817.759999999998"/>
    <n v="0.16020000000000001"/>
    <n v="0.15390000000000001"/>
    <n v="0"/>
    <n v="0"/>
    <n v="0"/>
    <n v="0"/>
    <n v="0"/>
  </r>
  <r>
    <x v="76"/>
    <s v="Evergreen (Clark)"/>
    <n v="4445"/>
    <s v="Pioneer Elementary School"/>
    <s v="No"/>
    <n v="328"/>
    <n v="0"/>
    <n v="0"/>
    <n v="1.06"/>
    <n v="1.1000000000000001"/>
    <n v="0"/>
    <n v="0"/>
    <n v="78209"/>
    <n v="82248"/>
    <n v="0"/>
    <n v="0"/>
    <n v="16817.759999999998"/>
    <n v="0.16020000000000001"/>
    <n v="0.15390000000000001"/>
    <n v="0"/>
    <n v="0"/>
    <n v="0"/>
    <n v="0"/>
    <n v="0"/>
  </r>
  <r>
    <x v="76"/>
    <s v="Evergreen (Clark)"/>
    <n v="3995"/>
    <s v="Riverview Elementary School"/>
    <s v="Yes"/>
    <n v="434.68"/>
    <n v="0"/>
    <n v="434.68"/>
    <n v="1.06"/>
    <n v="1.1000000000000001"/>
    <n v="434.68"/>
    <n v="1.2749999999999999"/>
    <n v="78209"/>
    <n v="82248"/>
    <n v="105699.46"/>
    <n v="9653.36"/>
    <n v="16817.759999999998"/>
    <n v="0.16020000000000001"/>
    <n v="0.15390000000000001"/>
    <n v="39861.35"/>
    <n v="1922.55"/>
    <n v="295.88"/>
    <n v="2218.4299999999998"/>
    <n v="157432.59999999998"/>
  </r>
  <r>
    <x v="76"/>
    <s v="Evergreen (Clark)"/>
    <n v="4561"/>
    <s v="Shahala Middle School"/>
    <s v="Yes"/>
    <n v="345.31"/>
    <n v="0"/>
    <n v="345.31"/>
    <n v="1.06"/>
    <n v="1.1000000000000001"/>
    <n v="345.31"/>
    <n v="1.0129999999999999"/>
    <n v="78209"/>
    <n v="82248"/>
    <n v="83979.26"/>
    <n v="7669.6900000000023"/>
    <n v="16817.759999999998"/>
    <n v="0.16020000000000001"/>
    <n v="0.15390000000000001"/>
    <n v="31670.23"/>
    <n v="1527.48"/>
    <n v="235.08"/>
    <n v="1762.56"/>
    <n v="125081.73999999999"/>
  </r>
  <r>
    <x v="76"/>
    <s v="Evergreen (Clark)"/>
    <n v="3149"/>
    <s v="Sifton Elementary School"/>
    <s v="Yes"/>
    <n v="543.64"/>
    <n v="0"/>
    <n v="543.64"/>
    <n v="1.06"/>
    <n v="1.1000000000000001"/>
    <n v="543.64"/>
    <n v="1.595"/>
    <n v="78209"/>
    <n v="82248"/>
    <n v="132227.96"/>
    <n v="12076.160000000003"/>
    <n v="16817.759999999998"/>
    <n v="0.16020000000000001"/>
    <n v="0.15390000000000001"/>
    <n v="49865.77"/>
    <n v="2405.0700000000002"/>
    <n v="370.14"/>
    <n v="2775.21"/>
    <n v="196945.09999999998"/>
  </r>
  <r>
    <x v="76"/>
    <s v="Evergreen (Clark)"/>
    <n v="3823"/>
    <s v="Silver Star Elementary School"/>
    <s v="Yes"/>
    <n v="376.63"/>
    <n v="0"/>
    <n v="376.63"/>
    <n v="1.06"/>
    <n v="1.1000000000000001"/>
    <n v="376.63"/>
    <n v="1.105"/>
    <n v="78209"/>
    <n v="82248"/>
    <n v="91606.2"/>
    <n v="8366.2400000000052"/>
    <n v="16817.759999999998"/>
    <n v="0.16020000000000001"/>
    <n v="0.15390000000000001"/>
    <n v="34546.5"/>
    <n v="1666.21"/>
    <n v="256.43"/>
    <n v="1922.64"/>
    <n v="136441.58000000002"/>
  </r>
  <r>
    <x v="76"/>
    <s v="Evergreen (Clark)"/>
    <n v="3970"/>
    <s v="Sunset Elementary School"/>
    <s v="No"/>
    <n v="1362.47"/>
    <n v="0"/>
    <n v="0"/>
    <n v="1.06"/>
    <n v="1.1000000000000001"/>
    <n v="0"/>
    <n v="0"/>
    <n v="78209"/>
    <n v="82248"/>
    <n v="0"/>
    <n v="0"/>
    <n v="16817.759999999998"/>
    <n v="0.16020000000000001"/>
    <n v="0.15390000000000001"/>
    <n v="0"/>
    <n v="0"/>
    <n v="0"/>
    <n v="0"/>
    <n v="0"/>
  </r>
  <r>
    <x v="76"/>
    <s v="Evergreen (Clark)"/>
    <n v="5111"/>
    <s v="Union High School"/>
    <s v="Yes"/>
    <n v="196.3"/>
    <n v="0"/>
    <n v="196.3"/>
    <n v="1.06"/>
    <n v="1.1000000000000001"/>
    <n v="196.3"/>
    <n v="0.57599999999999996"/>
    <n v="78209"/>
    <n v="82248"/>
    <n v="47751.29"/>
    <n v="4361.0400000000009"/>
    <n v="16817.759999999998"/>
    <n v="0.16020000000000001"/>
    <n v="0.15390000000000001"/>
    <n v="18007.95"/>
    <n v="868.54"/>
    <n v="133.66999999999999"/>
    <n v="1002.2099999999999"/>
    <n v="71122.490000000005"/>
  </r>
  <r>
    <x v="76"/>
    <s v="Evergreen (Clark)"/>
    <n v="4051"/>
    <s v="Wyeast Middle School"/>
    <s v="Yes"/>
    <n v="381.35"/>
    <n v="0"/>
    <n v="381.35"/>
    <n v="1.06"/>
    <n v="1.1000000000000001"/>
    <n v="381.35"/>
    <n v="1.119"/>
    <n v="78209"/>
    <n v="82248"/>
    <n v="92766.82"/>
    <n v="8472.2399999999907"/>
    <n v="16817.759999999998"/>
    <n v="0.16020000000000001"/>
    <n v="0.15390000000000001"/>
    <n v="34984.199999999997"/>
    <n v="1687.32"/>
    <n v="259.68"/>
    <n v="1947"/>
    <n v="138170.26"/>
  </r>
  <r>
    <x v="76"/>
    <s v="Evergreen (Clark)"/>
    <n v="4579"/>
    <s v="York Elementary School"/>
    <s v="No"/>
    <n v="788.26"/>
    <n v="0"/>
    <n v="0"/>
    <n v="1.06"/>
    <n v="1.1000000000000001"/>
    <n v="0"/>
    <n v="0"/>
    <n v="78209"/>
    <n v="82248"/>
    <n v="0"/>
    <n v="0"/>
    <n v="16817.759999999998"/>
    <n v="0.16020000000000001"/>
    <n v="0.15390000000000001"/>
    <n v="0"/>
    <n v="0"/>
    <n v="0"/>
    <n v="0"/>
    <n v="0"/>
  </r>
  <r>
    <x v="77"/>
    <s v="Evergreen (Stev)"/>
    <n v="3197"/>
    <s v="Evergreen School"/>
    <s v="No"/>
    <n v="521.19000000000005"/>
    <n v="0"/>
    <n v="0"/>
    <n v="1.06"/>
    <n v="1.1000000000000001"/>
    <n v="0"/>
    <n v="0"/>
    <n v="78209"/>
    <n v="82248"/>
    <n v="0"/>
    <n v="0"/>
    <n v="16817.759999999998"/>
    <n v="0.16020000000000001"/>
    <n v="0.15390000000000001"/>
    <n v="0"/>
    <n v="0"/>
    <n v="0"/>
    <n v="0"/>
    <n v="0"/>
  </r>
  <r>
    <x v="78"/>
    <s v="Federal Way"/>
    <n v="3519"/>
    <s v="Adelaide Elementary School"/>
    <s v="No"/>
    <n v="311.88"/>
    <n v="0"/>
    <n v="0"/>
    <n v="1.06"/>
    <n v="1.1000000000000001"/>
    <n v="0"/>
    <n v="0"/>
    <n v="78209"/>
    <n v="82248"/>
    <n v="0"/>
    <n v="0"/>
    <n v="16817.759999999998"/>
    <n v="0.16020000000000001"/>
    <n v="0.15390000000000001"/>
    <n v="0"/>
    <n v="0"/>
    <n v="0"/>
    <n v="0"/>
    <n v="0"/>
  </r>
  <r>
    <x v="78"/>
    <s v="Federal Way"/>
    <n v="3700"/>
    <s v="Brigadoon Elementary School"/>
    <s v="No"/>
    <n v="715.79"/>
    <n v="0"/>
    <n v="0"/>
    <n v="1.06"/>
    <n v="1.1000000000000001"/>
    <n v="0"/>
    <n v="0"/>
    <n v="78209"/>
    <n v="82248"/>
    <n v="0"/>
    <n v="0"/>
    <n v="16817.759999999998"/>
    <n v="0.16020000000000001"/>
    <n v="0.15390000000000001"/>
    <n v="0"/>
    <n v="0"/>
    <n v="0"/>
    <n v="0"/>
    <n v="0"/>
  </r>
  <r>
    <x v="78"/>
    <s v="Federal Way"/>
    <n v="3547"/>
    <s v="Camelot Elementary School"/>
    <s v="Yes"/>
    <n v="491.92"/>
    <n v="0"/>
    <n v="491.92"/>
    <n v="1.06"/>
    <n v="1.1000000000000001"/>
    <n v="491.92"/>
    <n v="1.4430000000000001"/>
    <n v="78209"/>
    <n v="82248"/>
    <n v="119626.92"/>
    <n v="10925.330000000002"/>
    <n v="16817.759999999998"/>
    <n v="0.16020000000000001"/>
    <n v="0.15390000000000001"/>
    <n v="45113.67"/>
    <n v="2175.87"/>
    <n v="334.87"/>
    <n v="2510.7399999999998"/>
    <n v="178176.65999999997"/>
  </r>
  <r>
    <x v="78"/>
    <s v="Federal Way"/>
    <n v="5163"/>
    <s v="Career Academy at Truman High School"/>
    <s v="Yes"/>
    <n v="371.23"/>
    <n v="0"/>
    <n v="371.23"/>
    <n v="1.06"/>
    <n v="1.1000000000000001"/>
    <n v="371.23"/>
    <n v="1.089"/>
    <n v="78209"/>
    <n v="82248"/>
    <n v="90279.78"/>
    <n v="8245.1000000000058"/>
    <n v="16817.759999999998"/>
    <n v="0.16020000000000001"/>
    <n v="0.15390000000000001"/>
    <n v="34046.28"/>
    <n v="1642.08"/>
    <n v="252.72"/>
    <n v="1894.8"/>
    <n v="134465.96"/>
  </r>
  <r>
    <x v="78"/>
    <s v="Federal Way"/>
    <n v="3766"/>
    <s v="Decatur High School"/>
    <s v="Yes"/>
    <n v="393.29"/>
    <n v="0"/>
    <n v="393.29"/>
    <n v="1.06"/>
    <n v="1.1000000000000001"/>
    <n v="393.29"/>
    <n v="1.1539999999999999"/>
    <n v="78209"/>
    <n v="82248"/>
    <n v="95668.38"/>
    <n v="8737.2299999999959"/>
    <n v="16817.759999999998"/>
    <n v="0.16020000000000001"/>
    <n v="0.15390000000000001"/>
    <n v="36078.43"/>
    <n v="1740.09"/>
    <n v="267.8"/>
    <n v="2007.8899999999999"/>
    <n v="142491.93"/>
  </r>
  <r>
    <x v="78"/>
    <s v="Federal Way"/>
    <n v="1950"/>
    <s v="Employment Transition Program"/>
    <s v="No"/>
    <n v="1861.9"/>
    <n v="0"/>
    <n v="0"/>
    <n v="1.06"/>
    <n v="1.1000000000000001"/>
    <n v="0"/>
    <n v="0"/>
    <n v="78209"/>
    <n v="82248"/>
    <n v="0"/>
    <n v="0"/>
    <n v="16817.759999999998"/>
    <n v="0.16020000000000001"/>
    <n v="0.15390000000000001"/>
    <n v="0"/>
    <n v="0"/>
    <n v="0"/>
    <n v="0"/>
    <n v="0"/>
  </r>
  <r>
    <x v="78"/>
    <s v="Federal Way"/>
    <n v="4470"/>
    <s v="Enterprise Elementary School"/>
    <s v="Yes"/>
    <n v="740.92"/>
    <n v="0"/>
    <n v="740.92"/>
    <n v="1.06"/>
    <n v="1.1000000000000001"/>
    <n v="740.92"/>
    <n v="2.173"/>
    <n v="78209"/>
    <n v="82248"/>
    <n v="180145.05"/>
    <n v="16452.340000000026"/>
    <n v="16817.759999999998"/>
    <n v="0.16020000000000001"/>
    <n v="0.15390000000000001"/>
    <n v="67936.240000000005"/>
    <n v="3276.62"/>
    <n v="504.27"/>
    <n v="3780.89"/>
    <n v="268314.52"/>
  </r>
  <r>
    <x v="78"/>
    <s v="Federal Way"/>
    <n v="3431"/>
    <s v="Evergreen Middle School"/>
    <s v="No"/>
    <n v="321.75"/>
    <n v="0"/>
    <n v="0"/>
    <n v="1.06"/>
    <n v="1.1000000000000001"/>
    <n v="0"/>
    <n v="0"/>
    <n v="78209"/>
    <n v="82248"/>
    <n v="0"/>
    <n v="0"/>
    <n v="16817.759999999998"/>
    <n v="0.16020000000000001"/>
    <n v="0.15390000000000001"/>
    <n v="0"/>
    <n v="0"/>
    <n v="0"/>
    <n v="0"/>
    <n v="0"/>
  </r>
  <r>
    <x v="78"/>
    <s v="Federal Way"/>
    <n v="2417"/>
    <s v="Federal Way High School"/>
    <s v="Yes"/>
    <n v="30.7"/>
    <n v="0"/>
    <n v="30.7"/>
    <n v="1"/>
    <n v="1"/>
    <n v="30.7"/>
    <n v="0.09"/>
    <n v="78209"/>
    <n v="82248"/>
    <n v="7038.81"/>
    <n v="363.50999999999931"/>
    <n v="16817.759999999998"/>
    <n v="0.16020000000000001"/>
    <n v="0.15390000000000001"/>
    <n v="2697.16"/>
    <n v="123.37"/>
    <n v="18.989999999999998"/>
    <n v="142.36000000000001"/>
    <n v="10241.84"/>
  </r>
  <r>
    <x v="78"/>
    <s v="Federal Way"/>
    <n v="1789"/>
    <s v="Federal Way Public Academy"/>
    <s v="Yes"/>
    <n v="244.7"/>
    <n v="0"/>
    <n v="244.7"/>
    <n v="1.1200000000000001"/>
    <n v="1.1200000000000001"/>
    <n v="244.7"/>
    <n v="0.71799999999999997"/>
    <n v="78209"/>
    <n v="82248"/>
    <n v="62892.55"/>
    <n v="3248"/>
    <n v="16817.759999999998"/>
    <n v="0.16020000000000001"/>
    <n v="0.15390000000000001"/>
    <n v="22650.41"/>
    <n v="1102.3399999999999"/>
    <n v="169.65"/>
    <n v="1271.99"/>
    <n v="90062.950000000012"/>
  </r>
  <r>
    <x v="78"/>
    <s v="Federal Way"/>
    <n v="4426"/>
    <s v="Green Gables Elementary School"/>
    <s v="Yes"/>
    <n v="314.55"/>
    <n v="0"/>
    <n v="314.55"/>
    <n v="1.1200000000000001"/>
    <n v="1.1200000000000001"/>
    <n v="314.55"/>
    <n v="0.92300000000000004"/>
    <n v="78209"/>
    <n v="82248"/>
    <n v="80849.34"/>
    <n v="4175.3500000000058"/>
    <n v="16817.759999999998"/>
    <n v="0.16020000000000001"/>
    <n v="0.15390000000000001"/>
    <n v="29117.439999999999"/>
    <n v="1417.08"/>
    <n v="218.09"/>
    <n v="1635.1699999999998"/>
    <n v="115777.3"/>
  </r>
  <r>
    <x v="78"/>
    <s v="Federal Way"/>
    <n v="3898"/>
    <s v="Illahee Middle School"/>
    <s v="Yes"/>
    <n v="248.8"/>
    <n v="0"/>
    <n v="248.8"/>
    <n v="1.1200000000000001"/>
    <n v="1.1200000000000001"/>
    <n v="248.8"/>
    <n v="0.73"/>
    <n v="78209"/>
    <n v="82248"/>
    <n v="63943.68"/>
    <n v="3302.2800000000061"/>
    <n v="16817.759999999998"/>
    <n v="0.16020000000000001"/>
    <n v="0.15390000000000001"/>
    <n v="23028.959999999999"/>
    <n v="1120.77"/>
    <n v="172.49"/>
    <n v="1293.26"/>
    <n v="91568.180000000008"/>
  </r>
  <r>
    <x v="78"/>
    <s v="Federal Way"/>
    <n v="1759"/>
    <s v="Internet Academy"/>
    <s v="Yes"/>
    <n v="72.180000000000007"/>
    <n v="0"/>
    <n v="72.180000000000007"/>
    <n v="1.1200000000000001"/>
    <n v="1.1200000000000001"/>
    <n v="72.180000000000007"/>
    <n v="0.21199999999999999"/>
    <n v="78209"/>
    <n v="82248"/>
    <n v="18569.939999999999"/>
    <n v="959.03000000000247"/>
    <n v="16817.759999999998"/>
    <n v="0.16020000000000001"/>
    <n v="0.15390000000000001"/>
    <n v="6687.86"/>
    <n v="325.48"/>
    <n v="50.09"/>
    <n v="375.57000000000005"/>
    <n v="26592.400000000001"/>
  </r>
  <r>
    <x v="78"/>
    <s v="Federal Way"/>
    <n v="3701"/>
    <s v="Kilo Middle School"/>
    <s v="Yes"/>
    <n v="1314.15"/>
    <n v="0"/>
    <n v="1314.15"/>
    <n v="1.1200000000000001"/>
    <n v="1.1200000000000001"/>
    <n v="1314.15"/>
    <n v="3.855"/>
    <n v="78209"/>
    <n v="82248"/>
    <n v="337675.18"/>
    <n v="17438.780000000028"/>
    <n v="16817.759999999998"/>
    <n v="0.16020000000000001"/>
    <n v="0.15390000000000001"/>
    <n v="121611.86"/>
    <n v="5918.57"/>
    <n v="910.87"/>
    <n v="6829.44"/>
    <n v="483555.26"/>
  </r>
  <r>
    <x v="78"/>
    <s v="Federal Way"/>
    <n v="3738"/>
    <s v="Lake Dolloff Elementary School"/>
    <s v="Yes"/>
    <n v="49.95"/>
    <n v="0"/>
    <n v="49.95"/>
    <n v="1.1200000000000001"/>
    <n v="1.1200000000000001"/>
    <n v="49.95"/>
    <n v="0.14699999999999999"/>
    <n v="78209"/>
    <n v="82248"/>
    <n v="12876.33"/>
    <n v="664.97999999999956"/>
    <n v="16817.759999999998"/>
    <n v="0.16020000000000001"/>
    <n v="0.15390000000000001"/>
    <n v="4637.34"/>
    <n v="225.69"/>
    <n v="34.729999999999997"/>
    <n v="260.42"/>
    <n v="18439.069999999996"/>
  </r>
  <r>
    <x v="78"/>
    <s v="Federal Way"/>
    <n v="3568"/>
    <s v="Lake Grove Elementary School"/>
    <s v="Yes"/>
    <n v="420.6"/>
    <n v="0"/>
    <n v="420.6"/>
    <n v="1.1200000000000001"/>
    <n v="1.1200000000000001"/>
    <n v="420.6"/>
    <n v="1.234"/>
    <n v="78209"/>
    <n v="82248"/>
    <n v="108091.09"/>
    <n v="5582.2300000000105"/>
    <n v="16817.759999999998"/>
    <n v="0.16020000000000001"/>
    <n v="0.15390000000000001"/>
    <n v="38928.410000000003"/>
    <n v="1894.56"/>
    <n v="291.57"/>
    <n v="2186.13"/>
    <n v="154787.86000000002"/>
  </r>
  <r>
    <x v="78"/>
    <s v="Federal Way"/>
    <n v="2841"/>
    <s v="Lakeland Elementary School"/>
    <s v="Yes"/>
    <n v="763.7"/>
    <n v="0"/>
    <n v="763.7"/>
    <n v="1.1200000000000001"/>
    <n v="1.1200000000000001"/>
    <n v="763.7"/>
    <n v="2.2400000000000002"/>
    <n v="78209"/>
    <n v="82248"/>
    <n v="196210.74"/>
    <n v="10133.040000000008"/>
    <n v="16817.759999999998"/>
    <n v="0.16020000000000001"/>
    <n v="0.15390000000000001"/>
    <n v="70664.22"/>
    <n v="3439.06"/>
    <n v="529.27"/>
    <n v="3968.33"/>
    <n v="280976.33"/>
  </r>
  <r>
    <x v="78"/>
    <s v="Federal Way"/>
    <n v="3381"/>
    <s v="Lakota Middle School"/>
    <s v="Yes"/>
    <n v="1667.28"/>
    <n v="0"/>
    <n v="1667.28"/>
    <n v="1.1200000000000001"/>
    <n v="1.1200000000000001"/>
    <n v="1667.28"/>
    <n v="4.891"/>
    <n v="78209"/>
    <n v="82248"/>
    <n v="428422.65"/>
    <n v="22125.309999999998"/>
    <n v="16817.759999999998"/>
    <n v="0.16020000000000001"/>
    <n v="0.15390000000000001"/>
    <n v="154294.06"/>
    <n v="7509.13"/>
    <n v="1155.6600000000001"/>
    <n v="8664.7900000000009"/>
    <n v="613506.81000000006"/>
  </r>
  <r>
    <x v="78"/>
    <s v="Federal Way"/>
    <n v="3627"/>
    <s v="Mark Twain Elementary School"/>
    <s v="No"/>
    <n v="305.33"/>
    <n v="0"/>
    <n v="0"/>
    <n v="1.1200000000000001"/>
    <n v="1.1200000000000001"/>
    <n v="0"/>
    <n v="0"/>
    <n v="78209"/>
    <n v="82248"/>
    <n v="0"/>
    <n v="0"/>
    <n v="16817.759999999998"/>
    <n v="0.16020000000000001"/>
    <n v="0.15390000000000001"/>
    <n v="0"/>
    <n v="0"/>
    <n v="0"/>
    <n v="0"/>
    <n v="0"/>
  </r>
  <r>
    <x v="78"/>
    <s v="Federal Way"/>
    <n v="4480"/>
    <s v="Meredith Hill Elementary School"/>
    <s v="Yes"/>
    <n v="277.52"/>
    <n v="0"/>
    <n v="277.52"/>
    <n v="1.1200000000000001"/>
    <n v="1.1200000000000001"/>
    <n v="277.52"/>
    <n v="0.81399999999999995"/>
    <n v="78209"/>
    <n v="82248"/>
    <n v="71301.58"/>
    <n v="3682.2799999999988"/>
    <n v="16817.759999999998"/>
    <n v="0.16020000000000001"/>
    <n v="0.15390000000000001"/>
    <n v="25678.87"/>
    <n v="1249.73"/>
    <n v="192.33"/>
    <n v="1442.06"/>
    <n v="102104.79"/>
  </r>
  <r>
    <x v="78"/>
    <s v="Federal Way"/>
    <n v="3159"/>
    <s v="Mirror Lake Elementary School"/>
    <s v="Yes"/>
    <n v="710.97"/>
    <n v="0"/>
    <n v="710.97"/>
    <n v="1.1200000000000001"/>
    <n v="1.1200000000000001"/>
    <n v="710.97"/>
    <n v="2.0859999999999999"/>
    <n v="78209"/>
    <n v="82248"/>
    <n v="182721.25"/>
    <n v="9436.3999999999942"/>
    <n v="16817.759999999998"/>
    <n v="0.16020000000000001"/>
    <n v="0.15390000000000001"/>
    <n v="65806.05"/>
    <n v="3202.63"/>
    <n v="492.88"/>
    <n v="3695.51"/>
    <n v="261659.21"/>
  </r>
  <r>
    <x v="78"/>
    <s v="Federal Way"/>
    <n v="3625"/>
    <s v="Nautilus K-8 School"/>
    <s v="Yes"/>
    <n v="394.85"/>
    <n v="0"/>
    <n v="394.85"/>
    <n v="1.1200000000000001"/>
    <n v="1.1200000000000001"/>
    <n v="394.85"/>
    <n v="1.1579999999999999"/>
    <n v="78209"/>
    <n v="82248"/>
    <n v="101433.94"/>
    <n v="5238.429999999993"/>
    <n v="16817.759999999998"/>
    <n v="0.16020000000000001"/>
    <n v="0.15390000000000001"/>
    <n v="36530.879999999997"/>
    <n v="1777.87"/>
    <n v="273.61"/>
    <n v="2051.48"/>
    <n v="145254.73000000001"/>
  </r>
  <r>
    <x v="78"/>
    <s v="Federal Way"/>
    <n v="3432"/>
    <s v="Olympic View Elementary School"/>
    <s v="Yes"/>
    <n v="651.89"/>
    <n v="0"/>
    <n v="651.89"/>
    <n v="1.1200000000000001"/>
    <n v="1.1200000000000001"/>
    <n v="651.89"/>
    <n v="1.9119999999999999"/>
    <n v="78209"/>
    <n v="82248"/>
    <n v="167479.88"/>
    <n v="8649.2799999999988"/>
    <n v="16817.759999999998"/>
    <n v="0.16020000000000001"/>
    <n v="0.15390000000000001"/>
    <n v="60316.959999999999"/>
    <n v="2935.49"/>
    <n v="451.77"/>
    <n v="3387.2599999999998"/>
    <n v="239833.38"/>
  </r>
  <r>
    <x v="78"/>
    <s v="Federal Way"/>
    <n v="5348"/>
    <s v="Open Doors Youth Reengagement (1418)"/>
    <s v="Yes"/>
    <n v="482.90000000000003"/>
    <n v="0"/>
    <n v="482.90000000000003"/>
    <n v="1.1200000000000001"/>
    <n v="1.1200000000000001"/>
    <n v="482.90000000000003"/>
    <n v="1.417"/>
    <n v="78209"/>
    <n v="82248"/>
    <n v="124120.81"/>
    <n v="6410.0599999999977"/>
    <n v="16817.759999999998"/>
    <n v="0.16020000000000001"/>
    <n v="0.15390000000000001"/>
    <n v="44701.43"/>
    <n v="2175.5100000000002"/>
    <n v="334.81"/>
    <n v="2510.3200000000002"/>
    <n v="177742.62"/>
  </r>
  <r>
    <x v="78"/>
    <s v="Federal Way"/>
    <n v="3329"/>
    <s v="Panther Lake Elementary School"/>
    <s v="Yes"/>
    <n v="376.32"/>
    <n v="0"/>
    <n v="376.32"/>
    <n v="1.1200000000000001"/>
    <n v="1.1200000000000001"/>
    <n v="376.32"/>
    <n v="1.1040000000000001"/>
    <n v="78209"/>
    <n v="82248"/>
    <n v="96703.86"/>
    <n v="4994.1499999999942"/>
    <n v="16817.759999999998"/>
    <n v="0.16020000000000001"/>
    <n v="0.15390000000000001"/>
    <n v="34827.370000000003"/>
    <n v="1694.97"/>
    <n v="260.86"/>
    <n v="1955.83"/>
    <n v="138481.21"/>
  </r>
  <r>
    <x v="78"/>
    <s v="Federal Way"/>
    <n v="4422"/>
    <s v="Rainier View Elementary School"/>
    <s v="Yes"/>
    <n v="432.3"/>
    <n v="0"/>
    <n v="432.3"/>
    <n v="1.1200000000000001"/>
    <n v="1.1200000000000001"/>
    <n v="432.3"/>
    <n v="1.268"/>
    <n v="78209"/>
    <n v="82248"/>
    <n v="111069.29"/>
    <n v="5736.0300000000134"/>
    <n v="16817.759999999998"/>
    <n v="0.16020000000000001"/>
    <n v="0.15390000000000001"/>
    <n v="40000.99"/>
    <n v="1946.76"/>
    <n v="299.61"/>
    <n v="2246.37"/>
    <n v="159052.68"/>
  </r>
  <r>
    <x v="78"/>
    <s v="Federal Way"/>
    <n v="3626"/>
    <s v="Sacajawea Middle School"/>
    <s v="Yes"/>
    <n v="588.12"/>
    <n v="0"/>
    <n v="588.12"/>
    <n v="1.1200000000000001"/>
    <n v="1.1200000000000001"/>
    <n v="588.12"/>
    <n v="1.7250000000000001"/>
    <n v="78209"/>
    <n v="82248"/>
    <n v="151099.79"/>
    <n v="7803.3500000000058"/>
    <n v="16817.759999999998"/>
    <n v="0.16020000000000001"/>
    <n v="0.15390000000000001"/>
    <n v="54417.760000000002"/>
    <n v="2648.39"/>
    <n v="407.59"/>
    <n v="3055.98"/>
    <n v="216376.88000000003"/>
  </r>
  <r>
    <x v="78"/>
    <s v="Federal Way"/>
    <n v="5029"/>
    <s v="Sequoyah Middle School"/>
    <s v="Yes"/>
    <n v="545.02"/>
    <n v="0"/>
    <n v="545.02"/>
    <n v="1.1200000000000001"/>
    <n v="1.1200000000000001"/>
    <n v="545.02"/>
    <n v="1.599"/>
    <n v="78209"/>
    <n v="82248"/>
    <n v="140062.93"/>
    <n v="7233.3699999999953"/>
    <n v="16817.759999999998"/>
    <n v="0.16020000000000001"/>
    <n v="0.15390000000000001"/>
    <n v="50442.9"/>
    <n v="2454.94"/>
    <n v="377.82"/>
    <n v="2832.76"/>
    <n v="200571.96"/>
  </r>
  <r>
    <x v="78"/>
    <s v="Federal Way"/>
    <n v="4374"/>
    <s v="Sherwood Forest Elementary School"/>
    <s v="Yes"/>
    <n v="406.45"/>
    <n v="0"/>
    <n v="406.45"/>
    <n v="1.1200000000000001"/>
    <n v="1.1200000000000001"/>
    <n v="406.45"/>
    <n v="1.1919999999999999"/>
    <n v="78209"/>
    <n v="82248"/>
    <n v="104412.14"/>
    <n v="5392.2299999999959"/>
    <n v="16817.759999999998"/>
    <n v="0.16020000000000001"/>
    <n v="0.15390000000000001"/>
    <n v="37603.46"/>
    <n v="1830.07"/>
    <n v="281.64999999999998"/>
    <n v="2111.7199999999998"/>
    <n v="149519.55000000002"/>
  </r>
  <r>
    <x v="78"/>
    <s v="Federal Way"/>
    <n v="4343"/>
    <s v="Silver Lake Elementary School"/>
    <s v="Yes"/>
    <n v="504.18"/>
    <n v="0"/>
    <n v="504.18"/>
    <n v="1.1200000000000001"/>
    <n v="1.1200000000000001"/>
    <n v="504.18"/>
    <n v="1.4790000000000001"/>
    <n v="78209"/>
    <n v="82248"/>
    <n v="129551.64"/>
    <n v="6690.5300000000134"/>
    <n v="16817.759999999998"/>
    <n v="0.16020000000000001"/>
    <n v="0.15390000000000001"/>
    <n v="46657.31"/>
    <n v="2270.6999999999998"/>
    <n v="349.46"/>
    <n v="2620.16"/>
    <n v="185519.64000000004"/>
  </r>
  <r>
    <x v="78"/>
    <s v="Federal Way"/>
    <n v="3160"/>
    <s v="Star Lake Elementary School"/>
    <s v="Yes"/>
    <n v="469.02"/>
    <n v="0"/>
    <n v="469.02"/>
    <n v="1.1200000000000001"/>
    <n v="1.1200000000000001"/>
    <n v="469.02"/>
    <n v="1.3759999999999999"/>
    <n v="78209"/>
    <n v="82248"/>
    <n v="120529.45"/>
    <n v="6224.5899999999965"/>
    <n v="16817.759999999998"/>
    <n v="0.16020000000000001"/>
    <n v="0.15390000000000001"/>
    <n v="43408.02"/>
    <n v="2112.5700000000002"/>
    <n v="325.12"/>
    <n v="2437.69"/>
    <n v="172599.75"/>
  </r>
  <r>
    <x v="78"/>
    <s v="Federal Way"/>
    <n v="3567"/>
    <s v="Sunnycrest Elementary School"/>
    <s v="Yes"/>
    <n v="579.71999999999991"/>
    <n v="0"/>
    <n v="579.71999999999991"/>
    <n v="1.1200000000000001"/>
    <n v="1.1200000000000001"/>
    <n v="579.71999999999991"/>
    <n v="1.7010000000000001"/>
    <n v="78209"/>
    <n v="82248"/>
    <n v="148997.53"/>
    <n v="7694.7799999999988"/>
    <n v="16817.759999999998"/>
    <n v="0.16020000000000001"/>
    <n v="0.15390000000000001"/>
    <n v="53660.639999999999"/>
    <n v="2611.54"/>
    <n v="401.92"/>
    <n v="3013.46"/>
    <n v="213366.40999999997"/>
  </r>
  <r>
    <x v="78"/>
    <s v="Federal Way"/>
    <n v="1951"/>
    <s v="Support School"/>
    <s v="Yes"/>
    <n v="197.14"/>
    <n v="0"/>
    <n v="197.14"/>
    <n v="1.1200000000000001"/>
    <n v="1.1200000000000001"/>
    <n v="197.14"/>
    <n v="0.57799999999999996"/>
    <n v="78209"/>
    <n v="82248"/>
    <n v="50629.38"/>
    <n v="2614.6900000000023"/>
    <n v="16817.759999999998"/>
    <n v="0.16020000000000001"/>
    <n v="0.15390000000000001"/>
    <n v="18233.89"/>
    <n v="887.4"/>
    <n v="136.57"/>
    <n v="1023.97"/>
    <n v="72501.929999999993"/>
  </r>
  <r>
    <x v="78"/>
    <s v="Federal Way"/>
    <n v="5473"/>
    <s v="TAFA at Saghalie"/>
    <s v="Yes"/>
    <n v="404.2"/>
    <n v="0"/>
    <n v="404.2"/>
    <n v="1.1200000000000001"/>
    <n v="1.1200000000000001"/>
    <n v="404.2"/>
    <n v="1.1859999999999999"/>
    <n v="78209"/>
    <n v="82248"/>
    <n v="103886.58"/>
    <n v="5365.0800000000017"/>
    <n v="16817.759999999998"/>
    <n v="0.16020000000000001"/>
    <n v="0.15390000000000001"/>
    <n v="37414.18"/>
    <n v="1820.86"/>
    <n v="280.23"/>
    <n v="2101.09"/>
    <n v="148766.93000000002"/>
  </r>
  <r>
    <x v="78"/>
    <s v="Federal Way"/>
    <n v="3584"/>
    <s v="Thomas Jefferson High School"/>
    <s v="Yes"/>
    <n v="420.5"/>
    <n v="0"/>
    <n v="420.5"/>
    <n v="1.1200000000000001"/>
    <n v="1.1200000000000001"/>
    <n v="420.5"/>
    <n v="1.2330000000000001"/>
    <n v="78209"/>
    <n v="82248"/>
    <n v="108003.5"/>
    <n v="5577.6999999999971"/>
    <n v="16817.759999999998"/>
    <n v="0.16020000000000001"/>
    <n v="0.15390000000000001"/>
    <n v="38896.870000000003"/>
    <n v="1893.02"/>
    <n v="291.33999999999997"/>
    <n v="2184.36"/>
    <n v="154662.43"/>
  </r>
  <r>
    <x v="78"/>
    <s v="Federal Way"/>
    <n v="4570"/>
    <s v="Todd Beamer High School"/>
    <s v="Yes"/>
    <n v="695.81"/>
    <n v="0"/>
    <n v="695.81"/>
    <n v="1.1200000000000001"/>
    <n v="1.1200000000000001"/>
    <n v="695.81"/>
    <n v="2.0409999999999999"/>
    <n v="78209"/>
    <n v="82248"/>
    <n v="178779.51999999999"/>
    <n v="9232.8300000000163"/>
    <n v="16817.759999999998"/>
    <n v="0.16020000000000001"/>
    <n v="0.15390000000000001"/>
    <n v="64386.46"/>
    <n v="3133.54"/>
    <n v="482.25"/>
    <n v="3615.79"/>
    <n v="256014.6"/>
  </r>
  <r>
    <x v="78"/>
    <s v="Federal Way"/>
    <n v="3628"/>
    <s v="Twin Lakes Elementary School"/>
    <s v="Yes"/>
    <n v="536.38"/>
    <n v="0"/>
    <n v="536.38"/>
    <n v="1.1200000000000001"/>
    <n v="1.1200000000000001"/>
    <n v="536.38"/>
    <n v="1.573"/>
    <n v="78209"/>
    <n v="82248"/>
    <n v="137785.49"/>
    <n v="7115.75"/>
    <n v="16817.759999999998"/>
    <n v="0.16020000000000001"/>
    <n v="0.15390000000000001"/>
    <n v="49622.69"/>
    <n v="2415.02"/>
    <n v="371.67"/>
    <n v="2786.69"/>
    <n v="197310.62"/>
  </r>
  <r>
    <x v="78"/>
    <s v="Federal Way"/>
    <n v="3582"/>
    <s v="Valhalla Elementary School"/>
    <s v="Yes"/>
    <n v="322.5"/>
    <n v="0"/>
    <n v="322.5"/>
    <n v="1.1200000000000001"/>
    <n v="1.1200000000000001"/>
    <n v="322.5"/>
    <n v="0.94599999999999995"/>
    <n v="78209"/>
    <n v="82248"/>
    <n v="82864"/>
    <n v="4279.3999999999942"/>
    <n v="16817.759999999998"/>
    <n v="0.16020000000000001"/>
    <n v="0.15390000000000001"/>
    <n v="29843.01"/>
    <n v="1452.39"/>
    <n v="223.52"/>
    <n v="1675.91"/>
    <n v="118662.31999999999"/>
  </r>
  <r>
    <x v="78"/>
    <s v="Federal Way"/>
    <n v="3583"/>
    <s v="Wildwood Elementary School"/>
    <s v="Yes"/>
    <n v="362.72"/>
    <n v="0"/>
    <n v="362.72"/>
    <n v="1.1200000000000001"/>
    <n v="1.1200000000000001"/>
    <n v="362.72"/>
    <n v="1.0640000000000001"/>
    <n v="78209"/>
    <n v="82248"/>
    <n v="93200.1"/>
    <n v="4813.1999999999971"/>
    <n v="16817.759999999998"/>
    <n v="0.16020000000000001"/>
    <n v="0.15390000000000001"/>
    <n v="33565.5"/>
    <n v="1633.55"/>
    <n v="251.4"/>
    <n v="1884.95"/>
    <n v="133463.75"/>
  </r>
  <r>
    <x v="78"/>
    <s v="Federal Way"/>
    <n v="3328"/>
    <s v="Woodmont K-8 School"/>
    <s v="Yes"/>
    <n v="419.86"/>
    <n v="0"/>
    <n v="419.86"/>
    <n v="1.1200000000000001"/>
    <n v="1.1200000000000001"/>
    <n v="419.86"/>
    <n v="1.232"/>
    <n v="78209"/>
    <n v="82248"/>
    <n v="107915.91"/>
    <n v="5573.1699999999983"/>
    <n v="16817.759999999998"/>
    <n v="0.16020000000000001"/>
    <n v="0.15390000000000001"/>
    <n v="38865.32"/>
    <n v="1891.48"/>
    <n v="291.10000000000002"/>
    <n v="2182.58"/>
    <n v="154536.98000000001"/>
  </r>
  <r>
    <x v="79"/>
    <s v="Ferndale"/>
    <n v="2263"/>
    <s v="Beach Elem"/>
    <s v="Yes"/>
    <n v="514.42999999999995"/>
    <n v="0"/>
    <n v="514.42999999999995"/>
    <n v="1.1200000000000001"/>
    <n v="1.1200000000000001"/>
    <n v="514.42999999999995"/>
    <n v="1.5089999999999999"/>
    <n v="78209"/>
    <n v="82248"/>
    <n v="132179.47"/>
    <n v="6826.2300000000105"/>
    <n v="16817.759999999998"/>
    <n v="0.16020000000000001"/>
    <n v="0.15390000000000001"/>
    <n v="47603.71"/>
    <n v="2316.7600000000002"/>
    <n v="356.55"/>
    <n v="2673.3100000000004"/>
    <n v="189282.72"/>
  </r>
  <r>
    <x v="79"/>
    <s v="Ferndale"/>
    <n v="5207"/>
    <s v="Cascadia Elementary"/>
    <s v="Yes"/>
    <n v="12.72"/>
    <n v="0"/>
    <n v="12.72"/>
    <n v="1.1200000000000001"/>
    <n v="1.1200000000000001"/>
    <n v="12.72"/>
    <n v="3.6999999999999998E-2"/>
    <n v="78209"/>
    <n v="82248"/>
    <n v="3240.98"/>
    <n v="167.38000000000011"/>
    <n v="16817.759999999998"/>
    <n v="0.16020000000000001"/>
    <n v="0.15390000000000001"/>
    <n v="1167.22"/>
    <n v="56.81"/>
    <n v="8.74"/>
    <n v="65.55"/>
    <n v="4641.13"/>
  </r>
  <r>
    <x v="79"/>
    <s v="Ferndale"/>
    <n v="2458"/>
    <s v="Central Elementary"/>
    <s v="Yes"/>
    <n v="482.96"/>
    <n v="0"/>
    <n v="482.96"/>
    <n v="1.1200000000000001"/>
    <n v="1.1200000000000001"/>
    <n v="482.96"/>
    <n v="1.417"/>
    <n v="78209"/>
    <n v="82248"/>
    <n v="124120.81"/>
    <n v="6410.0599999999977"/>
    <n v="16817.759999999998"/>
    <n v="0.16020000000000001"/>
    <n v="0.15390000000000001"/>
    <n v="44701.43"/>
    <n v="2175.5100000000002"/>
    <n v="334.81"/>
    <n v="2510.3200000000002"/>
    <n v="177742.62"/>
  </r>
  <r>
    <x v="79"/>
    <s v="Ferndale"/>
    <n v="2607"/>
    <s v="Custer Elem"/>
    <s v="Yes"/>
    <n v="1755.6399999999999"/>
    <n v="0"/>
    <n v="1755.6399999999999"/>
    <n v="1.1200000000000001"/>
    <n v="1.1200000000000001"/>
    <n v="1755.6399999999999"/>
    <n v="5.15"/>
    <n v="78209"/>
    <n v="82248"/>
    <n v="451109.51"/>
    <n v="23296.950000000012"/>
    <n v="16817.759999999998"/>
    <n v="0.16020000000000001"/>
    <n v="0.15390000000000001"/>
    <n v="162464.60999999999"/>
    <n v="7906.77"/>
    <n v="1216.8499999999999"/>
    <n v="9123.6200000000008"/>
    <n v="645994.69000000006"/>
  </r>
  <r>
    <x v="79"/>
    <s v="Ferndale"/>
    <n v="4482"/>
    <s v="Eagleridge Elementary"/>
    <s v="Yes"/>
    <n v="1194.79"/>
    <n v="0"/>
    <n v="1194.79"/>
    <n v="1.1200000000000001"/>
    <n v="1.1200000000000001"/>
    <n v="1194.79"/>
    <n v="3.5049999999999999"/>
    <n v="78209"/>
    <n v="82248"/>
    <n v="307017.25"/>
    <n v="15855.5"/>
    <n v="16817.759999999998"/>
    <n v="0.16020000000000001"/>
    <n v="0.15390000000000001"/>
    <n v="110570.57"/>
    <n v="5381.21"/>
    <n v="828.17"/>
    <n v="6209.38"/>
    <n v="439652.7"/>
  </r>
  <r>
    <x v="79"/>
    <s v="Ferndale"/>
    <n v="5771"/>
    <s v="Ferndale Community Transitions"/>
    <s v="Yes"/>
    <n v="315.7"/>
    <n v="0"/>
    <n v="315.7"/>
    <n v="1.1200000000000001"/>
    <n v="1.1200000000000001"/>
    <n v="315.7"/>
    <n v="0.92600000000000005"/>
    <n v="78209"/>
    <n v="82248"/>
    <n v="81112.12"/>
    <n v="4188.9300000000076"/>
    <n v="16817.759999999998"/>
    <n v="0.16020000000000001"/>
    <n v="0.15390000000000001"/>
    <n v="29212.080000000002"/>
    <n v="1421.68"/>
    <n v="218.8"/>
    <n v="1640.48"/>
    <n v="116153.61"/>
  </r>
  <r>
    <x v="79"/>
    <s v="Ferndale"/>
    <n v="2488"/>
    <s v="Ferndale High School"/>
    <s v="Yes"/>
    <n v="483.5"/>
    <n v="0"/>
    <n v="483.5"/>
    <n v="1.1200000000000001"/>
    <n v="1.1200000000000001"/>
    <n v="483.5"/>
    <n v="1.4179999999999999"/>
    <n v="78209"/>
    <n v="82248"/>
    <n v="124208.41"/>
    <n v="6414.5699999999924"/>
    <n v="16817.759999999998"/>
    <n v="0.16020000000000001"/>
    <n v="0.15390000000000001"/>
    <n v="44732.97"/>
    <n v="2177.0500000000002"/>
    <n v="335.05"/>
    <n v="2512.1000000000004"/>
    <n v="177868.05000000002"/>
  </r>
  <r>
    <x v="79"/>
    <s v="Ferndale"/>
    <n v="5464"/>
    <s v="Ferndale Re-Engagement"/>
    <s v="Yes"/>
    <n v="515.29999999999995"/>
    <n v="0"/>
    <n v="515.29999999999995"/>
    <n v="1.1200000000000001"/>
    <n v="1.1200000000000001"/>
    <n v="515.29999999999995"/>
    <n v="1.512"/>
    <n v="78209"/>
    <n v="82248"/>
    <n v="132442.25"/>
    <n v="6839.7999999999884"/>
    <n v="16817.759999999998"/>
    <n v="0.16020000000000001"/>
    <n v="0.15390000000000001"/>
    <n v="47698.35"/>
    <n v="2321.37"/>
    <n v="357.26"/>
    <n v="2678.63"/>
    <n v="189659.03"/>
  </r>
  <r>
    <x v="79"/>
    <s v="Ferndale"/>
    <n v="4554"/>
    <s v="Horizon Middle School"/>
    <s v="Yes"/>
    <n v="527.14"/>
    <n v="0"/>
    <n v="527.14"/>
    <n v="1.1200000000000001"/>
    <n v="1.1200000000000001"/>
    <n v="527.14"/>
    <n v="1.546"/>
    <n v="78209"/>
    <n v="82248"/>
    <n v="135420.45000000001"/>
    <n v="6993.609999999986"/>
    <n v="16817.759999999998"/>
    <n v="0.16020000000000001"/>
    <n v="0.15390000000000001"/>
    <n v="48770.93"/>
    <n v="2373.5700000000002"/>
    <n v="365.29"/>
    <n v="2738.86"/>
    <n v="193923.84999999998"/>
  </r>
  <r>
    <x v="79"/>
    <s v="Ferndale"/>
    <n v="5747"/>
    <s v="Mountain View Learning Center"/>
    <s v="Yes"/>
    <n v="29.82"/>
    <n v="0"/>
    <n v="29.82"/>
    <n v="1.06"/>
    <n v="1.06"/>
    <n v="29.82"/>
    <n v="8.6999999999999994E-2"/>
    <n v="78209"/>
    <n v="82248"/>
    <n v="7212.43"/>
    <n v="372.47999999999956"/>
    <n v="16817.759999999998"/>
    <n v="0.16020000000000001"/>
    <n v="0.15390000000000001"/>
    <n v="2675.9"/>
    <n v="126.42"/>
    <n v="19.46"/>
    <n v="145.88"/>
    <n v="10406.689999999999"/>
  </r>
  <r>
    <x v="79"/>
    <s v="Ferndale"/>
    <n v="4130"/>
    <s v="Skyline Elementary School"/>
    <s v="Yes"/>
    <n v="430.25"/>
    <n v="0"/>
    <n v="430.25"/>
    <n v="1.06"/>
    <n v="1.06"/>
    <n v="430.25"/>
    <n v="1.262"/>
    <n v="78209"/>
    <n v="82248"/>
    <n v="104621.74"/>
    <n v="5403.0499999999884"/>
    <n v="16817.759999999998"/>
    <n v="0.16020000000000001"/>
    <n v="0.15390000000000001"/>
    <n v="38815.949999999997"/>
    <n v="1833.75"/>
    <n v="282.20999999999998"/>
    <n v="2115.96"/>
    <n v="150956.69999999998"/>
  </r>
  <r>
    <x v="79"/>
    <s v="Ferndale"/>
    <n v="3762"/>
    <s v="Vista Middle School"/>
    <s v="Yes"/>
    <n v="288.60999999999996"/>
    <n v="0"/>
    <n v="288.60999999999996"/>
    <n v="1.06"/>
    <n v="1.06"/>
    <n v="288.60999999999996"/>
    <n v="0.84699999999999998"/>
    <n v="78209"/>
    <n v="82248"/>
    <n v="70217.600000000006"/>
    <n v="3626.2999999999884"/>
    <n v="16817.759999999998"/>
    <n v="0.16020000000000001"/>
    <n v="0.15390000000000001"/>
    <n v="26051.59"/>
    <n v="1230.73"/>
    <n v="189.41"/>
    <n v="1420.14"/>
    <n v="101315.62999999999"/>
  </r>
  <r>
    <x v="79"/>
    <s v="Ferndale"/>
    <n v="5579"/>
    <s v="Ferndale Virtual Academy"/>
    <s v="No"/>
    <n v="391.94"/>
    <n v="0"/>
    <n v="0"/>
    <n v="1.06"/>
    <n v="1.06"/>
    <n v="0"/>
    <n v="0"/>
    <n v="78209"/>
    <n v="82248"/>
    <n v="0"/>
    <n v="0"/>
    <n v="16817.759999999998"/>
    <n v="0.16020000000000001"/>
    <n v="0.15390000000000001"/>
    <n v="0"/>
    <n v="0"/>
    <n v="0"/>
    <n v="0"/>
    <n v="0"/>
  </r>
  <r>
    <x v="80"/>
    <s v="Fife"/>
    <n v="4582"/>
    <s v="Columbia Junior High School"/>
    <s v="Yes"/>
    <n v="468.42"/>
    <n v="0"/>
    <n v="468.42"/>
    <n v="1.06"/>
    <n v="1.06"/>
    <n v="468.42"/>
    <n v="1.3740000000000001"/>
    <n v="78209"/>
    <n v="82248"/>
    <n v="113906.72"/>
    <n v="5882.5599999999977"/>
    <n v="16817.759999999998"/>
    <n v="0.16020000000000001"/>
    <n v="0.15390000000000001"/>
    <n v="42260.78"/>
    <n v="1996.49"/>
    <n v="307.26"/>
    <n v="2303.75"/>
    <n v="164353.81"/>
  </r>
  <r>
    <x v="80"/>
    <s v="Fife"/>
    <n v="2878"/>
    <s v="Discovery Primary School"/>
    <s v="No"/>
    <n v="1258.74"/>
    <n v="0"/>
    <n v="0"/>
    <n v="1.06"/>
    <n v="1.06"/>
    <n v="0"/>
    <n v="0"/>
    <n v="78209"/>
    <n v="82248"/>
    <n v="0"/>
    <n v="0"/>
    <n v="16817.759999999998"/>
    <n v="0.16020000000000001"/>
    <n v="0.15390000000000001"/>
    <n v="0"/>
    <n v="0"/>
    <n v="0"/>
    <n v="0"/>
    <n v="0"/>
  </r>
  <r>
    <x v="80"/>
    <s v="Fife"/>
    <n v="5671"/>
    <s v="Fife Elementary School"/>
    <s v="Yes"/>
    <n v="76.09"/>
    <n v="0"/>
    <n v="76.09"/>
    <n v="1.06"/>
    <n v="1.06"/>
    <n v="76.09"/>
    <n v="0.223"/>
    <n v="78209"/>
    <n v="82248"/>
    <n v="18487.04"/>
    <n v="954.73999999999796"/>
    <n v="16817.759999999998"/>
    <n v="0.16020000000000001"/>
    <n v="0.15390000000000001"/>
    <n v="6858.92"/>
    <n v="324.02999999999997"/>
    <n v="49.87"/>
    <n v="373.9"/>
    <n v="26674.6"/>
  </r>
  <r>
    <x v="80"/>
    <s v="Fife"/>
    <n v="2773"/>
    <s v="Fife High School"/>
    <s v="No"/>
    <n v="0"/>
    <n v="0"/>
    <n v="0"/>
    <n v="1.06"/>
    <n v="1.06"/>
    <n v="0"/>
    <n v="0"/>
    <n v="78209"/>
    <n v="82248"/>
    <n v="0"/>
    <n v="0"/>
    <n v="16817.759999999998"/>
    <n v="0.16020000000000001"/>
    <n v="0.15390000000000001"/>
    <n v="0"/>
    <n v="0"/>
    <n v="0"/>
    <n v="0"/>
    <n v="0"/>
  </r>
  <r>
    <x v="80"/>
    <s v="Fife"/>
    <n v="5582"/>
    <s v="Fife Open Doors"/>
    <s v="Yes"/>
    <n v="153.77000000000001"/>
    <n v="0"/>
    <n v="153.77000000000001"/>
    <n v="1.06"/>
    <n v="1.06"/>
    <n v="153.77000000000001"/>
    <n v="0.45100000000000001"/>
    <n v="78209"/>
    <n v="82248"/>
    <n v="37388.589999999997"/>
    <n v="1930.8900000000067"/>
    <n v="16817.759999999998"/>
    <n v="0.16020000000000001"/>
    <n v="0.15390000000000001"/>
    <n v="13871.63"/>
    <n v="655.32000000000005"/>
    <n v="100.85"/>
    <n v="756.17000000000007"/>
    <n v="53947.28"/>
  </r>
  <r>
    <x v="80"/>
    <s v="Fife"/>
    <n v="4557"/>
    <s v="Hedden Elementary School"/>
    <s v="Yes"/>
    <n v="435.06"/>
    <n v="0"/>
    <n v="435.06"/>
    <n v="1.06"/>
    <n v="1.06"/>
    <n v="435.06"/>
    <n v="1.276"/>
    <n v="78209"/>
    <n v="82248"/>
    <n v="105782.37"/>
    <n v="5462.9800000000105"/>
    <n v="16817.759999999998"/>
    <n v="0.16020000000000001"/>
    <n v="0.15390000000000001"/>
    <n v="39246.550000000003"/>
    <n v="1854.09"/>
    <n v="285.33999999999997"/>
    <n v="2139.4299999999998"/>
    <n v="152631.32999999999"/>
  </r>
  <r>
    <x v="80"/>
    <s v="Fife"/>
    <n v="3798"/>
    <s v="Surprise Lake Middle School"/>
    <s v="Yes"/>
    <n v="12.6"/>
    <n v="0"/>
    <n v="12.6"/>
    <n v="1.06"/>
    <n v="1.06"/>
    <n v="12.6"/>
    <n v="3.6999999999999998E-2"/>
    <n v="78209"/>
    <n v="82248"/>
    <n v="3067.36"/>
    <n v="158.40999999999985"/>
    <n v="16817.759999999998"/>
    <n v="0.16020000000000001"/>
    <n v="0.15390000000000001"/>
    <n v="1138.03"/>
    <n v="53.76"/>
    <n v="8.27"/>
    <n v="62.03"/>
    <n v="4425.83"/>
  </r>
  <r>
    <x v="81"/>
    <s v="Finley"/>
    <n v="3078"/>
    <s v="Finley Elementary"/>
    <s v="Yes"/>
    <n v="498.85"/>
    <n v="0"/>
    <n v="498.85"/>
    <n v="1.06"/>
    <n v="1.06"/>
    <n v="498.85"/>
    <n v="1.4630000000000001"/>
    <n v="78209"/>
    <n v="82248"/>
    <n v="121284.95"/>
    <n v="6263.6000000000058"/>
    <n v="16817.759999999998"/>
    <n v="0.16020000000000001"/>
    <n v="0.15390000000000001"/>
    <n v="44998.2"/>
    <n v="2125.81"/>
    <n v="327.16000000000003"/>
    <n v="2452.9699999999998"/>
    <n v="174999.72"/>
  </r>
  <r>
    <x v="81"/>
    <s v="Finley"/>
    <n v="4031"/>
    <s v="Finley Middle School"/>
    <s v="Yes"/>
    <n v="571.01"/>
    <n v="0"/>
    <n v="571.01"/>
    <n v="1.06"/>
    <n v="1.06"/>
    <n v="571.01"/>
    <n v="1.675"/>
    <n v="78209"/>
    <n v="82248"/>
    <n v="138860.07999999999"/>
    <n v="7171.2400000000198"/>
    <n v="16817.759999999998"/>
    <n v="0.16020000000000001"/>
    <n v="0.15390000000000001"/>
    <n v="51518.79"/>
    <n v="2433.86"/>
    <n v="374.57"/>
    <n v="2808.4300000000003"/>
    <n v="200358.54"/>
  </r>
  <r>
    <x v="81"/>
    <s v="Finley"/>
    <n v="2367"/>
    <s v="River View High School"/>
    <s v="Yes"/>
    <n v="626.96"/>
    <n v="0"/>
    <n v="626.96"/>
    <n v="1.1200000000000001"/>
    <n v="1.1200000000000001"/>
    <n v="626.96"/>
    <n v="1.839"/>
    <n v="78209"/>
    <n v="82248"/>
    <n v="161085.51"/>
    <n v="8319.0499999999884"/>
    <n v="16817.759999999998"/>
    <n v="0.16020000000000001"/>
    <n v="0.15390000000000001"/>
    <n v="58014.06"/>
    <n v="2823.41"/>
    <n v="434.52"/>
    <n v="3257.93"/>
    <n v="230676.55"/>
  </r>
  <r>
    <x v="82"/>
    <s v="Franklin Pierce"/>
    <n v="3180"/>
    <s v="Brookdale Elementary"/>
    <s v="No"/>
    <n v="436.15"/>
    <n v="0"/>
    <n v="0"/>
    <n v="1.1200000000000001"/>
    <n v="1.1200000000000001"/>
    <n v="0"/>
    <n v="0"/>
    <n v="78209"/>
    <n v="82248"/>
    <n v="0"/>
    <n v="0"/>
    <n v="16817.759999999998"/>
    <n v="0.16020000000000001"/>
    <n v="0.15390000000000001"/>
    <n v="0"/>
    <n v="0"/>
    <n v="0"/>
    <n v="0"/>
    <n v="0"/>
  </r>
  <r>
    <x v="82"/>
    <s v="Franklin Pierce"/>
    <n v="2398"/>
    <s v="Central Avenue Elementary"/>
    <s v="Yes"/>
    <n v="817.37"/>
    <n v="0"/>
    <n v="817.37"/>
    <n v="1.1200000000000001"/>
    <n v="1.1200000000000001"/>
    <n v="817.37"/>
    <n v="2.3980000000000001"/>
    <n v="78209"/>
    <n v="82248"/>
    <n v="210050.6"/>
    <n v="10847.790000000008"/>
    <n v="16817.759999999998"/>
    <n v="0.16020000000000001"/>
    <n v="0.15390000000000001"/>
    <n v="75648.570000000007"/>
    <n v="3681.64"/>
    <n v="566.6"/>
    <n v="4248.24"/>
    <n v="300795.20000000007"/>
  </r>
  <r>
    <x v="82"/>
    <s v="Franklin Pierce"/>
    <n v="3301"/>
    <s v="Christensen Elementary"/>
    <s v="No"/>
    <n v="839.09999999999991"/>
    <n v="0"/>
    <n v="0"/>
    <n v="1.1200000000000001"/>
    <n v="1.1200000000000001"/>
    <n v="0"/>
    <n v="0"/>
    <n v="78209"/>
    <n v="82248"/>
    <n v="0"/>
    <n v="0"/>
    <n v="16817.759999999998"/>
    <n v="0.16020000000000001"/>
    <n v="0.15390000000000001"/>
    <n v="0"/>
    <n v="0"/>
    <n v="0"/>
    <n v="0"/>
    <n v="0"/>
  </r>
  <r>
    <x v="82"/>
    <s v="Franklin Pierce"/>
    <n v="2257"/>
    <s v="Collins Elementary"/>
    <s v="Yes"/>
    <n v="30.5"/>
    <n v="0"/>
    <n v="30.5"/>
    <n v="1.1200000000000001"/>
    <n v="1.1200000000000001"/>
    <n v="30.5"/>
    <n v="8.8999999999999996E-2"/>
    <n v="78209"/>
    <n v="82248"/>
    <n v="7795.87"/>
    <n v="402.60999999999967"/>
    <n v="16817.759999999998"/>
    <n v="0.16020000000000001"/>
    <n v="0.15390000000000001"/>
    <n v="2807.64"/>
    <n v="136.63999999999999"/>
    <n v="21.03"/>
    <n v="157.66999999999999"/>
    <n v="11163.789999999999"/>
  </r>
  <r>
    <x v="82"/>
    <s v="Franklin Pierce"/>
    <n v="3532"/>
    <s v="Elmhurst Elementary School"/>
    <s v="No"/>
    <n v="455.51"/>
    <n v="0"/>
    <n v="0"/>
    <n v="1.1200000000000001"/>
    <n v="1.1200000000000001"/>
    <n v="0"/>
    <n v="0"/>
    <n v="78209"/>
    <n v="82248"/>
    <n v="0"/>
    <n v="0"/>
    <n v="16817.759999999998"/>
    <n v="0.16020000000000001"/>
    <n v="0.15390000000000001"/>
    <n v="0"/>
    <n v="0"/>
    <n v="0"/>
    <n v="0"/>
    <n v="0"/>
  </r>
  <r>
    <x v="82"/>
    <s v="Franklin Pierce"/>
    <n v="2876"/>
    <s v="Franklin Pierce High School"/>
    <s v="Yes"/>
    <n v="640.09"/>
    <n v="0"/>
    <n v="640.09"/>
    <n v="1.1200000000000001"/>
    <n v="1.1200000000000001"/>
    <n v="640.09"/>
    <n v="1.8779999999999999"/>
    <n v="78209"/>
    <n v="82248"/>
    <n v="164501.68"/>
    <n v="8495.4700000000012"/>
    <n v="16817.759999999998"/>
    <n v="0.16020000000000001"/>
    <n v="0.15390000000000001"/>
    <n v="59244.38"/>
    <n v="2883.29"/>
    <n v="443.74"/>
    <n v="3327.0299999999997"/>
    <n v="235568.56"/>
  </r>
  <r>
    <x v="82"/>
    <s v="Franklin Pierce"/>
    <n v="4063"/>
    <s v="GATES Secondary School"/>
    <s v="Yes"/>
    <n v="351.67"/>
    <n v="0"/>
    <n v="351.67"/>
    <n v="1"/>
    <n v="1"/>
    <n v="351.67"/>
    <n v="1.032"/>
    <n v="78209"/>
    <n v="82248"/>
    <n v="80711.69"/>
    <n v="4168.25"/>
    <n v="16817.759999999998"/>
    <n v="0.16020000000000001"/>
    <n v="0.15390000000000001"/>
    <n v="30927.43"/>
    <n v="1414.67"/>
    <n v="217.72"/>
    <n v="1632.39"/>
    <n v="117439.76"/>
  </r>
  <r>
    <x v="82"/>
    <s v="Franklin Pierce"/>
    <n v="3000"/>
    <s v="Harvard Elementary"/>
    <s v="Yes"/>
    <n v="207.5"/>
    <n v="0"/>
    <n v="207.5"/>
    <n v="1"/>
    <n v="1"/>
    <n v="207.5"/>
    <n v="0.60899999999999999"/>
    <n v="78209"/>
    <n v="82248"/>
    <n v="47629.279999999999"/>
    <n v="2459.75"/>
    <n v="16817.759999999998"/>
    <n v="0.16020000000000001"/>
    <n v="0.15390000000000001"/>
    <n v="18250.78"/>
    <n v="834.82"/>
    <n v="128.47999999999999"/>
    <n v="963.30000000000007"/>
    <n v="69303.11"/>
  </r>
  <r>
    <x v="82"/>
    <s v="Franklin Pierce"/>
    <n v="2945"/>
    <s v="James Sales Elementary"/>
    <s v="Yes"/>
    <n v="293.45999999999998"/>
    <n v="0"/>
    <n v="293.45999999999998"/>
    <n v="1"/>
    <n v="1"/>
    <n v="293.45999999999998"/>
    <n v="0.86099999999999999"/>
    <n v="78209"/>
    <n v="82248"/>
    <n v="67337.95"/>
    <n v="3477.5800000000017"/>
    <n v="16817.759999999998"/>
    <n v="0.16020000000000001"/>
    <n v="0.15390000000000001"/>
    <n v="25802.83"/>
    <n v="1180.26"/>
    <n v="181.64"/>
    <n v="1361.9"/>
    <n v="97980.26"/>
  </r>
  <r>
    <x v="82"/>
    <s v="Franklin Pierce"/>
    <n v="2340"/>
    <s v="Midland Elementary"/>
    <s v="Yes"/>
    <n v="444.7"/>
    <n v="0"/>
    <n v="444.7"/>
    <n v="1.06"/>
    <n v="1.06"/>
    <n v="444.7"/>
    <n v="1.304"/>
    <n v="78209"/>
    <n v="82248"/>
    <n v="108103.61"/>
    <n v="5582.8699999999953"/>
    <n v="16817.759999999998"/>
    <n v="0.16020000000000001"/>
    <n v="0.15390000000000001"/>
    <n v="40107.760000000002"/>
    <n v="1894.77"/>
    <n v="291.61"/>
    <n v="2186.38"/>
    <n v="155980.62"/>
  </r>
  <r>
    <x v="82"/>
    <s v="Franklin Pierce"/>
    <n v="3300"/>
    <s v="Morris Ford Middle School"/>
    <s v="Yes"/>
    <n v="371.5"/>
    <n v="0"/>
    <n v="371.5"/>
    <n v="1.06"/>
    <n v="1.06"/>
    <n v="371.5"/>
    <n v="1.0900000000000001"/>
    <n v="78209"/>
    <n v="82248"/>
    <n v="90362.68"/>
    <n v="4666.6600000000035"/>
    <n v="16817.759999999998"/>
    <n v="0.16020000000000001"/>
    <n v="0.15390000000000001"/>
    <n v="33525.660000000003"/>
    <n v="1583.82"/>
    <n v="243.75"/>
    <n v="1827.57"/>
    <n v="130382.57"/>
  </r>
  <r>
    <x v="82"/>
    <s v="Franklin Pierce"/>
    <n v="3401"/>
    <s v="Perry G Keithley Middle School"/>
    <s v="Yes"/>
    <n v="351.9"/>
    <n v="0"/>
    <n v="351.9"/>
    <n v="1.06"/>
    <n v="1.06"/>
    <n v="351.9"/>
    <n v="1.032"/>
    <n v="78209"/>
    <n v="82248"/>
    <n v="85554.39"/>
    <n v="4418.3399999999965"/>
    <n v="16817.759999999998"/>
    <n v="0.16020000000000001"/>
    <n v="0.15390000000000001"/>
    <n v="31741.72"/>
    <n v="1499.55"/>
    <n v="230.78"/>
    <n v="1730.33"/>
    <n v="123444.78"/>
  </r>
  <r>
    <x v="82"/>
    <s v="Franklin Pierce"/>
    <n v="3648"/>
    <s v="Washington High School"/>
    <s v="Yes"/>
    <n v="482.92"/>
    <n v="0"/>
    <n v="482.92"/>
    <n v="1.06"/>
    <n v="1.06"/>
    <n v="482.92"/>
    <n v="1.417"/>
    <n v="78209"/>
    <n v="82248"/>
    <n v="117471.48"/>
    <n v="6066.6600000000035"/>
    <n v="16817.759999999998"/>
    <n v="0.16020000000000001"/>
    <n v="0.15390000000000001"/>
    <n v="43583.360000000001"/>
    <n v="2058.9699999999998"/>
    <n v="316.88"/>
    <n v="2375.85"/>
    <n v="169497.35"/>
  </r>
  <r>
    <x v="83"/>
    <s v="Freeman"/>
    <n v="3794"/>
    <s v="Freeman Elementary School"/>
    <s v="Yes"/>
    <n v="337.9"/>
    <n v="0"/>
    <n v="337.9"/>
    <n v="1.06"/>
    <n v="1.06"/>
    <n v="337.9"/>
    <n v="0.99099999999999999"/>
    <n v="78209"/>
    <n v="82248"/>
    <n v="82155.429999999993"/>
    <n v="4242.8000000000029"/>
    <n v="16817.759999999998"/>
    <n v="0.16020000000000001"/>
    <n v="0.15390000000000001"/>
    <n v="30480.67"/>
    <n v="1439.97"/>
    <n v="221.61"/>
    <n v="1661.58"/>
    <n v="118540.48"/>
  </r>
  <r>
    <x v="83"/>
    <s v="Freeman"/>
    <n v="3192"/>
    <s v="Freeman High School"/>
    <s v="Yes"/>
    <n v="1017.2"/>
    <n v="0"/>
    <n v="1017.2"/>
    <n v="1.06"/>
    <n v="1.06"/>
    <n v="1017.2"/>
    <n v="2.984"/>
    <n v="78209"/>
    <n v="82248"/>
    <n v="247378.2"/>
    <n v="12775.50999999998"/>
    <n v="16817.759999999998"/>
    <n v="0.16020000000000001"/>
    <n v="0.15390000000000001"/>
    <n v="91780.33"/>
    <n v="4335.8999999999996"/>
    <n v="667.3"/>
    <n v="5003.2"/>
    <n v="356937.24000000005"/>
  </r>
  <r>
    <x v="83"/>
    <s v="Freeman"/>
    <n v="4593"/>
    <s v="Freeman Middle School"/>
    <s v="Yes"/>
    <n v="93.960000000000008"/>
    <n v="0"/>
    <n v="93.960000000000008"/>
    <n v="1.06"/>
    <n v="1.06"/>
    <n v="93.960000000000008"/>
    <n v="0.27600000000000002"/>
    <n v="78209"/>
    <n v="82248"/>
    <n v="22880.83"/>
    <n v="1181.6399999999994"/>
    <n v="16817.759999999998"/>
    <n v="0.16020000000000001"/>
    <n v="0.15390000000000001"/>
    <n v="8489.07"/>
    <n v="401.04"/>
    <n v="61.72"/>
    <n v="462.76"/>
    <n v="33014.300000000003"/>
  </r>
  <r>
    <x v="84"/>
    <s v="Garfield"/>
    <n v="1962"/>
    <s v="Garfield at Palouse High School"/>
    <s v="Yes"/>
    <n v="440.8"/>
    <n v="0"/>
    <n v="440.8"/>
    <n v="1.06"/>
    <n v="1.06"/>
    <n v="440.8"/>
    <n v="1.2929999999999999"/>
    <n v="78209"/>
    <n v="82248"/>
    <n v="107191.69"/>
    <n v="5535.7700000000041"/>
    <n v="16817.759999999998"/>
    <n v="0.16020000000000001"/>
    <n v="0.15390000000000001"/>
    <n v="39769.43"/>
    <n v="1878.79"/>
    <n v="289.14999999999998"/>
    <n v="2167.94"/>
    <n v="154664.83000000002"/>
  </r>
  <r>
    <x v="84"/>
    <s v="Garfield"/>
    <n v="2895"/>
    <s v="Garfield Elementary"/>
    <s v="Yes"/>
    <n v="390.1"/>
    <n v="0"/>
    <n v="390.1"/>
    <n v="1.06"/>
    <n v="1.06"/>
    <n v="390.1"/>
    <n v="1.1439999999999999"/>
    <n v="78209"/>
    <n v="82248"/>
    <n v="94839.360000000001"/>
    <n v="4897.8500000000058"/>
    <n v="16817.759999999998"/>
    <n v="0.16020000000000001"/>
    <n v="0.15390000000000001"/>
    <n v="35186.559999999998"/>
    <n v="1662.29"/>
    <n v="255.83"/>
    <n v="1918.12"/>
    <n v="136841.89000000001"/>
  </r>
  <r>
    <x v="84"/>
    <s v="Garfield"/>
    <n v="2896"/>
    <s v="Garfield Middle School"/>
    <s v="Yes"/>
    <n v="372.5"/>
    <n v="0"/>
    <n v="372.5"/>
    <n v="1.06"/>
    <n v="1.06"/>
    <n v="372.5"/>
    <n v="1.093"/>
    <n v="78209"/>
    <n v="82248"/>
    <n v="90611.38"/>
    <n v="4679.5099999999948"/>
    <n v="16817.759999999998"/>
    <n v="0.16020000000000001"/>
    <n v="0.15390000000000001"/>
    <n v="33617.93"/>
    <n v="1588.18"/>
    <n v="244.42"/>
    <n v="1832.6000000000001"/>
    <n v="130741.42"/>
  </r>
  <r>
    <x v="85"/>
    <s v="Glenwood"/>
    <n v="3047"/>
    <s v="Glenwood Elementary"/>
    <s v="Yes"/>
    <n v="832.06"/>
    <n v="0"/>
    <n v="832.06"/>
    <n v="1.06"/>
    <n v="1.06"/>
    <n v="832.06"/>
    <n v="2.4409999999999998"/>
    <n v="78209"/>
    <n v="82248"/>
    <n v="202362.66"/>
    <n v="10450.75"/>
    <n v="16817.759999999998"/>
    <n v="0.16020000000000001"/>
    <n v="0.15390000000000001"/>
    <n v="75079.02"/>
    <n v="3546.89"/>
    <n v="545.87"/>
    <n v="4092.7599999999998"/>
    <n v="291985.19"/>
  </r>
  <r>
    <x v="85"/>
    <s v="Glenwood"/>
    <n v="3048"/>
    <s v="Glenwood Secondary"/>
    <s v="Yes"/>
    <n v="743.13"/>
    <n v="0"/>
    <n v="743.13"/>
    <n v="1.06"/>
    <n v="1.06"/>
    <n v="743.13"/>
    <n v="2.1800000000000002"/>
    <n v="78209"/>
    <n v="82248"/>
    <n v="180725.36"/>
    <n v="9333.320000000007"/>
    <n v="16817.759999999998"/>
    <n v="0.16020000000000001"/>
    <n v="0.15390000000000001"/>
    <n v="67051.320000000007"/>
    <n v="3167.64"/>
    <n v="487.5"/>
    <n v="3655.14"/>
    <n v="260765.14"/>
  </r>
  <r>
    <x v="86"/>
    <s v="Goldendale"/>
    <n v="2856"/>
    <s v="Goldendale High School"/>
    <s v="Yes"/>
    <n v="950.45"/>
    <n v="0"/>
    <n v="950.45"/>
    <n v="1.06"/>
    <n v="1.06"/>
    <n v="950.45"/>
    <n v="2.7879999999999998"/>
    <n v="78209"/>
    <n v="82248"/>
    <n v="231129.49"/>
    <n v="11936.380000000005"/>
    <n v="16817.759999999998"/>
    <n v="0.16020000000000001"/>
    <n v="0.15390000000000001"/>
    <n v="85751.87"/>
    <n v="4051.1"/>
    <n v="623.46"/>
    <n v="4674.5599999999995"/>
    <n v="333492.3"/>
  </r>
  <r>
    <x v="86"/>
    <s v="Goldendale"/>
    <n v="3393"/>
    <s v="Goldendale Middle School"/>
    <s v="No"/>
    <n v="405.16999999999996"/>
    <n v="0"/>
    <n v="0"/>
    <n v="1"/>
    <n v="1.04"/>
    <n v="0"/>
    <n v="0"/>
    <n v="78209"/>
    <n v="82248"/>
    <n v="0"/>
    <n v="0"/>
    <n v="16817.759999999998"/>
    <n v="0.16020000000000001"/>
    <n v="0.15390000000000001"/>
    <n v="0"/>
    <n v="0"/>
    <n v="0"/>
    <n v="0"/>
    <n v="0"/>
  </r>
  <r>
    <x v="86"/>
    <s v="Goldendale"/>
    <n v="2677"/>
    <s v="Goldendale Primary School"/>
    <s v="No"/>
    <n v="274.97999999999996"/>
    <n v="0"/>
    <n v="0"/>
    <n v="1"/>
    <n v="1.04"/>
    <n v="0"/>
    <n v="0"/>
    <n v="78209"/>
    <n v="82248"/>
    <n v="0"/>
    <n v="0"/>
    <n v="16817.759999999998"/>
    <n v="0.16020000000000001"/>
    <n v="0.15390000000000001"/>
    <n v="0"/>
    <n v="0"/>
    <n v="0"/>
    <n v="0"/>
    <n v="0"/>
  </r>
  <r>
    <x v="86"/>
    <s v="Goldendale"/>
    <n v="5618"/>
    <s v="Washington Connections Academy Goldendale"/>
    <s v="No"/>
    <n v="192.6"/>
    <n v="0"/>
    <n v="0"/>
    <n v="1"/>
    <n v="1.04"/>
    <n v="0"/>
    <n v="0"/>
    <n v="78209"/>
    <n v="82248"/>
    <n v="0"/>
    <n v="0"/>
    <n v="16817.759999999998"/>
    <n v="0.16020000000000001"/>
    <n v="0.15390000000000001"/>
    <n v="0"/>
    <n v="0"/>
    <n v="0"/>
    <n v="0"/>
    <n v="0"/>
  </r>
  <r>
    <x v="87"/>
    <s v="Grand Coulee Dam"/>
    <n v="5336"/>
    <s v="Lake Roosevelt Alternative School"/>
    <s v="Yes"/>
    <n v="43.86"/>
    <n v="0"/>
    <n v="43.86"/>
    <n v="1"/>
    <n v="1"/>
    <n v="43.86"/>
    <n v="0.129"/>
    <n v="78209"/>
    <n v="82248"/>
    <n v="10088.959999999999"/>
    <n v="521.03000000000065"/>
    <n v="16817.759999999998"/>
    <n v="0.16020000000000001"/>
    <n v="0.15390000000000001"/>
    <n v="3865.93"/>
    <n v="176.83"/>
    <n v="27.21"/>
    <n v="204.04000000000002"/>
    <n v="14679.960000000001"/>
  </r>
  <r>
    <x v="87"/>
    <s v="Grand Coulee Dam"/>
    <n v="2802"/>
    <s v="Lake Roosevelt Elementary "/>
    <s v="Yes"/>
    <n v="44.9"/>
    <n v="0"/>
    <n v="44.9"/>
    <n v="1"/>
    <n v="1"/>
    <n v="44.9"/>
    <n v="0.13200000000000001"/>
    <n v="78209"/>
    <n v="82248"/>
    <n v="10323.59"/>
    <n v="533.14999999999964"/>
    <n v="16817.759999999998"/>
    <n v="0.16020000000000001"/>
    <n v="0.15390000000000001"/>
    <n v="3955.84"/>
    <n v="180.95"/>
    <n v="27.85"/>
    <n v="208.79999999999998"/>
    <n v="15021.38"/>
  </r>
  <r>
    <x v="87"/>
    <s v="Grand Coulee Dam"/>
    <n v="2801"/>
    <s v="Lake Roosevelt Jr/Sr High School"/>
    <s v="Yes"/>
    <n v="38.53"/>
    <n v="0"/>
    <n v="38.53"/>
    <n v="1"/>
    <n v="1"/>
    <n v="38.53"/>
    <n v="0.113"/>
    <n v="78209"/>
    <n v="82248"/>
    <n v="8837.6200000000008"/>
    <n v="456.39999999999964"/>
    <n v="16817.759999999998"/>
    <n v="0.16020000000000001"/>
    <n v="0.15390000000000001"/>
    <n v="3386.43"/>
    <n v="154.9"/>
    <n v="23.84"/>
    <n v="178.74"/>
    <n v="12859.19"/>
  </r>
  <r>
    <x v="88"/>
    <s v="Grandview"/>
    <n v="1776"/>
    <s v="Contract Learning Center"/>
    <s v="Yes"/>
    <n v="18.899999999999999"/>
    <n v="0"/>
    <n v="18.899999999999999"/>
    <n v="1"/>
    <n v="1.04"/>
    <n v="18.899999999999999"/>
    <n v="5.5E-2"/>
    <n v="78209"/>
    <n v="82248"/>
    <n v="4301.5"/>
    <n v="403.09000000000015"/>
    <n v="16817.759999999998"/>
    <n v="0.16020000000000001"/>
    <n v="0.15390000000000001"/>
    <n v="1676.11"/>
    <n v="78.41"/>
    <n v="12.07"/>
    <n v="90.47999999999999"/>
    <n v="6471.1799999999994"/>
  </r>
  <r>
    <x v="88"/>
    <s v="Grandview"/>
    <n v="2555"/>
    <s v="Grandview High School"/>
    <s v="No"/>
    <n v="15.16"/>
    <n v="0"/>
    <n v="0"/>
    <n v="1"/>
    <n v="1.04"/>
    <n v="0"/>
    <n v="0"/>
    <n v="78209"/>
    <n v="82248"/>
    <n v="0"/>
    <n v="0"/>
    <n v="16817.759999999998"/>
    <n v="0.16020000000000001"/>
    <n v="0.15390000000000001"/>
    <n v="0"/>
    <n v="0"/>
    <n v="0"/>
    <n v="0"/>
    <n v="0"/>
  </r>
  <r>
    <x v="88"/>
    <s v="Grandview"/>
    <n v="3071"/>
    <s v="Grandview Middle School"/>
    <s v="Yes"/>
    <n v="306.02999999999997"/>
    <n v="0"/>
    <n v="306.02999999999997"/>
    <n v="1"/>
    <n v="1"/>
    <n v="306.02999999999997"/>
    <n v="0.89800000000000002"/>
    <n v="78209"/>
    <n v="82248"/>
    <n v="70231.679999999993"/>
    <n v="3627.0200000000041"/>
    <n v="16817.759999999998"/>
    <n v="0.16020000000000001"/>
    <n v="0.15390000000000001"/>
    <n v="26911.66"/>
    <n v="1230.98"/>
    <n v="189.45"/>
    <n v="1420.43"/>
    <n v="102190.79"/>
  </r>
  <r>
    <x v="88"/>
    <s v="Grandview"/>
    <n v="2345"/>
    <s v="Mcclure Elementary School"/>
    <s v="Yes"/>
    <n v="246.61"/>
    <n v="0"/>
    <n v="246.61"/>
    <n v="1"/>
    <n v="1"/>
    <n v="246.61"/>
    <n v="0.72299999999999998"/>
    <n v="78209"/>
    <n v="82248"/>
    <n v="56545.11"/>
    <n v="2920.1900000000023"/>
    <n v="16817.759999999998"/>
    <n v="0.16020000000000001"/>
    <n v="0.15390000000000001"/>
    <n v="21667.18"/>
    <n v="991.09"/>
    <n v="152.53"/>
    <n v="1143.6200000000001"/>
    <n v="82276.100000000006"/>
  </r>
  <r>
    <x v="88"/>
    <s v="Grandview"/>
    <n v="3013"/>
    <s v="Smith Elementary School"/>
    <s v="Yes"/>
    <n v="282.95"/>
    <n v="0"/>
    <n v="282.95"/>
    <n v="1"/>
    <n v="1"/>
    <n v="282.95"/>
    <n v="0.83"/>
    <n v="78209"/>
    <n v="82248"/>
    <n v="64913.47"/>
    <n v="3352.3699999999953"/>
    <n v="16817.759999999998"/>
    <n v="0.16020000000000001"/>
    <n v="0.15390000000000001"/>
    <n v="24873.81"/>
    <n v="1137.76"/>
    <n v="175.1"/>
    <n v="1312.86"/>
    <n v="94452.51"/>
  </r>
  <r>
    <x v="88"/>
    <s v="Grandview"/>
    <n v="5399"/>
    <s v="Step Up to College Open Doors High School"/>
    <s v="No"/>
    <n v="2417.31"/>
    <n v="0"/>
    <n v="0"/>
    <n v="1"/>
    <n v="1"/>
    <n v="0"/>
    <n v="0"/>
    <n v="78209"/>
    <n v="82248"/>
    <n v="0"/>
    <n v="0"/>
    <n v="16817.759999999998"/>
    <n v="0.16020000000000001"/>
    <n v="0.15390000000000001"/>
    <n v="0"/>
    <n v="0"/>
    <n v="0"/>
    <n v="0"/>
    <n v="0"/>
  </r>
  <r>
    <x v="88"/>
    <s v="Grandview"/>
    <n v="2756"/>
    <s v="Thompson Elementary School"/>
    <s v="Yes"/>
    <n v="29.6"/>
    <n v="0"/>
    <n v="29.6"/>
    <n v="1"/>
    <n v="1"/>
    <n v="29.6"/>
    <n v="8.6999999999999994E-2"/>
    <n v="78209"/>
    <n v="82248"/>
    <n v="6804.18"/>
    <n v="351.39999999999964"/>
    <n v="16817.759999999998"/>
    <n v="0.16020000000000001"/>
    <n v="0.15390000000000001"/>
    <n v="2607.2600000000002"/>
    <n v="119.26"/>
    <n v="18.350000000000001"/>
    <n v="137.61000000000001"/>
    <n v="9900.4500000000007"/>
  </r>
  <r>
    <x v="89"/>
    <s v="Granger"/>
    <n v="3314"/>
    <s v="Granger High School"/>
    <s v="Yes"/>
    <n v="296.97000000000003"/>
    <n v="0"/>
    <n v="296.97000000000003"/>
    <n v="1"/>
    <n v="1"/>
    <n v="296.97000000000003"/>
    <n v="0.871"/>
    <n v="78209"/>
    <n v="82248"/>
    <n v="68120.039999999994"/>
    <n v="3517.9700000000012"/>
    <n v="16817.759999999998"/>
    <n v="0.16020000000000001"/>
    <n v="0.15390000000000001"/>
    <n v="26102.51"/>
    <n v="1193.97"/>
    <n v="183.75"/>
    <n v="1377.72"/>
    <n v="99118.239999999991"/>
  </r>
  <r>
    <x v="89"/>
    <s v="Granger"/>
    <n v="2531"/>
    <s v="Granger Middle School"/>
    <s v="Yes"/>
    <n v="277.82"/>
    <n v="0"/>
    <n v="277.82"/>
    <n v="1"/>
    <n v="1"/>
    <n v="277.82"/>
    <n v="0.81499999999999995"/>
    <n v="78209"/>
    <n v="82248"/>
    <n v="63740.34"/>
    <n v="3291.7799999999988"/>
    <n v="16817.759999999998"/>
    <n v="0.16020000000000001"/>
    <n v="0.15390000000000001"/>
    <n v="24424.28"/>
    <n v="1117.2"/>
    <n v="171.94"/>
    <n v="1289.1400000000001"/>
    <n v="92745.54"/>
  </r>
  <r>
    <x v="89"/>
    <s v="Granger"/>
    <n v="4535"/>
    <s v="Roosevelt Elementary"/>
    <s v="Yes"/>
    <n v="39.200000000000003"/>
    <n v="0"/>
    <n v="39.200000000000003"/>
    <n v="1"/>
    <n v="1"/>
    <n v="39.200000000000003"/>
    <n v="0.115"/>
    <n v="78209"/>
    <n v="82248"/>
    <n v="8994.0400000000009"/>
    <n v="464.47999999999956"/>
    <n v="16817.759999999998"/>
    <n v="0.16020000000000001"/>
    <n v="0.15390000000000001"/>
    <n v="3446.37"/>
    <n v="157.63999999999999"/>
    <n v="24.26"/>
    <n v="181.89999999999998"/>
    <n v="13086.789999999999"/>
  </r>
  <r>
    <x v="89"/>
    <s v="Granger"/>
    <n v="5782"/>
    <s v="Washington Spartan Virtual Academy "/>
    <s v="Yes"/>
    <n v="1124.77"/>
    <n v="0"/>
    <n v="1124.77"/>
    <n v="1"/>
    <n v="1"/>
    <n v="1124.77"/>
    <n v="3.2989999999999999"/>
    <n v="78209"/>
    <n v="82248"/>
    <n v="258011.49"/>
    <n v="13324.660000000033"/>
    <n v="16817.759999999998"/>
    <n v="0.16020000000000001"/>
    <n v="0.15390000000000001"/>
    <n v="98865.9"/>
    <n v="4522.2700000000004"/>
    <n v="695.98"/>
    <n v="5218.25"/>
    <n v="375420.30000000005"/>
  </r>
  <r>
    <x v="90"/>
    <s v="Granite Falls"/>
    <n v="5171"/>
    <s v="Crossroads High School"/>
    <s v="Yes"/>
    <n v="776.77"/>
    <n v="0"/>
    <n v="776.77"/>
    <n v="1"/>
    <n v="1"/>
    <n v="776.77"/>
    <n v="2.2789999999999999"/>
    <n v="78209"/>
    <n v="82248"/>
    <n v="178238.31"/>
    <n v="9204.8800000000047"/>
    <n v="16817.759999999998"/>
    <n v="0.16020000000000001"/>
    <n v="0.15390000000000001"/>
    <n v="68298.080000000002"/>
    <n v="3124.05"/>
    <n v="480.79"/>
    <n v="3604.84"/>
    <n v="259346.11000000002"/>
  </r>
  <r>
    <x v="90"/>
    <s v="Granite Falls"/>
    <n v="2580"/>
    <s v="Granite Falls High School"/>
    <s v="Yes"/>
    <n v="560.5"/>
    <n v="0"/>
    <n v="560.5"/>
    <n v="1"/>
    <n v="1"/>
    <n v="560.5"/>
    <n v="1.6439999999999999"/>
    <n v="78209"/>
    <n v="82248"/>
    <n v="128575.6"/>
    <n v="6640.109999999986"/>
    <n v="16817.759999999998"/>
    <n v="0.16020000000000001"/>
    <n v="0.15390000000000001"/>
    <n v="49268.12"/>
    <n v="2253.6"/>
    <n v="346.83"/>
    <n v="2600.4299999999998"/>
    <n v="187084.25999999998"/>
  </r>
  <r>
    <x v="90"/>
    <s v="Granite Falls"/>
    <n v="4113"/>
    <s v="Granite Falls Middle School"/>
    <s v="Yes"/>
    <n v="476.21000000000004"/>
    <n v="0"/>
    <n v="476.21000000000004"/>
    <n v="1"/>
    <n v="1"/>
    <n v="476.21000000000004"/>
    <n v="1.397"/>
    <n v="78209"/>
    <n v="82248"/>
    <n v="109257.97"/>
    <n v="5642.4900000000052"/>
    <n v="16817.759999999998"/>
    <n v="0.16020000000000001"/>
    <n v="0.15390000000000001"/>
    <n v="41865.919999999998"/>
    <n v="1915.01"/>
    <n v="294.72000000000003"/>
    <n v="2209.73"/>
    <n v="158976.11000000002"/>
  </r>
  <r>
    <x v="90"/>
    <s v="Granite Falls"/>
    <n v="5349"/>
    <s v="Granite Falls Open Doors"/>
    <s v="Yes"/>
    <n v="8.1"/>
    <n v="0"/>
    <n v="8.1"/>
    <n v="1"/>
    <n v="1"/>
    <n v="8.1"/>
    <n v="2.4E-2"/>
    <n v="78209"/>
    <n v="82248"/>
    <n v="1877.02"/>
    <n v="96.930000000000064"/>
    <n v="16817.759999999998"/>
    <n v="0.16020000000000001"/>
    <n v="0.15390000000000001"/>
    <n v="719.24"/>
    <n v="32.9"/>
    <n v="5.0599999999999996"/>
    <n v="37.96"/>
    <n v="2731.1500000000005"/>
  </r>
  <r>
    <x v="90"/>
    <s v="Granite Falls"/>
    <n v="4479"/>
    <s v="Monte Cristo Elementary"/>
    <s v="Yes"/>
    <n v="519.9"/>
    <n v="0"/>
    <n v="519.9"/>
    <n v="1"/>
    <n v="1"/>
    <n v="519.9"/>
    <n v="1.5249999999999999"/>
    <n v="78209"/>
    <n v="82248"/>
    <n v="119268.73"/>
    <n v="6159.4700000000012"/>
    <n v="16817.759999999998"/>
    <n v="0.16020000000000001"/>
    <n v="0.15390000000000001"/>
    <n v="45701.88"/>
    <n v="2090.4699999999998"/>
    <n v="321.72000000000003"/>
    <n v="2412.1899999999996"/>
    <n v="173542.27"/>
  </r>
  <r>
    <x v="90"/>
    <s v="Granite Falls"/>
    <n v="4330"/>
    <s v="Mountain Way Elementary"/>
    <s v="Yes"/>
    <n v="433.84"/>
    <n v="0"/>
    <n v="433.84"/>
    <n v="1"/>
    <n v="1"/>
    <n v="433.84"/>
    <n v="1.2729999999999999"/>
    <n v="78209"/>
    <n v="82248"/>
    <n v="99560.06"/>
    <n v="5141.6399999999994"/>
    <n v="16817.759999999998"/>
    <n v="0.16020000000000001"/>
    <n v="0.15390000000000001"/>
    <n v="38149.83"/>
    <n v="1745.03"/>
    <n v="268.56"/>
    <n v="2013.59"/>
    <n v="144865.12000000002"/>
  </r>
  <r>
    <x v="91"/>
    <s v="Grapeview"/>
    <n v="2145"/>
    <s v="Grapeview Elementary &amp; Middle School"/>
    <s v="Yes"/>
    <n v="406.6"/>
    <n v="0"/>
    <n v="406.6"/>
    <n v="1"/>
    <n v="1"/>
    <n v="406.6"/>
    <n v="1.1930000000000001"/>
    <n v="78209"/>
    <n v="82248"/>
    <n v="93303.34"/>
    <n v="4818.5200000000041"/>
    <n v="16817.759999999998"/>
    <n v="0.16020000000000001"/>
    <n v="0.15390000000000001"/>
    <n v="35752.35"/>
    <n v="1635.36"/>
    <n v="251.68"/>
    <n v="1887.04"/>
    <n v="135761.25000000003"/>
  </r>
  <r>
    <x v="92"/>
    <s v="Great Northern"/>
    <n v="2097"/>
    <s v="Great Northern Elementary"/>
    <s v="Yes"/>
    <n v="512.51"/>
    <n v="0"/>
    <n v="512.51"/>
    <n v="1"/>
    <n v="1"/>
    <n v="512.51"/>
    <n v="1.5029999999999999"/>
    <n v="78209"/>
    <n v="82248"/>
    <n v="117548.13"/>
    <n v="6070.6100000000006"/>
    <n v="16817.759999999998"/>
    <n v="0.16020000000000001"/>
    <n v="0.15390000000000001"/>
    <n v="45042.57"/>
    <n v="2060.31"/>
    <n v="317.08"/>
    <n v="2377.39"/>
    <n v="171038.7"/>
  </r>
  <r>
    <x v="93"/>
    <s v="Green Mountain"/>
    <n v="2484"/>
    <s v="Green Mountain School"/>
    <s v="Yes"/>
    <n v="35.1"/>
    <n v="0"/>
    <n v="35.1"/>
    <n v="1"/>
    <n v="1"/>
    <n v="35.1"/>
    <n v="0.10299999999999999"/>
    <n v="78209"/>
    <n v="82248"/>
    <n v="8055.53"/>
    <n v="416.01000000000113"/>
    <n v="16817.759999999998"/>
    <n v="0.16020000000000001"/>
    <n v="0.15390000000000001"/>
    <n v="3086.75"/>
    <n v="141.19"/>
    <n v="21.73"/>
    <n v="162.91999999999999"/>
    <n v="11721.210000000001"/>
  </r>
  <r>
    <x v="94"/>
    <s v="Griffin"/>
    <n v="2406"/>
    <s v="Griffin School"/>
    <s v="Yes"/>
    <n v="114.38"/>
    <n v="0"/>
    <n v="114.38"/>
    <n v="1.1200000000000001"/>
    <n v="1.1200000000000001"/>
    <n v="114.38"/>
    <n v="0.33600000000000002"/>
    <n v="78209"/>
    <n v="82248"/>
    <n v="29431.61"/>
    <n v="1519.9599999999991"/>
    <n v="16817.759999999998"/>
    <n v="0.16020000000000001"/>
    <n v="0.15390000000000001"/>
    <n v="10599.63"/>
    <n v="515.86"/>
    <n v="79.39"/>
    <n v="595.25"/>
    <n v="42146.45"/>
  </r>
  <r>
    <x v="95"/>
    <s v="Harrington"/>
    <n v="2743"/>
    <s v="Harrington Elementary School"/>
    <s v="No"/>
    <n v="584.34"/>
    <n v="0"/>
    <n v="0"/>
    <n v="1.1200000000000001"/>
    <n v="1.1200000000000001"/>
    <n v="0"/>
    <n v="0"/>
    <n v="78209"/>
    <n v="82248"/>
    <n v="0"/>
    <n v="0"/>
    <n v="16817.759999999998"/>
    <n v="0.16020000000000001"/>
    <n v="0.15390000000000001"/>
    <n v="0"/>
    <n v="0"/>
    <n v="0"/>
    <n v="0"/>
    <n v="0"/>
  </r>
  <r>
    <x v="95"/>
    <s v="Harrington"/>
    <n v="3113"/>
    <s v="Harrington High School"/>
    <s v="No"/>
    <n v="473.68"/>
    <n v="0"/>
    <n v="0"/>
    <n v="1.1200000000000001"/>
    <n v="1.1200000000000001"/>
    <n v="0"/>
    <n v="0"/>
    <n v="78209"/>
    <n v="82248"/>
    <n v="0"/>
    <n v="0"/>
    <n v="16817.759999999998"/>
    <n v="0.16020000000000001"/>
    <n v="0.15390000000000001"/>
    <n v="0"/>
    <n v="0"/>
    <n v="0"/>
    <n v="0"/>
    <n v="0"/>
  </r>
  <r>
    <x v="96"/>
    <s v="Highland"/>
    <n v="4559"/>
    <s v="Highland High School"/>
    <s v="Yes"/>
    <n v="48"/>
    <n v="0"/>
    <n v="48"/>
    <n v="1.1200000000000001"/>
    <n v="1.1200000000000001"/>
    <n v="48"/>
    <n v="0.14099999999999999"/>
    <n v="78209"/>
    <n v="82248"/>
    <n v="12350.77"/>
    <n v="637.82999999999993"/>
    <n v="16817.759999999998"/>
    <n v="0.16020000000000001"/>
    <n v="0.15390000000000001"/>
    <n v="4448.0600000000004"/>
    <n v="216.48"/>
    <n v="33.32"/>
    <n v="249.79999999999998"/>
    <n v="17686.460000000003"/>
  </r>
  <r>
    <x v="96"/>
    <s v="Highland"/>
    <n v="2718"/>
    <s v="Highland Middle School"/>
    <s v="No"/>
    <n v="483.32"/>
    <n v="0"/>
    <n v="0"/>
    <n v="1.1200000000000001"/>
    <n v="1.1200000000000001"/>
    <n v="0"/>
    <n v="0"/>
    <n v="78209"/>
    <n v="82248"/>
    <n v="0"/>
    <n v="0"/>
    <n v="16817.759999999998"/>
    <n v="0.16020000000000001"/>
    <n v="0.15390000000000001"/>
    <n v="0"/>
    <n v="0"/>
    <n v="0"/>
    <n v="0"/>
    <n v="0"/>
  </r>
  <r>
    <x v="96"/>
    <s v="Highland"/>
    <n v="3072"/>
    <s v="Marcus Whitman-Cowiche Elementary"/>
    <s v="No"/>
    <n v="471.2"/>
    <n v="0"/>
    <n v="0"/>
    <n v="1.1200000000000001"/>
    <n v="1.1200000000000001"/>
    <n v="0"/>
    <n v="0"/>
    <n v="78209"/>
    <n v="82248"/>
    <n v="0"/>
    <n v="0"/>
    <n v="16817.759999999998"/>
    <n v="0.16020000000000001"/>
    <n v="0.15390000000000001"/>
    <n v="0"/>
    <n v="0"/>
    <n v="0"/>
    <n v="0"/>
    <n v="0"/>
  </r>
  <r>
    <x v="96"/>
    <s v="Highland"/>
    <n v="3073"/>
    <s v="Tieton Elementary School"/>
    <s v="No"/>
    <n v="232.33"/>
    <n v="0"/>
    <n v="0"/>
    <n v="1.06"/>
    <n v="1.06"/>
    <n v="0"/>
    <n v="0"/>
    <n v="78209"/>
    <n v="82248"/>
    <n v="0"/>
    <n v="0"/>
    <n v="16817.759999999998"/>
    <n v="0.16020000000000001"/>
    <n v="0.15390000000000001"/>
    <n v="0"/>
    <n v="0"/>
    <n v="0"/>
    <n v="0"/>
    <n v="0"/>
  </r>
  <r>
    <x v="97"/>
    <s v="Highline"/>
    <n v="2765"/>
    <s v="Beverly Park Elem at Glendale"/>
    <s v="Yes"/>
    <n v="36.9"/>
    <n v="0"/>
    <n v="36.9"/>
    <n v="1"/>
    <n v="1"/>
    <n v="36.9"/>
    <n v="0.108"/>
    <n v="78209"/>
    <n v="82248"/>
    <n v="8446.57"/>
    <n v="436.21000000000095"/>
    <n v="16817.759999999998"/>
    <n v="0.16020000000000001"/>
    <n v="0.15390000000000001"/>
    <n v="3236.59"/>
    <n v="148.05000000000001"/>
    <n v="22.78"/>
    <n v="170.83"/>
    <n v="12290.2"/>
  </r>
  <r>
    <x v="97"/>
    <s v="Highline"/>
    <n v="5028"/>
    <s v="Big Picture School"/>
    <s v="No"/>
    <n v="173.07"/>
    <n v="0"/>
    <n v="0"/>
    <n v="1.06"/>
    <n v="1.06"/>
    <n v="0"/>
    <n v="0"/>
    <n v="78209"/>
    <n v="82248"/>
    <n v="0"/>
    <n v="0"/>
    <n v="16817.759999999998"/>
    <n v="0.16020000000000001"/>
    <n v="0.15390000000000001"/>
    <n v="0"/>
    <n v="0"/>
    <n v="0"/>
    <n v="0"/>
    <n v="0"/>
  </r>
  <r>
    <x v="97"/>
    <s v="Highline"/>
    <n v="2982"/>
    <s v="Bow Lake Elementary"/>
    <s v="No"/>
    <n v="583.26"/>
    <n v="0"/>
    <n v="0"/>
    <n v="1"/>
    <n v="1"/>
    <n v="0"/>
    <n v="0"/>
    <n v="78209"/>
    <n v="82248"/>
    <n v="0"/>
    <n v="0"/>
    <n v="16817.759999999998"/>
    <n v="0.16020000000000001"/>
    <n v="0.15390000000000001"/>
    <n v="0"/>
    <n v="0"/>
    <n v="0"/>
    <n v="0"/>
    <n v="0"/>
  </r>
  <r>
    <x v="97"/>
    <s v="Highline"/>
    <n v="3163"/>
    <s v="Cascade Middle School"/>
    <s v="Yes"/>
    <n v="52"/>
    <n v="0"/>
    <n v="52"/>
    <n v="1"/>
    <n v="1.04"/>
    <n v="52"/>
    <n v="0.153"/>
    <n v="78209"/>
    <n v="82248"/>
    <n v="11965.98"/>
    <n v="1121.3199999999997"/>
    <n v="16817.759999999998"/>
    <n v="0.16020000000000001"/>
    <n v="0.15390000000000001"/>
    <n v="4662.6400000000003"/>
    <n v="218.12"/>
    <n v="33.57"/>
    <n v="251.69"/>
    <n v="18001.629999999997"/>
  </r>
  <r>
    <x v="97"/>
    <s v="Highline"/>
    <n v="2926"/>
    <s v="Cedarhurst Elementary"/>
    <s v="Yes"/>
    <n v="52.58"/>
    <n v="0"/>
    <n v="52.58"/>
    <n v="1"/>
    <n v="1.04"/>
    <n v="52.58"/>
    <n v="0.154"/>
    <n v="78209"/>
    <n v="82248"/>
    <n v="12044.19"/>
    <n v="1128.6499999999996"/>
    <n v="16817.759999999998"/>
    <n v="0.16020000000000001"/>
    <n v="0.15390000000000001"/>
    <n v="4693.1099999999997"/>
    <n v="219.55"/>
    <n v="33.79"/>
    <n v="253.34"/>
    <n v="18119.289999999997"/>
  </r>
  <r>
    <x v="97"/>
    <s v="Highline"/>
    <n v="3098"/>
    <s v="Chinook Middle School"/>
    <s v="Yes"/>
    <n v="335.56"/>
    <n v="0"/>
    <n v="335.56"/>
    <n v="1"/>
    <n v="1"/>
    <n v="335.56"/>
    <n v="0.98399999999999999"/>
    <n v="78209"/>
    <n v="82248"/>
    <n v="76957.66"/>
    <n v="3974.3699999999953"/>
    <n v="16817.759999999998"/>
    <n v="0.16020000000000001"/>
    <n v="0.15390000000000001"/>
    <n v="29488.95"/>
    <n v="1348.87"/>
    <n v="207.59"/>
    <n v="1556.4599999999998"/>
    <n v="111977.44"/>
  </r>
  <r>
    <x v="97"/>
    <s v="Highline"/>
    <n v="1539"/>
    <s v="CHOICE Academy"/>
    <s v="Yes"/>
    <n v="225.6"/>
    <n v="0"/>
    <n v="225.6"/>
    <n v="1"/>
    <n v="1"/>
    <n v="225.6"/>
    <n v="0.66200000000000003"/>
    <n v="78209"/>
    <n v="82248"/>
    <n v="51774.36"/>
    <n v="2673.8199999999997"/>
    <n v="16817.759999999998"/>
    <n v="0.16020000000000001"/>
    <n v="0.15390000000000001"/>
    <n v="19839.11"/>
    <n v="907.47"/>
    <n v="139.66"/>
    <n v="1047.1300000000001"/>
    <n v="75334.420000000013"/>
  </r>
  <r>
    <x v="97"/>
    <s v="Highline"/>
    <n v="2418"/>
    <s v="Des Moines Elementary"/>
    <s v="Yes"/>
    <n v="240.89999999999998"/>
    <n v="0"/>
    <n v="240.89999999999998"/>
    <n v="1"/>
    <n v="1"/>
    <n v="240.89999999999998"/>
    <n v="0.70699999999999996"/>
    <n v="78209"/>
    <n v="82248"/>
    <n v="55293.760000000002"/>
    <n v="2855.5799999999945"/>
    <n v="16817.759999999998"/>
    <n v="0.16020000000000001"/>
    <n v="0.15390000000000001"/>
    <n v="21187.69"/>
    <n v="969.16"/>
    <n v="149.15"/>
    <n v="1118.31"/>
    <n v="80455.34"/>
  </r>
  <r>
    <x v="97"/>
    <s v="Highline"/>
    <n v="3099"/>
    <s v="Evergreen High School"/>
    <s v="Yes"/>
    <n v="198.6"/>
    <n v="0"/>
    <n v="198.6"/>
    <n v="1"/>
    <n v="1"/>
    <n v="198.6"/>
    <n v="0.58299999999999996"/>
    <n v="78209"/>
    <n v="82248"/>
    <n v="45595.85"/>
    <n v="2354.7300000000032"/>
    <n v="16817.759999999998"/>
    <n v="0.16020000000000001"/>
    <n v="0.15390000000000001"/>
    <n v="17471.599999999999"/>
    <n v="799.18"/>
    <n v="122.99"/>
    <n v="922.17"/>
    <n v="66344.350000000006"/>
  </r>
  <r>
    <x v="97"/>
    <s v="Highline"/>
    <n v="5551"/>
    <s v="Glacier Middle School"/>
    <s v="Yes"/>
    <n v="368.2"/>
    <n v="0"/>
    <n v="368.2"/>
    <n v="1.18"/>
    <n v="1.18"/>
    <n v="368.2"/>
    <n v="1.08"/>
    <n v="78209"/>
    <n v="82248"/>
    <n v="99669.55"/>
    <n v="5147.3000000000029"/>
    <n v="16817.759999999998"/>
    <n v="0.16020000000000001"/>
    <n v="0.15390000000000001"/>
    <n v="34922.410000000003"/>
    <n v="1746.95"/>
    <n v="268.86"/>
    <n v="2015.81"/>
    <n v="141755.07"/>
  </r>
  <r>
    <x v="97"/>
    <s v="Highline"/>
    <n v="2844"/>
    <s v="Gregory Heights Elementary"/>
    <s v="Yes"/>
    <n v="217.51000000000002"/>
    <n v="0"/>
    <n v="217.51000000000002"/>
    <n v="1.18"/>
    <n v="1.18"/>
    <n v="217.51000000000002"/>
    <n v="0.63800000000000001"/>
    <n v="78209"/>
    <n v="82248"/>
    <n v="58878.86"/>
    <n v="3040.7200000000012"/>
    <n v="16817.759999999998"/>
    <n v="0.16020000000000001"/>
    <n v="0.15390000000000001"/>
    <n v="20630.09"/>
    <n v="1031.99"/>
    <n v="158.82"/>
    <n v="1190.81"/>
    <n v="83740.479999999996"/>
  </r>
  <r>
    <x v="97"/>
    <s v="Highline"/>
    <n v="2699"/>
    <s v="Hazel Valley Elementary"/>
    <s v="Yes"/>
    <n v="545.41999999999996"/>
    <n v="0"/>
    <n v="545.41999999999996"/>
    <n v="1.18"/>
    <n v="1.18"/>
    <n v="545.41999999999996"/>
    <n v="1.6"/>
    <n v="78209"/>
    <n v="82248"/>
    <n v="147658.59"/>
    <n v="7625.6300000000047"/>
    <n v="16817.759999999998"/>
    <n v="0.16020000000000001"/>
    <n v="0.15390000000000001"/>
    <n v="51736.91"/>
    <n v="2588.0700000000002"/>
    <n v="398.3"/>
    <n v="2986.3700000000003"/>
    <n v="210007.5"/>
  </r>
  <r>
    <x v="97"/>
    <s v="Highline"/>
    <n v="2325"/>
    <s v="Highline High School"/>
    <s v="Yes"/>
    <n v="674.47"/>
    <n v="0"/>
    <n v="674.47"/>
    <n v="1.18"/>
    <n v="1.18"/>
    <n v="674.47"/>
    <n v="1.978"/>
    <n v="78209"/>
    <n v="82248"/>
    <n v="182542.93"/>
    <n v="9427.1900000000023"/>
    <n v="16817.759999999998"/>
    <n v="0.16020000000000001"/>
    <n v="0.15390000000000001"/>
    <n v="63959.75"/>
    <n v="3199.5"/>
    <n v="492.4"/>
    <n v="3691.9"/>
    <n v="259621.77"/>
  </r>
  <r>
    <x v="97"/>
    <s v="Highline"/>
    <n v="5370"/>
    <s v="Highline Open Doors 1418"/>
    <s v="Yes"/>
    <n v="411.33"/>
    <n v="0"/>
    <n v="411.33"/>
    <n v="1.18"/>
    <n v="1.18"/>
    <n v="411.33"/>
    <n v="1.2070000000000001"/>
    <n v="78209"/>
    <n v="82248"/>
    <n v="111389.95"/>
    <n v="5752.5899999999965"/>
    <n v="16817.759999999998"/>
    <n v="0.16020000000000001"/>
    <n v="0.15390000000000001"/>
    <n v="39029.03"/>
    <n v="1952.38"/>
    <n v="300.47000000000003"/>
    <n v="2252.8500000000004"/>
    <n v="158424.41999999998"/>
  </r>
  <r>
    <x v="97"/>
    <s v="Highline"/>
    <n v="5622"/>
    <s v="Highline Public Schools Virtual Academy"/>
    <s v="Yes"/>
    <n v="608.25"/>
    <n v="0"/>
    <n v="608.25"/>
    <n v="1.18"/>
    <n v="1.18"/>
    <n v="608.25"/>
    <n v="1.784"/>
    <n v="78209"/>
    <n v="82248"/>
    <n v="164639.32999999999"/>
    <n v="8502.5800000000163"/>
    <n v="16817.759999999998"/>
    <n v="0.16020000000000001"/>
    <n v="0.15390000000000001"/>
    <n v="57686.65"/>
    <n v="2885.7"/>
    <n v="444.11"/>
    <n v="3329.81"/>
    <n v="234158.37"/>
  </r>
  <r>
    <x v="97"/>
    <s v="Highline"/>
    <n v="3165"/>
    <s v="Hilltop Elementary"/>
    <s v="No"/>
    <n v="163.89"/>
    <n v="0"/>
    <n v="0"/>
    <n v="1.18"/>
    <n v="1.18"/>
    <n v="0"/>
    <n v="0"/>
    <n v="78209"/>
    <n v="82248"/>
    <n v="0"/>
    <n v="0"/>
    <n v="16817.759999999998"/>
    <n v="0.16020000000000001"/>
    <n v="0.15390000000000001"/>
    <n v="0"/>
    <n v="0"/>
    <n v="0"/>
    <n v="0"/>
    <n v="0"/>
  </r>
  <r>
    <x v="97"/>
    <s v="Highline"/>
    <n v="1972"/>
    <s v="Innovation Heights Academy"/>
    <s v="Yes"/>
    <n v="489.25"/>
    <n v="0"/>
    <n v="489.25"/>
    <n v="1.18"/>
    <n v="1.18"/>
    <n v="489.25"/>
    <n v="1.4350000000000001"/>
    <n v="78209"/>
    <n v="82248"/>
    <n v="132431.29999999999"/>
    <n v="6839.2400000000198"/>
    <n v="16817.759999999998"/>
    <n v="0.16020000000000001"/>
    <n v="0.15390000000000001"/>
    <n v="46401.54"/>
    <n v="2321.1799999999998"/>
    <n v="357.23"/>
    <n v="2678.41"/>
    <n v="188350.49000000002"/>
  </r>
  <r>
    <x v="97"/>
    <s v="Highline"/>
    <n v="3278"/>
    <s v="Madrona Elementary"/>
    <s v="Yes"/>
    <n v="1020.6700000000001"/>
    <n v="0"/>
    <n v="1020.6700000000001"/>
    <n v="1.18"/>
    <n v="1.18"/>
    <n v="1020.6700000000001"/>
    <n v="2.9940000000000002"/>
    <n v="78209"/>
    <n v="82248"/>
    <n v="276306.14"/>
    <n v="14269.459999999963"/>
    <n v="16817.759999999998"/>
    <n v="0.16020000000000001"/>
    <n v="0.15390000000000001"/>
    <n v="96812.69"/>
    <n v="4842.93"/>
    <n v="745.33"/>
    <n v="5588.26"/>
    <n v="392976.55"/>
  </r>
  <r>
    <x v="97"/>
    <s v="Highline"/>
    <n v="5672"/>
    <s v="Maritime High School"/>
    <s v="Yes"/>
    <n v="777.72"/>
    <n v="0"/>
    <n v="777.72"/>
    <n v="1.18"/>
    <n v="1.18"/>
    <n v="777.72"/>
    <n v="2.2810000000000001"/>
    <n v="78209"/>
    <n v="82248"/>
    <n v="210505.78"/>
    <n v="10871.290000000008"/>
    <n v="16817.759999999998"/>
    <n v="0.16020000000000001"/>
    <n v="0.15390000000000001"/>
    <n v="73757.429999999993"/>
    <n v="3689.62"/>
    <n v="567.83000000000004"/>
    <n v="4257.45"/>
    <n v="299391.95"/>
  </r>
  <r>
    <x v="97"/>
    <s v="Highline"/>
    <n v="3097"/>
    <s v="Marvista Elementary"/>
    <s v="No"/>
    <n v="429.2"/>
    <n v="0"/>
    <n v="0"/>
    <n v="1.18"/>
    <n v="1.18"/>
    <n v="0"/>
    <n v="0"/>
    <n v="78209"/>
    <n v="82248"/>
    <n v="0"/>
    <n v="0"/>
    <n v="16817.759999999998"/>
    <n v="0.16020000000000001"/>
    <n v="0.15390000000000001"/>
    <n v="0"/>
    <n v="0"/>
    <n v="0"/>
    <n v="0"/>
    <n v="0"/>
  </r>
  <r>
    <x v="97"/>
    <s v="Highline"/>
    <n v="2734"/>
    <s v="McMicken Heights Elementary"/>
    <s v="Yes"/>
    <n v="433.52"/>
    <n v="0"/>
    <n v="433.52"/>
    <n v="1.18"/>
    <n v="1.18"/>
    <n v="433.52"/>
    <n v="1.272"/>
    <n v="78209"/>
    <n v="82248"/>
    <n v="117388.58"/>
    <n v="6062.3800000000047"/>
    <n v="16817.759999999998"/>
    <n v="0.16020000000000001"/>
    <n v="0.15390000000000001"/>
    <n v="41130.839999999997"/>
    <n v="2057.52"/>
    <n v="316.64999999999998"/>
    <n v="2374.17"/>
    <n v="166955.97"/>
  </r>
  <r>
    <x v="97"/>
    <s v="Highline"/>
    <n v="2984"/>
    <s v="Midway Elementary"/>
    <s v="Yes"/>
    <n v="1239.7800000000002"/>
    <n v="0"/>
    <n v="1239.7800000000002"/>
    <n v="1.18"/>
    <n v="1.18"/>
    <n v="1239.7800000000002"/>
    <n v="3.637"/>
    <n v="78209"/>
    <n v="82248"/>
    <n v="335646.44"/>
    <n v="17334.010000000009"/>
    <n v="16817.759999999998"/>
    <n v="0.16020000000000001"/>
    <n v="0.15390000000000001"/>
    <n v="117604.46"/>
    <n v="5883.01"/>
    <n v="905.4"/>
    <n v="6788.41"/>
    <n v="477373.32"/>
  </r>
  <r>
    <x v="97"/>
    <s v="Highline"/>
    <n v="3279"/>
    <s v="Mount Rainier High School"/>
    <s v="Yes"/>
    <n v="226.39"/>
    <n v="0"/>
    <n v="226.39"/>
    <n v="1.18"/>
    <n v="1.18"/>
    <n v="226.39"/>
    <n v="0.66400000000000003"/>
    <n v="78209"/>
    <n v="82248"/>
    <n v="61278.32"/>
    <n v="3164.6299999999974"/>
    <n v="16817.759999999998"/>
    <n v="0.16020000000000001"/>
    <n v="0.15390000000000001"/>
    <n v="21470.82"/>
    <n v="1074.05"/>
    <n v="165.3"/>
    <n v="1239.3499999999999"/>
    <n v="87153.12"/>
  </r>
  <r>
    <x v="97"/>
    <s v="Highline"/>
    <n v="2144"/>
    <s v="Mount View Elementary"/>
    <s v="Yes"/>
    <n v="211.89000000000001"/>
    <n v="0"/>
    <n v="211.89000000000001"/>
    <n v="1.18"/>
    <n v="1.18"/>
    <n v="211.89000000000001"/>
    <n v="0.622"/>
    <n v="78209"/>
    <n v="82248"/>
    <n v="57402.28"/>
    <n v="2964.4599999999991"/>
    <n v="16817.759999999998"/>
    <n v="0.16020000000000001"/>
    <n v="0.15390000000000001"/>
    <n v="20112.72"/>
    <n v="1006.11"/>
    <n v="154.84"/>
    <n v="1160.95"/>
    <n v="81640.409999999989"/>
  </r>
  <r>
    <x v="97"/>
    <s v="Highline"/>
    <n v="2983"/>
    <s v="North Hill Elementary"/>
    <s v="Yes"/>
    <n v="465.2"/>
    <n v="0"/>
    <n v="465.2"/>
    <n v="1.18"/>
    <n v="1.18"/>
    <n v="465.2"/>
    <n v="1.365"/>
    <n v="78209"/>
    <n v="82248"/>
    <n v="125971.24"/>
    <n v="6505.6100000000006"/>
    <n v="16817.759999999998"/>
    <n v="0.16020000000000001"/>
    <n v="0.15390000000000001"/>
    <n v="44138.05"/>
    <n v="2207.9499999999998"/>
    <n v="339.8"/>
    <n v="2547.75"/>
    <n v="179162.65000000002"/>
  </r>
  <r>
    <x v="97"/>
    <s v="Highline"/>
    <n v="3333"/>
    <s v="Pacific Middle School"/>
    <s v="Yes"/>
    <n v="174.55"/>
    <n v="0"/>
    <n v="174.55"/>
    <n v="1.18"/>
    <n v="1.18"/>
    <n v="174.55"/>
    <n v="0.51200000000000001"/>
    <n v="78209"/>
    <n v="82248"/>
    <n v="47250.75"/>
    <n v="2440.1999999999971"/>
    <n v="16817.759999999998"/>
    <n v="0.16020000000000001"/>
    <n v="0.15390000000000001"/>
    <n v="16555.810000000001"/>
    <n v="828.18"/>
    <n v="127.46"/>
    <n v="955.64"/>
    <n v="67202.399999999994"/>
  </r>
  <r>
    <x v="97"/>
    <s v="Highline"/>
    <n v="3335"/>
    <s v="Parkside Elementary"/>
    <s v="Yes"/>
    <n v="320.5"/>
    <n v="0"/>
    <n v="320.5"/>
    <n v="1.18"/>
    <n v="1.18"/>
    <n v="320.5"/>
    <n v="0.94"/>
    <n v="78209"/>
    <n v="82248"/>
    <n v="86749.42"/>
    <n v="4480.0599999999977"/>
    <n v="16817.759999999998"/>
    <n v="0.16020000000000001"/>
    <n v="0.15390000000000001"/>
    <n v="30395.43"/>
    <n v="1520.49"/>
    <n v="234"/>
    <n v="1754.49"/>
    <n v="123379.40000000001"/>
  </r>
  <r>
    <x v="97"/>
    <s v="Highline"/>
    <n v="2270"/>
    <s v="Puget Sound Skills Center"/>
    <s v="No"/>
    <n v="124.68"/>
    <n v="0"/>
    <n v="0"/>
    <n v="1.18"/>
    <n v="1.18"/>
    <n v="0"/>
    <n v="0"/>
    <n v="78209"/>
    <n v="82248"/>
    <n v="0"/>
    <n v="0"/>
    <n v="16817.759999999998"/>
    <n v="0.16020000000000001"/>
    <n v="0.15390000000000001"/>
    <n v="0"/>
    <n v="0"/>
    <n v="0"/>
    <n v="0"/>
    <n v="0"/>
  </r>
  <r>
    <x v="97"/>
    <s v="Highline"/>
    <n v="3553"/>
    <s v="Raisbeck Aviation High School"/>
    <s v="No"/>
    <n v="508.77"/>
    <n v="0"/>
    <n v="0"/>
    <n v="1.18"/>
    <n v="1.18"/>
    <n v="0"/>
    <n v="0"/>
    <n v="78209"/>
    <n v="82248"/>
    <n v="0"/>
    <n v="0"/>
    <n v="16817.759999999998"/>
    <n v="0.16020000000000001"/>
    <n v="0.15390000000000001"/>
    <n v="0"/>
    <n v="0"/>
    <n v="0"/>
    <n v="0"/>
    <n v="0"/>
  </r>
  <r>
    <x v="97"/>
    <s v="Highline"/>
    <n v="1973"/>
    <s v="Satellite High School"/>
    <s v="Yes"/>
    <n v="495.98"/>
    <n v="0"/>
    <n v="495.98"/>
    <n v="1.18"/>
    <n v="1.18"/>
    <n v="495.98"/>
    <n v="1.4550000000000001"/>
    <n v="78209"/>
    <n v="82248"/>
    <n v="134277.03"/>
    <n v="6934.5599999999977"/>
    <n v="16817.759999999998"/>
    <n v="0.16020000000000001"/>
    <n v="0.15390000000000001"/>
    <n v="47048.25"/>
    <n v="2353.5300000000002"/>
    <n v="362.21"/>
    <n v="2715.7400000000002"/>
    <n v="190975.58"/>
  </r>
  <r>
    <x v="97"/>
    <s v="Highline"/>
    <n v="3382"/>
    <s v="Seahurst Elementary School"/>
    <s v="Yes"/>
    <n v="572.1"/>
    <n v="0"/>
    <n v="572.1"/>
    <n v="1.18"/>
    <n v="1.18"/>
    <n v="572.1"/>
    <n v="1.6779999999999999"/>
    <n v="78209"/>
    <n v="82248"/>
    <n v="154856.95000000001"/>
    <n v="7997.3799999999756"/>
    <n v="16817.759999999998"/>
    <n v="0.16020000000000001"/>
    <n v="0.15390000000000001"/>
    <n v="54259.08"/>
    <n v="2714.24"/>
    <n v="417.72"/>
    <n v="3131.96"/>
    <n v="220245.37"/>
  </r>
  <r>
    <x v="97"/>
    <s v="Highline"/>
    <n v="2842"/>
    <s v="Shorewood Elementary"/>
    <s v="Yes"/>
    <n v="1539.99"/>
    <n v="0"/>
    <n v="1539.99"/>
    <n v="1.18"/>
    <n v="1.18"/>
    <n v="1539.99"/>
    <n v="4.5170000000000003"/>
    <n v="78209"/>
    <n v="82248"/>
    <n v="416858.66"/>
    <n v="21528.110000000044"/>
    <n v="16817.759999999998"/>
    <n v="0.16020000000000001"/>
    <n v="0.15390000000000001"/>
    <n v="146059.76"/>
    <n v="7306.45"/>
    <n v="1124.46"/>
    <n v="8430.91"/>
    <n v="592877.44000000006"/>
  </r>
  <r>
    <x v="97"/>
    <s v="Highline"/>
    <n v="2927"/>
    <s v="Sylvester Middle School"/>
    <s v="Yes"/>
    <n v="426.02"/>
    <n v="0"/>
    <n v="426.02"/>
    <n v="1.18"/>
    <n v="1.18"/>
    <n v="426.02"/>
    <n v="1.25"/>
    <n v="78209"/>
    <n v="82248"/>
    <n v="115358.28"/>
    <n v="5957.5200000000041"/>
    <n v="16817.759999999998"/>
    <n v="0.16020000000000001"/>
    <n v="0.15390000000000001"/>
    <n v="40419.46"/>
    <n v="2021.93"/>
    <n v="311.18"/>
    <n v="2333.11"/>
    <n v="164068.37"/>
  </r>
  <r>
    <x v="97"/>
    <s v="Highline"/>
    <n v="3483"/>
    <s v="Tyee High School"/>
    <s v="No"/>
    <n v="494.7"/>
    <n v="0"/>
    <n v="0"/>
    <n v="1.18"/>
    <n v="1.18"/>
    <n v="0"/>
    <n v="0"/>
    <n v="78209"/>
    <n v="82248"/>
    <n v="0"/>
    <n v="0"/>
    <n v="16817.759999999998"/>
    <n v="0.16020000000000001"/>
    <n v="0.15390000000000001"/>
    <n v="0"/>
    <n v="0"/>
    <n v="0"/>
    <n v="0"/>
    <n v="0"/>
  </r>
  <r>
    <x v="97"/>
    <s v="Highline"/>
    <n v="2639"/>
    <s v="White Center Heights Elementary"/>
    <s v="Yes"/>
    <n v="638.88"/>
    <n v="0"/>
    <n v="638.88"/>
    <n v="1.18"/>
    <n v="1.18"/>
    <n v="638.88"/>
    <n v="1.8740000000000001"/>
    <n v="78209"/>
    <n v="82248"/>
    <n v="172945.13"/>
    <n v="8931.5199999999895"/>
    <n v="16817.759999999998"/>
    <n v="0.16020000000000001"/>
    <n v="0.15390000000000001"/>
    <n v="60596.85"/>
    <n v="3031.28"/>
    <n v="466.51"/>
    <n v="3497.79"/>
    <n v="245971.29"/>
  </r>
  <r>
    <x v="98"/>
    <s v="Hockinson"/>
    <n v="5311"/>
    <s v="Hockinson Heights Elementary School"/>
    <s v="Yes"/>
    <n v="518.46"/>
    <n v="0"/>
    <n v="518.46"/>
    <n v="1.18"/>
    <n v="1.18"/>
    <n v="518.46"/>
    <n v="1.5209999999999999"/>
    <n v="78209"/>
    <n v="82248"/>
    <n v="140367.95000000001"/>
    <n v="7249.1199999999953"/>
    <n v="16817.759999999998"/>
    <n v="0.16020000000000001"/>
    <n v="0.15390000000000001"/>
    <n v="49182.400000000001"/>
    <n v="2460.2800000000002"/>
    <n v="378.64"/>
    <n v="2838.92"/>
    <n v="199638.39"/>
  </r>
  <r>
    <x v="98"/>
    <s v="Hockinson"/>
    <n v="4568"/>
    <s v="Hockinson High School"/>
    <s v="Yes"/>
    <n v="540.20000000000005"/>
    <n v="0"/>
    <n v="540.20000000000005"/>
    <n v="1.18"/>
    <n v="1.18"/>
    <n v="540.20000000000005"/>
    <n v="1.585"/>
    <n v="78209"/>
    <n v="82248"/>
    <n v="146274.29"/>
    <n v="7554.1399999999849"/>
    <n v="16817.759999999998"/>
    <n v="0.16020000000000001"/>
    <n v="0.15390000000000001"/>
    <n v="51251.87"/>
    <n v="2563.81"/>
    <n v="394.57"/>
    <n v="2958.38"/>
    <n v="208038.68"/>
  </r>
  <r>
    <x v="98"/>
    <s v="Hockinson"/>
    <n v="3319"/>
    <s v="Hockinson Middle School"/>
    <s v="No"/>
    <n v="390.08"/>
    <n v="0"/>
    <n v="0"/>
    <n v="1.18"/>
    <n v="1.18"/>
    <n v="0"/>
    <n v="0"/>
    <n v="78209"/>
    <n v="82248"/>
    <n v="0"/>
    <n v="0"/>
    <n v="16817.759999999998"/>
    <n v="0.16020000000000001"/>
    <n v="0.15390000000000001"/>
    <n v="0"/>
    <n v="0"/>
    <n v="0"/>
    <n v="0"/>
    <n v="0"/>
  </r>
  <r>
    <x v="99"/>
    <s v="Hood Canal"/>
    <n v="2310"/>
    <s v="Hood Canal Elementary School"/>
    <s v="Yes"/>
    <n v="383.4"/>
    <n v="0"/>
    <n v="383.4"/>
    <n v="1.18"/>
    <n v="1.18"/>
    <n v="383.4"/>
    <n v="1.125"/>
    <n v="78209"/>
    <n v="82248"/>
    <n v="103822.45"/>
    <n v="5361.7700000000041"/>
    <n v="16817.759999999998"/>
    <n v="0.16020000000000001"/>
    <n v="0.15390000000000001"/>
    <n v="36377.51"/>
    <n v="1819.74"/>
    <n v="280.06"/>
    <n v="2099.8000000000002"/>
    <n v="147661.52999999997"/>
  </r>
  <r>
    <x v="100"/>
    <s v="Hoquiam"/>
    <n v="2972"/>
    <s v="Central Elementary School"/>
    <s v="Yes"/>
    <n v="394.5"/>
    <n v="0"/>
    <n v="394.5"/>
    <n v="1.18"/>
    <n v="1.18"/>
    <n v="394.5"/>
    <n v="1.157"/>
    <n v="78209"/>
    <n v="82248"/>
    <n v="106775.62"/>
    <n v="5514.2799999999988"/>
    <n v="16817.759999999998"/>
    <n v="0.16020000000000001"/>
    <n v="0.15390000000000001"/>
    <n v="37412.25"/>
    <n v="1871.5"/>
    <n v="288.02"/>
    <n v="2159.52"/>
    <n v="151861.66999999998"/>
  </r>
  <r>
    <x v="100"/>
    <s v="Hoquiam"/>
    <n v="2268"/>
    <s v="Emerson Elementary"/>
    <s v="No"/>
    <n v="603.04"/>
    <n v="0"/>
    <n v="0"/>
    <n v="1.18"/>
    <n v="1.18"/>
    <n v="0"/>
    <n v="0"/>
    <n v="78209"/>
    <n v="82248"/>
    <n v="0"/>
    <n v="0"/>
    <n v="16817.759999999998"/>
    <n v="0.16020000000000001"/>
    <n v="0.15390000000000001"/>
    <n v="0"/>
    <n v="0"/>
    <n v="0"/>
    <n v="0"/>
    <n v="0"/>
  </r>
  <r>
    <x v="100"/>
    <s v="Hoquiam"/>
    <n v="3622"/>
    <s v="Hoquiam High School"/>
    <s v="Yes"/>
    <n v="676.95"/>
    <n v="0"/>
    <n v="676.95"/>
    <n v="1.18"/>
    <n v="1.18"/>
    <n v="676.95"/>
    <n v="1.986"/>
    <n v="78209"/>
    <n v="82248"/>
    <n v="183281.23"/>
    <n v="9465.3099999999977"/>
    <n v="16817.759999999998"/>
    <n v="0.16020000000000001"/>
    <n v="0.15390000000000001"/>
    <n v="64218.44"/>
    <n v="3212.44"/>
    <n v="494.39"/>
    <n v="3706.83"/>
    <n v="260671.81"/>
  </r>
  <r>
    <x v="100"/>
    <s v="Hoquiam"/>
    <n v="5191"/>
    <s v="Hoquiam Homelink School"/>
    <s v="Yes"/>
    <n v="530.4"/>
    <n v="0"/>
    <n v="530.4"/>
    <n v="1.18"/>
    <n v="1.18"/>
    <n v="530.4"/>
    <n v="1.556"/>
    <n v="78209"/>
    <n v="82248"/>
    <n v="143597.98000000001"/>
    <n v="7415.929999999993"/>
    <n v="16817.759999999998"/>
    <n v="0.16020000000000001"/>
    <n v="0.15390000000000001"/>
    <n v="50314.14"/>
    <n v="2516.9"/>
    <n v="387.35"/>
    <n v="2904.25"/>
    <n v="204232.3"/>
  </r>
  <r>
    <x v="100"/>
    <s v="Hoquiam"/>
    <n v="2391"/>
    <s v="Hoquiam Middle School"/>
    <s v="No"/>
    <n v="908.06999999999994"/>
    <n v="0"/>
    <n v="0"/>
    <n v="1.06"/>
    <n v="1.06"/>
    <n v="0"/>
    <n v="0"/>
    <n v="78209"/>
    <n v="82248"/>
    <n v="0"/>
    <n v="0"/>
    <n v="16817.759999999998"/>
    <n v="0.16020000000000001"/>
    <n v="0.15390000000000001"/>
    <n v="0"/>
    <n v="0"/>
    <n v="0"/>
    <n v="0"/>
    <n v="0"/>
  </r>
  <r>
    <x v="100"/>
    <s v="Hoquiam"/>
    <n v="3621"/>
    <s v="Lincoln Elementary"/>
    <s v="No"/>
    <n v="654.17999999999995"/>
    <n v="0"/>
    <n v="0"/>
    <n v="1.06"/>
    <n v="1.06"/>
    <n v="0"/>
    <n v="0"/>
    <n v="78209"/>
    <n v="82248"/>
    <n v="0"/>
    <n v="0"/>
    <n v="16817.759999999998"/>
    <n v="0.16020000000000001"/>
    <n v="0.15390000000000001"/>
    <n v="0"/>
    <n v="0"/>
    <n v="0"/>
    <n v="0"/>
    <n v="0"/>
  </r>
  <r>
    <x v="101"/>
    <s v="Impact Black River Charter"/>
    <n v="5736"/>
    <s v="Impact | Black River Elementary"/>
    <s v="No"/>
    <n v="480.49"/>
    <n v="0"/>
    <n v="0"/>
    <n v="1.06"/>
    <n v="1.06"/>
    <n v="0"/>
    <n v="0"/>
    <n v="78209"/>
    <n v="82248"/>
    <n v="0"/>
    <n v="0"/>
    <n v="16817.759999999998"/>
    <n v="0.16020000000000001"/>
    <n v="0.15390000000000001"/>
    <n v="0"/>
    <n v="0"/>
    <n v="0"/>
    <n v="0"/>
    <n v="0"/>
  </r>
  <r>
    <x v="102"/>
    <s v="Impact Com Bay Charter"/>
    <n v="5661"/>
    <s v="Impact | Commencement Bay Elementary"/>
    <s v="Yes"/>
    <n v="326.77"/>
    <n v="0"/>
    <n v="326.77"/>
    <n v="1"/>
    <n v="1"/>
    <n v="326.77"/>
    <n v="0.95899999999999996"/>
    <n v="78209"/>
    <n v="82248"/>
    <n v="75002.429999999993"/>
    <n v="3873.4000000000087"/>
    <n v="16817.759999999998"/>
    <n v="0.16020000000000001"/>
    <n v="0.15390000000000001"/>
    <n v="28739.74"/>
    <n v="1314.6"/>
    <n v="202.32"/>
    <n v="1516.9199999999998"/>
    <n v="109132.49"/>
  </r>
  <r>
    <x v="103"/>
    <s v="Impact Puget Sound Charter"/>
    <n v="5517"/>
    <s v="Impact | Puget Sound Elementary"/>
    <s v="Yes"/>
    <n v="207.35"/>
    <n v="0"/>
    <n v="207.35"/>
    <n v="1"/>
    <n v="1"/>
    <n v="207.35"/>
    <n v="0.60799999999999998"/>
    <n v="78209"/>
    <n v="82248"/>
    <n v="47551.07"/>
    <n v="2455.7099999999991"/>
    <n v="16817.759999999998"/>
    <n v="0.16020000000000001"/>
    <n v="0.15390000000000001"/>
    <n v="18220.810000000001"/>
    <n v="833.45"/>
    <n v="128.27000000000001"/>
    <n v="961.72"/>
    <n v="69189.31"/>
  </r>
  <r>
    <x v="104"/>
    <s v="Impact Salish Sea Charter"/>
    <n v="5608"/>
    <s v="Impact | Salish Sea Elementary"/>
    <s v="Yes"/>
    <n v="213.85"/>
    <n v="0"/>
    <n v="213.85"/>
    <n v="1"/>
    <n v="1"/>
    <n v="213.85"/>
    <n v="0.627"/>
    <n v="78209"/>
    <n v="82248"/>
    <n v="49037.04"/>
    <n v="2532.4599999999991"/>
    <n v="16817.759999999998"/>
    <n v="0.16020000000000001"/>
    <n v="0.15390000000000001"/>
    <n v="18790.21"/>
    <n v="859.49"/>
    <n v="132.28"/>
    <n v="991.77"/>
    <n v="71351.48"/>
  </r>
  <r>
    <x v="105"/>
    <s v="Inchelium"/>
    <n v="4215"/>
    <s v="Inchelium Elementary School"/>
    <s v="Yes"/>
    <n v="441.08"/>
    <n v="0"/>
    <n v="441.08"/>
    <n v="1"/>
    <n v="1"/>
    <n v="441.08"/>
    <n v="1.294"/>
    <n v="78209"/>
    <n v="82248"/>
    <n v="101202.45"/>
    <n v="5226.4600000000064"/>
    <n v="16817.759999999998"/>
    <n v="0.16020000000000001"/>
    <n v="0.15390000000000001"/>
    <n v="38779.17"/>
    <n v="1773.82"/>
    <n v="272.99"/>
    <n v="2046.81"/>
    <n v="147254.89000000001"/>
  </r>
  <r>
    <x v="105"/>
    <s v="Inchelium"/>
    <n v="2603"/>
    <s v="Inchelium High School"/>
    <s v="Yes"/>
    <n v="89.16"/>
    <n v="0"/>
    <n v="89.16"/>
    <n v="1"/>
    <n v="1"/>
    <n v="89.16"/>
    <n v="0.26200000000000001"/>
    <n v="78209"/>
    <n v="82248"/>
    <n v="20490.759999999998"/>
    <n v="1058.2200000000012"/>
    <n v="16817.759999999998"/>
    <n v="0.16020000000000001"/>
    <n v="0.15390000000000001"/>
    <n v="7851.73"/>
    <n v="359.15"/>
    <n v="55.27"/>
    <n v="414.41999999999996"/>
    <n v="29815.129999999997"/>
  </r>
  <r>
    <x v="105"/>
    <s v="Inchelium"/>
    <n v="4214"/>
    <s v="Inchelium Middle School"/>
    <s v="Yes"/>
    <n v="344.84"/>
    <n v="0"/>
    <n v="344.84"/>
    <n v="1"/>
    <n v="1"/>
    <n v="344.84"/>
    <n v="1.012"/>
    <n v="78209"/>
    <n v="82248"/>
    <n v="79147.509999999995"/>
    <n v="4087.4700000000012"/>
    <n v="16817.759999999998"/>
    <n v="0.16020000000000001"/>
    <n v="0.15390000000000001"/>
    <n v="30328.07"/>
    <n v="1387.25"/>
    <n v="213.5"/>
    <n v="1600.75"/>
    <n v="115163.79999999999"/>
  </r>
  <r>
    <x v="106"/>
    <s v="Index"/>
    <n v="2948"/>
    <s v="Index Elementary School"/>
    <s v="Yes"/>
    <n v="222.96"/>
    <n v="0"/>
    <n v="222.96"/>
    <n v="1"/>
    <n v="1"/>
    <n v="222.96"/>
    <n v="0.65400000000000003"/>
    <n v="78209"/>
    <n v="82248"/>
    <n v="51148.69"/>
    <n v="2641.5"/>
    <n v="16817.759999999998"/>
    <n v="0.16020000000000001"/>
    <n v="0.15390000000000001"/>
    <n v="19599.36"/>
    <n v="896.5"/>
    <n v="137.97"/>
    <n v="1034.47"/>
    <n v="74424.02"/>
  </r>
  <r>
    <x v="107"/>
    <s v="Innovation Spokane Charter"/>
    <n v="5339"/>
    <s v="Innovation High School"/>
    <s v="Yes"/>
    <n v="268.8"/>
    <n v="0"/>
    <n v="268.8"/>
    <n v="1.18"/>
    <n v="1.18"/>
    <n v="268.8"/>
    <n v="0.78800000000000003"/>
    <n v="78209"/>
    <n v="82248"/>
    <n v="72721.86"/>
    <n v="3755.6199999999953"/>
    <n v="16817.759999999998"/>
    <n v="0.16020000000000001"/>
    <n v="0.15390000000000001"/>
    <n v="25480.43"/>
    <n v="1274.6199999999999"/>
    <n v="196.16"/>
    <n v="1470.78"/>
    <n v="103428.69"/>
  </r>
  <r>
    <x v="108"/>
    <s v="Issaquah"/>
    <n v="3746"/>
    <s v="Apollo Elementary"/>
    <s v="Yes"/>
    <n v="261.5"/>
    <n v="0"/>
    <n v="261.5"/>
    <n v="1.1200000000000001"/>
    <n v="1.1200000000000001"/>
    <n v="261.5"/>
    <n v="0.76700000000000002"/>
    <n v="78209"/>
    <n v="82248"/>
    <n v="67184.66"/>
    <n v="3469.6600000000035"/>
    <n v="16817.759999999998"/>
    <n v="0.16020000000000001"/>
    <n v="0.15390000000000001"/>
    <n v="24196.19"/>
    <n v="1177.57"/>
    <n v="181.23"/>
    <n v="1358.8"/>
    <n v="96209.310000000012"/>
  </r>
  <r>
    <x v="108"/>
    <s v="Issaquah"/>
    <n v="4460"/>
    <s v="Beaver Lake Middle School"/>
    <s v="Yes"/>
    <n v="519.6"/>
    <n v="0"/>
    <n v="519.6"/>
    <n v="1.18"/>
    <n v="1.18"/>
    <n v="519.6"/>
    <n v="1.524"/>
    <n v="78209"/>
    <n v="82248"/>
    <n v="140644.81"/>
    <n v="7263.4100000000035"/>
    <n v="16817.759999999998"/>
    <n v="0.16020000000000001"/>
    <n v="0.15390000000000001"/>
    <n v="49279.4"/>
    <n v="2465.14"/>
    <n v="379.39"/>
    <n v="2844.5299999999997"/>
    <n v="200032.15"/>
  </r>
  <r>
    <x v="108"/>
    <s v="Issaquah"/>
    <n v="3440"/>
    <s v="Briarwood Elementary"/>
    <s v="Yes"/>
    <n v="433.1"/>
    <n v="0"/>
    <n v="433.1"/>
    <n v="1.18"/>
    <n v="1.18"/>
    <n v="433.1"/>
    <n v="1.27"/>
    <n v="78209"/>
    <n v="82248"/>
    <n v="117204.01"/>
    <n v="6052.8400000000111"/>
    <n v="16817.759999999998"/>
    <n v="0.16020000000000001"/>
    <n v="0.15390000000000001"/>
    <n v="41066.17"/>
    <n v="2054.2800000000002"/>
    <n v="316.14999999999998"/>
    <n v="2370.4300000000003"/>
    <n v="166693.45000000001"/>
  </r>
  <r>
    <x v="108"/>
    <s v="Issaquah"/>
    <n v="4565"/>
    <s v="Cascade Ridge Elementary"/>
    <s v="Yes"/>
    <n v="76"/>
    <n v="0"/>
    <n v="76"/>
    <n v="1"/>
    <n v="1"/>
    <n v="76"/>
    <n v="0.223"/>
    <n v="78209"/>
    <n v="82248"/>
    <n v="17440.61"/>
    <n v="900.68999999999869"/>
    <n v="16817.759999999998"/>
    <n v="0.16020000000000001"/>
    <n v="0.15390000000000001"/>
    <n v="6682.96"/>
    <n v="305.69"/>
    <n v="47.05"/>
    <n v="352.74"/>
    <n v="25377"/>
  </r>
  <r>
    <x v="108"/>
    <s v="Issaquah"/>
    <n v="5673"/>
    <s v="Cedar Trails Elementary"/>
    <s v="Yes"/>
    <n v="60.36"/>
    <n v="0"/>
    <n v="60.36"/>
    <n v="1"/>
    <n v="1"/>
    <n v="60.36"/>
    <n v="0.17699999999999999"/>
    <n v="78209"/>
    <n v="82248"/>
    <n v="13842.99"/>
    <n v="714.90999999999985"/>
    <n v="16817.759999999998"/>
    <n v="0.16020000000000001"/>
    <n v="0.15390000000000001"/>
    <n v="5304.42"/>
    <n v="242.63"/>
    <n v="37.340000000000003"/>
    <n v="279.97000000000003"/>
    <n v="20142.29"/>
  </r>
  <r>
    <x v="108"/>
    <s v="Issaquah"/>
    <n v="4300"/>
    <s v="Challenger Elementary"/>
    <s v="Yes"/>
    <n v="50"/>
    <n v="0"/>
    <n v="50"/>
    <n v="1"/>
    <n v="1"/>
    <n v="50"/>
    <n v="0.14699999999999999"/>
    <n v="78209"/>
    <n v="82248"/>
    <n v="11496.72"/>
    <n v="593.73999999999978"/>
    <n v="16817.759999999998"/>
    <n v="0.16020000000000001"/>
    <n v="0.15390000000000001"/>
    <n v="4405.3599999999997"/>
    <n v="201.51"/>
    <n v="31.01"/>
    <n v="232.51999999999998"/>
    <n v="16728.34"/>
  </r>
  <r>
    <x v="108"/>
    <s v="Issaquah"/>
    <n v="2738"/>
    <s v="Clark Elementary"/>
    <s v="No"/>
    <n v="26.08"/>
    <n v="0"/>
    <n v="0"/>
    <n v="1.18"/>
    <n v="1.18"/>
    <n v="0"/>
    <n v="0"/>
    <n v="78209"/>
    <n v="82248"/>
    <n v="0"/>
    <n v="0"/>
    <n v="16817.759999999998"/>
    <n v="0.16020000000000001"/>
    <n v="0.15390000000000001"/>
    <n v="0"/>
    <n v="0"/>
    <n v="0"/>
    <n v="0"/>
    <n v="0"/>
  </r>
  <r>
    <x v="108"/>
    <s v="Issaquah"/>
    <n v="5674"/>
    <s v="Cougar Mountain Middle School"/>
    <s v="Yes"/>
    <n v="169.26000000000002"/>
    <n v="0"/>
    <n v="169.26000000000002"/>
    <n v="1"/>
    <n v="1"/>
    <n v="169.26000000000002"/>
    <n v="0.496"/>
    <n v="78209"/>
    <n v="82248"/>
    <n v="38791.660000000003"/>
    <n v="2003.3499999999985"/>
    <n v="16817.759999999998"/>
    <n v="0.16020000000000001"/>
    <n v="0.15390000000000001"/>
    <n v="14864.35"/>
    <n v="679.92"/>
    <n v="104.64"/>
    <n v="784.56"/>
    <n v="56443.92"/>
  </r>
  <r>
    <x v="108"/>
    <s v="Issaquah"/>
    <n v="4375"/>
    <s v="Cougar Ridge Elementary"/>
    <s v="No"/>
    <n v="491.95"/>
    <n v="0"/>
    <n v="0"/>
    <n v="1.18"/>
    <n v="1.18"/>
    <n v="0"/>
    <n v="0"/>
    <n v="78209"/>
    <n v="82248"/>
    <n v="0"/>
    <n v="0"/>
    <n v="16817.759999999998"/>
    <n v="0.16020000000000001"/>
    <n v="0.15390000000000001"/>
    <n v="0"/>
    <n v="0"/>
    <n v="0"/>
    <n v="0"/>
    <n v="0"/>
  </r>
  <r>
    <x v="108"/>
    <s v="Issaquah"/>
    <n v="5201"/>
    <s v="Creekside Elementary"/>
    <s v="No"/>
    <n v="699.81"/>
    <n v="0"/>
    <n v="0"/>
    <n v="1.18"/>
    <n v="1.18"/>
    <n v="0"/>
    <n v="0"/>
    <n v="78209"/>
    <n v="82248"/>
    <n v="0"/>
    <n v="0"/>
    <n v="16817.759999999998"/>
    <n v="0.16020000000000001"/>
    <n v="0.15390000000000001"/>
    <n v="0"/>
    <n v="0"/>
    <n v="0"/>
    <n v="0"/>
    <n v="0"/>
  </r>
  <r>
    <x v="108"/>
    <s v="Issaquah"/>
    <n v="4376"/>
    <s v="Discovery Elementary"/>
    <s v="No"/>
    <n v="574.44000000000005"/>
    <n v="0"/>
    <n v="0"/>
    <n v="1.18"/>
    <n v="1.18"/>
    <n v="0"/>
    <n v="0"/>
    <n v="78209"/>
    <n v="82248"/>
    <n v="0"/>
    <n v="0"/>
    <n v="16817.759999999998"/>
    <n v="0.16020000000000001"/>
    <n v="0.15390000000000001"/>
    <n v="0"/>
    <n v="0"/>
    <n v="0"/>
    <n v="0"/>
    <n v="0"/>
  </r>
  <r>
    <x v="108"/>
    <s v="Issaquah"/>
    <n v="4493"/>
    <s v="Endeavour Elementary School"/>
    <s v="No"/>
    <n v="379.88"/>
    <n v="0"/>
    <n v="0"/>
    <n v="1.18"/>
    <n v="1.18"/>
    <n v="0"/>
    <n v="0"/>
    <n v="78209"/>
    <n v="82248"/>
    <n v="0"/>
    <n v="0"/>
    <n v="16817.759999999998"/>
    <n v="0.16020000000000001"/>
    <n v="0.15390000000000001"/>
    <n v="0"/>
    <n v="0"/>
    <n v="0"/>
    <n v="0"/>
    <n v="0"/>
  </r>
  <r>
    <x v="108"/>
    <s v="Issaquah"/>
    <n v="5437"/>
    <s v="Gibson Ek High School"/>
    <s v="No"/>
    <n v="367.1"/>
    <n v="0"/>
    <n v="0"/>
    <n v="1.18"/>
    <n v="1.18"/>
    <n v="0"/>
    <n v="0"/>
    <n v="78209"/>
    <n v="82248"/>
    <n v="0"/>
    <n v="0"/>
    <n v="16817.759999999998"/>
    <n v="0.16020000000000001"/>
    <n v="0.15390000000000001"/>
    <n v="0"/>
    <n v="0"/>
    <n v="0"/>
    <n v="0"/>
    <n v="0"/>
  </r>
  <r>
    <x v="108"/>
    <s v="Issaquah"/>
    <n v="5056"/>
    <s v="Grand Ridge Elementary"/>
    <s v="No"/>
    <n v="347.87"/>
    <n v="0"/>
    <n v="0"/>
    <n v="1.18"/>
    <n v="1.18"/>
    <n v="0"/>
    <n v="0"/>
    <n v="78209"/>
    <n v="82248"/>
    <n v="0"/>
    <n v="0"/>
    <n v="16817.759999999998"/>
    <n v="0.16020000000000001"/>
    <n v="0.15390000000000001"/>
    <n v="0"/>
    <n v="0"/>
    <n v="0"/>
    <n v="0"/>
    <n v="0"/>
  </r>
  <r>
    <x v="108"/>
    <s v="Issaquah"/>
    <n v="3385"/>
    <s v="Issaquah High School"/>
    <s v="No"/>
    <n v="553.57999999999993"/>
    <n v="0"/>
    <n v="0"/>
    <n v="1.18"/>
    <n v="1.18"/>
    <n v="0"/>
    <n v="0"/>
    <n v="78209"/>
    <n v="82248"/>
    <n v="0"/>
    <n v="0"/>
    <n v="16817.759999999998"/>
    <n v="0.16020000000000001"/>
    <n v="0.15390000000000001"/>
    <n v="0"/>
    <n v="0"/>
    <n v="0"/>
    <n v="0"/>
    <n v="0"/>
  </r>
  <r>
    <x v="108"/>
    <s v="Issaquah"/>
    <n v="3038"/>
    <s v="Issaquah Middle School"/>
    <s v="No"/>
    <n v="574.88"/>
    <n v="0"/>
    <n v="0"/>
    <n v="1.18"/>
    <n v="1.18"/>
    <n v="0"/>
    <n v="0"/>
    <n v="78209"/>
    <n v="82248"/>
    <n v="0"/>
    <n v="0"/>
    <n v="16817.759999999998"/>
    <n v="0.16020000000000001"/>
    <n v="0.15390000000000001"/>
    <n v="0"/>
    <n v="0"/>
    <n v="0"/>
    <n v="0"/>
    <n v="0"/>
  </r>
  <r>
    <x v="108"/>
    <s v="Issaquah"/>
    <n v="1624"/>
    <s v="Issaquah Special Services"/>
    <s v="No"/>
    <n v="450.84"/>
    <n v="0"/>
    <n v="0"/>
    <n v="1.18"/>
    <n v="1.18"/>
    <n v="0"/>
    <n v="0"/>
    <n v="78209"/>
    <n v="82248"/>
    <n v="0"/>
    <n v="0"/>
    <n v="16817.759999999998"/>
    <n v="0.16020000000000001"/>
    <n v="0.15390000000000001"/>
    <n v="0"/>
    <n v="0"/>
    <n v="0"/>
    <n v="0"/>
    <n v="0"/>
  </r>
  <r>
    <x v="108"/>
    <s v="Issaquah"/>
    <n v="3673"/>
    <s v="Issaquah Valley Elementary"/>
    <s v="No"/>
    <n v="528.41999999999996"/>
    <n v="0"/>
    <n v="0"/>
    <n v="1.18"/>
    <n v="1.18"/>
    <n v="0"/>
    <n v="0"/>
    <n v="78209"/>
    <n v="82248"/>
    <n v="0"/>
    <n v="0"/>
    <n v="16817.759999999998"/>
    <n v="0.16020000000000001"/>
    <n v="0.15390000000000001"/>
    <n v="0"/>
    <n v="0"/>
    <n v="0"/>
    <n v="0"/>
    <n v="0"/>
  </r>
  <r>
    <x v="108"/>
    <s v="Issaquah"/>
    <n v="3962"/>
    <s v="Liberty Sr High School"/>
    <s v="No"/>
    <n v="452.2"/>
    <n v="0"/>
    <n v="0"/>
    <n v="1.18"/>
    <n v="1.18"/>
    <n v="0"/>
    <n v="0"/>
    <n v="78209"/>
    <n v="82248"/>
    <n v="0"/>
    <n v="0"/>
    <n v="16817.759999999998"/>
    <n v="0.16020000000000001"/>
    <n v="0.15390000000000001"/>
    <n v="0"/>
    <n v="0"/>
    <n v="0"/>
    <n v="0"/>
    <n v="0"/>
  </r>
  <r>
    <x v="108"/>
    <s v="Issaquah"/>
    <n v="3637"/>
    <s v="Maple Hills Elementary"/>
    <s v="No"/>
    <n v="474.5"/>
    <n v="0"/>
    <n v="0"/>
    <n v="1.18"/>
    <n v="1.18"/>
    <n v="0"/>
    <n v="0"/>
    <n v="78209"/>
    <n v="82248"/>
    <n v="0"/>
    <n v="0"/>
    <n v="16817.759999999998"/>
    <n v="0.16020000000000001"/>
    <n v="0.15390000000000001"/>
    <n v="0"/>
    <n v="0"/>
    <n v="0"/>
    <n v="0"/>
    <n v="0"/>
  </r>
  <r>
    <x v="108"/>
    <s v="Issaquah"/>
    <n v="3636"/>
    <s v="Maywood Middle School"/>
    <s v="No"/>
    <n v="189.74"/>
    <n v="0"/>
    <n v="0"/>
    <n v="1.18"/>
    <n v="1.18"/>
    <n v="0"/>
    <n v="0"/>
    <n v="78209"/>
    <n v="82248"/>
    <n v="0"/>
    <n v="0"/>
    <n v="16817.759999999998"/>
    <n v="0.16020000000000001"/>
    <n v="0.15390000000000001"/>
    <n v="0"/>
    <n v="0"/>
    <n v="0"/>
    <n v="0"/>
    <n v="0"/>
  </r>
  <r>
    <x v="108"/>
    <s v="Issaquah"/>
    <n v="4592"/>
    <s v="Newcastle Elementary School"/>
    <s v="No"/>
    <n v="526.29999999999995"/>
    <n v="0"/>
    <n v="0"/>
    <n v="1.18"/>
    <n v="1.18"/>
    <n v="0"/>
    <n v="0"/>
    <n v="78209"/>
    <n v="82248"/>
    <n v="0"/>
    <n v="0"/>
    <n v="16817.759999999998"/>
    <n v="0.16020000000000001"/>
    <n v="0.15390000000000001"/>
    <n v="0"/>
    <n v="0"/>
    <n v="0"/>
    <n v="0"/>
    <n v="0"/>
  </r>
  <r>
    <x v="108"/>
    <s v="Issaquah"/>
    <n v="5200"/>
    <s v="Pacific Cascade Middle School"/>
    <s v="No"/>
    <n v="0"/>
    <n v="0"/>
    <n v="0"/>
    <n v="1.18"/>
    <n v="1.18"/>
    <n v="0"/>
    <n v="0"/>
    <n v="78209"/>
    <n v="82248"/>
    <n v="0"/>
    <n v="0"/>
    <n v="16817.759999999998"/>
    <n v="0.16020000000000001"/>
    <n v="0.15390000000000001"/>
    <n v="0"/>
    <n v="0"/>
    <n v="0"/>
    <n v="0"/>
    <n v="0"/>
  </r>
  <r>
    <x v="108"/>
    <s v="Issaquah"/>
    <n v="3879"/>
    <s v="Pine Lake Middle School"/>
    <s v="No"/>
    <n v="2379.0500000000002"/>
    <n v="0"/>
    <n v="0"/>
    <n v="1.18"/>
    <n v="1.18"/>
    <n v="0"/>
    <n v="0"/>
    <n v="78209"/>
    <n v="82248"/>
    <n v="0"/>
    <n v="0"/>
    <n v="16817.759999999998"/>
    <n v="0.16020000000000001"/>
    <n v="0.15390000000000001"/>
    <n v="0"/>
    <n v="0"/>
    <n v="0"/>
    <n v="0"/>
    <n v="0"/>
  </r>
  <r>
    <x v="108"/>
    <s v="Issaquah"/>
    <n v="4495"/>
    <s v="Skyline High School"/>
    <s v="No"/>
    <n v="763.67"/>
    <n v="0"/>
    <n v="0"/>
    <n v="1.18"/>
    <n v="1.18"/>
    <n v="0"/>
    <n v="0"/>
    <n v="78209"/>
    <n v="82248"/>
    <n v="0"/>
    <n v="0"/>
    <n v="16817.759999999998"/>
    <n v="0.16020000000000001"/>
    <n v="0.15390000000000001"/>
    <n v="0"/>
    <n v="0"/>
    <n v="0"/>
    <n v="0"/>
    <n v="0"/>
  </r>
  <r>
    <x v="108"/>
    <s v="Issaquah"/>
    <n v="3386"/>
    <s v="Sunny Hills Elementary"/>
    <s v="No"/>
    <n v="0"/>
    <n v="0"/>
    <n v="0"/>
    <n v="1.18"/>
    <n v="1.18"/>
    <n v="0"/>
    <n v="0"/>
    <n v="78209"/>
    <n v="82248"/>
    <n v="0"/>
    <n v="0"/>
    <n v="16817.759999999998"/>
    <n v="0.16020000000000001"/>
    <n v="0.15390000000000001"/>
    <n v="0"/>
    <n v="0"/>
    <n v="0"/>
    <n v="0"/>
    <n v="0"/>
  </r>
  <r>
    <x v="108"/>
    <s v="Issaquah"/>
    <n v="3228"/>
    <s v="Sunset Elementary"/>
    <s v="No"/>
    <n v="31.37"/>
    <n v="0"/>
    <n v="0"/>
    <n v="1.18"/>
    <n v="1.18"/>
    <n v="0"/>
    <n v="0"/>
    <n v="78209"/>
    <n v="82248"/>
    <n v="0"/>
    <n v="0"/>
    <n v="16817.759999999998"/>
    <n v="0.16020000000000001"/>
    <n v="0.15390000000000001"/>
    <n v="0"/>
    <n v="0"/>
    <n v="0"/>
    <n v="0"/>
    <n v="0"/>
  </r>
  <r>
    <x v="109"/>
    <s v="Kahlotus"/>
    <n v="3214"/>
    <s v="Kahlotus Elem &amp; High"/>
    <s v="No"/>
    <n v="611.24"/>
    <n v="0"/>
    <n v="0"/>
    <n v="1.18"/>
    <n v="1.18"/>
    <n v="0"/>
    <n v="0"/>
    <n v="78209"/>
    <n v="82248"/>
    <n v="0"/>
    <n v="0"/>
    <n v="16817.759999999998"/>
    <n v="0.16020000000000001"/>
    <n v="0.15390000000000001"/>
    <n v="0"/>
    <n v="0"/>
    <n v="0"/>
    <n v="0"/>
    <n v="0"/>
  </r>
  <r>
    <x v="110"/>
    <s v="Kalama"/>
    <n v="2915"/>
    <s v="Kalama Elem School"/>
    <s v="No"/>
    <n v="1468.11"/>
    <n v="0"/>
    <n v="0"/>
    <n v="1.18"/>
    <n v="1.18"/>
    <n v="0"/>
    <n v="0"/>
    <n v="78209"/>
    <n v="82248"/>
    <n v="0"/>
    <n v="0"/>
    <n v="16817.759999999998"/>
    <n v="0.16020000000000001"/>
    <n v="0.15390000000000001"/>
    <n v="0"/>
    <n v="0"/>
    <n v="0"/>
    <n v="0"/>
    <n v="0"/>
  </r>
  <r>
    <x v="110"/>
    <s v="Kalama"/>
    <n v="5545"/>
    <s v="Kalama High School"/>
    <s v="No"/>
    <n v="449.74"/>
    <n v="0"/>
    <n v="0"/>
    <n v="1.18"/>
    <n v="1.18"/>
    <n v="0"/>
    <n v="0"/>
    <n v="78209"/>
    <n v="82248"/>
    <n v="0"/>
    <n v="0"/>
    <n v="16817.759999999998"/>
    <n v="0.16020000000000001"/>
    <n v="0.15390000000000001"/>
    <n v="0"/>
    <n v="0"/>
    <n v="0"/>
    <n v="0"/>
    <n v="0"/>
  </r>
  <r>
    <x v="110"/>
    <s v="Kalama"/>
    <n v="2561"/>
    <s v="Kalama Middle School"/>
    <s v="No"/>
    <n v="838.88"/>
    <n v="0"/>
    <n v="0"/>
    <n v="1.18"/>
    <n v="1.18"/>
    <n v="0"/>
    <n v="0"/>
    <n v="78209"/>
    <n v="82248"/>
    <n v="0"/>
    <n v="0"/>
    <n v="16817.759999999998"/>
    <n v="0.16020000000000001"/>
    <n v="0.15390000000000001"/>
    <n v="0"/>
    <n v="0"/>
    <n v="0"/>
    <n v="0"/>
    <n v="0"/>
  </r>
  <r>
    <x v="111"/>
    <s v="Keller"/>
    <n v="2602"/>
    <s v="Keller Elementary School"/>
    <s v="No"/>
    <n v="451.82"/>
    <n v="0"/>
    <n v="0"/>
    <n v="1.18"/>
    <n v="1.18"/>
    <n v="0"/>
    <n v="0"/>
    <n v="78209"/>
    <n v="82248"/>
    <n v="0"/>
    <n v="0"/>
    <n v="16817.759999999998"/>
    <n v="0.16020000000000001"/>
    <n v="0.15390000000000001"/>
    <n v="0"/>
    <n v="0"/>
    <n v="0"/>
    <n v="0"/>
    <n v="0"/>
  </r>
  <r>
    <x v="112"/>
    <s v="Kelso"/>
    <n v="3323"/>
    <s v="Barnes Elementary"/>
    <s v="No"/>
    <n v="615.72"/>
    <n v="0"/>
    <n v="0"/>
    <n v="1.18"/>
    <n v="1.18"/>
    <n v="0"/>
    <n v="0"/>
    <n v="78209"/>
    <n v="82248"/>
    <n v="0"/>
    <n v="0"/>
    <n v="16817.759999999998"/>
    <n v="0.16020000000000001"/>
    <n v="0.15390000000000001"/>
    <n v="0"/>
    <n v="0"/>
    <n v="0"/>
    <n v="0"/>
    <n v="0"/>
  </r>
  <r>
    <x v="112"/>
    <s v="Kelso"/>
    <n v="3082"/>
    <s v="Butler Acres Elementary"/>
    <s v="No"/>
    <n v="870.6"/>
    <n v="0"/>
    <n v="0"/>
    <n v="1.18"/>
    <n v="1.18"/>
    <n v="0"/>
    <n v="0"/>
    <n v="78209"/>
    <n v="82248"/>
    <n v="0"/>
    <n v="0"/>
    <n v="16817.759999999998"/>
    <n v="0.16020000000000001"/>
    <n v="0.15390000000000001"/>
    <n v="0"/>
    <n v="0"/>
    <n v="0"/>
    <n v="0"/>
    <n v="0"/>
  </r>
  <r>
    <x v="112"/>
    <s v="Kelso"/>
    <n v="2913"/>
    <s v="Carrolls Elementary"/>
    <s v="No"/>
    <n v="2168.5299999999997"/>
    <n v="0"/>
    <n v="0"/>
    <n v="1.18"/>
    <n v="1.18"/>
    <n v="0"/>
    <n v="0"/>
    <n v="78209"/>
    <n v="82248"/>
    <n v="0"/>
    <n v="0"/>
    <n v="16817.759999999998"/>
    <n v="0.16020000000000001"/>
    <n v="0.15390000000000001"/>
    <n v="0"/>
    <n v="0"/>
    <n v="0"/>
    <n v="0"/>
    <n v="0"/>
  </r>
  <r>
    <x v="112"/>
    <s v="Kelso"/>
    <n v="3322"/>
    <s v="Coweeman Middle School"/>
    <s v="No"/>
    <n v="520.41999999999996"/>
    <n v="0"/>
    <n v="0"/>
    <n v="1.18"/>
    <n v="1.18"/>
    <n v="0"/>
    <n v="0"/>
    <n v="78209"/>
    <n v="82248"/>
    <n v="0"/>
    <n v="0"/>
    <n v="16817.759999999998"/>
    <n v="0.16020000000000001"/>
    <n v="0.15390000000000001"/>
    <n v="0"/>
    <n v="0"/>
    <n v="0"/>
    <n v="0"/>
    <n v="0"/>
  </r>
  <r>
    <x v="112"/>
    <s v="Kelso"/>
    <n v="2916"/>
    <s v="Huntington Middle School"/>
    <s v="No"/>
    <n v="460.7"/>
    <n v="0"/>
    <n v="0"/>
    <n v="1.18"/>
    <n v="1.18"/>
    <n v="0"/>
    <n v="0"/>
    <n v="78209"/>
    <n v="82248"/>
    <n v="0"/>
    <n v="0"/>
    <n v="16817.759999999998"/>
    <n v="0.16020000000000001"/>
    <n v="0.15390000000000001"/>
    <n v="0"/>
    <n v="0"/>
    <n v="0"/>
    <n v="0"/>
    <n v="0"/>
  </r>
  <r>
    <x v="112"/>
    <s v="Kelso"/>
    <n v="5547"/>
    <s v="Kelso Goal Oriented Learning Design"/>
    <s v="Yes"/>
    <n v="37.28"/>
    <n v="0"/>
    <n v="37.28"/>
    <n v="1"/>
    <n v="1"/>
    <n v="37.28"/>
    <n v="0.109"/>
    <n v="78209"/>
    <n v="82248"/>
    <n v="8524.7800000000007"/>
    <n v="440.25"/>
    <n v="16817.759999999998"/>
    <n v="0.16020000000000001"/>
    <n v="0.15390000000000001"/>
    <n v="3266.56"/>
    <n v="149.41999999999999"/>
    <n v="23"/>
    <n v="172.42"/>
    <n v="12404.01"/>
  </r>
  <r>
    <x v="112"/>
    <s v="Kelso"/>
    <n v="2266"/>
    <s v="Kelso High School"/>
    <s v="No"/>
    <n v="531.23"/>
    <n v="0"/>
    <n v="0"/>
    <n v="1"/>
    <n v="1"/>
    <n v="0"/>
    <n v="0"/>
    <n v="78209"/>
    <n v="82248"/>
    <n v="0"/>
    <n v="0"/>
    <n v="16817.759999999998"/>
    <n v="0.16020000000000001"/>
    <n v="0.15390000000000001"/>
    <n v="0"/>
    <n v="0"/>
    <n v="0"/>
    <n v="0"/>
    <n v="0"/>
  </r>
  <r>
    <x v="112"/>
    <s v="Kelso"/>
    <n v="5194"/>
    <s v="Kelso Virtual Academy"/>
    <s v="No"/>
    <n v="343.25000000000006"/>
    <n v="0"/>
    <n v="0"/>
    <n v="1"/>
    <n v="1"/>
    <n v="0"/>
    <n v="0"/>
    <n v="78209"/>
    <n v="82248"/>
    <n v="0"/>
    <n v="0"/>
    <n v="16817.759999999998"/>
    <n v="0.16020000000000001"/>
    <n v="0.15390000000000001"/>
    <n v="0"/>
    <n v="0"/>
    <n v="0"/>
    <n v="0"/>
    <n v="0"/>
  </r>
  <r>
    <x v="112"/>
    <s v="Kelso"/>
    <n v="5675"/>
    <s v="Lexington Elementary"/>
    <s v="No"/>
    <n v="295.54000000000002"/>
    <n v="0"/>
    <n v="0"/>
    <n v="1"/>
    <n v="1"/>
    <n v="0"/>
    <n v="0"/>
    <n v="78209"/>
    <n v="82248"/>
    <n v="0"/>
    <n v="0"/>
    <n v="16817.759999999998"/>
    <n v="0.16020000000000001"/>
    <n v="0.15390000000000001"/>
    <n v="0"/>
    <n v="0"/>
    <n v="0"/>
    <n v="0"/>
    <n v="0"/>
  </r>
  <r>
    <x v="112"/>
    <s v="Kelso"/>
    <n v="1934"/>
    <s v="Loowit High School"/>
    <s v="Yes"/>
    <n v="16.04"/>
    <n v="0"/>
    <n v="16.04"/>
    <n v="1"/>
    <n v="1"/>
    <n v="16.04"/>
    <n v="4.7E-2"/>
    <n v="78209"/>
    <n v="82248"/>
    <n v="3675.82"/>
    <n v="189.83999999999969"/>
    <n v="16817.759999999998"/>
    <n v="0.16020000000000001"/>
    <n v="0.15390000000000001"/>
    <n v="1408.52"/>
    <n v="64.430000000000007"/>
    <n v="9.92"/>
    <n v="74.350000000000009"/>
    <n v="5348.5300000000007"/>
  </r>
  <r>
    <x v="112"/>
    <s v="Kelso"/>
    <n v="2596"/>
    <s v="Rose Valley Elementary"/>
    <s v="Yes"/>
    <n v="332.38"/>
    <n v="0"/>
    <n v="332.38"/>
    <n v="1"/>
    <n v="1"/>
    <n v="332.38"/>
    <n v="0.97499999999999998"/>
    <n v="78209"/>
    <n v="82248"/>
    <n v="76253.78"/>
    <n v="3938.0200000000041"/>
    <n v="16817.759999999998"/>
    <n v="0.16020000000000001"/>
    <n v="0.15390000000000001"/>
    <n v="29219.23"/>
    <n v="1336.53"/>
    <n v="205.69"/>
    <n v="1542.22"/>
    <n v="110953.25"/>
  </r>
  <r>
    <x v="112"/>
    <s v="Kelso"/>
    <n v="2624"/>
    <s v="Wallace Elementary"/>
    <s v="Yes"/>
    <n v="442.97999999999996"/>
    <n v="0"/>
    <n v="442.97999999999996"/>
    <n v="1"/>
    <n v="1"/>
    <n v="442.97999999999996"/>
    <n v="1.2989999999999999"/>
    <n v="78209"/>
    <n v="82248"/>
    <n v="101593.49"/>
    <n v="5246.6599999999889"/>
    <n v="16817.759999999998"/>
    <n v="0.16020000000000001"/>
    <n v="0.15390000000000001"/>
    <n v="38929.01"/>
    <n v="1780.67"/>
    <n v="274.05"/>
    <n v="2054.7200000000003"/>
    <n v="147823.87999999998"/>
  </r>
  <r>
    <x v="113"/>
    <s v="Kennewick"/>
    <n v="4418"/>
    <s v="Amistad Elementary School"/>
    <s v="No"/>
    <n v="111.7"/>
    <n v="0"/>
    <n v="0"/>
    <n v="1"/>
    <n v="1"/>
    <n v="0"/>
    <n v="0"/>
    <n v="78209"/>
    <n v="82248"/>
    <n v="0"/>
    <n v="0"/>
    <n v="16817.759999999998"/>
    <n v="0.16020000000000001"/>
    <n v="0.15390000000000001"/>
    <n v="0"/>
    <n v="0"/>
    <n v="0"/>
    <n v="0"/>
    <n v="0"/>
  </r>
  <r>
    <x v="113"/>
    <s v="Kennewick"/>
    <n v="5520"/>
    <s v="Amon Creek Elementary"/>
    <s v="Yes"/>
    <n v="521.44000000000005"/>
    <n v="0"/>
    <n v="521.44000000000005"/>
    <n v="1"/>
    <n v="1"/>
    <n v="521.44000000000005"/>
    <n v="1.53"/>
    <n v="78209"/>
    <n v="82248"/>
    <n v="119659.77"/>
    <n v="6179.6699999999983"/>
    <n v="16817.759999999998"/>
    <n v="0.16020000000000001"/>
    <n v="0.15390000000000001"/>
    <n v="45851.72"/>
    <n v="2097.3200000000002"/>
    <n v="322.77999999999997"/>
    <n v="2420.1000000000004"/>
    <n v="174111.25999999998"/>
  </r>
  <r>
    <x v="113"/>
    <s v="Kennewick"/>
    <n v="4072"/>
    <s v="Canyon View Elementary School"/>
    <s v="Yes"/>
    <n v="537.30999999999995"/>
    <n v="0"/>
    <n v="537.30999999999995"/>
    <n v="1"/>
    <n v="1"/>
    <n v="537.30999999999995"/>
    <n v="1.5760000000000001"/>
    <n v="78209"/>
    <n v="82248"/>
    <n v="123257.38"/>
    <n v="6365.4700000000012"/>
    <n v="16817.759999999998"/>
    <n v="0.16020000000000001"/>
    <n v="0.15390000000000001"/>
    <n v="47230.27"/>
    <n v="2160.38"/>
    <n v="332.48"/>
    <n v="2492.86"/>
    <n v="179345.97999999998"/>
  </r>
  <r>
    <x v="113"/>
    <s v="Kennewick"/>
    <n v="4202"/>
    <s v="Cascade Elementary School"/>
    <s v="Yes"/>
    <n v="31.16"/>
    <n v="0"/>
    <n v="31.16"/>
    <n v="1"/>
    <n v="1"/>
    <n v="31.16"/>
    <n v="9.0999999999999998E-2"/>
    <n v="78209"/>
    <n v="82248"/>
    <n v="7117.02"/>
    <n v="367.54999999999927"/>
    <n v="16817.759999999998"/>
    <n v="0.16020000000000001"/>
    <n v="0.15390000000000001"/>
    <n v="2727.13"/>
    <n v="124.74"/>
    <n v="19.2"/>
    <n v="143.94"/>
    <n v="10355.640000000001"/>
  </r>
  <r>
    <x v="113"/>
    <s v="Kennewick"/>
    <n v="5439"/>
    <s v="Chinook Middle School"/>
    <s v="Yes"/>
    <n v="1415.98"/>
    <n v="0"/>
    <n v="1415.98"/>
    <n v="1"/>
    <n v="1"/>
    <n v="1415.98"/>
    <n v="4.1539999999999999"/>
    <n v="78209"/>
    <n v="82248"/>
    <n v="324880.19"/>
    <n v="16778"/>
    <n v="16817.759999999998"/>
    <n v="0.16020000000000001"/>
    <n v="0.15390000000000001"/>
    <n v="124488.92"/>
    <n v="5694.3"/>
    <n v="876.35"/>
    <n v="6570.6500000000005"/>
    <n v="472717.76"/>
  </r>
  <r>
    <x v="113"/>
    <s v="Kennewick"/>
    <n v="5220"/>
    <s v="Cottonwood Elementary"/>
    <s v="Yes"/>
    <n v="262.28999999999996"/>
    <n v="0"/>
    <n v="262.28999999999996"/>
    <n v="1"/>
    <n v="1"/>
    <n v="262.28999999999996"/>
    <n v="0.76900000000000002"/>
    <n v="78209"/>
    <n v="82248"/>
    <n v="60142.720000000001"/>
    <n v="3105.989999999998"/>
    <n v="16817.759999999998"/>
    <n v="0.16020000000000001"/>
    <n v="0.15390000000000001"/>
    <n v="23045.73"/>
    <n v="1054.1500000000001"/>
    <n v="162.22999999999999"/>
    <n v="1216.3800000000001"/>
    <n v="87510.82"/>
  </r>
  <r>
    <x v="113"/>
    <s v="Kennewick"/>
    <n v="4028"/>
    <s v="Desert Hills Middle School"/>
    <s v="Yes"/>
    <n v="809.78"/>
    <n v="0"/>
    <n v="809.78"/>
    <n v="1"/>
    <n v="1"/>
    <n v="809.78"/>
    <n v="2.375"/>
    <n v="78209"/>
    <n v="82248"/>
    <n v="185746.38"/>
    <n v="9592.6199999999953"/>
    <n v="16817.759999999998"/>
    <n v="0.16020000000000001"/>
    <n v="0.15390000000000001"/>
    <n v="71175.05"/>
    <n v="3255.65"/>
    <n v="501.04"/>
    <n v="3756.69"/>
    <n v="270270.74"/>
  </r>
  <r>
    <x v="113"/>
    <s v="Kennewick"/>
    <n v="2824"/>
    <s v="Eastgate Elementary School"/>
    <s v="Yes"/>
    <n v="9.6199999999999992"/>
    <n v="0"/>
    <n v="9.6199999999999992"/>
    <n v="1"/>
    <n v="1"/>
    <n v="9.6199999999999992"/>
    <n v="2.8000000000000001E-2"/>
    <n v="78209"/>
    <n v="82248"/>
    <n v="2189.85"/>
    <n v="113.09000000000015"/>
    <n v="16817.759999999998"/>
    <n v="0.16020000000000001"/>
    <n v="0.15390000000000001"/>
    <n v="839.12"/>
    <n v="38.380000000000003"/>
    <n v="5.91"/>
    <n v="44.290000000000006"/>
    <n v="3186.35"/>
  </r>
  <r>
    <x v="113"/>
    <s v="Kennewick"/>
    <n v="3315"/>
    <s v="Edison Elementary School - Kennewick"/>
    <s v="No"/>
    <n v="206.72"/>
    <n v="0"/>
    <n v="0"/>
    <n v="1"/>
    <n v="1"/>
    <n v="0"/>
    <n v="0"/>
    <n v="78209"/>
    <n v="82248"/>
    <n v="0"/>
    <n v="0"/>
    <n v="16817.759999999998"/>
    <n v="0.16020000000000001"/>
    <n v="0.15390000000000001"/>
    <n v="0"/>
    <n v="0"/>
    <n v="0"/>
    <n v="0"/>
    <n v="0"/>
  </r>
  <r>
    <x v="113"/>
    <s v="Kennewick"/>
    <n v="5727"/>
    <s v="Endeavor High School"/>
    <s v="Yes"/>
    <n v="360.31"/>
    <n v="0"/>
    <n v="360.31"/>
    <n v="1"/>
    <n v="1"/>
    <n v="360.31"/>
    <n v="1.0569999999999999"/>
    <n v="78209"/>
    <n v="82248"/>
    <n v="82666.91"/>
    <n v="4269.2299999999959"/>
    <n v="16817.759999999998"/>
    <n v="0.16020000000000001"/>
    <n v="0.15390000000000001"/>
    <n v="31676.65"/>
    <n v="1448.94"/>
    <n v="222.99"/>
    <n v="1671.93"/>
    <n v="120284.71999999999"/>
  </r>
  <r>
    <x v="113"/>
    <s v="Kennewick"/>
    <n v="5521"/>
    <s v="Fuerza Elementary"/>
    <s v="Yes"/>
    <n v="673.4"/>
    <n v="0"/>
    <n v="673.4"/>
    <n v="1"/>
    <n v="1"/>
    <n v="673.4"/>
    <n v="1.9750000000000001"/>
    <n v="78209"/>
    <n v="82248"/>
    <n v="154462.78"/>
    <n v="7977.0199999999895"/>
    <n v="16817.759999999998"/>
    <n v="0.16020000000000001"/>
    <n v="0.15390000000000001"/>
    <n v="59187.68"/>
    <n v="2707.33"/>
    <n v="416.66"/>
    <n v="3123.99"/>
    <n v="224751.46999999997"/>
  </r>
  <r>
    <x v="113"/>
    <s v="Kennewick"/>
    <n v="3077"/>
    <s v="Hawthorne Elementary School - Kennewick"/>
    <s v="No"/>
    <n v="557.87"/>
    <n v="0"/>
    <n v="0"/>
    <n v="1"/>
    <n v="1"/>
    <n v="0"/>
    <n v="0"/>
    <n v="78209"/>
    <n v="82248"/>
    <n v="0"/>
    <n v="0"/>
    <n v="16817.759999999998"/>
    <n v="0.16020000000000001"/>
    <n v="0.15390000000000001"/>
    <n v="0"/>
    <n v="0"/>
    <n v="0"/>
    <n v="0"/>
    <n v="0"/>
  </r>
  <r>
    <x v="113"/>
    <s v="Kennewick"/>
    <n v="3267"/>
    <s v="Highlands Middle School"/>
    <s v="Yes"/>
    <n v="351"/>
    <n v="0"/>
    <n v="351"/>
    <n v="1"/>
    <n v="1"/>
    <n v="351"/>
    <n v="1.03"/>
    <n v="78209"/>
    <n v="82248"/>
    <n v="80555.27"/>
    <n v="4160.1699999999983"/>
    <n v="16817.759999999998"/>
    <n v="0.16020000000000001"/>
    <n v="0.15390000000000001"/>
    <n v="30867.5"/>
    <n v="1411.92"/>
    <n v="217.29"/>
    <n v="1629.21"/>
    <n v="117212.15000000001"/>
  </r>
  <r>
    <x v="113"/>
    <s v="Kennewick"/>
    <n v="4429"/>
    <s v="Horse Heaven Hills Middle School"/>
    <s v="Yes"/>
    <n v="486.05"/>
    <n v="0"/>
    <n v="486.05"/>
    <n v="1"/>
    <n v="1"/>
    <n v="486.05"/>
    <n v="1.4259999999999999"/>
    <n v="78209"/>
    <n v="82248"/>
    <n v="111526.03"/>
    <n v="5759.6199999999953"/>
    <n v="16817.759999999998"/>
    <n v="0.16020000000000001"/>
    <n v="0.15390000000000001"/>
    <n v="42735"/>
    <n v="1954.76"/>
    <n v="300.83999999999997"/>
    <n v="2255.6"/>
    <n v="162276.25"/>
  </r>
  <r>
    <x v="113"/>
    <s v="Kennewick"/>
    <n v="3731"/>
    <s v="Kamiakin High School"/>
    <s v="Yes"/>
    <n v="929.07"/>
    <n v="0"/>
    <n v="929.07"/>
    <n v="1"/>
    <n v="1"/>
    <n v="929.07"/>
    <n v="2.7250000000000001"/>
    <n v="78209"/>
    <n v="82248"/>
    <n v="213119.53"/>
    <n v="11006.26999999999"/>
    <n v="16817.759999999998"/>
    <n v="0.16020000000000001"/>
    <n v="0.15390000000000001"/>
    <n v="81664.009999999995"/>
    <n v="3735.43"/>
    <n v="574.88"/>
    <n v="4310.3099999999995"/>
    <n v="310100.11999999994"/>
  </r>
  <r>
    <x v="113"/>
    <s v="Kennewick"/>
    <n v="2826"/>
    <s v="Kennewick High School"/>
    <s v="No"/>
    <n v="463.43"/>
    <n v="0"/>
    <n v="0"/>
    <n v="1"/>
    <n v="1"/>
    <n v="0"/>
    <n v="0"/>
    <n v="78209"/>
    <n v="82248"/>
    <n v="0"/>
    <n v="0"/>
    <n v="16817.759999999998"/>
    <n v="0.16020000000000001"/>
    <n v="0.15390000000000001"/>
    <n v="0"/>
    <n v="0"/>
    <n v="0"/>
    <n v="0"/>
    <n v="0"/>
  </r>
  <r>
    <x v="113"/>
    <s v="Kennewick"/>
    <n v="1884"/>
    <s v="Legacy High School"/>
    <s v="No"/>
    <n v="891.16"/>
    <n v="0"/>
    <n v="0"/>
    <n v="1"/>
    <n v="1"/>
    <n v="0"/>
    <n v="0"/>
    <n v="78209"/>
    <n v="82248"/>
    <n v="0"/>
    <n v="0"/>
    <n v="16817.759999999998"/>
    <n v="0.16020000000000001"/>
    <n v="0.15390000000000001"/>
    <n v="0"/>
    <n v="0"/>
    <n v="0"/>
    <n v="0"/>
    <n v="0"/>
  </r>
  <r>
    <x v="113"/>
    <s v="Kennewick"/>
    <n v="4181"/>
    <s v="Lincoln Elementary School"/>
    <s v="Yes"/>
    <n v="482.4"/>
    <n v="0"/>
    <n v="482.4"/>
    <n v="1"/>
    <n v="1"/>
    <n v="482.4"/>
    <n v="1.415"/>
    <n v="78209"/>
    <n v="82248"/>
    <n v="110665.74"/>
    <n v="5715.179999999993"/>
    <n v="16817.759999999998"/>
    <n v="0.16020000000000001"/>
    <n v="0.15390000000000001"/>
    <n v="42405.35"/>
    <n v="1939.68"/>
    <n v="298.52"/>
    <n v="2238.1999999999998"/>
    <n v="161024.47"/>
  </r>
  <r>
    <x v="113"/>
    <s v="Kennewick"/>
    <n v="1941"/>
    <s v="Mid-Columbia Parent Partnership"/>
    <s v="Yes"/>
    <n v="359.6"/>
    <n v="0"/>
    <n v="359.6"/>
    <n v="1"/>
    <n v="1"/>
    <n v="359.6"/>
    <n v="1.0549999999999999"/>
    <n v="78209"/>
    <n v="82248"/>
    <n v="82510.5"/>
    <n v="4261.1399999999994"/>
    <n v="16817.759999999998"/>
    <n v="0.16020000000000001"/>
    <n v="0.15390000000000001"/>
    <n v="31616.71"/>
    <n v="1446.19"/>
    <n v="222.57"/>
    <n v="1668.76"/>
    <n v="120057.10999999999"/>
  </r>
  <r>
    <x v="113"/>
    <s v="Kennewick"/>
    <n v="3472"/>
    <s v="Park Middle School"/>
    <s v="No"/>
    <n v="67.08"/>
    <n v="0"/>
    <n v="0"/>
    <n v="1"/>
    <n v="1"/>
    <n v="0"/>
    <n v="0"/>
    <n v="78209"/>
    <n v="82248"/>
    <n v="0"/>
    <n v="0"/>
    <n v="16817.759999999998"/>
    <n v="0.16020000000000001"/>
    <n v="0.15390000000000001"/>
    <n v="0"/>
    <n v="0"/>
    <n v="0"/>
    <n v="0"/>
    <n v="0"/>
  </r>
  <r>
    <x v="113"/>
    <s v="Kennewick"/>
    <n v="5106"/>
    <s v="Phoenix High School"/>
    <s v="Yes"/>
    <n v="614.5"/>
    <n v="0"/>
    <n v="614.5"/>
    <n v="1"/>
    <n v="1"/>
    <n v="614.5"/>
    <n v="1.8029999999999999"/>
    <n v="78209"/>
    <n v="82248"/>
    <n v="141010.82999999999"/>
    <n v="7282.3100000000268"/>
    <n v="16817.759999999998"/>
    <n v="0.16020000000000001"/>
    <n v="0.15390000000000001"/>
    <n v="54033.1"/>
    <n v="2471.5500000000002"/>
    <n v="380.37"/>
    <n v="2851.92"/>
    <n v="205178.16000000003"/>
  </r>
  <r>
    <x v="113"/>
    <s v="Kennewick"/>
    <n v="4446"/>
    <s v="Ridge View Elementary School"/>
    <s v="Yes"/>
    <n v="361.11"/>
    <n v="0"/>
    <n v="361.11"/>
    <n v="1"/>
    <n v="1"/>
    <n v="361.11"/>
    <n v="1.0589999999999999"/>
    <n v="78209"/>
    <n v="82248"/>
    <n v="82823.33"/>
    <n v="4277.3000000000029"/>
    <n v="16817.759999999998"/>
    <n v="0.16020000000000001"/>
    <n v="0.15390000000000001"/>
    <n v="31736.58"/>
    <n v="1451.68"/>
    <n v="223.41"/>
    <n v="1675.0900000000001"/>
    <n v="120512.3"/>
  </r>
  <r>
    <x v="113"/>
    <s v="Kennewick"/>
    <n v="5438"/>
    <s v="Sage Crest Elementary"/>
    <s v="Yes"/>
    <n v="752.15"/>
    <n v="0"/>
    <n v="752.15"/>
    <n v="1"/>
    <n v="1"/>
    <n v="752.15"/>
    <n v="2.206"/>
    <n v="78209"/>
    <n v="82248"/>
    <n v="172529.05"/>
    <n v="8910.0400000000081"/>
    <n v="16817.759999999998"/>
    <n v="0.16020000000000001"/>
    <n v="0.15390000000000001"/>
    <n v="66110.39"/>
    <n v="3023.98"/>
    <n v="465.39"/>
    <n v="3489.37"/>
    <n v="251038.85"/>
  </r>
  <r>
    <x v="113"/>
    <s v="Kennewick"/>
    <n v="4073"/>
    <s v="Southgate Elementary School"/>
    <s v="Yes"/>
    <n v="837.8"/>
    <n v="0"/>
    <n v="837.8"/>
    <n v="1"/>
    <n v="1"/>
    <n v="837.8"/>
    <n v="2.4580000000000002"/>
    <n v="78209"/>
    <n v="82248"/>
    <n v="192237.72"/>
    <n v="9927.859999999986"/>
    <n v="16817.759999999998"/>
    <n v="0.16020000000000001"/>
    <n v="0.15390000000000001"/>
    <n v="73662.429999999993"/>
    <n v="3369.43"/>
    <n v="518.55999999999995"/>
    <n v="3887.99"/>
    <n v="279716"/>
  </r>
  <r>
    <x v="113"/>
    <s v="Kennewick"/>
    <n v="4484"/>
    <s v="Southridge High School"/>
    <s v="No"/>
    <n v="1821.98"/>
    <n v="0"/>
    <n v="0"/>
    <n v="1"/>
    <n v="1"/>
    <n v="0"/>
    <n v="0"/>
    <n v="78209"/>
    <n v="82248"/>
    <n v="0"/>
    <n v="0"/>
    <n v="16817.759999999998"/>
    <n v="0.16020000000000001"/>
    <n v="0.15390000000000001"/>
    <n v="0"/>
    <n v="0"/>
    <n v="0"/>
    <n v="0"/>
    <n v="0"/>
  </r>
  <r>
    <x v="113"/>
    <s v="Kennewick"/>
    <n v="4136"/>
    <s v="Sunset View Elementary School"/>
    <s v="Yes"/>
    <n v="1728.8600000000001"/>
    <n v="0"/>
    <n v="1728.8600000000001"/>
    <n v="1"/>
    <n v="1"/>
    <n v="1728.8600000000001"/>
    <n v="5.0709999999999997"/>
    <n v="78209"/>
    <n v="82248"/>
    <n v="396597.84"/>
    <n v="20481.76999999996"/>
    <n v="16817.759999999998"/>
    <n v="0.16020000000000001"/>
    <n v="0.15390000000000001"/>
    <n v="151969.98000000001"/>
    <n v="6951.33"/>
    <n v="1069.81"/>
    <n v="8021.1399999999994"/>
    <n v="577070.7300000001"/>
  </r>
  <r>
    <x v="113"/>
    <s v="Kennewick"/>
    <n v="4118"/>
    <s v="Tri-Tech Skills Center"/>
    <s v="Yes"/>
    <n v="365.48"/>
    <n v="0"/>
    <n v="365.48"/>
    <n v="1"/>
    <n v="1"/>
    <n v="365.48"/>
    <n v="1.0720000000000001"/>
    <n v="78209"/>
    <n v="82248"/>
    <n v="83840.05"/>
    <n v="4329.8099999999977"/>
    <n v="16817.759999999998"/>
    <n v="0.16020000000000001"/>
    <n v="0.15390000000000001"/>
    <n v="32126.17"/>
    <n v="1469.5"/>
    <n v="226.16"/>
    <n v="1695.66"/>
    <n v="121991.69"/>
  </r>
  <r>
    <x v="113"/>
    <s v="Kennewick"/>
    <n v="3369"/>
    <s v="Vista Elementary School"/>
    <s v="Yes"/>
    <n v="432.88"/>
    <n v="0"/>
    <n v="432.88"/>
    <n v="1"/>
    <n v="1"/>
    <n v="432.88"/>
    <n v="1.27"/>
    <n v="78209"/>
    <n v="82248"/>
    <n v="99325.43"/>
    <n v="5129.5300000000134"/>
    <n v="16817.759999999998"/>
    <n v="0.16020000000000001"/>
    <n v="0.15390000000000001"/>
    <n v="38059.919999999998"/>
    <n v="1740.92"/>
    <n v="267.93"/>
    <n v="2008.8500000000001"/>
    <n v="144523.73000000001"/>
  </r>
  <r>
    <x v="113"/>
    <s v="Kennewick"/>
    <n v="3144"/>
    <s v="Washington Elementary School"/>
    <s v="No"/>
    <n v="503.56"/>
    <n v="0"/>
    <n v="0"/>
    <n v="1"/>
    <n v="1"/>
    <n v="0"/>
    <n v="0"/>
    <n v="78209"/>
    <n v="82248"/>
    <n v="0"/>
    <n v="0"/>
    <n v="16817.759999999998"/>
    <n v="0.16020000000000001"/>
    <n v="0.15390000000000001"/>
    <n v="0"/>
    <n v="0"/>
    <n v="0"/>
    <n v="0"/>
    <n v="0"/>
  </r>
  <r>
    <x v="113"/>
    <s v="Kennewick"/>
    <n v="2825"/>
    <s v="Westgate Elementary School"/>
    <s v="Yes"/>
    <n v="674.58"/>
    <n v="0"/>
    <n v="674.58"/>
    <n v="1"/>
    <n v="1"/>
    <n v="674.58"/>
    <n v="1.9790000000000001"/>
    <n v="78209"/>
    <n v="82248"/>
    <n v="154775.60999999999"/>
    <n v="7993.1800000000221"/>
    <n v="16817.759999999998"/>
    <n v="0.16020000000000001"/>
    <n v="0.15390000000000001"/>
    <n v="59307.55"/>
    <n v="2712.81"/>
    <n v="417.5"/>
    <n v="3130.31"/>
    <n v="225206.65"/>
  </r>
  <r>
    <x v="114"/>
    <s v="Kent"/>
    <n v="5738"/>
    <s v="Canyon Ridge Middle School"/>
    <s v="Yes"/>
    <n v="56.58"/>
    <n v="0"/>
    <n v="56.58"/>
    <n v="1"/>
    <n v="1"/>
    <n v="56.58"/>
    <n v="0.16600000000000001"/>
    <n v="78209"/>
    <n v="82248"/>
    <n v="12982.69"/>
    <n v="670.47999999999956"/>
    <n v="16817.759999999998"/>
    <n v="0.16020000000000001"/>
    <n v="0.15390000000000001"/>
    <n v="4974.76"/>
    <n v="227.55"/>
    <n v="35.020000000000003"/>
    <n v="262.57"/>
    <n v="18890.5"/>
  </r>
  <r>
    <x v="114"/>
    <s v="Kent"/>
    <n v="4353"/>
    <s v="Carriage Crest Elementary School"/>
    <s v="No"/>
    <n v="478.85"/>
    <n v="0"/>
    <n v="0"/>
    <n v="1"/>
    <n v="1"/>
    <n v="0"/>
    <n v="0"/>
    <n v="78209"/>
    <n v="82248"/>
    <n v="0"/>
    <n v="0"/>
    <n v="16817.759999999998"/>
    <n v="0.16020000000000001"/>
    <n v="0.15390000000000001"/>
    <n v="0"/>
    <n v="0"/>
    <n v="0"/>
    <n v="0"/>
    <n v="0"/>
  </r>
  <r>
    <x v="114"/>
    <s v="Kent"/>
    <n v="4440"/>
    <s v="Cedar Heights Middle School"/>
    <s v="No"/>
    <n v="529.22"/>
    <n v="0"/>
    <n v="0"/>
    <n v="1"/>
    <n v="1"/>
    <n v="0"/>
    <n v="0"/>
    <n v="78209"/>
    <n v="82248"/>
    <n v="0"/>
    <n v="0"/>
    <n v="16817.759999999998"/>
    <n v="0.16020000000000001"/>
    <n v="0.15390000000000001"/>
    <n v="0"/>
    <n v="0"/>
    <n v="0"/>
    <n v="0"/>
    <n v="0"/>
  </r>
  <r>
    <x v="114"/>
    <s v="Kent"/>
    <n v="3676"/>
    <s v="Cedar Valley Elementary School"/>
    <s v="Yes"/>
    <n v="406.08"/>
    <n v="0"/>
    <n v="406.08"/>
    <n v="1"/>
    <n v="1"/>
    <n v="406.08"/>
    <n v="1.1910000000000001"/>
    <n v="78209"/>
    <n v="82248"/>
    <n v="93146.92"/>
    <n v="4810.4499999999971"/>
    <n v="16817.759999999998"/>
    <n v="0.16020000000000001"/>
    <n v="0.15390000000000001"/>
    <n v="35692.42"/>
    <n v="1632.62"/>
    <n v="251.26"/>
    <n v="1883.8799999999999"/>
    <n v="135533.66999999998"/>
  </r>
  <r>
    <x v="114"/>
    <s v="Kent"/>
    <n v="3388"/>
    <s v="Covington Elementary School"/>
    <s v="Yes"/>
    <n v="1525.8"/>
    <n v="0"/>
    <n v="1525.8"/>
    <n v="1"/>
    <n v="1"/>
    <n v="1525.8"/>
    <n v="4.476"/>
    <n v="78209"/>
    <n v="82248"/>
    <n v="350063.48"/>
    <n v="18078.570000000007"/>
    <n v="16817.759999999998"/>
    <n v="0.16020000000000001"/>
    <n v="0.15390000000000001"/>
    <n v="134138.76"/>
    <n v="6135.7"/>
    <n v="944.28"/>
    <n v="7079.98"/>
    <n v="509360.79"/>
  </r>
  <r>
    <x v="114"/>
    <s v="Kent"/>
    <n v="4126"/>
    <s v="Crestwood Elementary School"/>
    <s v="Yes"/>
    <n v="397.22"/>
    <n v="0"/>
    <n v="397.22"/>
    <n v="1"/>
    <n v="1"/>
    <n v="397.22"/>
    <n v="1.165"/>
    <n v="78209"/>
    <n v="82248"/>
    <n v="91113.49"/>
    <n v="4705.429999999993"/>
    <n v="16817.759999999998"/>
    <n v="0.16020000000000001"/>
    <n v="0.15390000000000001"/>
    <n v="34913.24"/>
    <n v="1596.98"/>
    <n v="245.78"/>
    <n v="1842.76"/>
    <n v="132574.92000000001"/>
  </r>
  <r>
    <x v="114"/>
    <s v="Kent"/>
    <n v="2851"/>
    <s v="East Hill Elementary School"/>
    <s v="No"/>
    <n v="645.84"/>
    <n v="0"/>
    <n v="0"/>
    <n v="1"/>
    <n v="1"/>
    <n v="0"/>
    <n v="0"/>
    <n v="78209"/>
    <n v="82248"/>
    <n v="0"/>
    <n v="0"/>
    <n v="16817.759999999998"/>
    <n v="0.16020000000000001"/>
    <n v="0.15390000000000001"/>
    <n v="0"/>
    <n v="0"/>
    <n v="0"/>
    <n v="0"/>
    <n v="0"/>
  </r>
  <r>
    <x v="114"/>
    <s v="Kent"/>
    <n v="4545"/>
    <s v="Emerald Park Elementary School"/>
    <s v="Yes"/>
    <n v="355.2"/>
    <n v="0"/>
    <n v="355.2"/>
    <n v="1"/>
    <n v="1"/>
    <n v="355.2"/>
    <n v="1.042"/>
    <n v="78209"/>
    <n v="82248"/>
    <n v="81493.78"/>
    <n v="4208.6399999999994"/>
    <n v="16817.759999999998"/>
    <n v="0.16020000000000001"/>
    <n v="0.15390000000000001"/>
    <n v="31227.119999999999"/>
    <n v="1428.37"/>
    <n v="219.83"/>
    <n v="1648.1999999999998"/>
    <n v="118577.73999999999"/>
  </r>
  <r>
    <x v="114"/>
    <s v="Kent"/>
    <n v="3678"/>
    <s v="Fairwood Elementary School"/>
    <s v="Yes"/>
    <n v="387"/>
    <n v="0"/>
    <n v="387"/>
    <n v="1"/>
    <n v="1"/>
    <n v="387"/>
    <n v="1.135"/>
    <n v="78209"/>
    <n v="82248"/>
    <n v="88767.22"/>
    <n v="4584.2599999999948"/>
    <n v="16817.759999999998"/>
    <n v="0.16020000000000001"/>
    <n v="0.15390000000000001"/>
    <n v="34014.18"/>
    <n v="1555.86"/>
    <n v="239.45"/>
    <n v="1795.31"/>
    <n v="129160.96999999999"/>
  </r>
  <r>
    <x v="114"/>
    <s v="Kent"/>
    <n v="4413"/>
    <s v="George T. Daniel Elementary School"/>
    <s v="Yes"/>
    <n v="398.96"/>
    <n v="0"/>
    <n v="398.96"/>
    <n v="1"/>
    <n v="1"/>
    <n v="398.96"/>
    <n v="1.17"/>
    <n v="78209"/>
    <n v="82248"/>
    <n v="91504.53"/>
    <n v="4725.6300000000047"/>
    <n v="16817.759999999998"/>
    <n v="0.16020000000000001"/>
    <n v="0.15390000000000001"/>
    <n v="35063.08"/>
    <n v="1603.84"/>
    <n v="246.83"/>
    <n v="1850.6699999999998"/>
    <n v="133143.91"/>
  </r>
  <r>
    <x v="114"/>
    <s v="Kent"/>
    <n v="4489"/>
    <s v="Glenridge Elementary"/>
    <s v="Yes"/>
    <n v="839.57"/>
    <n v="0"/>
    <n v="839.57"/>
    <n v="1.18"/>
    <n v="1.18"/>
    <n v="839.57"/>
    <n v="2.4630000000000001"/>
    <n v="78209"/>
    <n v="82248"/>
    <n v="227301.95"/>
    <n v="11738.699999999983"/>
    <n v="16817.759999999998"/>
    <n v="0.16020000000000001"/>
    <n v="0.15390000000000001"/>
    <n v="79642.5"/>
    <n v="3984.01"/>
    <n v="613.14"/>
    <n v="4597.1500000000005"/>
    <n v="323280.30000000005"/>
  </r>
  <r>
    <x v="114"/>
    <s v="Kent"/>
    <n v="3708"/>
    <s v="Grass Lake Elementary School"/>
    <s v="No"/>
    <n v="343.37"/>
    <n v="0"/>
    <n v="0"/>
    <n v="1.18"/>
    <n v="1.18"/>
    <n v="0"/>
    <n v="0"/>
    <n v="78209"/>
    <n v="82248"/>
    <n v="0"/>
    <n v="0"/>
    <n v="16817.759999999998"/>
    <n v="0.16020000000000001"/>
    <n v="0.15390000000000001"/>
    <n v="0"/>
    <n v="0"/>
    <n v="0"/>
    <n v="0"/>
    <n v="0"/>
  </r>
  <r>
    <x v="114"/>
    <s v="Kent"/>
    <n v="4345"/>
    <s v="Horizon Elementary School"/>
    <s v="No"/>
    <n v="842.85"/>
    <n v="0"/>
    <n v="0"/>
    <n v="1.18"/>
    <n v="1.18"/>
    <n v="0"/>
    <n v="0"/>
    <n v="78209"/>
    <n v="82248"/>
    <n v="0"/>
    <n v="0"/>
    <n v="16817.759999999998"/>
    <n v="0.16020000000000001"/>
    <n v="0.15390000000000001"/>
    <n v="0"/>
    <n v="0"/>
    <n v="0"/>
    <n v="0"/>
    <n v="0"/>
  </r>
  <r>
    <x v="114"/>
    <s v="Kent"/>
    <n v="5275"/>
    <s v="iGrad"/>
    <s v="No"/>
    <n v="266.7"/>
    <n v="0"/>
    <n v="0"/>
    <n v="1.18"/>
    <n v="1.18"/>
    <n v="0"/>
    <n v="0"/>
    <n v="78209"/>
    <n v="82248"/>
    <n v="0"/>
    <n v="0"/>
    <n v="16817.759999999998"/>
    <n v="0.16020000000000001"/>
    <n v="0.15390000000000001"/>
    <n v="0"/>
    <n v="0"/>
    <n v="0"/>
    <n v="0"/>
    <n v="0"/>
  </r>
  <r>
    <x v="114"/>
    <s v="Kent"/>
    <n v="4301"/>
    <s v="Jenkins Creek Elementary School"/>
    <s v="Yes"/>
    <n v="399.86"/>
    <n v="0"/>
    <n v="399.86"/>
    <n v="1.18"/>
    <n v="1.18"/>
    <n v="399.86"/>
    <n v="1.173"/>
    <n v="78209"/>
    <n v="82248"/>
    <n v="108252.21"/>
    <n v="5590.5399999999936"/>
    <n v="16817.759999999998"/>
    <n v="0.16020000000000001"/>
    <n v="0.15390000000000001"/>
    <n v="37929.620000000003"/>
    <n v="1897.38"/>
    <n v="292.01"/>
    <n v="2189.3900000000003"/>
    <n v="153961.76"/>
  </r>
  <r>
    <x v="114"/>
    <s v="Kent"/>
    <n v="4520"/>
    <s v="Kent Elementary School"/>
    <s v="No"/>
    <n v="394.19"/>
    <n v="0"/>
    <n v="0"/>
    <n v="1.18"/>
    <n v="1.18"/>
    <n v="0"/>
    <n v="0"/>
    <n v="78209"/>
    <n v="82248"/>
    <n v="0"/>
    <n v="0"/>
    <n v="16817.759999999998"/>
    <n v="0.16020000000000001"/>
    <n v="0.15390000000000001"/>
    <n v="0"/>
    <n v="0"/>
    <n v="0"/>
    <n v="0"/>
    <n v="0"/>
  </r>
  <r>
    <x v="114"/>
    <s v="Kent"/>
    <n v="5676"/>
    <s v="Kent Laboratory Academy"/>
    <s v="Yes"/>
    <n v="327.84"/>
    <n v="0"/>
    <n v="327.84"/>
    <n v="1.18"/>
    <n v="1.18"/>
    <n v="327.84"/>
    <n v="0.96199999999999997"/>
    <n v="78209"/>
    <n v="82248"/>
    <n v="88779.73"/>
    <n v="4584.9100000000035"/>
    <n v="16817.759999999998"/>
    <n v="0.16020000000000001"/>
    <n v="0.15390000000000001"/>
    <n v="31106.82"/>
    <n v="1556.08"/>
    <n v="239.48"/>
    <n v="1795.56"/>
    <n v="126267.01999999999"/>
  </r>
  <r>
    <x v="114"/>
    <s v="Kent"/>
    <n v="5729"/>
    <s v="Kent Virtual Academy"/>
    <s v="Yes"/>
    <n v="318.20999999999998"/>
    <n v="0"/>
    <n v="318.20999999999998"/>
    <n v="1.18"/>
    <n v="1.18"/>
    <n v="318.20999999999998"/>
    <n v="0.93300000000000005"/>
    <n v="78209"/>
    <n v="82248"/>
    <n v="86103.42"/>
    <n v="4446.6900000000023"/>
    <n v="16817.759999999998"/>
    <n v="0.16020000000000001"/>
    <n v="0.15390000000000001"/>
    <n v="30169.08"/>
    <n v="1509.17"/>
    <n v="232.26"/>
    <n v="1741.43"/>
    <n v="122460.62"/>
  </r>
  <r>
    <x v="114"/>
    <s v="Kent"/>
    <n v="4492"/>
    <s v="Kentlake High School"/>
    <s v="No"/>
    <n v="298.7"/>
    <n v="0"/>
    <n v="0"/>
    <n v="1.18"/>
    <n v="1.18"/>
    <n v="0"/>
    <n v="0"/>
    <n v="78209"/>
    <n v="82248"/>
    <n v="0"/>
    <n v="0"/>
    <n v="16817.759999999998"/>
    <n v="0.16020000000000001"/>
    <n v="0.15390000000000001"/>
    <n v="0"/>
    <n v="0"/>
    <n v="0"/>
    <n v="0"/>
    <n v="0"/>
  </r>
  <r>
    <x v="114"/>
    <s v="Kent"/>
    <n v="2797"/>
    <s v="Kent-Meridian High School"/>
    <s v="Yes"/>
    <n v="261.2"/>
    <n v="0"/>
    <n v="261.2"/>
    <n v="1.18"/>
    <n v="1.18"/>
    <n v="261.2"/>
    <n v="0.76600000000000001"/>
    <n v="78209"/>
    <n v="82248"/>
    <n v="70691.55"/>
    <n v="3650.7700000000041"/>
    <n v="16817.759999999998"/>
    <n v="0.16020000000000001"/>
    <n v="0.15390000000000001"/>
    <n v="24769.040000000001"/>
    <n v="1239.04"/>
    <n v="190.69"/>
    <n v="1429.73"/>
    <n v="100541.09"/>
  </r>
  <r>
    <x v="114"/>
    <s v="Kent"/>
    <n v="3640"/>
    <s v="Kentridge High School"/>
    <s v="Yes"/>
    <n v="285.77999999999997"/>
    <n v="0"/>
    <n v="285.77999999999997"/>
    <n v="1.18"/>
    <n v="1.18"/>
    <n v="285.77999999999997"/>
    <n v="0.83799999999999997"/>
    <n v="78209"/>
    <n v="82248"/>
    <n v="77336.19"/>
    <n v="3993.9199999999983"/>
    <n v="16817.759999999998"/>
    <n v="0.16020000000000001"/>
    <n v="0.15390000000000001"/>
    <n v="27097.200000000001"/>
    <n v="1355.5"/>
    <n v="208.61"/>
    <n v="1564.1100000000001"/>
    <n v="109991.42"/>
  </r>
  <r>
    <x v="114"/>
    <s v="Kent"/>
    <n v="4128"/>
    <s v="Kentwood High School"/>
    <s v="No"/>
    <n v="347.3"/>
    <n v="0"/>
    <n v="0"/>
    <n v="1.18"/>
    <n v="1.18"/>
    <n v="0"/>
    <n v="0"/>
    <n v="78209"/>
    <n v="82248"/>
    <n v="0"/>
    <n v="0"/>
    <n v="16817.759999999998"/>
    <n v="0.16020000000000001"/>
    <n v="0.15390000000000001"/>
    <n v="0"/>
    <n v="0"/>
    <n v="0"/>
    <n v="0"/>
    <n v="0"/>
  </r>
  <r>
    <x v="114"/>
    <s v="Kent"/>
    <n v="3550"/>
    <s v="Lake Youngs Elementary School"/>
    <s v="Yes"/>
    <n v="423.38"/>
    <n v="0"/>
    <n v="423.38"/>
    <n v="1.18"/>
    <n v="1.18"/>
    <n v="423.38"/>
    <n v="1.242"/>
    <n v="78209"/>
    <n v="82248"/>
    <n v="114619.98"/>
    <n v="5919.4000000000087"/>
    <n v="16817.759999999998"/>
    <n v="0.16020000000000001"/>
    <n v="0.15390000000000001"/>
    <n v="40160.769999999997"/>
    <n v="2008.99"/>
    <n v="309.18"/>
    <n v="2318.17"/>
    <n v="163018.32000000004"/>
  </r>
  <r>
    <x v="114"/>
    <s v="Kent"/>
    <n v="4294"/>
    <s v="Martin Sortun Elementary School"/>
    <s v="Yes"/>
    <n v="348.95"/>
    <n v="0"/>
    <n v="348.95"/>
    <n v="1.18"/>
    <n v="1.18"/>
    <n v="348.95"/>
    <n v="1.024"/>
    <n v="78209"/>
    <n v="82248"/>
    <n v="94501.5"/>
    <n v="4880.3999999999942"/>
    <n v="16817.759999999998"/>
    <n v="0.16020000000000001"/>
    <n v="0.15390000000000001"/>
    <n v="33111.620000000003"/>
    <n v="1656.37"/>
    <n v="254.92"/>
    <n v="1911.29"/>
    <n v="134404.81"/>
  </r>
  <r>
    <x v="114"/>
    <s v="Kent"/>
    <n v="4127"/>
    <s v="Mattson Middle School"/>
    <s v="Yes"/>
    <n v="364.26"/>
    <n v="0"/>
    <n v="364.26"/>
    <n v="1.18"/>
    <n v="1.18"/>
    <n v="364.26"/>
    <n v="1.0680000000000001"/>
    <n v="78209"/>
    <n v="82248"/>
    <n v="98562.11"/>
    <n v="5090.1100000000006"/>
    <n v="16817.759999999998"/>
    <n v="0.16020000000000001"/>
    <n v="0.15390000000000001"/>
    <n v="34534.39"/>
    <n v="1727.54"/>
    <n v="265.87"/>
    <n v="1993.4099999999999"/>
    <n v="140180.01999999999"/>
  </r>
  <r>
    <x v="114"/>
    <s v="Kent"/>
    <n v="4465"/>
    <s v="Meadow Ridge Elementary School"/>
    <s v="Yes"/>
    <n v="424.41"/>
    <n v="0"/>
    <n v="424.41"/>
    <n v="1.18"/>
    <n v="1.18"/>
    <n v="424.41"/>
    <n v="1.2450000000000001"/>
    <n v="78209"/>
    <n v="82248"/>
    <n v="114896.84"/>
    <n v="5933.6999999999971"/>
    <n v="16817.759999999998"/>
    <n v="0.16020000000000001"/>
    <n v="0.15390000000000001"/>
    <n v="40257.78"/>
    <n v="2013.84"/>
    <n v="309.93"/>
    <n v="2323.77"/>
    <n v="163412.09"/>
  </r>
  <r>
    <x v="114"/>
    <s v="Kent"/>
    <n v="3764"/>
    <s v="Meeker Middle School"/>
    <s v="No"/>
    <n v="307.56"/>
    <n v="0"/>
    <n v="0"/>
    <n v="1.18"/>
    <n v="1.18"/>
    <n v="0"/>
    <n v="0"/>
    <n v="78209"/>
    <n v="82248"/>
    <n v="0"/>
    <n v="0"/>
    <n v="16817.759999999998"/>
    <n v="0.16020000000000001"/>
    <n v="0.15390000000000001"/>
    <n v="0"/>
    <n v="0"/>
    <n v="0"/>
    <n v="0"/>
    <n v="0"/>
  </r>
  <r>
    <x v="114"/>
    <s v="Kent"/>
    <n v="2565"/>
    <s v="Meridian Elementary School"/>
    <s v="Yes"/>
    <n v="157.1"/>
    <n v="0"/>
    <n v="157.1"/>
    <n v="1.18"/>
    <n v="1.18"/>
    <n v="157.1"/>
    <n v="0.46100000000000002"/>
    <n v="78209"/>
    <n v="82248"/>
    <n v="42544.13"/>
    <n v="2197.1399999999994"/>
    <n v="16817.759999999998"/>
    <n v="0.16020000000000001"/>
    <n v="0.15390000000000001"/>
    <n v="14906.7"/>
    <n v="745.69"/>
    <n v="114.76"/>
    <n v="860.45"/>
    <n v="60508.42"/>
  </r>
  <r>
    <x v="114"/>
    <s v="Kent"/>
    <n v="3233"/>
    <s v="Meridian Middle School"/>
    <s v="No"/>
    <n v="1560.1100000000001"/>
    <n v="0"/>
    <n v="0"/>
    <n v="1.18"/>
    <n v="1.18"/>
    <n v="0"/>
    <n v="0"/>
    <n v="78209"/>
    <n v="82248"/>
    <n v="0"/>
    <n v="0"/>
    <n v="16817.759999999998"/>
    <n v="0.16020000000000001"/>
    <n v="0.15390000000000001"/>
    <n v="0"/>
    <n v="0"/>
    <n v="0"/>
    <n v="0"/>
    <n v="0"/>
  </r>
  <r>
    <x v="114"/>
    <s v="Kent"/>
    <n v="5016"/>
    <s v="Mill Creek Middle School"/>
    <s v="Yes"/>
    <n v="1623.94"/>
    <n v="0"/>
    <n v="1623.94"/>
    <n v="1.18"/>
    <n v="1.18"/>
    <n v="1623.94"/>
    <n v="4.7640000000000002"/>
    <n v="78209"/>
    <n v="82248"/>
    <n v="439653.46"/>
    <n v="22705.320000000007"/>
    <n v="16817.759999999998"/>
    <n v="0.16020000000000001"/>
    <n v="0.15390000000000001"/>
    <n v="154046.64000000001"/>
    <n v="7705.98"/>
    <n v="1185.95"/>
    <n v="8891.93"/>
    <n v="625297.35000000021"/>
  </r>
  <r>
    <x v="114"/>
    <s v="Kent"/>
    <n v="4581"/>
    <s v="Millennium Elementary School"/>
    <s v="No"/>
    <n v="2117.38"/>
    <n v="0"/>
    <n v="0"/>
    <n v="1.18"/>
    <n v="1.18"/>
    <n v="0"/>
    <n v="0"/>
    <n v="78209"/>
    <n v="82248"/>
    <n v="0"/>
    <n v="0"/>
    <n v="16817.759999999998"/>
    <n v="0.16020000000000001"/>
    <n v="0.15390000000000001"/>
    <n v="0"/>
    <n v="0"/>
    <n v="0"/>
    <n v="0"/>
    <n v="0"/>
  </r>
  <r>
    <x v="114"/>
    <s v="Kent"/>
    <n v="4356"/>
    <s v="Neely O Brien Elementary School"/>
    <s v="No"/>
    <n v="1908.9900000000002"/>
    <n v="0"/>
    <n v="0"/>
    <n v="1.18"/>
    <n v="1.18"/>
    <n v="0"/>
    <n v="0"/>
    <n v="78209"/>
    <n v="82248"/>
    <n v="0"/>
    <n v="0"/>
    <n v="16817.759999999998"/>
    <n v="0.16020000000000001"/>
    <n v="0.15390000000000001"/>
    <n v="0"/>
    <n v="0"/>
    <n v="0"/>
    <n v="0"/>
    <n v="0"/>
  </r>
  <r>
    <x v="114"/>
    <s v="Kent"/>
    <n v="4485"/>
    <s v="Northwood Middle School"/>
    <s v="No"/>
    <n v="425.58"/>
    <n v="0"/>
    <n v="0"/>
    <n v="1.18"/>
    <n v="1.18"/>
    <n v="0"/>
    <n v="0"/>
    <n v="78209"/>
    <n v="82248"/>
    <n v="0"/>
    <n v="0"/>
    <n v="16817.759999999998"/>
    <n v="0.16020000000000001"/>
    <n v="0.15390000000000001"/>
    <n v="0"/>
    <n v="0"/>
    <n v="0"/>
    <n v="0"/>
    <n v="0"/>
  </r>
  <r>
    <x v="114"/>
    <s v="Kent"/>
    <n v="5178"/>
    <s v="Panther Lake Elementary School"/>
    <s v="Yes"/>
    <n v="456.84"/>
    <n v="0"/>
    <n v="456.84"/>
    <n v="1.18"/>
    <n v="1.18"/>
    <n v="456.84"/>
    <n v="1.34"/>
    <n v="78209"/>
    <n v="82248"/>
    <n v="123664.07"/>
    <n v="6386.4699999999866"/>
    <n v="16817.759999999998"/>
    <n v="0.16020000000000001"/>
    <n v="0.15390000000000001"/>
    <n v="43329.66"/>
    <n v="2167.5100000000002"/>
    <n v="333.58"/>
    <n v="2501.09"/>
    <n v="175881.29"/>
  </r>
  <r>
    <x v="114"/>
    <s v="Kent"/>
    <n v="3491"/>
    <s v="Park Orchard Elementary School"/>
    <s v="No"/>
    <n v="759.09"/>
    <n v="0"/>
    <n v="0"/>
    <n v="1.18"/>
    <n v="1.18"/>
    <n v="0"/>
    <n v="0"/>
    <n v="78209"/>
    <n v="82248"/>
    <n v="0"/>
    <n v="0"/>
    <n v="16817.759999999998"/>
    <n v="0.16020000000000001"/>
    <n v="0.15390000000000001"/>
    <n v="0"/>
    <n v="0"/>
    <n v="0"/>
    <n v="0"/>
    <n v="0"/>
  </r>
  <r>
    <x v="114"/>
    <s v="Kent"/>
    <n v="3593"/>
    <s v="Pine Tree Elementary School"/>
    <s v="Yes"/>
    <n v="349.67"/>
    <n v="0"/>
    <n v="349.67"/>
    <n v="1.18"/>
    <n v="1.18"/>
    <n v="349.67"/>
    <n v="1.026"/>
    <n v="78209"/>
    <n v="82248"/>
    <n v="94686.07"/>
    <n v="4889.9399999999878"/>
    <n v="16817.759999999998"/>
    <n v="0.16020000000000001"/>
    <n v="0.15390000000000001"/>
    <n v="33176.29"/>
    <n v="1659.6"/>
    <n v="255.41"/>
    <n v="1915.01"/>
    <n v="134667.31"/>
  </r>
  <r>
    <x v="114"/>
    <s v="Kent"/>
    <n v="4293"/>
    <s v="Ridgewood Elementary School"/>
    <s v="Yes"/>
    <n v="840.58"/>
    <n v="0"/>
    <n v="840.58"/>
    <n v="1.18"/>
    <n v="1.18"/>
    <n v="840.58"/>
    <n v="2.4660000000000002"/>
    <n v="78209"/>
    <n v="82248"/>
    <n v="227578.8"/>
    <n v="11753.010000000009"/>
    <n v="16817.759999999998"/>
    <n v="0.16020000000000001"/>
    <n v="0.15390000000000001"/>
    <n v="79739.509999999995"/>
    <n v="3988.86"/>
    <n v="613.89"/>
    <n v="4602.75"/>
    <n v="323674.07"/>
  </r>
  <r>
    <x v="114"/>
    <s v="Kent"/>
    <n v="5677"/>
    <s v="River Ridge Elementary"/>
    <s v="No"/>
    <n v="352.57"/>
    <n v="0"/>
    <n v="0"/>
    <n v="1.18"/>
    <n v="1.18"/>
    <n v="0"/>
    <n v="0"/>
    <n v="78209"/>
    <n v="82248"/>
    <n v="0"/>
    <n v="0"/>
    <n v="16817.759999999998"/>
    <n v="0.16020000000000001"/>
    <n v="0.15390000000000001"/>
    <n v="0"/>
    <n v="0"/>
    <n v="0"/>
    <n v="0"/>
    <n v="0"/>
  </r>
  <r>
    <x v="114"/>
    <s v="Kent"/>
    <n v="4466"/>
    <s v="Sawyer Woods Elementary School"/>
    <s v="Yes"/>
    <n v="632.28"/>
    <n v="0"/>
    <n v="632.28"/>
    <n v="1.18"/>
    <n v="1.18"/>
    <n v="632.28"/>
    <n v="1.855"/>
    <n v="78209"/>
    <n v="82248"/>
    <n v="171191.67999999999"/>
    <n v="8840.9700000000012"/>
    <n v="16817.759999999998"/>
    <n v="0.16020000000000001"/>
    <n v="0.15390000000000001"/>
    <n v="59982.48"/>
    <n v="3000.54"/>
    <n v="461.78"/>
    <n v="3462.3199999999997"/>
    <n v="243477.45"/>
  </r>
  <r>
    <x v="114"/>
    <s v="Kent"/>
    <n v="3389"/>
    <s v="Scenic Hill Elementary School"/>
    <s v="Yes"/>
    <n v="843.63"/>
    <n v="0"/>
    <n v="843.63"/>
    <n v="1.18"/>
    <n v="1.18"/>
    <n v="843.63"/>
    <n v="2.4750000000000001"/>
    <n v="78209"/>
    <n v="82248"/>
    <n v="228409.38"/>
    <n v="11795.899999999994"/>
    <n v="16817.759999999998"/>
    <n v="0.16020000000000001"/>
    <n v="0.15390000000000001"/>
    <n v="80030.53"/>
    <n v="4003.42"/>
    <n v="616.13"/>
    <n v="4619.55"/>
    <n v="324855.36000000004"/>
  </r>
  <r>
    <x v="114"/>
    <s v="Kent"/>
    <n v="3707"/>
    <s v="Soos Creek Elementary School"/>
    <s v="Yes"/>
    <n v="432.28"/>
    <n v="0"/>
    <n v="432.28"/>
    <n v="1.18"/>
    <n v="1.18"/>
    <n v="432.28"/>
    <n v="1.268"/>
    <n v="78209"/>
    <n v="82248"/>
    <n v="117019.43"/>
    <n v="6043.320000000007"/>
    <n v="16817.759999999998"/>
    <n v="0.16020000000000001"/>
    <n v="0.15390000000000001"/>
    <n v="41001.5"/>
    <n v="2051.0500000000002"/>
    <n v="315.66000000000003"/>
    <n v="2366.71"/>
    <n v="166430.96"/>
  </r>
  <r>
    <x v="114"/>
    <s v="Kent"/>
    <n v="3677"/>
    <s v="Springbrook Elementary School"/>
    <s v="Yes"/>
    <n v="458.47"/>
    <n v="0"/>
    <n v="458.47"/>
    <n v="1.18"/>
    <n v="1.18"/>
    <n v="458.47"/>
    <n v="1.345"/>
    <n v="78209"/>
    <n v="82248"/>
    <n v="124125.5"/>
    <n v="6410.3000000000029"/>
    <n v="16817.759999999998"/>
    <n v="0.16020000000000001"/>
    <n v="0.15390000000000001"/>
    <n v="43491.34"/>
    <n v="2175.6"/>
    <n v="334.82"/>
    <n v="2510.42"/>
    <n v="176537.56000000003"/>
  </r>
  <r>
    <x v="114"/>
    <s v="Kent"/>
    <n v="4420"/>
    <s v="Sunrise Elementary School"/>
    <s v="No"/>
    <n v="885.96"/>
    <n v="0"/>
    <n v="0"/>
    <n v="1.18"/>
    <n v="1.18"/>
    <n v="0"/>
    <n v="0"/>
    <n v="78209"/>
    <n v="82248"/>
    <n v="0"/>
    <n v="0"/>
    <n v="16817.759999999998"/>
    <n v="0.16020000000000001"/>
    <n v="0.15390000000000001"/>
    <n v="0"/>
    <n v="0"/>
    <n v="0"/>
    <n v="0"/>
    <n v="0"/>
  </r>
  <r>
    <x v="114"/>
    <s v="Kent"/>
    <n v="5440"/>
    <s v="The Outreach Program"/>
    <s v="Yes"/>
    <n v="435.67"/>
    <n v="0"/>
    <n v="435.67"/>
    <n v="1.18"/>
    <n v="1.18"/>
    <n v="435.67"/>
    <n v="1.278"/>
    <n v="78209"/>
    <n v="82248"/>
    <n v="117942.3"/>
    <n v="6090.9700000000012"/>
    <n v="16817.759999999998"/>
    <n v="0.16020000000000001"/>
    <n v="0.15390000000000001"/>
    <n v="41324.85"/>
    <n v="2067.2199999999998"/>
    <n v="318.14999999999998"/>
    <n v="2385.37"/>
    <n v="167743.49"/>
  </r>
  <r>
    <x v="115"/>
    <s v="Kettle Falls"/>
    <n v="5180"/>
    <s v="Columbia Virtual Academy - Kettle Falls"/>
    <s v="Yes"/>
    <n v="430.5"/>
    <n v="0"/>
    <n v="430.5"/>
    <n v="1.18"/>
    <n v="1.18"/>
    <n v="430.5"/>
    <n v="1.2629999999999999"/>
    <n v="78209"/>
    <n v="82248"/>
    <n v="116558"/>
    <n v="6019.4799999999959"/>
    <n v="16817.759999999998"/>
    <n v="0.16020000000000001"/>
    <n v="0.15390000000000001"/>
    <n v="40839.82"/>
    <n v="2042.96"/>
    <n v="314.41000000000003"/>
    <n v="2357.37"/>
    <n v="165774.66999999998"/>
  </r>
  <r>
    <x v="115"/>
    <s v="Kettle Falls"/>
    <n v="2385"/>
    <s v="Kettle Falls Elementary School"/>
    <s v="Yes"/>
    <n v="307.39999999999998"/>
    <n v="0"/>
    <n v="307.39999999999998"/>
    <n v="1.18"/>
    <n v="1.18"/>
    <n v="307.39999999999998"/>
    <n v="0.90200000000000002"/>
    <n v="78209"/>
    <n v="82248"/>
    <n v="83242.53"/>
    <n v="4298.9499999999971"/>
    <n v="16817.759999999998"/>
    <n v="0.16020000000000001"/>
    <n v="0.15390000000000001"/>
    <n v="29166.68"/>
    <n v="1459.02"/>
    <n v="224.54"/>
    <n v="1683.56"/>
    <n v="118391.71999999999"/>
  </r>
  <r>
    <x v="115"/>
    <s v="Kettle Falls"/>
    <n v="4206"/>
    <s v="Kettle Falls High School"/>
    <s v="No"/>
    <n v="397.76"/>
    <n v="0"/>
    <n v="0"/>
    <n v="1.18"/>
    <n v="1.18"/>
    <n v="0"/>
    <n v="0"/>
    <n v="78209"/>
    <n v="82248"/>
    <n v="0"/>
    <n v="0"/>
    <n v="16817.759999999998"/>
    <n v="0.16020000000000001"/>
    <n v="0.15390000000000001"/>
    <n v="0"/>
    <n v="0"/>
    <n v="0"/>
    <n v="0"/>
    <n v="0"/>
  </r>
  <r>
    <x v="115"/>
    <s v="Kettle Falls"/>
    <n v="3198"/>
    <s v="Kettle Falls Middle School"/>
    <s v="Yes"/>
    <n v="631"/>
    <n v="0"/>
    <n v="631"/>
    <n v="1.18"/>
    <n v="1.18"/>
    <n v="631"/>
    <n v="1.851"/>
    <n v="78209"/>
    <n v="82248"/>
    <n v="170822.53"/>
    <n v="8821.9100000000035"/>
    <n v="16817.759999999998"/>
    <n v="0.16020000000000001"/>
    <n v="0.15390000000000001"/>
    <n v="59853.14"/>
    <n v="2994.07"/>
    <n v="460.79"/>
    <n v="3454.86"/>
    <n v="242952.43999999997"/>
  </r>
  <r>
    <x v="116"/>
    <s v="Kiona Benton"/>
    <n v="5719"/>
    <s v="Kiona-Benton City Elementary"/>
    <s v="No"/>
    <n v="299.79000000000002"/>
    <n v="0"/>
    <n v="0"/>
    <n v="1.18"/>
    <n v="1.18"/>
    <n v="0"/>
    <n v="0"/>
    <n v="78209"/>
    <n v="82248"/>
    <n v="0"/>
    <n v="0"/>
    <n v="16817.759999999998"/>
    <n v="0.16020000000000001"/>
    <n v="0.15390000000000001"/>
    <n v="0"/>
    <n v="0"/>
    <n v="0"/>
    <n v="0"/>
    <n v="0"/>
  </r>
  <r>
    <x v="116"/>
    <s v="Kiona Benton"/>
    <n v="2904"/>
    <s v="Kiona-Benton City High School"/>
    <s v="Yes"/>
    <n v="486.9"/>
    <n v="0"/>
    <n v="486.9"/>
    <n v="1.18"/>
    <n v="1.18"/>
    <n v="486.9"/>
    <n v="1.4279999999999999"/>
    <n v="78209"/>
    <n v="82248"/>
    <n v="131785.29"/>
    <n v="6805.8800000000047"/>
    <n v="16817.759999999998"/>
    <n v="0.16020000000000001"/>
    <n v="0.15390000000000001"/>
    <n v="46175.19"/>
    <n v="2309.85"/>
    <n v="355.49"/>
    <n v="2665.34"/>
    <n v="187431.7"/>
  </r>
  <r>
    <x v="116"/>
    <s v="Kiona Benton"/>
    <n v="3961"/>
    <s v="Kiona-Benton City Middle School"/>
    <s v="No"/>
    <n v="252.49"/>
    <n v="0"/>
    <n v="0"/>
    <n v="1.18"/>
    <n v="1.18"/>
    <n v="0"/>
    <n v="0"/>
    <n v="78209"/>
    <n v="82248"/>
    <n v="0"/>
    <n v="0"/>
    <n v="16817.759999999998"/>
    <n v="0.16020000000000001"/>
    <n v="0.15390000000000001"/>
    <n v="0"/>
    <n v="0"/>
    <n v="0"/>
    <n v="0"/>
    <n v="0"/>
  </r>
  <r>
    <x v="117"/>
    <s v="Kittitas"/>
    <n v="2569"/>
    <s v="Kittitas Elementary School"/>
    <s v="Yes"/>
    <n v="362.7"/>
    <n v="0"/>
    <n v="362.7"/>
    <n v="1.18"/>
    <n v="1.18"/>
    <n v="362.7"/>
    <n v="1.0640000000000001"/>
    <n v="78209"/>
    <n v="82248"/>
    <n v="98192.960000000006"/>
    <n v="5071.0499999999884"/>
    <n v="16817.759999999998"/>
    <n v="0.16020000000000001"/>
    <n v="0.15390000000000001"/>
    <n v="34405.040000000001"/>
    <n v="1721.07"/>
    <n v="264.87"/>
    <n v="1985.94"/>
    <n v="139654.99"/>
  </r>
  <r>
    <x v="117"/>
    <s v="Kittitas"/>
    <n v="2766"/>
    <s v="Kittitas High School"/>
    <s v="No"/>
    <n v="539.11"/>
    <n v="0"/>
    <n v="0"/>
    <n v="1.18"/>
    <n v="1.18"/>
    <n v="0"/>
    <n v="0"/>
    <n v="78209"/>
    <n v="82248"/>
    <n v="0"/>
    <n v="0"/>
    <n v="16817.759999999998"/>
    <n v="0.16020000000000001"/>
    <n v="0.15390000000000001"/>
    <n v="0"/>
    <n v="0"/>
    <n v="0"/>
    <n v="0"/>
    <n v="0"/>
  </r>
  <r>
    <x v="117"/>
    <s v="Kittitas"/>
    <n v="5781"/>
    <s v="Washington Virtual Schools"/>
    <s v="Yes"/>
    <n v="84.3"/>
    <n v="0"/>
    <n v="84.3"/>
    <n v="1.18"/>
    <n v="1.18"/>
    <n v="84.3"/>
    <n v="0.247"/>
    <n v="78209"/>
    <n v="82248"/>
    <n v="22794.799999999999"/>
    <n v="1177.2000000000007"/>
    <n v="16817.759999999998"/>
    <n v="0.16020000000000001"/>
    <n v="0.15390000000000001"/>
    <n v="7986.88"/>
    <n v="399.53"/>
    <n v="61.49"/>
    <n v="461.02"/>
    <n v="32419.9"/>
  </r>
  <r>
    <x v="118"/>
    <s v="Klickitat"/>
    <n v="3494"/>
    <s v="Klickitat Elem &amp; High"/>
    <s v="No"/>
    <n v="443.73"/>
    <n v="0"/>
    <n v="0"/>
    <n v="1"/>
    <n v="1"/>
    <n v="0"/>
    <n v="0"/>
    <n v="78209"/>
    <n v="82248"/>
    <n v="0"/>
    <n v="0"/>
    <n v="16817.759999999998"/>
    <n v="0.16020000000000001"/>
    <n v="0.15390000000000001"/>
    <n v="0"/>
    <n v="0"/>
    <n v="0"/>
    <n v="0"/>
    <n v="0"/>
  </r>
  <r>
    <x v="119"/>
    <s v="La Conner"/>
    <n v="2522"/>
    <s v="La Conner Elementary"/>
    <s v="No"/>
    <n v="0"/>
    <n v="0"/>
    <n v="0"/>
    <n v="1"/>
    <n v="1"/>
    <n v="0"/>
    <n v="0"/>
    <n v="78209"/>
    <n v="82248"/>
    <n v="0"/>
    <n v="0"/>
    <n v="16817.759999999998"/>
    <n v="0.16020000000000001"/>
    <n v="0.15390000000000001"/>
    <n v="0"/>
    <n v="0"/>
    <n v="0"/>
    <n v="0"/>
    <n v="0"/>
  </r>
  <r>
    <x v="119"/>
    <s v="La Conner"/>
    <n v="2276"/>
    <s v="La Conner High School"/>
    <s v="Yes"/>
    <n v="228.93"/>
    <n v="0"/>
    <n v="228.93"/>
    <n v="1"/>
    <n v="1"/>
    <n v="228.93"/>
    <n v="0.67200000000000004"/>
    <n v="78209"/>
    <n v="82248"/>
    <n v="52556.45"/>
    <n v="2714.2100000000064"/>
    <n v="16817.759999999998"/>
    <n v="0.16020000000000001"/>
    <n v="0.15390000000000001"/>
    <n v="20138.79"/>
    <n v="921.18"/>
    <n v="141.77000000000001"/>
    <n v="1062.95"/>
    <n v="76472.399999999994"/>
  </r>
  <r>
    <x v="119"/>
    <s v="La Conner"/>
    <n v="3900"/>
    <s v="La Conner Middle"/>
    <s v="Yes"/>
    <n v="216.77"/>
    <n v="0"/>
    <n v="216.77"/>
    <n v="1"/>
    <n v="1"/>
    <n v="216.77"/>
    <n v="0.63600000000000001"/>
    <n v="78209"/>
    <n v="82248"/>
    <n v="49740.92"/>
    <n v="2568.8100000000049"/>
    <n v="16817.759999999998"/>
    <n v="0.16020000000000001"/>
    <n v="0.15390000000000001"/>
    <n v="19059.93"/>
    <n v="871.83"/>
    <n v="134.16999999999999"/>
    <n v="1006"/>
    <n v="72375.66"/>
  </r>
  <r>
    <x v="120"/>
    <s v="Lacenter"/>
    <n v="5326"/>
    <s v="La Center Academy"/>
    <s v="Yes"/>
    <n v="196.38"/>
    <n v="0"/>
    <n v="196.38"/>
    <n v="1"/>
    <n v="1"/>
    <n v="196.38"/>
    <n v="0.57599999999999996"/>
    <n v="78209"/>
    <n v="82248"/>
    <n v="45048.38"/>
    <n v="2326.4700000000012"/>
    <n v="16817.759999999998"/>
    <n v="0.16020000000000001"/>
    <n v="0.15390000000000001"/>
    <n v="17261.82"/>
    <n v="789.58"/>
    <n v="121.52"/>
    <n v="911.1"/>
    <n v="65547.77"/>
  </r>
  <r>
    <x v="120"/>
    <s v="Lacenter"/>
    <n v="2558"/>
    <s v="La Center Elementary"/>
    <s v="Yes"/>
    <n v="555.6"/>
    <n v="0"/>
    <n v="555.6"/>
    <n v="1"/>
    <n v="1.04"/>
    <n v="555.6"/>
    <n v="1.63"/>
    <n v="78209"/>
    <n v="82248"/>
    <n v="127480.67"/>
    <n v="11946.14"/>
    <n v="16817.759999999998"/>
    <n v="0.16020000000000001"/>
    <n v="0.15390000000000001"/>
    <n v="49673.86"/>
    <n v="2323.7800000000002"/>
    <n v="357.63"/>
    <n v="2681.4100000000003"/>
    <n v="191782.08"/>
  </r>
  <r>
    <x v="120"/>
    <s v="Lacenter"/>
    <n v="4431"/>
    <s v="La Center High School"/>
    <s v="Yes"/>
    <n v="403.08"/>
    <n v="0"/>
    <n v="403.08"/>
    <n v="1"/>
    <n v="1.04"/>
    <n v="403.08"/>
    <n v="1.1819999999999999"/>
    <n v="78209"/>
    <n v="82248"/>
    <n v="92443.04"/>
    <n v="8662.7800000000134"/>
    <n v="16817.759999999998"/>
    <n v="0.16020000000000001"/>
    <n v="0.15390000000000001"/>
    <n v="36021.17"/>
    <n v="1685.1"/>
    <n v="259.33999999999997"/>
    <n v="1944.4399999999998"/>
    <n v="139071.43"/>
  </r>
  <r>
    <x v="120"/>
    <s v="Lacenter"/>
    <n v="3371"/>
    <s v="La Center Middle School"/>
    <s v="Yes"/>
    <n v="316.69"/>
    <n v="0"/>
    <n v="316.69"/>
    <n v="1"/>
    <n v="1.04"/>
    <n v="316.69"/>
    <n v="0.92900000000000005"/>
    <n v="78209"/>
    <n v="82248"/>
    <n v="72656.160000000003"/>
    <n v="6808.5699999999924"/>
    <n v="16817.759999999998"/>
    <n v="0.16020000000000001"/>
    <n v="0.15390000000000001"/>
    <n v="28311.05"/>
    <n v="1324.41"/>
    <n v="203.83"/>
    <n v="1528.24"/>
    <n v="109304.02"/>
  </r>
  <r>
    <x v="121"/>
    <s v="Lacrosse Joint"/>
    <n v="2087"/>
    <s v="Lacrosse Elementary School"/>
    <s v="No"/>
    <n v="253.6"/>
    <n v="0"/>
    <n v="0"/>
    <n v="1"/>
    <n v="1"/>
    <n v="0"/>
    <n v="0"/>
    <n v="78209"/>
    <n v="82248"/>
    <n v="0"/>
    <n v="0"/>
    <n v="16817.759999999998"/>
    <n v="0.16020000000000001"/>
    <n v="0.15390000000000001"/>
    <n v="0"/>
    <n v="0"/>
    <n v="0"/>
    <n v="0"/>
    <n v="0"/>
  </r>
  <r>
    <x v="121"/>
    <s v="Lacrosse Joint"/>
    <n v="2088"/>
    <s v="Lacrosse High School"/>
    <s v="Yes"/>
    <n v="308.24999999999994"/>
    <n v="0"/>
    <n v="308.24999999999994"/>
    <n v="1"/>
    <n v="1"/>
    <n v="308.24999999999994"/>
    <n v="0.90400000000000003"/>
    <n v="78209"/>
    <n v="82248"/>
    <n v="70700.94"/>
    <n v="3651.25"/>
    <n v="16817.759999999998"/>
    <n v="0.16020000000000001"/>
    <n v="0.15390000000000001"/>
    <n v="27091.47"/>
    <n v="1239.2"/>
    <n v="190.71"/>
    <n v="1429.91"/>
    <n v="102873.57"/>
  </r>
  <r>
    <x v="122"/>
    <s v="Lake Chelan"/>
    <n v="4260"/>
    <s v="Chelan High School"/>
    <s v="No"/>
    <n v="72.67"/>
    <n v="0"/>
    <n v="0"/>
    <n v="1"/>
    <n v="1.04"/>
    <n v="0"/>
    <n v="0"/>
    <n v="78209"/>
    <n v="82248"/>
    <n v="0"/>
    <n v="0"/>
    <n v="16817.759999999998"/>
    <n v="0.16020000000000001"/>
    <n v="0.15390000000000001"/>
    <n v="0"/>
    <n v="0"/>
    <n v="0"/>
    <n v="0"/>
    <n v="0"/>
  </r>
  <r>
    <x v="122"/>
    <s v="Lake Chelan"/>
    <n v="2317"/>
    <s v="Chelan Middle School"/>
    <s v="Yes"/>
    <n v="184.4"/>
    <n v="0"/>
    <n v="184.4"/>
    <n v="1.1200000000000001"/>
    <n v="1.1200000000000001"/>
    <n v="184.4"/>
    <n v="0.54100000000000004"/>
    <n v="78209"/>
    <n v="82248"/>
    <n v="47388.4"/>
    <n v="2447.3099999999977"/>
    <n v="16817.759999999998"/>
    <n v="0.16020000000000001"/>
    <n v="0.15390000000000001"/>
    <n v="17066.669999999998"/>
    <n v="830.6"/>
    <n v="127.83"/>
    <n v="958.43000000000006"/>
    <n v="67860.81"/>
  </r>
  <r>
    <x v="122"/>
    <s v="Lake Chelan"/>
    <n v="1940"/>
    <s v="Chelan School of Innovation"/>
    <s v="Yes"/>
    <n v="160.69999999999999"/>
    <n v="0"/>
    <n v="160.69999999999999"/>
    <n v="1.1200000000000001"/>
    <n v="1.1200000000000001"/>
    <n v="160.69999999999999"/>
    <n v="0.47099999999999997"/>
    <n v="78209"/>
    <n v="82248"/>
    <n v="41256.81"/>
    <n v="2130.6500000000015"/>
    <n v="16817.759999999998"/>
    <n v="0.16020000000000001"/>
    <n v="0.15390000000000001"/>
    <n v="14858.41"/>
    <n v="723.12"/>
    <n v="111.29"/>
    <n v="834.41"/>
    <n v="59080.280000000006"/>
  </r>
  <r>
    <x v="122"/>
    <s v="Lake Chelan"/>
    <n v="3861"/>
    <s v="Holden Village Community School"/>
    <s v="Yes"/>
    <n v="119.59"/>
    <n v="0"/>
    <n v="119.59"/>
    <n v="1.1200000000000001"/>
    <n v="1.1200000000000001"/>
    <n v="119.59"/>
    <n v="0.35099999999999998"/>
    <n v="78209"/>
    <n v="82248"/>
    <n v="30745.52"/>
    <n v="1587.8100000000013"/>
    <n v="16817.759999999998"/>
    <n v="0.16020000000000001"/>
    <n v="0.15390000000000001"/>
    <n v="11072.83"/>
    <n v="538.89"/>
    <n v="82.94"/>
    <n v="621.82999999999993"/>
    <n v="44027.990000000005"/>
  </r>
  <r>
    <x v="122"/>
    <s v="Lake Chelan"/>
    <n v="2689"/>
    <s v="Morgen Owings Elementary School"/>
    <s v="No"/>
    <n v="45.13"/>
    <n v="0"/>
    <n v="0"/>
    <n v="1.06"/>
    <n v="1.1000000000000001"/>
    <n v="0"/>
    <n v="0"/>
    <n v="78209"/>
    <n v="82248"/>
    <n v="0"/>
    <n v="0"/>
    <n v="16817.759999999998"/>
    <n v="0.16020000000000001"/>
    <n v="0.15390000000000001"/>
    <n v="0"/>
    <n v="0"/>
    <n v="0"/>
    <n v="0"/>
    <n v="0"/>
  </r>
  <r>
    <x v="123"/>
    <s v="Lake Quinault"/>
    <n v="2921"/>
    <s v="Lake Quinault School"/>
    <s v="No"/>
    <n v="793.48"/>
    <n v="0"/>
    <n v="0"/>
    <n v="1.06"/>
    <n v="1.1000000000000001"/>
    <n v="0"/>
    <n v="0"/>
    <n v="78209"/>
    <n v="82248"/>
    <n v="0"/>
    <n v="0"/>
    <n v="16817.759999999998"/>
    <n v="0.16020000000000001"/>
    <n v="0.15390000000000001"/>
    <n v="0"/>
    <n v="0"/>
    <n v="0"/>
    <n v="0"/>
    <n v="0"/>
  </r>
  <r>
    <x v="124"/>
    <s v="Lake Stevens"/>
    <n v="5099"/>
    <s v="Cavelero Mid High School"/>
    <s v="No"/>
    <n v="550.9"/>
    <n v="0"/>
    <n v="0"/>
    <n v="1.06"/>
    <n v="1.1000000000000001"/>
    <n v="0"/>
    <n v="0"/>
    <n v="78209"/>
    <n v="82248"/>
    <n v="0"/>
    <n v="0"/>
    <n v="16817.759999999998"/>
    <n v="0.16020000000000001"/>
    <n v="0.15390000000000001"/>
    <n v="0"/>
    <n v="0"/>
    <n v="0"/>
    <n v="0"/>
    <n v="0"/>
  </r>
  <r>
    <x v="124"/>
    <s v="Lake Stevens"/>
    <n v="4391"/>
    <s v="Glenwood Elementary"/>
    <s v="No"/>
    <n v="426.78"/>
    <n v="0"/>
    <n v="0"/>
    <n v="1.06"/>
    <n v="1.1000000000000001"/>
    <n v="0"/>
    <n v="0"/>
    <n v="78209"/>
    <n v="82248"/>
    <n v="0"/>
    <n v="0"/>
    <n v="16817.759999999998"/>
    <n v="0.16020000000000001"/>
    <n v="0.15390000000000001"/>
    <n v="0"/>
    <n v="0"/>
    <n v="0"/>
    <n v="0"/>
    <n v="0"/>
  </r>
  <r>
    <x v="124"/>
    <s v="Lake Stevens"/>
    <n v="4534"/>
    <s v="Highland Elementary"/>
    <s v="Yes"/>
    <n v="37.28"/>
    <n v="0"/>
    <n v="37.28"/>
    <n v="1"/>
    <n v="1"/>
    <n v="37.28"/>
    <n v="0.109"/>
    <n v="78209"/>
    <n v="82248"/>
    <n v="8524.7800000000007"/>
    <n v="440.25"/>
    <n v="16817.759999999998"/>
    <n v="0.16020000000000001"/>
    <n v="0.15390000000000001"/>
    <n v="3266.56"/>
    <n v="149.41999999999999"/>
    <n v="23"/>
    <n v="172.42"/>
    <n v="12404.01"/>
  </r>
  <r>
    <x v="124"/>
    <s v="Lake Stevens"/>
    <n v="2885"/>
    <s v="Hillcrest Elementary School"/>
    <s v="No"/>
    <n v="35.08"/>
    <n v="0"/>
    <n v="0"/>
    <n v="1"/>
    <n v="1"/>
    <n v="0"/>
    <n v="0"/>
    <n v="78209"/>
    <n v="82248"/>
    <n v="0"/>
    <n v="0"/>
    <n v="16817.759999999998"/>
    <n v="0.16020000000000001"/>
    <n v="0.15390000000000001"/>
    <n v="0"/>
    <n v="0"/>
    <n v="0"/>
    <n v="0"/>
    <n v="0"/>
  </r>
  <r>
    <x v="124"/>
    <s v="Lake Stevens"/>
    <n v="1753"/>
    <s v="Homelink"/>
    <s v="Yes"/>
    <n v="445.12"/>
    <n v="0"/>
    <n v="445.12"/>
    <n v="1"/>
    <n v="1"/>
    <n v="445.12"/>
    <n v="1.306"/>
    <n v="78209"/>
    <n v="82248"/>
    <n v="102140.95"/>
    <n v="5274.9400000000023"/>
    <n v="16817.759999999998"/>
    <n v="0.16020000000000001"/>
    <n v="0.15390000000000001"/>
    <n v="39138.79"/>
    <n v="1790.26"/>
    <n v="275.52"/>
    <n v="2065.7799999999997"/>
    <n v="148620.46"/>
  </r>
  <r>
    <x v="124"/>
    <s v="Lake Stevens"/>
    <n v="3408"/>
    <s v="Lake Stevens Middle School"/>
    <s v="Yes"/>
    <n v="270.38"/>
    <n v="0"/>
    <n v="270.38"/>
    <n v="1"/>
    <n v="1"/>
    <n v="270.38"/>
    <n v="0.79300000000000004"/>
    <n v="78209"/>
    <n v="82248"/>
    <n v="62019.74"/>
    <n v="3202.9200000000055"/>
    <n v="16817.759999999998"/>
    <n v="0.16020000000000001"/>
    <n v="0.15390000000000001"/>
    <n v="23764.98"/>
    <n v="1087.04"/>
    <n v="167.3"/>
    <n v="1254.3399999999999"/>
    <n v="90241.98000000001"/>
  </r>
  <r>
    <x v="124"/>
    <s v="Lake Stevens"/>
    <n v="2426"/>
    <s v="Lake Stevens Sr High School"/>
    <s v="Yes"/>
    <n v="53.45"/>
    <n v="0"/>
    <n v="53.45"/>
    <n v="1"/>
    <n v="1"/>
    <n v="53.45"/>
    <n v="0.157"/>
    <n v="78209"/>
    <n v="82248"/>
    <n v="12278.81"/>
    <n v="634.13000000000102"/>
    <n v="16817.759999999998"/>
    <n v="0.16020000000000001"/>
    <n v="0.15390000000000001"/>
    <n v="4705.05"/>
    <n v="215.22"/>
    <n v="33.119999999999997"/>
    <n v="248.34"/>
    <n v="17866.330000000002"/>
  </r>
  <r>
    <x v="124"/>
    <s v="Lake Stevens"/>
    <n v="5742"/>
    <s v="LSSD Open Doors"/>
    <s v="No"/>
    <n v="0.9"/>
    <n v="0"/>
    <n v="0"/>
    <n v="1"/>
    <n v="1"/>
    <n v="0"/>
    <n v="0"/>
    <n v="78209"/>
    <n v="82248"/>
    <n v="0"/>
    <n v="0"/>
    <n v="16817.759999999998"/>
    <n v="0.16020000000000001"/>
    <n v="0.15390000000000001"/>
    <n v="0"/>
    <n v="0"/>
    <n v="0"/>
    <n v="0"/>
    <n v="0"/>
  </r>
  <r>
    <x v="124"/>
    <s v="Lake Stevens"/>
    <n v="2884"/>
    <s v="Mt. Pilchuck Elementary School"/>
    <s v="Yes"/>
    <n v="450.16"/>
    <n v="0"/>
    <n v="450.16"/>
    <n v="1"/>
    <n v="1"/>
    <n v="450.16"/>
    <n v="1.32"/>
    <n v="78209"/>
    <n v="82248"/>
    <n v="103235.88"/>
    <n v="5331.4799999999959"/>
    <n v="16817.759999999998"/>
    <n v="0.16020000000000001"/>
    <n v="0.15390000000000001"/>
    <n v="39558.35"/>
    <n v="1809.46"/>
    <n v="278.48"/>
    <n v="2087.94"/>
    <n v="150213.65000000002"/>
  </r>
  <r>
    <x v="124"/>
    <s v="Lake Stevens"/>
    <n v="4139"/>
    <s v="North Lake Middle School"/>
    <s v="No"/>
    <n v="1526.03"/>
    <n v="0"/>
    <n v="0"/>
    <n v="1.18"/>
    <n v="1.18"/>
    <n v="0"/>
    <n v="0"/>
    <n v="78209"/>
    <n v="82248"/>
    <n v="0"/>
    <n v="0"/>
    <n v="16817.759999999998"/>
    <n v="0.16020000000000001"/>
    <n v="0.15390000000000001"/>
    <n v="0"/>
    <n v="0"/>
    <n v="0"/>
    <n v="0"/>
    <n v="0"/>
  </r>
  <r>
    <x v="124"/>
    <s v="Lake Stevens"/>
    <n v="4392"/>
    <s v="Skyline Elementary"/>
    <s v="No"/>
    <n v="634.49"/>
    <n v="0"/>
    <n v="0"/>
    <n v="1.18"/>
    <n v="1.18"/>
    <n v="0"/>
    <n v="0"/>
    <n v="78209"/>
    <n v="82248"/>
    <n v="0"/>
    <n v="0"/>
    <n v="16817.759999999998"/>
    <n v="0.16020000000000001"/>
    <n v="0.15390000000000001"/>
    <n v="0"/>
    <n v="0"/>
    <n v="0"/>
    <n v="0"/>
    <n v="0"/>
  </r>
  <r>
    <x v="124"/>
    <s v="Lake Stevens"/>
    <n v="5477"/>
    <s v="Stevens Creek Elementary"/>
    <s v="No"/>
    <n v="572.65"/>
    <n v="0"/>
    <n v="0"/>
    <n v="1.18"/>
    <n v="1.18"/>
    <n v="0"/>
    <n v="0"/>
    <n v="78209"/>
    <n v="82248"/>
    <n v="0"/>
    <n v="0"/>
    <n v="16817.759999999998"/>
    <n v="0.16020000000000001"/>
    <n v="0.15390000000000001"/>
    <n v="0"/>
    <n v="0"/>
    <n v="0"/>
    <n v="0"/>
    <n v="0"/>
  </r>
  <r>
    <x v="124"/>
    <s v="Lake Stevens"/>
    <n v="3753"/>
    <s v="Sunnycrest Elementary School"/>
    <s v="No"/>
    <n v="864.82"/>
    <n v="0"/>
    <n v="0"/>
    <n v="1.18"/>
    <n v="1.18"/>
    <n v="0"/>
    <n v="0"/>
    <n v="78209"/>
    <n v="82248"/>
    <n v="0"/>
    <n v="0"/>
    <n v="16817.759999999998"/>
    <n v="0.16020000000000001"/>
    <n v="0.15390000000000001"/>
    <n v="0"/>
    <n v="0"/>
    <n v="0"/>
    <n v="0"/>
    <n v="0"/>
  </r>
  <r>
    <x v="125"/>
    <s v="Lake Washington"/>
    <n v="4256"/>
    <s v="Alcott Elementary"/>
    <s v="No"/>
    <n v="50.11"/>
    <n v="0"/>
    <n v="0"/>
    <n v="1.18"/>
    <n v="1.18"/>
    <n v="0"/>
    <n v="0"/>
    <n v="78209"/>
    <n v="82248"/>
    <n v="0"/>
    <n v="0"/>
    <n v="16817.759999999998"/>
    <n v="0.16020000000000001"/>
    <n v="0.15390000000000001"/>
    <n v="0"/>
    <n v="0"/>
    <n v="0"/>
    <n v="0"/>
    <n v="0"/>
  </r>
  <r>
    <x v="125"/>
    <s v="Lake Washington"/>
    <n v="3548"/>
    <s v="Audubon Elementary"/>
    <s v="No"/>
    <n v="667.43"/>
    <n v="0"/>
    <n v="0"/>
    <n v="1.18"/>
    <n v="1.18"/>
    <n v="0"/>
    <n v="0"/>
    <n v="78209"/>
    <n v="82248"/>
    <n v="0"/>
    <n v="0"/>
    <n v="16817.759999999998"/>
    <n v="0.16020000000000001"/>
    <n v="0.15390000000000001"/>
    <n v="0"/>
    <n v="0"/>
    <n v="0"/>
    <n v="0"/>
    <n v="0"/>
  </r>
  <r>
    <x v="125"/>
    <s v="Lake Washington"/>
    <n v="3592"/>
    <s v="Bell Elementary"/>
    <s v="No"/>
    <n v="2113.3000000000002"/>
    <n v="0"/>
    <n v="0"/>
    <n v="1.18"/>
    <n v="1.18"/>
    <n v="0"/>
    <n v="0"/>
    <n v="78209"/>
    <n v="82248"/>
    <n v="0"/>
    <n v="0"/>
    <n v="16817.759999999998"/>
    <n v="0.16020000000000001"/>
    <n v="0.15390000000000001"/>
    <n v="0"/>
    <n v="0"/>
    <n v="0"/>
    <n v="0"/>
    <n v="0"/>
  </r>
  <r>
    <x v="125"/>
    <s v="Lake Washington"/>
    <n v="4532"/>
    <s v="Blackwell Elementary"/>
    <s v="No"/>
    <n v="19.62"/>
    <n v="0"/>
    <n v="0"/>
    <n v="1.18"/>
    <n v="1.18"/>
    <n v="0"/>
    <n v="0"/>
    <n v="78209"/>
    <n v="82248"/>
    <n v="0"/>
    <n v="0"/>
    <n v="16817.759999999998"/>
    <n v="0.16020000000000001"/>
    <n v="0.15390000000000001"/>
    <n v="0"/>
    <n v="0"/>
    <n v="0"/>
    <n v="0"/>
    <n v="0"/>
  </r>
  <r>
    <x v="125"/>
    <s v="Lake Washington"/>
    <n v="5139"/>
    <s v="Carson Elementary"/>
    <s v="No"/>
    <n v="525.74"/>
    <n v="0"/>
    <n v="0"/>
    <n v="1.18"/>
    <n v="1.18"/>
    <n v="0"/>
    <n v="0"/>
    <n v="78209"/>
    <n v="82248"/>
    <n v="0"/>
    <n v="0"/>
    <n v="16817.759999999998"/>
    <n v="0.16020000000000001"/>
    <n v="0.15390000000000001"/>
    <n v="0"/>
    <n v="0"/>
    <n v="0"/>
    <n v="0"/>
    <n v="0"/>
  </r>
  <r>
    <x v="125"/>
    <s v="Lake Washington"/>
    <n v="5511"/>
    <s v="Clara Barton Elementary School"/>
    <s v="No"/>
    <n v="856.99"/>
    <n v="0"/>
    <n v="0"/>
    <n v="1.18"/>
    <n v="1.18"/>
    <n v="0"/>
    <n v="0"/>
    <n v="78209"/>
    <n v="82248"/>
    <n v="0"/>
    <n v="0"/>
    <n v="16817.759999999998"/>
    <n v="0.16020000000000001"/>
    <n v="0.15390000000000001"/>
    <n v="0"/>
    <n v="0"/>
    <n v="0"/>
    <n v="0"/>
    <n v="0"/>
  </r>
  <r>
    <x v="125"/>
    <s v="Lake Washington"/>
    <n v="3856"/>
    <s v="Community School"/>
    <s v="No"/>
    <n v="552.11"/>
    <n v="0"/>
    <n v="0"/>
    <n v="1.18"/>
    <n v="1.18"/>
    <n v="0"/>
    <n v="0"/>
    <n v="78209"/>
    <n v="82248"/>
    <n v="0"/>
    <n v="0"/>
    <n v="16817.759999999998"/>
    <n v="0.16020000000000001"/>
    <n v="0.15390000000000001"/>
    <n v="0"/>
    <n v="0"/>
    <n v="0"/>
    <n v="0"/>
    <n v="0"/>
  </r>
  <r>
    <x v="125"/>
    <s v="Lake Washington"/>
    <n v="4018"/>
    <s v="Dickinson Elementary"/>
    <s v="No"/>
    <n v="723.34"/>
    <n v="0"/>
    <n v="0"/>
    <n v="1.18"/>
    <n v="1.18"/>
    <n v="0"/>
    <n v="0"/>
    <n v="78209"/>
    <n v="82248"/>
    <n v="0"/>
    <n v="0"/>
    <n v="16817.759999999998"/>
    <n v="0.16020000000000001"/>
    <n v="0.15390000000000001"/>
    <n v="0"/>
    <n v="0"/>
    <n v="0"/>
    <n v="0"/>
    <n v="0"/>
  </r>
  <r>
    <x v="125"/>
    <s v="Lake Washington"/>
    <n v="1658"/>
    <s v="Discovery School"/>
    <s v="No"/>
    <n v="758.47"/>
    <n v="0"/>
    <n v="0"/>
    <n v="1.18"/>
    <n v="1.18"/>
    <n v="0"/>
    <n v="0"/>
    <n v="78209"/>
    <n v="82248"/>
    <n v="0"/>
    <n v="0"/>
    <n v="16817.759999999998"/>
    <n v="0.16020000000000001"/>
    <n v="0.15390000000000001"/>
    <n v="0"/>
    <n v="0"/>
    <n v="0"/>
    <n v="0"/>
    <n v="0"/>
  </r>
  <r>
    <x v="125"/>
    <s v="Lake Washington"/>
    <n v="4439"/>
    <s v="Eastlake High School"/>
    <s v="No"/>
    <n v="611.85"/>
    <n v="0"/>
    <n v="0"/>
    <n v="1.18"/>
    <n v="1.18"/>
    <n v="0"/>
    <n v="0"/>
    <n v="78209"/>
    <n v="82248"/>
    <n v="0"/>
    <n v="0"/>
    <n v="16817.759999999998"/>
    <n v="0.16020000000000001"/>
    <n v="0.15390000000000001"/>
    <n v="0"/>
    <n v="0"/>
    <n v="0"/>
    <n v="0"/>
    <n v="0"/>
  </r>
  <r>
    <x v="125"/>
    <s v="Lake Washington"/>
    <n v="4424"/>
    <s v="Einstein Elementary"/>
    <s v="No"/>
    <n v="405.21"/>
    <n v="0"/>
    <n v="0"/>
    <n v="1.18"/>
    <n v="1.18"/>
    <n v="0"/>
    <n v="0"/>
    <n v="78209"/>
    <n v="82248"/>
    <n v="0"/>
    <n v="0"/>
    <n v="16817.759999999998"/>
    <n v="0.16020000000000001"/>
    <n v="0.15390000000000001"/>
    <n v="0"/>
    <n v="0"/>
    <n v="0"/>
    <n v="0"/>
    <n v="0"/>
  </r>
  <r>
    <x v="125"/>
    <s v="Lake Washington"/>
    <n v="5512"/>
    <s v="Ella Baker Elementary School"/>
    <s v="No"/>
    <n v="431.39"/>
    <n v="0"/>
    <n v="0"/>
    <n v="1.18"/>
    <n v="1.18"/>
    <n v="0"/>
    <n v="0"/>
    <n v="78209"/>
    <n v="82248"/>
    <n v="0"/>
    <n v="0"/>
    <n v="16817.759999999998"/>
    <n v="0.16020000000000001"/>
    <n v="0.15390000000000001"/>
    <n v="0"/>
    <n v="0"/>
    <n v="0"/>
    <n v="0"/>
    <n v="0"/>
  </r>
  <r>
    <x v="125"/>
    <s v="Lake Washington"/>
    <n v="3855"/>
    <s v="Emerson High School"/>
    <s v="No"/>
    <n v="419.57"/>
    <n v="0"/>
    <n v="0"/>
    <n v="1.18"/>
    <n v="1.18"/>
    <n v="0"/>
    <n v="0"/>
    <n v="78209"/>
    <n v="82248"/>
    <n v="0"/>
    <n v="0"/>
    <n v="16817.759999999998"/>
    <n v="0.16020000000000001"/>
    <n v="0.15390000000000001"/>
    <n v="0"/>
    <n v="0"/>
    <n v="0"/>
    <n v="0"/>
    <n v="0"/>
  </r>
  <r>
    <x v="125"/>
    <s v="Lake Washington"/>
    <n v="1688"/>
    <s v="Emerson K-12"/>
    <s v="No"/>
    <n v="440.01"/>
    <n v="0"/>
    <n v="0"/>
    <n v="1.18"/>
    <n v="1.18"/>
    <n v="0"/>
    <n v="0"/>
    <n v="78209"/>
    <n v="82248"/>
    <n v="0"/>
    <n v="0"/>
    <n v="16817.759999999998"/>
    <n v="0.16020000000000001"/>
    <n v="0.15390000000000001"/>
    <n v="0"/>
    <n v="0"/>
    <n v="0"/>
    <n v="0"/>
    <n v="0"/>
  </r>
  <r>
    <x v="125"/>
    <s v="Lake Washington"/>
    <n v="1800"/>
    <s v="Environmental &amp; Adventure School"/>
    <s v="No"/>
    <n v="389.63"/>
    <n v="0"/>
    <n v="0"/>
    <n v="1.18"/>
    <n v="1.18"/>
    <n v="0"/>
    <n v="0"/>
    <n v="78209"/>
    <n v="82248"/>
    <n v="0"/>
    <n v="0"/>
    <n v="16817.759999999998"/>
    <n v="0.16020000000000001"/>
    <n v="0.15390000000000001"/>
    <n v="0"/>
    <n v="0"/>
    <n v="0"/>
    <n v="0"/>
    <n v="0"/>
  </r>
  <r>
    <x v="125"/>
    <s v="Lake Washington"/>
    <n v="4148"/>
    <s v="Evergreen Middle School"/>
    <s v="No"/>
    <n v="68.099999999999994"/>
    <n v="0"/>
    <n v="0"/>
    <n v="1.18"/>
    <n v="1.18"/>
    <n v="0"/>
    <n v="0"/>
    <n v="78209"/>
    <n v="82248"/>
    <n v="0"/>
    <n v="0"/>
    <n v="16817.759999999998"/>
    <n v="0.16020000000000001"/>
    <n v="0.15390000000000001"/>
    <n v="0"/>
    <n v="0"/>
    <n v="0"/>
    <n v="0"/>
    <n v="0"/>
  </r>
  <r>
    <x v="125"/>
    <s v="Lake Washington"/>
    <n v="1687"/>
    <s v="Explorer Community School"/>
    <s v="No"/>
    <n v="293.87"/>
    <n v="0"/>
    <n v="0"/>
    <n v="1.18"/>
    <n v="1.18"/>
    <n v="0"/>
    <n v="0"/>
    <n v="78209"/>
    <n v="82248"/>
    <n v="0"/>
    <n v="0"/>
    <n v="16817.759999999998"/>
    <n v="0.16020000000000001"/>
    <n v="0.15390000000000001"/>
    <n v="0"/>
    <n v="0"/>
    <n v="0"/>
    <n v="0"/>
    <n v="0"/>
  </r>
  <r>
    <x v="125"/>
    <s v="Lake Washington"/>
    <n v="3590"/>
    <s v="Finn Hill Middle School"/>
    <s v="No"/>
    <n v="69.14"/>
    <n v="0"/>
    <n v="0"/>
    <n v="1.18"/>
    <n v="1.18"/>
    <n v="0"/>
    <n v="0"/>
    <n v="78209"/>
    <n v="82248"/>
    <n v="0"/>
    <n v="0"/>
    <n v="16817.759999999998"/>
    <n v="0.16020000000000001"/>
    <n v="0.15390000000000001"/>
    <n v="0"/>
    <n v="0"/>
    <n v="0"/>
    <n v="0"/>
    <n v="0"/>
  </r>
  <r>
    <x v="125"/>
    <s v="Lake Washington"/>
    <n v="3591"/>
    <s v="Franklin Elementary"/>
    <s v="No"/>
    <n v="2413.67"/>
    <n v="0"/>
    <n v="0"/>
    <n v="1.18"/>
    <n v="1.18"/>
    <n v="0"/>
    <n v="0"/>
    <n v="78209"/>
    <n v="82248"/>
    <n v="0"/>
    <n v="0"/>
    <n v="16817.759999999998"/>
    <n v="0.16020000000000001"/>
    <n v="0.15390000000000001"/>
    <n v="0"/>
    <n v="0"/>
    <n v="0"/>
    <n v="0"/>
    <n v="0"/>
  </r>
  <r>
    <x v="125"/>
    <s v="Lake Washington"/>
    <n v="3675"/>
    <s v="Frost Elementary"/>
    <s v="No"/>
    <n v="445.39"/>
    <n v="0"/>
    <n v="0"/>
    <n v="1.18"/>
    <n v="1.18"/>
    <n v="0"/>
    <n v="0"/>
    <n v="78209"/>
    <n v="82248"/>
    <n v="0"/>
    <n v="0"/>
    <n v="16817.759999999998"/>
    <n v="0.16020000000000001"/>
    <n v="0.15390000000000001"/>
    <n v="0"/>
    <n v="0"/>
    <n v="0"/>
    <n v="0"/>
    <n v="0"/>
  </r>
  <r>
    <x v="125"/>
    <s v="Lake Washington"/>
    <n v="4386"/>
    <s v="Inglewood Middle School"/>
    <s v="No"/>
    <n v="370.42"/>
    <n v="0"/>
    <n v="0"/>
    <n v="1.18"/>
    <n v="1.18"/>
    <n v="0"/>
    <n v="0"/>
    <n v="78209"/>
    <n v="82248"/>
    <n v="0"/>
    <n v="0"/>
    <n v="16817.759999999998"/>
    <n v="0.16020000000000001"/>
    <n v="0.15390000000000001"/>
    <n v="0"/>
    <n v="0"/>
    <n v="0"/>
    <n v="0"/>
    <n v="0"/>
  </r>
  <r>
    <x v="125"/>
    <s v="Lake Washington"/>
    <n v="1706"/>
    <s v="International Community School"/>
    <s v="No"/>
    <n v="55.03"/>
    <n v="0"/>
    <n v="0"/>
    <n v="1.18"/>
    <n v="1.18"/>
    <n v="0"/>
    <n v="0"/>
    <n v="78209"/>
    <n v="82248"/>
    <n v="0"/>
    <n v="0"/>
    <n v="16817.759999999998"/>
    <n v="0.16020000000000001"/>
    <n v="0.15390000000000001"/>
    <n v="0"/>
    <n v="0"/>
    <n v="0"/>
    <n v="0"/>
    <n v="0"/>
  </r>
  <r>
    <x v="125"/>
    <s v="Lake Washington"/>
    <n v="2796"/>
    <s v="Juanita Elementary"/>
    <s v="No"/>
    <n v="77.259999999999991"/>
    <n v="0"/>
    <n v="0"/>
    <n v="1.18"/>
    <n v="1.18"/>
    <n v="0"/>
    <n v="0"/>
    <n v="78209"/>
    <n v="82248"/>
    <n v="0"/>
    <n v="0"/>
    <n v="16817.759999999998"/>
    <n v="0.16020000000000001"/>
    <n v="0.15390000000000001"/>
    <n v="0"/>
    <n v="0"/>
    <n v="0"/>
    <n v="0"/>
    <n v="0"/>
  </r>
  <r>
    <x v="125"/>
    <s v="Lake Washington"/>
    <n v="3771"/>
    <s v="Juanita High"/>
    <s v="No"/>
    <n v="141.19999999999999"/>
    <n v="0"/>
    <n v="0"/>
    <n v="1.18"/>
    <n v="1.18"/>
    <n v="0"/>
    <n v="0"/>
    <n v="78209"/>
    <n v="82248"/>
    <n v="0"/>
    <n v="0"/>
    <n v="16817.759999999998"/>
    <n v="0.16020000000000001"/>
    <n v="0.15390000000000001"/>
    <n v="0"/>
    <n v="0"/>
    <n v="0"/>
    <n v="0"/>
    <n v="0"/>
  </r>
  <r>
    <x v="125"/>
    <s v="Lake Washington"/>
    <n v="3922"/>
    <s v="Kamiakin Middle School"/>
    <s v="No"/>
    <n v="773.3"/>
    <n v="0"/>
    <n v="0"/>
    <n v="1.18"/>
    <n v="1.18"/>
    <n v="0"/>
    <n v="0"/>
    <n v="78209"/>
    <n v="82248"/>
    <n v="0"/>
    <n v="0"/>
    <n v="16817.759999999998"/>
    <n v="0.16020000000000001"/>
    <n v="0.15390000000000001"/>
    <n v="0"/>
    <n v="0"/>
    <n v="0"/>
    <n v="0"/>
    <n v="0"/>
  </r>
  <r>
    <x v="125"/>
    <s v="Lake Washington"/>
    <n v="3704"/>
    <s v="Keller Elementary"/>
    <s v="No"/>
    <n v="65.2"/>
    <n v="0"/>
    <n v="0"/>
    <n v="1.18"/>
    <n v="1.18"/>
    <n v="0"/>
    <n v="0"/>
    <n v="78209"/>
    <n v="82248"/>
    <n v="0"/>
    <n v="0"/>
    <n v="16817.759999999998"/>
    <n v="0.16020000000000001"/>
    <n v="0.15390000000000001"/>
    <n v="0"/>
    <n v="0"/>
    <n v="0"/>
    <n v="0"/>
    <n v="0"/>
  </r>
  <r>
    <x v="125"/>
    <s v="Lake Washington"/>
    <n v="3941"/>
    <s v="Kirk Elementary"/>
    <s v="No"/>
    <n v="634.89"/>
    <n v="0"/>
    <n v="0"/>
    <n v="1.18"/>
    <n v="1.18"/>
    <n v="0"/>
    <n v="0"/>
    <n v="78209"/>
    <n v="82248"/>
    <n v="0"/>
    <n v="0"/>
    <n v="16817.759999999998"/>
    <n v="0.16020000000000001"/>
    <n v="0.15390000000000001"/>
    <n v="0"/>
    <n v="0"/>
    <n v="0"/>
    <n v="0"/>
    <n v="0"/>
  </r>
  <r>
    <x v="125"/>
    <s v="Lake Washington"/>
    <n v="2308"/>
    <s v="Kirkland Middle School"/>
    <s v="No"/>
    <n v="551.91"/>
    <n v="0"/>
    <n v="0"/>
    <n v="1.18"/>
    <n v="1.18"/>
    <n v="0"/>
    <n v="0"/>
    <n v="78209"/>
    <n v="82248"/>
    <n v="0"/>
    <n v="0"/>
    <n v="16817.759999999998"/>
    <n v="0.16020000000000001"/>
    <n v="0.15390000000000001"/>
    <n v="0"/>
    <n v="0"/>
    <n v="0"/>
    <n v="0"/>
    <n v="0"/>
  </r>
  <r>
    <x v="125"/>
    <s v="Lake Washington"/>
    <n v="2739"/>
    <s v="Lake Washington High"/>
    <s v="No"/>
    <n v="448.71"/>
    <n v="0"/>
    <n v="0"/>
    <n v="1.18"/>
    <n v="1.18"/>
    <n v="0"/>
    <n v="0"/>
    <n v="78209"/>
    <n v="82248"/>
    <n v="0"/>
    <n v="0"/>
    <n v="16817.759999999998"/>
    <n v="0.16020000000000001"/>
    <n v="0.15390000000000001"/>
    <n v="0"/>
    <n v="0"/>
    <n v="0"/>
    <n v="0"/>
    <n v="0"/>
  </r>
  <r>
    <x v="125"/>
    <s v="Lake Washington"/>
    <n v="3041"/>
    <s v="Lakeview Elementary"/>
    <s v="No"/>
    <n v="1182.32"/>
    <n v="0"/>
    <n v="0"/>
    <n v="1.18"/>
    <n v="1.18"/>
    <n v="0"/>
    <n v="0"/>
    <n v="78209"/>
    <n v="82248"/>
    <n v="0"/>
    <n v="0"/>
    <n v="16817.759999999998"/>
    <n v="0.16020000000000001"/>
    <n v="0.15390000000000001"/>
    <n v="0"/>
    <n v="0"/>
    <n v="0"/>
    <n v="0"/>
    <n v="0"/>
  </r>
  <r>
    <x v="125"/>
    <s v="Lake Washington"/>
    <n v="3529"/>
    <s v="Mann Elementary"/>
    <s v="No"/>
    <n v="432.24"/>
    <n v="0"/>
    <n v="0"/>
    <n v="1.18"/>
    <n v="1.18"/>
    <n v="0"/>
    <n v="0"/>
    <n v="78209"/>
    <n v="82248"/>
    <n v="0"/>
    <n v="0"/>
    <n v="16817.759999999998"/>
    <n v="0.16020000000000001"/>
    <n v="0.15390000000000001"/>
    <n v="0"/>
    <n v="0"/>
    <n v="0"/>
    <n v="0"/>
    <n v="0"/>
  </r>
  <r>
    <x v="125"/>
    <s v="Lake Washington"/>
    <n v="4354"/>
    <s v="Mcauliffe Elementary"/>
    <s v="No"/>
    <n v="320.92"/>
    <n v="0"/>
    <n v="0"/>
    <n v="1.18"/>
    <n v="1.18"/>
    <n v="0"/>
    <n v="0"/>
    <n v="78209"/>
    <n v="82248"/>
    <n v="0"/>
    <n v="0"/>
    <n v="16817.759999999998"/>
    <n v="0.16020000000000001"/>
    <n v="0.15390000000000001"/>
    <n v="0"/>
    <n v="0"/>
    <n v="0"/>
    <n v="0"/>
    <n v="0"/>
  </r>
  <r>
    <x v="125"/>
    <s v="Lake Washington"/>
    <n v="4096"/>
    <s v="Mead Elementary"/>
    <s v="No"/>
    <n v="1735.88"/>
    <n v="0"/>
    <n v="0"/>
    <n v="1.18"/>
    <n v="1.18"/>
    <n v="0"/>
    <n v="0"/>
    <n v="78209"/>
    <n v="82248"/>
    <n v="0"/>
    <n v="0"/>
    <n v="16817.759999999998"/>
    <n v="0.16020000000000001"/>
    <n v="0.15390000000000001"/>
    <n v="0"/>
    <n v="0"/>
    <n v="0"/>
    <n v="0"/>
    <n v="0"/>
  </r>
  <r>
    <x v="125"/>
    <s v="Lake Washington"/>
    <n v="3748"/>
    <s v="Muir Elementary"/>
    <s v="No"/>
    <n v="644.32000000000005"/>
    <n v="0"/>
    <n v="0"/>
    <n v="1.18"/>
    <n v="1.18"/>
    <n v="0"/>
    <n v="0"/>
    <n v="78209"/>
    <n v="82248"/>
    <n v="0"/>
    <n v="0"/>
    <n v="16817.759999999998"/>
    <n v="0.16020000000000001"/>
    <n v="0.15390000000000001"/>
    <n v="0"/>
    <n v="0"/>
    <n v="0"/>
    <n v="0"/>
    <n v="0"/>
  </r>
  <r>
    <x v="125"/>
    <s v="Lake Washington"/>
    <n v="4167"/>
    <s v="Northstar Middle School"/>
    <s v="No"/>
    <n v="277.04000000000002"/>
    <n v="0"/>
    <n v="0"/>
    <n v="1.18"/>
    <n v="1.18"/>
    <n v="0"/>
    <n v="0"/>
    <n v="78209"/>
    <n v="82248"/>
    <n v="0"/>
    <n v="0"/>
    <n v="16817.759999999998"/>
    <n v="0.16020000000000001"/>
    <n v="0.15390000000000001"/>
    <n v="0"/>
    <n v="0"/>
    <n v="0"/>
    <n v="0"/>
    <n v="0"/>
  </r>
  <r>
    <x v="125"/>
    <s v="Lake Washington"/>
    <n v="2289"/>
    <s v="Redmond Elementary"/>
    <s v="No"/>
    <n v="625.54999999999995"/>
    <n v="0"/>
    <n v="0"/>
    <n v="1.18"/>
    <n v="1.18"/>
    <n v="0"/>
    <n v="0"/>
    <n v="78209"/>
    <n v="82248"/>
    <n v="0"/>
    <n v="0"/>
    <n v="16817.759999999998"/>
    <n v="0.16020000000000001"/>
    <n v="0.15390000000000001"/>
    <n v="0"/>
    <n v="0"/>
    <n v="0"/>
    <n v="0"/>
    <n v="0"/>
  </r>
  <r>
    <x v="125"/>
    <s v="Lake Washington"/>
    <n v="3528"/>
    <s v="Redmond High"/>
    <s v="No"/>
    <n v="791.04"/>
    <n v="0"/>
    <n v="0"/>
    <n v="1.18"/>
    <n v="1.18"/>
    <n v="0"/>
    <n v="0"/>
    <n v="78209"/>
    <n v="82248"/>
    <n v="0"/>
    <n v="0"/>
    <n v="16817.759999999998"/>
    <n v="0.16020000000000001"/>
    <n v="0.15390000000000001"/>
    <n v="0"/>
    <n v="0"/>
    <n v="0"/>
    <n v="0"/>
    <n v="0"/>
  </r>
  <r>
    <x v="125"/>
    <s v="Lake Washington"/>
    <n v="3232"/>
    <s v="Redmond Middle School"/>
    <s v="No"/>
    <n v="2127.02"/>
    <n v="0"/>
    <n v="0"/>
    <n v="1.18"/>
    <n v="1.18"/>
    <n v="0"/>
    <n v="0"/>
    <n v="78209"/>
    <n v="82248"/>
    <n v="0"/>
    <n v="0"/>
    <n v="16817.759999999998"/>
    <n v="0.16020000000000001"/>
    <n v="0.15390000000000001"/>
    <n v="0"/>
    <n v="0"/>
    <n v="0"/>
    <n v="0"/>
    <n v="0"/>
  </r>
  <r>
    <x v="125"/>
    <s v="Lake Washington"/>
    <n v="5057"/>
    <s v="Renaissance School"/>
    <s v="No"/>
    <n v="458.71"/>
    <n v="0"/>
    <n v="0"/>
    <n v="1.18"/>
    <n v="1.18"/>
    <n v="0"/>
    <n v="0"/>
    <n v="78209"/>
    <n v="82248"/>
    <n v="0"/>
    <n v="0"/>
    <n v="16817.759999999998"/>
    <n v="0.16020000000000001"/>
    <n v="0.15390000000000001"/>
    <n v="0"/>
    <n v="0"/>
    <n v="0"/>
    <n v="0"/>
    <n v="0"/>
  </r>
  <r>
    <x v="125"/>
    <s v="Lake Washington"/>
    <n v="4147"/>
    <s v="Rockwell Elementary"/>
    <s v="No"/>
    <n v="414.76"/>
    <n v="0"/>
    <n v="0"/>
    <n v="1.18"/>
    <n v="1.18"/>
    <n v="0"/>
    <n v="0"/>
    <n v="78209"/>
    <n v="82248"/>
    <n v="0"/>
    <n v="0"/>
    <n v="16817.759999999998"/>
    <n v="0.16020000000000001"/>
    <n v="0.15390000000000001"/>
    <n v="0"/>
    <n v="0"/>
    <n v="0"/>
    <n v="0"/>
    <n v="0"/>
  </r>
  <r>
    <x v="125"/>
    <s v="Lake Washington"/>
    <n v="5053"/>
    <s v="Rosa Parks Elementary"/>
    <s v="No"/>
    <n v="473.87"/>
    <n v="0"/>
    <n v="0"/>
    <n v="1.18"/>
    <n v="1.18"/>
    <n v="0"/>
    <n v="0"/>
    <n v="78209"/>
    <n v="82248"/>
    <n v="0"/>
    <n v="0"/>
    <n v="16817.759999999998"/>
    <n v="0.16020000000000001"/>
    <n v="0.15390000000000001"/>
    <n v="0"/>
    <n v="0"/>
    <n v="0"/>
    <n v="0"/>
    <n v="0"/>
  </r>
  <r>
    <x v="125"/>
    <s v="Lake Washington"/>
    <n v="2992"/>
    <s v="Rose Hill Elementary"/>
    <s v="No"/>
    <n v="543.65"/>
    <n v="0"/>
    <n v="0"/>
    <n v="1.18"/>
    <n v="1.18"/>
    <n v="0"/>
    <n v="0"/>
    <n v="78209"/>
    <n v="82248"/>
    <n v="0"/>
    <n v="0"/>
    <n v="16817.759999999998"/>
    <n v="0.16020000000000001"/>
    <n v="0.15390000000000001"/>
    <n v="0"/>
    <n v="0"/>
    <n v="0"/>
    <n v="0"/>
    <n v="0"/>
  </r>
  <r>
    <x v="125"/>
    <s v="Lake Washington"/>
    <n v="3706"/>
    <s v="Rose Hill Middle School"/>
    <s v="No"/>
    <n v="384.26"/>
    <n v="0"/>
    <n v="0"/>
    <n v="1.18"/>
    <n v="1.18"/>
    <n v="0"/>
    <n v="0"/>
    <n v="78209"/>
    <n v="82248"/>
    <n v="0"/>
    <n v="0"/>
    <n v="16817.759999999998"/>
    <n v="0.16020000000000001"/>
    <n v="0.15390000000000001"/>
    <n v="0"/>
    <n v="0"/>
    <n v="0"/>
    <n v="0"/>
    <n v="0"/>
  </r>
  <r>
    <x v="125"/>
    <s v="Lake Washington"/>
    <n v="3703"/>
    <s v="Rush Elementary"/>
    <s v="No"/>
    <n v="90"/>
    <n v="0"/>
    <n v="0"/>
    <n v="1.18"/>
    <n v="1.18"/>
    <n v="0"/>
    <n v="0"/>
    <n v="78209"/>
    <n v="82248"/>
    <n v="0"/>
    <n v="0"/>
    <n v="16817.759999999998"/>
    <n v="0.16020000000000001"/>
    <n v="0.15390000000000001"/>
    <n v="0"/>
    <n v="0"/>
    <n v="0"/>
    <n v="0"/>
    <n v="0"/>
  </r>
  <r>
    <x v="125"/>
    <s v="Lake Washington"/>
    <n v="3747"/>
    <s v="Sandburg Elementary"/>
    <s v="No"/>
    <n v="532.08000000000004"/>
    <n v="0"/>
    <n v="0"/>
    <n v="1.18"/>
    <n v="1.18"/>
    <n v="0"/>
    <n v="0"/>
    <n v="78209"/>
    <n v="82248"/>
    <n v="0"/>
    <n v="0"/>
    <n v="16817.759999999998"/>
    <n v="0.16020000000000001"/>
    <n v="0.15390000000000001"/>
    <n v="0"/>
    <n v="0"/>
    <n v="0"/>
    <n v="0"/>
    <n v="0"/>
  </r>
  <r>
    <x v="125"/>
    <s v="Lake Washington"/>
    <n v="4302"/>
    <s v="Smith Elementary"/>
    <s v="No"/>
    <n v="2266.7400000000002"/>
    <n v="0"/>
    <n v="0"/>
    <n v="1.18"/>
    <n v="1.18"/>
    <n v="0"/>
    <n v="0"/>
    <n v="78209"/>
    <n v="82248"/>
    <n v="0"/>
    <n v="0"/>
    <n v="16817.759999999998"/>
    <n v="0.16020000000000001"/>
    <n v="0.15390000000000001"/>
    <n v="0"/>
    <n v="0"/>
    <n v="0"/>
    <n v="0"/>
    <n v="0"/>
  </r>
  <r>
    <x v="125"/>
    <s v="Lake Washington"/>
    <n v="1975"/>
    <s v="Stella Schola"/>
    <s v="No"/>
    <n v="1028.42"/>
    <n v="0"/>
    <n v="0"/>
    <n v="1.18"/>
    <n v="1.18"/>
    <n v="0"/>
    <n v="0"/>
    <n v="78209"/>
    <n v="82248"/>
    <n v="0"/>
    <n v="0"/>
    <n v="16817.759999999998"/>
    <n v="0.16020000000000001"/>
    <n v="0.15390000000000001"/>
    <n v="0"/>
    <n v="0"/>
    <n v="0"/>
    <n v="0"/>
    <n v="0"/>
  </r>
  <r>
    <x v="125"/>
    <s v="Lake Washington"/>
    <n v="5265"/>
    <s v="Tesla STEM High School"/>
    <s v="No"/>
    <n v="75.92"/>
    <n v="0"/>
    <n v="0"/>
    <n v="1.18"/>
    <n v="1.18"/>
    <n v="0"/>
    <n v="0"/>
    <n v="78209"/>
    <n v="82248"/>
    <n v="0"/>
    <n v="0"/>
    <n v="16817.759999999998"/>
    <n v="0.16020000000000001"/>
    <n v="0.15390000000000001"/>
    <n v="0"/>
    <n v="0"/>
    <n v="0"/>
    <n v="0"/>
    <n v="0"/>
  </r>
  <r>
    <x v="125"/>
    <s v="Lake Washington"/>
    <n v="3490"/>
    <s v="Thoreau Elementary"/>
    <s v="No"/>
    <n v="388.04"/>
    <n v="0"/>
    <n v="0"/>
    <n v="1.18"/>
    <n v="1.18"/>
    <n v="0"/>
    <n v="0"/>
    <n v="78209"/>
    <n v="82248"/>
    <n v="0"/>
    <n v="0"/>
    <n v="16817.759999999998"/>
    <n v="0.16020000000000001"/>
    <n v="0.15390000000000001"/>
    <n v="0"/>
    <n v="0"/>
    <n v="0"/>
    <n v="0"/>
    <n v="0"/>
  </r>
  <r>
    <x v="125"/>
    <s v="Lake Washington"/>
    <n v="5597"/>
    <s v="Timberline Middle School"/>
    <s v="No"/>
    <n v="422.24"/>
    <n v="0"/>
    <n v="0"/>
    <n v="1.18"/>
    <n v="1.18"/>
    <n v="0"/>
    <n v="0"/>
    <n v="78209"/>
    <n v="82248"/>
    <n v="0"/>
    <n v="0"/>
    <n v="16817.759999999998"/>
    <n v="0.16020000000000001"/>
    <n v="0.15390000000000001"/>
    <n v="0"/>
    <n v="0"/>
    <n v="0"/>
    <n v="0"/>
    <n v="0"/>
  </r>
  <r>
    <x v="125"/>
    <s v="Lake Washington"/>
    <n v="3441"/>
    <s v="Twain Elementary"/>
    <s v="No"/>
    <n v="574.16"/>
    <n v="0"/>
    <n v="0"/>
    <n v="1.18"/>
    <n v="1.18"/>
    <n v="0"/>
    <n v="0"/>
    <n v="78209"/>
    <n v="82248"/>
    <n v="0"/>
    <n v="0"/>
    <n v="16817.759999999998"/>
    <n v="0.16020000000000001"/>
    <n v="0.15390000000000001"/>
    <n v="0"/>
    <n v="0"/>
    <n v="0"/>
    <n v="0"/>
    <n v="0"/>
  </r>
  <r>
    <x v="125"/>
    <s v="Lake Washington"/>
    <n v="5958"/>
    <s v="Washington Network for Innovative Careers Skill Center"/>
    <s v="No"/>
    <n v="869.77"/>
    <n v="0"/>
    <n v="0"/>
    <n v="1.18"/>
    <n v="1.18"/>
    <n v="0"/>
    <n v="0"/>
    <n v="78209"/>
    <n v="82248"/>
    <n v="0"/>
    <n v="0"/>
    <n v="16817.759999999998"/>
    <n v="0.16020000000000001"/>
    <n v="0.15390000000000001"/>
    <n v="0"/>
    <n v="0"/>
    <n v="0"/>
    <n v="0"/>
    <n v="0"/>
  </r>
  <r>
    <x v="125"/>
    <s v="Lake Washington"/>
    <n v="4336"/>
    <s v="Wilder Elementary"/>
    <s v="No"/>
    <n v="582.71"/>
    <n v="0"/>
    <n v="0"/>
    <n v="1.18"/>
    <n v="1.18"/>
    <n v="0"/>
    <n v="0"/>
    <n v="78209"/>
    <n v="82248"/>
    <n v="0"/>
    <n v="0"/>
    <n v="16817.759999999998"/>
    <n v="0.16020000000000001"/>
    <n v="0.15390000000000001"/>
    <n v="0"/>
    <n v="0"/>
    <n v="0"/>
    <n v="0"/>
    <n v="0"/>
  </r>
  <r>
    <x v="126"/>
    <s v="Lakewood"/>
    <n v="4576"/>
    <s v="Cougar Creek Elementary School"/>
    <s v="No"/>
    <n v="374"/>
    <n v="0"/>
    <n v="0"/>
    <n v="1.18"/>
    <n v="1.18"/>
    <n v="0"/>
    <n v="0"/>
    <n v="78209"/>
    <n v="82248"/>
    <n v="0"/>
    <n v="0"/>
    <n v="16817.759999999998"/>
    <n v="0.16020000000000001"/>
    <n v="0.15390000000000001"/>
    <n v="0"/>
    <n v="0"/>
    <n v="0"/>
    <n v="0"/>
    <n v="0"/>
  </r>
  <r>
    <x v="126"/>
    <s v="Lakewood"/>
    <n v="4477"/>
    <s v="English Crossing Elementary"/>
    <s v="No"/>
    <n v="490.34"/>
    <n v="0"/>
    <n v="0"/>
    <n v="1.18"/>
    <n v="1.18"/>
    <n v="0"/>
    <n v="0"/>
    <n v="78209"/>
    <n v="82248"/>
    <n v="0"/>
    <n v="0"/>
    <n v="16817.759999999998"/>
    <n v="0.16020000000000001"/>
    <n v="0.15390000000000001"/>
    <n v="0"/>
    <n v="0"/>
    <n v="0"/>
    <n v="0"/>
    <n v="0"/>
  </r>
  <r>
    <x v="126"/>
    <s v="Lakewood"/>
    <n v="3255"/>
    <s v="Lakewood Elementary School"/>
    <s v="No"/>
    <n v="89.4"/>
    <n v="0"/>
    <n v="0"/>
    <n v="1.18"/>
    <n v="1.18"/>
    <n v="0"/>
    <n v="0"/>
    <n v="78209"/>
    <n v="82248"/>
    <n v="0"/>
    <n v="0"/>
    <n v="16817.759999999998"/>
    <n v="0.16020000000000001"/>
    <n v="0.15390000000000001"/>
    <n v="0"/>
    <n v="0"/>
    <n v="0"/>
    <n v="0"/>
    <n v="0"/>
  </r>
  <r>
    <x v="126"/>
    <s v="Lakewood"/>
    <n v="4204"/>
    <s v="Lakewood High School"/>
    <s v="No"/>
    <n v="612.04"/>
    <n v="0"/>
    <n v="0"/>
    <n v="1.18"/>
    <n v="1.18"/>
    <n v="0"/>
    <n v="0"/>
    <n v="78209"/>
    <n v="82248"/>
    <n v="0"/>
    <n v="0"/>
    <n v="16817.759999999998"/>
    <n v="0.16020000000000001"/>
    <n v="0.15390000000000001"/>
    <n v="0"/>
    <n v="0"/>
    <n v="0"/>
    <n v="0"/>
    <n v="0"/>
  </r>
  <r>
    <x v="126"/>
    <s v="Lakewood"/>
    <n v="3893"/>
    <s v="Lakewood Middle School"/>
    <s v="No"/>
    <n v="379.17"/>
    <n v="0"/>
    <n v="0"/>
    <n v="1.18"/>
    <n v="1.18"/>
    <n v="0"/>
    <n v="0"/>
    <n v="78209"/>
    <n v="82248"/>
    <n v="0"/>
    <n v="0"/>
    <n v="16817.759999999998"/>
    <n v="0.16020000000000001"/>
    <n v="0.15390000000000001"/>
    <n v="0"/>
    <n v="0"/>
    <n v="0"/>
    <n v="0"/>
    <n v="0"/>
  </r>
  <r>
    <x v="127"/>
    <s v="Lamont"/>
    <n v="3137"/>
    <s v="Lamont Middle School"/>
    <s v="No"/>
    <n v="776.65"/>
    <n v="0"/>
    <n v="0"/>
    <n v="1.18"/>
    <n v="1.18"/>
    <n v="0"/>
    <n v="0"/>
    <n v="78209"/>
    <n v="82248"/>
    <n v="0"/>
    <n v="0"/>
    <n v="16817.759999999998"/>
    <n v="0.16020000000000001"/>
    <n v="0.15390000000000001"/>
    <n v="0"/>
    <n v="0"/>
    <n v="0"/>
    <n v="0"/>
    <n v="0"/>
  </r>
  <r>
    <x v="128"/>
    <s v="Liberty"/>
    <n v="3416"/>
    <s v="Liberty High School"/>
    <s v="No"/>
    <n v="521.01"/>
    <n v="0"/>
    <n v="0"/>
    <n v="1.18"/>
    <n v="1.18"/>
    <n v="0"/>
    <n v="0"/>
    <n v="78209"/>
    <n v="82248"/>
    <n v="0"/>
    <n v="0"/>
    <n v="16817.759999999998"/>
    <n v="0.16020000000000001"/>
    <n v="0.15390000000000001"/>
    <n v="0"/>
    <n v="0"/>
    <n v="0"/>
    <n v="0"/>
    <n v="0"/>
  </r>
  <r>
    <x v="128"/>
    <s v="Liberty"/>
    <n v="4226"/>
    <s v="Liberty Jr High &amp; Elementary"/>
    <s v="No"/>
    <n v="498.44"/>
    <n v="0"/>
    <n v="0"/>
    <n v="1.18"/>
    <n v="1.18"/>
    <n v="0"/>
    <n v="0"/>
    <n v="78209"/>
    <n v="82248"/>
    <n v="0"/>
    <n v="0"/>
    <n v="16817.759999999998"/>
    <n v="0.16020000000000001"/>
    <n v="0.15390000000000001"/>
    <n v="0"/>
    <n v="0"/>
    <n v="0"/>
    <n v="0"/>
    <n v="0"/>
  </r>
  <r>
    <x v="129"/>
    <s v="Lind"/>
    <n v="3421"/>
    <s v="Lind Elementary School"/>
    <s v="No"/>
    <n v="240.64"/>
    <n v="0"/>
    <n v="0"/>
    <n v="1.18"/>
    <n v="1.18"/>
    <n v="0"/>
    <n v="0"/>
    <n v="78209"/>
    <n v="82248"/>
    <n v="0"/>
    <n v="0"/>
    <n v="16817.759999999998"/>
    <n v="0.16020000000000001"/>
    <n v="0.15390000000000001"/>
    <n v="0"/>
    <n v="0"/>
    <n v="0"/>
    <n v="0"/>
    <n v="0"/>
  </r>
  <r>
    <x v="129"/>
    <s v="Lind"/>
    <n v="2903"/>
    <s v="Lind-Ritzville High School"/>
    <s v="No"/>
    <n v="413.95"/>
    <n v="0"/>
    <n v="0"/>
    <n v="1.1200000000000001"/>
    <n v="1.1200000000000001"/>
    <n v="0"/>
    <n v="0"/>
    <n v="78209"/>
    <n v="82248"/>
    <n v="0"/>
    <n v="0"/>
    <n v="16817.759999999998"/>
    <n v="0.16020000000000001"/>
    <n v="0.15390000000000001"/>
    <n v="0"/>
    <n v="0"/>
    <n v="0"/>
    <n v="0"/>
    <n v="0"/>
  </r>
  <r>
    <x v="129"/>
    <s v="Lind"/>
    <n v="5293"/>
    <s v="Lind-Ritzville Middle School"/>
    <s v="Yes"/>
    <n v="364.31"/>
    <n v="0"/>
    <n v="364.31"/>
    <n v="1.1200000000000001"/>
    <n v="1.1200000000000001"/>
    <n v="364.31"/>
    <n v="1.069"/>
    <n v="78209"/>
    <n v="82248"/>
    <n v="93638.07"/>
    <n v="4835.8199999999924"/>
    <n v="16817.759999999998"/>
    <n v="0.16020000000000001"/>
    <n v="0.15390000000000001"/>
    <n v="33723.24"/>
    <n v="1641.23"/>
    <n v="252.59"/>
    <n v="1893.82"/>
    <n v="134090.95000000001"/>
  </r>
  <r>
    <x v="130"/>
    <s v="Longview"/>
    <n v="3475"/>
    <s v="Cascade Middle School"/>
    <s v="Yes"/>
    <n v="425.03"/>
    <n v="0"/>
    <n v="425.03"/>
    <n v="1.1200000000000001"/>
    <n v="1.1200000000000001"/>
    <n v="425.03"/>
    <n v="1.2470000000000001"/>
    <n v="78209"/>
    <n v="82248"/>
    <n v="109229.82"/>
    <n v="5641.0299999999988"/>
    <n v="16817.759999999998"/>
    <n v="0.16020000000000001"/>
    <n v="0.15390000000000001"/>
    <n v="39338.519999999997"/>
    <n v="1914.51"/>
    <n v="294.64"/>
    <n v="2209.15"/>
    <n v="156418.51999999999"/>
  </r>
  <r>
    <x v="130"/>
    <s v="Longview"/>
    <n v="3211"/>
    <s v="Columbia Heights Elementary"/>
    <s v="No"/>
    <n v="803.26"/>
    <n v="0"/>
    <n v="0"/>
    <n v="1.1200000000000001"/>
    <n v="1.1200000000000001"/>
    <n v="0"/>
    <n v="0"/>
    <n v="78209"/>
    <n v="82248"/>
    <n v="0"/>
    <n v="0"/>
    <n v="16817.759999999998"/>
    <n v="0.16020000000000001"/>
    <n v="0.15390000000000001"/>
    <n v="0"/>
    <n v="0"/>
    <n v="0"/>
    <n v="0"/>
    <n v="0"/>
  </r>
  <r>
    <x v="130"/>
    <s v="Longview"/>
    <n v="2369"/>
    <s v="Columbia Valley Garden Elem Schl"/>
    <s v="No"/>
    <n v="664.48"/>
    <n v="0"/>
    <n v="0"/>
    <n v="1.1200000000000001"/>
    <n v="1.1200000000000001"/>
    <n v="0"/>
    <n v="0"/>
    <n v="78209"/>
    <n v="82248"/>
    <n v="0"/>
    <n v="0"/>
    <n v="16817.759999999998"/>
    <n v="0.16020000000000001"/>
    <n v="0.15390000000000001"/>
    <n v="0"/>
    <n v="0"/>
    <n v="0"/>
    <n v="0"/>
    <n v="0"/>
  </r>
  <r>
    <x v="130"/>
    <s v="Longview"/>
    <n v="5312"/>
    <s v="Discovery High School"/>
    <s v="Yes"/>
    <n v="25.2"/>
    <n v="0"/>
    <n v="25.2"/>
    <n v="1"/>
    <n v="1"/>
    <n v="25.2"/>
    <n v="7.3999999999999996E-2"/>
    <n v="78209"/>
    <n v="82248"/>
    <n v="5787.47"/>
    <n v="298.88000000000011"/>
    <n v="16817.759999999998"/>
    <n v="0.16020000000000001"/>
    <n v="0.15390000000000001"/>
    <n v="2217.66"/>
    <n v="101.44"/>
    <n v="15.61"/>
    <n v="117.05"/>
    <n v="8421.06"/>
  </r>
  <r>
    <x v="130"/>
    <s v="Longview"/>
    <n v="5400"/>
    <s v="Discovery High School-Achieve"/>
    <s v="No"/>
    <n v="175.82999999999998"/>
    <n v="0"/>
    <n v="0"/>
    <n v="1"/>
    <n v="1"/>
    <n v="0"/>
    <n v="0"/>
    <n v="78209"/>
    <n v="82248"/>
    <n v="0"/>
    <n v="0"/>
    <n v="16817.759999999998"/>
    <n v="0.16020000000000001"/>
    <n v="0.15390000000000001"/>
    <n v="0"/>
    <n v="0"/>
    <n v="0"/>
    <n v="0"/>
    <n v="0"/>
  </r>
  <r>
    <x v="130"/>
    <s v="Longview"/>
    <n v="2319"/>
    <s v="Kessler Elementary School"/>
    <s v="No"/>
    <n v="435.63"/>
    <n v="0"/>
    <n v="0"/>
    <n v="1"/>
    <n v="1"/>
    <n v="0"/>
    <n v="0"/>
    <n v="78209"/>
    <n v="82248"/>
    <n v="0"/>
    <n v="0"/>
    <n v="16817.759999999998"/>
    <n v="0.16020000000000001"/>
    <n v="0.15390000000000001"/>
    <n v="0"/>
    <n v="0"/>
    <n v="0"/>
    <n v="0"/>
    <n v="0"/>
  </r>
  <r>
    <x v="130"/>
    <s v="Longview"/>
    <n v="5614"/>
    <s v="Longview Virtual Academy"/>
    <s v="Yes"/>
    <n v="68.8"/>
    <n v="0"/>
    <n v="68.8"/>
    <n v="1"/>
    <n v="1"/>
    <n v="68.8"/>
    <n v="0.20200000000000001"/>
    <n v="78209"/>
    <n v="82248"/>
    <n v="15798.22"/>
    <n v="815.8799999999992"/>
    <n v="16817.759999999998"/>
    <n v="0.16020000000000001"/>
    <n v="0.15390000000000001"/>
    <n v="6053.63"/>
    <n v="276.89999999999998"/>
    <n v="42.61"/>
    <n v="319.51"/>
    <n v="22987.239999999994"/>
  </r>
  <r>
    <x v="130"/>
    <s v="Longview"/>
    <n v="3151"/>
    <s v="Mark Morris High School"/>
    <s v="Yes"/>
    <n v="49.410000000000004"/>
    <n v="0"/>
    <n v="49.410000000000004"/>
    <n v="1"/>
    <n v="1"/>
    <n v="49.410000000000004"/>
    <n v="0.14499999999999999"/>
    <n v="78209"/>
    <n v="82248"/>
    <n v="11340.31"/>
    <n v="585.64999999999964"/>
    <n v="16817.759999999998"/>
    <n v="0.16020000000000001"/>
    <n v="0.15390000000000001"/>
    <n v="4345.42"/>
    <n v="198.77"/>
    <n v="30.59"/>
    <n v="229.36"/>
    <n v="16500.739999999998"/>
  </r>
  <r>
    <x v="130"/>
    <s v="Longview"/>
    <n v="3658"/>
    <s v="Mint Valley Elementary"/>
    <s v="Yes"/>
    <n v="40.4"/>
    <n v="0"/>
    <n v="40.4"/>
    <n v="1"/>
    <n v="1"/>
    <n v="40.4"/>
    <n v="0.11899999999999999"/>
    <n v="78209"/>
    <n v="82248"/>
    <n v="9306.8700000000008"/>
    <n v="480.63999999999942"/>
    <n v="16817.759999999998"/>
    <n v="0.16020000000000001"/>
    <n v="0.15390000000000001"/>
    <n v="3566.24"/>
    <n v="163.13"/>
    <n v="25.11"/>
    <n v="188.24"/>
    <n v="13541.99"/>
  </r>
  <r>
    <x v="130"/>
    <s v="Longview"/>
    <n v="2831"/>
    <s v="Monticello Middle School"/>
    <s v="No"/>
    <n v="0"/>
    <n v="0"/>
    <n v="0"/>
    <n v="1"/>
    <n v="1"/>
    <n v="0"/>
    <n v="0"/>
    <n v="78209"/>
    <n v="82248"/>
    <n v="0"/>
    <n v="0"/>
    <n v="16817.759999999998"/>
    <n v="0.16020000000000001"/>
    <n v="0.15390000000000001"/>
    <n v="0"/>
    <n v="0"/>
    <n v="0"/>
    <n v="0"/>
    <n v="0"/>
  </r>
  <r>
    <x v="130"/>
    <s v="Longview"/>
    <n v="4574"/>
    <s v="Mt. Solo Middle School"/>
    <s v="Yes"/>
    <n v="434.88"/>
    <n v="0"/>
    <n v="434.88"/>
    <n v="1"/>
    <n v="1"/>
    <n v="434.88"/>
    <n v="1.276"/>
    <n v="78209"/>
    <n v="82248"/>
    <n v="99794.68"/>
    <n v="5153.7700000000041"/>
    <n v="16817.759999999998"/>
    <n v="0.16020000000000001"/>
    <n v="0.15390000000000001"/>
    <n v="38239.730000000003"/>
    <n v="1749.14"/>
    <n v="269.19"/>
    <n v="2018.3300000000002"/>
    <n v="145206.50999999998"/>
  </r>
  <r>
    <x v="130"/>
    <s v="Longview"/>
    <n v="2914"/>
    <s v="Northlake Elementary School"/>
    <s v="Yes"/>
    <n v="331.75"/>
    <n v="0"/>
    <n v="331.75"/>
    <n v="1"/>
    <n v="1"/>
    <n v="331.75"/>
    <n v="0.97299999999999998"/>
    <n v="78209"/>
    <n v="82248"/>
    <n v="76097.36"/>
    <n v="3929.9400000000023"/>
    <n v="16817.759999999998"/>
    <n v="0.16020000000000001"/>
    <n v="0.15390000000000001"/>
    <n v="29159.3"/>
    <n v="1333.79"/>
    <n v="205.27"/>
    <n v="1539.06"/>
    <n v="110725.66"/>
  </r>
  <r>
    <x v="130"/>
    <s v="Longview"/>
    <n v="2726"/>
    <s v="Olympic Elementary School"/>
    <s v="Yes"/>
    <n v="384.12"/>
    <n v="0"/>
    <n v="384.12"/>
    <n v="1"/>
    <n v="1"/>
    <n v="384.12"/>
    <n v="1.127"/>
    <n v="78209"/>
    <n v="82248"/>
    <n v="88141.54"/>
    <n v="4551.9600000000064"/>
    <n v="16817.759999999998"/>
    <n v="0.16020000000000001"/>
    <n v="0.15390000000000001"/>
    <n v="33774.44"/>
    <n v="1544.89"/>
    <n v="237.76"/>
    <n v="1782.65"/>
    <n v="128250.59"/>
  </r>
  <r>
    <x v="130"/>
    <s v="Longview"/>
    <n v="2416"/>
    <s v="R A Long High School"/>
    <s v="Yes"/>
    <n v="42.190000000000005"/>
    <n v="0"/>
    <n v="42.190000000000005"/>
    <n v="1"/>
    <n v="1"/>
    <n v="42.190000000000005"/>
    <n v="0.124"/>
    <n v="78209"/>
    <n v="82248"/>
    <n v="9697.92"/>
    <n v="500.82999999999993"/>
    <n v="16817.759999999998"/>
    <n v="0.16020000000000001"/>
    <n v="0.15390000000000001"/>
    <n v="3716.09"/>
    <n v="169.98"/>
    <n v="26.16"/>
    <n v="196.14"/>
    <n v="14110.98"/>
  </r>
  <r>
    <x v="130"/>
    <s v="Longview"/>
    <n v="3019"/>
    <s v="Robert Gray Elementary"/>
    <s v="Yes"/>
    <n v="76.760000000000005"/>
    <n v="0"/>
    <n v="76.760000000000005"/>
    <n v="1"/>
    <n v="1"/>
    <n v="76.760000000000005"/>
    <n v="0.22500000000000001"/>
    <n v="78209"/>
    <n v="82248"/>
    <n v="17597.03"/>
    <n v="908.77000000000044"/>
    <n v="16817.759999999998"/>
    <n v="0.16020000000000001"/>
    <n v="0.15390000000000001"/>
    <n v="6742.9"/>
    <n v="308.43"/>
    <n v="47.47"/>
    <n v="355.9"/>
    <n v="25604.600000000002"/>
  </r>
  <r>
    <x v="130"/>
    <s v="Longview"/>
    <n v="2370"/>
    <s v="Saint Helens Elementary"/>
    <s v="Yes"/>
    <n v="373.49"/>
    <n v="0"/>
    <n v="373.49"/>
    <n v="1"/>
    <n v="1"/>
    <n v="373.49"/>
    <n v="1.0960000000000001"/>
    <n v="78209"/>
    <n v="82248"/>
    <n v="85717.06"/>
    <n v="4426.75"/>
    <n v="16817.759999999998"/>
    <n v="0.16020000000000001"/>
    <n v="0.15390000000000001"/>
    <n v="32845.410000000003"/>
    <n v="1502.4"/>
    <n v="231.22"/>
    <n v="1733.6200000000001"/>
    <n v="124722.84"/>
  </r>
  <r>
    <x v="131"/>
    <s v="Loon Lake"/>
    <n v="2480"/>
    <s v="Loon Lake Elementary School"/>
    <s v="Yes"/>
    <n v="133.15"/>
    <n v="0"/>
    <n v="133.15"/>
    <n v="1"/>
    <n v="1"/>
    <n v="133.15"/>
    <n v="0.39100000000000001"/>
    <n v="78209"/>
    <n v="82248"/>
    <n v="30579.72"/>
    <n v="1579.25"/>
    <n v="16817.759999999998"/>
    <n v="0.16020000000000001"/>
    <n v="0.15390000000000001"/>
    <n v="11717.66"/>
    <n v="535.98"/>
    <n v="82.49"/>
    <n v="618.47"/>
    <n v="44495.100000000006"/>
  </r>
  <r>
    <x v="131"/>
    <s v="Loon Lake"/>
    <n v="1922"/>
    <s v="Loon Lake Homelink Program"/>
    <s v="No"/>
    <n v="891.47"/>
    <n v="0"/>
    <n v="0"/>
    <n v="1"/>
    <n v="1"/>
    <n v="0"/>
    <n v="0"/>
    <n v="78209"/>
    <n v="82248"/>
    <n v="0"/>
    <n v="0"/>
    <n v="16817.759999999998"/>
    <n v="0.16020000000000001"/>
    <n v="0.15390000000000001"/>
    <n v="0"/>
    <n v="0"/>
    <n v="0"/>
    <n v="0"/>
    <n v="0"/>
  </r>
  <r>
    <x v="132"/>
    <s v="Lopez"/>
    <n v="4107"/>
    <s v="Lopez Elementary School"/>
    <s v="Yes"/>
    <n v="431.44"/>
    <n v="0"/>
    <n v="431.44"/>
    <n v="1"/>
    <n v="1"/>
    <n v="431.44"/>
    <n v="1.266"/>
    <n v="78209"/>
    <n v="82248"/>
    <n v="99012.59"/>
    <n v="5113.3800000000047"/>
    <n v="16817.759999999998"/>
    <n v="0.16020000000000001"/>
    <n v="0.15390000000000001"/>
    <n v="37940.050000000003"/>
    <n v="1735.43"/>
    <n v="267.08"/>
    <n v="2002.51"/>
    <n v="144068.53000000003"/>
  </r>
  <r>
    <x v="132"/>
    <s v="Lopez"/>
    <n v="2632"/>
    <s v="Lopez Middle High School"/>
    <s v="Yes"/>
    <n v="534.15"/>
    <n v="0"/>
    <n v="534.15"/>
    <n v="1"/>
    <n v="1"/>
    <n v="534.15"/>
    <n v="1.5669999999999999"/>
    <n v="78209"/>
    <n v="82248"/>
    <n v="122553.5"/>
    <n v="6329.1199999999953"/>
    <n v="16817.759999999998"/>
    <n v="0.16020000000000001"/>
    <n v="0.15390000000000001"/>
    <n v="46960.55"/>
    <n v="2148.04"/>
    <n v="330.58"/>
    <n v="2478.62"/>
    <n v="178321.78999999998"/>
  </r>
  <r>
    <x v="133"/>
    <s v="Lumen Charter"/>
    <n v="5609"/>
    <s v="Lumen High School"/>
    <s v="Yes"/>
    <n v="395.75"/>
    <n v="0"/>
    <n v="395.75"/>
    <n v="1"/>
    <n v="1"/>
    <n v="395.75"/>
    <n v="1.161"/>
    <n v="78209"/>
    <n v="82248"/>
    <n v="90800.65"/>
    <n v="4689.2799999999988"/>
    <n v="16817.759999999998"/>
    <n v="0.16020000000000001"/>
    <n v="0.15390000000000001"/>
    <n v="34793.360000000001"/>
    <n v="1591.5"/>
    <n v="244.93"/>
    <n v="1836.43"/>
    <n v="132119.72"/>
  </r>
  <r>
    <x v="134"/>
    <s v="Lummi Tribal"/>
    <n v="5373"/>
    <s v="Lummi Nation School"/>
    <s v="Yes"/>
    <n v="311.51"/>
    <n v="0"/>
    <n v="311.51"/>
    <n v="1"/>
    <n v="1"/>
    <n v="311.51"/>
    <n v="0.91400000000000003"/>
    <n v="78209"/>
    <n v="82248"/>
    <n v="71483.03"/>
    <n v="3691.6399999999994"/>
    <n v="16817.759999999998"/>
    <n v="0.16020000000000001"/>
    <n v="0.15390000000000001"/>
    <n v="27391.16"/>
    <n v="1252.9100000000001"/>
    <n v="192.82"/>
    <n v="1445.73"/>
    <n v="104011.56"/>
  </r>
  <r>
    <x v="135"/>
    <s v="Lyle"/>
    <n v="3049"/>
    <s v="Dallesport Elementary"/>
    <s v="Yes"/>
    <n v="396.45"/>
    <n v="0"/>
    <n v="396.45"/>
    <n v="1"/>
    <n v="1"/>
    <n v="396.45"/>
    <n v="1.163"/>
    <n v="78209"/>
    <n v="82248"/>
    <n v="90957.07"/>
    <n v="4697.3499999999913"/>
    <n v="16817.759999999998"/>
    <n v="0.16020000000000001"/>
    <n v="0.15390000000000001"/>
    <n v="34853.300000000003"/>
    <n v="1594.24"/>
    <n v="245.35"/>
    <n v="1839.59"/>
    <n v="132347.31"/>
  </r>
  <r>
    <x v="135"/>
    <s v="Lyle"/>
    <n v="3111"/>
    <s v="Lyle High School"/>
    <s v="Yes"/>
    <n v="819.56"/>
    <n v="0"/>
    <n v="819.56"/>
    <n v="1"/>
    <n v="1"/>
    <n v="819.56"/>
    <n v="2.4039999999999999"/>
    <n v="78209"/>
    <n v="82248"/>
    <n v="188014.44"/>
    <n v="9709.75"/>
    <n v="16817.759999999998"/>
    <n v="0.16020000000000001"/>
    <n v="0.15390000000000001"/>
    <n v="72044.14"/>
    <n v="3295.4"/>
    <n v="507.16"/>
    <n v="3802.56"/>
    <n v="273570.89"/>
  </r>
  <r>
    <x v="135"/>
    <s v="Lyle"/>
    <n v="3643"/>
    <s v="Lyle Middle School"/>
    <s v="No"/>
    <n v="393.46"/>
    <n v="0"/>
    <n v="0"/>
    <n v="1"/>
    <n v="1"/>
    <n v="0"/>
    <n v="0"/>
    <n v="78209"/>
    <n v="82248"/>
    <n v="0"/>
    <n v="0"/>
    <n v="16817.759999999998"/>
    <n v="0.16020000000000001"/>
    <n v="0.15390000000000001"/>
    <n v="0"/>
    <n v="0"/>
    <n v="0"/>
    <n v="0"/>
    <n v="0"/>
  </r>
  <r>
    <x v="136"/>
    <s v="Lynden"/>
    <n v="3417"/>
    <s v="Fisher Elementary School"/>
    <s v="Yes"/>
    <n v="292.68"/>
    <n v="0"/>
    <n v="292.68"/>
    <n v="1"/>
    <n v="1"/>
    <n v="292.68"/>
    <n v="0.85899999999999999"/>
    <n v="78209"/>
    <n v="82248"/>
    <n v="67181.53"/>
    <n v="3469.5"/>
    <n v="16817.759999999998"/>
    <n v="0.16020000000000001"/>
    <n v="0.15390000000000001"/>
    <n v="25742.89"/>
    <n v="1177.52"/>
    <n v="181.22"/>
    <n v="1358.74"/>
    <n v="97752.66"/>
  </r>
  <r>
    <x v="136"/>
    <s v="Lynden"/>
    <n v="4324"/>
    <s v="Isom Elementary School"/>
    <s v="Yes"/>
    <n v="92.2"/>
    <n v="0"/>
    <n v="92.2"/>
    <n v="1"/>
    <n v="1"/>
    <n v="92.2"/>
    <n v="0.27"/>
    <n v="78209"/>
    <n v="82248"/>
    <n v="21116.43"/>
    <n v="1090.5299999999988"/>
    <n v="16817.759999999998"/>
    <n v="0.16020000000000001"/>
    <n v="0.15390000000000001"/>
    <n v="8091.48"/>
    <n v="370.12"/>
    <n v="56.96"/>
    <n v="427.08"/>
    <n v="30725.52"/>
  </r>
  <r>
    <x v="136"/>
    <s v="Lynden"/>
    <n v="1983"/>
    <s v="Lynden Academy"/>
    <s v="No"/>
    <n v="179.01"/>
    <n v="0"/>
    <n v="0"/>
    <n v="1"/>
    <n v="1"/>
    <n v="0"/>
    <n v="0"/>
    <n v="78209"/>
    <n v="82248"/>
    <n v="0"/>
    <n v="0"/>
    <n v="16817.759999999998"/>
    <n v="0.16020000000000001"/>
    <n v="0.15390000000000001"/>
    <n v="0"/>
    <n v="0"/>
    <n v="0"/>
    <n v="0"/>
    <n v="0"/>
  </r>
  <r>
    <x v="136"/>
    <s v="Lynden"/>
    <n v="4201"/>
    <s v="Lynden High School"/>
    <s v="No"/>
    <n v="0"/>
    <n v="0"/>
    <n v="0"/>
    <n v="1.1200000000000001"/>
    <n v="1.1200000000000001"/>
    <n v="0"/>
    <n v="0"/>
    <n v="78209"/>
    <n v="82248"/>
    <n v="0"/>
    <n v="0"/>
    <n v="16817.759999999998"/>
    <n v="0.16020000000000001"/>
    <n v="0.15390000000000001"/>
    <n v="0"/>
    <n v="0"/>
    <n v="0"/>
    <n v="0"/>
    <n v="0"/>
  </r>
  <r>
    <x v="136"/>
    <s v="Lynden"/>
    <n v="2219"/>
    <s v="Lynden Middle School"/>
    <s v="No"/>
    <n v="100.75999999999999"/>
    <n v="0"/>
    <n v="0"/>
    <n v="1.1200000000000001"/>
    <n v="1.1200000000000001"/>
    <n v="0"/>
    <n v="0"/>
    <n v="78209"/>
    <n v="82248"/>
    <n v="0"/>
    <n v="0"/>
    <n v="16817.759999999998"/>
    <n v="0.16020000000000001"/>
    <n v="0.15390000000000001"/>
    <n v="0"/>
    <n v="0"/>
    <n v="0"/>
    <n v="0"/>
    <n v="0"/>
  </r>
  <r>
    <x v="136"/>
    <s v="Lynden"/>
    <n v="4517"/>
    <s v="Vossbeck Elementary School"/>
    <s v="Yes"/>
    <n v="89.42"/>
    <n v="0"/>
    <n v="89.42"/>
    <n v="1.1200000000000001"/>
    <n v="1.1200000000000001"/>
    <n v="89.42"/>
    <n v="0.26200000000000001"/>
    <n v="78209"/>
    <n v="82248"/>
    <n v="22949.65"/>
    <n v="1185.1999999999971"/>
    <n v="16817.759999999998"/>
    <n v="0.16020000000000001"/>
    <n v="0.15390000000000001"/>
    <n v="8265.19"/>
    <n v="402.25"/>
    <n v="61.91"/>
    <n v="464.15999999999997"/>
    <n v="32864.200000000004"/>
  </r>
  <r>
    <x v="136"/>
    <s v="Lynden"/>
    <n v="5466"/>
    <s v="IMPACT Reengagement Program"/>
    <s v="Yes"/>
    <n v="23.3"/>
    <n v="0"/>
    <n v="23.3"/>
    <n v="1"/>
    <n v="1"/>
    <n v="23.3"/>
    <n v="6.8000000000000005E-2"/>
    <n v="78209"/>
    <n v="82248"/>
    <n v="5318.21"/>
    <n v="274.64999999999964"/>
    <n v="16817.759999999998"/>
    <n v="0.16020000000000001"/>
    <n v="0.15390000000000001"/>
    <n v="2037.85"/>
    <n v="93.21"/>
    <n v="14.35"/>
    <n v="107.55999999999999"/>
    <n v="7738.2699999999995"/>
  </r>
  <r>
    <x v="137"/>
    <s v="Mabton"/>
    <n v="3070"/>
    <s v="Artz Fox Elementary"/>
    <s v="Yes"/>
    <n v="409.65"/>
    <n v="0"/>
    <n v="409.65"/>
    <n v="1.06"/>
    <n v="1.06"/>
    <n v="409.65"/>
    <n v="1.202"/>
    <n v="78209"/>
    <n v="82248"/>
    <n v="99647.65"/>
    <n v="5146.1700000000128"/>
    <n v="16817.759999999998"/>
    <n v="0.16020000000000001"/>
    <n v="0.15390000000000001"/>
    <n v="36970.5"/>
    <n v="1746.56"/>
    <n v="268.8"/>
    <n v="2015.36"/>
    <n v="143779.68"/>
  </r>
  <r>
    <x v="137"/>
    <s v="Mabton"/>
    <n v="5289"/>
    <s v="Mabton Jr. Sr. High"/>
    <s v="Yes"/>
    <n v="85.1"/>
    <n v="0"/>
    <n v="85.1"/>
    <n v="1"/>
    <n v="1"/>
    <n v="85.1"/>
    <n v="0.25"/>
    <n v="78209"/>
    <n v="82248"/>
    <n v="19552.25"/>
    <n v="1009.75"/>
    <n v="16817.759999999998"/>
    <n v="0.16020000000000001"/>
    <n v="0.15390000000000001"/>
    <n v="7492.11"/>
    <n v="342.7"/>
    <n v="52.74"/>
    <n v="395.44"/>
    <n v="28449.55"/>
  </r>
  <r>
    <x v="137"/>
    <s v="Mabton"/>
    <n v="5443"/>
    <s v="Mabton Step Up To College"/>
    <s v="Yes"/>
    <n v="52.4"/>
    <n v="0"/>
    <n v="52.4"/>
    <n v="1"/>
    <n v="1"/>
    <n v="52.4"/>
    <n v="0.154"/>
    <n v="78209"/>
    <n v="82248"/>
    <n v="12044.19"/>
    <n v="622"/>
    <n v="16817.759999999998"/>
    <n v="0.16020000000000001"/>
    <n v="0.15390000000000001"/>
    <n v="4615.1400000000003"/>
    <n v="211.1"/>
    <n v="32.49"/>
    <n v="243.59"/>
    <n v="17524.920000000002"/>
  </r>
  <r>
    <x v="138"/>
    <s v="Mansfield"/>
    <n v="2233"/>
    <s v="Mansfield Elem and High School"/>
    <s v="Yes"/>
    <n v="48.82"/>
    <n v="0"/>
    <n v="48.82"/>
    <n v="1"/>
    <n v="1"/>
    <n v="48.82"/>
    <n v="0.14299999999999999"/>
    <n v="78209"/>
    <n v="82248"/>
    <n v="11183.89"/>
    <n v="577.56999999999971"/>
    <n v="16817.759999999998"/>
    <n v="0.16020000000000001"/>
    <n v="0.15390000000000001"/>
    <n v="4285.49"/>
    <n v="196.02"/>
    <n v="30.17"/>
    <n v="226.19"/>
    <n v="16273.14"/>
  </r>
  <r>
    <x v="139"/>
    <s v="Manson"/>
    <n v="2196"/>
    <s v="Manson Elementary"/>
    <s v="No"/>
    <n v="499.85"/>
    <n v="0"/>
    <n v="0"/>
    <n v="1.1200000000000001"/>
    <n v="1.1200000000000001"/>
    <n v="0"/>
    <n v="0"/>
    <n v="78209"/>
    <n v="82248"/>
    <n v="0"/>
    <n v="0"/>
    <n v="16817.759999999998"/>
    <n v="0.16020000000000001"/>
    <n v="0.15390000000000001"/>
    <n v="0"/>
    <n v="0"/>
    <n v="0"/>
    <n v="0"/>
    <n v="0"/>
  </r>
  <r>
    <x v="139"/>
    <s v="Manson"/>
    <n v="2623"/>
    <s v="Manson High School"/>
    <s v="No"/>
    <n v="387.46000000000004"/>
    <n v="0"/>
    <n v="0"/>
    <n v="1.1200000000000001"/>
    <n v="1.1200000000000001"/>
    <n v="0"/>
    <n v="0"/>
    <n v="78209"/>
    <n v="82248"/>
    <n v="0"/>
    <n v="0"/>
    <n v="16817.759999999998"/>
    <n v="0.16020000000000001"/>
    <n v="0.15390000000000001"/>
    <n v="0"/>
    <n v="0"/>
    <n v="0"/>
    <n v="0"/>
    <n v="0"/>
  </r>
  <r>
    <x v="139"/>
    <s v="Manson"/>
    <n v="5286"/>
    <s v="Manson Middle School"/>
    <s v="No"/>
    <n v="447.03999999999996"/>
    <n v="0"/>
    <n v="0"/>
    <n v="1.1200000000000001"/>
    <n v="1.1200000000000001"/>
    <n v="0"/>
    <n v="0"/>
    <n v="78209"/>
    <n v="82248"/>
    <n v="0"/>
    <n v="0"/>
    <n v="16817.759999999998"/>
    <n v="0.16020000000000001"/>
    <n v="0.15390000000000001"/>
    <n v="0"/>
    <n v="0"/>
    <n v="0"/>
    <n v="0"/>
    <n v="0"/>
  </r>
  <r>
    <x v="140"/>
    <s v="Mary M Knight"/>
    <n v="5444"/>
    <s v="Mary M. Knight School"/>
    <s v="No"/>
    <n v="953.80000000000007"/>
    <n v="0"/>
    <n v="0"/>
    <n v="1.1200000000000001"/>
    <n v="1.1200000000000001"/>
    <n v="0"/>
    <n v="0"/>
    <n v="78209"/>
    <n v="82248"/>
    <n v="0"/>
    <n v="0"/>
    <n v="16817.759999999998"/>
    <n v="0.16020000000000001"/>
    <n v="0.15390000000000001"/>
    <n v="0"/>
    <n v="0"/>
    <n v="0"/>
    <n v="0"/>
    <n v="0"/>
  </r>
  <r>
    <x v="140"/>
    <s v="Mary M Knight"/>
    <n v="5445"/>
    <s v="Washington Connections Academy - Mary M. Knight"/>
    <s v="No"/>
    <n v="725.33"/>
    <n v="0"/>
    <n v="0"/>
    <n v="1.1200000000000001"/>
    <n v="1.1200000000000001"/>
    <n v="0"/>
    <n v="0"/>
    <n v="78209"/>
    <n v="82248"/>
    <n v="0"/>
    <n v="0"/>
    <n v="16817.759999999998"/>
    <n v="0.16020000000000001"/>
    <n v="0.15390000000000001"/>
    <n v="0"/>
    <n v="0"/>
    <n v="0"/>
    <n v="0"/>
    <n v="0"/>
  </r>
  <r>
    <x v="141"/>
    <s v="Mary Walker"/>
    <n v="5446"/>
    <s v="Mary Walker Alternative Learning Experience"/>
    <s v="No"/>
    <n v="476.29"/>
    <n v="0"/>
    <n v="0"/>
    <n v="1.1200000000000001"/>
    <n v="1.1200000000000001"/>
    <n v="0"/>
    <n v="0"/>
    <n v="78209"/>
    <n v="82248"/>
    <n v="0"/>
    <n v="0"/>
    <n v="16817.759999999998"/>
    <n v="0.16020000000000001"/>
    <n v="0.15390000000000001"/>
    <n v="0"/>
    <n v="0"/>
    <n v="0"/>
    <n v="0"/>
    <n v="0"/>
  </r>
  <r>
    <x v="141"/>
    <s v="Mary Walker"/>
    <n v="3311"/>
    <s v="Mary Walker High School"/>
    <s v="Yes"/>
    <n v="339.8"/>
    <n v="0"/>
    <n v="339.8"/>
    <n v="1"/>
    <n v="1"/>
    <n v="339.8"/>
    <n v="0.997"/>
    <n v="78209"/>
    <n v="82248"/>
    <n v="77974.37"/>
    <n v="4026.8899999999994"/>
    <n v="16817.759999999998"/>
    <n v="0.16020000000000001"/>
    <n v="0.15390000000000001"/>
    <n v="29878.54"/>
    <n v="1366.69"/>
    <n v="210.33"/>
    <n v="1577.02"/>
    <n v="113456.82"/>
  </r>
  <r>
    <x v="141"/>
    <s v="Mary Walker"/>
    <n v="2297"/>
    <s v="Springdale Elementary"/>
    <s v="Yes"/>
    <n v="326.52"/>
    <n v="0"/>
    <n v="326.52"/>
    <n v="1"/>
    <n v="1"/>
    <n v="326.52"/>
    <n v="0.95799999999999996"/>
    <n v="78209"/>
    <n v="82248"/>
    <n v="74924.22"/>
    <n v="3869.3600000000006"/>
    <n v="16817.759999999998"/>
    <n v="0.16020000000000001"/>
    <n v="0.15390000000000001"/>
    <n v="28709.77"/>
    <n v="1313.23"/>
    <n v="202.11"/>
    <n v="1515.3400000000001"/>
    <n v="109018.69"/>
  </r>
  <r>
    <x v="141"/>
    <s v="Mary Walker"/>
    <n v="3894"/>
    <s v="Springdale Middle School"/>
    <s v="Yes"/>
    <n v="5.3"/>
    <n v="0"/>
    <n v="5.3"/>
    <n v="1"/>
    <n v="1"/>
    <n v="5.3"/>
    <n v="1.6E-2"/>
    <n v="78209"/>
    <n v="82248"/>
    <n v="1251.3399999999999"/>
    <n v="64.630000000000109"/>
    <n v="16817.759999999998"/>
    <n v="0.16020000000000001"/>
    <n v="0.15390000000000001"/>
    <n v="479.5"/>
    <n v="21.93"/>
    <n v="3.38"/>
    <n v="25.31"/>
    <n v="1820.78"/>
  </r>
  <r>
    <x v="142"/>
    <s v="Marysville"/>
    <n v="1656"/>
    <s v="10th Street School"/>
    <s v="Yes"/>
    <n v="106.22"/>
    <n v="0"/>
    <n v="106.22"/>
    <n v="1"/>
    <n v="1"/>
    <n v="106.22"/>
    <n v="0.312"/>
    <n v="78209"/>
    <n v="82248"/>
    <n v="24401.21"/>
    <n v="1260.1700000000019"/>
    <n v="16817.759999999998"/>
    <n v="0.16020000000000001"/>
    <n v="0.15390000000000001"/>
    <n v="9350.16"/>
    <n v="427.69"/>
    <n v="65.819999999999993"/>
    <n v="493.51"/>
    <n v="35505.049999999996"/>
  </r>
  <r>
    <x v="142"/>
    <s v="Marysville"/>
    <n v="4454"/>
    <s v="Allen Creek Elementary School"/>
    <s v="Yes"/>
    <n v="252.23999999999998"/>
    <n v="0"/>
    <n v="252.23999999999998"/>
    <n v="1"/>
    <n v="1"/>
    <n v="252.23999999999998"/>
    <n v="0.74"/>
    <n v="78209"/>
    <n v="82248"/>
    <n v="57874.66"/>
    <n v="2988.8599999999933"/>
    <n v="16817.759999999998"/>
    <n v="0.16020000000000001"/>
    <n v="0.15390000000000001"/>
    <n v="22176.65"/>
    <n v="1014.39"/>
    <n v="156.11000000000001"/>
    <n v="1170.5"/>
    <n v="84210.669999999984"/>
  </r>
  <r>
    <x v="142"/>
    <s v="Marysville"/>
    <n v="3059"/>
    <s v="Cascade Elementary"/>
    <s v="Yes"/>
    <n v="197.57"/>
    <n v="0"/>
    <n v="197.57"/>
    <n v="1"/>
    <n v="1"/>
    <n v="197.57"/>
    <n v="0.57999999999999996"/>
    <n v="78209"/>
    <n v="82248"/>
    <n v="45361.22"/>
    <n v="2342.6199999999953"/>
    <n v="16817.759999999998"/>
    <n v="0.16020000000000001"/>
    <n v="0.15390000000000001"/>
    <n v="17381.7"/>
    <n v="795.06"/>
    <n v="122.36"/>
    <n v="917.42"/>
    <n v="66002.959999999992"/>
  </r>
  <r>
    <x v="142"/>
    <s v="Marysville"/>
    <n v="4357"/>
    <s v="Cedarcrest School"/>
    <s v="Yes"/>
    <n v="135.62"/>
    <n v="0"/>
    <n v="135.62"/>
    <n v="1"/>
    <n v="1"/>
    <n v="135.62"/>
    <n v="0.39800000000000002"/>
    <n v="78209"/>
    <n v="82248"/>
    <n v="31127.18"/>
    <n v="1607.5200000000004"/>
    <n v="16817.759999999998"/>
    <n v="0.16020000000000001"/>
    <n v="0.15390000000000001"/>
    <n v="11927.44"/>
    <n v="545.58000000000004"/>
    <n v="83.96"/>
    <n v="629.54000000000008"/>
    <n v="45291.68"/>
  </r>
  <r>
    <x v="142"/>
    <s v="Marysville"/>
    <n v="5123"/>
    <s v="Grove Elementary"/>
    <s v="Yes"/>
    <n v="193.35999999999999"/>
    <n v="0"/>
    <n v="193.35999999999999"/>
    <n v="1"/>
    <n v="1"/>
    <n v="193.35999999999999"/>
    <n v="0.56699999999999995"/>
    <n v="78209"/>
    <n v="82248"/>
    <n v="44344.5"/>
    <n v="2290.1200000000026"/>
    <n v="16817.759999999998"/>
    <n v="0.16020000000000001"/>
    <n v="0.15390000000000001"/>
    <n v="16992.11"/>
    <n v="777.24"/>
    <n v="119.62"/>
    <n v="896.86"/>
    <n v="64523.590000000004"/>
  </r>
  <r>
    <x v="142"/>
    <s v="Marysville"/>
    <n v="1657"/>
    <s v="Heritage School"/>
    <s v="No"/>
    <n v="606.6"/>
    <n v="0"/>
    <n v="0"/>
    <n v="1"/>
    <n v="1"/>
    <n v="0"/>
    <n v="0"/>
    <n v="78209"/>
    <n v="82248"/>
    <n v="0"/>
    <n v="0"/>
    <n v="16817.759999999998"/>
    <n v="0.16020000000000001"/>
    <n v="0.15390000000000001"/>
    <n v="0"/>
    <n v="0"/>
    <n v="0"/>
    <n v="0"/>
    <n v="0"/>
  </r>
  <r>
    <x v="142"/>
    <s v="Marysville"/>
    <n v="4323"/>
    <s v="Kellogg Marsh Elementary School"/>
    <s v="Yes"/>
    <n v="70.83"/>
    <n v="0"/>
    <n v="70.83"/>
    <n v="1"/>
    <n v="1"/>
    <n v="70.83"/>
    <n v="0.20799999999999999"/>
    <n v="78209"/>
    <n v="82248"/>
    <n v="16267.47"/>
    <n v="840.1100000000024"/>
    <n v="16817.759999999998"/>
    <n v="0.16020000000000001"/>
    <n v="0.15390000000000001"/>
    <n v="6233.44"/>
    <n v="285.13"/>
    <n v="43.88"/>
    <n v="329.01"/>
    <n v="23670.030000000002"/>
  </r>
  <r>
    <x v="142"/>
    <s v="Marysville"/>
    <n v="1927"/>
    <s v="Legacy High School"/>
    <s v="Yes"/>
    <n v="134.24"/>
    <n v="0"/>
    <n v="134.24"/>
    <n v="1"/>
    <n v="1"/>
    <n v="134.24"/>
    <n v="0.39400000000000002"/>
    <n v="78209"/>
    <n v="82248"/>
    <n v="30814.35"/>
    <n v="1591.3600000000006"/>
    <n v="16817.759999999998"/>
    <n v="0.16020000000000001"/>
    <n v="0.15390000000000001"/>
    <n v="11807.57"/>
    <n v="540.1"/>
    <n v="83.12"/>
    <n v="623.22"/>
    <n v="44836.5"/>
  </r>
  <r>
    <x v="142"/>
    <s v="Marysville"/>
    <n v="3964"/>
    <s v="Liberty Elementary"/>
    <s v="Yes"/>
    <n v="178.9"/>
    <n v="0"/>
    <n v="178.9"/>
    <n v="1"/>
    <n v="1"/>
    <n v="178.9"/>
    <n v="0.52500000000000002"/>
    <n v="78209"/>
    <n v="82248"/>
    <n v="41059.730000000003"/>
    <n v="2120.4699999999939"/>
    <n v="16817.759999999998"/>
    <n v="0.16020000000000001"/>
    <n v="0.15390000000000001"/>
    <n v="15733.43"/>
    <n v="719.67"/>
    <n v="110.76"/>
    <n v="830.43"/>
    <n v="59744.06"/>
  </r>
  <r>
    <x v="142"/>
    <s v="Marysville"/>
    <n v="4150"/>
    <s v="Marshall Elementary"/>
    <s v="Yes"/>
    <n v="93.6"/>
    <n v="0"/>
    <n v="93.6"/>
    <n v="1"/>
    <n v="1"/>
    <n v="93.6"/>
    <n v="0.27500000000000002"/>
    <n v="78209"/>
    <n v="82248"/>
    <n v="21507.48"/>
    <n v="1110.7200000000012"/>
    <n v="16817.759999999998"/>
    <n v="0.16020000000000001"/>
    <n v="0.15390000000000001"/>
    <n v="8241.32"/>
    <n v="376.97"/>
    <n v="58.02"/>
    <n v="434.99"/>
    <n v="31294.510000000002"/>
  </r>
  <r>
    <x v="142"/>
    <s v="Marysville"/>
    <n v="1862"/>
    <s v="Marysville Coop Program"/>
    <s v="No"/>
    <n v="244.1"/>
    <n v="0"/>
    <n v="0"/>
    <n v="1.18"/>
    <n v="1.18"/>
    <n v="0"/>
    <n v="0"/>
    <n v="78209"/>
    <n v="82248"/>
    <n v="0"/>
    <n v="0"/>
    <n v="16817.759999999998"/>
    <n v="0.16020000000000001"/>
    <n v="0.15390000000000001"/>
    <n v="0"/>
    <n v="0"/>
    <n v="0"/>
    <n v="0"/>
    <n v="0"/>
  </r>
  <r>
    <x v="142"/>
    <s v="Marysville"/>
    <n v="5478"/>
    <s v="Marysville Getchell High School"/>
    <s v="No"/>
    <n v="485"/>
    <n v="0"/>
    <n v="0"/>
    <n v="1.18"/>
    <n v="1.18"/>
    <n v="0"/>
    <n v="0"/>
    <n v="78209"/>
    <n v="82248"/>
    <n v="0"/>
    <n v="0"/>
    <n v="16817.759999999998"/>
    <n v="0.16020000000000001"/>
    <n v="0.15390000000000001"/>
    <n v="0"/>
    <n v="0"/>
    <n v="0"/>
    <n v="0"/>
    <n v="0"/>
  </r>
  <r>
    <x v="142"/>
    <s v="Marysville"/>
    <n v="5402"/>
    <s v="Marysville NWESD 189 Youth Engagement"/>
    <s v="Yes"/>
    <n v="449.9"/>
    <n v="0"/>
    <n v="449.9"/>
    <n v="1.18"/>
    <n v="1.18"/>
    <n v="449.9"/>
    <n v="1.32"/>
    <n v="78209"/>
    <n v="82248"/>
    <n v="121818.34"/>
    <n v="6291.1399999999994"/>
    <n v="16817.759999999998"/>
    <n v="0.16020000000000001"/>
    <n v="0.15390000000000001"/>
    <n v="42682.95"/>
    <n v="2135.16"/>
    <n v="328.6"/>
    <n v="2463.7599999999998"/>
    <n v="173256.19"/>
  </r>
  <r>
    <x v="142"/>
    <s v="Marysville"/>
    <n v="5213"/>
    <s v="Marysville Pilchuck High School"/>
    <s v="Yes"/>
    <n v="636.87"/>
    <n v="0"/>
    <n v="636.87"/>
    <n v="1.18"/>
    <n v="1.18"/>
    <n v="636.87"/>
    <n v="1.8680000000000001"/>
    <n v="78209"/>
    <n v="82248"/>
    <n v="172391.41"/>
    <n v="8902.9199999999837"/>
    <n v="16817.759999999998"/>
    <n v="0.16020000000000001"/>
    <n v="0.15390000000000001"/>
    <n v="60402.84"/>
    <n v="3021.57"/>
    <n v="465.02"/>
    <n v="3486.59"/>
    <n v="245183.75999999998"/>
  </r>
  <r>
    <x v="142"/>
    <s v="Marysville"/>
    <n v="3651"/>
    <s v="Pinewood Elementary"/>
    <s v="No"/>
    <n v="435.87"/>
    <n v="0"/>
    <n v="0"/>
    <n v="1.18"/>
    <n v="1.18"/>
    <n v="0"/>
    <n v="0"/>
    <n v="78209"/>
    <n v="82248"/>
    <n v="0"/>
    <n v="0"/>
    <n v="16817.759999999998"/>
    <n v="0.16020000000000001"/>
    <n v="0.15390000000000001"/>
    <n v="0"/>
    <n v="0"/>
    <n v="0"/>
    <n v="0"/>
    <n v="0"/>
  </r>
  <r>
    <x v="142"/>
    <s v="Marysville"/>
    <n v="5350"/>
    <s v="Quil Ceda Tulalip Elementary"/>
    <s v="Yes"/>
    <n v="115.80000000000001"/>
    <n v="0"/>
    <n v="115.80000000000001"/>
    <n v="1.18"/>
    <n v="1.18"/>
    <n v="115.80000000000001"/>
    <n v="0.34"/>
    <n v="78209"/>
    <n v="82248"/>
    <n v="31377.45"/>
    <n v="1620.4500000000007"/>
    <n v="16817.759999999998"/>
    <n v="0.16020000000000001"/>
    <n v="0.15390000000000001"/>
    <n v="10994.09"/>
    <n v="549.96"/>
    <n v="84.64"/>
    <n v="634.6"/>
    <n v="44626.590000000004"/>
  </r>
  <r>
    <x v="142"/>
    <s v="Marysville"/>
    <n v="3187"/>
    <s v="Shoultes Elementary"/>
    <s v="Yes"/>
    <n v="512.67999999999995"/>
    <n v="0"/>
    <n v="512.67999999999995"/>
    <n v="1.18"/>
    <n v="1.18"/>
    <n v="512.67999999999995"/>
    <n v="1.504"/>
    <n v="78209"/>
    <n v="82248"/>
    <n v="138799.07999999999"/>
    <n v="7168.0900000000256"/>
    <n v="16817.759999999998"/>
    <n v="0.16020000000000001"/>
    <n v="0.15390000000000001"/>
    <n v="48632.69"/>
    <n v="2432.79"/>
    <n v="374.41"/>
    <n v="2807.2"/>
    <n v="197407.06000000003"/>
  </r>
  <r>
    <x v="142"/>
    <s v="Marysville"/>
    <n v="3537"/>
    <s v="Sunnyside Elementary"/>
    <s v="Yes"/>
    <n v="124.51"/>
    <n v="0"/>
    <n v="124.51"/>
    <n v="1.18"/>
    <n v="1.18"/>
    <n v="124.51"/>
    <n v="0.36499999999999999"/>
    <n v="78209"/>
    <n v="82248"/>
    <n v="33684.620000000003"/>
    <n v="1739.5899999999965"/>
    <n v="16817.759999999998"/>
    <n v="0.16020000000000001"/>
    <n v="0.15390000000000001"/>
    <n v="11802.48"/>
    <n v="590.4"/>
    <n v="90.86"/>
    <n v="681.26"/>
    <n v="47907.950000000004"/>
  </r>
  <r>
    <x v="142"/>
    <s v="Marysville"/>
    <n v="2813"/>
    <s v="Totem Middle School"/>
    <s v="Yes"/>
    <n v="536.20000000000005"/>
    <n v="0"/>
    <n v="536.20000000000005"/>
    <n v="1.18"/>
    <n v="1.18"/>
    <n v="536.20000000000005"/>
    <n v="1.573"/>
    <n v="78209"/>
    <n v="82248"/>
    <n v="145166.85"/>
    <n v="7496.9499999999825"/>
    <n v="16817.759999999998"/>
    <n v="0.16020000000000001"/>
    <n v="0.15390000000000001"/>
    <n v="50863.85"/>
    <n v="2544.4"/>
    <n v="391.58"/>
    <n v="2935.98"/>
    <n v="206463.63"/>
  </r>
  <r>
    <x v="143"/>
    <s v="Mc Cleary"/>
    <n v="2835"/>
    <s v="Mccleary Elem"/>
    <s v="Yes"/>
    <n v="345.53"/>
    <n v="0"/>
    <n v="345.53"/>
    <n v="1.18"/>
    <n v="1.18"/>
    <n v="345.53"/>
    <n v="1.014"/>
    <n v="78209"/>
    <n v="82248"/>
    <n v="93578.63"/>
    <n v="4832.75"/>
    <n v="16817.759999999998"/>
    <n v="0.16020000000000001"/>
    <n v="0.15390000000000001"/>
    <n v="32788.269999999997"/>
    <n v="1640.19"/>
    <n v="252.43"/>
    <n v="1892.6200000000001"/>
    <n v="133092.26999999999"/>
  </r>
  <r>
    <x v="144"/>
    <s v="Mead"/>
    <n v="3693"/>
    <s v="Brentwood Elementary School"/>
    <s v="No"/>
    <n v="163.80000000000001"/>
    <n v="0"/>
    <n v="0"/>
    <n v="1.18"/>
    <n v="1.18"/>
    <n v="0"/>
    <n v="0"/>
    <n v="78209"/>
    <n v="82248"/>
    <n v="0"/>
    <n v="0"/>
    <n v="16817.759999999998"/>
    <n v="0.16020000000000001"/>
    <n v="0.15390000000000001"/>
    <n v="0"/>
    <n v="0"/>
    <n v="0"/>
    <n v="0"/>
    <n v="0"/>
  </r>
  <r>
    <x v="144"/>
    <s v="Mead"/>
    <n v="3562"/>
    <s v="Colbert Elementary School"/>
    <s v="No"/>
    <n v="1270.02"/>
    <n v="0"/>
    <n v="0"/>
    <n v="1.18"/>
    <n v="1.18"/>
    <n v="0"/>
    <n v="0"/>
    <n v="78209"/>
    <n v="82248"/>
    <n v="0"/>
    <n v="0"/>
    <n v="16817.759999999998"/>
    <n v="0.16020000000000001"/>
    <n v="0.15390000000000001"/>
    <n v="0"/>
    <n v="0"/>
    <n v="0"/>
    <n v="0"/>
    <n v="0"/>
  </r>
  <r>
    <x v="144"/>
    <s v="Mead"/>
    <n v="5572"/>
    <s v="Creekside Elementary School"/>
    <s v="Yes"/>
    <n v="171.69"/>
    <n v="0"/>
    <n v="171.69"/>
    <n v="1.18"/>
    <n v="1.18"/>
    <n v="171.69"/>
    <n v="0.504"/>
    <n v="78209"/>
    <n v="82248"/>
    <n v="46512.46"/>
    <n v="2402.0699999999997"/>
    <n v="16817.759999999998"/>
    <n v="0.16020000000000001"/>
    <n v="0.15390000000000001"/>
    <n v="16297.13"/>
    <n v="815.24"/>
    <n v="125.47"/>
    <n v="940.71"/>
    <n v="66152.37"/>
  </r>
  <r>
    <x v="144"/>
    <s v="Mead"/>
    <n v="3414"/>
    <s v="Evergreen Elementary School"/>
    <s v="Yes"/>
    <n v="1067.31"/>
    <n v="0"/>
    <n v="1067.31"/>
    <n v="1.18"/>
    <n v="1.18"/>
    <n v="1067.31"/>
    <n v="3.1309999999999998"/>
    <n v="78209"/>
    <n v="82248"/>
    <n v="288949.40999999997"/>
    <n v="14922.410000000033"/>
    <n v="16817.759999999998"/>
    <n v="0.16020000000000001"/>
    <n v="0.15390000000000001"/>
    <n v="101242.66"/>
    <n v="5064.53"/>
    <n v="779.43"/>
    <n v="5843.96"/>
    <n v="410958.44"/>
  </r>
  <r>
    <x v="144"/>
    <s v="Mead"/>
    <n v="3759"/>
    <s v="Farwell Elementary School"/>
    <s v="Yes"/>
    <n v="340.07"/>
    <n v="0"/>
    <n v="340.07"/>
    <n v="1.18"/>
    <n v="1.18"/>
    <n v="340.07"/>
    <n v="0.998"/>
    <n v="78209"/>
    <n v="82248"/>
    <n v="92102.05"/>
    <n v="4756.4799999999959"/>
    <n v="16817.759999999998"/>
    <n v="0.16020000000000001"/>
    <n v="0.15390000000000001"/>
    <n v="32270.9"/>
    <n v="1614.31"/>
    <n v="248.44"/>
    <n v="1862.75"/>
    <n v="130992.18000000001"/>
  </r>
  <r>
    <x v="144"/>
    <s v="Mead"/>
    <n v="5571"/>
    <s v="Highland Middle School"/>
    <s v="Yes"/>
    <n v="571.62"/>
    <n v="0"/>
    <n v="571.62"/>
    <n v="1.18"/>
    <n v="1.18"/>
    <n v="571.62"/>
    <n v="1.677"/>
    <n v="78209"/>
    <n v="82248"/>
    <n v="154764.66"/>
    <n v="7992.6199999999953"/>
    <n v="16817.759999999998"/>
    <n v="0.16020000000000001"/>
    <n v="0.15390000000000001"/>
    <n v="54226.75"/>
    <n v="2712.62"/>
    <n v="417.47"/>
    <n v="3130.09"/>
    <n v="220114.12"/>
  </r>
  <r>
    <x v="144"/>
    <s v="Mead"/>
    <n v="1858"/>
    <s v="Mead Learning Options"/>
    <s v="No"/>
    <n v="0"/>
    <n v="0"/>
    <n v="0"/>
    <n v="1.18"/>
    <n v="1.18"/>
    <n v="0"/>
    <n v="0"/>
    <n v="78209"/>
    <n v="82248"/>
    <n v="0"/>
    <n v="0"/>
    <n v="16817.759999999998"/>
    <n v="0.16020000000000001"/>
    <n v="0.15390000000000001"/>
    <n v="0"/>
    <n v="0"/>
    <n v="0"/>
    <n v="0"/>
    <n v="0"/>
  </r>
  <r>
    <x v="144"/>
    <s v="Mead"/>
    <n v="5401"/>
    <s v="Mead Open Doors"/>
    <s v="Yes"/>
    <n v="405.02"/>
    <n v="0"/>
    <n v="405.02"/>
    <n v="1.18"/>
    <n v="1.18"/>
    <n v="405.02"/>
    <n v="1.1879999999999999"/>
    <n v="78209"/>
    <n v="82248"/>
    <n v="109636.5"/>
    <n v="5662.0399999999936"/>
    <n v="16817.759999999998"/>
    <n v="0.16020000000000001"/>
    <n v="0.15390000000000001"/>
    <n v="38414.65"/>
    <n v="1921.64"/>
    <n v="295.74"/>
    <n v="2217.38"/>
    <n v="155930.57"/>
  </r>
  <r>
    <x v="144"/>
    <s v="Mead"/>
    <n v="2402"/>
    <s v="Mead Senior High School"/>
    <s v="No"/>
    <n v="561.9"/>
    <n v="0"/>
    <n v="0"/>
    <n v="1.18"/>
    <n v="1.18"/>
    <n v="0"/>
    <n v="0"/>
    <n v="78209"/>
    <n v="82248"/>
    <n v="0"/>
    <n v="0"/>
    <n v="16817.759999999998"/>
    <n v="0.16020000000000001"/>
    <n v="0.15390000000000001"/>
    <n v="0"/>
    <n v="0"/>
    <n v="0"/>
    <n v="0"/>
    <n v="0"/>
  </r>
  <r>
    <x v="144"/>
    <s v="Mead"/>
    <n v="4400"/>
    <s v="Meadow Ridge Elementary"/>
    <s v="Yes"/>
    <n v="606.65"/>
    <n v="0"/>
    <n v="606.65"/>
    <n v="1.18"/>
    <n v="1.18"/>
    <n v="606.65"/>
    <n v="1.78"/>
    <n v="78209"/>
    <n v="82248"/>
    <n v="164270.18"/>
    <n v="8483.5200000000186"/>
    <n v="16817.759999999998"/>
    <n v="0.16020000000000001"/>
    <n v="0.15390000000000001"/>
    <n v="57557.31"/>
    <n v="2879.23"/>
    <n v="443.11"/>
    <n v="3322.34"/>
    <n v="233633.35"/>
  </r>
  <r>
    <x v="144"/>
    <s v="Mead"/>
    <n v="4133"/>
    <s v="Midway Elementary"/>
    <s v="No"/>
    <n v="307.95"/>
    <n v="0"/>
    <n v="0"/>
    <n v="1"/>
    <n v="1"/>
    <n v="0"/>
    <n v="0"/>
    <n v="78209"/>
    <n v="82248"/>
    <n v="0"/>
    <n v="0"/>
    <n v="16817.759999999998"/>
    <n v="0.16020000000000001"/>
    <n v="0.15390000000000001"/>
    <n v="0"/>
    <n v="0"/>
    <n v="0"/>
    <n v="0"/>
    <n v="0"/>
  </r>
  <r>
    <x v="144"/>
    <s v="Mead"/>
    <n v="3191"/>
    <s v="Mountainside Middle School"/>
    <s v="No"/>
    <n v="444.28"/>
    <n v="0"/>
    <n v="0"/>
    <n v="1"/>
    <n v="1.04"/>
    <n v="0"/>
    <n v="0"/>
    <n v="78209"/>
    <n v="82248"/>
    <n v="0"/>
    <n v="0"/>
    <n v="16817.759999999998"/>
    <n v="0.16020000000000001"/>
    <n v="0.15390000000000001"/>
    <n v="0"/>
    <n v="0"/>
    <n v="0"/>
    <n v="0"/>
    <n v="0"/>
  </r>
  <r>
    <x v="144"/>
    <s v="Mead"/>
    <n v="4491"/>
    <s v="Mt Spokane High School"/>
    <s v="No"/>
    <n v="352.3"/>
    <n v="0"/>
    <n v="0"/>
    <n v="1"/>
    <n v="1.04"/>
    <n v="0"/>
    <n v="0"/>
    <n v="78209"/>
    <n v="82248"/>
    <n v="0"/>
    <n v="0"/>
    <n v="16817.759999999998"/>
    <n v="0.16020000000000001"/>
    <n v="0.15390000000000001"/>
    <n v="0"/>
    <n v="0"/>
    <n v="0"/>
    <n v="0"/>
    <n v="0"/>
  </r>
  <r>
    <x v="144"/>
    <s v="Mead"/>
    <n v="3851"/>
    <s v="Northwood Middle School"/>
    <s v="Yes"/>
    <n v="222.78"/>
    <n v="0"/>
    <n v="222.78"/>
    <n v="1"/>
    <n v="1.04"/>
    <n v="222.78"/>
    <n v="0.65300000000000002"/>
    <n v="78209"/>
    <n v="82248"/>
    <n v="51070.48"/>
    <n v="4785.7799999999988"/>
    <n v="16817.759999999998"/>
    <n v="0.16020000000000001"/>
    <n v="0.15390000000000001"/>
    <n v="19900.02"/>
    <n v="930.94"/>
    <n v="143.27000000000001"/>
    <n v="1074.21"/>
    <n v="76830.490000000005"/>
  </r>
  <r>
    <x v="144"/>
    <s v="Mead"/>
    <n v="5094"/>
    <s v="Prairie View Elementary"/>
    <s v="No"/>
    <n v="422.9"/>
    <n v="0"/>
    <n v="0"/>
    <n v="1"/>
    <n v="1.04"/>
    <n v="0"/>
    <n v="0"/>
    <n v="78209"/>
    <n v="82248"/>
    <n v="0"/>
    <n v="0"/>
    <n v="16817.759999999998"/>
    <n v="0.16020000000000001"/>
    <n v="0.15390000000000001"/>
    <n v="0"/>
    <n v="0"/>
    <n v="0"/>
    <n v="0"/>
    <n v="0"/>
  </r>
  <r>
    <x v="144"/>
    <s v="Mead"/>
    <n v="4134"/>
    <s v="Shiloh Hills Elementary"/>
    <s v="No"/>
    <n v="448"/>
    <n v="0"/>
    <n v="0"/>
    <n v="1"/>
    <n v="1.04"/>
    <n v="0"/>
    <n v="0"/>
    <n v="78209"/>
    <n v="82248"/>
    <n v="0"/>
    <n v="0"/>
    <n v="16817.759999999998"/>
    <n v="0.16020000000000001"/>
    <n v="0.15390000000000001"/>
    <n v="0"/>
    <n v="0"/>
    <n v="0"/>
    <n v="0"/>
    <n v="0"/>
  </r>
  <r>
    <x v="144"/>
    <s v="Mead"/>
    <n v="5658"/>
    <s v="Skyline Elementary"/>
    <s v="No"/>
    <n v="719.51"/>
    <n v="0"/>
    <n v="0"/>
    <n v="1"/>
    <n v="1.04"/>
    <n v="0"/>
    <n v="0"/>
    <n v="78209"/>
    <n v="82248"/>
    <n v="0"/>
    <n v="0"/>
    <n v="16817.759999999998"/>
    <n v="0.16020000000000001"/>
    <n v="0.15390000000000001"/>
    <n v="0"/>
    <n v="0"/>
    <n v="0"/>
    <n v="0"/>
    <n v="0"/>
  </r>
  <r>
    <x v="145"/>
    <s v="Medical Lake"/>
    <n v="4483"/>
    <s v="Hallett Elementary School"/>
    <s v="No"/>
    <n v="907.8"/>
    <n v="0"/>
    <n v="0"/>
    <n v="1"/>
    <n v="1.04"/>
    <n v="0"/>
    <n v="0"/>
    <n v="78209"/>
    <n v="82248"/>
    <n v="0"/>
    <n v="0"/>
    <n v="16817.759999999998"/>
    <n v="0.16020000000000001"/>
    <n v="0.15390000000000001"/>
    <n v="0"/>
    <n v="0"/>
    <n v="0"/>
    <n v="0"/>
    <n v="0"/>
  </r>
  <r>
    <x v="145"/>
    <s v="Medical Lake"/>
    <n v="2890"/>
    <s v="Medical Lake High School"/>
    <s v="No"/>
    <n v="14.2"/>
    <n v="0"/>
    <n v="0"/>
    <n v="1"/>
    <n v="1.04"/>
    <n v="0"/>
    <n v="0"/>
    <n v="78209"/>
    <n v="82248"/>
    <n v="0"/>
    <n v="0"/>
    <n v="16817.759999999998"/>
    <n v="0.16020000000000001"/>
    <n v="0.15390000000000001"/>
    <n v="0"/>
    <n v="0"/>
    <n v="0"/>
    <n v="0"/>
    <n v="0"/>
  </r>
  <r>
    <x v="145"/>
    <s v="Medical Lake"/>
    <n v="3965"/>
    <s v="Medical Lake Middle School"/>
    <s v="No"/>
    <n v="1669.9"/>
    <n v="0"/>
    <n v="0"/>
    <n v="1"/>
    <n v="1.04"/>
    <n v="0"/>
    <n v="0"/>
    <n v="78209"/>
    <n v="82248"/>
    <n v="0"/>
    <n v="0"/>
    <n v="16817.759999999998"/>
    <n v="0.16020000000000001"/>
    <n v="0.15390000000000001"/>
    <n v="0"/>
    <n v="0"/>
    <n v="0"/>
    <n v="0"/>
    <n v="0"/>
  </r>
  <r>
    <x v="145"/>
    <s v="Medical Lake"/>
    <n v="4577"/>
    <s v="Michael Anderson Elementary School"/>
    <s v="No"/>
    <n v="413.6"/>
    <n v="0"/>
    <n v="0"/>
    <n v="1"/>
    <n v="1.04"/>
    <n v="0"/>
    <n v="0"/>
    <n v="78209"/>
    <n v="82248"/>
    <n v="0"/>
    <n v="0"/>
    <n v="16817.759999999998"/>
    <n v="0.16020000000000001"/>
    <n v="0.15390000000000001"/>
    <n v="0"/>
    <n v="0"/>
    <n v="0"/>
    <n v="0"/>
    <n v="0"/>
  </r>
  <r>
    <x v="146"/>
    <s v="Mercer Island"/>
    <n v="3162"/>
    <s v="Island Park Elementary"/>
    <s v="No"/>
    <n v="409.75"/>
    <n v="0"/>
    <n v="0"/>
    <n v="1"/>
    <n v="1.04"/>
    <n v="0"/>
    <n v="0"/>
    <n v="78209"/>
    <n v="82248"/>
    <n v="0"/>
    <n v="0"/>
    <n v="16817.759999999998"/>
    <n v="0.16020000000000001"/>
    <n v="0.15390000000000001"/>
    <n v="0"/>
    <n v="0"/>
    <n v="0"/>
    <n v="0"/>
    <n v="0"/>
  </r>
  <r>
    <x v="146"/>
    <s v="Mercer Island"/>
    <n v="3219"/>
    <s v="Islander Middle School"/>
    <s v="No"/>
    <n v="807.81"/>
    <n v="0"/>
    <n v="0"/>
    <n v="1"/>
    <n v="1.04"/>
    <n v="0"/>
    <n v="0"/>
    <n v="78209"/>
    <n v="82248"/>
    <n v="0"/>
    <n v="0"/>
    <n v="16817.759999999998"/>
    <n v="0.16020000000000001"/>
    <n v="0.15390000000000001"/>
    <n v="0"/>
    <n v="0"/>
    <n v="0"/>
    <n v="0"/>
    <n v="0"/>
  </r>
  <r>
    <x v="146"/>
    <s v="Mercer Island"/>
    <n v="2981"/>
    <s v="Lakeridge Elementary School"/>
    <s v="No"/>
    <n v="1364.8999999999999"/>
    <n v="0"/>
    <n v="0"/>
    <n v="1"/>
    <n v="1.04"/>
    <n v="0"/>
    <n v="0"/>
    <n v="78209"/>
    <n v="82248"/>
    <n v="0"/>
    <n v="0"/>
    <n v="16817.759999999998"/>
    <n v="0.16020000000000001"/>
    <n v="0.15390000000000001"/>
    <n v="0"/>
    <n v="0"/>
    <n v="0"/>
    <n v="0"/>
    <n v="0"/>
  </r>
  <r>
    <x v="146"/>
    <s v="Mercer Island"/>
    <n v="3029"/>
    <s v="Mercer Island High School"/>
    <s v="No"/>
    <n v="772.8"/>
    <n v="0"/>
    <n v="0"/>
    <n v="1"/>
    <n v="1.04"/>
    <n v="0"/>
    <n v="0"/>
    <n v="78209"/>
    <n v="82248"/>
    <n v="0"/>
    <n v="0"/>
    <n v="16817.759999999998"/>
    <n v="0.16020000000000001"/>
    <n v="0.15390000000000001"/>
    <n v="0"/>
    <n v="0"/>
    <n v="0"/>
    <n v="0"/>
    <n v="0"/>
  </r>
  <r>
    <x v="146"/>
    <s v="Mercer Island"/>
    <n v="5447"/>
    <s v="Northwood Elementary School"/>
    <s v="No"/>
    <n v="376.3"/>
    <n v="0"/>
    <n v="0"/>
    <n v="1"/>
    <n v="1.04"/>
    <n v="0"/>
    <n v="0"/>
    <n v="78209"/>
    <n v="82248"/>
    <n v="0"/>
    <n v="0"/>
    <n v="16817.759999999998"/>
    <n v="0.16020000000000001"/>
    <n v="0.15390000000000001"/>
    <n v="0"/>
    <n v="0"/>
    <n v="0"/>
    <n v="0"/>
    <n v="0"/>
  </r>
  <r>
    <x v="146"/>
    <s v="Mercer Island"/>
    <n v="3433"/>
    <s v="West Mercer Elementary"/>
    <s v="Yes"/>
    <n v="484.79999999999995"/>
    <n v="0"/>
    <n v="484.79999999999995"/>
    <n v="1"/>
    <n v="1.04"/>
    <n v="484.79999999999995"/>
    <n v="1.4219999999999999"/>
    <n v="78209"/>
    <n v="82248"/>
    <n v="111213.2"/>
    <n v="10421.720000000001"/>
    <n v="16817.759999999998"/>
    <n v="0.16020000000000001"/>
    <n v="0.15390000000000001"/>
    <n v="43335.11"/>
    <n v="2027.25"/>
    <n v="311.99"/>
    <n v="2339.2399999999998"/>
    <n v="167309.26999999999"/>
  </r>
  <r>
    <x v="147"/>
    <s v="Meridian"/>
    <n v="2584"/>
    <s v="Irene Reither Elementary School"/>
    <s v="No"/>
    <n v="432.7"/>
    <n v="0"/>
    <n v="0"/>
    <n v="1"/>
    <n v="1.04"/>
    <n v="0"/>
    <n v="0"/>
    <n v="78209"/>
    <n v="82248"/>
    <n v="0"/>
    <n v="0"/>
    <n v="16817.759999999998"/>
    <n v="0.16020000000000001"/>
    <n v="0.15390000000000001"/>
    <n v="0"/>
    <n v="0"/>
    <n v="0"/>
    <n v="0"/>
    <n v="0"/>
  </r>
  <r>
    <x v="147"/>
    <s v="Meridian"/>
    <n v="2554"/>
    <s v="Meridian High School"/>
    <s v="No"/>
    <n v="531.01"/>
    <n v="0"/>
    <n v="0"/>
    <n v="1"/>
    <n v="1"/>
    <n v="0"/>
    <n v="0"/>
    <n v="78209"/>
    <n v="82248"/>
    <n v="0"/>
    <n v="0"/>
    <n v="16817.759999999998"/>
    <n v="0.16020000000000001"/>
    <n v="0.15390000000000001"/>
    <n v="0"/>
    <n v="0"/>
    <n v="0"/>
    <n v="0"/>
    <n v="0"/>
  </r>
  <r>
    <x v="147"/>
    <s v="Meridian"/>
    <n v="5448"/>
    <s v="Meridian Impact Re-Engagement"/>
    <s v="No"/>
    <n v="466.93"/>
    <n v="0"/>
    <n v="0"/>
    <n v="1"/>
    <n v="1"/>
    <n v="0"/>
    <n v="0"/>
    <n v="78209"/>
    <n v="82248"/>
    <n v="0"/>
    <n v="0"/>
    <n v="16817.759999999998"/>
    <n v="0.16020000000000001"/>
    <n v="0.15390000000000001"/>
    <n v="0"/>
    <n v="0"/>
    <n v="0"/>
    <n v="0"/>
    <n v="0"/>
  </r>
  <r>
    <x v="147"/>
    <s v="Meridian"/>
    <n v="3930"/>
    <s v="Meridian Middle School"/>
    <s v="No"/>
    <n v="389.26"/>
    <n v="0"/>
    <n v="0"/>
    <n v="1"/>
    <n v="1"/>
    <n v="0"/>
    <n v="0"/>
    <n v="78209"/>
    <n v="82248"/>
    <n v="0"/>
    <n v="0"/>
    <n v="16817.759999999998"/>
    <n v="0.16020000000000001"/>
    <n v="0.15390000000000001"/>
    <n v="0"/>
    <n v="0"/>
    <n v="0"/>
    <n v="0"/>
    <n v="0"/>
  </r>
  <r>
    <x v="147"/>
    <s v="Meridian"/>
    <n v="5047"/>
    <s v="Meridian Parent Partnership Program"/>
    <s v="No"/>
    <n v="343.5"/>
    <n v="0"/>
    <n v="0"/>
    <n v="1"/>
    <n v="1"/>
    <n v="0"/>
    <n v="0"/>
    <n v="78209"/>
    <n v="82248"/>
    <n v="0"/>
    <n v="0"/>
    <n v="16817.759999999998"/>
    <n v="0.16020000000000001"/>
    <n v="0.15390000000000001"/>
    <n v="0"/>
    <n v="0"/>
    <n v="0"/>
    <n v="0"/>
    <n v="0"/>
  </r>
  <r>
    <x v="148"/>
    <s v="Methow Valley"/>
    <n v="1845"/>
    <s v="Home School Experience"/>
    <s v="No"/>
    <n v="365.75"/>
    <n v="0"/>
    <n v="0"/>
    <n v="1.18"/>
    <n v="1.18"/>
    <n v="0"/>
    <n v="0"/>
    <n v="78209"/>
    <n v="82248"/>
    <n v="0"/>
    <n v="0"/>
    <n v="16817.759999999998"/>
    <n v="0.16020000000000001"/>
    <n v="0.15390000000000001"/>
    <n v="0"/>
    <n v="0"/>
    <n v="0"/>
    <n v="0"/>
    <n v="0"/>
  </r>
  <r>
    <x v="148"/>
    <s v="Methow Valley"/>
    <n v="2146"/>
    <s v="Liberty Bell Jr Sr High"/>
    <s v="No"/>
    <n v="918.85"/>
    <n v="0"/>
    <n v="0"/>
    <n v="1.18"/>
    <n v="1.18"/>
    <n v="0"/>
    <n v="0"/>
    <n v="78209"/>
    <n v="82248"/>
    <n v="0"/>
    <n v="0"/>
    <n v="16817.759999999998"/>
    <n v="0.16020000000000001"/>
    <n v="0.15390000000000001"/>
    <n v="0"/>
    <n v="0"/>
    <n v="0"/>
    <n v="0"/>
    <n v="0"/>
  </r>
  <r>
    <x v="148"/>
    <s v="Methow Valley"/>
    <n v="4501"/>
    <s v="Methow Valley Elementary"/>
    <s v="No"/>
    <n v="413.42"/>
    <n v="0"/>
    <n v="0"/>
    <n v="1.18"/>
    <n v="1.18"/>
    <n v="0"/>
    <n v="0"/>
    <n v="78209"/>
    <n v="82248"/>
    <n v="0"/>
    <n v="0"/>
    <n v="16817.759999999998"/>
    <n v="0.16020000000000001"/>
    <n v="0.15390000000000001"/>
    <n v="0"/>
    <n v="0"/>
    <n v="0"/>
    <n v="0"/>
    <n v="0"/>
  </r>
  <r>
    <x v="148"/>
    <s v="Methow Valley"/>
    <n v="1621"/>
    <s v="Methow Valley Independent Learning Cente"/>
    <s v="No"/>
    <n v="1417.5"/>
    <n v="0"/>
    <n v="0"/>
    <n v="1.18"/>
    <n v="1.18"/>
    <n v="0"/>
    <n v="0"/>
    <n v="78209"/>
    <n v="82248"/>
    <n v="0"/>
    <n v="0"/>
    <n v="16817.759999999998"/>
    <n v="0.16020000000000001"/>
    <n v="0.15390000000000001"/>
    <n v="0"/>
    <n v="0"/>
    <n v="0"/>
    <n v="0"/>
    <n v="0"/>
  </r>
  <r>
    <x v="149"/>
    <s v="Mill A"/>
    <n v="3406"/>
    <s v="Mill A Elementary School"/>
    <s v="No"/>
    <n v="359.19"/>
    <n v="0"/>
    <n v="0"/>
    <n v="1.18"/>
    <n v="1.18"/>
    <n v="0"/>
    <n v="0"/>
    <n v="78209"/>
    <n v="82248"/>
    <n v="0"/>
    <n v="0"/>
    <n v="16817.759999999998"/>
    <n v="0.16020000000000001"/>
    <n v="0.15390000000000001"/>
    <n v="0"/>
    <n v="0"/>
    <n v="0"/>
    <n v="0"/>
    <n v="0"/>
  </r>
  <r>
    <x v="149"/>
    <s v="Mill A"/>
    <n v="5480"/>
    <s v="Pacific Crest Innovation Academy"/>
    <s v="No"/>
    <n v="394.83"/>
    <n v="0"/>
    <n v="0"/>
    <n v="1.18"/>
    <n v="1.18"/>
    <n v="0"/>
    <n v="0"/>
    <n v="78209"/>
    <n v="82248"/>
    <n v="0"/>
    <n v="0"/>
    <n v="16817.759999999998"/>
    <n v="0.16020000000000001"/>
    <n v="0.15390000000000001"/>
    <n v="0"/>
    <n v="0"/>
    <n v="0"/>
    <n v="0"/>
    <n v="0"/>
  </r>
  <r>
    <x v="150"/>
    <s v="Monroe"/>
    <n v="4362"/>
    <s v="Chain Lake Elementary School"/>
    <s v="No"/>
    <n v="763.61"/>
    <n v="0"/>
    <n v="0"/>
    <n v="1.1200000000000001"/>
    <n v="1.1200000000000001"/>
    <n v="0"/>
    <n v="0"/>
    <n v="78209"/>
    <n v="82248"/>
    <n v="0"/>
    <n v="0"/>
    <n v="16817.759999999998"/>
    <n v="0.16020000000000001"/>
    <n v="0.15390000000000001"/>
    <n v="0"/>
    <n v="0"/>
    <n v="0"/>
    <n v="0"/>
    <n v="0"/>
  </r>
  <r>
    <x v="150"/>
    <s v="Monroe"/>
    <n v="3060"/>
    <s v="Frank Wagner Elementary"/>
    <s v="No"/>
    <n v="546.01"/>
    <n v="0"/>
    <n v="0"/>
    <n v="1.1200000000000001"/>
    <n v="1.1200000000000001"/>
    <n v="0"/>
    <n v="0"/>
    <n v="78209"/>
    <n v="82248"/>
    <n v="0"/>
    <n v="0"/>
    <n v="16817.759999999998"/>
    <n v="0.16020000000000001"/>
    <n v="0.15390000000000001"/>
    <n v="0"/>
    <n v="0"/>
    <n v="0"/>
    <n v="0"/>
    <n v="0"/>
  </r>
  <r>
    <x v="150"/>
    <s v="Monroe"/>
    <n v="4594"/>
    <s v="Fryelands Elementary"/>
    <s v="No"/>
    <n v="13.63"/>
    <n v="0"/>
    <n v="0"/>
    <n v="1.1200000000000001"/>
    <n v="1.1200000000000001"/>
    <n v="0"/>
    <n v="0"/>
    <n v="78209"/>
    <n v="82248"/>
    <n v="0"/>
    <n v="0"/>
    <n v="16817.759999999998"/>
    <n v="0.16020000000000001"/>
    <n v="0.15390000000000001"/>
    <n v="0"/>
    <n v="0"/>
    <n v="0"/>
    <n v="0"/>
    <n v="0"/>
  </r>
  <r>
    <x v="150"/>
    <s v="Monroe"/>
    <n v="4544"/>
    <s v="Hidden River Middle School"/>
    <s v="No"/>
    <n v="348.2"/>
    <n v="0"/>
    <n v="0"/>
    <n v="1.1200000000000001"/>
    <n v="1.1200000000000001"/>
    <n v="0"/>
    <n v="0"/>
    <n v="78209"/>
    <n v="82248"/>
    <n v="0"/>
    <n v="0"/>
    <n v="16817.759999999998"/>
    <n v="0.16020000000000001"/>
    <n v="0.15390000000000001"/>
    <n v="0"/>
    <n v="0"/>
    <n v="0"/>
    <n v="0"/>
    <n v="0"/>
  </r>
  <r>
    <x v="150"/>
    <s v="Monroe"/>
    <n v="1806"/>
    <s v="Leaders In Learning"/>
    <s v="No"/>
    <n v="221.09"/>
    <n v="0"/>
    <n v="0"/>
    <n v="1.1200000000000001"/>
    <n v="1.1200000000000001"/>
    <n v="0"/>
    <n v="0"/>
    <n v="78209"/>
    <n v="82248"/>
    <n v="0"/>
    <n v="0"/>
    <n v="16817.759999999998"/>
    <n v="0.16020000000000001"/>
    <n v="0.15390000000000001"/>
    <n v="0"/>
    <n v="0"/>
    <n v="0"/>
    <n v="0"/>
    <n v="0"/>
  </r>
  <r>
    <x v="150"/>
    <s v="Monroe"/>
    <n v="2546"/>
    <s v="Maltby Elementary"/>
    <s v="No"/>
    <n v="0"/>
    <n v="0"/>
    <n v="0"/>
    <n v="1.1200000000000001"/>
    <n v="1.1200000000000001"/>
    <n v="0"/>
    <n v="0"/>
    <n v="78209"/>
    <n v="82248"/>
    <n v="0"/>
    <n v="0"/>
    <n v="16817.759999999998"/>
    <n v="0.16020000000000001"/>
    <n v="0.15390000000000001"/>
    <n v="0"/>
    <n v="0"/>
    <n v="0"/>
    <n v="0"/>
    <n v="0"/>
  </r>
  <r>
    <x v="150"/>
    <s v="Monroe"/>
    <n v="4528"/>
    <s v="Monroe High School"/>
    <s v="No"/>
    <n v="29.13"/>
    <n v="0"/>
    <n v="0"/>
    <n v="1"/>
    <n v="1"/>
    <n v="0"/>
    <n v="0"/>
    <n v="78209"/>
    <n v="82248"/>
    <n v="0"/>
    <n v="0"/>
    <n v="16817.759999999998"/>
    <n v="0.16020000000000001"/>
    <n v="0.15390000000000001"/>
    <n v="0"/>
    <n v="0"/>
    <n v="0"/>
    <n v="0"/>
    <n v="0"/>
  </r>
  <r>
    <x v="150"/>
    <s v="Monroe"/>
    <n v="5040"/>
    <s v="Park Place Middle School"/>
    <s v="No"/>
    <n v="375.52000000000004"/>
    <n v="0"/>
    <n v="0"/>
    <n v="1"/>
    <n v="1"/>
    <n v="0"/>
    <n v="0"/>
    <n v="78209"/>
    <n v="82248"/>
    <n v="0"/>
    <n v="0"/>
    <n v="16817.759999999998"/>
    <n v="0.16020000000000001"/>
    <n v="0.15390000000000001"/>
    <n v="0"/>
    <n v="0"/>
    <n v="0"/>
    <n v="0"/>
    <n v="0"/>
  </r>
  <r>
    <x v="150"/>
    <s v="Monroe"/>
    <n v="4159"/>
    <s v="Salem Woods Elementary School"/>
    <s v="No"/>
    <n v="304.02999999999997"/>
    <n v="0"/>
    <n v="0"/>
    <n v="1"/>
    <n v="1"/>
    <n v="0"/>
    <n v="0"/>
    <n v="78209"/>
    <n v="82248"/>
    <n v="0"/>
    <n v="0"/>
    <n v="16817.759999999998"/>
    <n v="0.16020000000000001"/>
    <n v="0.15390000000000001"/>
    <n v="0"/>
    <n v="0"/>
    <n v="0"/>
    <n v="0"/>
    <n v="0"/>
  </r>
  <r>
    <x v="150"/>
    <s v="Monroe"/>
    <n v="1777"/>
    <s v="Sky Valley Education Center"/>
    <s v="Yes"/>
    <n v="38.22"/>
    <n v="0"/>
    <n v="38.22"/>
    <n v="1"/>
    <n v="1"/>
    <n v="38.22"/>
    <n v="0.112"/>
    <n v="78209"/>
    <n v="82248"/>
    <n v="8759.41"/>
    <n v="452.3700000000008"/>
    <n v="16817.759999999998"/>
    <n v="0.16020000000000001"/>
    <n v="0.15390000000000001"/>
    <n v="3356.47"/>
    <n v="153.53"/>
    <n v="23.63"/>
    <n v="177.16"/>
    <n v="12745.41"/>
  </r>
  <r>
    <x v="151"/>
    <s v="Montesano"/>
    <n v="3661"/>
    <s v="Beacon Avenue Elementary School"/>
    <s v="No"/>
    <n v="36.700000000000003"/>
    <n v="0"/>
    <n v="0"/>
    <n v="1"/>
    <n v="1"/>
    <n v="0"/>
    <n v="0"/>
    <n v="78209"/>
    <n v="82248"/>
    <n v="0"/>
    <n v="0"/>
    <n v="16817.759999999998"/>
    <n v="0.16020000000000001"/>
    <n v="0.15390000000000001"/>
    <n v="0"/>
    <n v="0"/>
    <n v="0"/>
    <n v="0"/>
    <n v="0"/>
  </r>
  <r>
    <x v="151"/>
    <s v="Montesano"/>
    <n v="2180"/>
    <s v="Montesano Jr-Sr High"/>
    <s v="No"/>
    <n v="14.8"/>
    <n v="0"/>
    <n v="0"/>
    <n v="1"/>
    <n v="1"/>
    <n v="0"/>
    <n v="0"/>
    <n v="78209"/>
    <n v="82248"/>
    <n v="0"/>
    <n v="0"/>
    <n v="16817.759999999998"/>
    <n v="0.16020000000000001"/>
    <n v="0.15390000000000001"/>
    <n v="0"/>
    <n v="0"/>
    <n v="0"/>
    <n v="0"/>
    <n v="0"/>
  </r>
  <r>
    <x v="151"/>
    <s v="Montesano"/>
    <n v="3374"/>
    <s v="Simpson Avenue Elementary"/>
    <s v="No"/>
    <n v="413.1"/>
    <n v="0"/>
    <n v="0"/>
    <n v="1.18"/>
    <n v="1.18"/>
    <n v="0"/>
    <n v="0"/>
    <n v="78209"/>
    <n v="82248"/>
    <n v="0"/>
    <n v="0"/>
    <n v="16817.759999999998"/>
    <n v="0.16020000000000001"/>
    <n v="0.15390000000000001"/>
    <n v="0"/>
    <n v="0"/>
    <n v="0"/>
    <n v="0"/>
    <n v="0"/>
  </r>
  <r>
    <x v="152"/>
    <s v="Morton"/>
    <n v="2678"/>
    <s v="Morton Elementary School"/>
    <s v="Yes"/>
    <n v="487.84"/>
    <n v="0"/>
    <n v="487.84"/>
    <n v="1.18"/>
    <n v="1.18"/>
    <n v="487.84"/>
    <n v="1.431"/>
    <n v="78209"/>
    <n v="82248"/>
    <n v="132062.15"/>
    <n v="6820.179999999993"/>
    <n v="16817.759999999998"/>
    <n v="0.16020000000000001"/>
    <n v="0.15390000000000001"/>
    <n v="46272.2"/>
    <n v="2314.71"/>
    <n v="356.23"/>
    <n v="2670.94"/>
    <n v="187825.46999999997"/>
  </r>
  <r>
    <x v="152"/>
    <s v="Morton"/>
    <n v="3112"/>
    <s v="Morton Junior-Senior High"/>
    <s v="No"/>
    <n v="374.9"/>
    <n v="0"/>
    <n v="0"/>
    <n v="1.18"/>
    <n v="1.18"/>
    <n v="0"/>
    <n v="0"/>
    <n v="78209"/>
    <n v="82248"/>
    <n v="0"/>
    <n v="0"/>
    <n v="16817.759999999998"/>
    <n v="0.16020000000000001"/>
    <n v="0.15390000000000001"/>
    <n v="0"/>
    <n v="0"/>
    <n v="0"/>
    <n v="0"/>
    <n v="0"/>
  </r>
  <r>
    <x v="152"/>
    <s v="Morton"/>
    <n v="5758"/>
    <s v="Morton Intermediate School"/>
    <s v="No"/>
    <n v="309.91000000000003"/>
    <n v="0"/>
    <n v="0"/>
    <n v="1.18"/>
    <n v="1.18"/>
    <n v="0"/>
    <n v="0"/>
    <n v="78209"/>
    <n v="82248"/>
    <n v="0"/>
    <n v="0"/>
    <n v="16817.759999999998"/>
    <n v="0.16020000000000001"/>
    <n v="0.15390000000000001"/>
    <n v="0"/>
    <n v="0"/>
    <n v="0"/>
    <n v="0"/>
    <n v="0"/>
  </r>
  <r>
    <x v="153"/>
    <s v="Moses Lake"/>
    <n v="5273"/>
    <s v="Columbia Basin Technical Skills Center "/>
    <s v="Yes"/>
    <n v="61.14"/>
    <n v="0"/>
    <n v="61.14"/>
    <n v="1.18"/>
    <n v="1.18"/>
    <n v="61.14"/>
    <n v="0.17899999999999999"/>
    <n v="78209"/>
    <n v="82248"/>
    <n v="16519.3"/>
    <n v="853.11999999999898"/>
    <n v="16817.759999999998"/>
    <n v="0.16020000000000001"/>
    <n v="0.15390000000000001"/>
    <n v="5788.07"/>
    <n v="289.54000000000002"/>
    <n v="44.56"/>
    <n v="334.1"/>
    <n v="23494.589999999997"/>
  </r>
  <r>
    <x v="153"/>
    <s v="Moses Lake"/>
    <n v="3022"/>
    <s v="Columbia Middle School"/>
    <s v="No"/>
    <n v="329.22"/>
    <n v="0"/>
    <n v="0"/>
    <n v="1.18"/>
    <n v="1.18"/>
    <n v="0"/>
    <n v="0"/>
    <n v="78209"/>
    <n v="82248"/>
    <n v="0"/>
    <n v="0"/>
    <n v="16817.759999999998"/>
    <n v="0.16020000000000001"/>
    <n v="0.15390000000000001"/>
    <n v="0"/>
    <n v="0"/>
    <n v="0"/>
    <n v="0"/>
    <n v="0"/>
  </r>
  <r>
    <x v="153"/>
    <s v="Moses Lake"/>
    <n v="5679"/>
    <s v="Digital Learning Center"/>
    <s v="No"/>
    <n v="1354.15"/>
    <n v="0"/>
    <n v="0"/>
    <n v="1.18"/>
    <n v="1.18"/>
    <n v="0"/>
    <n v="0"/>
    <n v="78209"/>
    <n v="82248"/>
    <n v="0"/>
    <n v="0"/>
    <n v="16817.759999999998"/>
    <n v="0.16020000000000001"/>
    <n v="0.15390000000000001"/>
    <n v="0"/>
    <n v="0"/>
    <n v="0"/>
    <n v="0"/>
    <n v="0"/>
  </r>
  <r>
    <x v="153"/>
    <s v="Moses Lake"/>
    <n v="5354"/>
    <s v="Endeavor Middle School "/>
    <s v="No"/>
    <n v="0"/>
    <n v="0"/>
    <n v="0"/>
    <n v="1.18"/>
    <n v="1.18"/>
    <n v="0"/>
    <n v="0"/>
    <n v="78209"/>
    <n v="82248"/>
    <n v="0"/>
    <n v="0"/>
    <n v="16817.759999999998"/>
    <n v="0.16020000000000001"/>
    <n v="0.15390000000000001"/>
    <n v="0"/>
    <n v="0"/>
    <n v="0"/>
    <n v="0"/>
    <n v="0"/>
  </r>
  <r>
    <x v="153"/>
    <s v="Moses Lake"/>
    <n v="2673"/>
    <s v="Frontier Middle School"/>
    <s v="No"/>
    <n v="0"/>
    <n v="0"/>
    <n v="0"/>
    <n v="1.18"/>
    <n v="1.18"/>
    <n v="0"/>
    <n v="0"/>
    <n v="78209"/>
    <n v="82248"/>
    <n v="0"/>
    <n v="0"/>
    <n v="16817.759999999998"/>
    <n v="0.16020000000000001"/>
    <n v="0.15390000000000001"/>
    <n v="0"/>
    <n v="0"/>
    <n v="0"/>
    <n v="0"/>
    <n v="0"/>
  </r>
  <r>
    <x v="153"/>
    <s v="Moses Lake"/>
    <n v="3091"/>
    <s v="Garden Heights Elementary"/>
    <s v="No"/>
    <n v="791.05"/>
    <n v="0"/>
    <n v="0"/>
    <n v="1.18"/>
    <n v="1.18"/>
    <n v="0"/>
    <n v="0"/>
    <n v="78209"/>
    <n v="82248"/>
    <n v="0"/>
    <n v="0"/>
    <n v="16817.759999999998"/>
    <n v="0.16020000000000001"/>
    <n v="0.15390000000000001"/>
    <n v="0"/>
    <n v="0"/>
    <n v="0"/>
    <n v="0"/>
    <n v="0"/>
  </r>
  <r>
    <x v="153"/>
    <s v="Moses Lake"/>
    <n v="5680"/>
    <s v="Groff Elementary School"/>
    <s v="No"/>
    <n v="518.05999999999995"/>
    <n v="0"/>
    <n v="0"/>
    <n v="1.18"/>
    <n v="1.18"/>
    <n v="0"/>
    <n v="0"/>
    <n v="78209"/>
    <n v="82248"/>
    <n v="0"/>
    <n v="0"/>
    <n v="16817.759999999998"/>
    <n v="0.16020000000000001"/>
    <n v="0.15390000000000001"/>
    <n v="0"/>
    <n v="0"/>
    <n v="0"/>
    <n v="0"/>
    <n v="0"/>
  </r>
  <r>
    <x v="153"/>
    <s v="Moses Lake"/>
    <n v="2833"/>
    <s v="Knolls Vista Elementary"/>
    <s v="No"/>
    <n v="1003.5"/>
    <n v="0"/>
    <n v="0"/>
    <n v="1.18"/>
    <n v="1.18"/>
    <n v="0"/>
    <n v="0"/>
    <n v="78209"/>
    <n v="82248"/>
    <n v="0"/>
    <n v="0"/>
    <n v="16817.759999999998"/>
    <n v="0.16020000000000001"/>
    <n v="0.15390000000000001"/>
    <n v="0"/>
    <n v="0"/>
    <n v="0"/>
    <n v="0"/>
    <n v="0"/>
  </r>
  <r>
    <x v="153"/>
    <s v="Moses Lake"/>
    <n v="2969"/>
    <s v="Lakeview Terrace Elementary"/>
    <s v="No"/>
    <n v="316.44"/>
    <n v="0"/>
    <n v="0"/>
    <n v="1"/>
    <n v="1.04"/>
    <n v="0"/>
    <n v="0"/>
    <n v="78209"/>
    <n v="82248"/>
    <n v="0"/>
    <n v="0"/>
    <n v="16817.759999999998"/>
    <n v="0.16020000000000001"/>
    <n v="0.15390000000000001"/>
    <n v="0"/>
    <n v="0"/>
    <n v="0"/>
    <n v="0"/>
    <n v="0"/>
  </r>
  <r>
    <x v="153"/>
    <s v="Moses Lake"/>
    <n v="3021"/>
    <s v="Larson Heights Elementary"/>
    <s v="No"/>
    <n v="702.21999999999991"/>
    <n v="0"/>
    <n v="0"/>
    <n v="1"/>
    <n v="1.04"/>
    <n v="0"/>
    <n v="0"/>
    <n v="78209"/>
    <n v="82248"/>
    <n v="0"/>
    <n v="0"/>
    <n v="16817.759999999998"/>
    <n v="0.16020000000000001"/>
    <n v="0.15390000000000001"/>
    <n v="0"/>
    <n v="0"/>
    <n v="0"/>
    <n v="0"/>
    <n v="0"/>
  </r>
  <r>
    <x v="153"/>
    <s v="Moses Lake"/>
    <n v="3153"/>
    <s v="Longview Elementary"/>
    <s v="No"/>
    <n v="400.82"/>
    <n v="0"/>
    <n v="0"/>
    <n v="1"/>
    <n v="1.04"/>
    <n v="0"/>
    <n v="0"/>
    <n v="78209"/>
    <n v="82248"/>
    <n v="0"/>
    <n v="0"/>
    <n v="16817.759999999998"/>
    <n v="0.16020000000000001"/>
    <n v="0.15390000000000001"/>
    <n v="0"/>
    <n v="0"/>
    <n v="0"/>
    <n v="0"/>
    <n v="0"/>
  </r>
  <r>
    <x v="153"/>
    <s v="Moses Lake"/>
    <n v="2970"/>
    <s v="Midway Elementary"/>
    <s v="Yes"/>
    <n v="164"/>
    <n v="0"/>
    <n v="164"/>
    <n v="1"/>
    <n v="1"/>
    <n v="164"/>
    <n v="0.48099999999999998"/>
    <n v="78209"/>
    <n v="82248"/>
    <n v="37618.53"/>
    <n v="1942.760000000002"/>
    <n v="16817.759999999998"/>
    <n v="0.16020000000000001"/>
    <n v="0.15390000000000001"/>
    <n v="14414.82"/>
    <n v="659.35"/>
    <n v="101.47"/>
    <n v="760.82"/>
    <n v="54736.93"/>
  </r>
  <r>
    <x v="153"/>
    <s v="Moses Lake"/>
    <n v="5323"/>
    <s v="MLSD Open Doors Re-Engagement Program"/>
    <s v="Yes"/>
    <n v="54.4"/>
    <n v="0"/>
    <n v="54.4"/>
    <n v="1"/>
    <n v="1"/>
    <n v="54.4"/>
    <n v="0.16"/>
    <n v="78209"/>
    <n v="82248"/>
    <n v="12513.44"/>
    <n v="646.23999999999978"/>
    <n v="16817.759999999998"/>
    <n v="0.16020000000000001"/>
    <n v="0.15390000000000001"/>
    <n v="4794.95"/>
    <n v="219.33"/>
    <n v="33.75"/>
    <n v="253.08"/>
    <n v="18207.71"/>
  </r>
  <r>
    <x v="153"/>
    <s v="Moses Lake"/>
    <n v="3215"/>
    <s v="Moses Lake High School"/>
    <s v="Yes"/>
    <n v="190.55"/>
    <n v="0"/>
    <n v="190.55"/>
    <n v="1"/>
    <n v="1"/>
    <n v="190.55"/>
    <n v="0.55900000000000005"/>
    <n v="78209"/>
    <n v="82248"/>
    <n v="43718.83"/>
    <n v="2257.7999999999956"/>
    <n v="16817.759999999998"/>
    <n v="0.16020000000000001"/>
    <n v="0.15390000000000001"/>
    <n v="16752.36"/>
    <n v="766.28"/>
    <n v="117.93"/>
    <n v="884.21"/>
    <n v="63613.2"/>
  </r>
  <r>
    <x v="153"/>
    <s v="Moses Lake"/>
    <n v="3779"/>
    <s v="North Elementary"/>
    <s v="No"/>
    <n v="305.34999999999997"/>
    <n v="0"/>
    <n v="0"/>
    <n v="1"/>
    <n v="1"/>
    <n v="0"/>
    <n v="0"/>
    <n v="78209"/>
    <n v="82248"/>
    <n v="0"/>
    <n v="0"/>
    <n v="16817.759999999998"/>
    <n v="0.16020000000000001"/>
    <n v="0.15390000000000001"/>
    <n v="0"/>
    <n v="0"/>
    <n v="0"/>
    <n v="0"/>
    <n v="0"/>
  </r>
  <r>
    <x v="153"/>
    <s v="Moses Lake"/>
    <n v="5251"/>
    <s v="Park Orchard Elementary School "/>
    <s v="Yes"/>
    <n v="863.65"/>
    <n v="0"/>
    <n v="863.65"/>
    <n v="1"/>
    <n v="1"/>
    <n v="863.65"/>
    <n v="2.5329999999999999"/>
    <n v="78209"/>
    <n v="82248"/>
    <n v="198103.4"/>
    <n v="10230.779999999999"/>
    <n v="16817.759999999998"/>
    <n v="0.16020000000000001"/>
    <n v="0.15390000000000001"/>
    <n v="75910.070000000007"/>
    <n v="3472.24"/>
    <n v="534.38"/>
    <n v="4006.62"/>
    <n v="288250.87"/>
  </r>
  <r>
    <x v="153"/>
    <s v="Moses Lake"/>
    <n v="2832"/>
    <s v="Peninsula Elementary"/>
    <s v="Yes"/>
    <n v="391.66"/>
    <n v="0"/>
    <n v="391.66"/>
    <n v="1"/>
    <n v="1"/>
    <n v="391.66"/>
    <n v="1.149"/>
    <n v="78209"/>
    <n v="82248"/>
    <n v="89862.14"/>
    <n v="4640.8099999999977"/>
    <n v="16817.759999999998"/>
    <n v="0.16020000000000001"/>
    <n v="0.15390000000000001"/>
    <n v="34433.74"/>
    <n v="1575.05"/>
    <n v="242.4"/>
    <n v="1817.45"/>
    <n v="130754.14"/>
  </r>
  <r>
    <x v="153"/>
    <s v="Moses Lake"/>
    <n v="5173"/>
    <s v="Sage Point Elementary School"/>
    <s v="Yes"/>
    <n v="249.35"/>
    <n v="0"/>
    <n v="249.35"/>
    <n v="1"/>
    <n v="1"/>
    <n v="249.35"/>
    <n v="0.73099999999999998"/>
    <n v="78209"/>
    <n v="82248"/>
    <n v="57170.78"/>
    <n v="2952.510000000002"/>
    <n v="16817.759999999998"/>
    <n v="0.16020000000000001"/>
    <n v="0.15390000000000001"/>
    <n v="21906.93"/>
    <n v="1002.05"/>
    <n v="154.22"/>
    <n v="1156.27"/>
    <n v="83186.490000000005"/>
  </r>
  <r>
    <x v="153"/>
    <s v="Moses Lake"/>
    <n v="5726"/>
    <s v="Vanguard Academy"/>
    <s v="Yes"/>
    <n v="691.02"/>
    <n v="0"/>
    <n v="691.02"/>
    <n v="1"/>
    <n v="1"/>
    <n v="691.02"/>
    <n v="2.0270000000000001"/>
    <n v="78209"/>
    <n v="82248"/>
    <n v="158529.64000000001"/>
    <n v="8187.0599999999977"/>
    <n v="16817.759999999998"/>
    <n v="0.16020000000000001"/>
    <n v="0.15390000000000001"/>
    <n v="60746.04"/>
    <n v="2778.61"/>
    <n v="427.63"/>
    <n v="3206.2400000000002"/>
    <n v="230668.98"/>
  </r>
  <r>
    <x v="154"/>
    <s v="Mossyrock"/>
    <n v="5415"/>
    <s v="Mossyrock Academy"/>
    <s v="Yes"/>
    <n v="344.58"/>
    <n v="0"/>
    <n v="344.58"/>
    <n v="1"/>
    <n v="1"/>
    <n v="344.58"/>
    <n v="1.0109999999999999"/>
    <n v="78209"/>
    <n v="82248"/>
    <n v="79069.3"/>
    <n v="4083.429999999993"/>
    <n v="16817.759999999998"/>
    <n v="0.16020000000000001"/>
    <n v="0.15390000000000001"/>
    <n v="30298.1"/>
    <n v="1385.88"/>
    <n v="213.29"/>
    <n v="1599.17"/>
    <n v="115049.99999999999"/>
  </r>
  <r>
    <x v="154"/>
    <s v="Mossyrock"/>
    <n v="2572"/>
    <s v="Mossyrock Elementary School"/>
    <s v="No"/>
    <n v="351.31"/>
    <n v="0"/>
    <n v="0"/>
    <n v="1"/>
    <n v="1"/>
    <n v="0"/>
    <n v="0"/>
    <n v="78209"/>
    <n v="82248"/>
    <n v="0"/>
    <n v="0"/>
    <n v="16817.759999999998"/>
    <n v="0.16020000000000001"/>
    <n v="0.15390000000000001"/>
    <n v="0"/>
    <n v="0"/>
    <n v="0"/>
    <n v="0"/>
    <n v="0"/>
  </r>
  <r>
    <x v="154"/>
    <s v="Mossyrock"/>
    <n v="3238"/>
    <s v="Mossyrock Jr./Sr. High School"/>
    <s v="Yes"/>
    <n v="294.69"/>
    <n v="0"/>
    <n v="294.69"/>
    <n v="1"/>
    <n v="1"/>
    <n v="294.69"/>
    <n v="0.86399999999999999"/>
    <n v="78209"/>
    <n v="82248"/>
    <n v="67572.58"/>
    <n v="3489.6900000000023"/>
    <n v="16817.759999999998"/>
    <n v="0.16020000000000001"/>
    <n v="0.15390000000000001"/>
    <n v="25892.74"/>
    <n v="1184.3699999999999"/>
    <n v="182.27"/>
    <n v="1366.6399999999999"/>
    <n v="98321.650000000009"/>
  </r>
  <r>
    <x v="155"/>
    <s v="Mount Adams"/>
    <n v="2506"/>
    <s v="Harrah Elementary School"/>
    <s v="Yes"/>
    <n v="322.08999999999997"/>
    <n v="0"/>
    <n v="322.08999999999997"/>
    <n v="1"/>
    <n v="1"/>
    <n v="322.08999999999997"/>
    <n v="0.94499999999999995"/>
    <n v="78209"/>
    <n v="82248"/>
    <n v="73907.509999999995"/>
    <n v="3816.8500000000058"/>
    <n v="16817.759999999998"/>
    <n v="0.16020000000000001"/>
    <n v="0.15390000000000001"/>
    <n v="28320.18"/>
    <n v="1295.4100000000001"/>
    <n v="199.36"/>
    <n v="1494.77"/>
    <n v="107539.31000000001"/>
  </r>
  <r>
    <x v="155"/>
    <s v="Mount Adams"/>
    <n v="2389"/>
    <s v="Mount Adams Middle School"/>
    <s v="Yes"/>
    <n v="262.76"/>
    <n v="0"/>
    <n v="262.76"/>
    <n v="1"/>
    <n v="1"/>
    <n v="262.76"/>
    <n v="0.77100000000000002"/>
    <n v="78209"/>
    <n v="82248"/>
    <n v="60299.14"/>
    <n v="3114.0699999999997"/>
    <n v="16817.759999999998"/>
    <n v="0.16020000000000001"/>
    <n v="0.15390000000000001"/>
    <n v="23105.67"/>
    <n v="1056.8900000000001"/>
    <n v="162.66"/>
    <n v="1219.5500000000002"/>
    <n v="87738.430000000008"/>
  </r>
  <r>
    <x v="155"/>
    <s v="Mount Adams"/>
    <n v="2532"/>
    <s v="White Swan High School"/>
    <s v="Yes"/>
    <n v="337.12"/>
    <n v="0"/>
    <n v="337.12"/>
    <n v="1"/>
    <n v="1"/>
    <n v="337.12"/>
    <n v="0.98899999999999999"/>
    <n v="78209"/>
    <n v="82248"/>
    <n v="77348.7"/>
    <n v="3994.570000000007"/>
    <n v="16817.759999999998"/>
    <n v="0.16020000000000001"/>
    <n v="0.15390000000000001"/>
    <n v="29638.79"/>
    <n v="1355.72"/>
    <n v="208.65"/>
    <n v="1564.3700000000001"/>
    <n v="112546.43"/>
  </r>
  <r>
    <x v="156"/>
    <s v="Mount Baker"/>
    <n v="2585"/>
    <s v="Acme Elementary"/>
    <s v="Yes"/>
    <n v="219.38"/>
    <n v="0"/>
    <n v="219.38"/>
    <n v="1"/>
    <n v="1"/>
    <n v="219.38"/>
    <n v="0.64400000000000002"/>
    <n v="78209"/>
    <n v="82248"/>
    <n v="50366.6"/>
    <n v="2601.1100000000006"/>
    <n v="16817.759999999998"/>
    <n v="0.16020000000000001"/>
    <n v="0.15390000000000001"/>
    <n v="19299.68"/>
    <n v="882.8"/>
    <n v="135.86000000000001"/>
    <n v="1018.66"/>
    <n v="73286.05"/>
  </r>
  <r>
    <x v="156"/>
    <s v="Mount Baker"/>
    <n v="3365"/>
    <s v="Harmony Elementary"/>
    <s v="Yes"/>
    <n v="56.97"/>
    <n v="0"/>
    <n v="56.97"/>
    <n v="1"/>
    <n v="1"/>
    <n v="56.97"/>
    <n v="0.16700000000000001"/>
    <n v="78209"/>
    <n v="82248"/>
    <n v="13060.9"/>
    <n v="674.52000000000044"/>
    <n v="16817.759999999998"/>
    <n v="0.16020000000000001"/>
    <n v="0.15390000000000001"/>
    <n v="5004.7299999999996"/>
    <n v="228.92"/>
    <n v="35.229999999999997"/>
    <n v="264.14999999999998"/>
    <n v="19004.3"/>
  </r>
  <r>
    <x v="156"/>
    <s v="Mount Baker"/>
    <n v="4533"/>
    <s v="Kendall Elementary"/>
    <s v="Yes"/>
    <n v="1860.66"/>
    <n v="0"/>
    <n v="1860.66"/>
    <n v="1"/>
    <n v="1"/>
    <n v="1860.66"/>
    <n v="5.4580000000000002"/>
    <n v="78209"/>
    <n v="82248"/>
    <n v="426864.72"/>
    <n v="22044.860000000044"/>
    <n v="16817.759999999998"/>
    <n v="0.16020000000000001"/>
    <n v="0.15390000000000001"/>
    <n v="163567.76999999999"/>
    <n v="7481.83"/>
    <n v="1151.45"/>
    <n v="8633.2800000000007"/>
    <n v="621110.63000000012"/>
  </r>
  <r>
    <x v="156"/>
    <s v="Mount Baker"/>
    <n v="5112"/>
    <s v="Mount Baker Academy"/>
    <s v="Yes"/>
    <n v="296.94"/>
    <n v="0"/>
    <n v="296.94"/>
    <n v="1"/>
    <n v="1"/>
    <n v="296.94"/>
    <n v="0.871"/>
    <n v="78209"/>
    <n v="82248"/>
    <n v="68120.039999999994"/>
    <n v="3517.9700000000012"/>
    <n v="16817.759999999998"/>
    <n v="0.16020000000000001"/>
    <n v="0.15390000000000001"/>
    <n v="26102.51"/>
    <n v="1193.97"/>
    <n v="183.75"/>
    <n v="1377.72"/>
    <n v="99118.239999999991"/>
  </r>
  <r>
    <x v="156"/>
    <s v="Mount Baker"/>
    <n v="3003"/>
    <s v="Mount Baker Junior High"/>
    <s v="Yes"/>
    <n v="451.61"/>
    <n v="0"/>
    <n v="451.61"/>
    <n v="1"/>
    <n v="1"/>
    <n v="451.61"/>
    <n v="1.325"/>
    <n v="78209"/>
    <n v="82248"/>
    <n v="103626.93"/>
    <n v="5351.6700000000128"/>
    <n v="16817.759999999998"/>
    <n v="0.16020000000000001"/>
    <n v="0.15390000000000001"/>
    <n v="39708.19"/>
    <n v="1816.31"/>
    <n v="279.52999999999997"/>
    <n v="2095.84"/>
    <n v="150782.63"/>
  </r>
  <r>
    <x v="156"/>
    <s v="Mount Baker"/>
    <n v="2343"/>
    <s v="Mount Baker Senior High"/>
    <s v="Yes"/>
    <n v="375.26"/>
    <n v="0"/>
    <n v="375.26"/>
    <n v="1"/>
    <n v="1"/>
    <n v="375.26"/>
    <n v="1.101"/>
    <n v="78209"/>
    <n v="82248"/>
    <n v="86108.11"/>
    <n v="4446.9400000000023"/>
    <n v="16817.759999999998"/>
    <n v="0.16020000000000001"/>
    <n v="0.15390000000000001"/>
    <n v="32995.26"/>
    <n v="1509.25"/>
    <n v="232.27"/>
    <n v="1741.52"/>
    <n v="125291.83"/>
  </r>
  <r>
    <x v="157"/>
    <s v="Mount Pleasant"/>
    <n v="3459"/>
    <s v="Mount Pleasant School"/>
    <s v="No"/>
    <n v="323.63"/>
    <n v="0"/>
    <n v="0"/>
    <n v="1"/>
    <n v="1"/>
    <n v="0"/>
    <n v="0"/>
    <n v="78209"/>
    <n v="82248"/>
    <n v="0"/>
    <n v="0"/>
    <n v="16817.759999999998"/>
    <n v="0.16020000000000001"/>
    <n v="0.15390000000000001"/>
    <n v="0"/>
    <n v="0"/>
    <n v="0"/>
    <n v="0"/>
    <n v="0"/>
  </r>
  <r>
    <x v="158"/>
    <s v="Mt Vernon"/>
    <n v="5625"/>
    <s v="Aspire Academy"/>
    <s v="Yes"/>
    <n v="297.48"/>
    <n v="0"/>
    <n v="297.48"/>
    <n v="1"/>
    <n v="1"/>
    <n v="297.48"/>
    <n v="0.873"/>
    <n v="78209"/>
    <n v="82248"/>
    <n v="68276.460000000006"/>
    <n v="3526.0399999999936"/>
    <n v="16817.759999999998"/>
    <n v="0.16020000000000001"/>
    <n v="0.15390000000000001"/>
    <n v="26162.45"/>
    <n v="1196.71"/>
    <n v="184.17"/>
    <n v="1380.88"/>
    <n v="99345.83"/>
  </r>
  <r>
    <x v="158"/>
    <s v="Mt Vernon"/>
    <n v="4329"/>
    <s v="Centennial Elementary School "/>
    <s v="Yes"/>
    <n v="5.22"/>
    <n v="0"/>
    <n v="5.22"/>
    <n v="1"/>
    <n v="1"/>
    <n v="5.22"/>
    <n v="1.4999999999999999E-2"/>
    <n v="78209"/>
    <n v="82248"/>
    <n v="1173.1400000000001"/>
    <n v="60.579999999999927"/>
    <n v="16817.759999999998"/>
    <n v="0.16020000000000001"/>
    <n v="0.15390000000000001"/>
    <n v="449.53"/>
    <n v="20.56"/>
    <n v="3.16"/>
    <n v="23.72"/>
    <n v="1706.97"/>
  </r>
  <r>
    <x v="158"/>
    <s v="Mt Vernon"/>
    <n v="5589"/>
    <s v="Harriet Rowley Elementary"/>
    <s v="Yes"/>
    <n v="332.40000000000003"/>
    <n v="0"/>
    <n v="332.40000000000003"/>
    <n v="1"/>
    <n v="1"/>
    <n v="332.40000000000003"/>
    <n v="0.97499999999999998"/>
    <n v="78209"/>
    <n v="82248"/>
    <n v="76253.78"/>
    <n v="3938.0200000000041"/>
    <n v="16817.759999999998"/>
    <n v="0.16020000000000001"/>
    <n v="0.15390000000000001"/>
    <n v="29219.23"/>
    <n v="1336.53"/>
    <n v="205.69"/>
    <n v="1542.22"/>
    <n v="110953.25"/>
  </r>
  <r>
    <x v="158"/>
    <s v="Mt Vernon"/>
    <n v="3183"/>
    <s v="Jefferson Elementary"/>
    <s v="Yes"/>
    <n v="263.39999999999998"/>
    <n v="0"/>
    <n v="263.39999999999998"/>
    <n v="1"/>
    <n v="1"/>
    <n v="263.39999999999998"/>
    <n v="0.77300000000000002"/>
    <n v="78209"/>
    <n v="82248"/>
    <n v="60455.56"/>
    <n v="3122.1399999999994"/>
    <n v="16817.759999999998"/>
    <n v="0.16020000000000001"/>
    <n v="0.15390000000000001"/>
    <n v="23165.61"/>
    <n v="1059.6300000000001"/>
    <n v="163.08000000000001"/>
    <n v="1222.71"/>
    <n v="87966.02"/>
  </r>
  <r>
    <x v="158"/>
    <s v="Mt Vernon"/>
    <n v="3821"/>
    <s v="La Venture Middle School"/>
    <s v="Yes"/>
    <n v="370.24"/>
    <n v="0"/>
    <n v="370.24"/>
    <n v="1"/>
    <n v="1"/>
    <n v="370.24"/>
    <n v="1.0860000000000001"/>
    <n v="78209"/>
    <n v="82248"/>
    <n v="84934.97"/>
    <n v="4386.3600000000006"/>
    <n v="16817.759999999998"/>
    <n v="0.16020000000000001"/>
    <n v="0.15390000000000001"/>
    <n v="32545.73"/>
    <n v="1488.69"/>
    <n v="229.11"/>
    <n v="1717.8000000000002"/>
    <n v="123584.86"/>
  </r>
  <r>
    <x v="158"/>
    <s v="Mt Vernon"/>
    <n v="4013"/>
    <s v="Little Mountain Elementary"/>
    <s v="Yes"/>
    <n v="87.09"/>
    <n v="0"/>
    <n v="87.09"/>
    <n v="1"/>
    <n v="1"/>
    <n v="87.09"/>
    <n v="0.255"/>
    <n v="78209"/>
    <n v="82248"/>
    <n v="19943.3"/>
    <n v="1029.9400000000023"/>
    <n v="16817.759999999998"/>
    <n v="0.16020000000000001"/>
    <n v="0.15390000000000001"/>
    <n v="7641.95"/>
    <n v="349.55"/>
    <n v="53.8"/>
    <n v="403.35"/>
    <n v="29018.54"/>
  </r>
  <r>
    <x v="158"/>
    <s v="Mt Vernon"/>
    <n v="3001"/>
    <s v="Madison Elementary"/>
    <s v="Yes"/>
    <n v="324.07"/>
    <n v="0"/>
    <n v="324.07"/>
    <n v="1"/>
    <n v="1"/>
    <n v="324.07"/>
    <n v="0.95099999999999996"/>
    <n v="78209"/>
    <n v="82248"/>
    <n v="74376.759999999995"/>
    <n v="3841.0900000000111"/>
    <n v="16817.759999999998"/>
    <n v="0.16020000000000001"/>
    <n v="0.15390000000000001"/>
    <n v="28499.99"/>
    <n v="1303.6300000000001"/>
    <n v="200.63"/>
    <n v="1504.2600000000002"/>
    <n v="108222.1"/>
  </r>
  <r>
    <x v="158"/>
    <s v="Mt Vernon"/>
    <n v="4511"/>
    <s v="Mount Baker Middle School"/>
    <s v="Yes"/>
    <n v="148.22999999999999"/>
    <n v="0"/>
    <n v="148.22999999999999"/>
    <n v="1.06"/>
    <n v="1.06"/>
    <n v="148.22999999999999"/>
    <n v="0.435"/>
    <n v="78209"/>
    <n v="82248"/>
    <n v="36062.17"/>
    <n v="1862.3800000000047"/>
    <n v="16817.759999999998"/>
    <n v="0.16020000000000001"/>
    <n v="0.15390000000000001"/>
    <n v="13379.51"/>
    <n v="632.08000000000004"/>
    <n v="97.28"/>
    <n v="729.36"/>
    <n v="52033.420000000006"/>
  </r>
  <r>
    <x v="158"/>
    <s v="Mt Vernon"/>
    <n v="2295"/>
    <s v="Mount Vernon High School"/>
    <s v="No"/>
    <n v="271.32"/>
    <n v="0"/>
    <n v="0"/>
    <n v="1.06"/>
    <n v="1.06"/>
    <n v="0"/>
    <n v="0"/>
    <n v="78209"/>
    <n v="82248"/>
    <n v="0"/>
    <n v="0"/>
    <n v="16817.759999999998"/>
    <n v="0.16020000000000001"/>
    <n v="0.15390000000000001"/>
    <n v="0"/>
    <n v="0"/>
    <n v="0"/>
    <n v="0"/>
    <n v="0"/>
  </r>
  <r>
    <x v="158"/>
    <s v="Mt Vernon"/>
    <n v="5449"/>
    <s v="Mount Vernon Open Doors"/>
    <s v="Yes"/>
    <n v="294.83"/>
    <n v="0"/>
    <n v="294.83"/>
    <n v="1.06"/>
    <n v="1.06"/>
    <n v="294.83"/>
    <n v="0.86499999999999999"/>
    <n v="78209"/>
    <n v="82248"/>
    <n v="71709.83"/>
    <n v="3703.3600000000006"/>
    <n v="16817.759999999998"/>
    <n v="0.16020000000000001"/>
    <n v="0.15390000000000001"/>
    <n v="26605.22"/>
    <n v="1256.8900000000001"/>
    <n v="193.44"/>
    <n v="1450.3300000000002"/>
    <n v="103468.74"/>
  </r>
  <r>
    <x v="158"/>
    <s v="Mt Vernon"/>
    <n v="3829"/>
    <s v="Mount Vernon Special Ed"/>
    <s v="Yes"/>
    <n v="29.37"/>
    <n v="0"/>
    <n v="29.37"/>
    <n v="1.06"/>
    <n v="1.06"/>
    <n v="29.37"/>
    <n v="8.5999999999999993E-2"/>
    <n v="78209"/>
    <n v="82248"/>
    <n v="7129.53"/>
    <n v="368.19999999999982"/>
    <n v="16817.759999999998"/>
    <n v="0.16020000000000001"/>
    <n v="0.15390000000000001"/>
    <n v="2645.14"/>
    <n v="124.96"/>
    <n v="19.23"/>
    <n v="144.19"/>
    <n v="10287.06"/>
  </r>
  <r>
    <x v="158"/>
    <s v="Mt Vernon"/>
    <n v="5960"/>
    <s v="Northwest Career &amp; Technical Academy"/>
    <s v="Yes"/>
    <n v="250.85"/>
    <n v="0"/>
    <n v="250.85"/>
    <n v="1.06"/>
    <n v="1.06"/>
    <n v="250.85"/>
    <n v="0.73599999999999999"/>
    <n v="78209"/>
    <n v="82248"/>
    <n v="61015.53"/>
    <n v="3151.0699999999997"/>
    <n v="16817.759999999998"/>
    <n v="0.16020000000000001"/>
    <n v="0.15390000000000001"/>
    <n v="22637.51"/>
    <n v="1069.44"/>
    <n v="164.59"/>
    <n v="1234.03"/>
    <n v="88038.139999999985"/>
  </r>
  <r>
    <x v="158"/>
    <s v="Mt Vernon"/>
    <n v="1992"/>
    <s v="Skagit Academy"/>
    <s v="No"/>
    <n v="478.71999999999997"/>
    <n v="0"/>
    <n v="0"/>
    <n v="1.06"/>
    <n v="1.06"/>
    <n v="0"/>
    <n v="0"/>
    <n v="78209"/>
    <n v="82248"/>
    <n v="0"/>
    <n v="0"/>
    <n v="16817.759999999998"/>
    <n v="0.16020000000000001"/>
    <n v="0.15390000000000001"/>
    <n v="0"/>
    <n v="0"/>
    <n v="0"/>
    <n v="0"/>
    <n v="0"/>
  </r>
  <r>
    <x v="158"/>
    <s v="Mt Vernon"/>
    <n v="2880"/>
    <s v="Washington Elementary School"/>
    <s v="No"/>
    <n v="71.819999999999993"/>
    <n v="0"/>
    <n v="0"/>
    <n v="1.06"/>
    <n v="1.06"/>
    <n v="0"/>
    <n v="0"/>
    <n v="78209"/>
    <n v="82248"/>
    <n v="0"/>
    <n v="0"/>
    <n v="16817.759999999998"/>
    <n v="0.16020000000000001"/>
    <n v="0.15390000000000001"/>
    <n v="0"/>
    <n v="0"/>
    <n v="0"/>
    <n v="0"/>
    <n v="0"/>
  </r>
  <r>
    <x v="159"/>
    <s v="Muckleshoot Tribal"/>
    <n v="1986"/>
    <s v="Muckleshoot Tribal School"/>
    <s v="Yes"/>
    <n v="136.19"/>
    <n v="0"/>
    <n v="136.19"/>
    <n v="1.1200000000000001"/>
    <n v="1.1200000000000001"/>
    <n v="136.19"/>
    <n v="0.39900000000000002"/>
    <n v="78209"/>
    <n v="82248"/>
    <n v="34950.04"/>
    <n v="1804.9499999999971"/>
    <n v="16817.759999999998"/>
    <n v="0.16020000000000001"/>
    <n v="0.15390000000000001"/>
    <n v="12587.06"/>
    <n v="612.58000000000004"/>
    <n v="94.28"/>
    <n v="706.86"/>
    <n v="50048.909999999996"/>
  </r>
  <r>
    <x v="160"/>
    <s v="Mukilteo"/>
    <n v="4247"/>
    <s v="ACES High School"/>
    <s v="Yes"/>
    <n v="447.29999999999995"/>
    <n v="0"/>
    <n v="447.29999999999995"/>
    <n v="1.1200000000000001"/>
    <n v="1.1200000000000001"/>
    <n v="447.29999999999995"/>
    <n v="1.3120000000000001"/>
    <n v="78209"/>
    <n v="82248"/>
    <n v="114923.43"/>
    <n v="5935.070000000007"/>
    <n v="16817.759999999998"/>
    <n v="0.16020000000000001"/>
    <n v="0.15390000000000001"/>
    <n v="41389.040000000001"/>
    <n v="2014.31"/>
    <n v="310"/>
    <n v="2324.31"/>
    <n v="164571.85"/>
  </r>
  <r>
    <x v="160"/>
    <s v="Mukilteo"/>
    <n v="4303"/>
    <s v="Challenger Elementary"/>
    <s v="Yes"/>
    <n v="422.2"/>
    <n v="0"/>
    <n v="422.2"/>
    <n v="1.1200000000000001"/>
    <n v="1.1200000000000001"/>
    <n v="422.2"/>
    <n v="1.238"/>
    <n v="78209"/>
    <n v="82248"/>
    <n v="108441.47"/>
    <n v="5600.3199999999924"/>
    <n v="16817.759999999998"/>
    <n v="0.16020000000000001"/>
    <n v="0.15390000000000001"/>
    <n v="39054.6"/>
    <n v="1900.7"/>
    <n v="292.52"/>
    <n v="2193.2200000000003"/>
    <n v="155289.61000000002"/>
  </r>
  <r>
    <x v="160"/>
    <s v="Mukilteo"/>
    <n v="4342"/>
    <s v="Columbia Elementary"/>
    <s v="Yes"/>
    <n v="474.38"/>
    <n v="0"/>
    <n v="474.38"/>
    <n v="1.1200000000000001"/>
    <n v="1.1200000000000001"/>
    <n v="474.38"/>
    <n v="1.3919999999999999"/>
    <n v="78209"/>
    <n v="82248"/>
    <n v="121930.96"/>
    <n v="6296.9599999999919"/>
    <n v="16817.759999999998"/>
    <n v="0.16020000000000001"/>
    <n v="0.15390000000000001"/>
    <n v="43912.76"/>
    <n v="2137.13"/>
    <n v="328.9"/>
    <n v="2466.0300000000002"/>
    <n v="174606.71"/>
  </r>
  <r>
    <x v="160"/>
    <s v="Mukilteo"/>
    <n v="4304"/>
    <s v="Discovery Elementary"/>
    <s v="Yes"/>
    <n v="678.2"/>
    <n v="0"/>
    <n v="678.2"/>
    <n v="1.1200000000000001"/>
    <n v="1.1200000000000001"/>
    <n v="678.2"/>
    <n v="1.9890000000000001"/>
    <n v="78209"/>
    <n v="82248"/>
    <n v="174224.63"/>
    <n v="8997.5899999999965"/>
    <n v="16817.759999999998"/>
    <n v="0.16020000000000001"/>
    <n v="0.15390000000000001"/>
    <n v="62746.04"/>
    <n v="3053.7"/>
    <n v="469.96"/>
    <n v="3523.66"/>
    <n v="249491.92"/>
  </r>
  <r>
    <x v="160"/>
    <s v="Mukilteo"/>
    <n v="4469"/>
    <s v="Endeavour Elementary"/>
    <s v="Yes"/>
    <n v="422.33"/>
    <n v="0"/>
    <n v="422.33"/>
    <n v="1.1200000000000001"/>
    <n v="1.1200000000000001"/>
    <n v="422.33"/>
    <n v="1.2390000000000001"/>
    <n v="78209"/>
    <n v="82248"/>
    <n v="108529.07"/>
    <n v="5604.8299999999872"/>
    <n v="16817.759999999998"/>
    <n v="0.16020000000000001"/>
    <n v="0.15390000000000001"/>
    <n v="39086.14"/>
    <n v="1902.23"/>
    <n v="292.75"/>
    <n v="2194.98"/>
    <n v="155415.02000000002"/>
  </r>
  <r>
    <x v="160"/>
    <s v="Mukilteo"/>
    <n v="4231"/>
    <s v="Explorer Middle School"/>
    <s v="Yes"/>
    <n v="510.2"/>
    <n v="0"/>
    <n v="510.2"/>
    <n v="1.1200000000000001"/>
    <n v="1.1200000000000001"/>
    <n v="510.2"/>
    <n v="1.4970000000000001"/>
    <n v="78209"/>
    <n v="82248"/>
    <n v="131128.34"/>
    <n v="6771.9500000000116"/>
    <n v="16817.759999999998"/>
    <n v="0.16020000000000001"/>
    <n v="0.15390000000000001"/>
    <n v="47225.15"/>
    <n v="2298.34"/>
    <n v="353.71"/>
    <n v="2652.05"/>
    <n v="187777.49"/>
  </r>
  <r>
    <x v="160"/>
    <s v="Mukilteo"/>
    <n v="2886"/>
    <s v="Fairmount Elementary"/>
    <s v="Yes"/>
    <n v="541.42999999999995"/>
    <n v="0"/>
    <n v="541.42999999999995"/>
    <n v="1.1200000000000001"/>
    <n v="1.1200000000000001"/>
    <n v="541.42999999999995"/>
    <n v="1.5880000000000001"/>
    <n v="78209"/>
    <n v="82248"/>
    <n v="139099.4"/>
    <n v="7183.6000000000058"/>
    <n v="16817.759999999998"/>
    <n v="0.16020000000000001"/>
    <n v="0.15390000000000001"/>
    <n v="50095.88"/>
    <n v="2438.0500000000002"/>
    <n v="375.22"/>
    <n v="2813.2700000000004"/>
    <n v="199192.15"/>
  </r>
  <r>
    <x v="160"/>
    <s v="Mukilteo"/>
    <n v="4430"/>
    <s v="Harbour Pointe Middle School"/>
    <s v="Yes"/>
    <n v="1745.06"/>
    <n v="0"/>
    <n v="1745.06"/>
    <n v="1.1200000000000001"/>
    <n v="1.1200000000000001"/>
    <n v="1745.06"/>
    <n v="5.1189999999999998"/>
    <n v="78209"/>
    <n v="82248"/>
    <n v="448394.1"/>
    <n v="23156.710000000021"/>
    <n v="16817.759999999998"/>
    <n v="0.16020000000000001"/>
    <n v="0.15390000000000001"/>
    <n v="161486.67000000001"/>
    <n v="7859.18"/>
    <n v="1209.53"/>
    <n v="9068.7100000000009"/>
    <n v="642106.18999999994"/>
  </r>
  <r>
    <x v="160"/>
    <s v="Mukilteo"/>
    <n v="4344"/>
    <s v="Horizon Elementary"/>
    <s v="Yes"/>
    <n v="66.190000000000012"/>
    <n v="0"/>
    <n v="66.190000000000012"/>
    <n v="1.1200000000000001"/>
    <n v="1.1200000000000001"/>
    <n v="66.190000000000012"/>
    <n v="0.19400000000000001"/>
    <n v="78209"/>
    <n v="82248"/>
    <n v="16993.25"/>
    <n v="877.59999999999854"/>
    <n v="16817.759999999998"/>
    <n v="0.16020000000000001"/>
    <n v="0.15390000000000001"/>
    <n v="6120.03"/>
    <n v="297.85000000000002"/>
    <n v="45.84"/>
    <n v="343.69000000000005"/>
    <n v="24334.569999999996"/>
  </r>
  <r>
    <x v="160"/>
    <s v="Mukilteo"/>
    <n v="4433"/>
    <s v="Kamiak High School"/>
    <s v="Yes"/>
    <n v="56.46"/>
    <n v="0"/>
    <n v="56.46"/>
    <n v="1.1200000000000001"/>
    <n v="1.1200000000000001"/>
    <n v="56.46"/>
    <n v="0.16600000000000001"/>
    <n v="78209"/>
    <n v="82248"/>
    <n v="14540.62"/>
    <n v="750.92999999999847"/>
    <n v="16817.759999999998"/>
    <n v="0.16020000000000001"/>
    <n v="0.15390000000000001"/>
    <n v="5236.72"/>
    <n v="254.86"/>
    <n v="39.22"/>
    <n v="294.08000000000004"/>
    <n v="20822.349999999999"/>
  </r>
  <r>
    <x v="160"/>
    <s v="Mukilteo"/>
    <n v="5450"/>
    <s v="Lake Stickney Elementary School"/>
    <s v="No"/>
    <n v="350.66"/>
    <n v="0"/>
    <n v="0"/>
    <n v="1.1200000000000001"/>
    <n v="1.1200000000000001"/>
    <n v="0"/>
    <n v="0"/>
    <n v="78209"/>
    <n v="82248"/>
    <n v="0"/>
    <n v="0"/>
    <n v="16817.759999999998"/>
    <n v="0.16020000000000001"/>
    <n v="0.15390000000000001"/>
    <n v="0"/>
    <n v="0"/>
    <n v="0"/>
    <n v="0"/>
    <n v="0"/>
  </r>
  <r>
    <x v="160"/>
    <s v="Mukilteo"/>
    <n v="3688"/>
    <s v="Mariner High School"/>
    <s v="No"/>
    <n v="251.29"/>
    <n v="0"/>
    <n v="0"/>
    <n v="1.1200000000000001"/>
    <n v="1.1200000000000001"/>
    <n v="0"/>
    <n v="0"/>
    <n v="78209"/>
    <n v="82248"/>
    <n v="0"/>
    <n v="0"/>
    <n v="16817.759999999998"/>
    <n v="0.16020000000000001"/>
    <n v="0.15390000000000001"/>
    <n v="0"/>
    <n v="0"/>
    <n v="0"/>
    <n v="0"/>
    <n v="0"/>
  </r>
  <r>
    <x v="160"/>
    <s v="Mukilteo"/>
    <n v="4164"/>
    <s v="Mukilteo Elementary"/>
    <s v="Yes"/>
    <n v="347.7"/>
    <n v="0"/>
    <n v="347.7"/>
    <n v="1.1200000000000001"/>
    <n v="1.1200000000000001"/>
    <n v="347.7"/>
    <n v="1.02"/>
    <n v="78209"/>
    <n v="82248"/>
    <n v="89345.96"/>
    <n v="4614.1599999999889"/>
    <n v="16817.759999999998"/>
    <n v="0.16020000000000001"/>
    <n v="0.15390000000000001"/>
    <n v="32177.46"/>
    <n v="1566"/>
    <n v="241.01"/>
    <n v="1807.01"/>
    <n v="127944.59"/>
  </r>
  <r>
    <x v="160"/>
    <s v="Mukilteo"/>
    <n v="5498"/>
    <s v="Mukilteo Reengagement Academy Open Doors"/>
    <s v="Yes"/>
    <n v="455.88"/>
    <n v="0"/>
    <n v="455.88"/>
    <n v="1.1200000000000001"/>
    <n v="1.1200000000000001"/>
    <n v="455.88"/>
    <n v="1.337"/>
    <n v="78209"/>
    <n v="82248"/>
    <n v="117113.28"/>
    <n v="6048.1699999999983"/>
    <n v="16817.759999999998"/>
    <n v="0.16020000000000001"/>
    <n v="0.15390000000000001"/>
    <n v="42177.71"/>
    <n v="2052.69"/>
    <n v="315.91000000000003"/>
    <n v="2368.6"/>
    <n v="167707.75999999998"/>
  </r>
  <r>
    <x v="160"/>
    <s v="Mukilteo"/>
    <n v="4583"/>
    <s v="Odyssey Elementary"/>
    <s v="Yes"/>
    <n v="135"/>
    <n v="0"/>
    <n v="135"/>
    <n v="1.18"/>
    <n v="1.18"/>
    <n v="135"/>
    <n v="0.39600000000000002"/>
    <n v="78209"/>
    <n v="82248"/>
    <n v="36545.5"/>
    <n v="1887.3499999999985"/>
    <n v="16817.759999999998"/>
    <n v="0.16020000000000001"/>
    <n v="0.15390000000000001"/>
    <n v="12804.89"/>
    <n v="640.54999999999995"/>
    <n v="98.58"/>
    <n v="739.13"/>
    <n v="51976.869999999995"/>
  </r>
  <r>
    <x v="160"/>
    <s v="Mukilteo"/>
    <n v="3121"/>
    <s v="Olivia Park Elementary"/>
    <s v="Yes"/>
    <n v="590.29"/>
    <n v="0"/>
    <n v="590.29"/>
    <n v="1.18"/>
    <n v="1.18"/>
    <n v="590.29"/>
    <n v="1.732"/>
    <n v="78209"/>
    <n v="82248"/>
    <n v="159840.43"/>
    <n v="8254.7400000000198"/>
    <n v="16817.759999999998"/>
    <n v="0.16020000000000001"/>
    <n v="0.15390000000000001"/>
    <n v="56005.2"/>
    <n v="2801.59"/>
    <n v="431.16"/>
    <n v="3232.75"/>
    <n v="227333.12000000002"/>
  </r>
  <r>
    <x v="160"/>
    <s v="Mukilteo"/>
    <n v="3120"/>
    <s v="Olympic View Middle School"/>
    <s v="No"/>
    <n v="479.21"/>
    <n v="0"/>
    <n v="0"/>
    <n v="1.18"/>
    <n v="1.18"/>
    <n v="0"/>
    <n v="0"/>
    <n v="78209"/>
    <n v="82248"/>
    <n v="0"/>
    <n v="0"/>
    <n v="16817.759999999998"/>
    <n v="0.16020000000000001"/>
    <n v="0.15390000000000001"/>
    <n v="0"/>
    <n v="0"/>
    <n v="0"/>
    <n v="0"/>
    <n v="0"/>
  </r>
  <r>
    <x v="160"/>
    <s v="Mukilteo"/>
    <n v="5482"/>
    <s v="Pathfinder Kindergarten Center"/>
    <s v="Yes"/>
    <n v="606.29999999999995"/>
    <n v="0"/>
    <n v="606.29999999999995"/>
    <n v="1.18"/>
    <n v="1.18"/>
    <n v="606.29999999999995"/>
    <n v="1.778"/>
    <n v="78209"/>
    <n v="82248"/>
    <n v="164085.60999999999"/>
    <n v="8473.9800000000105"/>
    <n v="16817.759999999998"/>
    <n v="0.16020000000000001"/>
    <n v="0.15390000000000001"/>
    <n v="57492.639999999999"/>
    <n v="2875.99"/>
    <n v="442.61"/>
    <n v="3318.6"/>
    <n v="233370.83000000002"/>
  </r>
  <r>
    <x v="160"/>
    <s v="Mukilteo"/>
    <n v="4165"/>
    <s v="Picnic Point Elementary"/>
    <s v="No"/>
    <n v="440.97"/>
    <n v="0"/>
    <n v="0"/>
    <n v="1.18"/>
    <n v="1.18"/>
    <n v="0"/>
    <n v="0"/>
    <n v="78209"/>
    <n v="82248"/>
    <n v="0"/>
    <n v="0"/>
    <n v="16817.759999999998"/>
    <n v="0.16020000000000001"/>
    <n v="0.15390000000000001"/>
    <n v="0"/>
    <n v="0"/>
    <n v="0"/>
    <n v="0"/>
    <n v="0"/>
  </r>
  <r>
    <x v="160"/>
    <s v="Mukilteo"/>
    <n v="3687"/>
    <s v="Serene Lake Elementary"/>
    <s v="Yes"/>
    <n v="779.41"/>
    <n v="0"/>
    <n v="779.41"/>
    <n v="1.18"/>
    <n v="1.18"/>
    <n v="779.41"/>
    <n v="2.286"/>
    <n v="78209"/>
    <n v="82248"/>
    <n v="210967.21"/>
    <n v="10895.130000000005"/>
    <n v="16817.759999999998"/>
    <n v="0.16020000000000001"/>
    <n v="0.15390000000000001"/>
    <n v="73919.11"/>
    <n v="3697.71"/>
    <n v="569.08000000000004"/>
    <n v="4266.79"/>
    <n v="300048.24"/>
  </r>
  <r>
    <x v="160"/>
    <s v="Mukilteo"/>
    <n v="4019"/>
    <s v="Sno-Isle Skills Center "/>
    <s v="Yes"/>
    <n v="499.5"/>
    <n v="0"/>
    <n v="499.5"/>
    <n v="1.18"/>
    <n v="1.18"/>
    <n v="499.5"/>
    <n v="1.4650000000000001"/>
    <n v="78209"/>
    <n v="82248"/>
    <n v="135199.9"/>
    <n v="6982.2200000000012"/>
    <n v="16817.759999999998"/>
    <n v="0.16020000000000001"/>
    <n v="0.15390000000000001"/>
    <n v="47371.61"/>
    <n v="2369.6999999999998"/>
    <n v="364.7"/>
    <n v="2734.3999999999996"/>
    <n v="192288.13"/>
  </r>
  <r>
    <x v="160"/>
    <s v="Mukilteo"/>
    <n v="4425"/>
    <s v="Voyager Middle School"/>
    <s v="No"/>
    <n v="873.46"/>
    <n v="0"/>
    <n v="0"/>
    <n v="1.18"/>
    <n v="1.18"/>
    <n v="0"/>
    <n v="0"/>
    <n v="78209"/>
    <n v="82248"/>
    <n v="0"/>
    <n v="0"/>
    <n v="16817.759999999998"/>
    <n v="0.16020000000000001"/>
    <n v="0.15390000000000001"/>
    <n v="0"/>
    <n v="0"/>
    <n v="0"/>
    <n v="0"/>
    <n v="0"/>
  </r>
  <r>
    <x v="161"/>
    <s v="Naches Valley"/>
    <n v="5451"/>
    <s v="Naches Valley Elementary School"/>
    <s v="Yes"/>
    <n v="538.49"/>
    <n v="0"/>
    <n v="538.49"/>
    <n v="1.18"/>
    <n v="1.18"/>
    <n v="538.49"/>
    <n v="1.58"/>
    <n v="78209"/>
    <n v="82248"/>
    <n v="145812.85999999999"/>
    <n v="7530.3100000000268"/>
    <n v="16817.759999999998"/>
    <n v="0.16020000000000001"/>
    <n v="0.15390000000000001"/>
    <n v="51090.2"/>
    <n v="2555.7199999999998"/>
    <n v="393.33"/>
    <n v="2949.0499999999997"/>
    <n v="207382.42"/>
  </r>
  <r>
    <x v="161"/>
    <s v="Naches Valley"/>
    <n v="2591"/>
    <s v="Naches Valley High School"/>
    <s v="No"/>
    <n v="2201.02"/>
    <n v="0"/>
    <n v="0"/>
    <n v="1.18"/>
    <n v="1.18"/>
    <n v="0"/>
    <n v="0"/>
    <n v="78209"/>
    <n v="82248"/>
    <n v="0"/>
    <n v="0"/>
    <n v="16817.759999999998"/>
    <n v="0.16020000000000001"/>
    <n v="0.15390000000000001"/>
    <n v="0"/>
    <n v="0"/>
    <n v="0"/>
    <n v="0"/>
    <n v="0"/>
  </r>
  <r>
    <x v="161"/>
    <s v="Naches Valley"/>
    <n v="2898"/>
    <s v="Naches Valley Middle School"/>
    <s v="Yes"/>
    <n v="556.20000000000005"/>
    <n v="0"/>
    <n v="556.20000000000005"/>
    <n v="1.18"/>
    <n v="1.18"/>
    <n v="556.20000000000005"/>
    <n v="1.6319999999999999"/>
    <n v="78209"/>
    <n v="82248"/>
    <n v="150611.76"/>
    <n v="7778.1499999999942"/>
    <n v="16817.759999999998"/>
    <n v="0.16020000000000001"/>
    <n v="0.15390000000000001"/>
    <n v="52771.65"/>
    <n v="2639.83"/>
    <n v="406.27"/>
    <n v="3046.1"/>
    <n v="214207.66"/>
  </r>
  <r>
    <x v="162"/>
    <s v="Napavine"/>
    <n v="3288"/>
    <s v="Napavine Elementary"/>
    <s v="Yes"/>
    <n v="1959.3700000000001"/>
    <n v="0"/>
    <n v="1959.3700000000001"/>
    <n v="1.18"/>
    <n v="1.18"/>
    <n v="1959.3700000000001"/>
    <n v="5.7469999999999999"/>
    <n v="78209"/>
    <n v="82248"/>
    <n v="530371.21"/>
    <n v="27390.310000000056"/>
    <n v="16817.759999999998"/>
    <n v="0.16020000000000001"/>
    <n v="0.15390000000000001"/>
    <n v="185832.5"/>
    <n v="9296.0300000000007"/>
    <n v="1430.66"/>
    <n v="10726.69"/>
    <n v="754320.71"/>
  </r>
  <r>
    <x v="162"/>
    <s v="Napavine"/>
    <n v="2273"/>
    <s v="Napavine Jr Sr High School"/>
    <s v="No"/>
    <n v="536.67999999999995"/>
    <n v="0"/>
    <n v="0"/>
    <n v="1.18"/>
    <n v="1.18"/>
    <n v="0"/>
    <n v="0"/>
    <n v="78209"/>
    <n v="82248"/>
    <n v="0"/>
    <n v="0"/>
    <n v="16817.759999999998"/>
    <n v="0.16020000000000001"/>
    <n v="0.15390000000000001"/>
    <n v="0"/>
    <n v="0"/>
    <n v="0"/>
    <n v="0"/>
    <n v="0"/>
  </r>
  <r>
    <x v="163"/>
    <s v="Naselle Grays Riv"/>
    <n v="2868"/>
    <s v="Naselle Elementary"/>
    <s v="Yes"/>
    <n v="125.57"/>
    <n v="0"/>
    <n v="125.57"/>
    <n v="1.18"/>
    <n v="1.18"/>
    <n v="125.57"/>
    <n v="0.36799999999999999"/>
    <n v="78209"/>
    <n v="82248"/>
    <n v="33961.480000000003"/>
    <n v="1753.8899999999994"/>
    <n v="16817.759999999998"/>
    <n v="0.16020000000000001"/>
    <n v="0.15390000000000001"/>
    <n v="11899.49"/>
    <n v="595.26"/>
    <n v="91.61"/>
    <n v="686.87"/>
    <n v="48301.73"/>
  </r>
  <r>
    <x v="163"/>
    <s v="Naselle Grays Riv"/>
    <n v="3295"/>
    <s v="Naselle Jr Sr High Schools"/>
    <s v="Yes"/>
    <n v="464.6"/>
    <n v="0"/>
    <n v="464.6"/>
    <n v="1.18"/>
    <n v="1.18"/>
    <n v="464.6"/>
    <n v="1.363"/>
    <n v="78209"/>
    <n v="82248"/>
    <n v="125786.66"/>
    <n v="6496.0899999999965"/>
    <n v="16817.759999999998"/>
    <n v="0.16020000000000001"/>
    <n v="0.15390000000000001"/>
    <n v="44073.38"/>
    <n v="2204.71"/>
    <n v="339.3"/>
    <n v="2544.0100000000002"/>
    <n v="178900.14"/>
  </r>
  <r>
    <x v="164"/>
    <s v="Nespelem"/>
    <n v="5775"/>
    <s v="Nespelem ALE High School"/>
    <s v="Yes"/>
    <n v="530.20000000000005"/>
    <n v="0"/>
    <n v="530.20000000000005"/>
    <n v="1.18"/>
    <n v="1.18"/>
    <n v="530.20000000000005"/>
    <n v="1.5549999999999999"/>
    <n v="78209"/>
    <n v="82248"/>
    <n v="143505.69"/>
    <n v="7411.1699999999837"/>
    <n v="16817.759999999998"/>
    <n v="0.16020000000000001"/>
    <n v="0.15390000000000001"/>
    <n v="50281.81"/>
    <n v="2515.2800000000002"/>
    <n v="387.1"/>
    <n v="2902.38"/>
    <n v="204101.05"/>
  </r>
  <r>
    <x v="164"/>
    <s v="Nespelem"/>
    <n v="2494"/>
    <s v="Nespelem Elementary"/>
    <s v="No"/>
    <n v="842.01"/>
    <n v="0"/>
    <n v="0"/>
    <n v="1.18"/>
    <n v="1.18"/>
    <n v="0"/>
    <n v="0"/>
    <n v="78209"/>
    <n v="82248"/>
    <n v="0"/>
    <n v="0"/>
    <n v="16817.759999999998"/>
    <n v="0.16020000000000001"/>
    <n v="0.15390000000000001"/>
    <n v="0"/>
    <n v="0"/>
    <n v="0"/>
    <n v="0"/>
    <n v="0"/>
  </r>
  <r>
    <x v="164"/>
    <s v="Nespelem"/>
    <n v="5740"/>
    <s v="Nespelem High School"/>
    <s v="Yes"/>
    <n v="388.2"/>
    <n v="0"/>
    <n v="388.2"/>
    <n v="1.18"/>
    <n v="1.18"/>
    <n v="388.2"/>
    <n v="1.139"/>
    <n v="78209"/>
    <n v="82248"/>
    <n v="105114.46"/>
    <n v="5428.5"/>
    <n v="16817.759999999998"/>
    <n v="0.16020000000000001"/>
    <n v="0.15390000000000001"/>
    <n v="36830.21"/>
    <n v="1842.38"/>
    <n v="283.54000000000002"/>
    <n v="2125.92"/>
    <n v="149499.09000000003"/>
  </r>
  <r>
    <x v="165"/>
    <s v="Newport"/>
    <n v="2518"/>
    <s v="Newport High School"/>
    <s v="No"/>
    <n v="428.3"/>
    <n v="0"/>
    <n v="0"/>
    <n v="1.18"/>
    <n v="1.18"/>
    <n v="0"/>
    <n v="0"/>
    <n v="78209"/>
    <n v="82248"/>
    <n v="0"/>
    <n v="0"/>
    <n v="16817.759999999998"/>
    <n v="0.16020000000000001"/>
    <n v="0.15390000000000001"/>
    <n v="0"/>
    <n v="0"/>
    <n v="0"/>
    <n v="0"/>
    <n v="0"/>
  </r>
  <r>
    <x v="165"/>
    <s v="Newport"/>
    <n v="5681"/>
    <s v="Newport Home Link"/>
    <s v="Yes"/>
    <n v="403.7"/>
    <n v="0"/>
    <n v="403.7"/>
    <n v="1.18"/>
    <n v="1.18"/>
    <n v="403.7"/>
    <n v="1.1839999999999999"/>
    <n v="78209"/>
    <n v="82248"/>
    <n v="109267.36"/>
    <n v="5642.9700000000012"/>
    <n v="16817.759999999998"/>
    <n v="0.16020000000000001"/>
    <n v="0.15390000000000001"/>
    <n v="38285.31"/>
    <n v="1915.17"/>
    <n v="294.74"/>
    <n v="2209.91"/>
    <n v="155405.54999999999"/>
  </r>
  <r>
    <x v="165"/>
    <s v="Newport"/>
    <n v="5118"/>
    <s v="Pend Oreille River School"/>
    <s v="Yes"/>
    <n v="857.98"/>
    <n v="0"/>
    <n v="857.98"/>
    <n v="1.18"/>
    <n v="1.18"/>
    <n v="857.98"/>
    <n v="2.5169999999999999"/>
    <n v="78209"/>
    <n v="82248"/>
    <n v="232285.42"/>
    <n v="11996.069999999978"/>
    <n v="16817.759999999998"/>
    <n v="0.16020000000000001"/>
    <n v="0.15390000000000001"/>
    <n v="81388.62"/>
    <n v="4071.36"/>
    <n v="626.58000000000004"/>
    <n v="4697.9400000000005"/>
    <n v="330368.05"/>
  </r>
  <r>
    <x v="165"/>
    <s v="Newport"/>
    <n v="3968"/>
    <s v="Sadie Halstead Middle School"/>
    <s v="Yes"/>
    <n v="466.4"/>
    <n v="0"/>
    <n v="466.4"/>
    <n v="1"/>
    <n v="1"/>
    <n v="466.4"/>
    <n v="1.3680000000000001"/>
    <n v="78209"/>
    <n v="82248"/>
    <n v="106989.91"/>
    <n v="5525.3499999999913"/>
    <n v="16817.759999999998"/>
    <n v="0.16020000000000001"/>
    <n v="0.15390000000000001"/>
    <n v="40996.83"/>
    <n v="1875.25"/>
    <n v="288.60000000000002"/>
    <n v="2163.85"/>
    <n v="155675.93999999997"/>
  </r>
  <r>
    <x v="165"/>
    <s v="Newport"/>
    <n v="4478"/>
    <s v="Stratton Elementary"/>
    <s v="Yes"/>
    <n v="419.51"/>
    <n v="0"/>
    <n v="419.51"/>
    <n v="1"/>
    <n v="1"/>
    <n v="419.51"/>
    <n v="1.2310000000000001"/>
    <n v="78209"/>
    <n v="82248"/>
    <n v="96275.28"/>
    <n v="4972.0099999999948"/>
    <n v="16817.759999999998"/>
    <n v="0.16020000000000001"/>
    <n v="0.15390000000000001"/>
    <n v="36891.15"/>
    <n v="1687.45"/>
    <n v="259.7"/>
    <n v="1947.15"/>
    <n v="140085.59"/>
  </r>
  <r>
    <x v="166"/>
    <s v="Nine Mile Falls"/>
    <n v="4036"/>
    <s v="Lake Spokane Elementary"/>
    <s v="Yes"/>
    <n v="404.14"/>
    <n v="0"/>
    <n v="404.14"/>
    <n v="1"/>
    <n v="1"/>
    <n v="404.14"/>
    <n v="1.1850000000000001"/>
    <n v="78209"/>
    <n v="82248"/>
    <n v="92677.67"/>
    <n v="4786.2100000000064"/>
    <n v="16817.759999999998"/>
    <n v="0.16020000000000001"/>
    <n v="0.15390000000000001"/>
    <n v="35512.61"/>
    <n v="1624.4"/>
    <n v="250"/>
    <n v="1874.4"/>
    <n v="134850.88999999998"/>
  </r>
  <r>
    <x v="166"/>
    <s v="Nine Mile Falls"/>
    <n v="4333"/>
    <s v="Lakeside High School"/>
    <s v="No"/>
    <n v="405.47"/>
    <n v="0"/>
    <n v="0"/>
    <n v="1"/>
    <n v="1"/>
    <n v="0"/>
    <n v="0"/>
    <n v="78209"/>
    <n v="82248"/>
    <n v="0"/>
    <n v="0"/>
    <n v="16817.759999999998"/>
    <n v="0.16020000000000001"/>
    <n v="0.15390000000000001"/>
    <n v="0"/>
    <n v="0"/>
    <n v="0"/>
    <n v="0"/>
    <n v="0"/>
  </r>
  <r>
    <x v="166"/>
    <s v="Nine Mile Falls"/>
    <n v="4521"/>
    <s v="Lakeside Middle School"/>
    <s v="No"/>
    <n v="443.72999999999996"/>
    <n v="0"/>
    <n v="0"/>
    <n v="1"/>
    <n v="1"/>
    <n v="0"/>
    <n v="0"/>
    <n v="78209"/>
    <n v="82248"/>
    <n v="0"/>
    <n v="0"/>
    <n v="16817.759999999998"/>
    <n v="0.16020000000000001"/>
    <n v="0.15390000000000001"/>
    <n v="0"/>
    <n v="0"/>
    <n v="0"/>
    <n v="0"/>
    <n v="0"/>
  </r>
  <r>
    <x v="166"/>
    <s v="Nine Mile Falls"/>
    <n v="2341"/>
    <s v="Nine Mile Falls Elementary"/>
    <s v="Yes"/>
    <n v="124.01"/>
    <n v="0"/>
    <n v="124.01"/>
    <n v="1"/>
    <n v="1"/>
    <n v="124.01"/>
    <n v="0.36399999999999999"/>
    <n v="78209"/>
    <n v="82248"/>
    <n v="28468.080000000002"/>
    <n v="1470.1899999999987"/>
    <n v="16817.759999999998"/>
    <n v="0.16020000000000001"/>
    <n v="0.15390000000000001"/>
    <n v="10908.51"/>
    <n v="498.97"/>
    <n v="76.790000000000006"/>
    <n v="575.76"/>
    <n v="41422.54"/>
  </r>
  <r>
    <x v="166"/>
    <s v="Nine Mile Falls"/>
    <n v="5752"/>
    <s v="Nine Mile Family Partnership Program"/>
    <s v="Yes"/>
    <n v="188.89"/>
    <n v="0"/>
    <n v="188.89"/>
    <n v="1"/>
    <n v="1"/>
    <n v="188.89"/>
    <n v="0.55400000000000005"/>
    <n v="78209"/>
    <n v="82248"/>
    <n v="43327.79"/>
    <n v="2237.5999999999985"/>
    <n v="16817.759999999998"/>
    <n v="0.16020000000000001"/>
    <n v="0.15390000000000001"/>
    <n v="16602.52"/>
    <n v="759.42"/>
    <n v="116.87"/>
    <n v="876.29"/>
    <n v="63044.2"/>
  </r>
  <r>
    <x v="166"/>
    <s v="Nine Mile Falls"/>
    <n v="5417"/>
    <s v="Re-Engagement School (Nine Mile Falls)"/>
    <s v="Yes"/>
    <n v="135.4"/>
    <n v="0"/>
    <n v="135.4"/>
    <n v="1"/>
    <n v="1"/>
    <n v="135.4"/>
    <n v="0.39700000000000002"/>
    <n v="78209"/>
    <n v="82248"/>
    <n v="31048.97"/>
    <n v="1603.489999999998"/>
    <n v="16817.759999999998"/>
    <n v="0.16020000000000001"/>
    <n v="0.15390000000000001"/>
    <n v="11897.47"/>
    <n v="544.21"/>
    <n v="83.75"/>
    <n v="627.96"/>
    <n v="45177.89"/>
  </r>
  <r>
    <x v="167"/>
    <s v="Nooksack Valley"/>
    <n v="4428"/>
    <s v="Everson Elementary"/>
    <s v="Yes"/>
    <n v="23.68"/>
    <n v="0"/>
    <n v="23.68"/>
    <n v="1"/>
    <n v="1"/>
    <n v="23.68"/>
    <n v="6.9000000000000006E-2"/>
    <n v="78209"/>
    <n v="82248"/>
    <n v="5396.42"/>
    <n v="278.6899999999996"/>
    <n v="16817.759999999998"/>
    <n v="0.16020000000000001"/>
    <n v="0.15390000000000001"/>
    <n v="2067.8200000000002"/>
    <n v="94.59"/>
    <n v="14.56"/>
    <n v="109.15"/>
    <n v="7852.079999999999"/>
  </r>
  <r>
    <x v="167"/>
    <s v="Nooksack Valley"/>
    <n v="4525"/>
    <s v="Nooksack Elementary"/>
    <s v="Yes"/>
    <n v="250.10999999999999"/>
    <n v="0"/>
    <n v="250.10999999999999"/>
    <n v="1"/>
    <n v="1"/>
    <n v="250.10999999999999"/>
    <n v="0.73399999999999999"/>
    <n v="78209"/>
    <n v="82248"/>
    <n v="57405.41"/>
    <n v="2964.6199999999953"/>
    <n v="16817.759999999998"/>
    <n v="0.16020000000000001"/>
    <n v="0.15390000000000001"/>
    <n v="21996.84"/>
    <n v="1006.17"/>
    <n v="154.85"/>
    <n v="1161.02"/>
    <n v="83527.89"/>
  </r>
  <r>
    <x v="167"/>
    <s v="Nooksack Valley"/>
    <n v="5554"/>
    <s v="Nooksack Reengagement"/>
    <s v="Yes"/>
    <n v="200.78"/>
    <n v="0"/>
    <n v="200.78"/>
    <n v="1"/>
    <n v="1"/>
    <n v="200.78"/>
    <n v="0.58899999999999997"/>
    <n v="78209"/>
    <n v="82248"/>
    <n v="46065.1"/>
    <n v="2378.9700000000012"/>
    <n v="16817.759999999998"/>
    <n v="0.16020000000000001"/>
    <n v="0.15390000000000001"/>
    <n v="17651.41"/>
    <n v="807.4"/>
    <n v="124.26"/>
    <n v="931.66"/>
    <n v="67027.14"/>
  </r>
  <r>
    <x v="167"/>
    <s v="Nooksack Valley"/>
    <n v="2459"/>
    <s v="Nooksack Valley High School"/>
    <s v="Yes"/>
    <n v="47.7"/>
    <n v="0"/>
    <n v="47.7"/>
    <n v="1"/>
    <n v="1"/>
    <n v="47.7"/>
    <n v="0.14000000000000001"/>
    <n v="78209"/>
    <n v="82248"/>
    <n v="10949.26"/>
    <n v="565.45999999999913"/>
    <n v="16817.759999999998"/>
    <n v="0.16020000000000001"/>
    <n v="0.15390000000000001"/>
    <n v="4195.58"/>
    <n v="191.91"/>
    <n v="29.53"/>
    <n v="221.44"/>
    <n v="15931.74"/>
  </r>
  <r>
    <x v="167"/>
    <s v="Nooksack Valley"/>
    <n v="2687"/>
    <s v="Nooksack Valley Middle School"/>
    <s v="Yes"/>
    <n v="287.32"/>
    <n v="0"/>
    <n v="287.32"/>
    <n v="1"/>
    <n v="1"/>
    <n v="287.32"/>
    <n v="0.84299999999999997"/>
    <n v="78209"/>
    <n v="82248"/>
    <n v="65930.19"/>
    <n v="3404.8699999999953"/>
    <n v="16817.759999999998"/>
    <n v="0.16020000000000001"/>
    <n v="0.15390000000000001"/>
    <n v="25263.4"/>
    <n v="1155.58"/>
    <n v="177.84"/>
    <n v="1333.4199999999998"/>
    <n v="95931.87999999999"/>
  </r>
  <r>
    <x v="167"/>
    <s v="Nooksack Valley"/>
    <n v="1823"/>
    <s v="Nooksack Valley Special Services"/>
    <s v="Yes"/>
    <n v="364.4"/>
    <n v="0"/>
    <n v="364.4"/>
    <n v="1"/>
    <n v="1"/>
    <n v="364.4"/>
    <n v="1.069"/>
    <n v="78209"/>
    <n v="82248"/>
    <n v="83605.42"/>
    <n v="4317.6900000000023"/>
    <n v="16817.759999999998"/>
    <n v="0.16020000000000001"/>
    <n v="0.15390000000000001"/>
    <n v="32036.27"/>
    <n v="1465.39"/>
    <n v="225.52"/>
    <n v="1690.91"/>
    <n v="121650.29000000001"/>
  </r>
  <r>
    <x v="167"/>
    <s v="Nooksack Valley"/>
    <n v="2489"/>
    <s v="Sumas Elementary"/>
    <s v="No"/>
    <n v="437.51000000000005"/>
    <n v="0"/>
    <n v="0"/>
    <n v="1"/>
    <n v="1.04"/>
    <n v="0"/>
    <n v="0"/>
    <n v="78209"/>
    <n v="82248"/>
    <n v="0"/>
    <n v="0"/>
    <n v="16817.759999999998"/>
    <n v="0.16020000000000001"/>
    <n v="0.15390000000000001"/>
    <n v="0"/>
    <n v="0"/>
    <n v="0"/>
    <n v="0"/>
    <n v="0"/>
  </r>
  <r>
    <x v="168"/>
    <s v="North Beach"/>
    <n v="3788"/>
    <s v="North Beach Junior High School"/>
    <s v="No"/>
    <n v="474.39"/>
    <n v="0"/>
    <n v="0"/>
    <n v="1"/>
    <n v="1.04"/>
    <n v="0"/>
    <n v="0"/>
    <n v="78209"/>
    <n v="82248"/>
    <n v="0"/>
    <n v="0"/>
    <n v="16817.759999999998"/>
    <n v="0.16020000000000001"/>
    <n v="0.15390000000000001"/>
    <n v="0"/>
    <n v="0"/>
    <n v="0"/>
    <n v="0"/>
    <n v="0"/>
  </r>
  <r>
    <x v="168"/>
    <s v="North Beach"/>
    <n v="2728"/>
    <s v="North Beach Senior High School"/>
    <s v="No"/>
    <n v="314.63"/>
    <n v="0"/>
    <n v="0"/>
    <n v="1"/>
    <n v="1.04"/>
    <n v="0"/>
    <n v="0"/>
    <n v="78209"/>
    <n v="82248"/>
    <n v="0"/>
    <n v="0"/>
    <n v="16817.759999999998"/>
    <n v="0.16020000000000001"/>
    <n v="0.15390000000000001"/>
    <n v="0"/>
    <n v="0"/>
    <n v="0"/>
    <n v="0"/>
    <n v="0"/>
  </r>
  <r>
    <x v="168"/>
    <s v="North Beach"/>
    <n v="3787"/>
    <s v="Ocean Shores Elementary"/>
    <s v="No"/>
    <n v="133"/>
    <n v="0"/>
    <n v="0"/>
    <n v="1"/>
    <n v="1.04"/>
    <n v="0"/>
    <n v="0"/>
    <n v="78209"/>
    <n v="82248"/>
    <n v="0"/>
    <n v="0"/>
    <n v="16817.759999999998"/>
    <n v="0.16020000000000001"/>
    <n v="0.15390000000000001"/>
    <n v="0"/>
    <n v="0"/>
    <n v="0"/>
    <n v="0"/>
    <n v="0"/>
  </r>
  <r>
    <x v="168"/>
    <s v="North Beach"/>
    <n v="3155"/>
    <s v="Pacific Beach Elementary School"/>
    <s v="No"/>
    <n v="60.53"/>
    <n v="0"/>
    <n v="0"/>
    <n v="1"/>
    <n v="1.04"/>
    <n v="0"/>
    <n v="0"/>
    <n v="78209"/>
    <n v="82248"/>
    <n v="0"/>
    <n v="0"/>
    <n v="16817.759999999998"/>
    <n v="0.16020000000000001"/>
    <n v="0.15390000000000001"/>
    <n v="0"/>
    <n v="0"/>
    <n v="0"/>
    <n v="0"/>
    <n v="0"/>
  </r>
  <r>
    <x v="169"/>
    <s v="North Franklin"/>
    <n v="3325"/>
    <s v="Basin City Elem"/>
    <s v="Yes"/>
    <n v="0.53"/>
    <n v="0"/>
    <n v="0.53"/>
    <n v="1"/>
    <n v="1.04"/>
    <n v="0.53"/>
    <n v="2E-3"/>
    <n v="78209"/>
    <n v="82248"/>
    <n v="156.41999999999999"/>
    <n v="14.660000000000025"/>
    <n v="16817.759999999998"/>
    <n v="0.16020000000000001"/>
    <n v="0.15390000000000001"/>
    <n v="60.95"/>
    <n v="2.85"/>
    <n v="0.44"/>
    <n v="3.29"/>
    <n v="235.32000000000002"/>
  </r>
  <r>
    <x v="169"/>
    <s v="North Franklin"/>
    <n v="2918"/>
    <s v="Connell Elem"/>
    <s v="Yes"/>
    <n v="261.14999999999998"/>
    <n v="0"/>
    <n v="261.14999999999998"/>
    <n v="1.06"/>
    <n v="1.06"/>
    <n v="261.14999999999998"/>
    <n v="0.76600000000000001"/>
    <n v="78209"/>
    <n v="82248"/>
    <n v="63502.58"/>
    <n v="3279.5099999999948"/>
    <n v="16817.759999999998"/>
    <n v="0.16020000000000001"/>
    <n v="0.15390000000000001"/>
    <n v="23560.23"/>
    <n v="1113.03"/>
    <n v="171.3"/>
    <n v="1284.33"/>
    <n v="91626.65"/>
  </r>
  <r>
    <x v="169"/>
    <s v="North Franklin"/>
    <n v="3272"/>
    <s v="Connell High School"/>
    <s v="Yes"/>
    <n v="371.91"/>
    <n v="0"/>
    <n v="371.91"/>
    <n v="1.06"/>
    <n v="1.06"/>
    <n v="371.91"/>
    <n v="1.091"/>
    <n v="78209"/>
    <n v="82248"/>
    <n v="90445.58"/>
    <n v="4670.9400000000023"/>
    <n v="16817.759999999998"/>
    <n v="0.16020000000000001"/>
    <n v="0.15390000000000001"/>
    <n v="33556.42"/>
    <n v="1585.28"/>
    <n v="243.97"/>
    <n v="1829.25"/>
    <n v="130502.19"/>
  </r>
  <r>
    <x v="169"/>
    <s v="North Franklin"/>
    <n v="3086"/>
    <s v="Mesa Elem"/>
    <s v="Yes"/>
    <n v="13.5"/>
    <n v="0"/>
    <n v="13.5"/>
    <n v="1.06"/>
    <n v="1.06"/>
    <n v="13.5"/>
    <n v="0.04"/>
    <n v="78209"/>
    <n v="82248"/>
    <n v="3316.06"/>
    <n v="171.26000000000022"/>
    <n v="16817.759999999998"/>
    <n v="0.16020000000000001"/>
    <n v="0.15390000000000001"/>
    <n v="1230.3"/>
    <n v="58.12"/>
    <n v="8.94"/>
    <n v="67.06"/>
    <n v="4784.68"/>
  </r>
  <r>
    <x v="169"/>
    <s v="North Franklin"/>
    <n v="5653"/>
    <s v="North Franklin Virtual Academy"/>
    <s v="Yes"/>
    <n v="523.79999999999995"/>
    <n v="0"/>
    <n v="523.79999999999995"/>
    <n v="1.06"/>
    <n v="1.06"/>
    <n v="523.79999999999995"/>
    <n v="1.536"/>
    <n v="78209"/>
    <n v="82248"/>
    <n v="127336.77"/>
    <n v="6576.1299999999901"/>
    <n v="16817.759999999998"/>
    <n v="0.16020000000000001"/>
    <n v="0.15390000000000001"/>
    <n v="47243.5"/>
    <n v="2231.88"/>
    <n v="343.49"/>
    <n v="2575.37"/>
    <n v="183731.77000000002"/>
  </r>
  <r>
    <x v="169"/>
    <s v="North Franklin"/>
    <n v="1754"/>
    <s v="Palouse Junction High School"/>
    <s v="Yes"/>
    <n v="479.14"/>
    <n v="0"/>
    <n v="479.14"/>
    <n v="1.06"/>
    <n v="1.06"/>
    <n v="479.14"/>
    <n v="1.405"/>
    <n v="78209"/>
    <n v="82248"/>
    <n v="116476.66"/>
    <n v="6015.2899999999936"/>
    <n v="16817.759999999998"/>
    <n v="0.16020000000000001"/>
    <n v="0.15390000000000001"/>
    <n v="43214.27"/>
    <n v="2041.53"/>
    <n v="314.19"/>
    <n v="2355.7199999999998"/>
    <n v="168061.93999999997"/>
  </r>
  <r>
    <x v="169"/>
    <s v="North Franklin"/>
    <n v="2198"/>
    <s v="Robert L Olds Junior High School"/>
    <s v="No"/>
    <n v="56.7"/>
    <n v="0"/>
    <n v="0"/>
    <n v="1.06"/>
    <n v="1.06"/>
    <n v="0"/>
    <n v="0"/>
    <n v="78209"/>
    <n v="82248"/>
    <n v="0"/>
    <n v="0"/>
    <n v="16817.759999999998"/>
    <n v="0.16020000000000001"/>
    <n v="0.15390000000000001"/>
    <n v="0"/>
    <n v="0"/>
    <n v="0"/>
    <n v="0"/>
    <n v="0"/>
  </r>
  <r>
    <x v="169"/>
    <s v="North Franklin"/>
    <n v="5499"/>
    <s v="CRCC-Open Doors"/>
    <s v="Yes"/>
    <n v="246.72"/>
    <n v="0"/>
    <n v="246.72"/>
    <n v="1.06"/>
    <n v="1.06"/>
    <n v="246.72"/>
    <n v="0.72399999999999998"/>
    <n v="78209"/>
    <n v="82248"/>
    <n v="60020.71"/>
    <n v="3099.7000000000044"/>
    <n v="16817.759999999998"/>
    <n v="0.16020000000000001"/>
    <n v="0.15390000000000001"/>
    <n v="22268.42"/>
    <n v="1052.01"/>
    <n v="161.9"/>
    <n v="1213.9100000000001"/>
    <n v="86602.74000000002"/>
  </r>
  <r>
    <x v="170"/>
    <s v="North Kitsap"/>
    <n v="5546"/>
    <s v="Choice Academy"/>
    <s v="Yes"/>
    <n v="108.10000000000001"/>
    <n v="0"/>
    <n v="108.10000000000001"/>
    <n v="1"/>
    <n v="1"/>
    <n v="108.10000000000001"/>
    <n v="0.317"/>
    <n v="78209"/>
    <n v="82248"/>
    <n v="24792.25"/>
    <n v="1280.369999999999"/>
    <n v="16817.759999999998"/>
    <n v="0.16020000000000001"/>
    <n v="0.15390000000000001"/>
    <n v="9500"/>
    <n v="434.54"/>
    <n v="66.88"/>
    <n v="501.42"/>
    <n v="36074.039999999994"/>
  </r>
  <r>
    <x v="170"/>
    <s v="North Kitsap"/>
    <n v="2798"/>
    <s v="David Wolfle Elementary"/>
    <s v="Yes"/>
    <n v="212.50999999999996"/>
    <n v="0"/>
    <n v="212.50999999999996"/>
    <n v="1"/>
    <n v="1"/>
    <n v="212.50999999999996"/>
    <n v="0.623"/>
    <n v="78209"/>
    <n v="82248"/>
    <n v="48724.21"/>
    <n v="2516.2900000000009"/>
    <n v="16817.759999999998"/>
    <n v="0.16020000000000001"/>
    <n v="0.15390000000000001"/>
    <n v="18670.34"/>
    <n v="854.01"/>
    <n v="131.43"/>
    <n v="985.44"/>
    <n v="70896.28"/>
  </r>
  <r>
    <x v="170"/>
    <s v="North Kitsap"/>
    <n v="2854"/>
    <s v="Hilder Pearson Elementary"/>
    <s v="Yes"/>
    <n v="224.08"/>
    <n v="0"/>
    <n v="224.08"/>
    <n v="1"/>
    <n v="1"/>
    <n v="224.08"/>
    <n v="0.65700000000000003"/>
    <n v="78209"/>
    <n v="82248"/>
    <n v="51383.31"/>
    <n v="2653.6300000000047"/>
    <n v="16817.759999999998"/>
    <n v="0.16020000000000001"/>
    <n v="0.15390000000000001"/>
    <n v="19689.27"/>
    <n v="900.62"/>
    <n v="138.61000000000001"/>
    <n v="1039.23"/>
    <n v="74765.440000000002"/>
  </r>
  <r>
    <x v="170"/>
    <s v="North Kitsap"/>
    <n v="5085"/>
    <s v="Kingston High School"/>
    <s v="Yes"/>
    <n v="91"/>
    <n v="0"/>
    <n v="91"/>
    <n v="1"/>
    <n v="1"/>
    <n v="91"/>
    <n v="0.26700000000000002"/>
    <n v="78209"/>
    <n v="82248"/>
    <n v="20881.8"/>
    <n v="1078.4200000000019"/>
    <n v="16817.759999999998"/>
    <n v="0.16020000000000001"/>
    <n v="0.15390000000000001"/>
    <n v="8001.58"/>
    <n v="366"/>
    <n v="56.33"/>
    <n v="422.33"/>
    <n v="30384.13"/>
  </r>
  <r>
    <x v="170"/>
    <s v="North Kitsap"/>
    <n v="4359"/>
    <s v="Kingston Middle School"/>
    <s v="Yes"/>
    <n v="314.17"/>
    <n v="0"/>
    <n v="314.17"/>
    <n v="1"/>
    <n v="1"/>
    <n v="314.17"/>
    <n v="0.92200000000000004"/>
    <n v="78209"/>
    <n v="82248"/>
    <n v="72108.7"/>
    <n v="3723.9600000000064"/>
    <n v="16817.759999999998"/>
    <n v="0.16020000000000001"/>
    <n v="0.15390000000000001"/>
    <n v="27630.91"/>
    <n v="1263.8800000000001"/>
    <n v="194.51"/>
    <n v="1458.39"/>
    <n v="104921.96"/>
  </r>
  <r>
    <x v="170"/>
    <s v="North Kitsap"/>
    <n v="1733"/>
    <s v="NKOA &amp; PAL"/>
    <s v="Yes"/>
    <n v="460.8"/>
    <n v="0"/>
    <n v="460.8"/>
    <n v="1"/>
    <n v="1"/>
    <n v="460.8"/>
    <n v="1.3520000000000001"/>
    <n v="78209"/>
    <n v="82248"/>
    <n v="105738.57"/>
    <n v="5460.7299999999959"/>
    <n v="16817.759999999998"/>
    <n v="0.16020000000000001"/>
    <n v="0.15390000000000001"/>
    <n v="40517.339999999997"/>
    <n v="1853.32"/>
    <n v="285.23"/>
    <n v="2138.5500000000002"/>
    <n v="153855.19"/>
  </r>
  <r>
    <x v="170"/>
    <s v="North Kitsap"/>
    <n v="3236"/>
    <s v="North Kitsap High School"/>
    <s v="Yes"/>
    <n v="562.57000000000005"/>
    <n v="0"/>
    <n v="562.57000000000005"/>
    <n v="1"/>
    <n v="1"/>
    <n v="562.57000000000005"/>
    <n v="1.65"/>
    <n v="78209"/>
    <n v="82248"/>
    <n v="129044.85"/>
    <n v="6664.3500000000058"/>
    <n v="16817.759999999998"/>
    <n v="0.16020000000000001"/>
    <n v="0.15390000000000001"/>
    <n v="49447.93"/>
    <n v="2261.8200000000002"/>
    <n v="348.09"/>
    <n v="2609.9100000000003"/>
    <n v="187767.04000000001"/>
  </r>
  <r>
    <x v="170"/>
    <s v="North Kitsap"/>
    <n v="5646"/>
    <s v="North Kitsap Options"/>
    <s v="No"/>
    <n v="11.8"/>
    <n v="0"/>
    <n v="0"/>
    <n v="1"/>
    <n v="1"/>
    <n v="0"/>
    <n v="0"/>
    <n v="78209"/>
    <n v="82248"/>
    <n v="0"/>
    <n v="0"/>
    <n v="16817.759999999998"/>
    <n v="0.16020000000000001"/>
    <n v="0.15390000000000001"/>
    <n v="0"/>
    <n v="0"/>
    <n v="0"/>
    <n v="0"/>
    <n v="0"/>
  </r>
  <r>
    <x v="170"/>
    <s v="North Kitsap"/>
    <n v="2026"/>
    <s v="Poulsbo Elementary School"/>
    <s v="Yes"/>
    <n v="194.4"/>
    <n v="0"/>
    <n v="194.4"/>
    <n v="1"/>
    <n v="1"/>
    <n v="194.4"/>
    <n v="0.56999999999999995"/>
    <n v="78209"/>
    <n v="82248"/>
    <n v="44579.13"/>
    <n v="2302.2300000000032"/>
    <n v="16817.759999999998"/>
    <n v="0.16020000000000001"/>
    <n v="0.15390000000000001"/>
    <n v="17082.009999999998"/>
    <n v="781.36"/>
    <n v="120.25"/>
    <n v="901.61"/>
    <n v="64864.98"/>
  </r>
  <r>
    <x v="170"/>
    <s v="North Kitsap"/>
    <n v="2476"/>
    <s v="Poulsbo Middle School"/>
    <s v="Yes"/>
    <n v="46.04"/>
    <n v="0"/>
    <n v="46.04"/>
    <n v="1"/>
    <n v="1"/>
    <n v="46.04"/>
    <n v="0.13500000000000001"/>
    <n v="78209"/>
    <n v="82248"/>
    <n v="10558.22"/>
    <n v="545.26000000000022"/>
    <n v="16817.759999999998"/>
    <n v="0.16020000000000001"/>
    <n v="0.15390000000000001"/>
    <n v="4045.74"/>
    <n v="185.06"/>
    <n v="28.48"/>
    <n v="213.54"/>
    <n v="15362.76"/>
  </r>
  <r>
    <x v="170"/>
    <s v="North Kitsap"/>
    <n v="4467"/>
    <s v="Richard Gordon Elementary"/>
    <s v="Yes"/>
    <n v="37.81"/>
    <n v="0"/>
    <n v="37.81"/>
    <n v="1"/>
    <n v="1"/>
    <n v="37.81"/>
    <n v="0.111"/>
    <n v="78209"/>
    <n v="82248"/>
    <n v="8681.2000000000007"/>
    <n v="448.32999999999993"/>
    <n v="16817.759999999998"/>
    <n v="0.16020000000000001"/>
    <n v="0.15390000000000001"/>
    <n v="3326.5"/>
    <n v="152.16"/>
    <n v="23.42"/>
    <n v="175.57999999999998"/>
    <n v="12631.61"/>
  </r>
  <r>
    <x v="170"/>
    <s v="North Kitsap"/>
    <n v="3391"/>
    <s v="Suquamish Elementary School"/>
    <s v="Yes"/>
    <n v="320.25"/>
    <n v="0"/>
    <n v="320.25"/>
    <n v="1"/>
    <n v="1"/>
    <n v="320.25"/>
    <n v="0.93899999999999995"/>
    <n v="78209"/>
    <n v="82248"/>
    <n v="73438.25"/>
    <n v="3792.6199999999953"/>
    <n v="16817.759999999998"/>
    <n v="0.16020000000000001"/>
    <n v="0.15390000000000001"/>
    <n v="28140.37"/>
    <n v="1287.18"/>
    <n v="198.1"/>
    <n v="1485.28"/>
    <n v="106856.51999999999"/>
  </r>
  <r>
    <x v="170"/>
    <s v="North Kitsap"/>
    <n v="4461"/>
    <s v="Vinland Elementary"/>
    <s v="No"/>
    <n v="47.01"/>
    <n v="0"/>
    <n v="0"/>
    <n v="1.18"/>
    <n v="1.22"/>
    <n v="0"/>
    <n v="0"/>
    <n v="78209"/>
    <n v="82248"/>
    <n v="0"/>
    <n v="0"/>
    <n v="16817.759999999998"/>
    <n v="0.16020000000000001"/>
    <n v="0.15390000000000001"/>
    <n v="0"/>
    <n v="0"/>
    <n v="0"/>
    <n v="0"/>
    <n v="0"/>
  </r>
  <r>
    <x v="171"/>
    <s v="North Mason"/>
    <n v="2662"/>
    <s v="Belfair Elementary"/>
    <s v="Yes"/>
    <n v="274.41000000000003"/>
    <n v="0"/>
    <n v="274.41000000000003"/>
    <n v="1.18"/>
    <n v="1.22"/>
    <n v="274.41000000000003"/>
    <n v="0.80500000000000005"/>
    <n v="78209"/>
    <n v="82248"/>
    <n v="74290.73"/>
    <n v="6485.0299999999988"/>
    <n v="16817.759999999998"/>
    <n v="0.16020000000000001"/>
    <n v="0.15390000000000001"/>
    <n v="26437.72"/>
    <n v="1346.26"/>
    <n v="207.19"/>
    <n v="1553.45"/>
    <n v="108766.93"/>
  </r>
  <r>
    <x v="171"/>
    <s v="North Mason"/>
    <n v="3174"/>
    <s v="Hawkins Middle School"/>
    <s v="No"/>
    <n v="247.6"/>
    <n v="0"/>
    <n v="0"/>
    <n v="1.18"/>
    <n v="1.22"/>
    <n v="0"/>
    <n v="0"/>
    <n v="78209"/>
    <n v="82248"/>
    <n v="0"/>
    <n v="0"/>
    <n v="16817.759999999998"/>
    <n v="0.16020000000000001"/>
    <n v="0.15390000000000001"/>
    <n v="0"/>
    <n v="0"/>
    <n v="0"/>
    <n v="0"/>
    <n v="0"/>
  </r>
  <r>
    <x v="171"/>
    <s v="North Mason"/>
    <n v="1680"/>
    <s v="James A. Taylor High School"/>
    <s v="No"/>
    <n v="565.39"/>
    <n v="0"/>
    <n v="0"/>
    <n v="1.18"/>
    <n v="1.22"/>
    <n v="0"/>
    <n v="0"/>
    <n v="78209"/>
    <n v="82248"/>
    <n v="0"/>
    <n v="0"/>
    <n v="16817.759999999998"/>
    <n v="0.16020000000000001"/>
    <n v="0.15390000000000001"/>
    <n v="0"/>
    <n v="0"/>
    <n v="0"/>
    <n v="0"/>
    <n v="0"/>
  </r>
  <r>
    <x v="171"/>
    <s v="North Mason"/>
    <n v="1861"/>
    <s v="North Mason Homelink Program"/>
    <s v="No"/>
    <n v="472.18"/>
    <n v="0"/>
    <n v="0"/>
    <n v="1.18"/>
    <n v="1.22"/>
    <n v="0"/>
    <n v="0"/>
    <n v="78209"/>
    <n v="82248"/>
    <n v="0"/>
    <n v="0"/>
    <n v="16817.759999999998"/>
    <n v="0.16020000000000001"/>
    <n v="0.15390000000000001"/>
    <n v="0"/>
    <n v="0"/>
    <n v="0"/>
    <n v="0"/>
    <n v="0"/>
  </r>
  <r>
    <x v="171"/>
    <s v="North Mason"/>
    <n v="3175"/>
    <s v="North Mason Senior High School"/>
    <s v="No"/>
    <n v="71.91"/>
    <n v="0"/>
    <n v="0"/>
    <n v="1.18"/>
    <n v="1.22"/>
    <n v="0"/>
    <n v="0"/>
    <n v="78209"/>
    <n v="82248"/>
    <n v="0"/>
    <n v="0"/>
    <n v="16817.759999999998"/>
    <n v="0.16020000000000001"/>
    <n v="0.15390000000000001"/>
    <n v="0"/>
    <n v="0"/>
    <n v="0"/>
    <n v="0"/>
    <n v="0"/>
  </r>
  <r>
    <x v="171"/>
    <s v="North Mason"/>
    <n v="4320"/>
    <s v="Sand Hill Elementary"/>
    <s v="No"/>
    <n v="1096.3"/>
    <n v="0"/>
    <n v="0"/>
    <n v="1.18"/>
    <n v="1.22"/>
    <n v="0"/>
    <n v="0"/>
    <n v="78209"/>
    <n v="82248"/>
    <n v="0"/>
    <n v="0"/>
    <n v="16817.759999999998"/>
    <n v="0.16020000000000001"/>
    <n v="0.15390000000000001"/>
    <n v="0"/>
    <n v="0"/>
    <n v="0"/>
    <n v="0"/>
    <n v="0"/>
  </r>
  <r>
    <x v="172"/>
    <s v="North River"/>
    <n v="2292"/>
    <s v="North River School"/>
    <s v="No"/>
    <n v="76.66"/>
    <n v="0"/>
    <n v="0"/>
    <n v="1.18"/>
    <n v="1.22"/>
    <n v="0"/>
    <n v="0"/>
    <n v="78209"/>
    <n v="82248"/>
    <n v="0"/>
    <n v="0"/>
    <n v="16817.759999999998"/>
    <n v="0.16020000000000001"/>
    <n v="0.15390000000000001"/>
    <n v="0"/>
    <n v="0"/>
    <n v="0"/>
    <n v="0"/>
    <n v="0"/>
  </r>
  <r>
    <x v="173"/>
    <s v="North Thurston"/>
    <n v="5168"/>
    <s v="Aspire Performing Arts Academy"/>
    <s v="No"/>
    <n v="490.65"/>
    <n v="0"/>
    <n v="0"/>
    <n v="1.18"/>
    <n v="1.22"/>
    <n v="0"/>
    <n v="0"/>
    <n v="78209"/>
    <n v="82248"/>
    <n v="0"/>
    <n v="0"/>
    <n v="16817.759999999998"/>
    <n v="0.16020000000000001"/>
    <n v="0.15390000000000001"/>
    <n v="0"/>
    <n v="0"/>
    <n v="0"/>
    <n v="0"/>
    <n v="0"/>
  </r>
  <r>
    <x v="173"/>
    <s v="North Thurston"/>
    <n v="5167"/>
    <s v="Chambers Prairie Elementary School"/>
    <s v="No"/>
    <n v="693.78"/>
    <n v="0"/>
    <n v="0"/>
    <n v="1.18"/>
    <n v="1.22"/>
    <n v="0"/>
    <n v="0"/>
    <n v="78209"/>
    <n v="82248"/>
    <n v="0"/>
    <n v="0"/>
    <n v="16817.759999999998"/>
    <n v="0.16020000000000001"/>
    <n v="0.15390000000000001"/>
    <n v="0"/>
    <n v="0"/>
    <n v="0"/>
    <n v="0"/>
    <n v="0"/>
  </r>
  <r>
    <x v="173"/>
    <s v="North Thurston"/>
    <n v="3361"/>
    <s v="Chinook Middle School"/>
    <s v="No"/>
    <n v="356.31"/>
    <n v="0"/>
    <n v="0"/>
    <n v="1.18"/>
    <n v="1.22"/>
    <n v="0"/>
    <n v="0"/>
    <n v="78209"/>
    <n v="82248"/>
    <n v="0"/>
    <n v="0"/>
    <n v="16817.759999999998"/>
    <n v="0.16020000000000001"/>
    <n v="0.15390000000000001"/>
    <n v="0"/>
    <n v="0"/>
    <n v="0"/>
    <n v="0"/>
    <n v="0"/>
  </r>
  <r>
    <x v="173"/>
    <s v="North Thurston"/>
    <n v="5654"/>
    <s v="Envision Career Academy"/>
    <s v="Yes"/>
    <n v="286.61"/>
    <n v="0"/>
    <n v="286.61"/>
    <n v="1.18"/>
    <n v="1.22"/>
    <n v="286.61"/>
    <n v="0.84099999999999997"/>
    <n v="78209"/>
    <n v="82248"/>
    <n v="77613.05"/>
    <n v="6775.0399999999936"/>
    <n v="16817.759999999998"/>
    <n v="0.16020000000000001"/>
    <n v="0.15390000000000001"/>
    <n v="27620.03"/>
    <n v="1406.47"/>
    <n v="216.46"/>
    <n v="1622.93"/>
    <n v="113631.04999999999"/>
  </r>
  <r>
    <x v="173"/>
    <s v="North Thurston"/>
    <n v="4058"/>
    <s v="Evergreen Forest Elementary"/>
    <s v="No"/>
    <n v="551.94000000000005"/>
    <n v="0"/>
    <n v="0"/>
    <n v="1.18"/>
    <n v="1.22"/>
    <n v="0"/>
    <n v="0"/>
    <n v="78209"/>
    <n v="82248"/>
    <n v="0"/>
    <n v="0"/>
    <n v="16817.759999999998"/>
    <n v="0.16020000000000001"/>
    <n v="0.15390000000000001"/>
    <n v="0"/>
    <n v="0"/>
    <n v="0"/>
    <n v="0"/>
    <n v="0"/>
  </r>
  <r>
    <x v="173"/>
    <s v="North Thurston"/>
    <n v="4408"/>
    <s v="Horizons Elementary"/>
    <s v="Yes"/>
    <n v="441.35"/>
    <n v="0"/>
    <n v="441.35"/>
    <n v="1.1200000000000001"/>
    <n v="1.1200000000000001"/>
    <n v="441.35"/>
    <n v="1.2949999999999999"/>
    <n v="78209"/>
    <n v="82248"/>
    <n v="113434.33"/>
    <n v="5858.1699999999983"/>
    <n v="16817.759999999998"/>
    <n v="0.16020000000000001"/>
    <n v="0.15390000000000001"/>
    <n v="40852.75"/>
    <n v="1988.21"/>
    <n v="305.99"/>
    <n v="2294.1999999999998"/>
    <n v="162439.45000000001"/>
  </r>
  <r>
    <x v="173"/>
    <s v="North Thurston"/>
    <n v="5682"/>
    <s v="Ignite Family Academy"/>
    <s v="Yes"/>
    <n v="476.85"/>
    <n v="0"/>
    <n v="476.85"/>
    <n v="1.1200000000000001"/>
    <n v="1.1200000000000001"/>
    <n v="476.85"/>
    <n v="1.399"/>
    <n v="78209"/>
    <n v="82248"/>
    <n v="122544.12"/>
    <n v="6328.6300000000047"/>
    <n v="16817.759999999998"/>
    <n v="0.16020000000000001"/>
    <n v="0.15390000000000001"/>
    <n v="44133.59"/>
    <n v="2147.88"/>
    <n v="330.56"/>
    <n v="2478.44"/>
    <n v="175484.78"/>
  </r>
  <r>
    <x v="173"/>
    <s v="North Thurston"/>
    <n v="4409"/>
    <s v="Komachin Middle School"/>
    <s v="Yes"/>
    <n v="66.92"/>
    <n v="0"/>
    <n v="66.92"/>
    <n v="1.1200000000000001"/>
    <n v="1.1200000000000001"/>
    <n v="66.92"/>
    <n v="0.19600000000000001"/>
    <n v="78209"/>
    <n v="82248"/>
    <n v="17168.439999999999"/>
    <n v="886.64000000000306"/>
    <n v="16817.759999999998"/>
    <n v="0.16020000000000001"/>
    <n v="0.15390000000000001"/>
    <n v="6183.12"/>
    <n v="300.92"/>
    <n v="46.31"/>
    <n v="347.23"/>
    <n v="24585.43"/>
  </r>
  <r>
    <x v="173"/>
    <s v="North Thurston"/>
    <n v="3653"/>
    <s v="Lacey Elementary"/>
    <s v="No"/>
    <n v="0"/>
    <n v="0"/>
    <n v="0"/>
    <n v="1.1200000000000001"/>
    <n v="1.1200000000000001"/>
    <n v="0"/>
    <n v="0"/>
    <n v="78209"/>
    <n v="82248"/>
    <n v="0"/>
    <n v="0"/>
    <n v="16817.759999999998"/>
    <n v="0.16020000000000001"/>
    <n v="0.15390000000000001"/>
    <n v="0"/>
    <n v="0"/>
    <n v="0"/>
    <n v="0"/>
    <n v="0"/>
  </r>
  <r>
    <x v="173"/>
    <s v="North Thurston"/>
    <n v="3539"/>
    <s v="Lakes Elementary School"/>
    <s v="No"/>
    <n v="37.099999999999994"/>
    <n v="0"/>
    <n v="0"/>
    <n v="1.1200000000000001"/>
    <n v="1.1200000000000001"/>
    <n v="0"/>
    <n v="0"/>
    <n v="78209"/>
    <n v="82248"/>
    <n v="0"/>
    <n v="0"/>
    <n v="16817.759999999998"/>
    <n v="0.16020000000000001"/>
    <n v="0.15390000000000001"/>
    <n v="0"/>
    <n v="0"/>
    <n v="0"/>
    <n v="0"/>
    <n v="0"/>
  </r>
  <r>
    <x v="173"/>
    <s v="North Thurston"/>
    <n v="3262"/>
    <s v="Lydia Hawk Elementary"/>
    <s v="No"/>
    <n v="695.58999999999992"/>
    <n v="0"/>
    <n v="0"/>
    <n v="1.1200000000000001"/>
    <n v="1.1200000000000001"/>
    <n v="0"/>
    <n v="0"/>
    <n v="78209"/>
    <n v="82248"/>
    <n v="0"/>
    <n v="0"/>
    <n v="16817.759999999998"/>
    <n v="0.16020000000000001"/>
    <n v="0.15390000000000001"/>
    <n v="0"/>
    <n v="0"/>
    <n v="0"/>
    <n v="0"/>
    <n v="0"/>
  </r>
  <r>
    <x v="173"/>
    <s v="North Thurston"/>
    <n v="4255"/>
    <s v="Meadows Elementary"/>
    <s v="Yes"/>
    <n v="525.86"/>
    <n v="0"/>
    <n v="525.86"/>
    <n v="1.1200000000000001"/>
    <n v="1.1200000000000001"/>
    <n v="525.86"/>
    <n v="1.5429999999999999"/>
    <n v="78209"/>
    <n v="82248"/>
    <n v="135157.67000000001"/>
    <n v="6980.0299999999988"/>
    <n v="16817.759999999998"/>
    <n v="0.16020000000000001"/>
    <n v="0.15390000000000001"/>
    <n v="48676.29"/>
    <n v="2368.96"/>
    <n v="364.58"/>
    <n v="2733.54"/>
    <n v="193547.53000000003"/>
  </r>
  <r>
    <x v="173"/>
    <s v="North Thurston"/>
    <n v="3130"/>
    <s v="Mountain View Elementary"/>
    <s v="Yes"/>
    <n v="48.79"/>
    <n v="0"/>
    <n v="48.79"/>
    <n v="1"/>
    <n v="1"/>
    <n v="48.79"/>
    <n v="0.14299999999999999"/>
    <n v="78209"/>
    <n v="82248"/>
    <n v="11183.89"/>
    <n v="577.56999999999971"/>
    <n v="16817.759999999998"/>
    <n v="0.16020000000000001"/>
    <n v="0.15390000000000001"/>
    <n v="4285.49"/>
    <n v="196.02"/>
    <n v="30.17"/>
    <n v="226.19"/>
    <n v="16273.14"/>
  </r>
  <r>
    <x v="173"/>
    <s v="North Thurston"/>
    <n v="3611"/>
    <s v="Nisqually Middle School"/>
    <s v="No"/>
    <n v="306.94"/>
    <n v="0"/>
    <n v="0"/>
    <n v="1"/>
    <n v="1"/>
    <n v="0"/>
    <n v="0"/>
    <n v="78209"/>
    <n v="82248"/>
    <n v="0"/>
    <n v="0"/>
    <n v="16817.759999999998"/>
    <n v="0.16020000000000001"/>
    <n v="0.15390000000000001"/>
    <n v="0"/>
    <n v="0"/>
    <n v="0"/>
    <n v="0"/>
    <n v="0"/>
  </r>
  <r>
    <x v="173"/>
    <s v="North Thurston"/>
    <n v="3010"/>
    <s v="North Thurston High School"/>
    <s v="Yes"/>
    <n v="491.34999999999997"/>
    <n v="0"/>
    <n v="491.34999999999997"/>
    <n v="1"/>
    <n v="1"/>
    <n v="491.34999999999997"/>
    <n v="1.4410000000000001"/>
    <n v="78209"/>
    <n v="82248"/>
    <n v="112699.17"/>
    <n v="5820.1999999999971"/>
    <n v="16817.759999999998"/>
    <n v="0.16020000000000001"/>
    <n v="0.15390000000000001"/>
    <n v="43184.53"/>
    <n v="1975.32"/>
    <n v="304"/>
    <n v="2279.3199999999997"/>
    <n v="163983.22000000003"/>
  </r>
  <r>
    <x v="173"/>
    <s v="North Thurston"/>
    <n v="3709"/>
    <s v="Olympic View Elementary"/>
    <s v="Yes"/>
    <n v="762.09"/>
    <n v="0"/>
    <n v="762.09"/>
    <n v="1"/>
    <n v="1"/>
    <n v="762.09"/>
    <n v="2.2349999999999999"/>
    <n v="78209"/>
    <n v="82248"/>
    <n v="174797.12"/>
    <n v="9027.1600000000035"/>
    <n v="16817.759999999998"/>
    <n v="0.16020000000000001"/>
    <n v="0.15390000000000001"/>
    <n v="66979.47"/>
    <n v="3063.74"/>
    <n v="471.51"/>
    <n v="3535.25"/>
    <n v="254339"/>
  </r>
  <r>
    <x v="173"/>
    <s v="North Thurston"/>
    <n v="4271"/>
    <s v="Pleasant Glade Elementary"/>
    <s v="Yes"/>
    <n v="250.79"/>
    <n v="0"/>
    <n v="250.79"/>
    <n v="1"/>
    <n v="1"/>
    <n v="250.79"/>
    <n v="0.73599999999999999"/>
    <n v="78209"/>
    <n v="82248"/>
    <n v="57561.82"/>
    <n v="2972.7099999999991"/>
    <n v="16817.759999999998"/>
    <n v="0.16020000000000001"/>
    <n v="0.15390000000000001"/>
    <n v="22056.77"/>
    <n v="1008.91"/>
    <n v="155.27000000000001"/>
    <n v="1164.18"/>
    <n v="83755.479999999981"/>
  </r>
  <r>
    <x v="173"/>
    <s v="North Thurston"/>
    <n v="4427"/>
    <s v="River Ridge High School"/>
    <s v="No"/>
    <n v="446.45"/>
    <n v="0"/>
    <n v="0"/>
    <n v="1"/>
    <n v="1"/>
    <n v="0"/>
    <n v="0"/>
    <n v="78209"/>
    <n v="82248"/>
    <n v="0"/>
    <n v="0"/>
    <n v="16817.759999999998"/>
    <n v="0.16020000000000001"/>
    <n v="0.15390000000000001"/>
    <n v="0"/>
    <n v="0"/>
    <n v="0"/>
    <n v="0"/>
    <n v="0"/>
  </r>
  <r>
    <x v="173"/>
    <s v="North Thurston"/>
    <n v="5452"/>
    <s v="Salish Middle School"/>
    <s v="No"/>
    <n v="521.68999999999994"/>
    <n v="0"/>
    <n v="0"/>
    <n v="1"/>
    <n v="1"/>
    <n v="0"/>
    <n v="0"/>
    <n v="78209"/>
    <n v="82248"/>
    <n v="0"/>
    <n v="0"/>
    <n v="16817.759999999998"/>
    <n v="0.16020000000000001"/>
    <n v="0.15390000000000001"/>
    <n v="0"/>
    <n v="0"/>
    <n v="0"/>
    <n v="0"/>
    <n v="0"/>
  </r>
  <r>
    <x v="173"/>
    <s v="North Thurston"/>
    <n v="4368"/>
    <s v="Seven Oaks Elementary"/>
    <s v="No"/>
    <n v="129.41999999999999"/>
    <n v="0"/>
    <n v="0"/>
    <n v="1"/>
    <n v="1"/>
    <n v="0"/>
    <n v="0"/>
    <n v="78209"/>
    <n v="82248"/>
    <n v="0"/>
    <n v="0"/>
    <n v="16817.759999999998"/>
    <n v="0.16020000000000001"/>
    <n v="0.15390000000000001"/>
    <n v="0"/>
    <n v="0"/>
    <n v="0"/>
    <n v="0"/>
    <n v="0"/>
  </r>
  <r>
    <x v="173"/>
    <s v="North Thurston"/>
    <n v="2754"/>
    <s v="South Bay Elementary"/>
    <s v="No"/>
    <n v="694.83"/>
    <n v="0"/>
    <n v="0"/>
    <n v="1"/>
    <n v="1"/>
    <n v="0"/>
    <n v="0"/>
    <n v="78209"/>
    <n v="82248"/>
    <n v="0"/>
    <n v="0"/>
    <n v="16817.759999999998"/>
    <n v="0.16020000000000001"/>
    <n v="0.15390000000000001"/>
    <n v="0"/>
    <n v="0"/>
    <n v="0"/>
    <n v="0"/>
    <n v="0"/>
  </r>
  <r>
    <x v="173"/>
    <s v="North Thurston"/>
    <n v="5683"/>
    <s v="Summit Virtual Academy"/>
    <s v="Yes"/>
    <n v="362.34"/>
    <n v="0"/>
    <n v="362.34"/>
    <n v="1"/>
    <n v="1"/>
    <n v="362.34"/>
    <n v="1.0629999999999999"/>
    <n v="78209"/>
    <n v="82248"/>
    <n v="83136.17"/>
    <n v="4293.4499999999971"/>
    <n v="16817.759999999998"/>
    <n v="0.16020000000000001"/>
    <n v="0.15390000000000001"/>
    <n v="31856.46"/>
    <n v="1457.16"/>
    <n v="224.26"/>
    <n v="1681.42"/>
    <n v="120967.5"/>
  </r>
  <r>
    <x v="173"/>
    <s v="North Thurston"/>
    <n v="3710"/>
    <s v="Timberline High School"/>
    <s v="No"/>
    <n v="513.71"/>
    <n v="0"/>
    <n v="0"/>
    <n v="1"/>
    <n v="1"/>
    <n v="0"/>
    <n v="0"/>
    <n v="78209"/>
    <n v="82248"/>
    <n v="0"/>
    <n v="0"/>
    <n v="16817.759999999998"/>
    <n v="0.16020000000000001"/>
    <n v="0.15390000000000001"/>
    <n v="0"/>
    <n v="0"/>
    <n v="0"/>
    <n v="0"/>
    <n v="0"/>
  </r>
  <r>
    <x v="173"/>
    <s v="North Thurston"/>
    <n v="4122"/>
    <s v="Woodland Elementary"/>
    <s v="Yes"/>
    <n v="513.70000000000005"/>
    <n v="0"/>
    <n v="513.70000000000005"/>
    <n v="1"/>
    <n v="1"/>
    <n v="513.70000000000005"/>
    <n v="1.5069999999999999"/>
    <n v="78209"/>
    <n v="82248"/>
    <n v="117860.96"/>
    <n v="6086.7799999999988"/>
    <n v="16817.759999999998"/>
    <n v="0.16020000000000001"/>
    <n v="0.15390000000000001"/>
    <n v="45162.45"/>
    <n v="2065.8000000000002"/>
    <n v="317.93"/>
    <n v="2383.73"/>
    <n v="171493.92"/>
  </r>
  <r>
    <x v="174"/>
    <s v="Northport"/>
    <n v="2062"/>
    <s v="Northport Elementary School"/>
    <s v="No"/>
    <n v="656.14"/>
    <n v="0"/>
    <n v="0"/>
    <n v="1"/>
    <n v="1"/>
    <n v="0"/>
    <n v="0"/>
    <n v="78209"/>
    <n v="82248"/>
    <n v="0"/>
    <n v="0"/>
    <n v="16817.759999999998"/>
    <n v="0.16020000000000001"/>
    <n v="0.15390000000000001"/>
    <n v="0"/>
    <n v="0"/>
    <n v="0"/>
    <n v="0"/>
    <n v="0"/>
  </r>
  <r>
    <x v="174"/>
    <s v="Northport"/>
    <n v="2958"/>
    <s v="Northport High School"/>
    <s v="Yes"/>
    <n v="567.1"/>
    <n v="0"/>
    <n v="567.1"/>
    <n v="1"/>
    <n v="1"/>
    <n v="567.1"/>
    <n v="1.663"/>
    <n v="78209"/>
    <n v="82248"/>
    <n v="130061.57"/>
    <n v="6716.8500000000058"/>
    <n v="16817.759999999998"/>
    <n v="0.16020000000000001"/>
    <n v="0.15390000000000001"/>
    <n v="49837.52"/>
    <n v="2279.64"/>
    <n v="350.84"/>
    <n v="2630.48"/>
    <n v="189246.42"/>
  </r>
  <r>
    <x v="174"/>
    <s v="Northport"/>
    <n v="5252"/>
    <s v="Northport Homelink Program"/>
    <s v="Yes"/>
    <n v="759.82"/>
    <n v="0"/>
    <n v="759.82"/>
    <n v="1"/>
    <n v="1"/>
    <n v="759.82"/>
    <n v="2.2290000000000001"/>
    <n v="78209"/>
    <n v="82248"/>
    <n v="174327.86"/>
    <n v="9002.9300000000221"/>
    <n v="16817.759999999998"/>
    <n v="0.16020000000000001"/>
    <n v="0.15390000000000001"/>
    <n v="66799.66"/>
    <n v="3055.51"/>
    <n v="470.24"/>
    <n v="3525.75"/>
    <n v="253656.2"/>
  </r>
  <r>
    <x v="175"/>
    <s v="Northshore"/>
    <n v="3107"/>
    <s v="Arrowhead Elementary"/>
    <s v="No"/>
    <n v="1317.27"/>
    <n v="0"/>
    <n v="0"/>
    <n v="1"/>
    <n v="1"/>
    <n v="0"/>
    <n v="0"/>
    <n v="78209"/>
    <n v="82248"/>
    <n v="0"/>
    <n v="0"/>
    <n v="16817.759999999998"/>
    <n v="0.16020000000000001"/>
    <n v="0.15390000000000001"/>
    <n v="0"/>
    <n v="0"/>
    <n v="0"/>
    <n v="0"/>
    <n v="0"/>
  </r>
  <r>
    <x v="175"/>
    <s v="Northshore"/>
    <n v="3106"/>
    <s v="Bothell High School"/>
    <s v="No"/>
    <n v="561.33000000000004"/>
    <n v="0"/>
    <n v="0"/>
    <n v="1"/>
    <n v="1"/>
    <n v="0"/>
    <n v="0"/>
    <n v="78209"/>
    <n v="82248"/>
    <n v="0"/>
    <n v="0"/>
    <n v="16817.759999999998"/>
    <n v="0.16020000000000001"/>
    <n v="0.15390000000000001"/>
    <n v="0"/>
    <n v="0"/>
    <n v="0"/>
    <n v="0"/>
    <n v="0"/>
  </r>
  <r>
    <x v="175"/>
    <s v="Northshore"/>
    <n v="4017"/>
    <s v="Canyon Creek Elementary"/>
    <s v="Yes"/>
    <n v="520.09"/>
    <n v="0"/>
    <n v="520.09"/>
    <n v="1"/>
    <n v="1"/>
    <n v="520.09"/>
    <n v="1.526"/>
    <n v="78209"/>
    <n v="82248"/>
    <n v="119346.93"/>
    <n v="6163.5200000000041"/>
    <n v="16817.759999999998"/>
    <n v="0.16020000000000001"/>
    <n v="0.15390000000000001"/>
    <n v="45731.85"/>
    <n v="2091.84"/>
    <n v="321.93"/>
    <n v="2413.77"/>
    <n v="173656.06999999998"/>
  </r>
  <r>
    <x v="175"/>
    <s v="Northshore"/>
    <n v="3493"/>
    <s v="Canyon Park Middle School"/>
    <s v="No"/>
    <n v="1562.04"/>
    <n v="0"/>
    <n v="0"/>
    <n v="1"/>
    <n v="1"/>
    <n v="0"/>
    <n v="0"/>
    <n v="78209"/>
    <n v="82248"/>
    <n v="0"/>
    <n v="0"/>
    <n v="16817.759999999998"/>
    <n v="0.16020000000000001"/>
    <n v="0.15390000000000001"/>
    <n v="0"/>
    <n v="0"/>
    <n v="0"/>
    <n v="0"/>
    <n v="0"/>
  </r>
  <r>
    <x v="175"/>
    <s v="Northshore"/>
    <n v="3234"/>
    <s v="Cottage Lake Elementary"/>
    <s v="No"/>
    <n v="765.78"/>
    <n v="0"/>
    <n v="0"/>
    <n v="1"/>
    <n v="1"/>
    <n v="0"/>
    <n v="0"/>
    <n v="78209"/>
    <n v="82248"/>
    <n v="0"/>
    <n v="0"/>
    <n v="16817.759999999998"/>
    <n v="0.16020000000000001"/>
    <n v="0.15390000000000001"/>
    <n v="0"/>
    <n v="0"/>
    <n v="0"/>
    <n v="0"/>
    <n v="0"/>
  </r>
  <r>
    <x v="175"/>
    <s v="Northshore"/>
    <n v="3105"/>
    <s v="Crystal Springs Elementary"/>
    <s v="No"/>
    <n v="424.94"/>
    <n v="0"/>
    <n v="0"/>
    <n v="1"/>
    <n v="1"/>
    <n v="0"/>
    <n v="0"/>
    <n v="78209"/>
    <n v="82248"/>
    <n v="0"/>
    <n v="0"/>
    <n v="16817.759999999998"/>
    <n v="0.16020000000000001"/>
    <n v="0.15390000000000001"/>
    <n v="0"/>
    <n v="0"/>
    <n v="0"/>
    <n v="0"/>
    <n v="0"/>
  </r>
  <r>
    <x v="175"/>
    <s v="Northshore"/>
    <n v="4379"/>
    <s v="East Ridge Elementary"/>
    <s v="No"/>
    <n v="548"/>
    <n v="0"/>
    <n v="0"/>
    <n v="1"/>
    <n v="1"/>
    <n v="0"/>
    <n v="0"/>
    <n v="78209"/>
    <n v="82248"/>
    <n v="0"/>
    <n v="0"/>
    <n v="16817.759999999998"/>
    <n v="0.16020000000000001"/>
    <n v="0.15390000000000001"/>
    <n v="0"/>
    <n v="0"/>
    <n v="0"/>
    <n v="0"/>
    <n v="0"/>
  </r>
  <r>
    <x v="175"/>
    <s v="Northshore"/>
    <n v="4306"/>
    <s v="Fernwood Elementary"/>
    <s v="Yes"/>
    <n v="370.22"/>
    <n v="0"/>
    <n v="370.22"/>
    <n v="1"/>
    <n v="1"/>
    <n v="370.22"/>
    <n v="1.0860000000000001"/>
    <n v="78209"/>
    <n v="82248"/>
    <n v="84934.97"/>
    <n v="4386.3600000000006"/>
    <n v="16817.759999999998"/>
    <n v="0.16020000000000001"/>
    <n v="0.15390000000000001"/>
    <n v="32545.73"/>
    <n v="1488.69"/>
    <n v="229.11"/>
    <n v="1717.8000000000002"/>
    <n v="123584.86"/>
  </r>
  <r>
    <x v="175"/>
    <s v="Northshore"/>
    <n v="4355"/>
    <s v="Frank Love Elementary"/>
    <s v="No"/>
    <n v="1284.19"/>
    <n v="0"/>
    <n v="0"/>
    <n v="1"/>
    <n v="1"/>
    <n v="0"/>
    <n v="0"/>
    <n v="78209"/>
    <n v="82248"/>
    <n v="0"/>
    <n v="0"/>
    <n v="16817.759999999998"/>
    <n v="0.16020000000000001"/>
    <n v="0.15390000000000001"/>
    <n v="0"/>
    <n v="0"/>
    <n v="0"/>
    <n v="0"/>
    <n v="0"/>
  </r>
  <r>
    <x v="175"/>
    <s v="Northshore"/>
    <n v="4124"/>
    <s v="Hollywood Hill Elementary"/>
    <s v="No"/>
    <n v="382.76"/>
    <n v="0"/>
    <n v="0"/>
    <n v="1"/>
    <n v="1"/>
    <n v="0"/>
    <n v="0"/>
    <n v="78209"/>
    <n v="82248"/>
    <n v="0"/>
    <n v="0"/>
    <n v="16817.759999999998"/>
    <n v="0.16020000000000001"/>
    <n v="0.15390000000000001"/>
    <n v="0"/>
    <n v="0"/>
    <n v="0"/>
    <n v="0"/>
    <n v="0"/>
  </r>
  <r>
    <x v="175"/>
    <s v="Northshore"/>
    <n v="3492"/>
    <s v="Inglemoor HS"/>
    <s v="Yes"/>
    <n v="105.43"/>
    <n v="0"/>
    <n v="105.43"/>
    <n v="1"/>
    <n v="1"/>
    <n v="105.43"/>
    <n v="0.309"/>
    <n v="78209"/>
    <n v="82248"/>
    <n v="24166.58"/>
    <n v="1248.0499999999993"/>
    <n v="16817.759999999998"/>
    <n v="0.16020000000000001"/>
    <n v="0.15390000000000001"/>
    <n v="9260.25"/>
    <n v="423.58"/>
    <n v="65.19"/>
    <n v="488.77"/>
    <n v="35163.65"/>
  </r>
  <r>
    <x v="175"/>
    <s v="Northshore"/>
    <n v="5606"/>
    <s v="Innovation Lab High School"/>
    <s v="Yes"/>
    <n v="56.41"/>
    <n v="0"/>
    <n v="56.41"/>
    <n v="1"/>
    <n v="1"/>
    <n v="56.41"/>
    <n v="0.16500000000000001"/>
    <n v="78209"/>
    <n v="82248"/>
    <n v="12904.49"/>
    <n v="666.43000000000029"/>
    <n v="16817.759999999998"/>
    <n v="0.16020000000000001"/>
    <n v="0.15390000000000001"/>
    <n v="4944.79"/>
    <n v="226.18"/>
    <n v="34.81"/>
    <n v="260.99"/>
    <n v="18776.7"/>
  </r>
  <r>
    <x v="175"/>
    <s v="Northshore"/>
    <n v="2993"/>
    <s v="Kenmore Elementary"/>
    <s v="No"/>
    <n v="86.55"/>
    <n v="0"/>
    <n v="0"/>
    <n v="1"/>
    <n v="1"/>
    <n v="0"/>
    <n v="0"/>
    <n v="78209"/>
    <n v="82248"/>
    <n v="0"/>
    <n v="0"/>
    <n v="16817.759999999998"/>
    <n v="0.16020000000000001"/>
    <n v="0.15390000000000001"/>
    <n v="0"/>
    <n v="0"/>
    <n v="0"/>
    <n v="0"/>
    <n v="0"/>
  </r>
  <r>
    <x v="175"/>
    <s v="Northshore"/>
    <n v="3345"/>
    <s v="Kenmore Middle School"/>
    <s v="No"/>
    <n v="276.62"/>
    <n v="0"/>
    <n v="0"/>
    <n v="1.18"/>
    <n v="1.18"/>
    <n v="0"/>
    <n v="0"/>
    <n v="78209"/>
    <n v="82248"/>
    <n v="0"/>
    <n v="0"/>
    <n v="16817.759999999998"/>
    <n v="0.16020000000000001"/>
    <n v="0.15390000000000001"/>
    <n v="0"/>
    <n v="0"/>
    <n v="0"/>
    <n v="0"/>
    <n v="0"/>
  </r>
  <r>
    <x v="175"/>
    <s v="Northshore"/>
    <n v="4455"/>
    <s v="Kokanee Elementary"/>
    <s v="No"/>
    <n v="1737.63"/>
    <n v="0"/>
    <n v="0"/>
    <n v="1.18"/>
    <n v="1.18"/>
    <n v="0"/>
    <n v="0"/>
    <n v="78209"/>
    <n v="82248"/>
    <n v="0"/>
    <n v="0"/>
    <n v="16817.759999999998"/>
    <n v="0.16020000000000001"/>
    <n v="0.15390000000000001"/>
    <n v="0"/>
    <n v="0"/>
    <n v="0"/>
    <n v="0"/>
    <n v="0"/>
  </r>
  <r>
    <x v="175"/>
    <s v="Northshore"/>
    <n v="3790"/>
    <s v="Leota Middle School"/>
    <s v="No"/>
    <n v="802.91"/>
    <n v="0"/>
    <n v="0"/>
    <n v="1.18"/>
    <n v="1.18"/>
    <n v="0"/>
    <n v="0"/>
    <n v="78209"/>
    <n v="82248"/>
    <n v="0"/>
    <n v="0"/>
    <n v="16817.759999999998"/>
    <n v="0.16020000000000001"/>
    <n v="0.15390000000000001"/>
    <n v="0"/>
    <n v="0"/>
    <n v="0"/>
    <n v="0"/>
    <n v="0"/>
  </r>
  <r>
    <x v="175"/>
    <s v="Northshore"/>
    <n v="3390"/>
    <s v="Lockwood Elementary"/>
    <s v="No"/>
    <n v="929.62"/>
    <n v="0"/>
    <n v="0"/>
    <n v="1.18"/>
    <n v="1.18"/>
    <n v="0"/>
    <n v="0"/>
    <n v="78209"/>
    <n v="82248"/>
    <n v="0"/>
    <n v="0"/>
    <n v="16817.759999999998"/>
    <n v="0.16020000000000001"/>
    <n v="0.15390000000000001"/>
    <n v="0"/>
    <n v="0"/>
    <n v="0"/>
    <n v="0"/>
    <n v="0"/>
  </r>
  <r>
    <x v="175"/>
    <s v="Northshore"/>
    <n v="3344"/>
    <s v="Maywood Hills Elementary"/>
    <s v="No"/>
    <n v="264"/>
    <n v="0"/>
    <n v="0"/>
    <n v="1.18"/>
    <n v="1.18"/>
    <n v="0"/>
    <n v="0"/>
    <n v="78209"/>
    <n v="82248"/>
    <n v="0"/>
    <n v="0"/>
    <n v="16817.759999999998"/>
    <n v="0.16020000000000001"/>
    <n v="0.15390000000000001"/>
    <n v="0"/>
    <n v="0"/>
    <n v="0"/>
    <n v="0"/>
    <n v="0"/>
  </r>
  <r>
    <x v="175"/>
    <s v="Northshore"/>
    <n v="3442"/>
    <s v="Moorlands Elementary"/>
    <s v="No"/>
    <n v="512.38"/>
    <n v="0"/>
    <n v="0"/>
    <n v="1.18"/>
    <n v="1.18"/>
    <n v="0"/>
    <n v="0"/>
    <n v="78209"/>
    <n v="82248"/>
    <n v="0"/>
    <n v="0"/>
    <n v="16817.759999999998"/>
    <n v="0.16020000000000001"/>
    <n v="0.15390000000000001"/>
    <n v="0"/>
    <n v="0"/>
    <n v="0"/>
    <n v="0"/>
    <n v="0"/>
  </r>
  <r>
    <x v="175"/>
    <s v="Northshore"/>
    <n v="5481"/>
    <s v="North Creek High School"/>
    <s v="No"/>
    <n v="420.29"/>
    <n v="0"/>
    <n v="0"/>
    <n v="1.18"/>
    <n v="1.18"/>
    <n v="0"/>
    <n v="0"/>
    <n v="78209"/>
    <n v="82248"/>
    <n v="0"/>
    <n v="0"/>
    <n v="16817.759999999998"/>
    <n v="0.16020000000000001"/>
    <n v="0.15390000000000001"/>
    <n v="0"/>
    <n v="0"/>
    <n v="0"/>
    <n v="0"/>
    <n v="0"/>
  </r>
  <r>
    <x v="175"/>
    <s v="Northshore"/>
    <n v="5753"/>
    <s v="Northshore Learning Options"/>
    <s v="No"/>
    <n v="736.55"/>
    <n v="0"/>
    <n v="0"/>
    <n v="1.18"/>
    <n v="1.18"/>
    <n v="0"/>
    <n v="0"/>
    <n v="78209"/>
    <n v="82248"/>
    <n v="0"/>
    <n v="0"/>
    <n v="16817.759999999998"/>
    <n v="0.16020000000000001"/>
    <n v="0.15390000000000001"/>
    <n v="0"/>
    <n v="0"/>
    <n v="0"/>
    <n v="0"/>
    <n v="0"/>
  </r>
  <r>
    <x v="175"/>
    <s v="Northshore"/>
    <n v="4021"/>
    <s v="Northshore Middle School"/>
    <s v="No"/>
    <n v="523.28"/>
    <n v="0"/>
    <n v="0"/>
    <n v="1.18"/>
    <n v="1.18"/>
    <n v="0"/>
    <n v="0"/>
    <n v="78209"/>
    <n v="82248"/>
    <n v="0"/>
    <n v="0"/>
    <n v="16817.759999999998"/>
    <n v="0.16020000000000001"/>
    <n v="0.15390000000000001"/>
    <n v="0"/>
    <n v="0"/>
    <n v="0"/>
    <n v="0"/>
    <n v="0"/>
  </r>
  <r>
    <x v="175"/>
    <s v="Northshore"/>
    <n v="5331"/>
    <s v="Northshore Online School"/>
    <s v="No"/>
    <n v="348.33"/>
    <n v="0"/>
    <n v="0"/>
    <n v="1.18"/>
    <n v="1.18"/>
    <n v="0"/>
    <n v="0"/>
    <n v="78209"/>
    <n v="82248"/>
    <n v="0"/>
    <n v="0"/>
    <n v="16817.759999999998"/>
    <n v="0.16020000000000001"/>
    <n v="0.15390000000000001"/>
    <n v="0"/>
    <n v="0"/>
    <n v="0"/>
    <n v="0"/>
    <n v="0"/>
  </r>
  <r>
    <x v="175"/>
    <s v="Northshore"/>
    <n v="5605"/>
    <s v="Ruby Bridges Elementary"/>
    <s v="No"/>
    <n v="1424.95"/>
    <n v="0"/>
    <n v="0"/>
    <n v="1.18"/>
    <n v="1.18"/>
    <n v="0"/>
    <n v="0"/>
    <n v="78209"/>
    <n v="82248"/>
    <n v="0"/>
    <n v="0"/>
    <n v="16817.759999999998"/>
    <n v="0.16020000000000001"/>
    <n v="0.15390000000000001"/>
    <n v="0"/>
    <n v="0"/>
    <n v="0"/>
    <n v="0"/>
    <n v="0"/>
  </r>
  <r>
    <x v="175"/>
    <s v="Northshore"/>
    <n v="3811"/>
    <s v="Secondary Academy for Success"/>
    <s v="No"/>
    <n v="232.29"/>
    <n v="0"/>
    <n v="0"/>
    <n v="1.18"/>
    <n v="1.18"/>
    <n v="0"/>
    <n v="0"/>
    <n v="78209"/>
    <n v="82248"/>
    <n v="0"/>
    <n v="0"/>
    <n v="16817.759999999998"/>
    <n v="0.16020000000000001"/>
    <n v="0.15390000000000001"/>
    <n v="0"/>
    <n v="0"/>
    <n v="0"/>
    <n v="0"/>
    <n v="0"/>
  </r>
  <r>
    <x v="175"/>
    <s v="Northshore"/>
    <n v="3679"/>
    <s v="Shelton View Elementary"/>
    <s v="No"/>
    <n v="369.72"/>
    <n v="0"/>
    <n v="0"/>
    <n v="1.18"/>
    <n v="1.18"/>
    <n v="0"/>
    <n v="0"/>
    <n v="78209"/>
    <n v="82248"/>
    <n v="0"/>
    <n v="0"/>
    <n v="16817.759999999998"/>
    <n v="0.16020000000000001"/>
    <n v="0.15390000000000001"/>
    <n v="0"/>
    <n v="0"/>
    <n v="0"/>
    <n v="0"/>
    <n v="0"/>
  </r>
  <r>
    <x v="175"/>
    <s v="Northshore"/>
    <n v="4371"/>
    <s v="Skyview Middle School"/>
    <s v="No"/>
    <n v="721.45"/>
    <n v="0"/>
    <n v="0"/>
    <n v="1.18"/>
    <n v="1.18"/>
    <n v="0"/>
    <n v="0"/>
    <n v="78209"/>
    <n v="82248"/>
    <n v="0"/>
    <n v="0"/>
    <n v="16817.759999999998"/>
    <n v="0.16020000000000001"/>
    <n v="0.15390000000000001"/>
    <n v="0"/>
    <n v="0"/>
    <n v="0"/>
    <n v="0"/>
    <n v="0"/>
  </r>
  <r>
    <x v="175"/>
    <s v="Northshore"/>
    <n v="4187"/>
    <s v="Sunrise Elementary"/>
    <s v="No"/>
    <n v="640.94000000000005"/>
    <n v="0"/>
    <n v="0"/>
    <n v="1.18"/>
    <n v="1.18"/>
    <n v="0"/>
    <n v="0"/>
    <n v="78209"/>
    <n v="82248"/>
    <n v="0"/>
    <n v="0"/>
    <n v="16817.759999999998"/>
    <n v="0.16020000000000001"/>
    <n v="0.15390000000000001"/>
    <n v="0"/>
    <n v="0"/>
    <n v="0"/>
    <n v="0"/>
    <n v="0"/>
  </r>
  <r>
    <x v="175"/>
    <s v="Northshore"/>
    <n v="4516"/>
    <s v="Timbercrest Middle School"/>
    <s v="No"/>
    <n v="816.6"/>
    <n v="0"/>
    <n v="0"/>
    <n v="1.18"/>
    <n v="1.18"/>
    <n v="0"/>
    <n v="0"/>
    <n v="78209"/>
    <n v="82248"/>
    <n v="0"/>
    <n v="0"/>
    <n v="16817.759999999998"/>
    <n v="0.16020000000000001"/>
    <n v="0.15390000000000001"/>
    <n v="0"/>
    <n v="0"/>
    <n v="0"/>
    <n v="0"/>
    <n v="0"/>
  </r>
  <r>
    <x v="175"/>
    <s v="Northshore"/>
    <n v="4069"/>
    <s v="Wellington Elementary"/>
    <s v="No"/>
    <n v="481.26"/>
    <n v="0"/>
    <n v="0"/>
    <n v="1.18"/>
    <n v="1.18"/>
    <n v="0"/>
    <n v="0"/>
    <n v="78209"/>
    <n v="82248"/>
    <n v="0"/>
    <n v="0"/>
    <n v="16817.759999999998"/>
    <n v="0.16020000000000001"/>
    <n v="0.15390000000000001"/>
    <n v="0"/>
    <n v="0"/>
    <n v="0"/>
    <n v="0"/>
    <n v="0"/>
  </r>
  <r>
    <x v="175"/>
    <s v="Northshore"/>
    <n v="3287"/>
    <s v="Westhill Elementary"/>
    <s v="No"/>
    <n v="466.56"/>
    <n v="0"/>
    <n v="0"/>
    <n v="1.18"/>
    <n v="1.18"/>
    <n v="0"/>
    <n v="0"/>
    <n v="78209"/>
    <n v="82248"/>
    <n v="0"/>
    <n v="0"/>
    <n v="16817.759999999998"/>
    <n v="0.16020000000000001"/>
    <n v="0.15390000000000001"/>
    <n v="0"/>
    <n v="0"/>
    <n v="0"/>
    <n v="0"/>
    <n v="0"/>
  </r>
  <r>
    <x v="175"/>
    <s v="Northshore"/>
    <n v="3749"/>
    <s v="Woodin Elementary"/>
    <s v="No"/>
    <n v="513.02"/>
    <n v="0"/>
    <n v="0"/>
    <n v="1.18"/>
    <n v="1.18"/>
    <n v="0"/>
    <n v="0"/>
    <n v="78209"/>
    <n v="82248"/>
    <n v="0"/>
    <n v="0"/>
    <n v="16817.759999999998"/>
    <n v="0.16020000000000001"/>
    <n v="0.15390000000000001"/>
    <n v="0"/>
    <n v="0"/>
    <n v="0"/>
    <n v="0"/>
    <n v="0"/>
  </r>
  <r>
    <x v="175"/>
    <s v="Northshore"/>
    <n v="4208"/>
    <s v="Woodinville HS"/>
    <s v="No"/>
    <n v="1982.4099999999999"/>
    <n v="0"/>
    <n v="0"/>
    <n v="1.18"/>
    <n v="1.18"/>
    <n v="0"/>
    <n v="0"/>
    <n v="78209"/>
    <n v="82248"/>
    <n v="0"/>
    <n v="0"/>
    <n v="16817.759999999998"/>
    <n v="0.16020000000000001"/>
    <n v="0.15390000000000001"/>
    <n v="0"/>
    <n v="0"/>
    <n v="0"/>
    <n v="0"/>
    <n v="0"/>
  </r>
  <r>
    <x v="175"/>
    <s v="Northshore"/>
    <n v="4377"/>
    <s v="Woodmoor Elementary"/>
    <s v="No"/>
    <n v="472.85999999999996"/>
    <n v="0"/>
    <n v="0"/>
    <n v="1.18"/>
    <n v="1.18"/>
    <n v="0"/>
    <n v="0"/>
    <n v="78209"/>
    <n v="82248"/>
    <n v="0"/>
    <n v="0"/>
    <n v="16817.759999999998"/>
    <n v="0.16020000000000001"/>
    <n v="0.15390000000000001"/>
    <n v="0"/>
    <n v="0"/>
    <n v="0"/>
    <n v="0"/>
    <n v="0"/>
  </r>
  <r>
    <x v="176"/>
    <s v="Oak Harbor"/>
    <n v="3477"/>
    <s v="Broad View Elementary"/>
    <s v="No"/>
    <n v="773.97"/>
    <n v="0"/>
    <n v="0"/>
    <n v="1.18"/>
    <n v="1.18"/>
    <n v="0"/>
    <n v="0"/>
    <n v="78209"/>
    <n v="82248"/>
    <n v="0"/>
    <n v="0"/>
    <n v="16817.759999999998"/>
    <n v="0.16020000000000001"/>
    <n v="0.15390000000000001"/>
    <n v="0"/>
    <n v="0"/>
    <n v="0"/>
    <n v="0"/>
    <n v="0"/>
  </r>
  <r>
    <x v="176"/>
    <s v="Oak Harbor"/>
    <n v="3377"/>
    <s v="Crescent Harbor Elem"/>
    <s v="No"/>
    <n v="22.5"/>
    <n v="0"/>
    <n v="0"/>
    <n v="1.18"/>
    <n v="1.18"/>
    <n v="0"/>
    <n v="0"/>
    <n v="78209"/>
    <n v="82248"/>
    <n v="0"/>
    <n v="0"/>
    <n v="16817.759999999998"/>
    <n v="0.16020000000000001"/>
    <n v="0.15390000000000001"/>
    <n v="0"/>
    <n v="0"/>
    <n v="0"/>
    <n v="0"/>
    <n v="0"/>
  </r>
  <r>
    <x v="176"/>
    <s v="Oak Harbor"/>
    <n v="4328"/>
    <s v="Hillcrest Elementary"/>
    <s v="No"/>
    <n v="467.92"/>
    <n v="0"/>
    <n v="0"/>
    <n v="1.18"/>
    <n v="1.18"/>
    <n v="0"/>
    <n v="0"/>
    <n v="78209"/>
    <n v="82248"/>
    <n v="0"/>
    <n v="0"/>
    <n v="16817.759999999998"/>
    <n v="0.16020000000000001"/>
    <n v="0.15390000000000001"/>
    <n v="0"/>
    <n v="0"/>
    <n v="0"/>
    <n v="0"/>
    <n v="0"/>
  </r>
  <r>
    <x v="176"/>
    <s v="Oak Harbor"/>
    <n v="1758"/>
    <s v="Homeconnection"/>
    <s v="No"/>
    <n v="85.47999999999999"/>
    <n v="0"/>
    <n v="0"/>
    <n v="1.18"/>
    <n v="1.18"/>
    <n v="0"/>
    <n v="0"/>
    <n v="78209"/>
    <n v="82248"/>
    <n v="0"/>
    <n v="0"/>
    <n v="16817.759999999998"/>
    <n v="0.16020000000000001"/>
    <n v="0.15390000000000001"/>
    <n v="0"/>
    <n v="0"/>
    <n v="0"/>
    <n v="0"/>
    <n v="0"/>
  </r>
  <r>
    <x v="176"/>
    <s v="Oak Harbor"/>
    <n v="5343"/>
    <s v="iGrad Academy"/>
    <s v="No"/>
    <n v="475.4"/>
    <n v="0"/>
    <n v="0"/>
    <n v="1.18"/>
    <n v="1.18"/>
    <n v="0"/>
    <n v="0"/>
    <n v="78209"/>
    <n v="82248"/>
    <n v="0"/>
    <n v="0"/>
    <n v="16817.759999999998"/>
    <n v="0.16020000000000001"/>
    <n v="0.15390000000000001"/>
    <n v="0"/>
    <n v="0"/>
    <n v="0"/>
    <n v="0"/>
    <n v="0"/>
  </r>
  <r>
    <x v="176"/>
    <s v="Oak Harbor"/>
    <n v="3939"/>
    <s v="North Whidbey Middle School"/>
    <s v="No"/>
    <n v="1223.54"/>
    <n v="0"/>
    <n v="0"/>
    <n v="1.18"/>
    <n v="1.18"/>
    <n v="0"/>
    <n v="0"/>
    <n v="78209"/>
    <n v="82248"/>
    <n v="0"/>
    <n v="0"/>
    <n v="16817.759999999998"/>
    <n v="0.16020000000000001"/>
    <n v="0.15390000000000001"/>
    <n v="0"/>
    <n v="0"/>
    <n v="0"/>
    <n v="0"/>
    <n v="0"/>
  </r>
  <r>
    <x v="176"/>
    <s v="Oak Harbor"/>
    <n v="2696"/>
    <s v="Oak Harbor Elementary"/>
    <s v="No"/>
    <n v="277.2"/>
    <n v="0"/>
    <n v="0"/>
    <n v="1.18"/>
    <n v="1.18"/>
    <n v="0"/>
    <n v="0"/>
    <n v="78209"/>
    <n v="82248"/>
    <n v="0"/>
    <n v="0"/>
    <n v="16817.759999999998"/>
    <n v="0.16020000000000001"/>
    <n v="0.15390000000000001"/>
    <n v="0"/>
    <n v="0"/>
    <n v="0"/>
    <n v="0"/>
    <n v="0"/>
  </r>
  <r>
    <x v="176"/>
    <s v="Oak Harbor"/>
    <n v="2974"/>
    <s v="Oak Harbor High School"/>
    <s v="No"/>
    <n v="688.63"/>
    <n v="0"/>
    <n v="0"/>
    <n v="1.18"/>
    <n v="1.18"/>
    <n v="0"/>
    <n v="0"/>
    <n v="78209"/>
    <n v="82248"/>
    <n v="0"/>
    <n v="0"/>
    <n v="16817.759999999998"/>
    <n v="0.16020000000000001"/>
    <n v="0.15390000000000001"/>
    <n v="0"/>
    <n v="0"/>
    <n v="0"/>
    <n v="0"/>
    <n v="0"/>
  </r>
  <r>
    <x v="176"/>
    <s v="Oak Harbor"/>
    <n v="3274"/>
    <s v="Oak Harbor Intermediate School"/>
    <s v="No"/>
    <n v="350.1"/>
    <n v="0"/>
    <n v="0"/>
    <n v="1.18"/>
    <n v="1.18"/>
    <n v="0"/>
    <n v="0"/>
    <n v="78209"/>
    <n v="82248"/>
    <n v="0"/>
    <n v="0"/>
    <n v="16817.759999999998"/>
    <n v="0.16020000000000001"/>
    <n v="0.15390000000000001"/>
    <n v="0"/>
    <n v="0"/>
    <n v="0"/>
    <n v="0"/>
    <n v="0"/>
  </r>
  <r>
    <x v="176"/>
    <s v="Oak Harbor"/>
    <n v="3566"/>
    <s v="Olympic View Elem"/>
    <s v="No"/>
    <n v="411.48"/>
    <n v="0"/>
    <n v="0"/>
    <n v="1.18"/>
    <n v="1.18"/>
    <n v="0"/>
    <n v="0"/>
    <n v="78209"/>
    <n v="82248"/>
    <n v="0"/>
    <n v="0"/>
    <n v="16817.759999999998"/>
    <n v="0.16020000000000001"/>
    <n v="0.15390000000000001"/>
    <n v="0"/>
    <n v="0"/>
    <n v="0"/>
    <n v="0"/>
    <n v="0"/>
  </r>
  <r>
    <x v="177"/>
    <s v="Oakesdale"/>
    <n v="3205"/>
    <s v="Oakesdale Elementary School"/>
    <s v="No"/>
    <n v="464.26"/>
    <n v="0"/>
    <n v="0"/>
    <n v="1.18"/>
    <n v="1.18"/>
    <n v="0"/>
    <n v="0"/>
    <n v="78209"/>
    <n v="82248"/>
    <n v="0"/>
    <n v="0"/>
    <n v="16817.759999999998"/>
    <n v="0.16020000000000001"/>
    <n v="0.15390000000000001"/>
    <n v="0"/>
    <n v="0"/>
    <n v="0"/>
    <n v="0"/>
    <n v="0"/>
  </r>
  <r>
    <x v="177"/>
    <s v="Oakesdale"/>
    <n v="2432"/>
    <s v="Oakesdale High School"/>
    <s v="No"/>
    <n v="1591.78"/>
    <n v="0"/>
    <n v="0"/>
    <n v="1.18"/>
    <n v="1.18"/>
    <n v="0"/>
    <n v="0"/>
    <n v="78209"/>
    <n v="82248"/>
    <n v="0"/>
    <n v="0"/>
    <n v="16817.759999999998"/>
    <n v="0.16020000000000001"/>
    <n v="0.15390000000000001"/>
    <n v="0"/>
    <n v="0"/>
    <n v="0"/>
    <n v="0"/>
    <n v="0"/>
  </r>
  <r>
    <x v="178"/>
    <s v="Oakville"/>
    <n v="2922"/>
    <s v="Oakville Elementary"/>
    <s v="No"/>
    <n v="481.59"/>
    <n v="0"/>
    <n v="0"/>
    <n v="1.18"/>
    <n v="1.18"/>
    <n v="0"/>
    <n v="0"/>
    <n v="78209"/>
    <n v="82248"/>
    <n v="0"/>
    <n v="0"/>
    <n v="16817.759999999998"/>
    <n v="0.16020000000000001"/>
    <n v="0.15390000000000001"/>
    <n v="0"/>
    <n v="0"/>
    <n v="0"/>
    <n v="0"/>
    <n v="0"/>
  </r>
  <r>
    <x v="178"/>
    <s v="Oakville"/>
    <n v="2283"/>
    <s v="Oakville High School"/>
    <s v="No"/>
    <n v="375.3"/>
    <n v="0"/>
    <n v="0"/>
    <n v="1.1200000000000001"/>
    <n v="1.1200000000000001"/>
    <n v="0"/>
    <n v="0"/>
    <n v="78209"/>
    <n v="82248"/>
    <n v="0"/>
    <n v="0"/>
    <n v="16817.759999999998"/>
    <n v="0.16020000000000001"/>
    <n v="0.15390000000000001"/>
    <n v="0"/>
    <n v="0"/>
    <n v="0"/>
    <n v="0"/>
    <n v="0"/>
  </r>
  <r>
    <x v="178"/>
    <s v="Oakville"/>
    <n v="5584"/>
    <s v="Oakville Homelink"/>
    <s v="No"/>
    <n v="421.2"/>
    <n v="0"/>
    <n v="0"/>
    <n v="1.1200000000000001"/>
    <n v="1.1200000000000001"/>
    <n v="0"/>
    <n v="0"/>
    <n v="78209"/>
    <n v="82248"/>
    <n v="0"/>
    <n v="0"/>
    <n v="16817.759999999998"/>
    <n v="0.16020000000000001"/>
    <n v="0.15390000000000001"/>
    <n v="0"/>
    <n v="0"/>
    <n v="0"/>
    <n v="0"/>
    <n v="0"/>
  </r>
  <r>
    <x v="179"/>
    <s v="Ocean Beach"/>
    <n v="2517"/>
    <s v="Hilltop School"/>
    <s v="No"/>
    <n v="444.29"/>
    <n v="0"/>
    <n v="0"/>
    <n v="1.1200000000000001"/>
    <n v="1.1200000000000001"/>
    <n v="0"/>
    <n v="0"/>
    <n v="78209"/>
    <n v="82248"/>
    <n v="0"/>
    <n v="0"/>
    <n v="16817.759999999998"/>
    <n v="0.16020000000000001"/>
    <n v="0.15390000000000001"/>
    <n v="0"/>
    <n v="0"/>
    <n v="0"/>
    <n v="0"/>
    <n v="0"/>
  </r>
  <r>
    <x v="179"/>
    <s v="Ocean Beach"/>
    <n v="4220"/>
    <s v="Ilwaco High School"/>
    <s v="No"/>
    <n v="352.88"/>
    <n v="0"/>
    <n v="0"/>
    <n v="1.1200000000000001"/>
    <n v="1.1200000000000001"/>
    <n v="0"/>
    <n v="0"/>
    <n v="78209"/>
    <n v="82248"/>
    <n v="0"/>
    <n v="0"/>
    <n v="16817.759999999998"/>
    <n v="0.16020000000000001"/>
    <n v="0.15390000000000001"/>
    <n v="0"/>
    <n v="0"/>
    <n v="0"/>
    <n v="0"/>
    <n v="0"/>
  </r>
  <r>
    <x v="179"/>
    <s v="Ocean Beach"/>
    <n v="3531"/>
    <s v="Long Beach Elementary School"/>
    <s v="Yes"/>
    <n v="12.2"/>
    <n v="0"/>
    <n v="12.2"/>
    <n v="1.1200000000000001"/>
    <n v="1.1200000000000001"/>
    <n v="12.2"/>
    <n v="3.5999999999999997E-2"/>
    <n v="78209"/>
    <n v="82248"/>
    <n v="3153.39"/>
    <n v="162.84999999999991"/>
    <n v="16817.759999999998"/>
    <n v="0.16020000000000001"/>
    <n v="0.15390000000000001"/>
    <n v="1135.68"/>
    <n v="55.27"/>
    <n v="8.51"/>
    <n v="63.78"/>
    <n v="4515.7"/>
  </r>
  <r>
    <x v="179"/>
    <s v="Ocean Beach"/>
    <n v="5647"/>
    <s v="Ocean Beach Options Academy"/>
    <s v="No"/>
    <n v="684.68"/>
    <n v="0"/>
    <n v="0"/>
    <n v="1.1200000000000001"/>
    <n v="1.1200000000000001"/>
    <n v="0"/>
    <n v="0"/>
    <n v="78209"/>
    <n v="82248"/>
    <n v="0"/>
    <n v="0"/>
    <n v="16817.759999999998"/>
    <n v="0.16020000000000001"/>
    <n v="0.15390000000000001"/>
    <n v="0"/>
    <n v="0"/>
    <n v="0"/>
    <n v="0"/>
    <n v="0"/>
  </r>
  <r>
    <x v="179"/>
    <s v="Ocean Beach"/>
    <n v="4039"/>
    <s v="Ocean Park Elementary"/>
    <s v="No"/>
    <n v="371.21000000000004"/>
    <n v="0"/>
    <n v="0"/>
    <n v="1.1200000000000001"/>
    <n v="1.1200000000000001"/>
    <n v="0"/>
    <n v="0"/>
    <n v="78209"/>
    <n v="82248"/>
    <n v="0"/>
    <n v="0"/>
    <n v="16817.759999999998"/>
    <n v="0.16020000000000001"/>
    <n v="0.15390000000000001"/>
    <n v="0"/>
    <n v="0"/>
    <n v="0"/>
    <n v="0"/>
    <n v="0"/>
  </r>
  <r>
    <x v="180"/>
    <s v="Ocosta"/>
    <n v="3025"/>
    <s v="Ocosta Elementary School"/>
    <s v="No"/>
    <n v="1523.21"/>
    <n v="0"/>
    <n v="0"/>
    <n v="1.1200000000000001"/>
    <n v="1.1200000000000001"/>
    <n v="0"/>
    <n v="0"/>
    <n v="78209"/>
    <n v="82248"/>
    <n v="0"/>
    <n v="0"/>
    <n v="16817.759999999998"/>
    <n v="0.16020000000000001"/>
    <n v="0.15390000000000001"/>
    <n v="0"/>
    <n v="0"/>
    <n v="0"/>
    <n v="0"/>
    <n v="0"/>
  </r>
  <r>
    <x v="180"/>
    <s v="Ocosta"/>
    <n v="3024"/>
    <s v="Ocosta Junior - Senior High"/>
    <s v="No"/>
    <n v="772.35"/>
    <n v="0"/>
    <n v="0"/>
    <n v="1.1200000000000001"/>
    <n v="1.1200000000000001"/>
    <n v="0"/>
    <n v="0"/>
    <n v="78209"/>
    <n v="82248"/>
    <n v="0"/>
    <n v="0"/>
    <n v="16817.759999999998"/>
    <n v="0.16020000000000001"/>
    <n v="0.15390000000000001"/>
    <n v="0"/>
    <n v="0"/>
    <n v="0"/>
    <n v="0"/>
    <n v="0"/>
  </r>
  <r>
    <x v="181"/>
    <s v="Odessa"/>
    <n v="2443"/>
    <s v="Odessa High School"/>
    <s v="No"/>
    <n v="0"/>
    <n v="0"/>
    <n v="0"/>
    <n v="1.1200000000000001"/>
    <n v="1.1200000000000001"/>
    <n v="0"/>
    <n v="0"/>
    <n v="78209"/>
    <n v="82248"/>
    <n v="0"/>
    <n v="0"/>
    <n v="16817.759999999998"/>
    <n v="0.16020000000000001"/>
    <n v="0.15390000000000001"/>
    <n v="0"/>
    <n v="0"/>
    <n v="0"/>
    <n v="0"/>
    <n v="0"/>
  </r>
  <r>
    <x v="181"/>
    <s v="Odessa"/>
    <n v="2769"/>
    <s v="P C Jantz Elementary"/>
    <s v="Yes"/>
    <n v="417.2"/>
    <n v="0"/>
    <n v="417.2"/>
    <n v="1.1200000000000001"/>
    <n v="1.1200000000000001"/>
    <n v="417.2"/>
    <n v="1.224"/>
    <n v="78209"/>
    <n v="82248"/>
    <n v="107215.15"/>
    <n v="5536.9900000000052"/>
    <n v="16817.759999999998"/>
    <n v="0.16020000000000001"/>
    <n v="0.15390000000000001"/>
    <n v="38612.949999999997"/>
    <n v="1879.2"/>
    <n v="289.20999999999998"/>
    <n v="2168.41"/>
    <n v="153533.49999999997"/>
  </r>
  <r>
    <x v="182"/>
    <s v="Okanogan"/>
    <n v="1980"/>
    <s v="Aspire High School"/>
    <s v="No"/>
    <n v="0"/>
    <n v="0"/>
    <n v="0"/>
    <e v="#N/A"/>
    <e v="#N/A"/>
    <n v="0"/>
    <n v="0"/>
    <n v="78209"/>
    <n v="82248"/>
    <e v="#N/A"/>
    <e v="#N/A"/>
    <n v="16817.759999999998"/>
    <n v="0.16020000000000001"/>
    <n v="0.15390000000000001"/>
    <e v="#N/A"/>
    <e v="#N/A"/>
    <e v="#N/A"/>
    <e v="#N/A"/>
    <e v="#N/A"/>
  </r>
  <r>
    <x v="182"/>
    <s v="Okanogan"/>
    <n v="2539"/>
    <s v="Grainger Elementary"/>
    <s v="No"/>
    <n v="57.64"/>
    <n v="0"/>
    <n v="0"/>
    <n v="1"/>
    <n v="1"/>
    <n v="0"/>
    <n v="0"/>
    <n v="78209"/>
    <n v="82248"/>
    <n v="0"/>
    <n v="0"/>
    <n v="16817.759999999998"/>
    <n v="0.16020000000000001"/>
    <n v="0.15390000000000001"/>
    <n v="0"/>
    <n v="0"/>
    <n v="0"/>
    <n v="0"/>
    <n v="0"/>
  </r>
  <r>
    <x v="182"/>
    <s v="Okanogan"/>
    <n v="2246"/>
    <s v="Okanogan High School"/>
    <s v="No"/>
    <n v="78.31"/>
    <n v="0"/>
    <n v="0"/>
    <n v="1"/>
    <n v="1"/>
    <n v="0"/>
    <n v="0"/>
    <n v="78209"/>
    <n v="82248"/>
    <n v="0"/>
    <n v="0"/>
    <n v="16817.759999999998"/>
    <n v="0.16020000000000001"/>
    <n v="0.15390000000000001"/>
    <n v="0"/>
    <n v="0"/>
    <n v="0"/>
    <n v="0"/>
    <n v="0"/>
  </r>
  <r>
    <x v="182"/>
    <s v="Okanogan"/>
    <n v="2245"/>
    <s v="Okanogan Middle School"/>
    <s v="Yes"/>
    <n v="153.56"/>
    <n v="0"/>
    <n v="153.56"/>
    <n v="1"/>
    <n v="1"/>
    <n v="153.56"/>
    <n v="0.45"/>
    <n v="78209"/>
    <n v="82248"/>
    <n v="35194.050000000003"/>
    <n v="1817.5499999999956"/>
    <n v="16817.759999999998"/>
    <n v="0.16020000000000001"/>
    <n v="0.15390000000000001"/>
    <n v="13485.8"/>
    <n v="616.86"/>
    <n v="94.93"/>
    <n v="711.79"/>
    <n v="51209.19"/>
  </r>
  <r>
    <x v="182"/>
    <s v="Okanogan"/>
    <n v="5151"/>
    <s v="Okanogan Outreach Alternative School"/>
    <s v="Yes"/>
    <n v="148.24"/>
    <n v="0"/>
    <n v="148.24"/>
    <n v="1"/>
    <n v="1"/>
    <n v="148.24"/>
    <n v="0.435"/>
    <n v="78209"/>
    <n v="82248"/>
    <n v="34020.92"/>
    <n v="1756.9599999999991"/>
    <n v="16817.759999999998"/>
    <n v="0.16020000000000001"/>
    <n v="0.15390000000000001"/>
    <n v="13036.27"/>
    <n v="596.29999999999995"/>
    <n v="91.77"/>
    <n v="688.06999999999994"/>
    <n v="49502.22"/>
  </r>
  <r>
    <x v="183"/>
    <s v="Olympia"/>
    <n v="1768"/>
    <s v="Avanti High School"/>
    <s v="Yes"/>
    <n v="25.4"/>
    <n v="0"/>
    <n v="25.4"/>
    <n v="1"/>
    <n v="1"/>
    <n v="25.4"/>
    <n v="7.4999999999999997E-2"/>
    <n v="78209"/>
    <n v="82248"/>
    <n v="5865.68"/>
    <n v="302.92000000000007"/>
    <n v="16817.759999999998"/>
    <n v="0.16020000000000001"/>
    <n v="0.15390000000000001"/>
    <n v="2247.63"/>
    <n v="102.81"/>
    <n v="15.82"/>
    <n v="118.63"/>
    <n v="8534.8599999999988"/>
  </r>
  <r>
    <x v="183"/>
    <s v="Olympia"/>
    <n v="2487"/>
    <s v="Boston Harbor Elementary"/>
    <s v="Yes"/>
    <n v="179.02"/>
    <n v="0"/>
    <n v="179.02"/>
    <n v="1"/>
    <n v="1"/>
    <n v="179.02"/>
    <n v="0.52500000000000002"/>
    <n v="78209"/>
    <n v="82248"/>
    <n v="41059.730000000003"/>
    <n v="2120.4699999999939"/>
    <n v="16817.759999999998"/>
    <n v="0.16020000000000001"/>
    <n v="0.15390000000000001"/>
    <n v="15733.43"/>
    <n v="719.67"/>
    <n v="110.76"/>
    <n v="830.43"/>
    <n v="59744.06"/>
  </r>
  <r>
    <x v="183"/>
    <s v="Olympia"/>
    <n v="3960"/>
    <s v="Capital High School"/>
    <s v="Yes"/>
    <n v="292.56"/>
    <n v="0"/>
    <n v="292.56"/>
    <n v="1"/>
    <n v="1"/>
    <n v="292.56"/>
    <n v="0.85799999999999998"/>
    <n v="78209"/>
    <n v="82248"/>
    <n v="67103.320000000007"/>
    <n v="3465.4599999999919"/>
    <n v="16817.759999999998"/>
    <n v="0.16020000000000001"/>
    <n v="0.15390000000000001"/>
    <n v="25712.92"/>
    <n v="1176.1500000000001"/>
    <n v="181.01"/>
    <n v="1357.16"/>
    <n v="97638.86"/>
  </r>
  <r>
    <x v="183"/>
    <s v="Olympia"/>
    <n v="4367"/>
    <s v="Centennial Elementary Olympia"/>
    <s v="Yes"/>
    <n v="181.8"/>
    <n v="0"/>
    <n v="181.8"/>
    <n v="1"/>
    <n v="1"/>
    <n v="181.8"/>
    <n v="0.53300000000000003"/>
    <n v="78209"/>
    <n v="82248"/>
    <n v="41685.4"/>
    <n v="2152.7799999999988"/>
    <n v="16817.759999999998"/>
    <n v="0.16020000000000001"/>
    <n v="0.15390000000000001"/>
    <n v="15973.18"/>
    <n v="730.64"/>
    <n v="112.45"/>
    <n v="843.09"/>
    <n v="60654.45"/>
  </r>
  <r>
    <x v="183"/>
    <s v="Olympia"/>
    <n v="2448"/>
    <s v="Garfield Elementary School"/>
    <s v="No"/>
    <n v="0"/>
    <n v="0"/>
    <n v="0"/>
    <n v="1"/>
    <n v="1"/>
    <n v="0"/>
    <n v="0"/>
    <n v="78209"/>
    <n v="82248"/>
    <n v="0"/>
    <n v="0"/>
    <n v="16817.759999999998"/>
    <n v="0.16020000000000001"/>
    <n v="0.15390000000000001"/>
    <n v="0"/>
    <n v="0"/>
    <n v="0"/>
    <n v="0"/>
    <n v="0"/>
  </r>
  <r>
    <x v="183"/>
    <s v="Olympia"/>
    <n v="3133"/>
    <s v="Jefferson Middle School"/>
    <s v="Yes"/>
    <n v="30.53"/>
    <n v="0"/>
    <n v="30.53"/>
    <n v="1"/>
    <n v="1"/>
    <n v="30.53"/>
    <n v="0.09"/>
    <n v="78209"/>
    <n v="82248"/>
    <n v="7038.81"/>
    <n v="363.50999999999931"/>
    <n v="16817.759999999998"/>
    <n v="0.16020000000000001"/>
    <n v="0.15390000000000001"/>
    <n v="2697.16"/>
    <n v="123.37"/>
    <n v="18.989999999999998"/>
    <n v="142.36000000000001"/>
    <n v="10241.84"/>
  </r>
  <r>
    <x v="183"/>
    <s v="Olympia"/>
    <n v="4472"/>
    <s v="Julia Butler Hansen Elementary"/>
    <s v="Yes"/>
    <n v="199.78"/>
    <n v="0"/>
    <n v="199.78"/>
    <n v="1"/>
    <n v="1"/>
    <n v="199.78"/>
    <n v="0.58599999999999997"/>
    <n v="78209"/>
    <n v="82248"/>
    <n v="45830.47"/>
    <n v="2366.8600000000006"/>
    <n v="16817.759999999998"/>
    <n v="0.16020000000000001"/>
    <n v="0.15390000000000001"/>
    <n v="17561.509999999998"/>
    <n v="803.29"/>
    <n v="123.63"/>
    <n v="926.92"/>
    <n v="66685.759999999995"/>
  </r>
  <r>
    <x v="183"/>
    <s v="Olympia"/>
    <n v="3540"/>
    <s v="Leland P Brown Elementary"/>
    <s v="Yes"/>
    <n v="277.73"/>
    <n v="0"/>
    <n v="277.73"/>
    <n v="1"/>
    <n v="1"/>
    <n v="277.73"/>
    <n v="0.81499999999999995"/>
    <n v="78209"/>
    <n v="82248"/>
    <n v="63740.34"/>
    <n v="3291.7799999999988"/>
    <n v="16817.759999999998"/>
    <n v="0.16020000000000001"/>
    <n v="0.15390000000000001"/>
    <n v="24424.28"/>
    <n v="1117.2"/>
    <n v="171.94"/>
    <n v="1289.1400000000001"/>
    <n v="92745.54"/>
  </r>
  <r>
    <x v="183"/>
    <s v="Olympia"/>
    <n v="2342"/>
    <s v="Lincoln Elementary School"/>
    <s v="Yes"/>
    <n v="265.79000000000002"/>
    <n v="0"/>
    <n v="265.79000000000002"/>
    <n v="1"/>
    <n v="1"/>
    <n v="265.79000000000002"/>
    <n v="0.78"/>
    <n v="78209"/>
    <n v="82248"/>
    <n v="61003.02"/>
    <n v="3150.4200000000055"/>
    <n v="16817.759999999998"/>
    <n v="0.16020000000000001"/>
    <n v="0.15390000000000001"/>
    <n v="23375.39"/>
    <n v="1069.22"/>
    <n v="164.55"/>
    <n v="1233.77"/>
    <n v="88762.60000000002"/>
  </r>
  <r>
    <x v="183"/>
    <s v="Olympia"/>
    <n v="3066"/>
    <s v="Madison Elementary School"/>
    <s v="Yes"/>
    <n v="89.5"/>
    <n v="0"/>
    <n v="89.5"/>
    <n v="1"/>
    <n v="1.04"/>
    <n v="89.5"/>
    <n v="0.26300000000000001"/>
    <n v="78209"/>
    <n v="82248"/>
    <n v="20568.97"/>
    <n v="1927.5"/>
    <n v="16817.759999999998"/>
    <n v="0.16020000000000001"/>
    <n v="0.15390000000000001"/>
    <n v="8014.86"/>
    <n v="374.94"/>
    <n v="57.7"/>
    <n v="432.64"/>
    <n v="30943.97"/>
  </r>
  <r>
    <x v="183"/>
    <s v="Olympia"/>
    <n v="4458"/>
    <s v="McKenny Elementary"/>
    <s v="No"/>
    <n v="113.5"/>
    <n v="0"/>
    <n v="0"/>
    <n v="1"/>
    <n v="1.04"/>
    <n v="0"/>
    <n v="0"/>
    <n v="78209"/>
    <n v="82248"/>
    <n v="0"/>
    <n v="0"/>
    <n v="16817.759999999998"/>
    <n v="0.16020000000000001"/>
    <n v="0.15390000000000001"/>
    <n v="0"/>
    <n v="0"/>
    <n v="0"/>
    <n v="0"/>
    <n v="0"/>
  </r>
  <r>
    <x v="183"/>
    <s v="Olympia"/>
    <n v="2621"/>
    <s v="McLane Elementary School"/>
    <s v="Yes"/>
    <n v="402"/>
    <n v="0"/>
    <n v="402"/>
    <n v="1"/>
    <n v="1"/>
    <n v="402"/>
    <n v="1.179"/>
    <n v="78209"/>
    <n v="82248"/>
    <n v="92208.41"/>
    <n v="4761.9799999999959"/>
    <n v="16817.759999999998"/>
    <n v="0.16020000000000001"/>
    <n v="0.15390000000000001"/>
    <n v="35332.800000000003"/>
    <n v="1616.17"/>
    <n v="248.73"/>
    <n v="1864.9"/>
    <n v="134168.09"/>
  </r>
  <r>
    <x v="183"/>
    <s v="Olympia"/>
    <n v="3132"/>
    <s v="Olympia High School"/>
    <s v="Yes"/>
    <n v="60.769999999999996"/>
    <n v="0"/>
    <n v="60.769999999999996"/>
    <n v="1"/>
    <n v="1"/>
    <n v="60.769999999999996"/>
    <n v="0.17799999999999999"/>
    <n v="78209"/>
    <n v="82248"/>
    <n v="13921.2"/>
    <n v="718.93999999999869"/>
    <n v="16817.759999999998"/>
    <n v="0.16020000000000001"/>
    <n v="0.15390000000000001"/>
    <n v="5334.38"/>
    <n v="244"/>
    <n v="37.549999999999997"/>
    <n v="281.55"/>
    <n v="20256.07"/>
  </r>
  <r>
    <x v="183"/>
    <s v="Olympia"/>
    <n v="5078"/>
    <s v="Olympia Regional Learning Academy"/>
    <s v="Yes"/>
    <n v="275.58"/>
    <n v="0"/>
    <n v="275.58"/>
    <n v="1"/>
    <n v="1"/>
    <n v="275.58"/>
    <n v="0.80800000000000005"/>
    <n v="78209"/>
    <n v="82248"/>
    <n v="63192.87"/>
    <n v="3263.510000000002"/>
    <n v="16817.759999999998"/>
    <n v="0.16020000000000001"/>
    <n v="0.15390000000000001"/>
    <n v="24214.5"/>
    <n v="1107.6099999999999"/>
    <n v="170.46"/>
    <n v="1278.07"/>
    <n v="91948.950000000012"/>
  </r>
  <r>
    <x v="183"/>
    <s v="Olympia"/>
    <n v="3697"/>
    <s v="Pioneer Elementary School"/>
    <s v="Yes"/>
    <n v="232.88"/>
    <n v="0"/>
    <n v="232.88"/>
    <n v="1"/>
    <n v="1"/>
    <n v="232.88"/>
    <n v="0.68300000000000005"/>
    <n v="78209"/>
    <n v="82248"/>
    <n v="53416.75"/>
    <n v="2758.6299999999974"/>
    <n v="16817.759999999998"/>
    <n v="0.16020000000000001"/>
    <n v="0.15390000000000001"/>
    <n v="20468.45"/>
    <n v="936.26"/>
    <n v="144.09"/>
    <n v="1080.3499999999999"/>
    <n v="77724.179999999993"/>
  </r>
  <r>
    <x v="183"/>
    <s v="Olympia"/>
    <n v="3696"/>
    <s v="Reeves Middle School"/>
    <s v="Yes"/>
    <n v="76.64"/>
    <n v="0"/>
    <n v="76.64"/>
    <n v="1"/>
    <n v="1"/>
    <n v="76.64"/>
    <n v="0.22500000000000001"/>
    <n v="78209"/>
    <n v="82248"/>
    <n v="17597.03"/>
    <n v="908.77000000000044"/>
    <n v="16817.759999999998"/>
    <n v="0.16020000000000001"/>
    <n v="0.15390000000000001"/>
    <n v="6742.9"/>
    <n v="308.43"/>
    <n v="47.47"/>
    <n v="355.9"/>
    <n v="25604.600000000002"/>
  </r>
  <r>
    <x v="183"/>
    <s v="Olympia"/>
    <n v="2778"/>
    <s v="Roosevelt Elementary School"/>
    <s v="No"/>
    <n v="230.29999999999998"/>
    <n v="0"/>
    <n v="0"/>
    <n v="1"/>
    <n v="1.04"/>
    <n v="0"/>
    <n v="0"/>
    <n v="78209"/>
    <n v="82248"/>
    <n v="0"/>
    <n v="0"/>
    <n v="16817.759999999998"/>
    <n v="0.16020000000000001"/>
    <n v="0.15390000000000001"/>
    <n v="0"/>
    <n v="0"/>
    <n v="0"/>
    <n v="0"/>
    <n v="0"/>
  </r>
  <r>
    <x v="183"/>
    <s v="Olympia"/>
    <n v="4473"/>
    <s v="Thurgood Marshall Middle School"/>
    <s v="No"/>
    <n v="169.1"/>
    <n v="0"/>
    <n v="0"/>
    <n v="1"/>
    <n v="1.04"/>
    <n v="0"/>
    <n v="0"/>
    <n v="78209"/>
    <n v="82248"/>
    <n v="0"/>
    <n v="0"/>
    <n v="16817.759999999998"/>
    <n v="0.16020000000000001"/>
    <n v="0.15390000000000001"/>
    <n v="0"/>
    <n v="0"/>
    <n v="0"/>
    <n v="0"/>
    <n v="0"/>
  </r>
  <r>
    <x v="183"/>
    <s v="Olympia"/>
    <n v="3711"/>
    <s v="Washington Middle School"/>
    <s v="No"/>
    <n v="1271.0700000000002"/>
    <n v="0"/>
    <n v="0"/>
    <n v="1"/>
    <n v="1.04"/>
    <n v="0"/>
    <n v="0"/>
    <n v="78209"/>
    <n v="82248"/>
    <n v="0"/>
    <n v="0"/>
    <n v="16817.759999999998"/>
    <n v="0.16020000000000001"/>
    <n v="0.15390000000000001"/>
    <n v="0"/>
    <n v="0"/>
    <n v="0"/>
    <n v="0"/>
    <n v="0"/>
  </r>
  <r>
    <x v="184"/>
    <s v="Omak"/>
    <n v="3051"/>
    <s v="E Omak Elementary"/>
    <s v="No"/>
    <n v="406.42"/>
    <n v="0"/>
    <n v="0"/>
    <n v="1"/>
    <n v="1.04"/>
    <n v="0"/>
    <n v="0"/>
    <n v="78209"/>
    <n v="82248"/>
    <n v="0"/>
    <n v="0"/>
    <n v="16817.759999999998"/>
    <n v="0.16020000000000001"/>
    <n v="0.15390000000000001"/>
    <n v="0"/>
    <n v="0"/>
    <n v="0"/>
    <n v="0"/>
    <n v="0"/>
  </r>
  <r>
    <x v="184"/>
    <s v="Omak"/>
    <n v="5746"/>
    <s v="Highlands"/>
    <s v="Yes"/>
    <n v="260.22000000000003"/>
    <n v="0"/>
    <n v="260.22000000000003"/>
    <n v="1"/>
    <n v="1.04"/>
    <n v="260.22000000000003"/>
    <n v="0.76300000000000001"/>
    <n v="78209"/>
    <n v="82248"/>
    <n v="59673.47"/>
    <n v="5591.9599999999991"/>
    <n v="16817.759999999998"/>
    <n v="0.16020000000000001"/>
    <n v="0.15390000000000001"/>
    <n v="23252.240000000002"/>
    <n v="1087.76"/>
    <n v="167.41"/>
    <n v="1255.17"/>
    <n v="89772.840000000011"/>
  </r>
  <r>
    <x v="184"/>
    <s v="Omak"/>
    <n v="2999"/>
    <s v="N Omak Elementary"/>
    <s v="No"/>
    <n v="447.47"/>
    <n v="0"/>
    <n v="0"/>
    <n v="1"/>
    <n v="1.04"/>
    <n v="0"/>
    <n v="0"/>
    <n v="78209"/>
    <n v="82248"/>
    <n v="0"/>
    <n v="0"/>
    <n v="16817.759999999998"/>
    <n v="0.16020000000000001"/>
    <n v="0.15390000000000001"/>
    <n v="0"/>
    <n v="0"/>
    <n v="0"/>
    <n v="0"/>
    <n v="0"/>
  </r>
  <r>
    <x v="184"/>
    <s v="Omak"/>
    <n v="2031"/>
    <s v="Omak High School"/>
    <s v="No"/>
    <n v="330.2"/>
    <n v="0"/>
    <n v="0"/>
    <n v="1"/>
    <n v="1.04"/>
    <n v="0"/>
    <n v="0"/>
    <n v="78209"/>
    <n v="82248"/>
    <n v="0"/>
    <n v="0"/>
    <n v="16817.759999999998"/>
    <n v="0.16020000000000001"/>
    <n v="0.15390000000000001"/>
    <n v="0"/>
    <n v="0"/>
    <n v="0"/>
    <n v="0"/>
    <n v="0"/>
  </r>
  <r>
    <x v="184"/>
    <s v="Omak"/>
    <n v="4237"/>
    <s v="Omak Middle School"/>
    <s v="Yes"/>
    <n v="325.88"/>
    <n v="0"/>
    <n v="325.88"/>
    <n v="1"/>
    <n v="1.04"/>
    <n v="325.88"/>
    <n v="0.95599999999999996"/>
    <n v="78209"/>
    <n v="82248"/>
    <n v="74767.8"/>
    <n v="7006.4499999999971"/>
    <n v="16817.759999999998"/>
    <n v="0.16020000000000001"/>
    <n v="0.15390000000000001"/>
    <n v="29133.87"/>
    <n v="1362.9"/>
    <n v="209.75"/>
    <n v="1572.65"/>
    <n v="112480.76999999999"/>
  </r>
  <r>
    <x v="184"/>
    <s v="Omak"/>
    <n v="5195"/>
    <s v="Washington Virtual Academy Omak Elementary"/>
    <s v="No"/>
    <n v="299"/>
    <n v="0"/>
    <n v="0"/>
    <n v="1"/>
    <n v="1.04"/>
    <n v="0"/>
    <n v="0"/>
    <n v="78209"/>
    <n v="82248"/>
    <n v="0"/>
    <n v="0"/>
    <n v="16817.759999999998"/>
    <n v="0.16020000000000001"/>
    <n v="0.15390000000000001"/>
    <n v="0"/>
    <n v="0"/>
    <n v="0"/>
    <n v="0"/>
    <n v="0"/>
  </r>
  <r>
    <x v="184"/>
    <s v="Omak"/>
    <n v="5197"/>
    <s v="Washington Virtual Academy Omak High School"/>
    <s v="No"/>
    <n v="195.10000000000002"/>
    <n v="0"/>
    <n v="0"/>
    <n v="1"/>
    <n v="1.04"/>
    <n v="0"/>
    <n v="0"/>
    <n v="78209"/>
    <n v="82248"/>
    <n v="0"/>
    <n v="0"/>
    <n v="16817.759999999998"/>
    <n v="0.16020000000000001"/>
    <n v="0.15390000000000001"/>
    <n v="0"/>
    <n v="0"/>
    <n v="0"/>
    <n v="0"/>
    <n v="0"/>
  </r>
  <r>
    <x v="184"/>
    <s v="Omak"/>
    <n v="5196"/>
    <s v="Washington Virtual Academy Omak Middle School"/>
    <s v="No"/>
    <n v="277.89999999999998"/>
    <n v="0"/>
    <n v="0"/>
    <n v="1"/>
    <n v="1.04"/>
    <n v="0"/>
    <n v="0"/>
    <n v="78209"/>
    <n v="82248"/>
    <n v="0"/>
    <n v="0"/>
    <n v="16817.759999999998"/>
    <n v="0.16020000000000001"/>
    <n v="0.15390000000000001"/>
    <n v="0"/>
    <n v="0"/>
    <n v="0"/>
    <n v="0"/>
    <n v="0"/>
  </r>
  <r>
    <x v="185"/>
    <s v="Onalaska"/>
    <n v="3239"/>
    <s v="Onalaska Elementary School"/>
    <s v="No"/>
    <n v="394.48"/>
    <n v="0"/>
    <n v="0"/>
    <n v="1"/>
    <n v="1.04"/>
    <n v="0"/>
    <n v="0"/>
    <n v="78209"/>
    <n v="82248"/>
    <n v="0"/>
    <n v="0"/>
    <n v="16817.759999999998"/>
    <n v="0.16020000000000001"/>
    <n v="0.15390000000000001"/>
    <n v="0"/>
    <n v="0"/>
    <n v="0"/>
    <n v="0"/>
    <n v="0"/>
  </r>
  <r>
    <x v="185"/>
    <s v="Onalaska"/>
    <n v="2331"/>
    <s v="Onalaska High School"/>
    <s v="No"/>
    <n v="1887.1"/>
    <n v="0"/>
    <n v="0"/>
    <n v="1"/>
    <n v="1.04"/>
    <n v="0"/>
    <n v="0"/>
    <n v="78209"/>
    <n v="82248"/>
    <n v="0"/>
    <n v="0"/>
    <n v="16817.759999999998"/>
    <n v="0.16020000000000001"/>
    <n v="0.15390000000000001"/>
    <n v="0"/>
    <n v="0"/>
    <n v="0"/>
    <n v="0"/>
    <n v="0"/>
  </r>
  <r>
    <x v="185"/>
    <s v="Onalaska"/>
    <n v="4335"/>
    <s v="Onalaska Middle School "/>
    <s v="No"/>
    <n v="544.78"/>
    <n v="0"/>
    <n v="0"/>
    <n v="1"/>
    <n v="1.04"/>
    <n v="0"/>
    <n v="0"/>
    <n v="78209"/>
    <n v="82248"/>
    <n v="0"/>
    <n v="0"/>
    <n v="16817.759999999998"/>
    <n v="0.16020000000000001"/>
    <n v="0.15390000000000001"/>
    <n v="0"/>
    <n v="0"/>
    <n v="0"/>
    <n v="0"/>
    <n v="0"/>
  </r>
  <r>
    <x v="186"/>
    <s v="Onion Creek"/>
    <n v="2049"/>
    <s v="Onion Creek Elementary"/>
    <s v="No"/>
    <n v="390.82"/>
    <n v="0"/>
    <n v="0"/>
    <n v="1"/>
    <n v="1.04"/>
    <n v="0"/>
    <n v="0"/>
    <n v="78209"/>
    <n v="82248"/>
    <n v="0"/>
    <n v="0"/>
    <n v="16817.759999999998"/>
    <n v="0.16020000000000001"/>
    <n v="0.15390000000000001"/>
    <n v="0"/>
    <n v="0"/>
    <n v="0"/>
    <n v="0"/>
    <n v="0"/>
  </r>
  <r>
    <x v="187"/>
    <s v="Orcas"/>
    <n v="1892"/>
    <s v="OASIS K-12"/>
    <s v="No"/>
    <n v="404.06"/>
    <n v="0"/>
    <n v="0"/>
    <n v="1"/>
    <n v="1.04"/>
    <n v="0"/>
    <n v="0"/>
    <n v="78209"/>
    <n v="82248"/>
    <n v="0"/>
    <n v="0"/>
    <n v="16817.759999999998"/>
    <n v="0.16020000000000001"/>
    <n v="0.15390000000000001"/>
    <n v="0"/>
    <n v="0"/>
    <n v="0"/>
    <n v="0"/>
    <n v="0"/>
  </r>
  <r>
    <x v="187"/>
    <s v="Orcas"/>
    <n v="2749"/>
    <s v="Orcas Island Elementary School"/>
    <s v="No"/>
    <n v="338.95"/>
    <n v="0"/>
    <n v="0"/>
    <n v="1"/>
    <n v="1.04"/>
    <n v="0"/>
    <n v="0"/>
    <n v="78209"/>
    <n v="82248"/>
    <n v="0"/>
    <n v="0"/>
    <n v="16817.759999999998"/>
    <n v="0.16020000000000001"/>
    <n v="0.15390000000000001"/>
    <n v="0"/>
    <n v="0"/>
    <n v="0"/>
    <n v="0"/>
    <n v="0"/>
  </r>
  <r>
    <x v="187"/>
    <s v="Orcas"/>
    <n v="2750"/>
    <s v="Orcas Island High School"/>
    <s v="No"/>
    <n v="488.37"/>
    <n v="0"/>
    <n v="0"/>
    <n v="1"/>
    <n v="1.04"/>
    <n v="0"/>
    <n v="0"/>
    <n v="78209"/>
    <n v="82248"/>
    <n v="0"/>
    <n v="0"/>
    <n v="16817.759999999998"/>
    <n v="0.16020000000000001"/>
    <n v="0.15390000000000001"/>
    <n v="0"/>
    <n v="0"/>
    <n v="0"/>
    <n v="0"/>
    <n v="0"/>
  </r>
  <r>
    <x v="187"/>
    <s v="Orcas"/>
    <n v="4558"/>
    <s v="Orcas Island Middle School"/>
    <s v="No"/>
    <n v="722.48"/>
    <n v="0"/>
    <n v="0"/>
    <n v="1"/>
    <n v="1.04"/>
    <n v="0"/>
    <n v="0"/>
    <n v="78209"/>
    <n v="82248"/>
    <n v="0"/>
    <n v="0"/>
    <n v="16817.759999999998"/>
    <n v="0.16020000000000001"/>
    <n v="0.15390000000000001"/>
    <n v="0"/>
    <n v="0"/>
    <n v="0"/>
    <n v="0"/>
    <n v="0"/>
  </r>
  <r>
    <x v="187"/>
    <s v="Orcas"/>
    <n v="5555"/>
    <s v="Orcas Island Montessori Public"/>
    <s v="Yes"/>
    <n v="348.4"/>
    <n v="0"/>
    <n v="348.4"/>
    <n v="1"/>
    <n v="1"/>
    <n v="348.4"/>
    <n v="1.022"/>
    <n v="78209"/>
    <n v="82248"/>
    <n v="79929.600000000006"/>
    <n v="4127.8600000000006"/>
    <n v="16817.759999999998"/>
    <n v="0.16020000000000001"/>
    <n v="0.15390000000000001"/>
    <n v="30627.75"/>
    <n v="1400.96"/>
    <n v="215.61"/>
    <n v="1616.5700000000002"/>
    <n v="116301.78000000001"/>
  </r>
  <r>
    <x v="187"/>
    <s v="Orcas"/>
    <n v="3808"/>
    <s v="Waldron Island School"/>
    <s v="Yes"/>
    <n v="112.16"/>
    <n v="0"/>
    <n v="112.16"/>
    <n v="1"/>
    <n v="1"/>
    <n v="112.16"/>
    <n v="0.32900000000000001"/>
    <n v="78209"/>
    <n v="82248"/>
    <n v="25730.76"/>
    <n v="1328.8300000000017"/>
    <n v="16817.759999999998"/>
    <n v="0.16020000000000001"/>
    <n v="0.15390000000000001"/>
    <n v="9859.6200000000008"/>
    <n v="450.99"/>
    <n v="69.41"/>
    <n v="520.4"/>
    <n v="37439.61"/>
  </r>
  <r>
    <x v="188"/>
    <s v="Orchard Prairie"/>
    <n v="3723"/>
    <s v="Orchard Prairie Elementary"/>
    <s v="Yes"/>
    <n v="273.43"/>
    <n v="0"/>
    <n v="273.43"/>
    <n v="1"/>
    <n v="1"/>
    <n v="273.43"/>
    <n v="0.80200000000000005"/>
    <n v="78209"/>
    <n v="82248"/>
    <n v="62723.62"/>
    <n v="3239.2799999999916"/>
    <n v="16817.759999999998"/>
    <n v="0.16020000000000001"/>
    <n v="0.15390000000000001"/>
    <n v="24034.69"/>
    <n v="1099.3800000000001"/>
    <n v="169.19"/>
    <n v="1268.5700000000002"/>
    <n v="91266.16"/>
  </r>
  <r>
    <x v="189"/>
    <s v="Orient"/>
    <n v="2136"/>
    <s v="Orient Elementary School"/>
    <s v="Yes"/>
    <n v="403.14"/>
    <n v="0"/>
    <n v="403.14"/>
    <n v="1"/>
    <n v="1"/>
    <n v="403.14"/>
    <n v="1.1830000000000001"/>
    <n v="78209"/>
    <n v="82248"/>
    <n v="92521.25"/>
    <n v="4778.1300000000047"/>
    <n v="16817.759999999998"/>
    <n v="0.16020000000000001"/>
    <n v="0.15390000000000001"/>
    <n v="35452.67"/>
    <n v="1621.66"/>
    <n v="249.57"/>
    <n v="1871.23"/>
    <n v="134623.28"/>
  </r>
  <r>
    <x v="190"/>
    <s v="Orondo"/>
    <n v="2666"/>
    <s v="Orondo Elementary and Middle School"/>
    <s v="Yes"/>
    <n v="298.39"/>
    <n v="0"/>
    <n v="298.39"/>
    <n v="1"/>
    <n v="1"/>
    <n v="298.39"/>
    <n v="0.875"/>
    <n v="78209"/>
    <n v="82248"/>
    <n v="68432.88"/>
    <n v="3534.1199999999953"/>
    <n v="16817.759999999998"/>
    <n v="0.16020000000000001"/>
    <n v="0.15390000000000001"/>
    <n v="26222.39"/>
    <n v="1199.45"/>
    <n v="184.6"/>
    <n v="1384.05"/>
    <n v="99573.440000000002"/>
  </r>
  <r>
    <x v="191"/>
    <s v="Oroville"/>
    <n v="2422"/>
    <s v="Oroville Elementary"/>
    <s v="Yes"/>
    <n v="1294.32"/>
    <n v="0"/>
    <n v="1294.32"/>
    <n v="1"/>
    <n v="1"/>
    <n v="1294.32"/>
    <n v="3.7970000000000002"/>
    <n v="78209"/>
    <n v="82248"/>
    <n v="296959.57"/>
    <n v="15336.089999999967"/>
    <n v="16817.759999999998"/>
    <n v="0.16020000000000001"/>
    <n v="0.15390000000000001"/>
    <n v="113790.18"/>
    <n v="5204.93"/>
    <n v="801.04"/>
    <n v="6005.97"/>
    <n v="432091.80999999994"/>
  </r>
  <r>
    <x v="191"/>
    <s v="Oroville"/>
    <n v="2706"/>
    <s v="Oroville Middle-High School"/>
    <s v="Yes"/>
    <n v="2073.27"/>
    <n v="0"/>
    <n v="2073.27"/>
    <n v="1"/>
    <n v="1"/>
    <n v="2073.27"/>
    <n v="6.0819999999999999"/>
    <n v="78209"/>
    <n v="82248"/>
    <n v="475667.14"/>
    <n v="24565.200000000012"/>
    <n v="16817.759999999998"/>
    <n v="0.16020000000000001"/>
    <n v="0.15390000000000001"/>
    <n v="182268.08"/>
    <n v="8337.2099999999991"/>
    <n v="1283.0999999999999"/>
    <n v="9620.31"/>
    <n v="692120.73"/>
  </r>
  <r>
    <x v="192"/>
    <s v="Orting"/>
    <n v="2360"/>
    <s v="Orting Elementary School"/>
    <s v="Yes"/>
    <n v="1311.78"/>
    <n v="0"/>
    <n v="1311.78"/>
    <n v="1"/>
    <n v="1"/>
    <n v="1311.78"/>
    <n v="3.8479999999999999"/>
    <n v="78209"/>
    <n v="82248"/>
    <n v="300948.23"/>
    <n v="15542.070000000007"/>
    <n v="16817.759999999998"/>
    <n v="0.16020000000000001"/>
    <n v="0.15390000000000001"/>
    <n v="115318.57"/>
    <n v="5274.84"/>
    <n v="811.8"/>
    <n v="6086.64"/>
    <n v="437895.51"/>
  </r>
  <r>
    <x v="192"/>
    <s v="Orting"/>
    <n v="2942"/>
    <s v="Orting High School"/>
    <s v="Yes"/>
    <n v="372.02000000000004"/>
    <n v="0"/>
    <n v="372.02000000000004"/>
    <n v="1"/>
    <n v="1"/>
    <n v="372.02000000000004"/>
    <n v="1.091"/>
    <n v="78209"/>
    <n v="82248"/>
    <n v="85326.02"/>
    <n v="4406.5500000000029"/>
    <n v="16817.759999999998"/>
    <n v="0.16020000000000001"/>
    <n v="0.15390000000000001"/>
    <n v="32695.57"/>
    <n v="1495.54"/>
    <n v="230.16"/>
    <n v="1725.7"/>
    <n v="124153.84"/>
  </r>
  <r>
    <x v="192"/>
    <s v="Orting"/>
    <n v="4262"/>
    <s v="Orting Middle School"/>
    <s v="Yes"/>
    <n v="251.02"/>
    <n v="0"/>
    <n v="251.02"/>
    <n v="1"/>
    <n v="1"/>
    <n v="251.02"/>
    <n v="0.73599999999999999"/>
    <n v="78209"/>
    <n v="82248"/>
    <n v="57561.82"/>
    <n v="2972.7099999999991"/>
    <n v="16817.759999999998"/>
    <n v="0.16020000000000001"/>
    <n v="0.15390000000000001"/>
    <n v="22056.77"/>
    <n v="1008.91"/>
    <n v="155.27000000000001"/>
    <n v="1164.18"/>
    <n v="83755.479999999981"/>
  </r>
  <r>
    <x v="192"/>
    <s v="Orting"/>
    <n v="4547"/>
    <s v="Ptarmigan Ridge Elementary School"/>
    <s v="Yes"/>
    <n v="176.47"/>
    <n v="0"/>
    <n v="176.47"/>
    <n v="1"/>
    <n v="1"/>
    <n v="176.47"/>
    <n v="0.51800000000000002"/>
    <n v="78209"/>
    <n v="82248"/>
    <n v="40512.26"/>
    <n v="2092.1999999999971"/>
    <n v="16817.759999999998"/>
    <n v="0.16020000000000001"/>
    <n v="0.15390000000000001"/>
    <n v="15523.65"/>
    <n v="710.07"/>
    <n v="109.28"/>
    <n v="819.35"/>
    <n v="58947.46"/>
  </r>
  <r>
    <x v="193"/>
    <s v="Othello"/>
    <n v="5528"/>
    <s v="Early Childhood Center"/>
    <s v="Yes"/>
    <n v="51.5"/>
    <n v="0"/>
    <n v="51.5"/>
    <n v="1"/>
    <n v="1"/>
    <n v="51.5"/>
    <n v="0.151"/>
    <n v="78209"/>
    <n v="82248"/>
    <n v="11809.56"/>
    <n v="609.89000000000124"/>
    <n v="16817.759999999998"/>
    <n v="0.16020000000000001"/>
    <n v="0.15390000000000001"/>
    <n v="4525.24"/>
    <n v="206.99"/>
    <n v="31.86"/>
    <n v="238.85000000000002"/>
    <n v="17183.54"/>
  </r>
  <r>
    <x v="193"/>
    <s v="Othello"/>
    <n v="2961"/>
    <s v="Hiawatha Elementary School"/>
    <s v="No"/>
    <n v="312.33000000000004"/>
    <n v="0"/>
    <n v="0"/>
    <n v="1.1200000000000001"/>
    <n v="1.1200000000000001"/>
    <n v="0"/>
    <n v="0"/>
    <n v="78209"/>
    <n v="82248"/>
    <n v="0"/>
    <n v="0"/>
    <n v="16817.759999999998"/>
    <n v="0.16020000000000001"/>
    <n v="0.15390000000000001"/>
    <n v="0"/>
    <n v="0"/>
    <n v="0"/>
    <n v="0"/>
    <n v="0"/>
  </r>
  <r>
    <x v="193"/>
    <s v="Othello"/>
    <n v="2902"/>
    <s v="Lutacaga Elementary"/>
    <s v="No"/>
    <n v="166.07"/>
    <n v="0"/>
    <n v="0"/>
    <n v="1.1200000000000001"/>
    <n v="1.1200000000000001"/>
    <n v="0"/>
    <n v="0"/>
    <n v="78209"/>
    <n v="82248"/>
    <n v="0"/>
    <n v="0"/>
    <n v="16817.759999999998"/>
    <n v="0.16020000000000001"/>
    <n v="0.15390000000000001"/>
    <n v="0"/>
    <n v="0"/>
    <n v="0"/>
    <n v="0"/>
    <n v="0"/>
  </r>
  <r>
    <x v="193"/>
    <s v="Othello"/>
    <n v="3471"/>
    <s v="McFarland Middle School"/>
    <s v="No"/>
    <n v="177.65"/>
    <n v="0"/>
    <n v="0"/>
    <n v="1.1200000000000001"/>
    <n v="1.1200000000000001"/>
    <n v="0"/>
    <n v="0"/>
    <n v="78209"/>
    <n v="82248"/>
    <n v="0"/>
    <n v="0"/>
    <n v="16817.759999999998"/>
    <n v="0.16020000000000001"/>
    <n v="0.15390000000000001"/>
    <n v="0"/>
    <n v="0"/>
    <n v="0"/>
    <n v="0"/>
    <n v="0"/>
  </r>
  <r>
    <x v="193"/>
    <s v="Othello"/>
    <n v="5634"/>
    <s v="Open Door Re-Engagement"/>
    <s v="No"/>
    <n v="100.92"/>
    <n v="0"/>
    <n v="0"/>
    <n v="1.1200000000000001"/>
    <n v="1.1200000000000001"/>
    <n v="0"/>
    <n v="0"/>
    <n v="78209"/>
    <n v="82248"/>
    <n v="0"/>
    <n v="0"/>
    <n v="16817.759999999998"/>
    <n v="0.16020000000000001"/>
    <n v="0.15390000000000001"/>
    <n v="0"/>
    <n v="0"/>
    <n v="0"/>
    <n v="0"/>
    <n v="0"/>
  </r>
  <r>
    <x v="193"/>
    <s v="Othello"/>
    <n v="5776"/>
    <s v="Othello Digital Learning"/>
    <s v="No"/>
    <n v="22.9"/>
    <n v="0"/>
    <n v="0"/>
    <n v="1.1200000000000001"/>
    <n v="1.1200000000000001"/>
    <n v="0"/>
    <n v="0"/>
    <n v="78209"/>
    <n v="82248"/>
    <n v="0"/>
    <n v="0"/>
    <n v="16817.759999999998"/>
    <n v="0.16020000000000001"/>
    <n v="0.15390000000000001"/>
    <n v="0"/>
    <n v="0"/>
    <n v="0"/>
    <n v="0"/>
    <n v="0"/>
  </r>
  <r>
    <x v="193"/>
    <s v="Othello"/>
    <n v="3015"/>
    <s v="Othello High School"/>
    <s v="No"/>
    <n v="5"/>
    <n v="0"/>
    <n v="0"/>
    <n v="1.1200000000000001"/>
    <n v="1.1200000000000001"/>
    <n v="0"/>
    <n v="0"/>
    <n v="78209"/>
    <n v="82248"/>
    <n v="0"/>
    <n v="0"/>
    <n v="16817.759999999998"/>
    <n v="0.16020000000000001"/>
    <n v="0.15390000000000001"/>
    <n v="0"/>
    <n v="0"/>
    <n v="0"/>
    <n v="0"/>
    <n v="0"/>
  </r>
  <r>
    <x v="193"/>
    <s v="Othello"/>
    <n v="3730"/>
    <s v="Scootney Springs Elementary"/>
    <s v="No"/>
    <n v="88.3"/>
    <n v="0"/>
    <n v="0"/>
    <n v="1"/>
    <n v="1"/>
    <n v="0"/>
    <n v="0"/>
    <n v="78209"/>
    <n v="82248"/>
    <n v="0"/>
    <n v="0"/>
    <n v="16817.759999999998"/>
    <n v="0.16020000000000001"/>
    <n v="0.15390000000000001"/>
    <n v="0"/>
    <n v="0"/>
    <n v="0"/>
    <n v="0"/>
    <n v="0"/>
  </r>
  <r>
    <x v="193"/>
    <s v="Othello"/>
    <n v="5285"/>
    <s v="Wahitis Elementary School"/>
    <s v="Yes"/>
    <n v="44"/>
    <n v="0"/>
    <n v="44"/>
    <n v="1"/>
    <n v="1"/>
    <n v="44"/>
    <n v="0.129"/>
    <n v="78209"/>
    <n v="82248"/>
    <n v="10088.959999999999"/>
    <n v="521.03000000000065"/>
    <n v="16817.759999999998"/>
    <n v="0.16020000000000001"/>
    <n v="0.15390000000000001"/>
    <n v="3865.93"/>
    <n v="176.83"/>
    <n v="27.21"/>
    <n v="204.04000000000002"/>
    <n v="14679.960000000001"/>
  </r>
  <r>
    <x v="194"/>
    <s v="Palisades"/>
    <n v="2502"/>
    <s v="Palisades Elementary School"/>
    <s v="Yes"/>
    <n v="112.6"/>
    <n v="0"/>
    <n v="112.6"/>
    <n v="1"/>
    <n v="1"/>
    <n v="112.6"/>
    <n v="0.33"/>
    <n v="78209"/>
    <n v="82248"/>
    <n v="25808.97"/>
    <n v="1332.869999999999"/>
    <n v="16817.759999999998"/>
    <n v="0.16020000000000001"/>
    <n v="0.15390000000000001"/>
    <n v="9889.59"/>
    <n v="452.36"/>
    <n v="69.62"/>
    <n v="521.98"/>
    <n v="37553.409999999996"/>
  </r>
  <r>
    <x v="195"/>
    <s v="Palouse"/>
    <n v="1961"/>
    <s v="Palouse at Garfield Middle School"/>
    <s v="Yes"/>
    <n v="273.2"/>
    <n v="0"/>
    <n v="273.2"/>
    <n v="1"/>
    <n v="1"/>
    <n v="273.2"/>
    <n v="0.80100000000000005"/>
    <n v="78209"/>
    <n v="82248"/>
    <n v="62645.41"/>
    <n v="3235.2399999999907"/>
    <n v="16817.759999999998"/>
    <n v="0.16020000000000001"/>
    <n v="0.15390000000000001"/>
    <n v="24004.720000000001"/>
    <n v="1098.01"/>
    <n v="168.98"/>
    <n v="1266.99"/>
    <n v="91152.36"/>
  </r>
  <r>
    <x v="195"/>
    <s v="Palouse"/>
    <n v="2622"/>
    <s v="Palouse Elementary"/>
    <s v="Yes"/>
    <n v="228.92"/>
    <n v="0"/>
    <n v="228.92"/>
    <n v="1"/>
    <n v="1"/>
    <n v="228.92"/>
    <n v="0.67100000000000004"/>
    <n v="78209"/>
    <n v="82248"/>
    <n v="52478.239999999998"/>
    <n v="2710.1700000000055"/>
    <n v="16817.759999999998"/>
    <n v="0.16020000000000001"/>
    <n v="0.15390000000000001"/>
    <n v="20108.830000000002"/>
    <n v="919.81"/>
    <n v="141.56"/>
    <n v="1061.3699999999999"/>
    <n v="76358.610000000015"/>
  </r>
  <r>
    <x v="195"/>
    <s v="Palouse"/>
    <n v="2634"/>
    <s v="Palouse High School"/>
    <s v="No"/>
    <n v="556.41"/>
    <n v="0"/>
    <n v="0"/>
    <n v="1.06"/>
    <n v="1.06"/>
    <n v="0"/>
    <n v="0"/>
    <n v="78209"/>
    <n v="82248"/>
    <n v="0"/>
    <n v="0"/>
    <n v="16817.759999999998"/>
    <n v="0.16020000000000001"/>
    <n v="0.15390000000000001"/>
    <n v="0"/>
    <n v="0"/>
    <n v="0"/>
    <n v="0"/>
    <n v="0"/>
  </r>
  <r>
    <x v="196"/>
    <s v="Paschal Sherman Tribal"/>
    <n v="5756"/>
    <s v="Paschal Sherman Indian School"/>
    <s v="No"/>
    <n v="871"/>
    <n v="0"/>
    <n v="0"/>
    <n v="1.06"/>
    <n v="1.06"/>
    <n v="0"/>
    <n v="0"/>
    <n v="78209"/>
    <n v="82248"/>
    <n v="0"/>
    <n v="0"/>
    <n v="16817.759999999998"/>
    <n v="0.16020000000000001"/>
    <n v="0.15390000000000001"/>
    <n v="0"/>
    <n v="0"/>
    <n v="0"/>
    <n v="0"/>
    <n v="0"/>
  </r>
  <r>
    <x v="197"/>
    <s v="Pasco"/>
    <n v="5391"/>
    <s v="Barbara McClintock STEM Elementary"/>
    <s v="No"/>
    <n v="694.24"/>
    <n v="0"/>
    <n v="0"/>
    <n v="1.06"/>
    <n v="1.06"/>
    <n v="0"/>
    <n v="0"/>
    <n v="78209"/>
    <n v="82248"/>
    <n v="0"/>
    <n v="0"/>
    <n v="16817.759999999998"/>
    <n v="0.16020000000000001"/>
    <n v="0.15390000000000001"/>
    <n v="0"/>
    <n v="0"/>
    <n v="0"/>
    <n v="0"/>
    <n v="0"/>
  </r>
  <r>
    <x v="197"/>
    <s v="Pasco"/>
    <n v="5392"/>
    <s v="Captain Gray STEM Elementary"/>
    <s v="No"/>
    <n v="0"/>
    <n v="0"/>
    <n v="0"/>
    <n v="1.06"/>
    <n v="1.06"/>
    <n v="0"/>
    <n v="0"/>
    <n v="78209"/>
    <n v="82248"/>
    <n v="0"/>
    <n v="0"/>
    <n v="16817.759999999998"/>
    <n v="0.16020000000000001"/>
    <n v="0.15390000000000001"/>
    <n v="0"/>
    <n v="0"/>
    <n v="0"/>
    <n v="0"/>
    <n v="0"/>
  </r>
  <r>
    <x v="197"/>
    <s v="Pasco"/>
    <n v="5164"/>
    <s v="Chiawana High School"/>
    <s v="No"/>
    <n v="652.34"/>
    <n v="0"/>
    <n v="0"/>
    <n v="1.06"/>
    <n v="1.06"/>
    <n v="0"/>
    <n v="0"/>
    <n v="78209"/>
    <n v="82248"/>
    <n v="0"/>
    <n v="0"/>
    <n v="16817.759999999998"/>
    <n v="0.16020000000000001"/>
    <n v="0.15390000000000001"/>
    <n v="0"/>
    <n v="0"/>
    <n v="0"/>
    <n v="0"/>
    <n v="0"/>
  </r>
  <r>
    <x v="197"/>
    <s v="Pasco"/>
    <n v="5623"/>
    <s v="Columbia River Elementary"/>
    <s v="Yes"/>
    <n v="31.58"/>
    <n v="0"/>
    <n v="31.58"/>
    <n v="1"/>
    <n v="1"/>
    <n v="31.58"/>
    <n v="9.2999999999999999E-2"/>
    <n v="78209"/>
    <n v="82248"/>
    <n v="7273.44"/>
    <n v="375.6200000000008"/>
    <n v="16817.759999999998"/>
    <n v="0.16020000000000001"/>
    <n v="0.15390000000000001"/>
    <n v="2787.06"/>
    <n v="127.48"/>
    <n v="19.62"/>
    <n v="147.1"/>
    <n v="10583.220000000001"/>
  </r>
  <r>
    <x v="197"/>
    <s v="Pasco"/>
    <n v="3425"/>
    <s v="Edwin Markham Elementary"/>
    <s v="Yes"/>
    <n v="566.16999999999996"/>
    <n v="0"/>
    <n v="566.16999999999996"/>
    <n v="1"/>
    <n v="1"/>
    <n v="566.16999999999996"/>
    <n v="1.661"/>
    <n v="78209"/>
    <n v="82248"/>
    <n v="129905.15"/>
    <n v="6708.7799999999988"/>
    <n v="16817.759999999998"/>
    <n v="0.16020000000000001"/>
    <n v="0.15390000000000001"/>
    <n v="49777.59"/>
    <n v="2276.9"/>
    <n v="350.41"/>
    <n v="2627.31"/>
    <n v="189018.83"/>
  </r>
  <r>
    <x v="197"/>
    <s v="Pasco"/>
    <n v="4564"/>
    <s v="Ellen Ochoa Middle School"/>
    <s v="Yes"/>
    <n v="517.91999999999996"/>
    <n v="0"/>
    <n v="517.91999999999996"/>
    <n v="1"/>
    <n v="1"/>
    <n v="517.91999999999996"/>
    <n v="1.5189999999999999"/>
    <n v="78209"/>
    <n v="82248"/>
    <n v="118799.47"/>
    <n v="6135.2400000000052"/>
    <n v="16817.759999999998"/>
    <n v="0.16020000000000001"/>
    <n v="0.15390000000000001"/>
    <n v="45522.07"/>
    <n v="2082.25"/>
    <n v="320.45999999999998"/>
    <n v="2402.71"/>
    <n v="172859.49000000002"/>
  </r>
  <r>
    <x v="197"/>
    <s v="Pasco"/>
    <n v="2967"/>
    <s v="Emerson Elementary"/>
    <s v="Yes"/>
    <n v="669"/>
    <n v="0"/>
    <n v="669"/>
    <n v="1"/>
    <n v="1"/>
    <n v="669"/>
    <n v="1.962"/>
    <n v="78209"/>
    <n v="82248"/>
    <n v="153446.06"/>
    <n v="7924.5199999999895"/>
    <n v="16817.759999999998"/>
    <n v="0.16020000000000001"/>
    <n v="0.15390000000000001"/>
    <n v="58798.09"/>
    <n v="2689.51"/>
    <n v="413.92"/>
    <n v="3103.4300000000003"/>
    <n v="223272.09999999998"/>
  </r>
  <r>
    <x v="197"/>
    <s v="Pasco"/>
    <n v="4155"/>
    <s v="James McGee Elementary"/>
    <s v="Yes"/>
    <n v="43.3"/>
    <n v="0"/>
    <n v="43.3"/>
    <n v="1"/>
    <n v="1"/>
    <n v="43.3"/>
    <n v="0.127"/>
    <n v="78209"/>
    <n v="82248"/>
    <n v="9932.5400000000009"/>
    <n v="512.95999999999913"/>
    <n v="16817.759999999998"/>
    <n v="0.16020000000000001"/>
    <n v="0.15390000000000001"/>
    <n v="3805.99"/>
    <n v="174.09"/>
    <n v="26.79"/>
    <n v="200.88"/>
    <n v="14452.369999999999"/>
  </r>
  <r>
    <x v="197"/>
    <s v="Pasco"/>
    <n v="2790"/>
    <s v="Longfellow Elementary"/>
    <s v="Yes"/>
    <n v="13.39"/>
    <n v="0"/>
    <n v="13.39"/>
    <n v="1"/>
    <n v="1"/>
    <n v="13.39"/>
    <n v="3.9E-2"/>
    <n v="78209"/>
    <n v="82248"/>
    <n v="3050.15"/>
    <n v="157.51999999999998"/>
    <n v="16817.759999999998"/>
    <n v="0.16020000000000001"/>
    <n v="0.15390000000000001"/>
    <n v="1168.77"/>
    <n v="53.46"/>
    <n v="8.23"/>
    <n v="61.69"/>
    <n v="4438.13"/>
  </r>
  <r>
    <x v="197"/>
    <s v="Pasco"/>
    <n v="5394"/>
    <s v="Marie Curie STEM Elementary"/>
    <s v="Yes"/>
    <n v="1393.14"/>
    <n v="0"/>
    <n v="1393.14"/>
    <n v="1"/>
    <n v="1"/>
    <n v="1393.14"/>
    <n v="4.0869999999999997"/>
    <n v="78209"/>
    <n v="82248"/>
    <n v="319640.18"/>
    <n v="16507.400000000023"/>
    <n v="16817.759999999998"/>
    <n v="0.16020000000000001"/>
    <n v="0.15390000000000001"/>
    <n v="122481.03"/>
    <n v="5602.46"/>
    <n v="862.22"/>
    <n v="6464.68"/>
    <n v="465093.29"/>
  </r>
  <r>
    <x v="197"/>
    <s v="Pasco"/>
    <n v="3085"/>
    <s v="Mark Twain Elementary"/>
    <s v="Yes"/>
    <n v="575.69000000000005"/>
    <n v="0"/>
    <n v="575.69000000000005"/>
    <n v="1"/>
    <n v="1"/>
    <n v="575.69000000000005"/>
    <n v="1.6890000000000001"/>
    <n v="78209"/>
    <n v="82248"/>
    <n v="132095"/>
    <n v="6821.8699999999953"/>
    <n v="16817.759999999998"/>
    <n v="0.16020000000000001"/>
    <n v="0.15390000000000001"/>
    <n v="50616.7"/>
    <n v="2315.2800000000002"/>
    <n v="356.32"/>
    <n v="2671.6000000000004"/>
    <n v="192205.17"/>
  </r>
  <r>
    <x v="197"/>
    <s v="Pasco"/>
    <n v="4595"/>
    <s v="Maya Angelou Elementary"/>
    <s v="Yes"/>
    <n v="579.1"/>
    <n v="0"/>
    <n v="579.1"/>
    <n v="1"/>
    <n v="1"/>
    <n v="579.1"/>
    <n v="1.6990000000000001"/>
    <n v="78209"/>
    <n v="82248"/>
    <n v="132877.09"/>
    <n v="6862.2600000000093"/>
    <n v="16817.759999999998"/>
    <n v="0.16020000000000001"/>
    <n v="0.15390000000000001"/>
    <n v="50916.39"/>
    <n v="2328.9899999999998"/>
    <n v="358.43"/>
    <n v="2687.4199999999996"/>
    <n v="193343.16"/>
  </r>
  <r>
    <x v="197"/>
    <s v="Pasco"/>
    <n v="2267"/>
    <s v="Mcloughlin Middle School"/>
    <s v="Yes"/>
    <n v="24.5"/>
    <n v="0"/>
    <n v="24.5"/>
    <n v="1"/>
    <n v="1"/>
    <n v="24.5"/>
    <n v="7.1999999999999995E-2"/>
    <n v="78209"/>
    <n v="82248"/>
    <n v="5631.05"/>
    <n v="290.80999999999949"/>
    <n v="16817.759999999998"/>
    <n v="0.16020000000000001"/>
    <n v="0.15390000000000001"/>
    <n v="2157.73"/>
    <n v="98.7"/>
    <n v="15.19"/>
    <n v="113.89"/>
    <n v="8193.48"/>
  </r>
  <r>
    <x v="197"/>
    <s v="Pasco"/>
    <n v="3912"/>
    <s v="New Horizons High School"/>
    <s v="No"/>
    <n v="37.46"/>
    <n v="0"/>
    <n v="0"/>
    <n v="1"/>
    <n v="1"/>
    <n v="0"/>
    <n v="0"/>
    <n v="78209"/>
    <n v="82248"/>
    <n v="0"/>
    <n v="0"/>
    <n v="16817.759999999998"/>
    <n v="0.16020000000000001"/>
    <n v="0.15390000000000001"/>
    <n v="0"/>
    <n v="0"/>
    <n v="0"/>
    <n v="0"/>
    <n v="0"/>
  </r>
  <r>
    <x v="197"/>
    <s v="Pasco"/>
    <n v="5759"/>
    <s v="Orion High School"/>
    <s v="No"/>
    <n v="85.14"/>
    <n v="0"/>
    <n v="0"/>
    <n v="1"/>
    <n v="1"/>
    <n v="0"/>
    <n v="0"/>
    <n v="78209"/>
    <n v="82248"/>
    <n v="0"/>
    <n v="0"/>
    <n v="16817.759999999998"/>
    <n v="0.16020000000000001"/>
    <n v="0.15390000000000001"/>
    <n v="0"/>
    <n v="0"/>
    <n v="0"/>
    <n v="0"/>
    <n v="0"/>
  </r>
  <r>
    <x v="197"/>
    <s v="Pasco"/>
    <n v="5711"/>
    <s v="Pasco Digital Learning Academy"/>
    <s v="No"/>
    <n v="54.09"/>
    <n v="0"/>
    <n v="0"/>
    <n v="1"/>
    <n v="1"/>
    <n v="0"/>
    <n v="0"/>
    <n v="78209"/>
    <n v="82248"/>
    <n v="0"/>
    <n v="0"/>
    <n v="16817.759999999998"/>
    <n v="0.16020000000000001"/>
    <n v="0.15390000000000001"/>
    <n v="0"/>
    <n v="0"/>
    <n v="0"/>
    <n v="0"/>
    <n v="0"/>
  </r>
  <r>
    <x v="197"/>
    <s v="Pasco"/>
    <n v="2917"/>
    <s v="Pasco Senior High School"/>
    <s v="Yes"/>
    <n v="169.64"/>
    <n v="0"/>
    <n v="169.64"/>
    <n v="1"/>
    <n v="1"/>
    <n v="169.64"/>
    <n v="0.498"/>
    <n v="78209"/>
    <n v="82248"/>
    <n v="38948.080000000002"/>
    <n v="2011.4199999999983"/>
    <n v="16817.759999999998"/>
    <n v="0.16020000000000001"/>
    <n v="0.15390000000000001"/>
    <n v="14924.28"/>
    <n v="682.66"/>
    <n v="105.06"/>
    <n v="787.72"/>
    <n v="56671.5"/>
  </r>
  <r>
    <x v="197"/>
    <s v="Pasco"/>
    <n v="5624"/>
    <s v="Ray Reynolds Middle School"/>
    <s v="Yes"/>
    <n v="562.07000000000005"/>
    <n v="0"/>
    <n v="562.07000000000005"/>
    <n v="1"/>
    <n v="1"/>
    <n v="562.07000000000005"/>
    <n v="1.649"/>
    <n v="78209"/>
    <n v="82248"/>
    <n v="128966.64"/>
    <n v="6660.3100000000122"/>
    <n v="16817.759999999998"/>
    <n v="0.16020000000000001"/>
    <n v="0.15390000000000001"/>
    <n v="49417.96"/>
    <n v="2260.4499999999998"/>
    <n v="347.88"/>
    <n v="2608.33"/>
    <n v="187653.24000000002"/>
  </r>
  <r>
    <x v="197"/>
    <s v="Pasco"/>
    <n v="3515"/>
    <s v="Robert Frost Elementary"/>
    <s v="Yes"/>
    <n v="407.8"/>
    <n v="0"/>
    <n v="407.8"/>
    <n v="1"/>
    <n v="1"/>
    <n v="407.8"/>
    <n v="1.196"/>
    <n v="78209"/>
    <n v="82248"/>
    <n v="93537.96"/>
    <n v="4830.6499999999942"/>
    <n v="16817.759999999998"/>
    <n v="0.16020000000000001"/>
    <n v="0.15390000000000001"/>
    <n v="35842.26"/>
    <n v="1639.48"/>
    <n v="252.32"/>
    <n v="1891.8"/>
    <n v="136102.66999999998"/>
  </r>
  <r>
    <x v="197"/>
    <s v="Pasco"/>
    <n v="5345"/>
    <s v="Rosalind Franklin STEM Elementary"/>
    <s v="Yes"/>
    <n v="2149.4899999999998"/>
    <n v="0"/>
    <n v="2149.4899999999998"/>
    <n v="1"/>
    <n v="1"/>
    <n v="2149.4899999999998"/>
    <n v="6.3049999999999997"/>
    <n v="78209"/>
    <n v="82248"/>
    <n v="493107.75"/>
    <n v="25465.890000000014"/>
    <n v="16817.759999999998"/>
    <n v="0.16020000000000001"/>
    <n v="0.15390000000000001"/>
    <n v="188951.04000000001"/>
    <n v="8642.89"/>
    <n v="1330.14"/>
    <n v="9973.0299999999988"/>
    <n v="717497.71000000008"/>
  </r>
  <r>
    <x v="197"/>
    <s v="Pasco"/>
    <n v="4555"/>
    <s v="Rowena Chess Elementary"/>
    <s v="Yes"/>
    <n v="692.43"/>
    <n v="0"/>
    <n v="692.43"/>
    <n v="1"/>
    <n v="1"/>
    <n v="692.43"/>
    <n v="2.0310000000000001"/>
    <n v="78209"/>
    <n v="82248"/>
    <n v="158842.48000000001"/>
    <n v="8203.2099999999919"/>
    <n v="16817.759999999998"/>
    <n v="0.16020000000000001"/>
    <n v="0.15390000000000001"/>
    <n v="60865.91"/>
    <n v="2784.09"/>
    <n v="428.47"/>
    <n v="3212.5600000000004"/>
    <n v="231124.16"/>
  </r>
  <r>
    <x v="197"/>
    <s v="Pasco"/>
    <n v="4041"/>
    <s v="Ruth Livingston Elementary"/>
    <s v="Yes"/>
    <n v="236.89999999999998"/>
    <n v="0"/>
    <n v="236.89999999999998"/>
    <n v="1"/>
    <n v="1"/>
    <n v="236.89999999999998"/>
    <n v="0.69499999999999995"/>
    <n v="78209"/>
    <n v="82248"/>
    <n v="54355.26"/>
    <n v="2807.0999999999985"/>
    <n v="16817.759999999998"/>
    <n v="0.16020000000000001"/>
    <n v="0.15390000000000001"/>
    <n v="20828.07"/>
    <n v="952.71"/>
    <n v="146.62"/>
    <n v="1099.33"/>
    <n v="79089.759999999995"/>
  </r>
  <r>
    <x v="197"/>
    <s v="Pasco"/>
    <n v="5760"/>
    <s v="Sageview High School"/>
    <s v="Yes"/>
    <n v="781.71"/>
    <n v="0"/>
    <n v="781.71"/>
    <n v="1"/>
    <n v="1"/>
    <n v="781.71"/>
    <n v="2.2930000000000001"/>
    <n v="78209"/>
    <n v="82248"/>
    <n v="179333.24"/>
    <n v="9261.4200000000128"/>
    <n v="16817.759999999998"/>
    <n v="0.16020000000000001"/>
    <n v="0.15390000000000001"/>
    <n v="68717.64"/>
    <n v="3143.24"/>
    <n v="483.74"/>
    <n v="3626.9799999999996"/>
    <n v="260939.28000000003"/>
  </r>
  <r>
    <x v="197"/>
    <s v="Pasco"/>
    <n v="5596"/>
    <s v="Soar to Success"/>
    <s v="Yes"/>
    <n v="434.5"/>
    <n v="0"/>
    <n v="434.5"/>
    <n v="1"/>
    <n v="1"/>
    <n v="434.5"/>
    <n v="1.2749999999999999"/>
    <n v="78209"/>
    <n v="82248"/>
    <n v="99716.479999999996"/>
    <n v="5149.7200000000012"/>
    <n v="16817.759999999998"/>
    <n v="0.16020000000000001"/>
    <n v="0.15390000000000001"/>
    <n v="38209.769999999997"/>
    <n v="1747.77"/>
    <n v="268.98"/>
    <n v="2016.75"/>
    <n v="145092.72"/>
  </r>
  <r>
    <x v="197"/>
    <s v="Pasco"/>
    <n v="3324"/>
    <s v="Stevens Middle School"/>
    <s v="Yes"/>
    <n v="494.93"/>
    <n v="0"/>
    <n v="494.93"/>
    <n v="1"/>
    <n v="1"/>
    <n v="494.93"/>
    <n v="1.452"/>
    <n v="78209"/>
    <n v="82248"/>
    <n v="113559.47"/>
    <n v="5864.6300000000047"/>
    <n v="16817.759999999998"/>
    <n v="0.16020000000000001"/>
    <n v="0.15390000000000001"/>
    <n v="43514.18"/>
    <n v="1990.4"/>
    <n v="306.32"/>
    <n v="2296.7200000000003"/>
    <n v="165235"/>
  </r>
  <r>
    <x v="197"/>
    <s v="Pasco"/>
    <n v="5556"/>
    <s v="Three Rivers Elementary"/>
    <s v="Yes"/>
    <n v="306.54000000000002"/>
    <n v="0"/>
    <n v="306.54000000000002"/>
    <n v="1"/>
    <n v="1"/>
    <n v="306.54000000000002"/>
    <n v="0.89900000000000002"/>
    <n v="78209"/>
    <n v="82248"/>
    <n v="70309.89"/>
    <n v="3631.0599999999977"/>
    <n v="16817.759999999998"/>
    <n v="0.16020000000000001"/>
    <n v="0.15390000000000001"/>
    <n v="26941.63"/>
    <n v="1232.3499999999999"/>
    <n v="189.66"/>
    <n v="1422.01"/>
    <n v="102304.59"/>
  </r>
  <r>
    <x v="197"/>
    <s v="Pasco"/>
    <n v="5020"/>
    <s v="Virgie Robinson Elementary"/>
    <s v="Yes"/>
    <n v="377.32"/>
    <n v="0"/>
    <n v="377.32"/>
    <n v="1"/>
    <n v="1"/>
    <n v="377.32"/>
    <n v="1.107"/>
    <n v="78209"/>
    <n v="82248"/>
    <n v="86577.36"/>
    <n v="4471.179999999993"/>
    <n v="16817.759999999998"/>
    <n v="0.16020000000000001"/>
    <n v="0.15390000000000001"/>
    <n v="33175.07"/>
    <n v="1517.48"/>
    <n v="233.54"/>
    <n v="1751.02"/>
    <n v="125974.62999999999"/>
  </r>
  <r>
    <x v="197"/>
    <s v="Pasco"/>
    <n v="4526"/>
    <s v="Whittier Elementary"/>
    <s v="Yes"/>
    <n v="595"/>
    <n v="0"/>
    <n v="595"/>
    <n v="1"/>
    <n v="1"/>
    <n v="595"/>
    <n v="1.7450000000000001"/>
    <n v="78209"/>
    <n v="82248"/>
    <n v="136474.71"/>
    <n v="7048.0500000000175"/>
    <n v="16817.759999999998"/>
    <n v="0.16020000000000001"/>
    <n v="0.15390000000000001"/>
    <n v="52294.93"/>
    <n v="2392.0500000000002"/>
    <n v="368.14"/>
    <n v="2760.19"/>
    <n v="198577.88"/>
  </r>
  <r>
    <x v="198"/>
    <s v="Pateros"/>
    <n v="5639"/>
    <s v="Pateros Alternative School"/>
    <s v="Yes"/>
    <n v="532.29999999999995"/>
    <n v="0"/>
    <n v="532.29999999999995"/>
    <n v="1"/>
    <n v="1"/>
    <n v="532.29999999999995"/>
    <n v="1.5609999999999999"/>
    <n v="78209"/>
    <n v="82248"/>
    <n v="122084.25"/>
    <n v="6304.8800000000047"/>
    <n v="16817.759999999998"/>
    <n v="0.16020000000000001"/>
    <n v="0.15390000000000001"/>
    <n v="46780.74"/>
    <n v="2139.8200000000002"/>
    <n v="329.32"/>
    <n v="2469.1400000000003"/>
    <n v="177639.01"/>
  </r>
  <r>
    <x v="198"/>
    <s v="Pateros"/>
    <n v="2396"/>
    <s v="Pateros Elementary"/>
    <s v="Yes"/>
    <n v="1174.3"/>
    <n v="0"/>
    <n v="1174.3"/>
    <n v="1"/>
    <n v="1"/>
    <n v="1174.3"/>
    <n v="3.4449999999999998"/>
    <n v="78209"/>
    <n v="82248"/>
    <n v="269430.01"/>
    <n v="13914.349999999977"/>
    <n v="16817.759999999998"/>
    <n v="0.16020000000000001"/>
    <n v="0.15390000000000001"/>
    <n v="103241.29"/>
    <n v="4722.41"/>
    <n v="726.78"/>
    <n v="5449.19"/>
    <n v="392034.83999999997"/>
  </r>
  <r>
    <x v="198"/>
    <s v="Pateros"/>
    <n v="2397"/>
    <s v="Pateros High School"/>
    <s v="Yes"/>
    <n v="306.42"/>
    <n v="0"/>
    <n v="306.42"/>
    <n v="1"/>
    <n v="1"/>
    <n v="306.42"/>
    <n v="0.89900000000000002"/>
    <n v="78209"/>
    <n v="82248"/>
    <n v="70309.89"/>
    <n v="3631.0599999999977"/>
    <n v="16817.759999999998"/>
    <n v="0.16020000000000001"/>
    <n v="0.15390000000000001"/>
    <n v="26941.63"/>
    <n v="1232.3499999999999"/>
    <n v="189.66"/>
    <n v="1422.01"/>
    <n v="102304.59"/>
  </r>
  <r>
    <x v="199"/>
    <s v="Paterson"/>
    <n v="2133"/>
    <s v="Paterson Elementary School"/>
    <s v="Yes"/>
    <n v="143.91"/>
    <n v="0"/>
    <n v="143.91"/>
    <n v="1"/>
    <n v="1"/>
    <n v="143.91"/>
    <n v="0.42199999999999999"/>
    <n v="78209"/>
    <n v="82248"/>
    <n v="33004.199999999997"/>
    <n v="1704.4600000000064"/>
    <n v="16817.759999999998"/>
    <n v="0.16020000000000001"/>
    <n v="0.15390000000000001"/>
    <n v="12646.68"/>
    <n v="578.48"/>
    <n v="89.03"/>
    <n v="667.51"/>
    <n v="48022.850000000006"/>
  </r>
  <r>
    <x v="200"/>
    <s v="Pe Ell"/>
    <n v="2858"/>
    <s v="Pe Ell School"/>
    <s v="No"/>
    <n v="0"/>
    <n v="0"/>
    <n v="0"/>
    <n v="1"/>
    <n v="1"/>
    <n v="0"/>
    <n v="0"/>
    <n v="78209"/>
    <n v="82248"/>
    <n v="0"/>
    <n v="0"/>
    <n v="16817.759999999998"/>
    <n v="0.16020000000000001"/>
    <n v="0.15390000000000001"/>
    <n v="0"/>
    <n v="0"/>
    <n v="0"/>
    <n v="0"/>
    <n v="0"/>
  </r>
  <r>
    <x v="201"/>
    <s v="Peninsula"/>
    <n v="3299"/>
    <s v="Artondale Elementary School"/>
    <s v="Yes"/>
    <n v="157.19"/>
    <n v="0"/>
    <n v="157.19"/>
    <n v="1"/>
    <n v="1"/>
    <n v="157.19"/>
    <n v="0.46100000000000002"/>
    <n v="78209"/>
    <n v="82248"/>
    <n v="36054.35"/>
    <n v="1861.9800000000032"/>
    <n v="16817.759999999998"/>
    <n v="0.16020000000000001"/>
    <n v="0.15390000000000001"/>
    <n v="13815.45"/>
    <n v="631.94000000000005"/>
    <n v="97.26"/>
    <n v="729.2"/>
    <n v="52460.98"/>
  </r>
  <r>
    <x v="201"/>
    <s v="Peninsula"/>
    <n v="4080"/>
    <s v="Discovery Elementary School"/>
    <s v="Yes"/>
    <n v="1975.5400000000002"/>
    <n v="0"/>
    <n v="1975.5400000000002"/>
    <n v="1"/>
    <n v="1"/>
    <n v="1975.5400000000002"/>
    <n v="5.7949999999999999"/>
    <n v="78209"/>
    <n v="82248"/>
    <n v="453221.16"/>
    <n v="23406"/>
    <n v="16817.759999999998"/>
    <n v="0.16020000000000001"/>
    <n v="0.15390000000000001"/>
    <n v="173667.13"/>
    <n v="7943.79"/>
    <n v="1222.55"/>
    <n v="9166.34"/>
    <n v="659460.63"/>
  </r>
  <r>
    <x v="201"/>
    <s v="Peninsula"/>
    <n v="3055"/>
    <s v="Evergreen Elementary"/>
    <s v="Yes"/>
    <n v="1321.93"/>
    <n v="0"/>
    <n v="1321.93"/>
    <n v="1"/>
    <n v="1"/>
    <n v="1321.93"/>
    <n v="3.8780000000000001"/>
    <n v="78209"/>
    <n v="82248"/>
    <n v="303294.5"/>
    <n v="15663.239999999991"/>
    <n v="16817.759999999998"/>
    <n v="0.16020000000000001"/>
    <n v="0.15390000000000001"/>
    <n v="116217.62"/>
    <n v="5315.96"/>
    <n v="818.13"/>
    <n v="6134.09"/>
    <n v="441309.45"/>
  </r>
  <r>
    <x v="201"/>
    <s v="Peninsula"/>
    <n v="4081"/>
    <s v="Gig Harbor High"/>
    <s v="Yes"/>
    <n v="431.2"/>
    <n v="0"/>
    <n v="431.2"/>
    <n v="1"/>
    <n v="1"/>
    <n v="431.2"/>
    <n v="1.2649999999999999"/>
    <n v="78209"/>
    <n v="82248"/>
    <n v="98934.39"/>
    <n v="5109.3300000000017"/>
    <n v="16817.759999999998"/>
    <n v="0.16020000000000001"/>
    <n v="0.15390000000000001"/>
    <n v="37910.080000000002"/>
    <n v="1734.06"/>
    <n v="266.87"/>
    <n v="2000.9299999999998"/>
    <n v="143954.72999999998"/>
  </r>
  <r>
    <x v="201"/>
    <s v="Peninsula"/>
    <n v="2294"/>
    <s v="Goodman Middle School"/>
    <s v="No"/>
    <n v="542.01"/>
    <n v="0"/>
    <n v="0"/>
    <n v="1"/>
    <n v="1"/>
    <n v="0"/>
    <n v="0"/>
    <n v="78209"/>
    <n v="82248"/>
    <n v="0"/>
    <n v="0"/>
    <n v="16817.759999999998"/>
    <n v="0.16020000000000001"/>
    <n v="0.15390000000000001"/>
    <n v="0"/>
    <n v="0"/>
    <n v="0"/>
    <n v="0"/>
    <n v="0"/>
  </r>
  <r>
    <x v="201"/>
    <s v="Peninsula"/>
    <n v="2944"/>
    <s v="Harbor Heights Elementary School"/>
    <s v="Yes"/>
    <n v="417.2"/>
    <n v="0"/>
    <n v="417.2"/>
    <n v="1"/>
    <n v="1"/>
    <n v="417.2"/>
    <n v="1.224"/>
    <n v="78209"/>
    <n v="82248"/>
    <n v="95727.82"/>
    <n v="4943.7299999999959"/>
    <n v="16817.759999999998"/>
    <n v="0.16020000000000001"/>
    <n v="0.15390000000000001"/>
    <n v="36681.379999999997"/>
    <n v="1677.86"/>
    <n v="258.22000000000003"/>
    <n v="1936.08"/>
    <n v="139289.00999999998"/>
  </r>
  <r>
    <x v="201"/>
    <s v="Peninsula"/>
    <n v="4387"/>
    <s v="Harbor Ridge Middle School"/>
    <s v="No"/>
    <n v="519.34"/>
    <n v="0"/>
    <n v="0"/>
    <n v="1"/>
    <n v="1"/>
    <n v="0"/>
    <n v="0"/>
    <n v="78209"/>
    <n v="82248"/>
    <n v="0"/>
    <n v="0"/>
    <n v="16817.759999999998"/>
    <n v="0.16020000000000001"/>
    <n v="0.15390000000000001"/>
    <n v="0"/>
    <n v="0"/>
    <n v="0"/>
    <n v="0"/>
    <n v="0"/>
  </r>
  <r>
    <x v="201"/>
    <s v="Peninsula"/>
    <n v="1516"/>
    <s v="Henderson Bay Alt High School"/>
    <s v="Yes"/>
    <n v="1205.6400000000001"/>
    <n v="0"/>
    <n v="1205.6400000000001"/>
    <n v="1"/>
    <n v="1"/>
    <n v="1205.6400000000001"/>
    <n v="3.5369999999999999"/>
    <n v="78209"/>
    <n v="82248"/>
    <n v="276625.23"/>
    <n v="14285.950000000012"/>
    <n v="16817.759999999998"/>
    <n v="0.16020000000000001"/>
    <n v="0.15390000000000001"/>
    <n v="105998.39"/>
    <n v="4848.5200000000004"/>
    <n v="746.19"/>
    <n v="5594.7100000000009"/>
    <n v="402504.28"/>
  </r>
  <r>
    <x v="201"/>
    <s v="Peninsula"/>
    <n v="4156"/>
    <s v="Key Peninsula Middle School"/>
    <s v="Yes"/>
    <n v="854.61"/>
    <n v="0"/>
    <n v="854.61"/>
    <n v="1"/>
    <n v="1"/>
    <n v="854.61"/>
    <n v="2.5070000000000001"/>
    <n v="78209"/>
    <n v="82248"/>
    <n v="196069.96"/>
    <n v="10125.779999999999"/>
    <n v="16817.759999999998"/>
    <n v="0.16020000000000001"/>
    <n v="0.15390000000000001"/>
    <n v="75130.89"/>
    <n v="3436.6"/>
    <n v="528.89"/>
    <n v="3965.49"/>
    <n v="285292.12"/>
  </r>
  <r>
    <x v="201"/>
    <s v="Peninsula"/>
    <n v="4219"/>
    <s v="Kopachuck Middle School"/>
    <s v="Yes"/>
    <n v="669.2"/>
    <n v="0"/>
    <n v="669.2"/>
    <n v="1"/>
    <n v="1"/>
    <n v="669.2"/>
    <n v="1.9630000000000001"/>
    <n v="78209"/>
    <n v="82248"/>
    <n v="153524.26999999999"/>
    <n v="7928.5500000000175"/>
    <n v="16817.759999999998"/>
    <n v="0.16020000000000001"/>
    <n v="0.15390000000000001"/>
    <n v="58828.05"/>
    <n v="2690.88"/>
    <n v="414.13"/>
    <n v="3105.01"/>
    <n v="223385.88000000003"/>
  </r>
  <r>
    <x v="201"/>
    <s v="Peninsula"/>
    <n v="4189"/>
    <s v="Minter Creek Elementary"/>
    <s v="Yes"/>
    <n v="451.26"/>
    <n v="0"/>
    <n v="451.26"/>
    <n v="1"/>
    <n v="1"/>
    <n v="451.26"/>
    <n v="1.3240000000000001"/>
    <n v="78209"/>
    <n v="82248"/>
    <n v="103548.72"/>
    <n v="5347.6300000000047"/>
    <n v="16817.759999999998"/>
    <n v="0.16020000000000001"/>
    <n v="0.15390000000000001"/>
    <n v="39678.22"/>
    <n v="1814.94"/>
    <n v="279.32"/>
    <n v="2094.2600000000002"/>
    <n v="150668.83000000002"/>
  </r>
  <r>
    <x v="201"/>
    <s v="Peninsula"/>
    <n v="2681"/>
    <s v="Peninsula High School"/>
    <s v="Yes"/>
    <n v="345.2"/>
    <n v="0"/>
    <n v="345.2"/>
    <n v="1"/>
    <n v="1"/>
    <n v="345.2"/>
    <n v="1.0129999999999999"/>
    <n v="78209"/>
    <n v="82248"/>
    <n v="79225.72"/>
    <n v="4091.5"/>
    <n v="16817.759999999998"/>
    <n v="0.16020000000000001"/>
    <n v="0.15390000000000001"/>
    <n v="30358.03"/>
    <n v="1388.62"/>
    <n v="213.71"/>
    <n v="1602.33"/>
    <n v="115277.58"/>
  </r>
  <r>
    <x v="201"/>
    <s v="Peninsula"/>
    <n v="5631"/>
    <s v="Pioneer Elementary School"/>
    <s v="Yes"/>
    <n v="2.29"/>
    <n v="0"/>
    <n v="2.29"/>
    <n v="1"/>
    <n v="1"/>
    <n v="2.29"/>
    <n v="7.0000000000000001E-3"/>
    <n v="78209"/>
    <n v="82248"/>
    <n v="547.46"/>
    <n v="28.279999999999973"/>
    <n v="16817.759999999998"/>
    <n v="0.16020000000000001"/>
    <n v="0.15390000000000001"/>
    <n v="209.78"/>
    <n v="9.6"/>
    <n v="1.48"/>
    <n v="11.08"/>
    <n v="796.6"/>
  </r>
  <r>
    <x v="201"/>
    <s v="Peninsula"/>
    <n v="3685"/>
    <s v="Purdy Elementary School"/>
    <s v="Yes"/>
    <n v="106.64"/>
    <n v="0"/>
    <n v="106.64"/>
    <n v="1"/>
    <n v="1"/>
    <n v="106.64"/>
    <n v="0.313"/>
    <n v="78209"/>
    <n v="82248"/>
    <n v="24479.42"/>
    <n v="1264.2000000000007"/>
    <n v="16817.759999999998"/>
    <n v="0.16020000000000001"/>
    <n v="0.15390000000000001"/>
    <n v="9380.1200000000008"/>
    <n v="429.06"/>
    <n v="66.03"/>
    <n v="495.09000000000003"/>
    <n v="35618.83"/>
  </r>
  <r>
    <x v="201"/>
    <s v="Peninsula"/>
    <n v="5685"/>
    <s v="Swift Water Elementary"/>
    <s v="Yes"/>
    <n v="122.81"/>
    <n v="0"/>
    <n v="122.81"/>
    <n v="1"/>
    <n v="1"/>
    <n v="122.81"/>
    <n v="0.36"/>
    <n v="78209"/>
    <n v="82248"/>
    <n v="28155.24"/>
    <n v="1454.0399999999972"/>
    <n v="16817.759999999998"/>
    <n v="0.16020000000000001"/>
    <n v="0.15390000000000001"/>
    <n v="10788.64"/>
    <n v="493.49"/>
    <n v="75.95"/>
    <n v="569.44000000000005"/>
    <n v="40967.360000000001"/>
  </r>
  <r>
    <x v="201"/>
    <s v="Peninsula"/>
    <n v="3056"/>
    <s v="Vaughn Elementary School"/>
    <s v="Yes"/>
    <n v="140.4"/>
    <n v="0"/>
    <n v="140.4"/>
    <n v="1"/>
    <n v="1"/>
    <n v="140.4"/>
    <n v="0.41199999999999998"/>
    <n v="78209"/>
    <n v="82248"/>
    <n v="32222.11"/>
    <n v="1664.0699999999997"/>
    <n v="16817.759999999998"/>
    <n v="0.16020000000000001"/>
    <n v="0.15390000000000001"/>
    <n v="12347"/>
    <n v="564.77"/>
    <n v="86.92"/>
    <n v="651.68999999999994"/>
    <n v="46884.87"/>
  </r>
  <r>
    <x v="201"/>
    <s v="Peninsula"/>
    <n v="4307"/>
    <s v="Voyager Elementary"/>
    <s v="Yes"/>
    <n v="276.53000000000003"/>
    <n v="0"/>
    <n v="276.53000000000003"/>
    <n v="1"/>
    <n v="1.04"/>
    <n v="276.53000000000003"/>
    <n v="0.81100000000000005"/>
    <n v="78209"/>
    <n v="82248"/>
    <n v="63427.5"/>
    <n v="5943.75"/>
    <n v="16817.759999999998"/>
    <n v="0.16020000000000001"/>
    <n v="0.15390000000000001"/>
    <n v="24715.03"/>
    <n v="1156.19"/>
    <n v="177.94"/>
    <n v="1334.13"/>
    <n v="95420.41"/>
  </r>
  <r>
    <x v="202"/>
    <s v="Pinnacle Prep Charter"/>
    <n v="5686"/>
    <s v="Pinnacles Prep"/>
    <s v="No"/>
    <n v="359.32"/>
    <n v="0"/>
    <n v="0"/>
    <n v="1.1200000000000001"/>
    <n v="1.1200000000000001"/>
    <n v="0"/>
    <n v="0"/>
    <n v="78209"/>
    <n v="82248"/>
    <n v="0"/>
    <n v="0"/>
    <n v="16817.759999999998"/>
    <n v="0.16020000000000001"/>
    <n v="0.15390000000000001"/>
    <n v="0"/>
    <n v="0"/>
    <n v="0"/>
    <n v="0"/>
    <n v="0"/>
  </r>
  <r>
    <x v="203"/>
    <s v="Pioneer"/>
    <n v="4463"/>
    <s v="Pioneer Elementary School"/>
    <s v="No"/>
    <n v="339.45"/>
    <n v="0"/>
    <n v="0"/>
    <n v="1.1200000000000001"/>
    <n v="1.1200000000000001"/>
    <n v="0"/>
    <n v="0"/>
    <n v="78209"/>
    <n v="82248"/>
    <n v="0"/>
    <n v="0"/>
    <n v="16817.759999999998"/>
    <n v="0.16020000000000001"/>
    <n v="0.15390000000000001"/>
    <n v="0"/>
    <n v="0"/>
    <n v="0"/>
    <n v="0"/>
    <n v="0"/>
  </r>
  <r>
    <x v="203"/>
    <s v="Pioneer"/>
    <n v="2865"/>
    <s v="Pioneer Middle School"/>
    <s v="Yes"/>
    <n v="330.6"/>
    <n v="0"/>
    <n v="330.6"/>
    <n v="1.1200000000000001"/>
    <n v="1.1200000000000001"/>
    <n v="330.6"/>
    <n v="0.97"/>
    <n v="78209"/>
    <n v="82248"/>
    <n v="84966.26"/>
    <n v="4387.9700000000012"/>
    <n v="16817.759999999998"/>
    <n v="0.16020000000000001"/>
    <n v="0.15390000000000001"/>
    <n v="30600.13"/>
    <n v="1489.24"/>
    <n v="229.19"/>
    <n v="1718.43"/>
    <n v="121672.79"/>
  </r>
  <r>
    <x v="204"/>
    <s v="Pomeroy"/>
    <n v="3087"/>
    <s v="Pomeroy Elementary School"/>
    <s v="No"/>
    <n v="1343.32"/>
    <n v="0"/>
    <n v="0"/>
    <n v="1.1200000000000001"/>
    <n v="1.1200000000000001"/>
    <n v="0"/>
    <n v="0"/>
    <n v="78209"/>
    <n v="82248"/>
    <n v="0"/>
    <n v="0"/>
    <n v="16817.759999999998"/>
    <n v="0.16020000000000001"/>
    <n v="0.15390000000000001"/>
    <n v="0"/>
    <n v="0"/>
    <n v="0"/>
    <n v="0"/>
    <n v="0"/>
  </r>
  <r>
    <x v="204"/>
    <s v="Pomeroy"/>
    <n v="2241"/>
    <s v="Pomeroy Jr Sr High School"/>
    <s v="No"/>
    <n v="521.16999999999996"/>
    <n v="0"/>
    <n v="0"/>
    <n v="1.1200000000000001"/>
    <n v="1.1200000000000001"/>
    <n v="0"/>
    <n v="0"/>
    <n v="78209"/>
    <n v="82248"/>
    <n v="0"/>
    <n v="0"/>
    <n v="16817.759999999998"/>
    <n v="0.16020000000000001"/>
    <n v="0.15390000000000001"/>
    <n v="0"/>
    <n v="0"/>
    <n v="0"/>
    <n v="0"/>
    <n v="0"/>
  </r>
  <r>
    <x v="205"/>
    <s v="Port Angeles"/>
    <n v="4494"/>
    <s v="Dry Creek Elementary"/>
    <s v="No"/>
    <n v="422.51"/>
    <n v="0"/>
    <n v="0"/>
    <n v="1.1200000000000001"/>
    <n v="1.1200000000000001"/>
    <n v="0"/>
    <n v="0"/>
    <n v="78209"/>
    <n v="82248"/>
    <n v="0"/>
    <n v="0"/>
    <n v="16817.759999999998"/>
    <n v="0.16020000000000001"/>
    <n v="0.15390000000000001"/>
    <n v="0"/>
    <n v="0"/>
    <n v="0"/>
    <n v="0"/>
    <n v="0"/>
  </r>
  <r>
    <x v="205"/>
    <s v="Port Angeles"/>
    <n v="2909"/>
    <s v="Franklin Elementary"/>
    <s v="No"/>
    <n v="620.87"/>
    <n v="0"/>
    <n v="0"/>
    <n v="1.1200000000000001"/>
    <n v="1.1200000000000001"/>
    <n v="0"/>
    <n v="0"/>
    <n v="78209"/>
    <n v="82248"/>
    <n v="0"/>
    <n v="0"/>
    <n v="16817.759999999998"/>
    <n v="0.16020000000000001"/>
    <n v="0.15390000000000001"/>
    <n v="0"/>
    <n v="0"/>
    <n v="0"/>
    <n v="0"/>
    <n v="0"/>
  </r>
  <r>
    <x v="205"/>
    <s v="Port Angeles"/>
    <n v="3079"/>
    <s v="Hamilton Elementary"/>
    <s v="No"/>
    <n v="138.16"/>
    <n v="0"/>
    <n v="0"/>
    <n v="1.1200000000000001"/>
    <n v="1.1200000000000001"/>
    <n v="0"/>
    <n v="0"/>
    <n v="78209"/>
    <n v="82248"/>
    <n v="0"/>
    <n v="0"/>
    <n v="16817.759999999998"/>
    <n v="0.16020000000000001"/>
    <n v="0.15390000000000001"/>
    <n v="0"/>
    <n v="0"/>
    <n v="0"/>
    <n v="0"/>
    <n v="0"/>
  </r>
  <r>
    <x v="205"/>
    <s v="Port Angeles"/>
    <n v="2368"/>
    <s v="Jefferson Elementary"/>
    <s v="No"/>
    <n v="459.84"/>
    <n v="0"/>
    <n v="0"/>
    <n v="1.1200000000000001"/>
    <n v="1.1200000000000001"/>
    <n v="0"/>
    <n v="0"/>
    <n v="78209"/>
    <n v="82248"/>
    <n v="0"/>
    <n v="0"/>
    <n v="16817.759999999998"/>
    <n v="0.16020000000000001"/>
    <n v="0.15390000000000001"/>
    <n v="0"/>
    <n v="0"/>
    <n v="0"/>
    <n v="0"/>
    <n v="0"/>
  </r>
  <r>
    <x v="205"/>
    <s v="Port Angeles"/>
    <n v="4003"/>
    <s v="Lincoln High School"/>
    <s v="No"/>
    <n v="521.57000000000005"/>
    <n v="0"/>
    <n v="0"/>
    <n v="1.1200000000000001"/>
    <n v="1.1200000000000001"/>
    <n v="0"/>
    <n v="0"/>
    <n v="78209"/>
    <n v="82248"/>
    <n v="0"/>
    <n v="0"/>
    <n v="16817.759999999998"/>
    <n v="0.16020000000000001"/>
    <n v="0.15390000000000001"/>
    <n v="0"/>
    <n v="0"/>
    <n v="0"/>
    <n v="0"/>
    <n v="0"/>
  </r>
  <r>
    <x v="205"/>
    <s v="Port Angeles"/>
    <n v="2908"/>
    <s v="Port Angeles High School"/>
    <s v="No"/>
    <n v="267.28999999999996"/>
    <n v="0"/>
    <n v="0"/>
    <n v="1.1200000000000001"/>
    <n v="1.1200000000000001"/>
    <n v="0"/>
    <n v="0"/>
    <n v="78209"/>
    <n v="82248"/>
    <n v="0"/>
    <n v="0"/>
    <n v="16817.759999999998"/>
    <n v="0.16020000000000001"/>
    <n v="0.15390000000000001"/>
    <n v="0"/>
    <n v="0"/>
    <n v="0"/>
    <n v="0"/>
    <n v="0"/>
  </r>
  <r>
    <x v="205"/>
    <s v="Port Angeles"/>
    <n v="5115"/>
    <s v="Roosevelt Elementary School"/>
    <s v="No"/>
    <n v="1301.82"/>
    <n v="0"/>
    <n v="0"/>
    <n v="1.1200000000000001"/>
    <n v="1.1200000000000001"/>
    <n v="0"/>
    <n v="0"/>
    <n v="78209"/>
    <n v="82248"/>
    <n v="0"/>
    <n v="0"/>
    <n v="16817.759999999998"/>
    <n v="0.16020000000000001"/>
    <n v="0.15390000000000001"/>
    <n v="0"/>
    <n v="0"/>
    <n v="0"/>
    <n v="0"/>
    <n v="0"/>
  </r>
  <r>
    <x v="205"/>
    <s v="Port Angeles"/>
    <n v="5611"/>
    <s v="SEAVIEW ACADEMY"/>
    <s v="No"/>
    <n v="472.43"/>
    <n v="0"/>
    <n v="0"/>
    <n v="1.1200000000000001"/>
    <n v="1.1200000000000001"/>
    <n v="0"/>
    <n v="0"/>
    <n v="78209"/>
    <n v="82248"/>
    <n v="0"/>
    <n v="0"/>
    <n v="16817.759999999998"/>
    <n v="0.16020000000000001"/>
    <n v="0.15390000000000001"/>
    <n v="0"/>
    <n v="0"/>
    <n v="0"/>
    <n v="0"/>
    <n v="0"/>
  </r>
  <r>
    <x v="205"/>
    <s v="Port Angeles"/>
    <n v="3318"/>
    <s v="Stevens Middle School"/>
    <s v="No"/>
    <n v="448.40000000000003"/>
    <n v="0"/>
    <n v="0"/>
    <n v="1.1200000000000001"/>
    <n v="1.1200000000000001"/>
    <n v="0"/>
    <n v="0"/>
    <n v="78209"/>
    <n v="82248"/>
    <n v="0"/>
    <n v="0"/>
    <n v="16817.759999999998"/>
    <n v="0.16020000000000001"/>
    <n v="0.15390000000000001"/>
    <n v="0"/>
    <n v="0"/>
    <n v="0"/>
    <n v="0"/>
    <n v="0"/>
  </r>
  <r>
    <x v="206"/>
    <s v="Port Townsend"/>
    <n v="4475"/>
    <s v="Blue Heron Middle School"/>
    <s v="No"/>
    <n v="530.27"/>
    <n v="0"/>
    <n v="0"/>
    <n v="1.1200000000000001"/>
    <n v="1.1200000000000001"/>
    <n v="0"/>
    <n v="0"/>
    <n v="78209"/>
    <n v="82248"/>
    <n v="0"/>
    <n v="0"/>
    <n v="16817.759999999998"/>
    <n v="0.16020000000000001"/>
    <n v="0.15390000000000001"/>
    <n v="0"/>
    <n v="0"/>
    <n v="0"/>
    <n v="0"/>
    <n v="0"/>
  </r>
  <r>
    <x v="206"/>
    <s v="Port Townsend"/>
    <n v="1798"/>
    <s v="OCEAN"/>
    <s v="No"/>
    <n v="284.10000000000002"/>
    <n v="0"/>
    <n v="0"/>
    <n v="1.1200000000000001"/>
    <n v="1.1200000000000001"/>
    <n v="0"/>
    <n v="0"/>
    <n v="78209"/>
    <n v="82248"/>
    <n v="0"/>
    <n v="0"/>
    <n v="16817.759999999998"/>
    <n v="0.16020000000000001"/>
    <n v="0.15390000000000001"/>
    <n v="0"/>
    <n v="0"/>
    <n v="0"/>
    <n v="0"/>
    <n v="0"/>
  </r>
  <r>
    <x v="206"/>
    <s v="Port Townsend"/>
    <n v="2503"/>
    <s v="Port Townsend High School"/>
    <s v="No"/>
    <n v="400.85"/>
    <n v="0"/>
    <n v="0"/>
    <n v="1.1200000000000001"/>
    <n v="1.1200000000000001"/>
    <n v="0"/>
    <n v="0"/>
    <n v="78209"/>
    <n v="82248"/>
    <n v="0"/>
    <n v="0"/>
    <n v="16817.759999999998"/>
    <n v="0.16020000000000001"/>
    <n v="0.15390000000000001"/>
    <n v="0"/>
    <n v="0"/>
    <n v="0"/>
    <n v="0"/>
    <n v="0"/>
  </r>
  <r>
    <x v="206"/>
    <s v="Port Townsend"/>
    <n v="3094"/>
    <s v="Salish Coast Elementary"/>
    <s v="Yes"/>
    <n v="208.32"/>
    <n v="0"/>
    <n v="208.32"/>
    <n v="1"/>
    <n v="1"/>
    <n v="208.32"/>
    <n v="0.61099999999999999"/>
    <n v="78209"/>
    <n v="82248"/>
    <n v="47785.7"/>
    <n v="2467.8300000000017"/>
    <n v="16817.759999999998"/>
    <n v="0.16020000000000001"/>
    <n v="0.15390000000000001"/>
    <n v="18310.72"/>
    <n v="837.56"/>
    <n v="128.9"/>
    <n v="966.45999999999992"/>
    <n v="69530.710000000006"/>
  </r>
  <r>
    <x v="207"/>
    <s v="Prescott"/>
    <n v="3574"/>
    <s v="Prescott Elementary School"/>
    <s v="Yes"/>
    <n v="485.48"/>
    <n v="0"/>
    <n v="485.48"/>
    <n v="1.06"/>
    <n v="1.06"/>
    <n v="485.48"/>
    <n v="1.4239999999999999"/>
    <n v="78209"/>
    <n v="82248"/>
    <n v="118051.79"/>
    <n v="6096.6300000000047"/>
    <n v="16817.759999999998"/>
    <n v="0.16020000000000001"/>
    <n v="0.15390000000000001"/>
    <n v="43798.66"/>
    <n v="2069.14"/>
    <n v="318.44"/>
    <n v="2387.58"/>
    <n v="170334.66"/>
  </r>
  <r>
    <x v="207"/>
    <s v="Prescott"/>
    <n v="3575"/>
    <s v="Prescott High School"/>
    <s v="Yes"/>
    <n v="257.32"/>
    <n v="0"/>
    <n v="257.32"/>
    <n v="1.06"/>
    <n v="1.06"/>
    <n v="257.32"/>
    <n v="0.755"/>
    <n v="78209"/>
    <n v="82248"/>
    <n v="62590.66"/>
    <n v="3232.4100000000035"/>
    <n v="16817.759999999998"/>
    <n v="0.16020000000000001"/>
    <n v="0.15390000000000001"/>
    <n v="23221.9"/>
    <n v="1097.05"/>
    <n v="168.84"/>
    <n v="1265.8899999999999"/>
    <n v="90310.86"/>
  </r>
  <r>
    <x v="207"/>
    <s v="Prescott"/>
    <n v="5687"/>
    <s v="Prescott Middle School"/>
    <s v="No"/>
    <n v="212.19"/>
    <n v="0"/>
    <n v="0"/>
    <n v="1"/>
    <n v="1"/>
    <n v="0"/>
    <n v="0"/>
    <n v="78209"/>
    <n v="82248"/>
    <n v="0"/>
    <n v="0"/>
    <n v="16817.759999999998"/>
    <n v="0.16020000000000001"/>
    <n v="0.15390000000000001"/>
    <n v="0"/>
    <n v="0"/>
    <n v="0"/>
    <n v="0"/>
    <n v="0"/>
  </r>
  <r>
    <x v="208"/>
    <s v="Prosser"/>
    <n v="2906"/>
    <s v="Housel Middle School"/>
    <s v="Yes"/>
    <n v="145.22"/>
    <n v="0"/>
    <n v="145.22"/>
    <n v="1"/>
    <n v="1"/>
    <n v="145.22"/>
    <n v="0.42599999999999999"/>
    <n v="78209"/>
    <n v="82248"/>
    <n v="33317.03"/>
    <n v="1720.6200000000026"/>
    <n v="16817.759999999998"/>
    <n v="0.16020000000000001"/>
    <n v="0.15390000000000001"/>
    <n v="12766.56"/>
    <n v="583.96"/>
    <n v="89.87"/>
    <n v="673.83"/>
    <n v="48478.04"/>
  </r>
  <r>
    <x v="208"/>
    <s v="Prosser"/>
    <n v="2195"/>
    <s v="Keene-Riverview Elementary"/>
    <s v="Yes"/>
    <n v="371.57"/>
    <n v="0"/>
    <n v="371.57"/>
    <n v="1"/>
    <n v="1.04"/>
    <n v="371.57"/>
    <n v="1.0900000000000001"/>
    <n v="78209"/>
    <n v="82248"/>
    <n v="85247.81"/>
    <n v="7988.5200000000041"/>
    <n v="16817.759999999998"/>
    <n v="0.16020000000000001"/>
    <n v="0.15390000000000001"/>
    <n v="33217.49"/>
    <n v="1553.94"/>
    <n v="239.15"/>
    <n v="1793.0900000000001"/>
    <n v="128246.90999999999"/>
  </r>
  <r>
    <x v="208"/>
    <s v="Prosser"/>
    <n v="3316"/>
    <s v="Prosser Heights Elementary"/>
    <s v="Yes"/>
    <n v="305.06"/>
    <n v="0"/>
    <n v="305.06"/>
    <n v="1"/>
    <n v="1.04"/>
    <n v="305.06"/>
    <n v="0.89500000000000002"/>
    <n v="78209"/>
    <n v="82248"/>
    <n v="69997.06"/>
    <n v="6559.3800000000047"/>
    <n v="16817.759999999998"/>
    <n v="0.16020000000000001"/>
    <n v="0.15390000000000001"/>
    <n v="27274.91"/>
    <n v="1275.94"/>
    <n v="196.37"/>
    <n v="1472.31"/>
    <n v="105303.66"/>
  </r>
  <r>
    <x v="208"/>
    <s v="Prosser"/>
    <n v="2508"/>
    <s v="Prosser High School"/>
    <s v="Yes"/>
    <n v="309.60000000000002"/>
    <n v="0"/>
    <n v="309.60000000000002"/>
    <n v="1"/>
    <n v="1.04"/>
    <n v="309.60000000000002"/>
    <n v="0.90800000000000003"/>
    <n v="78209"/>
    <n v="82248"/>
    <n v="71013.77"/>
    <n v="6654.6599999999889"/>
    <n v="16817.759999999998"/>
    <n v="0.16020000000000001"/>
    <n v="0.15390000000000001"/>
    <n v="27671.08"/>
    <n v="1294.47"/>
    <n v="199.22"/>
    <n v="1493.69"/>
    <n v="106833.2"/>
  </r>
  <r>
    <x v="208"/>
    <s v="Prosser"/>
    <n v="5537"/>
    <s v="Prosser Opportunity Academy"/>
    <s v="Yes"/>
    <n v="240.85"/>
    <n v="0"/>
    <n v="240.85"/>
    <n v="1"/>
    <n v="1.04"/>
    <n v="240.85"/>
    <n v="0.70599999999999996"/>
    <n v="78209"/>
    <n v="82248"/>
    <n v="55215.55"/>
    <n v="5174.2199999999939"/>
    <n v="16817.759999999998"/>
    <n v="0.16020000000000001"/>
    <n v="0.15390000000000001"/>
    <n v="21515.18"/>
    <n v="1006.5"/>
    <n v="154.9"/>
    <n v="1161.4000000000001"/>
    <n v="83066.350000000006"/>
  </r>
  <r>
    <x v="208"/>
    <s v="Prosser"/>
    <n v="2905"/>
    <s v="Whitstran Elementary"/>
    <s v="Yes"/>
    <n v="52.32"/>
    <n v="0"/>
    <n v="52.32"/>
    <n v="1"/>
    <n v="1.04"/>
    <n v="52.32"/>
    <n v="0.153"/>
    <n v="78209"/>
    <n v="82248"/>
    <n v="11965.98"/>
    <n v="1121.3199999999997"/>
    <n v="16817.759999999998"/>
    <n v="0.16020000000000001"/>
    <n v="0.15390000000000001"/>
    <n v="4662.6400000000003"/>
    <n v="218.12"/>
    <n v="33.57"/>
    <n v="251.69"/>
    <n v="18001.629999999997"/>
  </r>
  <r>
    <x v="209"/>
    <s v="Pullman"/>
    <n v="2587"/>
    <s v="Franklin Elementary"/>
    <s v="No"/>
    <n v="915.79"/>
    <n v="0"/>
    <n v="0"/>
    <n v="1"/>
    <n v="1.04"/>
    <n v="0"/>
    <n v="0"/>
    <n v="78209"/>
    <n v="82248"/>
    <n v="0"/>
    <n v="0"/>
    <n v="16817.759999999998"/>
    <n v="0.16020000000000001"/>
    <n v="0.15390000000000001"/>
    <n v="0"/>
    <n v="0"/>
    <n v="0"/>
    <n v="0"/>
    <n v="0"/>
  </r>
  <r>
    <x v="209"/>
    <s v="Pullman"/>
    <n v="3203"/>
    <s v="Jefferson Elementary"/>
    <s v="Yes"/>
    <n v="346.8"/>
    <n v="0"/>
    <n v="346.8"/>
    <n v="1"/>
    <n v="1.04"/>
    <n v="346.8"/>
    <n v="1.0169999999999999"/>
    <n v="78209"/>
    <n v="82248"/>
    <n v="79538.55"/>
    <n v="7453.5099999999948"/>
    <n v="16817.759999999998"/>
    <n v="0.16020000000000001"/>
    <n v="0.15390000000000001"/>
    <n v="30992.83"/>
    <n v="1449.87"/>
    <n v="223.13"/>
    <n v="1673"/>
    <n v="119657.89"/>
  </r>
  <r>
    <x v="209"/>
    <s v="Pullman"/>
    <n v="5574"/>
    <s v="Kamiak Elementary"/>
    <s v="Yes"/>
    <n v="356.91999999999996"/>
    <n v="0"/>
    <n v="356.91999999999996"/>
    <n v="1"/>
    <n v="1.04"/>
    <n v="356.91999999999996"/>
    <n v="1.0469999999999999"/>
    <n v="78209"/>
    <n v="82248"/>
    <n v="81884.820000000007"/>
    <n v="7673.3799999999901"/>
    <n v="16817.759999999998"/>
    <n v="0.16020000000000001"/>
    <n v="0.15390000000000001"/>
    <n v="31907.08"/>
    <n v="1492.64"/>
    <n v="229.72"/>
    <n v="1722.3600000000001"/>
    <n v="123187.64"/>
  </r>
  <r>
    <x v="209"/>
    <s v="Pullman"/>
    <n v="3419"/>
    <s v="Lincoln Middle School"/>
    <s v="Yes"/>
    <n v="445.95"/>
    <n v="0"/>
    <n v="445.95"/>
    <n v="1"/>
    <n v="1.04"/>
    <n v="445.95"/>
    <n v="1.3080000000000001"/>
    <n v="78209"/>
    <n v="82248"/>
    <n v="102297.37"/>
    <n v="9586.2300000000105"/>
    <n v="16817.759999999998"/>
    <n v="0.16020000000000001"/>
    <n v="0.15390000000000001"/>
    <n v="39860.99"/>
    <n v="1864.73"/>
    <n v="286.98"/>
    <n v="2151.71"/>
    <n v="153896.29999999999"/>
  </r>
  <r>
    <x v="209"/>
    <s v="Pullman"/>
    <n v="2499"/>
    <s v="Pullman High School"/>
    <s v="No"/>
    <n v="244.86"/>
    <n v="0"/>
    <n v="0"/>
    <n v="1.1200000000000001"/>
    <n v="1.1200000000000001"/>
    <n v="0"/>
    <n v="0"/>
    <n v="78209"/>
    <n v="82248"/>
    <n v="0"/>
    <n v="0"/>
    <n v="16817.759999999998"/>
    <n v="0.16020000000000001"/>
    <n v="0.15390000000000001"/>
    <n v="0"/>
    <n v="0"/>
    <n v="0"/>
    <n v="0"/>
    <n v="0"/>
  </r>
  <r>
    <x v="209"/>
    <s v="Pullman"/>
    <n v="3614"/>
    <s v="Sunnyside Elementary"/>
    <s v="Yes"/>
    <n v="155.05999999999997"/>
    <n v="0"/>
    <n v="155.05999999999997"/>
    <n v="1.1200000000000001"/>
    <n v="1.1200000000000001"/>
    <n v="155.05999999999997"/>
    <n v="0.45500000000000002"/>
    <n v="78209"/>
    <n v="82248"/>
    <n v="39855.31"/>
    <n v="2058.2700000000041"/>
    <n v="16817.759999999998"/>
    <n v="0.16020000000000001"/>
    <n v="0.15390000000000001"/>
    <n v="14353.67"/>
    <n v="698.56"/>
    <n v="107.51"/>
    <n v="806.06999999999994"/>
    <n v="57073.32"/>
  </r>
  <r>
    <x v="210"/>
    <s v="Puyallup"/>
    <n v="3447"/>
    <s v="Aylen Jr High"/>
    <s v="No"/>
    <n v="338.97999999999996"/>
    <n v="0"/>
    <n v="0"/>
    <n v="1.1200000000000001"/>
    <n v="1.1200000000000001"/>
    <n v="0"/>
    <n v="0"/>
    <n v="78209"/>
    <n v="82248"/>
    <n v="0"/>
    <n v="0"/>
    <n v="16817.759999999998"/>
    <n v="0.16020000000000001"/>
    <n v="0.15390000000000001"/>
    <n v="0"/>
    <n v="0"/>
    <n v="0"/>
    <n v="0"/>
    <n v="0"/>
  </r>
  <r>
    <x v="210"/>
    <s v="Puyallup"/>
    <n v="3750"/>
    <s v="Ballou Jr High"/>
    <s v="No"/>
    <n v="507.01000000000005"/>
    <n v="0"/>
    <n v="0"/>
    <n v="1.1200000000000001"/>
    <n v="1.1200000000000001"/>
    <n v="0"/>
    <n v="0"/>
    <n v="78209"/>
    <n v="82248"/>
    <n v="0"/>
    <n v="0"/>
    <n v="16817.759999999998"/>
    <n v="0.16020000000000001"/>
    <n v="0.15390000000000001"/>
    <n v="0"/>
    <n v="0"/>
    <n v="0"/>
    <n v="0"/>
    <n v="0"/>
  </r>
  <r>
    <x v="210"/>
    <s v="Puyallup"/>
    <n v="4361"/>
    <s v="Brouillet Elementary"/>
    <s v="Yes"/>
    <n v="120.1"/>
    <n v="0"/>
    <n v="120.1"/>
    <n v="1"/>
    <n v="1"/>
    <n v="120.1"/>
    <n v="0.35199999999999998"/>
    <n v="78209"/>
    <n v="82248"/>
    <n v="27529.57"/>
    <n v="1421.7299999999996"/>
    <n v="16817.759999999998"/>
    <n v="0.16020000000000001"/>
    <n v="0.15390000000000001"/>
    <n v="10548.89"/>
    <n v="482.52"/>
    <n v="74.260000000000005"/>
    <n v="556.78"/>
    <n v="40056.97"/>
  </r>
  <r>
    <x v="210"/>
    <s v="Puyallup"/>
    <n v="5088"/>
    <s v="Carson Elementary"/>
    <s v="Yes"/>
    <n v="70.03"/>
    <n v="0"/>
    <n v="70.03"/>
    <n v="1"/>
    <n v="1"/>
    <n v="70.03"/>
    <n v="0.20499999999999999"/>
    <n v="78209"/>
    <n v="82248"/>
    <n v="16032.85"/>
    <n v="827.98999999999978"/>
    <n v="16817.759999999998"/>
    <n v="0.16020000000000001"/>
    <n v="0.15390000000000001"/>
    <n v="6143.53"/>
    <n v="281.01"/>
    <n v="43.25"/>
    <n v="324.26"/>
    <n v="23328.63"/>
  </r>
  <r>
    <x v="210"/>
    <s v="Puyallup"/>
    <n v="5557"/>
    <s v="Dessie F Evans Elementary "/>
    <s v="Yes"/>
    <n v="52.1"/>
    <n v="0"/>
    <n v="52.1"/>
    <n v="1"/>
    <n v="1"/>
    <n v="52.1"/>
    <n v="0.153"/>
    <n v="78209"/>
    <n v="82248"/>
    <n v="11965.98"/>
    <n v="617.96000000000095"/>
    <n v="16817.759999999998"/>
    <n v="0.16020000000000001"/>
    <n v="0.15390000000000001"/>
    <n v="4585.17"/>
    <n v="209.73"/>
    <n v="32.28"/>
    <n v="242.01"/>
    <n v="17411.12"/>
  </r>
  <r>
    <x v="210"/>
    <s v="Puyallup"/>
    <n v="2575"/>
    <s v="Edgemont Jr High"/>
    <s v="Yes"/>
    <n v="506.31"/>
    <n v="0"/>
    <n v="506.31"/>
    <n v="1"/>
    <n v="1"/>
    <n v="506.31"/>
    <n v="1.4850000000000001"/>
    <n v="78209"/>
    <n v="82248"/>
    <n v="116140.37"/>
    <n v="5997.9100000000035"/>
    <n v="16817.759999999998"/>
    <n v="0.16020000000000001"/>
    <n v="0.15390000000000001"/>
    <n v="44503.14"/>
    <n v="2035.64"/>
    <n v="313.27999999999997"/>
    <n v="2348.92"/>
    <n v="168990.34000000003"/>
  </r>
  <r>
    <x v="210"/>
    <s v="Puyallup"/>
    <n v="5093"/>
    <s v="Edgerton Elementary"/>
    <s v="Yes"/>
    <n v="401.45"/>
    <n v="0"/>
    <n v="401.45"/>
    <n v="1"/>
    <n v="1"/>
    <n v="401.45"/>
    <n v="1.1779999999999999"/>
    <n v="78209"/>
    <n v="82248"/>
    <n v="92130.2"/>
    <n v="4757.9400000000023"/>
    <n v="16817.759999999998"/>
    <n v="0.16020000000000001"/>
    <n v="0.15390000000000001"/>
    <n v="35302.83"/>
    <n v="1614.8"/>
    <n v="248.52"/>
    <n v="1863.32"/>
    <n v="134054.29"/>
  </r>
  <r>
    <x v="210"/>
    <s v="Puyallup"/>
    <n v="4540"/>
    <s v="Emerald Ridge High School"/>
    <s v="Yes"/>
    <n v="406.77"/>
    <n v="0"/>
    <n v="406.77"/>
    <n v="1"/>
    <n v="1"/>
    <n v="406.77"/>
    <n v="1.1930000000000001"/>
    <n v="78209"/>
    <n v="82248"/>
    <n v="93303.34"/>
    <n v="4818.5200000000041"/>
    <n v="16817.759999999998"/>
    <n v="0.16020000000000001"/>
    <n v="0.15390000000000001"/>
    <n v="35752.35"/>
    <n v="1635.36"/>
    <n v="251.68"/>
    <n v="1887.04"/>
    <n v="135761.25000000003"/>
  </r>
  <r>
    <x v="210"/>
    <s v="Puyallup"/>
    <n v="4183"/>
    <s v="Ferrucci Jr High"/>
    <s v="Yes"/>
    <n v="810.20999999999992"/>
    <n v="0"/>
    <n v="810.20999999999992"/>
    <n v="1"/>
    <n v="1"/>
    <n v="810.20999999999992"/>
    <n v="2.3769999999999998"/>
    <n v="78209"/>
    <n v="82248"/>
    <n v="185902.79"/>
    <n v="9600.7099999999919"/>
    <n v="16817.759999999998"/>
    <n v="0.16020000000000001"/>
    <n v="0.15390000000000001"/>
    <n v="71234.990000000005"/>
    <n v="3258.39"/>
    <n v="501.47"/>
    <n v="3759.8599999999997"/>
    <n v="270498.34999999998"/>
  </r>
  <r>
    <x v="210"/>
    <s v="Puyallup"/>
    <n v="2496"/>
    <s v="Firgrove Elementary"/>
    <s v="Yes"/>
    <n v="57.1"/>
    <n v="0"/>
    <n v="57.1"/>
    <n v="1"/>
    <n v="1"/>
    <n v="57.1"/>
    <n v="0.16700000000000001"/>
    <n v="78209"/>
    <n v="82248"/>
    <n v="13060.9"/>
    <n v="674.52000000000044"/>
    <n v="16817.759999999998"/>
    <n v="0.16020000000000001"/>
    <n v="0.15390000000000001"/>
    <n v="5004.7299999999996"/>
    <n v="228.92"/>
    <n v="35.229999999999997"/>
    <n v="264.14999999999998"/>
    <n v="19004.3"/>
  </r>
  <r>
    <x v="210"/>
    <s v="Puyallup"/>
    <n v="3557"/>
    <s v="Fruitland Elementary"/>
    <s v="Yes"/>
    <n v="248.12"/>
    <n v="0"/>
    <n v="248.12"/>
    <n v="1"/>
    <n v="1"/>
    <n v="248.12"/>
    <n v="0.72799999999999998"/>
    <n v="78209"/>
    <n v="82248"/>
    <n v="56936.15"/>
    <n v="2940.3899999999994"/>
    <n v="16817.759999999998"/>
    <n v="0.16020000000000001"/>
    <n v="0.15390000000000001"/>
    <n v="21817.03"/>
    <n v="997.94"/>
    <n v="153.58000000000001"/>
    <n v="1151.52"/>
    <n v="82845.09"/>
  </r>
  <r>
    <x v="210"/>
    <s v="Puyallup"/>
    <n v="5142"/>
    <s v="Glacier View Junior High"/>
    <s v="No"/>
    <n v="273.3"/>
    <n v="0"/>
    <n v="0"/>
    <n v="1"/>
    <n v="1"/>
    <n v="0"/>
    <n v="0"/>
    <n v="78209"/>
    <n v="82248"/>
    <n v="0"/>
    <n v="0"/>
    <n v="16817.759999999998"/>
    <n v="0.16020000000000001"/>
    <n v="0.15390000000000001"/>
    <n v="0"/>
    <n v="0"/>
    <n v="0"/>
    <n v="0"/>
    <n v="0"/>
  </r>
  <r>
    <x v="210"/>
    <s v="Puyallup"/>
    <n v="4360"/>
    <s v="Hunt Elementary"/>
    <s v="Yes"/>
    <n v="365.97"/>
    <n v="0"/>
    <n v="365.97"/>
    <n v="1"/>
    <n v="1"/>
    <n v="365.97"/>
    <n v="1.0740000000000001"/>
    <n v="78209"/>
    <n v="82248"/>
    <n v="83996.47"/>
    <n v="4337.8800000000047"/>
    <n v="16817.759999999998"/>
    <n v="0.16020000000000001"/>
    <n v="0.15390000000000001"/>
    <n v="32186.11"/>
    <n v="1472.24"/>
    <n v="226.58"/>
    <n v="1698.82"/>
    <n v="122219.28000000001"/>
  </r>
  <r>
    <x v="210"/>
    <s v="Puyallup"/>
    <n v="3052"/>
    <s v="Kalles Junior High"/>
    <s v="Yes"/>
    <n v="328.13"/>
    <n v="0"/>
    <n v="328.13"/>
    <n v="1"/>
    <n v="1"/>
    <n v="328.13"/>
    <n v="0.96299999999999997"/>
    <n v="78209"/>
    <n v="82248"/>
    <n v="75315.27"/>
    <n v="3889.5500000000029"/>
    <n v="16817.759999999998"/>
    <n v="0.16020000000000001"/>
    <n v="0.15390000000000001"/>
    <n v="28859.61"/>
    <n v="1320.08"/>
    <n v="203.16"/>
    <n v="1523.24"/>
    <n v="109587.67000000001"/>
  </r>
  <r>
    <x v="210"/>
    <s v="Puyallup"/>
    <n v="2870"/>
    <s v="Karshner Elementary"/>
    <s v="No"/>
    <n v="618.04"/>
    <n v="0"/>
    <n v="0"/>
    <n v="1"/>
    <n v="1"/>
    <n v="0"/>
    <n v="0"/>
    <n v="78209"/>
    <n v="82248"/>
    <n v="0"/>
    <n v="0"/>
    <n v="16817.759999999998"/>
    <n v="0.16020000000000001"/>
    <n v="0.15390000000000001"/>
    <n v="0"/>
    <n v="0"/>
    <n v="0"/>
    <n v="0"/>
    <n v="0"/>
  </r>
  <r>
    <x v="210"/>
    <s v="Puyallup"/>
    <n v="2498"/>
    <s v="Maplewood Elementary"/>
    <s v="No"/>
    <n v="822.41"/>
    <n v="0"/>
    <n v="0"/>
    <n v="1"/>
    <n v="1"/>
    <n v="0"/>
    <n v="0"/>
    <n v="78209"/>
    <n v="82248"/>
    <n v="0"/>
    <n v="0"/>
    <n v="16817.759999999998"/>
    <n v="0.16020000000000001"/>
    <n v="0.15390000000000001"/>
    <n v="0"/>
    <n v="0"/>
    <n v="0"/>
    <n v="0"/>
    <n v="0"/>
  </r>
  <r>
    <x v="210"/>
    <s v="Puyallup"/>
    <n v="2334"/>
    <s v="Meeker Elementary"/>
    <s v="No"/>
    <n v="275.89999999999998"/>
    <n v="0"/>
    <n v="0"/>
    <n v="1"/>
    <n v="1"/>
    <n v="0"/>
    <n v="0"/>
    <n v="78209"/>
    <n v="82248"/>
    <n v="0"/>
    <n v="0"/>
    <n v="16817.759999999998"/>
    <n v="0.16020000000000001"/>
    <n v="0.15390000000000001"/>
    <n v="0"/>
    <n v="0"/>
    <n v="0"/>
    <n v="0"/>
    <n v="0"/>
  </r>
  <r>
    <x v="210"/>
    <s v="Puyallup"/>
    <n v="3572"/>
    <s v="Mt View Elementary"/>
    <s v="No"/>
    <n v="713.23"/>
    <n v="0"/>
    <n v="0"/>
    <n v="1.1200000000000001"/>
    <n v="1.1200000000000001"/>
    <n v="0"/>
    <n v="0"/>
    <n v="78209"/>
    <n v="82248"/>
    <n v="0"/>
    <n v="0"/>
    <n v="16817.759999999998"/>
    <n v="0.16020000000000001"/>
    <n v="0.15390000000000001"/>
    <n v="0"/>
    <n v="0"/>
    <n v="0"/>
    <n v="0"/>
    <n v="0"/>
  </r>
  <r>
    <x v="210"/>
    <s v="Puyallup"/>
    <n v="3927"/>
    <s v="Northwood Elementary"/>
    <s v="No"/>
    <n v="812.66"/>
    <n v="0"/>
    <n v="0"/>
    <n v="1.1200000000000001"/>
    <n v="1.1200000000000001"/>
    <n v="0"/>
    <n v="0"/>
    <n v="78209"/>
    <n v="82248"/>
    <n v="0"/>
    <n v="0"/>
    <n v="16817.759999999998"/>
    <n v="0.16020000000000001"/>
    <n v="0.15390000000000001"/>
    <n v="0"/>
    <n v="0"/>
    <n v="0"/>
    <n v="0"/>
    <n v="0"/>
  </r>
  <r>
    <x v="210"/>
    <s v="Puyallup"/>
    <n v="4146"/>
    <s v="Pope Elementary"/>
    <s v="No"/>
    <n v="554.87"/>
    <n v="0"/>
    <n v="0"/>
    <n v="1.1200000000000001"/>
    <n v="1.1200000000000001"/>
    <n v="0"/>
    <n v="0"/>
    <n v="78209"/>
    <n v="82248"/>
    <n v="0"/>
    <n v="0"/>
    <n v="16817.759999999998"/>
    <n v="0.16020000000000001"/>
    <n v="0.15390000000000001"/>
    <n v="0"/>
    <n v="0"/>
    <n v="0"/>
    <n v="0"/>
    <n v="0"/>
  </r>
  <r>
    <x v="210"/>
    <s v="Puyallup"/>
    <n v="2125"/>
    <s v="Puyallup High School"/>
    <s v="No"/>
    <n v="704.33999999999992"/>
    <n v="0"/>
    <n v="0"/>
    <n v="1.1200000000000001"/>
    <n v="1.1200000000000001"/>
    <n v="0"/>
    <n v="0"/>
    <n v="78209"/>
    <n v="82248"/>
    <n v="0"/>
    <n v="0"/>
    <n v="16817.759999999998"/>
    <n v="0.16020000000000001"/>
    <n v="0.15390000000000001"/>
    <n v="0"/>
    <n v="0"/>
    <n v="0"/>
    <n v="0"/>
    <n v="0"/>
  </r>
  <r>
    <x v="210"/>
    <s v="Puyallup"/>
    <n v="1640"/>
    <s v="Puyallup Online Academy/POA"/>
    <s v="No"/>
    <n v="971.42"/>
    <n v="0"/>
    <n v="0"/>
    <n v="1.1200000000000001"/>
    <n v="1.1200000000000001"/>
    <n v="0"/>
    <n v="0"/>
    <n v="78209"/>
    <n v="82248"/>
    <n v="0"/>
    <n v="0"/>
    <n v="16817.759999999998"/>
    <n v="0.16020000000000001"/>
    <n v="0.15390000000000001"/>
    <n v="0"/>
    <n v="0"/>
    <n v="0"/>
    <n v="0"/>
    <n v="0"/>
  </r>
  <r>
    <x v="210"/>
    <s v="Puyallup"/>
    <n v="5321"/>
    <s v="Puyallup Open Doors/POD"/>
    <s v="No"/>
    <n v="602.59"/>
    <n v="0"/>
    <n v="0"/>
    <n v="1.1200000000000001"/>
    <n v="1.1200000000000001"/>
    <n v="0"/>
    <n v="0"/>
    <n v="78209"/>
    <n v="82248"/>
    <n v="0"/>
    <n v="0"/>
    <n v="16817.759999999998"/>
    <n v="0.16020000000000001"/>
    <n v="0.15390000000000001"/>
    <n v="0"/>
    <n v="0"/>
    <n v="0"/>
    <n v="0"/>
    <n v="0"/>
  </r>
  <r>
    <x v="210"/>
    <s v="Puyallup"/>
    <n v="5322"/>
    <s v="Puyallup Parent Partnership Program"/>
    <s v="No"/>
    <n v="788.55"/>
    <n v="0"/>
    <n v="0"/>
    <n v="1.1200000000000001"/>
    <n v="1.1200000000000001"/>
    <n v="0"/>
    <n v="0"/>
    <n v="78209"/>
    <n v="82248"/>
    <n v="0"/>
    <n v="0"/>
    <n v="16817.759999999998"/>
    <n v="0.16020000000000001"/>
    <n v="0.15390000000000001"/>
    <n v="0"/>
    <n v="0"/>
    <n v="0"/>
    <n v="0"/>
    <n v="0"/>
  </r>
  <r>
    <x v="210"/>
    <s v="Puyallup"/>
    <n v="4121"/>
    <s v="Ridgecrest Elementary"/>
    <s v="No"/>
    <n v="1695.55"/>
    <n v="0"/>
    <n v="0"/>
    <n v="1.1200000000000001"/>
    <n v="1.1200000000000001"/>
    <n v="0"/>
    <n v="0"/>
    <n v="78209"/>
    <n v="82248"/>
    <n v="0"/>
    <n v="0"/>
    <n v="16817.759999999998"/>
    <n v="0.16020000000000001"/>
    <n v="0.15390000000000001"/>
    <n v="0"/>
    <n v="0"/>
    <n v="0"/>
    <n v="0"/>
    <n v="0"/>
  </r>
  <r>
    <x v="210"/>
    <s v="Puyallup"/>
    <n v="3645"/>
    <s v="Rogers High School"/>
    <s v="No"/>
    <n v="729.48"/>
    <n v="0"/>
    <n v="0"/>
    <n v="1.1200000000000001"/>
    <n v="1.1200000000000001"/>
    <n v="0"/>
    <n v="0"/>
    <n v="78209"/>
    <n v="82248"/>
    <n v="0"/>
    <n v="0"/>
    <n v="16817.759999999998"/>
    <n v="0.16020000000000001"/>
    <n v="0.15390000000000001"/>
    <n v="0"/>
    <n v="0"/>
    <n v="0"/>
    <n v="0"/>
    <n v="0"/>
  </r>
  <r>
    <x v="210"/>
    <s v="Puyallup"/>
    <n v="4414"/>
    <s v="Shaw Road Elementary"/>
    <s v="Yes"/>
    <n v="616.4799999999999"/>
    <n v="0"/>
    <n v="616.4799999999999"/>
    <n v="1.1200000000000001"/>
    <n v="1.1200000000000001"/>
    <n v="616.4799999999999"/>
    <n v="1.8080000000000001"/>
    <n v="78209"/>
    <n v="82248"/>
    <n v="158370.1"/>
    <n v="8178.8099999999977"/>
    <n v="16817.759999999998"/>
    <n v="0.16020000000000001"/>
    <n v="0.15390000000000001"/>
    <n v="57036.12"/>
    <n v="2775.82"/>
    <n v="427.2"/>
    <n v="3203.02"/>
    <n v="226788.05"/>
  </r>
  <r>
    <x v="210"/>
    <s v="Puyallup"/>
    <n v="2497"/>
    <s v="Spinning Elementary"/>
    <s v="No"/>
    <n v="574.34"/>
    <n v="0"/>
    <n v="0"/>
    <n v="1.1200000000000001"/>
    <n v="1.1200000000000001"/>
    <n v="0"/>
    <n v="0"/>
    <n v="78209"/>
    <n v="82248"/>
    <n v="0"/>
    <n v="0"/>
    <n v="16817.759999999998"/>
    <n v="0.16020000000000001"/>
    <n v="0.15390000000000001"/>
    <n v="0"/>
    <n v="0"/>
    <n v="0"/>
    <n v="0"/>
    <n v="0"/>
  </r>
  <r>
    <x v="210"/>
    <s v="Puyallup"/>
    <n v="4443"/>
    <s v="Stahl Junior High"/>
    <s v="No"/>
    <n v="863.4"/>
    <n v="0"/>
    <n v="0"/>
    <n v="1.1200000000000001"/>
    <n v="1.1200000000000001"/>
    <n v="0"/>
    <n v="0"/>
    <n v="78209"/>
    <n v="82248"/>
    <n v="0"/>
    <n v="0"/>
    <n v="16817.759999999998"/>
    <n v="0.16020000000000001"/>
    <n v="0.15390000000000001"/>
    <n v="0"/>
    <n v="0"/>
    <n v="0"/>
    <n v="0"/>
    <n v="0"/>
  </r>
  <r>
    <x v="210"/>
    <s v="Puyallup"/>
    <n v="2311"/>
    <s v="Stewart Elementary"/>
    <s v="No"/>
    <n v="707.01"/>
    <n v="0"/>
    <n v="0"/>
    <n v="1.1200000000000001"/>
    <n v="1.1200000000000001"/>
    <n v="0"/>
    <n v="0"/>
    <n v="78209"/>
    <n v="82248"/>
    <n v="0"/>
    <n v="0"/>
    <n v="16817.759999999998"/>
    <n v="0.16020000000000001"/>
    <n v="0.15390000000000001"/>
    <n v="0"/>
    <n v="0"/>
    <n v="0"/>
    <n v="0"/>
    <n v="0"/>
  </r>
  <r>
    <x v="210"/>
    <s v="Puyallup"/>
    <n v="3896"/>
    <s v="Sunrise Elementary"/>
    <s v="No"/>
    <n v="770.22"/>
    <n v="0"/>
    <n v="0"/>
    <n v="1.1200000000000001"/>
    <n v="1.1200000000000001"/>
    <n v="0"/>
    <n v="0"/>
    <n v="78209"/>
    <n v="82248"/>
    <n v="0"/>
    <n v="0"/>
    <n v="16817.759999999998"/>
    <n v="0.16020000000000001"/>
    <n v="0.15390000000000001"/>
    <n v="0"/>
    <n v="0"/>
    <n v="0"/>
    <n v="0"/>
    <n v="0"/>
  </r>
  <r>
    <x v="210"/>
    <s v="Puyallup"/>
    <n v="3972"/>
    <s v="Walker High School"/>
    <s v="No"/>
    <n v="409.08"/>
    <n v="0"/>
    <n v="0"/>
    <n v="1.1200000000000001"/>
    <n v="1.1200000000000001"/>
    <n v="0"/>
    <n v="0"/>
    <n v="78209"/>
    <n v="82248"/>
    <n v="0"/>
    <n v="0"/>
    <n v="16817.759999999998"/>
    <n v="0.16020000000000001"/>
    <n v="0.15390000000000001"/>
    <n v="0"/>
    <n v="0"/>
    <n v="0"/>
    <n v="0"/>
    <n v="0"/>
  </r>
  <r>
    <x v="210"/>
    <s v="Puyallup"/>
    <n v="2495"/>
    <s v="Waller Road Elementary"/>
    <s v="No"/>
    <n v="341.71"/>
    <n v="0"/>
    <n v="0"/>
    <n v="1.1200000000000001"/>
    <n v="1.1200000000000001"/>
    <n v="0"/>
    <n v="0"/>
    <n v="78209"/>
    <n v="82248"/>
    <n v="0"/>
    <n v="0"/>
    <n v="16817.759999999998"/>
    <n v="0.16020000000000001"/>
    <n v="0.15390000000000001"/>
    <n v="0"/>
    <n v="0"/>
    <n v="0"/>
    <n v="0"/>
    <n v="0"/>
  </r>
  <r>
    <x v="210"/>
    <s v="Puyallup"/>
    <n v="3558"/>
    <s v="Wildwood Elementary"/>
    <s v="No"/>
    <n v="352.13"/>
    <n v="0"/>
    <n v="0"/>
    <n v="1.1200000000000001"/>
    <n v="1.1200000000000001"/>
    <n v="0"/>
    <n v="0"/>
    <n v="78209"/>
    <n v="82248"/>
    <n v="0"/>
    <n v="0"/>
    <n v="16817.759999999998"/>
    <n v="0.16020000000000001"/>
    <n v="0.15390000000000001"/>
    <n v="0"/>
    <n v="0"/>
    <n v="0"/>
    <n v="0"/>
    <n v="0"/>
  </r>
  <r>
    <x v="210"/>
    <s v="Puyallup"/>
    <n v="2519"/>
    <s v="Woodland Elementary"/>
    <s v="No"/>
    <n v="316.77000000000004"/>
    <n v="0"/>
    <n v="0"/>
    <n v="1.1200000000000001"/>
    <n v="1.1200000000000001"/>
    <n v="0"/>
    <n v="0"/>
    <n v="78209"/>
    <n v="82248"/>
    <n v="0"/>
    <n v="0"/>
    <n v="16817.759999999998"/>
    <n v="0.16020000000000001"/>
    <n v="0.15390000000000001"/>
    <n v="0"/>
    <n v="0"/>
    <n v="0"/>
    <n v="0"/>
    <n v="0"/>
  </r>
  <r>
    <x v="210"/>
    <s v="Puyallup"/>
    <n v="4496"/>
    <s v="Zeiger Elementary"/>
    <s v="No"/>
    <n v="707.99"/>
    <n v="0"/>
    <n v="0"/>
    <n v="1.1200000000000001"/>
    <n v="1.1200000000000001"/>
    <n v="0"/>
    <n v="0"/>
    <n v="78209"/>
    <n v="82248"/>
    <n v="0"/>
    <n v="0"/>
    <n v="16817.759999999998"/>
    <n v="0.16020000000000001"/>
    <n v="0.15390000000000001"/>
    <n v="0"/>
    <n v="0"/>
    <n v="0"/>
    <n v="0"/>
    <n v="0"/>
  </r>
  <r>
    <x v="211"/>
    <s v="Queets-Clearwater"/>
    <n v="2491"/>
    <s v="Queets-Clearwater Elementary"/>
    <s v="No"/>
    <n v="715.11"/>
    <n v="0"/>
    <n v="0"/>
    <n v="1.1200000000000001"/>
    <n v="1.1200000000000001"/>
    <n v="0"/>
    <n v="0"/>
    <n v="78209"/>
    <n v="82248"/>
    <n v="0"/>
    <n v="0"/>
    <n v="16817.759999999998"/>
    <n v="0.16020000000000001"/>
    <n v="0.15390000000000001"/>
    <n v="0"/>
    <n v="0"/>
    <n v="0"/>
    <n v="0"/>
    <n v="0"/>
  </r>
  <r>
    <x v="212"/>
    <s v="Quilcene"/>
    <n v="5236"/>
    <s v="PEARL"/>
    <s v="No"/>
    <n v="1902.2"/>
    <n v="0"/>
    <n v="0"/>
    <n v="1.1200000000000001"/>
    <n v="1.1200000000000001"/>
    <n v="0"/>
    <n v="0"/>
    <n v="78209"/>
    <n v="82248"/>
    <n v="0"/>
    <n v="0"/>
    <n v="16817.759999999998"/>
    <n v="0.16020000000000001"/>
    <n v="0.15390000000000001"/>
    <n v="0"/>
    <n v="0"/>
    <n v="0"/>
    <n v="0"/>
    <n v="0"/>
  </r>
  <r>
    <x v="212"/>
    <s v="Quilcene"/>
    <n v="2474"/>
    <s v="Quilcene High And Elementary"/>
    <s v="Yes"/>
    <n v="288.19"/>
    <n v="0"/>
    <n v="288.19"/>
    <n v="1.1200000000000001"/>
    <n v="1.1200000000000001"/>
    <n v="288.19"/>
    <n v="0.84499999999999997"/>
    <n v="78209"/>
    <n v="82248"/>
    <n v="74017"/>
    <n v="3822.5099999999948"/>
    <n v="16817.759999999998"/>
    <n v="0.16020000000000001"/>
    <n v="0.15390000000000001"/>
    <n v="26656.81"/>
    <n v="1297.33"/>
    <n v="199.66"/>
    <n v="1496.99"/>
    <n v="105993.31"/>
  </r>
  <r>
    <x v="213"/>
    <s v="Quileute Tribal"/>
    <n v="5430"/>
    <s v="Quileute Tribal School"/>
    <s v="Yes"/>
    <n v="146.43"/>
    <n v="0"/>
    <n v="146.43"/>
    <n v="1.1200000000000001"/>
    <n v="1.1200000000000001"/>
    <n v="146.43"/>
    <n v="0.43"/>
    <n v="78209"/>
    <n v="82248"/>
    <n v="37665.449999999997"/>
    <n v="1945.1900000000023"/>
    <n v="16817.759999999998"/>
    <n v="0.16020000000000001"/>
    <n v="0.15390000000000001"/>
    <n v="13565.01"/>
    <n v="660.18"/>
    <n v="101.6"/>
    <n v="761.78"/>
    <n v="53937.43"/>
  </r>
  <r>
    <x v="214"/>
    <s v="Quillayute Valley"/>
    <n v="1671"/>
    <s v="District Run Home School"/>
    <s v="No"/>
    <n v="73.63"/>
    <n v="0"/>
    <n v="0"/>
    <n v="1.1200000000000001"/>
    <n v="1.1200000000000001"/>
    <n v="0"/>
    <n v="0"/>
    <n v="78209"/>
    <n v="82248"/>
    <n v="0"/>
    <n v="0"/>
    <n v="16817.759999999998"/>
    <n v="0.16020000000000001"/>
    <n v="0.15390000000000001"/>
    <n v="0"/>
    <n v="0"/>
    <n v="0"/>
    <n v="0"/>
    <n v="0"/>
  </r>
  <r>
    <x v="214"/>
    <s v="Quillayute Valley"/>
    <n v="3737"/>
    <s v="Forks Elementary School"/>
    <s v="No"/>
    <n v="460.01"/>
    <n v="0"/>
    <n v="0"/>
    <n v="1.1200000000000001"/>
    <n v="1.1200000000000001"/>
    <n v="0"/>
    <n v="0"/>
    <n v="78209"/>
    <n v="82248"/>
    <n v="0"/>
    <n v="0"/>
    <n v="16817.759999999998"/>
    <n v="0.16020000000000001"/>
    <n v="0.15390000000000001"/>
    <n v="0"/>
    <n v="0"/>
    <n v="0"/>
    <n v="0"/>
    <n v="0"/>
  </r>
  <r>
    <x v="214"/>
    <s v="Quillayute Valley"/>
    <n v="2349"/>
    <s v="Forks High School"/>
    <s v="No"/>
    <n v="1775.5900000000001"/>
    <n v="0"/>
    <n v="0"/>
    <n v="1.1200000000000001"/>
    <n v="1.1200000000000001"/>
    <n v="0"/>
    <n v="0"/>
    <n v="78209"/>
    <n v="82248"/>
    <n v="0"/>
    <n v="0"/>
    <n v="16817.759999999998"/>
    <n v="0.16020000000000001"/>
    <n v="0.15390000000000001"/>
    <n v="0"/>
    <n v="0"/>
    <n v="0"/>
    <n v="0"/>
    <n v="0"/>
  </r>
  <r>
    <x v="214"/>
    <s v="Quillayute Valley"/>
    <n v="2609"/>
    <s v="Forks Middle School"/>
    <s v="No"/>
    <n v="636.49"/>
    <n v="0"/>
    <n v="0"/>
    <n v="1.1200000000000001"/>
    <n v="1.1200000000000001"/>
    <n v="0"/>
    <n v="0"/>
    <n v="78209"/>
    <n v="82248"/>
    <n v="0"/>
    <n v="0"/>
    <n v="16817.759999999998"/>
    <n v="0.16020000000000001"/>
    <n v="0.15390000000000001"/>
    <n v="0"/>
    <n v="0"/>
    <n v="0"/>
    <n v="0"/>
    <n v="0"/>
  </r>
  <r>
    <x v="214"/>
    <s v="Quillayute Valley"/>
    <n v="5071"/>
    <s v="Insight School of Washington"/>
    <s v="No"/>
    <n v="308.46999999999997"/>
    <n v="0"/>
    <n v="0"/>
    <n v="1.1200000000000001"/>
    <n v="1.1200000000000001"/>
    <n v="0"/>
    <n v="0"/>
    <n v="78209"/>
    <n v="82248"/>
    <n v="0"/>
    <n v="0"/>
    <n v="16817.759999999998"/>
    <n v="0.16020000000000001"/>
    <n v="0.15390000000000001"/>
    <n v="0"/>
    <n v="0"/>
    <n v="0"/>
    <n v="0"/>
    <n v="0"/>
  </r>
  <r>
    <x v="214"/>
    <s v="Quillayute Valley"/>
    <n v="5529"/>
    <s v="Insight School of WA Open Doors Program"/>
    <s v="No"/>
    <n v="818.84"/>
    <n v="0"/>
    <n v="0"/>
    <n v="1.1200000000000001"/>
    <n v="1.1200000000000001"/>
    <n v="0"/>
    <n v="0"/>
    <n v="78209"/>
    <n v="82248"/>
    <n v="0"/>
    <n v="0"/>
    <n v="16817.759999999998"/>
    <n v="0.16020000000000001"/>
    <n v="0.15390000000000001"/>
    <n v="0"/>
    <n v="0"/>
    <n v="0"/>
    <n v="0"/>
    <n v="0"/>
  </r>
  <r>
    <x v="215"/>
    <s v="Quincy"/>
    <n v="5585"/>
    <s v="Ancient Lakes Elementary"/>
    <s v="Yes"/>
    <n v="308.7"/>
    <n v="0"/>
    <n v="308.7"/>
    <n v="1.1200000000000001"/>
    <n v="1.1200000000000001"/>
    <n v="308.7"/>
    <n v="0.90600000000000003"/>
    <n v="78209"/>
    <n v="82248"/>
    <n v="79360.240000000005"/>
    <n v="4098.4499999999971"/>
    <n v="16817.759999999998"/>
    <n v="0.16020000000000001"/>
    <n v="0.15390000000000001"/>
    <n v="28581.15"/>
    <n v="1390.98"/>
    <n v="214.07"/>
    <n v="1605.05"/>
    <n v="113644.89000000001"/>
  </r>
  <r>
    <x v="215"/>
    <s v="Quincy"/>
    <n v="3426"/>
    <s v="George Elementary"/>
    <s v="No"/>
    <n v="681.42"/>
    <n v="0"/>
    <n v="0"/>
    <n v="1.1200000000000001"/>
    <n v="1.1200000000000001"/>
    <n v="0"/>
    <n v="0"/>
    <n v="78209"/>
    <n v="82248"/>
    <n v="0"/>
    <n v="0"/>
    <n v="16817.759999999998"/>
    <n v="0.16020000000000001"/>
    <n v="0.15390000000000001"/>
    <n v="0"/>
    <n v="0"/>
    <n v="0"/>
    <n v="0"/>
    <n v="0"/>
  </r>
  <r>
    <x v="215"/>
    <s v="Quincy"/>
    <n v="4536"/>
    <s v="Monument Elementary"/>
    <s v="Yes"/>
    <n v="150.74"/>
    <n v="0"/>
    <n v="150.74"/>
    <n v="1.1200000000000001"/>
    <n v="1.1200000000000001"/>
    <n v="150.74"/>
    <n v="0.442"/>
    <n v="78209"/>
    <n v="82248"/>
    <n v="38716.58"/>
    <n v="1999.4700000000012"/>
    <n v="16817.759999999998"/>
    <n v="0.16020000000000001"/>
    <n v="0.15390000000000001"/>
    <n v="13943.56"/>
    <n v="678.6"/>
    <n v="104.44"/>
    <n v="783.04"/>
    <n v="55442.65"/>
  </r>
  <r>
    <x v="215"/>
    <s v="Quincy"/>
    <n v="3020"/>
    <s v="Mountain View Elementary"/>
    <s v="Yes"/>
    <n v="303.49"/>
    <n v="0"/>
    <n v="303.49"/>
    <n v="1.1200000000000001"/>
    <n v="1.1200000000000001"/>
    <n v="303.49"/>
    <n v="0.89"/>
    <n v="78209"/>
    <n v="82248"/>
    <n v="77958.73"/>
    <n v="4026.0800000000017"/>
    <n v="16817.759999999998"/>
    <n v="0.16020000000000001"/>
    <n v="0.15390000000000001"/>
    <n v="28076.41"/>
    <n v="1366.41"/>
    <n v="210.29"/>
    <n v="1576.7"/>
    <n v="111637.92"/>
  </r>
  <r>
    <x v="215"/>
    <s v="Quincy"/>
    <n v="2919"/>
    <s v="Pioneer Elementary"/>
    <s v="Yes"/>
    <n v="315.29000000000002"/>
    <n v="0"/>
    <n v="315.29000000000002"/>
    <n v="1.1200000000000001"/>
    <n v="1.1200000000000001"/>
    <n v="315.29000000000002"/>
    <n v="0.92500000000000004"/>
    <n v="78209"/>
    <n v="82248"/>
    <n v="81024.52"/>
    <n v="4184.4099999999889"/>
    <n v="16817.759999999998"/>
    <n v="0.16020000000000001"/>
    <n v="0.15390000000000001"/>
    <n v="29180.54"/>
    <n v="1420.15"/>
    <n v="218.56"/>
    <n v="1638.71"/>
    <n v="116028.18"/>
  </r>
  <r>
    <x v="215"/>
    <s v="Quincy"/>
    <n v="3088"/>
    <s v="Quincy High School"/>
    <s v="No"/>
    <n v="577.32000000000005"/>
    <n v="0"/>
    <n v="0"/>
    <n v="1.1200000000000001"/>
    <n v="1.1200000000000001"/>
    <n v="0"/>
    <n v="0"/>
    <n v="78209"/>
    <n v="82248"/>
    <n v="0"/>
    <n v="0"/>
    <n v="16817.759999999998"/>
    <n v="0.16020000000000001"/>
    <n v="0.15390000000000001"/>
    <n v="0"/>
    <n v="0"/>
    <n v="0"/>
    <n v="0"/>
    <n v="0"/>
  </r>
  <r>
    <x v="215"/>
    <s v="Quincy"/>
    <n v="5648"/>
    <s v="Quincy Innovation Academy"/>
    <s v="Yes"/>
    <n v="478.3"/>
    <n v="0"/>
    <n v="478.3"/>
    <n v="1.1200000000000001"/>
    <n v="1.1200000000000001"/>
    <n v="478.3"/>
    <n v="1.403"/>
    <n v="78209"/>
    <n v="82248"/>
    <n v="122894.49"/>
    <n v="6346.7299999999959"/>
    <n v="16817.759999999998"/>
    <n v="0.16020000000000001"/>
    <n v="0.15390000000000001"/>
    <n v="44259.78"/>
    <n v="2154.02"/>
    <n v="331.5"/>
    <n v="2485.52"/>
    <n v="175986.52"/>
  </r>
  <r>
    <x v="215"/>
    <s v="Quincy"/>
    <n v="5650"/>
    <s v="Quincy Innovation Academy Big Picture"/>
    <s v="Yes"/>
    <n v="34.5"/>
    <n v="0"/>
    <n v="34.5"/>
    <n v="1"/>
    <n v="1.04"/>
    <n v="34.5"/>
    <n v="0.10100000000000001"/>
    <n v="78209"/>
    <n v="82248"/>
    <n v="7899.11"/>
    <n v="740.22000000000025"/>
    <n v="16817.759999999998"/>
    <n v="0.16020000000000001"/>
    <n v="0.15390000000000001"/>
    <n v="3077.95"/>
    <n v="143.99"/>
    <n v="22.16"/>
    <n v="166.15"/>
    <n v="11883.429999999998"/>
  </r>
  <r>
    <x v="215"/>
    <s v="Quincy"/>
    <n v="2510"/>
    <s v="Quincy Middle School"/>
    <s v="No"/>
    <n v="468.28"/>
    <n v="0"/>
    <n v="0"/>
    <n v="1.06"/>
    <n v="1.06"/>
    <n v="0"/>
    <n v="0"/>
    <n v="78209"/>
    <n v="82248"/>
    <n v="0"/>
    <n v="0"/>
    <n v="16817.759999999998"/>
    <n v="0.16020000000000001"/>
    <n v="0.15390000000000001"/>
    <n v="0"/>
    <n v="0"/>
    <n v="0"/>
    <n v="0"/>
    <n v="0"/>
  </r>
  <r>
    <x v="216"/>
    <s v="Rainier"/>
    <n v="4486"/>
    <s v="Rainier Elementary School"/>
    <s v="Yes"/>
    <n v="187.6"/>
    <n v="0"/>
    <n v="187.6"/>
    <n v="1.06"/>
    <n v="1.06"/>
    <n v="187.6"/>
    <n v="0.55000000000000004"/>
    <n v="78209"/>
    <n v="82248"/>
    <n v="45595.85"/>
    <n v="2354.7300000000032"/>
    <n v="16817.759999999998"/>
    <n v="0.16020000000000001"/>
    <n v="0.15390000000000001"/>
    <n v="16916.62"/>
    <n v="799.18"/>
    <n v="122.99"/>
    <n v="922.17"/>
    <n v="65789.37000000001"/>
  </r>
  <r>
    <x v="216"/>
    <s v="Rainier"/>
    <n v="2158"/>
    <s v="Rainier Middle School"/>
    <s v="Yes"/>
    <n v="113.15"/>
    <n v="0"/>
    <n v="113.15"/>
    <n v="1"/>
    <n v="1"/>
    <n v="113.15"/>
    <n v="0.33200000000000002"/>
    <n v="78209"/>
    <n v="82248"/>
    <n v="25965.39"/>
    <n v="1340.9500000000007"/>
    <n v="16817.759999999998"/>
    <n v="0.16020000000000001"/>
    <n v="0.15390000000000001"/>
    <n v="9949.52"/>
    <n v="455.11"/>
    <n v="70.040000000000006"/>
    <n v="525.15"/>
    <n v="37781.01"/>
  </r>
  <r>
    <x v="216"/>
    <s v="Rainier"/>
    <n v="2468"/>
    <s v="Rainier Senior High School"/>
    <s v="Yes"/>
    <n v="37.06"/>
    <n v="0"/>
    <n v="37.06"/>
    <n v="1"/>
    <n v="1"/>
    <n v="37.06"/>
    <n v="0.109"/>
    <n v="78209"/>
    <n v="82248"/>
    <n v="8524.7800000000007"/>
    <n v="440.25"/>
    <n v="16817.759999999998"/>
    <n v="0.16020000000000001"/>
    <n v="0.15390000000000001"/>
    <n v="3266.56"/>
    <n v="149.41999999999999"/>
    <n v="23"/>
    <n v="172.42"/>
    <n v="12404.01"/>
  </r>
  <r>
    <x v="217"/>
    <s v="Rainier Prep Charter"/>
    <n v="5380"/>
    <s v="Rainier Prep"/>
    <s v="Yes"/>
    <n v="343.63"/>
    <n v="0"/>
    <n v="343.63"/>
    <n v="1"/>
    <n v="1"/>
    <n v="343.63"/>
    <n v="1.008"/>
    <n v="78209"/>
    <n v="82248"/>
    <n v="78834.67"/>
    <n v="4071.3099999999977"/>
    <n v="16817.759999999998"/>
    <n v="0.16020000000000001"/>
    <n v="0.15390000000000001"/>
    <n v="30208.19"/>
    <n v="1381.77"/>
    <n v="212.65"/>
    <n v="1594.42"/>
    <n v="114708.59"/>
  </r>
  <r>
    <x v="218"/>
    <s v="Rainier Valley Charter"/>
    <n v="5468"/>
    <s v="Rainier Valley Leadership Academy"/>
    <s v="Yes"/>
    <n v="250.46"/>
    <n v="0"/>
    <n v="250.46"/>
    <n v="1"/>
    <n v="1"/>
    <n v="250.46"/>
    <n v="0.73499999999999999"/>
    <n v="78209"/>
    <n v="82248"/>
    <n v="57483.62"/>
    <n v="2968.6599999999962"/>
    <n v="16817.759999999998"/>
    <n v="0.16020000000000001"/>
    <n v="0.15390000000000001"/>
    <n v="22026.81"/>
    <n v="1007.54"/>
    <n v="155.06"/>
    <n v="1162.5999999999999"/>
    <n v="83641.69"/>
  </r>
  <r>
    <x v="219"/>
    <s v="Raymond"/>
    <n v="2803"/>
    <s v="Raymond Elementary School"/>
    <s v="Yes"/>
    <n v="235.67"/>
    <n v="0"/>
    <n v="235.67"/>
    <n v="1"/>
    <n v="1"/>
    <n v="235.67"/>
    <n v="0.69099999999999995"/>
    <n v="78209"/>
    <n v="82248"/>
    <n v="54042.42"/>
    <n v="2790.9500000000044"/>
    <n v="16817.759999999998"/>
    <n v="0.16020000000000001"/>
    <n v="0.15390000000000001"/>
    <n v="20708.2"/>
    <n v="947.22"/>
    <n v="145.78"/>
    <n v="1093"/>
    <n v="78634.570000000007"/>
  </r>
  <r>
    <x v="219"/>
    <s v="Raymond"/>
    <n v="2357"/>
    <s v="Raymond Jr Sr High School"/>
    <s v="Yes"/>
    <n v="1.9"/>
    <n v="0"/>
    <n v="1.9"/>
    <n v="1"/>
    <n v="1"/>
    <n v="1.9"/>
    <n v="6.0000000000000001E-3"/>
    <n v="78209"/>
    <n v="82248"/>
    <n v="469.25"/>
    <n v="24.240000000000009"/>
    <n v="16817.759999999998"/>
    <n v="0.16020000000000001"/>
    <n v="0.15390000000000001"/>
    <n v="179.81"/>
    <n v="8.2200000000000006"/>
    <n v="1.27"/>
    <n v="9.49"/>
    <n v="682.79"/>
  </r>
  <r>
    <x v="220"/>
    <s v="Reardan"/>
    <n v="2864"/>
    <s v="Reardan Elementary School"/>
    <s v="Yes"/>
    <n v="2991.69"/>
    <n v="0"/>
    <n v="2991.69"/>
    <n v="1"/>
    <n v="1"/>
    <n v="2991.69"/>
    <n v="8.7759999999999998"/>
    <n v="78209"/>
    <n v="82248"/>
    <n v="686362.18"/>
    <n v="35446.269999999902"/>
    <n v="16817.759999999998"/>
    <n v="0.16020000000000001"/>
    <n v="0.15390000000000001"/>
    <n v="263003.06"/>
    <n v="12030.14"/>
    <n v="1851.44"/>
    <n v="13881.58"/>
    <n v="998693.08999999985"/>
  </r>
  <r>
    <x v="220"/>
    <s v="Reardan"/>
    <n v="2478"/>
    <s v="Reardan Middle-Senior High School"/>
    <s v="Yes"/>
    <n v="202.62"/>
    <n v="0"/>
    <n v="202.62"/>
    <n v="1"/>
    <n v="1"/>
    <n v="202.62"/>
    <n v="0.59399999999999997"/>
    <n v="78209"/>
    <n v="82248"/>
    <n v="46456.15"/>
    <n v="2399.1599999999962"/>
    <n v="16817.759999999998"/>
    <n v="0.16020000000000001"/>
    <n v="0.15390000000000001"/>
    <n v="17801.259999999998"/>
    <n v="814.26"/>
    <n v="125.31"/>
    <n v="939.56999999999994"/>
    <n v="67596.140000000014"/>
  </r>
  <r>
    <x v="220"/>
    <s v="Reardan"/>
    <n v="5688"/>
    <s v="Reardan Options' Program"/>
    <s v="Yes"/>
    <n v="364.5"/>
    <n v="0"/>
    <n v="364.5"/>
    <n v="1"/>
    <n v="1"/>
    <n v="364.5"/>
    <n v="1.069"/>
    <n v="78209"/>
    <n v="82248"/>
    <n v="83605.42"/>
    <n v="4317.6900000000023"/>
    <n v="16817.759999999998"/>
    <n v="0.16020000000000001"/>
    <n v="0.15390000000000001"/>
    <n v="32036.27"/>
    <n v="1465.39"/>
    <n v="225.52"/>
    <n v="1690.91"/>
    <n v="121650.29000000001"/>
  </r>
  <r>
    <x v="221"/>
    <s v="Renton"/>
    <n v="3587"/>
    <s v="Benson Hill Elementary School"/>
    <s v="Yes"/>
    <n v="162"/>
    <n v="0"/>
    <n v="162"/>
    <n v="1"/>
    <n v="1"/>
    <n v="162"/>
    <n v="0.47499999999999998"/>
    <n v="78209"/>
    <n v="82248"/>
    <n v="37149.279999999999"/>
    <n v="1918.5200000000041"/>
    <n v="16817.759999999998"/>
    <n v="0.16020000000000001"/>
    <n v="0.15390000000000001"/>
    <n v="14235.01"/>
    <n v="651.13"/>
    <n v="100.21"/>
    <n v="751.34"/>
    <n v="54054.15"/>
  </r>
  <r>
    <x v="221"/>
    <s v="Renton"/>
    <n v="2439"/>
    <s v="Bryn Mawr Elementary School"/>
    <s v="Yes"/>
    <n v="291.95999999999998"/>
    <n v="0"/>
    <n v="291.95999999999998"/>
    <n v="1"/>
    <n v="1"/>
    <n v="291.95999999999998"/>
    <n v="0.85599999999999998"/>
    <n v="78209"/>
    <n v="82248"/>
    <n v="66946.899999999994"/>
    <n v="3457.3899999999994"/>
    <n v="16817.759999999998"/>
    <n v="0.16020000000000001"/>
    <n v="0.15390000000000001"/>
    <n v="25652.99"/>
    <n v="1173.4000000000001"/>
    <n v="180.59"/>
    <n v="1353.99"/>
    <n v="97411.27"/>
  </r>
  <r>
    <x v="221"/>
    <s v="Renton"/>
    <n v="3034"/>
    <s v="Campbell Hill Elementary School"/>
    <s v="Yes"/>
    <n v="275.7"/>
    <n v="0"/>
    <n v="275.7"/>
    <n v="1"/>
    <n v="1"/>
    <n v="275.7"/>
    <n v="0.80900000000000005"/>
    <n v="78209"/>
    <n v="82248"/>
    <n v="63271.08"/>
    <n v="3267.5500000000029"/>
    <n v="16817.759999999998"/>
    <n v="0.16020000000000001"/>
    <n v="0.15390000000000001"/>
    <n v="24244.47"/>
    <n v="1108.98"/>
    <n v="170.67"/>
    <n v="1279.6500000000001"/>
    <n v="92062.75"/>
  </r>
  <r>
    <x v="221"/>
    <s v="Renton"/>
    <n v="3337"/>
    <s v="Cascade Elementary School"/>
    <s v="Yes"/>
    <n v="297.79999999999995"/>
    <n v="0"/>
    <n v="297.79999999999995"/>
    <n v="1"/>
    <n v="1"/>
    <n v="297.79999999999995"/>
    <n v="0.874"/>
    <n v="78209"/>
    <n v="82248"/>
    <n v="68354.67"/>
    <n v="3530.0800000000017"/>
    <n v="16817.759999999998"/>
    <n v="0.16020000000000001"/>
    <n v="0.15390000000000001"/>
    <n v="26192.42"/>
    <n v="1198.08"/>
    <n v="184.38"/>
    <n v="1382.46"/>
    <n v="99459.63"/>
  </r>
  <r>
    <x v="221"/>
    <s v="Renton"/>
    <n v="3280"/>
    <s v="Dimmitt Middle School"/>
    <s v="Yes"/>
    <n v="941.37"/>
    <n v="0"/>
    <n v="941.37"/>
    <n v="1"/>
    <n v="1"/>
    <n v="941.37"/>
    <n v="2.7610000000000001"/>
    <n v="78209"/>
    <n v="82248"/>
    <n v="215935.05"/>
    <n v="11151.680000000022"/>
    <n v="16817.759999999998"/>
    <n v="0.16020000000000001"/>
    <n v="0.15390000000000001"/>
    <n v="82742.87"/>
    <n v="3784.78"/>
    <n v="582.48"/>
    <n v="4367.26"/>
    <n v="314196.86"/>
  </r>
  <r>
    <x v="221"/>
    <s v="Renton"/>
    <n v="1784"/>
    <s v="H.O.M.E. Program"/>
    <s v="Yes"/>
    <n v="239.2"/>
    <n v="0"/>
    <n v="239.2"/>
    <n v="1"/>
    <n v="1"/>
    <n v="239.2"/>
    <n v="0.70199999999999996"/>
    <n v="78209"/>
    <n v="82248"/>
    <n v="54902.720000000001"/>
    <n v="2835.3799999999974"/>
    <n v="16817.759999999998"/>
    <n v="0.16020000000000001"/>
    <n v="0.15390000000000001"/>
    <n v="21037.85"/>
    <n v="962.3"/>
    <n v="148.1"/>
    <n v="1110.3999999999999"/>
    <n v="79886.350000000006"/>
  </r>
  <r>
    <x v="221"/>
    <s v="Renton"/>
    <n v="3485"/>
    <s v="Hazelwood Elementary School"/>
    <s v="Yes"/>
    <n v="27.03"/>
    <n v="0"/>
    <n v="27.03"/>
    <n v="1"/>
    <n v="1"/>
    <n v="27.03"/>
    <n v="7.9000000000000001E-2"/>
    <n v="78209"/>
    <n v="82248"/>
    <n v="6178.51"/>
    <n v="319.07999999999993"/>
    <n v="16817.759999999998"/>
    <n v="0.16020000000000001"/>
    <n v="0.15390000000000001"/>
    <n v="2367.5100000000002"/>
    <n v="108.29"/>
    <n v="16.670000000000002"/>
    <n v="124.96000000000001"/>
    <n v="8990.06"/>
  </r>
  <r>
    <x v="221"/>
    <s v="Renton"/>
    <n v="3630"/>
    <s v="Hazen Senior High School"/>
    <s v="Yes"/>
    <n v="657.35"/>
    <n v="0"/>
    <n v="657.35"/>
    <n v="1"/>
    <n v="1"/>
    <n v="657.35"/>
    <n v="1.9279999999999999"/>
    <n v="78209"/>
    <n v="82248"/>
    <n v="150786.95000000001"/>
    <n v="7787.1900000000023"/>
    <n v="16817.759999999998"/>
    <n v="0.16020000000000001"/>
    <n v="0.15390000000000001"/>
    <n v="57779.16"/>
    <n v="2642.9"/>
    <n v="406.74"/>
    <n v="3049.6400000000003"/>
    <n v="219402.94000000003"/>
  </r>
  <r>
    <x v="221"/>
    <s v="Renton"/>
    <n v="2640"/>
    <s v="Highlands Elementary School"/>
    <s v="No"/>
    <n v="443.11"/>
    <n v="0"/>
    <n v="0"/>
    <n v="1"/>
    <n v="1"/>
    <n v="0"/>
    <n v="0"/>
    <n v="78209"/>
    <n v="82248"/>
    <n v="0"/>
    <n v="0"/>
    <n v="16817.759999999998"/>
    <n v="0.16020000000000001"/>
    <n v="0.15390000000000001"/>
    <n v="0"/>
    <n v="0"/>
    <n v="0"/>
    <n v="0"/>
    <n v="0"/>
  </r>
  <r>
    <x v="221"/>
    <s v="Renton"/>
    <n v="5741"/>
    <s v="Hilltop Heritage"/>
    <s v="No"/>
    <n v="229.6"/>
    <n v="0"/>
    <n v="0"/>
    <n v="1"/>
    <n v="1"/>
    <n v="0"/>
    <n v="0"/>
    <n v="78209"/>
    <n v="82248"/>
    <n v="0"/>
    <n v="0"/>
    <n v="16817.759999999998"/>
    <n v="0.16020000000000001"/>
    <n v="0.15390000000000001"/>
    <n v="0"/>
    <n v="0"/>
    <n v="0"/>
    <n v="0"/>
    <n v="0"/>
  </r>
  <r>
    <x v="221"/>
    <s v="Renton"/>
    <n v="5229"/>
    <s v="Honey Dew Elementary"/>
    <s v="No"/>
    <n v="305.73"/>
    <n v="0"/>
    <n v="0"/>
    <n v="1"/>
    <n v="1"/>
    <n v="0"/>
    <n v="0"/>
    <n v="78209"/>
    <n v="82248"/>
    <n v="0"/>
    <n v="0"/>
    <n v="16817.759999999998"/>
    <n v="0.16020000000000001"/>
    <n v="0.15390000000000001"/>
    <n v="0"/>
    <n v="0"/>
    <n v="0"/>
    <n v="0"/>
    <n v="0"/>
  </r>
  <r>
    <x v="221"/>
    <s v="Renton"/>
    <n v="2597"/>
    <s v="Kennydale Elementary School"/>
    <s v="Yes"/>
    <n v="361.2"/>
    <n v="0"/>
    <n v="361.2"/>
    <n v="1.18"/>
    <n v="1.18"/>
    <n v="361.2"/>
    <n v="1.06"/>
    <n v="78209"/>
    <n v="82248"/>
    <n v="97823.82"/>
    <n v="5051.9799999999959"/>
    <n v="16817.759999999998"/>
    <n v="0.16020000000000001"/>
    <n v="0.15390000000000001"/>
    <n v="34275.699999999997"/>
    <n v="1714.6"/>
    <n v="263.88"/>
    <n v="1978.48"/>
    <n v="139129.98000000001"/>
  </r>
  <r>
    <x v="221"/>
    <s v="Renton"/>
    <n v="2929"/>
    <s v="Lakeridge Elementary School"/>
    <s v="Yes"/>
    <n v="114.61999999999999"/>
    <n v="0"/>
    <n v="114.61999999999999"/>
    <n v="1.18"/>
    <n v="1.18"/>
    <n v="114.61999999999999"/>
    <n v="0.33600000000000002"/>
    <n v="78209"/>
    <n v="82248"/>
    <n v="31008.3"/>
    <n v="1601.3899999999994"/>
    <n v="16817.759999999998"/>
    <n v="0.16020000000000001"/>
    <n v="0.15390000000000001"/>
    <n v="10864.75"/>
    <n v="543.49"/>
    <n v="83.64"/>
    <n v="627.13"/>
    <n v="44101.57"/>
  </r>
  <r>
    <x v="221"/>
    <s v="Renton"/>
    <n v="3741"/>
    <s v="Lindbergh Senior High School"/>
    <s v="Yes"/>
    <n v="206"/>
    <n v="0"/>
    <n v="206"/>
    <n v="1"/>
    <n v="1"/>
    <n v="206"/>
    <n v="0.60399999999999998"/>
    <n v="78209"/>
    <n v="82248"/>
    <n v="47238.239999999998"/>
    <n v="2439.5500000000029"/>
    <n v="16817.759999999998"/>
    <n v="0.16020000000000001"/>
    <n v="0.15390000000000001"/>
    <n v="18100.939999999999"/>
    <n v="827.96"/>
    <n v="127.42"/>
    <n v="955.38"/>
    <n v="68734.11"/>
  </r>
  <r>
    <x v="221"/>
    <s v="Renton"/>
    <n v="3586"/>
    <s v="Maplewood Heights Elementary School"/>
    <s v="Yes"/>
    <n v="245.61"/>
    <n v="0"/>
    <n v="245.61"/>
    <n v="1"/>
    <n v="1"/>
    <n v="245.61"/>
    <n v="0.72"/>
    <n v="78209"/>
    <n v="82248"/>
    <n v="56310.48"/>
    <n v="2908.0799999999945"/>
    <n v="16817.759999999998"/>
    <n v="0.16020000000000001"/>
    <n v="0.15390000000000001"/>
    <n v="21577.279999999999"/>
    <n v="986.98"/>
    <n v="151.9"/>
    <n v="1138.8800000000001"/>
    <n v="81934.720000000001"/>
  </r>
  <r>
    <x v="221"/>
    <s v="Renton"/>
    <n v="3035"/>
    <s v="McKnight Middle School"/>
    <s v="No"/>
    <n v="337.21"/>
    <n v="0"/>
    <n v="0"/>
    <n v="1"/>
    <n v="1"/>
    <n v="0"/>
    <n v="0"/>
    <n v="78209"/>
    <n v="82248"/>
    <n v="0"/>
    <n v="0"/>
    <n v="16817.759999999998"/>
    <n v="0.16020000000000001"/>
    <n v="0.15390000000000001"/>
    <n v="0"/>
    <n v="0"/>
    <n v="0"/>
    <n v="0"/>
    <n v="0"/>
  </r>
  <r>
    <x v="221"/>
    <s v="Renton"/>
    <n v="3434"/>
    <s v="Nelsen Middle School"/>
    <s v="No"/>
    <n v="311.27"/>
    <n v="0"/>
    <n v="0"/>
    <n v="1"/>
    <n v="1"/>
    <n v="0"/>
    <n v="0"/>
    <n v="78209"/>
    <n v="82248"/>
    <n v="0"/>
    <n v="0"/>
    <n v="16817.759999999998"/>
    <n v="0.16020000000000001"/>
    <n v="0.15390000000000001"/>
    <n v="0"/>
    <n v="0"/>
    <n v="0"/>
    <n v="0"/>
    <n v="0"/>
  </r>
  <r>
    <x v="221"/>
    <s v="Renton"/>
    <n v="5335"/>
    <s v="Open Door Youth Reengagement Renton"/>
    <s v="No"/>
    <n v="103.85000000000001"/>
    <n v="0"/>
    <n v="0"/>
    <n v="1"/>
    <n v="1"/>
    <n v="0"/>
    <n v="0"/>
    <n v="78209"/>
    <n v="82248"/>
    <n v="0"/>
    <n v="0"/>
    <n v="16817.759999999998"/>
    <n v="0.16020000000000001"/>
    <n v="0.15390000000000001"/>
    <n v="0"/>
    <n v="0"/>
    <n v="0"/>
    <n v="0"/>
    <n v="0"/>
  </r>
  <r>
    <x v="221"/>
    <s v="Renton"/>
    <n v="1648"/>
    <s v="Out Of District Facility"/>
    <s v="No"/>
    <n v="435.84999999999997"/>
    <n v="0"/>
    <n v="0"/>
    <n v="1.18"/>
    <n v="1.18"/>
    <n v="0"/>
    <n v="0"/>
    <n v="78209"/>
    <n v="82248"/>
    <n v="0"/>
    <n v="0"/>
    <n v="16817.759999999998"/>
    <n v="0.16020000000000001"/>
    <n v="0.15390000000000001"/>
    <n v="0"/>
    <n v="0"/>
    <n v="0"/>
    <n v="0"/>
    <n v="0"/>
  </r>
  <r>
    <x v="221"/>
    <s v="Renton"/>
    <n v="5070"/>
    <s v="Renton Academy"/>
    <s v="Yes"/>
    <n v="409.4"/>
    <n v="0"/>
    <n v="409.4"/>
    <n v="1.18"/>
    <n v="1.18"/>
    <n v="409.4"/>
    <n v="1.2010000000000001"/>
    <n v="78209"/>
    <n v="82248"/>
    <n v="110836.23"/>
    <n v="5723.9900000000052"/>
    <n v="16817.759999999998"/>
    <n v="0.16020000000000001"/>
    <n v="0.15390000000000001"/>
    <n v="38835.019999999997"/>
    <n v="1942.67"/>
    <n v="298.98"/>
    <n v="2241.65"/>
    <n v="157636.88999999998"/>
  </r>
  <r>
    <x v="221"/>
    <s v="Renton"/>
    <n v="3521"/>
    <s v="Renton Park Elementary School"/>
    <s v="Yes"/>
    <n v="379.26"/>
    <n v="0"/>
    <n v="379.26"/>
    <n v="1.18"/>
    <n v="1.18"/>
    <n v="379.26"/>
    <n v="1.1120000000000001"/>
    <n v="78209"/>
    <n v="82248"/>
    <n v="102622.72"/>
    <n v="5299.8199999999924"/>
    <n v="16817.759999999998"/>
    <n v="0.16020000000000001"/>
    <n v="0.15390000000000001"/>
    <n v="35957.15"/>
    <n v="1798.71"/>
    <n v="276.82"/>
    <n v="2075.5300000000002"/>
    <n v="145955.22"/>
  </r>
  <r>
    <x v="221"/>
    <s v="Renton"/>
    <n v="2475"/>
    <s v="Renton Senior High School"/>
    <s v="Yes"/>
    <n v="376.84000000000003"/>
    <n v="0"/>
    <n v="376.84000000000003"/>
    <n v="1.18"/>
    <n v="1.18"/>
    <n v="376.84000000000003"/>
    <n v="1.105"/>
    <n v="78209"/>
    <n v="82248"/>
    <n v="101976.72"/>
    <n v="5266.4499999999971"/>
    <n v="16817.759999999998"/>
    <n v="0.16020000000000001"/>
    <n v="0.15390000000000001"/>
    <n v="35730.800000000003"/>
    <n v="1787.39"/>
    <n v="275.08"/>
    <n v="2062.4700000000003"/>
    <n v="145036.44000000003"/>
  </r>
  <r>
    <x v="221"/>
    <s v="Renton"/>
    <n v="5484"/>
    <s v="Risdon Middle School"/>
    <s v="Yes"/>
    <n v="645.25"/>
    <n v="0"/>
    <n v="645.25"/>
    <n v="1.18"/>
    <n v="1.18"/>
    <n v="645.25"/>
    <n v="1.893"/>
    <n v="78209"/>
    <n v="82248"/>
    <n v="174698.57"/>
    <n v="9022.0799999999872"/>
    <n v="16817.759999999998"/>
    <n v="0.16020000000000001"/>
    <n v="0.15390000000000001"/>
    <n v="61211.23"/>
    <n v="3062.01"/>
    <n v="471.24"/>
    <n v="3533.25"/>
    <n v="248465.13"/>
  </r>
  <r>
    <x v="221"/>
    <s v="Renton"/>
    <n v="5519"/>
    <s v="Sartori Elementary School"/>
    <s v="No"/>
    <n v="127.47"/>
    <n v="0"/>
    <n v="0"/>
    <n v="1.18"/>
    <n v="1.18"/>
    <n v="0"/>
    <n v="0"/>
    <n v="78209"/>
    <n v="82248"/>
    <n v="0"/>
    <n v="0"/>
    <n v="16817.759999999998"/>
    <n v="0.16020000000000001"/>
    <n v="0.15390000000000001"/>
    <n v="0"/>
    <n v="0"/>
    <n v="0"/>
    <n v="0"/>
    <n v="0"/>
  </r>
  <r>
    <x v="221"/>
    <s v="Renton"/>
    <n v="3668"/>
    <s v="Sierra Heights Elementary School"/>
    <s v="No"/>
    <n v="444.2"/>
    <n v="0"/>
    <n v="0"/>
    <n v="1.18"/>
    <n v="1.18"/>
    <n v="0"/>
    <n v="0"/>
    <n v="78209"/>
    <n v="82248"/>
    <n v="0"/>
    <n v="0"/>
    <n v="16817.759999999998"/>
    <n v="0.16020000000000001"/>
    <n v="0.15390000000000001"/>
    <n v="0"/>
    <n v="0"/>
    <n v="0"/>
    <n v="0"/>
    <n v="0"/>
  </r>
  <r>
    <x v="221"/>
    <s v="Renton"/>
    <n v="3740"/>
    <s v="Talbot Hill Elementary School"/>
    <s v="No"/>
    <n v="1727.43"/>
    <n v="0"/>
    <n v="0"/>
    <n v="1.18"/>
    <n v="1.18"/>
    <n v="0"/>
    <n v="0"/>
    <n v="78209"/>
    <n v="82248"/>
    <n v="0"/>
    <n v="0"/>
    <n v="16817.759999999998"/>
    <n v="0.16020000000000001"/>
    <n v="0.15390000000000001"/>
    <n v="0"/>
    <n v="0"/>
    <n v="0"/>
    <n v="0"/>
    <n v="0"/>
  </r>
  <r>
    <x v="221"/>
    <s v="Renton"/>
    <n v="5282"/>
    <s v="Talley High School"/>
    <s v="Yes"/>
    <n v="389.18"/>
    <n v="0"/>
    <n v="389.18"/>
    <n v="1.18"/>
    <n v="1.18"/>
    <n v="389.18"/>
    <n v="1.1419999999999999"/>
    <n v="78209"/>
    <n v="82248"/>
    <n v="105391.32"/>
    <n v="5442.7899999999936"/>
    <n v="16817.759999999998"/>
    <n v="0.16020000000000001"/>
    <n v="0.15390000000000001"/>
    <n v="36927.22"/>
    <n v="1847.24"/>
    <n v="284.29000000000002"/>
    <n v="2131.5300000000002"/>
    <n v="149892.86000000002"/>
  </r>
  <r>
    <x v="221"/>
    <s v="Renton"/>
    <n v="3702"/>
    <s v="Tiffany Park Elementary School"/>
    <s v="No"/>
    <n v="576.37"/>
    <n v="0"/>
    <n v="0"/>
    <n v="1.18"/>
    <n v="1.18"/>
    <n v="0"/>
    <n v="0"/>
    <n v="78209"/>
    <n v="82248"/>
    <n v="0"/>
    <n v="0"/>
    <n v="16817.759999999998"/>
    <n v="0.16020000000000001"/>
    <n v="0.15390000000000001"/>
    <n v="0"/>
    <n v="0"/>
    <n v="0"/>
    <n v="0"/>
    <n v="0"/>
  </r>
  <r>
    <x v="222"/>
    <s v="Republic"/>
    <n v="2789"/>
    <s v="Republic Elementary School"/>
    <s v="Yes"/>
    <n v="268.32"/>
    <n v="0"/>
    <n v="268.32"/>
    <n v="1.18"/>
    <n v="1.18"/>
    <n v="268.32"/>
    <n v="0.78700000000000003"/>
    <n v="78209"/>
    <n v="82248"/>
    <n v="72629.570000000007"/>
    <n v="3750.859999999986"/>
    <n v="16817.759999999998"/>
    <n v="0.16020000000000001"/>
    <n v="0.15390000000000001"/>
    <n v="25448.09"/>
    <n v="1273.01"/>
    <n v="195.92"/>
    <n v="1468.93"/>
    <n v="103297.44999999998"/>
  </r>
  <r>
    <x v="222"/>
    <s v="Republic"/>
    <n v="3559"/>
    <s v="Republic Middle School "/>
    <s v="No"/>
    <n v="470.03000000000003"/>
    <n v="0"/>
    <n v="0"/>
    <n v="1.18"/>
    <n v="1.18"/>
    <n v="0"/>
    <n v="0"/>
    <n v="78209"/>
    <n v="82248"/>
    <n v="0"/>
    <n v="0"/>
    <n v="16817.759999999998"/>
    <n v="0.16020000000000001"/>
    <n v="0.15390000000000001"/>
    <n v="0"/>
    <n v="0"/>
    <n v="0"/>
    <n v="0"/>
    <n v="0"/>
  </r>
  <r>
    <x v="222"/>
    <s v="Republic"/>
    <n v="1898"/>
    <s v="Republic Parent Partner"/>
    <s v="Yes"/>
    <n v="286.39999999999998"/>
    <n v="0"/>
    <n v="286.39999999999998"/>
    <n v="1.18"/>
    <n v="1.18"/>
    <n v="286.39999999999998"/>
    <n v="0.84"/>
    <n v="78209"/>
    <n v="82248"/>
    <n v="77520.759999999995"/>
    <n v="4003.4600000000064"/>
    <n v="16817.759999999998"/>
    <n v="0.16020000000000001"/>
    <n v="0.15390000000000001"/>
    <n v="27161.88"/>
    <n v="1358.74"/>
    <n v="209.11"/>
    <n v="1567.85"/>
    <n v="110253.95000000001"/>
  </r>
  <r>
    <x v="222"/>
    <s v="Republic"/>
    <n v="3579"/>
    <s v="Republic Senior High School"/>
    <s v="Yes"/>
    <n v="1123.9299999999998"/>
    <n v="0"/>
    <n v="1123.9299999999998"/>
    <n v="1.18"/>
    <n v="1.18"/>
    <n v="1123.9299999999998"/>
    <n v="3.2970000000000002"/>
    <n v="78209"/>
    <n v="82248"/>
    <n v="304268.99"/>
    <n v="15713.559999999998"/>
    <n v="16817.759999999998"/>
    <n v="0.16020000000000001"/>
    <n v="0.15390000000000001"/>
    <n v="106610.36"/>
    <n v="5333.04"/>
    <n v="820.75"/>
    <n v="6153.79"/>
    <n v="432746.69999999995"/>
  </r>
  <r>
    <x v="223"/>
    <s v="Richland"/>
    <n v="4060"/>
    <s v="Badger Mountain Elementary"/>
    <s v="No"/>
    <n v="395.35"/>
    <n v="0"/>
    <n v="0"/>
    <n v="1.18"/>
    <n v="1.18"/>
    <n v="0"/>
    <n v="0"/>
    <n v="78209"/>
    <n v="82248"/>
    <n v="0"/>
    <n v="0"/>
    <n v="16817.759999999998"/>
    <n v="0.16020000000000001"/>
    <n v="0.15390000000000001"/>
    <n v="0"/>
    <n v="0"/>
    <n v="0"/>
    <n v="0"/>
    <n v="0"/>
  </r>
  <r>
    <x v="223"/>
    <s v="Richland"/>
    <n v="2721"/>
    <s v="Carmichael Middle School"/>
    <s v="No"/>
    <n v="786.82"/>
    <n v="0"/>
    <n v="0"/>
    <n v="1.18"/>
    <n v="1.18"/>
    <n v="0"/>
    <n v="0"/>
    <n v="78209"/>
    <n v="82248"/>
    <n v="0"/>
    <n v="0"/>
    <n v="16817.759999999998"/>
    <n v="0.16020000000000001"/>
    <n v="0.15390000000000001"/>
    <n v="0"/>
    <n v="0"/>
    <n v="0"/>
    <n v="0"/>
    <n v="0"/>
  </r>
  <r>
    <x v="223"/>
    <s v="Richland"/>
    <n v="2785"/>
    <s v="Chief Joseph Middle School"/>
    <s v="Yes"/>
    <n v="936.72"/>
    <n v="0"/>
    <n v="936.72"/>
    <n v="1.18"/>
    <n v="1.18"/>
    <n v="936.72"/>
    <n v="2.7480000000000002"/>
    <n v="78209"/>
    <n v="82248"/>
    <n v="253603.63"/>
    <n v="13097.020000000019"/>
    <n v="16817.759999999998"/>
    <n v="0.16020000000000001"/>
    <n v="0.15390000000000001"/>
    <n v="88858.14"/>
    <n v="4445.01"/>
    <n v="684.09"/>
    <n v="5129.1000000000004"/>
    <n v="360687.89"/>
  </r>
  <r>
    <x v="223"/>
    <s v="Richland"/>
    <n v="5732"/>
    <s v="Desert Sky Elementary"/>
    <s v="Yes"/>
    <n v="47.1"/>
    <n v="0"/>
    <n v="47.1"/>
    <n v="1.18"/>
    <n v="1.18"/>
    <n v="47.1"/>
    <n v="0.13800000000000001"/>
    <n v="78209"/>
    <n v="82248"/>
    <n v="12735.55"/>
    <n v="657.71000000000095"/>
    <n v="16817.759999999998"/>
    <n v="0.16020000000000001"/>
    <n v="0.15390000000000001"/>
    <n v="4462.3100000000004"/>
    <n v="223.22"/>
    <n v="34.35"/>
    <n v="257.57"/>
    <n v="18113.14"/>
  </r>
  <r>
    <x v="223"/>
    <s v="Richland"/>
    <n v="3926"/>
    <s v="Enterprise Middle School"/>
    <s v="No"/>
    <n v="8.6999999999999993"/>
    <n v="0"/>
    <n v="0"/>
    <n v="1.18"/>
    <n v="1.18"/>
    <n v="0"/>
    <n v="0"/>
    <n v="78209"/>
    <n v="82248"/>
    <n v="0"/>
    <n v="0"/>
    <n v="16817.759999999998"/>
    <n v="0.16020000000000001"/>
    <n v="0.15390000000000001"/>
    <n v="0"/>
    <n v="0"/>
    <n v="0"/>
    <n v="0"/>
    <n v="0"/>
  </r>
  <r>
    <x v="223"/>
    <s v="Richland"/>
    <n v="3833"/>
    <s v="Hanford High School"/>
    <s v="Yes"/>
    <n v="28.43"/>
    <n v="0"/>
    <n v="28.43"/>
    <n v="1.18"/>
    <n v="1.18"/>
    <n v="28.43"/>
    <n v="8.3000000000000004E-2"/>
    <n v="78209"/>
    <n v="82248"/>
    <n v="7659.79"/>
    <n v="395.57999999999993"/>
    <n v="16817.759999999998"/>
    <n v="0.16020000000000001"/>
    <n v="0.15390000000000001"/>
    <n v="2683.85"/>
    <n v="134.26"/>
    <n v="20.66"/>
    <n v="154.91999999999999"/>
    <n v="10894.14"/>
  </r>
  <r>
    <x v="223"/>
    <s v="Richland"/>
    <n v="2786"/>
    <s v="Jason Lee Elementary School"/>
    <s v="Yes"/>
    <n v="353.9"/>
    <n v="0"/>
    <n v="353.9"/>
    <n v="1.18"/>
    <n v="1.18"/>
    <n v="353.9"/>
    <n v="1.038"/>
    <n v="78209"/>
    <n v="82248"/>
    <n v="95793.51"/>
    <n v="4947.1300000000047"/>
    <n v="16817.759999999998"/>
    <n v="0.16020000000000001"/>
    <n v="0.15390000000000001"/>
    <n v="33564.32"/>
    <n v="1679.01"/>
    <n v="258.39999999999998"/>
    <n v="1937.4099999999999"/>
    <n v="136242.37"/>
  </r>
  <r>
    <x v="223"/>
    <s v="Richland"/>
    <n v="2642"/>
    <s v="Jefferson Elementary"/>
    <s v="Yes"/>
    <n v="1225.0899999999999"/>
    <n v="0"/>
    <n v="1225.0899999999999"/>
    <n v="1.18"/>
    <n v="1.18"/>
    <n v="1225.0899999999999"/>
    <n v="3.5939999999999999"/>
    <n v="78209"/>
    <n v="82248"/>
    <n v="331678.11"/>
    <n v="17129.080000000016"/>
    <n v="16817.759999999998"/>
    <n v="0.16020000000000001"/>
    <n v="0.15390000000000001"/>
    <n v="116214.03"/>
    <n v="5813.45"/>
    <n v="894.69"/>
    <n v="6708.1399999999994"/>
    <n v="471729.36000000004"/>
  </r>
  <r>
    <x v="223"/>
    <s v="Richland"/>
    <n v="5493"/>
    <s v="Leona Libby Middle School"/>
    <s v="No"/>
    <n v="784.38"/>
    <n v="0"/>
    <n v="0"/>
    <n v="1.18"/>
    <n v="1.18"/>
    <n v="0"/>
    <n v="0"/>
    <n v="78209"/>
    <n v="82248"/>
    <n v="0"/>
    <n v="0"/>
    <n v="16817.759999999998"/>
    <n v="0.16020000000000001"/>
    <n v="0.15390000000000001"/>
    <n v="0"/>
    <n v="0"/>
    <n v="0"/>
    <n v="0"/>
    <n v="0"/>
  </r>
  <r>
    <x v="223"/>
    <s v="Richland"/>
    <n v="2657"/>
    <s v="Lewis &amp; Clark Elementary School"/>
    <s v="No"/>
    <n v="509"/>
    <n v="0"/>
    <n v="0"/>
    <n v="1.18"/>
    <n v="1.18"/>
    <n v="0"/>
    <n v="0"/>
    <n v="78209"/>
    <n v="82248"/>
    <n v="0"/>
    <n v="0"/>
    <n v="16817.759999999998"/>
    <n v="0.16020000000000001"/>
    <n v="0.15390000000000001"/>
    <n v="0"/>
    <n v="0"/>
    <n v="0"/>
    <n v="0"/>
    <n v="0"/>
  </r>
  <r>
    <x v="223"/>
    <s v="Richland"/>
    <n v="2656"/>
    <s v="Marcus Whitman Elementary"/>
    <s v="Yes"/>
    <n v="396"/>
    <n v="0"/>
    <n v="396"/>
    <n v="1.18"/>
    <n v="1.18"/>
    <n v="396"/>
    <n v="1.1619999999999999"/>
    <n v="78209"/>
    <n v="82248"/>
    <n v="107237.05"/>
    <n v="5538.1199999999953"/>
    <n v="16817.759999999998"/>
    <n v="0.16020000000000001"/>
    <n v="0.15390000000000001"/>
    <n v="37573.93"/>
    <n v="1879.59"/>
    <n v="289.27"/>
    <n v="2168.8599999999997"/>
    <n v="152517.96"/>
  </r>
  <r>
    <x v="223"/>
    <s v="Richland"/>
    <n v="5419"/>
    <s v="Orchard Elementary"/>
    <s v="No"/>
    <n v="487.42"/>
    <n v="0"/>
    <n v="0"/>
    <n v="1.18"/>
    <n v="1.18"/>
    <n v="0"/>
    <n v="0"/>
    <n v="78209"/>
    <n v="82248"/>
    <n v="0"/>
    <n v="0"/>
    <n v="16817.759999999998"/>
    <n v="0.16020000000000001"/>
    <n v="0.15390000000000001"/>
    <n v="0"/>
    <n v="0"/>
    <n v="0"/>
    <n v="0"/>
    <n v="0"/>
  </r>
  <r>
    <x v="223"/>
    <s v="Richland"/>
    <n v="5689"/>
    <s v="Pacific Crest Online Academy"/>
    <s v="Yes"/>
    <n v="249.62"/>
    <n v="0"/>
    <n v="249.62"/>
    <n v="1.18"/>
    <n v="1.18"/>
    <n v="249.62"/>
    <n v="0.73199999999999998"/>
    <n v="78209"/>
    <n v="82248"/>
    <n v="67553.81"/>
    <n v="3488.7200000000012"/>
    <n v="16817.759999999998"/>
    <n v="0.16020000000000001"/>
    <n v="0.15390000000000001"/>
    <n v="23669.63"/>
    <n v="1184.04"/>
    <n v="182.22"/>
    <n v="1366.26"/>
    <n v="96078.42"/>
  </r>
  <r>
    <x v="223"/>
    <s v="Richland"/>
    <n v="3511"/>
    <s v="Richland High School"/>
    <s v="Yes"/>
    <n v="323.89999999999998"/>
    <n v="0"/>
    <n v="323.89999999999998"/>
    <n v="1.18"/>
    <n v="1.18"/>
    <n v="323.89999999999998"/>
    <n v="0.95"/>
    <n v="78209"/>
    <n v="82248"/>
    <n v="87672.29"/>
    <n v="4527.7200000000012"/>
    <n v="16817.759999999998"/>
    <n v="0.16020000000000001"/>
    <n v="0.15390000000000001"/>
    <n v="30718.79"/>
    <n v="1536.67"/>
    <n v="236.49"/>
    <n v="1773.16"/>
    <n v="124691.95999999999"/>
  </r>
  <r>
    <x v="223"/>
    <s v="Richland"/>
    <n v="4295"/>
    <s v="Rivers Edge High School"/>
    <s v="Yes"/>
    <n v="139.19999999999999"/>
    <n v="0"/>
    <n v="139.19999999999999"/>
    <n v="1"/>
    <n v="1"/>
    <n v="139.19999999999999"/>
    <n v="0.40799999999999997"/>
    <n v="78209"/>
    <n v="82248"/>
    <n v="31909.27"/>
    <n v="1647.9099999999999"/>
    <n v="16817.759999999998"/>
    <n v="0.16020000000000001"/>
    <n v="0.15390000000000001"/>
    <n v="12227.12"/>
    <n v="559.29"/>
    <n v="86.07"/>
    <n v="645.3599999999999"/>
    <n v="46429.66"/>
  </r>
  <r>
    <x v="223"/>
    <s v="Richland"/>
    <n v="3732"/>
    <s v="Sacajawea Elementary"/>
    <s v="Yes"/>
    <n v="84.61"/>
    <n v="0"/>
    <n v="84.61"/>
    <n v="1"/>
    <n v="1"/>
    <n v="84.61"/>
    <n v="0.248"/>
    <n v="78209"/>
    <n v="82248"/>
    <n v="19395.830000000002"/>
    <n v="1001.6699999999983"/>
    <n v="16817.759999999998"/>
    <n v="0.16020000000000001"/>
    <n v="0.15390000000000001"/>
    <n v="7432.17"/>
    <n v="339.96"/>
    <n v="52.32"/>
    <n v="392.28"/>
    <n v="28221.949999999997"/>
  </r>
  <r>
    <x v="223"/>
    <s v="Richland"/>
    <n v="4059"/>
    <s v="Tapteal Elementary School"/>
    <s v="No"/>
    <n v="205.16"/>
    <n v="0"/>
    <n v="0"/>
    <n v="1"/>
    <n v="1"/>
    <n v="0"/>
    <n v="0"/>
    <n v="78209"/>
    <n v="82248"/>
    <n v="0"/>
    <n v="0"/>
    <n v="16817.759999999998"/>
    <n v="0.16020000000000001"/>
    <n v="0.15390000000000001"/>
    <n v="0"/>
    <n v="0"/>
    <n v="0"/>
    <n v="0"/>
    <n v="0"/>
  </r>
  <r>
    <x v="223"/>
    <s v="Richland"/>
    <n v="5165"/>
    <s v="Three Rivers Home Link"/>
    <s v="Yes"/>
    <n v="103.5"/>
    <n v="0"/>
    <n v="103.5"/>
    <n v="1"/>
    <n v="1"/>
    <n v="103.5"/>
    <n v="0.30399999999999999"/>
    <n v="78209"/>
    <n v="82248"/>
    <n v="23775.54"/>
    <n v="1227.8499999999985"/>
    <n v="16817.759999999998"/>
    <n v="0.16020000000000001"/>
    <n v="0.15390000000000001"/>
    <n v="9110.41"/>
    <n v="416.72"/>
    <n v="64.13"/>
    <n v="480.85"/>
    <n v="34594.649999999994"/>
  </r>
  <r>
    <x v="223"/>
    <s v="Richland"/>
    <n v="5092"/>
    <s v="White Bluffs Elementary School"/>
    <s v="No"/>
    <n v="625.6"/>
    <n v="0"/>
    <n v="0"/>
    <n v="1"/>
    <n v="1"/>
    <n v="0"/>
    <n v="0"/>
    <n v="78209"/>
    <n v="82248"/>
    <n v="0"/>
    <n v="0"/>
    <n v="16817.759999999998"/>
    <n v="0.16020000000000001"/>
    <n v="0.15390000000000001"/>
    <n v="0"/>
    <n v="0"/>
    <n v="0"/>
    <n v="0"/>
    <n v="0"/>
  </r>
  <r>
    <x v="223"/>
    <s v="Richland"/>
    <n v="4543"/>
    <s v="William Wiley Elementary School"/>
    <s v="No"/>
    <n v="754.28"/>
    <n v="0"/>
    <n v="0"/>
    <n v="1"/>
    <n v="1"/>
    <n v="0"/>
    <n v="0"/>
    <n v="78209"/>
    <n v="82248"/>
    <n v="0"/>
    <n v="0"/>
    <n v="16817.759999999998"/>
    <n v="0.16020000000000001"/>
    <n v="0.15390000000000001"/>
    <n v="0"/>
    <n v="0"/>
    <n v="0"/>
    <n v="0"/>
    <n v="0"/>
  </r>
  <r>
    <x v="224"/>
    <s v="Ridgefield"/>
    <n v="2390"/>
    <s v="Ridgefield High School"/>
    <s v="Yes"/>
    <n v="654.39"/>
    <n v="0"/>
    <n v="654.39"/>
    <n v="1"/>
    <n v="1"/>
    <n v="654.39"/>
    <n v="1.92"/>
    <n v="78209"/>
    <n v="82248"/>
    <n v="150161.28"/>
    <n v="7754.8800000000047"/>
    <n v="16817.759999999998"/>
    <n v="0.16020000000000001"/>
    <n v="0.15390000000000001"/>
    <n v="57539.41"/>
    <n v="2631.94"/>
    <n v="405.06"/>
    <n v="3037"/>
    <n v="218492.57"/>
  </r>
  <r>
    <x v="224"/>
    <s v="Ridgefield"/>
    <n v="3321"/>
    <s v="South Ridge Elementary"/>
    <s v="No"/>
    <n v="440.46"/>
    <n v="0"/>
    <n v="0"/>
    <n v="1"/>
    <n v="1"/>
    <n v="0"/>
    <n v="0"/>
    <n v="78209"/>
    <n v="82248"/>
    <n v="0"/>
    <n v="0"/>
    <n v="16817.759999999998"/>
    <n v="0.16020000000000001"/>
    <n v="0.15390000000000001"/>
    <n v="0"/>
    <n v="0"/>
    <n v="0"/>
    <n v="0"/>
    <n v="0"/>
  </r>
  <r>
    <x v="224"/>
    <s v="Ridgefield"/>
    <n v="3786"/>
    <s v="Union Ridge Elementary"/>
    <s v="No"/>
    <n v="723.28"/>
    <n v="0"/>
    <n v="0"/>
    <n v="1"/>
    <n v="1"/>
    <n v="0"/>
    <n v="0"/>
    <n v="78209"/>
    <n v="82248"/>
    <n v="0"/>
    <n v="0"/>
    <n v="16817.759999999998"/>
    <n v="0.16020000000000001"/>
    <n v="0.15390000000000001"/>
    <n v="0"/>
    <n v="0"/>
    <n v="0"/>
    <n v="0"/>
    <n v="0"/>
  </r>
  <r>
    <x v="224"/>
    <s v="Ridgefield"/>
    <n v="3891"/>
    <s v="View Ridge Middle School"/>
    <s v="No"/>
    <n v="1776.31"/>
    <n v="0"/>
    <n v="0"/>
    <n v="1"/>
    <n v="1"/>
    <n v="0"/>
    <n v="0"/>
    <n v="78209"/>
    <n v="82248"/>
    <n v="0"/>
    <n v="0"/>
    <n v="16817.759999999998"/>
    <n v="0.16020000000000001"/>
    <n v="0.15390000000000001"/>
    <n v="0"/>
    <n v="0"/>
    <n v="0"/>
    <n v="0"/>
    <n v="0"/>
  </r>
  <r>
    <x v="224"/>
    <s v="Ridgefield"/>
    <n v="5690"/>
    <s v="Wisdom Ridge Academy"/>
    <s v="Yes"/>
    <n v="493.27"/>
    <n v="0"/>
    <n v="493.27"/>
    <n v="1"/>
    <n v="1"/>
    <n v="493.27"/>
    <n v="1.4470000000000001"/>
    <n v="78209"/>
    <n v="82248"/>
    <n v="113168.42"/>
    <n v="5844.4400000000023"/>
    <n v="16817.759999999998"/>
    <n v="0.16020000000000001"/>
    <n v="0.15390000000000001"/>
    <n v="43364.34"/>
    <n v="1983.55"/>
    <n v="305.27"/>
    <n v="2288.8199999999997"/>
    <n v="164666.02000000002"/>
  </r>
  <r>
    <x v="224"/>
    <s v="Ridgefield"/>
    <n v="5518"/>
    <s v="Sunset Ridge Intermediate School"/>
    <s v="Yes"/>
    <n v="355.08"/>
    <n v="0"/>
    <n v="355.08"/>
    <n v="1"/>
    <n v="1"/>
    <n v="355.08"/>
    <n v="1.042"/>
    <n v="78209"/>
    <n v="82248"/>
    <n v="81493.78"/>
    <n v="4208.6399999999994"/>
    <n v="16817.759999999998"/>
    <n v="0.16020000000000001"/>
    <n v="0.15390000000000001"/>
    <n v="31227.119999999999"/>
    <n v="1428.37"/>
    <n v="219.83"/>
    <n v="1648.1999999999998"/>
    <n v="118577.73999999999"/>
  </r>
  <r>
    <x v="225"/>
    <s v="Ritzville"/>
    <n v="5303"/>
    <s v="Lind Ritzville Middle School"/>
    <s v="No"/>
    <n v="825.81"/>
    <n v="0"/>
    <n v="0"/>
    <n v="1"/>
    <n v="1"/>
    <n v="0"/>
    <n v="0"/>
    <n v="78209"/>
    <n v="82248"/>
    <n v="0"/>
    <n v="0"/>
    <n v="16817.759999999998"/>
    <n v="0.16020000000000001"/>
    <n v="0.15390000000000001"/>
    <n v="0"/>
    <n v="0"/>
    <n v="0"/>
    <n v="0"/>
    <n v="0"/>
  </r>
  <r>
    <x v="225"/>
    <s v="Ritzville"/>
    <n v="2719"/>
    <s v="Ritzville Grade School"/>
    <s v="Yes"/>
    <n v="441.95"/>
    <n v="0"/>
    <n v="441.95"/>
    <n v="1"/>
    <n v="1"/>
    <n v="441.95"/>
    <n v="1.296"/>
    <n v="78209"/>
    <n v="82248"/>
    <n v="101358.86"/>
    <n v="5234.5500000000029"/>
    <n v="16817.759999999998"/>
    <n v="0.16020000000000001"/>
    <n v="0.15390000000000001"/>
    <n v="38839.1"/>
    <n v="1776.56"/>
    <n v="273.41000000000003"/>
    <n v="2049.9699999999998"/>
    <n v="147482.48000000001"/>
  </r>
  <r>
    <x v="225"/>
    <s v="Ritzville"/>
    <n v="2132"/>
    <s v="Ritzville High School"/>
    <s v="Yes"/>
    <n v="445.41"/>
    <n v="0"/>
    <n v="445.41"/>
    <n v="1"/>
    <n v="1"/>
    <n v="445.41"/>
    <n v="1.3069999999999999"/>
    <n v="78209"/>
    <n v="82248"/>
    <n v="102219.16"/>
    <n v="5278.9799999999959"/>
    <n v="16817.759999999998"/>
    <n v="0.16020000000000001"/>
    <n v="0.15390000000000001"/>
    <n v="39168.76"/>
    <n v="1791.64"/>
    <n v="275.73"/>
    <n v="2067.37"/>
    <n v="148734.27000000002"/>
  </r>
  <r>
    <x v="226"/>
    <s v="Riverside"/>
    <n v="2525"/>
    <s v="Chattaroy Elementary"/>
    <s v="No"/>
    <n v="595.74"/>
    <n v="0"/>
    <n v="0"/>
    <n v="1"/>
    <n v="1"/>
    <n v="0"/>
    <n v="0"/>
    <n v="78209"/>
    <n v="82248"/>
    <n v="0"/>
    <n v="0"/>
    <n v="16817.759999999998"/>
    <n v="0.16020000000000001"/>
    <n v="0.15390000000000001"/>
    <n v="0"/>
    <n v="0"/>
    <n v="0"/>
    <n v="0"/>
    <n v="0"/>
  </r>
  <r>
    <x v="226"/>
    <s v="Riverside"/>
    <n v="1919"/>
    <s v="Independent Scholar"/>
    <s v="Yes"/>
    <n v="354.48999999999995"/>
    <n v="0"/>
    <n v="354.48999999999995"/>
    <n v="1"/>
    <n v="1"/>
    <n v="354.48999999999995"/>
    <n v="1.04"/>
    <n v="78209"/>
    <n v="82248"/>
    <n v="81337.36"/>
    <n v="4200.5599999999977"/>
    <n v="16817.759999999998"/>
    <n v="0.16020000000000001"/>
    <n v="0.15390000000000001"/>
    <n v="31167.18"/>
    <n v="1425.63"/>
    <n v="219.4"/>
    <n v="1645.0300000000002"/>
    <n v="118350.13"/>
  </r>
  <r>
    <x v="226"/>
    <s v="Riverside"/>
    <n v="4033"/>
    <s v="Riverside Elementary"/>
    <s v="No"/>
    <n v="2103.85"/>
    <n v="0"/>
    <n v="0"/>
    <n v="1"/>
    <n v="1"/>
    <n v="0"/>
    <n v="0"/>
    <n v="78209"/>
    <n v="82248"/>
    <n v="0"/>
    <n v="0"/>
    <n v="16817.759999999998"/>
    <n v="0.16020000000000001"/>
    <n v="0.15390000000000001"/>
    <n v="0"/>
    <n v="0"/>
    <n v="0"/>
    <n v="0"/>
    <n v="0"/>
  </r>
  <r>
    <x v="226"/>
    <s v="Riverside"/>
    <n v="4228"/>
    <s v="Riverside High School"/>
    <s v="Yes"/>
    <n v="257.3"/>
    <n v="0"/>
    <n v="257.3"/>
    <n v="1"/>
    <n v="1"/>
    <n v="257.3"/>
    <n v="0.755"/>
    <n v="78209"/>
    <n v="82248"/>
    <n v="59047.8"/>
    <n v="3049.4399999999951"/>
    <n v="16817.759999999998"/>
    <n v="0.16020000000000001"/>
    <n v="0.15390000000000001"/>
    <n v="22626.18"/>
    <n v="1034.95"/>
    <n v="159.28"/>
    <n v="1194.23"/>
    <n v="85917.650000000009"/>
  </r>
  <r>
    <x v="226"/>
    <s v="Riverside"/>
    <n v="3466"/>
    <s v="Riverside Middle School"/>
    <s v="Yes"/>
    <n v="483.61"/>
    <n v="0"/>
    <n v="483.61"/>
    <n v="1"/>
    <n v="1"/>
    <n v="483.61"/>
    <n v="1.419"/>
    <n v="78209"/>
    <n v="82248"/>
    <n v="110978.57"/>
    <n v="5731.3399999999965"/>
    <n v="16817.759999999998"/>
    <n v="0.16020000000000001"/>
    <n v="0.15390000000000001"/>
    <n v="42525.22"/>
    <n v="1945.17"/>
    <n v="299.36"/>
    <n v="2244.5300000000002"/>
    <n v="161479.66"/>
  </r>
  <r>
    <x v="227"/>
    <s v="Riverview"/>
    <n v="2485"/>
    <s v="Carnation Elementary School"/>
    <s v="Yes"/>
    <n v="442.58"/>
    <n v="0"/>
    <n v="442.58"/>
    <n v="1"/>
    <n v="1"/>
    <n v="442.58"/>
    <n v="1.298"/>
    <n v="78209"/>
    <n v="82248"/>
    <n v="101515.28"/>
    <n v="5242.6199999999953"/>
    <n v="16817.759999999998"/>
    <n v="0.16020000000000001"/>
    <n v="0.15390000000000001"/>
    <n v="38899.040000000001"/>
    <n v="1779.3"/>
    <n v="273.83"/>
    <n v="2053.13"/>
    <n v="147710.07"/>
  </r>
  <r>
    <x v="227"/>
    <s v="Riverview"/>
    <n v="3524"/>
    <s v="Cedarcrest High School"/>
    <s v="No"/>
    <n v="759.97"/>
    <n v="0"/>
    <n v="0"/>
    <n v="1"/>
    <n v="1"/>
    <n v="0"/>
    <n v="0"/>
    <n v="78209"/>
    <n v="82248"/>
    <n v="0"/>
    <n v="0"/>
    <n v="16817.759999999998"/>
    <n v="0.16020000000000001"/>
    <n v="0.15390000000000001"/>
    <n v="0"/>
    <n v="0"/>
    <n v="0"/>
    <n v="0"/>
    <n v="0"/>
  </r>
  <r>
    <x v="227"/>
    <s v="Riverview"/>
    <n v="3101"/>
    <s v="Cherry Valley Elementary School"/>
    <s v="No"/>
    <n v="654.58000000000004"/>
    <n v="0"/>
    <n v="0"/>
    <n v="1"/>
    <n v="1"/>
    <n v="0"/>
    <n v="0"/>
    <n v="78209"/>
    <n v="82248"/>
    <n v="0"/>
    <n v="0"/>
    <n v="16817.759999999998"/>
    <n v="0.16020000000000001"/>
    <n v="0.15390000000000001"/>
    <n v="0"/>
    <n v="0"/>
    <n v="0"/>
    <n v="0"/>
    <n v="0"/>
  </r>
  <r>
    <x v="227"/>
    <s v="Riverview"/>
    <n v="1756"/>
    <s v="CLIP"/>
    <s v="No"/>
    <n v="440.65"/>
    <n v="0"/>
    <n v="0"/>
    <n v="1"/>
    <n v="1"/>
    <n v="0"/>
    <n v="0"/>
    <n v="78209"/>
    <n v="82248"/>
    <n v="0"/>
    <n v="0"/>
    <n v="16817.759999999998"/>
    <n v="0.16020000000000001"/>
    <n v="0.15390000000000001"/>
    <n v="0"/>
    <n v="0"/>
    <n v="0"/>
    <n v="0"/>
    <n v="0"/>
  </r>
  <r>
    <x v="227"/>
    <s v="Riverview"/>
    <n v="1854"/>
    <s v="PARADE"/>
    <s v="No"/>
    <n v="1255.19"/>
    <n v="0"/>
    <n v="0"/>
    <n v="1.06"/>
    <n v="1.06"/>
    <n v="0"/>
    <n v="0"/>
    <n v="78209"/>
    <n v="82248"/>
    <n v="0"/>
    <n v="0"/>
    <n v="16817.759999999998"/>
    <n v="0.16020000000000001"/>
    <n v="0.15390000000000001"/>
    <n v="0"/>
    <n v="0"/>
    <n v="0"/>
    <n v="0"/>
    <n v="0"/>
  </r>
  <r>
    <x v="227"/>
    <s v="Riverview"/>
    <n v="4332"/>
    <s v="Stillwater Elementary"/>
    <s v="No"/>
    <n v="777.72"/>
    <n v="0"/>
    <n v="0"/>
    <n v="1.06"/>
    <n v="1.06"/>
    <n v="0"/>
    <n v="0"/>
    <n v="78209"/>
    <n v="82248"/>
    <n v="0"/>
    <n v="0"/>
    <n v="16817.759999999998"/>
    <n v="0.16020000000000001"/>
    <n v="0.15390000000000001"/>
    <n v="0"/>
    <n v="0"/>
    <n v="0"/>
    <n v="0"/>
    <n v="0"/>
  </r>
  <r>
    <x v="227"/>
    <s v="Riverview"/>
    <n v="4318"/>
    <s v="Tolt Middle School"/>
    <s v="No"/>
    <n v="654.92999999999995"/>
    <n v="0"/>
    <n v="0"/>
    <n v="1.06"/>
    <n v="1.06"/>
    <n v="0"/>
    <n v="0"/>
    <n v="78209"/>
    <n v="82248"/>
    <n v="0"/>
    <n v="0"/>
    <n v="16817.759999999998"/>
    <n v="0.16020000000000001"/>
    <n v="0.15390000000000001"/>
    <n v="0"/>
    <n v="0"/>
    <n v="0"/>
    <n v="0"/>
    <n v="0"/>
  </r>
  <r>
    <x v="228"/>
    <s v="Rochester"/>
    <n v="3801"/>
    <s v="Grand Mound Elementary"/>
    <s v="No"/>
    <n v="677.27"/>
    <n v="0"/>
    <n v="0"/>
    <n v="1.06"/>
    <n v="1.06"/>
    <n v="0"/>
    <n v="0"/>
    <n v="78209"/>
    <n v="82248"/>
    <n v="0"/>
    <n v="0"/>
    <n v="16817.759999999998"/>
    <n v="0.16020000000000001"/>
    <n v="0.15390000000000001"/>
    <n v="0"/>
    <n v="0"/>
    <n v="0"/>
    <n v="0"/>
    <n v="0"/>
  </r>
  <r>
    <x v="228"/>
    <s v="Rochester"/>
    <n v="1735"/>
    <s v="H.e.a.r.t. High School"/>
    <s v="No"/>
    <n v="657.21"/>
    <n v="0"/>
    <n v="0"/>
    <n v="1.06"/>
    <n v="1.06"/>
    <n v="0"/>
    <n v="0"/>
    <n v="78209"/>
    <n v="82248"/>
    <n v="0"/>
    <n v="0"/>
    <n v="16817.759999999998"/>
    <n v="0.16020000000000001"/>
    <n v="0.15390000000000001"/>
    <n v="0"/>
    <n v="0"/>
    <n v="0"/>
    <n v="0"/>
    <n v="0"/>
  </r>
  <r>
    <x v="228"/>
    <s v="Rochester"/>
    <n v="4326"/>
    <s v="Rochester High School"/>
    <s v="No"/>
    <n v="213.56"/>
    <n v="0"/>
    <n v="0"/>
    <n v="1.06"/>
    <n v="1.06"/>
    <n v="0"/>
    <n v="0"/>
    <n v="78209"/>
    <n v="82248"/>
    <n v="0"/>
    <n v="0"/>
    <n v="16817.759999999998"/>
    <n v="0.16020000000000001"/>
    <n v="0.15390000000000001"/>
    <n v="0"/>
    <n v="0"/>
    <n v="0"/>
    <n v="0"/>
    <n v="0"/>
  </r>
  <r>
    <x v="228"/>
    <s v="Rochester"/>
    <n v="3067"/>
    <s v="Rochester Middle School"/>
    <s v="No"/>
    <n v="85.12"/>
    <n v="0"/>
    <n v="0"/>
    <n v="1"/>
    <n v="1.04"/>
    <n v="0"/>
    <n v="0"/>
    <n v="78209"/>
    <n v="82248"/>
    <n v="0"/>
    <n v="0"/>
    <n v="16817.759999999998"/>
    <n v="0.16020000000000001"/>
    <n v="0.15390000000000001"/>
    <n v="0"/>
    <n v="0"/>
    <n v="0"/>
    <n v="0"/>
    <n v="0"/>
  </r>
  <r>
    <x v="228"/>
    <s v="Rochester"/>
    <n v="2527"/>
    <s v="Rochester Primary School"/>
    <s v="Yes"/>
    <n v="155.70000000000002"/>
    <n v="0"/>
    <n v="155.70000000000002"/>
    <n v="1"/>
    <n v="1.04"/>
    <n v="155.70000000000002"/>
    <n v="0.45700000000000002"/>
    <n v="78209"/>
    <n v="82248"/>
    <n v="35741.51"/>
    <n v="3349.3199999999997"/>
    <n v="16817.759999999998"/>
    <n v="0.16020000000000001"/>
    <n v="0.15390000000000001"/>
    <n v="13926.97"/>
    <n v="651.51"/>
    <n v="100.27"/>
    <n v="751.78"/>
    <n v="53769.58"/>
  </r>
  <r>
    <x v="229"/>
    <s v="Roosevelt"/>
    <n v="3530"/>
    <s v="Roosevelt Elementary School"/>
    <s v="No"/>
    <n v="142.97"/>
    <n v="0"/>
    <n v="0"/>
    <n v="1"/>
    <n v="1.04"/>
    <n v="0"/>
    <n v="0"/>
    <n v="78209"/>
    <n v="82248"/>
    <n v="0"/>
    <n v="0"/>
    <n v="16817.759999999998"/>
    <n v="0.16020000000000001"/>
    <n v="0.15390000000000001"/>
    <n v="0"/>
    <n v="0"/>
    <n v="0"/>
    <n v="0"/>
    <n v="0"/>
  </r>
  <r>
    <x v="230"/>
    <s v="Rooted Schools Charter"/>
    <n v="5755"/>
    <s v="Rooted School Vancouver"/>
    <s v="No"/>
    <n v="217.4"/>
    <n v="0"/>
    <n v="0"/>
    <n v="1"/>
    <n v="1"/>
    <n v="0"/>
    <n v="0"/>
    <n v="78209"/>
    <n v="82248"/>
    <n v="0"/>
    <n v="0"/>
    <n v="16817.759999999998"/>
    <n v="0.16020000000000001"/>
    <n v="0.15390000000000001"/>
    <n v="0"/>
    <n v="0"/>
    <n v="0"/>
    <n v="0"/>
    <n v="0"/>
  </r>
  <r>
    <x v="231"/>
    <s v="Rosalia"/>
    <n v="3204"/>
    <s v="Rosalia Elementary &amp; Secondary School"/>
    <s v="No"/>
    <n v="134.02000000000001"/>
    <n v="0"/>
    <n v="0"/>
    <n v="1"/>
    <n v="1"/>
    <n v="0"/>
    <n v="0"/>
    <n v="78209"/>
    <n v="82248"/>
    <n v="0"/>
    <n v="0"/>
    <n v="16817.759999999998"/>
    <n v="0.16020000000000001"/>
    <n v="0.15390000000000001"/>
    <n v="0"/>
    <n v="0"/>
    <n v="0"/>
    <n v="0"/>
    <n v="0"/>
  </r>
  <r>
    <x v="232"/>
    <s v="Royal"/>
    <n v="3090"/>
    <s v="Red Rock Elementary"/>
    <s v="Yes"/>
    <n v="391.97"/>
    <n v="0"/>
    <n v="391.97"/>
    <n v="1"/>
    <n v="1"/>
    <n v="391.97"/>
    <n v="1.1499999999999999"/>
    <n v="78209"/>
    <n v="82248"/>
    <n v="89940.35"/>
    <n v="4644.8499999999913"/>
    <n v="16817.759999999998"/>
    <n v="0.16020000000000001"/>
    <n v="0.15390000000000001"/>
    <n v="34463.71"/>
    <n v="1576.42"/>
    <n v="242.61"/>
    <n v="1819.0300000000002"/>
    <n v="130867.93999999999"/>
  </r>
  <r>
    <x v="232"/>
    <s v="Royal"/>
    <n v="3516"/>
    <s v="Royal High School"/>
    <s v="No"/>
    <n v="432.21"/>
    <n v="0"/>
    <n v="0"/>
    <n v="1"/>
    <n v="1"/>
    <n v="0"/>
    <n v="0"/>
    <n v="78209"/>
    <n v="82248"/>
    <n v="0"/>
    <n v="0"/>
    <n v="16817.759999999998"/>
    <n v="0.16020000000000001"/>
    <n v="0.15390000000000001"/>
    <n v="0"/>
    <n v="0"/>
    <n v="0"/>
    <n v="0"/>
    <n v="0"/>
  </r>
  <r>
    <x v="232"/>
    <s v="Royal"/>
    <n v="5388"/>
    <s v="Royal Intermediate School"/>
    <s v="Yes"/>
    <n v="304.81"/>
    <n v="0"/>
    <n v="304.81"/>
    <n v="1"/>
    <n v="1"/>
    <n v="304.81"/>
    <n v="0.89400000000000002"/>
    <n v="78209"/>
    <n v="82248"/>
    <n v="69918.850000000006"/>
    <n v="3610.8600000000006"/>
    <n v="16817.759999999998"/>
    <n v="0.16020000000000001"/>
    <n v="0.15390000000000001"/>
    <n v="26791.79"/>
    <n v="1225.5"/>
    <n v="188.6"/>
    <n v="1414.1"/>
    <n v="101735.60000000002"/>
  </r>
  <r>
    <x v="232"/>
    <s v="Royal"/>
    <n v="3620"/>
    <s v="Royal Middle School"/>
    <s v="No"/>
    <n v="353.52"/>
    <n v="0"/>
    <n v="0"/>
    <n v="1.18"/>
    <n v="1.18"/>
    <n v="0"/>
    <n v="0"/>
    <n v="78209"/>
    <n v="82248"/>
    <n v="0"/>
    <n v="0"/>
    <n v="16817.759999999998"/>
    <n v="0.16020000000000001"/>
    <n v="0.15390000000000001"/>
    <n v="0"/>
    <n v="0"/>
    <n v="0"/>
    <n v="0"/>
    <n v="0"/>
  </r>
  <r>
    <x v="233"/>
    <s v="San Juan"/>
    <n v="2520"/>
    <s v="Friday Harbor Elementary School"/>
    <s v="No"/>
    <n v="867.99"/>
    <n v="0"/>
    <n v="0"/>
    <n v="1.18"/>
    <n v="1.18"/>
    <n v="0"/>
    <n v="0"/>
    <n v="78209"/>
    <n v="82248"/>
    <n v="0"/>
    <n v="0"/>
    <n v="16817.759999999998"/>
    <n v="0.16020000000000001"/>
    <n v="0.15390000000000001"/>
    <n v="0"/>
    <n v="0"/>
    <n v="0"/>
    <n v="0"/>
    <n v="0"/>
  </r>
  <r>
    <x v="233"/>
    <s v="San Juan"/>
    <n v="2879"/>
    <s v="Friday Harbor High School"/>
    <s v="No"/>
    <n v="450.12"/>
    <n v="0"/>
    <n v="0"/>
    <n v="1.18"/>
    <n v="1.18"/>
    <n v="0"/>
    <n v="0"/>
    <n v="78209"/>
    <n v="82248"/>
    <n v="0"/>
    <n v="0"/>
    <n v="16817.759999999998"/>
    <n v="0.16020000000000001"/>
    <n v="0.15390000000000001"/>
    <n v="0"/>
    <n v="0"/>
    <n v="0"/>
    <n v="0"/>
    <n v="0"/>
  </r>
  <r>
    <x v="233"/>
    <s v="San Juan"/>
    <n v="3011"/>
    <s v="Friday Harbor Middle School"/>
    <s v="No"/>
    <n v="93.92"/>
    <n v="0"/>
    <n v="0"/>
    <n v="1.18"/>
    <n v="1.18"/>
    <n v="0"/>
    <n v="0"/>
    <n v="78209"/>
    <n v="82248"/>
    <n v="0"/>
    <n v="0"/>
    <n v="16817.759999999998"/>
    <n v="0.16020000000000001"/>
    <n v="0.15390000000000001"/>
    <n v="0"/>
    <n v="0"/>
    <n v="0"/>
    <n v="0"/>
    <n v="0"/>
  </r>
  <r>
    <x v="233"/>
    <s v="San Juan"/>
    <n v="1963"/>
    <s v="Griffin Bay School"/>
    <s v="No"/>
    <n v="51.85"/>
    <n v="0"/>
    <n v="0"/>
    <n v="1.18"/>
    <n v="1.18"/>
    <n v="0"/>
    <n v="0"/>
    <n v="78209"/>
    <n v="82248"/>
    <n v="0"/>
    <n v="0"/>
    <n v="16817.759999999998"/>
    <n v="0.16020000000000001"/>
    <n v="0.15390000000000001"/>
    <n v="0"/>
    <n v="0"/>
    <n v="0"/>
    <n v="0"/>
    <n v="0"/>
  </r>
  <r>
    <x v="233"/>
    <s v="San Juan"/>
    <n v="5559"/>
    <s v="Griffin Bay School Open Doors"/>
    <s v="No"/>
    <n v="466.04"/>
    <n v="0"/>
    <n v="0"/>
    <n v="1.18"/>
    <n v="1.18"/>
    <n v="0"/>
    <n v="0"/>
    <n v="78209"/>
    <n v="82248"/>
    <n v="0"/>
    <n v="0"/>
    <n v="16817.759999999998"/>
    <n v="0.16020000000000001"/>
    <n v="0.15390000000000001"/>
    <n v="0"/>
    <n v="0"/>
    <n v="0"/>
    <n v="0"/>
    <n v="0"/>
  </r>
  <r>
    <x v="233"/>
    <s v="San Juan"/>
    <n v="5761"/>
    <s v="Stuart Island Elementary"/>
    <s v="No"/>
    <n v="657.97"/>
    <n v="0"/>
    <n v="0"/>
    <n v="1.18"/>
    <n v="1.18"/>
    <n v="0"/>
    <n v="0"/>
    <n v="78209"/>
    <n v="82248"/>
    <n v="0"/>
    <n v="0"/>
    <n v="16817.759999999998"/>
    <n v="0.16020000000000001"/>
    <n v="0.15390000000000001"/>
    <n v="0"/>
    <n v="0"/>
    <n v="0"/>
    <n v="0"/>
    <n v="0"/>
  </r>
  <r>
    <x v="234"/>
    <s v="Satsop"/>
    <n v="2010"/>
    <s v="Satsop Elementary"/>
    <s v="Yes"/>
    <n v="499.28"/>
    <n v="0"/>
    <n v="499.28"/>
    <n v="1"/>
    <n v="1"/>
    <n v="499.28"/>
    <n v="1.4650000000000001"/>
    <n v="78209"/>
    <n v="82248"/>
    <n v="114576.19"/>
    <n v="5917.1300000000047"/>
    <n v="16817.759999999998"/>
    <n v="0.16020000000000001"/>
    <n v="0.15390000000000001"/>
    <n v="43903.77"/>
    <n v="2008.22"/>
    <n v="309.07"/>
    <n v="2317.29"/>
    <n v="166714.38"/>
  </r>
  <r>
    <x v="235"/>
    <s v="Seattle"/>
    <n v="2138"/>
    <s v="Adams Elementary School"/>
    <s v="Yes"/>
    <n v="40.479999999999997"/>
    <n v="0"/>
    <n v="40.479999999999997"/>
    <n v="1"/>
    <n v="1"/>
    <n v="40.479999999999997"/>
    <n v="0.11899999999999999"/>
    <n v="78209"/>
    <n v="82248"/>
    <n v="9306.8700000000008"/>
    <n v="480.63999999999942"/>
    <n v="16817.759999999998"/>
    <n v="0.16020000000000001"/>
    <n v="0.15390000000000001"/>
    <n v="3566.24"/>
    <n v="163.13"/>
    <n v="25.11"/>
    <n v="188.24"/>
    <n v="13541.99"/>
  </r>
  <r>
    <x v="235"/>
    <s v="Seattle"/>
    <n v="3774"/>
    <s v="Aki Kurose Middle School"/>
    <s v="Yes"/>
    <n v="580.13"/>
    <n v="0"/>
    <n v="580.13"/>
    <n v="1"/>
    <n v="1"/>
    <n v="580.13"/>
    <n v="1.702"/>
    <n v="78209"/>
    <n v="82248"/>
    <n v="133111.72"/>
    <n v="6874.3800000000047"/>
    <n v="16817.759999999998"/>
    <n v="0.16020000000000001"/>
    <n v="0.15390000000000001"/>
    <n v="51006.29"/>
    <n v="2333.1"/>
    <n v="359.06"/>
    <n v="2692.16"/>
    <n v="193684.55000000002"/>
  </r>
  <r>
    <x v="235"/>
    <s v="Seattle"/>
    <n v="3778"/>
    <s v="Alan T. Sugiyama High School"/>
    <s v="Yes"/>
    <n v="489.78"/>
    <n v="0"/>
    <n v="489.78"/>
    <n v="1"/>
    <n v="1"/>
    <n v="489.78"/>
    <n v="1.4370000000000001"/>
    <n v="78209"/>
    <n v="82248"/>
    <n v="112386.33"/>
    <n v="5804.0500000000029"/>
    <n v="16817.759999999998"/>
    <n v="0.16020000000000001"/>
    <n v="0.15390000000000001"/>
    <n v="43064.65"/>
    <n v="1969.84"/>
    <n v="303.16000000000003"/>
    <n v="2273"/>
    <n v="163528.03000000003"/>
  </r>
  <r>
    <x v="235"/>
    <s v="Seattle"/>
    <n v="2181"/>
    <s v="Alki Elementary School"/>
    <s v="Yes"/>
    <n v="458.25"/>
    <n v="0"/>
    <n v="458.25"/>
    <n v="1"/>
    <n v="1"/>
    <n v="458.25"/>
    <n v="1.3440000000000001"/>
    <n v="78209"/>
    <n v="82248"/>
    <n v="105112.9"/>
    <n v="5428.4100000000035"/>
    <n v="16817.759999999998"/>
    <n v="0.16020000000000001"/>
    <n v="0.15390000000000001"/>
    <n v="40277.589999999997"/>
    <n v="1842.36"/>
    <n v="283.54000000000002"/>
    <n v="2125.9"/>
    <n v="152944.79999999999"/>
  </r>
  <r>
    <x v="235"/>
    <s v="Seattle"/>
    <n v="2730"/>
    <s v="Arbor Heights Elementary School"/>
    <s v="No"/>
    <n v="23.3"/>
    <n v="0"/>
    <n v="0"/>
    <n v="1"/>
    <n v="1"/>
    <n v="0"/>
    <n v="0"/>
    <n v="78209"/>
    <n v="82248"/>
    <n v="0"/>
    <n v="0"/>
    <n v="16817.759999999998"/>
    <n v="0.16020000000000001"/>
    <n v="0.15390000000000001"/>
    <n v="0"/>
    <n v="0"/>
    <n v="0"/>
    <n v="0"/>
    <n v="0"/>
  </r>
  <r>
    <x v="235"/>
    <s v="Seattle"/>
    <n v="3717"/>
    <s v="B F Day Elementary School"/>
    <s v="Yes"/>
    <n v="65.289999999999992"/>
    <n v="0"/>
    <n v="65.289999999999992"/>
    <n v="1.06"/>
    <n v="1.06"/>
    <n v="65.289999999999992"/>
    <n v="0.192"/>
    <n v="78209"/>
    <n v="82248"/>
    <n v="15917.1"/>
    <n v="822.01000000000022"/>
    <n v="16817.759999999998"/>
    <n v="0.16020000000000001"/>
    <n v="0.15390000000000001"/>
    <n v="5905.44"/>
    <n v="278.99"/>
    <n v="42.94"/>
    <n v="321.93"/>
    <n v="22966.480000000003"/>
  </r>
  <r>
    <x v="235"/>
    <s v="Seattle"/>
    <n v="2307"/>
    <s v="Bailey Gatzert Elementary School"/>
    <s v="Yes"/>
    <n v="144.11999999999998"/>
    <n v="0"/>
    <n v="144.11999999999998"/>
    <n v="1"/>
    <n v="1.04"/>
    <n v="144.11999999999998"/>
    <n v="0.42299999999999999"/>
    <n v="78209"/>
    <n v="82248"/>
    <n v="33082.410000000003"/>
    <n v="3100.1299999999974"/>
    <n v="16817.759999999998"/>
    <n v="0.16020000000000001"/>
    <n v="0.15390000000000001"/>
    <n v="12890.82"/>
    <n v="603.04"/>
    <n v="92.81"/>
    <n v="695.84999999999991"/>
    <n v="49769.21"/>
  </r>
  <r>
    <x v="235"/>
    <s v="Seattle"/>
    <n v="2220"/>
    <s v="Ballard High School"/>
    <s v="Yes"/>
    <n v="493.12"/>
    <n v="0"/>
    <n v="493.12"/>
    <n v="1"/>
    <n v="1"/>
    <n v="493.12"/>
    <n v="1.446"/>
    <n v="78209"/>
    <n v="82248"/>
    <n v="113090.21"/>
    <n v="5840.3999999999942"/>
    <n v="16817.759999999998"/>
    <n v="0.16020000000000001"/>
    <n v="0.15390000000000001"/>
    <n v="43334.37"/>
    <n v="1982.18"/>
    <n v="305.06"/>
    <n v="2287.2400000000002"/>
    <n v="164552.22"/>
  </r>
  <r>
    <x v="235"/>
    <s v="Seattle"/>
    <n v="2070"/>
    <s v="Beacon Hill International School"/>
    <s v="Yes"/>
    <n v="583.27"/>
    <n v="0"/>
    <n v="583.27"/>
    <n v="1"/>
    <n v="1"/>
    <n v="583.27"/>
    <n v="1.7110000000000001"/>
    <n v="78209"/>
    <n v="82248"/>
    <n v="133815.6"/>
    <n v="6910.7299999999814"/>
    <n v="16817.759999999998"/>
    <n v="0.16020000000000001"/>
    <n v="0.15390000000000001"/>
    <n v="51276.01"/>
    <n v="2345.44"/>
    <n v="360.96"/>
    <n v="2706.4"/>
    <n v="194708.74"/>
  </r>
  <r>
    <x v="235"/>
    <s v="Seattle"/>
    <n v="5777"/>
    <s v="Bridges Transition"/>
    <s v="Yes"/>
    <n v="366.9"/>
    <n v="0"/>
    <n v="366.9"/>
    <n v="1"/>
    <n v="1"/>
    <n v="366.9"/>
    <n v="1.0760000000000001"/>
    <n v="78209"/>
    <n v="82248"/>
    <n v="84152.88"/>
    <n v="4345.9700000000012"/>
    <n v="16817.759999999998"/>
    <n v="0.16020000000000001"/>
    <n v="0.15390000000000001"/>
    <n v="32246.05"/>
    <n v="1474.98"/>
    <n v="227"/>
    <n v="1701.98"/>
    <n v="122446.88"/>
  </r>
  <r>
    <x v="235"/>
    <s v="Seattle"/>
    <n v="2209"/>
    <s v="Broadview-Thomson K-8 School"/>
    <s v="Yes"/>
    <n v="277.61"/>
    <n v="0"/>
    <n v="277.61"/>
    <n v="1"/>
    <n v="1"/>
    <n v="277.61"/>
    <n v="0.81399999999999995"/>
    <n v="78209"/>
    <n v="82248"/>
    <n v="63662.13"/>
    <n v="3287.739999999998"/>
    <n v="16817.759999999998"/>
    <n v="0.16020000000000001"/>
    <n v="0.15390000000000001"/>
    <n v="24394.31"/>
    <n v="1115.83"/>
    <n v="171.73"/>
    <n v="1287.56"/>
    <n v="92631.739999999991"/>
  </r>
  <r>
    <x v="235"/>
    <s v="Seattle"/>
    <n v="2372"/>
    <s v="Bryant Elementary School"/>
    <s v="No"/>
    <n v="338.17"/>
    <n v="0"/>
    <n v="0"/>
    <n v="1.1200000000000001"/>
    <n v="1.1200000000000001"/>
    <n v="0"/>
    <n v="0"/>
    <n v="78209"/>
    <n v="82248"/>
    <n v="0"/>
    <n v="0"/>
    <n v="16817.759999999998"/>
    <n v="0.16020000000000001"/>
    <n v="0.15390000000000001"/>
    <n v="0"/>
    <n v="0"/>
    <n v="0"/>
    <n v="0"/>
    <n v="0"/>
  </r>
  <r>
    <x v="235"/>
    <s v="Seattle"/>
    <n v="1751"/>
    <s v="Cascade Parent Partnership Program"/>
    <s v="No"/>
    <n v="239.18"/>
    <n v="0"/>
    <n v="0"/>
    <n v="1.1200000000000001"/>
    <n v="1.1200000000000001"/>
    <n v="0"/>
    <n v="0"/>
    <n v="78209"/>
    <n v="82248"/>
    <n v="0"/>
    <n v="0"/>
    <n v="16817.759999999998"/>
    <n v="0.16020000000000001"/>
    <n v="0.15390000000000001"/>
    <n v="0"/>
    <n v="0"/>
    <n v="0"/>
    <n v="0"/>
    <n v="0"/>
  </r>
  <r>
    <x v="235"/>
    <s v="Seattle"/>
    <n v="5292"/>
    <s v="Cascadia Elementary"/>
    <s v="No"/>
    <n v="162.55000000000001"/>
    <n v="0"/>
    <n v="0"/>
    <n v="1.1200000000000001"/>
    <n v="1.1200000000000001"/>
    <n v="0"/>
    <n v="0"/>
    <n v="78209"/>
    <n v="82248"/>
    <n v="0"/>
    <n v="0"/>
    <n v="16817.759999999998"/>
    <n v="0.16020000000000001"/>
    <n v="0.15390000000000001"/>
    <n v="0"/>
    <n v="0"/>
    <n v="0"/>
    <n v="0"/>
    <n v="0"/>
  </r>
  <r>
    <x v="235"/>
    <s v="Seattle"/>
    <n v="2838"/>
    <s v="Catharine Blaine K-8 School"/>
    <s v="No"/>
    <n v="61.919999999999995"/>
    <n v="0"/>
    <n v="0"/>
    <n v="1.1200000000000001"/>
    <n v="1.1200000000000001"/>
    <n v="0"/>
    <n v="0"/>
    <n v="78209"/>
    <n v="82248"/>
    <n v="0"/>
    <n v="0"/>
    <n v="16817.759999999998"/>
    <n v="0.16020000000000001"/>
    <n v="0.15390000000000001"/>
    <n v="0"/>
    <n v="0"/>
    <n v="0"/>
    <n v="0"/>
    <n v="0"/>
  </r>
  <r>
    <x v="235"/>
    <s v="Seattle"/>
    <n v="5487"/>
    <s v="Cedar Park Elementary School"/>
    <s v="Yes"/>
    <n v="5.8"/>
    <n v="0"/>
    <n v="5.8"/>
    <n v="1.1200000000000001"/>
    <n v="1.1200000000000001"/>
    <n v="5.8"/>
    <n v="1.7000000000000001E-2"/>
    <n v="78209"/>
    <n v="82248"/>
    <n v="1489.1"/>
    <n v="76.900000000000091"/>
    <n v="16817.759999999998"/>
    <n v="0.16020000000000001"/>
    <n v="0.15390000000000001"/>
    <n v="536.29"/>
    <n v="26.1"/>
    <n v="4.0199999999999996"/>
    <n v="30.12"/>
    <n v="2132.41"/>
  </r>
  <r>
    <x v="235"/>
    <s v="Seattle"/>
    <n v="3096"/>
    <s v="Chief Sealth International High School"/>
    <s v="Yes"/>
    <n v="2"/>
    <n v="0"/>
    <n v="2"/>
    <n v="1.1200000000000001"/>
    <n v="1.1200000000000001"/>
    <n v="2"/>
    <n v="6.0000000000000001E-3"/>
    <n v="78209"/>
    <n v="82248"/>
    <n v="525.55999999999995"/>
    <n v="27.150000000000091"/>
    <n v="16817.759999999998"/>
    <n v="0.16020000000000001"/>
    <n v="0.15390000000000001"/>
    <n v="189.28"/>
    <n v="9.2100000000000009"/>
    <n v="1.42"/>
    <n v="10.63"/>
    <n v="752.62"/>
  </r>
  <r>
    <x v="235"/>
    <s v="Seattle"/>
    <n v="2392"/>
    <s v="Cleveland High School STEM"/>
    <s v="No"/>
    <n v="71.2"/>
    <n v="0"/>
    <n v="0"/>
    <n v="1"/>
    <n v="1"/>
    <n v="0"/>
    <n v="0"/>
    <n v="78209"/>
    <n v="82248"/>
    <n v="0"/>
    <n v="0"/>
    <n v="16817.759999999998"/>
    <n v="0.16020000000000001"/>
    <n v="0.15390000000000001"/>
    <n v="0"/>
    <n v="0"/>
    <n v="0"/>
    <n v="0"/>
    <n v="0"/>
  </r>
  <r>
    <x v="235"/>
    <s v="Seattle"/>
    <n v="2199"/>
    <s v="Concord International School"/>
    <s v="No"/>
    <n v="270.27"/>
    <n v="0"/>
    <n v="0"/>
    <n v="1.18"/>
    <n v="1.18"/>
    <n v="0"/>
    <n v="0"/>
    <n v="78209"/>
    <n v="82248"/>
    <n v="0"/>
    <n v="0"/>
    <n v="16817.759999999998"/>
    <n v="0.16020000000000001"/>
    <n v="0.15390000000000001"/>
    <n v="0"/>
    <n v="0"/>
    <n v="0"/>
    <n v="0"/>
    <n v="0"/>
  </r>
  <r>
    <x v="235"/>
    <s v="Seattle"/>
    <n v="2450"/>
    <s v="Daniel Bagley Elementary School"/>
    <s v="Yes"/>
    <n v="884.07"/>
    <n v="0"/>
    <n v="884.07"/>
    <n v="1.18"/>
    <n v="1.18"/>
    <n v="884.07"/>
    <n v="2.593"/>
    <n v="78209"/>
    <n v="82248"/>
    <n v="239299.21"/>
    <n v="12358.290000000008"/>
    <n v="16817.759999999998"/>
    <n v="0.16020000000000001"/>
    <n v="0.15390000000000001"/>
    <n v="83846.13"/>
    <n v="4194.29"/>
    <n v="645.5"/>
    <n v="4839.79"/>
    <n v="340343.42"/>
  </r>
  <r>
    <x v="235"/>
    <s v="Seattle"/>
    <n v="2839"/>
    <s v="David T. Denny International Middle School"/>
    <s v="Yes"/>
    <n v="40.08"/>
    <n v="0"/>
    <n v="40.08"/>
    <n v="1.18"/>
    <n v="1.18"/>
    <n v="40.08"/>
    <n v="0.11799999999999999"/>
    <n v="78209"/>
    <n v="82248"/>
    <n v="10889.82"/>
    <n v="562.38999999999942"/>
    <n v="16817.759999999998"/>
    <n v="0.16020000000000001"/>
    <n v="0.15390000000000001"/>
    <n v="3815.6"/>
    <n v="190.87"/>
    <n v="29.37"/>
    <n v="220.24"/>
    <n v="15488.05"/>
  </r>
  <r>
    <x v="235"/>
    <s v="Seattle"/>
    <n v="3803"/>
    <s v="Dearborn Park International School"/>
    <s v="No"/>
    <n v="264.10000000000002"/>
    <n v="0"/>
    <n v="0"/>
    <n v="1.18"/>
    <n v="1.18"/>
    <n v="0"/>
    <n v="0"/>
    <n v="78209"/>
    <n v="82248"/>
    <n v="0"/>
    <n v="0"/>
    <n v="16817.759999999998"/>
    <n v="0.16020000000000001"/>
    <n v="0.15390000000000001"/>
    <n v="0"/>
    <n v="0"/>
    <n v="0"/>
    <n v="0"/>
    <n v="0"/>
  </r>
  <r>
    <x v="235"/>
    <s v="Seattle"/>
    <n v="5488"/>
    <s v="Decatur Elementary School"/>
    <s v="No"/>
    <n v="456.6"/>
    <n v="0"/>
    <n v="0"/>
    <n v="1.18"/>
    <n v="1.18"/>
    <n v="0"/>
    <n v="0"/>
    <n v="78209"/>
    <n v="82248"/>
    <n v="0"/>
    <n v="0"/>
    <n v="16817.759999999998"/>
    <n v="0.16020000000000001"/>
    <n v="0.15390000000000001"/>
    <n v="0"/>
    <n v="0"/>
    <n v="0"/>
    <n v="0"/>
    <n v="0"/>
  </r>
  <r>
    <x v="235"/>
    <s v="Seattle"/>
    <n v="2321"/>
    <s v="Dunlap Elementary School"/>
    <s v="No"/>
    <n v="312.39999999999998"/>
    <n v="0"/>
    <n v="0"/>
    <n v="1.18"/>
    <n v="1.18"/>
    <n v="0"/>
    <n v="0"/>
    <n v="78209"/>
    <n v="82248"/>
    <n v="0"/>
    <n v="0"/>
    <n v="16817.759999999998"/>
    <n v="0.16020000000000001"/>
    <n v="0.15390000000000001"/>
    <n v="0"/>
    <n v="0"/>
    <n v="0"/>
    <n v="0"/>
    <n v="0"/>
  </r>
  <r>
    <x v="235"/>
    <s v="Seattle"/>
    <n v="2729"/>
    <s v="Eckstein Middle School"/>
    <s v="Yes"/>
    <n v="394.65"/>
    <n v="0"/>
    <n v="394.65"/>
    <n v="1.18"/>
    <n v="1.18"/>
    <n v="394.65"/>
    <n v="1.1579999999999999"/>
    <n v="78209"/>
    <n v="82248"/>
    <n v="106867.91"/>
    <n v="5519.0500000000029"/>
    <n v="16817.759999999998"/>
    <n v="0.16020000000000001"/>
    <n v="0.15390000000000001"/>
    <n v="37444.589999999997"/>
    <n v="1873.12"/>
    <n v="288.27"/>
    <n v="2161.39"/>
    <n v="151992.94"/>
  </r>
  <r>
    <x v="235"/>
    <s v="Seattle"/>
    <n v="2118"/>
    <s v="Emerson Elementary School"/>
    <s v="No"/>
    <n v="1661.99"/>
    <n v="0"/>
    <n v="0"/>
    <n v="1.18"/>
    <n v="1.18"/>
    <n v="0"/>
    <n v="0"/>
    <n v="78209"/>
    <n v="82248"/>
    <n v="0"/>
    <n v="0"/>
    <n v="16817.759999999998"/>
    <n v="0.16020000000000001"/>
    <n v="0.15390000000000001"/>
    <n v="0"/>
    <n v="0"/>
    <n v="0"/>
    <n v="0"/>
    <n v="0"/>
  </r>
  <r>
    <x v="235"/>
    <s v="Seattle"/>
    <n v="3518"/>
    <s v="Fairmount Park Elementary School"/>
    <s v="No"/>
    <n v="374.04999999999995"/>
    <n v="0"/>
    <n v="0"/>
    <n v="1.18"/>
    <n v="1.18"/>
    <n v="0"/>
    <n v="0"/>
    <n v="78209"/>
    <n v="82248"/>
    <n v="0"/>
    <n v="0"/>
    <n v="16817.759999999998"/>
    <n v="0.16020000000000001"/>
    <n v="0.15390000000000001"/>
    <n v="0"/>
    <n v="0"/>
    <n v="0"/>
    <n v="0"/>
    <n v="0"/>
  </r>
  <r>
    <x v="235"/>
    <s v="Seattle"/>
    <n v="2182"/>
    <s v="Franklin High School"/>
    <s v="No"/>
    <n v="152.5"/>
    <n v="0"/>
    <n v="0"/>
    <n v="1.18"/>
    <n v="1.18"/>
    <n v="0"/>
    <n v="0"/>
    <n v="78209"/>
    <n v="82248"/>
    <n v="0"/>
    <n v="0"/>
    <n v="16817.759999999998"/>
    <n v="0.16020000000000001"/>
    <n v="0.15390000000000001"/>
    <n v="0"/>
    <n v="0"/>
    <n v="0"/>
    <n v="0"/>
    <n v="0"/>
  </r>
  <r>
    <x v="235"/>
    <s v="Seattle"/>
    <n v="2090"/>
    <s v="Frantz Coe Elementary School"/>
    <s v="Yes"/>
    <n v="551.35"/>
    <n v="0"/>
    <n v="551.35"/>
    <n v="1.18"/>
    <n v="1.18"/>
    <n v="551.35"/>
    <n v="1.617"/>
    <n v="78209"/>
    <n v="82248"/>
    <n v="149227.46"/>
    <n v="7706.6600000000035"/>
    <n v="16817.759999999998"/>
    <n v="0.16020000000000001"/>
    <n v="0.15390000000000001"/>
    <n v="52286.61"/>
    <n v="2615.5700000000002"/>
    <n v="402.54"/>
    <n v="3018.11"/>
    <n v="212238.84"/>
  </r>
  <r>
    <x v="235"/>
    <s v="Seattle"/>
    <n v="2306"/>
    <s v="Garfield High School"/>
    <s v="No"/>
    <n v="438.7"/>
    <n v="0"/>
    <n v="0"/>
    <n v="1.18"/>
    <n v="1.18"/>
    <n v="0"/>
    <n v="0"/>
    <n v="78209"/>
    <n v="82248"/>
    <n v="0"/>
    <n v="0"/>
    <n v="16817.759999999998"/>
    <n v="0.16020000000000001"/>
    <n v="0.15390000000000001"/>
    <n v="0"/>
    <n v="0"/>
    <n v="0"/>
    <n v="0"/>
    <n v="0"/>
  </r>
  <r>
    <x v="235"/>
    <s v="Seattle"/>
    <n v="2139"/>
    <s v="Gatewood Elementary School"/>
    <s v="No"/>
    <n v="391.47999999999996"/>
    <n v="0"/>
    <n v="0"/>
    <n v="1.18"/>
    <n v="1.18"/>
    <n v="0"/>
    <n v="0"/>
    <n v="78209"/>
    <n v="82248"/>
    <n v="0"/>
    <n v="0"/>
    <n v="16817.759999999998"/>
    <n v="0.16020000000000001"/>
    <n v="0.15390000000000001"/>
    <n v="0"/>
    <n v="0"/>
    <n v="0"/>
    <n v="0"/>
    <n v="0"/>
  </r>
  <r>
    <x v="235"/>
    <s v="Seattle"/>
    <n v="3429"/>
    <s v="Genesee Hill Elementary"/>
    <s v="No"/>
    <n v="615.9"/>
    <n v="0"/>
    <n v="0"/>
    <n v="1.18"/>
    <n v="1.18"/>
    <n v="0"/>
    <n v="0"/>
    <n v="78209"/>
    <n v="82248"/>
    <n v="0"/>
    <n v="0"/>
    <n v="16817.759999999998"/>
    <n v="0.16020000000000001"/>
    <n v="0.15390000000000001"/>
    <n v="0"/>
    <n v="0"/>
    <n v="0"/>
    <n v="0"/>
    <n v="0"/>
  </r>
  <r>
    <x v="235"/>
    <s v="Seattle"/>
    <n v="3378"/>
    <s v="Graham Hill Elementary School"/>
    <s v="No"/>
    <n v="446.12"/>
    <n v="0"/>
    <n v="0"/>
    <n v="1.18"/>
    <n v="1.18"/>
    <n v="0"/>
    <n v="0"/>
    <n v="78209"/>
    <n v="82248"/>
    <n v="0"/>
    <n v="0"/>
    <n v="16817.759999999998"/>
    <n v="0.16020000000000001"/>
    <n v="0.15390000000000001"/>
    <n v="0"/>
    <n v="0"/>
    <n v="0"/>
    <n v="0"/>
    <n v="0"/>
  </r>
  <r>
    <x v="235"/>
    <s v="Seattle"/>
    <n v="2061"/>
    <s v="Green Lake Elementary School"/>
    <s v="No"/>
    <n v="200.76"/>
    <n v="0"/>
    <n v="0"/>
    <n v="1.18"/>
    <n v="1.18"/>
    <n v="0"/>
    <n v="0"/>
    <n v="78209"/>
    <n v="82248"/>
    <n v="0"/>
    <n v="0"/>
    <n v="16817.759999999998"/>
    <n v="0.16020000000000001"/>
    <n v="0.15390000000000001"/>
    <n v="0"/>
    <n v="0"/>
    <n v="0"/>
    <n v="0"/>
    <n v="0"/>
  </r>
  <r>
    <x v="235"/>
    <s v="Seattle"/>
    <n v="2123"/>
    <s v="Greenwood Elementary School"/>
    <s v="Yes"/>
    <n v="1142.3599999999999"/>
    <n v="0"/>
    <n v="1142.3599999999999"/>
    <n v="1.18"/>
    <n v="1.18"/>
    <n v="1142.3599999999999"/>
    <n v="3.351"/>
    <n v="78209"/>
    <n v="82248"/>
    <n v="309252.46000000002"/>
    <n v="15970.940000000002"/>
    <n v="16817.759999999998"/>
    <n v="0.16020000000000001"/>
    <n v="0.15390000000000001"/>
    <n v="108356.49"/>
    <n v="5420.39"/>
    <n v="834.2"/>
    <n v="6254.59"/>
    <n v="439834.48000000004"/>
  </r>
  <r>
    <x v="235"/>
    <s v="Seattle"/>
    <n v="2371"/>
    <s v="Hamilton International Middle School"/>
    <s v="Yes"/>
    <n v="892.28"/>
    <n v="0"/>
    <n v="892.28"/>
    <n v="1.18"/>
    <n v="1.18"/>
    <n v="892.28"/>
    <n v="2.617"/>
    <n v="78209"/>
    <n v="82248"/>
    <n v="241514.08"/>
    <n v="12472.680000000022"/>
    <n v="16817.759999999998"/>
    <n v="0.16020000000000001"/>
    <n v="0.15390000000000001"/>
    <n v="84622.18"/>
    <n v="4233.1099999999997"/>
    <n v="651.48"/>
    <n v="4884.59"/>
    <n v="343493.53000000009"/>
  </r>
  <r>
    <x v="235"/>
    <s v="Seattle"/>
    <n v="4248"/>
    <s v="Hawthorne Elementary School - Seattle"/>
    <s v="Yes"/>
    <n v="235"/>
    <n v="0"/>
    <n v="235"/>
    <n v="1.18"/>
    <n v="1.18"/>
    <n v="235"/>
    <n v="0.68899999999999995"/>
    <n v="78209"/>
    <n v="82248"/>
    <n v="63585.48"/>
    <n v="3283.7900000000009"/>
    <n v="16817.759999999998"/>
    <n v="0.16020000000000001"/>
    <n v="0.15390000000000001"/>
    <n v="22279.21"/>
    <n v="1114.49"/>
    <n v="171.52"/>
    <n v="1286.01"/>
    <n v="90434.49"/>
  </r>
  <r>
    <x v="235"/>
    <s v="Seattle"/>
    <n v="5175"/>
    <s v="Hazel Wolf K-8"/>
    <s v="No"/>
    <n v="326.5"/>
    <n v="0"/>
    <n v="0"/>
    <n v="1.18"/>
    <n v="1.18"/>
    <n v="0"/>
    <n v="0"/>
    <n v="78209"/>
    <n v="82248"/>
    <n v="0"/>
    <n v="0"/>
    <n v="16817.759999999998"/>
    <n v="0.16020000000000001"/>
    <n v="0.15390000000000001"/>
    <n v="0"/>
    <n v="0"/>
    <n v="0"/>
    <n v="0"/>
    <n v="0"/>
  </r>
  <r>
    <x v="235"/>
    <s v="Seattle"/>
    <n v="2269"/>
    <s v="Highland Park Elementary School"/>
    <s v="Yes"/>
    <n v="724.8"/>
    <n v="0"/>
    <n v="724.8"/>
    <n v="1.18"/>
    <n v="1.18"/>
    <n v="724.8"/>
    <n v="2.1259999999999999"/>
    <n v="78209"/>
    <n v="82248"/>
    <n v="196201.35"/>
    <n v="10132.559999999998"/>
    <n v="16817.759999999998"/>
    <n v="0.16020000000000001"/>
    <n v="0.15390000000000001"/>
    <n v="68745.42"/>
    <n v="3438.9"/>
    <n v="529.25"/>
    <n v="3968.15"/>
    <n v="279047.48000000004"/>
  </r>
  <r>
    <x v="235"/>
    <s v="Seattle"/>
    <n v="3276"/>
    <s v="Ingraham High School"/>
    <s v="Yes"/>
    <n v="338.8"/>
    <n v="0"/>
    <n v="338.8"/>
    <n v="1.18"/>
    <n v="1.18"/>
    <n v="338.8"/>
    <n v="0.99399999999999999"/>
    <n v="78209"/>
    <n v="82248"/>
    <n v="91732.9"/>
    <n v="4737.4200000000128"/>
    <n v="16817.759999999998"/>
    <n v="0.16020000000000001"/>
    <n v="0.15390000000000001"/>
    <n v="32141.55"/>
    <n v="1607.84"/>
    <n v="247.45"/>
    <n v="1855.29"/>
    <n v="130467.16"/>
  </r>
  <r>
    <x v="235"/>
    <s v="Seattle"/>
    <n v="5405"/>
    <s v="Interagency Open Doors"/>
    <s v="No"/>
    <n v="173.2"/>
    <n v="0"/>
    <n v="0"/>
    <n v="1.18"/>
    <n v="1.18"/>
    <n v="0"/>
    <n v="0"/>
    <n v="78209"/>
    <n v="82248"/>
    <n v="0"/>
    <n v="0"/>
    <n v="16817.759999999998"/>
    <n v="0.16020000000000001"/>
    <n v="0.15390000000000001"/>
    <n v="0"/>
    <n v="0"/>
    <n v="0"/>
    <n v="0"/>
    <n v="0"/>
  </r>
  <r>
    <x v="235"/>
    <s v="Seattle"/>
    <n v="1635"/>
    <s v="Interagency Programs"/>
    <s v="Yes"/>
    <n v="222.65"/>
    <n v="0"/>
    <n v="222.65"/>
    <n v="1.18"/>
    <n v="1.18"/>
    <n v="222.65"/>
    <n v="0.65300000000000002"/>
    <n v="78209"/>
    <n v="82248"/>
    <n v="60263.16"/>
    <n v="3112.2099999999991"/>
    <n v="16817.759999999998"/>
    <n v="0.16020000000000001"/>
    <n v="0.15390000000000001"/>
    <n v="21115.119999999999"/>
    <n v="1056.26"/>
    <n v="162.56"/>
    <n v="1218.82"/>
    <n v="85709.31"/>
  </r>
  <r>
    <x v="235"/>
    <s v="Seattle"/>
    <n v="3027"/>
    <s v="James Baldwin Elementary School"/>
    <s v="No"/>
    <n v="1017.57"/>
    <n v="0"/>
    <n v="0"/>
    <n v="1.18"/>
    <n v="1.18"/>
    <n v="0"/>
    <n v="0"/>
    <n v="78209"/>
    <n v="82248"/>
    <n v="0"/>
    <n v="0"/>
    <n v="16817.759999999998"/>
    <n v="0.16020000000000001"/>
    <n v="0.15390000000000001"/>
    <n v="0"/>
    <n v="0"/>
    <n v="0"/>
    <n v="0"/>
    <n v="0"/>
  </r>
  <r>
    <x v="235"/>
    <s v="Seattle"/>
    <n v="5351"/>
    <s v="Jane Addams Middle School"/>
    <s v="Yes"/>
    <n v="371.35999999999996"/>
    <n v="0"/>
    <n v="371.35999999999996"/>
    <n v="1.18"/>
    <n v="1.18"/>
    <n v="371.35999999999996"/>
    <n v="1.089"/>
    <n v="78209"/>
    <n v="82248"/>
    <n v="100500.13"/>
    <n v="5190.1900000000023"/>
    <n v="16817.759999999998"/>
    <n v="0.16020000000000001"/>
    <n v="0.15390000000000001"/>
    <n v="35213.43"/>
    <n v="1761.51"/>
    <n v="271.10000000000002"/>
    <n v="2032.6100000000001"/>
    <n v="142936.35999999999"/>
  </r>
  <r>
    <x v="235"/>
    <s v="Seattle"/>
    <n v="2063"/>
    <s v="John Hay Elementary School"/>
    <s v="No"/>
    <n v="365.7"/>
    <n v="0"/>
    <n v="0"/>
    <n v="1.18"/>
    <n v="1.18"/>
    <n v="0"/>
    <n v="0"/>
    <n v="78209"/>
    <n v="82248"/>
    <n v="0"/>
    <n v="0"/>
    <n v="16817.759999999998"/>
    <n v="0.16020000000000001"/>
    <n v="0.15390000000000001"/>
    <n v="0"/>
    <n v="0"/>
    <n v="0"/>
    <n v="0"/>
    <n v="0"/>
  </r>
  <r>
    <x v="235"/>
    <s v="Seattle"/>
    <n v="2143"/>
    <s v="John Muir Elementary School"/>
    <s v="Yes"/>
    <n v="1097.56"/>
    <n v="0"/>
    <n v="1097.56"/>
    <n v="1.18"/>
    <n v="1.18"/>
    <n v="1097.56"/>
    <n v="3.22"/>
    <n v="78209"/>
    <n v="82248"/>
    <n v="297162.92"/>
    <n v="15346.580000000016"/>
    <n v="16817.759999999998"/>
    <n v="0.16020000000000001"/>
    <n v="0.15390000000000001"/>
    <n v="104120.53"/>
    <n v="5208.49"/>
    <n v="801.59"/>
    <n v="6010.08"/>
    <n v="422640.11"/>
  </r>
  <r>
    <x v="235"/>
    <s v="Seattle"/>
    <n v="2975"/>
    <s v="John Rogers Elementary School"/>
    <s v="No"/>
    <n v="479.8"/>
    <n v="0"/>
    <n v="0"/>
    <n v="1.18"/>
    <n v="1.18"/>
    <n v="0"/>
    <n v="0"/>
    <n v="78209"/>
    <n v="82248"/>
    <n v="0"/>
    <n v="0"/>
    <n v="16817.759999999998"/>
    <n v="0.16020000000000001"/>
    <n v="0.15390000000000001"/>
    <n v="0"/>
    <n v="0"/>
    <n v="0"/>
    <n v="0"/>
    <n v="0"/>
  </r>
  <r>
    <x v="235"/>
    <s v="Seattle"/>
    <n v="2081"/>
    <s v="John Stanford International School"/>
    <s v="No"/>
    <n v="1347.1299999999999"/>
    <n v="0"/>
    <n v="0"/>
    <n v="1.18"/>
    <n v="1.18"/>
    <n v="0"/>
    <n v="0"/>
    <n v="78209"/>
    <n v="82248"/>
    <n v="0"/>
    <n v="0"/>
    <n v="16817.759999999998"/>
    <n v="0.16020000000000001"/>
    <n v="0.15390000000000001"/>
    <n v="0"/>
    <n v="0"/>
    <n v="0"/>
    <n v="0"/>
    <n v="0"/>
  </r>
  <r>
    <x v="235"/>
    <s v="Seattle"/>
    <n v="3478"/>
    <s v="Kimball Elementary School"/>
    <s v="No"/>
    <n v="430.2"/>
    <n v="0"/>
    <n v="0"/>
    <n v="1.18"/>
    <n v="1.18"/>
    <n v="0"/>
    <n v="0"/>
    <n v="78209"/>
    <n v="82248"/>
    <n v="0"/>
    <n v="0"/>
    <n v="16817.759999999998"/>
    <n v="0.16020000000000001"/>
    <n v="0.15390000000000001"/>
    <n v="0"/>
    <n v="0"/>
    <n v="0"/>
    <n v="0"/>
    <n v="0"/>
  </r>
  <r>
    <x v="235"/>
    <s v="Seattle"/>
    <n v="2733"/>
    <s v="Lafayette Elementary School"/>
    <s v="No"/>
    <n v="404.8"/>
    <n v="0"/>
    <n v="0"/>
    <n v="1.18"/>
    <n v="1.18"/>
    <n v="0"/>
    <n v="0"/>
    <n v="78209"/>
    <n v="82248"/>
    <n v="0"/>
    <n v="0"/>
    <n v="16817.759999999998"/>
    <n v="0.16020000000000001"/>
    <n v="0.15390000000000001"/>
    <n v="0"/>
    <n v="0"/>
    <n v="0"/>
    <n v="0"/>
    <n v="0"/>
  </r>
  <r>
    <x v="235"/>
    <s v="Seattle"/>
    <n v="2437"/>
    <s v="Laurelhurst Elementary School"/>
    <s v="Yes"/>
    <n v="260.75"/>
    <n v="0"/>
    <n v="260.75"/>
    <n v="1.18"/>
    <n v="1.18"/>
    <n v="260.75"/>
    <n v="0.76500000000000001"/>
    <n v="78209"/>
    <n v="82248"/>
    <n v="70599.259999999995"/>
    <n v="3646.0100000000093"/>
    <n v="16817.759999999998"/>
    <n v="0.16020000000000001"/>
    <n v="0.15390000000000001"/>
    <n v="24736.71"/>
    <n v="1237.42"/>
    <n v="190.44"/>
    <n v="1427.8600000000001"/>
    <n v="100409.84000000001"/>
  </r>
  <r>
    <x v="235"/>
    <s v="Seattle"/>
    <n v="2183"/>
    <s v="Lawton Elementary School"/>
    <s v="No"/>
    <n v="328.32"/>
    <n v="0"/>
    <n v="0"/>
    <n v="1.18"/>
    <n v="1.18"/>
    <n v="0"/>
    <n v="0"/>
    <n v="78209"/>
    <n v="82248"/>
    <n v="0"/>
    <n v="0"/>
    <n v="16817.759999999998"/>
    <n v="0.16020000000000001"/>
    <n v="0.15390000000000001"/>
    <n v="0"/>
    <n v="0"/>
    <n v="0"/>
    <n v="0"/>
    <n v="0"/>
  </r>
  <r>
    <x v="235"/>
    <s v="Seattle"/>
    <n v="2121"/>
    <s v="Leschi Elementary School"/>
    <s v="No"/>
    <n v="343.53"/>
    <n v="0"/>
    <n v="0"/>
    <n v="1.18"/>
    <n v="1.18"/>
    <n v="0"/>
    <n v="0"/>
    <n v="78209"/>
    <n v="82248"/>
    <n v="0"/>
    <n v="0"/>
    <n v="16817.759999999998"/>
    <n v="0.16020000000000001"/>
    <n v="0.15390000000000001"/>
    <n v="0"/>
    <n v="0"/>
    <n v="0"/>
    <n v="0"/>
    <n v="0"/>
  </r>
  <r>
    <x v="235"/>
    <s v="Seattle"/>
    <n v="3874"/>
    <s v="Licton Springs K-8"/>
    <s v="No"/>
    <n v="1060.8"/>
    <n v="0"/>
    <n v="0"/>
    <n v="1.18"/>
    <n v="1.18"/>
    <n v="0"/>
    <n v="0"/>
    <n v="78209"/>
    <n v="82248"/>
    <n v="0"/>
    <n v="0"/>
    <n v="16817.759999999998"/>
    <n v="0.16020000000000001"/>
    <n v="0.15390000000000001"/>
    <n v="0"/>
    <n v="0"/>
    <n v="0"/>
    <n v="0"/>
    <n v="0"/>
  </r>
  <r>
    <x v="235"/>
    <s v="Seattle"/>
    <n v="5566"/>
    <s v="Lincoln High School"/>
    <s v="No"/>
    <n v="445.1"/>
    <n v="0"/>
    <n v="0"/>
    <n v="1.18"/>
    <n v="1.18"/>
    <n v="0"/>
    <n v="0"/>
    <n v="78209"/>
    <n v="82248"/>
    <n v="0"/>
    <n v="0"/>
    <n v="16817.759999999998"/>
    <n v="0.16020000000000001"/>
    <n v="0.15390000000000001"/>
    <n v="0"/>
    <n v="0"/>
    <n v="0"/>
    <n v="0"/>
    <n v="0"/>
  </r>
  <r>
    <x v="235"/>
    <s v="Seattle"/>
    <n v="5276"/>
    <s v="Louisa Boren STEM K-8"/>
    <s v="No"/>
    <n v="627.15"/>
    <n v="0"/>
    <n v="0"/>
    <n v="1.18"/>
    <n v="1.18"/>
    <n v="0"/>
    <n v="0"/>
    <n v="78209"/>
    <n v="82248"/>
    <n v="0"/>
    <n v="0"/>
    <n v="16817.759999999998"/>
    <n v="0.16020000000000001"/>
    <n v="0.15390000000000001"/>
    <n v="0"/>
    <n v="0"/>
    <n v="0"/>
    <n v="0"/>
    <n v="0"/>
  </r>
  <r>
    <x v="235"/>
    <s v="Seattle"/>
    <n v="3714"/>
    <s v="Lowell Elementary School"/>
    <s v="Yes"/>
    <n v="302.37"/>
    <n v="0"/>
    <n v="302.37"/>
    <n v="1.18"/>
    <n v="1.18"/>
    <n v="302.37"/>
    <n v="0.88700000000000001"/>
    <n v="78209"/>
    <n v="82248"/>
    <n v="81858.23"/>
    <n v="4227.4600000000064"/>
    <n v="16817.759999999998"/>
    <n v="0.16020000000000001"/>
    <n v="0.15390000000000001"/>
    <n v="28681.65"/>
    <n v="1434.76"/>
    <n v="220.81"/>
    <n v="1655.57"/>
    <n v="116422.91000000002"/>
  </r>
  <r>
    <x v="235"/>
    <s v="Seattle"/>
    <n v="2462"/>
    <s v="Loyal Heights Elementary School"/>
    <s v="No"/>
    <n v="1318.9400000000003"/>
    <n v="0"/>
    <n v="0"/>
    <n v="1.18"/>
    <n v="1.18"/>
    <n v="0"/>
    <n v="0"/>
    <n v="78209"/>
    <n v="82248"/>
    <n v="0"/>
    <n v="0"/>
    <n v="16817.759999999998"/>
    <n v="0.16020000000000001"/>
    <n v="0.15390000000000001"/>
    <n v="0"/>
    <n v="0"/>
    <n v="0"/>
    <n v="0"/>
    <n v="0"/>
  </r>
  <r>
    <x v="235"/>
    <s v="Seattle"/>
    <n v="2435"/>
    <s v="Madison Middle School"/>
    <s v="Yes"/>
    <n v="118.46000000000001"/>
    <n v="0"/>
    <n v="118.46000000000001"/>
    <n v="1.18"/>
    <n v="1.18"/>
    <n v="118.46000000000001"/>
    <n v="0.34699999999999998"/>
    <n v="78209"/>
    <n v="82248"/>
    <n v="32023.46"/>
    <n v="1653.8099999999977"/>
    <n v="16817.759999999998"/>
    <n v="0.16020000000000001"/>
    <n v="0.15390000000000001"/>
    <n v="11220.44"/>
    <n v="561.29"/>
    <n v="86.38"/>
    <n v="647.66999999999996"/>
    <n v="45545.38"/>
  </r>
  <r>
    <x v="235"/>
    <s v="Seattle"/>
    <n v="2069"/>
    <s v="Madrona K-5 School"/>
    <s v="Yes"/>
    <n v="234.37"/>
    <n v="0"/>
    <n v="234.37"/>
    <n v="1.18"/>
    <n v="1.18"/>
    <n v="234.37"/>
    <n v="0.68700000000000006"/>
    <n v="78209"/>
    <n v="82248"/>
    <n v="63400.91"/>
    <n v="3274.25"/>
    <n v="16817.759999999998"/>
    <n v="0.16020000000000001"/>
    <n v="0.15390000000000001"/>
    <n v="22214.53"/>
    <n v="1111.25"/>
    <n v="171.02"/>
    <n v="1282.27"/>
    <n v="90171.96"/>
  </r>
  <r>
    <x v="235"/>
    <s v="Seattle"/>
    <n v="5565"/>
    <s v="Magnolia Elementary"/>
    <s v="Yes"/>
    <n v="246.4"/>
    <n v="0"/>
    <n v="246.4"/>
    <n v="1.18"/>
    <n v="1.18"/>
    <n v="246.4"/>
    <n v="0.72299999999999998"/>
    <n v="78209"/>
    <n v="82248"/>
    <n v="66723.23"/>
    <n v="3445.8300000000017"/>
    <n v="16817.759999999998"/>
    <n v="0.16020000000000001"/>
    <n v="0.15390000000000001"/>
    <n v="23378.62"/>
    <n v="1169.48"/>
    <n v="179.98"/>
    <n v="1349.46"/>
    <n v="94897.14"/>
  </r>
  <r>
    <x v="235"/>
    <s v="Seattle"/>
    <n v="2353"/>
    <s v="Maple Elementary School"/>
    <s v="No"/>
    <n v="812.39"/>
    <n v="0"/>
    <n v="0"/>
    <n v="1.18"/>
    <n v="1.18"/>
    <n v="0"/>
    <n v="0"/>
    <n v="78209"/>
    <n v="82248"/>
    <n v="0"/>
    <n v="0"/>
    <n v="16817.759999999998"/>
    <n v="0.16020000000000001"/>
    <n v="0.15390000000000001"/>
    <n v="0"/>
    <n v="0"/>
    <n v="0"/>
    <n v="0"/>
    <n v="0"/>
  </r>
  <r>
    <x v="235"/>
    <s v="Seattle"/>
    <n v="2089"/>
    <s v="Martin Luther King Jr. Elementary School"/>
    <s v="No"/>
    <n v="233.48"/>
    <n v="0"/>
    <n v="0"/>
    <n v="1.18"/>
    <n v="1.18"/>
    <n v="0"/>
    <n v="0"/>
    <n v="78209"/>
    <n v="82248"/>
    <n v="0"/>
    <n v="0"/>
    <n v="16817.759999999998"/>
    <n v="0.16020000000000001"/>
    <n v="0.15390000000000001"/>
    <n v="0"/>
    <n v="0"/>
    <n v="0"/>
    <n v="0"/>
    <n v="0"/>
  </r>
  <r>
    <x v="235"/>
    <s v="Seattle"/>
    <n v="3517"/>
    <s v="McClure Middle School"/>
    <s v="Yes"/>
    <n v="310.79999999999995"/>
    <n v="0"/>
    <n v="310.79999999999995"/>
    <n v="1.18"/>
    <n v="1.18"/>
    <n v="310.79999999999995"/>
    <n v="0.91200000000000003"/>
    <n v="78209"/>
    <n v="82248"/>
    <n v="84165.4"/>
    <n v="4346.6100000000006"/>
    <n v="16817.759999999998"/>
    <n v="0.16020000000000001"/>
    <n v="0.15390000000000001"/>
    <n v="29490.04"/>
    <n v="1475.2"/>
    <n v="227.03"/>
    <n v="1702.23"/>
    <n v="119704.28"/>
  </r>
  <r>
    <x v="235"/>
    <s v="Seattle"/>
    <n v="5203"/>
    <s v="McDonald International School"/>
    <s v="No"/>
    <n v="248.5"/>
    <n v="0"/>
    <n v="0"/>
    <n v="1.18"/>
    <n v="1.18"/>
    <n v="0"/>
    <n v="0"/>
    <n v="78209"/>
    <n v="82248"/>
    <n v="0"/>
    <n v="0"/>
    <n v="16817.759999999998"/>
    <n v="0.16020000000000001"/>
    <n v="0.15390000000000001"/>
    <n v="0"/>
    <n v="0"/>
    <n v="0"/>
    <n v="0"/>
    <n v="0"/>
  </r>
  <r>
    <x v="235"/>
    <s v="Seattle"/>
    <n v="2201"/>
    <s v="McGilvra Elementary School"/>
    <s v="No"/>
    <n v="431.5"/>
    <n v="0"/>
    <n v="0"/>
    <n v="1.18"/>
    <n v="1.18"/>
    <n v="0"/>
    <n v="0"/>
    <n v="78209"/>
    <n v="82248"/>
    <n v="0"/>
    <n v="0"/>
    <n v="16817.759999999998"/>
    <n v="0.16020000000000001"/>
    <n v="0.15390000000000001"/>
    <n v="0"/>
    <n v="0"/>
    <n v="0"/>
    <n v="0"/>
    <n v="0"/>
  </r>
  <r>
    <x v="235"/>
    <s v="Seattle"/>
    <n v="5485"/>
    <s v="Meany Middle School"/>
    <s v="No"/>
    <n v="370.2"/>
    <n v="0"/>
    <n v="0"/>
    <n v="1.18"/>
    <n v="1.18"/>
    <n v="0"/>
    <n v="0"/>
    <n v="78209"/>
    <n v="82248"/>
    <n v="0"/>
    <n v="0"/>
    <n v="16817.759999999998"/>
    <n v="0.16020000000000001"/>
    <n v="0.15390000000000001"/>
    <n v="0"/>
    <n v="0"/>
    <n v="0"/>
    <n v="0"/>
    <n v="0"/>
  </r>
  <r>
    <x v="235"/>
    <s v="Seattle"/>
    <n v="3095"/>
    <s v="Mercer International Middle School"/>
    <s v="No"/>
    <n v="509.34000000000003"/>
    <n v="0"/>
    <n v="0"/>
    <n v="1.18"/>
    <n v="1.18"/>
    <n v="0"/>
    <n v="0"/>
    <n v="78209"/>
    <n v="82248"/>
    <n v="0"/>
    <n v="0"/>
    <n v="16817.759999999998"/>
    <n v="0.16020000000000001"/>
    <n v="0.15390000000000001"/>
    <n v="0"/>
    <n v="0"/>
    <n v="0"/>
    <n v="0"/>
    <n v="0"/>
  </r>
  <r>
    <x v="235"/>
    <s v="Seattle"/>
    <n v="1547"/>
    <s v="Middle College High School"/>
    <s v="No"/>
    <n v="267.28000000000003"/>
    <n v="0"/>
    <n v="0"/>
    <n v="1.18"/>
    <n v="1.18"/>
    <n v="0"/>
    <n v="0"/>
    <n v="78209"/>
    <n v="82248"/>
    <n v="0"/>
    <n v="0"/>
    <n v="16817.759999999998"/>
    <n v="0.16020000000000001"/>
    <n v="0.15390000000000001"/>
    <n v="0"/>
    <n v="0"/>
    <n v="0"/>
    <n v="0"/>
    <n v="0"/>
  </r>
  <r>
    <x v="235"/>
    <s v="Seattle"/>
    <n v="2322"/>
    <s v="Montlake Elementary School"/>
    <s v="No"/>
    <n v="308.83"/>
    <n v="0"/>
    <n v="0"/>
    <n v="1.18"/>
    <n v="1.18"/>
    <n v="0"/>
    <n v="0"/>
    <n v="78209"/>
    <n v="82248"/>
    <n v="0"/>
    <n v="0"/>
    <n v="16817.759999999998"/>
    <n v="0.16020000000000001"/>
    <n v="0.15390000000000001"/>
    <n v="0"/>
    <n v="0"/>
    <n v="0"/>
    <n v="0"/>
    <n v="0"/>
  </r>
  <r>
    <x v="235"/>
    <s v="Seattle"/>
    <n v="3479"/>
    <s v="Nathan Hale High School"/>
    <s v="No"/>
    <n v="230.94"/>
    <n v="0"/>
    <n v="0"/>
    <n v="1.18"/>
    <n v="1.18"/>
    <n v="0"/>
    <n v="0"/>
    <n v="78209"/>
    <n v="82248"/>
    <n v="0"/>
    <n v="0"/>
    <n v="16817.759999999998"/>
    <n v="0.16020000000000001"/>
    <n v="0.15390000000000001"/>
    <n v="0"/>
    <n v="0"/>
    <n v="0"/>
    <n v="0"/>
    <n v="0"/>
  </r>
  <r>
    <x v="235"/>
    <s v="Seattle"/>
    <n v="3218"/>
    <s v="North Beach Elementary School"/>
    <s v="Yes"/>
    <n v="56.38"/>
    <n v="0"/>
    <n v="56.38"/>
    <n v="1.18"/>
    <n v="1.18"/>
    <n v="56.38"/>
    <n v="0.16500000000000001"/>
    <n v="78209"/>
    <n v="82248"/>
    <n v="15227.29"/>
    <n v="786.39999999999964"/>
    <n v="16817.759999999998"/>
    <n v="0.16020000000000001"/>
    <n v="0.15390000000000001"/>
    <n v="5335.37"/>
    <n v="266.89"/>
    <n v="41.07"/>
    <n v="307.95999999999998"/>
    <n v="21657.019999999997"/>
  </r>
  <r>
    <x v="235"/>
    <s v="Seattle"/>
    <n v="3868"/>
    <s v="Nova High School"/>
    <s v="No"/>
    <n v="1774.04"/>
    <n v="0"/>
    <n v="0"/>
    <n v="1.18"/>
    <n v="1.18"/>
    <n v="0"/>
    <n v="0"/>
    <n v="78209"/>
    <n v="82248"/>
    <n v="0"/>
    <n v="0"/>
    <n v="16817.759999999998"/>
    <n v="0.16020000000000001"/>
    <n v="0.15390000000000001"/>
    <n v="0"/>
    <n v="0"/>
    <n v="0"/>
    <n v="0"/>
    <n v="0"/>
  </r>
  <r>
    <x v="235"/>
    <s v="Seattle"/>
    <n v="2976"/>
    <s v="Olympic Hills Elementary School"/>
    <s v="No"/>
    <n v="404.36"/>
    <n v="0"/>
    <n v="0"/>
    <n v="1.18"/>
    <n v="1.18"/>
    <n v="0"/>
    <n v="0"/>
    <n v="78209"/>
    <n v="82248"/>
    <n v="0"/>
    <n v="0"/>
    <n v="16817.759999999998"/>
    <n v="0.16020000000000001"/>
    <n v="0.15390000000000001"/>
    <n v="0"/>
    <n v="0"/>
    <n v="0"/>
    <n v="0"/>
    <n v="0"/>
  </r>
  <r>
    <x v="235"/>
    <s v="Seattle"/>
    <n v="2256"/>
    <s v="Olympic View Elementary School"/>
    <s v="Yes"/>
    <n v="343.54"/>
    <n v="0"/>
    <n v="343.54"/>
    <n v="1.18"/>
    <n v="1.18"/>
    <n v="343.54"/>
    <n v="1.008"/>
    <n v="78209"/>
    <n v="82248"/>
    <n v="93024.91"/>
    <n v="4804.1499999999942"/>
    <n v="16817.759999999998"/>
    <n v="0.16020000000000001"/>
    <n v="0.15390000000000001"/>
    <n v="32594.25"/>
    <n v="1630.48"/>
    <n v="250.93"/>
    <n v="1881.41"/>
    <n v="132304.72"/>
  </r>
  <r>
    <x v="235"/>
    <s v="Seattle"/>
    <n v="4065"/>
    <s v="Orca K-8 School"/>
    <s v="No"/>
    <n v="527.70000000000005"/>
    <n v="0"/>
    <n v="0"/>
    <n v="1.18"/>
    <n v="1.18"/>
    <n v="0"/>
    <n v="0"/>
    <n v="78209"/>
    <n v="82248"/>
    <n v="0"/>
    <n v="0"/>
    <n v="16817.759999999998"/>
    <n v="0.16020000000000001"/>
    <n v="0.15390000000000001"/>
    <n v="0"/>
    <n v="0"/>
    <n v="0"/>
    <n v="0"/>
    <n v="0"/>
  </r>
  <r>
    <x v="235"/>
    <s v="Seattle"/>
    <n v="1620"/>
    <s v="Pathfinder K-8 School"/>
    <s v="No"/>
    <n v="1018.98"/>
    <n v="0"/>
    <n v="0"/>
    <n v="1.18"/>
    <n v="1.18"/>
    <n v="0"/>
    <n v="0"/>
    <n v="78209"/>
    <n v="82248"/>
    <n v="0"/>
    <n v="0"/>
    <n v="16817.759999999998"/>
    <n v="0.16020000000000001"/>
    <n v="0.15390000000000001"/>
    <n v="0"/>
    <n v="0"/>
    <n v="0"/>
    <n v="0"/>
    <n v="0"/>
  </r>
  <r>
    <x v="235"/>
    <s v="Seattle"/>
    <n v="5046"/>
    <s v="Private School Services"/>
    <s v="No"/>
    <n v="223.7"/>
    <n v="0"/>
    <n v="0"/>
    <n v="1.18"/>
    <n v="1.18"/>
    <n v="0"/>
    <n v="0"/>
    <n v="78209"/>
    <n v="82248"/>
    <n v="0"/>
    <n v="0"/>
    <n v="16817.759999999998"/>
    <n v="0.16020000000000001"/>
    <n v="0.15390000000000001"/>
    <n v="0"/>
    <n v="0"/>
    <n v="0"/>
    <n v="0"/>
    <n v="0"/>
  </r>
  <r>
    <x v="235"/>
    <s v="Seattle"/>
    <n v="5204"/>
    <s v="Queen Anne Elementary"/>
    <s v="No"/>
    <n v="282"/>
    <n v="0"/>
    <n v="0"/>
    <n v="1.18"/>
    <n v="1.18"/>
    <n v="0"/>
    <n v="0"/>
    <n v="78209"/>
    <n v="82248"/>
    <n v="0"/>
    <n v="0"/>
    <n v="16817.759999999998"/>
    <n v="0.16020000000000001"/>
    <n v="0.15390000000000001"/>
    <n v="0"/>
    <n v="0"/>
    <n v="0"/>
    <n v="0"/>
    <n v="0"/>
  </r>
  <r>
    <x v="235"/>
    <s v="Seattle"/>
    <n v="3327"/>
    <s v="Rainier Beach High School"/>
    <s v="No"/>
    <n v="394.5"/>
    <n v="0"/>
    <n v="0"/>
    <n v="1.18"/>
    <n v="1.18"/>
    <n v="0"/>
    <n v="0"/>
    <n v="78209"/>
    <n v="82248"/>
    <n v="0"/>
    <n v="0"/>
    <n v="16817.759999999998"/>
    <n v="0.16020000000000001"/>
    <n v="0.15390000000000001"/>
    <n v="0"/>
    <n v="0"/>
    <n v="0"/>
    <n v="0"/>
    <n v="0"/>
  </r>
  <r>
    <x v="235"/>
    <s v="Seattle"/>
    <n v="3380"/>
    <s v="Rainier View Elementary School"/>
    <s v="Yes"/>
    <n v="253.4"/>
    <n v="0"/>
    <n v="253.4"/>
    <n v="1.18"/>
    <n v="1.18"/>
    <n v="253.4"/>
    <n v="0.74299999999999999"/>
    <n v="78209"/>
    <n v="82248"/>
    <n v="68568.960000000006"/>
    <n v="3541.1499999999942"/>
    <n v="16817.759999999998"/>
    <n v="0.16020000000000001"/>
    <n v="0.15390000000000001"/>
    <n v="24025.33"/>
    <n v="1201.8399999999999"/>
    <n v="184.96"/>
    <n v="1386.8"/>
    <n v="97522.240000000005"/>
  </r>
  <r>
    <x v="235"/>
    <s v="Seattle"/>
    <n v="2120"/>
    <s v="Rising Star Elementary School"/>
    <s v="No"/>
    <n v="502.43"/>
    <n v="0"/>
    <n v="0"/>
    <n v="1.18"/>
    <n v="1.18"/>
    <n v="0"/>
    <n v="0"/>
    <n v="78209"/>
    <n v="82248"/>
    <n v="0"/>
    <n v="0"/>
    <n v="16817.759999999998"/>
    <n v="0.16020000000000001"/>
    <n v="0.15390000000000001"/>
    <n v="0"/>
    <n v="0"/>
    <n v="0"/>
    <n v="0"/>
    <n v="0"/>
  </r>
  <r>
    <x v="235"/>
    <s v="Seattle"/>
    <n v="5486"/>
    <s v="Robert Eagle Staff Middle School"/>
    <s v="No"/>
    <n v="414.6"/>
    <n v="0"/>
    <n v="0"/>
    <n v="1.18"/>
    <n v="1.18"/>
    <n v="0"/>
    <n v="0"/>
    <n v="78209"/>
    <n v="82248"/>
    <n v="0"/>
    <n v="0"/>
    <n v="16817.759999999998"/>
    <n v="0.16020000000000001"/>
    <n v="0.15390000000000001"/>
    <n v="0"/>
    <n v="0"/>
    <n v="0"/>
    <n v="0"/>
    <n v="0"/>
  </r>
  <r>
    <x v="235"/>
    <s v="Seattle"/>
    <n v="2285"/>
    <s v="Roosevelt High School"/>
    <s v="No"/>
    <n v="186.54"/>
    <n v="0"/>
    <n v="0"/>
    <n v="1.18"/>
    <n v="1.18"/>
    <n v="0"/>
    <n v="0"/>
    <n v="78209"/>
    <n v="82248"/>
    <n v="0"/>
    <n v="0"/>
    <n v="16817.759999999998"/>
    <n v="0.16020000000000001"/>
    <n v="0.15390000000000001"/>
    <n v="0"/>
    <n v="0"/>
    <n v="0"/>
    <n v="0"/>
    <n v="0"/>
  </r>
  <r>
    <x v="235"/>
    <s v="Seattle"/>
    <n v="3157"/>
    <s v="Roxhill Elementary School"/>
    <s v="No"/>
    <n v="451.47"/>
    <n v="0"/>
    <n v="0"/>
    <n v="1.18"/>
    <n v="1.18"/>
    <n v="0"/>
    <n v="0"/>
    <n v="78209"/>
    <n v="82248"/>
    <n v="0"/>
    <n v="0"/>
    <n v="16817.759999999998"/>
    <n v="0.16020000000000001"/>
    <n v="0.15390000000000001"/>
    <n v="0"/>
    <n v="0"/>
    <n v="0"/>
    <n v="0"/>
    <n v="0"/>
  </r>
  <r>
    <x v="235"/>
    <s v="Seattle"/>
    <n v="3028"/>
    <s v="Sacajawea Elementary School"/>
    <s v="Yes"/>
    <n v="852.52"/>
    <n v="0"/>
    <n v="852.52"/>
    <n v="1.18"/>
    <n v="1.18"/>
    <n v="852.52"/>
    <n v="2.5009999999999999"/>
    <n v="78209"/>
    <n v="82248"/>
    <n v="230808.84"/>
    <n v="11919.809999999998"/>
    <n v="16817.759999999998"/>
    <n v="0.16020000000000001"/>
    <n v="0.15390000000000001"/>
    <n v="80871.25"/>
    <n v="4045.48"/>
    <n v="622.6"/>
    <n v="4668.08"/>
    <n v="328267.98"/>
  </r>
  <r>
    <x v="235"/>
    <s v="Seattle"/>
    <n v="1796"/>
    <s v="Salmon Bay K-8 School"/>
    <s v="No"/>
    <n v="86.22"/>
    <n v="0"/>
    <n v="0"/>
    <n v="1.18"/>
    <n v="1.18"/>
    <n v="0"/>
    <n v="0"/>
    <n v="78209"/>
    <n v="82248"/>
    <n v="0"/>
    <n v="0"/>
    <n v="16817.759999999998"/>
    <n v="0.16020000000000001"/>
    <n v="0.15390000000000001"/>
    <n v="0"/>
    <n v="0"/>
    <n v="0"/>
    <n v="0"/>
    <n v="0"/>
  </r>
  <r>
    <x v="235"/>
    <s v="Seattle"/>
    <n v="5205"/>
    <s v="Sand Point Elementary"/>
    <s v="No"/>
    <n v="198.82"/>
    <n v="0"/>
    <n v="0"/>
    <n v="1.18"/>
    <n v="1.18"/>
    <n v="0"/>
    <n v="0"/>
    <n v="78209"/>
    <n v="82248"/>
    <n v="0"/>
    <n v="0"/>
    <n v="16817.759999999998"/>
    <n v="0.16020000000000001"/>
    <n v="0.15390000000000001"/>
    <n v="0"/>
    <n v="0"/>
    <n v="0"/>
    <n v="0"/>
    <n v="0"/>
  </r>
  <r>
    <x v="235"/>
    <s v="Seattle"/>
    <n v="3665"/>
    <s v="Sanislo Elementary School"/>
    <s v="No"/>
    <n v="959.28"/>
    <n v="0"/>
    <n v="0"/>
    <n v="1.18"/>
    <n v="1.18"/>
    <n v="0"/>
    <n v="0"/>
    <n v="78209"/>
    <n v="82248"/>
    <n v="0"/>
    <n v="0"/>
    <n v="16817.759999999998"/>
    <n v="0.16020000000000001"/>
    <n v="0.15390000000000001"/>
    <n v="0"/>
    <n v="0"/>
    <n v="0"/>
    <n v="0"/>
    <n v="0"/>
  </r>
  <r>
    <x v="235"/>
    <s v="Seattle"/>
    <n v="5260"/>
    <s v="Seattle Skills Center"/>
    <s v="No"/>
    <n v="304.10000000000002"/>
    <n v="0"/>
    <n v="0"/>
    <n v="1.18"/>
    <n v="1.18"/>
    <n v="0"/>
    <n v="0"/>
    <n v="78209"/>
    <n v="82248"/>
    <n v="0"/>
    <n v="0"/>
    <n v="16817.759999999998"/>
    <n v="0.16020000000000001"/>
    <n v="0.15390000000000001"/>
    <n v="0"/>
    <n v="0"/>
    <n v="0"/>
    <n v="0"/>
    <n v="0"/>
  </r>
  <r>
    <x v="235"/>
    <s v="Seattle"/>
    <n v="1596"/>
    <s v="Seattle World School"/>
    <s v="No"/>
    <n v="197.51"/>
    <n v="0"/>
    <n v="0"/>
    <n v="1.18"/>
    <n v="1.18"/>
    <n v="0"/>
    <n v="0"/>
    <n v="78209"/>
    <n v="82248"/>
    <n v="0"/>
    <n v="0"/>
    <n v="16817.759999999998"/>
    <n v="0.16020000000000001"/>
    <n v="0.15390000000000001"/>
    <n v="0"/>
    <n v="0"/>
    <n v="0"/>
    <n v="0"/>
    <n v="0"/>
  </r>
  <r>
    <x v="235"/>
    <s v="Seattle"/>
    <n v="4218"/>
    <s v="South Shore PK-8 School"/>
    <s v="Yes"/>
    <n v="447.95"/>
    <n v="0"/>
    <n v="447.95"/>
    <n v="1.18"/>
    <n v="1.18"/>
    <n v="447.95"/>
    <n v="1.3140000000000001"/>
    <n v="78209"/>
    <n v="82248"/>
    <n v="121264.62"/>
    <n v="6262.5500000000029"/>
    <n v="16817.759999999998"/>
    <n v="0.16020000000000001"/>
    <n v="0.15390000000000001"/>
    <n v="42488.94"/>
    <n v="2125.4499999999998"/>
    <n v="327.11"/>
    <n v="2452.56"/>
    <n v="172468.66999999998"/>
  </r>
  <r>
    <x v="235"/>
    <s v="Seattle"/>
    <n v="2080"/>
    <s v="Stevens Elementary School"/>
    <s v="No"/>
    <n v="311.73"/>
    <n v="0"/>
    <n v="0"/>
    <n v="1.18"/>
    <n v="1.18"/>
    <n v="0"/>
    <n v="0"/>
    <n v="78209"/>
    <n v="82248"/>
    <n v="0"/>
    <n v="0"/>
    <n v="16817.759999999998"/>
    <n v="0.16020000000000001"/>
    <n v="0.15390000000000001"/>
    <n v="0"/>
    <n v="0"/>
    <n v="0"/>
    <n v="0"/>
    <n v="0"/>
  </r>
  <r>
    <x v="235"/>
    <s v="Seattle"/>
    <n v="1856"/>
    <s v="The Center School"/>
    <s v="No"/>
    <n v="247.64"/>
    <n v="0"/>
    <n v="0"/>
    <n v="1.18"/>
    <n v="1.18"/>
    <n v="0"/>
    <n v="0"/>
    <n v="78209"/>
    <n v="82248"/>
    <n v="0"/>
    <n v="0"/>
    <n v="16817.759999999998"/>
    <n v="0.16020000000000001"/>
    <n v="0.15390000000000001"/>
    <n v="0"/>
    <n v="0"/>
    <n v="0"/>
    <n v="0"/>
    <n v="0"/>
  </r>
  <r>
    <x v="235"/>
    <s v="Seattle"/>
    <n v="3974"/>
    <s v="Thornton Creek Elementary School"/>
    <s v="No"/>
    <n v="394.77"/>
    <n v="0"/>
    <n v="0"/>
    <n v="1.18"/>
    <n v="1.18"/>
    <n v="0"/>
    <n v="0"/>
    <n v="78209"/>
    <n v="82248"/>
    <n v="0"/>
    <n v="0"/>
    <n v="16817.759999999998"/>
    <n v="0.16020000000000001"/>
    <n v="0.15390000000000001"/>
    <n v="0"/>
    <n v="0"/>
    <n v="0"/>
    <n v="0"/>
    <n v="0"/>
  </r>
  <r>
    <x v="235"/>
    <s v="Seattle"/>
    <n v="2141"/>
    <s v="Thurgood Marshall Elementary"/>
    <s v="No"/>
    <n v="44.9"/>
    <n v="0"/>
    <n v="0"/>
    <n v="1.18"/>
    <n v="1.18"/>
    <n v="0"/>
    <n v="0"/>
    <n v="78209"/>
    <n v="82248"/>
    <n v="0"/>
    <n v="0"/>
    <n v="16817.759999999998"/>
    <n v="0.16020000000000001"/>
    <n v="0.15390000000000001"/>
    <n v="0"/>
    <n v="0"/>
    <n v="0"/>
    <n v="0"/>
    <n v="0"/>
  </r>
  <r>
    <x v="235"/>
    <s v="Seattle"/>
    <n v="1579"/>
    <s v="Tops K-8 School"/>
    <s v="No"/>
    <n v="170.4"/>
    <n v="0"/>
    <n v="0"/>
    <n v="1.18"/>
    <n v="1.18"/>
    <n v="0"/>
    <n v="0"/>
    <n v="78209"/>
    <n v="82248"/>
    <n v="0"/>
    <n v="0"/>
    <n v="16817.759999999998"/>
    <n v="0.16020000000000001"/>
    <n v="0.15390000000000001"/>
    <n v="0"/>
    <n v="0"/>
    <n v="0"/>
    <n v="0"/>
    <n v="0"/>
  </r>
  <r>
    <x v="235"/>
    <s v="Seattle"/>
    <n v="2667"/>
    <s v="View Ridge Elementary School"/>
    <s v="Yes"/>
    <n v="877.23000000000013"/>
    <n v="0"/>
    <n v="877.23000000000013"/>
    <n v="1.18"/>
    <n v="1.18"/>
    <n v="877.23000000000013"/>
    <n v="2.573"/>
    <n v="78209"/>
    <n v="82248"/>
    <n v="237453.47"/>
    <n v="12262.970000000001"/>
    <n v="16817.759999999998"/>
    <n v="0.16020000000000001"/>
    <n v="0.15390000000000001"/>
    <n v="83199.41"/>
    <n v="4161.9399999999996"/>
    <n v="640.52"/>
    <n v="4802.4599999999991"/>
    <n v="337718.31"/>
  </r>
  <r>
    <x v="235"/>
    <s v="Seattle"/>
    <n v="2977"/>
    <s v="Viewlands Elementary School"/>
    <s v="Yes"/>
    <n v="165.09"/>
    <n v="0"/>
    <n v="165.09"/>
    <n v="1.18"/>
    <n v="1.18"/>
    <n v="165.09"/>
    <n v="0.48399999999999999"/>
    <n v="78209"/>
    <n v="82248"/>
    <n v="44666.720000000001"/>
    <n v="2306.760000000002"/>
    <n v="16817.759999999998"/>
    <n v="0.16020000000000001"/>
    <n v="0.15390000000000001"/>
    <n v="15650.41"/>
    <n v="782.89"/>
    <n v="120.49"/>
    <n v="903.38"/>
    <n v="63527.270000000004"/>
  </r>
  <r>
    <x v="235"/>
    <s v="Seattle"/>
    <n v="4064"/>
    <s v="Washington Middle School"/>
    <s v="Yes"/>
    <n v="304.14999999999998"/>
    <n v="0"/>
    <n v="304.14999999999998"/>
    <n v="1.18"/>
    <n v="1.18"/>
    <n v="304.14999999999998"/>
    <n v="0.89200000000000002"/>
    <n v="78209"/>
    <n v="82248"/>
    <n v="82319.67"/>
    <n v="4251.2799999999988"/>
    <n v="16817.759999999998"/>
    <n v="0.16020000000000001"/>
    <n v="0.15390000000000001"/>
    <n v="28843.33"/>
    <n v="1442.85"/>
    <n v="222.05"/>
    <n v="1664.8999999999999"/>
    <n v="117079.18"/>
  </r>
  <r>
    <x v="235"/>
    <s v="Seattle"/>
    <n v="3026"/>
    <s v="Wedgwood Elementary School"/>
    <s v="No"/>
    <n v="775.04"/>
    <n v="0"/>
    <n v="0"/>
    <n v="1.18"/>
    <n v="1.18"/>
    <n v="0"/>
    <n v="0"/>
    <n v="78209"/>
    <n v="82248"/>
    <n v="0"/>
    <n v="0"/>
    <n v="16817.759999999998"/>
    <n v="0.16020000000000001"/>
    <n v="0.15390000000000001"/>
    <n v="0"/>
    <n v="0"/>
    <n v="0"/>
    <n v="0"/>
    <n v="0"/>
  </r>
  <r>
    <x v="235"/>
    <s v="Seattle"/>
    <n v="2645"/>
    <s v="West Seattle Elementary School"/>
    <s v="No"/>
    <n v="1465.5700000000002"/>
    <n v="0"/>
    <n v="0"/>
    <n v="1.18"/>
    <n v="1.18"/>
    <n v="0"/>
    <n v="0"/>
    <n v="78209"/>
    <n v="82248"/>
    <n v="0"/>
    <n v="0"/>
    <n v="16817.759999999998"/>
    <n v="0.16020000000000001"/>
    <n v="0.15390000000000001"/>
    <n v="0"/>
    <n v="0"/>
    <n v="0"/>
    <n v="0"/>
    <n v="0"/>
  </r>
  <r>
    <x v="235"/>
    <s v="Seattle"/>
    <n v="2234"/>
    <s v="West Seattle High School"/>
    <s v="Yes"/>
    <n v="233.86"/>
    <n v="0"/>
    <n v="233.86"/>
    <n v="1.18"/>
    <n v="1.18"/>
    <n v="233.86"/>
    <n v="0.68600000000000005"/>
    <n v="78209"/>
    <n v="82248"/>
    <n v="63308.62"/>
    <n v="3269.489999999998"/>
    <n v="16817.759999999998"/>
    <n v="0.16020000000000001"/>
    <n v="0.15390000000000001"/>
    <n v="22182.2"/>
    <n v="1109.6400000000001"/>
    <n v="170.77"/>
    <n v="1280.4100000000001"/>
    <n v="90040.72"/>
  </r>
  <r>
    <x v="235"/>
    <s v="Seattle"/>
    <n v="2142"/>
    <s v="West Woodland Elementary School"/>
    <s v="No"/>
    <n v="199.7"/>
    <n v="0"/>
    <n v="0"/>
    <n v="1.18"/>
    <n v="1.18"/>
    <n v="0"/>
    <n v="0"/>
    <n v="78209"/>
    <n v="82248"/>
    <n v="0"/>
    <n v="0"/>
    <n v="16817.759999999998"/>
    <n v="0.16020000000000001"/>
    <n v="0.15390000000000001"/>
    <n v="0"/>
    <n v="0"/>
    <n v="0"/>
    <n v="0"/>
    <n v="0"/>
  </r>
  <r>
    <x v="235"/>
    <s v="Seattle"/>
    <n v="3277"/>
    <s v="Whitman Middle School"/>
    <s v="No"/>
    <n v="592.24"/>
    <n v="0"/>
    <n v="0"/>
    <n v="1.18"/>
    <n v="1.18"/>
    <n v="0"/>
    <n v="0"/>
    <n v="78209"/>
    <n v="82248"/>
    <n v="0"/>
    <n v="0"/>
    <n v="16817.759999999998"/>
    <n v="0.16020000000000001"/>
    <n v="0.15390000000000001"/>
    <n v="0"/>
    <n v="0"/>
    <n v="0"/>
    <n v="0"/>
    <n v="0"/>
  </r>
  <r>
    <x v="235"/>
    <s v="Seattle"/>
    <n v="2092"/>
    <s v="Whittier Elementary School"/>
    <s v="No"/>
    <n v="147.1"/>
    <n v="0"/>
    <n v="0"/>
    <n v="1.18"/>
    <n v="1.18"/>
    <n v="0"/>
    <n v="0"/>
    <n v="78209"/>
    <n v="82248"/>
    <n v="0"/>
    <n v="0"/>
    <n v="16817.759999999998"/>
    <n v="0.16020000000000001"/>
    <n v="0.15390000000000001"/>
    <n v="0"/>
    <n v="0"/>
    <n v="0"/>
    <n v="0"/>
    <n v="0"/>
  </r>
  <r>
    <x v="235"/>
    <s v="Seattle"/>
    <n v="3581"/>
    <s v="Wing Luke Elementary School"/>
    <s v="Yes"/>
    <n v="128.06"/>
    <n v="0"/>
    <n v="128.06"/>
    <n v="1.18"/>
    <n v="1.18"/>
    <n v="128.06"/>
    <n v="0.376"/>
    <n v="78209"/>
    <n v="82248"/>
    <n v="34699.769999999997"/>
    <n v="1792.0200000000041"/>
    <n v="16817.759999999998"/>
    <n v="0.16020000000000001"/>
    <n v="0.15390000000000001"/>
    <n v="12158.17"/>
    <n v="608.20000000000005"/>
    <n v="93.6"/>
    <n v="701.80000000000007"/>
    <n v="49351.76"/>
  </r>
  <r>
    <x v="236"/>
    <s v="Sedro Woolley"/>
    <n v="2521"/>
    <s v="Big Lake Elementary School"/>
    <s v="Yes"/>
    <n v="187.98"/>
    <n v="0"/>
    <n v="187.98"/>
    <n v="1.18"/>
    <n v="1.18"/>
    <n v="187.98"/>
    <n v="0.55100000000000005"/>
    <n v="78209"/>
    <n v="82248"/>
    <n v="50849.93"/>
    <n v="2626.0699999999997"/>
    <n v="16817.759999999998"/>
    <n v="0.16020000000000001"/>
    <n v="0.15390000000000001"/>
    <n v="17816.900000000001"/>
    <n v="891.27"/>
    <n v="137.16999999999999"/>
    <n v="1028.44"/>
    <n v="72321.34"/>
  </r>
  <r>
    <x v="236"/>
    <s v="Sedro Woolley"/>
    <n v="3181"/>
    <s v="Cascade Middle School"/>
    <s v="Yes"/>
    <n v="454.3"/>
    <n v="0"/>
    <n v="454.3"/>
    <n v="1.18"/>
    <n v="1.18"/>
    <n v="454.3"/>
    <n v="1.333"/>
    <n v="78209"/>
    <n v="82248"/>
    <n v="123018.06"/>
    <n v="6353.1100000000006"/>
    <n v="16817.759999999998"/>
    <n v="0.16020000000000001"/>
    <n v="0.15390000000000001"/>
    <n v="43103.31"/>
    <n v="2156.19"/>
    <n v="331.84"/>
    <n v="2488.0300000000002"/>
    <n v="174962.50999999998"/>
  </r>
  <r>
    <x v="236"/>
    <s v="Sedro Woolley"/>
    <n v="2380"/>
    <s v="Central Elementary School"/>
    <s v="No"/>
    <n v="135.30000000000001"/>
    <n v="0"/>
    <n v="0"/>
    <n v="1.18"/>
    <n v="1.18"/>
    <n v="0"/>
    <n v="0"/>
    <n v="78209"/>
    <n v="82248"/>
    <n v="0"/>
    <n v="0"/>
    <n v="16817.759999999998"/>
    <n v="0.16020000000000001"/>
    <n v="0.15390000000000001"/>
    <n v="0"/>
    <n v="0"/>
    <n v="0"/>
    <n v="0"/>
    <n v="0"/>
  </r>
  <r>
    <x v="236"/>
    <s v="Sedro Woolley"/>
    <n v="3403"/>
    <s v="Clear Lake Elementary School"/>
    <s v="No"/>
    <n v="153.34"/>
    <n v="0"/>
    <n v="0"/>
    <n v="1.18"/>
    <n v="1.18"/>
    <n v="0"/>
    <n v="0"/>
    <n v="78209"/>
    <n v="82248"/>
    <n v="0"/>
    <n v="0"/>
    <n v="16817.759999999998"/>
    <n v="0.16020000000000001"/>
    <n v="0.15390000000000001"/>
    <n v="0"/>
    <n v="0"/>
    <n v="0"/>
    <n v="0"/>
    <n v="0"/>
  </r>
  <r>
    <x v="236"/>
    <s v="Sedro Woolley"/>
    <n v="3942"/>
    <s v="Evergreen Elementary School"/>
    <s v="No"/>
    <n v="362.2"/>
    <n v="0"/>
    <n v="0"/>
    <n v="1.18"/>
    <n v="1.18"/>
    <n v="0"/>
    <n v="0"/>
    <n v="78209"/>
    <n v="82248"/>
    <n v="0"/>
    <n v="0"/>
    <n v="16817.759999999998"/>
    <n v="0.16020000000000001"/>
    <n v="0.15390000000000001"/>
    <n v="0"/>
    <n v="0"/>
    <n v="0"/>
    <n v="0"/>
    <n v="0"/>
  </r>
  <r>
    <x v="236"/>
    <s v="Sedro Woolley"/>
    <n v="2620"/>
    <s v="Lyman Elementary School"/>
    <s v="No"/>
    <n v="563.55999999999995"/>
    <n v="0"/>
    <n v="0"/>
    <n v="1.18"/>
    <n v="1.18"/>
    <n v="0"/>
    <n v="0"/>
    <n v="78209"/>
    <n v="82248"/>
    <n v="0"/>
    <n v="0"/>
    <n v="16817.759999999998"/>
    <n v="0.16020000000000001"/>
    <n v="0.15390000000000001"/>
    <n v="0"/>
    <n v="0"/>
    <n v="0"/>
    <n v="0"/>
    <n v="0"/>
  </r>
  <r>
    <x v="236"/>
    <s v="Sedro Woolley"/>
    <n v="2774"/>
    <s v="Mary Purcell Elementary School"/>
    <s v="No"/>
    <n v="435.43"/>
    <n v="0"/>
    <n v="0"/>
    <n v="1.18"/>
    <n v="1.18"/>
    <n v="0"/>
    <n v="0"/>
    <n v="78209"/>
    <n v="82248"/>
    <n v="0"/>
    <n v="0"/>
    <n v="16817.759999999998"/>
    <n v="0.16020000000000001"/>
    <n v="0.15390000000000001"/>
    <n v="0"/>
    <n v="0"/>
    <n v="0"/>
    <n v="0"/>
    <n v="0"/>
  </r>
  <r>
    <x v="236"/>
    <s v="Sedro Woolley"/>
    <n v="3402"/>
    <s v="Samish Elementary School"/>
    <s v="No"/>
    <n v="312.85000000000002"/>
    <n v="0"/>
    <n v="0"/>
    <n v="1.18"/>
    <n v="1.18"/>
    <n v="0"/>
    <n v="0"/>
    <n v="78209"/>
    <n v="82248"/>
    <n v="0"/>
    <n v="0"/>
    <n v="16817.759999999998"/>
    <n v="0.16020000000000001"/>
    <n v="0.15390000000000001"/>
    <n v="0"/>
    <n v="0"/>
    <n v="0"/>
    <n v="0"/>
    <n v="0"/>
  </r>
  <r>
    <x v="236"/>
    <s v="Sedro Woolley"/>
    <n v="2150"/>
    <s v="Sedro Woolley Senior High School"/>
    <s v="No"/>
    <n v="298.60000000000002"/>
    <n v="0"/>
    <n v="0"/>
    <n v="1.18"/>
    <n v="1.18"/>
    <n v="0"/>
    <n v="0"/>
    <n v="78209"/>
    <n v="82248"/>
    <n v="0"/>
    <n v="0"/>
    <n v="16817.759999999998"/>
    <n v="0.16020000000000001"/>
    <n v="0.15390000000000001"/>
    <n v="0"/>
    <n v="0"/>
    <n v="0"/>
    <n v="0"/>
    <n v="0"/>
  </r>
  <r>
    <x v="236"/>
    <s v="Sedro Woolley"/>
    <n v="1537"/>
    <s v="State Street High School"/>
    <s v="Yes"/>
    <n v="580.34999999999991"/>
    <n v="0"/>
    <n v="580.34999999999991"/>
    <n v="1.18"/>
    <n v="1.18"/>
    <n v="580.34999999999991"/>
    <n v="1.702"/>
    <n v="78209"/>
    <n v="82248"/>
    <n v="157071.82999999999"/>
    <n v="8111.7600000000093"/>
    <n v="16817.759999999998"/>
    <n v="0.16020000000000001"/>
    <n v="0.15390000000000001"/>
    <n v="55035.13"/>
    <n v="2753.06"/>
    <n v="423.7"/>
    <n v="3176.7599999999998"/>
    <n v="223395.48"/>
  </r>
  <r>
    <x v="237"/>
    <s v="Selah"/>
    <n v="5383"/>
    <s v="John Campbell Primary School"/>
    <s v="No"/>
    <n v="309.10000000000002"/>
    <n v="0"/>
    <n v="0"/>
    <n v="1.18"/>
    <n v="1.18"/>
    <n v="0"/>
    <n v="0"/>
    <n v="78209"/>
    <n v="82248"/>
    <n v="0"/>
    <n v="0"/>
    <n v="16817.759999999998"/>
    <n v="0.16020000000000001"/>
    <n v="0.15390000000000001"/>
    <n v="0"/>
    <n v="0"/>
    <n v="0"/>
    <n v="0"/>
    <n v="0"/>
  </r>
  <r>
    <x v="237"/>
    <s v="Selah"/>
    <n v="5232"/>
    <s v="Robert Lince Early Learning Center"/>
    <s v="Yes"/>
    <n v="356.74"/>
    <n v="0"/>
    <n v="356.74"/>
    <n v="1.18"/>
    <n v="1.18"/>
    <n v="356.74"/>
    <n v="1.046"/>
    <n v="78209"/>
    <n v="82248"/>
    <n v="96531.8"/>
    <n v="4985.2599999999948"/>
    <n v="16817.759999999998"/>
    <n v="0.16020000000000001"/>
    <n v="0.15390000000000001"/>
    <n v="33823"/>
    <n v="1691.95"/>
    <n v="260.39"/>
    <n v="1952.3400000000001"/>
    <n v="137292.4"/>
  </r>
  <r>
    <x v="237"/>
    <s v="Selah"/>
    <n v="5560"/>
    <s v="Selah Auxiliary"/>
    <s v="No"/>
    <n v="1444.91"/>
    <n v="0"/>
    <n v="0"/>
    <n v="1.18"/>
    <n v="1.18"/>
    <n v="0"/>
    <n v="0"/>
    <n v="78209"/>
    <n v="82248"/>
    <n v="0"/>
    <n v="0"/>
    <n v="16817.759999999998"/>
    <n v="0.16020000000000001"/>
    <n v="0.15390000000000001"/>
    <n v="0"/>
    <n v="0"/>
    <n v="0"/>
    <n v="0"/>
    <n v="0"/>
  </r>
  <r>
    <x v="237"/>
    <s v="Selah"/>
    <n v="2388"/>
    <s v="Selah High School"/>
    <s v="No"/>
    <n v="353"/>
    <n v="0"/>
    <n v="0"/>
    <n v="1.18"/>
    <n v="1.18"/>
    <n v="0"/>
    <n v="0"/>
    <n v="78209"/>
    <n v="82248"/>
    <n v="0"/>
    <n v="0"/>
    <n v="16817.759999999998"/>
    <n v="0.16020000000000001"/>
    <n v="0.15390000000000001"/>
    <n v="0"/>
    <n v="0"/>
    <n v="0"/>
    <n v="0"/>
    <n v="0"/>
  </r>
  <r>
    <x v="237"/>
    <s v="Selah"/>
    <n v="4272"/>
    <s v="Selah High School Online"/>
    <s v="No"/>
    <n v="633.89"/>
    <n v="0"/>
    <n v="0"/>
    <n v="1.18"/>
    <n v="1.18"/>
    <n v="0"/>
    <n v="0"/>
    <n v="78209"/>
    <n v="82248"/>
    <n v="0"/>
    <n v="0"/>
    <n v="16817.759999999998"/>
    <n v="0.16020000000000001"/>
    <n v="0.15390000000000001"/>
    <n v="0"/>
    <n v="0"/>
    <n v="0"/>
    <n v="0"/>
    <n v="0"/>
  </r>
  <r>
    <x v="237"/>
    <s v="Selah"/>
    <n v="5384"/>
    <s v="Selah Intermediate School"/>
    <s v="No"/>
    <n v="343.8"/>
    <n v="0"/>
    <n v="0"/>
    <n v="1.18"/>
    <n v="1.18"/>
    <n v="0"/>
    <n v="0"/>
    <n v="78209"/>
    <n v="82248"/>
    <n v="0"/>
    <n v="0"/>
    <n v="16817.759999999998"/>
    <n v="0.16020000000000001"/>
    <n v="0.15390000000000001"/>
    <n v="0"/>
    <n v="0"/>
    <n v="0"/>
    <n v="0"/>
    <n v="0"/>
  </r>
  <r>
    <x v="237"/>
    <s v="Selah"/>
    <n v="5231"/>
    <s v="Selah K-8 Online"/>
    <s v="Yes"/>
    <n v="298.7"/>
    <n v="0"/>
    <n v="298.7"/>
    <n v="1.18"/>
    <n v="1.18"/>
    <n v="298.7"/>
    <n v="0.876"/>
    <n v="78209"/>
    <n v="82248"/>
    <n v="80843.08"/>
    <n v="4175.0299999999988"/>
    <n v="16817.759999999998"/>
    <n v="0.16020000000000001"/>
    <n v="0.15390000000000001"/>
    <n v="28325.96"/>
    <n v="1416.97"/>
    <n v="218.07"/>
    <n v="1635.04"/>
    <n v="114979.11"/>
  </r>
  <r>
    <x v="237"/>
    <s v="Selah"/>
    <n v="5385"/>
    <s v="Selah Middle School"/>
    <s v="No"/>
    <n v="277.52"/>
    <n v="0"/>
    <n v="0"/>
    <n v="1.1200000000000001"/>
    <n v="1.1200000000000001"/>
    <n v="0"/>
    <n v="0"/>
    <n v="78209"/>
    <n v="82248"/>
    <n v="0"/>
    <n v="0"/>
    <n v="16817.759999999998"/>
    <n v="0.16020000000000001"/>
    <n v="0.15390000000000001"/>
    <n v="0"/>
    <n v="0"/>
    <n v="0"/>
    <n v="0"/>
    <n v="0"/>
  </r>
  <r>
    <x v="237"/>
    <s v="Selah"/>
    <n v="5561"/>
    <s v="Selah Open Doors"/>
    <s v="Yes"/>
    <n v="640.03"/>
    <n v="0"/>
    <n v="640.03"/>
    <n v="1.1200000000000001"/>
    <n v="1.1200000000000001"/>
    <n v="640.03"/>
    <n v="1.877"/>
    <n v="78209"/>
    <n v="82248"/>
    <n v="164414.09"/>
    <n v="8490.9500000000116"/>
    <n v="16817.759999999998"/>
    <n v="0.16020000000000001"/>
    <n v="0.15390000000000001"/>
    <n v="59212.83"/>
    <n v="2881.75"/>
    <n v="443.5"/>
    <n v="3325.25"/>
    <n v="235443.12"/>
  </r>
  <r>
    <x v="238"/>
    <s v="Selkirk"/>
    <n v="5075"/>
    <s v="Selkirk Elementary"/>
    <s v="Yes"/>
    <n v="489.9"/>
    <n v="0"/>
    <n v="489.9"/>
    <n v="1.1200000000000001"/>
    <n v="1.1200000000000001"/>
    <n v="489.9"/>
    <n v="1.4370000000000001"/>
    <n v="78209"/>
    <n v="82248"/>
    <n v="125872.69"/>
    <n v="6500.5299999999988"/>
    <n v="16817.759999999998"/>
    <n v="0.16020000000000001"/>
    <n v="0.15390000000000001"/>
    <n v="45332.36"/>
    <n v="2206.2199999999998"/>
    <n v="339.54"/>
    <n v="2545.7599999999998"/>
    <n v="180251.34"/>
  </r>
  <r>
    <x v="238"/>
    <s v="Selkirk"/>
    <n v="5226"/>
    <s v="Selkirk High School"/>
    <s v="No"/>
    <n v="299.37"/>
    <n v="0"/>
    <n v="0"/>
    <n v="1.1200000000000001"/>
    <n v="1.1200000000000001"/>
    <n v="0"/>
    <n v="0"/>
    <n v="78209"/>
    <n v="82248"/>
    <n v="0"/>
    <n v="0"/>
    <n v="16817.759999999998"/>
    <n v="0.16020000000000001"/>
    <n v="0.15390000000000001"/>
    <n v="0"/>
    <n v="0"/>
    <n v="0"/>
    <n v="0"/>
    <n v="0"/>
  </r>
  <r>
    <x v="238"/>
    <s v="Selkirk"/>
    <n v="5225"/>
    <s v="Selkirk Middle School"/>
    <s v="Yes"/>
    <n v="487.78"/>
    <n v="0"/>
    <n v="487.78"/>
    <n v="1.1200000000000001"/>
    <n v="1.1200000000000001"/>
    <n v="487.78"/>
    <n v="1.431"/>
    <n v="78209"/>
    <n v="82248"/>
    <n v="125347.13"/>
    <n v="6473.3800000000047"/>
    <n v="16817.759999999998"/>
    <n v="0.16020000000000001"/>
    <n v="0.15390000000000001"/>
    <n v="45143.08"/>
    <n v="2197.0100000000002"/>
    <n v="338.12"/>
    <n v="2535.13"/>
    <n v="179498.72000000003"/>
  </r>
  <r>
    <x v="239"/>
    <s v="Sequim"/>
    <n v="5613"/>
    <s v="Dungeness Virtual School"/>
    <s v="No"/>
    <n v="0"/>
    <n v="0"/>
    <n v="0"/>
    <n v="1.1200000000000001"/>
    <n v="1.1200000000000001"/>
    <n v="0"/>
    <n v="0"/>
    <n v="78209"/>
    <n v="82248"/>
    <n v="0"/>
    <n v="0"/>
    <n v="16817.759999999998"/>
    <n v="0.16020000000000001"/>
    <n v="0.15390000000000001"/>
    <n v="0"/>
    <n v="0"/>
    <n v="0"/>
    <n v="0"/>
    <n v="0"/>
  </r>
  <r>
    <x v="239"/>
    <s v="Sequim"/>
    <n v="4378"/>
    <s v="Greywolf Elementary School"/>
    <s v="No"/>
    <n v="177.85000000000002"/>
    <n v="0"/>
    <n v="0"/>
    <n v="1.1200000000000001"/>
    <n v="1.1200000000000001"/>
    <n v="0"/>
    <n v="0"/>
    <n v="78209"/>
    <n v="82248"/>
    <n v="0"/>
    <n v="0"/>
    <n v="16817.759999999998"/>
    <n v="0.16020000000000001"/>
    <n v="0.15390000000000001"/>
    <n v="0"/>
    <n v="0"/>
    <n v="0"/>
    <n v="0"/>
    <n v="0"/>
  </r>
  <r>
    <x v="239"/>
    <s v="Sequim"/>
    <n v="2722"/>
    <s v="Helen Haller Elementary School"/>
    <s v="Yes"/>
    <n v="434.70000000000005"/>
    <n v="0"/>
    <n v="434.70000000000005"/>
    <n v="1.1200000000000001"/>
    <n v="1.1200000000000001"/>
    <n v="434.70000000000005"/>
    <n v="1.2749999999999999"/>
    <n v="78209"/>
    <n v="82248"/>
    <n v="111682.45"/>
    <n v="5767.6900000000023"/>
    <n v="16817.759999999998"/>
    <n v="0.16020000000000001"/>
    <n v="0.15390000000000001"/>
    <n v="40221.82"/>
    <n v="1957.5"/>
    <n v="301.26"/>
    <n v="2258.7600000000002"/>
    <n v="159930.72"/>
  </r>
  <r>
    <x v="239"/>
    <s v="Sequim"/>
    <n v="1708"/>
    <s v="Olympic Peninsula Academy"/>
    <s v="No"/>
    <n v="160.44"/>
    <n v="0"/>
    <n v="0"/>
    <n v="1.1200000000000001"/>
    <n v="1.1200000000000001"/>
    <n v="0"/>
    <n v="0"/>
    <n v="78209"/>
    <n v="82248"/>
    <n v="0"/>
    <n v="0"/>
    <n v="16817.759999999998"/>
    <n v="0.16020000000000001"/>
    <n v="0.15390000000000001"/>
    <n v="0"/>
    <n v="0"/>
    <n v="0"/>
    <n v="0"/>
    <n v="0"/>
  </r>
  <r>
    <x v="239"/>
    <s v="Sequim"/>
    <n v="4519"/>
    <s v="Sequim Middle School"/>
    <s v="No"/>
    <n v="1205.81"/>
    <n v="0"/>
    <n v="0"/>
    <n v="1.1200000000000001"/>
    <n v="1.1200000000000001"/>
    <n v="0"/>
    <n v="0"/>
    <n v="78209"/>
    <n v="82248"/>
    <n v="0"/>
    <n v="0"/>
    <n v="16817.759999999998"/>
    <n v="0.16020000000000001"/>
    <n v="0.15390000000000001"/>
    <n v="0"/>
    <n v="0"/>
    <n v="0"/>
    <n v="0"/>
    <n v="0"/>
  </r>
  <r>
    <x v="239"/>
    <s v="Sequim"/>
    <n v="2471"/>
    <s v="Sequim Senior High"/>
    <s v="Yes"/>
    <n v="208.26"/>
    <n v="0"/>
    <n v="208.26"/>
    <n v="1.1200000000000001"/>
    <n v="1.1200000000000001"/>
    <n v="208.26"/>
    <n v="0.61099999999999999"/>
    <n v="78209"/>
    <n v="82248"/>
    <n v="53519.98"/>
    <n v="2763.9699999999939"/>
    <n v="16817.759999999998"/>
    <n v="0.16020000000000001"/>
    <n v="0.15390000000000001"/>
    <n v="19274.93"/>
    <n v="938.07"/>
    <n v="144.37"/>
    <n v="1082.44"/>
    <n v="76641.320000000007"/>
  </r>
  <r>
    <x v="240"/>
    <s v="Shaw"/>
    <n v="3725"/>
    <s v="Shaw Island Elementary School"/>
    <s v="Yes"/>
    <n v="451.85"/>
    <n v="0"/>
    <n v="451.85"/>
    <n v="1"/>
    <n v="1"/>
    <n v="451.85"/>
    <n v="1.325"/>
    <n v="78209"/>
    <n v="82248"/>
    <n v="103626.93"/>
    <n v="5351.6700000000128"/>
    <n v="16817.759999999998"/>
    <n v="0.16020000000000001"/>
    <n v="0.15390000000000001"/>
    <n v="39708.19"/>
    <n v="1816.31"/>
    <n v="279.52999999999997"/>
    <n v="2095.84"/>
    <n v="150782.63"/>
  </r>
  <r>
    <x v="241"/>
    <s v="Shelton"/>
    <n v="3291"/>
    <s v="Bordeaux Elementary School"/>
    <s v="Yes"/>
    <n v="242.76"/>
    <n v="0"/>
    <n v="242.76"/>
    <n v="1"/>
    <n v="1"/>
    <n v="242.76"/>
    <n v="0.71199999999999997"/>
    <n v="78209"/>
    <n v="82248"/>
    <n v="55684.81"/>
    <n v="2875.7700000000041"/>
    <n v="16817.759999999998"/>
    <n v="0.16020000000000001"/>
    <n v="0.15390000000000001"/>
    <n v="21337.53"/>
    <n v="976.01"/>
    <n v="150.21"/>
    <n v="1126.22"/>
    <n v="81024.33"/>
  </r>
  <r>
    <x v="241"/>
    <s v="Shelton"/>
    <n v="5621"/>
    <s v="Cedar High School"/>
    <s v="Yes"/>
    <n v="8.4"/>
    <n v="0"/>
    <n v="8.4"/>
    <n v="1"/>
    <n v="1"/>
    <n v="8.4"/>
    <n v="2.5000000000000001E-2"/>
    <n v="78209"/>
    <n v="82248"/>
    <n v="1955.23"/>
    <n v="100.9699999999998"/>
    <n v="16817.759999999998"/>
    <n v="0.16020000000000001"/>
    <n v="0.15390000000000001"/>
    <n v="749.21"/>
    <n v="34.270000000000003"/>
    <n v="5.27"/>
    <n v="39.540000000000006"/>
    <n v="2844.95"/>
  </r>
  <r>
    <x v="241"/>
    <s v="Shelton"/>
    <n v="5778"/>
    <s v="CHOICE School"/>
    <s v="Yes"/>
    <n v="1144.7500000000002"/>
    <n v="0"/>
    <n v="1144.7500000000002"/>
    <n v="1"/>
    <n v="1"/>
    <n v="1144.7500000000002"/>
    <n v="3.3580000000000001"/>
    <n v="78209"/>
    <n v="82248"/>
    <n v="262625.82"/>
    <n v="13562.960000000021"/>
    <n v="16817.759999999998"/>
    <n v="0.16020000000000001"/>
    <n v="0.15390000000000001"/>
    <n v="100634.03"/>
    <n v="4603.1499999999996"/>
    <n v="708.42"/>
    <n v="5311.57"/>
    <n v="382134.38"/>
  </r>
  <r>
    <x v="241"/>
    <s v="Shelton"/>
    <n v="2745"/>
    <s v="Evergreen Elementary School"/>
    <s v="No"/>
    <n v="76.62"/>
    <n v="0"/>
    <n v="0"/>
    <n v="1"/>
    <n v="1"/>
    <n v="0"/>
    <n v="0"/>
    <n v="78209"/>
    <n v="82248"/>
    <n v="0"/>
    <n v="0"/>
    <n v="16817.759999999998"/>
    <n v="0.16020000000000001"/>
    <n v="0.15390000000000001"/>
    <n v="0"/>
    <n v="0"/>
    <n v="0"/>
    <n v="0"/>
    <n v="0"/>
  </r>
  <r>
    <x v="241"/>
    <s v="Shelton"/>
    <n v="3292"/>
    <s v="Mountain View Elementary"/>
    <s v="Yes"/>
    <n v="763.37"/>
    <n v="0"/>
    <n v="763.37"/>
    <n v="1"/>
    <n v="1"/>
    <n v="763.37"/>
    <n v="2.2389999999999999"/>
    <n v="78209"/>
    <n v="82248"/>
    <n v="175109.95"/>
    <n v="9043.3199999999779"/>
    <n v="16817.759999999998"/>
    <n v="0.16020000000000001"/>
    <n v="0.15390000000000001"/>
    <n v="67099.350000000006"/>
    <n v="3069.22"/>
    <n v="472.35"/>
    <n v="3541.5699999999997"/>
    <n v="254794.19"/>
  </r>
  <r>
    <x v="241"/>
    <s v="Shelton"/>
    <n v="4363"/>
    <s v="Oakland Bay Junior High School"/>
    <s v="Yes"/>
    <n v="36.11"/>
    <n v="0"/>
    <n v="36.11"/>
    <n v="1"/>
    <n v="1"/>
    <n v="36.11"/>
    <n v="0.106"/>
    <n v="78209"/>
    <n v="82248"/>
    <n v="8290.15"/>
    <n v="428.14000000000124"/>
    <n v="16817.759999999998"/>
    <n v="0.16020000000000001"/>
    <n v="0.15390000000000001"/>
    <n v="3176.66"/>
    <n v="145.30000000000001"/>
    <n v="22.36"/>
    <n v="167.66000000000003"/>
    <n v="12062.61"/>
  </r>
  <r>
    <x v="241"/>
    <s v="Shelton"/>
    <n v="4586"/>
    <s v="Olympic Middle School"/>
    <s v="Yes"/>
    <n v="844.5"/>
    <n v="0"/>
    <n v="844.5"/>
    <n v="1"/>
    <n v="1"/>
    <n v="844.5"/>
    <n v="2.4769999999999999"/>
    <n v="78209"/>
    <n v="82248"/>
    <n v="193723.69"/>
    <n v="10004.609999999986"/>
    <n v="16817.759999999998"/>
    <n v="0.16020000000000001"/>
    <n v="0.15390000000000001"/>
    <n v="74231.839999999997"/>
    <n v="3395.47"/>
    <n v="522.55999999999995"/>
    <n v="3918.0299999999997"/>
    <n v="281878.17000000004"/>
  </r>
  <r>
    <x v="241"/>
    <s v="Shelton"/>
    <n v="3241"/>
    <s v="Shelton High School"/>
    <s v="Yes"/>
    <n v="32.4"/>
    <n v="0"/>
    <n v="32.4"/>
    <n v="1"/>
    <n v="1"/>
    <n v="32.4"/>
    <n v="9.5000000000000001E-2"/>
    <n v="78209"/>
    <n v="82248"/>
    <n v="7429.86"/>
    <n v="383.70000000000073"/>
    <n v="16817.759999999998"/>
    <n v="0.16020000000000001"/>
    <n v="0.15390000000000001"/>
    <n v="2847"/>
    <n v="130.22999999999999"/>
    <n v="20.04"/>
    <n v="150.26999999999998"/>
    <n v="10810.830000000002"/>
  </r>
  <r>
    <x v="241"/>
    <s v="Shelton"/>
    <n v="5548"/>
    <s v="Shelton Open Doors"/>
    <s v="Yes"/>
    <n v="111.39"/>
    <n v="0"/>
    <n v="111.39"/>
    <n v="1"/>
    <n v="1"/>
    <n v="111.39"/>
    <n v="0.32700000000000001"/>
    <n v="78209"/>
    <n v="82248"/>
    <n v="25574.34"/>
    <n v="1320.7599999999984"/>
    <n v="16817.759999999998"/>
    <n v="0.16020000000000001"/>
    <n v="0.15390000000000001"/>
    <n v="9799.68"/>
    <n v="448.25"/>
    <n v="68.989999999999995"/>
    <n v="517.24"/>
    <n v="37212.019999999997"/>
  </r>
  <r>
    <x v="242"/>
    <s v="Shoreline"/>
    <n v="3674"/>
    <s v="Albert Einstein Middle School"/>
    <s v="Yes"/>
    <n v="80.899999999999991"/>
    <n v="0"/>
    <n v="80.899999999999991"/>
    <n v="1"/>
    <n v="1"/>
    <n v="80.899999999999991"/>
    <n v="0.23699999999999999"/>
    <n v="78209"/>
    <n v="82248"/>
    <n v="18535.53"/>
    <n v="957.25"/>
    <n v="16817.759999999998"/>
    <n v="0.16020000000000001"/>
    <n v="0.15390000000000001"/>
    <n v="7102.52"/>
    <n v="324.88"/>
    <n v="50"/>
    <n v="374.88"/>
    <n v="26970.18"/>
  </r>
  <r>
    <x v="242"/>
    <s v="Shoreline"/>
    <n v="2990"/>
    <s v="Briarcrest Elementary"/>
    <s v="Yes"/>
    <n v="50.2"/>
    <n v="0"/>
    <n v="50.2"/>
    <n v="1"/>
    <n v="1"/>
    <n v="50.2"/>
    <n v="0.14699999999999999"/>
    <n v="78209"/>
    <n v="82248"/>
    <n v="11496.72"/>
    <n v="593.73999999999978"/>
    <n v="16817.759999999998"/>
    <n v="0.16020000000000001"/>
    <n v="0.15390000000000001"/>
    <n v="4405.3599999999997"/>
    <n v="201.51"/>
    <n v="31.01"/>
    <n v="232.51999999999998"/>
    <n v="16728.34"/>
  </r>
  <r>
    <x v="242"/>
    <s v="Shoreline"/>
    <n v="3230"/>
    <s v="Brookside Elementary"/>
    <s v="No"/>
    <n v="112.78"/>
    <n v="0"/>
    <n v="0"/>
    <n v="1.06"/>
    <n v="1.06"/>
    <n v="0"/>
    <n v="0"/>
    <n v="78209"/>
    <n v="82248"/>
    <n v="0"/>
    <n v="0"/>
    <n v="16817.759999999998"/>
    <n v="0.16020000000000001"/>
    <n v="0.15390000000000001"/>
    <n v="0"/>
    <n v="0"/>
    <n v="0"/>
    <n v="0"/>
    <n v="0"/>
  </r>
  <r>
    <x v="242"/>
    <s v="Shoreline"/>
    <n v="1942"/>
    <s v="Cascade K-8 Community School"/>
    <s v="No"/>
    <n v="448.17"/>
    <n v="0"/>
    <n v="0"/>
    <n v="1.06"/>
    <n v="1.06"/>
    <n v="0"/>
    <n v="0"/>
    <n v="78209"/>
    <n v="82248"/>
    <n v="0"/>
    <n v="0"/>
    <n v="16817.759999999998"/>
    <n v="0.16020000000000001"/>
    <n v="0.15390000000000001"/>
    <n v="0"/>
    <n v="0"/>
    <n v="0"/>
    <n v="0"/>
    <n v="0"/>
  </r>
  <r>
    <x v="242"/>
    <s v="Shoreline"/>
    <n v="3104"/>
    <s v="Echo Lake Elementary School"/>
    <s v="Yes"/>
    <n v="527.6"/>
    <n v="0"/>
    <n v="527.6"/>
    <n v="1.06"/>
    <n v="1.06"/>
    <n v="527.6"/>
    <n v="1.548"/>
    <n v="78209"/>
    <n v="82248"/>
    <n v="128331.58"/>
    <n v="6627.5200000000041"/>
    <n v="16817.759999999998"/>
    <n v="0.16020000000000001"/>
    <n v="0.15390000000000001"/>
    <n v="47612.59"/>
    <n v="2249.3200000000002"/>
    <n v="346.17"/>
    <n v="2595.4900000000002"/>
    <n v="185167.18"/>
  </r>
  <r>
    <x v="242"/>
    <s v="Shoreline"/>
    <n v="3231"/>
    <s v="Highland Terrace Elementary"/>
    <s v="No"/>
    <n v="127.66"/>
    <n v="0"/>
    <n v="0"/>
    <n v="1.06"/>
    <n v="1.06"/>
    <n v="0"/>
    <n v="0"/>
    <n v="78209"/>
    <n v="82248"/>
    <n v="0"/>
    <n v="0"/>
    <n v="16817.759999999998"/>
    <n v="0.16020000000000001"/>
    <n v="0.15390000000000001"/>
    <n v="0"/>
    <n v="0"/>
    <n v="0"/>
    <n v="0"/>
    <n v="0"/>
  </r>
  <r>
    <x v="242"/>
    <s v="Shoreline"/>
    <n v="1771"/>
    <s v="Home Education Exchange"/>
    <s v="No"/>
    <n v="528.15"/>
    <n v="0"/>
    <n v="0"/>
    <n v="1.06"/>
    <n v="1.06"/>
    <n v="0"/>
    <n v="0"/>
    <n v="78209"/>
    <n v="82248"/>
    <n v="0"/>
    <n v="0"/>
    <n v="16817.759999999998"/>
    <n v="0.16020000000000001"/>
    <n v="0.15390000000000001"/>
    <n v="0"/>
    <n v="0"/>
    <n v="0"/>
    <n v="0"/>
    <n v="0"/>
  </r>
  <r>
    <x v="242"/>
    <s v="Shoreline"/>
    <n v="3387"/>
    <s v="Kellogg Middle School"/>
    <s v="No"/>
    <n v="808.24"/>
    <n v="0"/>
    <n v="0"/>
    <n v="1.06"/>
    <n v="1.06"/>
    <n v="0"/>
    <n v="0"/>
    <n v="78209"/>
    <n v="82248"/>
    <n v="0"/>
    <n v="0"/>
    <n v="16817.759999999998"/>
    <n v="0.16020000000000001"/>
    <n v="0.15390000000000001"/>
    <n v="0"/>
    <n v="0"/>
    <n v="0"/>
    <n v="0"/>
    <n v="0"/>
  </r>
  <r>
    <x v="242"/>
    <s v="Shoreline"/>
    <n v="2185"/>
    <s v="Lake Forest Park Elementary"/>
    <s v="No"/>
    <n v="6"/>
    <n v="0"/>
    <n v="0"/>
    <n v="1.18"/>
    <n v="1.18"/>
    <n v="0"/>
    <n v="0"/>
    <n v="78209"/>
    <n v="82248"/>
    <n v="0"/>
    <n v="0"/>
    <n v="16817.759999999998"/>
    <n v="0.16020000000000001"/>
    <n v="0.15390000000000001"/>
    <n v="0"/>
    <n v="0"/>
    <n v="0"/>
    <n v="0"/>
    <n v="0"/>
  </r>
  <r>
    <x v="242"/>
    <s v="Shoreline"/>
    <n v="3527"/>
    <s v="Melvin G Syre Elementary"/>
    <s v="Yes"/>
    <n v="512.44000000000005"/>
    <n v="0"/>
    <n v="512.44000000000005"/>
    <n v="1"/>
    <n v="1"/>
    <n v="512.44000000000005"/>
    <n v="1.5029999999999999"/>
    <n v="78209"/>
    <n v="82248"/>
    <n v="117548.13"/>
    <n v="6070.6100000000006"/>
    <n v="16817.759999999998"/>
    <n v="0.16020000000000001"/>
    <n v="0.15390000000000001"/>
    <n v="45042.57"/>
    <n v="2060.31"/>
    <n v="317.08"/>
    <n v="2377.39"/>
    <n v="171038.7"/>
  </r>
  <r>
    <x v="242"/>
    <s v="Shoreline"/>
    <n v="3958"/>
    <s v="Meridian Park Elementary School"/>
    <s v="Yes"/>
    <n v="74.320000000000007"/>
    <n v="0"/>
    <n v="74.320000000000007"/>
    <n v="1"/>
    <n v="1"/>
    <n v="74.320000000000007"/>
    <n v="0.218"/>
    <n v="78209"/>
    <n v="82248"/>
    <n v="17049.560000000001"/>
    <n v="880.5"/>
    <n v="16817.759999999998"/>
    <n v="0.16020000000000001"/>
    <n v="0.15390000000000001"/>
    <n v="6533.12"/>
    <n v="298.83"/>
    <n v="45.99"/>
    <n v="344.82"/>
    <n v="24808"/>
  </r>
  <r>
    <x v="242"/>
    <s v="Shoreline"/>
    <n v="3489"/>
    <s v="Parkwood Elementary"/>
    <s v="Yes"/>
    <n v="186.44"/>
    <n v="0"/>
    <n v="186.44"/>
    <n v="1"/>
    <n v="1"/>
    <n v="186.44"/>
    <n v="0.54700000000000004"/>
    <n v="78209"/>
    <n v="82248"/>
    <n v="42780.32"/>
    <n v="2209.3400000000038"/>
    <n v="16817.759999999998"/>
    <n v="0.16020000000000001"/>
    <n v="0.15390000000000001"/>
    <n v="16392.740000000002"/>
    <n v="749.83"/>
    <n v="115.4"/>
    <n v="865.23"/>
    <n v="62247.630000000005"/>
  </r>
  <r>
    <x v="242"/>
    <s v="Shoreline"/>
    <n v="2703"/>
    <s v="Ridgecrest Elementary"/>
    <s v="Yes"/>
    <n v="348.88"/>
    <n v="0"/>
    <n v="348.88"/>
    <n v="1"/>
    <n v="1"/>
    <n v="348.88"/>
    <n v="1.0229999999999999"/>
    <n v="78209"/>
    <n v="82248"/>
    <n v="80007.81"/>
    <n v="4131.8899999999994"/>
    <n v="16817.759999999998"/>
    <n v="0.16020000000000001"/>
    <n v="0.15390000000000001"/>
    <n v="30657.72"/>
    <n v="1402.33"/>
    <n v="215.82"/>
    <n v="1618.1499999999999"/>
    <n v="116415.56999999999"/>
  </r>
  <r>
    <x v="242"/>
    <s v="Shoreline"/>
    <n v="3343"/>
    <s v="Shorecrest High School"/>
    <s v="Yes"/>
    <n v="514.70000000000005"/>
    <n v="0"/>
    <n v="514.70000000000005"/>
    <n v="1"/>
    <n v="1"/>
    <n v="514.70000000000005"/>
    <n v="1.51"/>
    <n v="78209"/>
    <n v="82248"/>
    <n v="118095.59"/>
    <n v="6098.8899999999994"/>
    <n v="16817.759999999998"/>
    <n v="0.16020000000000001"/>
    <n v="0.15390000000000001"/>
    <n v="45252.35"/>
    <n v="2069.91"/>
    <n v="318.56"/>
    <n v="2388.4699999999998"/>
    <n v="171835.30000000002"/>
  </r>
  <r>
    <x v="242"/>
    <s v="Shoreline"/>
    <n v="3921"/>
    <s v="Shorewood High School"/>
    <s v="Yes"/>
    <n v="540.24"/>
    <n v="0"/>
    <n v="540.24"/>
    <n v="1"/>
    <n v="1"/>
    <n v="540.24"/>
    <n v="1.585"/>
    <n v="78209"/>
    <n v="82248"/>
    <n v="123961.27"/>
    <n v="6401.8099999999977"/>
    <n v="16817.759999999998"/>
    <n v="0.16020000000000001"/>
    <n v="0.15390000000000001"/>
    <n v="47499.98"/>
    <n v="2172.7199999999998"/>
    <n v="334.38"/>
    <n v="2507.1"/>
    <n v="180370.16"/>
  </r>
  <r>
    <x v="242"/>
    <s v="Shoreline"/>
    <n v="1667"/>
    <s v="Handicapped Contractual Services"/>
    <s v="Yes"/>
    <n v="505.75"/>
    <n v="0"/>
    <n v="505.75"/>
    <n v="1"/>
    <n v="1"/>
    <n v="505.75"/>
    <n v="1.484"/>
    <n v="78209"/>
    <n v="82248"/>
    <n v="116062.16"/>
    <n v="5993.8699999999953"/>
    <n v="16817.759999999998"/>
    <n v="0.16020000000000001"/>
    <n v="0.15390000000000001"/>
    <n v="44473.17"/>
    <n v="2034.27"/>
    <n v="313.07"/>
    <n v="2347.34"/>
    <n v="168876.54"/>
  </r>
  <r>
    <x v="243"/>
    <s v="Skamania"/>
    <n v="3405"/>
    <s v="Skamania Elementary"/>
    <s v="Yes"/>
    <n v="1367.8400000000001"/>
    <n v="0"/>
    <n v="1367.8400000000001"/>
    <n v="1"/>
    <n v="1"/>
    <n v="1367.8400000000001"/>
    <n v="4.0119999999999996"/>
    <n v="78209"/>
    <n v="82248"/>
    <n v="313774.51"/>
    <n v="16204.469999999972"/>
    <n v="16817.759999999998"/>
    <n v="0.16020000000000001"/>
    <n v="0.15390000000000001"/>
    <n v="120233.4"/>
    <n v="5499.65"/>
    <n v="846.4"/>
    <n v="6346.0499999999993"/>
    <n v="456558.43"/>
  </r>
  <r>
    <x v="244"/>
    <s v="Skykomish"/>
    <n v="2512"/>
    <s v="Skykomish Elementary School"/>
    <s v="No"/>
    <n v="108.36"/>
    <n v="0"/>
    <n v="0"/>
    <n v="1"/>
    <n v="1"/>
    <n v="0"/>
    <n v="0"/>
    <n v="78209"/>
    <n v="82248"/>
    <n v="0"/>
    <n v="0"/>
    <n v="16817.759999999998"/>
    <n v="0.16020000000000001"/>
    <n v="0.15390000000000001"/>
    <n v="0"/>
    <n v="0"/>
    <n v="0"/>
    <n v="0"/>
    <n v="0"/>
  </r>
  <r>
    <x v="244"/>
    <s v="Skykomish"/>
    <n v="2513"/>
    <s v="Skykomish High School"/>
    <s v="No"/>
    <n v="1073.24"/>
    <n v="0"/>
    <n v="0"/>
    <n v="1.18"/>
    <n v="1.18"/>
    <n v="0"/>
    <n v="0"/>
    <n v="78209"/>
    <n v="82248"/>
    <n v="0"/>
    <n v="0"/>
    <n v="16817.759999999998"/>
    <n v="0.16020000000000001"/>
    <n v="0.15390000000000001"/>
    <n v="0"/>
    <n v="0"/>
    <n v="0"/>
    <n v="0"/>
    <n v="0"/>
  </r>
  <r>
    <x v="245"/>
    <s v="Snohomish"/>
    <n v="4265"/>
    <s v="AIM High School"/>
    <s v="No"/>
    <n v="447.02"/>
    <n v="0"/>
    <n v="0"/>
    <n v="1.18"/>
    <n v="1.18"/>
    <n v="0"/>
    <n v="0"/>
    <n v="78209"/>
    <n v="82248"/>
    <n v="0"/>
    <n v="0"/>
    <n v="16817.759999999998"/>
    <n v="0.16020000000000001"/>
    <n v="0.15390000000000001"/>
    <n v="0"/>
    <n v="0"/>
    <n v="0"/>
    <n v="0"/>
    <n v="0"/>
  </r>
  <r>
    <x v="245"/>
    <s v="Snohomish"/>
    <n v="4366"/>
    <s v="Cascade View Elementary"/>
    <s v="No"/>
    <n v="370.57"/>
    <n v="0"/>
    <n v="0"/>
    <n v="1.18"/>
    <n v="1.18"/>
    <n v="0"/>
    <n v="0"/>
    <n v="78209"/>
    <n v="82248"/>
    <n v="0"/>
    <n v="0"/>
    <n v="16817.759999999998"/>
    <n v="0.16020000000000001"/>
    <n v="0.15390000000000001"/>
    <n v="0"/>
    <n v="0"/>
    <n v="0"/>
    <n v="0"/>
    <n v="0"/>
  </r>
  <r>
    <x v="245"/>
    <s v="Snohomish"/>
    <n v="3305"/>
    <s v="Cathcart Elementary"/>
    <s v="No"/>
    <n v="203.23"/>
    <n v="0"/>
    <n v="0"/>
    <n v="1.18"/>
    <n v="1.18"/>
    <n v="0"/>
    <n v="0"/>
    <n v="78209"/>
    <n v="82248"/>
    <n v="0"/>
    <n v="0"/>
    <n v="16817.759999999998"/>
    <n v="0.16020000000000001"/>
    <n v="0.15390000000000001"/>
    <n v="0"/>
    <n v="0"/>
    <n v="0"/>
    <n v="0"/>
    <n v="0"/>
  </r>
  <r>
    <x v="245"/>
    <s v="Snohomish"/>
    <n v="4395"/>
    <s v="Centennial Middle School"/>
    <s v="No"/>
    <n v="457.74"/>
    <n v="0"/>
    <n v="0"/>
    <n v="1.18"/>
    <n v="1.18"/>
    <n v="0"/>
    <n v="0"/>
    <n v="78209"/>
    <n v="82248"/>
    <n v="0"/>
    <n v="0"/>
    <n v="16817.759999999998"/>
    <n v="0.16020000000000001"/>
    <n v="0.15390000000000001"/>
    <n v="0"/>
    <n v="0"/>
    <n v="0"/>
    <n v="0"/>
    <n v="0"/>
  </r>
  <r>
    <x v="245"/>
    <s v="Snohomish"/>
    <n v="3005"/>
    <s v="Central Emerson Elementary"/>
    <s v="No"/>
    <n v="1.19"/>
    <n v="0"/>
    <n v="0"/>
    <n v="1.18"/>
    <n v="1.18"/>
    <n v="0"/>
    <n v="0"/>
    <n v="78209"/>
    <n v="82248"/>
    <n v="0"/>
    <n v="0"/>
    <n v="16817.759999999998"/>
    <n v="0.16020000000000001"/>
    <n v="0.15390000000000001"/>
    <n v="0"/>
    <n v="0"/>
    <n v="0"/>
    <n v="0"/>
    <n v="0"/>
  </r>
  <r>
    <x v="245"/>
    <s v="Snohomish"/>
    <n v="4241"/>
    <s v="Dutch Hill Elementary"/>
    <s v="No"/>
    <n v="322.26"/>
    <n v="0"/>
    <n v="0"/>
    <n v="1.18"/>
    <n v="1.18"/>
    <n v="0"/>
    <n v="0"/>
    <n v="78209"/>
    <n v="82248"/>
    <n v="0"/>
    <n v="0"/>
    <n v="16817.759999999998"/>
    <n v="0.16020000000000001"/>
    <n v="0.15390000000000001"/>
    <n v="0"/>
    <n v="0"/>
    <n v="0"/>
    <n v="0"/>
    <n v="0"/>
  </r>
  <r>
    <x v="245"/>
    <s v="Snohomish"/>
    <n v="5128"/>
    <s v="Glacier Peak High School"/>
    <s v="No"/>
    <n v="123.78"/>
    <n v="0"/>
    <n v="0"/>
    <n v="1.18"/>
    <n v="1.18"/>
    <n v="0"/>
    <n v="0"/>
    <n v="78209"/>
    <n v="82248"/>
    <n v="0"/>
    <n v="0"/>
    <n v="16817.759999999998"/>
    <n v="0.16020000000000001"/>
    <n v="0.15390000000000001"/>
    <n v="0"/>
    <n v="0"/>
    <n v="0"/>
    <n v="0"/>
    <n v="0"/>
  </r>
  <r>
    <x v="245"/>
    <s v="Snohomish"/>
    <n v="3981"/>
    <s v="High School Re Entry"/>
    <s v="No"/>
    <n v="1006.43"/>
    <n v="0"/>
    <n v="0"/>
    <n v="1.18"/>
    <n v="1.18"/>
    <n v="0"/>
    <n v="0"/>
    <n v="78209"/>
    <n v="82248"/>
    <n v="0"/>
    <n v="0"/>
    <n v="16817.759999999998"/>
    <n v="0.16020000000000001"/>
    <n v="0.15390000000000001"/>
    <n v="0"/>
    <n v="0"/>
    <n v="0"/>
    <n v="0"/>
    <n v="0"/>
  </r>
  <r>
    <x v="245"/>
    <s v="Snohomish"/>
    <n v="5100"/>
    <s v="Little Cedars Elementary School"/>
    <s v="No"/>
    <n v="353.36"/>
    <n v="0"/>
    <n v="0"/>
    <n v="1.18"/>
    <n v="1.18"/>
    <n v="0"/>
    <n v="0"/>
    <n v="78209"/>
    <n v="82248"/>
    <n v="0"/>
    <n v="0"/>
    <n v="16817.759999999998"/>
    <n v="0.16020000000000001"/>
    <n v="0.15390000000000001"/>
    <n v="0"/>
    <n v="0"/>
    <n v="0"/>
    <n v="0"/>
    <n v="0"/>
  </r>
  <r>
    <x v="245"/>
    <s v="Snohomish"/>
    <n v="2073"/>
    <s v="Machias Elementary"/>
    <s v="No"/>
    <n v="437.93"/>
    <n v="0"/>
    <n v="0"/>
    <n v="1.18"/>
    <n v="1.18"/>
    <n v="0"/>
    <n v="0"/>
    <n v="78209"/>
    <n v="82248"/>
    <n v="0"/>
    <n v="0"/>
    <n v="16817.759999999998"/>
    <n v="0.16020000000000001"/>
    <n v="0.15390000000000001"/>
    <n v="0"/>
    <n v="0"/>
    <n v="0"/>
    <n v="0"/>
    <n v="0"/>
  </r>
  <r>
    <x v="245"/>
    <s v="Snohomish"/>
    <n v="1904"/>
    <s v="Parent Partnership"/>
    <s v="No"/>
    <n v="589.20000000000005"/>
    <n v="0"/>
    <n v="0"/>
    <n v="1.18"/>
    <n v="1.18"/>
    <n v="0"/>
    <n v="0"/>
    <n v="78209"/>
    <n v="82248"/>
    <n v="0"/>
    <n v="0"/>
    <n v="16817.759999999998"/>
    <n v="0.16020000000000001"/>
    <n v="0.15390000000000001"/>
    <n v="0"/>
    <n v="0"/>
    <n v="0"/>
    <n v="0"/>
    <n v="0"/>
  </r>
  <r>
    <x v="245"/>
    <s v="Snohomish"/>
    <n v="3561"/>
    <s v="Riverview Elementary"/>
    <s v="No"/>
    <n v="382.51"/>
    <n v="0"/>
    <n v="0"/>
    <n v="1.18"/>
    <n v="1.18"/>
    <n v="0"/>
    <n v="0"/>
    <n v="78209"/>
    <n v="82248"/>
    <n v="0"/>
    <n v="0"/>
    <n v="16817.759999999998"/>
    <n v="0.16020000000000001"/>
    <n v="0.15390000000000001"/>
    <n v="0"/>
    <n v="0"/>
    <n v="0"/>
    <n v="0"/>
    <n v="0"/>
  </r>
  <r>
    <x v="245"/>
    <s v="Snohomish"/>
    <n v="4184"/>
    <s v="Seattle Hill Elementary"/>
    <s v="No"/>
    <n v="408.85"/>
    <n v="0"/>
    <n v="0"/>
    <n v="1.18"/>
    <n v="1.18"/>
    <n v="0"/>
    <n v="0"/>
    <n v="78209"/>
    <n v="82248"/>
    <n v="0"/>
    <n v="0"/>
    <n v="16817.759999999998"/>
    <n v="0.16020000000000001"/>
    <n v="0.15390000000000001"/>
    <n v="0"/>
    <n v="0"/>
    <n v="0"/>
    <n v="0"/>
    <n v="0"/>
  </r>
  <r>
    <x v="245"/>
    <s v="Snohomish"/>
    <n v="1730"/>
    <s v="Snohomish Center"/>
    <s v="No"/>
    <n v="1566.51"/>
    <n v="0"/>
    <n v="0"/>
    <n v="1.18"/>
    <n v="1.18"/>
    <n v="0"/>
    <n v="0"/>
    <n v="78209"/>
    <n v="82248"/>
    <n v="0"/>
    <n v="0"/>
    <n v="16817.759999999998"/>
    <n v="0.16020000000000001"/>
    <n v="0.15390000000000001"/>
    <n v="0"/>
    <n v="0"/>
    <n v="0"/>
    <n v="0"/>
    <n v="0"/>
  </r>
  <r>
    <x v="245"/>
    <s v="Snohomish"/>
    <n v="2428"/>
    <s v="Snohomish High School"/>
    <s v="No"/>
    <n v="1523.44"/>
    <n v="0"/>
    <n v="0"/>
    <n v="1.18"/>
    <n v="1.18"/>
    <n v="0"/>
    <n v="0"/>
    <n v="78209"/>
    <n v="82248"/>
    <n v="0"/>
    <n v="0"/>
    <n v="16817.759999999998"/>
    <n v="0.16020000000000001"/>
    <n v="0.15390000000000001"/>
    <n v="0"/>
    <n v="0"/>
    <n v="0"/>
    <n v="0"/>
    <n v="0"/>
  </r>
  <r>
    <x v="245"/>
    <s v="Snohomish"/>
    <n v="4383"/>
    <s v="Totem Falls"/>
    <s v="Yes"/>
    <n v="119.94000000000001"/>
    <n v="0"/>
    <n v="119.94000000000001"/>
    <n v="1.06"/>
    <n v="1.06"/>
    <n v="119.94000000000001"/>
    <n v="0.35199999999999998"/>
    <n v="78209"/>
    <n v="82248"/>
    <n v="29181.34"/>
    <n v="1507.0299999999988"/>
    <n v="16817.759999999998"/>
    <n v="0.16020000000000001"/>
    <n v="0.15390000000000001"/>
    <n v="10826.63"/>
    <n v="511.47"/>
    <n v="78.72"/>
    <n v="590.19000000000005"/>
    <n v="42105.19"/>
  </r>
  <r>
    <x v="245"/>
    <s v="Snohomish"/>
    <n v="4145"/>
    <s v="Valley View Middle School"/>
    <s v="Yes"/>
    <n v="31"/>
    <n v="0"/>
    <n v="31"/>
    <n v="1.18"/>
    <n v="1.18"/>
    <n v="31"/>
    <n v="9.0999999999999998E-2"/>
    <n v="78209"/>
    <n v="82248"/>
    <n v="8398.08"/>
    <n v="433.71000000000095"/>
    <n v="16817.759999999998"/>
    <n v="0.16020000000000001"/>
    <n v="0.15390000000000001"/>
    <n v="2942.54"/>
    <n v="147.19999999999999"/>
    <n v="22.65"/>
    <n v="169.85"/>
    <n v="11944.18"/>
  </r>
  <r>
    <x v="246"/>
    <s v="Snoqualmie Valley"/>
    <n v="5015"/>
    <s v="Cascade View Elementary School"/>
    <s v="Yes"/>
    <n v="11.96"/>
    <n v="0"/>
    <n v="11.96"/>
    <n v="1.18"/>
    <n v="1.18"/>
    <n v="11.96"/>
    <n v="3.5000000000000003E-2"/>
    <n v="78209"/>
    <n v="82248"/>
    <n v="3230.03"/>
    <n v="166.80999999999995"/>
    <n v="16817.759999999998"/>
    <n v="0.16020000000000001"/>
    <n v="0.15390000000000001"/>
    <n v="1131.74"/>
    <n v="56.61"/>
    <n v="8.7100000000000009"/>
    <n v="65.319999999999993"/>
    <n v="4593.8999999999996"/>
  </r>
  <r>
    <x v="246"/>
    <s v="Snoqualmie Valley"/>
    <n v="4397"/>
    <s v="Chief Kanim Middle School"/>
    <s v="No"/>
    <n v="116.45"/>
    <n v="0"/>
    <n v="0"/>
    <n v="1.18"/>
    <n v="1.22"/>
    <n v="0"/>
    <n v="0"/>
    <n v="78209"/>
    <n v="82248"/>
    <n v="0"/>
    <n v="0"/>
    <n v="16817.759999999998"/>
    <n v="0.16020000000000001"/>
    <n v="0.15390000000000001"/>
    <n v="0"/>
    <n v="0"/>
    <n v="0"/>
    <n v="0"/>
    <n v="0"/>
  </r>
  <r>
    <x v="246"/>
    <s v="Snoqualmie Valley"/>
    <n v="4308"/>
    <s v="Edwin R Opstad Elementary"/>
    <s v="No"/>
    <n v="417.95"/>
    <n v="0"/>
    <n v="0"/>
    <n v="1.18"/>
    <n v="1.22"/>
    <n v="0"/>
    <n v="0"/>
    <n v="78209"/>
    <n v="82248"/>
    <n v="0"/>
    <n v="0"/>
    <n v="16817.759999999998"/>
    <n v="0.16020000000000001"/>
    <n v="0.15390000000000001"/>
    <n v="0"/>
    <n v="0"/>
    <n v="0"/>
    <n v="0"/>
    <n v="0"/>
  </r>
  <r>
    <x v="246"/>
    <s v="Snoqualmie Valley"/>
    <n v="2222"/>
    <s v="Fall City Elementary"/>
    <s v="No"/>
    <n v="506.44"/>
    <n v="0"/>
    <n v="0"/>
    <n v="1.18"/>
    <n v="1.22"/>
    <n v="0"/>
    <n v="0"/>
    <n v="78209"/>
    <n v="82248"/>
    <n v="0"/>
    <n v="0"/>
    <n v="16817.759999999998"/>
    <n v="0.16020000000000001"/>
    <n v="0.15390000000000001"/>
    <n v="0"/>
    <n v="0"/>
    <n v="0"/>
    <n v="0"/>
    <n v="0"/>
  </r>
  <r>
    <x v="246"/>
    <s v="Snoqualmie Valley"/>
    <n v="5296"/>
    <s v="Meadowbrook School"/>
    <s v="No"/>
    <n v="715.58"/>
    <n v="0"/>
    <n v="0"/>
    <n v="1.18"/>
    <n v="1.22"/>
    <n v="0"/>
    <n v="0"/>
    <n v="78209"/>
    <n v="82248"/>
    <n v="0"/>
    <n v="0"/>
    <n v="16817.759999999998"/>
    <n v="0.16020000000000001"/>
    <n v="0.15390000000000001"/>
    <n v="0"/>
    <n v="0"/>
    <n v="0"/>
    <n v="0"/>
    <n v="0"/>
  </r>
  <r>
    <x v="246"/>
    <s v="Snoqualmie Valley"/>
    <n v="2850"/>
    <s v="Mount Si High School"/>
    <s v="No"/>
    <n v="489.41"/>
    <n v="0"/>
    <n v="0"/>
    <n v="1.18"/>
    <n v="1.22"/>
    <n v="0"/>
    <n v="0"/>
    <n v="78209"/>
    <n v="82248"/>
    <n v="0"/>
    <n v="0"/>
    <n v="16817.759999999998"/>
    <n v="0.16020000000000001"/>
    <n v="0.15390000000000001"/>
    <n v="0"/>
    <n v="0"/>
    <n v="0"/>
    <n v="0"/>
    <n v="0"/>
  </r>
  <r>
    <x v="246"/>
    <s v="Snoqualmie Valley"/>
    <n v="2287"/>
    <s v="North Bend Elementary School"/>
    <s v="No"/>
    <n v="0"/>
    <n v="0"/>
    <n v="0"/>
    <n v="1.18"/>
    <n v="1.22"/>
    <n v="0"/>
    <n v="0"/>
    <n v="78209"/>
    <n v="82248"/>
    <n v="0"/>
    <n v="0"/>
    <n v="16817.759999999998"/>
    <n v="0.16020000000000001"/>
    <n v="0.15390000000000001"/>
    <n v="0"/>
    <n v="0"/>
    <n v="0"/>
    <n v="0"/>
    <n v="0"/>
  </r>
  <r>
    <x v="246"/>
    <s v="Snoqualmie Valley"/>
    <n v="2288"/>
    <s v="Snoqualmie Elementary"/>
    <s v="No"/>
    <n v="704.73"/>
    <n v="0"/>
    <n v="0"/>
    <n v="1.18"/>
    <n v="1.22"/>
    <n v="0"/>
    <n v="0"/>
    <n v="78209"/>
    <n v="82248"/>
    <n v="0"/>
    <n v="0"/>
    <n v="16817.759999999998"/>
    <n v="0.16020000000000001"/>
    <n v="0.15390000000000001"/>
    <n v="0"/>
    <n v="0"/>
    <n v="0"/>
    <n v="0"/>
    <n v="0"/>
  </r>
  <r>
    <x v="246"/>
    <s v="Snoqualmie Valley"/>
    <n v="2124"/>
    <s v="Snoqualmie Middle School"/>
    <s v="No"/>
    <n v="1653.02"/>
    <n v="0"/>
    <n v="0"/>
    <n v="1.18"/>
    <n v="1.22"/>
    <n v="0"/>
    <n v="0"/>
    <n v="78209"/>
    <n v="82248"/>
    <n v="0"/>
    <n v="0"/>
    <n v="16817.759999999998"/>
    <n v="0.16020000000000001"/>
    <n v="0.15390000000000001"/>
    <n v="0"/>
    <n v="0"/>
    <n v="0"/>
    <n v="0"/>
    <n v="0"/>
  </r>
  <r>
    <x v="246"/>
    <s v="Snoqualmie Valley"/>
    <n v="5457"/>
    <s v="Timber Ridge Elementary School"/>
    <s v="Yes"/>
    <n v="51.49"/>
    <n v="0"/>
    <n v="51.49"/>
    <n v="1.18"/>
    <n v="1.22"/>
    <n v="51.49"/>
    <n v="0.151"/>
    <n v="78209"/>
    <n v="82248"/>
    <n v="13935.28"/>
    <n v="1216.4499999999989"/>
    <n v="16817.759999999998"/>
    <n v="0.16020000000000001"/>
    <n v="0.15390000000000001"/>
    <n v="4959.13"/>
    <n v="252.53"/>
    <n v="38.86"/>
    <n v="291.39"/>
    <n v="20402.25"/>
  </r>
  <r>
    <x v="246"/>
    <s v="Snoqualmie Valley"/>
    <n v="5135"/>
    <s v="Twin Falls Middle School"/>
    <s v="No"/>
    <n v="698.32"/>
    <n v="0"/>
    <n v="0"/>
    <n v="1.18"/>
    <n v="1.22"/>
    <n v="0"/>
    <n v="0"/>
    <n v="78209"/>
    <n v="82248"/>
    <n v="0"/>
    <n v="0"/>
    <n v="16817.759999999998"/>
    <n v="0.16020000000000001"/>
    <n v="0.15390000000000001"/>
    <n v="0"/>
    <n v="0"/>
    <n v="0"/>
    <n v="0"/>
    <n v="0"/>
  </r>
  <r>
    <x v="246"/>
    <s v="Snoqualmie Valley"/>
    <n v="1502"/>
    <s v="Two Rivers School"/>
    <s v="No"/>
    <n v="582.87"/>
    <n v="0"/>
    <n v="0"/>
    <n v="1.18"/>
    <n v="1.22"/>
    <n v="0"/>
    <n v="0"/>
    <n v="78209"/>
    <n v="82248"/>
    <n v="0"/>
    <n v="0"/>
    <n v="16817.759999999998"/>
    <n v="0.16020000000000001"/>
    <n v="0.15390000000000001"/>
    <n v="0"/>
    <n v="0"/>
    <n v="0"/>
    <n v="0"/>
    <n v="0"/>
  </r>
  <r>
    <x v="247"/>
    <s v="Soap Lake"/>
    <n v="2694"/>
    <s v="Soap Lake Elementary"/>
    <s v="No"/>
    <n v="96.63"/>
    <n v="0"/>
    <n v="0"/>
    <n v="1.18"/>
    <n v="1.22"/>
    <n v="0"/>
    <n v="0"/>
    <n v="78209"/>
    <n v="82248"/>
    <n v="0"/>
    <n v="0"/>
    <n v="16817.759999999998"/>
    <n v="0.16020000000000001"/>
    <n v="0.15390000000000001"/>
    <n v="0"/>
    <n v="0"/>
    <n v="0"/>
    <n v="0"/>
    <n v="0"/>
  </r>
  <r>
    <x v="247"/>
    <s v="Soap Lake"/>
    <n v="3089"/>
    <s v="Soap Lake Middle &amp; High School"/>
    <s v="No"/>
    <n v="481.72999999999996"/>
    <n v="0"/>
    <n v="0"/>
    <n v="1.18"/>
    <n v="1.22"/>
    <n v="0"/>
    <n v="0"/>
    <n v="78209"/>
    <n v="82248"/>
    <n v="0"/>
    <n v="0"/>
    <n v="16817.759999999998"/>
    <n v="0.16020000000000001"/>
    <n v="0.15390000000000001"/>
    <n v="0"/>
    <n v="0"/>
    <n v="0"/>
    <n v="0"/>
    <n v="0"/>
  </r>
  <r>
    <x v="248"/>
    <s v="South Bend"/>
    <n v="5766"/>
    <s v="Astravo Online Academy"/>
    <s v="No"/>
    <n v="588.91999999999996"/>
    <n v="0"/>
    <n v="0"/>
    <n v="1.18"/>
    <n v="1.22"/>
    <n v="0"/>
    <n v="0"/>
    <n v="78209"/>
    <n v="82248"/>
    <n v="0"/>
    <n v="0"/>
    <n v="16817.759999999998"/>
    <n v="0.16020000000000001"/>
    <n v="0.15390000000000001"/>
    <n v="0"/>
    <n v="0"/>
    <n v="0"/>
    <n v="0"/>
    <n v="0"/>
  </r>
  <r>
    <x v="248"/>
    <s v="South Bend"/>
    <n v="2804"/>
    <s v="Mike Morris Elementary"/>
    <s v="Yes"/>
    <n v="17.93"/>
    <n v="0"/>
    <n v="17.93"/>
    <n v="1.18"/>
    <n v="1.22"/>
    <n v="17.93"/>
    <n v="5.2999999999999999E-2"/>
    <n v="78209"/>
    <n v="82248"/>
    <n v="4891.1899999999996"/>
    <n v="426.97000000000025"/>
    <n v="16817.759999999998"/>
    <n v="0.16020000000000001"/>
    <n v="0.15390000000000001"/>
    <n v="1740.62"/>
    <n v="88.64"/>
    <n v="13.64"/>
    <n v="102.28"/>
    <n v="7161.0599999999995"/>
  </r>
  <r>
    <x v="248"/>
    <s v="South Bend"/>
    <n v="2214"/>
    <s v="South Bend High School"/>
    <s v="No"/>
    <n v="1476.73"/>
    <n v="0"/>
    <n v="0"/>
    <n v="1.18"/>
    <n v="1.22"/>
    <n v="0"/>
    <n v="0"/>
    <n v="78209"/>
    <n v="82248"/>
    <n v="0"/>
    <n v="0"/>
    <n v="16817.759999999998"/>
    <n v="0.16020000000000001"/>
    <n v="0.15390000000000001"/>
    <n v="0"/>
    <n v="0"/>
    <n v="0"/>
    <n v="0"/>
    <n v="0"/>
  </r>
  <r>
    <x v="248"/>
    <s v="South Bend"/>
    <n v="5765"/>
    <s v="Washington Digital Academy"/>
    <s v="No"/>
    <n v="403.88"/>
    <n v="0"/>
    <n v="0"/>
    <n v="1.18"/>
    <n v="1.22"/>
    <n v="0"/>
    <n v="0"/>
    <n v="78209"/>
    <n v="82248"/>
    <n v="0"/>
    <n v="0"/>
    <n v="16817.759999999998"/>
    <n v="0.16020000000000001"/>
    <n v="0.15390000000000001"/>
    <n v="0"/>
    <n v="0"/>
    <n v="0"/>
    <n v="0"/>
    <n v="0"/>
  </r>
  <r>
    <x v="248"/>
    <s v="South Bend"/>
    <n v="5763"/>
    <s v="Washington Online School"/>
    <s v="No"/>
    <n v="693.28"/>
    <n v="0"/>
    <n v="0"/>
    <n v="1.18"/>
    <n v="1.22"/>
    <n v="0"/>
    <n v="0"/>
    <n v="78209"/>
    <n v="82248"/>
    <n v="0"/>
    <n v="0"/>
    <n v="16817.759999999998"/>
    <n v="0.16020000000000001"/>
    <n v="0.15390000000000001"/>
    <n v="0"/>
    <n v="0"/>
    <n v="0"/>
    <n v="0"/>
    <n v="0"/>
  </r>
  <r>
    <x v="249"/>
    <s v="South Kitsap"/>
    <n v="4029"/>
    <s v="Burley Glenwood Elementary School"/>
    <s v="No"/>
    <n v="446.3"/>
    <n v="0"/>
    <n v="0"/>
    <n v="1.18"/>
    <n v="1.18"/>
    <n v="0"/>
    <n v="0"/>
    <n v="78209"/>
    <n v="82248"/>
    <n v="0"/>
    <n v="0"/>
    <n v="16817.759999999998"/>
    <n v="0.16020000000000001"/>
    <n v="0.15390000000000001"/>
    <n v="0"/>
    <n v="0"/>
    <n v="0"/>
    <n v="0"/>
    <n v="0"/>
  </r>
  <r>
    <x v="249"/>
    <s v="South Kitsap"/>
    <n v="3680"/>
    <s v="Cedar Heights Middle School"/>
    <s v="No"/>
    <n v="555.51"/>
    <n v="0"/>
    <n v="0"/>
    <n v="1.18"/>
    <n v="1.18"/>
    <n v="0"/>
    <n v="0"/>
    <n v="78209"/>
    <n v="82248"/>
    <n v="0"/>
    <n v="0"/>
    <n v="16817.759999999998"/>
    <n v="0.16020000000000001"/>
    <n v="0.15390000000000001"/>
    <n v="0"/>
    <n v="0"/>
    <n v="0"/>
    <n v="0"/>
    <n v="0"/>
  </r>
  <r>
    <x v="249"/>
    <s v="South Kitsap"/>
    <n v="3899"/>
    <s v="Discovery"/>
    <s v="No"/>
    <n v="585.78"/>
    <n v="0"/>
    <n v="0"/>
    <n v="1.18"/>
    <n v="1.18"/>
    <n v="0"/>
    <n v="0"/>
    <n v="78209"/>
    <n v="82248"/>
    <n v="0"/>
    <n v="0"/>
    <n v="16817.759999999998"/>
    <n v="0.16020000000000001"/>
    <n v="0.15390000000000001"/>
    <n v="0"/>
    <n v="0"/>
    <n v="0"/>
    <n v="0"/>
    <n v="0"/>
  </r>
  <r>
    <x v="249"/>
    <s v="South Kitsap"/>
    <n v="2641"/>
    <s v="East Port Orchard Elementary School"/>
    <s v="No"/>
    <n v="438.32"/>
    <n v="0"/>
    <n v="0"/>
    <n v="1.18"/>
    <n v="1.18"/>
    <n v="0"/>
    <n v="0"/>
    <n v="78209"/>
    <n v="82248"/>
    <n v="0"/>
    <n v="0"/>
    <n v="16817.759999999998"/>
    <n v="0.16020000000000001"/>
    <n v="0.15390000000000001"/>
    <n v="0"/>
    <n v="0"/>
    <n v="0"/>
    <n v="0"/>
    <n v="0"/>
  </r>
  <r>
    <x v="249"/>
    <s v="South Kitsap"/>
    <n v="1718"/>
    <s v="Explorer Academy"/>
    <s v="No"/>
    <n v="2122.35"/>
    <n v="0"/>
    <n v="0"/>
    <n v="1.18"/>
    <n v="1.18"/>
    <n v="0"/>
    <n v="0"/>
    <n v="78209"/>
    <n v="82248"/>
    <n v="0"/>
    <n v="0"/>
    <n v="16817.759999999998"/>
    <n v="0.16020000000000001"/>
    <n v="0.15390000000000001"/>
    <n v="0"/>
    <n v="0"/>
    <n v="0"/>
    <n v="0"/>
    <n v="0"/>
  </r>
  <r>
    <x v="249"/>
    <s v="South Kitsap"/>
    <n v="4348"/>
    <s v="Hidden Creek Elementary School"/>
    <s v="No"/>
    <n v="471.1"/>
    <n v="0"/>
    <n v="0"/>
    <n v="1.18"/>
    <n v="1.18"/>
    <n v="0"/>
    <n v="0"/>
    <n v="78209"/>
    <n v="82248"/>
    <n v="0"/>
    <n v="0"/>
    <n v="16817.759999999998"/>
    <n v="0.16020000000000001"/>
    <n v="0.15390000000000001"/>
    <n v="0"/>
    <n v="0"/>
    <n v="0"/>
    <n v="0"/>
    <n v="0"/>
  </r>
  <r>
    <x v="249"/>
    <s v="South Kitsap"/>
    <n v="4142"/>
    <s v="John Sedgwick Middle School"/>
    <s v="No"/>
    <n v="0"/>
    <n v="0"/>
    <n v="0"/>
    <n v="1.18"/>
    <n v="1.18"/>
    <n v="0"/>
    <n v="0"/>
    <n v="78209"/>
    <n v="82248"/>
    <n v="0"/>
    <n v="0"/>
    <n v="16817.759999999998"/>
    <n v="0.16020000000000001"/>
    <n v="0.15390000000000001"/>
    <n v="0"/>
    <n v="0"/>
    <n v="0"/>
    <n v="0"/>
    <n v="0"/>
  </r>
  <r>
    <x v="249"/>
    <s v="South Kitsap"/>
    <n v="4079"/>
    <s v="Manchester Elementary School"/>
    <s v="No"/>
    <n v="435.52"/>
    <n v="0"/>
    <n v="0"/>
    <n v="1.18"/>
    <n v="1.18"/>
    <n v="0"/>
    <n v="0"/>
    <n v="78209"/>
    <n v="82248"/>
    <n v="0"/>
    <n v="0"/>
    <n v="16817.759999999998"/>
    <n v="0.16020000000000001"/>
    <n v="0.15390000000000001"/>
    <n v="0"/>
    <n v="0"/>
    <n v="0"/>
    <n v="0"/>
    <n v="0"/>
  </r>
  <r>
    <x v="249"/>
    <s v="South Kitsap"/>
    <n v="3046"/>
    <s v="Marcus Whitman Middle School"/>
    <s v="No"/>
    <n v="505.72"/>
    <n v="0"/>
    <n v="0"/>
    <n v="1.18"/>
    <n v="1.18"/>
    <n v="0"/>
    <n v="0"/>
    <n v="78209"/>
    <n v="82248"/>
    <n v="0"/>
    <n v="0"/>
    <n v="16817.759999999998"/>
    <n v="0.16020000000000001"/>
    <n v="0.15390000000000001"/>
    <n v="0"/>
    <n v="0"/>
    <n v="0"/>
    <n v="0"/>
    <n v="0"/>
  </r>
  <r>
    <x v="249"/>
    <s v="South Kitsap"/>
    <n v="4350"/>
    <s v="Mullenix Ridge Elementary School"/>
    <s v="No"/>
    <n v="225.16"/>
    <n v="0"/>
    <n v="0"/>
    <n v="1.18"/>
    <n v="1.18"/>
    <n v="0"/>
    <n v="0"/>
    <n v="78209"/>
    <n v="82248"/>
    <n v="0"/>
    <n v="0"/>
    <n v="16817.759999999998"/>
    <n v="0.16020000000000001"/>
    <n v="0.15390000000000001"/>
    <n v="0"/>
    <n v="0"/>
    <n v="0"/>
    <n v="0"/>
    <n v="0"/>
  </r>
  <r>
    <x v="249"/>
    <s v="South Kitsap"/>
    <n v="2995"/>
    <s v="Olalla Elementary School"/>
    <s v="No"/>
    <n v="553.6"/>
    <n v="0"/>
    <n v="0"/>
    <n v="1.18"/>
    <n v="1.18"/>
    <n v="0"/>
    <n v="0"/>
    <n v="78209"/>
    <n v="82248"/>
    <n v="0"/>
    <n v="0"/>
    <n v="16817.759999999998"/>
    <n v="0.16020000000000001"/>
    <n v="0.15390000000000001"/>
    <n v="0"/>
    <n v="0"/>
    <n v="0"/>
    <n v="0"/>
    <n v="0"/>
  </r>
  <r>
    <x v="249"/>
    <s v="South Kitsap"/>
    <n v="2650"/>
    <s v="Orchard Heights Elementary School"/>
    <s v="No"/>
    <n v="560.86"/>
    <n v="0"/>
    <n v="0"/>
    <n v="1.18"/>
    <n v="1.18"/>
    <n v="0"/>
    <n v="0"/>
    <n v="78209"/>
    <n v="82248"/>
    <n v="0"/>
    <n v="0"/>
    <n v="16817.759999999998"/>
    <n v="0.16020000000000001"/>
    <n v="0.15390000000000001"/>
    <n v="0"/>
    <n v="0"/>
    <n v="0"/>
    <n v="0"/>
    <n v="0"/>
  </r>
  <r>
    <x v="249"/>
    <s v="South Kitsap"/>
    <n v="4349"/>
    <s v="Sidney Glen Elementary School"/>
    <s v="No"/>
    <n v="63.95"/>
    <n v="0"/>
    <n v="0"/>
    <n v="1.18"/>
    <n v="1.18"/>
    <n v="0"/>
    <n v="0"/>
    <n v="78209"/>
    <n v="82248"/>
    <n v="0"/>
    <n v="0"/>
    <n v="16817.759999999998"/>
    <n v="0.16020000000000001"/>
    <n v="0.15390000000000001"/>
    <n v="0"/>
    <n v="0"/>
    <n v="0"/>
    <n v="0"/>
    <n v="0"/>
  </r>
  <r>
    <x v="249"/>
    <s v="South Kitsap"/>
    <n v="3110"/>
    <s v="South Colby Elementary School"/>
    <s v="Yes"/>
    <n v="305.77999999999997"/>
    <n v="0"/>
    <n v="305.77999999999997"/>
    <n v="1"/>
    <n v="1"/>
    <n v="305.77999999999997"/>
    <n v="0.89700000000000002"/>
    <n v="78209"/>
    <n v="82248"/>
    <n v="70153.47"/>
    <n v="3622.9900000000052"/>
    <n v="16817.759999999998"/>
    <n v="0.16020000000000001"/>
    <n v="0.15390000000000001"/>
    <n v="26881.69"/>
    <n v="1229.6099999999999"/>
    <n v="189.24"/>
    <n v="1418.85"/>
    <n v="102077.00000000001"/>
  </r>
  <r>
    <x v="249"/>
    <s v="South Kitsap"/>
    <n v="2272"/>
    <s v="South Kitsap High School"/>
    <s v="Yes"/>
    <n v="225.98"/>
    <n v="0"/>
    <n v="225.98"/>
    <n v="1"/>
    <n v="1"/>
    <n v="225.98"/>
    <n v="0.66300000000000003"/>
    <n v="78209"/>
    <n v="82248"/>
    <n v="51852.57"/>
    <n v="2677.8499999999985"/>
    <n v="16817.759999999998"/>
    <n v="0.16020000000000001"/>
    <n v="0.15390000000000001"/>
    <n v="19869.080000000002"/>
    <n v="908.84"/>
    <n v="139.87"/>
    <n v="1048.71"/>
    <n v="75448.210000000006"/>
  </r>
  <r>
    <x v="249"/>
    <s v="South Kitsap"/>
    <n v="4141"/>
    <s v="Sunnyslope Elementary School"/>
    <s v="No"/>
    <n v="137"/>
    <n v="0"/>
    <n v="0"/>
    <n v="1"/>
    <n v="1"/>
    <n v="0"/>
    <n v="0"/>
    <n v="78209"/>
    <n v="82248"/>
    <n v="0"/>
    <n v="0"/>
    <n v="16817.759999999998"/>
    <n v="0.16020000000000001"/>
    <n v="0.15390000000000001"/>
    <n v="0"/>
    <n v="0"/>
    <n v="0"/>
    <n v="0"/>
    <n v="0"/>
  </r>
  <r>
    <x v="250"/>
    <s v="South Whidbey"/>
    <n v="1682"/>
    <s v="South Whidbey Academy"/>
    <s v="Yes"/>
    <n v="273.13"/>
    <n v="0"/>
    <n v="273.13"/>
    <n v="1"/>
    <n v="1"/>
    <n v="273.13"/>
    <n v="0.80100000000000005"/>
    <n v="78209"/>
    <n v="82248"/>
    <n v="62645.41"/>
    <n v="3235.2399999999907"/>
    <n v="16817.759999999998"/>
    <n v="0.16020000000000001"/>
    <n v="0.15390000000000001"/>
    <n v="24004.720000000001"/>
    <n v="1098.01"/>
    <n v="168.98"/>
    <n v="1266.99"/>
    <n v="91152.36"/>
  </r>
  <r>
    <x v="250"/>
    <s v="South Whidbey"/>
    <n v="4321"/>
    <s v="South Whidbey Elementary"/>
    <s v="No"/>
    <n v="0"/>
    <n v="0"/>
    <n v="0"/>
    <n v="1"/>
    <n v="1"/>
    <n v="0"/>
    <n v="0"/>
    <n v="78209"/>
    <n v="82248"/>
    <n v="0"/>
    <n v="0"/>
    <n v="16817.759999999998"/>
    <n v="0.16020000000000001"/>
    <n v="0.15390000000000001"/>
    <n v="0"/>
    <n v="0"/>
    <n v="0"/>
    <n v="0"/>
    <n v="0"/>
  </r>
  <r>
    <x v="250"/>
    <s v="South Whidbey"/>
    <n v="4149"/>
    <s v="South Whidbey High School"/>
    <s v="Yes"/>
    <n v="271.8"/>
    <n v="0"/>
    <n v="271.8"/>
    <n v="1"/>
    <n v="1"/>
    <n v="271.8"/>
    <n v="0.79700000000000004"/>
    <n v="78209"/>
    <n v="82248"/>
    <n v="62332.57"/>
    <n v="3219.0900000000038"/>
    <n v="16817.759999999998"/>
    <n v="0.16020000000000001"/>
    <n v="0.15390000000000001"/>
    <n v="23884.85"/>
    <n v="1092.53"/>
    <n v="168.14"/>
    <n v="1260.67"/>
    <n v="90697.180000000008"/>
  </r>
  <r>
    <x v="250"/>
    <s v="South Whidbey"/>
    <n v="2511"/>
    <s v="South Whidbey Middle"/>
    <s v="No"/>
    <n v="1158.42"/>
    <n v="0"/>
    <n v="0"/>
    <n v="1"/>
    <n v="1"/>
    <n v="0"/>
    <n v="0"/>
    <n v="78209"/>
    <n v="82248"/>
    <n v="0"/>
    <n v="0"/>
    <n v="16817.759999999998"/>
    <n v="0.16020000000000001"/>
    <n v="0.15390000000000001"/>
    <n v="0"/>
    <n v="0"/>
    <n v="0"/>
    <n v="0"/>
    <n v="0"/>
  </r>
  <r>
    <x v="251"/>
    <s v="Southside"/>
    <n v="2744"/>
    <s v="Southside Elementary"/>
    <s v="No"/>
    <n v="379.05"/>
    <n v="0"/>
    <n v="0"/>
    <n v="1"/>
    <n v="1"/>
    <n v="0"/>
    <n v="0"/>
    <n v="78209"/>
    <n v="82248"/>
    <n v="0"/>
    <n v="0"/>
    <n v="16817.759999999998"/>
    <n v="0.16020000000000001"/>
    <n v="0.15390000000000001"/>
    <n v="0"/>
    <n v="0"/>
    <n v="0"/>
    <n v="0"/>
    <n v="0"/>
  </r>
  <r>
    <x v="252"/>
    <s v="Spokane"/>
    <n v="1533"/>
    <s v="A-3 Multiagency Adolescent Prog"/>
    <s v="No"/>
    <n v="416.82"/>
    <n v="0"/>
    <n v="0"/>
    <n v="1.18"/>
    <n v="1.18"/>
    <n v="0"/>
    <n v="0"/>
    <n v="78209"/>
    <n v="82248"/>
    <n v="0"/>
    <n v="0"/>
    <n v="16817.759999999998"/>
    <n v="0.16020000000000001"/>
    <n v="0.15390000000000001"/>
    <n v="0"/>
    <n v="0"/>
    <n v="0"/>
    <n v="0"/>
    <n v="0"/>
  </r>
  <r>
    <x v="252"/>
    <s v="Spokane"/>
    <n v="2156"/>
    <s v="Adams Elementary"/>
    <s v="No"/>
    <n v="719.06"/>
    <n v="0"/>
    <n v="0"/>
    <n v="1.18"/>
    <n v="1.18"/>
    <n v="0"/>
    <n v="0"/>
    <n v="78209"/>
    <n v="82248"/>
    <n v="0"/>
    <n v="0"/>
    <n v="16817.759999999998"/>
    <n v="0.16020000000000001"/>
    <n v="0.15390000000000001"/>
    <n v="0"/>
    <n v="0"/>
    <n v="0"/>
    <n v="0"/>
    <n v="0"/>
  </r>
  <r>
    <x v="252"/>
    <s v="Spokane"/>
    <n v="1604"/>
    <s v="Alternative Tamarack School"/>
    <s v="Yes"/>
    <n v="203.6"/>
    <n v="0"/>
    <n v="203.6"/>
    <n v="1.18"/>
    <n v="1.18"/>
    <n v="203.6"/>
    <n v="0.59699999999999998"/>
    <n v="78209"/>
    <n v="82248"/>
    <n v="55095.11"/>
    <n v="2845.3199999999997"/>
    <n v="16817.759999999998"/>
    <n v="0.16020000000000001"/>
    <n v="0.15390000000000001"/>
    <n v="19304.330000000002"/>
    <n v="965.67"/>
    <n v="148.62"/>
    <n v="1114.29"/>
    <n v="78359.05"/>
  </r>
  <r>
    <x v="252"/>
    <s v="Spokane"/>
    <n v="2381"/>
    <s v="Arlington Elementary"/>
    <s v="Yes"/>
    <n v="402.17"/>
    <n v="0"/>
    <n v="402.17"/>
    <n v="1.18"/>
    <n v="1.18"/>
    <n v="402.17"/>
    <n v="1.18"/>
    <n v="78209"/>
    <n v="82248"/>
    <n v="108898.21"/>
    <n v="5623.9099999999889"/>
    <n v="16817.759999999998"/>
    <n v="0.16020000000000001"/>
    <n v="0.15390000000000001"/>
    <n v="38155.97"/>
    <n v="1908.7"/>
    <n v="293.75"/>
    <n v="2202.4499999999998"/>
    <n v="154880.53999999998"/>
  </r>
  <r>
    <x v="252"/>
    <s v="Spokane"/>
    <n v="2128"/>
    <s v="Audubon Elementary"/>
    <s v="No"/>
    <n v="312.84999999999997"/>
    <n v="0"/>
    <n v="0"/>
    <n v="1.18"/>
    <n v="1.18"/>
    <n v="0"/>
    <n v="0"/>
    <n v="78209"/>
    <n v="82248"/>
    <n v="0"/>
    <n v="0"/>
    <n v="16817.759999999998"/>
    <n v="0.16020000000000001"/>
    <n v="0.15390000000000001"/>
    <n v="0"/>
    <n v="0"/>
    <n v="0"/>
    <n v="0"/>
    <n v="0"/>
  </r>
  <r>
    <x v="252"/>
    <s v="Spokane"/>
    <n v="3357"/>
    <s v="Balboa Elementary"/>
    <s v="No"/>
    <n v="421.23"/>
    <n v="0"/>
    <n v="0"/>
    <n v="1.18"/>
    <n v="1.18"/>
    <n v="0"/>
    <n v="0"/>
    <n v="78209"/>
    <n v="82248"/>
    <n v="0"/>
    <n v="0"/>
    <n v="16817.759999999998"/>
    <n v="0.16020000000000001"/>
    <n v="0.15390000000000001"/>
    <n v="0"/>
    <n v="0"/>
    <n v="0"/>
    <n v="0"/>
    <n v="0"/>
  </r>
  <r>
    <x v="252"/>
    <s v="Spokane"/>
    <n v="2155"/>
    <s v="Bemiss Elementary"/>
    <s v="No"/>
    <n v="730.74"/>
    <n v="0"/>
    <n v="0"/>
    <n v="1.18"/>
    <n v="1.18"/>
    <n v="0"/>
    <n v="0"/>
    <n v="78209"/>
    <n v="82248"/>
    <n v="0"/>
    <n v="0"/>
    <n v="16817.759999999998"/>
    <n v="0.16020000000000001"/>
    <n v="0.15390000000000001"/>
    <n v="0"/>
    <n v="0"/>
    <n v="0"/>
    <n v="0"/>
    <n v="0"/>
  </r>
  <r>
    <x v="252"/>
    <s v="Spokane"/>
    <n v="2218"/>
    <s v="Browne Elementary"/>
    <s v="No"/>
    <n v="439.07"/>
    <n v="0"/>
    <n v="0"/>
    <n v="1.18"/>
    <n v="1.18"/>
    <n v="0"/>
    <n v="0"/>
    <n v="78209"/>
    <n v="82248"/>
    <n v="0"/>
    <n v="0"/>
    <n v="16817.759999999998"/>
    <n v="0.16020000000000001"/>
    <n v="0.15390000000000001"/>
    <n v="0"/>
    <n v="0"/>
    <n v="0"/>
    <n v="0"/>
    <n v="0"/>
  </r>
  <r>
    <x v="252"/>
    <s v="Spokane"/>
    <n v="3008"/>
    <s v="Bryant Center"/>
    <s v="Yes"/>
    <n v="620.08000000000004"/>
    <n v="0"/>
    <n v="620.08000000000004"/>
    <n v="1.18"/>
    <n v="1.18"/>
    <n v="620.08000000000004"/>
    <n v="1.819"/>
    <n v="78209"/>
    <n v="82248"/>
    <n v="167869.36"/>
    <n v="8669.390000000014"/>
    <n v="16817.759999999998"/>
    <n v="0.16020000000000001"/>
    <n v="0.15390000000000001"/>
    <n v="58818.400000000001"/>
    <n v="2942.31"/>
    <n v="452.82"/>
    <n v="3395.13"/>
    <n v="238752.28"/>
  </r>
  <r>
    <x v="252"/>
    <s v="Spokane"/>
    <n v="4457"/>
    <s v="Chase Middle School"/>
    <s v="No"/>
    <n v="352.02"/>
    <n v="0"/>
    <n v="0"/>
    <n v="1.18"/>
    <n v="1.18"/>
    <n v="0"/>
    <n v="0"/>
    <n v="78209"/>
    <n v="82248"/>
    <n v="0"/>
    <n v="0"/>
    <n v="16817.759999999998"/>
    <n v="0.16020000000000001"/>
    <n v="0.15390000000000001"/>
    <n v="0"/>
    <n v="0"/>
    <n v="0"/>
    <n v="0"/>
    <n v="0"/>
  </r>
  <r>
    <x v="252"/>
    <s v="Spokane"/>
    <n v="2129"/>
    <s v="Cooper Elementary"/>
    <s v="No"/>
    <n v="270.93"/>
    <n v="0"/>
    <n v="0"/>
    <n v="1.18"/>
    <n v="1.18"/>
    <n v="0"/>
    <n v="0"/>
    <n v="78209"/>
    <n v="82248"/>
    <n v="0"/>
    <n v="0"/>
    <n v="16817.759999999998"/>
    <n v="0.16020000000000001"/>
    <n v="0.15390000000000001"/>
    <n v="0"/>
    <n v="0"/>
    <n v="0"/>
    <n v="0"/>
    <n v="0"/>
  </r>
  <r>
    <x v="252"/>
    <s v="Spokane"/>
    <n v="3412"/>
    <s v="Ferris High School"/>
    <s v="Yes"/>
    <n v="540.23"/>
    <n v="0"/>
    <n v="540.23"/>
    <n v="1.18"/>
    <n v="1.18"/>
    <n v="540.23"/>
    <n v="1.585"/>
    <n v="78209"/>
    <n v="82248"/>
    <n v="146274.29"/>
    <n v="7554.1399999999849"/>
    <n v="16817.759999999998"/>
    <n v="0.16020000000000001"/>
    <n v="0.15390000000000001"/>
    <n v="51251.87"/>
    <n v="2563.81"/>
    <n v="394.57"/>
    <n v="2958.38"/>
    <n v="208038.68"/>
  </r>
  <r>
    <x v="252"/>
    <s v="Spokane"/>
    <n v="2312"/>
    <s v="Finch Elementary"/>
    <s v="No"/>
    <n v="528.23"/>
    <n v="0"/>
    <n v="0"/>
    <n v="1.18"/>
    <n v="1.18"/>
    <n v="0"/>
    <n v="0"/>
    <n v="78209"/>
    <n v="82248"/>
    <n v="0"/>
    <n v="0"/>
    <n v="16817.759999999998"/>
    <n v="0.16020000000000001"/>
    <n v="0.15390000000000001"/>
    <n v="0"/>
    <n v="0"/>
    <n v="0"/>
    <n v="0"/>
    <n v="0"/>
  </r>
  <r>
    <x v="252"/>
    <s v="Spokane"/>
    <n v="5693"/>
    <s v="Flett Middle School"/>
    <s v="No"/>
    <n v="264.42"/>
    <n v="0"/>
    <n v="0"/>
    <n v="1.18"/>
    <n v="1.18"/>
    <n v="0"/>
    <n v="0"/>
    <n v="78209"/>
    <n v="82248"/>
    <n v="0"/>
    <n v="0"/>
    <n v="16817.759999999998"/>
    <n v="0.16020000000000001"/>
    <n v="0.15390000000000001"/>
    <n v="0"/>
    <n v="0"/>
    <n v="0"/>
    <n v="0"/>
    <n v="0"/>
  </r>
  <r>
    <x v="252"/>
    <s v="Spokane"/>
    <n v="2110"/>
    <s v="Frances Scott Elementary"/>
    <s v="No"/>
    <n v="2433.7399999999998"/>
    <n v="0"/>
    <n v="0"/>
    <n v="1.18"/>
    <n v="1.18"/>
    <n v="0"/>
    <n v="0"/>
    <n v="78209"/>
    <n v="82248"/>
    <n v="0"/>
    <n v="0"/>
    <n v="16817.759999999998"/>
    <n v="0.16020000000000001"/>
    <n v="0.15390000000000001"/>
    <n v="0"/>
    <n v="0"/>
    <n v="0"/>
    <n v="0"/>
    <n v="0"/>
  </r>
  <r>
    <x v="252"/>
    <s v="Spokane"/>
    <n v="2127"/>
    <s v="Franklin Elementary"/>
    <s v="No"/>
    <n v="488.71"/>
    <n v="0"/>
    <n v="0"/>
    <n v="1.18"/>
    <n v="1.18"/>
    <n v="0"/>
    <n v="0"/>
    <n v="78209"/>
    <n v="82248"/>
    <n v="0"/>
    <n v="0"/>
    <n v="16817.759999999998"/>
    <n v="0.16020000000000001"/>
    <n v="0.15390000000000001"/>
    <n v="0"/>
    <n v="0"/>
    <n v="0"/>
    <n v="0"/>
    <n v="0"/>
  </r>
  <r>
    <x v="252"/>
    <s v="Spokane"/>
    <n v="3727"/>
    <s v="Garfield Elementary"/>
    <s v="Yes"/>
    <n v="26.13"/>
    <n v="0"/>
    <n v="26.13"/>
    <n v="1.18"/>
    <n v="1.18"/>
    <n v="26.13"/>
    <n v="7.6999999999999999E-2"/>
    <n v="78209"/>
    <n v="82248"/>
    <n v="7106.07"/>
    <n v="366.98000000000047"/>
    <n v="16817.759999999998"/>
    <n v="0.16020000000000001"/>
    <n v="0.15390000000000001"/>
    <n v="2489.84"/>
    <n v="124.55"/>
    <n v="19.170000000000002"/>
    <n v="143.72"/>
    <n v="10106.609999999999"/>
  </r>
  <r>
    <x v="252"/>
    <s v="Spokane"/>
    <n v="3758"/>
    <s v="Garry Middle School"/>
    <s v="No"/>
    <n v="515.71"/>
    <n v="0"/>
    <n v="0"/>
    <n v="1.18"/>
    <n v="1.18"/>
    <n v="0"/>
    <n v="0"/>
    <n v="78209"/>
    <n v="82248"/>
    <n v="0"/>
    <n v="0"/>
    <n v="16817.759999999998"/>
    <n v="0.16020000000000001"/>
    <n v="0.15390000000000001"/>
    <n v="0"/>
    <n v="0"/>
    <n v="0"/>
    <n v="0"/>
    <n v="0"/>
  </r>
  <r>
    <x v="252"/>
    <s v="Spokane"/>
    <n v="3258"/>
    <s v="Glover Middle School"/>
    <s v="No"/>
    <n v="374.99"/>
    <n v="0"/>
    <n v="0"/>
    <n v="1.18"/>
    <n v="1.18"/>
    <n v="0"/>
    <n v="0"/>
    <n v="78209"/>
    <n v="82248"/>
    <n v="0"/>
    <n v="0"/>
    <n v="16817.759999999998"/>
    <n v="0.16020000000000001"/>
    <n v="0.15390000000000001"/>
    <n v="0"/>
    <n v="0"/>
    <n v="0"/>
    <n v="0"/>
    <n v="0"/>
  </r>
  <r>
    <x v="252"/>
    <s v="Spokane"/>
    <n v="3729"/>
    <s v="Grant Elementary"/>
    <s v="No"/>
    <n v="322.39999999999998"/>
    <n v="0"/>
    <n v="0"/>
    <n v="1.18"/>
    <n v="1.18"/>
    <n v="0"/>
    <n v="0"/>
    <n v="78209"/>
    <n v="82248"/>
    <n v="0"/>
    <n v="0"/>
    <n v="16817.759999999998"/>
    <n v="0.16020000000000001"/>
    <n v="0.15390000000000001"/>
    <n v="0"/>
    <n v="0"/>
    <n v="0"/>
    <n v="0"/>
    <n v="0"/>
  </r>
  <r>
    <x v="252"/>
    <s v="Spokane"/>
    <n v="3007"/>
    <s v="Hamblen Elementary"/>
    <s v="No"/>
    <n v="0"/>
    <n v="0"/>
    <n v="0"/>
    <n v="1.18"/>
    <n v="1.18"/>
    <n v="0"/>
    <n v="0"/>
    <n v="78209"/>
    <n v="82248"/>
    <n v="0"/>
    <n v="0"/>
    <n v="16817.759999999998"/>
    <n v="0.16020000000000001"/>
    <n v="0.15390000000000001"/>
    <n v="0"/>
    <n v="0"/>
    <n v="0"/>
    <n v="0"/>
    <n v="0"/>
  </r>
  <r>
    <x v="252"/>
    <s v="Spokane"/>
    <n v="2056"/>
    <s v="Holmes Elementary"/>
    <s v="No"/>
    <n v="208.7"/>
    <n v="0"/>
    <n v="0"/>
    <n v="1"/>
    <n v="1"/>
    <n v="0"/>
    <n v="0"/>
    <n v="78209"/>
    <n v="82248"/>
    <n v="0"/>
    <n v="0"/>
    <n v="16817.759999999998"/>
    <n v="0.16020000000000001"/>
    <n v="0.15390000000000001"/>
    <n v="0"/>
    <n v="0"/>
    <n v="0"/>
    <n v="0"/>
    <n v="0"/>
  </r>
  <r>
    <x v="252"/>
    <s v="Spokane"/>
    <n v="2258"/>
    <s v="Hutton Elementary"/>
    <s v="Yes"/>
    <n v="31.69"/>
    <n v="0"/>
    <n v="31.69"/>
    <n v="1"/>
    <n v="1"/>
    <n v="31.69"/>
    <n v="9.2999999999999999E-2"/>
    <n v="78209"/>
    <n v="82248"/>
    <n v="7273.44"/>
    <n v="375.6200000000008"/>
    <n v="16817.759999999998"/>
    <n v="0.16020000000000001"/>
    <n v="0.15390000000000001"/>
    <n v="2787.06"/>
    <n v="127.48"/>
    <n v="19.62"/>
    <n v="147.1"/>
    <n v="10583.220000000001"/>
  </r>
  <r>
    <x v="252"/>
    <s v="Spokane"/>
    <n v="3506"/>
    <s v="Indian Trail Elementary"/>
    <s v="Yes"/>
    <n v="272.42"/>
    <n v="0"/>
    <n v="272.42"/>
    <n v="1"/>
    <n v="1"/>
    <n v="272.42"/>
    <n v="0.79900000000000004"/>
    <n v="78209"/>
    <n v="82248"/>
    <n v="62488.99"/>
    <n v="3227.1599999999962"/>
    <n v="16817.759999999998"/>
    <n v="0.16020000000000001"/>
    <n v="0.15390000000000001"/>
    <n v="23944.79"/>
    <n v="1095.27"/>
    <n v="168.56"/>
    <n v="1263.83"/>
    <n v="90924.77"/>
  </r>
  <r>
    <x v="252"/>
    <s v="Spokane"/>
    <n v="2111"/>
    <s v="Jefferson Elementary"/>
    <s v="No"/>
    <n v="11.9"/>
    <n v="0"/>
    <n v="0"/>
    <n v="1"/>
    <n v="1"/>
    <n v="0"/>
    <n v="0"/>
    <n v="78209"/>
    <n v="82248"/>
    <n v="0"/>
    <n v="0"/>
    <n v="16817.759999999998"/>
    <n v="0.16020000000000001"/>
    <n v="0.15390000000000001"/>
    <n v="0"/>
    <n v="0"/>
    <n v="0"/>
    <n v="0"/>
    <n v="0"/>
  </r>
  <r>
    <x v="252"/>
    <s v="Spokane"/>
    <n v="2172"/>
    <s v="Lewis &amp; Clark High School"/>
    <s v="Yes"/>
    <n v="359.5"/>
    <n v="0"/>
    <n v="359.5"/>
    <n v="1"/>
    <n v="1"/>
    <n v="359.5"/>
    <n v="1.0549999999999999"/>
    <n v="78209"/>
    <n v="82248"/>
    <n v="82510.5"/>
    <n v="4261.1399999999994"/>
    <n v="16817.759999999998"/>
    <n v="0.16020000000000001"/>
    <n v="0.15390000000000001"/>
    <n v="31616.71"/>
    <n v="1446.19"/>
    <n v="222.57"/>
    <n v="1668.76"/>
    <n v="120057.10999999999"/>
  </r>
  <r>
    <x v="252"/>
    <s v="Spokane"/>
    <n v="2401"/>
    <s v="Libby Center"/>
    <s v="Yes"/>
    <n v="353.84000000000003"/>
    <n v="0"/>
    <n v="353.84000000000003"/>
    <n v="1"/>
    <n v="1"/>
    <n v="353.84000000000003"/>
    <n v="1.038"/>
    <n v="78209"/>
    <n v="82248"/>
    <n v="81180.94"/>
    <n v="4192.4799999999959"/>
    <n v="16817.759999999998"/>
    <n v="0.16020000000000001"/>
    <n v="0.15390000000000001"/>
    <n v="31107.24"/>
    <n v="1422.89"/>
    <n v="218.98"/>
    <n v="1641.8700000000001"/>
    <n v="118122.53"/>
  </r>
  <r>
    <x v="252"/>
    <s v="Spokane"/>
    <n v="2952"/>
    <s v="Lidgerwood Elementary"/>
    <s v="No"/>
    <n v="238.56"/>
    <n v="0"/>
    <n v="0"/>
    <n v="1"/>
    <n v="1"/>
    <n v="0"/>
    <n v="0"/>
    <n v="78209"/>
    <n v="82248"/>
    <n v="0"/>
    <n v="0"/>
    <n v="16817.759999999998"/>
    <n v="0.16020000000000001"/>
    <n v="0.15390000000000001"/>
    <n v="0"/>
    <n v="0"/>
    <n v="0"/>
    <n v="0"/>
    <n v="0"/>
  </r>
  <r>
    <x v="252"/>
    <s v="Spokane"/>
    <n v="2951"/>
    <s v="Lincoln Heights Elementary"/>
    <s v="Yes"/>
    <n v="371.72999999999996"/>
    <n v="0"/>
    <n v="371.72999999999996"/>
    <n v="1"/>
    <n v="1"/>
    <n v="371.72999999999996"/>
    <n v="1.0900000000000001"/>
    <n v="78209"/>
    <n v="82248"/>
    <n v="85247.81"/>
    <n v="4402.5100000000093"/>
    <n v="16817.759999999998"/>
    <n v="0.16020000000000001"/>
    <n v="0.15390000000000001"/>
    <n v="32665.599999999999"/>
    <n v="1494.17"/>
    <n v="229.95"/>
    <n v="1724.1200000000001"/>
    <n v="124040.04000000001"/>
  </r>
  <r>
    <x v="252"/>
    <s v="Spokane"/>
    <n v="3190"/>
    <s v="Linwood Elementary"/>
    <s v="Yes"/>
    <n v="287.74"/>
    <n v="0"/>
    <n v="287.74"/>
    <n v="1"/>
    <n v="1"/>
    <n v="287.74"/>
    <n v="0.84399999999999997"/>
    <n v="78209"/>
    <n v="82248"/>
    <n v="66008.399999999994"/>
    <n v="3408.9100000000035"/>
    <n v="16817.759999999998"/>
    <n v="0.16020000000000001"/>
    <n v="0.15390000000000001"/>
    <n v="25293.37"/>
    <n v="1156.96"/>
    <n v="178.06"/>
    <n v="1335.02"/>
    <n v="96045.7"/>
  </r>
  <r>
    <x v="252"/>
    <s v="Spokane"/>
    <n v="3719"/>
    <s v="Logan Elementary"/>
    <s v="No"/>
    <n v="351.22"/>
    <n v="0"/>
    <n v="0"/>
    <n v="1"/>
    <n v="1"/>
    <n v="0"/>
    <n v="0"/>
    <n v="78209"/>
    <n v="82248"/>
    <n v="0"/>
    <n v="0"/>
    <n v="16817.759999999998"/>
    <n v="0.16020000000000001"/>
    <n v="0.15390000000000001"/>
    <n v="0"/>
    <n v="0"/>
    <n v="0"/>
    <n v="0"/>
    <n v="0"/>
  </r>
  <r>
    <x v="252"/>
    <s v="Spokane"/>
    <n v="3718"/>
    <s v="Longfellow Elementary"/>
    <s v="Yes"/>
    <n v="681.24"/>
    <n v="0"/>
    <n v="681.24"/>
    <n v="1"/>
    <n v="1"/>
    <n v="681.24"/>
    <n v="1.998"/>
    <n v="78209"/>
    <n v="82248"/>
    <n v="156261.57999999999"/>
    <n v="8069.9200000000128"/>
    <n v="16817.759999999998"/>
    <n v="0.16020000000000001"/>
    <n v="0.15390000000000001"/>
    <n v="59876.95"/>
    <n v="2738.86"/>
    <n v="421.51"/>
    <n v="3160.37"/>
    <n v="227368.81999999998"/>
  </r>
  <r>
    <x v="252"/>
    <s v="Spokane"/>
    <n v="2708"/>
    <s v="Madison Elementary"/>
    <s v="Yes"/>
    <n v="390.55"/>
    <n v="0"/>
    <n v="390.55"/>
    <n v="1"/>
    <n v="1"/>
    <n v="390.55"/>
    <n v="1.1459999999999999"/>
    <n v="78209"/>
    <n v="82248"/>
    <n v="89627.51"/>
    <n v="4628.7000000000116"/>
    <n v="16817.759999999998"/>
    <n v="0.16020000000000001"/>
    <n v="0.15390000000000001"/>
    <n v="34343.839999999997"/>
    <n v="1570.94"/>
    <n v="241.77"/>
    <n v="1812.71"/>
    <n v="130412.76000000001"/>
  </r>
  <r>
    <x v="252"/>
    <s v="Spokane"/>
    <n v="4389"/>
    <s v="Moran Prairie Elementary"/>
    <s v="No"/>
    <n v="1606.54"/>
    <n v="0"/>
    <n v="0"/>
    <n v="1"/>
    <n v="1"/>
    <n v="0"/>
    <n v="0"/>
    <n v="78209"/>
    <n v="82248"/>
    <n v="0"/>
    <n v="0"/>
    <n v="16817.759999999998"/>
    <n v="0.16020000000000001"/>
    <n v="0.15390000000000001"/>
    <n v="0"/>
    <n v="0"/>
    <n v="0"/>
    <n v="0"/>
    <n v="0"/>
  </r>
  <r>
    <x v="252"/>
    <s v="Spokane"/>
    <n v="4035"/>
    <s v="Mullan Road Elementary"/>
    <s v="Yes"/>
    <n v="335.71000000000004"/>
    <n v="0"/>
    <n v="335.71000000000004"/>
    <n v="1"/>
    <n v="1"/>
    <n v="335.71000000000004"/>
    <n v="0.98499999999999999"/>
    <n v="78209"/>
    <n v="82248"/>
    <n v="77035.87"/>
    <n v="3978.4100000000035"/>
    <n v="16817.759999999998"/>
    <n v="0.16020000000000001"/>
    <n v="0.15390000000000001"/>
    <n v="29518.92"/>
    <n v="1350.24"/>
    <n v="207.8"/>
    <n v="1558.04"/>
    <n v="112091.23999999999"/>
  </r>
  <r>
    <x v="252"/>
    <s v="Spokane"/>
    <n v="2106"/>
    <s v="North Central High School"/>
    <s v="Yes"/>
    <n v="591.22"/>
    <n v="0"/>
    <n v="591.22"/>
    <n v="1"/>
    <n v="1"/>
    <n v="591.22"/>
    <n v="1.734"/>
    <n v="78209"/>
    <n v="82248"/>
    <n v="135614.41"/>
    <n v="7003.6199999999953"/>
    <n v="16817.759999999998"/>
    <n v="0.16020000000000001"/>
    <n v="0.15390000000000001"/>
    <n v="51965.279999999999"/>
    <n v="2376.9699999999998"/>
    <n v="365.82"/>
    <n v="2742.79"/>
    <n v="197326.1"/>
  </r>
  <r>
    <x v="252"/>
    <s v="Spokane"/>
    <n v="5250"/>
    <s v="On Track Academy"/>
    <s v="Yes"/>
    <n v="335.1"/>
    <n v="0"/>
    <n v="335.1"/>
    <n v="1"/>
    <n v="1"/>
    <n v="335.1"/>
    <n v="0.98299999999999998"/>
    <n v="78209"/>
    <n v="82248"/>
    <n v="76879.45"/>
    <n v="3970.3300000000017"/>
    <n v="16817.759999999998"/>
    <n v="0.16020000000000001"/>
    <n v="0.15390000000000001"/>
    <n v="29458.98"/>
    <n v="1347.5"/>
    <n v="207.38"/>
    <n v="1554.88"/>
    <n v="111863.64"/>
  </r>
  <r>
    <x v="252"/>
    <s v="Spokane"/>
    <n v="5344"/>
    <s v="Open Doors Youth Re-Engagement Spokane"/>
    <s v="No"/>
    <n v="407.27"/>
    <n v="0"/>
    <n v="0"/>
    <n v="1"/>
    <n v="1"/>
    <n v="0"/>
    <n v="0"/>
    <n v="78209"/>
    <n v="82248"/>
    <n v="0"/>
    <n v="0"/>
    <n v="16817.759999999998"/>
    <n v="0.16020000000000001"/>
    <n v="0.15390000000000001"/>
    <n v="0"/>
    <n v="0"/>
    <n v="0"/>
    <n v="0"/>
    <n v="0"/>
  </r>
  <r>
    <x v="252"/>
    <s v="Spokane"/>
    <n v="5730"/>
    <s v="Peperzak Middle School"/>
    <s v="Yes"/>
    <n v="294.70999999999998"/>
    <n v="0"/>
    <n v="294.70999999999998"/>
    <n v="1"/>
    <n v="1"/>
    <n v="294.70999999999998"/>
    <n v="0.86399999999999999"/>
    <n v="78209"/>
    <n v="82248"/>
    <n v="67572.58"/>
    <n v="3489.6900000000023"/>
    <n v="16817.759999999998"/>
    <n v="0.16020000000000001"/>
    <n v="0.15390000000000001"/>
    <n v="25892.74"/>
    <n v="1184.3699999999999"/>
    <n v="182.27"/>
    <n v="1366.6399999999999"/>
    <n v="98321.650000000009"/>
  </r>
  <r>
    <x v="252"/>
    <s v="Spokane"/>
    <n v="2096"/>
    <s v="Regal Elementary"/>
    <s v="Yes"/>
    <n v="424.27"/>
    <n v="0"/>
    <n v="424.27"/>
    <n v="1"/>
    <n v="1"/>
    <n v="424.27"/>
    <n v="1.2450000000000001"/>
    <n v="78209"/>
    <n v="82248"/>
    <n v="97370.21"/>
    <n v="5028.5499999999884"/>
    <n v="16817.759999999998"/>
    <n v="0.16020000000000001"/>
    <n v="0.15390000000000001"/>
    <n v="37310.71"/>
    <n v="1706.65"/>
    <n v="262.64999999999998"/>
    <n v="1969.3000000000002"/>
    <n v="141678.76999999999"/>
  </r>
  <r>
    <x v="252"/>
    <s v="Spokane"/>
    <n v="2950"/>
    <s v="Ridgeview Elementary"/>
    <s v="Yes"/>
    <n v="545.78"/>
    <n v="0"/>
    <n v="545.78"/>
    <n v="1"/>
    <n v="1"/>
    <n v="545.78"/>
    <n v="1.601"/>
    <n v="78209"/>
    <n v="82248"/>
    <n v="125212.61"/>
    <n v="6466.4399999999878"/>
    <n v="16817.759999999998"/>
    <n v="0.16020000000000001"/>
    <n v="0.15390000000000001"/>
    <n v="47979.48"/>
    <n v="2194.65"/>
    <n v="337.76"/>
    <n v="2532.41"/>
    <n v="182190.93999999997"/>
  </r>
  <r>
    <x v="252"/>
    <s v="Spokane"/>
    <n v="2479"/>
    <s v="Rogers High School"/>
    <s v="Yes"/>
    <n v="259.79999999999995"/>
    <n v="0"/>
    <n v="259.79999999999995"/>
    <n v="1"/>
    <n v="1"/>
    <n v="259.79999999999995"/>
    <n v="0.76200000000000001"/>
    <n v="78209"/>
    <n v="82248"/>
    <n v="59595.26"/>
    <n v="3077.7200000000012"/>
    <n v="16817.759999999998"/>
    <n v="0.16020000000000001"/>
    <n v="0.15390000000000001"/>
    <n v="22835.95"/>
    <n v="1044.55"/>
    <n v="160.76"/>
    <n v="1205.31"/>
    <n v="86714.240000000005"/>
  </r>
  <r>
    <x v="252"/>
    <s v="Spokane"/>
    <n v="2086"/>
    <s v="Roosevelt Elementary"/>
    <s v="No"/>
    <n v="487.68"/>
    <n v="0"/>
    <n v="0"/>
    <n v="1"/>
    <n v="1"/>
    <n v="0"/>
    <n v="0"/>
    <n v="78209"/>
    <n v="82248"/>
    <n v="0"/>
    <n v="0"/>
    <n v="16817.759999999998"/>
    <n v="0.16020000000000001"/>
    <n v="0.15390000000000001"/>
    <n v="0"/>
    <n v="0"/>
    <n v="0"/>
    <n v="0"/>
    <n v="0"/>
  </r>
  <r>
    <x v="252"/>
    <s v="Spokane"/>
    <n v="3356"/>
    <s v="Sacajawea Middle School"/>
    <s v="Yes"/>
    <n v="329.19"/>
    <n v="0"/>
    <n v="329.19"/>
    <n v="1"/>
    <n v="1"/>
    <n v="329.19"/>
    <n v="0.96599999999999997"/>
    <n v="78209"/>
    <n v="82248"/>
    <n v="75549.89"/>
    <n v="3901.6800000000076"/>
    <n v="16817.759999999998"/>
    <n v="0.16020000000000001"/>
    <n v="0.15390000000000001"/>
    <n v="28949.52"/>
    <n v="1324.19"/>
    <n v="203.79"/>
    <n v="1527.98"/>
    <n v="109929.07"/>
  </r>
  <r>
    <x v="252"/>
    <s v="Spokane"/>
    <n v="3413"/>
    <s v="Salk Middle School"/>
    <s v="No"/>
    <n v="489.47"/>
    <n v="0"/>
    <n v="0"/>
    <n v="1"/>
    <n v="1"/>
    <n v="0"/>
    <n v="0"/>
    <n v="78209"/>
    <n v="82248"/>
    <n v="0"/>
    <n v="0"/>
    <n v="16817.759999999998"/>
    <n v="0.16020000000000001"/>
    <n v="0.15390000000000001"/>
    <n v="0"/>
    <n v="0"/>
    <n v="0"/>
    <n v="0"/>
    <n v="0"/>
  </r>
  <r>
    <x v="252"/>
    <s v="Spokane"/>
    <n v="1698"/>
    <s v="SCCP Images"/>
    <s v="No"/>
    <n v="279.36"/>
    <n v="0"/>
    <n v="0"/>
    <n v="1"/>
    <n v="1"/>
    <n v="0"/>
    <n v="0"/>
    <n v="78209"/>
    <n v="82248"/>
    <n v="0"/>
    <n v="0"/>
    <n v="16817.759999999998"/>
    <n v="0.16020000000000001"/>
    <n v="0.15390000000000001"/>
    <n v="0"/>
    <n v="0"/>
    <n v="0"/>
    <n v="0"/>
    <n v="0"/>
  </r>
  <r>
    <x v="252"/>
    <s v="Spokane"/>
    <n v="3189"/>
    <s v="Shadle Park High School"/>
    <s v="No"/>
    <n v="357.99"/>
    <n v="0"/>
    <n v="0"/>
    <n v="1"/>
    <n v="1"/>
    <n v="0"/>
    <n v="0"/>
    <n v="78209"/>
    <n v="82248"/>
    <n v="0"/>
    <n v="0"/>
    <n v="16817.759999999998"/>
    <n v="0.16020000000000001"/>
    <n v="0.15390000000000001"/>
    <n v="0"/>
    <n v="0"/>
    <n v="0"/>
    <n v="0"/>
    <n v="0"/>
  </r>
  <r>
    <x v="252"/>
    <s v="Spokane"/>
    <n v="3257"/>
    <s v="Shaw Middle School"/>
    <s v="No"/>
    <n v="1615.36"/>
    <n v="0"/>
    <n v="0"/>
    <n v="1"/>
    <n v="1"/>
    <n v="0"/>
    <n v="0"/>
    <n v="78209"/>
    <n v="82248"/>
    <n v="0"/>
    <n v="0"/>
    <n v="16817.759999999998"/>
    <n v="0.16020000000000001"/>
    <n v="0.15390000000000001"/>
    <n v="0"/>
    <n v="0"/>
    <n v="0"/>
    <n v="0"/>
    <n v="0"/>
  </r>
  <r>
    <x v="252"/>
    <s v="Spokane"/>
    <n v="4191"/>
    <s v="Spokane Area Professional-Technical Skills Center "/>
    <s v="No"/>
    <n v="332.6"/>
    <n v="0"/>
    <n v="0"/>
    <n v="1"/>
    <n v="1"/>
    <n v="0"/>
    <n v="0"/>
    <n v="78209"/>
    <n v="82248"/>
    <n v="0"/>
    <n v="0"/>
    <n v="16817.759999999998"/>
    <n v="0.16020000000000001"/>
    <n v="0.15390000000000001"/>
    <n v="0"/>
    <n v="0"/>
    <n v="0"/>
    <n v="0"/>
    <n v="0"/>
  </r>
  <r>
    <x v="252"/>
    <s v="Spokane"/>
    <n v="5361"/>
    <s v="Spokane Public Montessori"/>
    <s v="Yes"/>
    <n v="276.70999999999998"/>
    <n v="0"/>
    <n v="276.70999999999998"/>
    <n v="1"/>
    <n v="1"/>
    <n v="276.70999999999998"/>
    <n v="0.81200000000000006"/>
    <n v="78209"/>
    <n v="82248"/>
    <n v="63505.71"/>
    <n v="3279.6700000000055"/>
    <n v="16817.759999999998"/>
    <n v="0.16020000000000001"/>
    <n v="0.15390000000000001"/>
    <n v="24334.38"/>
    <n v="1113.0899999999999"/>
    <n v="171.3"/>
    <n v="1284.3899999999999"/>
    <n v="92404.150000000009"/>
  </r>
  <r>
    <x v="252"/>
    <s v="Spokane"/>
    <n v="5694"/>
    <s v="Spokane Virtual Academy"/>
    <s v="Yes"/>
    <n v="407.56"/>
    <n v="0"/>
    <n v="407.56"/>
    <n v="1"/>
    <n v="1"/>
    <n v="407.56"/>
    <n v="1.196"/>
    <n v="78209"/>
    <n v="82248"/>
    <n v="93537.96"/>
    <n v="4830.6499999999942"/>
    <n v="16817.759999999998"/>
    <n v="0.16020000000000001"/>
    <n v="0.15390000000000001"/>
    <n v="35842.26"/>
    <n v="1639.48"/>
    <n v="252.32"/>
    <n v="1891.8"/>
    <n v="136102.66999999998"/>
  </r>
  <r>
    <x v="252"/>
    <s v="Spokane"/>
    <n v="2108"/>
    <s v="Stevens Elementary"/>
    <s v="Yes"/>
    <n v="456.56"/>
    <n v="0"/>
    <n v="456.56"/>
    <n v="1"/>
    <n v="1"/>
    <n v="456.56"/>
    <n v="1.339"/>
    <n v="78209"/>
    <n v="82248"/>
    <n v="104721.85"/>
    <n v="5408.2200000000012"/>
    <n v="16817.759999999998"/>
    <n v="0.16020000000000001"/>
    <n v="0.15390000000000001"/>
    <n v="40127.75"/>
    <n v="1835.5"/>
    <n v="282.48"/>
    <n v="2117.98"/>
    <n v="152375.80000000002"/>
  </r>
  <r>
    <x v="252"/>
    <s v="Spokane"/>
    <n v="5301"/>
    <s v="The Community School"/>
    <s v="Yes"/>
    <n v="250.31"/>
    <n v="0"/>
    <n v="250.31"/>
    <n v="1"/>
    <n v="1"/>
    <n v="250.31"/>
    <n v="0.73399999999999999"/>
    <n v="78209"/>
    <n v="82248"/>
    <n v="57405.41"/>
    <n v="2964.6199999999953"/>
    <n v="16817.759999999998"/>
    <n v="0.16020000000000001"/>
    <n v="0.15390000000000001"/>
    <n v="21996.84"/>
    <n v="1006.17"/>
    <n v="154.85"/>
    <n v="1161.02"/>
    <n v="83527.89"/>
  </r>
  <r>
    <x v="252"/>
    <s v="Spokane"/>
    <n v="1767"/>
    <s v="The Healing Lodge"/>
    <s v="Yes"/>
    <n v="320.27"/>
    <n v="0"/>
    <n v="320.27"/>
    <n v="1"/>
    <n v="1"/>
    <n v="320.27"/>
    <n v="0.93899999999999995"/>
    <n v="78209"/>
    <n v="82248"/>
    <n v="73438.25"/>
    <n v="3792.6199999999953"/>
    <n v="16817.759999999998"/>
    <n v="0.16020000000000001"/>
    <n v="0.15390000000000001"/>
    <n v="28140.37"/>
    <n v="1287.18"/>
    <n v="198.1"/>
    <n v="1485.28"/>
    <n v="106856.51999999999"/>
  </r>
  <r>
    <x v="252"/>
    <s v="Spokane"/>
    <n v="5743"/>
    <s v="Trejo Dual Language Academy"/>
    <s v="Yes"/>
    <n v="237.32"/>
    <n v="0"/>
    <n v="237.32"/>
    <n v="1"/>
    <n v="1"/>
    <n v="237.32"/>
    <n v="0.69599999999999995"/>
    <n v="78209"/>
    <n v="82248"/>
    <n v="54433.46"/>
    <n v="2811.1500000000015"/>
    <n v="16817.759999999998"/>
    <n v="0.16020000000000001"/>
    <n v="0.15390000000000001"/>
    <n v="20858.04"/>
    <n v="954.08"/>
    <n v="146.83000000000001"/>
    <n v="1100.9100000000001"/>
    <n v="79203.56"/>
  </r>
  <r>
    <x v="252"/>
    <s v="Spokane"/>
    <n v="3063"/>
    <s v="Westview Elementary"/>
    <s v="No"/>
    <n v="441.82000000000005"/>
    <n v="0"/>
    <n v="0"/>
    <n v="1"/>
    <n v="1"/>
    <n v="0"/>
    <n v="0"/>
    <n v="78209"/>
    <n v="82248"/>
    <n v="0"/>
    <n v="0"/>
    <n v="16817.759999999998"/>
    <n v="0.16020000000000001"/>
    <n v="0.15390000000000001"/>
    <n v="0"/>
    <n v="0"/>
    <n v="0"/>
    <n v="0"/>
    <n v="0"/>
  </r>
  <r>
    <x v="252"/>
    <s v="Spokane"/>
    <n v="2191"/>
    <s v="Whitman Elementary"/>
    <s v="No"/>
    <n v="464.26"/>
    <n v="0"/>
    <n v="0"/>
    <n v="1"/>
    <n v="1"/>
    <n v="0"/>
    <n v="0"/>
    <n v="78209"/>
    <n v="82248"/>
    <n v="0"/>
    <n v="0"/>
    <n v="16817.759999999998"/>
    <n v="0.16020000000000001"/>
    <n v="0.15390000000000001"/>
    <n v="0"/>
    <n v="0"/>
    <n v="0"/>
    <n v="0"/>
    <n v="0"/>
  </r>
  <r>
    <x v="252"/>
    <s v="Spokane"/>
    <n v="2109"/>
    <s v="Willard Elementary"/>
    <s v="Yes"/>
    <n v="1546.1399999999999"/>
    <n v="0"/>
    <n v="1546.1399999999999"/>
    <n v="1"/>
    <n v="1"/>
    <n v="1546.1399999999999"/>
    <n v="4.5350000000000001"/>
    <n v="78209"/>
    <n v="82248"/>
    <n v="354677.82"/>
    <n v="18316.859999999986"/>
    <n v="16817.759999999998"/>
    <n v="0.16020000000000001"/>
    <n v="0.15390000000000001"/>
    <n v="135906.89000000001"/>
    <n v="6216.58"/>
    <n v="956.73"/>
    <n v="7173.3099999999995"/>
    <n v="516074.88"/>
  </r>
  <r>
    <x v="252"/>
    <s v="Spokane"/>
    <n v="2296"/>
    <s v="Wilson Elementary"/>
    <s v="Yes"/>
    <n v="448.44"/>
    <n v="0"/>
    <n v="448.44"/>
    <n v="1"/>
    <n v="1"/>
    <n v="448.44"/>
    <n v="1.3149999999999999"/>
    <n v="78209"/>
    <n v="82248"/>
    <n v="102844.84"/>
    <n v="5311.2799999999988"/>
    <n v="16817.759999999998"/>
    <n v="0.16020000000000001"/>
    <n v="0.15390000000000001"/>
    <n v="39408.5"/>
    <n v="1802.6"/>
    <n v="277.42"/>
    <n v="2080.02"/>
    <n v="149644.63999999998"/>
  </r>
  <r>
    <x v="252"/>
    <s v="Spokane"/>
    <n v="4192"/>
    <s v="Woodridge Elementary"/>
    <s v="Yes"/>
    <n v="203.7"/>
    <n v="0"/>
    <n v="203.7"/>
    <n v="1"/>
    <n v="1"/>
    <n v="203.7"/>
    <n v="0.59799999999999998"/>
    <n v="78209"/>
    <n v="82248"/>
    <n v="46768.98"/>
    <n v="2415.3199999999997"/>
    <n v="16817.759999999998"/>
    <n v="0.16020000000000001"/>
    <n v="0.15390000000000001"/>
    <n v="17921.13"/>
    <n v="819.74"/>
    <n v="126.16"/>
    <n v="945.9"/>
    <n v="68051.329999999987"/>
  </r>
  <r>
    <x v="252"/>
    <s v="Spokane"/>
    <n v="5695"/>
    <s v="Yasuhara Middle School"/>
    <s v="No"/>
    <n v="815.18"/>
    <n v="0"/>
    <n v="0"/>
    <n v="1"/>
    <n v="1"/>
    <n v="0"/>
    <n v="0"/>
    <n v="78209"/>
    <n v="82248"/>
    <n v="0"/>
    <n v="0"/>
    <n v="16817.759999999998"/>
    <n v="0.16020000000000001"/>
    <n v="0.15390000000000001"/>
    <n v="0"/>
    <n v="0"/>
    <n v="0"/>
    <n v="0"/>
    <n v="0"/>
  </r>
  <r>
    <x v="253"/>
    <s v="Spokane Int'l Charter"/>
    <n v="5381"/>
    <s v="Spokane International Academy"/>
    <s v="Yes"/>
    <n v="352.82"/>
    <n v="0"/>
    <n v="352.82"/>
    <n v="1"/>
    <n v="1"/>
    <n v="352.82"/>
    <n v="1.0349999999999999"/>
    <n v="78209"/>
    <n v="82248"/>
    <n v="80946.320000000007"/>
    <n v="4180.359999999986"/>
    <n v="16817.759999999998"/>
    <n v="0.16020000000000001"/>
    <n v="0.15390000000000001"/>
    <n v="31017.34"/>
    <n v="1418.78"/>
    <n v="218.35"/>
    <n v="1637.1299999999999"/>
    <n v="117781.15"/>
  </r>
  <r>
    <x v="254"/>
    <s v="Sprague"/>
    <n v="3050"/>
    <s v="Sprague Elementary"/>
    <s v="Yes"/>
    <n v="292.14"/>
    <n v="0"/>
    <n v="292.14"/>
    <n v="1"/>
    <n v="1"/>
    <n v="292.14"/>
    <n v="0.85699999999999998"/>
    <n v="78209"/>
    <n v="82248"/>
    <n v="67025.11"/>
    <n v="3461.429999999993"/>
    <n v="16817.759999999998"/>
    <n v="0.16020000000000001"/>
    <n v="0.15390000000000001"/>
    <n v="25682.959999999999"/>
    <n v="1174.78"/>
    <n v="180.8"/>
    <n v="1355.58"/>
    <n v="97525.08"/>
  </r>
  <r>
    <x v="254"/>
    <s v="Sprague"/>
    <n v="2186"/>
    <s v="Sprague High School"/>
    <s v="Yes"/>
    <n v="1355.79"/>
    <n v="0"/>
    <n v="1355.79"/>
    <n v="1"/>
    <n v="1"/>
    <n v="1355.79"/>
    <n v="3.9769999999999999"/>
    <n v="78209"/>
    <n v="82248"/>
    <n v="311037.19"/>
    <n v="16063.109999999986"/>
    <n v="16817.759999999998"/>
    <n v="0.16020000000000001"/>
    <n v="0.15390000000000001"/>
    <n v="119184.5"/>
    <n v="5451.67"/>
    <n v="839.01"/>
    <n v="6290.68"/>
    <n v="452575.48"/>
  </r>
  <r>
    <x v="255"/>
    <s v="St John"/>
    <n v="3069"/>
    <s v="St John Elementary"/>
    <s v="Yes"/>
    <n v="389.22"/>
    <n v="0"/>
    <n v="389.22"/>
    <n v="1"/>
    <n v="1"/>
    <n v="389.22"/>
    <n v="1.1419999999999999"/>
    <n v="78209"/>
    <n v="82248"/>
    <n v="89314.68"/>
    <n v="4612.5400000000081"/>
    <n v="16817.759999999998"/>
    <n v="0.16020000000000001"/>
    <n v="0.15390000000000001"/>
    <n v="34223.96"/>
    <n v="1565.45"/>
    <n v="240.92"/>
    <n v="1806.3700000000001"/>
    <n v="129957.54999999999"/>
  </r>
  <r>
    <x v="255"/>
    <s v="St John"/>
    <n v="3068"/>
    <s v="St John/Endicott High"/>
    <s v="No"/>
    <n v="840.22"/>
    <n v="0"/>
    <n v="0"/>
    <n v="1"/>
    <n v="1"/>
    <n v="0"/>
    <n v="0"/>
    <n v="78209"/>
    <n v="82248"/>
    <n v="0"/>
    <n v="0"/>
    <n v="16817.759999999998"/>
    <n v="0.16020000000000001"/>
    <n v="0.15390000000000001"/>
    <n v="0"/>
    <n v="0"/>
    <n v="0"/>
    <n v="0"/>
    <n v="0"/>
  </r>
  <r>
    <x v="256"/>
    <s v="Stanwood"/>
    <n v="4513"/>
    <s v="Cedarhome Elementary School"/>
    <s v="Yes"/>
    <n v="661.13"/>
    <n v="0"/>
    <n v="661.13"/>
    <n v="1"/>
    <n v="1"/>
    <n v="661.13"/>
    <n v="1.9390000000000001"/>
    <n v="78209"/>
    <n v="82248"/>
    <n v="151647.25"/>
    <n v="7831.6199999999953"/>
    <n v="16817.759999999998"/>
    <n v="0.16020000000000001"/>
    <n v="0.15390000000000001"/>
    <n v="58108.81"/>
    <n v="2657.98"/>
    <n v="409.06"/>
    <n v="3067.04"/>
    <n v="220654.72"/>
  </r>
  <r>
    <x v="256"/>
    <s v="Stanwood"/>
    <n v="4553"/>
    <s v="Elger Bay Elementary"/>
    <s v="No"/>
    <n v="61.6"/>
    <n v="0"/>
    <n v="0"/>
    <n v="1"/>
    <n v="1"/>
    <n v="0"/>
    <n v="0"/>
    <n v="78209"/>
    <n v="82248"/>
    <n v="0"/>
    <n v="0"/>
    <n v="16817.759999999998"/>
    <n v="0.16020000000000001"/>
    <n v="0.15390000000000001"/>
    <n v="0"/>
    <n v="0"/>
    <n v="0"/>
    <n v="0"/>
    <n v="0"/>
  </r>
  <r>
    <x v="256"/>
    <s v="Stanwood"/>
    <n v="5108"/>
    <s v="Lincoln Academy"/>
    <s v="Yes"/>
    <n v="1538.28"/>
    <n v="0"/>
    <n v="1538.28"/>
    <n v="1"/>
    <n v="1"/>
    <n v="1538.28"/>
    <n v="4.5119999999999996"/>
    <n v="78209"/>
    <n v="82248"/>
    <n v="352879.01"/>
    <n v="18223.969999999972"/>
    <n v="16817.759999999998"/>
    <n v="0.16020000000000001"/>
    <n v="0.15390000000000001"/>
    <n v="135217.62"/>
    <n v="6185.05"/>
    <n v="951.88"/>
    <n v="7136.93"/>
    <n v="513457.52999999997"/>
  </r>
  <r>
    <x v="256"/>
    <s v="Stanwood"/>
    <n v="1707"/>
    <s v="Lincoln Hill High School"/>
    <s v="Yes"/>
    <n v="680.79"/>
    <n v="0"/>
    <n v="680.79"/>
    <n v="1"/>
    <n v="1"/>
    <n v="680.79"/>
    <n v="1.9970000000000001"/>
    <n v="78209"/>
    <n v="82248"/>
    <n v="156183.37"/>
    <n v="8065.890000000014"/>
    <n v="16817.759999999998"/>
    <n v="0.16020000000000001"/>
    <n v="0.15390000000000001"/>
    <n v="59846.98"/>
    <n v="2737.49"/>
    <n v="421.3"/>
    <n v="3158.79"/>
    <n v="227255.03000000003"/>
  </r>
  <r>
    <x v="256"/>
    <s v="Stanwood"/>
    <n v="4512"/>
    <s v="Port Susan Middle School"/>
    <s v="No"/>
    <n v="406.76"/>
    <n v="0"/>
    <n v="0"/>
    <n v="1"/>
    <n v="1"/>
    <n v="0"/>
    <n v="0"/>
    <n v="78209"/>
    <n v="82248"/>
    <n v="0"/>
    <n v="0"/>
    <n v="16817.759999999998"/>
    <n v="0.16020000000000001"/>
    <n v="0.15390000000000001"/>
    <n v="0"/>
    <n v="0"/>
    <n v="0"/>
    <n v="0"/>
    <n v="0"/>
  </r>
  <r>
    <x v="256"/>
    <s v="Stanwood"/>
    <n v="5004"/>
    <s v="Saratoga School"/>
    <s v="No"/>
    <n v="431.57"/>
    <n v="0"/>
    <n v="0"/>
    <n v="1"/>
    <n v="1"/>
    <n v="0"/>
    <n v="0"/>
    <n v="78209"/>
    <n v="82248"/>
    <n v="0"/>
    <n v="0"/>
    <n v="16817.759999999998"/>
    <n v="0.16020000000000001"/>
    <n v="0.15390000000000001"/>
    <n v="0"/>
    <n v="0"/>
    <n v="0"/>
    <n v="0"/>
    <n v="0"/>
  </r>
  <r>
    <x v="256"/>
    <s v="Stanwood"/>
    <n v="3125"/>
    <s v="Stanwood Elementary School"/>
    <s v="Yes"/>
    <n v="408.46"/>
    <n v="0"/>
    <n v="408.46"/>
    <n v="1"/>
    <n v="1"/>
    <n v="408.46"/>
    <n v="1.198"/>
    <n v="78209"/>
    <n v="82248"/>
    <n v="93694.38"/>
    <n v="4838.7200000000012"/>
    <n v="16817.759999999998"/>
    <n v="0.16020000000000001"/>
    <n v="0.15390000000000001"/>
    <n v="35902.199999999997"/>
    <n v="1642.22"/>
    <n v="252.74"/>
    <n v="1894.96"/>
    <n v="136330.25999999998"/>
  </r>
  <r>
    <x v="256"/>
    <s v="Stanwood"/>
    <n v="2581"/>
    <s v="Stanwood High School"/>
    <s v="Yes"/>
    <n v="145.51999999999998"/>
    <n v="0"/>
    <n v="145.51999999999998"/>
    <n v="1"/>
    <n v="1"/>
    <n v="145.51999999999998"/>
    <n v="0.42699999999999999"/>
    <n v="78209"/>
    <n v="82248"/>
    <n v="33395.24"/>
    <n v="1724.6600000000035"/>
    <n v="16817.759999999998"/>
    <n v="0.16020000000000001"/>
    <n v="0.15390000000000001"/>
    <n v="12796.53"/>
    <n v="585.33000000000004"/>
    <n v="90.08"/>
    <n v="675.41000000000008"/>
    <n v="48591.840000000004"/>
  </r>
  <r>
    <x v="256"/>
    <s v="Stanwood"/>
    <n v="2400"/>
    <s v="Stanwood Middle School"/>
    <s v="No"/>
    <n v="21.3"/>
    <n v="0"/>
    <n v="0"/>
    <n v="1"/>
    <n v="1"/>
    <n v="0"/>
    <n v="0"/>
    <n v="78209"/>
    <n v="82248"/>
    <n v="0"/>
    <n v="0"/>
    <n v="16817.759999999998"/>
    <n v="0.16020000000000001"/>
    <n v="0.15390000000000001"/>
    <n v="0"/>
    <n v="0"/>
    <n v="0"/>
    <n v="0"/>
    <n v="0"/>
  </r>
  <r>
    <x v="256"/>
    <s v="Stanwood"/>
    <n v="4364"/>
    <s v="Twin City Elementary"/>
    <s v="No"/>
    <n v="285.3"/>
    <n v="0"/>
    <n v="0"/>
    <n v="1"/>
    <n v="1"/>
    <n v="0"/>
    <n v="0"/>
    <n v="78209"/>
    <n v="82248"/>
    <n v="0"/>
    <n v="0"/>
    <n v="16817.759999999998"/>
    <n v="0.16020000000000001"/>
    <n v="0.15390000000000001"/>
    <n v="0"/>
    <n v="0"/>
    <n v="0"/>
    <n v="0"/>
    <n v="0"/>
  </r>
  <r>
    <x v="256"/>
    <s v="Stanwood"/>
    <n v="4551"/>
    <s v="Utsalady Elementary"/>
    <s v="Yes"/>
    <n v="314.08999999999997"/>
    <n v="0"/>
    <n v="314.08999999999997"/>
    <n v="1"/>
    <n v="1"/>
    <n v="314.08999999999997"/>
    <n v="0.92100000000000004"/>
    <n v="78209"/>
    <n v="82248"/>
    <n v="72030.490000000005"/>
    <n v="3719.9199999999983"/>
    <n v="16817.759999999998"/>
    <n v="0.16020000000000001"/>
    <n v="0.15390000000000001"/>
    <n v="27600.94"/>
    <n v="1262.51"/>
    <n v="194.3"/>
    <n v="1456.81"/>
    <n v="104808.16"/>
  </r>
  <r>
    <x v="257"/>
    <s v="Star"/>
    <n v="2007"/>
    <s v="Star Elem School"/>
    <s v="Yes"/>
    <n v="337.47"/>
    <n v="0"/>
    <n v="337.47"/>
    <n v="1"/>
    <n v="1"/>
    <n v="337.47"/>
    <n v="0.99"/>
    <n v="78209"/>
    <n v="82248"/>
    <n v="77426.91"/>
    <n v="3998.6100000000006"/>
    <n v="16817.759999999998"/>
    <n v="0.16020000000000001"/>
    <n v="0.15390000000000001"/>
    <n v="29668.76"/>
    <n v="1357.09"/>
    <n v="208.86"/>
    <n v="1565.9499999999998"/>
    <n v="112660.23"/>
  </r>
  <r>
    <x v="258"/>
    <s v="Starbuck"/>
    <n v="2135"/>
    <s v="Starbuck School"/>
    <s v="Yes"/>
    <n v="354.23999999999995"/>
    <n v="0"/>
    <n v="354.23999999999995"/>
    <n v="1"/>
    <n v="1"/>
    <n v="354.23999999999995"/>
    <n v="1.0389999999999999"/>
    <n v="78209"/>
    <n v="82248"/>
    <n v="81259.149999999994"/>
    <n v="4196.5200000000041"/>
    <n v="16817.759999999998"/>
    <n v="0.16020000000000001"/>
    <n v="0.15390000000000001"/>
    <n v="31137.21"/>
    <n v="1424.26"/>
    <n v="219.19"/>
    <n v="1643.45"/>
    <n v="118236.32999999999"/>
  </r>
  <r>
    <x v="258"/>
    <s v="Starbuck"/>
    <n v="5696"/>
    <s v="Virtual Preparatory Academy of Washington"/>
    <s v="No"/>
    <n v="286.15000000000003"/>
    <n v="0"/>
    <n v="0"/>
    <n v="1"/>
    <n v="1"/>
    <n v="0"/>
    <n v="0"/>
    <n v="78209"/>
    <n v="82248"/>
    <n v="0"/>
    <n v="0"/>
    <n v="16817.759999999998"/>
    <n v="0.16020000000000001"/>
    <n v="0.15390000000000001"/>
    <n v="0"/>
    <n v="0"/>
    <n v="0"/>
    <n v="0"/>
    <n v="0"/>
  </r>
  <r>
    <x v="259"/>
    <s v="Stehekin"/>
    <n v="2265"/>
    <s v="Stehekin Elementary"/>
    <s v="No"/>
    <n v="350.89"/>
    <n v="0"/>
    <n v="0"/>
    <n v="1"/>
    <n v="1"/>
    <n v="0"/>
    <n v="0"/>
    <n v="78209"/>
    <n v="82248"/>
    <n v="0"/>
    <n v="0"/>
    <n v="16817.759999999998"/>
    <n v="0.16020000000000001"/>
    <n v="0.15390000000000001"/>
    <n v="0"/>
    <n v="0"/>
    <n v="0"/>
    <n v="0"/>
    <n v="0"/>
  </r>
  <r>
    <x v="260"/>
    <s v="Steilacoom Hist."/>
    <n v="2040"/>
    <s v="Anderson Island Elementary"/>
    <s v="Yes"/>
    <n v="558.84"/>
    <n v="0"/>
    <n v="558.84"/>
    <n v="1"/>
    <n v="1"/>
    <n v="558.84"/>
    <n v="1.639"/>
    <n v="78209"/>
    <n v="82248"/>
    <n v="128184.55"/>
    <n v="6619.9199999999983"/>
    <n v="16817.759999999998"/>
    <n v="0.16020000000000001"/>
    <n v="0.15390000000000001"/>
    <n v="49118.28"/>
    <n v="2246.7399999999998"/>
    <n v="345.77"/>
    <n v="2592.5099999999998"/>
    <n v="186515.26"/>
  </r>
  <r>
    <x v="260"/>
    <s v="Steilacoom Hist."/>
    <n v="3446"/>
    <s v="Cherrydale Primary"/>
    <s v="No"/>
    <n v="852.49"/>
    <n v="0"/>
    <n v="0"/>
    <n v="1"/>
    <n v="1"/>
    <n v="0"/>
    <n v="0"/>
    <n v="78209"/>
    <n v="82248"/>
    <n v="0"/>
    <n v="0"/>
    <n v="16817.759999999998"/>
    <n v="0.16020000000000001"/>
    <n v="0.15390000000000001"/>
    <n v="0"/>
    <n v="0"/>
    <n v="0"/>
    <n v="0"/>
    <n v="0"/>
  </r>
  <r>
    <x v="260"/>
    <s v="Steilacoom Hist."/>
    <n v="4562"/>
    <s v="Chloe Clark Elementary"/>
    <s v="Yes"/>
    <n v="29.7"/>
    <n v="0"/>
    <n v="29.7"/>
    <n v="1"/>
    <n v="1"/>
    <n v="29.7"/>
    <n v="8.6999999999999994E-2"/>
    <n v="78209"/>
    <n v="82248"/>
    <n v="6804.18"/>
    <n v="351.39999999999964"/>
    <n v="16817.759999999998"/>
    <n v="0.16020000000000001"/>
    <n v="0.15390000000000001"/>
    <n v="2607.2600000000002"/>
    <n v="119.26"/>
    <n v="18.350000000000001"/>
    <n v="137.61000000000001"/>
    <n v="9900.4500000000007"/>
  </r>
  <r>
    <x v="260"/>
    <s v="Steilacoom Hist."/>
    <n v="2237"/>
    <s v="Pioneer Middle"/>
    <s v="Yes"/>
    <n v="23.96"/>
    <n v="0"/>
    <n v="23.96"/>
    <n v="1"/>
    <n v="1"/>
    <n v="23.96"/>
    <n v="7.0000000000000007E-2"/>
    <n v="78209"/>
    <n v="82248"/>
    <n v="5474.63"/>
    <n v="282.72999999999956"/>
    <n v="16817.759999999998"/>
    <n v="0.16020000000000001"/>
    <n v="0.15390000000000001"/>
    <n v="2097.79"/>
    <n v="95.96"/>
    <n v="14.77"/>
    <n v="110.72999999999999"/>
    <n v="7965.8799999999992"/>
  </r>
  <r>
    <x v="260"/>
    <s v="Steilacoom Hist."/>
    <n v="3827"/>
    <s v="Saltars Point Elementary"/>
    <s v="No"/>
    <n v="107.25"/>
    <n v="0"/>
    <n v="0"/>
    <n v="1"/>
    <n v="1"/>
    <n v="0"/>
    <n v="0"/>
    <n v="78209"/>
    <n v="82248"/>
    <n v="0"/>
    <n v="0"/>
    <n v="16817.759999999998"/>
    <n v="0.16020000000000001"/>
    <n v="0.15390000000000001"/>
    <n v="0"/>
    <n v="0"/>
    <n v="0"/>
    <n v="0"/>
    <n v="0"/>
  </r>
  <r>
    <x v="260"/>
    <s v="Steilacoom Hist."/>
    <n v="4131"/>
    <s v="Steilacoom High"/>
    <s v="Yes"/>
    <n v="43.010000000000005"/>
    <n v="0"/>
    <n v="43.010000000000005"/>
    <n v="1"/>
    <n v="1"/>
    <n v="43.010000000000005"/>
    <n v="0.126"/>
    <n v="78209"/>
    <n v="82248"/>
    <n v="9854.33"/>
    <n v="508.92000000000007"/>
    <n v="16817.759999999998"/>
    <n v="0.16020000000000001"/>
    <n v="0.15390000000000001"/>
    <n v="3776.02"/>
    <n v="172.72"/>
    <n v="26.58"/>
    <n v="199.3"/>
    <n v="14338.57"/>
  </r>
  <r>
    <x v="261"/>
    <s v="Steptoe"/>
    <n v="2115"/>
    <s v="Steptoe Elementary School"/>
    <s v="No"/>
    <n v="428.9"/>
    <n v="0"/>
    <n v="0"/>
    <n v="1.1200000000000001"/>
    <n v="1.1600000000000001"/>
    <n v="0"/>
    <n v="0"/>
    <n v="78209"/>
    <n v="82248"/>
    <n v="0"/>
    <n v="0"/>
    <n v="16817.759999999998"/>
    <n v="0.16020000000000001"/>
    <n v="0.15390000000000001"/>
    <n v="0"/>
    <n v="0"/>
    <n v="0"/>
    <n v="0"/>
    <n v="0"/>
  </r>
  <r>
    <x v="262"/>
    <s v="Stevenson-Carson"/>
    <n v="5762"/>
    <s v="Carson Elementary School"/>
    <s v="No"/>
    <n v="347.47"/>
    <n v="0"/>
    <n v="0"/>
    <n v="1.1200000000000001"/>
    <n v="1.1600000000000001"/>
    <n v="0"/>
    <n v="0"/>
    <n v="78209"/>
    <n v="82248"/>
    <n v="0"/>
    <n v="0"/>
    <n v="16817.759999999998"/>
    <n v="0.16020000000000001"/>
    <n v="0.15390000000000001"/>
    <n v="0"/>
    <n v="0"/>
    <n v="0"/>
    <n v="0"/>
    <n v="0"/>
  </r>
  <r>
    <x v="262"/>
    <s v="Stevenson-Carson"/>
    <n v="3119"/>
    <s v="Stevenson High School"/>
    <s v="Yes"/>
    <n v="20"/>
    <n v="0"/>
    <n v="20"/>
    <n v="1.1200000000000001"/>
    <n v="1.1600000000000001"/>
    <n v="20"/>
    <n v="5.8999999999999997E-2"/>
    <n v="78209"/>
    <n v="82248"/>
    <n v="5168.05"/>
    <n v="461"/>
    <n v="16817.759999999998"/>
    <n v="0.16020000000000001"/>
    <n v="0.15390000000000001"/>
    <n v="1891.12"/>
    <n v="93.82"/>
    <n v="14.44"/>
    <n v="108.25999999999999"/>
    <n v="7628.43"/>
  </r>
  <r>
    <x v="262"/>
    <s v="Stevenson-Carson"/>
    <n v="3800"/>
    <s v="Wind River Middle School"/>
    <s v="No"/>
    <n v="162.26"/>
    <n v="0"/>
    <n v="0"/>
    <n v="1.1200000000000001"/>
    <n v="1.1600000000000001"/>
    <n v="0"/>
    <n v="0"/>
    <n v="78209"/>
    <n v="82248"/>
    <n v="0"/>
    <n v="0"/>
    <n v="16817.759999999998"/>
    <n v="0.16020000000000001"/>
    <n v="0.15390000000000001"/>
    <n v="0"/>
    <n v="0"/>
    <n v="0"/>
    <n v="0"/>
    <n v="0"/>
  </r>
  <r>
    <x v="263"/>
    <s v="Sultan"/>
    <n v="4399"/>
    <s v="Gold Bar Elementary"/>
    <s v="No"/>
    <n v="485.61"/>
    <n v="0"/>
    <n v="0"/>
    <n v="1.1200000000000001"/>
    <n v="1.1600000000000001"/>
    <n v="0"/>
    <n v="0"/>
    <n v="78209"/>
    <n v="82248"/>
    <n v="0"/>
    <n v="0"/>
    <n v="16817.759999999998"/>
    <n v="0.16020000000000001"/>
    <n v="0.15390000000000001"/>
    <n v="0"/>
    <n v="0"/>
    <n v="0"/>
    <n v="0"/>
    <n v="0"/>
  </r>
  <r>
    <x v="263"/>
    <s v="Sultan"/>
    <n v="5329"/>
    <s v="Open Doors Youth Reengagement Sultan"/>
    <s v="No"/>
    <n v="202.9"/>
    <n v="0"/>
    <n v="0"/>
    <n v="1.1200000000000001"/>
    <n v="1.1600000000000001"/>
    <n v="0"/>
    <n v="0"/>
    <n v="78209"/>
    <n v="82248"/>
    <n v="0"/>
    <n v="0"/>
    <n v="16817.759999999998"/>
    <n v="0.16020000000000001"/>
    <n v="0.15390000000000001"/>
    <n v="0"/>
    <n v="0"/>
    <n v="0"/>
    <n v="0"/>
    <n v="0"/>
  </r>
  <r>
    <x v="263"/>
    <s v="Sultan"/>
    <n v="5114"/>
    <s v="Sky Valley Options"/>
    <s v="No"/>
    <n v="393.87"/>
    <n v="0"/>
    <n v="0"/>
    <n v="1.1200000000000001"/>
    <n v="1.1600000000000001"/>
    <n v="0"/>
    <n v="0"/>
    <n v="78209"/>
    <n v="82248"/>
    <n v="0"/>
    <n v="0"/>
    <n v="16817.759999999998"/>
    <n v="0.16020000000000001"/>
    <n v="0.15390000000000001"/>
    <n v="0"/>
    <n v="0"/>
    <n v="0"/>
    <n v="0"/>
    <n v="0"/>
  </r>
  <r>
    <x v="263"/>
    <s v="Sultan"/>
    <n v="2229"/>
    <s v="Sultan Elementary School"/>
    <s v="No"/>
    <n v="1373.4299999999998"/>
    <n v="0"/>
    <n v="0"/>
    <n v="1.1200000000000001"/>
    <n v="1.1600000000000001"/>
    <n v="0"/>
    <n v="0"/>
    <n v="78209"/>
    <n v="82248"/>
    <n v="0"/>
    <n v="0"/>
    <n v="16817.759999999998"/>
    <n v="0.16020000000000001"/>
    <n v="0.15390000000000001"/>
    <n v="0"/>
    <n v="0"/>
    <n v="0"/>
    <n v="0"/>
    <n v="0"/>
  </r>
  <r>
    <x v="263"/>
    <s v="Sultan"/>
    <n v="2105"/>
    <s v="Sultan Middle School"/>
    <s v="No"/>
    <n v="535.33000000000004"/>
    <n v="0"/>
    <n v="0"/>
    <n v="1.1200000000000001"/>
    <n v="1.1600000000000001"/>
    <n v="0"/>
    <n v="0"/>
    <n v="78209"/>
    <n v="82248"/>
    <n v="0"/>
    <n v="0"/>
    <n v="16817.759999999998"/>
    <n v="0.16020000000000001"/>
    <n v="0.15390000000000001"/>
    <n v="0"/>
    <n v="0"/>
    <n v="0"/>
    <n v="0"/>
    <n v="0"/>
  </r>
  <r>
    <x v="263"/>
    <s v="Sultan"/>
    <n v="4274"/>
    <s v="Sultan Senior High School"/>
    <s v="No"/>
    <n v="460.96"/>
    <n v="0"/>
    <n v="0"/>
    <n v="1.1200000000000001"/>
    <n v="1.1600000000000001"/>
    <n v="0"/>
    <n v="0"/>
    <n v="78209"/>
    <n v="82248"/>
    <n v="0"/>
    <n v="0"/>
    <n v="16817.759999999998"/>
    <n v="0.16020000000000001"/>
    <n v="0.15390000000000001"/>
    <n v="0"/>
    <n v="0"/>
    <n v="0"/>
    <n v="0"/>
    <n v="0"/>
  </r>
  <r>
    <x v="263"/>
    <s v="Sultan"/>
    <n v="5642"/>
    <s v="Sultan Virtual Academy"/>
    <s v="No"/>
    <n v="391.88"/>
    <n v="0"/>
    <n v="0"/>
    <n v="1.1200000000000001"/>
    <n v="1.1600000000000001"/>
    <n v="0"/>
    <n v="0"/>
    <n v="78209"/>
    <n v="82248"/>
    <n v="0"/>
    <n v="0"/>
    <n v="16817.759999999998"/>
    <n v="0.16020000000000001"/>
    <n v="0.15390000000000001"/>
    <n v="0"/>
    <n v="0"/>
    <n v="0"/>
    <n v="0"/>
    <n v="0"/>
  </r>
  <r>
    <x v="264"/>
    <s v="Summit Atlas Charter"/>
    <n v="5469"/>
    <s v="Summit Public School: Atlas"/>
    <s v="No"/>
    <n v="11"/>
    <n v="0"/>
    <n v="0"/>
    <e v="#N/A"/>
    <e v="#N/A"/>
    <n v="0"/>
    <n v="0"/>
    <n v="78209"/>
    <n v="82248"/>
    <e v="#N/A"/>
    <e v="#N/A"/>
    <n v="16817.759999999998"/>
    <n v="0.16020000000000001"/>
    <n v="0.15390000000000001"/>
    <e v="#N/A"/>
    <e v="#N/A"/>
    <e v="#N/A"/>
    <e v="#N/A"/>
    <e v="#N/A"/>
  </r>
  <r>
    <x v="265"/>
    <s v="Summit Sierra Charter"/>
    <n v="5375"/>
    <s v="Summit Public School: Sierra"/>
    <s v="Yes"/>
    <n v="31.8"/>
    <n v="0"/>
    <n v="31.8"/>
    <n v="1"/>
    <n v="1"/>
    <n v="31.8"/>
    <n v="9.2999999999999999E-2"/>
    <n v="78209"/>
    <n v="82248"/>
    <n v="7273.44"/>
    <n v="375.6200000000008"/>
    <n v="16817.759999999998"/>
    <n v="0.16020000000000001"/>
    <n v="0.15390000000000001"/>
    <n v="2787.06"/>
    <n v="127.48"/>
    <n v="19.62"/>
    <n v="147.1"/>
    <n v="10583.220000000001"/>
  </r>
  <r>
    <x v="266"/>
    <s v="Summit Valley"/>
    <n v="4394"/>
    <s v="Summit Valley School"/>
    <s v="No"/>
    <n v="660.59"/>
    <n v="0"/>
    <n v="0"/>
    <n v="1"/>
    <n v="1"/>
    <n v="0"/>
    <n v="0"/>
    <n v="78209"/>
    <n v="82248"/>
    <n v="0"/>
    <n v="0"/>
    <n v="16817.759999999998"/>
    <n v="0.16020000000000001"/>
    <n v="0.15390000000000001"/>
    <n v="0"/>
    <n v="0"/>
    <n v="0"/>
    <n v="0"/>
    <n v="0"/>
  </r>
  <r>
    <x v="267"/>
    <s v="Sumner"/>
    <n v="3349"/>
    <s v="Bonney Lake Elementary"/>
    <s v="No"/>
    <n v="11.22"/>
    <n v="0"/>
    <n v="0"/>
    <n v="1"/>
    <n v="1"/>
    <n v="0"/>
    <n v="0"/>
    <n v="78209"/>
    <n v="82248"/>
    <n v="0"/>
    <n v="0"/>
    <n v="16817.759999999998"/>
    <n v="0.16020000000000001"/>
    <n v="0.15390000000000001"/>
    <n v="0"/>
    <n v="0"/>
    <n v="0"/>
    <n v="0"/>
    <n v="0"/>
  </r>
  <r>
    <x v="267"/>
    <s v="Sumner"/>
    <n v="4585"/>
    <s v="Bonney Lake High School"/>
    <s v="Yes"/>
    <n v="15.14"/>
    <n v="0"/>
    <n v="15.14"/>
    <n v="1.06"/>
    <n v="1.06"/>
    <n v="15.14"/>
    <n v="4.3999999999999997E-2"/>
    <n v="78209"/>
    <n v="82248"/>
    <n v="3647.67"/>
    <n v="188.38000000000011"/>
    <n v="16817.759999999998"/>
    <n v="0.16020000000000001"/>
    <n v="0.15390000000000001"/>
    <n v="1353.33"/>
    <n v="63.93"/>
    <n v="9.84"/>
    <n v="73.77"/>
    <n v="5263.1500000000005"/>
  </r>
  <r>
    <x v="267"/>
    <s v="Sumner"/>
    <n v="4435"/>
    <s v="Crestwood Elementary"/>
    <s v="No"/>
    <n v="368.87"/>
    <n v="0"/>
    <n v="0"/>
    <n v="1.06"/>
    <n v="1.06"/>
    <n v="0"/>
    <n v="0"/>
    <n v="78209"/>
    <n v="82248"/>
    <n v="0"/>
    <n v="0"/>
    <n v="16817.759999999998"/>
    <n v="0.16020000000000001"/>
    <n v="0.15390000000000001"/>
    <n v="0"/>
    <n v="0"/>
    <n v="0"/>
    <n v="0"/>
    <n v="0"/>
  </r>
  <r>
    <x v="267"/>
    <s v="Sumner"/>
    <n v="4541"/>
    <s v="Daffodil Valley Elementary"/>
    <s v="No"/>
    <n v="454.38"/>
    <n v="0"/>
    <n v="0"/>
    <n v="1.06"/>
    <n v="1.06"/>
    <n v="0"/>
    <n v="0"/>
    <n v="78209"/>
    <n v="82248"/>
    <n v="0"/>
    <n v="0"/>
    <n v="16817.759999999998"/>
    <n v="0.16020000000000001"/>
    <n v="0.15390000000000001"/>
    <n v="0"/>
    <n v="0"/>
    <n v="0"/>
    <n v="0"/>
    <n v="0"/>
  </r>
  <r>
    <x v="267"/>
    <s v="Sumner"/>
    <n v="3399"/>
    <s v="Eismann Elementary"/>
    <s v="No"/>
    <n v="740.1"/>
    <n v="0"/>
    <n v="0"/>
    <n v="1.06"/>
    <n v="1.06"/>
    <n v="0"/>
    <n v="0"/>
    <n v="78209"/>
    <n v="82248"/>
    <n v="0"/>
    <n v="0"/>
    <n v="16817.759999999998"/>
    <n v="0.16020000000000001"/>
    <n v="0.15390000000000001"/>
    <n v="0"/>
    <n v="0"/>
    <n v="0"/>
    <n v="0"/>
    <n v="0"/>
  </r>
  <r>
    <x v="267"/>
    <s v="Sumner"/>
    <n v="4250"/>
    <s v="Emerald Hills Elementary"/>
    <s v="No"/>
    <n v="452.56"/>
    <n v="0"/>
    <n v="0"/>
    <n v="1.06"/>
    <n v="1.06"/>
    <n v="0"/>
    <n v="0"/>
    <n v="78209"/>
    <n v="82248"/>
    <n v="0"/>
    <n v="0"/>
    <n v="16817.759999999998"/>
    <n v="0.16020000000000001"/>
    <n v="0.15390000000000001"/>
    <n v="0"/>
    <n v="0"/>
    <n v="0"/>
    <n v="0"/>
    <n v="0"/>
  </r>
  <r>
    <x v="267"/>
    <s v="Sumner"/>
    <n v="4132"/>
    <s v="Lakeridge Middle School"/>
    <s v="No"/>
    <n v="969.39"/>
    <n v="0"/>
    <n v="0"/>
    <n v="1.06"/>
    <n v="1.06"/>
    <n v="0"/>
    <n v="0"/>
    <n v="78209"/>
    <n v="82248"/>
    <n v="0"/>
    <n v="0"/>
    <n v="16817.759999999998"/>
    <n v="0.16020000000000001"/>
    <n v="0.15390000000000001"/>
    <n v="0"/>
    <n v="0"/>
    <n v="0"/>
    <n v="0"/>
    <n v="0"/>
  </r>
  <r>
    <x v="267"/>
    <s v="Sumner"/>
    <n v="4402"/>
    <s v="Liberty Ridge Elementary"/>
    <s v="No"/>
    <n v="30.900000000000002"/>
    <n v="0"/>
    <n v="0"/>
    <n v="1"/>
    <n v="1.04"/>
    <n v="0"/>
    <n v="0"/>
    <n v="78209"/>
    <n v="82248"/>
    <n v="0"/>
    <n v="0"/>
    <n v="16817.759999999998"/>
    <n v="0.16020000000000001"/>
    <n v="0.15390000000000001"/>
    <n v="0"/>
    <n v="0"/>
    <n v="0"/>
    <n v="0"/>
    <n v="0"/>
  </r>
  <r>
    <x v="267"/>
    <s v="Sumner"/>
    <n v="2875"/>
    <s v="Maple Lawn Elementary"/>
    <s v="Yes"/>
    <n v="291.27999999999997"/>
    <n v="0"/>
    <n v="291.27999999999997"/>
    <n v="1"/>
    <n v="1"/>
    <n v="291.27999999999997"/>
    <n v="0.85399999999999998"/>
    <n v="78209"/>
    <n v="82248"/>
    <n v="66790.490000000005"/>
    <n v="3449.2999999999884"/>
    <n v="16817.759999999998"/>
    <n v="0.16020000000000001"/>
    <n v="0.15390000000000001"/>
    <n v="25593.05"/>
    <n v="1170.6600000000001"/>
    <n v="180.16"/>
    <n v="1350.8200000000002"/>
    <n v="97183.66"/>
  </r>
  <r>
    <x v="267"/>
    <s v="Sumner"/>
    <n v="4502"/>
    <s v="Mountain View Middle School"/>
    <s v="Yes"/>
    <n v="251.60000000000002"/>
    <n v="0"/>
    <n v="251.60000000000002"/>
    <n v="1"/>
    <n v="1"/>
    <n v="251.60000000000002"/>
    <n v="0.73799999999999999"/>
    <n v="78209"/>
    <n v="82248"/>
    <n v="57718.239999999998"/>
    <n v="2980.7799999999988"/>
    <n v="16817.759999999998"/>
    <n v="0.16020000000000001"/>
    <n v="0.15390000000000001"/>
    <n v="22116.71"/>
    <n v="1011.65"/>
    <n v="155.69"/>
    <n v="1167.3399999999999"/>
    <n v="83983.069999999992"/>
  </r>
  <r>
    <x v="267"/>
    <s v="Sumner"/>
    <n v="3247"/>
    <s v="Sumner High School"/>
    <s v="Yes"/>
    <n v="120.24"/>
    <n v="0"/>
    <n v="120.24"/>
    <n v="1"/>
    <n v="1"/>
    <n v="120.24"/>
    <n v="0.35299999999999998"/>
    <n v="78209"/>
    <n v="82248"/>
    <n v="27607.78"/>
    <n v="1425.760000000002"/>
    <n v="16817.759999999998"/>
    <n v="0.16020000000000001"/>
    <n v="0.15390000000000001"/>
    <n v="10578.86"/>
    <n v="483.89"/>
    <n v="74.47"/>
    <n v="558.36"/>
    <n v="40170.76"/>
  </r>
  <r>
    <x v="267"/>
    <s v="Sumner"/>
    <n v="3499"/>
    <s v="Sumner Middle School"/>
    <s v="Yes"/>
    <n v="356.59999999999997"/>
    <n v="0"/>
    <n v="356.59999999999997"/>
    <n v="1.18"/>
    <n v="1.18"/>
    <n v="356.59999999999997"/>
    <n v="1.046"/>
    <n v="78209"/>
    <n v="82248"/>
    <n v="96531.8"/>
    <n v="4985.2599999999948"/>
    <n v="16817.759999999998"/>
    <n v="0.16020000000000001"/>
    <n v="0.15390000000000001"/>
    <n v="33823"/>
    <n v="1691.95"/>
    <n v="260.39"/>
    <n v="1952.3400000000001"/>
    <n v="137292.4"/>
  </r>
  <r>
    <x v="267"/>
    <s v="Sumner"/>
    <n v="5524"/>
    <s v="Tehaleh Heights Elementary"/>
    <s v="No"/>
    <n v="14.3"/>
    <n v="0"/>
    <n v="0"/>
    <n v="1.18"/>
    <n v="1.18"/>
    <n v="0"/>
    <n v="0"/>
    <n v="78209"/>
    <n v="82248"/>
    <n v="0"/>
    <n v="0"/>
    <n v="16817.759999999998"/>
    <n v="0.16020000000000001"/>
    <n v="0.15390000000000001"/>
    <n v="0"/>
    <n v="0"/>
    <n v="0"/>
    <n v="0"/>
    <n v="0"/>
  </r>
  <r>
    <x v="267"/>
    <s v="Sumner"/>
    <n v="4166"/>
    <s v="Victor Falls Elementary"/>
    <s v="No"/>
    <n v="27.5"/>
    <n v="0"/>
    <n v="0"/>
    <n v="1.18"/>
    <n v="1.18"/>
    <n v="0"/>
    <n v="0"/>
    <n v="78209"/>
    <n v="82248"/>
    <n v="0"/>
    <n v="0"/>
    <n v="16817.759999999998"/>
    <n v="0.16020000000000001"/>
    <n v="0.15390000000000001"/>
    <n v="0"/>
    <n v="0"/>
    <n v="0"/>
    <n v="0"/>
    <n v="0"/>
  </r>
  <r>
    <x v="268"/>
    <s v="Sunnyside"/>
    <n v="4000"/>
    <s v="Chief Kamiakin Elementary School"/>
    <s v="No"/>
    <n v="682.3"/>
    <n v="0"/>
    <n v="0"/>
    <n v="1.18"/>
    <n v="1.18"/>
    <n v="0"/>
    <n v="0"/>
    <n v="78209"/>
    <n v="82248"/>
    <n v="0"/>
    <n v="0"/>
    <n v="16817.759999999998"/>
    <n v="0.16020000000000001"/>
    <n v="0.15390000000000001"/>
    <n v="0"/>
    <n v="0"/>
    <n v="0"/>
    <n v="0"/>
    <n v="0"/>
  </r>
  <r>
    <x v="268"/>
    <s v="Sunnyside"/>
    <n v="3313"/>
    <s v="Harrison Middle School"/>
    <s v="Yes"/>
    <n v="486.06"/>
    <n v="0"/>
    <n v="486.06"/>
    <n v="1.18"/>
    <n v="1.18"/>
    <n v="486.06"/>
    <n v="1.4259999999999999"/>
    <n v="78209"/>
    <n v="82248"/>
    <n v="131600.72"/>
    <n v="6796.3399999999965"/>
    <n v="16817.759999999998"/>
    <n v="0.16020000000000001"/>
    <n v="0.15390000000000001"/>
    <n v="46110.52"/>
    <n v="2306.62"/>
    <n v="354.99"/>
    <n v="2661.6099999999997"/>
    <n v="187169.18999999997"/>
  </r>
  <r>
    <x v="268"/>
    <s v="Sunnyside"/>
    <n v="2469"/>
    <s v="Outlook Elementary School"/>
    <s v="Yes"/>
    <n v="505.95"/>
    <n v="0"/>
    <n v="505.95"/>
    <n v="1.18"/>
    <n v="1.18"/>
    <n v="505.95"/>
    <n v="1.484"/>
    <n v="78209"/>
    <n v="82248"/>
    <n v="136953.34"/>
    <n v="7072.7799999999988"/>
    <n v="16817.759999999998"/>
    <n v="0.16020000000000001"/>
    <n v="0.15390000000000001"/>
    <n v="47985.98"/>
    <n v="2400.44"/>
    <n v="369.43"/>
    <n v="2769.87"/>
    <n v="194781.97"/>
  </r>
  <r>
    <x v="268"/>
    <s v="Sunnyside"/>
    <n v="4497"/>
    <s v="Pioneer Elementary School"/>
    <s v="No"/>
    <n v="27.61"/>
    <n v="0"/>
    <n v="0"/>
    <n v="1.18"/>
    <n v="1.18"/>
    <n v="0"/>
    <n v="0"/>
    <n v="78209"/>
    <n v="82248"/>
    <n v="0"/>
    <n v="0"/>
    <n v="16817.759999999998"/>
    <n v="0.16020000000000001"/>
    <n v="0.15390000000000001"/>
    <n v="0"/>
    <n v="0"/>
    <n v="0"/>
    <n v="0"/>
    <n v="0"/>
  </r>
  <r>
    <x v="268"/>
    <s v="Sunnyside"/>
    <n v="5352"/>
    <s v="SHS Graduation Alliance"/>
    <s v="No"/>
    <n v="615.02"/>
    <n v="0"/>
    <n v="0"/>
    <n v="1.18"/>
    <n v="1.18"/>
    <n v="0"/>
    <n v="0"/>
    <n v="78209"/>
    <n v="82248"/>
    <n v="0"/>
    <n v="0"/>
    <n v="16817.759999999998"/>
    <n v="0.16020000000000001"/>
    <n v="0.15390000000000001"/>
    <n v="0"/>
    <n v="0"/>
    <n v="0"/>
    <n v="0"/>
    <n v="0"/>
  </r>
  <r>
    <x v="268"/>
    <s v="Sunnyside"/>
    <n v="5049"/>
    <s v="Sierra Vista Middle School"/>
    <s v="No"/>
    <n v="160.19"/>
    <n v="0"/>
    <n v="0"/>
    <n v="1.18"/>
    <n v="1.18"/>
    <n v="0"/>
    <n v="0"/>
    <n v="78209"/>
    <n v="82248"/>
    <n v="0"/>
    <n v="0"/>
    <n v="16817.759999999998"/>
    <n v="0.16020000000000001"/>
    <n v="0.15390000000000001"/>
    <n v="0"/>
    <n v="0"/>
    <n v="0"/>
    <n v="0"/>
    <n v="0"/>
  </r>
  <r>
    <x v="268"/>
    <s v="Sunnyside"/>
    <n v="5137"/>
    <s v="Sun Valley Elementary"/>
    <s v="Yes"/>
    <n v="91.33"/>
    <n v="0"/>
    <n v="91.33"/>
    <n v="1"/>
    <n v="1"/>
    <n v="91.33"/>
    <n v="0.26800000000000002"/>
    <n v="78209"/>
    <n v="82248"/>
    <n v="20960.009999999998"/>
    <n v="1082.4500000000007"/>
    <n v="16817.759999999998"/>
    <n v="0.16020000000000001"/>
    <n v="0.15390000000000001"/>
    <n v="8031.54"/>
    <n v="367.37"/>
    <n v="56.54"/>
    <n v="423.91"/>
    <n v="30497.91"/>
  </r>
  <r>
    <x v="268"/>
    <s v="Sunnyside"/>
    <n v="2959"/>
    <s v="Sunnyside High School"/>
    <s v="No"/>
    <n v="416.99"/>
    <n v="0"/>
    <n v="0"/>
    <n v="1.1200000000000001"/>
    <n v="1.1200000000000001"/>
    <n v="0"/>
    <n v="0"/>
    <n v="78209"/>
    <n v="82248"/>
    <n v="0"/>
    <n v="0"/>
    <n v="16817.759999999998"/>
    <n v="0.16020000000000001"/>
    <n v="0.15390000000000001"/>
    <n v="0"/>
    <n v="0"/>
    <n v="0"/>
    <n v="0"/>
    <n v="0"/>
  </r>
  <r>
    <x v="268"/>
    <s v="Sunnyside"/>
    <n v="2717"/>
    <s v="Washington Elementary"/>
    <s v="No"/>
    <n v="1700.86"/>
    <n v="0"/>
    <n v="0"/>
    <n v="1.1200000000000001"/>
    <n v="1.1200000000000001"/>
    <n v="0"/>
    <n v="0"/>
    <n v="78209"/>
    <n v="82248"/>
    <n v="0"/>
    <n v="0"/>
    <n v="16817.759999999998"/>
    <n v="0.16020000000000001"/>
    <n v="0.15390000000000001"/>
    <n v="0"/>
    <n v="0"/>
    <n v="0"/>
    <n v="0"/>
    <n v="0"/>
  </r>
  <r>
    <x v="269"/>
    <s v="Suquamish Tribal"/>
    <n v="5319"/>
    <s v="Chief Kitsap Academy"/>
    <s v="No"/>
    <n v="354.6"/>
    <n v="0"/>
    <n v="0"/>
    <n v="1.1200000000000001"/>
    <n v="1.1200000000000001"/>
    <n v="0"/>
    <n v="0"/>
    <n v="78209"/>
    <n v="82248"/>
    <n v="0"/>
    <n v="0"/>
    <n v="16817.759999999998"/>
    <n v="0.16020000000000001"/>
    <n v="0.15390000000000001"/>
    <n v="0"/>
    <n v="0"/>
    <n v="0"/>
    <n v="0"/>
    <n v="0"/>
  </r>
  <r>
    <x v="270"/>
    <s v="Tacoma"/>
    <n v="1514"/>
    <s v="Alternative Spcl Needs Div Occ"/>
    <s v="Yes"/>
    <n v="435.96"/>
    <n v="0"/>
    <n v="435.96"/>
    <n v="1.1200000000000001"/>
    <n v="1.1200000000000001"/>
    <n v="435.96"/>
    <n v="1.2789999999999999"/>
    <n v="78209"/>
    <n v="82248"/>
    <n v="112032.83"/>
    <n v="5785.7899999999936"/>
    <n v="16817.759999999998"/>
    <n v="0.16020000000000001"/>
    <n v="0.15390000000000001"/>
    <n v="40348.01"/>
    <n v="1963.64"/>
    <n v="302.2"/>
    <n v="2265.84"/>
    <n v="160432.47"/>
  </r>
  <r>
    <x v="270"/>
    <s v="Tacoma"/>
    <n v="4575"/>
    <s v="Angelo Giaudrone Middle School"/>
    <s v="No"/>
    <n v="645.58000000000004"/>
    <n v="0"/>
    <n v="0"/>
    <n v="1.1200000000000001"/>
    <n v="1.1200000000000001"/>
    <n v="0"/>
    <n v="0"/>
    <n v="78209"/>
    <n v="82248"/>
    <n v="0"/>
    <n v="0"/>
    <n v="16817.759999999998"/>
    <n v="0.16020000000000001"/>
    <n v="0.15390000000000001"/>
    <n v="0"/>
    <n v="0"/>
    <n v="0"/>
    <n v="0"/>
    <n v="0"/>
  </r>
  <r>
    <x v="270"/>
    <s v="Tacoma"/>
    <n v="2940"/>
    <s v="Arlington Elementary School"/>
    <s v="No"/>
    <n v="522.04"/>
    <n v="0"/>
    <n v="0"/>
    <n v="1.1200000000000001"/>
    <n v="1.1200000000000001"/>
    <n v="0"/>
    <n v="0"/>
    <n v="78209"/>
    <n v="82248"/>
    <n v="0"/>
    <n v="0"/>
    <n v="16817.759999999998"/>
    <n v="0.16020000000000001"/>
    <n v="0.15390000000000001"/>
    <n v="0"/>
    <n v="0"/>
    <n v="0"/>
    <n v="0"/>
    <n v="0"/>
  </r>
  <r>
    <x v="270"/>
    <s v="Tacoma"/>
    <n v="3054"/>
    <s v="Baker Middle School"/>
    <s v="No"/>
    <n v="763.3"/>
    <n v="0"/>
    <n v="0"/>
    <n v="1.1200000000000001"/>
    <n v="1.1200000000000001"/>
    <n v="0"/>
    <n v="0"/>
    <n v="78209"/>
    <n v="82248"/>
    <n v="0"/>
    <n v="0"/>
    <n v="16817.759999999998"/>
    <n v="0.16020000000000001"/>
    <n v="0.15390000000000001"/>
    <n v="0"/>
    <n v="0"/>
    <n v="0"/>
    <n v="0"/>
    <n v="0"/>
  </r>
  <r>
    <x v="270"/>
    <s v="Tacoma"/>
    <n v="3449"/>
    <s v="Birney Elementary School"/>
    <s v="No"/>
    <n v="449.85"/>
    <n v="0"/>
    <n v="0"/>
    <n v="1.1200000000000001"/>
    <n v="1.1200000000000001"/>
    <n v="0"/>
    <n v="0"/>
    <n v="78209"/>
    <n v="82248"/>
    <n v="0"/>
    <n v="0"/>
    <n v="16817.759999999998"/>
    <n v="0.16020000000000001"/>
    <n v="0.15390000000000001"/>
    <n v="0"/>
    <n v="0"/>
    <n v="0"/>
    <n v="0"/>
    <n v="0"/>
  </r>
  <r>
    <x v="270"/>
    <s v="Tacoma"/>
    <n v="2094"/>
    <s v="Blix Elementary School"/>
    <s v="No"/>
    <n v="556.83000000000004"/>
    <n v="0"/>
    <n v="0"/>
    <n v="1.1200000000000001"/>
    <n v="1.1200000000000001"/>
    <n v="0"/>
    <n v="0"/>
    <n v="78209"/>
    <n v="82248"/>
    <n v="0"/>
    <n v="0"/>
    <n v="16817.759999999998"/>
    <n v="0.16020000000000001"/>
    <n v="0.15390000000000001"/>
    <n v="0"/>
    <n v="0"/>
    <n v="0"/>
    <n v="0"/>
    <n v="0"/>
  </r>
  <r>
    <x v="270"/>
    <s v="Tacoma"/>
    <n v="3646"/>
    <s v="Boze Elementary School"/>
    <s v="No"/>
    <n v="1000.83"/>
    <n v="0"/>
    <n v="0"/>
    <n v="1.1200000000000001"/>
    <n v="1.1200000000000001"/>
    <n v="0"/>
    <n v="0"/>
    <n v="78209"/>
    <n v="82248"/>
    <n v="0"/>
    <n v="0"/>
    <n v="16817.759999999998"/>
    <n v="0.16020000000000001"/>
    <n v="0.15390000000000001"/>
    <n v="0"/>
    <n v="0"/>
    <n v="0"/>
    <n v="0"/>
    <n v="0"/>
  </r>
  <r>
    <x v="270"/>
    <s v="Tacoma"/>
    <n v="2872"/>
    <s v="Browns Point Elementary School"/>
    <s v="No"/>
    <n v="1935.5700000000002"/>
    <n v="0"/>
    <n v="0"/>
    <n v="1.1200000000000001"/>
    <n v="1.1200000000000001"/>
    <n v="0"/>
    <n v="0"/>
    <n v="78209"/>
    <n v="82248"/>
    <n v="0"/>
    <n v="0"/>
    <n v="16817.759999999998"/>
    <n v="0.16020000000000001"/>
    <n v="0.15390000000000001"/>
    <n v="0"/>
    <n v="0"/>
    <n v="0"/>
    <n v="0"/>
    <n v="0"/>
  </r>
  <r>
    <x v="270"/>
    <s v="Tacoma"/>
    <n v="5627"/>
    <s v="Bryant Montessori Middle School"/>
    <s v="No"/>
    <n v="676.21"/>
    <n v="0"/>
    <n v="0"/>
    <n v="1.1200000000000001"/>
    <n v="1.1200000000000001"/>
    <n v="0"/>
    <n v="0"/>
    <n v="78209"/>
    <n v="82248"/>
    <n v="0"/>
    <n v="0"/>
    <n v="16817.759999999998"/>
    <n v="0.16020000000000001"/>
    <n v="0.15390000000000001"/>
    <n v="0"/>
    <n v="0"/>
    <n v="0"/>
    <n v="0"/>
    <n v="0"/>
  </r>
  <r>
    <x v="270"/>
    <s v="Tacoma"/>
    <n v="3397"/>
    <s v="Bryant Montessori School"/>
    <s v="No"/>
    <n v="0"/>
    <n v="0"/>
    <n v="0"/>
    <n v="1.1200000000000001"/>
    <n v="1.1200000000000001"/>
    <n v="0"/>
    <n v="0"/>
    <n v="78209"/>
    <n v="82248"/>
    <n v="0"/>
    <n v="0"/>
    <n v="16817.759999999998"/>
    <n v="0.16020000000000001"/>
    <n v="0.15390000000000001"/>
    <n v="0"/>
    <n v="0"/>
    <n v="0"/>
    <n v="0"/>
    <n v="0"/>
  </r>
  <r>
    <x v="270"/>
    <s v="Tacoma"/>
    <n v="1585"/>
    <s v="Comm Based Trans Program"/>
    <s v="No"/>
    <n v="514.83000000000004"/>
    <n v="0"/>
    <n v="0"/>
    <n v="1.1200000000000001"/>
    <n v="1.1200000000000001"/>
    <n v="0"/>
    <n v="0"/>
    <n v="78209"/>
    <n v="82248"/>
    <n v="0"/>
    <n v="0"/>
    <n v="16817.759999999998"/>
    <n v="0.16020000000000001"/>
    <n v="0.15390000000000001"/>
    <n v="0"/>
    <n v="0"/>
    <n v="0"/>
    <n v="0"/>
    <n v="0"/>
  </r>
  <r>
    <x v="270"/>
    <s v="Tacoma"/>
    <n v="4537"/>
    <s v="Crescent Heights Elementary School"/>
    <s v="No"/>
    <n v="499.92"/>
    <n v="0"/>
    <n v="0"/>
    <n v="1.1200000000000001"/>
    <n v="1.1200000000000001"/>
    <n v="0"/>
    <n v="0"/>
    <n v="78209"/>
    <n v="82248"/>
    <n v="0"/>
    <n v="0"/>
    <n v="16817.759999999998"/>
    <n v="0.16020000000000001"/>
    <n v="0.15390000000000001"/>
    <n v="0"/>
    <n v="0"/>
    <n v="0"/>
    <n v="0"/>
    <n v="0"/>
  </r>
  <r>
    <x v="270"/>
    <s v="Tacoma"/>
    <n v="2939"/>
    <s v="Delong Elementary School"/>
    <s v="Yes"/>
    <n v="534.15"/>
    <n v="0"/>
    <n v="534.15"/>
    <n v="1"/>
    <n v="1"/>
    <n v="534.15"/>
    <n v="1.5669999999999999"/>
    <n v="78209"/>
    <n v="82248"/>
    <n v="122553.5"/>
    <n v="6329.1199999999953"/>
    <n v="16817.759999999998"/>
    <n v="0.16020000000000001"/>
    <n v="0.15390000000000001"/>
    <n v="46960.55"/>
    <n v="2148.04"/>
    <n v="330.58"/>
    <n v="2478.62"/>
    <n v="178321.78999999998"/>
  </r>
  <r>
    <x v="270"/>
    <s v="Tacoma"/>
    <n v="2747"/>
    <s v="Downing Elementary School"/>
    <s v="Yes"/>
    <n v="805.47"/>
    <n v="0"/>
    <n v="805.47"/>
    <n v="1"/>
    <n v="1"/>
    <n v="805.47"/>
    <n v="2.363"/>
    <n v="78209"/>
    <n v="82248"/>
    <n v="184807.87"/>
    <n v="9544.1499999999942"/>
    <n v="16817.759999999998"/>
    <n v="0.16020000000000001"/>
    <n v="0.15390000000000001"/>
    <n v="70815.429999999993"/>
    <n v="3239.2"/>
    <n v="498.51"/>
    <n v="3737.71"/>
    <n v="268905.15999999997"/>
  </r>
  <r>
    <x v="270"/>
    <s v="Tacoma"/>
    <n v="3246"/>
    <s v="Dr. Dolores Silas High School"/>
    <s v="Yes"/>
    <n v="378.7"/>
    <n v="0"/>
    <n v="378.7"/>
    <n v="1"/>
    <n v="1"/>
    <n v="378.7"/>
    <n v="1.111"/>
    <n v="78209"/>
    <n v="82248"/>
    <n v="86890.2"/>
    <n v="4487.3300000000017"/>
    <n v="16817.759999999998"/>
    <n v="0.16020000000000001"/>
    <n v="0.15390000000000001"/>
    <n v="33294.94"/>
    <n v="1522.96"/>
    <n v="234.38"/>
    <n v="1757.3400000000001"/>
    <n v="126429.81"/>
  </r>
  <r>
    <x v="270"/>
    <s v="Tacoma"/>
    <n v="2871"/>
    <s v="Edison Elementary School"/>
    <s v="Yes"/>
    <n v="545.5"/>
    <n v="0"/>
    <n v="545.5"/>
    <n v="1"/>
    <n v="1"/>
    <n v="545.5"/>
    <n v="1.6"/>
    <n v="78209"/>
    <n v="82248"/>
    <n v="125134.39999999999"/>
    <n v="6462.3999999999942"/>
    <n v="16817.759999999998"/>
    <n v="0.16020000000000001"/>
    <n v="0.15390000000000001"/>
    <n v="47949.51"/>
    <n v="2193.2800000000002"/>
    <n v="337.55"/>
    <n v="2530.8300000000004"/>
    <n v="182077.13999999998"/>
  </r>
  <r>
    <x v="270"/>
    <s v="Tacoma"/>
    <n v="3453"/>
    <s v="Edna Travis Elementary School"/>
    <s v="Yes"/>
    <n v="4.0999999999999996"/>
    <n v="0"/>
    <n v="4.0999999999999996"/>
    <n v="1"/>
    <n v="1"/>
    <n v="4.0999999999999996"/>
    <n v="1.2E-2"/>
    <n v="78209"/>
    <n v="82248"/>
    <n v="938.51"/>
    <n v="48.470000000000027"/>
    <n v="16817.759999999998"/>
    <n v="0.16020000000000001"/>
    <n v="0.15390000000000001"/>
    <n v="359.62"/>
    <n v="16.45"/>
    <n v="2.5299999999999998"/>
    <n v="18.98"/>
    <n v="1365.5800000000002"/>
  </r>
  <r>
    <x v="270"/>
    <s v="Tacoma"/>
    <n v="2772"/>
    <s v="Fawcett Elementary School"/>
    <s v="Yes"/>
    <n v="521.6"/>
    <n v="0"/>
    <n v="521.6"/>
    <n v="1"/>
    <n v="1"/>
    <n v="521.6"/>
    <n v="1.53"/>
    <n v="78209"/>
    <n v="82248"/>
    <n v="119659.77"/>
    <n v="6179.6699999999983"/>
    <n v="16817.759999999998"/>
    <n v="0.16020000000000001"/>
    <n v="0.15390000000000001"/>
    <n v="45851.72"/>
    <n v="2097.3200000000002"/>
    <n v="322.77999999999997"/>
    <n v="2420.1000000000004"/>
    <n v="174111.25999999998"/>
  </r>
  <r>
    <x v="270"/>
    <s v="Tacoma"/>
    <n v="2167"/>
    <s v="Fern Hill Elementary School"/>
    <s v="Yes"/>
    <n v="447.15000000000003"/>
    <n v="0"/>
    <n v="447.15000000000003"/>
    <n v="1"/>
    <n v="1"/>
    <n v="447.15000000000003"/>
    <n v="1.3120000000000001"/>
    <n v="78209"/>
    <n v="82248"/>
    <n v="102610.21"/>
    <n v="5299.1699999999983"/>
    <n v="16817.759999999998"/>
    <n v="0.16020000000000001"/>
    <n v="0.15390000000000001"/>
    <n v="39318.6"/>
    <n v="1798.49"/>
    <n v="276.79000000000002"/>
    <n v="2075.2800000000002"/>
    <n v="149303.25999999998"/>
  </r>
  <r>
    <x v="270"/>
    <s v="Tacoma"/>
    <n v="5170"/>
    <s v="First Creek Middle School"/>
    <s v="Yes"/>
    <n v="1949.07"/>
    <n v="0"/>
    <n v="1949.07"/>
    <n v="1"/>
    <n v="1"/>
    <n v="1949.07"/>
    <n v="5.7169999999999996"/>
    <n v="78209"/>
    <n v="82248"/>
    <n v="447120.85"/>
    <n v="23090.97000000003"/>
    <n v="16817.759999999998"/>
    <n v="0.16020000000000001"/>
    <n v="0.15390000000000001"/>
    <n v="171329.59"/>
    <n v="7836.86"/>
    <n v="1206.0899999999999"/>
    <n v="9042.9499999999989"/>
    <n v="650584.35999999987"/>
  </r>
  <r>
    <x v="270"/>
    <s v="Tacoma"/>
    <n v="3880"/>
    <s v="Foss High School"/>
    <s v="Yes"/>
    <n v="586.65"/>
    <n v="0"/>
    <n v="586.65"/>
    <n v="1"/>
    <n v="1"/>
    <n v="586.65"/>
    <n v="1.7210000000000001"/>
    <n v="78209"/>
    <n v="82248"/>
    <n v="134597.69"/>
    <n v="6951.1199999999953"/>
    <n v="16817.759999999998"/>
    <n v="0.16020000000000001"/>
    <n v="0.15390000000000001"/>
    <n v="51575.69"/>
    <n v="2359.15"/>
    <n v="363.07"/>
    <n v="2722.2200000000003"/>
    <n v="195846.72"/>
  </r>
  <r>
    <x v="270"/>
    <s v="Tacoma"/>
    <n v="2148"/>
    <s v="Franklin Elementary School"/>
    <s v="Yes"/>
    <n v="80.38"/>
    <n v="0"/>
    <n v="80.38"/>
    <n v="1.18"/>
    <n v="1.18"/>
    <n v="80.38"/>
    <n v="0.23599999999999999"/>
    <n v="78209"/>
    <n v="82248"/>
    <n v="21779.64"/>
    <n v="1124.7799999999988"/>
    <n v="16817.759999999998"/>
    <n v="0.16020000000000001"/>
    <n v="0.15390000000000001"/>
    <n v="7631.19"/>
    <n v="381.74"/>
    <n v="58.75"/>
    <n v="440.49"/>
    <n v="30976.1"/>
  </r>
  <r>
    <x v="270"/>
    <s v="Tacoma"/>
    <n v="2746"/>
    <s v="Geiger Montessori School"/>
    <s v="Yes"/>
    <n v="457.73"/>
    <n v="0"/>
    <n v="457.73"/>
    <n v="1.1200000000000001"/>
    <n v="1.1200000000000001"/>
    <n v="457.73"/>
    <n v="1.343"/>
    <n v="78209"/>
    <n v="82248"/>
    <n v="117638.85"/>
    <n v="6075.2999999999884"/>
    <n v="16817.759999999998"/>
    <n v="0.16020000000000001"/>
    <n v="0.15390000000000001"/>
    <n v="42366.98"/>
    <n v="2061.9"/>
    <n v="317.33"/>
    <n v="2379.23"/>
    <n v="168460.36000000002"/>
  </r>
  <r>
    <x v="270"/>
    <s v="Tacoma"/>
    <n v="3053"/>
    <s v="Grant Elementary School"/>
    <s v="Yes"/>
    <n v="315.20000000000005"/>
    <n v="0"/>
    <n v="315.20000000000005"/>
    <n v="1.1200000000000001"/>
    <n v="1.1200000000000001"/>
    <n v="315.20000000000005"/>
    <n v="0.92500000000000004"/>
    <n v="78209"/>
    <n v="82248"/>
    <n v="81024.52"/>
    <n v="4184.4099999999889"/>
    <n v="16817.759999999998"/>
    <n v="0.16020000000000001"/>
    <n v="0.15390000000000001"/>
    <n v="29180.54"/>
    <n v="1420.15"/>
    <n v="218.56"/>
    <n v="1638.71"/>
    <n v="116028.18"/>
  </r>
  <r>
    <x v="270"/>
    <s v="Tacoma"/>
    <n v="2377"/>
    <s v="Gray Middle School"/>
    <s v="Yes"/>
    <n v="634.33000000000004"/>
    <n v="0"/>
    <n v="634.33000000000004"/>
    <n v="1.1200000000000001"/>
    <n v="1.1200000000000001"/>
    <n v="634.33000000000004"/>
    <n v="1.861"/>
    <n v="78209"/>
    <n v="82248"/>
    <n v="163012.57999999999"/>
    <n v="8418.570000000007"/>
    <n v="16817.759999999998"/>
    <n v="0.16020000000000001"/>
    <n v="0.15390000000000001"/>
    <n v="58708.08"/>
    <n v="2857.19"/>
    <n v="439.72"/>
    <n v="3296.91"/>
    <n v="233436.13999999998"/>
  </r>
  <r>
    <x v="270"/>
    <s v="Tacoma"/>
    <n v="5066"/>
    <s v="Helen Stafford Elementary School"/>
    <s v="Yes"/>
    <n v="403.09999999999997"/>
    <n v="0"/>
    <n v="403.09999999999997"/>
    <n v="1.1200000000000001"/>
    <n v="1.1200000000000001"/>
    <n v="403.09999999999997"/>
    <n v="1.1819999999999999"/>
    <n v="78209"/>
    <n v="82248"/>
    <n v="103536.2"/>
    <n v="5346.9900000000052"/>
    <n v="16817.759999999998"/>
    <n v="0.16020000000000001"/>
    <n v="0.15390000000000001"/>
    <n v="37287.99"/>
    <n v="1814.72"/>
    <n v="279.29000000000002"/>
    <n v="2094.0100000000002"/>
    <n v="148265.19"/>
  </r>
  <r>
    <x v="270"/>
    <s v="Tacoma"/>
    <n v="2338"/>
    <s v="Hilltop Heritage Middle School"/>
    <s v="Yes"/>
    <n v="414.9"/>
    <n v="0"/>
    <n v="414.9"/>
    <n v="1.1200000000000001"/>
    <n v="1.1200000000000001"/>
    <n v="414.9"/>
    <n v="1.2170000000000001"/>
    <n v="78209"/>
    <n v="82248"/>
    <n v="106602"/>
    <n v="5505.3099999999977"/>
    <n v="16817.759999999998"/>
    <n v="0.16020000000000001"/>
    <n v="0.15390000000000001"/>
    <n v="38392.120000000003"/>
    <n v="1868.46"/>
    <n v="287.56"/>
    <n v="2156.02"/>
    <n v="152655.44999999998"/>
  </r>
  <r>
    <x v="270"/>
    <s v="Tacoma"/>
    <n v="5697"/>
    <s v="Hunt Middle School"/>
    <s v="Yes"/>
    <n v="421.90000000000003"/>
    <n v="0"/>
    <n v="421.90000000000003"/>
    <n v="1.1200000000000001"/>
    <n v="1.1200000000000001"/>
    <n v="421.90000000000003"/>
    <n v="1.238"/>
    <n v="78209"/>
    <n v="82248"/>
    <n v="108441.47"/>
    <n v="5600.3199999999924"/>
    <n v="16817.759999999998"/>
    <n v="0.16020000000000001"/>
    <n v="0.15390000000000001"/>
    <n v="39054.6"/>
    <n v="1900.7"/>
    <n v="292.52"/>
    <n v="2193.2200000000003"/>
    <n v="155289.61000000002"/>
  </r>
  <r>
    <x v="270"/>
    <s v="Tacoma"/>
    <n v="5458"/>
    <s v="Industrial Design Engineering and Arts"/>
    <s v="No"/>
    <n v="462.19"/>
    <n v="0"/>
    <n v="0"/>
    <n v="1.1200000000000001"/>
    <n v="1.1200000000000001"/>
    <n v="0"/>
    <n v="0"/>
    <n v="78209"/>
    <n v="82248"/>
    <n v="0"/>
    <n v="0"/>
    <n v="16817.759999999998"/>
    <n v="0.16020000000000001"/>
    <n v="0.15390000000000001"/>
    <n v="0"/>
    <n v="0"/>
    <n v="0"/>
    <n v="0"/>
    <n v="0"/>
  </r>
  <r>
    <x v="270"/>
    <s v="Tacoma"/>
    <n v="2103"/>
    <s v="Jefferson Elementary School"/>
    <s v="No"/>
    <n v="143.69999999999999"/>
    <n v="0"/>
    <n v="0"/>
    <n v="1.1200000000000001"/>
    <n v="1.1200000000000001"/>
    <n v="0"/>
    <n v="0"/>
    <n v="78209"/>
    <n v="82248"/>
    <n v="0"/>
    <n v="0"/>
    <n v="16817.759999999998"/>
    <n v="0.16020000000000001"/>
    <n v="0.15390000000000001"/>
    <n v="0"/>
    <n v="0"/>
    <n v="0"/>
    <n v="0"/>
    <n v="0"/>
  </r>
  <r>
    <x v="270"/>
    <s v="Tacoma"/>
    <n v="2036"/>
    <s v="Larchmont Elementary School"/>
    <s v="No"/>
    <n v="330.7"/>
    <n v="0"/>
    <n v="0"/>
    <n v="1.1200000000000001"/>
    <n v="1.1200000000000001"/>
    <n v="0"/>
    <n v="0"/>
    <n v="78209"/>
    <n v="82248"/>
    <n v="0"/>
    <n v="0"/>
    <n v="16817.759999999998"/>
    <n v="0.16020000000000001"/>
    <n v="0.15390000000000001"/>
    <n v="0"/>
    <n v="0"/>
    <n v="0"/>
    <n v="0"/>
    <n v="0"/>
  </r>
  <r>
    <x v="270"/>
    <s v="Tacoma"/>
    <n v="2215"/>
    <s v="Lincoln High School"/>
    <s v="No"/>
    <n v="72.75"/>
    <n v="0"/>
    <n v="0"/>
    <n v="1.1200000000000001"/>
    <n v="1.1200000000000001"/>
    <n v="0"/>
    <n v="0"/>
    <n v="78209"/>
    <n v="82248"/>
    <n v="0"/>
    <n v="0"/>
    <n v="16817.759999999998"/>
    <n v="0.16020000000000001"/>
    <n v="0.15390000000000001"/>
    <n v="0"/>
    <n v="0"/>
    <n v="0"/>
    <n v="0"/>
    <n v="0"/>
  </r>
  <r>
    <x v="270"/>
    <s v="Tacoma"/>
    <n v="2771"/>
    <s v="Lister Elementary School"/>
    <s v="No"/>
    <n v="444.9"/>
    <n v="0"/>
    <n v="0"/>
    <n v="1.1200000000000001"/>
    <n v="1.1200000000000001"/>
    <n v="0"/>
    <n v="0"/>
    <n v="78209"/>
    <n v="82248"/>
    <n v="0"/>
    <n v="0"/>
    <n v="16817.759999999998"/>
    <n v="0.16020000000000001"/>
    <n v="0.15390000000000001"/>
    <n v="0"/>
    <n v="0"/>
    <n v="0"/>
    <n v="0"/>
    <n v="0"/>
  </r>
  <r>
    <x v="270"/>
    <s v="Tacoma"/>
    <n v="2805"/>
    <s v="Lowell Elementary School"/>
    <s v="Yes"/>
    <n v="335.76"/>
    <n v="0"/>
    <n v="335.76"/>
    <n v="1.1200000000000001"/>
    <n v="1.1200000000000001"/>
    <n v="335.76"/>
    <n v="0.98499999999999999"/>
    <n v="78209"/>
    <n v="82248"/>
    <n v="86280.17"/>
    <n v="4455.820000000007"/>
    <n v="16817.759999999998"/>
    <n v="0.16020000000000001"/>
    <n v="0.15390000000000001"/>
    <n v="31073.33"/>
    <n v="1512.27"/>
    <n v="232.74"/>
    <n v="1745.01"/>
    <n v="123554.33"/>
  </r>
  <r>
    <x v="270"/>
    <s v="Tacoma"/>
    <n v="2336"/>
    <s v="Lyon Elementary School"/>
    <s v="No"/>
    <n v="285.59999999999997"/>
    <n v="0"/>
    <n v="0"/>
    <n v="1.1200000000000001"/>
    <n v="1.1200000000000001"/>
    <n v="0"/>
    <n v="0"/>
    <n v="78209"/>
    <n v="82248"/>
    <n v="0"/>
    <n v="0"/>
    <n v="16817.759999999998"/>
    <n v="0.16020000000000001"/>
    <n v="0.15390000000000001"/>
    <n v="0"/>
    <n v="0"/>
    <n v="0"/>
    <n v="0"/>
    <n v="0"/>
  </r>
  <r>
    <x v="270"/>
    <s v="Tacoma"/>
    <n v="2252"/>
    <s v="Manitou Park Elementary School"/>
    <s v="No"/>
    <n v="992.36"/>
    <n v="0"/>
    <n v="0"/>
    <n v="1.1200000000000001"/>
    <n v="1.1200000000000001"/>
    <n v="0"/>
    <n v="0"/>
    <n v="78209"/>
    <n v="82248"/>
    <n v="0"/>
    <n v="0"/>
    <n v="16817.759999999998"/>
    <n v="0.16020000000000001"/>
    <n v="0.15390000000000001"/>
    <n v="0"/>
    <n v="0"/>
    <n v="0"/>
    <n v="0"/>
    <n v="0"/>
  </r>
  <r>
    <x v="270"/>
    <s v="Tacoma"/>
    <n v="2941"/>
    <s v="Mann Elementary School"/>
    <s v="Yes"/>
    <n v="369.51"/>
    <n v="0"/>
    <n v="369.51"/>
    <n v="1.1200000000000001"/>
    <n v="1.1200000000000001"/>
    <n v="369.51"/>
    <n v="1.0840000000000001"/>
    <n v="78209"/>
    <n v="82248"/>
    <n v="94951.98"/>
    <n v="4903.6699999999983"/>
    <n v="16817.759999999998"/>
    <n v="0.16020000000000001"/>
    <n v="0.15390000000000001"/>
    <n v="34196.43"/>
    <n v="1664.26"/>
    <n v="256.13"/>
    <n v="1920.3899999999999"/>
    <n v="135972.47000000003"/>
  </r>
  <r>
    <x v="270"/>
    <s v="Tacoma"/>
    <n v="5963"/>
    <s v="Maritime 253 Skills Center"/>
    <s v="Yes"/>
    <n v="277.2"/>
    <n v="0"/>
    <n v="277.2"/>
    <n v="1.1200000000000001"/>
    <n v="1.1200000000000001"/>
    <n v="277.2"/>
    <n v="0.81299999999999994"/>
    <n v="78209"/>
    <n v="82248"/>
    <n v="71213.990000000005"/>
    <n v="3677.75"/>
    <n v="16817.759999999998"/>
    <n v="0.16020000000000001"/>
    <n v="0.15390000000000001"/>
    <n v="25647.33"/>
    <n v="1248.2"/>
    <n v="192.1"/>
    <n v="1440.3"/>
    <n v="101979.37000000001"/>
  </r>
  <r>
    <x v="270"/>
    <s v="Tacoma"/>
    <n v="2376"/>
    <s v="Mason Middle School"/>
    <s v="Yes"/>
    <n v="403"/>
    <n v="0"/>
    <n v="403"/>
    <n v="1.1200000000000001"/>
    <n v="1.1200000000000001"/>
    <n v="403"/>
    <n v="1.1819999999999999"/>
    <n v="78209"/>
    <n v="82248"/>
    <n v="103536.2"/>
    <n v="5346.9900000000052"/>
    <n v="16817.759999999998"/>
    <n v="0.16020000000000001"/>
    <n v="0.15390000000000001"/>
    <n v="37287.99"/>
    <n v="1814.72"/>
    <n v="279.29000000000002"/>
    <n v="2094.0100000000002"/>
    <n v="148265.19"/>
  </r>
  <r>
    <x v="270"/>
    <s v="Tacoma"/>
    <n v="3244"/>
    <s v="Meeker Middle School"/>
    <s v="Yes"/>
    <n v="276.10000000000002"/>
    <n v="0"/>
    <n v="276.10000000000002"/>
    <n v="1.1200000000000001"/>
    <n v="1.1200000000000001"/>
    <n v="276.10000000000002"/>
    <n v="0.81"/>
    <n v="78209"/>
    <n v="82248"/>
    <n v="70951.199999999997"/>
    <n v="3664.1900000000023"/>
    <n v="16817.759999999998"/>
    <n v="0.16020000000000001"/>
    <n v="0.15390000000000001"/>
    <n v="25552.69"/>
    <n v="1243.5899999999999"/>
    <n v="191.39"/>
    <n v="1434.98"/>
    <n v="101603.06"/>
  </r>
  <r>
    <x v="270"/>
    <s v="Tacoma"/>
    <n v="3398"/>
    <s v="Mount Tahoma High School"/>
    <s v="Yes"/>
    <n v="567.80999999999995"/>
    <n v="0"/>
    <n v="567.80999999999995"/>
    <n v="1.1200000000000001"/>
    <n v="1.1200000000000001"/>
    <n v="567.80999999999995"/>
    <n v="1.6659999999999999"/>
    <n v="78209"/>
    <n v="82248"/>
    <n v="145931.74"/>
    <n v="7536.4500000000116"/>
    <n v="16817.759999999998"/>
    <n v="0.16020000000000001"/>
    <n v="0.15390000000000001"/>
    <n v="52556.51"/>
    <n v="2557.8000000000002"/>
    <n v="393.65"/>
    <n v="2951.4500000000003"/>
    <n v="208976.15000000002"/>
  </r>
  <r>
    <x v="270"/>
    <s v="Tacoma"/>
    <n v="2247"/>
    <s v="N.E. Tacoma Elementary School"/>
    <s v="Yes"/>
    <n v="519.65"/>
    <n v="0"/>
    <n v="519.65"/>
    <n v="1.1200000000000001"/>
    <n v="1.1200000000000001"/>
    <n v="519.65"/>
    <n v="1.524"/>
    <n v="78209"/>
    <n v="82248"/>
    <n v="133493.38"/>
    <n v="6894.0899999999965"/>
    <n v="16817.759999999998"/>
    <n v="0.16020000000000001"/>
    <n v="0.15390000000000001"/>
    <n v="48076.91"/>
    <n v="2339.79"/>
    <n v="360.09"/>
    <n v="2699.88"/>
    <n v="191164.26"/>
  </r>
  <r>
    <x v="270"/>
    <s v="Tacoma"/>
    <n v="5780"/>
    <s v="Nell Hoyt Day School"/>
    <s v="Yes"/>
    <n v="222.91"/>
    <n v="0"/>
    <n v="222.91"/>
    <n v="1.1200000000000001"/>
    <n v="1.1200000000000001"/>
    <n v="222.91"/>
    <n v="0.65400000000000003"/>
    <n v="78209"/>
    <n v="82248"/>
    <n v="57286.53"/>
    <n v="2958.489999999998"/>
    <n v="16817.759999999998"/>
    <n v="0.16020000000000001"/>
    <n v="0.15390000000000001"/>
    <n v="20631.43"/>
    <n v="1004.08"/>
    <n v="154.53"/>
    <n v="1158.6100000000001"/>
    <n v="82035.059999999983"/>
  </r>
  <r>
    <x v="270"/>
    <s v="Tacoma"/>
    <n v="4109"/>
    <s v="Oakland Secondary School"/>
    <s v="No"/>
    <n v="466.71"/>
    <n v="0"/>
    <n v="0"/>
    <n v="1.1200000000000001"/>
    <n v="1.1200000000000001"/>
    <n v="0"/>
    <n v="0"/>
    <n v="78209"/>
    <n v="82248"/>
    <n v="0"/>
    <n v="0"/>
    <n v="16817.759999999998"/>
    <n v="0.16020000000000001"/>
    <n v="0.15390000000000001"/>
    <n v="0"/>
    <n v="0"/>
    <n v="0"/>
    <n v="0"/>
    <n v="0"/>
  </r>
  <r>
    <x v="270"/>
    <s v="Tacoma"/>
    <n v="2169"/>
    <s v="Point Defiance Elementary School"/>
    <s v="No"/>
    <n v="356.07"/>
    <n v="0"/>
    <n v="0"/>
    <n v="1.1200000000000001"/>
    <n v="1.1200000000000001"/>
    <n v="0"/>
    <n v="0"/>
    <n v="78209"/>
    <n v="82248"/>
    <n v="0"/>
    <n v="0"/>
    <n v="16817.759999999998"/>
    <n v="0.16020000000000001"/>
    <n v="0.15390000000000001"/>
    <n v="0"/>
    <n v="0"/>
    <n v="0"/>
    <n v="0"/>
    <n v="0"/>
  </r>
  <r>
    <x v="270"/>
    <s v="Tacoma"/>
    <n v="2806"/>
    <s v="Reed Elementary School"/>
    <s v="Yes"/>
    <n v="497.87"/>
    <n v="0"/>
    <n v="497.87"/>
    <n v="1.1200000000000001"/>
    <n v="1.1200000000000001"/>
    <n v="497.87"/>
    <n v="1.46"/>
    <n v="78209"/>
    <n v="82248"/>
    <n v="127887.36"/>
    <n v="6604.5699999999924"/>
    <n v="16817.759999999998"/>
    <n v="0.16020000000000001"/>
    <n v="0.15390000000000001"/>
    <n v="46057.93"/>
    <n v="2241.5300000000002"/>
    <n v="344.97"/>
    <n v="2586.5"/>
    <n v="183136.36"/>
  </r>
  <r>
    <x v="270"/>
    <s v="Tacoma"/>
    <n v="2275"/>
    <s v="Roosevelt Elementary School"/>
    <s v="Yes"/>
    <n v="427.6"/>
    <n v="0"/>
    <n v="427.6"/>
    <n v="1.1200000000000001"/>
    <n v="1.1200000000000001"/>
    <n v="427.6"/>
    <n v="1.254"/>
    <n v="78209"/>
    <n v="82248"/>
    <n v="109842.98"/>
    <n v="5672.6900000000023"/>
    <n v="16817.759999999998"/>
    <n v="0.16020000000000001"/>
    <n v="0.15390000000000001"/>
    <n v="39559.339999999997"/>
    <n v="1925.26"/>
    <n v="296.3"/>
    <n v="2221.56"/>
    <n v="157296.57"/>
  </r>
  <r>
    <x v="270"/>
    <s v="Tacoma"/>
    <n v="5169"/>
    <s v="Science and Math Institute"/>
    <s v="Yes"/>
    <n v="412.59"/>
    <n v="0"/>
    <n v="412.59"/>
    <n v="1.1200000000000001"/>
    <n v="1.1200000000000001"/>
    <n v="412.59"/>
    <n v="1.21"/>
    <n v="78209"/>
    <n v="82248"/>
    <n v="105988.84"/>
    <n v="5473.6500000000087"/>
    <n v="16817.759999999998"/>
    <n v="0.16020000000000001"/>
    <n v="0.15390000000000001"/>
    <n v="38171.300000000003"/>
    <n v="1857.71"/>
    <n v="285.89999999999998"/>
    <n v="2143.61"/>
    <n v="151777.40000000002"/>
  </r>
  <r>
    <x v="270"/>
    <s v="Tacoma"/>
    <n v="2168"/>
    <s v="Sheridan Elementary School"/>
    <s v="No"/>
    <n v="533.28"/>
    <n v="0"/>
    <n v="0"/>
    <n v="1.1200000000000001"/>
    <n v="1.1200000000000001"/>
    <n v="0"/>
    <n v="0"/>
    <n v="78209"/>
    <n v="82248"/>
    <n v="0"/>
    <n v="0"/>
    <n v="16817.759999999998"/>
    <n v="0.16020000000000001"/>
    <n v="0.15390000000000001"/>
    <n v="0"/>
    <n v="0"/>
    <n v="0"/>
    <n v="0"/>
    <n v="0"/>
  </r>
  <r>
    <x v="270"/>
    <s v="Tacoma"/>
    <n v="2938"/>
    <s v="Sherman Elementary School"/>
    <s v="No"/>
    <n v="357.29"/>
    <n v="0"/>
    <n v="0"/>
    <n v="1.1200000000000001"/>
    <n v="1.1200000000000001"/>
    <n v="0"/>
    <n v="0"/>
    <n v="78209"/>
    <n v="82248"/>
    <n v="0"/>
    <n v="0"/>
    <n v="16817.759999999998"/>
    <n v="0.16020000000000001"/>
    <n v="0.15390000000000001"/>
    <n v="0"/>
    <n v="0"/>
    <n v="0"/>
    <n v="0"/>
    <n v="0"/>
  </r>
  <r>
    <x v="270"/>
    <s v="Tacoma"/>
    <n v="3498"/>
    <s v="Skyline Elementary School"/>
    <s v="No"/>
    <n v="344.9"/>
    <n v="0"/>
    <n v="0"/>
    <n v="1.1200000000000001"/>
    <n v="1.1200000000000001"/>
    <n v="0"/>
    <n v="0"/>
    <n v="78209"/>
    <n v="82248"/>
    <n v="0"/>
    <n v="0"/>
    <n v="16817.759999999998"/>
    <n v="0.16020000000000001"/>
    <n v="0.15390000000000001"/>
    <n v="0"/>
    <n v="0"/>
    <n v="0"/>
    <n v="0"/>
    <n v="0"/>
  </r>
  <r>
    <x v="270"/>
    <s v="Tacoma"/>
    <n v="5192"/>
    <s v="Special Services"/>
    <s v="Yes"/>
    <n v="276.32"/>
    <n v="0"/>
    <n v="276.32"/>
    <n v="1.1200000000000001"/>
    <n v="1.1200000000000001"/>
    <n v="276.32"/>
    <n v="0.81100000000000005"/>
    <n v="78209"/>
    <n v="82248"/>
    <n v="71038.8"/>
    <n v="3668.6999999999971"/>
    <n v="16817.759999999998"/>
    <n v="0.16020000000000001"/>
    <n v="0.15390000000000001"/>
    <n v="25584.23"/>
    <n v="1245.1300000000001"/>
    <n v="191.63"/>
    <n v="1436.7600000000002"/>
    <n v="101728.48999999999"/>
  </r>
  <r>
    <x v="270"/>
    <s v="Tacoma"/>
    <n v="2084"/>
    <s v="Stadium High School"/>
    <s v="Yes"/>
    <n v="1449.01"/>
    <n v="0"/>
    <n v="1449.01"/>
    <n v="1.1200000000000001"/>
    <n v="1.1200000000000001"/>
    <n v="1449.01"/>
    <n v="4.25"/>
    <n v="78209"/>
    <n v="82248"/>
    <n v="372274.84"/>
    <n v="19225.639999999956"/>
    <n v="16817.759999999998"/>
    <n v="0.16020000000000001"/>
    <n v="0.15390000000000001"/>
    <n v="134072.74"/>
    <n v="6525.01"/>
    <n v="1004.2"/>
    <n v="7529.21"/>
    <n v="533102.42999999993"/>
  </r>
  <r>
    <x v="270"/>
    <s v="Tacoma"/>
    <n v="2358"/>
    <s v="Stanley Elementary School"/>
    <s v="Yes"/>
    <n v="363.09999999999997"/>
    <n v="0"/>
    <n v="363.09999999999997"/>
    <n v="1.1200000000000001"/>
    <n v="1.1200000000000001"/>
    <n v="363.09999999999997"/>
    <n v="1.0649999999999999"/>
    <n v="78209"/>
    <n v="82248"/>
    <n v="93287.7"/>
    <n v="4817.7100000000064"/>
    <n v="16817.759999999998"/>
    <n v="0.16020000000000001"/>
    <n v="0.15390000000000001"/>
    <n v="33597.050000000003"/>
    <n v="1635.09"/>
    <n v="251.64"/>
    <n v="1886.73"/>
    <n v="133589.19000000003"/>
  </r>
  <r>
    <x v="270"/>
    <s v="Tacoma"/>
    <n v="2359"/>
    <s v="Stewart Middle School"/>
    <s v="No"/>
    <n v="326.89999999999998"/>
    <n v="0"/>
    <n v="0"/>
    <n v="1.1200000000000001"/>
    <n v="1.1200000000000001"/>
    <n v="0"/>
    <n v="0"/>
    <n v="78209"/>
    <n v="82248"/>
    <n v="0"/>
    <n v="0"/>
    <n v="16817.759999999998"/>
    <n v="0.16020000000000001"/>
    <n v="0.15390000000000001"/>
    <n v="0"/>
    <n v="0"/>
    <n v="0"/>
    <n v="0"/>
    <n v="0"/>
  </r>
  <r>
    <x v="270"/>
    <s v="Tacoma"/>
    <n v="5720"/>
    <s v="Tacoma Online Elementary School "/>
    <s v="Yes"/>
    <n v="329.5"/>
    <n v="0"/>
    <n v="329.5"/>
    <n v="1.1200000000000001"/>
    <n v="1.1200000000000001"/>
    <n v="329.5"/>
    <n v="0.96699999999999997"/>
    <n v="78209"/>
    <n v="82248"/>
    <n v="84703.48"/>
    <n v="4374.3899999999994"/>
    <n v="16817.759999999998"/>
    <n v="0.16020000000000001"/>
    <n v="0.15390000000000001"/>
    <n v="30505.49"/>
    <n v="1484.63"/>
    <n v="228.48"/>
    <n v="1713.1100000000001"/>
    <n v="121296.47"/>
  </r>
  <r>
    <x v="270"/>
    <s v="Tacoma"/>
    <n v="5722"/>
    <s v="Tacoma Online High School"/>
    <s v="Yes"/>
    <n v="365.95"/>
    <n v="0"/>
    <n v="365.95"/>
    <n v="1.1200000000000001"/>
    <n v="1.1200000000000001"/>
    <n v="365.95"/>
    <n v="1.073"/>
    <n v="78209"/>
    <n v="82248"/>
    <n v="93988.45"/>
    <n v="4853.9100000000035"/>
    <n v="16817.759999999998"/>
    <n v="0.16020000000000001"/>
    <n v="0.15390000000000001"/>
    <n v="33849.42"/>
    <n v="1647.37"/>
    <n v="253.53"/>
    <n v="1900.8999999999999"/>
    <n v="134592.68"/>
  </r>
  <r>
    <x v="270"/>
    <s v="Tacoma"/>
    <n v="5721"/>
    <s v="Tacoma Online Middle School"/>
    <s v="Yes"/>
    <n v="316.62"/>
    <n v="0"/>
    <n v="316.62"/>
    <n v="1.1200000000000001"/>
    <n v="1.1200000000000001"/>
    <n v="316.62"/>
    <n v="0.92900000000000005"/>
    <n v="78209"/>
    <n v="82248"/>
    <n v="81374.899999999994"/>
    <n v="4202.5"/>
    <n v="16817.759999999998"/>
    <n v="0.16020000000000001"/>
    <n v="0.15390000000000001"/>
    <n v="29306.720000000001"/>
    <n v="1426.29"/>
    <n v="219.51"/>
    <n v="1645.8"/>
    <n v="116529.92"/>
  </r>
  <r>
    <x v="270"/>
    <s v="Tacoma"/>
    <n v="5307"/>
    <s v="Tacoma Open Doors"/>
    <s v="No"/>
    <n v="674.12"/>
    <n v="0"/>
    <n v="0"/>
    <n v="1.1200000000000001"/>
    <n v="1.1200000000000001"/>
    <n v="0"/>
    <n v="0"/>
    <n v="78209"/>
    <n v="82248"/>
    <n v="0"/>
    <n v="0"/>
    <n v="16817.759999999998"/>
    <n v="0.16020000000000001"/>
    <n v="0.15390000000000001"/>
    <n v="0"/>
    <n v="0"/>
    <n v="0"/>
    <n v="0"/>
    <n v="0"/>
  </r>
  <r>
    <x v="270"/>
    <s v="Tacoma"/>
    <n v="1860"/>
    <s v="Tacoma School of the Arts"/>
    <s v="No"/>
    <n v="578.07000000000005"/>
    <n v="0"/>
    <n v="0"/>
    <n v="1.1200000000000001"/>
    <n v="1.1200000000000001"/>
    <n v="0"/>
    <n v="0"/>
    <n v="78209"/>
    <n v="82248"/>
    <n v="0"/>
    <n v="0"/>
    <n v="16817.759999999998"/>
    <n v="0.16020000000000001"/>
    <n v="0.15390000000000001"/>
    <n v="0"/>
    <n v="0"/>
    <n v="0"/>
    <n v="0"/>
    <n v="0"/>
  </r>
  <r>
    <x v="270"/>
    <s v="Tacoma"/>
    <n v="4283"/>
    <s v="The School at Pearl Youth Residence"/>
    <s v="Yes"/>
    <n v="1305.0899999999999"/>
    <n v="0"/>
    <n v="1305.0899999999999"/>
    <n v="1.1200000000000001"/>
    <n v="1.1200000000000001"/>
    <n v="1305.0899999999999"/>
    <n v="3.8279999999999998"/>
    <n v="78209"/>
    <n v="82248"/>
    <n v="335310.14"/>
    <n v="17316.649999999965"/>
    <n v="16817.759999999998"/>
    <n v="0.16020000000000001"/>
    <n v="0.15390000000000001"/>
    <n v="120760.1"/>
    <n v="5877.11"/>
    <n v="904.49"/>
    <n v="6781.5999999999995"/>
    <n v="480168.48999999993"/>
  </r>
  <r>
    <x v="270"/>
    <s v="Tacoma"/>
    <n v="3448"/>
    <s v="Truman Middle School"/>
    <s v="Yes"/>
    <n v="410.9"/>
    <n v="0"/>
    <n v="410.9"/>
    <n v="1.1200000000000001"/>
    <n v="1.1200000000000001"/>
    <n v="410.9"/>
    <n v="1.2050000000000001"/>
    <n v="78209"/>
    <n v="82248"/>
    <n v="105550.87"/>
    <n v="5451.0299999999988"/>
    <n v="16817.759999999998"/>
    <n v="0.16020000000000001"/>
    <n v="0.15390000000000001"/>
    <n v="38013.56"/>
    <n v="1850.03"/>
    <n v="284.72000000000003"/>
    <n v="2134.75"/>
    <n v="151150.21"/>
  </r>
  <r>
    <x v="270"/>
    <s v="Tacoma"/>
    <n v="3116"/>
    <s v="Wainwright Intermediate School"/>
    <s v="No"/>
    <n v="6.09"/>
    <n v="0"/>
    <n v="0"/>
    <n v="1.1200000000000001"/>
    <n v="1.1200000000000001"/>
    <n v="0"/>
    <n v="0"/>
    <n v="78209"/>
    <n v="82248"/>
    <n v="0"/>
    <n v="0"/>
    <n v="16817.759999999998"/>
    <n v="0.16020000000000001"/>
    <n v="0.15390000000000001"/>
    <n v="0"/>
    <n v="0"/>
    <n v="0"/>
    <n v="0"/>
    <n v="0"/>
  </r>
  <r>
    <x v="270"/>
    <s v="Tacoma"/>
    <n v="2083"/>
    <s v="Washington Elementary School"/>
    <s v="Yes"/>
    <n v="48.879999999999995"/>
    <n v="0"/>
    <n v="48.879999999999995"/>
    <n v="1.1200000000000001"/>
    <n v="1.1200000000000001"/>
    <n v="48.879999999999995"/>
    <n v="0.14299999999999999"/>
    <n v="78209"/>
    <n v="82248"/>
    <n v="12525.95"/>
    <n v="646.88999999999942"/>
    <n v="16817.759999999998"/>
    <n v="0.16020000000000001"/>
    <n v="0.15390000000000001"/>
    <n v="4511.1499999999996"/>
    <n v="219.55"/>
    <n v="33.79"/>
    <n v="253.34"/>
    <n v="17937.329999999998"/>
  </r>
  <r>
    <x v="270"/>
    <s v="Tacoma"/>
    <n v="2874"/>
    <s v="Whitman Elementary School"/>
    <s v="No"/>
    <n v="282.90000000000003"/>
    <n v="0"/>
    <n v="0"/>
    <n v="1.1200000000000001"/>
    <n v="1.1200000000000001"/>
    <n v="0"/>
    <n v="0"/>
    <n v="78209"/>
    <n v="82248"/>
    <n v="0"/>
    <n v="0"/>
    <n v="16817.759999999998"/>
    <n v="0.16020000000000001"/>
    <n v="0.15390000000000001"/>
    <n v="0"/>
    <n v="0"/>
    <n v="0"/>
    <n v="0"/>
    <n v="0"/>
  </r>
  <r>
    <x v="270"/>
    <s v="Tacoma"/>
    <n v="3452"/>
    <s v="Whittier Elementary School"/>
    <s v="Yes"/>
    <n v="351.84"/>
    <n v="0"/>
    <n v="351.84"/>
    <n v="1.1200000000000001"/>
    <n v="1.1200000000000001"/>
    <n v="351.84"/>
    <n v="1.032"/>
    <n v="78209"/>
    <n v="82248"/>
    <n v="90397.09"/>
    <n v="4668.4400000000023"/>
    <n v="16817.759999999998"/>
    <n v="0.16020000000000001"/>
    <n v="0.15390000000000001"/>
    <n v="32556.02"/>
    <n v="1584.43"/>
    <n v="243.84"/>
    <n v="1828.27"/>
    <n v="129449.82"/>
  </r>
  <r>
    <x v="271"/>
    <s v="Taholah"/>
    <n v="5032"/>
    <s v="Taholah Elementary &amp; Middle School"/>
    <s v="Yes"/>
    <n v="242.2"/>
    <n v="0"/>
    <n v="242.2"/>
    <n v="1.1200000000000001"/>
    <n v="1.1200000000000001"/>
    <n v="242.2"/>
    <n v="0.71"/>
    <n v="78209"/>
    <n v="82248"/>
    <n v="62191.8"/>
    <n v="3211.8099999999977"/>
    <n v="16817.759999999998"/>
    <n v="0.16020000000000001"/>
    <n v="0.15390000000000001"/>
    <n v="22398.03"/>
    <n v="1090.06"/>
    <n v="167.76"/>
    <n v="1257.82"/>
    <n v="89059.46"/>
  </r>
  <r>
    <x v="271"/>
    <s v="Taholah"/>
    <n v="3580"/>
    <s v="Taholah High School"/>
    <s v="No"/>
    <n v="572.80999999999995"/>
    <n v="0"/>
    <n v="0"/>
    <n v="1.1200000000000001"/>
    <n v="1.1200000000000001"/>
    <n v="0"/>
    <n v="0"/>
    <n v="78209"/>
    <n v="82248"/>
    <n v="0"/>
    <n v="0"/>
    <n v="16817.759999999998"/>
    <n v="0.16020000000000001"/>
    <n v="0.15390000000000001"/>
    <n v="0"/>
    <n v="0"/>
    <n v="0"/>
    <n v="0"/>
    <n v="0"/>
  </r>
  <r>
    <x v="272"/>
    <s v="Tahoma"/>
    <n v="5489"/>
    <s v="Cedar River Elementary"/>
    <s v="Yes"/>
    <n v="446.2"/>
    <n v="0"/>
    <n v="446.2"/>
    <n v="1.1200000000000001"/>
    <n v="1.1200000000000001"/>
    <n v="446.2"/>
    <n v="1.3089999999999999"/>
    <n v="78209"/>
    <n v="82248"/>
    <n v="114660.65"/>
    <n v="5921.5"/>
    <n v="16817.759999999998"/>
    <n v="0.16020000000000001"/>
    <n v="0.15390000000000001"/>
    <n v="41294.400000000001"/>
    <n v="2009.7"/>
    <n v="309.29000000000002"/>
    <n v="2318.9900000000002"/>
    <n v="164195.53999999998"/>
  </r>
  <r>
    <x v="272"/>
    <s v="Tahoma"/>
    <n v="4453"/>
    <s v="Glacier Park Elementary"/>
    <s v="No"/>
    <n v="429.84000000000003"/>
    <n v="0"/>
    <n v="0"/>
    <n v="1.1200000000000001"/>
    <n v="1.1200000000000001"/>
    <n v="0"/>
    <n v="0"/>
    <n v="78209"/>
    <n v="82248"/>
    <n v="0"/>
    <n v="0"/>
    <n v="16817.759999999998"/>
    <n v="0.16020000000000001"/>
    <n v="0.15390000000000001"/>
    <n v="0"/>
    <n v="0"/>
    <n v="0"/>
    <n v="0"/>
    <n v="0"/>
  </r>
  <r>
    <x v="272"/>
    <s v="Tahoma"/>
    <n v="3286"/>
    <s v="Lake Wilderness Elementary"/>
    <s v="Yes"/>
    <n v="312.8"/>
    <n v="0"/>
    <n v="312.8"/>
    <n v="1.1200000000000001"/>
    <n v="1.1200000000000001"/>
    <n v="312.8"/>
    <n v="0.91800000000000004"/>
    <n v="78209"/>
    <n v="82248"/>
    <n v="80411.37"/>
    <n v="4152.7300000000105"/>
    <n v="16817.759999999998"/>
    <n v="0.16020000000000001"/>
    <n v="0.15390000000000001"/>
    <n v="28959.71"/>
    <n v="1409.4"/>
    <n v="216.91"/>
    <n v="1626.3100000000002"/>
    <n v="115150.12"/>
  </r>
  <r>
    <x v="272"/>
    <s v="Tahoma"/>
    <n v="3937"/>
    <s v="Maple View Middle School"/>
    <s v="No"/>
    <n v="16"/>
    <n v="0"/>
    <n v="0"/>
    <n v="1.1200000000000001"/>
    <n v="1.1200000000000001"/>
    <n v="0"/>
    <n v="0"/>
    <n v="78209"/>
    <n v="82248"/>
    <n v="0"/>
    <n v="0"/>
    <n v="16817.759999999998"/>
    <n v="0.16020000000000001"/>
    <n v="0.15390000000000001"/>
    <n v="0"/>
    <n v="0"/>
    <n v="0"/>
    <n v="0"/>
    <n v="0"/>
  </r>
  <r>
    <x v="272"/>
    <s v="Tahoma"/>
    <n v="4415"/>
    <s v="Rock Creek Elementary"/>
    <s v="No"/>
    <n v="1642.15"/>
    <n v="0"/>
    <n v="0"/>
    <n v="1.1200000000000001"/>
    <n v="1.1200000000000001"/>
    <n v="0"/>
    <n v="0"/>
    <n v="78209"/>
    <n v="82248"/>
    <n v="0"/>
    <n v="0"/>
    <n v="16817.759999999998"/>
    <n v="0.16020000000000001"/>
    <n v="0.15390000000000001"/>
    <n v="0"/>
    <n v="0"/>
    <n v="0"/>
    <n v="0"/>
    <n v="0"/>
  </r>
  <r>
    <x v="272"/>
    <s v="Tahoma"/>
    <n v="3589"/>
    <s v="Shadow Lake Elementary"/>
    <s v="Yes"/>
    <n v="282.39999999999998"/>
    <n v="0"/>
    <n v="282.39999999999998"/>
    <n v="1.1200000000000001"/>
    <n v="1.1200000000000001"/>
    <n v="282.39999999999998"/>
    <n v="0.82799999999999996"/>
    <n v="78209"/>
    <n v="82248"/>
    <n v="72527.899999999994"/>
    <n v="3745.6100000000006"/>
    <n v="16817.759999999998"/>
    <n v="0.16020000000000001"/>
    <n v="0.15390000000000001"/>
    <n v="26120.52"/>
    <n v="1271.23"/>
    <n v="195.64"/>
    <n v="1466.87"/>
    <n v="103860.9"/>
  </r>
  <r>
    <x v="272"/>
    <s v="Tahoma"/>
    <n v="3341"/>
    <s v="Summit Trail Middle School"/>
    <s v="Yes"/>
    <n v="652.41999999999996"/>
    <n v="0"/>
    <n v="652.41999999999996"/>
    <n v="1.1200000000000001"/>
    <n v="1.1200000000000001"/>
    <n v="652.41999999999996"/>
    <n v="1.9139999999999999"/>
    <n v="78209"/>
    <n v="82248"/>
    <n v="167655.07"/>
    <n v="8658.320000000007"/>
    <n v="16817.759999999998"/>
    <n v="0.16020000000000001"/>
    <n v="0.15390000000000001"/>
    <n v="60380.05"/>
    <n v="2938.56"/>
    <n v="452.24"/>
    <n v="3390.8"/>
    <n v="240084.24"/>
  </r>
  <r>
    <x v="272"/>
    <s v="Tahoma"/>
    <n v="5490"/>
    <s v="Tahoma Elementary"/>
    <s v="Yes"/>
    <n v="137.69999999999999"/>
    <n v="0"/>
    <n v="137.69999999999999"/>
    <n v="1.1200000000000001"/>
    <n v="1.1200000000000001"/>
    <n v="137.69999999999999"/>
    <n v="0.40400000000000003"/>
    <n v="78209"/>
    <n v="82248"/>
    <n v="35388.01"/>
    <n v="1827.5699999999997"/>
    <n v="16817.759999999998"/>
    <n v="0.16020000000000001"/>
    <n v="0.15390000000000001"/>
    <n v="12744.8"/>
    <n v="620.26"/>
    <n v="95.46"/>
    <n v="715.72"/>
    <n v="50676.1"/>
  </r>
  <r>
    <x v="272"/>
    <s v="Tahoma"/>
    <n v="5563"/>
    <s v="Tahoma Open Doors"/>
    <s v="Yes"/>
    <n v="714.72"/>
    <n v="0"/>
    <n v="714.72"/>
    <n v="1.1200000000000001"/>
    <n v="1.1200000000000001"/>
    <n v="714.72"/>
    <n v="2.097"/>
    <n v="78209"/>
    <n v="82248"/>
    <n v="183684.79"/>
    <n v="9486.1499999999942"/>
    <n v="16817.759999999998"/>
    <n v="0.16020000000000001"/>
    <n v="0.15390000000000001"/>
    <n v="66153.06"/>
    <n v="3219.52"/>
    <n v="495.48"/>
    <n v="3715"/>
    <n v="263039"/>
  </r>
  <r>
    <x v="272"/>
    <s v="Tahoma"/>
    <n v="2849"/>
    <s v="Tahoma Senior High School"/>
    <s v="Yes"/>
    <n v="195.06"/>
    <n v="0"/>
    <n v="195.06"/>
    <n v="1.1200000000000001"/>
    <n v="1.1200000000000001"/>
    <n v="195.06"/>
    <n v="0.57199999999999995"/>
    <n v="78209"/>
    <n v="82248"/>
    <n v="50103.81"/>
    <n v="2587.5500000000029"/>
    <n v="16817.759999999998"/>
    <n v="0.16020000000000001"/>
    <n v="0.15390000000000001"/>
    <n v="18044.61"/>
    <n v="878.19"/>
    <n v="135.15"/>
    <n v="1013.34"/>
    <n v="71749.31"/>
  </r>
  <r>
    <x v="273"/>
    <s v="Tekoa"/>
    <n v="2052"/>
    <s v="Tekoa Elementary School"/>
    <s v="Yes"/>
    <n v="399.26"/>
    <n v="0"/>
    <n v="399.26"/>
    <n v="1.1200000000000001"/>
    <n v="1.1200000000000001"/>
    <n v="399.26"/>
    <n v="1.171"/>
    <n v="78209"/>
    <n v="82248"/>
    <n v="102572.67"/>
    <n v="5297.2299999999959"/>
    <n v="16817.759999999998"/>
    <n v="0.16020000000000001"/>
    <n v="0.15390000000000001"/>
    <n v="36940.980000000003"/>
    <n v="1797.83"/>
    <n v="276.69"/>
    <n v="2074.52"/>
    <n v="146885.4"/>
  </r>
  <r>
    <x v="273"/>
    <s v="Tekoa"/>
    <n v="3418"/>
    <s v="Tekoa High School"/>
    <s v="No"/>
    <n v="612.07000000000005"/>
    <n v="0"/>
    <n v="0"/>
    <n v="1.1200000000000001"/>
    <n v="1.1200000000000001"/>
    <n v="0"/>
    <n v="0"/>
    <n v="78209"/>
    <n v="82248"/>
    <n v="0"/>
    <n v="0"/>
    <n v="16817.759999999998"/>
    <n v="0.16020000000000001"/>
    <n v="0.15390000000000001"/>
    <n v="0"/>
    <n v="0"/>
    <n v="0"/>
    <n v="0"/>
    <n v="0"/>
  </r>
  <r>
    <x v="274"/>
    <s v="Tenino"/>
    <n v="2457"/>
    <s v="Parkside Elementary"/>
    <s v="Yes"/>
    <n v="5.49"/>
    <n v="0"/>
    <n v="5.49"/>
    <n v="1.1200000000000001"/>
    <n v="1.1200000000000001"/>
    <n v="5.49"/>
    <n v="1.6E-2"/>
    <n v="78209"/>
    <n v="82248"/>
    <n v="1401.51"/>
    <n v="72.370000000000118"/>
    <n v="16817.759999999998"/>
    <n v="0.16020000000000001"/>
    <n v="0.15390000000000001"/>
    <n v="504.74"/>
    <n v="24.56"/>
    <n v="3.78"/>
    <n v="28.34"/>
    <n v="2006.96"/>
  </r>
  <r>
    <x v="274"/>
    <s v="Tenino"/>
    <n v="4238"/>
    <s v="Tenino Elementary School"/>
    <s v="Yes"/>
    <n v="442.79"/>
    <n v="0"/>
    <n v="442.79"/>
    <n v="1.1200000000000001"/>
    <n v="1.1200000000000001"/>
    <n v="442.79"/>
    <n v="1.2989999999999999"/>
    <n v="78209"/>
    <n v="82248"/>
    <n v="113784.71"/>
    <n v="5876.2599999999948"/>
    <n v="16817.759999999998"/>
    <n v="0.16020000000000001"/>
    <n v="0.15390000000000001"/>
    <n v="40978.94"/>
    <n v="1994.35"/>
    <n v="306.93"/>
    <n v="2301.2799999999997"/>
    <n v="162941.19000000003"/>
  </r>
  <r>
    <x v="274"/>
    <s v="Tenino"/>
    <n v="3509"/>
    <s v="Tenino High School"/>
    <s v="Yes"/>
    <n v="354.41"/>
    <n v="0"/>
    <n v="354.41"/>
    <n v="1.1200000000000001"/>
    <n v="1.1200000000000001"/>
    <n v="354.41"/>
    <n v="1.04"/>
    <n v="78209"/>
    <n v="82248"/>
    <n v="91097.84"/>
    <n v="4704.6300000000047"/>
    <n v="16817.759999999998"/>
    <n v="0.16020000000000001"/>
    <n v="0.15390000000000001"/>
    <n v="32808.39"/>
    <n v="1596.71"/>
    <n v="245.73"/>
    <n v="1842.44"/>
    <n v="130453.3"/>
  </r>
  <r>
    <x v="274"/>
    <s v="Tenino"/>
    <n v="3795"/>
    <s v="Tenino Middle School"/>
    <s v="No"/>
    <n v="365.03999999999996"/>
    <n v="0"/>
    <n v="0"/>
    <n v="1.1200000000000001"/>
    <n v="1.1200000000000001"/>
    <n v="0"/>
    <n v="0"/>
    <n v="78209"/>
    <n v="82248"/>
    <n v="0"/>
    <n v="0"/>
    <n v="16817.759999999998"/>
    <n v="0.16020000000000001"/>
    <n v="0.15390000000000001"/>
    <n v="0"/>
    <n v="0"/>
    <n v="0"/>
    <n v="0"/>
    <n v="0"/>
  </r>
  <r>
    <x v="275"/>
    <s v="Thorp"/>
    <n v="2514"/>
    <s v="Thorp Elem &amp; Jr Sr High"/>
    <s v="Yes"/>
    <n v="332.31"/>
    <n v="0"/>
    <n v="332.31"/>
    <n v="1.1200000000000001"/>
    <n v="1.1200000000000001"/>
    <n v="332.31"/>
    <n v="0.97499999999999998"/>
    <n v="78209"/>
    <n v="82248"/>
    <n v="85404.23"/>
    <n v="4410.5900000000111"/>
    <n v="16817.759999999998"/>
    <n v="0.16020000000000001"/>
    <n v="0.15390000000000001"/>
    <n v="30757.86"/>
    <n v="1496.91"/>
    <n v="230.37"/>
    <n v="1727.2800000000002"/>
    <n v="122299.96"/>
  </r>
  <r>
    <x v="276"/>
    <s v="Toledo"/>
    <n v="5190"/>
    <s v="Cowlitz Prairie Academy"/>
    <s v="Yes"/>
    <n v="263.3"/>
    <n v="0"/>
    <n v="263.3"/>
    <n v="1.1200000000000001"/>
    <n v="1.1200000000000001"/>
    <n v="263.3"/>
    <n v="0.77200000000000002"/>
    <n v="78209"/>
    <n v="82248"/>
    <n v="67622.63"/>
    <n v="3492.2799999999988"/>
    <n v="16817.759999999998"/>
    <n v="0.16020000000000001"/>
    <n v="0.15390000000000001"/>
    <n v="24353.919999999998"/>
    <n v="1185.25"/>
    <n v="182.41"/>
    <n v="1367.66"/>
    <n v="96836.49"/>
  </r>
  <r>
    <x v="276"/>
    <s v="Toledo"/>
    <n v="2998"/>
    <s v="Toledo Elementary School"/>
    <s v="Yes"/>
    <n v="122.8"/>
    <n v="0"/>
    <n v="122.8"/>
    <n v="1"/>
    <n v="1"/>
    <n v="122.8"/>
    <n v="0.36"/>
    <n v="78209"/>
    <n v="82248"/>
    <n v="28155.24"/>
    <n v="1454.0399999999972"/>
    <n v="16817.759999999998"/>
    <n v="0.16020000000000001"/>
    <n v="0.15390000000000001"/>
    <n v="10788.64"/>
    <n v="493.49"/>
    <n v="75.95"/>
    <n v="569.44000000000005"/>
    <n v="40967.360000000001"/>
  </r>
  <r>
    <x v="276"/>
    <s v="Toledo"/>
    <n v="2616"/>
    <s v="Toledo High School"/>
    <s v="Yes"/>
    <n v="62.68"/>
    <n v="0"/>
    <n v="62.68"/>
    <n v="1"/>
    <n v="1"/>
    <n v="62.68"/>
    <n v="0.184"/>
    <n v="78209"/>
    <n v="82248"/>
    <n v="14390.46"/>
    <n v="743.17000000000007"/>
    <n v="16817.759999999998"/>
    <n v="0.16020000000000001"/>
    <n v="0.15390000000000001"/>
    <n v="5514.19"/>
    <n v="252.23"/>
    <n v="38.82"/>
    <n v="291.05"/>
    <n v="20938.87"/>
  </r>
  <r>
    <x v="276"/>
    <s v="Toledo"/>
    <n v="3977"/>
    <s v="Toledo Middle School"/>
    <s v="No"/>
    <n v="536.09"/>
    <n v="0"/>
    <n v="0"/>
    <n v="1.18"/>
    <n v="1.22"/>
    <n v="0"/>
    <n v="0"/>
    <n v="78209"/>
    <n v="82248"/>
    <n v="0"/>
    <n v="0"/>
    <n v="16817.759999999998"/>
    <n v="0.16020000000000001"/>
    <n v="0.15390000000000001"/>
    <n v="0"/>
    <n v="0"/>
    <n v="0"/>
    <n v="0"/>
    <n v="0"/>
  </r>
  <r>
    <x v="277"/>
    <s v="Tonasket"/>
    <n v="5586"/>
    <s v="Tonasket Choice High School"/>
    <s v="No"/>
    <n v="666.17"/>
    <n v="0"/>
    <n v="0"/>
    <n v="1.18"/>
    <n v="1.22"/>
    <n v="0"/>
    <n v="0"/>
    <n v="78209"/>
    <n v="82248"/>
    <n v="0"/>
    <n v="0"/>
    <n v="16817.759999999998"/>
    <n v="0.16020000000000001"/>
    <n v="0.15390000000000001"/>
    <n v="0"/>
    <n v="0"/>
    <n v="0"/>
    <n v="0"/>
    <n v="0"/>
  </r>
  <r>
    <x v="277"/>
    <s v="Tonasket"/>
    <n v="3176"/>
    <s v="Tonasket Elementary School"/>
    <s v="No"/>
    <n v="640.13"/>
    <n v="0"/>
    <n v="0"/>
    <n v="1.18"/>
    <n v="1.22"/>
    <n v="0"/>
    <n v="0"/>
    <n v="78209"/>
    <n v="82248"/>
    <n v="0"/>
    <n v="0"/>
    <n v="16817.759999999998"/>
    <n v="0.16020000000000001"/>
    <n v="0.15390000000000001"/>
    <n v="0"/>
    <n v="0"/>
    <n v="0"/>
    <n v="0"/>
    <n v="0"/>
  </r>
  <r>
    <x v="277"/>
    <s v="Tonasket"/>
    <n v="2679"/>
    <s v="Tonasket High School"/>
    <s v="No"/>
    <n v="941.99"/>
    <n v="0"/>
    <n v="0"/>
    <n v="1.18"/>
    <n v="1.22"/>
    <n v="0"/>
    <n v="0"/>
    <n v="78209"/>
    <n v="82248"/>
    <n v="0"/>
    <n v="0"/>
    <n v="16817.759999999998"/>
    <n v="0.16020000000000001"/>
    <n v="0.15390000000000001"/>
    <n v="0"/>
    <n v="0"/>
    <n v="0"/>
    <n v="0"/>
    <n v="0"/>
  </r>
  <r>
    <x v="277"/>
    <s v="Tonasket"/>
    <n v="4196"/>
    <s v="Tonasket Middle School"/>
    <s v="No"/>
    <n v="574.14"/>
    <n v="0"/>
    <n v="0"/>
    <n v="1.18"/>
    <n v="1.22"/>
    <n v="0"/>
    <n v="0"/>
    <n v="78209"/>
    <n v="82248"/>
    <n v="0"/>
    <n v="0"/>
    <n v="16817.759999999998"/>
    <n v="0.16020000000000001"/>
    <n v="0.15390000000000001"/>
    <n v="0"/>
    <n v="0"/>
    <n v="0"/>
    <n v="0"/>
    <n v="0"/>
  </r>
  <r>
    <x v="277"/>
    <s v="Tonasket"/>
    <n v="5587"/>
    <s v="Tonasket Outreach School"/>
    <s v="No"/>
    <n v="407.91"/>
    <n v="0"/>
    <n v="0"/>
    <n v="1.18"/>
    <n v="1.22"/>
    <n v="0"/>
    <n v="0"/>
    <n v="78209"/>
    <n v="82248"/>
    <n v="0"/>
    <n v="0"/>
    <n v="16817.759999999998"/>
    <n v="0.16020000000000001"/>
    <n v="0.15390000000000001"/>
    <n v="0"/>
    <n v="0"/>
    <n v="0"/>
    <n v="0"/>
    <n v="0"/>
  </r>
  <r>
    <x v="278"/>
    <s v="Toppenish"/>
    <n v="1508"/>
    <s v="Computer Academy Toppenish High School"/>
    <s v="No"/>
    <n v="1025.5899999999999"/>
    <n v="0"/>
    <n v="0"/>
    <n v="1.18"/>
    <n v="1.22"/>
    <n v="0"/>
    <n v="0"/>
    <n v="78209"/>
    <n v="82248"/>
    <n v="0"/>
    <n v="0"/>
    <n v="16817.759999999998"/>
    <n v="0.16020000000000001"/>
    <n v="0.15390000000000001"/>
    <n v="0"/>
    <n v="0"/>
    <n v="0"/>
    <n v="0"/>
    <n v="0"/>
  </r>
  <r>
    <x v="278"/>
    <s v="Toppenish"/>
    <n v="2608"/>
    <s v="Garfield Elementary School"/>
    <s v="No"/>
    <n v="570.45000000000005"/>
    <n v="0"/>
    <n v="0"/>
    <n v="1.18"/>
    <n v="1.22"/>
    <n v="0"/>
    <n v="0"/>
    <n v="78209"/>
    <n v="82248"/>
    <n v="0"/>
    <n v="0"/>
    <n v="16817.759999999998"/>
    <n v="0.16020000000000001"/>
    <n v="0.15390000000000001"/>
    <n v="0"/>
    <n v="0"/>
    <n v="0"/>
    <n v="0"/>
    <n v="0"/>
  </r>
  <r>
    <x v="278"/>
    <s v="Toppenish"/>
    <n v="4106"/>
    <s v="Kirkwood Elementary School"/>
    <s v="No"/>
    <n v="53.72"/>
    <n v="0"/>
    <n v="0"/>
    <n v="1.18"/>
    <n v="1.22"/>
    <n v="0"/>
    <n v="0"/>
    <n v="78209"/>
    <n v="82248"/>
    <n v="0"/>
    <n v="0"/>
    <n v="16817.759999999998"/>
    <n v="0.16020000000000001"/>
    <n v="0.15390000000000001"/>
    <n v="0"/>
    <n v="0"/>
    <n v="0"/>
    <n v="0"/>
    <n v="0"/>
  </r>
  <r>
    <x v="278"/>
    <s v="Toppenish"/>
    <n v="2635"/>
    <s v="Lincoln Elementary School"/>
    <s v="No"/>
    <n v="3515.31"/>
    <n v="0"/>
    <n v="0"/>
    <n v="1.18"/>
    <n v="1.22"/>
    <n v="0"/>
    <n v="0"/>
    <n v="78209"/>
    <n v="82248"/>
    <n v="0"/>
    <n v="0"/>
    <n v="16817.759999999998"/>
    <n v="0.16020000000000001"/>
    <n v="0.15390000000000001"/>
    <n v="0"/>
    <n v="0"/>
    <n v="0"/>
    <n v="0"/>
    <n v="0"/>
  </r>
  <r>
    <x v="278"/>
    <s v="Toppenish"/>
    <n v="5262"/>
    <s v="Red Comet at Toppenish School District"/>
    <s v="Yes"/>
    <n v="90.42"/>
    <n v="0"/>
    <n v="90.42"/>
    <n v="1"/>
    <n v="1"/>
    <n v="90.42"/>
    <n v="0.26500000000000001"/>
    <n v="78209"/>
    <n v="82248"/>
    <n v="20725.39"/>
    <n v="1070.3300000000017"/>
    <n v="16817.759999999998"/>
    <n v="0.16020000000000001"/>
    <n v="0.15390000000000001"/>
    <n v="7941.64"/>
    <n v="363.26"/>
    <n v="55.91"/>
    <n v="419.16999999999996"/>
    <n v="30156.53"/>
  </r>
  <r>
    <x v="278"/>
    <s v="Toppenish"/>
    <n v="2900"/>
    <s v="Toppenish High School"/>
    <s v="Yes"/>
    <n v="102.17"/>
    <n v="0"/>
    <n v="102.17"/>
    <n v="1"/>
    <n v="1"/>
    <n v="102.17"/>
    <n v="0.3"/>
    <n v="78209"/>
    <n v="82248"/>
    <n v="23462.7"/>
    <n v="1211.7000000000007"/>
    <n v="16817.759999999998"/>
    <n v="0.16020000000000001"/>
    <n v="0.15390000000000001"/>
    <n v="8990.5300000000007"/>
    <n v="411.24"/>
    <n v="63.29"/>
    <n v="474.53000000000003"/>
    <n v="34139.460000000006"/>
  </r>
  <r>
    <x v="278"/>
    <s v="Toppenish"/>
    <n v="2264"/>
    <s v="Toppenish Middle School"/>
    <s v="Yes"/>
    <n v="279.5"/>
    <n v="0"/>
    <n v="279.5"/>
    <n v="1"/>
    <n v="1"/>
    <n v="279.5"/>
    <n v="0.82"/>
    <n v="78209"/>
    <n v="82248"/>
    <n v="64131.38"/>
    <n v="3311.9800000000032"/>
    <n v="16817.759999999998"/>
    <n v="0.16020000000000001"/>
    <n v="0.15390000000000001"/>
    <n v="24574.12"/>
    <n v="1124.06"/>
    <n v="172.99"/>
    <n v="1297.05"/>
    <n v="93314.530000000013"/>
  </r>
  <r>
    <x v="278"/>
    <s v="Toppenish"/>
    <n v="4588"/>
    <s v="Valley View Elementary"/>
    <s v="Yes"/>
    <n v="276.10000000000002"/>
    <n v="0"/>
    <n v="276.10000000000002"/>
    <n v="1"/>
    <n v="1"/>
    <n v="276.10000000000002"/>
    <n v="0.81"/>
    <n v="78209"/>
    <n v="82248"/>
    <n v="63349.29"/>
    <n v="3271.5900000000038"/>
    <n v="16817.759999999998"/>
    <n v="0.16020000000000001"/>
    <n v="0.15390000000000001"/>
    <n v="24274.44"/>
    <n v="1110.3499999999999"/>
    <n v="170.88"/>
    <n v="1281.23"/>
    <n v="92176.55"/>
  </r>
  <r>
    <x v="279"/>
    <s v="Touchet"/>
    <n v="2160"/>
    <s v="Touchet Elem &amp; High School"/>
    <s v="No"/>
    <n v="401.42999999999995"/>
    <n v="0"/>
    <n v="0"/>
    <n v="1"/>
    <n v="1"/>
    <n v="0"/>
    <n v="0"/>
    <n v="78209"/>
    <n v="82248"/>
    <n v="0"/>
    <n v="0"/>
    <n v="16817.759999999998"/>
    <n v="0.16020000000000001"/>
    <n v="0.15390000000000001"/>
    <n v="0"/>
    <n v="0"/>
    <n v="0"/>
    <n v="0"/>
    <n v="0"/>
  </r>
  <r>
    <x v="280"/>
    <s v="Toutle Lake"/>
    <n v="4264"/>
    <s v="Toutle Lake Elementary"/>
    <s v="Yes"/>
    <n v="280.23"/>
    <n v="0"/>
    <n v="280.23"/>
    <n v="1"/>
    <n v="1"/>
    <n v="280.23"/>
    <n v="0.82199999999999995"/>
    <n v="78209"/>
    <n v="82248"/>
    <n v="64287.8"/>
    <n v="3320.0599999999977"/>
    <n v="16817.759999999998"/>
    <n v="0.16020000000000001"/>
    <n v="0.15390000000000001"/>
    <n v="24634.06"/>
    <n v="1126.8"/>
    <n v="173.41"/>
    <n v="1300.21"/>
    <n v="93542.13"/>
  </r>
  <r>
    <x v="280"/>
    <s v="Toutle Lake"/>
    <n v="2560"/>
    <s v="Toutle Lake High School"/>
    <s v="No"/>
    <n v="264.56"/>
    <n v="0"/>
    <n v="0"/>
    <n v="1.06"/>
    <n v="1.06"/>
    <n v="0"/>
    <n v="0"/>
    <n v="78209"/>
    <n v="82248"/>
    <n v="0"/>
    <n v="0"/>
    <n v="16817.759999999998"/>
    <n v="0.16020000000000001"/>
    <n v="0.15390000000000001"/>
    <n v="0"/>
    <n v="0"/>
    <n v="0"/>
    <n v="0"/>
    <n v="0"/>
  </r>
  <r>
    <x v="281"/>
    <s v="Trout Lake"/>
    <n v="3062"/>
    <s v="Trout Lake Elementary"/>
    <s v="Yes"/>
    <n v="40.28"/>
    <n v="0"/>
    <n v="40.28"/>
    <n v="1"/>
    <n v="1"/>
    <n v="40.28"/>
    <n v="0.11799999999999999"/>
    <n v="78209"/>
    <n v="82248"/>
    <n v="9228.66"/>
    <n v="476.60000000000036"/>
    <n v="16817.759999999998"/>
    <n v="0.16020000000000001"/>
    <n v="0.15390000000000001"/>
    <n v="3536.28"/>
    <n v="161.75"/>
    <n v="24.89"/>
    <n v="186.64"/>
    <n v="13428.18"/>
  </r>
  <r>
    <x v="281"/>
    <s v="Trout Lake"/>
    <n v="2676"/>
    <s v="Trout Lake School"/>
    <s v="No"/>
    <n v="429.9"/>
    <n v="0"/>
    <n v="0"/>
    <n v="1"/>
    <n v="1"/>
    <n v="0"/>
    <n v="0"/>
    <n v="78209"/>
    <n v="82248"/>
    <n v="0"/>
    <n v="0"/>
    <n v="16817.759999999998"/>
    <n v="0.16020000000000001"/>
    <n v="0.15390000000000001"/>
    <n v="0"/>
    <n v="0"/>
    <n v="0"/>
    <n v="0"/>
    <n v="0"/>
  </r>
  <r>
    <x v="282"/>
    <s v="Tukwila"/>
    <n v="3226"/>
    <s v="Cascade View Elementary"/>
    <s v="No"/>
    <n v="250.29999999999998"/>
    <n v="0"/>
    <n v="0"/>
    <n v="1"/>
    <n v="1"/>
    <n v="0"/>
    <n v="0"/>
    <n v="78209"/>
    <n v="82248"/>
    <n v="0"/>
    <n v="0"/>
    <n v="16817.759999999998"/>
    <n v="0.16020000000000001"/>
    <n v="0.15390000000000001"/>
    <n v="0"/>
    <n v="0"/>
    <n v="0"/>
    <n v="0"/>
    <n v="0"/>
  </r>
  <r>
    <x v="282"/>
    <s v="Tukwila"/>
    <n v="2848"/>
    <s v="Foster Senior High School"/>
    <s v="Yes"/>
    <n v="194.85"/>
    <n v="0"/>
    <n v="194.85"/>
    <n v="1"/>
    <n v="1"/>
    <n v="194.85"/>
    <n v="0.57199999999999995"/>
    <n v="78209"/>
    <n v="82248"/>
    <n v="44735.55"/>
    <n v="2310.3099999999977"/>
    <n v="16817.759999999998"/>
    <n v="0.16020000000000001"/>
    <n v="0.15390000000000001"/>
    <n v="17141.95"/>
    <n v="784.1"/>
    <n v="120.67"/>
    <n v="904.77"/>
    <n v="65092.579999999994"/>
  </r>
  <r>
    <x v="282"/>
    <s v="Tukwila"/>
    <n v="2564"/>
    <s v="Showalter Middle School"/>
    <s v="Yes"/>
    <n v="23.7"/>
    <n v="0"/>
    <n v="23.7"/>
    <n v="1"/>
    <n v="1"/>
    <n v="23.7"/>
    <n v="7.0000000000000007E-2"/>
    <n v="78209"/>
    <n v="82248"/>
    <n v="5474.63"/>
    <n v="282.72999999999956"/>
    <n v="16817.759999999998"/>
    <n v="0.16020000000000001"/>
    <n v="0.15390000000000001"/>
    <n v="2097.79"/>
    <n v="95.96"/>
    <n v="14.77"/>
    <n v="110.72999999999999"/>
    <n v="7965.8799999999992"/>
  </r>
  <r>
    <x v="282"/>
    <s v="Tukwila"/>
    <n v="3635"/>
    <s v="Thorndyke Elementary"/>
    <s v="Yes"/>
    <n v="417.62"/>
    <n v="0"/>
    <n v="417.62"/>
    <n v="1"/>
    <n v="1"/>
    <n v="417.62"/>
    <n v="1.2250000000000001"/>
    <n v="78209"/>
    <n v="82248"/>
    <n v="95806.03"/>
    <n v="4947.7700000000041"/>
    <n v="16817.759999999998"/>
    <n v="0.16020000000000001"/>
    <n v="0.15390000000000001"/>
    <n v="36711.339999999997"/>
    <n v="1679.23"/>
    <n v="258.43"/>
    <n v="1937.66"/>
    <n v="139402.80000000002"/>
  </r>
  <r>
    <x v="282"/>
    <s v="Tukwila"/>
    <n v="3488"/>
    <s v="Tukwila Elementary"/>
    <s v="Yes"/>
    <n v="252.91"/>
    <n v="0"/>
    <n v="252.91"/>
    <n v="1"/>
    <n v="1"/>
    <n v="252.91"/>
    <n v="0.74199999999999999"/>
    <n v="78209"/>
    <n v="82248"/>
    <n v="58031.08"/>
    <n v="2996.9399999999951"/>
    <n v="16817.759999999998"/>
    <n v="0.16020000000000001"/>
    <n v="0.15390000000000001"/>
    <n v="22236.59"/>
    <n v="1017.13"/>
    <n v="156.54"/>
    <n v="1173.67"/>
    <n v="84438.279999999984"/>
  </r>
  <r>
    <x v="283"/>
    <s v="Tumwater"/>
    <n v="4500"/>
    <s v="A G West Black Hills High School"/>
    <s v="Yes"/>
    <n v="223.01"/>
    <n v="0"/>
    <n v="223.01"/>
    <n v="1"/>
    <n v="1"/>
    <n v="223.01"/>
    <n v="0.65400000000000003"/>
    <n v="78209"/>
    <n v="82248"/>
    <n v="51148.69"/>
    <n v="2641.5"/>
    <n v="16817.759999999998"/>
    <n v="0.16020000000000001"/>
    <n v="0.15390000000000001"/>
    <n v="19599.36"/>
    <n v="896.5"/>
    <n v="137.97"/>
    <n v="1034.47"/>
    <n v="74424.02"/>
  </r>
  <r>
    <x v="283"/>
    <s v="Tumwater"/>
    <n v="4205"/>
    <s v="Black Lake Elementary"/>
    <s v="Yes"/>
    <n v="115.54"/>
    <n v="0"/>
    <n v="115.54"/>
    <n v="1"/>
    <n v="1"/>
    <n v="115.54"/>
    <n v="0.33900000000000002"/>
    <n v="78209"/>
    <n v="82248"/>
    <n v="26512.85"/>
    <n v="1369.2200000000012"/>
    <n v="16817.759999999998"/>
    <n v="0.16020000000000001"/>
    <n v="0.15390000000000001"/>
    <n v="10159.299999999999"/>
    <n v="464.7"/>
    <n v="71.52"/>
    <n v="536.22"/>
    <n v="38577.589999999997"/>
  </r>
  <r>
    <x v="283"/>
    <s v="Tumwater"/>
    <n v="1713"/>
    <s v="Cascadia High School"/>
    <s v="Yes"/>
    <n v="200.64"/>
    <n v="0"/>
    <n v="200.64"/>
    <n v="1"/>
    <n v="1"/>
    <n v="200.64"/>
    <n v="0.58899999999999997"/>
    <n v="78209"/>
    <n v="82248"/>
    <n v="46065.1"/>
    <n v="2378.9700000000012"/>
    <n v="16817.759999999998"/>
    <n v="0.16020000000000001"/>
    <n v="0.15390000000000001"/>
    <n v="17651.41"/>
    <n v="807.4"/>
    <n v="124.26"/>
    <n v="931.66"/>
    <n v="67027.14"/>
  </r>
  <r>
    <x v="283"/>
    <s v="Tumwater"/>
    <n v="4365"/>
    <s v="East Olympia Elementary"/>
    <s v="Yes"/>
    <n v="265.60000000000002"/>
    <n v="0"/>
    <n v="265.60000000000002"/>
    <n v="1"/>
    <n v="1"/>
    <n v="265.60000000000002"/>
    <n v="0.77900000000000003"/>
    <n v="78209"/>
    <n v="82248"/>
    <n v="60924.81"/>
    <n v="3146.3800000000047"/>
    <n v="16817.759999999998"/>
    <n v="0.16020000000000001"/>
    <n v="0.15390000000000001"/>
    <n v="23345.42"/>
    <n v="1067.8499999999999"/>
    <n v="164.34"/>
    <n v="1232.1899999999998"/>
    <n v="88648.8"/>
  </r>
  <r>
    <x v="283"/>
    <s v="Tumwater"/>
    <n v="4452"/>
    <s v="George Bush Middle School"/>
    <s v="Yes"/>
    <n v="374.5"/>
    <n v="0"/>
    <n v="374.5"/>
    <n v="1"/>
    <n v="1"/>
    <n v="374.5"/>
    <n v="1.099"/>
    <n v="78209"/>
    <n v="82248"/>
    <n v="85951.69"/>
    <n v="4438.8600000000006"/>
    <n v="16817.759999999998"/>
    <n v="0.16020000000000001"/>
    <n v="0.15390000000000001"/>
    <n v="32935.32"/>
    <n v="1506.51"/>
    <n v="231.85"/>
    <n v="1738.36"/>
    <n v="125064.23000000001"/>
  </r>
  <r>
    <x v="283"/>
    <s v="Tumwater"/>
    <n v="2816"/>
    <s v="Littlerock Elementary School"/>
    <s v="Yes"/>
    <n v="256.61"/>
    <n v="0"/>
    <n v="256.61"/>
    <n v="1"/>
    <n v="1"/>
    <n v="256.61"/>
    <n v="0.753"/>
    <n v="78209"/>
    <n v="82248"/>
    <n v="58891.38"/>
    <n v="3041.3600000000006"/>
    <n v="16817.759999999998"/>
    <n v="0.16020000000000001"/>
    <n v="0.15390000000000001"/>
    <n v="22566.240000000002"/>
    <n v="1032.21"/>
    <n v="158.86000000000001"/>
    <n v="1191.0700000000002"/>
    <n v="85690.05"/>
  </r>
  <r>
    <x v="283"/>
    <s v="Tumwater"/>
    <n v="2552"/>
    <s v="Michael T Simmons Elementary"/>
    <s v="No"/>
    <n v="422.49"/>
    <n v="0"/>
    <n v="0"/>
    <n v="1"/>
    <n v="1"/>
    <n v="0"/>
    <n v="0"/>
    <n v="78209"/>
    <n v="82248"/>
    <n v="0"/>
    <n v="0"/>
    <n v="16817.759999999998"/>
    <n v="0.16020000000000001"/>
    <n v="0.15390000000000001"/>
    <n v="0"/>
    <n v="0"/>
    <n v="0"/>
    <n v="0"/>
    <n v="0"/>
  </r>
  <r>
    <x v="283"/>
    <s v="Tumwater"/>
    <n v="5014"/>
    <s v="New Market High School"/>
    <s v="Yes"/>
    <n v="916.86"/>
    <n v="0"/>
    <n v="916.86"/>
    <n v="1"/>
    <n v="1"/>
    <n v="916.86"/>
    <n v="2.6890000000000001"/>
    <n v="78209"/>
    <n v="82248"/>
    <n v="210304"/>
    <n v="10860.869999999995"/>
    <n v="16817.759999999998"/>
    <n v="0.16020000000000001"/>
    <n v="0.15390000000000001"/>
    <n v="80585.149999999994"/>
    <n v="3686.08"/>
    <n v="567.29"/>
    <n v="4253.37"/>
    <n v="306003.39"/>
  </r>
  <r>
    <x v="283"/>
    <s v="Tumwater"/>
    <n v="4225"/>
    <s v="New Market Skills Center"/>
    <s v="Yes"/>
    <n v="723.61"/>
    <n v="0"/>
    <n v="723.61"/>
    <n v="1"/>
    <n v="1"/>
    <n v="723.61"/>
    <n v="2.1230000000000002"/>
    <n v="78209"/>
    <n v="82248"/>
    <n v="166037.71"/>
    <n v="8574.7900000000081"/>
    <n v="16817.759999999998"/>
    <n v="0.16020000000000001"/>
    <n v="0.15390000000000001"/>
    <n v="63623.01"/>
    <n v="2910.21"/>
    <n v="447.88"/>
    <n v="3358.09"/>
    <n v="241593.60000000001"/>
  </r>
  <r>
    <x v="283"/>
    <s v="Tumwater"/>
    <n v="3199"/>
    <s v="Peter G Schmidt Elementary"/>
    <s v="Yes"/>
    <n v="490.3"/>
    <n v="0"/>
    <n v="490.3"/>
    <n v="1"/>
    <n v="1"/>
    <n v="490.3"/>
    <n v="1.4379999999999999"/>
    <n v="78209"/>
    <n v="82248"/>
    <n v="112464.54"/>
    <n v="5808.0800000000017"/>
    <n v="16817.759999999998"/>
    <n v="0.16020000000000001"/>
    <n v="0.15390000000000001"/>
    <n v="43094.62"/>
    <n v="1971.21"/>
    <n v="303.37"/>
    <n v="2274.58"/>
    <n v="163641.81999999998"/>
  </r>
  <r>
    <x v="283"/>
    <s v="Tumwater"/>
    <n v="3362"/>
    <s v="Tumwater High School"/>
    <s v="Yes"/>
    <n v="246.81"/>
    <n v="0"/>
    <n v="246.81"/>
    <n v="1"/>
    <n v="1"/>
    <n v="246.81"/>
    <n v="0.72399999999999998"/>
    <n v="78209"/>
    <n v="82248"/>
    <n v="56623.32"/>
    <n v="2924.2300000000032"/>
    <n v="16817.759999999998"/>
    <n v="0.16020000000000001"/>
    <n v="0.15390000000000001"/>
    <n v="21697.15"/>
    <n v="992.46"/>
    <n v="152.74"/>
    <n v="1145.2"/>
    <n v="82389.900000000009"/>
  </r>
  <r>
    <x v="283"/>
    <s v="Tumwater"/>
    <n v="4373"/>
    <s v="Tumwater Hill Elementary"/>
    <s v="No"/>
    <n v="311.83999999999997"/>
    <n v="0"/>
    <n v="0"/>
    <n v="1"/>
    <n v="1"/>
    <n v="0"/>
    <n v="0"/>
    <n v="78209"/>
    <n v="82248"/>
    <n v="0"/>
    <n v="0"/>
    <n v="16817.759999999998"/>
    <n v="0.16020000000000001"/>
    <n v="0.15390000000000001"/>
    <n v="0"/>
    <n v="0"/>
    <n v="0"/>
    <n v="0"/>
    <n v="0"/>
  </r>
  <r>
    <x v="283"/>
    <s v="Tumwater"/>
    <n v="3612"/>
    <s v="Tumwater Middle School"/>
    <s v="No"/>
    <n v="362.63"/>
    <n v="0"/>
    <n v="0"/>
    <n v="1"/>
    <n v="1"/>
    <n v="0"/>
    <n v="0"/>
    <n v="78209"/>
    <n v="82248"/>
    <n v="0"/>
    <n v="0"/>
    <n v="16817.759999999998"/>
    <n v="0.16020000000000001"/>
    <n v="0.15390000000000001"/>
    <n v="0"/>
    <n v="0"/>
    <n v="0"/>
    <n v="0"/>
    <n v="0"/>
  </r>
  <r>
    <x v="284"/>
    <s v="Union Gap"/>
    <n v="2714"/>
    <s v="Union Gap School"/>
    <s v="No"/>
    <n v="85.2"/>
    <n v="0"/>
    <n v="0"/>
    <n v="1"/>
    <n v="1"/>
    <n v="0"/>
    <n v="0"/>
    <n v="78209"/>
    <n v="82248"/>
    <n v="0"/>
    <n v="0"/>
    <n v="16817.759999999998"/>
    <n v="0.16020000000000001"/>
    <n v="0.15390000000000001"/>
    <n v="0"/>
    <n v="0"/>
    <n v="0"/>
    <n v="0"/>
    <n v="0"/>
  </r>
  <r>
    <x v="285"/>
    <s v="University Place"/>
    <n v="3792"/>
    <s v="Chambers Elementary"/>
    <s v="No"/>
    <n v="114.53"/>
    <n v="0"/>
    <n v="0"/>
    <n v="1"/>
    <n v="1"/>
    <n v="0"/>
    <n v="0"/>
    <n v="78209"/>
    <n v="82248"/>
    <n v="0"/>
    <n v="0"/>
    <n v="16817.759999999998"/>
    <n v="0.16020000000000001"/>
    <n v="0.15390000000000001"/>
    <n v="0"/>
    <n v="0"/>
    <n v="0"/>
    <n v="0"/>
    <n v="0"/>
  </r>
  <r>
    <x v="285"/>
    <s v="University Place"/>
    <n v="3179"/>
    <s v="Curtis Junior High"/>
    <s v="Yes"/>
    <n v="422.7"/>
    <n v="0"/>
    <n v="422.7"/>
    <n v="1.18"/>
    <n v="1.18"/>
    <n v="422.7"/>
    <n v="1.24"/>
    <n v="78209"/>
    <n v="82248"/>
    <n v="114435.41"/>
    <n v="5909.8600000000006"/>
    <n v="16817.759999999998"/>
    <n v="0.16020000000000001"/>
    <n v="0.15390000000000001"/>
    <n v="40096.1"/>
    <n v="2005.75"/>
    <n v="308.68"/>
    <n v="2314.4299999999998"/>
    <n v="162755.79999999999"/>
  </r>
  <r>
    <x v="285"/>
    <s v="University Place"/>
    <n v="3600"/>
    <s v="Curtis Senior High"/>
    <s v="Yes"/>
    <n v="848.08"/>
    <n v="0"/>
    <n v="848.08"/>
    <n v="1.18"/>
    <n v="1.18"/>
    <n v="848.08"/>
    <n v="2.488"/>
    <n v="78209"/>
    <n v="82248"/>
    <n v="229609.11"/>
    <n v="11857.860000000015"/>
    <n v="16817.759999999998"/>
    <n v="0.16020000000000001"/>
    <n v="0.15390000000000001"/>
    <n v="80450.89"/>
    <n v="4024.45"/>
    <n v="619.36"/>
    <n v="4643.8099999999995"/>
    <n v="326561.67"/>
  </r>
  <r>
    <x v="285"/>
    <s v="University Place"/>
    <n v="4325"/>
    <s v="Drum Intermediate"/>
    <s v="Yes"/>
    <n v="624.1"/>
    <n v="0"/>
    <n v="624.1"/>
    <n v="1.18"/>
    <n v="1.18"/>
    <n v="624.1"/>
    <n v="1.831"/>
    <n v="78209"/>
    <n v="82248"/>
    <n v="168976.8"/>
    <n v="8726.5800000000163"/>
    <n v="16817.759999999998"/>
    <n v="0.16020000000000001"/>
    <n v="0.15390000000000001"/>
    <n v="59206.42"/>
    <n v="2961.72"/>
    <n v="455.81"/>
    <n v="3417.5299999999997"/>
    <n v="240327.33"/>
  </r>
  <r>
    <x v="285"/>
    <s v="University Place"/>
    <n v="4447"/>
    <s v="Evergreen Primary"/>
    <s v="Yes"/>
    <n v="359.4"/>
    <n v="0"/>
    <n v="359.4"/>
    <n v="1.18"/>
    <n v="1.18"/>
    <n v="359.4"/>
    <n v="1.054"/>
    <n v="78209"/>
    <n v="82248"/>
    <n v="97270.1"/>
    <n v="5023.3799999999901"/>
    <n v="16817.759999999998"/>
    <n v="0.16020000000000001"/>
    <n v="0.15390000000000001"/>
    <n v="34081.69"/>
    <n v="1704.89"/>
    <n v="262.38"/>
    <n v="1967.27"/>
    <n v="138342.43999999997"/>
  </r>
  <r>
    <x v="285"/>
    <s v="University Place"/>
    <n v="3296"/>
    <s v="Narrows View Intermediate"/>
    <s v="Yes"/>
    <n v="366.81"/>
    <n v="0"/>
    <n v="366.81"/>
    <n v="1.18"/>
    <n v="1.18"/>
    <n v="366.81"/>
    <n v="1.0760000000000001"/>
    <n v="78209"/>
    <n v="82248"/>
    <n v="99300.4"/>
    <n v="5128.2400000000052"/>
    <n v="16817.759999999998"/>
    <n v="0.16020000000000001"/>
    <n v="0.15390000000000001"/>
    <n v="34793.07"/>
    <n v="1740.48"/>
    <n v="267.86"/>
    <n v="2008.3400000000001"/>
    <n v="141230.05000000002"/>
  </r>
  <r>
    <x v="285"/>
    <s v="University Place"/>
    <n v="3601"/>
    <s v="Sunset Primary"/>
    <s v="No"/>
    <n v="731.09"/>
    <n v="0"/>
    <n v="0"/>
    <n v="1"/>
    <n v="1"/>
    <n v="0"/>
    <n v="0"/>
    <n v="78209"/>
    <n v="82248"/>
    <n v="0"/>
    <n v="0"/>
    <n v="16817.759999999998"/>
    <n v="0.16020000000000001"/>
    <n v="0.15390000000000001"/>
    <n v="0"/>
    <n v="0"/>
    <n v="0"/>
    <n v="0"/>
    <n v="0"/>
  </r>
  <r>
    <x v="285"/>
    <s v="University Place"/>
    <n v="2223"/>
    <s v="University Place Primary"/>
    <s v="No"/>
    <n v="383.54"/>
    <n v="0"/>
    <n v="0"/>
    <n v="1"/>
    <n v="1"/>
    <n v="0"/>
    <n v="0"/>
    <n v="78209"/>
    <n v="82248"/>
    <n v="0"/>
    <n v="0"/>
    <n v="16817.759999999998"/>
    <n v="0.16020000000000001"/>
    <n v="0.15390000000000001"/>
    <n v="0"/>
    <n v="0"/>
    <n v="0"/>
    <n v="0"/>
    <n v="0"/>
  </r>
  <r>
    <x v="286"/>
    <s v="Valley"/>
    <n v="1932"/>
    <s v="Columbia Virtual Academy"/>
    <s v="Yes"/>
    <n v="173.56"/>
    <n v="0"/>
    <n v="173.56"/>
    <n v="1"/>
    <n v="1"/>
    <n v="173.56"/>
    <n v="0.50900000000000001"/>
    <n v="78209"/>
    <n v="82248"/>
    <n v="39808.379999999997"/>
    <n v="2055.8500000000058"/>
    <n v="16817.759999999998"/>
    <n v="0.16020000000000001"/>
    <n v="0.15390000000000001"/>
    <n v="15253.94"/>
    <n v="697.74"/>
    <n v="107.38"/>
    <n v="805.12"/>
    <n v="57923.290000000008"/>
  </r>
  <r>
    <x v="286"/>
    <s v="Valley"/>
    <n v="5223"/>
    <s v="Valley EDGE High School Academy"/>
    <s v="No"/>
    <n v="547.21"/>
    <n v="0"/>
    <n v="0"/>
    <n v="1"/>
    <n v="1"/>
    <n v="0"/>
    <n v="0"/>
    <n v="78209"/>
    <n v="82248"/>
    <n v="0"/>
    <n v="0"/>
    <n v="16817.759999999998"/>
    <n v="0.16020000000000001"/>
    <n v="0.15390000000000001"/>
    <n v="0"/>
    <n v="0"/>
    <n v="0"/>
    <n v="0"/>
    <n v="0"/>
  </r>
  <r>
    <x v="286"/>
    <s v="Valley"/>
    <n v="2405"/>
    <s v="Valley School"/>
    <s v="No"/>
    <n v="760.79"/>
    <n v="0"/>
    <n v="0"/>
    <n v="1"/>
    <n v="1"/>
    <n v="0"/>
    <n v="0"/>
    <n v="78209"/>
    <n v="82248"/>
    <n v="0"/>
    <n v="0"/>
    <n v="16817.759999999998"/>
    <n v="0.16020000000000001"/>
    <n v="0.15390000000000001"/>
    <n v="0"/>
    <n v="0"/>
    <n v="0"/>
    <n v="0"/>
    <n v="0"/>
  </r>
  <r>
    <x v="287"/>
    <s v="Vancouver"/>
    <n v="4406"/>
    <s v="Alki Middle School"/>
    <s v="No"/>
    <n v="348.95"/>
    <n v="0"/>
    <n v="0"/>
    <n v="1"/>
    <n v="1"/>
    <n v="0"/>
    <n v="0"/>
    <n v="78209"/>
    <n v="82248"/>
    <n v="0"/>
    <n v="0"/>
    <n v="16817.759999999998"/>
    <n v="0.16020000000000001"/>
    <n v="0.15390000000000001"/>
    <n v="0"/>
    <n v="0"/>
    <n v="0"/>
    <n v="0"/>
    <n v="0"/>
  </r>
  <r>
    <x v="287"/>
    <s v="Vancouver"/>
    <n v="3080"/>
    <s v="Benjamin Franklin Elementary"/>
    <s v="No"/>
    <n v="415.41"/>
    <n v="0"/>
    <n v="0"/>
    <n v="1"/>
    <n v="1"/>
    <n v="0"/>
    <n v="0"/>
    <n v="78209"/>
    <n v="82248"/>
    <n v="0"/>
    <n v="0"/>
    <n v="16817.759999999998"/>
    <n v="0.16020000000000001"/>
    <n v="0.15390000000000001"/>
    <n v="0"/>
    <n v="0"/>
    <n v="0"/>
    <n v="0"/>
    <n v="0"/>
  </r>
  <r>
    <x v="287"/>
    <s v="Vancouver"/>
    <n v="4405"/>
    <s v="Chinook Elementary School"/>
    <s v="No"/>
    <n v="64.12"/>
    <n v="0"/>
    <n v="0"/>
    <n v="1"/>
    <n v="1"/>
    <n v="0"/>
    <n v="0"/>
    <n v="78209"/>
    <n v="82248"/>
    <n v="0"/>
    <n v="0"/>
    <n v="16817.759999999998"/>
    <n v="0.16020000000000001"/>
    <n v="0.15390000000000001"/>
    <n v="0"/>
    <n v="0"/>
    <n v="0"/>
    <n v="0"/>
    <n v="0"/>
  </r>
  <r>
    <x v="287"/>
    <s v="Vancouver"/>
    <n v="3423"/>
    <s v="Columbia River High"/>
    <s v="No"/>
    <n v="660.39"/>
    <n v="0"/>
    <n v="0"/>
    <n v="1"/>
    <n v="1"/>
    <n v="0"/>
    <n v="0"/>
    <n v="78209"/>
    <n v="82248"/>
    <n v="0"/>
    <n v="0"/>
    <n v="16817.759999999998"/>
    <n v="0.16020000000000001"/>
    <n v="0.15390000000000001"/>
    <n v="0"/>
    <n v="0"/>
    <n v="0"/>
    <n v="0"/>
    <n v="0"/>
  </r>
  <r>
    <x v="287"/>
    <s v="Vancouver"/>
    <n v="4503"/>
    <s v="Discovery Middle School"/>
    <s v="No"/>
    <n v="579.04000000000008"/>
    <n v="0"/>
    <n v="0"/>
    <n v="1"/>
    <n v="1"/>
    <n v="0"/>
    <n v="0"/>
    <n v="78209"/>
    <n v="82248"/>
    <n v="0"/>
    <n v="0"/>
    <n v="16817.759999999998"/>
    <n v="0.16020000000000001"/>
    <n v="0.15390000000000001"/>
    <n v="0"/>
    <n v="0"/>
    <n v="0"/>
    <n v="0"/>
    <n v="0"/>
  </r>
  <r>
    <x v="287"/>
    <s v="Vancouver"/>
    <n v="3733"/>
    <s v="Dwight D Eisenhower Elementary"/>
    <s v="No"/>
    <n v="1039.45"/>
    <n v="0"/>
    <n v="0"/>
    <n v="1"/>
    <n v="1"/>
    <n v="0"/>
    <n v="0"/>
    <n v="78209"/>
    <n v="82248"/>
    <n v="0"/>
    <n v="0"/>
    <n v="16817.759999999998"/>
    <n v="0.16020000000000001"/>
    <n v="0.15390000000000001"/>
    <n v="0"/>
    <n v="0"/>
    <n v="0"/>
    <n v="0"/>
    <n v="0"/>
  </r>
  <r>
    <x v="287"/>
    <s v="Vancouver"/>
    <n v="2643"/>
    <s v="Edgewood Elementary School"/>
    <s v="No"/>
    <n v="361.62"/>
    <n v="0"/>
    <n v="0"/>
    <n v="1"/>
    <n v="1"/>
    <n v="0"/>
    <n v="0"/>
    <n v="78209"/>
    <n v="82248"/>
    <n v="0"/>
    <n v="0"/>
    <n v="16817.759999999998"/>
    <n v="0.16020000000000001"/>
    <n v="0.15390000000000001"/>
    <n v="0"/>
    <n v="0"/>
    <n v="0"/>
    <n v="0"/>
    <n v="0"/>
  </r>
  <r>
    <x v="287"/>
    <s v="Vancouver"/>
    <n v="4075"/>
    <s v="Felida Elementary School"/>
    <s v="No"/>
    <n v="628.44000000000005"/>
    <n v="0"/>
    <n v="0"/>
    <n v="1"/>
    <n v="1"/>
    <n v="0"/>
    <n v="0"/>
    <n v="78209"/>
    <n v="82248"/>
    <n v="0"/>
    <n v="0"/>
    <n v="16817.759999999998"/>
    <n v="0.16020000000000001"/>
    <n v="0.15390000000000001"/>
    <n v="0"/>
    <n v="0"/>
    <n v="0"/>
    <n v="0"/>
    <n v="0"/>
  </r>
  <r>
    <x v="287"/>
    <s v="Vancouver"/>
    <n v="2179"/>
    <s v="Fort Vancouver High School"/>
    <s v="Yes"/>
    <n v="526.4"/>
    <n v="0"/>
    <n v="526.4"/>
    <n v="1"/>
    <n v="1"/>
    <n v="526.4"/>
    <n v="1.544"/>
    <n v="78209"/>
    <n v="82248"/>
    <n v="120754.7"/>
    <n v="6236.2100000000064"/>
    <n v="16817.759999999998"/>
    <n v="0.16020000000000001"/>
    <n v="0.15390000000000001"/>
    <n v="46271.28"/>
    <n v="2116.52"/>
    <n v="325.73"/>
    <n v="2442.25"/>
    <n v="175704.44"/>
  </r>
  <r>
    <x v="287"/>
    <s v="Vancouver"/>
    <n v="2637"/>
    <s v="Fruit Valley Elementary School"/>
    <s v="No"/>
    <n v="479.79999999999995"/>
    <n v="0"/>
    <n v="0"/>
    <n v="1.06"/>
    <n v="1.1000000000000001"/>
    <n v="0"/>
    <n v="0"/>
    <n v="78209"/>
    <n v="82248"/>
    <n v="0"/>
    <n v="0"/>
    <n v="16817.759999999998"/>
    <n v="0.16020000000000001"/>
    <n v="0.15390000000000001"/>
    <n v="0"/>
    <n v="0"/>
    <n v="0"/>
    <n v="0"/>
    <n v="0"/>
  </r>
  <r>
    <x v="287"/>
    <s v="Vancouver"/>
    <n v="3902"/>
    <s v="Gaiser Middle School"/>
    <s v="No"/>
    <n v="946.21"/>
    <n v="0"/>
    <n v="0"/>
    <n v="1.06"/>
    <n v="1.1000000000000001"/>
    <n v="0"/>
    <n v="0"/>
    <n v="78209"/>
    <n v="82248"/>
    <n v="0"/>
    <n v="0"/>
    <n v="16817.759999999998"/>
    <n v="0.16020000000000001"/>
    <n v="0.15390000000000001"/>
    <n v="0"/>
    <n v="0"/>
    <n v="0"/>
    <n v="0"/>
    <n v="0"/>
  </r>
  <r>
    <x v="287"/>
    <s v="Vancouver"/>
    <n v="1738"/>
    <s v="Gate Program"/>
    <s v="No"/>
    <n v="1312.55"/>
    <n v="0"/>
    <n v="0"/>
    <n v="1.06"/>
    <n v="1.1000000000000001"/>
    <n v="0"/>
    <n v="0"/>
    <n v="78209"/>
    <n v="82248"/>
    <n v="0"/>
    <n v="0"/>
    <n v="16817.759999999998"/>
    <n v="0.16020000000000001"/>
    <n v="0.15390000000000001"/>
    <n v="0"/>
    <n v="0"/>
    <n v="0"/>
    <n v="0"/>
    <n v="0"/>
  </r>
  <r>
    <x v="287"/>
    <s v="Vancouver"/>
    <n v="3424"/>
    <s v="George C Marshall Elementary"/>
    <s v="No"/>
    <n v="645.82000000000005"/>
    <n v="0"/>
    <n v="0"/>
    <n v="1.06"/>
    <n v="1.1000000000000001"/>
    <n v="0"/>
    <n v="0"/>
    <n v="78209"/>
    <n v="82248"/>
    <n v="0"/>
    <n v="0"/>
    <n v="16817.759999999998"/>
    <n v="0.16020000000000001"/>
    <n v="0.15390000000000001"/>
    <n v="0"/>
    <n v="0"/>
    <n v="0"/>
    <n v="0"/>
    <n v="0"/>
  </r>
  <r>
    <x v="287"/>
    <s v="Vancouver"/>
    <n v="3735"/>
    <s v="Harry S Truman Elementary School"/>
    <s v="No"/>
    <n v="535.37"/>
    <n v="0"/>
    <n v="0"/>
    <n v="1.06"/>
    <n v="1.1000000000000001"/>
    <n v="0"/>
    <n v="0"/>
    <n v="78209"/>
    <n v="82248"/>
    <n v="0"/>
    <n v="0"/>
    <n v="16817.759999999998"/>
    <n v="0.16020000000000001"/>
    <n v="0.15390000000000001"/>
    <n v="0"/>
    <n v="0"/>
    <n v="0"/>
    <n v="0"/>
    <n v="0"/>
  </r>
  <r>
    <x v="287"/>
    <s v="Vancouver"/>
    <n v="2690"/>
    <s v="Hazel Dell Elementary School"/>
    <s v="No"/>
    <n v="683.31"/>
    <n v="0"/>
    <n v="0"/>
    <n v="1.06"/>
    <n v="1.1000000000000001"/>
    <n v="0"/>
    <n v="0"/>
    <n v="78209"/>
    <n v="82248"/>
    <n v="0"/>
    <n v="0"/>
    <n v="16817.759999999998"/>
    <n v="0.16020000000000001"/>
    <n v="0.15390000000000001"/>
    <n v="0"/>
    <n v="0"/>
    <n v="0"/>
    <n v="0"/>
    <n v="0"/>
  </r>
  <r>
    <x v="287"/>
    <s v="Vancouver"/>
    <n v="2610"/>
    <s v="Hough Elementary School"/>
    <s v="No"/>
    <n v="444.32"/>
    <n v="0"/>
    <n v="0"/>
    <n v="1.06"/>
    <n v="1.1000000000000001"/>
    <n v="0"/>
    <n v="0"/>
    <n v="78209"/>
    <n v="82248"/>
    <n v="0"/>
    <n v="0"/>
    <n v="16817.759999999998"/>
    <n v="0.16020000000000001"/>
    <n v="0.15390000000000001"/>
    <n v="0"/>
    <n v="0"/>
    <n v="0"/>
    <n v="0"/>
    <n v="0"/>
  </r>
  <r>
    <x v="287"/>
    <s v="Vancouver"/>
    <n v="3081"/>
    <s v="Hudson's Bay High School"/>
    <s v="No"/>
    <n v="552.02"/>
    <n v="0"/>
    <n v="0"/>
    <n v="1.06"/>
    <n v="1.1000000000000001"/>
    <n v="0"/>
    <n v="0"/>
    <n v="78209"/>
    <n v="82248"/>
    <n v="0"/>
    <n v="0"/>
    <n v="16817.759999999998"/>
    <n v="0.16020000000000001"/>
    <n v="0.15390000000000001"/>
    <n v="0"/>
    <n v="0"/>
    <n v="0"/>
    <n v="0"/>
    <n v="0"/>
  </r>
  <r>
    <x v="287"/>
    <s v="Vancouver"/>
    <n v="3543"/>
    <s v="Jason Lee Middle School"/>
    <s v="No"/>
    <n v="770.37"/>
    <n v="0"/>
    <n v="0"/>
    <n v="1"/>
    <n v="1"/>
    <n v="0"/>
    <n v="0"/>
    <n v="78209"/>
    <n v="82248"/>
    <n v="0"/>
    <n v="0"/>
    <n v="16817.759999999998"/>
    <n v="0.16020000000000001"/>
    <n v="0.15390000000000001"/>
    <n v="0"/>
    <n v="0"/>
    <n v="0"/>
    <n v="0"/>
    <n v="0"/>
  </r>
  <r>
    <x v="287"/>
    <s v="Vancouver"/>
    <n v="4591"/>
    <s v="Jefferson Middle School"/>
    <s v="Yes"/>
    <n v="18.25"/>
    <n v="0"/>
    <n v="18.25"/>
    <n v="1"/>
    <n v="1"/>
    <n v="18.25"/>
    <n v="5.3999999999999999E-2"/>
    <n v="78209"/>
    <n v="82248"/>
    <n v="4223.29"/>
    <n v="218.10000000000036"/>
    <n v="16817.759999999998"/>
    <n v="0.16020000000000001"/>
    <n v="0.15390000000000001"/>
    <n v="1618.3"/>
    <n v="74.02"/>
    <n v="11.39"/>
    <n v="85.41"/>
    <n v="6145.1"/>
  </r>
  <r>
    <x v="287"/>
    <s v="Vancouver"/>
    <n v="1574"/>
    <s v="Jim Tangeman Center"/>
    <s v="Yes"/>
    <n v="200.77"/>
    <n v="0"/>
    <n v="200.77"/>
    <n v="1"/>
    <n v="1"/>
    <n v="200.77"/>
    <n v="0.58899999999999997"/>
    <n v="78209"/>
    <n v="82248"/>
    <n v="46065.1"/>
    <n v="2378.9700000000012"/>
    <n v="16817.759999999998"/>
    <n v="0.16020000000000001"/>
    <n v="0.15390000000000001"/>
    <n v="17651.41"/>
    <n v="807.4"/>
    <n v="124.26"/>
    <n v="931.66"/>
    <n v="67027.14"/>
  </r>
  <r>
    <x v="287"/>
    <s v="Vancouver"/>
    <n v="3017"/>
    <s v="Lake Shore Elementary"/>
    <s v="No"/>
    <n v="552.95000000000005"/>
    <n v="0"/>
    <n v="0"/>
    <n v="1.06"/>
    <n v="1.06"/>
    <n v="0"/>
    <n v="0"/>
    <n v="78209"/>
    <n v="82248"/>
    <n v="0"/>
    <n v="0"/>
    <n v="16817.759999999998"/>
    <n v="0.16020000000000001"/>
    <n v="0.15390000000000001"/>
    <n v="0"/>
    <n v="0"/>
    <n v="0"/>
    <n v="0"/>
    <n v="0"/>
  </r>
  <r>
    <x v="287"/>
    <s v="Vancouver"/>
    <n v="2318"/>
    <s v="Lincoln Elementary School"/>
    <s v="No"/>
    <n v="352.31"/>
    <n v="0"/>
    <n v="0"/>
    <n v="1.06"/>
    <n v="1.06"/>
    <n v="0"/>
    <n v="0"/>
    <n v="78209"/>
    <n v="82248"/>
    <n v="0"/>
    <n v="0"/>
    <n v="16817.759999999998"/>
    <n v="0.16020000000000001"/>
    <n v="0.15390000000000001"/>
    <n v="0"/>
    <n v="0"/>
    <n v="0"/>
    <n v="0"/>
    <n v="0"/>
  </r>
  <r>
    <x v="287"/>
    <s v="Vancouver"/>
    <n v="3734"/>
    <s v="Martin Luther King Elementary"/>
    <s v="No"/>
    <n v="441.52"/>
    <n v="0"/>
    <n v="0"/>
    <n v="1.06"/>
    <n v="1.06"/>
    <n v="0"/>
    <n v="0"/>
    <n v="78209"/>
    <n v="82248"/>
    <n v="0"/>
    <n v="0"/>
    <n v="16817.759999999998"/>
    <n v="0.16020000000000001"/>
    <n v="0.15390000000000001"/>
    <n v="0"/>
    <n v="0"/>
    <n v="0"/>
    <n v="0"/>
    <n v="0"/>
  </r>
  <r>
    <x v="287"/>
    <s v="Vancouver"/>
    <n v="3146"/>
    <s v="Mcloughlin Middle School"/>
    <s v="No"/>
    <n v="1041.98"/>
    <n v="0"/>
    <n v="0"/>
    <n v="1.06"/>
    <n v="1.06"/>
    <n v="0"/>
    <n v="0"/>
    <n v="78209"/>
    <n v="82248"/>
    <n v="0"/>
    <n v="0"/>
    <n v="16817.759999999998"/>
    <n v="0.16020000000000001"/>
    <n v="0.15390000000000001"/>
    <n v="0"/>
    <n v="0"/>
    <n v="0"/>
    <n v="0"/>
    <n v="0"/>
  </r>
  <r>
    <x v="287"/>
    <s v="Vancouver"/>
    <n v="2723"/>
    <s v="Minnehaha Elementary School"/>
    <s v="Yes"/>
    <n v="519.88"/>
    <n v="0"/>
    <n v="519.88"/>
    <n v="1.06"/>
    <n v="1.06"/>
    <n v="519.88"/>
    <n v="1.5249999999999999"/>
    <n v="78209"/>
    <n v="82248"/>
    <n v="126424.85"/>
    <n v="6529.0400000000081"/>
    <n v="16817.759999999998"/>
    <n v="0.16020000000000001"/>
    <n v="0.15390000000000001"/>
    <n v="46905.16"/>
    <n v="2215.9"/>
    <n v="341.03"/>
    <n v="2556.9300000000003"/>
    <n v="182415.98"/>
  </r>
  <r>
    <x v="287"/>
    <s v="Vancouver"/>
    <n v="2644"/>
    <s v="Ogden Elementary"/>
    <s v="No"/>
    <n v="375.05"/>
    <n v="0"/>
    <n v="0"/>
    <n v="1.06"/>
    <n v="1.06"/>
    <n v="0"/>
    <n v="0"/>
    <n v="78209"/>
    <n v="82248"/>
    <n v="0"/>
    <n v="0"/>
    <n v="16817.759999999998"/>
    <n v="0.16020000000000001"/>
    <n v="0.15390000000000001"/>
    <n v="0"/>
    <n v="0"/>
    <n v="0"/>
    <n v="0"/>
    <n v="0"/>
  </r>
  <r>
    <x v="287"/>
    <s v="Vancouver"/>
    <n v="5342"/>
    <s v="Open Doors Vancouver"/>
    <s v="No"/>
    <n v="0"/>
    <n v="0"/>
    <n v="0"/>
    <n v="1.06"/>
    <n v="1.06"/>
    <n v="0"/>
    <n v="0"/>
    <n v="78209"/>
    <n v="82248"/>
    <n v="0"/>
    <n v="0"/>
    <n v="16817.759999999998"/>
    <n v="0.16020000000000001"/>
    <n v="0.15390000000000001"/>
    <n v="0"/>
    <n v="0"/>
    <n v="0"/>
    <n v="0"/>
    <n v="0"/>
  </r>
  <r>
    <x v="287"/>
    <s v="Vancouver"/>
    <n v="4410"/>
    <s v="Roosevelt Elementary School"/>
    <s v="No"/>
    <n v="537.01"/>
    <n v="0"/>
    <n v="0"/>
    <n v="1.06"/>
    <n v="1.06"/>
    <n v="0"/>
    <n v="0"/>
    <n v="78209"/>
    <n v="82248"/>
    <n v="0"/>
    <n v="0"/>
    <n v="16817.759999999998"/>
    <n v="0.16020000000000001"/>
    <n v="0.15390000000000001"/>
    <n v="0"/>
    <n v="0"/>
    <n v="0"/>
    <n v="0"/>
    <n v="0"/>
  </r>
  <r>
    <x v="287"/>
    <s v="Vancouver"/>
    <n v="5744"/>
    <s v="Ruth Bader Ginsburg Elementary School"/>
    <s v="Yes"/>
    <n v="1216.74"/>
    <n v="0"/>
    <n v="1216.74"/>
    <n v="1.06"/>
    <n v="1.06"/>
    <n v="1216.74"/>
    <n v="3.569"/>
    <n v="78209"/>
    <n v="82248"/>
    <n v="295875.59999999998"/>
    <n v="15280.100000000035"/>
    <n v="16817.759999999998"/>
    <n v="0.16020000000000001"/>
    <n v="0.15390000000000001"/>
    <n v="109773.46"/>
    <n v="5185.93"/>
    <n v="798.11"/>
    <n v="5984.04"/>
    <n v="426913.2"/>
  </r>
  <r>
    <x v="287"/>
    <s v="Vancouver"/>
    <n v="4034"/>
    <s v="Sacajawea Elementary School"/>
    <s v="Yes"/>
    <n v="182.4"/>
    <n v="0"/>
    <n v="182.4"/>
    <n v="1.06"/>
    <n v="1.06"/>
    <n v="182.4"/>
    <n v="0.53500000000000003"/>
    <n v="78209"/>
    <n v="82248"/>
    <n v="44352.32"/>
    <n v="2290.5199999999968"/>
    <n v="16817.759999999998"/>
    <n v="0.16020000000000001"/>
    <n v="0.15390000000000001"/>
    <n v="16455.25"/>
    <n v="777.38"/>
    <n v="119.64"/>
    <n v="897.02"/>
    <n v="63995.109999999993"/>
  </r>
  <r>
    <x v="287"/>
    <s v="Vancouver"/>
    <n v="2964"/>
    <s v="Salmon Creek Elementary"/>
    <s v="Yes"/>
    <n v="690.42"/>
    <n v="0"/>
    <n v="690.42"/>
    <n v="1.06"/>
    <n v="1.06"/>
    <n v="690.42"/>
    <n v="2.0249999999999999"/>
    <n v="78209"/>
    <n v="82248"/>
    <n v="167875.62"/>
    <n v="8669.7099999999919"/>
    <n v="16817.759999999998"/>
    <n v="0.16020000000000001"/>
    <n v="0.15390000000000001"/>
    <n v="62283.91"/>
    <n v="2942.42"/>
    <n v="452.84"/>
    <n v="3395.26"/>
    <n v="242224.5"/>
  </r>
  <r>
    <x v="287"/>
    <s v="Vancouver"/>
    <n v="3016"/>
    <s v="Sarah J Anderson Elementary"/>
    <s v="Yes"/>
    <n v="65.099999999999994"/>
    <n v="0"/>
    <n v="65.099999999999994"/>
    <n v="1.06"/>
    <n v="1.06"/>
    <n v="65.099999999999994"/>
    <n v="0.191"/>
    <n v="78209"/>
    <n v="82248"/>
    <n v="15834.19"/>
    <n v="817.73999999999978"/>
    <n v="16817.759999999998"/>
    <n v="0.16020000000000001"/>
    <n v="0.15390000000000001"/>
    <n v="5874.68"/>
    <n v="277.52999999999997"/>
    <n v="42.71"/>
    <n v="320.23999999999995"/>
    <n v="22846.850000000002"/>
  </r>
  <r>
    <x v="287"/>
    <s v="Vancouver"/>
    <n v="4504"/>
    <s v="Skyview High School"/>
    <s v="Yes"/>
    <n v="270.54000000000002"/>
    <n v="0"/>
    <n v="270.54000000000002"/>
    <n v="1.06"/>
    <n v="1.06"/>
    <n v="270.54000000000002"/>
    <n v="0.79400000000000004"/>
    <n v="78209"/>
    <n v="82248"/>
    <n v="65823.820000000007"/>
    <n v="3399.3899999999994"/>
    <n v="16817.759999999998"/>
    <n v="0.16020000000000001"/>
    <n v="0.15390000000000001"/>
    <n v="24421.439999999999"/>
    <n v="1153.72"/>
    <n v="177.56"/>
    <n v="1331.28"/>
    <n v="94975.930000000008"/>
  </r>
  <r>
    <x v="287"/>
    <s v="Vancouver"/>
    <n v="3556"/>
    <s v="Vancouver Home Connection"/>
    <s v="Yes"/>
    <n v="460.12"/>
    <n v="0"/>
    <n v="460.12"/>
    <n v="1.06"/>
    <n v="1.06"/>
    <n v="460.12"/>
    <n v="1.35"/>
    <n v="78209"/>
    <n v="82248"/>
    <n v="111917.08"/>
    <n v="5779.8099999999977"/>
    <n v="16817.759999999998"/>
    <n v="0.16020000000000001"/>
    <n v="0.15390000000000001"/>
    <n v="41522.6"/>
    <n v="1961.61"/>
    <n v="301.89"/>
    <n v="2263.5"/>
    <n v="161482.99"/>
  </r>
  <r>
    <x v="287"/>
    <s v="Vancouver"/>
    <n v="5745"/>
    <s v="Vancouver Innovation Technology and Arts Elementary"/>
    <s v="Yes"/>
    <n v="476.6"/>
    <n v="0"/>
    <n v="476.6"/>
    <n v="1.06"/>
    <n v="1.06"/>
    <n v="476.6"/>
    <n v="1.3979999999999999"/>
    <n v="78209"/>
    <n v="82248"/>
    <n v="115896.35"/>
    <n v="5985.3199999999924"/>
    <n v="16817.759999999998"/>
    <n v="0.16020000000000001"/>
    <n v="0.15390000000000001"/>
    <n v="42998.96"/>
    <n v="2031.36"/>
    <n v="312.63"/>
    <n v="2343.9899999999998"/>
    <n v="167224.62"/>
  </r>
  <r>
    <x v="287"/>
    <s v="Vancouver"/>
    <n v="5271"/>
    <s v="Vancouver iTech Preparatory"/>
    <s v="Yes"/>
    <n v="348.7"/>
    <n v="0"/>
    <n v="348.7"/>
    <n v="1.06"/>
    <n v="1.06"/>
    <n v="348.7"/>
    <n v="1.0229999999999999"/>
    <n v="78209"/>
    <n v="82248"/>
    <n v="84808.28"/>
    <n v="4379.8099999999977"/>
    <n v="16817.759999999998"/>
    <n v="0.16020000000000001"/>
    <n v="0.15390000000000001"/>
    <n v="31464.91"/>
    <n v="1486.47"/>
    <n v="228.77"/>
    <n v="1715.24"/>
    <n v="122368.24"/>
  </r>
  <r>
    <x v="287"/>
    <s v="Vancouver"/>
    <n v="1689"/>
    <s v="Vancouver School of Arts and Academics"/>
    <s v="Yes"/>
    <n v="239.26"/>
    <n v="0"/>
    <n v="239.26"/>
    <n v="1.06"/>
    <n v="1.06"/>
    <n v="239.26"/>
    <n v="0.70199999999999996"/>
    <n v="78209"/>
    <n v="82248"/>
    <n v="58196.88"/>
    <n v="3005.5"/>
    <n v="16817.759999999998"/>
    <n v="0.16020000000000001"/>
    <n v="0.15390000000000001"/>
    <n v="21591.75"/>
    <n v="1020.04"/>
    <n v="156.97999999999999"/>
    <n v="1177.02"/>
    <n v="83971.150000000009"/>
  </r>
  <r>
    <x v="287"/>
    <s v="Vancouver"/>
    <n v="5713"/>
    <s v="Vancouver Success Academy"/>
    <s v="Yes"/>
    <n v="1027.98"/>
    <n v="0"/>
    <n v="1027.98"/>
    <n v="1.06"/>
    <n v="1.06"/>
    <n v="1027.98"/>
    <n v="3.0150000000000001"/>
    <n v="78209"/>
    <n v="82248"/>
    <n v="249948.14"/>
    <n v="12908.239999999991"/>
    <n v="16817.759999999998"/>
    <n v="0.16020000000000001"/>
    <n v="0.15390000000000001"/>
    <n v="92733.82"/>
    <n v="4380.9399999999996"/>
    <n v="674.23"/>
    <n v="5055.17"/>
    <n v="360645.37"/>
  </r>
  <r>
    <x v="287"/>
    <s v="Vancouver"/>
    <n v="5149"/>
    <s v="Vancouver Virtual Learning Academy"/>
    <s v="Yes"/>
    <n v="578.54999999999995"/>
    <n v="0"/>
    <n v="578.54999999999995"/>
    <n v="1.06"/>
    <n v="1.06"/>
    <n v="578.54999999999995"/>
    <n v="1.6970000000000001"/>
    <n v="78209"/>
    <n v="82248"/>
    <n v="140683.91"/>
    <n v="7265.4400000000023"/>
    <n v="16817.759999999998"/>
    <n v="0.16020000000000001"/>
    <n v="0.15390000000000001"/>
    <n v="52195.45"/>
    <n v="2465.8200000000002"/>
    <n v="379.49"/>
    <n v="2845.3100000000004"/>
    <n v="202990.11"/>
  </r>
  <r>
    <x v="287"/>
    <s v="Vancouver"/>
    <n v="2828"/>
    <s v="Walnut Grove Elementary"/>
    <s v="No"/>
    <n v="764.56"/>
    <n v="0"/>
    <n v="0"/>
    <n v="1.06"/>
    <n v="1.06"/>
    <n v="0"/>
    <n v="0"/>
    <n v="78209"/>
    <n v="82248"/>
    <n v="0"/>
    <n v="0"/>
    <n v="16817.759999999998"/>
    <n v="0.16020000000000001"/>
    <n v="0.15390000000000001"/>
    <n v="0"/>
    <n v="0"/>
    <n v="0"/>
    <n v="0"/>
    <n v="0"/>
  </r>
  <r>
    <x v="287"/>
    <s v="Vancouver"/>
    <n v="3565"/>
    <s v="Washington Elementary"/>
    <s v="Yes"/>
    <n v="53.4"/>
    <n v="0"/>
    <n v="53.4"/>
    <n v="1.06"/>
    <n v="1.06"/>
    <n v="53.4"/>
    <n v="0.157"/>
    <n v="78209"/>
    <n v="82248"/>
    <n v="13015.54"/>
    <n v="672.16999999999825"/>
    <n v="16817.759999999998"/>
    <n v="0.16020000000000001"/>
    <n v="0.15390000000000001"/>
    <n v="4828.92"/>
    <n v="228.13"/>
    <n v="35.11"/>
    <n v="263.24"/>
    <n v="18779.87"/>
  </r>
  <r>
    <x v="287"/>
    <s v="Vancouver"/>
    <n v="3932"/>
    <s v="Lewis and Clark High School"/>
    <s v="No"/>
    <n v="293.5"/>
    <n v="0"/>
    <n v="0"/>
    <n v="1.06"/>
    <n v="1.06"/>
    <n v="0"/>
    <n v="0"/>
    <n v="78209"/>
    <n v="82248"/>
    <n v="0"/>
    <n v="0"/>
    <n v="16817.759999999998"/>
    <n v="0.16020000000000001"/>
    <n v="0.15390000000000001"/>
    <n v="0"/>
    <n v="0"/>
    <n v="0"/>
    <n v="0"/>
    <n v="0"/>
  </r>
  <r>
    <x v="288"/>
    <s v="Vashon Island"/>
    <n v="4468"/>
    <s v="Chautauqua Elementary"/>
    <s v="No"/>
    <n v="83.33"/>
    <n v="0"/>
    <n v="0"/>
    <n v="1.06"/>
    <n v="1.06"/>
    <n v="0"/>
    <n v="0"/>
    <n v="78209"/>
    <n v="82248"/>
    <n v="0"/>
    <n v="0"/>
    <n v="16817.759999999998"/>
    <n v="0.16020000000000001"/>
    <n v="0.15390000000000001"/>
    <n v="0"/>
    <n v="0"/>
    <n v="0"/>
    <n v="0"/>
    <n v="0"/>
  </r>
  <r>
    <x v="288"/>
    <s v="Vashon Island"/>
    <n v="1822"/>
    <s v="Family Link"/>
    <s v="Yes"/>
    <n v="275.33999999999997"/>
    <n v="0"/>
    <n v="275.33999999999997"/>
    <n v="1.06"/>
    <n v="1.06"/>
    <n v="275.33999999999997"/>
    <n v="0.80800000000000005"/>
    <n v="78209"/>
    <n v="82248"/>
    <n v="66984.44"/>
    <n v="3459.3300000000017"/>
    <n v="16817.759999999998"/>
    <n v="0.16020000000000001"/>
    <n v="0.15390000000000001"/>
    <n v="24852.05"/>
    <n v="1174.06"/>
    <n v="180.69"/>
    <n v="1354.75"/>
    <n v="96650.57"/>
  </r>
  <r>
    <x v="288"/>
    <s v="Vashon Island"/>
    <n v="3667"/>
    <s v="McMurray Middle School"/>
    <s v="Yes"/>
    <n v="464.21000000000004"/>
    <n v="0"/>
    <n v="464.21000000000004"/>
    <n v="1.06"/>
    <n v="1.06"/>
    <n v="464.21000000000004"/>
    <n v="1.3620000000000001"/>
    <n v="78209"/>
    <n v="82248"/>
    <n v="112911.9"/>
    <n v="5831.1800000000076"/>
    <n v="16817.759999999998"/>
    <n v="0.16020000000000001"/>
    <n v="0.15390000000000001"/>
    <n v="41891.69"/>
    <n v="1979.05"/>
    <n v="304.58"/>
    <n v="2283.63"/>
    <n v="162918.40000000002"/>
  </r>
  <r>
    <x v="288"/>
    <s v="Vashon Island"/>
    <n v="1938"/>
    <s v="Student Link"/>
    <s v="Yes"/>
    <n v="831.48"/>
    <n v="0"/>
    <n v="831.48"/>
    <n v="1.06"/>
    <n v="1.06"/>
    <n v="831.48"/>
    <n v="2.4390000000000001"/>
    <n v="78209"/>
    <n v="82248"/>
    <n v="202196.86"/>
    <n v="10442.180000000022"/>
    <n v="16817.759999999998"/>
    <n v="0.16020000000000001"/>
    <n v="0.15390000000000001"/>
    <n v="75017.509999999995"/>
    <n v="3543.98"/>
    <n v="545.41999999999996"/>
    <n v="4089.4"/>
    <n v="291745.95000000007"/>
  </r>
  <r>
    <x v="288"/>
    <s v="Vashon Island"/>
    <n v="2419"/>
    <s v="Vashon Island High School"/>
    <s v="Yes"/>
    <n v="470.81"/>
    <n v="0"/>
    <n v="470.81"/>
    <n v="1.06"/>
    <n v="1.06"/>
    <n v="470.81"/>
    <n v="1.381"/>
    <n v="78209"/>
    <n v="82248"/>
    <n v="114487.03"/>
    <n v="5912.5299999999988"/>
    <n v="16817.759999999998"/>
    <n v="0.16020000000000001"/>
    <n v="0.15390000000000001"/>
    <n v="42476.09"/>
    <n v="2006.66"/>
    <n v="308.82"/>
    <n v="2315.48"/>
    <n v="165191.13"/>
  </r>
  <r>
    <x v="289"/>
    <s v="Wa He Lut Tribal"/>
    <n v="5496"/>
    <s v="Wa He Lut Indian School"/>
    <s v="Yes"/>
    <n v="278.28000000000003"/>
    <n v="0"/>
    <n v="278.28000000000003"/>
    <n v="1.06"/>
    <n v="1.06"/>
    <n v="278.28000000000003"/>
    <n v="0.81599999999999995"/>
    <n v="78209"/>
    <n v="82248"/>
    <n v="67647.66"/>
    <n v="3493.5699999999924"/>
    <n v="16817.759999999998"/>
    <n v="0.16020000000000001"/>
    <n v="0.15390000000000001"/>
    <n v="25098.11"/>
    <n v="1185.69"/>
    <n v="182.48"/>
    <n v="1368.17"/>
    <n v="97607.51"/>
  </r>
  <r>
    <x v="290"/>
    <s v="Wahkiakum"/>
    <n v="2893"/>
    <s v="Julius A Wendt Elementary/John C Thomas Middle School"/>
    <s v="Yes"/>
    <n v="551.84"/>
    <n v="0"/>
    <n v="551.84"/>
    <n v="1.06"/>
    <n v="1.06"/>
    <n v="551.84"/>
    <n v="1.619"/>
    <n v="78209"/>
    <n v="82248"/>
    <n v="134217.59"/>
    <n v="6931.4899999999907"/>
    <n v="16817.759999999998"/>
    <n v="0.16020000000000001"/>
    <n v="0.15390000000000001"/>
    <n v="49796.37"/>
    <n v="2352.48"/>
    <n v="362.05"/>
    <n v="2714.53"/>
    <n v="193659.97999999998"/>
  </r>
  <r>
    <x v="290"/>
    <s v="Wahkiakum"/>
    <n v="3467"/>
    <s v="Wahkiakum High School"/>
    <s v="Yes"/>
    <n v="529.69999999999993"/>
    <n v="0"/>
    <n v="529.69999999999993"/>
    <n v="1.06"/>
    <n v="1.06"/>
    <n v="529.69999999999993"/>
    <n v="1.554"/>
    <n v="78209"/>
    <n v="82248"/>
    <n v="128828.99"/>
    <n v="6653.2100000000064"/>
    <n v="16817.759999999998"/>
    <n v="0.16020000000000001"/>
    <n v="0.15390000000000001"/>
    <n v="47797.13"/>
    <n v="2258.04"/>
    <n v="347.51"/>
    <n v="2605.5500000000002"/>
    <n v="185884.88"/>
  </r>
  <r>
    <x v="291"/>
    <s v="Wahluke"/>
    <n v="3152"/>
    <s v="Mattawa Elementary"/>
    <s v="No"/>
    <n v="274.5"/>
    <n v="0"/>
    <n v="0"/>
    <n v="1.06"/>
    <n v="1.06"/>
    <n v="0"/>
    <n v="0"/>
    <n v="78209"/>
    <n v="82248"/>
    <n v="0"/>
    <n v="0"/>
    <n v="16817.759999999998"/>
    <n v="0.16020000000000001"/>
    <n v="0.15390000000000001"/>
    <n v="0"/>
    <n v="0"/>
    <n v="0"/>
    <n v="0"/>
    <n v="0"/>
  </r>
  <r>
    <x v="291"/>
    <s v="Wahluke"/>
    <n v="4222"/>
    <s v="Morris Schott Elementary"/>
    <s v="No"/>
    <n v="377.76"/>
    <n v="0"/>
    <n v="0"/>
    <n v="1.06"/>
    <n v="1.06"/>
    <n v="0"/>
    <n v="0"/>
    <n v="78209"/>
    <n v="82248"/>
    <n v="0"/>
    <n v="0"/>
    <n v="16817.759999999998"/>
    <n v="0.16020000000000001"/>
    <n v="0.15390000000000001"/>
    <n v="0"/>
    <n v="0"/>
    <n v="0"/>
    <n v="0"/>
    <n v="0"/>
  </r>
  <r>
    <x v="291"/>
    <s v="Wahluke"/>
    <n v="4490"/>
    <s v="Saddle Mountain Elementary"/>
    <s v="No"/>
    <n v="383.69"/>
    <n v="0"/>
    <n v="0"/>
    <n v="1.06"/>
    <n v="1.06"/>
    <n v="0"/>
    <n v="0"/>
    <n v="78209"/>
    <n v="82248"/>
    <n v="0"/>
    <n v="0"/>
    <n v="16817.759999999998"/>
    <n v="0.16020000000000001"/>
    <n v="0.15390000000000001"/>
    <n v="0"/>
    <n v="0"/>
    <n v="0"/>
    <n v="0"/>
    <n v="0"/>
  </r>
  <r>
    <x v="291"/>
    <s v="Wahluke"/>
    <n v="1835"/>
    <s v="Sentinel Tech Alt School"/>
    <s v="Yes"/>
    <n v="598.62"/>
    <n v="0"/>
    <n v="598.62"/>
    <n v="1.06"/>
    <n v="1.06"/>
    <n v="598.62"/>
    <n v="1.756"/>
    <n v="78209"/>
    <n v="82248"/>
    <n v="145575.1"/>
    <n v="7518.0400000000081"/>
    <n v="16817.759999999998"/>
    <n v="0.16020000000000001"/>
    <n v="0.15390000000000001"/>
    <n v="54010.14"/>
    <n v="2551.5500000000002"/>
    <n v="392.68"/>
    <n v="2944.23"/>
    <n v="210047.51"/>
  </r>
  <r>
    <x v="291"/>
    <s v="Wahluke"/>
    <n v="4254"/>
    <s v="Wahluke High School"/>
    <s v="No"/>
    <n v="1693.06"/>
    <n v="0"/>
    <n v="0"/>
    <n v="1.06"/>
    <n v="1.06"/>
    <n v="0"/>
    <n v="0"/>
    <n v="78209"/>
    <n v="82248"/>
    <n v="0"/>
    <n v="0"/>
    <n v="16817.759999999998"/>
    <n v="0.16020000000000001"/>
    <n v="0.15390000000000001"/>
    <n v="0"/>
    <n v="0"/>
    <n v="0"/>
    <n v="0"/>
    <n v="0"/>
  </r>
  <r>
    <x v="291"/>
    <s v="Wahluke"/>
    <n v="5144"/>
    <s v="Wahluke Junior High"/>
    <s v="No"/>
    <n v="167.29"/>
    <n v="0"/>
    <n v="0"/>
    <n v="1.06"/>
    <n v="1.06"/>
    <n v="0"/>
    <n v="0"/>
    <n v="78209"/>
    <n v="82248"/>
    <n v="0"/>
    <n v="0"/>
    <n v="16817.759999999998"/>
    <n v="0.16020000000000001"/>
    <n v="0.15390000000000001"/>
    <n v="0"/>
    <n v="0"/>
    <n v="0"/>
    <n v="0"/>
    <n v="0"/>
  </r>
  <r>
    <x v="292"/>
    <s v="Waitsburg"/>
    <n v="2712"/>
    <s v="Waitsburg Elementary School"/>
    <s v="No"/>
    <n v="286.39999999999998"/>
    <n v="0"/>
    <n v="0"/>
    <n v="1.06"/>
    <n v="1.06"/>
    <n v="0"/>
    <n v="0"/>
    <n v="78209"/>
    <n v="82248"/>
    <n v="0"/>
    <n v="0"/>
    <n v="16817.759999999998"/>
    <n v="0.16020000000000001"/>
    <n v="0.15390000000000001"/>
    <n v="0"/>
    <n v="0"/>
    <n v="0"/>
    <n v="0"/>
    <n v="0"/>
  </r>
  <r>
    <x v="292"/>
    <s v="Waitsburg"/>
    <n v="2386"/>
    <s v="Waitsburg High School"/>
    <s v="No"/>
    <n v="579.5100000000001"/>
    <n v="0"/>
    <n v="0"/>
    <n v="1.06"/>
    <n v="1.06"/>
    <n v="0"/>
    <n v="0"/>
    <n v="78209"/>
    <n v="82248"/>
    <n v="0"/>
    <n v="0"/>
    <n v="16817.759999999998"/>
    <n v="0.16020000000000001"/>
    <n v="0.15390000000000001"/>
    <n v="0"/>
    <n v="0"/>
    <n v="0"/>
    <n v="0"/>
    <n v="0"/>
  </r>
  <r>
    <x v="293"/>
    <s v="Walla Walla"/>
    <n v="2074"/>
    <s v="Berney Elementary School"/>
    <s v="No"/>
    <n v="789.91"/>
    <n v="0"/>
    <n v="0"/>
    <n v="1.06"/>
    <n v="1.06"/>
    <n v="0"/>
    <n v="0"/>
    <n v="78209"/>
    <n v="82248"/>
    <n v="0"/>
    <n v="0"/>
    <n v="16817.759999999998"/>
    <n v="0.16020000000000001"/>
    <n v="0.15390000000000001"/>
    <n v="0"/>
    <n v="0"/>
    <n v="0"/>
    <n v="0"/>
    <n v="0"/>
  </r>
  <r>
    <x v="293"/>
    <s v="Walla Walla"/>
    <n v="2528"/>
    <s v="Edison Elementary School - Walla Walla"/>
    <s v="Yes"/>
    <n v="82.55"/>
    <n v="0"/>
    <n v="82.55"/>
    <n v="1.06"/>
    <n v="1.06"/>
    <n v="82.55"/>
    <n v="0.24199999999999999"/>
    <n v="78209"/>
    <n v="82248"/>
    <n v="20062.169999999998"/>
    <n v="1036.0900000000001"/>
    <n v="16817.759999999998"/>
    <n v="0.16020000000000001"/>
    <n v="0.15390000000000001"/>
    <n v="7443.31"/>
    <n v="351.64"/>
    <n v="54.12"/>
    <n v="405.76"/>
    <n v="28947.329999999998"/>
  </r>
  <r>
    <x v="293"/>
    <s v="Walla Walla"/>
    <n v="3510"/>
    <s v="Garrison Middle School"/>
    <s v="Yes"/>
    <n v="466.01000000000005"/>
    <n v="0"/>
    <n v="466.01000000000005"/>
    <n v="1.06"/>
    <n v="1.06"/>
    <n v="466.01000000000005"/>
    <n v="1.367"/>
    <n v="78209"/>
    <n v="82248"/>
    <n v="113326.41"/>
    <n v="5852.5899999999965"/>
    <n v="16817.759999999998"/>
    <n v="0.16020000000000001"/>
    <n v="0.15390000000000001"/>
    <n v="42045.48"/>
    <n v="1986.32"/>
    <n v="305.69"/>
    <n v="2292.0099999999998"/>
    <n v="163516.49000000002"/>
  </r>
  <r>
    <x v="293"/>
    <s v="Walla Walla"/>
    <n v="2078"/>
    <s v="Green Park Elementary School"/>
    <s v="Yes"/>
    <n v="666.04000000000008"/>
    <n v="0"/>
    <n v="666.04000000000008"/>
    <n v="1.06"/>
    <n v="1.06"/>
    <n v="666.04000000000008"/>
    <n v="1.954"/>
    <n v="78209"/>
    <n v="82248"/>
    <n v="161989.60999999999"/>
    <n v="8365.7400000000198"/>
    <n v="16817.759999999998"/>
    <n v="0.16020000000000001"/>
    <n v="0.15390000000000001"/>
    <n v="60100.13"/>
    <n v="2839.26"/>
    <n v="436.96"/>
    <n v="3276.2200000000003"/>
    <n v="233731.7"/>
  </r>
  <r>
    <x v="293"/>
    <s v="Walla Walla"/>
    <n v="1772"/>
    <s v="Homelink"/>
    <s v="Yes"/>
    <n v="230.8"/>
    <n v="0"/>
    <n v="230.8"/>
    <n v="1.06"/>
    <n v="1.06"/>
    <n v="230.8"/>
    <n v="0.67700000000000005"/>
    <n v="78209"/>
    <n v="82248"/>
    <n v="56124.34"/>
    <n v="2898.4700000000012"/>
    <n v="16817.759999999998"/>
    <n v="0.16020000000000001"/>
    <n v="0.15390000000000001"/>
    <n v="20822.82"/>
    <n v="983.71"/>
    <n v="151.38999999999999"/>
    <n v="1135.0999999999999"/>
    <n v="80980.73000000001"/>
  </r>
  <r>
    <x v="293"/>
    <s v="Walla Walla"/>
    <n v="4071"/>
    <s v="Lincoln High School"/>
    <s v="No"/>
    <n v="397.94"/>
    <n v="0"/>
    <n v="0"/>
    <n v="1.1200000000000001"/>
    <n v="1.1600000000000001"/>
    <n v="0"/>
    <n v="0"/>
    <n v="78209"/>
    <n v="82248"/>
    <n v="0"/>
    <n v="0"/>
    <n v="16817.759999999998"/>
    <n v="0.16020000000000001"/>
    <n v="0.15390000000000001"/>
    <n v="0"/>
    <n v="0"/>
    <n v="0"/>
    <n v="0"/>
    <n v="0"/>
  </r>
  <r>
    <x v="293"/>
    <s v="Walla Walla"/>
    <n v="2780"/>
    <s v="Pioneer Middle School"/>
    <s v="No"/>
    <n v="63.14"/>
    <n v="0"/>
    <n v="0"/>
    <n v="1.1200000000000001"/>
    <n v="1.1600000000000001"/>
    <n v="0"/>
    <n v="0"/>
    <n v="78209"/>
    <n v="82248"/>
    <n v="0"/>
    <n v="0"/>
    <n v="16817.759999999998"/>
    <n v="0.16020000000000001"/>
    <n v="0.15390000000000001"/>
    <n v="0"/>
    <n v="0"/>
    <n v="0"/>
    <n v="0"/>
    <n v="0"/>
  </r>
  <r>
    <x v="293"/>
    <s v="Walla Walla"/>
    <n v="2159"/>
    <s v="Prospect Point Elementary"/>
    <s v="No"/>
    <n v="378.86"/>
    <n v="0"/>
    <n v="0"/>
    <n v="1.1200000000000001"/>
    <n v="1.1600000000000001"/>
    <n v="0"/>
    <n v="0"/>
    <n v="78209"/>
    <n v="82248"/>
    <n v="0"/>
    <n v="0"/>
    <n v="16817.759999999998"/>
    <n v="0.16020000000000001"/>
    <n v="0.15390000000000001"/>
    <n v="0"/>
    <n v="0"/>
    <n v="0"/>
    <n v="0"/>
    <n v="0"/>
  </r>
  <r>
    <x v="293"/>
    <s v="Walla Walla"/>
    <n v="5337"/>
    <s v="SE AREA TECHNICAL SKILLS CENTER"/>
    <s v="Yes"/>
    <n v="46.17"/>
    <n v="0"/>
    <n v="46.17"/>
    <n v="1.1200000000000001"/>
    <n v="1.1600000000000001"/>
    <n v="46.17"/>
    <n v="0.13500000000000001"/>
    <n v="78209"/>
    <n v="82248"/>
    <n v="11825.2"/>
    <n v="1054.8400000000001"/>
    <n v="16817.759999999998"/>
    <n v="0.16020000000000001"/>
    <n v="0.15390000000000001"/>
    <n v="4327.13"/>
    <n v="214.67"/>
    <n v="33.04"/>
    <n v="247.70999999999998"/>
    <n v="17454.88"/>
  </r>
  <r>
    <x v="293"/>
    <s v="Walla Walla"/>
    <n v="3728"/>
    <s v="Sharpstein Elementary School"/>
    <s v="No"/>
    <n v="467.61"/>
    <n v="0"/>
    <n v="0"/>
    <n v="1.1200000000000001"/>
    <n v="1.1600000000000001"/>
    <n v="0"/>
    <n v="0"/>
    <n v="78209"/>
    <n v="82248"/>
    <n v="0"/>
    <n v="0"/>
    <n v="16817.759999999998"/>
    <n v="0.16020000000000001"/>
    <n v="0.15390000000000001"/>
    <n v="0"/>
    <n v="0"/>
    <n v="0"/>
    <n v="0"/>
    <n v="0"/>
  </r>
  <r>
    <x v="293"/>
    <s v="Walla Walla"/>
    <n v="5616"/>
    <s v="Walla Walla Center for Children and Families"/>
    <s v="Yes"/>
    <n v="128.88999999999999"/>
    <n v="0"/>
    <n v="128.88999999999999"/>
    <n v="1"/>
    <n v="1"/>
    <n v="128.88999999999999"/>
    <n v="0.378"/>
    <n v="78209"/>
    <n v="82248"/>
    <n v="29563"/>
    <n v="1526.7400000000016"/>
    <n v="16817.759999999998"/>
    <n v="0.16020000000000001"/>
    <n v="0.15390000000000001"/>
    <n v="11328.07"/>
    <n v="518.16"/>
    <n v="79.739999999999995"/>
    <n v="597.9"/>
    <n v="43015.71"/>
  </r>
  <r>
    <x v="293"/>
    <s v="Walla Walla"/>
    <n v="3468"/>
    <s v="Walla Walla High School"/>
    <s v="Yes"/>
    <n v="272.41000000000003"/>
    <n v="0"/>
    <n v="272.41000000000003"/>
    <n v="1"/>
    <n v="1.04"/>
    <n v="272.41000000000003"/>
    <n v="0.79900000000000004"/>
    <n v="78209"/>
    <n v="82248"/>
    <n v="62488.99"/>
    <n v="5855.8100000000049"/>
    <n v="16817.759999999998"/>
    <n v="0.16020000000000001"/>
    <n v="0.15390000000000001"/>
    <n v="24349.34"/>
    <n v="1139.08"/>
    <n v="175.3"/>
    <n v="1314.3799999999999"/>
    <n v="94008.520000000019"/>
  </r>
  <r>
    <x v="293"/>
    <s v="Walla Walla"/>
    <n v="5636"/>
    <s v="Walla Walla Online"/>
    <s v="Yes"/>
    <n v="128.64000000000001"/>
    <n v="0"/>
    <n v="128.64000000000001"/>
    <n v="1"/>
    <n v="1.04"/>
    <n v="128.64000000000001"/>
    <n v="0.377"/>
    <n v="78209"/>
    <n v="82248"/>
    <n v="29484.79"/>
    <n v="2763.0099999999984"/>
    <n v="16817.759999999998"/>
    <n v="0.16020000000000001"/>
    <n v="0.15390000000000001"/>
    <n v="11488.99"/>
    <n v="537.46"/>
    <n v="82.72"/>
    <n v="620.18000000000006"/>
    <n v="44356.969999999994"/>
  </r>
  <r>
    <x v="293"/>
    <s v="Walla Walla"/>
    <n v="5460"/>
    <s v="Walla Walla Open Doors"/>
    <s v="Yes"/>
    <n v="172.3"/>
    <n v="0"/>
    <n v="172.3"/>
    <n v="1"/>
    <n v="1"/>
    <n v="172.3"/>
    <n v="0.505"/>
    <n v="78209"/>
    <n v="82248"/>
    <n v="39495.550000000003"/>
    <n v="2039.6899999999951"/>
    <n v="16817.759999999998"/>
    <n v="0.16020000000000001"/>
    <n v="0.15390000000000001"/>
    <n v="15134.06"/>
    <n v="692.25"/>
    <n v="106.54"/>
    <n v="798.79"/>
    <n v="57468.09"/>
  </r>
  <r>
    <x v="294"/>
    <s v="Wapato"/>
    <n v="4518"/>
    <s v="Adams Elementary"/>
    <s v="Yes"/>
    <n v="326.60000000000002"/>
    <n v="0"/>
    <n v="326.60000000000002"/>
    <n v="1"/>
    <n v="1"/>
    <n v="326.60000000000002"/>
    <n v="0.95799999999999996"/>
    <n v="78209"/>
    <n v="82248"/>
    <n v="74924.22"/>
    <n v="3869.3600000000006"/>
    <n v="16817.759999999998"/>
    <n v="0.16020000000000001"/>
    <n v="0.15390000000000001"/>
    <n v="28709.77"/>
    <n v="1313.23"/>
    <n v="202.11"/>
    <n v="1515.3400000000001"/>
    <n v="109018.69"/>
  </r>
  <r>
    <x v="294"/>
    <s v="Wapato"/>
    <n v="5544"/>
    <s v="Camas Elementary"/>
    <s v="Yes"/>
    <n v="456.04"/>
    <n v="0"/>
    <n v="456.04"/>
    <n v="1"/>
    <n v="1"/>
    <n v="456.04"/>
    <n v="1.3380000000000001"/>
    <n v="78209"/>
    <n v="82248"/>
    <n v="104643.64"/>
    <n v="5404.1800000000076"/>
    <n v="16817.759999999998"/>
    <n v="0.16020000000000001"/>
    <n v="0.15390000000000001"/>
    <n v="40097.78"/>
    <n v="1834.13"/>
    <n v="282.27"/>
    <n v="2116.4"/>
    <n v="152261.99999999997"/>
  </r>
  <r>
    <x v="294"/>
    <s v="Wapato"/>
    <n v="4022"/>
    <s v="Pace Alternative High School"/>
    <s v="Yes"/>
    <n v="44.22"/>
    <n v="0"/>
    <n v="44.22"/>
    <n v="1"/>
    <n v="1"/>
    <n v="44.22"/>
    <n v="0.13"/>
    <n v="78209"/>
    <n v="82248"/>
    <n v="10167.17"/>
    <n v="525.06999999999971"/>
    <n v="16817.759999999998"/>
    <n v="0.16020000000000001"/>
    <n v="0.15390000000000001"/>
    <n v="3895.9"/>
    <n v="178.2"/>
    <n v="27.42"/>
    <n v="205.62"/>
    <n v="14793.76"/>
  </r>
  <r>
    <x v="294"/>
    <s v="Wapato"/>
    <n v="5543"/>
    <s v="Simcoe Elementary School"/>
    <s v="Yes"/>
    <n v="719.88"/>
    <n v="0"/>
    <n v="719.88"/>
    <n v="1"/>
    <n v="1"/>
    <n v="719.88"/>
    <n v="2.1120000000000001"/>
    <n v="78209"/>
    <n v="82248"/>
    <n v="165177.41"/>
    <n v="8530.3699999999953"/>
    <n v="16817.759999999998"/>
    <n v="0.16020000000000001"/>
    <n v="0.15390000000000001"/>
    <n v="63293.35"/>
    <n v="2895.13"/>
    <n v="445.56"/>
    <n v="3340.69"/>
    <n v="240341.82"/>
  </r>
  <r>
    <x v="294"/>
    <s v="Wapato"/>
    <n v="5595"/>
    <s v="Wapato ESD 105 Open Doors"/>
    <s v="Yes"/>
    <n v="505.83"/>
    <n v="0"/>
    <n v="505.83"/>
    <n v="1"/>
    <n v="1"/>
    <n v="505.83"/>
    <n v="1.484"/>
    <n v="78209"/>
    <n v="82248"/>
    <n v="116062.16"/>
    <n v="5993.8699999999953"/>
    <n v="16817.759999999998"/>
    <n v="0.16020000000000001"/>
    <n v="0.15390000000000001"/>
    <n v="44473.17"/>
    <n v="2034.27"/>
    <n v="313.07"/>
    <n v="2347.34"/>
    <n v="168876.54"/>
  </r>
  <r>
    <x v="294"/>
    <s v="Wapato"/>
    <n v="3141"/>
    <s v="Wapato High School"/>
    <s v="No"/>
    <n v="143.68"/>
    <n v="0"/>
    <n v="0"/>
    <n v="1"/>
    <n v="1"/>
    <n v="0"/>
    <n v="0"/>
    <n v="78209"/>
    <n v="82248"/>
    <n v="0"/>
    <n v="0"/>
    <n v="16817.759999999998"/>
    <n v="0.16020000000000001"/>
    <n v="0.15390000000000001"/>
    <n v="0"/>
    <n v="0"/>
    <n v="0"/>
    <n v="0"/>
    <n v="0"/>
  </r>
  <r>
    <x v="294"/>
    <s v="Wapato"/>
    <n v="2131"/>
    <s v="Wapato Middle School"/>
    <s v="No"/>
    <n v="116.82"/>
    <n v="0"/>
    <n v="0"/>
    <n v="1"/>
    <n v="1"/>
    <n v="0"/>
    <n v="0"/>
    <n v="78209"/>
    <n v="82248"/>
    <n v="0"/>
    <n v="0"/>
    <n v="16817.759999999998"/>
    <n v="0.16020000000000001"/>
    <n v="0.15390000000000001"/>
    <n v="0"/>
    <n v="0"/>
    <n v="0"/>
    <n v="0"/>
    <n v="0"/>
  </r>
  <r>
    <x v="294"/>
    <s v="Wapato"/>
    <n v="5724"/>
    <s v="Wapato Online Academy 6-8"/>
    <s v="Yes"/>
    <n v="308.24"/>
    <n v="0"/>
    <n v="308.24"/>
    <n v="1"/>
    <n v="1"/>
    <n v="308.24"/>
    <n v="0.90400000000000003"/>
    <n v="78209"/>
    <n v="82248"/>
    <n v="70700.94"/>
    <n v="3651.25"/>
    <n v="16817.759999999998"/>
    <n v="0.16020000000000001"/>
    <n v="0.15390000000000001"/>
    <n v="27091.47"/>
    <n v="1239.2"/>
    <n v="190.71"/>
    <n v="1429.91"/>
    <n v="102873.57"/>
  </r>
  <r>
    <x v="294"/>
    <s v="Wapato"/>
    <n v="5725"/>
    <s v="Wapato Online Academy 9-12"/>
    <s v="Yes"/>
    <n v="464.1"/>
    <n v="0"/>
    <n v="464.1"/>
    <n v="1"/>
    <n v="1"/>
    <n v="464.1"/>
    <n v="1.361"/>
    <n v="78209"/>
    <n v="82248"/>
    <n v="106442.45"/>
    <n v="5497.0800000000017"/>
    <n v="16817.759999999998"/>
    <n v="0.16020000000000001"/>
    <n v="0.15390000000000001"/>
    <n v="40787.050000000003"/>
    <n v="1865.66"/>
    <n v="287.13"/>
    <n v="2152.79"/>
    <n v="154879.37000000002"/>
  </r>
  <r>
    <x v="294"/>
    <s v="Wapato"/>
    <n v="5723"/>
    <s v="Wapato Online Academy K-5"/>
    <s v="Yes"/>
    <n v="537.76"/>
    <n v="0"/>
    <n v="537.76"/>
    <n v="1"/>
    <n v="1"/>
    <n v="537.76"/>
    <n v="1.577"/>
    <n v="78209"/>
    <n v="82248"/>
    <n v="123335.59"/>
    <n v="6369.5100000000093"/>
    <n v="16817.759999999998"/>
    <n v="0.16020000000000001"/>
    <n v="0.15390000000000001"/>
    <n v="47260.24"/>
    <n v="2161.75"/>
    <n v="332.69"/>
    <n v="2494.44"/>
    <n v="179459.78"/>
  </r>
  <r>
    <x v="294"/>
    <s v="Wapato"/>
    <n v="2757"/>
    <s v="Satus Elementary"/>
    <s v="Yes"/>
    <n v="508.15"/>
    <n v="0"/>
    <n v="508.15"/>
    <n v="1"/>
    <n v="1"/>
    <n v="508.15"/>
    <n v="1.4910000000000001"/>
    <n v="78209"/>
    <n v="82248"/>
    <n v="116609.62"/>
    <n v="6022.1500000000087"/>
    <n v="16817.759999999998"/>
    <n v="0.16020000000000001"/>
    <n v="0.15390000000000001"/>
    <n v="44682.95"/>
    <n v="2043.86"/>
    <n v="314.55"/>
    <n v="2358.41"/>
    <n v="169673.13000000003"/>
  </r>
  <r>
    <x v="295"/>
    <s v="Warden"/>
    <n v="2792"/>
    <s v="Warden Elementary"/>
    <s v="No"/>
    <n v="0"/>
    <n v="0"/>
    <n v="0"/>
    <n v="1"/>
    <n v="1"/>
    <n v="0"/>
    <n v="0"/>
    <n v="78209"/>
    <n v="82248"/>
    <n v="0"/>
    <n v="0"/>
    <n v="16817.759999999998"/>
    <n v="0.16020000000000001"/>
    <n v="0.15390000000000001"/>
    <n v="0"/>
    <n v="0"/>
    <n v="0"/>
    <n v="0"/>
    <n v="0"/>
  </r>
  <r>
    <x v="295"/>
    <s v="Warden"/>
    <n v="3273"/>
    <s v="Warden High School"/>
    <s v="No"/>
    <n v="52.67"/>
    <n v="0"/>
    <n v="0"/>
    <n v="1"/>
    <n v="1"/>
    <n v="0"/>
    <n v="0"/>
    <n v="78209"/>
    <n v="82248"/>
    <n v="0"/>
    <n v="0"/>
    <n v="16817.759999999998"/>
    <n v="0.16020000000000001"/>
    <n v="0.15390000000000001"/>
    <n v="0"/>
    <n v="0"/>
    <n v="0"/>
    <n v="0"/>
    <n v="0"/>
  </r>
  <r>
    <x v="295"/>
    <s v="Warden"/>
    <n v="3909"/>
    <s v="Warden Middle School"/>
    <s v="Yes"/>
    <n v="166.43"/>
    <n v="0"/>
    <n v="166.43"/>
    <n v="1"/>
    <n v="1"/>
    <n v="166.43"/>
    <n v="0.48799999999999999"/>
    <n v="78209"/>
    <n v="82248"/>
    <n v="38165.99"/>
    <n v="1971.0299999999988"/>
    <n v="16817.759999999998"/>
    <n v="0.16020000000000001"/>
    <n v="0.15390000000000001"/>
    <n v="14624.6"/>
    <n v="668.95"/>
    <n v="102.95"/>
    <n v="771.90000000000009"/>
    <n v="55533.52"/>
  </r>
  <r>
    <x v="296"/>
    <s v="Washougal"/>
    <n v="4549"/>
    <s v="Canyon Creek Middle School"/>
    <s v="Yes"/>
    <n v="587.09"/>
    <n v="0"/>
    <n v="587.09"/>
    <n v="1"/>
    <n v="1"/>
    <n v="587.09"/>
    <n v="1.722"/>
    <n v="78209"/>
    <n v="82248"/>
    <n v="134675.9"/>
    <n v="6955.1600000000035"/>
    <n v="16817.759999999998"/>
    <n v="0.16020000000000001"/>
    <n v="0.15390000000000001"/>
    <n v="51605.66"/>
    <n v="2360.52"/>
    <n v="363.28"/>
    <n v="2723.8"/>
    <n v="195960.52"/>
  </r>
  <r>
    <x v="296"/>
    <s v="Washougal"/>
    <n v="3270"/>
    <s v="Cape Horn Skye Elementary"/>
    <s v="No"/>
    <n v="397.97"/>
    <n v="0"/>
    <n v="0"/>
    <n v="1"/>
    <n v="1"/>
    <n v="0"/>
    <n v="0"/>
    <n v="78209"/>
    <n v="82248"/>
    <n v="0"/>
    <n v="0"/>
    <n v="16817.759999999998"/>
    <n v="0.16020000000000001"/>
    <n v="0.15390000000000001"/>
    <n v="0"/>
    <n v="0"/>
    <n v="0"/>
    <n v="0"/>
    <n v="0"/>
  </r>
  <r>
    <x v="296"/>
    <s v="Washougal"/>
    <n v="5494"/>
    <s v="Columbia River Gorge Elementary School"/>
    <s v="No"/>
    <n v="136.15"/>
    <n v="0"/>
    <n v="0"/>
    <n v="1"/>
    <n v="1"/>
    <n v="0"/>
    <n v="0"/>
    <n v="78209"/>
    <n v="82248"/>
    <n v="0"/>
    <n v="0"/>
    <n v="16817.759999999998"/>
    <n v="0.16020000000000001"/>
    <n v="0.15390000000000001"/>
    <n v="0"/>
    <n v="0"/>
    <n v="0"/>
    <n v="0"/>
    <n v="0"/>
  </r>
  <r>
    <x v="296"/>
    <s v="Washougal"/>
    <n v="2911"/>
    <s v="Gause Elementary"/>
    <s v="Yes"/>
    <n v="317.10000000000002"/>
    <n v="0"/>
    <n v="317.10000000000002"/>
    <n v="1"/>
    <n v="1"/>
    <n v="317.10000000000002"/>
    <n v="0.93"/>
    <n v="78209"/>
    <n v="82248"/>
    <n v="72734.37"/>
    <n v="3756.2700000000041"/>
    <n v="16817.759999999998"/>
    <n v="0.16020000000000001"/>
    <n v="0.15390000000000001"/>
    <n v="27870.65"/>
    <n v="1274.8399999999999"/>
    <n v="196.2"/>
    <n v="1471.04"/>
    <n v="105832.32999999999"/>
  </r>
  <r>
    <x v="296"/>
    <s v="Washougal"/>
    <n v="2509"/>
    <s v="Hathaway Elementary"/>
    <s v="Yes"/>
    <n v="89.12"/>
    <n v="0"/>
    <n v="89.12"/>
    <n v="1"/>
    <n v="1"/>
    <n v="89.12"/>
    <n v="0.26100000000000001"/>
    <n v="78209"/>
    <n v="82248"/>
    <n v="20412.55"/>
    <n v="1054.1800000000003"/>
    <n v="16817.759999999998"/>
    <n v="0.16020000000000001"/>
    <n v="0.15390000000000001"/>
    <n v="7821.76"/>
    <n v="357.78"/>
    <n v="55.06"/>
    <n v="412.84"/>
    <n v="29701.329999999998"/>
  </r>
  <r>
    <x v="296"/>
    <s v="Washougal"/>
    <n v="4207"/>
    <s v="Jemtegaard Middle School"/>
    <s v="Yes"/>
    <n v="1464.03"/>
    <n v="0"/>
    <n v="1464.03"/>
    <n v="1"/>
    <n v="1"/>
    <n v="1464.03"/>
    <n v="4.2939999999999996"/>
    <n v="78209"/>
    <n v="82248"/>
    <n v="335829.45"/>
    <n v="17343.459999999963"/>
    <n v="16817.759999999998"/>
    <n v="0.16020000000000001"/>
    <n v="0.15390000000000001"/>
    <n v="128684.5"/>
    <n v="5886.22"/>
    <n v="905.89"/>
    <n v="6792.1100000000006"/>
    <n v="488649.51999999996"/>
  </r>
  <r>
    <x v="296"/>
    <s v="Washougal"/>
    <n v="3147"/>
    <s v="Washougal High School"/>
    <s v="Yes"/>
    <n v="118.86000000000001"/>
    <n v="0"/>
    <n v="118.86000000000001"/>
    <n v="1"/>
    <n v="1"/>
    <n v="118.86000000000001"/>
    <n v="0.34899999999999998"/>
    <n v="78209"/>
    <n v="82248"/>
    <n v="27294.94"/>
    <n v="1409.6100000000006"/>
    <n v="16817.759999999998"/>
    <n v="0.16020000000000001"/>
    <n v="0.15390000000000001"/>
    <n v="10458.99"/>
    <n v="478.41"/>
    <n v="73.63"/>
    <n v="552.04"/>
    <n v="39715.58"/>
  </r>
  <r>
    <x v="296"/>
    <s v="Washougal"/>
    <n v="5615"/>
    <s v="Washougal Learning Academy"/>
    <s v="Yes"/>
    <n v="94.7"/>
    <n v="0"/>
    <n v="94.7"/>
    <n v="1"/>
    <n v="1"/>
    <n v="94.7"/>
    <n v="0.27800000000000002"/>
    <n v="78209"/>
    <n v="82248"/>
    <n v="21742.1"/>
    <n v="1122.8400000000001"/>
    <n v="16817.759999999998"/>
    <n v="0.16020000000000001"/>
    <n v="0.15390000000000001"/>
    <n v="8331.23"/>
    <n v="381.08"/>
    <n v="58.65"/>
    <n v="439.72999999999996"/>
    <n v="31635.899999999998"/>
  </r>
  <r>
    <x v="296"/>
    <s v="Washougal"/>
    <n v="1899"/>
    <s v="Washougal Special Services"/>
    <s v="Yes"/>
    <n v="369.39"/>
    <n v="0"/>
    <n v="369.39"/>
    <n v="1"/>
    <n v="1"/>
    <n v="369.39"/>
    <n v="1.0840000000000001"/>
    <n v="78209"/>
    <n v="82248"/>
    <n v="84778.559999999998"/>
    <n v="4378.2700000000041"/>
    <n v="16817.759999999998"/>
    <n v="0.16020000000000001"/>
    <n v="0.15390000000000001"/>
    <n v="32485.79"/>
    <n v="1485.95"/>
    <n v="228.69"/>
    <n v="1714.64"/>
    <n v="123357.26000000001"/>
  </r>
  <r>
    <x v="297"/>
    <s v="Washtucna"/>
    <n v="3075"/>
    <s v="Washtucna Elementary/High School"/>
    <s v="Yes"/>
    <n v="378.7"/>
    <n v="0"/>
    <n v="378.7"/>
    <n v="1"/>
    <n v="1"/>
    <n v="378.7"/>
    <n v="1.111"/>
    <n v="78209"/>
    <n v="82248"/>
    <n v="86890.2"/>
    <n v="4487.3300000000017"/>
    <n v="16817.759999999998"/>
    <n v="0.16020000000000001"/>
    <n v="0.15390000000000001"/>
    <n v="33294.94"/>
    <n v="1522.96"/>
    <n v="234.38"/>
    <n v="1757.3400000000001"/>
    <n v="126429.81"/>
  </r>
  <r>
    <x v="298"/>
    <s v="Waterville"/>
    <n v="2161"/>
    <s v="Waterville Elementary"/>
    <s v="Yes"/>
    <n v="63.44"/>
    <n v="0"/>
    <n v="63.44"/>
    <n v="1"/>
    <n v="1"/>
    <n v="63.44"/>
    <n v="0.186"/>
    <n v="78209"/>
    <n v="82248"/>
    <n v="14546.87"/>
    <n v="751.2599999999984"/>
    <n v="16817.759999999998"/>
    <n v="0.16020000000000001"/>
    <n v="0.15390000000000001"/>
    <n v="5574.13"/>
    <n v="254.97"/>
    <n v="39.24"/>
    <n v="294.20999999999998"/>
    <n v="21166.469999999998"/>
  </r>
  <r>
    <x v="298"/>
    <s v="Waterville"/>
    <n v="2162"/>
    <s v="Waterville High School"/>
    <s v="Yes"/>
    <n v="295.55"/>
    <n v="0"/>
    <n v="295.55"/>
    <n v="1"/>
    <n v="1"/>
    <n v="295.55"/>
    <n v="0.86699999999999999"/>
    <n v="78209"/>
    <n v="82248"/>
    <n v="67807.199999999997"/>
    <n v="3501.820000000007"/>
    <n v="16817.759999999998"/>
    <n v="0.16020000000000001"/>
    <n v="0.15390000000000001"/>
    <n v="25982.639999999999"/>
    <n v="1188.48"/>
    <n v="182.91"/>
    <n v="1371.39"/>
    <n v="98663.05"/>
  </r>
  <r>
    <x v="299"/>
    <s v="Wellpinit"/>
    <n v="2549"/>
    <s v="Wellpinit Elementary School"/>
    <s v="Yes"/>
    <n v="310.89999999999998"/>
    <n v="0"/>
    <n v="310.89999999999998"/>
    <n v="1"/>
    <n v="1"/>
    <n v="310.89999999999998"/>
    <n v="0.91200000000000003"/>
    <n v="78209"/>
    <n v="82248"/>
    <n v="71326.61"/>
    <n v="3683.5699999999924"/>
    <n v="16817.759999999998"/>
    <n v="0.16020000000000001"/>
    <n v="0.15390000000000001"/>
    <n v="27331.22"/>
    <n v="1250.17"/>
    <n v="192.4"/>
    <n v="1442.5700000000002"/>
    <n v="103783.97"/>
  </r>
  <r>
    <x v="299"/>
    <s v="Wellpinit"/>
    <n v="2550"/>
    <s v="Wellpinit High School"/>
    <s v="Yes"/>
    <n v="790.57999999999993"/>
    <n v="0"/>
    <n v="790.57999999999993"/>
    <n v="1"/>
    <n v="1"/>
    <n v="790.57999999999993"/>
    <n v="2.319"/>
    <n v="78209"/>
    <n v="82248"/>
    <n v="181366.67"/>
    <n v="9366.4399999999732"/>
    <n v="16817.759999999998"/>
    <n v="0.16020000000000001"/>
    <n v="0.15390000000000001"/>
    <n v="69496.820000000007"/>
    <n v="3178.89"/>
    <n v="489.23"/>
    <n v="3668.12"/>
    <n v="263898.05"/>
  </r>
  <r>
    <x v="299"/>
    <s v="Wellpinit"/>
    <n v="4232"/>
    <s v="Wellpinit Middle School"/>
    <s v="Yes"/>
    <n v="693.75"/>
    <n v="0"/>
    <n v="693.75"/>
    <n v="1"/>
    <n v="1"/>
    <n v="693.75"/>
    <n v="2.0350000000000001"/>
    <n v="78209"/>
    <n v="82248"/>
    <n v="159155.32"/>
    <n v="8219.359999999986"/>
    <n v="16817.759999999998"/>
    <n v="0.16020000000000001"/>
    <n v="0.15390000000000001"/>
    <n v="60985.78"/>
    <n v="2789.58"/>
    <n v="429.32"/>
    <n v="3218.9"/>
    <n v="231579.36"/>
  </r>
  <r>
    <x v="299"/>
    <s v="Wellpinit"/>
    <n v="5461"/>
    <s v="Wellpinit Open Doors High School"/>
    <s v="Yes"/>
    <n v="10.88"/>
    <n v="0"/>
    <n v="10.88"/>
    <n v="1"/>
    <n v="1"/>
    <n v="10.88"/>
    <n v="3.2000000000000001E-2"/>
    <n v="78209"/>
    <n v="82248"/>
    <n v="2502.69"/>
    <n v="129.25"/>
    <n v="16817.759999999998"/>
    <n v="0.16020000000000001"/>
    <n v="0.15390000000000001"/>
    <n v="958.99"/>
    <n v="43.87"/>
    <n v="6.75"/>
    <n v="50.62"/>
    <n v="3641.55"/>
  </r>
  <r>
    <x v="300"/>
    <s v="Wenatchee"/>
    <n v="3209"/>
    <s v="Abraham Lincoln Elementary"/>
    <s v="Yes"/>
    <n v="38.49"/>
    <n v="0"/>
    <n v="38.49"/>
    <n v="1"/>
    <n v="1"/>
    <n v="38.49"/>
    <n v="0.113"/>
    <n v="78209"/>
    <n v="82248"/>
    <n v="8837.6200000000008"/>
    <n v="456.39999999999964"/>
    <n v="16817.759999999998"/>
    <n v="0.16020000000000001"/>
    <n v="0.15390000000000001"/>
    <n v="3386.43"/>
    <n v="154.9"/>
    <n v="23.84"/>
    <n v="178.74"/>
    <n v="12859.19"/>
  </r>
  <r>
    <x v="300"/>
    <s v="Wenatchee"/>
    <n v="3269"/>
    <s v="Castlerock Early Learning Center"/>
    <s v="Yes"/>
    <n v="3.13"/>
    <n v="0"/>
    <n v="3.13"/>
    <n v="1"/>
    <n v="1"/>
    <n v="3.13"/>
    <n v="8.9999999999999993E-3"/>
    <n v="78209"/>
    <n v="82248"/>
    <n v="703.88"/>
    <n v="36.350000000000023"/>
    <n v="16817.759999999998"/>
    <n v="0.16020000000000001"/>
    <n v="0.15390000000000001"/>
    <n v="269.72000000000003"/>
    <n v="12.34"/>
    <n v="1.9"/>
    <n v="14.24"/>
    <n v="1024.19"/>
  </r>
  <r>
    <x v="300"/>
    <s v="Wenatchee"/>
    <n v="4432"/>
    <s v="Foothills Middle School"/>
    <s v="Yes"/>
    <n v="379.69"/>
    <n v="0"/>
    <n v="379.69"/>
    <n v="1"/>
    <n v="1"/>
    <n v="379.69"/>
    <n v="1.1140000000000001"/>
    <n v="78209"/>
    <n v="82248"/>
    <n v="87124.83"/>
    <n v="4499.4400000000023"/>
    <n v="16817.759999999998"/>
    <n v="0.16020000000000001"/>
    <n v="0.15390000000000001"/>
    <n v="33384.85"/>
    <n v="1527.07"/>
    <n v="235.02"/>
    <n v="1762.09"/>
    <n v="126771.20999999999"/>
  </r>
  <r>
    <x v="300"/>
    <s v="Wenatchee"/>
    <n v="4423"/>
    <s v="John Newbery Elementary"/>
    <s v="Yes"/>
    <n v="295.35000000000002"/>
    <n v="0"/>
    <n v="295.35000000000002"/>
    <n v="1"/>
    <n v="1"/>
    <n v="295.35000000000002"/>
    <n v="0.86599999999999999"/>
    <n v="78209"/>
    <n v="82248"/>
    <n v="67728.990000000005"/>
    <n v="3497.7799999999988"/>
    <n v="16817.759999999998"/>
    <n v="0.16020000000000001"/>
    <n v="0.15390000000000001"/>
    <n v="25952.67"/>
    <n v="1187.1099999999999"/>
    <n v="182.7"/>
    <n v="1369.81"/>
    <n v="98549.25"/>
  </r>
  <r>
    <x v="300"/>
    <s v="Wenatchee"/>
    <n v="2279"/>
    <s v="Lewis And Clark Elementary Sch"/>
    <s v="Yes"/>
    <n v="207.96"/>
    <n v="0"/>
    <n v="207.96"/>
    <n v="1"/>
    <n v="1"/>
    <n v="207.96"/>
    <n v="0.61"/>
    <n v="78209"/>
    <n v="82248"/>
    <n v="47707.49"/>
    <n v="2463.7900000000009"/>
    <n v="16817.759999999998"/>
    <n v="0.16020000000000001"/>
    <n v="0.15390000000000001"/>
    <n v="18280.75"/>
    <n v="836.19"/>
    <n v="128.69"/>
    <n v="964.88000000000011"/>
    <n v="69416.91"/>
  </r>
  <r>
    <x v="300"/>
    <s v="Wenatchee"/>
    <n v="2347"/>
    <s v="Mission View Elementary School"/>
    <s v="No"/>
    <n v="167.8"/>
    <n v="0"/>
    <n v="0"/>
    <n v="1.06"/>
    <n v="1.06"/>
    <n v="0"/>
    <n v="0"/>
    <n v="78209"/>
    <n v="82248"/>
    <n v="0"/>
    <n v="0"/>
    <n v="16817.759999999998"/>
    <n v="0.16020000000000001"/>
    <n v="0.15390000000000001"/>
    <n v="0"/>
    <n v="0"/>
    <n v="0"/>
    <n v="0"/>
    <n v="0"/>
  </r>
  <r>
    <x v="300"/>
    <s v="Wenatchee"/>
    <n v="5316"/>
    <s v="Open Doors  Re-Engagement Wenatchee"/>
    <s v="No"/>
    <n v="279.10000000000002"/>
    <n v="0"/>
    <n v="0"/>
    <n v="1.06"/>
    <n v="1.06"/>
    <n v="0"/>
    <n v="0"/>
    <n v="78209"/>
    <n v="82248"/>
    <n v="0"/>
    <n v="0"/>
    <n v="16817.759999999998"/>
    <n v="0.16020000000000001"/>
    <n v="0.15390000000000001"/>
    <n v="0"/>
    <n v="0"/>
    <n v="0"/>
    <n v="0"/>
    <n v="0"/>
  </r>
  <r>
    <x v="300"/>
    <s v="Wenatchee"/>
    <n v="3370"/>
    <s v="Orchard Middle School"/>
    <s v="No"/>
    <n v="341.93"/>
    <n v="0"/>
    <n v="0"/>
    <n v="1.06"/>
    <n v="1.06"/>
    <n v="0"/>
    <n v="0"/>
    <n v="78209"/>
    <n v="82248"/>
    <n v="0"/>
    <n v="0"/>
    <n v="16817.759999999998"/>
    <n v="0.16020000000000001"/>
    <n v="0.15390000000000001"/>
    <n v="0"/>
    <n v="0"/>
    <n v="0"/>
    <n v="0"/>
    <n v="0"/>
  </r>
  <r>
    <x v="300"/>
    <s v="Wenatchee"/>
    <n v="3210"/>
    <s v="Pioneer Middle School"/>
    <s v="No"/>
    <n v="226.70000000000002"/>
    <n v="0"/>
    <n v="0"/>
    <n v="1.06"/>
    <n v="1.06"/>
    <n v="0"/>
    <n v="0"/>
    <n v="78209"/>
    <n v="82248"/>
    <n v="0"/>
    <n v="0"/>
    <n v="16817.759999999998"/>
    <n v="0.16020000000000001"/>
    <n v="0.15390000000000001"/>
    <n v="0"/>
    <n v="0"/>
    <n v="0"/>
    <n v="0"/>
    <n v="0"/>
  </r>
  <r>
    <x v="300"/>
    <s v="Wenatchee"/>
    <n v="1612"/>
    <s v="Skill Source"/>
    <s v="No"/>
    <n v="300.44"/>
    <n v="0"/>
    <n v="0"/>
    <n v="1.06"/>
    <n v="1.06"/>
    <n v="0"/>
    <n v="0"/>
    <n v="78209"/>
    <n v="82248"/>
    <n v="0"/>
    <n v="0"/>
    <n v="16817.759999999998"/>
    <n v="0.16020000000000001"/>
    <n v="0.15390000000000001"/>
    <n v="0"/>
    <n v="0"/>
    <n v="0"/>
    <n v="0"/>
    <n v="0"/>
  </r>
  <r>
    <x v="300"/>
    <s v="Wenatchee"/>
    <n v="3208"/>
    <s v="Sunnyslope Elementary School"/>
    <s v="No"/>
    <n v="396.73"/>
    <n v="0"/>
    <n v="0"/>
    <n v="1.06"/>
    <n v="1.06"/>
    <n v="0"/>
    <n v="0"/>
    <n v="78209"/>
    <n v="82248"/>
    <n v="0"/>
    <n v="0"/>
    <n v="16817.759999999998"/>
    <n v="0.16020000000000001"/>
    <n v="0.15390000000000001"/>
    <n v="0"/>
    <n v="0"/>
    <n v="0"/>
    <n v="0"/>
    <n v="0"/>
  </r>
  <r>
    <x v="300"/>
    <s v="Wenatchee"/>
    <n v="5569"/>
    <s v="Valley Academy of Learning K-10"/>
    <s v="No"/>
    <n v="864.51999999999987"/>
    <n v="0"/>
    <n v="0"/>
    <n v="1.06"/>
    <n v="1.06"/>
    <n v="0"/>
    <n v="0"/>
    <n v="78209"/>
    <n v="82248"/>
    <n v="0"/>
    <n v="0"/>
    <n v="16817.759999999998"/>
    <n v="0.16020000000000001"/>
    <n v="0.15390000000000001"/>
    <n v="0"/>
    <n v="0"/>
    <n v="0"/>
    <n v="0"/>
    <n v="0"/>
  </r>
  <r>
    <x v="300"/>
    <s v="Wenatchee"/>
    <n v="5637"/>
    <s v="Valley Online Academy"/>
    <s v="No"/>
    <n v="47.14"/>
    <n v="0"/>
    <n v="0"/>
    <n v="1.06"/>
    <n v="1.06"/>
    <n v="0"/>
    <n v="0"/>
    <n v="78209"/>
    <n v="82248"/>
    <n v="0"/>
    <n v="0"/>
    <n v="16817.759999999998"/>
    <n v="0.16020000000000001"/>
    <n v="0.15390000000000001"/>
    <n v="0"/>
    <n v="0"/>
    <n v="0"/>
    <n v="0"/>
    <n v="0"/>
  </r>
  <r>
    <x v="300"/>
    <s v="Wenatchee"/>
    <n v="2907"/>
    <s v="Washington Elementary School"/>
    <s v="No"/>
    <n v="2.69"/>
    <n v="0"/>
    <n v="0"/>
    <n v="1.06"/>
    <n v="1.06"/>
    <n v="0"/>
    <n v="0"/>
    <n v="78209"/>
    <n v="82248"/>
    <n v="0"/>
    <n v="0"/>
    <n v="16817.759999999998"/>
    <n v="0.16020000000000001"/>
    <n v="0.15390000000000001"/>
    <n v="0"/>
    <n v="0"/>
    <n v="0"/>
    <n v="0"/>
    <n v="0"/>
  </r>
  <r>
    <x v="300"/>
    <s v="Wenatchee"/>
    <n v="2134"/>
    <s v="Wenatchee High School"/>
    <s v="Yes"/>
    <n v="59.25"/>
    <n v="0"/>
    <n v="59.25"/>
    <n v="1"/>
    <n v="1"/>
    <n v="59.25"/>
    <n v="0.17399999999999999"/>
    <n v="78209"/>
    <n v="82248"/>
    <n v="13608.37"/>
    <n v="702.77999999999884"/>
    <n v="16817.759999999998"/>
    <n v="0.16020000000000001"/>
    <n v="0.15390000000000001"/>
    <n v="5214.51"/>
    <n v="238.52"/>
    <n v="36.71"/>
    <n v="275.23"/>
    <n v="19800.89"/>
  </r>
  <r>
    <x v="300"/>
    <s v="Wenatchee"/>
    <n v="4105"/>
    <s v="Wenatchee Valley Technical Skills Center"/>
    <s v="No"/>
    <n v="143.38"/>
    <n v="0"/>
    <n v="0"/>
    <n v="1"/>
    <n v="1"/>
    <n v="0"/>
    <n v="0"/>
    <n v="78209"/>
    <n v="82248"/>
    <n v="0"/>
    <n v="0"/>
    <n v="16817.759999999998"/>
    <n v="0.16020000000000001"/>
    <n v="0.15390000000000001"/>
    <n v="0"/>
    <n v="0"/>
    <n v="0"/>
    <n v="0"/>
    <n v="0"/>
  </r>
  <r>
    <x v="300"/>
    <s v="Wenatchee"/>
    <n v="1613"/>
    <s v="Westside High School"/>
    <s v="Yes"/>
    <n v="136.16"/>
    <n v="0"/>
    <n v="136.16"/>
    <n v="1"/>
    <n v="1"/>
    <n v="136.16"/>
    <n v="0.39900000000000002"/>
    <n v="78209"/>
    <n v="82248"/>
    <n v="31205.39"/>
    <n v="1611.5599999999977"/>
    <n v="16817.759999999998"/>
    <n v="0.16020000000000001"/>
    <n v="0.15390000000000001"/>
    <n v="11957.41"/>
    <n v="546.95000000000005"/>
    <n v="84.18"/>
    <n v="631.13000000000011"/>
    <n v="45405.49"/>
  </r>
  <r>
    <x v="301"/>
    <s v="West Valley (Spok"/>
    <n v="3538"/>
    <s v="Centennial Middle School"/>
    <s v="Yes"/>
    <n v="117.3"/>
    <n v="0"/>
    <n v="117.3"/>
    <n v="1"/>
    <n v="1"/>
    <n v="117.3"/>
    <n v="0.34399999999999997"/>
    <n v="78209"/>
    <n v="82248"/>
    <n v="26903.9"/>
    <n v="1389.4099999999999"/>
    <n v="16817.759999999998"/>
    <n v="0.16020000000000001"/>
    <n v="0.15390000000000001"/>
    <n v="10309.14"/>
    <n v="471.56"/>
    <n v="72.569999999999993"/>
    <n v="544.13"/>
    <n v="39146.579999999994"/>
  </r>
  <r>
    <x v="301"/>
    <s v="West Valley (Spok"/>
    <n v="1628"/>
    <s v="Dishman Hills High School"/>
    <s v="Yes"/>
    <n v="94.289999999999992"/>
    <n v="0"/>
    <n v="94.289999999999992"/>
    <n v="1"/>
    <n v="1"/>
    <n v="94.289999999999992"/>
    <n v="0.27700000000000002"/>
    <n v="78209"/>
    <n v="82248"/>
    <n v="21663.89"/>
    <n v="1118.8100000000013"/>
    <n v="16817.759999999998"/>
    <n v="0.16020000000000001"/>
    <n v="0.15390000000000001"/>
    <n v="8301.26"/>
    <n v="379.71"/>
    <n v="58.44"/>
    <n v="438.15"/>
    <n v="31522.110000000004"/>
  </r>
  <r>
    <x v="301"/>
    <s v="West Valley (Spok"/>
    <n v="3196"/>
    <s v="Ness Elementary"/>
    <s v="Yes"/>
    <n v="74.099999999999994"/>
    <n v="0"/>
    <n v="74.099999999999994"/>
    <n v="1"/>
    <n v="1"/>
    <n v="74.099999999999994"/>
    <n v="0.217"/>
    <n v="78209"/>
    <n v="82248"/>
    <n v="16971.349999999999"/>
    <n v="876.47000000000116"/>
    <n v="16817.759999999998"/>
    <n v="0.16020000000000001"/>
    <n v="0.15390000000000001"/>
    <n v="6503.15"/>
    <n v="297.45999999999998"/>
    <n v="45.78"/>
    <n v="343.24"/>
    <n v="24694.210000000003"/>
  </r>
  <r>
    <x v="301"/>
    <s v="West Valley (Spok"/>
    <n v="3129"/>
    <s v="Orchard Center Elementary"/>
    <s v="No"/>
    <n v="68.7"/>
    <n v="0"/>
    <n v="0"/>
    <n v="1"/>
    <n v="1"/>
    <n v="0"/>
    <n v="0"/>
    <n v="78209"/>
    <n v="82248"/>
    <n v="0"/>
    <n v="0"/>
    <n v="16817.759999999998"/>
    <n v="0.16020000000000001"/>
    <n v="0.15390000000000001"/>
    <n v="0"/>
    <n v="0"/>
    <n v="0"/>
    <n v="0"/>
    <n v="0"/>
  </r>
  <r>
    <x v="301"/>
    <s v="West Valley (Spok"/>
    <n v="3194"/>
    <s v="Pasadena Park Elementary"/>
    <s v="Yes"/>
    <n v="529.63"/>
    <n v="0"/>
    <n v="529.63"/>
    <n v="1"/>
    <n v="1"/>
    <n v="529.63"/>
    <n v="1.554"/>
    <n v="78209"/>
    <n v="82248"/>
    <n v="121536.79"/>
    <n v="6276.6000000000058"/>
    <n v="16817.759999999998"/>
    <n v="0.16020000000000001"/>
    <n v="0.15390000000000001"/>
    <n v="46570.96"/>
    <n v="2130.2199999999998"/>
    <n v="327.84"/>
    <n v="2458.06"/>
    <n v="176842.41"/>
  </r>
  <r>
    <x v="301"/>
    <s v="West Valley (Spok"/>
    <n v="2956"/>
    <s v="Seth Woodard Elementary"/>
    <s v="No"/>
    <n v="1.89"/>
    <n v="0"/>
    <n v="0"/>
    <n v="1"/>
    <n v="1"/>
    <n v="0"/>
    <n v="0"/>
    <n v="78209"/>
    <n v="82248"/>
    <n v="0"/>
    <n v="0"/>
    <n v="16817.759999999998"/>
    <n v="0.16020000000000001"/>
    <n v="0.15390000000000001"/>
    <n v="0"/>
    <n v="0"/>
    <n v="0"/>
    <n v="0"/>
    <n v="0"/>
  </r>
  <r>
    <x v="301"/>
    <s v="West Valley (Spok"/>
    <n v="5645"/>
    <s v="Spokane Valley High School"/>
    <s v="Yes"/>
    <n v="521.21"/>
    <n v="0"/>
    <n v="521.21"/>
    <n v="1"/>
    <n v="1"/>
    <n v="521.21"/>
    <n v="1.5289999999999999"/>
    <n v="78209"/>
    <n v="82248"/>
    <n v="119581.56"/>
    <n v="6175.6300000000047"/>
    <n v="16817.759999999998"/>
    <n v="0.16020000000000001"/>
    <n v="0.15390000000000001"/>
    <n v="45821.75"/>
    <n v="2095.9499999999998"/>
    <n v="322.57"/>
    <n v="2418.52"/>
    <n v="173997.46"/>
  </r>
  <r>
    <x v="301"/>
    <s v="West Valley (Spok"/>
    <n v="1755"/>
    <s v="West Valley City School"/>
    <s v="Yes"/>
    <n v="410.65"/>
    <n v="0"/>
    <n v="410.65"/>
    <n v="1"/>
    <n v="1"/>
    <n v="410.65"/>
    <n v="1.2050000000000001"/>
    <n v="78209"/>
    <n v="82248"/>
    <n v="94241.85"/>
    <n v="4866.9899999999907"/>
    <n v="16817.759999999998"/>
    <n v="0.16020000000000001"/>
    <n v="0.15390000000000001"/>
    <n v="36111.97"/>
    <n v="1651.81"/>
    <n v="254.21"/>
    <n v="1906.02"/>
    <n v="137126.82999999999"/>
  </r>
  <r>
    <x v="301"/>
    <s v="West Valley (Spok"/>
    <n v="3195"/>
    <s v="West Valley High School"/>
    <s v="Yes"/>
    <n v="388.43"/>
    <n v="0"/>
    <n v="388.43"/>
    <n v="1"/>
    <n v="1"/>
    <n v="388.43"/>
    <n v="1.139"/>
    <n v="78209"/>
    <n v="82248"/>
    <n v="89080.05"/>
    <n v="4600.4199999999983"/>
    <n v="16817.759999999998"/>
    <n v="0.16020000000000001"/>
    <n v="0.15390000000000001"/>
    <n v="34134.06"/>
    <n v="1561.34"/>
    <n v="240.29"/>
    <n v="1801.6299999999999"/>
    <n v="129616.16"/>
  </r>
  <r>
    <x v="301"/>
    <s v="West Valley (Spok"/>
    <n v="5698"/>
    <s v="West Valley Virtual Learning Center"/>
    <s v="Yes"/>
    <n v="477.65999999999997"/>
    <n v="0"/>
    <n v="477.65999999999997"/>
    <n v="1"/>
    <n v="1"/>
    <n v="477.65999999999997"/>
    <n v="1.401"/>
    <n v="78209"/>
    <n v="82248"/>
    <n v="109570.81"/>
    <n v="5658.6399999999994"/>
    <n v="16817.759999999998"/>
    <n v="0.16020000000000001"/>
    <n v="0.15390000000000001"/>
    <n v="41985.79"/>
    <n v="1920.49"/>
    <n v="295.56"/>
    <n v="2216.0500000000002"/>
    <n v="159431.28999999998"/>
  </r>
  <r>
    <x v="301"/>
    <s v="West Valley (Spok"/>
    <n v="5356"/>
    <s v="Open Doors re-engagement "/>
    <s v="Yes"/>
    <n v="94.75"/>
    <n v="0"/>
    <n v="94.75"/>
    <n v="1"/>
    <n v="1"/>
    <n v="94.75"/>
    <n v="0.27800000000000002"/>
    <n v="78209"/>
    <n v="82248"/>
    <n v="21742.1"/>
    <n v="1122.8400000000001"/>
    <n v="16817.759999999998"/>
    <n v="0.16020000000000001"/>
    <n v="0.15390000000000001"/>
    <n v="8331.23"/>
    <n v="381.08"/>
    <n v="58.65"/>
    <n v="439.72999999999996"/>
    <n v="31635.899999999998"/>
  </r>
  <r>
    <x v="302"/>
    <s v="West Valley (Yak)"/>
    <n v="2822"/>
    <s v="Ahtanum Valley Elementary"/>
    <s v="Yes"/>
    <n v="385.89"/>
    <n v="0"/>
    <n v="385.89"/>
    <n v="1"/>
    <n v="1"/>
    <n v="385.89"/>
    <n v="1.1319999999999999"/>
    <n v="78209"/>
    <n v="82248"/>
    <n v="88532.59"/>
    <n v="4572.1500000000087"/>
    <n v="16817.759999999998"/>
    <n v="0.16020000000000001"/>
    <n v="0.15390000000000001"/>
    <n v="33924.28"/>
    <n v="1551.75"/>
    <n v="238.81"/>
    <n v="1790.56"/>
    <n v="128819.58"/>
  </r>
  <r>
    <x v="302"/>
    <s v="West Valley (Yak)"/>
    <n v="3699"/>
    <s v="Apple Valley Elementary"/>
    <s v="Yes"/>
    <n v="463.64"/>
    <n v="0"/>
    <n v="463.64"/>
    <n v="1"/>
    <n v="1"/>
    <n v="463.64"/>
    <n v="1.36"/>
    <n v="78209"/>
    <n v="82248"/>
    <n v="106364.24"/>
    <n v="5493.0399999999936"/>
    <n v="16817.759999999998"/>
    <n v="0.16020000000000001"/>
    <n v="0.15390000000000001"/>
    <n v="40757.08"/>
    <n v="1864.29"/>
    <n v="286.91000000000003"/>
    <n v="2151.1999999999998"/>
    <n v="154765.56"/>
  </r>
  <r>
    <x v="302"/>
    <s v="West Valley (Yak)"/>
    <n v="4448"/>
    <s v="Cottonwood Elementary School"/>
    <s v="Yes"/>
    <n v="3.8099999999999996"/>
    <n v="0"/>
    <n v="3.8099999999999996"/>
    <n v="1"/>
    <n v="1"/>
    <n v="3.8099999999999996"/>
    <n v="1.0999999999999999E-2"/>
    <n v="78209"/>
    <n v="82248"/>
    <n v="860.3"/>
    <n v="44.430000000000064"/>
    <n v="16817.759999999998"/>
    <n v="0.16020000000000001"/>
    <n v="0.15390000000000001"/>
    <n v="329.65"/>
    <n v="15.08"/>
    <n v="2.3199999999999998"/>
    <n v="17.399999999999999"/>
    <n v="1251.78"/>
  </r>
  <r>
    <x v="302"/>
    <s v="West Valley (Yak)"/>
    <n v="2758"/>
    <s v="Mountainview Elementary"/>
    <s v="No"/>
    <n v="301.68"/>
    <n v="0"/>
    <n v="0"/>
    <n v="1"/>
    <n v="1"/>
    <n v="0"/>
    <n v="0"/>
    <n v="78209"/>
    <n v="82248"/>
    <n v="0"/>
    <n v="0"/>
    <n v="16817.759999999998"/>
    <n v="0.16020000000000001"/>
    <n v="0.15390000000000001"/>
    <n v="0"/>
    <n v="0"/>
    <n v="0"/>
    <n v="0"/>
    <n v="0"/>
  </r>
  <r>
    <x v="302"/>
    <s v="West Valley (Yak)"/>
    <n v="3207"/>
    <s v="Summitview Elementary"/>
    <s v="No"/>
    <n v="283.85000000000002"/>
    <n v="0"/>
    <n v="0"/>
    <n v="1"/>
    <n v="1"/>
    <n v="0"/>
    <n v="0"/>
    <n v="78209"/>
    <n v="82248"/>
    <n v="0"/>
    <n v="0"/>
    <n v="16817.759999999998"/>
    <n v="0.16020000000000001"/>
    <n v="0.15390000000000001"/>
    <n v="0"/>
    <n v="0"/>
    <n v="0"/>
    <n v="0"/>
    <n v="0"/>
  </r>
  <r>
    <x v="302"/>
    <s v="West Valley (Yak)"/>
    <n v="3074"/>
    <s v="West Valley High School"/>
    <s v="Yes"/>
    <n v="15.41"/>
    <n v="0"/>
    <n v="15.41"/>
    <n v="1"/>
    <n v="1"/>
    <n v="15.41"/>
    <n v="4.4999999999999998E-2"/>
    <n v="78209"/>
    <n v="82248"/>
    <n v="3519.41"/>
    <n v="181.75"/>
    <n v="16817.759999999998"/>
    <n v="0.16020000000000001"/>
    <n v="0.15390000000000001"/>
    <n v="1348.58"/>
    <n v="61.69"/>
    <n v="9.49"/>
    <n v="71.179999999999993"/>
    <n v="5120.92"/>
  </r>
  <r>
    <x v="302"/>
    <s v="West Valley (Yak)"/>
    <n v="5699"/>
    <s v="West Valley Innovation Center"/>
    <s v="No"/>
    <n v="535.43999999999994"/>
    <n v="0"/>
    <n v="0"/>
    <n v="1"/>
    <n v="1"/>
    <n v="0"/>
    <n v="0"/>
    <n v="78209"/>
    <n v="82248"/>
    <n v="0"/>
    <n v="0"/>
    <n v="16817.759999999998"/>
    <n v="0.16020000000000001"/>
    <n v="0.15390000000000001"/>
    <n v="0"/>
    <n v="0"/>
    <n v="0"/>
    <n v="0"/>
    <n v="0"/>
  </r>
  <r>
    <x v="302"/>
    <s v="West Valley (Yak)"/>
    <n v="4040"/>
    <s v="West Valley Mid-Level Campus"/>
    <s v="Yes"/>
    <n v="1914.2400000000002"/>
    <n v="0"/>
    <n v="1914.2400000000002"/>
    <n v="1"/>
    <n v="1"/>
    <n v="1914.2400000000002"/>
    <n v="5.6150000000000002"/>
    <n v="78209"/>
    <n v="82248"/>
    <n v="439143.54"/>
    <n v="22678.98000000004"/>
    <n v="16817.759999999998"/>
    <n v="0.16020000000000001"/>
    <n v="0.15390000000000001"/>
    <n v="168272.81"/>
    <n v="7697.04"/>
    <n v="1184.57"/>
    <n v="8881.61"/>
    <n v="638976.94000000006"/>
  </r>
  <r>
    <x v="302"/>
    <s v="West Valley (Yak)"/>
    <n v="5505"/>
    <s v="WEST VALLEY VIRTUAL ACADEMY 7-8"/>
    <s v="No"/>
    <n v="208.13"/>
    <n v="0"/>
    <n v="0"/>
    <n v="1"/>
    <n v="1"/>
    <n v="0"/>
    <n v="0"/>
    <n v="78209"/>
    <n v="82248"/>
    <n v="0"/>
    <n v="0"/>
    <n v="16817.759999999998"/>
    <n v="0.16020000000000001"/>
    <n v="0.15390000000000001"/>
    <n v="0"/>
    <n v="0"/>
    <n v="0"/>
    <n v="0"/>
    <n v="0"/>
  </r>
  <r>
    <x v="302"/>
    <s v="West Valley (Yak)"/>
    <n v="5506"/>
    <s v="WEST VALLEY VIRTUAL ACADEMY 9-12"/>
    <s v="Yes"/>
    <n v="269.53999999999996"/>
    <n v="0"/>
    <n v="269.53999999999996"/>
    <n v="1"/>
    <n v="1"/>
    <n v="269.53999999999996"/>
    <n v="0.79100000000000004"/>
    <n v="78209"/>
    <n v="82248"/>
    <n v="61863.32"/>
    <n v="3194.8499999999985"/>
    <n v="16817.759999999998"/>
    <n v="0.16020000000000001"/>
    <n v="0.15390000000000001"/>
    <n v="23705.040000000001"/>
    <n v="1084.3"/>
    <n v="166.87"/>
    <n v="1251.17"/>
    <n v="90014.37999999999"/>
  </r>
  <r>
    <x v="302"/>
    <s v="West Valley (Yak)"/>
    <n v="5504"/>
    <s v="WEST VALLEY VIRTUAL ACADEMY K-6"/>
    <s v="Yes"/>
    <n v="535.13"/>
    <n v="0"/>
    <n v="535.13"/>
    <n v="1"/>
    <n v="1"/>
    <n v="535.13"/>
    <n v="1.57"/>
    <n v="78209"/>
    <n v="82248"/>
    <n v="122788.13"/>
    <n v="6341.2299999999959"/>
    <n v="16817.759999999998"/>
    <n v="0.16020000000000001"/>
    <n v="0.15390000000000001"/>
    <n v="47050.46"/>
    <n v="2152.16"/>
    <n v="331.22"/>
    <n v="2483.38"/>
    <n v="178663.2"/>
  </r>
  <r>
    <x v="302"/>
    <s v="West Valley (Yak)"/>
    <n v="2505"/>
    <s v="Wide Hollow Elementary"/>
    <s v="Yes"/>
    <n v="325.86"/>
    <n v="0"/>
    <n v="325.86"/>
    <n v="1"/>
    <n v="1"/>
    <n v="325.86"/>
    <n v="0.95599999999999996"/>
    <n v="78209"/>
    <n v="82248"/>
    <n v="74767.8"/>
    <n v="3861.2899999999936"/>
    <n v="16817.759999999998"/>
    <n v="0.16020000000000001"/>
    <n v="0.15390000000000001"/>
    <n v="28649.83"/>
    <n v="1310.48"/>
    <n v="201.68"/>
    <n v="1512.16"/>
    <n v="108791.08"/>
  </r>
  <r>
    <x v="303"/>
    <s v="Whatcom Interg'l Charter"/>
    <n v="5710"/>
    <s v="Whatcom Intergenerational High School"/>
    <s v="Yes"/>
    <n v="263.58999999999997"/>
    <n v="0"/>
    <n v="263.58999999999997"/>
    <n v="1"/>
    <n v="1"/>
    <n v="263.58999999999997"/>
    <n v="0.77300000000000002"/>
    <n v="78209"/>
    <n v="82248"/>
    <n v="60455.56"/>
    <n v="3122.1399999999994"/>
    <n v="16817.759999999998"/>
    <n v="0.16020000000000001"/>
    <n v="0.15390000000000001"/>
    <n v="23165.61"/>
    <n v="1059.6300000000001"/>
    <n v="163.08000000000001"/>
    <n v="1222.71"/>
    <n v="87966.02"/>
  </r>
  <r>
    <x v="304"/>
    <s v="White Pass"/>
    <n v="3555"/>
    <s v="White Pass Elementary School"/>
    <s v="No"/>
    <n v="2.5"/>
    <n v="0"/>
    <n v="0"/>
    <n v="1"/>
    <n v="1"/>
    <n v="0"/>
    <n v="0"/>
    <n v="78209"/>
    <n v="82248"/>
    <n v="0"/>
    <n v="0"/>
    <n v="16817.759999999998"/>
    <n v="0.16020000000000001"/>
    <n v="0.15390000000000001"/>
    <n v="0"/>
    <n v="0"/>
    <n v="0"/>
    <n v="0"/>
    <n v="0"/>
  </r>
  <r>
    <x v="304"/>
    <s v="White Pass"/>
    <n v="2859"/>
    <s v="White Pass Jr. Sr. High School"/>
    <s v="Yes"/>
    <n v="239.08"/>
    <n v="0"/>
    <n v="239.08"/>
    <n v="1"/>
    <n v="1"/>
    <n v="239.08"/>
    <n v="0.70099999999999996"/>
    <n v="78209"/>
    <n v="82248"/>
    <n v="54824.51"/>
    <n v="2831.3399999999965"/>
    <n v="16817.759999999998"/>
    <n v="0.16020000000000001"/>
    <n v="0.15390000000000001"/>
    <n v="21007.88"/>
    <n v="960.93"/>
    <n v="147.88999999999999"/>
    <n v="1108.82"/>
    <n v="79772.55"/>
  </r>
  <r>
    <x v="305"/>
    <s v="White River"/>
    <n v="2190"/>
    <s v="Elk Ridge Elementary"/>
    <s v="No"/>
    <n v="413.33"/>
    <n v="0"/>
    <n v="0"/>
    <n v="1"/>
    <n v="1"/>
    <n v="0"/>
    <n v="0"/>
    <n v="78209"/>
    <n v="82248"/>
    <n v="0"/>
    <n v="0"/>
    <n v="16817.759999999998"/>
    <n v="0.16020000000000001"/>
    <n v="0.15390000000000001"/>
    <n v="0"/>
    <n v="0"/>
    <n v="0"/>
    <n v="0"/>
    <n v="0"/>
  </r>
  <r>
    <x v="305"/>
    <s v="White River"/>
    <n v="4309"/>
    <s v="Foothills Elementary"/>
    <s v="Yes"/>
    <n v="288.05"/>
    <n v="0"/>
    <n v="288.05"/>
    <n v="1"/>
    <n v="1"/>
    <n v="288.05"/>
    <n v="0.84499999999999997"/>
    <n v="78209"/>
    <n v="82248"/>
    <n v="66086.61"/>
    <n v="3412.9499999999971"/>
    <n v="16817.759999999998"/>
    <n v="0.16020000000000001"/>
    <n v="0.15390000000000001"/>
    <n v="25323.34"/>
    <n v="1158.33"/>
    <n v="178.27"/>
    <n v="1336.6"/>
    <n v="96159.5"/>
  </r>
  <r>
    <x v="305"/>
    <s v="White River"/>
    <n v="3458"/>
    <s v="Glacier Middle School"/>
    <s v="Yes"/>
    <n v="226.81"/>
    <n v="0"/>
    <n v="226.81"/>
    <n v="1"/>
    <n v="1"/>
    <n v="226.81"/>
    <n v="0.66500000000000004"/>
    <n v="78209"/>
    <n v="82248"/>
    <n v="52008.99"/>
    <n v="2685.9300000000003"/>
    <n v="16817.759999999998"/>
    <n v="0.16020000000000001"/>
    <n v="0.15390000000000001"/>
    <n v="19929.02"/>
    <n v="911.58"/>
    <n v="140.29"/>
    <n v="1051.8700000000001"/>
    <n v="75675.81"/>
  </r>
  <r>
    <x v="305"/>
    <s v="White River"/>
    <n v="4471"/>
    <s v="Mountain Meadow Elementary"/>
    <s v="No"/>
    <n v="198.7"/>
    <n v="0"/>
    <n v="0"/>
    <n v="1"/>
    <n v="1"/>
    <n v="0"/>
    <n v="0"/>
    <n v="78209"/>
    <n v="82248"/>
    <n v="0"/>
    <n v="0"/>
    <n v="16817.759999999998"/>
    <n v="0.16020000000000001"/>
    <n v="0.15390000000000001"/>
    <n v="0"/>
    <n v="0"/>
    <n v="0"/>
    <n v="0"/>
    <n v="0"/>
  </r>
  <r>
    <x v="305"/>
    <s v="White River"/>
    <n v="5564"/>
    <s v="White River Early Learning Center"/>
    <s v="No"/>
    <n v="804.28"/>
    <n v="0"/>
    <n v="0"/>
    <n v="1"/>
    <n v="1"/>
    <n v="0"/>
    <n v="0"/>
    <n v="78209"/>
    <n v="82248"/>
    <n v="0"/>
    <n v="0"/>
    <n v="16817.759999999998"/>
    <n v="0.16020000000000001"/>
    <n v="0.15390000000000001"/>
    <n v="0"/>
    <n v="0"/>
    <n v="0"/>
    <n v="0"/>
    <n v="0"/>
  </r>
  <r>
    <x v="305"/>
    <s v="White River"/>
    <n v="4569"/>
    <s v="White River High School"/>
    <s v="Yes"/>
    <n v="38.4"/>
    <n v="0"/>
    <n v="38.4"/>
    <n v="1"/>
    <n v="1"/>
    <n v="38.4"/>
    <n v="0.113"/>
    <n v="78209"/>
    <n v="82248"/>
    <n v="8837.6200000000008"/>
    <n v="456.39999999999964"/>
    <n v="16817.759999999998"/>
    <n v="0.16020000000000001"/>
    <n v="0.15390000000000001"/>
    <n v="3386.43"/>
    <n v="154.9"/>
    <n v="23.84"/>
    <n v="178.74"/>
    <n v="12859.19"/>
  </r>
  <r>
    <x v="305"/>
    <s v="White River"/>
    <n v="5338"/>
    <s v="White River Reengagement Program"/>
    <s v="Yes"/>
    <n v="371.82"/>
    <n v="0"/>
    <n v="371.82"/>
    <n v="1"/>
    <n v="1"/>
    <n v="371.82"/>
    <n v="1.091"/>
    <n v="78209"/>
    <n v="82248"/>
    <n v="85326.02"/>
    <n v="4406.5500000000029"/>
    <n v="16817.759999999998"/>
    <n v="0.16020000000000001"/>
    <n v="0.15390000000000001"/>
    <n v="32695.57"/>
    <n v="1495.54"/>
    <n v="230.16"/>
    <n v="1725.7"/>
    <n v="124153.84"/>
  </r>
  <r>
    <x v="305"/>
    <s v="White River"/>
    <n v="4170"/>
    <s v="Wilkeson Elementary School"/>
    <s v="No"/>
    <n v="450.64"/>
    <n v="0"/>
    <n v="0"/>
    <n v="1"/>
    <n v="1"/>
    <n v="0"/>
    <n v="0"/>
    <n v="78209"/>
    <n v="82248"/>
    <n v="0"/>
    <n v="0"/>
    <n v="16817.759999999998"/>
    <n v="0.16020000000000001"/>
    <n v="0.15390000000000001"/>
    <n v="0"/>
    <n v="0"/>
    <n v="0"/>
    <n v="0"/>
    <n v="0"/>
  </r>
  <r>
    <x v="306"/>
    <s v="White Salmon"/>
    <n v="2330"/>
    <s v="Columbia High School"/>
    <s v="No"/>
    <n v="0"/>
    <n v="0"/>
    <n v="0"/>
    <n v="1"/>
    <n v="1"/>
    <n v="0"/>
    <n v="0"/>
    <n v="78209"/>
    <n v="82248"/>
    <n v="0"/>
    <n v="0"/>
    <n v="16817.759999999998"/>
    <n v="0.16020000000000001"/>
    <n v="0.15390000000000001"/>
    <n v="0"/>
    <n v="0"/>
    <n v="0"/>
    <n v="0"/>
    <n v="0"/>
  </r>
  <r>
    <x v="306"/>
    <s v="White Salmon"/>
    <n v="2997"/>
    <s v="Hulan L Whitson Elem"/>
    <s v="No"/>
    <n v="377.26"/>
    <n v="0"/>
    <n v="0"/>
    <n v="1"/>
    <n v="1"/>
    <n v="0"/>
    <n v="0"/>
    <n v="78209"/>
    <n v="82248"/>
    <n v="0"/>
    <n v="0"/>
    <n v="16817.759999999998"/>
    <n v="0.16020000000000001"/>
    <n v="0.15390000000000001"/>
    <n v="0"/>
    <n v="0"/>
    <n v="0"/>
    <n v="0"/>
    <n v="0"/>
  </r>
  <r>
    <x v="306"/>
    <s v="White Salmon"/>
    <n v="5368"/>
    <s v="Wallace &amp; Priscilla Stevenson Intermediate School"/>
    <s v="Yes"/>
    <n v="247.51"/>
    <n v="0"/>
    <n v="247.51"/>
    <n v="1"/>
    <n v="1"/>
    <n v="247.51"/>
    <n v="0.72599999999999998"/>
    <n v="78209"/>
    <n v="82248"/>
    <n v="56779.73"/>
    <n v="2932.3199999999997"/>
    <n v="16817.759999999998"/>
    <n v="0.16020000000000001"/>
    <n v="0.15390000000000001"/>
    <n v="21757.09"/>
    <n v="995.2"/>
    <n v="153.16"/>
    <n v="1148.3600000000001"/>
    <n v="82617.500000000015"/>
  </r>
  <r>
    <x v="306"/>
    <s v="White Salmon"/>
    <n v="3394"/>
    <s v="Wayne M Henkle Middle School"/>
    <s v="Yes"/>
    <n v="489.88"/>
    <n v="0"/>
    <n v="489.88"/>
    <n v="1"/>
    <n v="1"/>
    <n v="489.88"/>
    <n v="1.4370000000000001"/>
    <n v="78209"/>
    <n v="82248"/>
    <n v="112386.33"/>
    <n v="5804.0500000000029"/>
    <n v="16817.759999999998"/>
    <n v="0.16020000000000001"/>
    <n v="0.15390000000000001"/>
    <n v="43064.65"/>
    <n v="1969.84"/>
    <n v="303.16000000000003"/>
    <n v="2273"/>
    <n v="163528.03000000003"/>
  </r>
  <r>
    <x v="306"/>
    <s v="White Salmon"/>
    <n v="5077"/>
    <s v="White Salmon Academy"/>
    <s v="No"/>
    <n v="1379.99"/>
    <n v="0"/>
    <n v="0"/>
    <n v="1"/>
    <n v="1"/>
    <n v="0"/>
    <n v="0"/>
    <n v="78209"/>
    <n v="82248"/>
    <n v="0"/>
    <n v="0"/>
    <n v="16817.759999999998"/>
    <n v="0.16020000000000001"/>
    <n v="0.15390000000000001"/>
    <n v="0"/>
    <n v="0"/>
    <n v="0"/>
    <n v="0"/>
    <n v="0"/>
  </r>
  <r>
    <x v="307"/>
    <s v="Wilbur"/>
    <n v="3290"/>
    <s v="Wilbur Elementary School"/>
    <s v="Yes"/>
    <n v="169.78"/>
    <n v="0"/>
    <n v="169.78"/>
    <n v="1"/>
    <n v="1"/>
    <n v="169.78"/>
    <n v="0.498"/>
    <n v="78209"/>
    <n v="82248"/>
    <n v="38948.080000000002"/>
    <n v="2011.4199999999983"/>
    <n v="16817.759999999998"/>
    <n v="0.16020000000000001"/>
    <n v="0.15390000000000001"/>
    <n v="14924.28"/>
    <n v="682.66"/>
    <n v="105.06"/>
    <n v="787.72"/>
    <n v="56671.5"/>
  </r>
  <r>
    <x v="307"/>
    <s v="Wilbur"/>
    <n v="3289"/>
    <s v="Wilbur Secondary School"/>
    <s v="No"/>
    <n v="1221.43"/>
    <n v="0"/>
    <n v="0"/>
    <n v="1"/>
    <n v="1"/>
    <n v="0"/>
    <n v="0"/>
    <n v="78209"/>
    <n v="82248"/>
    <n v="0"/>
    <n v="0"/>
    <n v="16817.759999999998"/>
    <n v="0.16020000000000001"/>
    <n v="0.15390000000000001"/>
    <n v="0"/>
    <n v="0"/>
    <n v="0"/>
    <n v="0"/>
    <n v="0"/>
  </r>
  <r>
    <x v="308"/>
    <s v="Willapa Valley"/>
    <n v="3444"/>
    <s v="Willapa Elementary"/>
    <s v="No"/>
    <n v="0"/>
    <n v="0"/>
    <n v="0"/>
    <n v="1"/>
    <n v="1"/>
    <n v="0"/>
    <n v="0"/>
    <n v="78209"/>
    <n v="82248"/>
    <n v="0"/>
    <n v="0"/>
    <n v="16817.759999999998"/>
    <n v="0.16020000000000001"/>
    <n v="0.15390000000000001"/>
    <n v="0"/>
    <n v="0"/>
    <n v="0"/>
    <n v="0"/>
    <n v="0"/>
  </r>
  <r>
    <x v="308"/>
    <s v="Willapa Valley"/>
    <n v="2542"/>
    <s v="Willapa Valley Middle-High"/>
    <s v="No"/>
    <n v="21.96"/>
    <n v="0"/>
    <n v="0"/>
    <n v="1"/>
    <n v="1"/>
    <n v="0"/>
    <n v="0"/>
    <n v="78209"/>
    <n v="82248"/>
    <n v="0"/>
    <n v="0"/>
    <n v="16817.759999999998"/>
    <n v="0.16020000000000001"/>
    <n v="0.15390000000000001"/>
    <n v="0"/>
    <n v="0"/>
    <n v="0"/>
    <n v="0"/>
    <n v="0"/>
  </r>
  <r>
    <x v="309"/>
    <s v="Wilson Creek"/>
    <n v="2472"/>
    <s v="Wilson Creek Elementary"/>
    <s v="No"/>
    <n v="169.29"/>
    <n v="0"/>
    <n v="0"/>
    <n v="1"/>
    <n v="1"/>
    <n v="0"/>
    <n v="0"/>
    <n v="78209"/>
    <n v="82248"/>
    <n v="0"/>
    <n v="0"/>
    <n v="16817.759999999998"/>
    <n v="0.16020000000000001"/>
    <n v="0.15390000000000001"/>
    <n v="0"/>
    <n v="0"/>
    <n v="0"/>
    <n v="0"/>
    <n v="0"/>
  </r>
  <r>
    <x v="309"/>
    <s v="Wilson Creek"/>
    <n v="2473"/>
    <s v="Wilson Creek High"/>
    <s v="No"/>
    <n v="28.85"/>
    <n v="0"/>
    <n v="0"/>
    <n v="1"/>
    <n v="1"/>
    <n v="0"/>
    <n v="0"/>
    <n v="78209"/>
    <n v="82248"/>
    <n v="0"/>
    <n v="0"/>
    <n v="16817.759999999998"/>
    <n v="0.16020000000000001"/>
    <n v="0.15390000000000001"/>
    <n v="0"/>
    <n v="0"/>
    <n v="0"/>
    <n v="0"/>
    <n v="0"/>
  </r>
  <r>
    <x v="310"/>
    <s v="Winlock"/>
    <n v="4369"/>
    <s v="Winlock Middle School"/>
    <s v="Yes"/>
    <n v="410.42"/>
    <n v="0"/>
    <n v="410.42"/>
    <n v="1"/>
    <n v="1"/>
    <n v="410.42"/>
    <n v="1.204"/>
    <n v="78209"/>
    <n v="82248"/>
    <n v="94163.64"/>
    <n v="4862.9499999999971"/>
    <n v="16817.759999999998"/>
    <n v="0.16020000000000001"/>
    <n v="0.15390000000000001"/>
    <n v="36082.01"/>
    <n v="1650.44"/>
    <n v="254"/>
    <n v="1904.44"/>
    <n v="137013.03999999998"/>
  </r>
  <r>
    <x v="310"/>
    <s v="Winlock"/>
    <n v="2290"/>
    <s v="Winlock Miller Elementary"/>
    <s v="No"/>
    <n v="106.62"/>
    <n v="0"/>
    <n v="0"/>
    <n v="1.06"/>
    <n v="1.06"/>
    <n v="0"/>
    <n v="0"/>
    <n v="78209"/>
    <n v="82248"/>
    <n v="0"/>
    <n v="0"/>
    <n v="16817.759999999998"/>
    <n v="0.16020000000000001"/>
    <n v="0.15390000000000001"/>
    <n v="0"/>
    <n v="0"/>
    <n v="0"/>
    <n v="0"/>
    <n v="0"/>
  </r>
  <r>
    <x v="310"/>
    <s v="Winlock"/>
    <n v="3597"/>
    <s v="Winlock Senior High"/>
    <s v="Yes"/>
    <n v="186.95"/>
    <n v="0"/>
    <n v="186.95"/>
    <n v="1"/>
    <n v="1"/>
    <n v="186.95"/>
    <n v="0.54800000000000004"/>
    <n v="78209"/>
    <n v="82248"/>
    <n v="42858.53"/>
    <n v="2213.3700000000026"/>
    <n v="16817.759999999998"/>
    <n v="0.16020000000000001"/>
    <n v="0.15390000000000001"/>
    <n v="16422.71"/>
    <n v="751.2"/>
    <n v="115.61"/>
    <n v="866.81000000000006"/>
    <n v="62361.42"/>
  </r>
  <r>
    <x v="311"/>
    <s v="Wishkah Valley"/>
    <n v="3375"/>
    <s v="Wishkah Valley Elementary/High School"/>
    <s v="Yes"/>
    <n v="149.68"/>
    <n v="0"/>
    <n v="149.68"/>
    <n v="1"/>
    <n v="1"/>
    <n v="149.68"/>
    <n v="0.439"/>
    <n v="78209"/>
    <n v="82248"/>
    <n v="34333.75"/>
    <n v="1773.1200000000026"/>
    <n v="16817.759999999998"/>
    <n v="0.16020000000000001"/>
    <n v="0.15390000000000001"/>
    <n v="13156.15"/>
    <n v="601.78"/>
    <n v="92.61"/>
    <n v="694.39"/>
    <n v="49957.41"/>
  </r>
  <r>
    <x v="312"/>
    <s v="Wishram"/>
    <n v="2605"/>
    <s v="Wishram High And Elementary Schl"/>
    <s v="No"/>
    <n v="549.41"/>
    <n v="0"/>
    <n v="0"/>
    <n v="1.06"/>
    <n v="1.06"/>
    <n v="0"/>
    <n v="0"/>
    <n v="78209"/>
    <n v="82248"/>
    <n v="0"/>
    <n v="0"/>
    <n v="16817.759999999998"/>
    <n v="0.16020000000000001"/>
    <n v="0.15390000000000001"/>
    <n v="0"/>
    <n v="0"/>
    <n v="0"/>
    <n v="0"/>
    <n v="0"/>
  </r>
  <r>
    <x v="313"/>
    <s v="Woodland"/>
    <n v="5599"/>
    <s v="Columbia Elementary School"/>
    <s v="No"/>
    <n v="490.06"/>
    <n v="0"/>
    <n v="0"/>
    <n v="1.06"/>
    <n v="1.06"/>
    <n v="0"/>
    <n v="0"/>
    <n v="78209"/>
    <n v="82248"/>
    <n v="0"/>
    <n v="0"/>
    <n v="16817.759999999998"/>
    <n v="0.16020000000000001"/>
    <n v="0.15390000000000001"/>
    <n v="0"/>
    <n v="0"/>
    <n v="0"/>
    <n v="0"/>
    <n v="0"/>
  </r>
  <r>
    <x v="313"/>
    <s v="Woodland"/>
    <n v="5246"/>
    <s v="Lewis River Academy"/>
    <s v="No"/>
    <n v="997.62"/>
    <n v="0"/>
    <n v="0"/>
    <n v="1.06"/>
    <n v="1.06"/>
    <n v="0"/>
    <n v="0"/>
    <n v="78209"/>
    <n v="82248"/>
    <n v="0"/>
    <n v="0"/>
    <n v="16817.759999999998"/>
    <n v="0.16020000000000001"/>
    <n v="0.15390000000000001"/>
    <n v="0"/>
    <n v="0"/>
    <n v="0"/>
    <n v="0"/>
    <n v="0"/>
  </r>
  <r>
    <x v="313"/>
    <s v="Woodland"/>
    <n v="5600"/>
    <s v="North Fork Elementary School"/>
    <s v="No"/>
    <n v="439.47"/>
    <n v="0"/>
    <n v="0"/>
    <n v="1.06"/>
    <n v="1.06"/>
    <n v="0"/>
    <n v="0"/>
    <n v="78209"/>
    <n v="82248"/>
    <n v="0"/>
    <n v="0"/>
    <n v="16817.759999999998"/>
    <n v="0.16020000000000001"/>
    <n v="0.15390000000000001"/>
    <n v="0"/>
    <n v="0"/>
    <n v="0"/>
    <n v="0"/>
    <n v="0"/>
  </r>
  <r>
    <x v="313"/>
    <s v="Woodland"/>
    <n v="1795"/>
    <s v="TEAM High School"/>
    <s v="No"/>
    <n v="230.45"/>
    <n v="0"/>
    <n v="0"/>
    <n v="1.06"/>
    <n v="1.06"/>
    <n v="0"/>
    <n v="0"/>
    <n v="78209"/>
    <n v="82248"/>
    <n v="0"/>
    <n v="0"/>
    <n v="16817.759999999998"/>
    <n v="0.16020000000000001"/>
    <n v="0.15390000000000001"/>
    <n v="0"/>
    <n v="0"/>
    <n v="0"/>
    <n v="0"/>
    <n v="0"/>
  </r>
  <r>
    <x v="313"/>
    <s v="Woodland"/>
    <n v="3546"/>
    <s v="Woodland High School"/>
    <s v="No"/>
    <n v="1373.29"/>
    <n v="0"/>
    <n v="0"/>
    <n v="1.06"/>
    <n v="1.06"/>
    <n v="0"/>
    <n v="0"/>
    <n v="78209"/>
    <n v="82248"/>
    <n v="0"/>
    <n v="0"/>
    <n v="16817.759999999998"/>
    <n v="0.16020000000000001"/>
    <n v="0.15390000000000001"/>
    <n v="0"/>
    <n v="0"/>
    <n v="0"/>
    <n v="0"/>
    <n v="0"/>
  </r>
  <r>
    <x v="313"/>
    <s v="Woodland"/>
    <n v="5409"/>
    <s v="Woodland Middle School"/>
    <s v="Yes"/>
    <n v="44.6"/>
    <n v="0"/>
    <n v="44.6"/>
    <n v="1.06"/>
    <n v="1.06"/>
    <n v="44.6"/>
    <n v="0.13100000000000001"/>
    <n v="78209"/>
    <n v="82248"/>
    <n v="10860.1"/>
    <n v="560.85999999999876"/>
    <n v="16817.759999999998"/>
    <n v="0.16020000000000001"/>
    <n v="0.15390000000000001"/>
    <n v="4029.23"/>
    <n v="190.35"/>
    <n v="29.29"/>
    <n v="219.64"/>
    <n v="15669.829999999998"/>
  </r>
  <r>
    <x v="313"/>
    <s v="Woodland"/>
    <n v="3513"/>
    <s v="Yale Elementary"/>
    <s v="No"/>
    <n v="237.29"/>
    <n v="0"/>
    <n v="0"/>
    <n v="1.06"/>
    <n v="1.06"/>
    <n v="0"/>
    <n v="0"/>
    <n v="78209"/>
    <n v="82248"/>
    <n v="0"/>
    <n v="0"/>
    <n v="16817.759999999998"/>
    <n v="0.16020000000000001"/>
    <n v="0.15390000000000001"/>
    <n v="0"/>
    <n v="0"/>
    <n v="0"/>
    <n v="0"/>
    <n v="0"/>
  </r>
  <r>
    <x v="314"/>
    <s v="Yakama Nation Tribal"/>
    <n v="5550"/>
    <s v="Yakama Nation Tribal School"/>
    <s v="No"/>
    <n v="348.81"/>
    <n v="0"/>
    <n v="0"/>
    <n v="1"/>
    <n v="1.04"/>
    <n v="0"/>
    <n v="0"/>
    <n v="78209"/>
    <n v="82248"/>
    <n v="0"/>
    <n v="0"/>
    <n v="16817.759999999998"/>
    <n v="0.16020000000000001"/>
    <n v="0.15390000000000001"/>
    <n v="0"/>
    <n v="0"/>
    <n v="0"/>
    <n v="0"/>
    <n v="0"/>
  </r>
  <r>
    <x v="315"/>
    <s v="Yakima"/>
    <n v="3023"/>
    <s v=" K-8 Virtual School"/>
    <s v="No"/>
    <n v="351.41"/>
    <n v="0"/>
    <n v="0"/>
    <n v="1"/>
    <n v="1.04"/>
    <n v="0"/>
    <n v="0"/>
    <n v="78209"/>
    <n v="82248"/>
    <n v="0"/>
    <n v="0"/>
    <n v="16817.759999999998"/>
    <n v="0.16020000000000001"/>
    <n v="0.15390000000000001"/>
    <n v="0"/>
    <n v="0"/>
    <n v="0"/>
    <n v="0"/>
    <n v="0"/>
  </r>
  <r>
    <x v="315"/>
    <s v="Yakima"/>
    <n v="2592"/>
    <s v="Adams Elementary School"/>
    <s v="No"/>
    <n v="135.38999999999999"/>
    <n v="0"/>
    <n v="0"/>
    <n v="1"/>
    <n v="1.04"/>
    <n v="0"/>
    <n v="0"/>
    <n v="78209"/>
    <n v="82248"/>
    <n v="0"/>
    <n v="0"/>
    <n v="16817.759999999998"/>
    <n v="0.16020000000000001"/>
    <n v="0.15390000000000001"/>
    <n v="0"/>
    <n v="0"/>
    <n v="0"/>
    <n v="0"/>
    <n v="0"/>
  </r>
  <r>
    <x v="315"/>
    <s v="Yakima"/>
    <n v="3138"/>
    <s v="Barge-Lincoln Elementary School"/>
    <s v="No"/>
    <n v="169.8"/>
    <n v="0"/>
    <n v="0"/>
    <n v="1"/>
    <n v="1.04"/>
    <n v="0"/>
    <n v="0"/>
    <n v="78209"/>
    <n v="82248"/>
    <n v="0"/>
    <n v="0"/>
    <n v="16817.759999999998"/>
    <n v="0.16020000000000001"/>
    <n v="0.15390000000000001"/>
    <n v="0"/>
    <n v="0"/>
    <n v="0"/>
    <n v="0"/>
    <n v="0"/>
  </r>
  <r>
    <x v="315"/>
    <s v="Yakima"/>
    <n v="2116"/>
    <s v="Davis High School"/>
    <s v="Yes"/>
    <n v="34.519999999999996"/>
    <n v="0"/>
    <n v="34.519999999999996"/>
    <n v="1"/>
    <n v="1.04"/>
    <n v="34.519999999999996"/>
    <n v="0.10100000000000001"/>
    <n v="78209"/>
    <n v="82248"/>
    <n v="7899.11"/>
    <n v="740.22000000000025"/>
    <n v="16817.759999999998"/>
    <n v="0.16020000000000001"/>
    <n v="0.15390000000000001"/>
    <n v="3077.95"/>
    <n v="143.99"/>
    <n v="22.16"/>
    <n v="166.15"/>
    <n v="11883.429999999998"/>
  </r>
  <r>
    <x v="315"/>
    <s v="Yakima"/>
    <n v="3206"/>
    <s v="Eisenhower High School"/>
    <s v="No"/>
    <n v="136.4"/>
    <n v="0"/>
    <n v="0"/>
    <n v="1"/>
    <n v="1"/>
    <n v="0"/>
    <n v="0"/>
    <n v="78209"/>
    <n v="82248"/>
    <n v="0"/>
    <n v="0"/>
    <n v="16817.759999999998"/>
    <n v="0.16020000000000001"/>
    <n v="0.15390000000000001"/>
    <n v="0"/>
    <n v="0"/>
    <n v="0"/>
    <n v="0"/>
    <n v="0"/>
  </r>
  <r>
    <x v="315"/>
    <s v="Yakima"/>
    <n v="2410"/>
    <s v="Franklin Middle School"/>
    <s v="No"/>
    <n v="109.53"/>
    <n v="0"/>
    <n v="0"/>
    <n v="1"/>
    <n v="1"/>
    <n v="0"/>
    <n v="0"/>
    <n v="78209"/>
    <n v="82248"/>
    <n v="0"/>
    <n v="0"/>
    <n v="16817.759999999998"/>
    <n v="0.16020000000000001"/>
    <n v="0.15390000000000001"/>
    <n v="0"/>
    <n v="0"/>
    <n v="0"/>
    <n v="0"/>
    <n v="0"/>
  </r>
  <r>
    <x v="315"/>
    <s v="Yakima"/>
    <n v="2176"/>
    <s v="Garfield Elementary School"/>
    <s v="No"/>
    <n v="155.1"/>
    <n v="0"/>
    <n v="0"/>
    <n v="1"/>
    <n v="1"/>
    <n v="0"/>
    <n v="0"/>
    <n v="78209"/>
    <n v="82248"/>
    <n v="0"/>
    <n v="0"/>
    <n v="16817.759999999998"/>
    <n v="0.16020000000000001"/>
    <n v="0.15390000000000001"/>
    <n v="0"/>
    <n v="0"/>
    <n v="0"/>
    <n v="0"/>
    <n v="0"/>
  </r>
  <r>
    <x v="315"/>
    <s v="Yakima"/>
    <n v="2818"/>
    <s v="Gilbert Elementary School"/>
    <s v="No"/>
    <n v="210.17000000000002"/>
    <n v="0"/>
    <n v="0"/>
    <n v="1"/>
    <n v="1"/>
    <n v="0"/>
    <n v="0"/>
    <n v="78209"/>
    <n v="82248"/>
    <n v="0"/>
    <n v="0"/>
    <n v="16817.759999999998"/>
    <n v="0.16020000000000001"/>
    <n v="0.15390000000000001"/>
    <n v="0"/>
    <n v="0"/>
    <n v="0"/>
    <n v="0"/>
    <n v="0"/>
  </r>
  <r>
    <x v="315"/>
    <s v="Yakima"/>
    <n v="2715"/>
    <s v="Hoover Elementary School"/>
    <s v="Yes"/>
    <n v="54.76"/>
    <n v="0"/>
    <n v="54.76"/>
    <n v="1"/>
    <n v="1"/>
    <n v="54.76"/>
    <n v="0.161"/>
    <n v="78209"/>
    <n v="82248"/>
    <n v="12591.65"/>
    <n v="650.28000000000065"/>
    <n v="16817.759999999998"/>
    <n v="0.16020000000000001"/>
    <n v="0.15390000000000001"/>
    <n v="4824.92"/>
    <n v="220.7"/>
    <n v="33.97"/>
    <n v="254.67"/>
    <n v="18321.519999999997"/>
  </r>
  <r>
    <x v="315"/>
    <s v="Yakima"/>
    <n v="3615"/>
    <s v="Lewis &amp; Clark Middle School"/>
    <s v="Yes"/>
    <n v="63.01"/>
    <n v="0"/>
    <n v="63.01"/>
    <n v="1"/>
    <n v="1"/>
    <n v="63.01"/>
    <n v="0.185"/>
    <n v="78209"/>
    <n v="82248"/>
    <n v="14468.67"/>
    <n v="747.20999999999913"/>
    <n v="16817.759999999998"/>
    <n v="0.16020000000000001"/>
    <n v="0.15390000000000001"/>
    <n v="5544.16"/>
    <n v="253.6"/>
    <n v="39.03"/>
    <n v="292.63"/>
    <n v="21052.670000000002"/>
  </r>
  <r>
    <x v="315"/>
    <s v="Yakima"/>
    <n v="3817"/>
    <s v="Martin Luther King Jr Elementary"/>
    <s v="Yes"/>
    <n v="160.35"/>
    <n v="0"/>
    <n v="160.35"/>
    <n v="1"/>
    <n v="1"/>
    <n v="160.35"/>
    <n v="0.47"/>
    <n v="78209"/>
    <n v="82248"/>
    <n v="36758.230000000003"/>
    <n v="1898.3299999999945"/>
    <n v="16817.759999999998"/>
    <n v="0.16020000000000001"/>
    <n v="0.15390000000000001"/>
    <n v="14085.17"/>
    <n v="644.28"/>
    <n v="99.15"/>
    <n v="743.43"/>
    <n v="53485.159999999996"/>
  </r>
  <r>
    <x v="315"/>
    <s v="Yakima"/>
    <n v="2899"/>
    <s v="Mcclure Elementary School Yakima"/>
    <s v="Yes"/>
    <n v="390.7"/>
    <n v="0"/>
    <n v="390.7"/>
    <n v="1"/>
    <n v="1"/>
    <n v="390.7"/>
    <n v="1.1459999999999999"/>
    <n v="78209"/>
    <n v="82248"/>
    <n v="89627.51"/>
    <n v="4628.7000000000116"/>
    <n v="16817.759999999998"/>
    <n v="0.16020000000000001"/>
    <n v="0.15390000000000001"/>
    <n v="34343.839999999997"/>
    <n v="1570.94"/>
    <n v="241.77"/>
    <n v="1812.71"/>
    <n v="130412.76000000001"/>
  </r>
  <r>
    <x v="315"/>
    <s v="Yakima"/>
    <n v="2177"/>
    <s v="Mckinley Elementary School"/>
    <s v="Yes"/>
    <n v="231.34"/>
    <n v="0"/>
    <n v="231.34"/>
    <n v="1"/>
    <n v="1"/>
    <n v="231.34"/>
    <n v="0.67900000000000005"/>
    <n v="78209"/>
    <n v="82248"/>
    <n v="53103.91"/>
    <n v="2742.4799999999959"/>
    <n v="16817.759999999998"/>
    <n v="0.16020000000000001"/>
    <n v="0.15390000000000001"/>
    <n v="20348.57"/>
    <n v="930.77"/>
    <n v="143.25"/>
    <n v="1074.02"/>
    <n v="77268.98000000001"/>
  </r>
  <r>
    <x v="315"/>
    <s v="Yakima"/>
    <n v="2819"/>
    <s v="Nob Hill Elementary School"/>
    <s v="Yes"/>
    <n v="179.45999999999998"/>
    <n v="0"/>
    <n v="179.45999999999998"/>
    <n v="1"/>
    <n v="1"/>
    <n v="179.45999999999998"/>
    <n v="0.52600000000000002"/>
    <n v="78209"/>
    <n v="82248"/>
    <n v="41137.93"/>
    <n v="2124.5199999999968"/>
    <n v="16817.759999999998"/>
    <n v="0.16020000000000001"/>
    <n v="0.15390000000000001"/>
    <n v="15763.4"/>
    <n v="721.04"/>
    <n v="110.97"/>
    <n v="832.01"/>
    <n v="59857.86"/>
  </r>
  <r>
    <x v="315"/>
    <s v="Yakima"/>
    <n v="2433"/>
    <s v="Ridgeview Elementary"/>
    <s v="Yes"/>
    <n v="80.539999999999992"/>
    <n v="0"/>
    <n v="80.539999999999992"/>
    <n v="1"/>
    <n v="1"/>
    <n v="80.539999999999992"/>
    <n v="0.23599999999999999"/>
    <n v="78209"/>
    <n v="82248"/>
    <n v="18457.32"/>
    <n v="953.20999999999913"/>
    <n v="16817.759999999998"/>
    <n v="0.16020000000000001"/>
    <n v="0.15390000000000001"/>
    <n v="7072.55"/>
    <n v="323.51"/>
    <n v="49.79"/>
    <n v="373.3"/>
    <n v="26856.379999999997"/>
  </r>
  <r>
    <x v="315"/>
    <s v="Yakima"/>
    <n v="3264"/>
    <s v="Robertson Elementary"/>
    <s v="Yes"/>
    <n v="316.38"/>
    <n v="0"/>
    <n v="316.38"/>
    <n v="1"/>
    <n v="1"/>
    <n v="316.38"/>
    <n v="0.92800000000000005"/>
    <n v="78209"/>
    <n v="82248"/>
    <n v="72577.95"/>
    <n v="3748.1900000000023"/>
    <n v="16817.759999999998"/>
    <n v="0.16020000000000001"/>
    <n v="0.15390000000000001"/>
    <n v="27810.720000000001"/>
    <n v="1272.0999999999999"/>
    <n v="195.78"/>
    <n v="1467.8799999999999"/>
    <n v="105604.74"/>
  </r>
  <r>
    <x v="315"/>
    <s v="Yakima"/>
    <n v="2529"/>
    <s v="Roosevelt Elementary School"/>
    <s v="No"/>
    <n v="46.86"/>
    <n v="0"/>
    <n v="0"/>
    <n v="1"/>
    <n v="1"/>
    <n v="0"/>
    <n v="0"/>
    <n v="78209"/>
    <n v="82248"/>
    <n v="0"/>
    <n v="0"/>
    <n v="16817.759999999998"/>
    <n v="0.16020000000000001"/>
    <n v="0.15390000000000001"/>
    <n v="0"/>
    <n v="0"/>
    <n v="0"/>
    <n v="0"/>
    <n v="0"/>
  </r>
  <r>
    <x v="315"/>
    <s v="Yakima"/>
    <n v="4093"/>
    <s v="Stanton Academy"/>
    <s v="No"/>
    <n v="478.59"/>
    <n v="0"/>
    <n v="0"/>
    <n v="1"/>
    <n v="1"/>
    <n v="0"/>
    <n v="0"/>
    <n v="78209"/>
    <n v="82248"/>
    <n v="0"/>
    <n v="0"/>
    <n v="16817.759999999998"/>
    <n v="0.16020000000000001"/>
    <n v="0.15390000000000001"/>
    <n v="0"/>
    <n v="0"/>
    <n v="0"/>
    <n v="0"/>
    <n v="0"/>
  </r>
  <r>
    <x v="315"/>
    <s v="Yakima"/>
    <n v="2314"/>
    <s v="Washington Middle School"/>
    <s v="No"/>
    <n v="61.629999999999995"/>
    <n v="0"/>
    <n v="0"/>
    <n v="1"/>
    <n v="1"/>
    <n v="0"/>
    <n v="0"/>
    <n v="78209"/>
    <n v="82248"/>
    <n v="0"/>
    <n v="0"/>
    <n v="16817.759999999998"/>
    <n v="0.16020000000000001"/>
    <n v="0.15390000000000001"/>
    <n v="0"/>
    <n v="0"/>
    <n v="0"/>
    <n v="0"/>
    <n v="0"/>
  </r>
  <r>
    <x v="315"/>
    <s v="Yakima"/>
    <n v="3312"/>
    <s v="Whitney Elementary Yakima"/>
    <s v="No"/>
    <n v="646.38999999999987"/>
    <n v="0"/>
    <n v="0"/>
    <n v="1"/>
    <n v="1"/>
    <n v="0"/>
    <n v="0"/>
    <n v="78209"/>
    <n v="82248"/>
    <n v="0"/>
    <n v="0"/>
    <n v="16817.759999999998"/>
    <n v="0.16020000000000001"/>
    <n v="0.15390000000000001"/>
    <n v="0"/>
    <n v="0"/>
    <n v="0"/>
    <n v="0"/>
    <n v="0"/>
  </r>
  <r>
    <x v="315"/>
    <s v="Yakima"/>
    <n v="3368"/>
    <s v="Wilson Middle School"/>
    <s v="No"/>
    <n v="709.14"/>
    <n v="0"/>
    <n v="0"/>
    <n v="1"/>
    <n v="1"/>
    <n v="0"/>
    <n v="0"/>
    <n v="78209"/>
    <n v="82248"/>
    <n v="0"/>
    <n v="0"/>
    <n v="16817.759999999998"/>
    <n v="0.16020000000000001"/>
    <n v="0.15390000000000001"/>
    <n v="0"/>
    <n v="0"/>
    <n v="0"/>
    <n v="0"/>
    <n v="0"/>
  </r>
  <r>
    <x v="315"/>
    <s v="Yakima"/>
    <n v="5153"/>
    <s v="Yakima Online"/>
    <s v="No"/>
    <n v="47.4"/>
    <n v="0"/>
    <n v="0"/>
    <n v="1"/>
    <n v="1"/>
    <n v="0"/>
    <n v="0"/>
    <n v="78209"/>
    <n v="82248"/>
    <n v="0"/>
    <n v="0"/>
    <n v="16817.759999999998"/>
    <n v="0.16020000000000001"/>
    <n v="0.15390000000000001"/>
    <n v="0"/>
    <n v="0"/>
    <n v="0"/>
    <n v="0"/>
    <n v="0"/>
  </r>
  <r>
    <x v="315"/>
    <s v="Yakima"/>
    <n v="5355"/>
    <s v="Yakima Open Doors"/>
    <s v="No"/>
    <n v="148"/>
    <n v="0"/>
    <n v="0"/>
    <e v="#N/A"/>
    <e v="#N/A"/>
    <n v="0"/>
    <n v="0"/>
    <n v="78209"/>
    <n v="82248"/>
    <e v="#N/A"/>
    <e v="#N/A"/>
    <n v="16817.759999999998"/>
    <n v="0.16020000000000001"/>
    <n v="0.15390000000000001"/>
    <e v="#N/A"/>
    <e v="#N/A"/>
    <e v="#N/A"/>
    <e v="#N/A"/>
    <e v="#N/A"/>
  </r>
  <r>
    <x v="315"/>
    <s v="Yakima"/>
    <n v="5224"/>
    <s v="Yakima Satellite Alternative Programs"/>
    <s v="Yes"/>
    <n v="281.8"/>
    <n v="0"/>
    <n v="281.8"/>
    <n v="1"/>
    <n v="1"/>
    <n v="281.8"/>
    <n v="0.82699999999999996"/>
    <n v="78209"/>
    <n v="82248"/>
    <n v="64678.84"/>
    <n v="3340.2600000000093"/>
    <n v="16817.759999999998"/>
    <n v="0.16020000000000001"/>
    <n v="0.15390000000000001"/>
    <n v="24783.9"/>
    <n v="1133.6500000000001"/>
    <n v="174.47"/>
    <n v="1308.1200000000001"/>
    <n v="94111.12"/>
  </r>
  <r>
    <x v="315"/>
    <s v="Yakima"/>
    <n v="4020"/>
    <s v="Yakima Valley Technical Skills Center"/>
    <s v="Yes"/>
    <n v="629.65"/>
    <n v="0"/>
    <n v="629.65"/>
    <n v="1"/>
    <n v="1"/>
    <n v="629.65"/>
    <n v="1.847"/>
    <n v="78209"/>
    <n v="82248"/>
    <n v="144452.01999999999"/>
    <n v="7460.0400000000081"/>
    <n v="16817.759999999998"/>
    <n v="0.16020000000000001"/>
    <n v="0.15390000000000001"/>
    <n v="55351.72"/>
    <n v="2531.87"/>
    <n v="389.65"/>
    <n v="2921.52"/>
    <n v="210185.3"/>
  </r>
  <r>
    <x v="316"/>
    <s v="Yelm"/>
    <n v="4346"/>
    <s v="Fort Stevens Elementary"/>
    <s v="Yes"/>
    <n v="488.51"/>
    <n v="0"/>
    <n v="488.51"/>
    <n v="1"/>
    <n v="1"/>
    <n v="488.51"/>
    <n v="1.4330000000000001"/>
    <n v="78209"/>
    <n v="82248"/>
    <n v="112073.5"/>
    <n v="5787.8800000000047"/>
    <n v="16817.759999999998"/>
    <n v="0.16020000000000001"/>
    <n v="0.15390000000000001"/>
    <n v="42944.78"/>
    <n v="1964.36"/>
    <n v="302.32"/>
    <n v="2266.6799999999998"/>
    <n v="163072.84"/>
  </r>
  <r>
    <x v="316"/>
    <s v="Yelm"/>
    <n v="5018"/>
    <s v="Lackamas Elementary"/>
    <s v="Yes"/>
    <n v="2101.23"/>
    <n v="0"/>
    <n v="2101.23"/>
    <n v="1"/>
    <n v="1"/>
    <n v="2101.23"/>
    <n v="6.1639999999999997"/>
    <n v="78209"/>
    <n v="82248"/>
    <n v="482080.28"/>
    <n v="24896.389999999956"/>
    <n v="16817.759999999998"/>
    <n v="0.16020000000000001"/>
    <n v="0.15390000000000001"/>
    <n v="184725.49"/>
    <n v="8449.61"/>
    <n v="1300.3900000000001"/>
    <n v="9750"/>
    <n v="701452.15999999992"/>
  </r>
  <r>
    <x v="316"/>
    <s v="Yelm"/>
    <n v="2260"/>
    <s v="McKenna Elementary"/>
    <s v="Yes"/>
    <n v="1929.8799999999999"/>
    <n v="0"/>
    <n v="1929.8799999999999"/>
    <n v="1"/>
    <n v="1"/>
    <n v="1929.8799999999999"/>
    <n v="5.6609999999999996"/>
    <n v="78209"/>
    <n v="82248"/>
    <n v="442741.15"/>
    <n v="22864.77999999997"/>
    <n v="16817.759999999998"/>
    <n v="0.16020000000000001"/>
    <n v="0.15390000000000001"/>
    <n v="169651.36"/>
    <n v="7760.1"/>
    <n v="1194.28"/>
    <n v="8954.380000000001"/>
    <n v="644211.67000000004"/>
  </r>
  <r>
    <x v="316"/>
    <s v="Yelm"/>
    <n v="4451"/>
    <s v="Mill Pond Elementary School"/>
    <s v="Yes"/>
    <n v="810.78"/>
    <n v="0"/>
    <n v="810.78"/>
    <n v="1"/>
    <n v="1"/>
    <n v="810.78"/>
    <n v="2.3780000000000001"/>
    <n v="78209"/>
    <n v="82248"/>
    <n v="185981"/>
    <n v="9604.7399999999907"/>
    <n v="16817.759999999998"/>
    <n v="0.16020000000000001"/>
    <n v="0.15390000000000001"/>
    <n v="71264.960000000006"/>
    <n v="3259.76"/>
    <n v="501.68"/>
    <n v="3761.44"/>
    <n v="270612.14"/>
  </r>
  <r>
    <x v="316"/>
    <s v="Yelm"/>
    <n v="5052"/>
    <s v="Ridgeline Middle School"/>
    <s v="Yes"/>
    <n v="463.71"/>
    <n v="0"/>
    <n v="463.71"/>
    <n v="1"/>
    <n v="1"/>
    <n v="463.71"/>
    <n v="1.36"/>
    <n v="78209"/>
    <n v="82248"/>
    <n v="106364.24"/>
    <n v="5493.0399999999936"/>
    <n v="16817.759999999998"/>
    <n v="0.16020000000000001"/>
    <n v="0.15390000000000001"/>
    <n v="40757.08"/>
    <n v="1864.29"/>
    <n v="286.91000000000003"/>
    <n v="2151.1999999999998"/>
    <n v="154765.56"/>
  </r>
  <r>
    <x v="316"/>
    <s v="Yelm"/>
    <n v="3848"/>
    <s v="Southworth Elementary"/>
    <s v="Yes"/>
    <n v="419.72"/>
    <n v="0"/>
    <n v="419.72"/>
    <n v="1"/>
    <n v="1"/>
    <n v="419.72"/>
    <n v="1.2310000000000001"/>
    <n v="78209"/>
    <n v="82248"/>
    <n v="96275.28"/>
    <n v="4972.0099999999948"/>
    <n v="16817.759999999998"/>
    <n v="0.16020000000000001"/>
    <n v="0.15390000000000001"/>
    <n v="36891.15"/>
    <n v="1687.45"/>
    <n v="259.7"/>
    <n v="1947.15"/>
    <n v="140085.59"/>
  </r>
  <r>
    <x v="316"/>
    <s v="Yelm"/>
    <n v="1627"/>
    <s v="Yelm Extension School"/>
    <s v="Yes"/>
    <n v="594.79999999999995"/>
    <n v="0"/>
    <n v="594.79999999999995"/>
    <n v="1"/>
    <n v="1"/>
    <n v="594.79999999999995"/>
    <n v="1.7450000000000001"/>
    <n v="78209"/>
    <n v="82248"/>
    <n v="136474.71"/>
    <n v="7048.0500000000175"/>
    <n v="16817.759999999998"/>
    <n v="0.16020000000000001"/>
    <n v="0.15390000000000001"/>
    <n v="52294.93"/>
    <n v="2392.0500000000002"/>
    <n v="368.14"/>
    <n v="2760.19"/>
    <n v="198577.88"/>
  </r>
  <r>
    <x v="316"/>
    <s v="Yelm"/>
    <n v="2633"/>
    <s v="Yelm High School 12"/>
    <s v="Yes"/>
    <n v="775.76"/>
    <n v="0"/>
    <n v="775.76"/>
    <n v="1"/>
    <n v="1"/>
    <n v="775.76"/>
    <n v="2.2759999999999998"/>
    <n v="78209"/>
    <n v="82248"/>
    <n v="178003.68"/>
    <n v="9192.7700000000186"/>
    <n v="16817.759999999998"/>
    <n v="0.16020000000000001"/>
    <n v="0.15390000000000001"/>
    <n v="68208.179999999993"/>
    <n v="3119.94"/>
    <n v="480.16"/>
    <n v="3600.1"/>
    <n v="259004.73"/>
  </r>
  <r>
    <x v="316"/>
    <s v="Yelm"/>
    <n v="2481"/>
    <s v="Yelm Middle School"/>
    <s v="Yes"/>
    <n v="484"/>
    <n v="0"/>
    <n v="484"/>
    <n v="1"/>
    <n v="1"/>
    <n v="484"/>
    <n v="1.42"/>
    <n v="78209"/>
    <n v="82248"/>
    <n v="111056.78"/>
    <n v="5735.3800000000047"/>
    <n v="16817.759999999998"/>
    <n v="0.16020000000000001"/>
    <n v="0.15390000000000001"/>
    <n v="42555.19"/>
    <n v="1946.54"/>
    <n v="299.57"/>
    <n v="2246.11"/>
    <n v="161593.46"/>
  </r>
  <r>
    <x v="316"/>
    <s v="Yelm"/>
    <n v="4224"/>
    <s v="Yelm Prairie Elementary"/>
    <s v="Yes"/>
    <n v="520.61"/>
    <n v="0"/>
    <n v="520.61"/>
    <n v="1"/>
    <n v="1"/>
    <n v="520.61"/>
    <n v="1.5269999999999999"/>
    <n v="78209"/>
    <n v="82248"/>
    <n v="119425.14"/>
    <n v="6167.5599999999977"/>
    <n v="16817.759999999998"/>
    <n v="0.16020000000000001"/>
    <n v="0.15390000000000001"/>
    <n v="45761.81"/>
    <n v="2093.21"/>
    <n v="322.14999999999998"/>
    <n v="2415.36"/>
    <n v="173769.87"/>
  </r>
  <r>
    <x v="317"/>
    <s v="Zillah"/>
    <n v="2783"/>
    <s v="Hilton Elementary School"/>
    <s v="Yes"/>
    <n v="382.1"/>
    <n v="0"/>
    <n v="382.1"/>
    <n v="1"/>
    <n v="1"/>
    <n v="382.1"/>
    <n v="1.121"/>
    <n v="78209"/>
    <n v="82248"/>
    <n v="87672.29"/>
    <n v="4527.7200000000012"/>
    <n v="16817.759999999998"/>
    <n v="0.16020000000000001"/>
    <n v="0.15390000000000001"/>
    <n v="33594.629999999997"/>
    <n v="1536.67"/>
    <n v="236.49"/>
    <n v="1773.16"/>
    <n v="127567.79999999999"/>
  </r>
  <r>
    <x v="317"/>
    <s v="Zillah"/>
    <n v="2240"/>
    <s v="Zillah High School"/>
    <s v="Yes"/>
    <n v="350.9"/>
    <n v="0"/>
    <n v="350.9"/>
    <n v="1"/>
    <n v="1"/>
    <n v="350.9"/>
    <n v="1.0289999999999999"/>
    <n v="78209"/>
    <n v="82248"/>
    <n v="80477.06"/>
    <n v="4156.1300000000047"/>
    <n v="16817.759999999998"/>
    <n v="0.16020000000000001"/>
    <n v="0.15390000000000001"/>
    <n v="30837.53"/>
    <n v="1410.55"/>
    <n v="217.08"/>
    <n v="1627.6299999999999"/>
    <n v="117098.35"/>
  </r>
  <r>
    <x v="317"/>
    <s v="Zillah"/>
    <n v="4221"/>
    <s v="Zillah Intermediate School"/>
    <s v="Yes"/>
    <n v="488.05"/>
    <n v="0"/>
    <n v="488.05"/>
    <n v="1"/>
    <n v="1"/>
    <n v="488.05"/>
    <n v="1.4319999999999999"/>
    <n v="78209"/>
    <n v="82248"/>
    <n v="111995.29"/>
    <n v="5783.8500000000058"/>
    <n v="16817.759999999998"/>
    <n v="0.16020000000000001"/>
    <n v="0.15390000000000001"/>
    <n v="42914.81"/>
    <n v="1962.99"/>
    <n v="302.10000000000002"/>
    <n v="2265.09"/>
    <n v="162959.03999999998"/>
  </r>
  <r>
    <x v="317"/>
    <s v="Zillah"/>
    <n v="4481"/>
    <s v="Zillah Middle School"/>
    <s v="Yes"/>
    <n v="472.3"/>
    <n v="0"/>
    <n v="472.3"/>
    <n v="1"/>
    <n v="1"/>
    <n v="472.3"/>
    <n v="1.385"/>
    <n v="78209"/>
    <n v="82248"/>
    <n v="108319.47"/>
    <n v="5594.0099999999948"/>
    <n v="16817.759999999998"/>
    <n v="0.16020000000000001"/>
    <n v="0.15390000000000001"/>
    <n v="41506.29"/>
    <n v="1898.56"/>
    <n v="292.19"/>
    <n v="2190.75"/>
    <n v="157610.52000000002"/>
  </r>
  <r>
    <x v="318"/>
    <m/>
    <m/>
    <m/>
    <m/>
    <m/>
    <m/>
    <m/>
    <m/>
    <m/>
    <m/>
    <m/>
    <m/>
    <m/>
    <m/>
    <m/>
    <m/>
    <m/>
    <m/>
    <m/>
    <m/>
    <m/>
    <m/>
    <m/>
  </r>
  <r>
    <x v="318"/>
    <m/>
    <m/>
    <m/>
    <m/>
    <m/>
    <m/>
    <m/>
    <m/>
    <m/>
    <m/>
    <m/>
    <m/>
    <m/>
    <m/>
    <m/>
    <m/>
    <m/>
    <m/>
    <m/>
    <m/>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328">
  <r>
    <x v="0"/>
    <m/>
    <m/>
    <s v="State Totals"/>
    <n v="1017013.1900000011"/>
    <n v="7175.8799999999901"/>
    <n v="30592.440000000002"/>
    <n v="7492.3100000000031"/>
    <n v="709.25000000000011"/>
    <n v="1062983.07"/>
    <x v="0"/>
    <m/>
  </r>
  <r>
    <x v="1"/>
    <s v="Aberdeen"/>
    <n v="2834"/>
    <s v="A J West Elementary"/>
    <n v="262.64999999999998"/>
    <n v="0"/>
    <n v="0"/>
    <n v="0"/>
    <n v="0"/>
    <n v="262.64999999999998"/>
    <x v="1"/>
    <n v="0.81920000000000004"/>
  </r>
  <r>
    <x v="1"/>
    <s v="Aberdeen"/>
    <n v="3216"/>
    <s v="Central Park Elementary"/>
    <n v="117.54"/>
    <n v="0"/>
    <n v="0"/>
    <n v="0"/>
    <n v="0"/>
    <n v="117.54"/>
    <x v="1"/>
    <n v="0.55479999999999996"/>
  </r>
  <r>
    <x v="1"/>
    <s v="Aberdeen"/>
    <n v="5514"/>
    <s v="Grays Harbor Academy"/>
    <n v="84.64"/>
    <n v="0"/>
    <n v="1.33"/>
    <n v="0"/>
    <n v="0"/>
    <n v="85.97"/>
    <x v="1"/>
    <n v="0.63549999999999995"/>
  </r>
  <r>
    <x v="1"/>
    <s v="Aberdeen"/>
    <n v="3857"/>
    <s v="Harbor Junior/Senior High School"/>
    <n v="107.51"/>
    <n v="0"/>
    <n v="1.1600000000000001"/>
    <n v="0"/>
    <n v="0"/>
    <n v="108.67"/>
    <x v="1"/>
    <n v="0.76400000000000001"/>
  </r>
  <r>
    <x v="1"/>
    <s v="Aberdeen"/>
    <n v="5663"/>
    <s v="Harbor Open Doors"/>
    <n v="0"/>
    <n v="0"/>
    <n v="1.1099999999999999"/>
    <n v="90.38"/>
    <n v="0"/>
    <n v="91.49"/>
    <x v="1"/>
    <n v="0.74199999999999999"/>
  </r>
  <r>
    <x v="1"/>
    <s v="Aberdeen"/>
    <n v="3476"/>
    <s v="J M Weatherwax High School"/>
    <n v="764.4"/>
    <n v="0"/>
    <n v="110.39"/>
    <n v="0"/>
    <n v="0"/>
    <n v="874.79"/>
    <x v="1"/>
    <n v="0.57550000000000001"/>
  </r>
  <r>
    <x v="1"/>
    <s v="Aberdeen"/>
    <n v="2449"/>
    <s v="McDermoth Elementary"/>
    <n v="280.10000000000002"/>
    <n v="0"/>
    <n v="0"/>
    <n v="0"/>
    <n v="0"/>
    <n v="280.10000000000002"/>
    <x v="1"/>
    <n v="0.66100000000000003"/>
  </r>
  <r>
    <x v="1"/>
    <s v="Aberdeen"/>
    <n v="2305"/>
    <s v="Miller Junior High"/>
    <n v="618.59"/>
    <n v="0"/>
    <n v="0"/>
    <n v="0"/>
    <n v="0"/>
    <n v="618.59"/>
    <x v="1"/>
    <n v="0.6704"/>
  </r>
  <r>
    <x v="1"/>
    <s v="Aberdeen"/>
    <n v="2763"/>
    <s v="Robert Gray Elementary"/>
    <n v="211.48"/>
    <n v="0"/>
    <n v="0"/>
    <n v="0"/>
    <n v="0"/>
    <n v="211.48"/>
    <x v="1"/>
    <n v="0.7712"/>
  </r>
  <r>
    <x v="1"/>
    <s v="Aberdeen"/>
    <n v="2971"/>
    <s v="Stevens Elementary School"/>
    <n v="302.5"/>
    <n v="0"/>
    <n v="0"/>
    <n v="0"/>
    <n v="0"/>
    <n v="302.5"/>
    <x v="1"/>
    <n v="0.79890000000000005"/>
  </r>
  <r>
    <x v="1"/>
    <s v="Aberdeen"/>
    <n v="5208"/>
    <s v="Twin Harbors - A Branch of New Market Skills Center"/>
    <n v="51.38"/>
    <n v="0"/>
    <n v="0"/>
    <n v="0"/>
    <n v="10.46"/>
    <n v="61.84"/>
    <x v="2"/>
    <n v="0.13830000000000001"/>
  </r>
  <r>
    <x v="2"/>
    <s v="Adna"/>
    <n v="2227"/>
    <s v="Adna Elementary School"/>
    <n v="255.48"/>
    <n v="0"/>
    <n v="0"/>
    <n v="0"/>
    <n v="0"/>
    <n v="255.48"/>
    <x v="2"/>
    <n v="0.25140000000000001"/>
  </r>
  <r>
    <x v="2"/>
    <s v="Adna"/>
    <n v="2441"/>
    <s v="Adna Middle/High School"/>
    <n v="358.41"/>
    <n v="0"/>
    <n v="19.52"/>
    <n v="2.1"/>
    <n v="0"/>
    <n v="380.03000000000003"/>
    <x v="2"/>
    <n v="0.23649999999999999"/>
  </r>
  <r>
    <x v="3"/>
    <s v="Almira"/>
    <n v="2860"/>
    <s v="Almira Elementary School"/>
    <n v="101.76"/>
    <n v="0"/>
    <n v="2.92"/>
    <n v="0"/>
    <n v="0"/>
    <n v="104.68"/>
    <x v="2"/>
    <n v="0.39179999999999998"/>
  </r>
  <r>
    <x v="4"/>
    <s v="Anacortes"/>
    <n v="2467"/>
    <s v="Anacortes High School"/>
    <n v="693.99"/>
    <n v="0"/>
    <n v="55"/>
    <n v="0"/>
    <n v="0"/>
    <n v="748.99"/>
    <x v="2"/>
    <n v="0.2535"/>
  </r>
  <r>
    <x v="4"/>
    <s v="Anacortes"/>
    <n v="2707"/>
    <s v="Anacortes Middle School"/>
    <n v="628.1"/>
    <n v="0"/>
    <n v="0"/>
    <n v="0"/>
    <n v="0"/>
    <n v="628.1"/>
    <x v="2"/>
    <n v="0.29820000000000002"/>
  </r>
  <r>
    <x v="4"/>
    <s v="Anacortes"/>
    <n v="5176"/>
    <s v="Cap Sante High School"/>
    <n v="58.89"/>
    <n v="0"/>
    <n v="1.82"/>
    <n v="0"/>
    <n v="0"/>
    <n v="60.71"/>
    <x v="1"/>
    <n v="0.53990000000000005"/>
  </r>
  <r>
    <x v="4"/>
    <s v="Anacortes"/>
    <n v="3182"/>
    <s v="Fidalgo Elementary"/>
    <n v="349.74"/>
    <n v="0"/>
    <n v="0"/>
    <n v="0"/>
    <n v="0"/>
    <n v="349.74"/>
    <x v="2"/>
    <n v="0.31190000000000001"/>
  </r>
  <r>
    <x v="4"/>
    <s v="Anacortes"/>
    <n v="3252"/>
    <s v="Island View Elementary"/>
    <n v="420.31"/>
    <n v="0"/>
    <n v="0"/>
    <n v="0"/>
    <n v="0"/>
    <n v="420.31"/>
    <x v="2"/>
    <n v="0.30420000000000003"/>
  </r>
  <r>
    <x v="4"/>
    <s v="Anacortes"/>
    <n v="3057"/>
    <s v="Mount Erie Elementary"/>
    <n v="326.52999999999997"/>
    <n v="0"/>
    <n v="0"/>
    <n v="0"/>
    <n v="0"/>
    <n v="326.52999999999997"/>
    <x v="2"/>
    <n v="0.39550000000000002"/>
  </r>
  <r>
    <x v="4"/>
    <s v="Anacortes"/>
    <n v="5588"/>
    <s v="Open Doors"/>
    <n v="0"/>
    <n v="0"/>
    <n v="0"/>
    <n v="3.1"/>
    <n v="0"/>
    <n v="3.1"/>
    <x v="1"/>
    <n v="0.59919999999999995"/>
  </r>
  <r>
    <x v="5"/>
    <s v="Arlington"/>
    <n v="2523"/>
    <s v="Arlington High School"/>
    <n v="1492.03"/>
    <n v="0"/>
    <n v="44.45"/>
    <n v="0"/>
    <n v="0"/>
    <n v="1536.48"/>
    <x v="2"/>
    <n v="0.35510000000000003"/>
  </r>
  <r>
    <x v="5"/>
    <s v="Arlington"/>
    <n v="5495"/>
    <s v="Arlington Open Doors"/>
    <n v="0"/>
    <n v="0"/>
    <n v="0"/>
    <n v="56.7"/>
    <n v="0"/>
    <n v="56.7"/>
    <x v="1"/>
    <n v="0.53539999999999999"/>
  </r>
  <r>
    <x v="5"/>
    <s v="Arlington"/>
    <n v="4327"/>
    <s v="Eagle Creek Elementary"/>
    <n v="612.84"/>
    <n v="0"/>
    <n v="0"/>
    <n v="0"/>
    <n v="0"/>
    <n v="612.84"/>
    <x v="2"/>
    <n v="0.42009999999999997"/>
  </r>
  <r>
    <x v="5"/>
    <s v="Arlington"/>
    <n v="5010"/>
    <s v="Haller Middle School"/>
    <n v="561.26"/>
    <n v="0"/>
    <n v="0"/>
    <n v="0"/>
    <n v="0"/>
    <n v="561.26"/>
    <x v="2"/>
    <n v="0.3574"/>
  </r>
  <r>
    <x v="5"/>
    <s v="Arlington"/>
    <n v="4436"/>
    <s v="Kent Prairie Elementary"/>
    <n v="595.91999999999996"/>
    <n v="0"/>
    <n v="0"/>
    <n v="0"/>
    <n v="0"/>
    <n v="595.91999999999996"/>
    <x v="2"/>
    <n v="0.41589999999999999"/>
  </r>
  <r>
    <x v="5"/>
    <s v="Arlington"/>
    <n v="4573"/>
    <s v="Pioneer Elementary"/>
    <n v="499.4"/>
    <n v="0"/>
    <n v="0"/>
    <n v="0"/>
    <n v="0"/>
    <n v="499.4"/>
    <x v="2"/>
    <n v="0.37609999999999999"/>
  </r>
  <r>
    <x v="5"/>
    <s v="Arlington"/>
    <n v="3124"/>
    <s v="Post Middle School"/>
    <n v="657.62"/>
    <n v="0"/>
    <n v="0"/>
    <n v="0"/>
    <n v="0"/>
    <n v="657.62"/>
    <x v="2"/>
    <n v="0.41320000000000001"/>
  </r>
  <r>
    <x v="5"/>
    <s v="Arlington"/>
    <n v="4154"/>
    <s v="Presidents Elementary"/>
    <n v="490.7"/>
    <n v="0"/>
    <n v="0"/>
    <n v="0"/>
    <n v="0"/>
    <n v="490.7"/>
    <x v="2"/>
    <n v="0.40699999999999997"/>
  </r>
  <r>
    <x v="5"/>
    <s v="Arlington"/>
    <n v="1714"/>
    <s v="Stillaguamish Valley Learning Center"/>
    <n v="322.13"/>
    <n v="0"/>
    <n v="0"/>
    <n v="0"/>
    <n v="0"/>
    <n v="322.13"/>
    <x v="2"/>
    <n v="0.3982"/>
  </r>
  <r>
    <x v="5"/>
    <s v="Arlington"/>
    <n v="4287"/>
    <s v="Weston High School"/>
    <n v="94.15"/>
    <n v="0"/>
    <n v="2.25"/>
    <n v="0"/>
    <n v="0"/>
    <n v="96.4"/>
    <x v="1"/>
    <n v="0.54859999999999998"/>
  </r>
  <r>
    <x v="6"/>
    <s v="Asotin-Anatone"/>
    <n v="2507"/>
    <s v="Asotin Elementary"/>
    <n v="277.76"/>
    <n v="30.1"/>
    <n v="0"/>
    <n v="0"/>
    <n v="0"/>
    <n v="307.86"/>
    <x v="2"/>
    <n v="0.38140000000000002"/>
  </r>
  <r>
    <x v="6"/>
    <s v="Asotin-Anatone"/>
    <n v="2434"/>
    <s v="Asotin Jr Sr High"/>
    <n v="336.44"/>
    <n v="0"/>
    <n v="12.52"/>
    <n v="0"/>
    <n v="0"/>
    <n v="348.96"/>
    <x v="2"/>
    <n v="0.30659999999999998"/>
  </r>
  <r>
    <x v="7"/>
    <s v="Auburn"/>
    <n v="3825"/>
    <s v="Alpac Elementary School"/>
    <n v="481.06"/>
    <n v="0"/>
    <n v="0"/>
    <n v="0"/>
    <n v="0"/>
    <n v="481.06"/>
    <x v="1"/>
    <n v="0.56669999999999998"/>
  </r>
  <r>
    <x v="7"/>
    <s v="Auburn"/>
    <n v="5082"/>
    <s v="Arthur Jacobsen Elementary"/>
    <n v="334.54"/>
    <n v="0"/>
    <n v="0"/>
    <n v="0"/>
    <n v="0"/>
    <n v="334.54"/>
    <x v="1"/>
    <n v="0.52339999999999998"/>
  </r>
  <r>
    <x v="7"/>
    <s v="Auburn"/>
    <n v="5037"/>
    <s v="Auburn Mountainview High School"/>
    <n v="1296.43"/>
    <n v="0"/>
    <n v="194.96"/>
    <n v="0"/>
    <n v="0"/>
    <n v="1491.39"/>
    <x v="1"/>
    <n v="0.54090000000000005"/>
  </r>
  <r>
    <x v="7"/>
    <s v="Auburn"/>
    <n v="5522"/>
    <s v="Auburn Opportunity Project"/>
    <n v="0"/>
    <n v="0"/>
    <n v="0"/>
    <n v="91.62"/>
    <n v="0"/>
    <n v="91.62"/>
    <x v="1"/>
    <n v="0.53820000000000001"/>
  </r>
  <r>
    <x v="7"/>
    <s v="Auburn"/>
    <n v="4474"/>
    <s v="Auburn Riverside High School"/>
    <n v="1531.52"/>
    <n v="0"/>
    <n v="203.62"/>
    <n v="0"/>
    <n v="0"/>
    <n v="1735.1399999999999"/>
    <x v="2"/>
    <n v="0.43659999999999999"/>
  </r>
  <r>
    <x v="7"/>
    <s v="Auburn"/>
    <n v="2795"/>
    <s v="Auburn Senior High School"/>
    <n v="1777.47"/>
    <n v="0"/>
    <n v="225.24"/>
    <n v="0"/>
    <n v="0"/>
    <n v="2002.71"/>
    <x v="1"/>
    <n v="0.58179999999999998"/>
  </r>
  <r>
    <x v="7"/>
    <s v="Auburn"/>
    <n v="5610"/>
    <s v="Bowman Creek Elementary"/>
    <n v="432.9"/>
    <n v="0"/>
    <n v="0"/>
    <n v="0"/>
    <n v="0"/>
    <n v="432.9"/>
    <x v="2"/>
    <n v="0.32040000000000002"/>
  </r>
  <r>
    <x v="7"/>
    <s v="Auburn"/>
    <n v="2394"/>
    <s v="Cascade Middle School"/>
    <n v="957.74"/>
    <n v="0"/>
    <n v="0"/>
    <n v="0"/>
    <n v="7.0000000000000007E-2"/>
    <n v="957.81000000000006"/>
    <x v="1"/>
    <n v="0.61240000000000006"/>
  </r>
  <r>
    <x v="7"/>
    <s v="Auburn"/>
    <n v="3439"/>
    <s v="Chinook Elementary School"/>
    <n v="591.41999999999996"/>
    <n v="17.8"/>
    <n v="0"/>
    <n v="0"/>
    <n v="0"/>
    <n v="609.21999999999991"/>
    <x v="1"/>
    <n v="0.54610000000000003"/>
  </r>
  <r>
    <x v="7"/>
    <s v="Auburn"/>
    <n v="2932"/>
    <s v="Dick Scobee Elementary School"/>
    <n v="623.4"/>
    <n v="19.7"/>
    <n v="0"/>
    <n v="0"/>
    <n v="0"/>
    <n v="643.1"/>
    <x v="1"/>
    <n v="0.72299999999999998"/>
  </r>
  <r>
    <x v="7"/>
    <s v="Auburn"/>
    <n v="3745"/>
    <s v="Evergreen Heights Elementary"/>
    <n v="430.3"/>
    <n v="0"/>
    <n v="0"/>
    <n v="0"/>
    <n v="7.0000000000000007E-2"/>
    <n v="430.37"/>
    <x v="2"/>
    <n v="0.48209999999999997"/>
  </r>
  <r>
    <x v="7"/>
    <s v="Auburn"/>
    <n v="3669"/>
    <s v="Gildo Rey Elementary School"/>
    <n v="333.6"/>
    <n v="19.3"/>
    <n v="0"/>
    <n v="0"/>
    <n v="0"/>
    <n v="352.90000000000003"/>
    <x v="1"/>
    <n v="0.6734"/>
  </r>
  <r>
    <x v="7"/>
    <s v="Auburn"/>
    <n v="4347"/>
    <s v="Hazelwood Elementary School"/>
    <n v="463.07"/>
    <n v="0"/>
    <n v="0"/>
    <n v="0"/>
    <n v="0"/>
    <n v="463.07"/>
    <x v="2"/>
    <n v="0.46429999999999999"/>
  </r>
  <r>
    <x v="7"/>
    <s v="Auburn"/>
    <n v="4417"/>
    <s v="Ilalko Elementary School"/>
    <n v="408.4"/>
    <n v="0"/>
    <n v="0"/>
    <n v="0"/>
    <n v="0"/>
    <n v="408.4"/>
    <x v="1"/>
    <n v="0.5554"/>
  </r>
  <r>
    <x v="7"/>
    <s v="Auburn"/>
    <n v="4120"/>
    <s v="Lake View Elementary School"/>
    <n v="380.4"/>
    <n v="0"/>
    <n v="0"/>
    <n v="0"/>
    <n v="0"/>
    <n v="380.4"/>
    <x v="2"/>
    <n v="0.45100000000000001"/>
  </r>
  <r>
    <x v="7"/>
    <s v="Auburn"/>
    <n v="5051"/>
    <s v="Lakeland Hills Elementary"/>
    <n v="463.32"/>
    <n v="0"/>
    <n v="0"/>
    <n v="0"/>
    <n v="0"/>
    <n v="463.32"/>
    <x v="2"/>
    <n v="0.3216"/>
  </r>
  <r>
    <x v="7"/>
    <s v="Auburn"/>
    <n v="3525"/>
    <s v="Lea Hill Elementary School"/>
    <n v="499.3"/>
    <n v="20"/>
    <n v="0"/>
    <n v="0"/>
    <n v="0"/>
    <n v="519.29999999999995"/>
    <x v="1"/>
    <n v="0.59450000000000003"/>
  </r>
  <r>
    <x v="7"/>
    <s v="Auburn"/>
    <n v="4462"/>
    <s v="Mt Baker Middle School"/>
    <n v="886.91"/>
    <n v="0"/>
    <n v="0"/>
    <n v="0"/>
    <n v="0.1"/>
    <n v="887.01"/>
    <x v="1"/>
    <n v="0.50760000000000005"/>
  </r>
  <r>
    <x v="7"/>
    <s v="Auburn"/>
    <n v="3169"/>
    <s v="Olympic Middle School"/>
    <n v="957.33"/>
    <n v="0"/>
    <n v="0"/>
    <n v="0"/>
    <n v="0.03"/>
    <n v="957.36"/>
    <x v="1"/>
    <n v="0.63109999999999999"/>
  </r>
  <r>
    <x v="7"/>
    <s v="Auburn"/>
    <n v="3227"/>
    <s v="Pioneer Elementary School"/>
    <n v="555.4"/>
    <n v="19.3"/>
    <n v="0"/>
    <n v="0"/>
    <n v="0"/>
    <n v="574.69999999999993"/>
    <x v="1"/>
    <n v="0.63390000000000002"/>
  </r>
  <r>
    <x v="7"/>
    <s v="Auburn"/>
    <n v="4385"/>
    <s v="Rainier Middle School"/>
    <n v="906.32"/>
    <n v="0"/>
    <n v="0"/>
    <n v="0"/>
    <n v="0.04"/>
    <n v="906.36"/>
    <x v="1"/>
    <n v="0.56999999999999995"/>
  </r>
  <r>
    <x v="7"/>
    <s v="Auburn"/>
    <n v="2659"/>
    <s v="Terminal Park Elementary School"/>
    <n v="560.04999999999995"/>
    <n v="19"/>
    <n v="0"/>
    <n v="0"/>
    <n v="0"/>
    <n v="579.04999999999995"/>
    <x v="1"/>
    <n v="0.61219999999999997"/>
  </r>
  <r>
    <x v="7"/>
    <s v="Auburn"/>
    <n v="2326"/>
    <s v="Washington Elementary School"/>
    <n v="422.4"/>
    <n v="18.899999999999999"/>
    <n v="0"/>
    <n v="0"/>
    <n v="0"/>
    <n v="441.29999999999995"/>
    <x v="1"/>
    <n v="0.65959999999999996"/>
  </r>
  <r>
    <x v="7"/>
    <s v="Auburn"/>
    <n v="5733"/>
    <s v="West Auburn Senior High School"/>
    <n v="481.8"/>
    <n v="0"/>
    <n v="1.1299999999999999"/>
    <n v="0"/>
    <n v="1.45"/>
    <n v="484.38"/>
    <x v="1"/>
    <n v="0.64119999999999999"/>
  </r>
  <r>
    <x v="7"/>
    <s v="Auburn"/>
    <n v="5717"/>
    <s v="Willow Crest Elementary"/>
    <n v="598.48"/>
    <n v="18.399999999999999"/>
    <n v="0"/>
    <n v="0"/>
    <n v="0"/>
    <n v="616.88"/>
    <x v="1"/>
    <n v="0.51"/>
  </r>
  <r>
    <x v="8"/>
    <s v="Bainbridge"/>
    <n v="2395"/>
    <s v="Bainbridge High School"/>
    <n v="1103.97"/>
    <n v="0"/>
    <n v="60.15"/>
    <n v="0"/>
    <n v="0"/>
    <n v="1164.1200000000001"/>
    <x v="2"/>
    <n v="9.3899999999999997E-2"/>
  </r>
  <r>
    <x v="8"/>
    <s v="Bainbridge"/>
    <n v="3552"/>
    <s v="Capt Johnston Blakely Elem Sch"/>
    <n v="305.60000000000002"/>
    <n v="0"/>
    <n v="0"/>
    <n v="0"/>
    <n v="0"/>
    <n v="305.60000000000002"/>
    <x v="2"/>
    <n v="9.0499999999999997E-2"/>
  </r>
  <r>
    <x v="8"/>
    <s v="Bainbridge"/>
    <n v="1935"/>
    <s v="Eagle Harbor High School"/>
    <n v="62.74"/>
    <n v="0"/>
    <n v="1.4200000000000002"/>
    <n v="10.5"/>
    <n v="0"/>
    <n v="74.66"/>
    <x v="2"/>
    <n v="0.24940000000000001"/>
  </r>
  <r>
    <x v="8"/>
    <s v="Bainbridge"/>
    <n v="3043"/>
    <s v="Halilts Elementary School"/>
    <n v="308.10000000000002"/>
    <n v="0"/>
    <n v="0"/>
    <n v="0"/>
    <n v="0"/>
    <n v="308.10000000000002"/>
    <x v="2"/>
    <n v="9.3200000000000005E-2"/>
  </r>
  <r>
    <x v="8"/>
    <s v="Bainbridge"/>
    <n v="1841"/>
    <s v="Mosaic Home Education Partnership"/>
    <n v="61.95"/>
    <n v="0"/>
    <n v="0"/>
    <n v="0"/>
    <n v="0"/>
    <n v="61.95"/>
    <x v="2"/>
    <n v="0.1222"/>
  </r>
  <r>
    <x v="8"/>
    <s v="Bainbridge"/>
    <n v="1699"/>
    <s v="Odyssey Multiage Program"/>
    <n v="179.57"/>
    <n v="0"/>
    <n v="0"/>
    <n v="0"/>
    <n v="0"/>
    <n v="179.57"/>
    <x v="2"/>
    <n v="8.4199999999999997E-2"/>
  </r>
  <r>
    <x v="8"/>
    <s v="Bainbridge"/>
    <n v="4062"/>
    <s v="Ordway Elementary"/>
    <n v="313"/>
    <n v="0"/>
    <n v="0"/>
    <n v="0"/>
    <n v="0"/>
    <n v="313"/>
    <x v="2"/>
    <n v="0.1467"/>
  </r>
  <r>
    <x v="8"/>
    <s v="Bainbridge"/>
    <n v="4542"/>
    <s v="Sakai Intermediate"/>
    <n v="453.23"/>
    <n v="0"/>
    <n v="0"/>
    <n v="0"/>
    <n v="0"/>
    <n v="453.23"/>
    <x v="2"/>
    <n v="0.10290000000000001"/>
  </r>
  <r>
    <x v="8"/>
    <s v="Bainbridge"/>
    <n v="4505"/>
    <s v="Woodward Middle School"/>
    <n v="487.05"/>
    <n v="0"/>
    <n v="0"/>
    <n v="0"/>
    <n v="0"/>
    <n v="487.05"/>
    <x v="2"/>
    <n v="0.1013"/>
  </r>
  <r>
    <x v="8"/>
    <s v="Bainbridge"/>
    <n v="1939"/>
    <s v="Bainbridge Special Education Services"/>
    <n v="8.81"/>
    <n v="0"/>
    <n v="0"/>
    <n v="0"/>
    <n v="0"/>
    <n v="8.81"/>
    <x v="2"/>
    <n v="0.18440000000000001"/>
  </r>
  <r>
    <x v="9"/>
    <s v="Battle Ground"/>
    <n v="2671"/>
    <s v="Amboy Middle School"/>
    <n v="502.1"/>
    <n v="0"/>
    <n v="0"/>
    <n v="0"/>
    <n v="0"/>
    <n v="502.1"/>
    <x v="2"/>
    <n v="0.4088"/>
  </r>
  <r>
    <x v="9"/>
    <s v="Battle Ground"/>
    <n v="2415"/>
    <s v="Battle Ground High School"/>
    <n v="1490.61"/>
    <n v="0"/>
    <n v="104.79"/>
    <n v="0"/>
    <n v="0"/>
    <n v="1595.3999999999999"/>
    <x v="2"/>
    <n v="0.33360000000000001"/>
  </r>
  <r>
    <x v="9"/>
    <s v="Battle Ground"/>
    <n v="5749"/>
    <s v="Battle Ground Virtual Academy"/>
    <n v="442.4"/>
    <n v="0"/>
    <n v="10.799999999999999"/>
    <n v="0"/>
    <n v="0"/>
    <n v="453.2"/>
    <x v="2"/>
    <n v="0.39729999999999999"/>
  </r>
  <r>
    <x v="9"/>
    <s v="Battle Ground"/>
    <n v="1836"/>
    <s v="CAM Academy"/>
    <n v="469.81"/>
    <n v="0"/>
    <n v="46.44"/>
    <n v="0"/>
    <n v="0"/>
    <n v="516.25"/>
    <x v="2"/>
    <n v="0.29509999999999997"/>
  </r>
  <r>
    <x v="9"/>
    <s v="Battle Ground"/>
    <n v="4352"/>
    <s v="Captain Strong"/>
    <n v="564.45000000000005"/>
    <n v="17.5"/>
    <n v="0"/>
    <n v="0"/>
    <n v="0"/>
    <n v="581.95000000000005"/>
    <x v="2"/>
    <n v="0.37569999999999998"/>
  </r>
  <r>
    <x v="9"/>
    <s v="Battle Ground"/>
    <n v="5133"/>
    <s v="Chief Umtuch Middle"/>
    <n v="560.84"/>
    <n v="0"/>
    <n v="0"/>
    <n v="0"/>
    <n v="0"/>
    <n v="560.84"/>
    <x v="2"/>
    <n v="0.33239999999999997"/>
  </r>
  <r>
    <x v="9"/>
    <s v="Battle Ground"/>
    <n v="5089"/>
    <s v="Daybreak Middle"/>
    <n v="469.48"/>
    <n v="0"/>
    <n v="0"/>
    <n v="0"/>
    <n v="0"/>
    <n v="469.48"/>
    <x v="2"/>
    <n v="0.45650000000000002"/>
  </r>
  <r>
    <x v="9"/>
    <s v="Battle Ground"/>
    <n v="5090"/>
    <s v="Daybreak Primary"/>
    <n v="514.12"/>
    <n v="17.600000000000001"/>
    <n v="0"/>
    <n v="0"/>
    <n v="0"/>
    <n v="531.72"/>
    <x v="2"/>
    <n v="0.40410000000000001"/>
  </r>
  <r>
    <x v="9"/>
    <s v="Battle Ground"/>
    <n v="3018"/>
    <s v="Glenwood Heights Primary"/>
    <n v="579.51"/>
    <n v="16.7"/>
    <n v="0"/>
    <n v="0"/>
    <n v="0"/>
    <n v="596.21"/>
    <x v="2"/>
    <n v="0.4859"/>
  </r>
  <r>
    <x v="9"/>
    <s v="Battle Ground"/>
    <n v="3545"/>
    <s v="Laurin Middle School"/>
    <n v="712.2"/>
    <n v="0"/>
    <n v="0"/>
    <n v="0"/>
    <n v="0"/>
    <n v="712.2"/>
    <x v="1"/>
    <n v="0.50639999999999996"/>
  </r>
  <r>
    <x v="9"/>
    <s v="Battle Ground"/>
    <n v="4144"/>
    <s v="Maple Grove Primary"/>
    <n v="509.91"/>
    <n v="19"/>
    <n v="0"/>
    <n v="0"/>
    <n v="0"/>
    <n v="528.91000000000008"/>
    <x v="2"/>
    <n v="0.43630000000000002"/>
  </r>
  <r>
    <x v="9"/>
    <s v="Battle Ground"/>
    <n v="5360"/>
    <s v="Open Doors Battle Ground"/>
    <n v="0"/>
    <n v="0"/>
    <n v="0.04"/>
    <n v="37.799999999999997"/>
    <n v="0"/>
    <n v="37.839999999999996"/>
    <x v="2"/>
    <n v="0.43240000000000001"/>
  </r>
  <r>
    <x v="9"/>
    <s v="Battle Ground"/>
    <n v="3997"/>
    <s v="Pleasant Valley Middle"/>
    <n v="432.51"/>
    <n v="0"/>
    <n v="0"/>
    <n v="0"/>
    <n v="0"/>
    <n v="432.51"/>
    <x v="2"/>
    <n v="0.45369999999999999"/>
  </r>
  <r>
    <x v="9"/>
    <s v="Battle Ground"/>
    <n v="3996"/>
    <s v="Pleasant Valley Primary"/>
    <n v="555.66999999999996"/>
    <n v="18.7"/>
    <n v="0"/>
    <n v="0"/>
    <n v="0"/>
    <n v="574.37"/>
    <x v="2"/>
    <n v="0.38919999999999999"/>
  </r>
  <r>
    <x v="9"/>
    <s v="Battle Ground"/>
    <n v="4104"/>
    <s v="Prairie High School"/>
    <n v="1291.1199999999999"/>
    <n v="0"/>
    <n v="106.91000000000001"/>
    <n v="0"/>
    <n v="0"/>
    <n v="1398.03"/>
    <x v="2"/>
    <n v="0.40889999999999999"/>
  </r>
  <r>
    <x v="9"/>
    <s v="Battle Ground"/>
    <n v="1875"/>
    <s v="River HomeLink"/>
    <n v="888.59"/>
    <n v="0"/>
    <n v="26.689999999999998"/>
    <n v="0"/>
    <n v="0"/>
    <n v="915.28"/>
    <x v="2"/>
    <n v="0.28460000000000002"/>
  </r>
  <r>
    <x v="9"/>
    <s v="Battle Ground"/>
    <n v="4450"/>
    <s v="Summit View High School"/>
    <n v="329.11"/>
    <n v="0"/>
    <n v="2.83"/>
    <n v="0"/>
    <n v="0"/>
    <n v="331.94"/>
    <x v="2"/>
    <n v="0.4264"/>
  </r>
  <r>
    <x v="9"/>
    <s v="Battle Ground"/>
    <n v="5131"/>
    <s v="Tukes Valley Middle School"/>
    <n v="478.31"/>
    <n v="0"/>
    <n v="0"/>
    <n v="0"/>
    <n v="0"/>
    <n v="478.31"/>
    <x v="2"/>
    <n v="0.3967"/>
  </r>
  <r>
    <x v="9"/>
    <s v="Battle Ground"/>
    <n v="5132"/>
    <s v="Tukes Valley Primary "/>
    <n v="498.05"/>
    <n v="18.3"/>
    <n v="0"/>
    <n v="0"/>
    <n v="0"/>
    <n v="516.35"/>
    <x v="2"/>
    <n v="0.36049999999999999"/>
  </r>
  <r>
    <x v="9"/>
    <s v="Battle Ground"/>
    <n v="2910"/>
    <s v="Yacolt Primary"/>
    <n v="745.91"/>
    <n v="18"/>
    <n v="0"/>
    <n v="0"/>
    <n v="0"/>
    <n v="763.91"/>
    <x v="2"/>
    <n v="0.34279999999999999"/>
  </r>
  <r>
    <x v="10"/>
    <s v="Bellevue"/>
    <n v="3633"/>
    <s v="Ardmore Elementary School"/>
    <n v="395.03"/>
    <n v="0"/>
    <n v="0"/>
    <n v="0"/>
    <n v="0"/>
    <n v="395.03"/>
    <x v="2"/>
    <n v="0.46739999999999998"/>
  </r>
  <r>
    <x v="10"/>
    <s v="Bellevue"/>
    <n v="5240"/>
    <s v="Bellevue Big Picture School"/>
    <n v="299.89999999999998"/>
    <n v="0"/>
    <n v="18.82"/>
    <n v="0"/>
    <n v="0"/>
    <n v="318.71999999999997"/>
    <x v="2"/>
    <n v="0.19439999999999999"/>
  </r>
  <r>
    <x v="10"/>
    <s v="Bellevue"/>
    <n v="5714"/>
    <s v="Bellevue Digital Discovery"/>
    <n v="374.78"/>
    <n v="0"/>
    <n v="13.010000000000002"/>
    <n v="0"/>
    <n v="0"/>
    <n v="387.78999999999996"/>
    <x v="2"/>
    <n v="1.6299999999999999E-2"/>
  </r>
  <r>
    <x v="10"/>
    <s v="Bellevue"/>
    <n v="2701"/>
    <s v="Bellevue High School"/>
    <n v="1610.36"/>
    <n v="0"/>
    <n v="114.08"/>
    <n v="0"/>
    <n v="0"/>
    <n v="1724.4399999999998"/>
    <x v="2"/>
    <n v="0.15590000000000001"/>
  </r>
  <r>
    <x v="10"/>
    <s v="Bellevue"/>
    <n v="5325"/>
    <s v="Bellevue Open Doors"/>
    <n v="0"/>
    <n v="0"/>
    <n v="0"/>
    <n v="98.3"/>
    <n v="0"/>
    <n v="98.3"/>
    <x v="2"/>
    <n v="9.6299999999999997E-2"/>
  </r>
  <r>
    <x v="10"/>
    <s v="Bellevue"/>
    <n v="3705"/>
    <s v="Bennett Elementary School"/>
    <n v="475.3"/>
    <n v="0"/>
    <n v="0"/>
    <n v="0"/>
    <n v="0"/>
    <n v="475.3"/>
    <x v="2"/>
    <n v="7.3800000000000004E-2"/>
  </r>
  <r>
    <x v="10"/>
    <s v="Bellevue"/>
    <n v="5281"/>
    <s v="Central Educational Services"/>
    <n v="55.22"/>
    <n v="0"/>
    <n v="0"/>
    <n v="0"/>
    <n v="0"/>
    <n v="55.22"/>
    <x v="2"/>
    <n v="0.38800000000000001"/>
  </r>
  <r>
    <x v="10"/>
    <s v="Bellevue"/>
    <n v="3742"/>
    <s v="Cherry Crest Elementary School"/>
    <n v="548.47"/>
    <n v="0"/>
    <n v="0"/>
    <n v="0"/>
    <n v="0"/>
    <n v="548.47"/>
    <x v="2"/>
    <n v="3.9600000000000003E-2"/>
  </r>
  <r>
    <x v="10"/>
    <s v="Bellevue"/>
    <n v="3338"/>
    <s v="Chinook Middle School"/>
    <n v="729.98"/>
    <n v="0"/>
    <n v="0"/>
    <n v="0"/>
    <n v="0"/>
    <n v="729.98"/>
    <x v="2"/>
    <n v="0.2175"/>
  </r>
  <r>
    <x v="10"/>
    <s v="Bellevue"/>
    <n v="2847"/>
    <s v="Clyde Hill Elementary"/>
    <n v="536.79999999999995"/>
    <n v="0"/>
    <n v="0"/>
    <n v="0"/>
    <n v="0"/>
    <n v="536.79999999999995"/>
    <x v="2"/>
    <n v="0.19819999999999999"/>
  </r>
  <r>
    <x v="10"/>
    <s v="Bellevue"/>
    <n v="2846"/>
    <s v="Enatai Elementary School"/>
    <n v="467.9"/>
    <n v="0"/>
    <n v="0"/>
    <n v="0"/>
    <n v="0"/>
    <n v="467.9"/>
    <x v="2"/>
    <n v="0.19"/>
  </r>
  <r>
    <x v="10"/>
    <s v="Bellevue"/>
    <n v="3166"/>
    <s v="Highland Middle School"/>
    <n v="534.13"/>
    <n v="0"/>
    <n v="0"/>
    <n v="0"/>
    <n v="0"/>
    <n v="534.13"/>
    <x v="1"/>
    <n v="0.57979999999999998"/>
  </r>
  <r>
    <x v="10"/>
    <s v="Bellevue"/>
    <n v="3588"/>
    <s v="Interlake Senior High School"/>
    <n v="1515.64"/>
    <n v="0"/>
    <n v="138.78"/>
    <n v="0"/>
    <n v="0"/>
    <n v="1654.42"/>
    <x v="2"/>
    <n v="0.24340000000000001"/>
  </r>
  <r>
    <x v="10"/>
    <s v="Bellevue"/>
    <n v="3522"/>
    <s v="International School"/>
    <n v="606.04999999999995"/>
    <n v="0"/>
    <n v="0.14000000000000001"/>
    <n v="0"/>
    <n v="0"/>
    <n v="606.18999999999994"/>
    <x v="2"/>
    <n v="7.4099999999999999E-2"/>
  </r>
  <r>
    <x v="10"/>
    <s v="Bellevue"/>
    <n v="5308"/>
    <s v="Jing Mei Elementary School"/>
    <n v="522.20000000000005"/>
    <n v="0"/>
    <n v="0"/>
    <n v="0"/>
    <n v="0"/>
    <n v="522.20000000000005"/>
    <x v="2"/>
    <n v="9.0399999999999994E-2"/>
  </r>
  <r>
    <x v="10"/>
    <s v="Bellevue"/>
    <n v="3225"/>
    <s v="Lake Hills Elementary"/>
    <n v="418.1"/>
    <n v="0"/>
    <n v="0"/>
    <n v="0"/>
    <n v="0"/>
    <n v="418.1"/>
    <x v="1"/>
    <n v="0.63149999999999995"/>
  </r>
  <r>
    <x v="10"/>
    <s v="Bellevue"/>
    <n v="3436"/>
    <s v="Medina Elementary School"/>
    <n v="594.25"/>
    <n v="0"/>
    <n v="0"/>
    <n v="0"/>
    <n v="0"/>
    <n v="594.25"/>
    <x v="2"/>
    <n v="3.5000000000000003E-2"/>
  </r>
  <r>
    <x v="10"/>
    <s v="Bellevue"/>
    <n v="3437"/>
    <s v="Newport Heights Elementary"/>
    <n v="538.79999999999995"/>
    <n v="0"/>
    <n v="0"/>
    <n v="0"/>
    <n v="0"/>
    <n v="538.79999999999995"/>
    <x v="2"/>
    <n v="0.219"/>
  </r>
  <r>
    <x v="10"/>
    <s v="Bellevue"/>
    <n v="3486"/>
    <s v="Newport Senior High School"/>
    <n v="1626.01"/>
    <n v="0"/>
    <n v="191.03"/>
    <n v="0"/>
    <n v="0"/>
    <n v="1817.04"/>
    <x v="2"/>
    <n v="0.1444"/>
  </r>
  <r>
    <x v="10"/>
    <s v="Bellevue"/>
    <n v="3631"/>
    <s v="Odle Middle School"/>
    <n v="971.76"/>
    <n v="0"/>
    <n v="0"/>
    <n v="0"/>
    <n v="0"/>
    <n v="971.76"/>
    <x v="2"/>
    <n v="0.18110000000000001"/>
  </r>
  <r>
    <x v="10"/>
    <s v="Bellevue"/>
    <n v="3168"/>
    <s v="Phantom Lake Elementary"/>
    <n v="310.10000000000002"/>
    <n v="0"/>
    <n v="0"/>
    <n v="0"/>
    <n v="0"/>
    <n v="310.10000000000002"/>
    <x v="2"/>
    <n v="0.2979"/>
  </r>
  <r>
    <x v="10"/>
    <s v="Bellevue"/>
    <n v="3224"/>
    <s v="Puesta del Sol Elementary School"/>
    <n v="470.3"/>
    <n v="0"/>
    <n v="0"/>
    <n v="0"/>
    <n v="0"/>
    <n v="470.3"/>
    <x v="2"/>
    <n v="0.1968"/>
  </r>
  <r>
    <x v="10"/>
    <s v="Bellevue"/>
    <n v="3282"/>
    <s v="Sammamish Senior High"/>
    <n v="1094.33"/>
    <n v="0"/>
    <n v="122.6"/>
    <n v="0"/>
    <n v="0"/>
    <n v="1216.9299999999998"/>
    <x v="2"/>
    <n v="0.39939999999999998"/>
  </r>
  <r>
    <x v="10"/>
    <s v="Bellevue"/>
    <n v="3339"/>
    <s v="Sherwood Forest Elementary"/>
    <n v="327.2"/>
    <n v="0"/>
    <n v="0"/>
    <n v="0"/>
    <n v="0"/>
    <n v="327.2"/>
    <x v="1"/>
    <n v="0.51680000000000004"/>
  </r>
  <r>
    <x v="10"/>
    <s v="Bellevue"/>
    <n v="3789"/>
    <s v="Somerset Elementary School"/>
    <n v="777.9"/>
    <n v="0"/>
    <n v="0"/>
    <n v="0"/>
    <n v="0"/>
    <n v="777.9"/>
    <x v="2"/>
    <n v="6.3600000000000004E-2"/>
  </r>
  <r>
    <x v="10"/>
    <s v="Bellevue"/>
    <n v="3634"/>
    <s v="Spiritridge Elementary School"/>
    <n v="563.42999999999995"/>
    <n v="0"/>
    <n v="0"/>
    <n v="0"/>
    <n v="0"/>
    <n v="563.42999999999995"/>
    <x v="2"/>
    <n v="0.18229999999999999"/>
  </r>
  <r>
    <x v="10"/>
    <s v="Bellevue"/>
    <n v="3100"/>
    <s v="Stevenson Elementary"/>
    <n v="501.3"/>
    <n v="0"/>
    <n v="0"/>
    <n v="0"/>
    <n v="0"/>
    <n v="501.3"/>
    <x v="1"/>
    <n v="0.5151"/>
  </r>
  <r>
    <x v="10"/>
    <s v="Bellevue"/>
    <n v="3435"/>
    <s v="Tillicum Middle School"/>
    <n v="705.49"/>
    <n v="0"/>
    <n v="0"/>
    <n v="0"/>
    <n v="0"/>
    <n v="705.49"/>
    <x v="2"/>
    <n v="0.1847"/>
  </r>
  <r>
    <x v="10"/>
    <s v="Bellevue"/>
    <n v="3283"/>
    <s v="Tyee Middle School"/>
    <n v="1060.82"/>
    <n v="0"/>
    <n v="0"/>
    <n v="0"/>
    <n v="0"/>
    <n v="1060.82"/>
    <x v="2"/>
    <n v="0.156"/>
  </r>
  <r>
    <x v="10"/>
    <s v="Bellevue"/>
    <n v="3167"/>
    <s v="Woodridge Elementary"/>
    <n v="511.1"/>
    <n v="0"/>
    <n v="0"/>
    <n v="0"/>
    <n v="0"/>
    <n v="511.1"/>
    <x v="2"/>
    <n v="0.17929999999999999"/>
  </r>
  <r>
    <x v="11"/>
    <s v="Bellingham"/>
    <n v="3200"/>
    <s v="Alderwood Elementary School"/>
    <n v="256.56"/>
    <n v="14.4"/>
    <n v="0"/>
    <n v="0"/>
    <n v="0"/>
    <n v="270.95999999999998"/>
    <x v="1"/>
    <n v="0.59789999999999999"/>
  </r>
  <r>
    <x v="11"/>
    <s v="Bellingham"/>
    <n v="5366"/>
    <s v="Bellingham Family Partnership Program"/>
    <n v="297.94"/>
    <n v="0"/>
    <n v="0"/>
    <n v="0"/>
    <n v="0"/>
    <n v="297.94"/>
    <x v="2"/>
    <n v="0.29430000000000001"/>
  </r>
  <r>
    <x v="11"/>
    <s v="Bellingham"/>
    <n v="2553"/>
    <s v="Bellingham High School"/>
    <n v="1017.88"/>
    <n v="0"/>
    <n v="116.56"/>
    <n v="0"/>
    <n v="0"/>
    <n v="1134.44"/>
    <x v="2"/>
    <n v="0.34260000000000002"/>
  </r>
  <r>
    <x v="11"/>
    <s v="Bellingham"/>
    <n v="5340"/>
    <s v="Bellingham Re-Engagement Program"/>
    <n v="0"/>
    <n v="0"/>
    <n v="0"/>
    <n v="138.38"/>
    <n v="0"/>
    <n v="138.38"/>
    <x v="1"/>
    <n v="0.61509999999999998"/>
  </r>
  <r>
    <x v="11"/>
    <s v="Bellingham"/>
    <n v="2431"/>
    <s v="Birchwood Elementary School"/>
    <n v="308.94"/>
    <n v="16.600000000000001"/>
    <n v="0"/>
    <n v="0"/>
    <n v="0"/>
    <n v="325.54000000000002"/>
    <x v="1"/>
    <n v="0.53100000000000003"/>
  </r>
  <r>
    <x v="11"/>
    <s v="Bellingham"/>
    <n v="2817"/>
    <s v="Carl Cozier Elementary School"/>
    <n v="286.7"/>
    <n v="17.2"/>
    <n v="0"/>
    <n v="0"/>
    <n v="0"/>
    <n v="303.89999999999998"/>
    <x v="2"/>
    <n v="0.45219999999999999"/>
  </r>
  <r>
    <x v="11"/>
    <s v="Bellingham"/>
    <n v="2365"/>
    <s v="Columbia Elementary School"/>
    <n v="167.04"/>
    <n v="13.2"/>
    <n v="0"/>
    <n v="0"/>
    <n v="0"/>
    <n v="180.23999999999998"/>
    <x v="2"/>
    <n v="0.2127"/>
  </r>
  <r>
    <x v="11"/>
    <s v="Bellingham"/>
    <n v="5239"/>
    <s v="Cordata Elementary School"/>
    <n v="330.1"/>
    <n v="25.9"/>
    <n v="0"/>
    <n v="0"/>
    <n v="0"/>
    <n v="356"/>
    <x v="1"/>
    <n v="0.63780000000000003"/>
  </r>
  <r>
    <x v="11"/>
    <s v="Bellingham"/>
    <n v="2066"/>
    <s v="Fairhaven Middle School"/>
    <n v="558.30999999999995"/>
    <n v="0"/>
    <n v="0"/>
    <n v="0"/>
    <n v="0"/>
    <n v="558.30999999999995"/>
    <x v="2"/>
    <n v="0.3821"/>
  </r>
  <r>
    <x v="11"/>
    <s v="Bellingham"/>
    <n v="2262"/>
    <s v="Geneva Elementary School"/>
    <n v="371.64"/>
    <n v="17.010000000000002"/>
    <n v="0"/>
    <n v="0"/>
    <n v="0"/>
    <n v="388.65"/>
    <x v="2"/>
    <n v="0.255"/>
  </r>
  <r>
    <x v="11"/>
    <s v="Bellingham"/>
    <n v="3134"/>
    <s v="Happy Valley Elementary School"/>
    <n v="412.33"/>
    <n v="16.3"/>
    <n v="0"/>
    <n v="0"/>
    <n v="0"/>
    <n v="428.63"/>
    <x v="2"/>
    <n v="0.37319999999999998"/>
  </r>
  <r>
    <x v="11"/>
    <s v="Bellingham"/>
    <n v="4442"/>
    <s v="Kulshan Middle School"/>
    <n v="575.44000000000005"/>
    <n v="0"/>
    <n v="0"/>
    <n v="0"/>
    <n v="0"/>
    <n v="575.44000000000005"/>
    <x v="2"/>
    <n v="0.31850000000000001"/>
  </r>
  <r>
    <x v="11"/>
    <s v="Bellingham"/>
    <n v="2225"/>
    <s v="Lowell Elementary School "/>
    <n v="299.97000000000003"/>
    <n v="13.7"/>
    <n v="0"/>
    <n v="0"/>
    <n v="0"/>
    <n v="313.67"/>
    <x v="2"/>
    <n v="0.29880000000000001"/>
  </r>
  <r>
    <x v="11"/>
    <s v="Bellingham"/>
    <n v="4571"/>
    <s v="Northern Heights Elementary Schl"/>
    <n v="362.98"/>
    <n v="16.3"/>
    <n v="0"/>
    <n v="0"/>
    <n v="0"/>
    <n v="379.28000000000003"/>
    <x v="2"/>
    <n v="0.31719999999999998"/>
  </r>
  <r>
    <x v="11"/>
    <s v="Bellingham"/>
    <n v="1647"/>
    <s v="Options High School"/>
    <n v="184.23"/>
    <n v="0"/>
    <n v="9.73"/>
    <n v="0"/>
    <n v="0"/>
    <n v="193.95999999999998"/>
    <x v="1"/>
    <n v="0.56369999999999998"/>
  </r>
  <r>
    <x v="11"/>
    <s v="Bellingham"/>
    <n v="3202"/>
    <s v="Parkview Elementary School"/>
    <n v="377.65"/>
    <n v="17"/>
    <n v="0"/>
    <n v="0"/>
    <n v="0"/>
    <n v="394.65"/>
    <x v="2"/>
    <n v="0.40810000000000002"/>
  </r>
  <r>
    <x v="11"/>
    <s v="Bellingham"/>
    <n v="2067"/>
    <s v="Roosevelt Elementary School"/>
    <n v="327.05"/>
    <n v="15.35"/>
    <n v="0"/>
    <n v="0"/>
    <n v="0"/>
    <n v="342.40000000000003"/>
    <x v="2"/>
    <n v="0.45"/>
  </r>
  <r>
    <x v="11"/>
    <s v="Bellingham"/>
    <n v="3576"/>
    <s v="Sehome High School"/>
    <n v="973.99"/>
    <n v="0"/>
    <n v="105.37"/>
    <n v="0"/>
    <n v="0"/>
    <n v="1079.3600000000001"/>
    <x v="2"/>
    <n v="0.29020000000000001"/>
  </r>
  <r>
    <x v="11"/>
    <s v="Bellingham"/>
    <n v="3201"/>
    <s v="Shuksan Middle School"/>
    <n v="598.09"/>
    <n v="0"/>
    <n v="0"/>
    <n v="0"/>
    <n v="0"/>
    <n v="598.09"/>
    <x v="1"/>
    <n v="0.51219999999999999"/>
  </r>
  <r>
    <x v="11"/>
    <s v="Bellingham"/>
    <n v="2175"/>
    <s v="Silver Beach Elementary School"/>
    <n v="289.05"/>
    <n v="11.8"/>
    <n v="0"/>
    <n v="0"/>
    <n v="0"/>
    <n v="300.85000000000002"/>
    <x v="2"/>
    <n v="0.16869999999999999"/>
  </r>
  <r>
    <x v="11"/>
    <s v="Bellingham"/>
    <n v="4515"/>
    <s v="Squalicum High School"/>
    <n v="1075"/>
    <n v="0"/>
    <n v="124.85000000000001"/>
    <n v="0"/>
    <n v="0"/>
    <n v="1199.8499999999999"/>
    <x v="2"/>
    <n v="0.42470000000000002"/>
  </r>
  <r>
    <x v="11"/>
    <s v="Bellingham"/>
    <n v="2387"/>
    <s v="Sunnyland Elementary School"/>
    <n v="269.8"/>
    <n v="14.92"/>
    <n v="0"/>
    <n v="0"/>
    <n v="0"/>
    <n v="284.72000000000003"/>
    <x v="2"/>
    <n v="0.41560000000000002"/>
  </r>
  <r>
    <x v="11"/>
    <s v="Bellingham"/>
    <n v="1799"/>
    <s v="Visions (Seamar Youth Center)"/>
    <n v="3.06"/>
    <n v="0"/>
    <n v="0"/>
    <n v="0"/>
    <n v="0"/>
    <n v="3.06"/>
    <x v="2"/>
    <n v="0.45"/>
  </r>
  <r>
    <x v="11"/>
    <s v="Bellingham"/>
    <n v="5125"/>
    <s v="Wade King Elementary School"/>
    <n v="268.27999999999997"/>
    <n v="13.6"/>
    <n v="0"/>
    <n v="0"/>
    <n v="0"/>
    <n v="281.88"/>
    <x v="2"/>
    <n v="0.20469999999999999"/>
  </r>
  <r>
    <x v="11"/>
    <s v="Bellingham"/>
    <n v="2075"/>
    <s v="Whatcom Middle School"/>
    <n v="596.59"/>
    <n v="0"/>
    <n v="0"/>
    <n v="0"/>
    <n v="0"/>
    <n v="596.59"/>
    <x v="2"/>
    <n v="0.4027"/>
  </r>
  <r>
    <x v="12"/>
    <s v="Benge"/>
    <n v="3142"/>
    <s v="Benge Elementary"/>
    <n v="8.1999999999999993"/>
    <n v="0"/>
    <n v="0"/>
    <n v="0"/>
    <n v="0"/>
    <n v="8.1999999999999993"/>
    <x v="2"/>
    <n v="0"/>
  </r>
  <r>
    <x v="13"/>
    <s v="Bethel"/>
    <n v="5754"/>
    <s v="Academy for Community Transition"/>
    <n v="38.799999999999997"/>
    <n v="0"/>
    <n v="0"/>
    <n v="0"/>
    <n v="0"/>
    <n v="38.799999999999997"/>
    <x v="2"/>
    <n v="0.49909999999999999"/>
  </r>
  <r>
    <x v="13"/>
    <s v="Bethel"/>
    <n v="5372"/>
    <s v="Acceleration Academy"/>
    <n v="0"/>
    <n v="0"/>
    <n v="1.26"/>
    <n v="424.82"/>
    <n v="0"/>
    <n v="426.08"/>
    <x v="2"/>
    <n v="0.49819999999999998"/>
  </r>
  <r>
    <x v="13"/>
    <s v="Bethel"/>
    <n v="2807"/>
    <s v="Bethel High School"/>
    <n v="1577.13"/>
    <n v="0"/>
    <n v="116.33"/>
    <n v="0"/>
    <n v="0"/>
    <n v="1693.46"/>
    <x v="2"/>
    <n v="0.48599999999999999"/>
  </r>
  <r>
    <x v="13"/>
    <s v="Bethel"/>
    <n v="3250"/>
    <s v="Bethel Middle School"/>
    <n v="664.79"/>
    <n v="0"/>
    <n v="0"/>
    <n v="0"/>
    <n v="0"/>
    <n v="664.79"/>
    <x v="1"/>
    <n v="0.5907"/>
  </r>
  <r>
    <x v="13"/>
    <s v="Bethel"/>
    <n v="5633"/>
    <s v="Bethel Virtual Academy"/>
    <n v="551.85"/>
    <n v="0"/>
    <n v="19.439999999999998"/>
    <n v="0"/>
    <n v="0"/>
    <n v="571.29"/>
    <x v="1"/>
    <n v="0.58130000000000004"/>
  </r>
  <r>
    <x v="13"/>
    <s v="Bethel"/>
    <n v="4296"/>
    <s v="Camas Prairie Elementary"/>
    <n v="514.79999999999995"/>
    <n v="0"/>
    <n v="0"/>
    <n v="0"/>
    <n v="0"/>
    <n v="514.79999999999995"/>
    <x v="1"/>
    <n v="0.60609999999999997"/>
  </r>
  <r>
    <x v="13"/>
    <s v="Bethel"/>
    <n v="4186"/>
    <s v="Cedarcrest Middle School"/>
    <n v="771.93"/>
    <n v="0"/>
    <n v="0"/>
    <n v="0"/>
    <n v="0"/>
    <n v="771.93"/>
    <x v="1"/>
    <n v="0.58950000000000002"/>
  </r>
  <r>
    <x v="13"/>
    <s v="Bethel"/>
    <n v="4331"/>
    <s v="Centennial Elementary Bethel"/>
    <n v="571.5"/>
    <n v="0"/>
    <n v="0"/>
    <n v="0"/>
    <n v="0"/>
    <n v="571.5"/>
    <x v="1"/>
    <n v="0.61339999999999995"/>
  </r>
  <r>
    <x v="13"/>
    <s v="Bethel"/>
    <n v="1510"/>
    <s v="Challenger High School"/>
    <n v="332.6"/>
    <n v="0"/>
    <n v="11.39"/>
    <n v="0"/>
    <n v="0"/>
    <n v="343.99"/>
    <x v="1"/>
    <n v="0.58230000000000004"/>
  </r>
  <r>
    <x v="13"/>
    <s v="Bethel"/>
    <n v="3649"/>
    <s v="Chester H Thompson Elementary"/>
    <n v="607.4"/>
    <n v="39.200000000000003"/>
    <n v="0"/>
    <n v="0"/>
    <n v="0"/>
    <n v="646.6"/>
    <x v="1"/>
    <n v="0.6341"/>
  </r>
  <r>
    <x v="13"/>
    <s v="Bethel"/>
    <n v="2576"/>
    <s v="Clover Creek Elementary"/>
    <n v="589.22"/>
    <n v="0"/>
    <n v="0"/>
    <n v="0"/>
    <n v="0"/>
    <n v="589.22"/>
    <x v="2"/>
    <n v="0.48649999999999999"/>
  </r>
  <r>
    <x v="13"/>
    <s v="Bethel"/>
    <n v="4578"/>
    <s v="Cougar Mountain Middle School"/>
    <n v="621.65"/>
    <n v="0"/>
    <n v="0"/>
    <n v="0"/>
    <n v="0"/>
    <n v="621.65"/>
    <x v="2"/>
    <n v="0.49130000000000001"/>
  </r>
  <r>
    <x v="13"/>
    <s v="Bethel"/>
    <n v="2877"/>
    <s v="Elk Plain School of Choice"/>
    <n v="584.29999999999995"/>
    <n v="0"/>
    <n v="0"/>
    <n v="0"/>
    <n v="0"/>
    <n v="584.29999999999995"/>
    <x v="2"/>
    <n v="0.36649999999999999"/>
  </r>
  <r>
    <x v="13"/>
    <s v="Bethel"/>
    <n v="4099"/>
    <s v="Evergreen Elementary"/>
    <n v="491.93"/>
    <n v="0"/>
    <n v="0"/>
    <n v="0"/>
    <n v="0"/>
    <n v="491.93"/>
    <x v="1"/>
    <n v="0.61599999999999999"/>
  </r>
  <r>
    <x v="13"/>
    <s v="Bethel"/>
    <n v="5757"/>
    <s v="Expedition Elementary"/>
    <n v="556.4"/>
    <n v="0"/>
    <n v="0"/>
    <n v="0"/>
    <n v="0"/>
    <n v="556.4"/>
    <x v="2"/>
    <n v="0.46989999999999998"/>
  </r>
  <r>
    <x v="13"/>
    <s v="Bethel"/>
    <n v="5159"/>
    <s v="Frederickson Elementary"/>
    <n v="520"/>
    <n v="0"/>
    <n v="0"/>
    <n v="0"/>
    <n v="0"/>
    <n v="520"/>
    <x v="1"/>
    <n v="0.53939999999999999"/>
  </r>
  <r>
    <x v="13"/>
    <s v="Bethel"/>
    <n v="4407"/>
    <s v="Frontier Middle School"/>
    <n v="622.84"/>
    <n v="0"/>
    <n v="0"/>
    <n v="0"/>
    <n v="0"/>
    <n v="622.84"/>
    <x v="2"/>
    <n v="0.44650000000000001"/>
  </r>
  <r>
    <x v="13"/>
    <s v="Bethel"/>
    <n v="4297"/>
    <s v="Graham Elementary"/>
    <n v="436.08"/>
    <n v="0"/>
    <n v="0"/>
    <n v="0"/>
    <n v="0"/>
    <n v="436.08"/>
    <x v="2"/>
    <n v="0.4632"/>
  </r>
  <r>
    <x v="13"/>
    <s v="Bethel"/>
    <n v="5033"/>
    <s v="Graham Kapowsin High School"/>
    <n v="1741.68"/>
    <n v="0"/>
    <n v="272.06"/>
    <n v="0"/>
    <n v="0"/>
    <n v="2013.74"/>
    <x v="2"/>
    <n v="0.44619999999999999"/>
  </r>
  <r>
    <x v="13"/>
    <s v="Bethel"/>
    <n v="2748"/>
    <s v="Kapowsin Elementary"/>
    <n v="298.62"/>
    <n v="0"/>
    <n v="0"/>
    <n v="0"/>
    <n v="0"/>
    <n v="298.62"/>
    <x v="2"/>
    <n v="0.44059999999999999"/>
  </r>
  <r>
    <x v="13"/>
    <s v="Bethel"/>
    <n v="5635"/>
    <s v="Katherine G. Johnson Elementary School"/>
    <n v="596.44000000000005"/>
    <n v="0"/>
    <n v="0"/>
    <n v="0"/>
    <n v="0"/>
    <n v="596.44000000000005"/>
    <x v="2"/>
    <n v="0.49359999999999998"/>
  </r>
  <r>
    <x v="13"/>
    <s v="Bethel"/>
    <n v="5206"/>
    <s v="Liberty Middle School"/>
    <n v="875.79"/>
    <n v="0"/>
    <n v="0"/>
    <n v="0"/>
    <n v="0"/>
    <n v="875.79"/>
    <x v="1"/>
    <n v="0.52480000000000004"/>
  </r>
  <r>
    <x v="13"/>
    <s v="Bethel"/>
    <n v="4102"/>
    <s v="Naches Trail Elementary"/>
    <n v="399.91"/>
    <n v="38.4"/>
    <n v="0"/>
    <n v="0"/>
    <n v="0"/>
    <n v="438.31"/>
    <x v="1"/>
    <n v="0.52990000000000004"/>
  </r>
  <r>
    <x v="13"/>
    <s v="Bethel"/>
    <n v="5160"/>
    <s v="Nelson Elementary School"/>
    <n v="419.42"/>
    <n v="36.799999999999997"/>
    <n v="0"/>
    <n v="0"/>
    <n v="0"/>
    <n v="456.22"/>
    <x v="2"/>
    <n v="0.44290000000000002"/>
  </r>
  <r>
    <x v="13"/>
    <s v="Bethel"/>
    <n v="4538"/>
    <s v="North Star Elementary"/>
    <n v="414.4"/>
    <n v="0"/>
    <n v="0"/>
    <n v="0"/>
    <n v="0"/>
    <n v="414.4"/>
    <x v="2"/>
    <n v="0.47770000000000001"/>
  </r>
  <r>
    <x v="13"/>
    <s v="Bethel"/>
    <n v="5961"/>
    <s v="Pierce County Skills Center"/>
    <n v="452.3"/>
    <n v="0"/>
    <n v="0"/>
    <n v="0"/>
    <n v="68.240000000000009"/>
    <n v="520.54"/>
    <x v="2"/>
    <n v="0.17560000000000001"/>
  </r>
  <r>
    <x v="13"/>
    <s v="Bethel"/>
    <n v="4381"/>
    <s v="Pioneer Valley Elementary"/>
    <n v="538.70000000000005"/>
    <n v="0"/>
    <n v="0"/>
    <n v="0"/>
    <n v="0"/>
    <n v="538.70000000000005"/>
    <x v="1"/>
    <n v="0.52610000000000001"/>
  </r>
  <r>
    <x v="13"/>
    <s v="Bethel"/>
    <n v="4227"/>
    <s v="Rocky Ridge Elementary"/>
    <n v="453.3"/>
    <n v="0"/>
    <n v="0"/>
    <n v="0"/>
    <n v="0"/>
    <n v="453.3"/>
    <x v="1"/>
    <n v="0.55020000000000002"/>
  </r>
  <r>
    <x v="13"/>
    <s v="Bethel"/>
    <n v="2543"/>
    <s v="Roy Elementary"/>
    <n v="295.39999999999998"/>
    <n v="0"/>
    <n v="0"/>
    <n v="0"/>
    <n v="0"/>
    <n v="295.39999999999998"/>
    <x v="1"/>
    <n v="0.53539999999999999"/>
  </r>
  <r>
    <x v="13"/>
    <s v="Bethel"/>
    <n v="4103"/>
    <s v="Shining Mountain Elementary"/>
    <n v="579.70000000000005"/>
    <n v="0"/>
    <n v="0"/>
    <n v="0"/>
    <n v="0"/>
    <n v="579.70000000000005"/>
    <x v="1"/>
    <n v="0.58540000000000003"/>
  </r>
  <r>
    <x v="13"/>
    <s v="Bethel"/>
    <n v="2399"/>
    <s v="Spanaway Elementary"/>
    <n v="380.68"/>
    <n v="0"/>
    <n v="0"/>
    <n v="0"/>
    <n v="0"/>
    <n v="380.68"/>
    <x v="1"/>
    <n v="0.65129999999999999"/>
  </r>
  <r>
    <x v="13"/>
    <s v="Bethel"/>
    <n v="4158"/>
    <s v="Spanaway Lake High School"/>
    <n v="1421.09"/>
    <n v="0"/>
    <n v="160.38"/>
    <n v="0"/>
    <n v="0"/>
    <n v="1581.4699999999998"/>
    <x v="1"/>
    <n v="0.5595"/>
  </r>
  <r>
    <x v="13"/>
    <s v="Bethel"/>
    <n v="3751"/>
    <s v="Spanaway Middle School"/>
    <n v="749.79"/>
    <n v="0"/>
    <n v="0"/>
    <n v="0"/>
    <n v="0"/>
    <n v="749.79"/>
    <x v="1"/>
    <n v="0.63829999999999998"/>
  </r>
  <r>
    <x v="14"/>
    <s v="Bickleton"/>
    <n v="3392"/>
    <s v="Bickleton Elementary &amp; High Schl"/>
    <n v="84.04"/>
    <n v="0"/>
    <n v="0.77"/>
    <n v="0"/>
    <n v="0"/>
    <n v="84.81"/>
    <x v="2"/>
    <n v="0"/>
  </r>
  <r>
    <x v="15"/>
    <s v="Blaine"/>
    <n v="2713"/>
    <s v="Blaine Elementary School"/>
    <n v="453.3"/>
    <n v="0"/>
    <n v="0"/>
    <n v="0"/>
    <n v="0"/>
    <n v="453.3"/>
    <x v="2"/>
    <n v="0.47770000000000001"/>
  </r>
  <r>
    <x v="15"/>
    <s v="Blaine"/>
    <n v="3136"/>
    <s v="Blaine High School"/>
    <n v="511.24"/>
    <n v="0"/>
    <n v="57.55"/>
    <n v="0"/>
    <n v="0"/>
    <n v="568.79"/>
    <x v="2"/>
    <n v="0.40110000000000001"/>
  </r>
  <r>
    <x v="15"/>
    <s v="Blaine"/>
    <n v="5021"/>
    <s v="Blaine HomeConnection"/>
    <n v="50.64"/>
    <n v="0"/>
    <n v="0"/>
    <n v="0"/>
    <n v="0"/>
    <n v="50.64"/>
    <x v="2"/>
    <n v="0.4088"/>
  </r>
  <r>
    <x v="15"/>
    <s v="Blaine"/>
    <n v="3796"/>
    <s v="Blaine Middle School"/>
    <n v="446.58"/>
    <n v="0"/>
    <n v="0"/>
    <n v="0"/>
    <n v="0"/>
    <n v="446.58"/>
    <x v="2"/>
    <n v="0.4476"/>
  </r>
  <r>
    <x v="15"/>
    <s v="Blaine"/>
    <n v="4476"/>
    <s v="Blaine Primary School"/>
    <n v="340.86"/>
    <n v="50.29"/>
    <n v="0"/>
    <n v="0"/>
    <n v="0"/>
    <n v="391.15000000000003"/>
    <x v="2"/>
    <n v="0.46250000000000002"/>
  </r>
  <r>
    <x v="15"/>
    <s v="Blaine"/>
    <n v="5465"/>
    <s v="Blaine Re-Engagement"/>
    <n v="0"/>
    <n v="0"/>
    <n v="0"/>
    <n v="24.8"/>
    <n v="0"/>
    <n v="24.8"/>
    <x v="1"/>
    <n v="0.64290000000000003"/>
  </r>
  <r>
    <x v="15"/>
    <s v="Blaine"/>
    <n v="4459"/>
    <s v="Point Roberts Primary"/>
    <n v="6.2"/>
    <n v="0"/>
    <n v="0"/>
    <n v="0"/>
    <n v="0"/>
    <n v="6.2"/>
    <x v="2"/>
    <n v="0.42859999999999998"/>
  </r>
  <r>
    <x v="16"/>
    <s v="Boistfort"/>
    <n v="2516"/>
    <s v="Boistfort Elem"/>
    <n v="73.28"/>
    <n v="3.3"/>
    <n v="0"/>
    <n v="0"/>
    <n v="0"/>
    <n v="76.58"/>
    <x v="2"/>
    <n v="0.36780000000000002"/>
  </r>
  <r>
    <x v="16"/>
    <s v="Boistfort"/>
    <n v="5748"/>
    <s v="BOISTFORT ONLINE SCHOOL"/>
    <n v="299.31"/>
    <n v="0"/>
    <n v="17.8"/>
    <n v="0"/>
    <n v="0"/>
    <n v="317.11"/>
    <x v="2"/>
    <n v="8.5000000000000006E-3"/>
  </r>
  <r>
    <x v="17"/>
    <s v="Bremerton"/>
    <n v="3641"/>
    <s v="Armin Jahr Elementary"/>
    <n v="486.2"/>
    <n v="0"/>
    <n v="0"/>
    <n v="0"/>
    <n v="0"/>
    <n v="486.2"/>
    <x v="1"/>
    <n v="0.62949999999999995"/>
  </r>
  <r>
    <x v="17"/>
    <s v="Bremerton"/>
    <n v="3109"/>
    <s v="Bremerton High School"/>
    <n v="922.43"/>
    <n v="0"/>
    <n v="94.69"/>
    <n v="1.7"/>
    <n v="11.46"/>
    <n v="1030.28"/>
    <x v="1"/>
    <n v="0.5121"/>
  </r>
  <r>
    <x v="17"/>
    <s v="Bremerton"/>
    <n v="1749"/>
    <s v="Bremerton Home Link Program"/>
    <n v="71.42"/>
    <n v="0"/>
    <n v="0"/>
    <n v="0"/>
    <n v="0"/>
    <n v="71.42"/>
    <x v="2"/>
    <n v="0.3392"/>
  </r>
  <r>
    <x v="17"/>
    <s v="Bremerton"/>
    <n v="3108"/>
    <s v="Crownhill Elementary School"/>
    <n v="306.10000000000002"/>
    <n v="0"/>
    <n v="0"/>
    <n v="0"/>
    <n v="0"/>
    <n v="306.10000000000002"/>
    <x v="1"/>
    <n v="0.52949999999999997"/>
  </r>
  <r>
    <x v="17"/>
    <s v="Bremerton"/>
    <n v="4421"/>
    <s v="Kitsap Lake Elementary"/>
    <n v="319.60000000000002"/>
    <n v="0"/>
    <n v="0"/>
    <n v="0"/>
    <n v="0"/>
    <n v="319.60000000000002"/>
    <x v="2"/>
    <n v="0.3957"/>
  </r>
  <r>
    <x v="17"/>
    <s v="Bremerton"/>
    <n v="4441"/>
    <s v="Mountain View Middle School"/>
    <n v="862.47"/>
    <n v="0"/>
    <n v="0"/>
    <n v="0"/>
    <n v="0"/>
    <n v="862.47"/>
    <x v="1"/>
    <n v="0.58740000000000003"/>
  </r>
  <r>
    <x v="17"/>
    <s v="Bremerton"/>
    <n v="3171"/>
    <s v="Naval Avenue Elementary School"/>
    <n v="246.2"/>
    <n v="0"/>
    <n v="0"/>
    <n v="0"/>
    <n v="0"/>
    <n v="246.2"/>
    <x v="1"/>
    <n v="0.64510000000000001"/>
  </r>
  <r>
    <x v="17"/>
    <s v="Bremerton"/>
    <n v="1737"/>
    <s v="Renaissance Alternative High School"/>
    <n v="159.4"/>
    <n v="0"/>
    <n v="0"/>
    <n v="11.9"/>
    <n v="0"/>
    <n v="171.3"/>
    <x v="1"/>
    <n v="0.64829999999999999"/>
  </r>
  <r>
    <x v="17"/>
    <s v="Bremerton"/>
    <n v="2853"/>
    <s v="View Ridge Elementary Arts Academy"/>
    <n v="398.94"/>
    <n v="0"/>
    <n v="0"/>
    <n v="0"/>
    <n v="0"/>
    <n v="398.94"/>
    <x v="1"/>
    <n v="0.57869999999999999"/>
  </r>
  <r>
    <x v="17"/>
    <s v="Bremerton"/>
    <n v="2613"/>
    <s v="West Hills S.T.E.M. Academy"/>
    <n v="242.15"/>
    <n v="0"/>
    <n v="0"/>
    <n v="0"/>
    <n v="0"/>
    <n v="242.15"/>
    <x v="1"/>
    <n v="0.65600000000000003"/>
  </r>
  <r>
    <x v="17"/>
    <s v="Bremerton"/>
    <n v="4038"/>
    <s v="West Sound Technical Skills Center"/>
    <n v="278.63"/>
    <n v="0"/>
    <n v="0"/>
    <n v="0"/>
    <n v="11.790000000000001"/>
    <n v="290.42"/>
    <x v="2"/>
    <n v="0.28610000000000002"/>
  </r>
  <r>
    <x v="18"/>
    <s v="Brewster"/>
    <n v="5272"/>
    <s v="Brewster Alternative School"/>
    <n v="17.260000000000002"/>
    <n v="0"/>
    <n v="0"/>
    <n v="0"/>
    <n v="0"/>
    <n v="17.260000000000002"/>
    <x v="1"/>
    <n v="0.88600000000000001"/>
  </r>
  <r>
    <x v="18"/>
    <s v="Brewster"/>
    <n v="3293"/>
    <s v="Brewster Elementary School"/>
    <n v="374.8"/>
    <n v="51.9"/>
    <n v="0"/>
    <n v="0"/>
    <n v="0"/>
    <n v="426.7"/>
    <x v="1"/>
    <n v="0.87039999999999995"/>
  </r>
  <r>
    <x v="18"/>
    <s v="Brewster"/>
    <n v="2800"/>
    <s v="Brewster High School"/>
    <n v="275.5"/>
    <n v="0"/>
    <n v="51.91"/>
    <n v="0"/>
    <n v="0"/>
    <n v="327.40999999999997"/>
    <x v="1"/>
    <n v="0.8296"/>
  </r>
  <r>
    <x v="18"/>
    <s v="Brewster"/>
    <n v="4223"/>
    <s v="Brewster Middle School"/>
    <n v="205.68"/>
    <n v="0"/>
    <n v="0"/>
    <n v="0"/>
    <n v="0"/>
    <n v="205.68"/>
    <x v="1"/>
    <n v="0.88500000000000001"/>
  </r>
  <r>
    <x v="19"/>
    <s v="Bridgeport"/>
    <n v="1900"/>
    <s v="Bridgeport Aurora High School"/>
    <n v="25.7"/>
    <n v="0"/>
    <n v="0"/>
    <n v="0"/>
    <n v="0"/>
    <n v="25.7"/>
    <x v="1"/>
    <n v="0.93740000000000001"/>
  </r>
  <r>
    <x v="19"/>
    <s v="Bridgeport"/>
    <n v="2562"/>
    <s v="Bridgeport Elementary"/>
    <n v="259.31"/>
    <n v="29.7"/>
    <n v="0"/>
    <n v="0"/>
    <n v="0"/>
    <n v="289.01"/>
    <x v="1"/>
    <n v="0.86519999999999997"/>
  </r>
  <r>
    <x v="19"/>
    <s v="Bridgeport"/>
    <n v="2788"/>
    <s v="Bridgeport High School"/>
    <n v="217.66"/>
    <n v="0"/>
    <n v="0"/>
    <n v="0"/>
    <n v="0"/>
    <n v="217.66"/>
    <x v="1"/>
    <n v="0.88739999999999997"/>
  </r>
  <r>
    <x v="19"/>
    <s v="Bridgeport"/>
    <n v="4213"/>
    <s v="Bridgeport Middle School"/>
    <n v="199.4"/>
    <n v="0"/>
    <n v="0"/>
    <n v="0"/>
    <n v="0"/>
    <n v="199.4"/>
    <x v="1"/>
    <n v="0.88139999999999996"/>
  </r>
  <r>
    <x v="20"/>
    <s v="Brinnon"/>
    <n v="2836"/>
    <s v="Brinnon Elementary"/>
    <n v="65.459999999999994"/>
    <n v="4.3"/>
    <n v="0"/>
    <n v="0"/>
    <n v="0"/>
    <n v="69.759999999999991"/>
    <x v="1"/>
    <n v="0.66990000000000005"/>
  </r>
  <r>
    <x v="21"/>
    <s v="Burlington Edison"/>
    <n v="3603"/>
    <s v="Allen Elementary"/>
    <n v="414.3"/>
    <n v="0"/>
    <n v="0"/>
    <n v="0"/>
    <n v="0"/>
    <n v="414.3"/>
    <x v="1"/>
    <n v="0.73470000000000002"/>
  </r>
  <r>
    <x v="21"/>
    <s v="Burlington Edison"/>
    <n v="4412"/>
    <s v="Bay View Elementary"/>
    <n v="491.6"/>
    <n v="0"/>
    <n v="0"/>
    <n v="0"/>
    <n v="0"/>
    <n v="491.6"/>
    <x v="2"/>
    <n v="0.47120000000000001"/>
  </r>
  <r>
    <x v="21"/>
    <s v="Burlington Edison"/>
    <n v="2362"/>
    <s v="Burlington Edison High School"/>
    <n v="881.52"/>
    <n v="0"/>
    <n v="84.81"/>
    <n v="0"/>
    <n v="0"/>
    <n v="966.32999999999993"/>
    <x v="1"/>
    <n v="0.51319999999999999"/>
  </r>
  <r>
    <x v="21"/>
    <s v="Burlington Edison"/>
    <n v="1928"/>
    <s v="Burlington-Edison Alternative School"/>
    <n v="88.57"/>
    <n v="0"/>
    <n v="0"/>
    <n v="0"/>
    <n v="0"/>
    <n v="88.57"/>
    <x v="1"/>
    <n v="0.79320000000000002"/>
  </r>
  <r>
    <x v="21"/>
    <s v="Burlington Edison"/>
    <n v="2379"/>
    <s v="Edison Elementary - Burlington/Edison"/>
    <n v="377.63"/>
    <n v="0"/>
    <n v="0"/>
    <n v="0"/>
    <n v="0"/>
    <n v="377.63"/>
    <x v="2"/>
    <n v="0.37369999999999998"/>
  </r>
  <r>
    <x v="21"/>
    <s v="Burlington Edison"/>
    <n v="5767"/>
    <s v="Lucille Umbarger Middle School"/>
    <n v="718.45"/>
    <n v="0"/>
    <n v="0"/>
    <n v="0"/>
    <n v="0"/>
    <n v="718.45"/>
    <x v="1"/>
    <n v="0.53859999999999997"/>
  </r>
  <r>
    <x v="21"/>
    <s v="Burlington Edison"/>
    <n v="5768"/>
    <s v="West View Early Learning and Community Center"/>
    <n v="0"/>
    <n v="28.3"/>
    <n v="0"/>
    <n v="0"/>
    <n v="0"/>
    <n v="28.3"/>
    <x v="1"/>
    <n v="6.6699999999999995E-2"/>
  </r>
  <r>
    <x v="21"/>
    <s v="Burlington Edison"/>
    <n v="5525"/>
    <s v="Open Doors"/>
    <n v="0"/>
    <n v="0"/>
    <n v="0"/>
    <n v="6.8"/>
    <n v="0"/>
    <n v="6.8"/>
    <x v="1"/>
    <n v="0.71120000000000005"/>
  </r>
  <r>
    <x v="22"/>
    <s v="Camas"/>
    <n v="5769"/>
    <s v="Camas Connect Academy"/>
    <n v="111"/>
    <n v="0"/>
    <n v="0.11"/>
    <n v="0"/>
    <n v="0"/>
    <n v="111.11"/>
    <x v="2"/>
    <n v="0.32379999999999998"/>
  </r>
  <r>
    <x v="22"/>
    <s v="Camas"/>
    <n v="4567"/>
    <s v="Camas High School"/>
    <n v="1838.1"/>
    <n v="0"/>
    <n v="161.81"/>
    <n v="0"/>
    <n v="0"/>
    <n v="1999.9099999999999"/>
    <x v="2"/>
    <n v="0.15540000000000001"/>
  </r>
  <r>
    <x v="22"/>
    <s v="Camas"/>
    <n v="5532"/>
    <s v="Camas School District Open Doors"/>
    <n v="0"/>
    <n v="0"/>
    <n v="0"/>
    <n v="12.1"/>
    <n v="0"/>
    <n v="12.1"/>
    <x v="2"/>
    <n v="0.33339999999999997"/>
  </r>
  <r>
    <x v="22"/>
    <s v="Camas"/>
    <n v="5533"/>
    <s v="Discovery High School"/>
    <n v="216.38"/>
    <n v="0"/>
    <n v="9.5"/>
    <n v="0"/>
    <n v="0"/>
    <n v="225.88"/>
    <x v="2"/>
    <n v="0.1578"/>
  </r>
  <r>
    <x v="22"/>
    <s v="Camas"/>
    <n v="4182"/>
    <s v="Dorothy Fox"/>
    <n v="469.68"/>
    <n v="0"/>
    <n v="0"/>
    <n v="0"/>
    <n v="0"/>
    <n v="469.68"/>
    <x v="2"/>
    <n v="0.1416"/>
  </r>
  <r>
    <x v="22"/>
    <s v="Camas"/>
    <n v="5158"/>
    <s v="Grass Valley Elementary"/>
    <n v="483.48"/>
    <n v="17.899999999999999"/>
    <n v="0"/>
    <n v="0"/>
    <n v="0"/>
    <n v="501.38"/>
    <x v="2"/>
    <n v="0.14330000000000001"/>
  </r>
  <r>
    <x v="22"/>
    <s v="Camas"/>
    <n v="5104"/>
    <s v="Hayes Freedom High School"/>
    <n v="144.78"/>
    <n v="0"/>
    <n v="2.79"/>
    <n v="0"/>
    <n v="0"/>
    <n v="147.57"/>
    <x v="2"/>
    <n v="0.32100000000000001"/>
  </r>
  <r>
    <x v="22"/>
    <s v="Camas"/>
    <n v="2725"/>
    <s v="Helen Baller Elem"/>
    <n v="466"/>
    <n v="0"/>
    <n v="0"/>
    <n v="0"/>
    <n v="0"/>
    <n v="466"/>
    <x v="2"/>
    <n v="0.2064"/>
  </r>
  <r>
    <x v="22"/>
    <s v="Camas"/>
    <n v="3474"/>
    <s v="Lacamas Lake Elementary"/>
    <n v="405.59"/>
    <n v="0"/>
    <n v="0"/>
    <n v="0"/>
    <n v="0"/>
    <n v="405.59"/>
    <x v="2"/>
    <n v="0.18679999999999999"/>
  </r>
  <r>
    <x v="22"/>
    <s v="Camas"/>
    <n v="5054"/>
    <s v="Liberty Middle School"/>
    <n v="706.92"/>
    <n v="0"/>
    <n v="0"/>
    <n v="0"/>
    <n v="0"/>
    <n v="706.92"/>
    <x v="2"/>
    <n v="0.22339999999999999"/>
  </r>
  <r>
    <x v="22"/>
    <s v="Camas"/>
    <n v="5534"/>
    <s v="Odyssey Middle School"/>
    <n v="279.73"/>
    <n v="0"/>
    <n v="0"/>
    <n v="0"/>
    <n v="0"/>
    <n v="279.73"/>
    <x v="2"/>
    <n v="0.1532"/>
  </r>
  <r>
    <x v="22"/>
    <s v="Camas"/>
    <n v="4563"/>
    <s v="Prune Hill Elem"/>
    <n v="427.52"/>
    <n v="0"/>
    <n v="0"/>
    <n v="0"/>
    <n v="0"/>
    <n v="427.52"/>
    <x v="2"/>
    <n v="0.15920000000000001"/>
  </r>
  <r>
    <x v="22"/>
    <s v="Camas"/>
    <n v="4508"/>
    <s v="Skyridge Middle School"/>
    <n v="743.65"/>
    <n v="0"/>
    <n v="0"/>
    <n v="0"/>
    <n v="0"/>
    <n v="743.65"/>
    <x v="2"/>
    <n v="0.14680000000000001"/>
  </r>
  <r>
    <x v="22"/>
    <s v="Camas"/>
    <n v="5309"/>
    <s v="Woodburn Elementary"/>
    <n v="547.78"/>
    <n v="0"/>
    <n v="0"/>
    <n v="0"/>
    <n v="0"/>
    <n v="547.78"/>
    <x v="2"/>
    <n v="0.2223"/>
  </r>
  <r>
    <x v="23"/>
    <s v="Cape Flattery"/>
    <n v="3422"/>
    <s v="Clallam Bay High &amp; Elementary"/>
    <n v="84.54"/>
    <n v="0"/>
    <n v="10.39"/>
    <n v="0"/>
    <n v="0"/>
    <n v="94.93"/>
    <x v="1"/>
    <n v="0.69530000000000003"/>
  </r>
  <r>
    <x v="23"/>
    <s v="Cape Flattery"/>
    <n v="2594"/>
    <s v="Neah Bay Elementary School"/>
    <n v="185.2"/>
    <n v="0"/>
    <n v="0"/>
    <n v="0"/>
    <n v="0"/>
    <n v="185.2"/>
    <x v="1"/>
    <n v="0.76190000000000002"/>
  </r>
  <r>
    <x v="23"/>
    <s v="Cape Flattery"/>
    <n v="3145"/>
    <s v="Neah Bay Junior/ Senior High School"/>
    <n v="188.55"/>
    <n v="0"/>
    <n v="8.18"/>
    <n v="0"/>
    <n v="0"/>
    <n v="196.73000000000002"/>
    <x v="1"/>
    <n v="0.75309999999999999"/>
  </r>
  <r>
    <x v="24"/>
    <s v="Carbonado"/>
    <n v="2466"/>
    <s v="Carbonado Historical School 19"/>
    <n v="168.9"/>
    <n v="0"/>
    <n v="0"/>
    <n v="0"/>
    <n v="0"/>
    <n v="168.9"/>
    <x v="2"/>
    <n v="0.28870000000000001"/>
  </r>
  <r>
    <x v="25"/>
    <s v="Cascade"/>
    <n v="2827"/>
    <s v="Alpine Lakes Elementary"/>
    <n v="257.85000000000002"/>
    <n v="0"/>
    <n v="0"/>
    <n v="0"/>
    <n v="0"/>
    <n v="257.85000000000002"/>
    <x v="2"/>
    <n v="0.47160000000000002"/>
  </r>
  <r>
    <x v="25"/>
    <s v="Cascade"/>
    <n v="4566"/>
    <s v="Beaver Valley School"/>
    <n v="27.5"/>
    <n v="0"/>
    <n v="0"/>
    <n v="0"/>
    <n v="0"/>
    <n v="27.5"/>
    <x v="2"/>
    <n v="0.36"/>
  </r>
  <r>
    <x v="25"/>
    <s v="Cascade"/>
    <n v="3564"/>
    <s v="Cascade High School"/>
    <n v="341.6"/>
    <n v="0"/>
    <n v="34.03"/>
    <n v="0"/>
    <n v="0"/>
    <n v="375.63"/>
    <x v="2"/>
    <n v="0.46050000000000002"/>
  </r>
  <r>
    <x v="25"/>
    <s v="Cascade"/>
    <n v="5418"/>
    <s v="Cascade Home-Link"/>
    <n v="37.42"/>
    <n v="0"/>
    <n v="0"/>
    <n v="0"/>
    <n v="0"/>
    <n v="37.42"/>
    <x v="2"/>
    <n v="0.4521"/>
  </r>
  <r>
    <x v="25"/>
    <s v="Cascade"/>
    <n v="4403"/>
    <s v="Icicle River Middle School"/>
    <n v="268.85000000000002"/>
    <n v="0"/>
    <n v="0"/>
    <n v="0"/>
    <n v="0"/>
    <n v="268.85000000000002"/>
    <x v="2"/>
    <n v="0.44879999999999998"/>
  </r>
  <r>
    <x v="25"/>
    <s v="Cascade"/>
    <n v="2760"/>
    <s v="Peshastin Dryden Elementary"/>
    <n v="222.38"/>
    <n v="16.7"/>
    <n v="0"/>
    <n v="0"/>
    <n v="0"/>
    <n v="239.07999999999998"/>
    <x v="2"/>
    <n v="0.42149999999999999"/>
  </r>
  <r>
    <x v="26"/>
    <s v="Cashmere"/>
    <n v="3268"/>
    <s v="CASHMERE HIGH SCHOOL"/>
    <n v="486.71"/>
    <n v="0"/>
    <n v="48.47"/>
    <n v="0"/>
    <n v="0"/>
    <n v="535.17999999999995"/>
    <x v="2"/>
    <n v="0.44869999999999999"/>
  </r>
  <r>
    <x v="26"/>
    <s v="Cashmere"/>
    <n v="2315"/>
    <s v="CASHMERE MIDDLE SCHOOL"/>
    <n v="474.71"/>
    <n v="0"/>
    <n v="0"/>
    <n v="0"/>
    <n v="0"/>
    <n v="474.71"/>
    <x v="2"/>
    <n v="0.44230000000000003"/>
  </r>
  <r>
    <x v="26"/>
    <s v="Cashmere"/>
    <n v="2787"/>
    <s v="VALE ELEMENTARY SCHOOL"/>
    <n v="567.25"/>
    <n v="0"/>
    <n v="0"/>
    <n v="0"/>
    <n v="0"/>
    <n v="567.25"/>
    <x v="2"/>
    <n v="0.47989999999999999"/>
  </r>
  <r>
    <x v="27"/>
    <s v="Castle Rock"/>
    <n v="2762"/>
    <s v="Castle Rock Elementary"/>
    <n v="630.23"/>
    <n v="0"/>
    <n v="0"/>
    <n v="0"/>
    <n v="0"/>
    <n v="630.23"/>
    <x v="1"/>
    <n v="0.53600000000000003"/>
  </r>
  <r>
    <x v="27"/>
    <s v="Castle Rock"/>
    <n v="2281"/>
    <s v="Castle Rock High School"/>
    <n v="381.5"/>
    <n v="0"/>
    <n v="63.519999999999996"/>
    <n v="0"/>
    <n v="0"/>
    <n v="445.02"/>
    <x v="2"/>
    <n v="0.44679999999999997"/>
  </r>
  <r>
    <x v="27"/>
    <s v="Castle Rock"/>
    <n v="3969"/>
    <s v="Castle Rock Middle School"/>
    <n v="287.94"/>
    <n v="0"/>
    <n v="0"/>
    <n v="0"/>
    <n v="0"/>
    <n v="287.94"/>
    <x v="1"/>
    <n v="0.52249999999999996"/>
  </r>
  <r>
    <x v="27"/>
    <s v="Castle Rock"/>
    <n v="5666"/>
    <s v="Rocket Virtual Academy"/>
    <n v="18.2"/>
    <n v="0"/>
    <n v="0"/>
    <n v="0"/>
    <n v="0"/>
    <n v="18.2"/>
    <x v="1"/>
    <n v="0.52459999999999996"/>
  </r>
  <r>
    <x v="28"/>
    <s v="Catalyst Charter"/>
    <n v="5607"/>
    <s v="Catalyst Public Schools"/>
    <n v="518.89"/>
    <n v="0"/>
    <n v="0"/>
    <n v="0"/>
    <n v="0"/>
    <n v="518.89"/>
    <x v="2"/>
    <n v="0.39889999999999998"/>
  </r>
  <r>
    <x v="29"/>
    <s v="Centerville"/>
    <n v="2251"/>
    <s v="Centerville Elementary"/>
    <n v="92.9"/>
    <n v="0"/>
    <n v="0"/>
    <n v="0"/>
    <n v="0"/>
    <n v="92.9"/>
    <x v="2"/>
    <n v="0.30549999999999999"/>
  </r>
  <r>
    <x v="30"/>
    <s v="Central Kitsap"/>
    <n v="5472"/>
    <s v="Barker Creek Community School"/>
    <n v="510.85"/>
    <n v="0"/>
    <n v="16.400000000000002"/>
    <n v="0"/>
    <n v="0"/>
    <n v="527.25"/>
    <x v="2"/>
    <n v="0.44169999999999998"/>
  </r>
  <r>
    <x v="30"/>
    <s v="Central Kitsap"/>
    <n v="2994"/>
    <s v="Brownsville Elementary"/>
    <n v="441.1"/>
    <n v="0"/>
    <n v="0"/>
    <n v="0"/>
    <n v="0"/>
    <n v="441.1"/>
    <x v="2"/>
    <n v="0.30080000000000001"/>
  </r>
  <r>
    <x v="30"/>
    <s v="Central Kitsap"/>
    <n v="2615"/>
    <s v="Central Kitsap High School"/>
    <n v="1192.69"/>
    <n v="0"/>
    <n v="255.32"/>
    <n v="0"/>
    <n v="0"/>
    <n v="1448.01"/>
    <x v="2"/>
    <n v="0.29360000000000003"/>
  </r>
  <r>
    <x v="30"/>
    <s v="Central Kitsap"/>
    <n v="3237"/>
    <s v="Central Kitsap Middle School"/>
    <n v="591"/>
    <n v="0"/>
    <n v="0"/>
    <n v="0"/>
    <n v="0"/>
    <n v="591"/>
    <x v="2"/>
    <n v="0.38290000000000002"/>
  </r>
  <r>
    <x v="30"/>
    <s v="Central Kitsap"/>
    <n v="4016"/>
    <s v="Clear Creek Elementary School"/>
    <n v="429.1"/>
    <n v="0"/>
    <n v="0"/>
    <n v="0"/>
    <n v="0"/>
    <n v="429.1"/>
    <x v="2"/>
    <n v="0.44069999999999998"/>
  </r>
  <r>
    <x v="30"/>
    <s v="Central Kitsap"/>
    <n v="4014"/>
    <s v="Cottonwood Elementary School"/>
    <n v="357.7"/>
    <n v="0"/>
    <n v="0"/>
    <n v="0"/>
    <n v="0"/>
    <n v="357.7"/>
    <x v="2"/>
    <n v="0.41110000000000002"/>
  </r>
  <r>
    <x v="30"/>
    <s v="Central Kitsap"/>
    <n v="4341"/>
    <s v="Cougar Valley Elementary"/>
    <n v="356.1"/>
    <n v="9.3000000000000007"/>
    <n v="0"/>
    <n v="0"/>
    <n v="0"/>
    <n v="365.40000000000003"/>
    <x v="2"/>
    <n v="0.3231"/>
  </r>
  <r>
    <x v="30"/>
    <s v="Central Kitsap"/>
    <n v="4444"/>
    <s v="Emerald Heights Elementary"/>
    <n v="433.4"/>
    <n v="0"/>
    <n v="0"/>
    <n v="0"/>
    <n v="0"/>
    <n v="433.4"/>
    <x v="2"/>
    <n v="0.28970000000000001"/>
  </r>
  <r>
    <x v="30"/>
    <s v="Central Kitsap"/>
    <n v="4015"/>
    <s v="Esquire Hills Elementary"/>
    <n v="282.60000000000002"/>
    <n v="9.5"/>
    <n v="0"/>
    <n v="0"/>
    <n v="0"/>
    <n v="292.10000000000002"/>
    <x v="1"/>
    <n v="0.58440000000000003"/>
  </r>
  <r>
    <x v="30"/>
    <s v="Central Kitsap"/>
    <n v="3791"/>
    <s v="Fairview Middle School"/>
    <n v="625.1"/>
    <n v="0"/>
    <n v="0"/>
    <n v="0"/>
    <n v="0"/>
    <n v="625.1"/>
    <x v="1"/>
    <n v="0.50480000000000003"/>
  </r>
  <r>
    <x v="30"/>
    <s v="Central Kitsap"/>
    <n v="4393"/>
    <s v="Green Mountain Elementary"/>
    <n v="335.2"/>
    <n v="0"/>
    <n v="0"/>
    <n v="0"/>
    <n v="0"/>
    <n v="335.2"/>
    <x v="2"/>
    <n v="0.35510000000000003"/>
  </r>
  <r>
    <x v="30"/>
    <s v="Central Kitsap"/>
    <n v="3594"/>
    <s v="John D. Bud Hawk Elementary at Jackson Park"/>
    <n v="435.8"/>
    <n v="0"/>
    <n v="0"/>
    <n v="0"/>
    <n v="0"/>
    <n v="435.8"/>
    <x v="2"/>
    <n v="0.3553"/>
  </r>
  <r>
    <x v="30"/>
    <s v="Central Kitsap"/>
    <n v="4509"/>
    <s v="Klahowya Secondary"/>
    <n v="952.85"/>
    <n v="0"/>
    <n v="61.269999999999996"/>
    <n v="0"/>
    <n v="0"/>
    <n v="1014.12"/>
    <x v="2"/>
    <n v="0.33279999999999998"/>
  </r>
  <r>
    <x v="30"/>
    <s v="Central Kitsap"/>
    <n v="4100"/>
    <s v="Olympic High School"/>
    <n v="1030.3599999999999"/>
    <n v="0"/>
    <n v="148.80000000000001"/>
    <n v="0"/>
    <n v="0"/>
    <n v="1179.1599999999999"/>
    <x v="2"/>
    <n v="0.45989999999999998"/>
  </r>
  <r>
    <x v="30"/>
    <s v="Central Kitsap"/>
    <n v="4527"/>
    <s v="Pinecrest Elementary"/>
    <n v="396.2"/>
    <n v="0"/>
    <n v="0"/>
    <n v="0"/>
    <n v="0"/>
    <n v="396.2"/>
    <x v="2"/>
    <n v="0.4738"/>
  </r>
  <r>
    <x v="30"/>
    <s v="Central Kitsap"/>
    <n v="4249"/>
    <s v="Ridgetop Middle School"/>
    <n v="823.07"/>
    <n v="0"/>
    <n v="0"/>
    <n v="0"/>
    <n v="0"/>
    <n v="823.07"/>
    <x v="2"/>
    <n v="0.41489999999999999"/>
  </r>
  <r>
    <x v="30"/>
    <s v="Central Kitsap"/>
    <n v="4372"/>
    <s v="Silver Ridge Elementary"/>
    <n v="403"/>
    <n v="9.5"/>
    <n v="0"/>
    <n v="0"/>
    <n v="0"/>
    <n v="412.5"/>
    <x v="2"/>
    <n v="0.32019999999999998"/>
  </r>
  <r>
    <x v="30"/>
    <s v="Central Kitsap"/>
    <n v="4101"/>
    <s v="Silverdale Elementary"/>
    <n v="412.7"/>
    <n v="19"/>
    <n v="0"/>
    <n v="0"/>
    <n v="0"/>
    <n v="431.7"/>
    <x v="2"/>
    <n v="0.33550000000000002"/>
  </r>
  <r>
    <x v="30"/>
    <s v="Central Kitsap"/>
    <n v="4135"/>
    <s v="Woodlands Elementary"/>
    <n v="361.51"/>
    <n v="0"/>
    <n v="0"/>
    <n v="0"/>
    <n v="0"/>
    <n v="361.51"/>
    <x v="1"/>
    <n v="0.4819"/>
  </r>
  <r>
    <x v="31"/>
    <s v="Central Valley"/>
    <n v="3259"/>
    <s v="Adams Elementary"/>
    <n v="360.64"/>
    <n v="0"/>
    <n v="0"/>
    <n v="0"/>
    <n v="0"/>
    <n v="360.64"/>
    <x v="1"/>
    <n v="0.55289999999999995"/>
  </r>
  <r>
    <x v="31"/>
    <s v="Central Valley"/>
    <n v="3260"/>
    <s v="Bowdish Middle School"/>
    <n v="378.47"/>
    <n v="0"/>
    <n v="0"/>
    <n v="0"/>
    <n v="0"/>
    <n v="378.47"/>
    <x v="1"/>
    <n v="0.62519999999999998"/>
  </r>
  <r>
    <x v="31"/>
    <s v="Central Valley"/>
    <n v="2892"/>
    <s v="Broadway Elementary"/>
    <n v="276.2"/>
    <n v="0"/>
    <n v="0"/>
    <n v="0"/>
    <n v="0"/>
    <n v="276.2"/>
    <x v="1"/>
    <n v="0.67390000000000005"/>
  </r>
  <r>
    <x v="31"/>
    <s v="Central Valley"/>
    <n v="3065"/>
    <s v="Central Valley High School"/>
    <n v="1154.46"/>
    <n v="0"/>
    <n v="100.86"/>
    <n v="0"/>
    <n v="0"/>
    <n v="1255.32"/>
    <x v="2"/>
    <n v="0.43120000000000003"/>
  </r>
  <r>
    <x v="31"/>
    <s v="Central Valley"/>
    <n v="5667"/>
    <s v="Central Valley Virtual Integrated Parent Partnership"/>
    <n v="183.66"/>
    <n v="0"/>
    <n v="0"/>
    <n v="0"/>
    <n v="0"/>
    <n v="183.66"/>
    <x v="1"/>
    <n v="0.53339999999999999"/>
  </r>
  <r>
    <x v="31"/>
    <s v="Central Valley"/>
    <n v="5764"/>
    <s v="Central Valley Virtual Learning High School"/>
    <n v="337.94"/>
    <n v="0"/>
    <n v="8.36"/>
    <n v="0"/>
    <n v="0"/>
    <n v="346.3"/>
    <x v="1"/>
    <n v="0.57679999999999998"/>
  </r>
  <r>
    <x v="31"/>
    <s v="Central Valley"/>
    <n v="3929"/>
    <s v="Chester Elementary School"/>
    <n v="406.43"/>
    <n v="0"/>
    <n v="0"/>
    <n v="0"/>
    <n v="0"/>
    <n v="406.43"/>
    <x v="2"/>
    <n v="0.30520000000000003"/>
  </r>
  <r>
    <x v="31"/>
    <s v="Central Valley"/>
    <n v="5328"/>
    <s v="CVSD Open Doors Programs"/>
    <n v="0"/>
    <n v="0"/>
    <n v="0"/>
    <n v="125.5"/>
    <n v="0"/>
    <n v="125.5"/>
    <x v="2"/>
    <n v="0.4672"/>
  </r>
  <r>
    <x v="31"/>
    <s v="Central Valley"/>
    <n v="3890"/>
    <s v="Evergreen Middle School"/>
    <n v="623.73"/>
    <n v="0"/>
    <n v="0"/>
    <n v="0"/>
    <n v="0"/>
    <n v="623.73"/>
    <x v="2"/>
    <n v="0.3987"/>
  </r>
  <r>
    <x v="31"/>
    <s v="Central Valley"/>
    <n v="2157"/>
    <s v="Greenacres Elementary"/>
    <n v="601.91"/>
    <n v="0"/>
    <n v="0"/>
    <n v="0"/>
    <n v="0"/>
    <n v="601.91"/>
    <x v="1"/>
    <n v="0.51029999999999998"/>
  </r>
  <r>
    <x v="31"/>
    <s v="Central Valley"/>
    <n v="3573"/>
    <s v="Greenacres Middle School"/>
    <n v="565.65"/>
    <n v="0"/>
    <n v="0"/>
    <n v="0"/>
    <n v="0"/>
    <n v="565.65"/>
    <x v="2"/>
    <n v="0.42380000000000001"/>
  </r>
  <r>
    <x v="31"/>
    <s v="Central Valley"/>
    <n v="4185"/>
    <s v="Horizon Middle School"/>
    <n v="499.05"/>
    <n v="0"/>
    <n v="0"/>
    <n v="0"/>
    <n v="0"/>
    <n v="499.05"/>
    <x v="2"/>
    <n v="0.38"/>
  </r>
  <r>
    <x v="31"/>
    <s v="Central Valley"/>
    <n v="5507"/>
    <s v="Liberty Creek Elementary School"/>
    <n v="444.43"/>
    <n v="0"/>
    <n v="0"/>
    <n v="0"/>
    <n v="0"/>
    <n v="444.43"/>
    <x v="2"/>
    <n v="0.29210000000000003"/>
  </r>
  <r>
    <x v="31"/>
    <s v="Central Valley"/>
    <n v="4529"/>
    <s v="Liberty Lake Elementary"/>
    <n v="550.32000000000005"/>
    <n v="0"/>
    <n v="0"/>
    <n v="0"/>
    <n v="0"/>
    <n v="550.32000000000005"/>
    <x v="2"/>
    <n v="0.29199999999999998"/>
  </r>
  <r>
    <x v="31"/>
    <s v="Central Valley"/>
    <n v="3127"/>
    <s v="McDonald Elementary School"/>
    <n v="270.66000000000003"/>
    <n v="0"/>
    <n v="0"/>
    <n v="0"/>
    <n v="0"/>
    <n v="270.66000000000003"/>
    <x v="1"/>
    <n v="0.5524"/>
  </r>
  <r>
    <x v="31"/>
    <s v="Central Valley"/>
    <n v="3918"/>
    <s v="Mica Peak High School"/>
    <n v="103.31"/>
    <n v="0"/>
    <n v="1.39"/>
    <n v="0"/>
    <n v="0"/>
    <n v="104.7"/>
    <x v="1"/>
    <n v="0.5927"/>
  </r>
  <r>
    <x v="31"/>
    <s v="Central Valley"/>
    <n v="2776"/>
    <s v="North Pines Middle School"/>
    <n v="511.72"/>
    <n v="0"/>
    <n v="0"/>
    <n v="0"/>
    <n v="0"/>
    <n v="511.72"/>
    <x v="1"/>
    <n v="0.73370000000000002"/>
  </r>
  <r>
    <x v="31"/>
    <s v="Central Valley"/>
    <n v="2113"/>
    <s v="Opportunity Elementary"/>
    <n v="601.01"/>
    <n v="0"/>
    <n v="0"/>
    <n v="0"/>
    <n v="0"/>
    <n v="601.01"/>
    <x v="1"/>
    <n v="0.69750000000000001"/>
  </r>
  <r>
    <x v="31"/>
    <s v="Central Valley"/>
    <n v="4098"/>
    <s v="Ponderosa Elementary"/>
    <n v="345.02"/>
    <n v="0"/>
    <n v="0"/>
    <n v="0"/>
    <n v="0"/>
    <n v="345.02"/>
    <x v="2"/>
    <n v="0.39190000000000003"/>
  </r>
  <r>
    <x v="31"/>
    <s v="Central Valley"/>
    <n v="2953"/>
    <s v="Progress Elementary School"/>
    <n v="207"/>
    <n v="0"/>
    <n v="0"/>
    <n v="0"/>
    <n v="0"/>
    <n v="207"/>
    <x v="1"/>
    <n v="0.70909999999999995"/>
  </r>
  <r>
    <x v="31"/>
    <s v="Central Valley"/>
    <n v="5660"/>
    <s v="Ridgeline High School"/>
    <n v="1336.24"/>
    <n v="0"/>
    <n v="95.66"/>
    <n v="0"/>
    <n v="0"/>
    <n v="1431.9"/>
    <x v="2"/>
    <n v="0.34410000000000002"/>
  </r>
  <r>
    <x v="31"/>
    <s v="Central Valley"/>
    <n v="5541"/>
    <s v="Riverbend Elementary School"/>
    <n v="597.17999999999995"/>
    <n v="0"/>
    <n v="0"/>
    <n v="0"/>
    <n v="0"/>
    <n v="597.17999999999995"/>
    <x v="2"/>
    <n v="0.40629999999999999"/>
  </r>
  <r>
    <x v="31"/>
    <s v="Central Valley"/>
    <n v="5003"/>
    <s v="School to Life"/>
    <n v="47.8"/>
    <n v="0"/>
    <n v="0"/>
    <n v="0"/>
    <n v="0"/>
    <n v="47.8"/>
    <x v="1"/>
    <n v="0.6341"/>
  </r>
  <r>
    <x v="31"/>
    <s v="Central Valley"/>
    <n v="5552"/>
    <s v="Selkirk Middle School"/>
    <n v="584.73"/>
    <n v="0"/>
    <n v="0"/>
    <n v="0"/>
    <n v="0"/>
    <n v="584.73"/>
    <x v="2"/>
    <n v="0.40350000000000003"/>
  </r>
  <r>
    <x v="31"/>
    <s v="Central Valley"/>
    <n v="5278"/>
    <s v="Skills Center at Spokane Valley Tech"/>
    <n v="62.21"/>
    <n v="0"/>
    <n v="0"/>
    <n v="0"/>
    <n v="0"/>
    <n v="62.21"/>
    <x v="2"/>
    <n v="5.16E-2"/>
  </r>
  <r>
    <x v="31"/>
    <s v="Central Valley"/>
    <n v="3307"/>
    <s v="South Pines Elementary"/>
    <n v="257.75"/>
    <n v="0"/>
    <n v="0"/>
    <n v="0"/>
    <n v="0"/>
    <n v="257.75"/>
    <x v="1"/>
    <n v="0.55179999999999996"/>
  </r>
  <r>
    <x v="31"/>
    <s v="Central Valley"/>
    <n v="5542"/>
    <s v="Spokane Valley Tech"/>
    <n v="116.53"/>
    <n v="0"/>
    <n v="23.42"/>
    <n v="0"/>
    <n v="0"/>
    <n v="139.94999999999999"/>
    <x v="2"/>
    <n v="0.25890000000000002"/>
  </r>
  <r>
    <x v="31"/>
    <s v="Central Valley"/>
    <n v="3465"/>
    <s v="Summit School"/>
    <n v="367.3"/>
    <n v="0"/>
    <n v="0"/>
    <n v="0"/>
    <n v="0"/>
    <n v="367.3"/>
    <x v="2"/>
    <n v="0.38300000000000001"/>
  </r>
  <r>
    <x v="31"/>
    <s v="Central Valley"/>
    <n v="4160"/>
    <s v="Sunrise Elementary"/>
    <n v="608.41"/>
    <n v="0"/>
    <n v="0"/>
    <n v="0"/>
    <n v="0"/>
    <n v="608.41"/>
    <x v="2"/>
    <n v="0.2606"/>
  </r>
  <r>
    <x v="31"/>
    <s v="Central Valley"/>
    <n v="3064"/>
    <s v="University Elementary School"/>
    <n v="259.7"/>
    <n v="0"/>
    <n v="0"/>
    <n v="0"/>
    <n v="0"/>
    <n v="259.7"/>
    <x v="1"/>
    <n v="0.59489999999999998"/>
  </r>
  <r>
    <x v="31"/>
    <s v="Central Valley"/>
    <n v="3415"/>
    <s v="University High School"/>
    <n v="1196.4000000000001"/>
    <n v="0"/>
    <n v="74.850000000000009"/>
    <n v="0"/>
    <n v="0"/>
    <n v="1271.25"/>
    <x v="2"/>
    <n v="0.4612"/>
  </r>
  <r>
    <x v="32"/>
    <s v="Centralia"/>
    <n v="2166"/>
    <s v="Centralia High School"/>
    <n v="812.84"/>
    <n v="0"/>
    <n v="121.74"/>
    <n v="27.96"/>
    <n v="0"/>
    <n v="962.54000000000008"/>
    <x v="1"/>
    <n v="0.65200000000000002"/>
  </r>
  <r>
    <x v="32"/>
    <s v="Centralia"/>
    <n v="3240"/>
    <s v="Centralia Middle School"/>
    <n v="484.57"/>
    <n v="0"/>
    <n v="0"/>
    <n v="0"/>
    <n v="0"/>
    <n v="484.57"/>
    <x v="1"/>
    <n v="0.72270000000000001"/>
  </r>
  <r>
    <x v="32"/>
    <s v="Centralia"/>
    <n v="2244"/>
    <s v="Edison Elementary"/>
    <n v="320.55"/>
    <n v="0"/>
    <n v="0"/>
    <n v="0"/>
    <n v="0"/>
    <n v="320.55"/>
    <x v="1"/>
    <n v="0.69379999999999997"/>
  </r>
  <r>
    <x v="32"/>
    <s v="Centralia"/>
    <n v="2704"/>
    <s v="Fords Prairie Elementary"/>
    <n v="424.25"/>
    <n v="0"/>
    <n v="0"/>
    <n v="0"/>
    <n v="0"/>
    <n v="424.25"/>
    <x v="1"/>
    <n v="0.70509999999999995"/>
  </r>
  <r>
    <x v="32"/>
    <s v="Centralia"/>
    <n v="5359"/>
    <s v="Futurus High School"/>
    <n v="94.77"/>
    <n v="0"/>
    <n v="1.07"/>
    <n v="0"/>
    <n v="0"/>
    <n v="95.839999999999989"/>
    <x v="1"/>
    <n v="0.71009999999999995"/>
  </r>
  <r>
    <x v="32"/>
    <s v="Centralia"/>
    <n v="3172"/>
    <s v="Jefferson Lincoln Elementary"/>
    <n v="342.61"/>
    <n v="0"/>
    <n v="0"/>
    <n v="0"/>
    <n v="0"/>
    <n v="342.61"/>
    <x v="1"/>
    <n v="0.77680000000000005"/>
  </r>
  <r>
    <x v="32"/>
    <s v="Centralia"/>
    <n v="2291"/>
    <s v="Oakview Elementary School"/>
    <n v="316.5"/>
    <n v="0"/>
    <n v="0"/>
    <n v="0"/>
    <n v="0"/>
    <n v="316.5"/>
    <x v="1"/>
    <n v="0.76280000000000003"/>
  </r>
  <r>
    <x v="32"/>
    <s v="Centralia"/>
    <n v="2768"/>
    <s v="Washington Elementary School"/>
    <n v="300.45999999999998"/>
    <n v="0"/>
    <n v="0"/>
    <n v="0"/>
    <n v="0"/>
    <n v="300.45999999999998"/>
    <x v="1"/>
    <n v="0.71030000000000004"/>
  </r>
  <r>
    <x v="33"/>
    <s v="Chehalis"/>
    <n v="4311"/>
    <s v="Chehalis Middle School"/>
    <n v="695.3"/>
    <n v="0"/>
    <n v="0"/>
    <n v="0"/>
    <n v="0"/>
    <n v="695.3"/>
    <x v="2"/>
    <n v="0.4577"/>
  </r>
  <r>
    <x v="33"/>
    <s v="Chehalis"/>
    <n v="5509"/>
    <s v="James W Lintott Elementary School"/>
    <n v="564.88"/>
    <n v="0"/>
    <n v="0"/>
    <n v="0"/>
    <n v="0"/>
    <n v="564.88"/>
    <x v="1"/>
    <n v="0.51770000000000005"/>
  </r>
  <r>
    <x v="33"/>
    <s v="Chehalis"/>
    <n v="5369"/>
    <s v="Lewis County Alternative School"/>
    <n v="28.08"/>
    <n v="0"/>
    <n v="0"/>
    <n v="0"/>
    <n v="0"/>
    <n v="28.08"/>
    <x v="1"/>
    <n v="0.71340000000000003"/>
  </r>
  <r>
    <x v="33"/>
    <s v="Chehalis"/>
    <n v="5510"/>
    <s v="Orin C Smith Elementary School"/>
    <n v="647.46"/>
    <n v="0"/>
    <n v="0"/>
    <n v="0"/>
    <n v="0"/>
    <n v="647.46"/>
    <x v="1"/>
    <n v="0.51480000000000004"/>
  </r>
  <r>
    <x v="33"/>
    <s v="Chehalis"/>
    <n v="2799"/>
    <s v="W F West High School"/>
    <n v="846.9"/>
    <n v="0"/>
    <n v="90.710000000000008"/>
    <n v="12.5"/>
    <n v="0"/>
    <n v="950.11"/>
    <x v="1"/>
    <n v="0.54969999999999997"/>
  </r>
  <r>
    <x v="34"/>
    <s v="Cheney"/>
    <n v="2954"/>
    <s v="Betz Elementary"/>
    <n v="484.4"/>
    <n v="0"/>
    <n v="0"/>
    <n v="0"/>
    <n v="0"/>
    <n v="484.4"/>
    <x v="1"/>
    <n v="0.55079999999999996"/>
  </r>
  <r>
    <x v="34"/>
    <s v="Cheney"/>
    <n v="3610"/>
    <s v="Cheney High School"/>
    <n v="1278.33"/>
    <n v="0"/>
    <n v="190.84"/>
    <n v="0"/>
    <n v="0"/>
    <n v="1469.1699999999998"/>
    <x v="2"/>
    <n v="0.4642"/>
  </r>
  <r>
    <x v="34"/>
    <s v="Cheney"/>
    <n v="2447"/>
    <s v="Cheney Middle School"/>
    <n v="624.82000000000005"/>
    <n v="0"/>
    <n v="0"/>
    <n v="0"/>
    <n v="0"/>
    <n v="624.82000000000005"/>
    <x v="2"/>
    <n v="0.49859999999999999"/>
  </r>
  <r>
    <x v="34"/>
    <s v="Cheney"/>
    <n v="5396"/>
    <s v="Cheney Open Doors"/>
    <n v="0"/>
    <n v="0"/>
    <n v="0"/>
    <n v="16.48"/>
    <n v="0"/>
    <n v="16.48"/>
    <x v="1"/>
    <n v="0.77139999999999997"/>
  </r>
  <r>
    <x v="34"/>
    <s v="Cheney"/>
    <n v="5035"/>
    <s v="HomeWorks"/>
    <n v="145.32"/>
    <n v="0"/>
    <n v="0"/>
    <n v="0"/>
    <n v="0"/>
    <n v="145.32"/>
    <x v="2"/>
    <n v="0.46150000000000002"/>
  </r>
  <r>
    <x v="34"/>
    <s v="Cheney"/>
    <n v="5294"/>
    <s v="Phil Snowdon Elementary"/>
    <n v="478.08"/>
    <n v="0"/>
    <n v="0"/>
    <n v="0"/>
    <n v="0"/>
    <n v="478.08"/>
    <x v="2"/>
    <n v="0.4612"/>
  </r>
  <r>
    <x v="34"/>
    <s v="Cheney"/>
    <n v="3761"/>
    <s v="Salnave Elementary"/>
    <n v="335.15"/>
    <n v="0"/>
    <n v="0"/>
    <n v="0"/>
    <n v="0"/>
    <n v="335.15"/>
    <x v="1"/>
    <n v="0.51149999999999995"/>
  </r>
  <r>
    <x v="34"/>
    <s v="Cheney"/>
    <n v="2814"/>
    <s v="Sunset Elementary"/>
    <n v="602.29999999999995"/>
    <n v="0"/>
    <n v="0"/>
    <n v="0"/>
    <n v="0"/>
    <n v="602.29999999999995"/>
    <x v="1"/>
    <n v="0.70089999999999997"/>
  </r>
  <r>
    <x v="34"/>
    <s v="Cheney"/>
    <n v="1769"/>
    <s v="Three Springs High School"/>
    <n v="113.9"/>
    <n v="0"/>
    <n v="2.0499999999999998"/>
    <n v="0"/>
    <n v="0"/>
    <n v="115.95"/>
    <x v="1"/>
    <n v="0.75290000000000001"/>
  </r>
  <r>
    <x v="34"/>
    <s v="Cheney"/>
    <n v="5269"/>
    <s v="Westwood Middle School"/>
    <n v="621.88"/>
    <n v="0"/>
    <n v="0"/>
    <n v="0"/>
    <n v="0"/>
    <n v="621.88"/>
    <x v="1"/>
    <n v="0.55179999999999996"/>
  </r>
  <r>
    <x v="34"/>
    <s v="Cheney"/>
    <n v="5750"/>
    <s v="WIN Academy"/>
    <n v="71.23"/>
    <n v="0"/>
    <n v="0.33"/>
    <n v="0"/>
    <n v="0"/>
    <n v="71.56"/>
    <x v="1"/>
    <n v="0.70840000000000003"/>
  </r>
  <r>
    <x v="34"/>
    <s v="Cheney"/>
    <n v="3309"/>
    <s v="Windsor Elementary"/>
    <n v="491.73"/>
    <n v="0"/>
    <n v="0"/>
    <n v="0"/>
    <n v="0"/>
    <n v="491.73"/>
    <x v="2"/>
    <n v="0.39429999999999998"/>
  </r>
  <r>
    <x v="35"/>
    <s v="Chewelah"/>
    <n v="5523"/>
    <s v="Chewelah Open Doors Reengagement Program"/>
    <n v="0"/>
    <n v="0"/>
    <n v="0"/>
    <n v="20.8"/>
    <n v="0"/>
    <n v="20.8"/>
    <x v="1"/>
    <n v="0.66110000000000002"/>
  </r>
  <r>
    <x v="35"/>
    <s v="Chewelah"/>
    <n v="2664"/>
    <s v="Gess Elementary"/>
    <n v="283.83999999999997"/>
    <n v="15.2"/>
    <n v="0"/>
    <n v="0"/>
    <n v="0"/>
    <n v="299.03999999999996"/>
    <x v="1"/>
    <n v="0.53920000000000001"/>
  </r>
  <r>
    <x v="35"/>
    <s v="Chewelah"/>
    <n v="2404"/>
    <s v="Jenkins Junior/Senior High"/>
    <n v="274.32"/>
    <n v="0"/>
    <n v="35.489999999999995"/>
    <n v="0"/>
    <n v="0"/>
    <n v="309.81"/>
    <x v="1"/>
    <n v="0.48499999999999999"/>
  </r>
  <r>
    <x v="35"/>
    <s v="Chewelah"/>
    <n v="1763"/>
    <s v="Quartzite Learning"/>
    <n v="109.07"/>
    <n v="0"/>
    <n v="0"/>
    <n v="0"/>
    <n v="0"/>
    <n v="109.07"/>
    <x v="1"/>
    <n v="0.61980000000000002"/>
  </r>
  <r>
    <x v="36"/>
    <s v="Chief Leschi Tribal"/>
    <n v="5549"/>
    <s v="Chief Leschi Schools"/>
    <n v="652.42999999999995"/>
    <n v="15.6"/>
    <n v="8.9400000000000013"/>
    <n v="0"/>
    <n v="0"/>
    <n v="676.97"/>
    <x v="1"/>
    <n v="0.61250000000000004"/>
  </r>
  <r>
    <x v="37"/>
    <s v="Chimacum"/>
    <n v="4552"/>
    <s v="Chimacum Creek Primary School"/>
    <n v="91"/>
    <n v="24.9"/>
    <n v="0"/>
    <n v="0"/>
    <n v="0"/>
    <n v="115.9"/>
    <x v="1"/>
    <n v="0.4703"/>
  </r>
  <r>
    <x v="37"/>
    <s v="Chimacum"/>
    <n v="2697"/>
    <s v="Chimacum Elementary School"/>
    <n v="256.8"/>
    <n v="0"/>
    <n v="0"/>
    <n v="0"/>
    <n v="0"/>
    <n v="256.8"/>
    <x v="1"/>
    <n v="0.56620000000000004"/>
  </r>
  <r>
    <x v="37"/>
    <s v="Chimacum"/>
    <n v="3275"/>
    <s v="Chimacum Junior/Senior High School"/>
    <n v="224.31"/>
    <n v="0"/>
    <n v="12.870000000000001"/>
    <n v="0"/>
    <n v="0"/>
    <n v="237.18"/>
    <x v="1"/>
    <n v="0.50819999999999999"/>
  </r>
  <r>
    <x v="37"/>
    <s v="Chimacum"/>
    <n v="1724"/>
    <s v="PI Program"/>
    <n v="61.48"/>
    <n v="0"/>
    <n v="0"/>
    <n v="6.5"/>
    <n v="0"/>
    <n v="67.97999999999999"/>
    <x v="1"/>
    <n v="0.62450000000000006"/>
  </r>
  <r>
    <x v="38"/>
    <s v="Clarkston"/>
    <n v="2299"/>
    <s v="Charles Francis Adams High School"/>
    <n v="604.76"/>
    <n v="0"/>
    <n v="27.259999999999998"/>
    <n v="0"/>
    <n v="0"/>
    <n v="632.02"/>
    <x v="2"/>
    <n v="0.436"/>
  </r>
  <r>
    <x v="38"/>
    <s v="Clarkston"/>
    <n v="5644"/>
    <s v="Discovery Virtual School"/>
    <n v="135.96"/>
    <n v="0"/>
    <n v="0.13"/>
    <n v="0"/>
    <n v="0"/>
    <n v="136.09"/>
    <x v="2"/>
    <n v="0.30080000000000001"/>
  </r>
  <r>
    <x v="38"/>
    <s v="Clarkston"/>
    <n v="1617"/>
    <s v="Educational Opportunity Center"/>
    <n v="72.92"/>
    <n v="0"/>
    <n v="1.88"/>
    <n v="0"/>
    <n v="0"/>
    <n v="74.8"/>
    <x v="1"/>
    <n v="0.75449999999999995"/>
  </r>
  <r>
    <x v="38"/>
    <s v="Clarkston"/>
    <n v="5413"/>
    <s v="Educational Opportunity Center Reengagement"/>
    <n v="0"/>
    <n v="0"/>
    <n v="0"/>
    <n v="21.7"/>
    <n v="0"/>
    <n v="21.7"/>
    <x v="1"/>
    <n v="0.70369999999999999"/>
  </r>
  <r>
    <x v="38"/>
    <s v="Clarkston"/>
    <n v="2962"/>
    <s v="Grantham Elementary"/>
    <n v="246.91"/>
    <n v="18"/>
    <n v="0"/>
    <n v="0"/>
    <n v="0"/>
    <n v="264.90999999999997"/>
    <x v="1"/>
    <n v="0.79310000000000003"/>
  </r>
  <r>
    <x v="38"/>
    <s v="Clarkston"/>
    <n v="4384"/>
    <s v="Heights Elementary"/>
    <n v="355.32"/>
    <n v="0"/>
    <n v="0"/>
    <n v="0"/>
    <n v="0"/>
    <n v="355.32"/>
    <x v="2"/>
    <n v="0.38940000000000002"/>
  </r>
  <r>
    <x v="38"/>
    <s v="Clarkston"/>
    <n v="3266"/>
    <s v="Highland Elementary"/>
    <n v="239.29"/>
    <n v="17.68"/>
    <n v="0"/>
    <n v="0"/>
    <n v="0"/>
    <n v="256.96999999999997"/>
    <x v="1"/>
    <n v="0.60429999999999995"/>
  </r>
  <r>
    <x v="38"/>
    <s v="Clarkston"/>
    <n v="2501"/>
    <s v="Lincoln Middle School"/>
    <n v="339.45"/>
    <n v="0"/>
    <n v="0"/>
    <n v="0"/>
    <n v="0"/>
    <n v="339.45"/>
    <x v="1"/>
    <n v="0.53"/>
  </r>
  <r>
    <x v="38"/>
    <s v="Clarkston"/>
    <n v="2823"/>
    <s v="Parkway Elementary"/>
    <n v="305.14999999999998"/>
    <n v="17.3"/>
    <n v="0"/>
    <n v="0"/>
    <n v="0"/>
    <n v="322.45"/>
    <x v="1"/>
    <n v="0.59319999999999995"/>
  </r>
  <r>
    <x v="38"/>
    <s v="Clarkston"/>
    <n v="3616"/>
    <s v="Special Services"/>
    <n v="6.04"/>
    <n v="0"/>
    <n v="0.11000000000000001"/>
    <n v="0"/>
    <n v="0"/>
    <n v="6.15"/>
    <x v="2"/>
    <n v="0.49859999999999999"/>
  </r>
  <r>
    <x v="39"/>
    <s v="Cle Elum-Roslyn"/>
    <n v="2328"/>
    <s v="Cle Elum Roslyn Elementary"/>
    <n v="435.76"/>
    <n v="45.8"/>
    <n v="0"/>
    <n v="0"/>
    <n v="0"/>
    <n v="481.56"/>
    <x v="2"/>
    <n v="0.35210000000000002"/>
  </r>
  <r>
    <x v="39"/>
    <s v="Cle Elum-Roslyn"/>
    <n v="2329"/>
    <s v="Cle Elum Roslyn High School"/>
    <n v="282.7"/>
    <n v="0"/>
    <n v="20.13"/>
    <n v="0"/>
    <n v="0"/>
    <n v="302.83"/>
    <x v="2"/>
    <n v="0.38640000000000002"/>
  </r>
  <r>
    <x v="39"/>
    <s v="Cle Elum-Roslyn"/>
    <n v="1987"/>
    <s v="Swiftwater Learning Center"/>
    <n v="15.33"/>
    <n v="0"/>
    <n v="0"/>
    <n v="0"/>
    <n v="0"/>
    <n v="15.33"/>
    <x v="1"/>
    <n v="0.64349999999999996"/>
  </r>
  <r>
    <x v="39"/>
    <s v="Cle Elum-Roslyn"/>
    <n v="2570"/>
    <s v="Walter Strom Middle School"/>
    <n v="174.84"/>
    <n v="0"/>
    <n v="0"/>
    <n v="0"/>
    <n v="0"/>
    <n v="174.84"/>
    <x v="2"/>
    <n v="0.39319999999999999"/>
  </r>
  <r>
    <x v="40"/>
    <s v="Clover Park"/>
    <n v="1825"/>
    <s v="Alfaretta House"/>
    <n v="32.299999999999997"/>
    <n v="0"/>
    <n v="13.02"/>
    <n v="0"/>
    <n v="0"/>
    <n v="45.319999999999993"/>
    <x v="1"/>
    <n v="0.6593"/>
  </r>
  <r>
    <x v="40"/>
    <s v="Clover Park"/>
    <n v="3454"/>
    <s v="Beachwood Elementary School"/>
    <n v="356.5"/>
    <n v="0"/>
    <n v="0"/>
    <n v="0"/>
    <n v="0"/>
    <n v="356.5"/>
    <x v="2"/>
    <n v="0.42549999999999999"/>
  </r>
  <r>
    <x v="40"/>
    <s v="Clover Park"/>
    <n v="3457"/>
    <s v="Carter Lake Elementary School"/>
    <n v="435.6"/>
    <n v="0"/>
    <n v="0"/>
    <n v="0"/>
    <n v="0"/>
    <n v="435.6"/>
    <x v="2"/>
    <n v="0.4093"/>
  </r>
  <r>
    <x v="40"/>
    <s v="Clover Park"/>
    <n v="2425"/>
    <s v="Clover Park High School"/>
    <n v="1036.54"/>
    <n v="0"/>
    <n v="74.650000000000006"/>
    <n v="0"/>
    <n v="0"/>
    <n v="1111.19"/>
    <x v="1"/>
    <n v="0.73060000000000003"/>
  </r>
  <r>
    <x v="40"/>
    <s v="Clover Park"/>
    <n v="5411"/>
    <s v="CPSD Open Doors Program"/>
    <n v="0"/>
    <n v="0"/>
    <n v="3.59"/>
    <n v="273"/>
    <n v="0"/>
    <n v="276.58999999999997"/>
    <x v="1"/>
    <n v="0.77049999999999996"/>
  </r>
  <r>
    <x v="40"/>
    <s v="Clover Park"/>
    <n v="2943"/>
    <s v="Custer Elementary School"/>
    <n v="284.07"/>
    <n v="0"/>
    <n v="0"/>
    <n v="0"/>
    <n v="0"/>
    <n v="284.07"/>
    <x v="1"/>
    <n v="0.70479999999999998"/>
  </r>
  <r>
    <x v="40"/>
    <s v="Clover Park"/>
    <n v="3455"/>
    <s v="Dower Elementary School"/>
    <n v="287.31"/>
    <n v="0"/>
    <n v="0"/>
    <n v="0"/>
    <n v="0"/>
    <n v="287.31"/>
    <x v="1"/>
    <n v="0.71199999999999997"/>
  </r>
  <r>
    <x v="40"/>
    <s v="Clover Park"/>
    <n v="4396"/>
    <s v="Evergreen Elementary School"/>
    <n v="392.62"/>
    <n v="0"/>
    <n v="0"/>
    <n v="0"/>
    <n v="0"/>
    <n v="392.62"/>
    <x v="1"/>
    <n v="0.54069999999999996"/>
  </r>
  <r>
    <x v="40"/>
    <s v="Clover Park"/>
    <n v="5387"/>
    <s v="Four Heroes Elementary"/>
    <n v="561.16999999999996"/>
    <n v="0"/>
    <n v="0"/>
    <n v="0"/>
    <n v="0"/>
    <n v="561.16999999999996"/>
    <x v="1"/>
    <n v="0.78859999999999997"/>
  </r>
  <r>
    <x v="40"/>
    <s v="Clover Park"/>
    <n v="5751"/>
    <s v="Gravelly Lake K-12 Academy"/>
    <n v="166.74"/>
    <n v="0"/>
    <n v="0.92"/>
    <n v="0"/>
    <n v="0.05"/>
    <n v="167.71"/>
    <x v="1"/>
    <n v="0.69210000000000005"/>
  </r>
  <r>
    <x v="40"/>
    <s v="Clover Park"/>
    <n v="5027"/>
    <s v="Harrison Prep School"/>
    <n v="712.01"/>
    <n v="0"/>
    <n v="22.61"/>
    <n v="0"/>
    <n v="0"/>
    <n v="734.62"/>
    <x v="1"/>
    <n v="0.57020000000000004"/>
  </r>
  <r>
    <x v="40"/>
    <s v="Clover Park"/>
    <n v="3298"/>
    <s v="Hillside Elementary School"/>
    <n v="472.5"/>
    <n v="0"/>
    <n v="0"/>
    <n v="0"/>
    <n v="0"/>
    <n v="472.5"/>
    <x v="1"/>
    <n v="0.60029999999999994"/>
  </r>
  <r>
    <x v="40"/>
    <s v="Clover Park"/>
    <n v="3248"/>
    <s v="Hudtloff Middle School"/>
    <n v="570.38"/>
    <n v="0"/>
    <n v="0"/>
    <n v="0"/>
    <n v="0"/>
    <n v="570.38"/>
    <x v="1"/>
    <n v="0.69799999999999995"/>
  </r>
  <r>
    <x v="40"/>
    <s v="Clover Park"/>
    <n v="3117"/>
    <s v="Idlewild Elementary School"/>
    <n v="353.02"/>
    <n v="0"/>
    <n v="0"/>
    <n v="0"/>
    <n v="0"/>
    <n v="353.02"/>
    <x v="2"/>
    <n v="0.44829999999999998"/>
  </r>
  <r>
    <x v="40"/>
    <s v="Clover Park"/>
    <n v="3351"/>
    <s v="Lake Louise Elementary School"/>
    <n v="446.14"/>
    <n v="0"/>
    <n v="0"/>
    <n v="0"/>
    <n v="0"/>
    <n v="446.14"/>
    <x v="1"/>
    <n v="0.63880000000000003"/>
  </r>
  <r>
    <x v="40"/>
    <s v="Clover Park"/>
    <n v="3456"/>
    <s v="Lakes High School"/>
    <n v="1110.31"/>
    <n v="0"/>
    <n v="117.33"/>
    <n v="0"/>
    <n v="0"/>
    <n v="1227.6399999999999"/>
    <x v="1"/>
    <n v="0.50060000000000004"/>
  </r>
  <r>
    <x v="40"/>
    <s v="Clover Park"/>
    <n v="2652"/>
    <s v="Lakeview Hope Academy"/>
    <n v="502.5"/>
    <n v="0"/>
    <n v="0"/>
    <n v="0"/>
    <n v="0"/>
    <n v="502.5"/>
    <x v="1"/>
    <n v="0.79239999999999999"/>
  </r>
  <r>
    <x v="40"/>
    <s v="Clover Park"/>
    <n v="3602"/>
    <s v="Lochburn Middle School"/>
    <n v="505.02"/>
    <n v="0"/>
    <n v="0"/>
    <n v="0"/>
    <n v="0"/>
    <n v="505.02"/>
    <x v="1"/>
    <n v="0.80669999999999997"/>
  </r>
  <r>
    <x v="40"/>
    <s v="Clover Park"/>
    <n v="5364"/>
    <s v="Meriwether Elementary School"/>
    <n v="243.9"/>
    <n v="0"/>
    <n v="0"/>
    <n v="0"/>
    <n v="0"/>
    <n v="243.9"/>
    <x v="2"/>
    <n v="0.3669"/>
  </r>
  <r>
    <x v="40"/>
    <s v="Clover Park"/>
    <n v="3763"/>
    <s v="Oakbrook Elementary School"/>
    <n v="285.98"/>
    <n v="0"/>
    <n v="0"/>
    <n v="0"/>
    <n v="0"/>
    <n v="285.98"/>
    <x v="1"/>
    <n v="0.54159999999999997"/>
  </r>
  <r>
    <x v="40"/>
    <s v="Clover Park"/>
    <n v="2189"/>
    <s v="Park Lodge Elementary School"/>
    <n v="352.4"/>
    <n v="0"/>
    <n v="0"/>
    <n v="0"/>
    <n v="0"/>
    <n v="352.4"/>
    <x v="1"/>
    <n v="0.76559999999999995"/>
  </r>
  <r>
    <x v="40"/>
    <s v="Clover Park"/>
    <n v="5365"/>
    <s v="Rainier Elementary School"/>
    <n v="572.5"/>
    <n v="0"/>
    <n v="0"/>
    <n v="0"/>
    <n v="0"/>
    <n v="572.5"/>
    <x v="2"/>
    <n v="0.44119999999999998"/>
  </r>
  <r>
    <x v="40"/>
    <s v="Clover Park"/>
    <n v="1882"/>
    <s v="Special Education Services/relife"/>
    <n v="5.32"/>
    <n v="0"/>
    <n v="0"/>
    <n v="0"/>
    <n v="0"/>
    <n v="5.32"/>
    <x v="1"/>
    <n v="0.625"/>
  </r>
  <r>
    <x v="40"/>
    <s v="Clover Park"/>
    <n v="3500"/>
    <s v="Thomas Middle School"/>
    <n v="990.76"/>
    <n v="0"/>
    <n v="0"/>
    <n v="0"/>
    <n v="0"/>
    <n v="990.76"/>
    <x v="1"/>
    <n v="0.58409999999999995"/>
  </r>
  <r>
    <x v="40"/>
    <s v="Clover Park"/>
    <n v="2651"/>
    <s v="Tillicum Elementary School"/>
    <n v="239.3"/>
    <n v="0"/>
    <n v="0"/>
    <n v="0"/>
    <n v="0"/>
    <n v="239.3"/>
    <x v="1"/>
    <n v="0.78520000000000001"/>
  </r>
  <r>
    <x v="40"/>
    <s v="Clover Park"/>
    <n v="5297"/>
    <s v="Transition Day Students"/>
    <n v="10.6"/>
    <n v="0"/>
    <n v="0"/>
    <n v="0"/>
    <n v="0"/>
    <n v="10.6"/>
    <x v="1"/>
    <n v="0.54549999999999998"/>
  </r>
  <r>
    <x v="40"/>
    <s v="Clover Park"/>
    <n v="3249"/>
    <s v="Tyee Park Elementary School"/>
    <n v="385.73"/>
    <n v="0"/>
    <n v="0"/>
    <n v="0"/>
    <n v="0"/>
    <n v="385.73"/>
    <x v="1"/>
    <n v="0.77559999999999996"/>
  </r>
  <r>
    <x v="41"/>
    <s v="Colfax"/>
    <n v="3366"/>
    <s v="Colfax High School"/>
    <n v="265.44"/>
    <n v="0"/>
    <n v="3.04"/>
    <n v="0"/>
    <n v="0"/>
    <n v="268.48"/>
    <x v="2"/>
    <n v="0.27879999999999999"/>
  </r>
  <r>
    <x v="41"/>
    <s v="Colfax"/>
    <n v="2894"/>
    <s v="Leonard M Jennings Elementary"/>
    <n v="247.4"/>
    <n v="19.5"/>
    <n v="0"/>
    <n v="0"/>
    <n v="0"/>
    <n v="266.89999999999998"/>
    <x v="2"/>
    <n v="0.3463"/>
  </r>
  <r>
    <x v="42"/>
    <s v="College Place"/>
    <n v="5362"/>
    <s v="College Place High School"/>
    <n v="428.63"/>
    <n v="0"/>
    <n v="40.19"/>
    <n v="17.600000000000001"/>
    <n v="0"/>
    <n v="486.42"/>
    <x v="1"/>
    <n v="0.4929"/>
  </r>
  <r>
    <x v="42"/>
    <s v="College Place"/>
    <n v="2114"/>
    <s v="Davis Elementary"/>
    <n v="634.82000000000005"/>
    <n v="14.8"/>
    <n v="0"/>
    <n v="0"/>
    <n v="0"/>
    <n v="649.62"/>
    <x v="1"/>
    <n v="0.56030000000000002"/>
  </r>
  <r>
    <x v="42"/>
    <s v="College Place"/>
    <n v="3541"/>
    <s v="John Sager Middle School"/>
    <n v="399.92"/>
    <n v="0"/>
    <n v="0"/>
    <n v="0"/>
    <n v="0"/>
    <n v="399.92"/>
    <x v="1"/>
    <n v="0.48420000000000002"/>
  </r>
  <r>
    <x v="43"/>
    <s v="Colton"/>
    <n v="2588"/>
    <s v="Colton School"/>
    <n v="148"/>
    <n v="12.4"/>
    <n v="1.52"/>
    <n v="0"/>
    <n v="0"/>
    <n v="161.92000000000002"/>
    <x v="2"/>
    <n v="0.28370000000000001"/>
  </r>
  <r>
    <x v="44"/>
    <s v="Columbia (Stev)"/>
    <n v="3508"/>
    <s v="Columbia High And Elementary"/>
    <n v="103.17"/>
    <n v="0.35"/>
    <n v="0.53"/>
    <n v="0"/>
    <n v="0"/>
    <n v="104.05"/>
    <x v="1"/>
    <n v="0.70940000000000003"/>
  </r>
  <r>
    <x v="45"/>
    <s v="Columbia (Walla)"/>
    <n v="3613"/>
    <s v="Columbia Elementary"/>
    <n v="353.6"/>
    <n v="15.9"/>
    <n v="0"/>
    <n v="0"/>
    <n v="0"/>
    <n v="369.5"/>
    <x v="1"/>
    <n v="0.53180000000000005"/>
  </r>
  <r>
    <x v="45"/>
    <s v="Columbia (Walla)"/>
    <n v="4049"/>
    <s v="Columbia High School"/>
    <n v="206.65"/>
    <n v="0"/>
    <n v="30.990000000000002"/>
    <n v="10.5"/>
    <n v="0"/>
    <n v="248.14000000000001"/>
    <x v="1"/>
    <n v="0.56010000000000004"/>
  </r>
  <r>
    <x v="45"/>
    <s v="Columbia (Walla)"/>
    <n v="3012"/>
    <s v="Columbia Middle School"/>
    <n v="165.77"/>
    <n v="0"/>
    <n v="0"/>
    <n v="0"/>
    <n v="0"/>
    <n v="165.77"/>
    <x v="1"/>
    <n v="0.6038"/>
  </r>
  <r>
    <x v="46"/>
    <s v="Colville"/>
    <n v="5604"/>
    <s v="Colville Fish Hatchery"/>
    <n v="12.87"/>
    <n v="0"/>
    <n v="0"/>
    <n v="0"/>
    <n v="0"/>
    <n v="12.87"/>
    <x v="2"/>
    <n v="0"/>
  </r>
  <r>
    <x v="46"/>
    <s v="Colville"/>
    <n v="3831"/>
    <s v="Colville Junior High School"/>
    <n v="383.77"/>
    <n v="0"/>
    <n v="0"/>
    <n v="0"/>
    <n v="0"/>
    <n v="383.77"/>
    <x v="1"/>
    <n v="0.63200000000000001"/>
  </r>
  <r>
    <x v="46"/>
    <s v="Colville"/>
    <n v="3310"/>
    <s v="Colville Senior High School"/>
    <n v="456.22"/>
    <n v="0"/>
    <n v="40.51"/>
    <n v="0"/>
    <n v="0"/>
    <n v="496.73"/>
    <x v="1"/>
    <n v="0.52"/>
  </r>
  <r>
    <x v="46"/>
    <s v="Colville"/>
    <n v="4180"/>
    <s v="Fort Colville Elementary"/>
    <n v="370.48"/>
    <n v="0"/>
    <n v="0"/>
    <n v="0"/>
    <n v="0"/>
    <n v="370.48"/>
    <x v="1"/>
    <n v="0.6452"/>
  </r>
  <r>
    <x v="46"/>
    <s v="Colville"/>
    <n v="2957"/>
    <s v="Hofstetter Elementary"/>
    <n v="315.10000000000002"/>
    <n v="78.599999999999994"/>
    <n v="0"/>
    <n v="0"/>
    <n v="0"/>
    <n v="393.70000000000005"/>
    <x v="1"/>
    <n v="0.61619999999999997"/>
  </r>
  <r>
    <x v="46"/>
    <s v="Colville"/>
    <n v="1594"/>
    <s v="Panorama School"/>
    <n v="48.07"/>
    <n v="0"/>
    <n v="7.6199999999999992"/>
    <n v="10.4"/>
    <n v="0"/>
    <n v="66.09"/>
    <x v="1"/>
    <n v="0.70020000000000004"/>
  </r>
  <r>
    <x v="47"/>
    <s v="Concrete"/>
    <n v="2577"/>
    <s v="Concrete Elementary"/>
    <n v="230"/>
    <n v="26.6"/>
    <n v="0"/>
    <n v="0"/>
    <n v="0"/>
    <n v="256.60000000000002"/>
    <x v="1"/>
    <n v="0.63890000000000002"/>
  </r>
  <r>
    <x v="47"/>
    <s v="Concrete"/>
    <n v="2810"/>
    <s v="Concrete High School"/>
    <n v="205.08"/>
    <n v="0"/>
    <n v="20.440000000000001"/>
    <n v="14.1"/>
    <n v="0"/>
    <n v="239.62"/>
    <x v="1"/>
    <n v="0.74919999999999998"/>
  </r>
  <r>
    <x v="48"/>
    <s v="Conway"/>
    <n v="2578"/>
    <s v="Conway School"/>
    <n v="412.02"/>
    <n v="0"/>
    <n v="0"/>
    <n v="0"/>
    <n v="0"/>
    <n v="412.02"/>
    <x v="2"/>
    <n v="0.28149999999999997"/>
  </r>
  <r>
    <x v="49"/>
    <s v="Cosmopolis"/>
    <n v="3326"/>
    <s v="Cosmopolis Elementary School"/>
    <n v="147.93"/>
    <n v="14.15"/>
    <n v="0"/>
    <n v="0"/>
    <n v="0"/>
    <n v="162.08000000000001"/>
    <x v="2"/>
    <n v="0.4894"/>
  </r>
  <r>
    <x v="50"/>
    <s v="Coulee/Hartline"/>
    <n v="2968"/>
    <s v="Almira Coulee Hartline High School"/>
    <n v="102.9"/>
    <n v="0"/>
    <n v="1"/>
    <n v="0"/>
    <n v="0"/>
    <n v="103.9"/>
    <x v="2"/>
    <n v="0.36149999999999999"/>
  </r>
  <r>
    <x v="50"/>
    <s v="Coulee/Hartline"/>
    <n v="2693"/>
    <s v="Coulee City Elementary"/>
    <n v="74.5"/>
    <n v="0"/>
    <n v="0"/>
    <n v="0"/>
    <n v="0"/>
    <n v="74.5"/>
    <x v="2"/>
    <n v="0.46350000000000002"/>
  </r>
  <r>
    <x v="51"/>
    <s v="Coupeville"/>
    <n v="3664"/>
    <s v="Coupeville Elementary School"/>
    <n v="420.6"/>
    <n v="5.2"/>
    <n v="0"/>
    <n v="0"/>
    <n v="0"/>
    <n v="425.8"/>
    <x v="2"/>
    <n v="0.43409999999999999"/>
  </r>
  <r>
    <x v="51"/>
    <s v="Coupeville"/>
    <n v="2625"/>
    <s v="Coupeville High School"/>
    <n v="252.25"/>
    <n v="0"/>
    <n v="20.22"/>
    <n v="0"/>
    <n v="0"/>
    <n v="272.47000000000003"/>
    <x v="2"/>
    <n v="0.32340000000000002"/>
  </r>
  <r>
    <x v="51"/>
    <s v="Coupeville"/>
    <n v="4004"/>
    <s v="Coupeville Middle School"/>
    <n v="223.04"/>
    <n v="0"/>
    <n v="0"/>
    <n v="0"/>
    <n v="0"/>
    <n v="223.04"/>
    <x v="2"/>
    <n v="0.4098"/>
  </r>
  <r>
    <x v="51"/>
    <s v="Coupeville"/>
    <n v="5412"/>
    <s v="Coupeville Open Academy"/>
    <n v="0"/>
    <n v="0"/>
    <n v="0"/>
    <n v="39.799999999999997"/>
    <n v="0"/>
    <n v="39.799999999999997"/>
    <x v="2"/>
    <n v="0.3337"/>
  </r>
  <r>
    <x v="52"/>
    <s v="Crescent"/>
    <n v="3473"/>
    <s v="Crescent School"/>
    <n v="201.99"/>
    <n v="0"/>
    <n v="13.709999999999999"/>
    <n v="0"/>
    <n v="0"/>
    <n v="215.70000000000002"/>
    <x v="1"/>
    <n v="0.50109999999999999"/>
  </r>
  <r>
    <x v="52"/>
    <s v="Crescent"/>
    <n v="5030"/>
    <s v="HomeConnection"/>
    <n v="176.94"/>
    <n v="0"/>
    <n v="0"/>
    <n v="0"/>
    <n v="0"/>
    <n v="176.94"/>
    <x v="2"/>
    <n v="0.39219999999999999"/>
  </r>
  <r>
    <x v="53"/>
    <s v="Creston"/>
    <n v="2862"/>
    <s v="Creston Elementary"/>
    <n v="53.4"/>
    <n v="0"/>
    <n v="0"/>
    <n v="0"/>
    <n v="0"/>
    <n v="53.4"/>
    <x v="1"/>
    <n v="0.52529999999999999"/>
  </r>
  <r>
    <x v="53"/>
    <s v="Creston"/>
    <n v="2863"/>
    <s v="Creston Jr-Sr High School"/>
    <n v="35.6"/>
    <n v="0"/>
    <n v="7.0000000000000007E-2"/>
    <n v="0"/>
    <n v="0"/>
    <n v="35.67"/>
    <x v="2"/>
    <n v="0.46489999999999998"/>
  </r>
  <r>
    <x v="54"/>
    <s v="Curlew"/>
    <n v="2006"/>
    <s v="Curlew Elem &amp; High School"/>
    <n v="173.15"/>
    <n v="0"/>
    <n v="3.66"/>
    <n v="0"/>
    <n v="0"/>
    <n v="176.81"/>
    <x v="1"/>
    <n v="0.55610000000000004"/>
  </r>
  <r>
    <x v="54"/>
    <s v="Curlew"/>
    <n v="5530"/>
    <s v="Ferry County Open Doors"/>
    <n v="0"/>
    <n v="0"/>
    <n v="0"/>
    <n v="42.2"/>
    <n v="0"/>
    <n v="42.2"/>
    <x v="2"/>
    <n v="0.33289999999999997"/>
  </r>
  <r>
    <x v="55"/>
    <s v="Cusick"/>
    <n v="2770"/>
    <s v="Bess Herian Elementary"/>
    <n v="110.33"/>
    <n v="11.71"/>
    <n v="0"/>
    <n v="0"/>
    <n v="0"/>
    <n v="122.03999999999999"/>
    <x v="1"/>
    <n v="0.70220000000000005"/>
  </r>
  <r>
    <x v="55"/>
    <s v="Cusick"/>
    <n v="2423"/>
    <s v="Cusick Jr Sr High School"/>
    <n v="158.63999999999999"/>
    <n v="0"/>
    <n v="3.48"/>
    <n v="2.7"/>
    <n v="0"/>
    <n v="164.81999999999996"/>
    <x v="1"/>
    <n v="0.70389999999999997"/>
  </r>
  <r>
    <x v="55"/>
    <s v="Cusick"/>
    <n v="5538"/>
    <s v="Home Pride"/>
    <n v="98.04"/>
    <n v="0"/>
    <n v="0"/>
    <n v="0"/>
    <n v="0"/>
    <n v="98.04"/>
    <x v="1"/>
    <n v="0.53410000000000002"/>
  </r>
  <r>
    <x v="55"/>
    <s v="Cusick"/>
    <n v="5539"/>
    <s v="Kalispel Language Immersion School"/>
    <n v="12.98"/>
    <n v="0"/>
    <n v="0"/>
    <n v="0"/>
    <n v="0"/>
    <n v="12.98"/>
    <x v="2"/>
    <s v="NO CEDARL FRPL Rprtd"/>
  </r>
  <r>
    <x v="56"/>
    <s v="Damman"/>
    <n v="2077"/>
    <s v="Damman Elementary"/>
    <n v="44.6"/>
    <n v="0"/>
    <n v="0"/>
    <n v="0"/>
    <n v="0"/>
    <n v="44.6"/>
    <x v="2"/>
    <n v="0"/>
  </r>
  <r>
    <x v="57"/>
    <s v="Darrington"/>
    <n v="3609"/>
    <s v="Darrington Elementary School"/>
    <n v="288.83"/>
    <n v="10.5"/>
    <n v="0"/>
    <n v="0"/>
    <n v="0"/>
    <n v="299.33"/>
    <x v="1"/>
    <n v="0.54210000000000003"/>
  </r>
  <r>
    <x v="57"/>
    <s v="Darrington"/>
    <n v="3188"/>
    <s v="Darrington High School"/>
    <n v="119.56"/>
    <n v="0"/>
    <n v="3.46"/>
    <n v="0.83"/>
    <n v="0"/>
    <n v="123.85"/>
    <x v="2"/>
    <n v="0.47920000000000001"/>
  </r>
  <r>
    <x v="58"/>
    <s v="Davenport"/>
    <n v="2668"/>
    <s v="Davenport Elementary"/>
    <n v="304.06"/>
    <n v="18.100000000000001"/>
    <n v="0"/>
    <n v="0"/>
    <n v="0"/>
    <n v="322.16000000000003"/>
    <x v="1"/>
    <n v="0.53169999999999995"/>
  </r>
  <r>
    <x v="58"/>
    <s v="Davenport"/>
    <n v="3173"/>
    <s v="Davenport Senior High School"/>
    <n v="304.97000000000003"/>
    <n v="0"/>
    <n v="14.08"/>
    <n v="0"/>
    <n v="0"/>
    <n v="319.05"/>
    <x v="2"/>
    <n v="0.4995"/>
  </r>
  <r>
    <x v="58"/>
    <s v="Davenport"/>
    <n v="5770"/>
    <s v="LINCOLN COUNTY PATHWAYS ACADEMY"/>
    <n v="30.25"/>
    <n v="0"/>
    <n v="0"/>
    <n v="10.199999999999999"/>
    <n v="0"/>
    <n v="40.450000000000003"/>
    <x v="1"/>
    <n v="0.6512"/>
  </r>
  <r>
    <x v="59"/>
    <s v="Dayton"/>
    <n v="2830"/>
    <s v="Dayton Elementary School"/>
    <n v="166.35"/>
    <n v="0"/>
    <n v="0"/>
    <n v="0"/>
    <n v="0"/>
    <n v="166.35"/>
    <x v="1"/>
    <n v="0.54239999999999999"/>
  </r>
  <r>
    <x v="59"/>
    <s v="Dayton"/>
    <n v="2302"/>
    <s v="Dayton High School"/>
    <n v="65.239999999999995"/>
    <n v="0"/>
    <n v="12.46"/>
    <n v="0"/>
    <n v="0"/>
    <n v="77.699999999999989"/>
    <x v="1"/>
    <n v="0.39140000000000003"/>
  </r>
  <r>
    <x v="59"/>
    <s v="Dayton"/>
    <n v="4011"/>
    <s v="Dayton Middle School"/>
    <n v="75.23"/>
    <n v="0"/>
    <n v="0"/>
    <n v="0"/>
    <n v="0"/>
    <n v="75.23"/>
    <x v="1"/>
    <n v="0.52900000000000003"/>
  </r>
  <r>
    <x v="59"/>
    <s v="Dayton"/>
    <n v="5617"/>
    <s v="Dayton School District Alternative Program"/>
    <n v="0"/>
    <n v="0"/>
    <n v="0"/>
    <n v="6.8"/>
    <n v="0"/>
    <n v="6.8"/>
    <x v="1"/>
    <n v="0.69550000000000001"/>
  </r>
  <r>
    <x v="60"/>
    <s v="Deer Park"/>
    <n v="2173"/>
    <s v="Arcadia Elementary"/>
    <n v="456"/>
    <n v="0"/>
    <n v="0"/>
    <n v="0"/>
    <n v="0"/>
    <n v="456"/>
    <x v="1"/>
    <n v="0.51200000000000001"/>
  </r>
  <r>
    <x v="60"/>
    <s v="Deer Park"/>
    <n v="2430"/>
    <s v="Deer Park Elementary"/>
    <n v="389.09"/>
    <n v="0"/>
    <n v="0"/>
    <n v="0"/>
    <n v="0"/>
    <n v="389.09"/>
    <x v="1"/>
    <n v="0.5333"/>
  </r>
  <r>
    <x v="60"/>
    <s v="Deer Park"/>
    <n v="4123"/>
    <s v="Deer Park High School"/>
    <n v="528.91"/>
    <n v="0"/>
    <n v="49.6"/>
    <n v="5"/>
    <n v="0"/>
    <n v="583.51"/>
    <x v="2"/>
    <n v="0.45839999999999997"/>
  </r>
  <r>
    <x v="60"/>
    <s v="Deer Park"/>
    <n v="1852"/>
    <s v="Deer Park Home Link Program"/>
    <n v="543.97"/>
    <n v="0"/>
    <n v="21.68"/>
    <n v="0"/>
    <n v="0"/>
    <n v="565.65"/>
    <x v="2"/>
    <n v="0.443"/>
  </r>
  <r>
    <x v="60"/>
    <s v="Deer Park"/>
    <n v="3261"/>
    <s v="Deer Park Middle School"/>
    <n v="515.98"/>
    <n v="0"/>
    <n v="0"/>
    <n v="0"/>
    <n v="0"/>
    <n v="515.98"/>
    <x v="1"/>
    <n v="0.49790000000000001"/>
  </r>
  <r>
    <x v="60"/>
    <s v="Deer Park"/>
    <n v="5734"/>
    <s v="Deer Park Achievement High School"/>
    <n v="113.7"/>
    <n v="0"/>
    <n v="0"/>
    <n v="0"/>
    <n v="0"/>
    <n v="113.7"/>
    <x v="1"/>
    <n v="0.5978"/>
  </r>
  <r>
    <x v="61"/>
    <s v="Dieringer"/>
    <n v="4548"/>
    <s v="Dieringer Heights Elementary"/>
    <n v="454.13"/>
    <n v="17.8"/>
    <n v="0"/>
    <n v="0"/>
    <n v="0"/>
    <n v="471.93"/>
    <x v="2"/>
    <n v="0.2026"/>
  </r>
  <r>
    <x v="61"/>
    <s v="Dieringer"/>
    <n v="3683"/>
    <s v="Lake Tapps Elementary"/>
    <n v="413.93"/>
    <n v="0"/>
    <n v="0"/>
    <n v="0"/>
    <n v="0"/>
    <n v="413.93"/>
    <x v="2"/>
    <n v="0.21809999999999999"/>
  </r>
  <r>
    <x v="61"/>
    <s v="Dieringer"/>
    <n v="4416"/>
    <s v="North Tapps Middle School"/>
    <n v="537.66"/>
    <n v="0"/>
    <n v="0"/>
    <n v="0"/>
    <n v="0"/>
    <n v="537.66"/>
    <x v="2"/>
    <n v="0.20749999999999999"/>
  </r>
  <r>
    <x v="62"/>
    <s v="Dixie"/>
    <n v="2278"/>
    <s v="Dixie Elementary School"/>
    <n v="14"/>
    <n v="0"/>
    <n v="0"/>
    <n v="0"/>
    <n v="0"/>
    <n v="14"/>
    <x v="1"/>
    <n v="0.37830000000000003"/>
  </r>
  <r>
    <x v="63"/>
    <s v="East Valley (Spok"/>
    <n v="1712"/>
    <s v="Continuous Curriculum School"/>
    <n v="388.06"/>
    <n v="0"/>
    <n v="0"/>
    <n v="0"/>
    <n v="0"/>
    <n v="388.06"/>
    <x v="2"/>
    <n v="0.2944"/>
  </r>
  <r>
    <x v="63"/>
    <s v="East Valley (Spok"/>
    <n v="4097"/>
    <s v="East Farms STEAM School"/>
    <n v="327.5"/>
    <n v="0"/>
    <n v="0"/>
    <n v="0"/>
    <n v="0"/>
    <n v="327.5"/>
    <x v="1"/>
    <n v="0.61509999999999998"/>
  </r>
  <r>
    <x v="63"/>
    <s v="East Valley (Spok"/>
    <n v="3360"/>
    <s v="East Valley High School"/>
    <n v="772.54"/>
    <n v="0"/>
    <n v="71.31"/>
    <n v="7.6"/>
    <n v="0"/>
    <n v="851.44999999999993"/>
    <x v="1"/>
    <n v="0.57189999999999996"/>
  </r>
  <r>
    <x v="63"/>
    <s v="East Valley (Spok"/>
    <n v="5346"/>
    <s v="East Valley Middle School"/>
    <n v="391.42"/>
    <n v="0"/>
    <n v="0"/>
    <n v="0"/>
    <n v="0"/>
    <n v="391.42"/>
    <x v="1"/>
    <n v="0.65259999999999996"/>
  </r>
  <r>
    <x v="63"/>
    <s v="East Valley (Spok"/>
    <n v="5432"/>
    <s v="EV Online"/>
    <n v="37.71"/>
    <n v="0"/>
    <n v="1.54"/>
    <n v="0"/>
    <n v="0"/>
    <n v="39.25"/>
    <x v="2"/>
    <n v="0.48299999999999998"/>
  </r>
  <r>
    <x v="63"/>
    <s v="East Valley (Spok"/>
    <n v="5433"/>
    <s v="EV Parent Partnership"/>
    <n v="214.03"/>
    <n v="0"/>
    <n v="4.55"/>
    <n v="0"/>
    <n v="0"/>
    <n v="218.58"/>
    <x v="2"/>
    <n v="0.43719999999999998"/>
  </r>
  <r>
    <x v="63"/>
    <s v="East Valley (Spok"/>
    <n v="2955"/>
    <s v="Otis Orchards School"/>
    <n v="305.94"/>
    <n v="0"/>
    <n v="0"/>
    <n v="0"/>
    <n v="0"/>
    <n v="305.94"/>
    <x v="1"/>
    <n v="0.57430000000000003"/>
  </r>
  <r>
    <x v="63"/>
    <s v="East Valley (Spok"/>
    <n v="2653"/>
    <s v="Trent School"/>
    <n v="426.2"/>
    <n v="0"/>
    <n v="0"/>
    <n v="0"/>
    <n v="0"/>
    <n v="426.2"/>
    <x v="1"/>
    <n v="0.80189999999999995"/>
  </r>
  <r>
    <x v="63"/>
    <s v="East Valley (Spok"/>
    <n v="3128"/>
    <s v="Trentwood School"/>
    <n v="378.03"/>
    <n v="0"/>
    <n v="0"/>
    <n v="0"/>
    <n v="0"/>
    <n v="378.03"/>
    <x v="1"/>
    <n v="0.57179999999999997"/>
  </r>
  <r>
    <x v="64"/>
    <s v="East Valley (Yak)"/>
    <n v="4055"/>
    <s v="East Valley Central Middle School"/>
    <n v="777.55"/>
    <n v="0"/>
    <n v="0"/>
    <n v="0"/>
    <n v="0"/>
    <n v="777.55"/>
    <x v="1"/>
    <n v="0.59079999999999999"/>
  </r>
  <r>
    <x v="64"/>
    <s v="East Valley (Yak)"/>
    <n v="4487"/>
    <s v="East Valley Elementary"/>
    <n v="491.35"/>
    <n v="19.899999999999999"/>
    <n v="0"/>
    <n v="0"/>
    <n v="0"/>
    <n v="511.25"/>
    <x v="1"/>
    <n v="0.60489999999999999"/>
  </r>
  <r>
    <x v="64"/>
    <s v="East Valley (Yak)"/>
    <n v="2344"/>
    <s v="East Valley High School"/>
    <n v="987.44"/>
    <n v="0"/>
    <n v="73.09"/>
    <n v="28"/>
    <n v="0"/>
    <n v="1088.53"/>
    <x v="1"/>
    <n v="0.5665"/>
  </r>
  <r>
    <x v="64"/>
    <s v="East Valley (Yak)"/>
    <n v="2530"/>
    <s v="Moxee Elementary"/>
    <n v="464.05"/>
    <n v="39.19"/>
    <n v="0"/>
    <n v="0"/>
    <n v="0"/>
    <n v="503.24"/>
    <x v="1"/>
    <n v="0.58260000000000001"/>
  </r>
  <r>
    <x v="64"/>
    <s v="East Valley (Yak)"/>
    <n v="2821"/>
    <s v="Terrace Heights Elementary"/>
    <n v="410.75"/>
    <n v="37.200000000000003"/>
    <n v="0"/>
    <n v="0"/>
    <n v="0"/>
    <n v="447.95"/>
    <x v="1"/>
    <n v="0.61019999999999996"/>
  </r>
  <r>
    <x v="65"/>
    <s v="Eastmont"/>
    <n v="3659"/>
    <s v="Cascade Elementary"/>
    <n v="541.6"/>
    <n v="17.8"/>
    <n v="0"/>
    <n v="0"/>
    <n v="0"/>
    <n v="559.4"/>
    <x v="1"/>
    <n v="0.51139999999999997"/>
  </r>
  <r>
    <x v="65"/>
    <s v="Eastmont"/>
    <n v="5700"/>
    <s v="Clovis Point Elementary School"/>
    <n v="517"/>
    <n v="18.2"/>
    <n v="0"/>
    <n v="0"/>
    <n v="0"/>
    <n v="535.20000000000005"/>
    <x v="1"/>
    <n v="0.60819999999999996"/>
  </r>
  <r>
    <x v="65"/>
    <s v="Eastmont"/>
    <n v="3372"/>
    <s v="Eastmont Junior High"/>
    <n v="673.4"/>
    <n v="0"/>
    <n v="0"/>
    <n v="0"/>
    <n v="0"/>
    <n v="673.4"/>
    <x v="1"/>
    <n v="0.64049999999999996"/>
  </r>
  <r>
    <x v="65"/>
    <s v="Eastmont"/>
    <n v="2727"/>
    <s v="Eastmont Senior High"/>
    <n v="1291.53"/>
    <n v="0"/>
    <n v="221.43"/>
    <n v="0"/>
    <n v="0"/>
    <n v="1512.96"/>
    <x v="1"/>
    <n v="0.57569999999999999"/>
  </r>
  <r>
    <x v="65"/>
    <s v="Eastmont"/>
    <n v="2966"/>
    <s v="Grant Elementary School"/>
    <n v="519.20000000000005"/>
    <n v="17.5"/>
    <n v="0"/>
    <n v="0"/>
    <n v="0"/>
    <n v="536.70000000000005"/>
    <x v="1"/>
    <n v="0.62429999999999997"/>
  </r>
  <r>
    <x v="65"/>
    <s v="Eastmont"/>
    <n v="3212"/>
    <s v="Kenroy Elementary"/>
    <n v="511.51"/>
    <n v="0"/>
    <n v="0"/>
    <n v="0"/>
    <n v="0"/>
    <n v="511.51"/>
    <x v="1"/>
    <n v="0.64849999999999997"/>
  </r>
  <r>
    <x v="65"/>
    <s v="Eastmont"/>
    <n v="3083"/>
    <s v="Lee Elementary"/>
    <n v="503.7"/>
    <n v="15.87"/>
    <n v="0"/>
    <n v="0"/>
    <n v="0"/>
    <n v="519.56999999999994"/>
    <x v="1"/>
    <n v="0.627"/>
  </r>
  <r>
    <x v="65"/>
    <s v="Eastmont"/>
    <n v="2563"/>
    <s v="Rock Island Elementary"/>
    <n v="294.3"/>
    <n v="0"/>
    <n v="0"/>
    <n v="0"/>
    <n v="0"/>
    <n v="294.3"/>
    <x v="1"/>
    <n v="0.73089999999999999"/>
  </r>
  <r>
    <x v="65"/>
    <s v="Eastmont"/>
    <n v="5701"/>
    <s v="Sterling Junior High School"/>
    <n v="620.20000000000005"/>
    <n v="0"/>
    <n v="0"/>
    <n v="0"/>
    <n v="0"/>
    <n v="620.20000000000005"/>
    <x v="1"/>
    <n v="0.54430000000000001"/>
  </r>
  <r>
    <x v="65"/>
    <s v="Eastmont"/>
    <n v="5668"/>
    <s v="Eastmont Academy"/>
    <n v="27.86"/>
    <n v="0"/>
    <n v="0"/>
    <n v="0"/>
    <n v="0"/>
    <n v="27.86"/>
    <x v="1"/>
    <n v="0.62680000000000002"/>
  </r>
  <r>
    <x v="66"/>
    <s v="Easton"/>
    <n v="3554"/>
    <s v="Easton School"/>
    <n v="76.91"/>
    <n v="0"/>
    <n v="2.87"/>
    <n v="0"/>
    <n v="0"/>
    <n v="79.78"/>
    <x v="1"/>
    <n v="0.68920000000000003"/>
  </r>
  <r>
    <x v="67"/>
    <s v="Eatonville"/>
    <n v="2808"/>
    <s v="Columbia Crest A-STEM Academy"/>
    <n v="163.25"/>
    <n v="15.6"/>
    <n v="0"/>
    <n v="0"/>
    <n v="0"/>
    <n v="178.85"/>
    <x v="1"/>
    <n v="0.57989999999999997"/>
  </r>
  <r>
    <x v="67"/>
    <s v="Eatonville"/>
    <n v="2205"/>
    <s v="Eatonville Elementary School"/>
    <n v="381.87"/>
    <n v="15.9"/>
    <n v="0"/>
    <n v="0"/>
    <n v="0"/>
    <n v="397.77"/>
    <x v="2"/>
    <n v="0.44009999999999999"/>
  </r>
  <r>
    <x v="67"/>
    <s v="Eatonville"/>
    <n v="2206"/>
    <s v="Eatonville High School"/>
    <n v="528.78"/>
    <n v="0"/>
    <n v="68.259999999999991"/>
    <n v="0"/>
    <n v="0"/>
    <n v="597.04"/>
    <x v="2"/>
    <n v="0.4083"/>
  </r>
  <r>
    <x v="67"/>
    <s v="Eatonville"/>
    <n v="4230"/>
    <s v="Eatonville Middle School"/>
    <n v="405.08"/>
    <n v="0"/>
    <n v="0"/>
    <n v="0"/>
    <n v="0"/>
    <n v="405.08"/>
    <x v="2"/>
    <n v="0.43"/>
  </r>
  <r>
    <x v="67"/>
    <s v="Eatonville"/>
    <n v="5332"/>
    <s v="New Beginnings"/>
    <n v="0"/>
    <n v="0"/>
    <n v="0"/>
    <n v="27.5"/>
    <n v="0"/>
    <n v="27.5"/>
    <x v="2"/>
    <n v="0.41789999999999999"/>
  </r>
  <r>
    <x v="67"/>
    <s v="Eatonville"/>
    <n v="2361"/>
    <s v="Weyerhaeuser Elementary"/>
    <n v="348.53"/>
    <n v="17"/>
    <n v="0"/>
    <n v="0"/>
    <n v="0"/>
    <n v="365.53"/>
    <x v="2"/>
    <n v="0.3745"/>
  </r>
  <r>
    <x v="68"/>
    <s v="Edmonds"/>
    <n v="3560"/>
    <s v="Alderwood Middle School"/>
    <n v="665.38"/>
    <n v="0"/>
    <n v="0"/>
    <n v="0"/>
    <n v="0"/>
    <n v="665.38"/>
    <x v="1"/>
    <n v="0.51990000000000003"/>
  </r>
  <r>
    <x v="68"/>
    <s v="Edmonds"/>
    <n v="3302"/>
    <s v="Beverly Elementary"/>
    <n v="405.1"/>
    <n v="0"/>
    <n v="0"/>
    <n v="0"/>
    <n v="0"/>
    <n v="405.1"/>
    <x v="2"/>
    <n v="0.45850000000000002"/>
  </r>
  <r>
    <x v="68"/>
    <s v="Edmonds"/>
    <n v="3536"/>
    <s v="Brier Elementary"/>
    <n v="390.18"/>
    <n v="0"/>
    <n v="0"/>
    <n v="0"/>
    <n v="0"/>
    <n v="390.18"/>
    <x v="2"/>
    <n v="0.21079999999999999"/>
  </r>
  <r>
    <x v="68"/>
    <s v="Edmonds"/>
    <n v="3650"/>
    <s v="Brier Terrace Middle School"/>
    <n v="697.42"/>
    <n v="0"/>
    <n v="0"/>
    <n v="0"/>
    <n v="0"/>
    <n v="697.42"/>
    <x v="2"/>
    <n v="0.32279999999999998"/>
  </r>
  <r>
    <x v="68"/>
    <s v="Edmonds"/>
    <n v="3409"/>
    <s v="Cedar Valley Elementary"/>
    <n v="448.95"/>
    <n v="0"/>
    <n v="0"/>
    <n v="0"/>
    <n v="0"/>
    <n v="448.95"/>
    <x v="1"/>
    <n v="0.70960000000000001"/>
  </r>
  <r>
    <x v="68"/>
    <s v="Edmonds"/>
    <n v="3304"/>
    <s v="Cedar Way Elementary"/>
    <n v="467.18"/>
    <n v="0"/>
    <n v="0"/>
    <n v="0"/>
    <n v="0"/>
    <n v="467.18"/>
    <x v="1"/>
    <n v="0.57240000000000002"/>
  </r>
  <r>
    <x v="68"/>
    <s v="Edmonds"/>
    <n v="1520"/>
    <s v="Challenge Elementary"/>
    <n v="370.96"/>
    <n v="0"/>
    <n v="0"/>
    <n v="0"/>
    <n v="0"/>
    <n v="370.96"/>
    <x v="2"/>
    <n v="0.12039999999999999"/>
  </r>
  <r>
    <x v="68"/>
    <s v="Edmonds"/>
    <n v="3534"/>
    <s v="Chase Lake Elementary"/>
    <n v="342.26"/>
    <n v="0"/>
    <n v="0"/>
    <n v="0"/>
    <n v="0"/>
    <n v="342.26"/>
    <x v="1"/>
    <n v="0.53090000000000004"/>
  </r>
  <r>
    <x v="68"/>
    <s v="Edmonds"/>
    <n v="3691"/>
    <s v="College Place Elementary"/>
    <n v="434.53"/>
    <n v="0"/>
    <n v="0"/>
    <n v="0"/>
    <n v="0"/>
    <n v="434.53"/>
    <x v="1"/>
    <n v="0.69930000000000003"/>
  </r>
  <r>
    <x v="68"/>
    <s v="Edmonds"/>
    <n v="3754"/>
    <s v="College Place Middle School"/>
    <n v="473.71"/>
    <n v="0"/>
    <n v="0"/>
    <n v="0"/>
    <n v="0"/>
    <n v="473.71"/>
    <x v="2"/>
    <n v="0.47460000000000002"/>
  </r>
  <r>
    <x v="68"/>
    <s v="Edmonds"/>
    <n v="5358"/>
    <s v="Edmonds Career Access Program"/>
    <n v="0"/>
    <n v="0"/>
    <n v="0"/>
    <n v="440.6"/>
    <n v="0"/>
    <n v="440.6"/>
    <x v="2"/>
    <n v="0.41689999999999999"/>
  </r>
  <r>
    <x v="68"/>
    <s v="Edmonds"/>
    <n v="1519"/>
    <s v="Edmonds eLearning Academy"/>
    <n v="289.76"/>
    <n v="0"/>
    <n v="13.97"/>
    <n v="0"/>
    <n v="0"/>
    <n v="303.73"/>
    <x v="1"/>
    <n v="0.52090000000000003"/>
  </r>
  <r>
    <x v="68"/>
    <s v="Edmonds"/>
    <n v="3606"/>
    <s v="Edmonds Elementary"/>
    <n v="301.7"/>
    <n v="0"/>
    <n v="0"/>
    <n v="0"/>
    <n v="0"/>
    <n v="301.7"/>
    <x v="2"/>
    <n v="0.16339999999999999"/>
  </r>
  <r>
    <x v="68"/>
    <s v="Edmonds"/>
    <n v="1966"/>
    <s v="Edmonds Heights K-12"/>
    <n v="519.9"/>
    <n v="0"/>
    <n v="57.53"/>
    <n v="0"/>
    <n v="0"/>
    <n v="577.42999999999995"/>
    <x v="2"/>
    <n v="0.2283"/>
  </r>
  <r>
    <x v="68"/>
    <s v="Edmonds"/>
    <n v="3123"/>
    <s v="Edmonds Woodway High School"/>
    <n v="1239.96"/>
    <n v="0"/>
    <n v="153.69999999999999"/>
    <n v="0"/>
    <n v="0"/>
    <n v="1393.66"/>
    <x v="2"/>
    <n v="0.36880000000000002"/>
  </r>
  <r>
    <x v="68"/>
    <s v="Edmonds"/>
    <n v="3607"/>
    <s v="Hazelwood Elementary"/>
    <n v="423.49"/>
    <n v="0"/>
    <n v="0"/>
    <n v="0"/>
    <n v="0"/>
    <n v="423.49"/>
    <x v="2"/>
    <n v="0.42880000000000001"/>
  </r>
  <r>
    <x v="68"/>
    <s v="Edmonds"/>
    <n v="3689"/>
    <s v="Hilltop Elementary"/>
    <n v="569.55999999999995"/>
    <n v="0"/>
    <n v="0"/>
    <n v="0"/>
    <n v="0"/>
    <n v="569.55999999999995"/>
    <x v="2"/>
    <n v="0.1772"/>
  </r>
  <r>
    <x v="68"/>
    <s v="Edmonds"/>
    <n v="3122"/>
    <s v="Lynndale Elementary"/>
    <n v="375.61"/>
    <n v="0"/>
    <n v="0"/>
    <n v="0"/>
    <n v="0"/>
    <n v="375.61"/>
    <x v="1"/>
    <n v="0.51770000000000005"/>
  </r>
  <r>
    <x v="68"/>
    <s v="Edmonds"/>
    <n v="3503"/>
    <s v="Lynnwood Elementary"/>
    <n v="567.02"/>
    <n v="0"/>
    <n v="0"/>
    <n v="0"/>
    <n v="0"/>
    <n v="567.02"/>
    <x v="2"/>
    <n v="0.48270000000000002"/>
  </r>
  <r>
    <x v="68"/>
    <s v="Edmonds"/>
    <n v="3755"/>
    <s v="Lynnwood High School"/>
    <n v="1065.24"/>
    <n v="0"/>
    <n v="158"/>
    <n v="0"/>
    <n v="0"/>
    <n v="1223.24"/>
    <x v="1"/>
    <n v="0.50119999999999998"/>
  </r>
  <r>
    <x v="68"/>
    <s v="Edmonds"/>
    <n v="3463"/>
    <s v="Madrona K-8 School"/>
    <n v="621.58000000000004"/>
    <n v="0"/>
    <n v="0"/>
    <n v="0"/>
    <n v="0"/>
    <n v="621.58000000000004"/>
    <x v="2"/>
    <n v="0.16070000000000001"/>
  </r>
  <r>
    <x v="68"/>
    <s v="Edmonds"/>
    <n v="1685"/>
    <s v="Maplewood Parent Coop"/>
    <n v="480.74"/>
    <n v="0"/>
    <n v="0"/>
    <n v="0"/>
    <n v="0"/>
    <n v="480.74"/>
    <x v="2"/>
    <n v="0.1547"/>
  </r>
  <r>
    <x v="68"/>
    <s v="Edmonds"/>
    <n v="2887"/>
    <s v="Martha Lake Elementary"/>
    <n v="493.66"/>
    <n v="0"/>
    <n v="0"/>
    <n v="0"/>
    <n v="0"/>
    <n v="493.66"/>
    <x v="2"/>
    <n v="0.48159999999999997"/>
  </r>
  <r>
    <x v="68"/>
    <s v="Edmonds"/>
    <n v="3504"/>
    <s v="Meadowdale Elementary"/>
    <n v="419.29"/>
    <n v="0"/>
    <n v="0"/>
    <n v="0"/>
    <n v="0"/>
    <n v="419.29"/>
    <x v="2"/>
    <n v="0.4647"/>
  </r>
  <r>
    <x v="68"/>
    <s v="Edmonds"/>
    <n v="3464"/>
    <s v="Meadowdale High School"/>
    <n v="1247.73"/>
    <n v="0"/>
    <n v="131.58000000000001"/>
    <n v="0"/>
    <n v="0"/>
    <n v="1379.31"/>
    <x v="2"/>
    <n v="0.4637"/>
  </r>
  <r>
    <x v="68"/>
    <s v="Edmonds"/>
    <n v="3353"/>
    <s v="Meadowdale Middle School"/>
    <n v="731.21"/>
    <n v="0"/>
    <n v="0"/>
    <n v="0"/>
    <n v="0"/>
    <n v="731.21"/>
    <x v="2"/>
    <n v="0.4849"/>
  </r>
  <r>
    <x v="68"/>
    <s v="Edmonds"/>
    <n v="3254"/>
    <s v="Mountlake Terrace Elementary"/>
    <n v="421.2"/>
    <n v="0"/>
    <n v="0"/>
    <n v="0"/>
    <n v="0"/>
    <n v="421.2"/>
    <x v="1"/>
    <n v="0.50449999999999995"/>
  </r>
  <r>
    <x v="68"/>
    <s v="Edmonds"/>
    <n v="3303"/>
    <s v="Mountlake Terrace High School"/>
    <n v="1314.48"/>
    <n v="0"/>
    <n v="122.44"/>
    <n v="0"/>
    <n v="0"/>
    <n v="1436.92"/>
    <x v="2"/>
    <n v="0.33700000000000002"/>
  </r>
  <r>
    <x v="68"/>
    <s v="Edmonds"/>
    <n v="3608"/>
    <s v="Oak Heights Elementary"/>
    <n v="506"/>
    <n v="0"/>
    <n v="0"/>
    <n v="0"/>
    <n v="0"/>
    <n v="506"/>
    <x v="2"/>
    <n v="0.43769999999999998"/>
  </r>
  <r>
    <x v="68"/>
    <s v="Edmonds"/>
    <n v="3854"/>
    <s v="Scriber Lake High School"/>
    <n v="176.69"/>
    <n v="0"/>
    <n v="5.47"/>
    <n v="0"/>
    <n v="0"/>
    <n v="182.16"/>
    <x v="1"/>
    <n v="0.5867"/>
  </r>
  <r>
    <x v="68"/>
    <s v="Edmonds"/>
    <n v="3461"/>
    <s v="Seaview Elementary"/>
    <n v="414.37"/>
    <n v="0"/>
    <n v="0"/>
    <n v="0"/>
    <n v="0"/>
    <n v="414.37"/>
    <x v="2"/>
    <n v="0.219"/>
  </r>
  <r>
    <x v="68"/>
    <s v="Edmonds"/>
    <n v="3605"/>
    <s v="Sherwood Elementary"/>
    <n v="518.46"/>
    <n v="0"/>
    <n v="0"/>
    <n v="0"/>
    <n v="0"/>
    <n v="518.46"/>
    <x v="2"/>
    <n v="0.21540000000000001"/>
  </r>
  <r>
    <x v="68"/>
    <s v="Edmonds"/>
    <n v="3410"/>
    <s v="Spruce Elementary"/>
    <n v="633.15"/>
    <n v="0"/>
    <n v="0"/>
    <n v="0"/>
    <n v="0"/>
    <n v="633.15"/>
    <x v="1"/>
    <n v="0.62909999999999999"/>
  </r>
  <r>
    <x v="68"/>
    <s v="Edmonds"/>
    <n v="2888"/>
    <s v="Terrace Park Elementary"/>
    <n v="293.35000000000002"/>
    <n v="0"/>
    <n v="0"/>
    <n v="0"/>
    <n v="0"/>
    <n v="293.35000000000002"/>
    <x v="2"/>
    <n v="0.31090000000000001"/>
  </r>
  <r>
    <x v="68"/>
    <s v="Edmonds"/>
    <n v="3186"/>
    <s v="Westgate Elementary"/>
    <n v="475.8"/>
    <n v="0"/>
    <n v="0"/>
    <n v="0"/>
    <n v="0"/>
    <n v="475.8"/>
    <x v="2"/>
    <n v="0.37319999999999998"/>
  </r>
  <r>
    <x v="69"/>
    <s v="Ellensburg"/>
    <n v="5097"/>
    <s v="Ellensburg Choice Schools"/>
    <n v="100.37"/>
    <n v="0"/>
    <n v="0"/>
    <n v="0"/>
    <n v="0"/>
    <n v="100.37"/>
    <x v="1"/>
    <n v="0.52170000000000005"/>
  </r>
  <r>
    <x v="69"/>
    <s v="Ellensburg"/>
    <n v="2996"/>
    <s v="Ellensburg High School"/>
    <n v="879.38"/>
    <n v="0"/>
    <n v="112.89"/>
    <n v="0"/>
    <n v="0"/>
    <n v="992.27"/>
    <x v="2"/>
    <n v="0.3589"/>
  </r>
  <r>
    <x v="69"/>
    <s v="Ellensburg"/>
    <n v="5959"/>
    <s v="Ellensburg Open Doors"/>
    <n v="0"/>
    <n v="0"/>
    <n v="0"/>
    <n v="24.98"/>
    <n v="0"/>
    <n v="24.98"/>
    <x v="1"/>
    <n v="0.7369"/>
  </r>
  <r>
    <x v="69"/>
    <s v="Ellensburg"/>
    <n v="5718"/>
    <s v="Ida Nason Aronica Elementary"/>
    <n v="358.2"/>
    <n v="13.5"/>
    <n v="0"/>
    <n v="0"/>
    <n v="0"/>
    <n v="371.7"/>
    <x v="1"/>
    <n v="0.52280000000000004"/>
  </r>
  <r>
    <x v="69"/>
    <s v="Ellensburg"/>
    <n v="2741"/>
    <s v="Lincoln Elementary"/>
    <n v="315.44"/>
    <n v="13.11"/>
    <n v="0"/>
    <n v="0"/>
    <n v="0"/>
    <n v="328.55"/>
    <x v="2"/>
    <n v="0.434"/>
  </r>
  <r>
    <x v="69"/>
    <s v="Ellensburg"/>
    <n v="2453"/>
    <s v="Morgan Middle School"/>
    <n v="729.32"/>
    <n v="0"/>
    <n v="0"/>
    <n v="0"/>
    <n v="0"/>
    <n v="729.32"/>
    <x v="1"/>
    <n v="0.52039999999999997"/>
  </r>
  <r>
    <x v="69"/>
    <s v="Ellensburg"/>
    <n v="3596"/>
    <s v="Mt. Stuart Elementary"/>
    <n v="324.66000000000003"/>
    <n v="0"/>
    <n v="0"/>
    <n v="0"/>
    <n v="0"/>
    <n v="324.66000000000003"/>
    <x v="2"/>
    <n v="0.48120000000000002"/>
  </r>
  <r>
    <x v="69"/>
    <s v="Ellensburg"/>
    <n v="4411"/>
    <s v="Valley View Elementary School"/>
    <n v="378.42"/>
    <n v="13.5"/>
    <n v="0"/>
    <n v="0"/>
    <n v="0"/>
    <n v="391.92"/>
    <x v="2"/>
    <n v="0.34179999999999999"/>
  </r>
  <r>
    <x v="70"/>
    <s v="Elma"/>
    <n v="5715"/>
    <s v="Eagle Virtual Sky Academy"/>
    <n v="57.78"/>
    <n v="0"/>
    <n v="1.0900000000000001"/>
    <n v="0"/>
    <n v="0"/>
    <n v="58.870000000000005"/>
    <x v="1"/>
    <n v="0.69010000000000005"/>
  </r>
  <r>
    <x v="70"/>
    <s v="Elma"/>
    <n v="1629"/>
    <s v="East Grays Harbor High School"/>
    <n v="22.95"/>
    <n v="0"/>
    <n v="0"/>
    <n v="0"/>
    <n v="0"/>
    <n v="22.95"/>
    <x v="2"/>
    <n v="0.46300000000000002"/>
  </r>
  <r>
    <x v="70"/>
    <s v="Elma"/>
    <n v="5416"/>
    <s v="East Grays Harbor Open Doors"/>
    <n v="0"/>
    <n v="0"/>
    <n v="0.6"/>
    <n v="17.25"/>
    <n v="0"/>
    <n v="17.850000000000001"/>
    <x v="1"/>
    <n v="0.61950000000000005"/>
  </r>
  <r>
    <x v="70"/>
    <s v="Elma"/>
    <n v="3217"/>
    <s v="Elma Elementary School"/>
    <n v="618.62"/>
    <n v="10.199999999999999"/>
    <n v="0"/>
    <n v="0"/>
    <n v="0"/>
    <n v="628.82000000000005"/>
    <x v="1"/>
    <n v="0.60119999999999996"/>
  </r>
  <r>
    <x v="70"/>
    <s v="Elma"/>
    <n v="2137"/>
    <s v="Elma High School"/>
    <n v="485.78"/>
    <n v="0"/>
    <n v="49.54"/>
    <n v="0"/>
    <n v="0"/>
    <n v="535.31999999999994"/>
    <x v="1"/>
    <n v="0.56850000000000001"/>
  </r>
  <r>
    <x v="70"/>
    <s v="Elma"/>
    <n v="4245"/>
    <s v="Elma Middle School"/>
    <n v="314.66000000000003"/>
    <n v="0"/>
    <n v="0"/>
    <n v="0"/>
    <n v="0"/>
    <n v="314.66000000000003"/>
    <x v="1"/>
    <n v="0.59460000000000002"/>
  </r>
  <r>
    <x v="71"/>
    <s v="Endicott"/>
    <n v="2207"/>
    <s v="Endicott/St John Elem and Middle"/>
    <n v="64.900000000000006"/>
    <n v="0"/>
    <n v="0"/>
    <n v="0"/>
    <n v="0"/>
    <n v="64.900000000000006"/>
    <x v="1"/>
    <n v="0.64780000000000004"/>
  </r>
  <r>
    <x v="72"/>
    <s v="Entiat"/>
    <n v="3317"/>
    <s v="Entiat Middle and High School"/>
    <n v="184.09"/>
    <n v="0"/>
    <n v="11.89"/>
    <n v="0"/>
    <n v="0"/>
    <n v="195.98000000000002"/>
    <x v="1"/>
    <n v="0.62170000000000003"/>
  </r>
  <r>
    <x v="72"/>
    <s v="Entiat"/>
    <n v="2688"/>
    <s v="Paul Rumburg Elementary"/>
    <n v="211.13"/>
    <n v="0"/>
    <n v="0"/>
    <n v="0"/>
    <n v="0"/>
    <n v="211.13"/>
    <x v="1"/>
    <n v="0.69589999999999996"/>
  </r>
  <r>
    <x v="73"/>
    <s v="Enumclaw"/>
    <n v="3430"/>
    <s v="Black Diamond Elementary"/>
    <n v="410.09"/>
    <n v="0"/>
    <n v="0"/>
    <n v="0"/>
    <n v="0"/>
    <n v="410.09"/>
    <x v="2"/>
    <n v="0.29070000000000001"/>
  </r>
  <r>
    <x v="73"/>
    <s v="Enumclaw"/>
    <n v="2980"/>
    <s v="Byron Kibler Elementary School"/>
    <n v="447.04"/>
    <n v="0"/>
    <n v="0"/>
    <n v="0"/>
    <n v="0"/>
    <n v="447.04"/>
    <x v="2"/>
    <n v="0.33510000000000001"/>
  </r>
  <r>
    <x v="73"/>
    <s v="Enumclaw"/>
    <n v="4210"/>
    <s v="Enumclaw Middle School"/>
    <n v="517.21"/>
    <n v="0"/>
    <n v="0"/>
    <n v="0"/>
    <n v="0"/>
    <n v="517.21"/>
    <x v="2"/>
    <n v="0.35620000000000002"/>
  </r>
  <r>
    <x v="73"/>
    <s v="Enumclaw"/>
    <n v="3330"/>
    <s v="Enumclaw Sr High School"/>
    <n v="1149.55"/>
    <n v="0"/>
    <n v="142.46"/>
    <n v="16.899999999999999"/>
    <n v="0"/>
    <n v="1308.9100000000001"/>
    <x v="2"/>
    <n v="0.30059999999999998"/>
  </r>
  <r>
    <x v="73"/>
    <s v="Enumclaw"/>
    <n v="5491"/>
    <s v="JJ Smith Elementary"/>
    <n v="0"/>
    <n v="39.1"/>
    <n v="0"/>
    <n v="0"/>
    <n v="0"/>
    <n v="39.1"/>
    <x v="2"/>
    <n v="0.20780000000000001"/>
  </r>
  <r>
    <x v="73"/>
    <s v="Enumclaw"/>
    <n v="3739"/>
    <s v="Southwood Elementary School"/>
    <n v="347.09"/>
    <n v="0"/>
    <n v="0"/>
    <n v="0"/>
    <n v="0"/>
    <n v="347.09"/>
    <x v="2"/>
    <n v="0.34610000000000002"/>
  </r>
  <r>
    <x v="73"/>
    <s v="Enumclaw"/>
    <n v="4289"/>
    <s v="Sunrise Elementary"/>
    <n v="372.06"/>
    <n v="0"/>
    <n v="0"/>
    <n v="0"/>
    <n v="0"/>
    <n v="372.06"/>
    <x v="2"/>
    <n v="0.32129999999999997"/>
  </r>
  <r>
    <x v="73"/>
    <s v="Enumclaw"/>
    <n v="4550"/>
    <s v="Thunder Mountain Middle School"/>
    <n v="529.24"/>
    <n v="0"/>
    <n v="0"/>
    <n v="0"/>
    <n v="0"/>
    <n v="529.24"/>
    <x v="2"/>
    <n v="0.28029999999999999"/>
  </r>
  <r>
    <x v="73"/>
    <s v="Enumclaw"/>
    <n v="3585"/>
    <s v="Westwood Elementary School"/>
    <n v="436.51"/>
    <n v="0"/>
    <n v="0"/>
    <n v="0"/>
    <n v="0"/>
    <n v="436.51"/>
    <x v="2"/>
    <n v="0.2326"/>
  </r>
  <r>
    <x v="74"/>
    <s v="Ephrata"/>
    <n v="2793"/>
    <s v="Columbia Ridge Elementary"/>
    <n v="458"/>
    <n v="0"/>
    <n v="0"/>
    <n v="0"/>
    <n v="0"/>
    <n v="458"/>
    <x v="1"/>
    <n v="0.59099999999999997"/>
  </r>
  <r>
    <x v="74"/>
    <s v="Ephrata"/>
    <n v="2920"/>
    <s v="Ephrata High School"/>
    <n v="797.52"/>
    <n v="0"/>
    <n v="84.570000000000007"/>
    <n v="0"/>
    <n v="0"/>
    <n v="882.09"/>
    <x v="1"/>
    <n v="0.54679999999999995"/>
  </r>
  <r>
    <x v="74"/>
    <s v="Ephrata"/>
    <n v="3373"/>
    <s v="Ephrata Middle School"/>
    <n v="437.01"/>
    <n v="0"/>
    <n v="0"/>
    <n v="0"/>
    <n v="0"/>
    <n v="437.01"/>
    <x v="1"/>
    <n v="0.56430000000000002"/>
  </r>
  <r>
    <x v="74"/>
    <s v="Ephrata"/>
    <n v="3092"/>
    <s v="Grant Elementary"/>
    <n v="452.49"/>
    <n v="0"/>
    <n v="0"/>
    <n v="0"/>
    <n v="0"/>
    <n v="452.49"/>
    <x v="1"/>
    <n v="0.64070000000000005"/>
  </r>
  <r>
    <x v="74"/>
    <s v="Ephrata"/>
    <n v="2695"/>
    <s v="Parkway School"/>
    <n v="413.01"/>
    <n v="0"/>
    <n v="0"/>
    <n v="0"/>
    <n v="0"/>
    <n v="413.01"/>
    <x v="1"/>
    <n v="0.59040000000000004"/>
  </r>
  <r>
    <x v="74"/>
    <s v="Ephrata"/>
    <n v="5497"/>
    <s v="Sage Hills Open Doors Youth Re-Engagement Program"/>
    <n v="0"/>
    <n v="0"/>
    <n v="0"/>
    <n v="38.6"/>
    <n v="0"/>
    <n v="38.6"/>
    <x v="1"/>
    <n v="0.78520000000000001"/>
  </r>
  <r>
    <x v="75"/>
    <s v="Evaline"/>
    <n v="2355"/>
    <s v="Evaline Elementary School"/>
    <n v="62"/>
    <n v="5.9"/>
    <n v="0"/>
    <n v="0"/>
    <n v="0"/>
    <n v="67.900000000000006"/>
    <x v="2"/>
    <n v="0.49430000000000002"/>
  </r>
  <r>
    <x v="76"/>
    <s v="Everett"/>
    <n v="3407"/>
    <s v="Cascade High School"/>
    <n v="1375.74"/>
    <n v="0"/>
    <n v="132.66999999999999"/>
    <n v="0"/>
    <n v="0"/>
    <n v="1508.41"/>
    <x v="1"/>
    <n v="0.57010000000000005"/>
  </r>
  <r>
    <x v="76"/>
    <s v="Everett"/>
    <n v="4382"/>
    <s v="Cedar Wood Elementary"/>
    <n v="630.44000000000005"/>
    <n v="0"/>
    <n v="0"/>
    <n v="0"/>
    <n v="0"/>
    <n v="630.44000000000005"/>
    <x v="2"/>
    <n v="0.18909999999999999"/>
  </r>
  <r>
    <x v="76"/>
    <s v="Everett"/>
    <n v="3752"/>
    <s v="Eisenhower Middle School"/>
    <n v="880.76"/>
    <n v="0"/>
    <n v="0"/>
    <n v="0"/>
    <n v="0"/>
    <n v="880.76"/>
    <x v="1"/>
    <n v="0.51229999999999998"/>
  </r>
  <r>
    <x v="76"/>
    <s v="Everett"/>
    <n v="3184"/>
    <s v="Emerson Elementary School"/>
    <n v="656"/>
    <n v="0"/>
    <n v="0"/>
    <n v="0"/>
    <n v="0"/>
    <n v="656"/>
    <x v="1"/>
    <n v="0.70230000000000004"/>
  </r>
  <r>
    <x v="76"/>
    <s v="Everett"/>
    <n v="2126"/>
    <s v="Everett High School"/>
    <n v="1459.96"/>
    <n v="0"/>
    <n v="94.33"/>
    <n v="0"/>
    <n v="0"/>
    <n v="1554.29"/>
    <x v="1"/>
    <n v="0.56230000000000002"/>
  </r>
  <r>
    <x v="76"/>
    <s v="Everett"/>
    <n v="5330"/>
    <s v="Everett Reengagement Academy"/>
    <n v="0"/>
    <n v="0"/>
    <n v="0.3"/>
    <n v="339.43"/>
    <n v="0"/>
    <n v="339.73"/>
    <x v="1"/>
    <n v="0.59419999999999995"/>
  </r>
  <r>
    <x v="76"/>
    <s v="Everett"/>
    <n v="5735"/>
    <s v="Everett Virtual Academy"/>
    <n v="20.420000000000002"/>
    <n v="0"/>
    <n v="0"/>
    <n v="0"/>
    <n v="0"/>
    <n v="20.420000000000002"/>
    <x v="1"/>
    <n v="0.78190000000000004"/>
  </r>
  <r>
    <x v="76"/>
    <s v="Everett"/>
    <n v="3253"/>
    <s v="Evergreen Middle School"/>
    <n v="910.91"/>
    <n v="0"/>
    <n v="0"/>
    <n v="0"/>
    <n v="0"/>
    <n v="910.91"/>
    <x v="1"/>
    <n v="0.64610000000000001"/>
  </r>
  <r>
    <x v="76"/>
    <s v="Everett"/>
    <n v="5091"/>
    <s v="Forest View Elementary School"/>
    <n v="577.76"/>
    <n v="0"/>
    <n v="0"/>
    <n v="0"/>
    <n v="0"/>
    <n v="577.76"/>
    <x v="2"/>
    <n v="0.13689999999999999"/>
  </r>
  <r>
    <x v="76"/>
    <s v="Everett"/>
    <n v="2065"/>
    <s v="Garfield Elementary School"/>
    <n v="392.7"/>
    <n v="0"/>
    <n v="0"/>
    <n v="0"/>
    <n v="0"/>
    <n v="392.7"/>
    <x v="1"/>
    <n v="0.69089999999999996"/>
  </r>
  <r>
    <x v="76"/>
    <s v="Everett"/>
    <n v="4437"/>
    <s v="Gateway Middle School"/>
    <n v="1069.18"/>
    <n v="0"/>
    <n v="0"/>
    <n v="0"/>
    <n v="0"/>
    <n v="1069.18"/>
    <x v="2"/>
    <n v="0.1769"/>
  </r>
  <r>
    <x v="76"/>
    <s v="Everett"/>
    <n v="2883"/>
    <s v="Hawthorne Elementary School - Everett"/>
    <n v="348.1"/>
    <n v="0"/>
    <n v="0"/>
    <n v="0"/>
    <n v="0"/>
    <n v="348.1"/>
    <x v="1"/>
    <n v="0.79100000000000004"/>
  </r>
  <r>
    <x v="76"/>
    <s v="Everett"/>
    <n v="4334"/>
    <s v="Heatherwood Middle School"/>
    <n v="1087.48"/>
    <n v="0"/>
    <n v="0"/>
    <n v="0"/>
    <n v="0"/>
    <n v="1087.48"/>
    <x v="2"/>
    <n v="0.31640000000000001"/>
  </r>
  <r>
    <x v="76"/>
    <s v="Everett"/>
    <n v="4438"/>
    <s v="Henry M. Jackson High School"/>
    <n v="1936.65"/>
    <n v="0"/>
    <n v="183.37"/>
    <n v="0"/>
    <n v="0"/>
    <n v="2120.02"/>
    <x v="2"/>
    <n v="0.25430000000000003"/>
  </r>
  <r>
    <x v="76"/>
    <s v="Everett"/>
    <n v="2751"/>
    <s v="Jackson Elementary School"/>
    <n v="312.10000000000002"/>
    <n v="0"/>
    <n v="0"/>
    <n v="0"/>
    <n v="0"/>
    <n v="312.10000000000002"/>
    <x v="1"/>
    <n v="0.59160000000000001"/>
  </r>
  <r>
    <x v="76"/>
    <s v="Everett"/>
    <n v="3533"/>
    <s v="Jefferson Elementary"/>
    <n v="520.34"/>
    <n v="0"/>
    <n v="0"/>
    <n v="0"/>
    <n v="0"/>
    <n v="520.34"/>
    <x v="2"/>
    <n v="0.43980000000000002"/>
  </r>
  <r>
    <x v="76"/>
    <s v="Everett"/>
    <n v="2811"/>
    <s v="Lowell Elementary - Everett"/>
    <n v="474.2"/>
    <n v="0"/>
    <n v="0"/>
    <n v="0"/>
    <n v="0"/>
    <n v="474.2"/>
    <x v="1"/>
    <n v="0.63329999999999997"/>
  </r>
  <r>
    <x v="76"/>
    <s v="Everett"/>
    <n v="2669"/>
    <s v="Madison Elementary"/>
    <n v="352.5"/>
    <n v="0"/>
    <n v="0"/>
    <n v="0"/>
    <n v="0"/>
    <n v="352.5"/>
    <x v="1"/>
    <n v="0.70699999999999996"/>
  </r>
  <r>
    <x v="76"/>
    <s v="Everett"/>
    <n v="4316"/>
    <s v="Mill Creek Elementary"/>
    <n v="649.07000000000005"/>
    <n v="0"/>
    <n v="0"/>
    <n v="0"/>
    <n v="0"/>
    <n v="649.07000000000005"/>
    <x v="2"/>
    <n v="0.25259999999999999"/>
  </r>
  <r>
    <x v="76"/>
    <s v="Everett"/>
    <n v="3686"/>
    <s v="Monroe Elementary"/>
    <n v="522.29999999999995"/>
    <n v="10.5"/>
    <n v="0"/>
    <n v="0"/>
    <n v="0"/>
    <n v="532.79999999999995"/>
    <x v="1"/>
    <n v="0.50160000000000005"/>
  </r>
  <r>
    <x v="76"/>
    <s v="Everett"/>
    <n v="2364"/>
    <s v="North Middle School"/>
    <n v="725.08"/>
    <n v="0"/>
    <n v="0"/>
    <n v="0"/>
    <n v="0"/>
    <n v="725.08"/>
    <x v="1"/>
    <n v="0.58479999999999999"/>
  </r>
  <r>
    <x v="76"/>
    <s v="Everett"/>
    <n v="4530"/>
    <s v="Penny Creek Elementary"/>
    <n v="715.4"/>
    <n v="0"/>
    <n v="0"/>
    <n v="0"/>
    <n v="0"/>
    <n v="715.4"/>
    <x v="2"/>
    <n v="0.34300000000000003"/>
  </r>
  <r>
    <x v="76"/>
    <s v="Everett"/>
    <n v="1907"/>
    <s v="Port Gardner"/>
    <n v="88.74"/>
    <n v="0"/>
    <n v="7.0699999999999994"/>
    <n v="0"/>
    <n v="0"/>
    <n v="95.809999999999988"/>
    <x v="2"/>
    <n v="0.29820000000000002"/>
  </r>
  <r>
    <x v="76"/>
    <s v="Everett"/>
    <n v="4137"/>
    <s v="Sequoia High School"/>
    <n v="210.57"/>
    <n v="0"/>
    <n v="10.959999999999999"/>
    <n v="0"/>
    <n v="0"/>
    <n v="221.53"/>
    <x v="1"/>
    <n v="0.61699999999999999"/>
  </r>
  <r>
    <x v="76"/>
    <s v="Everett"/>
    <n v="4298"/>
    <s v="Silver Firs Elementary"/>
    <n v="565.29999999999995"/>
    <n v="0"/>
    <n v="0"/>
    <n v="0"/>
    <n v="0"/>
    <n v="565.29999999999995"/>
    <x v="2"/>
    <n v="0.17929999999999999"/>
  </r>
  <r>
    <x v="76"/>
    <s v="Everett"/>
    <n v="2545"/>
    <s v="Silver Lake Elementary - Everett"/>
    <n v="491.35"/>
    <n v="10.4"/>
    <n v="0"/>
    <n v="0"/>
    <n v="0"/>
    <n v="501.75"/>
    <x v="1"/>
    <n v="0.64929999999999999"/>
  </r>
  <r>
    <x v="76"/>
    <s v="Everett"/>
    <n v="5570"/>
    <s v="Tambark Creek Elementary School"/>
    <n v="705.5"/>
    <n v="9"/>
    <n v="0"/>
    <n v="0"/>
    <n v="0"/>
    <n v="714.5"/>
    <x v="2"/>
    <n v="9.5699999999999993E-2"/>
  </r>
  <r>
    <x v="76"/>
    <s v="Everett"/>
    <n v="3002"/>
    <s v="View Ridge Elementary"/>
    <n v="536.1"/>
    <n v="8.9"/>
    <n v="0"/>
    <n v="0"/>
    <n v="0"/>
    <n v="545"/>
    <x v="1"/>
    <n v="0.56620000000000004"/>
  </r>
  <r>
    <x v="76"/>
    <s v="Everett"/>
    <n v="2752"/>
    <s v="Whittier Elementary"/>
    <n v="429.08"/>
    <n v="0"/>
    <n v="0"/>
    <n v="0"/>
    <n v="0"/>
    <n v="429.08"/>
    <x v="2"/>
    <n v="0.43369999999999997"/>
  </r>
  <r>
    <x v="76"/>
    <s v="Everett"/>
    <n v="4125"/>
    <s v="Woodside Elementary"/>
    <n v="548.70000000000005"/>
    <n v="8.5"/>
    <n v="0"/>
    <n v="0"/>
    <n v="0"/>
    <n v="557.20000000000005"/>
    <x v="2"/>
    <n v="0.42780000000000001"/>
  </r>
  <r>
    <x v="77"/>
    <s v="Evergreen (Clark)"/>
    <n v="4299"/>
    <s v="Burnt Bridge Creek Elementary Sch"/>
    <n v="280.39999999999998"/>
    <n v="0"/>
    <n v="0"/>
    <n v="0"/>
    <n v="0"/>
    <n v="280.39999999999998"/>
    <x v="1"/>
    <n v="0.51090000000000002"/>
  </r>
  <r>
    <x v="77"/>
    <s v="Evergreen (Clark)"/>
    <n v="3736"/>
    <s v="Burton Elementary School"/>
    <n v="454.2"/>
    <n v="0"/>
    <n v="0"/>
    <n v="0"/>
    <n v="0"/>
    <n v="454.2"/>
    <x v="1"/>
    <n v="0.58120000000000005"/>
  </r>
  <r>
    <x v="77"/>
    <s v="Evergreen (Clark)"/>
    <n v="3785"/>
    <s v="Cascade Middle School"/>
    <n v="808.05"/>
    <n v="0"/>
    <n v="0"/>
    <n v="0"/>
    <n v="0"/>
    <n v="808.05"/>
    <x v="1"/>
    <n v="0.57679999999999998"/>
  </r>
  <r>
    <x v="77"/>
    <s v="Evergreen (Clark)"/>
    <n v="4203"/>
    <s v="Cascadia Technical Academy Skills Center"/>
    <n v="875.69"/>
    <n v="0"/>
    <n v="0"/>
    <n v="0"/>
    <n v="73.08"/>
    <n v="948.7700000000001"/>
    <x v="2"/>
    <n v="0.32929999999999998"/>
  </r>
  <r>
    <x v="77"/>
    <s v="Evergreen (Clark)"/>
    <n v="4587"/>
    <s v="Columbia Valley Elementary"/>
    <n v="354"/>
    <n v="0"/>
    <n v="0"/>
    <n v="0"/>
    <n v="0"/>
    <n v="354"/>
    <x v="2"/>
    <n v="0.42730000000000001"/>
  </r>
  <r>
    <x v="77"/>
    <s v="Evergreen (Clark)"/>
    <n v="3320"/>
    <s v="Covington Middle School"/>
    <n v="850.03"/>
    <n v="0"/>
    <n v="0"/>
    <n v="0"/>
    <n v="0"/>
    <n v="850.03"/>
    <x v="1"/>
    <n v="0.58009999999999995"/>
  </r>
  <r>
    <x v="77"/>
    <s v="Evergreen (Clark)"/>
    <n v="3822"/>
    <s v="Crestline Elementary School"/>
    <n v="352.04"/>
    <n v="7.9"/>
    <n v="0"/>
    <n v="0"/>
    <n v="0"/>
    <n v="359.94"/>
    <x v="1"/>
    <n v="0.53280000000000005"/>
  </r>
  <r>
    <x v="77"/>
    <s v="Evergreen (Clark)"/>
    <n v="3148"/>
    <s v="Ellsworth Elementary School"/>
    <n v="365.42"/>
    <n v="0"/>
    <n v="0"/>
    <n v="0"/>
    <n v="0"/>
    <n v="365.42"/>
    <x v="1"/>
    <n v="0.55700000000000005"/>
  </r>
  <r>
    <x v="77"/>
    <s v="Evergreen (Clark)"/>
    <n v="5612"/>
    <s v="Emerald Elementary School"/>
    <n v="458.54"/>
    <n v="0"/>
    <n v="0"/>
    <n v="0"/>
    <n v="0"/>
    <n v="458.54"/>
    <x v="2"/>
    <n v="0.37059999999999998"/>
  </r>
  <r>
    <x v="77"/>
    <s v="Evergreen (Clark)"/>
    <n v="5136"/>
    <s v="Endeavour Elementary School"/>
    <n v="442.29"/>
    <n v="14.2"/>
    <n v="0"/>
    <n v="0"/>
    <n v="0"/>
    <n v="456.49"/>
    <x v="1"/>
    <n v="0.63"/>
  </r>
  <r>
    <x v="77"/>
    <s v="Evergreen (Clark)"/>
    <n v="2724"/>
    <s v="Evergreen High School"/>
    <n v="1181.6300000000001"/>
    <n v="0"/>
    <n v="67.910000000000011"/>
    <n v="0"/>
    <n v="0"/>
    <n v="1249.5400000000002"/>
    <x v="1"/>
    <n v="0.49619999999999997"/>
  </r>
  <r>
    <x v="77"/>
    <s v="Evergreen (Clark)"/>
    <n v="3971"/>
    <s v="Fircrest Elementary School"/>
    <n v="318.23"/>
    <n v="0"/>
    <n v="0"/>
    <n v="0"/>
    <n v="0"/>
    <n v="318.23"/>
    <x v="1"/>
    <n v="0.67559999999999998"/>
  </r>
  <r>
    <x v="77"/>
    <s v="Evergreen (Clark)"/>
    <n v="4499"/>
    <s v="Fishers Landing Elementary School"/>
    <n v="368.47"/>
    <n v="0"/>
    <n v="0"/>
    <n v="0"/>
    <n v="0"/>
    <n v="368.47"/>
    <x v="2"/>
    <n v="0.17369999999999999"/>
  </r>
  <r>
    <x v="77"/>
    <s v="Evergreen (Clark)"/>
    <n v="4498"/>
    <s v="Frontier Middle School"/>
    <n v="737.66"/>
    <n v="0"/>
    <n v="0"/>
    <n v="0"/>
    <n v="0"/>
    <n v="737.66"/>
    <x v="1"/>
    <n v="0.43169999999999997"/>
  </r>
  <r>
    <x v="77"/>
    <s v="Evergreen (Clark)"/>
    <n v="4380"/>
    <s v="Harmony Elementary School"/>
    <n v="413.2"/>
    <n v="13.2"/>
    <n v="0"/>
    <n v="0"/>
    <n v="0"/>
    <n v="426.4"/>
    <x v="2"/>
    <n v="0.35570000000000002"/>
  </r>
  <r>
    <x v="77"/>
    <s v="Evergreen (Clark)"/>
    <n v="4163"/>
    <s v="Hearthwood Elementary School"/>
    <n v="335.66"/>
    <n v="0"/>
    <n v="0"/>
    <n v="0"/>
    <n v="0"/>
    <n v="335.66"/>
    <x v="1"/>
    <n v="0.53139999999999998"/>
  </r>
  <r>
    <x v="77"/>
    <s v="Evergreen (Clark)"/>
    <n v="5310"/>
    <s v="Henrietta Lacks Health and Bioscience High School"/>
    <n v="462.51"/>
    <n v="0"/>
    <n v="37.64"/>
    <n v="0"/>
    <n v="0"/>
    <n v="500.15"/>
    <x v="2"/>
    <n v="0.40160000000000001"/>
  </r>
  <r>
    <x v="77"/>
    <s v="Evergreen (Clark)"/>
    <n v="4523"/>
    <s v="Heritage High School"/>
    <n v="1384.12"/>
    <n v="0"/>
    <n v="75.650000000000006"/>
    <n v="0"/>
    <n v="0"/>
    <n v="1459.77"/>
    <x v="1"/>
    <n v="0.50480000000000003"/>
  </r>
  <r>
    <x v="77"/>
    <s v="Evergreen (Clark)"/>
    <n v="1646"/>
    <s v="Hollingsworth Academy"/>
    <n v="100.62"/>
    <n v="0"/>
    <n v="0"/>
    <n v="0"/>
    <n v="0"/>
    <n v="100.62"/>
    <x v="1"/>
    <n v="0.4637"/>
  </r>
  <r>
    <x v="77"/>
    <s v="Evergreen (Clark)"/>
    <n v="1926"/>
    <s v="Home Choice Academy"/>
    <n v="207.57"/>
    <n v="0"/>
    <n v="0"/>
    <n v="0"/>
    <n v="0"/>
    <n v="207.57"/>
    <x v="2"/>
    <n v="0.47170000000000001"/>
  </r>
  <r>
    <x v="77"/>
    <s v="Evergreen (Clark)"/>
    <n v="4560"/>
    <s v="Illahee Elementary School"/>
    <n v="328"/>
    <n v="0"/>
    <n v="0"/>
    <n v="0"/>
    <n v="0"/>
    <n v="328"/>
    <x v="2"/>
    <n v="0.24360000000000001"/>
  </r>
  <r>
    <x v="77"/>
    <s v="Evergreen (Clark)"/>
    <n v="3994"/>
    <s v="Image Elementary School"/>
    <n v="421.38"/>
    <n v="13.3"/>
    <n v="0"/>
    <n v="0"/>
    <n v="0"/>
    <n v="434.68"/>
    <x v="1"/>
    <n v="0.61739999999999995"/>
  </r>
  <r>
    <x v="77"/>
    <s v="Evergreen (Clark)"/>
    <n v="4042"/>
    <s v="Legacy High School"/>
    <n v="317.14"/>
    <n v="0"/>
    <n v="7.67"/>
    <n v="20.5"/>
    <n v="0"/>
    <n v="345.31"/>
    <x v="1"/>
    <n v="0.51959999999999995"/>
  </r>
  <r>
    <x v="77"/>
    <s v="Evergreen (Clark)"/>
    <n v="3618"/>
    <s v="Marrion Elementary School"/>
    <n v="543.64"/>
    <n v="0"/>
    <n v="0"/>
    <n v="0"/>
    <n v="0"/>
    <n v="543.64"/>
    <x v="1"/>
    <n v="0.48099999999999998"/>
  </r>
  <r>
    <x v="77"/>
    <s v="Evergreen (Clark)"/>
    <n v="2829"/>
    <s v="Mill Plain Elementary School"/>
    <n v="366.73"/>
    <n v="9.9"/>
    <n v="0"/>
    <n v="0"/>
    <n v="0"/>
    <n v="376.63"/>
    <x v="1"/>
    <n v="0.57709999999999995"/>
  </r>
  <r>
    <x v="77"/>
    <s v="Evergreen (Clark)"/>
    <n v="4162"/>
    <s v="Mountain View High School"/>
    <n v="1296.74"/>
    <n v="0"/>
    <n v="65.73"/>
    <n v="0"/>
    <n v="0"/>
    <n v="1362.47"/>
    <x v="2"/>
    <n v="0.40610000000000002"/>
  </r>
  <r>
    <x v="77"/>
    <s v="Evergreen (Clark)"/>
    <n v="5435"/>
    <s v="Open Doors Evergreen"/>
    <n v="0"/>
    <n v="0"/>
    <n v="0"/>
    <n v="196.3"/>
    <n v="0"/>
    <n v="196.3"/>
    <x v="1"/>
    <n v="0.53239999999999998"/>
  </r>
  <r>
    <x v="77"/>
    <s v="Evergreen (Clark)"/>
    <n v="2912"/>
    <s v="Orchards Elementary School"/>
    <n v="381.35"/>
    <n v="0"/>
    <n v="0"/>
    <n v="0"/>
    <n v="0"/>
    <n v="381.35"/>
    <x v="1"/>
    <n v="0.62570000000000003"/>
  </r>
  <r>
    <x v="77"/>
    <s v="Evergreen (Clark)"/>
    <n v="4209"/>
    <s v="Pacific Middle School"/>
    <n v="788.26"/>
    <n v="0"/>
    <n v="0"/>
    <n v="0"/>
    <n v="0"/>
    <n v="788.26"/>
    <x v="2"/>
    <n v="0.39029999999999998"/>
  </r>
  <r>
    <x v="77"/>
    <s v="Evergreen (Clark)"/>
    <n v="4445"/>
    <s v="Pioneer Elementary School"/>
    <n v="521.19000000000005"/>
    <n v="0"/>
    <n v="0"/>
    <n v="0"/>
    <n v="0"/>
    <n v="521.19000000000005"/>
    <x v="2"/>
    <n v="0.41439999999999999"/>
  </r>
  <r>
    <x v="77"/>
    <s v="Evergreen (Clark)"/>
    <n v="3995"/>
    <s v="Riverview Elementary School"/>
    <n v="311.88"/>
    <n v="0"/>
    <n v="0"/>
    <n v="0"/>
    <n v="0"/>
    <n v="311.88"/>
    <x v="2"/>
    <n v="0.44829999999999998"/>
  </r>
  <r>
    <x v="77"/>
    <s v="Evergreen (Clark)"/>
    <n v="4561"/>
    <s v="Shahala Middle School"/>
    <n v="715.79"/>
    <n v="0"/>
    <n v="0"/>
    <n v="0"/>
    <n v="0"/>
    <n v="715.79"/>
    <x v="2"/>
    <n v="0.30990000000000001"/>
  </r>
  <r>
    <x v="77"/>
    <s v="Evergreen (Clark)"/>
    <n v="3149"/>
    <s v="Sifton Elementary School"/>
    <n v="479.92"/>
    <n v="12"/>
    <n v="0"/>
    <n v="0"/>
    <n v="0"/>
    <n v="491.92"/>
    <x v="1"/>
    <n v="0.50619999999999998"/>
  </r>
  <r>
    <x v="77"/>
    <s v="Evergreen (Clark)"/>
    <n v="3823"/>
    <s v="Silver Star Elementary School"/>
    <n v="371.23"/>
    <n v="0"/>
    <n v="0"/>
    <n v="0"/>
    <n v="0"/>
    <n v="371.23"/>
    <x v="1"/>
    <n v="0.61109999999999998"/>
  </r>
  <r>
    <x v="77"/>
    <s v="Evergreen (Clark)"/>
    <n v="3970"/>
    <s v="Sunset Elementary School"/>
    <n v="379.99"/>
    <n v="13.3"/>
    <n v="0"/>
    <n v="0"/>
    <n v="0"/>
    <n v="393.29"/>
    <x v="1"/>
    <n v="0.52510000000000001"/>
  </r>
  <r>
    <x v="77"/>
    <s v="Evergreen (Clark)"/>
    <n v="5111"/>
    <s v="Union High School"/>
    <n v="1693.14"/>
    <n v="0"/>
    <n v="168.76000000000002"/>
    <n v="0"/>
    <n v="0"/>
    <n v="1861.9"/>
    <x v="2"/>
    <n v="0.29099999999999998"/>
  </r>
  <r>
    <x v="77"/>
    <s v="Evergreen (Clark)"/>
    <n v="4051"/>
    <s v="Wyeast Middle School"/>
    <n v="740.92"/>
    <n v="0"/>
    <n v="0"/>
    <n v="0"/>
    <n v="0"/>
    <n v="740.92"/>
    <x v="1"/>
    <n v="0.51300000000000001"/>
  </r>
  <r>
    <x v="77"/>
    <s v="Evergreen (Clark)"/>
    <n v="4579"/>
    <s v="York Elementary School"/>
    <n v="321.75"/>
    <n v="0"/>
    <n v="0"/>
    <n v="0"/>
    <n v="0"/>
    <n v="321.75"/>
    <x v="2"/>
    <n v="0.40150000000000002"/>
  </r>
  <r>
    <x v="78"/>
    <s v="Evergreen (Stev)"/>
    <n v="3197"/>
    <s v="Evergreen School"/>
    <n v="30.7"/>
    <n v="0"/>
    <n v="0"/>
    <n v="0"/>
    <n v="0"/>
    <n v="30.7"/>
    <x v="1"/>
    <n v="0.77170000000000005"/>
  </r>
  <r>
    <x v="79"/>
    <s v="Federal Way"/>
    <n v="3519"/>
    <s v="Adelaide Elementary School"/>
    <n v="244.7"/>
    <n v="0"/>
    <n v="0"/>
    <n v="0"/>
    <n v="0"/>
    <n v="244.7"/>
    <x v="1"/>
    <n v="0.73519999999999996"/>
  </r>
  <r>
    <x v="79"/>
    <s v="Federal Way"/>
    <n v="3700"/>
    <s v="Brigadoon Elementary School"/>
    <n v="314.55"/>
    <n v="0"/>
    <n v="0"/>
    <n v="0"/>
    <n v="0"/>
    <n v="314.55"/>
    <x v="1"/>
    <n v="0.63329999999999997"/>
  </r>
  <r>
    <x v="79"/>
    <s v="Federal Way"/>
    <n v="3547"/>
    <s v="Camelot Elementary School"/>
    <n v="248.8"/>
    <n v="0"/>
    <n v="0"/>
    <n v="0"/>
    <n v="0"/>
    <n v="248.8"/>
    <x v="1"/>
    <n v="0.67020000000000002"/>
  </r>
  <r>
    <x v="79"/>
    <s v="Federal Way"/>
    <n v="5163"/>
    <s v="Career Academy at Truman High School"/>
    <n v="72.180000000000007"/>
    <n v="0"/>
    <n v="0"/>
    <n v="0"/>
    <n v="0"/>
    <n v="72.180000000000007"/>
    <x v="1"/>
    <n v="0.76139999999999997"/>
  </r>
  <r>
    <x v="79"/>
    <s v="Federal Way"/>
    <n v="3766"/>
    <s v="Decatur High School"/>
    <n v="1153.27"/>
    <n v="0"/>
    <n v="160.88"/>
    <n v="0"/>
    <n v="0"/>
    <n v="1314.15"/>
    <x v="1"/>
    <n v="0.61760000000000004"/>
  </r>
  <r>
    <x v="79"/>
    <s v="Federal Way"/>
    <n v="1950"/>
    <s v="Employment Transition Program"/>
    <n v="49.95"/>
    <n v="0"/>
    <n v="0"/>
    <n v="0"/>
    <n v="0"/>
    <n v="49.95"/>
    <x v="1"/>
    <n v="0.67759999999999998"/>
  </r>
  <r>
    <x v="79"/>
    <s v="Federal Way"/>
    <n v="4470"/>
    <s v="Enterprise Elementary School"/>
    <n v="420.6"/>
    <n v="0"/>
    <n v="0"/>
    <n v="0"/>
    <n v="0"/>
    <n v="420.6"/>
    <x v="1"/>
    <n v="0.67020000000000002"/>
  </r>
  <r>
    <x v="79"/>
    <s v="Federal Way"/>
    <n v="3431"/>
    <s v="Evergreen Middle School"/>
    <n v="763.7"/>
    <n v="0"/>
    <n v="0"/>
    <n v="0"/>
    <n v="0"/>
    <n v="763.7"/>
    <x v="1"/>
    <n v="0.79930000000000001"/>
  </r>
  <r>
    <x v="79"/>
    <s v="Federal Way"/>
    <n v="2417"/>
    <s v="Federal Way High School"/>
    <n v="1528.29"/>
    <n v="0"/>
    <n v="138.99"/>
    <n v="0"/>
    <n v="0"/>
    <n v="1667.28"/>
    <x v="1"/>
    <n v="0.70140000000000002"/>
  </r>
  <r>
    <x v="79"/>
    <s v="Federal Way"/>
    <n v="1789"/>
    <s v="Federal Way Public Academy"/>
    <n v="305.33"/>
    <n v="0"/>
    <n v="0"/>
    <n v="0"/>
    <n v="0"/>
    <n v="305.33"/>
    <x v="2"/>
    <n v="0.41249999999999998"/>
  </r>
  <r>
    <x v="79"/>
    <s v="Federal Way"/>
    <n v="4426"/>
    <s v="Green Gables Elementary School"/>
    <n v="277.52"/>
    <n v="0"/>
    <n v="0"/>
    <n v="0"/>
    <n v="0"/>
    <n v="277.52"/>
    <x v="1"/>
    <n v="0.57240000000000002"/>
  </r>
  <r>
    <x v="79"/>
    <s v="Federal Way"/>
    <n v="3898"/>
    <s v="Illahee Middle School"/>
    <n v="710.97"/>
    <n v="0"/>
    <n v="0"/>
    <n v="0"/>
    <n v="0"/>
    <n v="710.97"/>
    <x v="1"/>
    <n v="0.74819999999999998"/>
  </r>
  <r>
    <x v="79"/>
    <s v="Federal Way"/>
    <n v="1759"/>
    <s v="Internet Academy"/>
    <n v="374.94"/>
    <n v="0"/>
    <n v="19.91"/>
    <n v="0"/>
    <n v="0"/>
    <n v="394.85"/>
    <x v="1"/>
    <n v="0.61419999999999997"/>
  </r>
  <r>
    <x v="79"/>
    <s v="Federal Way"/>
    <n v="3701"/>
    <s v="Kilo Middle School"/>
    <n v="651.89"/>
    <n v="0"/>
    <n v="0"/>
    <n v="0"/>
    <n v="0"/>
    <n v="651.89"/>
    <x v="1"/>
    <n v="0.71499999999999997"/>
  </r>
  <r>
    <x v="79"/>
    <s v="Federal Way"/>
    <n v="3738"/>
    <s v="Lake Dolloff Elementary School"/>
    <n v="463.1"/>
    <n v="19.8"/>
    <n v="0"/>
    <n v="0"/>
    <n v="0"/>
    <n v="482.90000000000003"/>
    <x v="1"/>
    <n v="0.81100000000000005"/>
  </r>
  <r>
    <x v="79"/>
    <s v="Federal Way"/>
    <n v="3568"/>
    <s v="Lake Grove Elementary School"/>
    <n v="376.32"/>
    <n v="0"/>
    <n v="0"/>
    <n v="0"/>
    <n v="0"/>
    <n v="376.32"/>
    <x v="1"/>
    <n v="0.75519999999999998"/>
  </r>
  <r>
    <x v="79"/>
    <s v="Federal Way"/>
    <n v="2841"/>
    <s v="Lakeland Elementary School"/>
    <n v="432.3"/>
    <n v="0"/>
    <n v="0"/>
    <n v="0"/>
    <n v="0"/>
    <n v="432.3"/>
    <x v="1"/>
    <n v="0.60229999999999995"/>
  </r>
  <r>
    <x v="79"/>
    <s v="Federal Way"/>
    <n v="3381"/>
    <s v="Lakota Middle School"/>
    <n v="588.12"/>
    <n v="0"/>
    <n v="0"/>
    <n v="0"/>
    <n v="0"/>
    <n v="588.12"/>
    <x v="1"/>
    <n v="0.67620000000000002"/>
  </r>
  <r>
    <x v="79"/>
    <s v="Federal Way"/>
    <n v="3627"/>
    <s v="Mark Twain Elementary School"/>
    <n v="526.62"/>
    <n v="18.399999999999999"/>
    <n v="0"/>
    <n v="0"/>
    <n v="0"/>
    <n v="545.02"/>
    <x v="1"/>
    <n v="0.90769999999999995"/>
  </r>
  <r>
    <x v="79"/>
    <s v="Federal Way"/>
    <n v="4480"/>
    <s v="Meredith Hill Elementary School"/>
    <n v="406.45"/>
    <n v="0"/>
    <n v="0"/>
    <n v="0"/>
    <n v="0"/>
    <n v="406.45"/>
    <x v="1"/>
    <n v="0.63190000000000002"/>
  </r>
  <r>
    <x v="79"/>
    <s v="Federal Way"/>
    <n v="3159"/>
    <s v="Mirror Lake Elementary School"/>
    <n v="504.18"/>
    <n v="0"/>
    <n v="0"/>
    <n v="0"/>
    <n v="0"/>
    <n v="504.18"/>
    <x v="1"/>
    <n v="0.81379999999999997"/>
  </r>
  <r>
    <x v="79"/>
    <s v="Federal Way"/>
    <n v="3625"/>
    <s v="Nautilus K-8 School"/>
    <n v="469.02"/>
    <n v="0"/>
    <n v="0"/>
    <n v="0"/>
    <n v="0"/>
    <n v="469.02"/>
    <x v="1"/>
    <n v="0.62339999999999995"/>
  </r>
  <r>
    <x v="79"/>
    <s v="Federal Way"/>
    <n v="3432"/>
    <s v="Olympic View Elementary School"/>
    <n v="559.91999999999996"/>
    <n v="19.8"/>
    <n v="0"/>
    <n v="0"/>
    <n v="0"/>
    <n v="579.71999999999991"/>
    <x v="1"/>
    <n v="0.78649999999999998"/>
  </r>
  <r>
    <x v="79"/>
    <s v="Federal Way"/>
    <n v="5348"/>
    <s v="Open Doors Youth Reengagement (1418)"/>
    <n v="0"/>
    <n v="0"/>
    <n v="0.04"/>
    <n v="197.1"/>
    <n v="0"/>
    <n v="197.14"/>
    <x v="1"/>
    <n v="0.77769999999999995"/>
  </r>
  <r>
    <x v="79"/>
    <s v="Federal Way"/>
    <n v="3329"/>
    <s v="Panther Lake Elementary School"/>
    <n v="404.2"/>
    <n v="0"/>
    <n v="0"/>
    <n v="0"/>
    <n v="0"/>
    <n v="404.2"/>
    <x v="1"/>
    <n v="0.82899999999999996"/>
  </r>
  <r>
    <x v="79"/>
    <s v="Federal Way"/>
    <n v="4422"/>
    <s v="Rainier View Elementary School"/>
    <n v="404.7"/>
    <n v="15.8"/>
    <n v="0"/>
    <n v="0"/>
    <n v="0"/>
    <n v="420.5"/>
    <x v="1"/>
    <n v="0.8034"/>
  </r>
  <r>
    <x v="79"/>
    <s v="Federal Way"/>
    <n v="3626"/>
    <s v="Sacajawea Middle School"/>
    <n v="695.81"/>
    <n v="0"/>
    <n v="0"/>
    <n v="0"/>
    <n v="0"/>
    <n v="695.81"/>
    <x v="1"/>
    <n v="0.76829999999999998"/>
  </r>
  <r>
    <x v="79"/>
    <s v="Federal Way"/>
    <n v="5029"/>
    <s v="Sequoyah Middle School"/>
    <n v="536.38"/>
    <n v="0"/>
    <n v="0"/>
    <n v="0"/>
    <n v="0"/>
    <n v="536.38"/>
    <x v="1"/>
    <n v="0.75409999999999999"/>
  </r>
  <r>
    <x v="79"/>
    <s v="Federal Way"/>
    <n v="4374"/>
    <s v="Sherwood Forest Elementary School"/>
    <n v="322.5"/>
    <n v="0"/>
    <n v="0"/>
    <n v="0"/>
    <n v="0"/>
    <n v="322.5"/>
    <x v="1"/>
    <n v="0.6512"/>
  </r>
  <r>
    <x v="79"/>
    <s v="Federal Way"/>
    <n v="4343"/>
    <s v="Silver Lake Elementary School"/>
    <n v="345.22"/>
    <n v="17.5"/>
    <n v="0"/>
    <n v="0"/>
    <n v="0"/>
    <n v="362.72"/>
    <x v="1"/>
    <n v="0.7631"/>
  </r>
  <r>
    <x v="79"/>
    <s v="Federal Way"/>
    <n v="3160"/>
    <s v="Star Lake Elementary School"/>
    <n v="419.86"/>
    <n v="0"/>
    <n v="0"/>
    <n v="0"/>
    <n v="0"/>
    <n v="419.86"/>
    <x v="1"/>
    <n v="0.73419999999999996"/>
  </r>
  <r>
    <x v="79"/>
    <s v="Federal Way"/>
    <n v="3567"/>
    <s v="Sunnycrest Elementary School"/>
    <n v="514.42999999999995"/>
    <n v="0"/>
    <n v="0"/>
    <n v="0"/>
    <n v="0"/>
    <n v="514.42999999999995"/>
    <x v="1"/>
    <n v="0.79049999999999998"/>
  </r>
  <r>
    <x v="79"/>
    <s v="Federal Way"/>
    <n v="1951"/>
    <s v="Support School"/>
    <n v="12.72"/>
    <n v="0"/>
    <n v="0"/>
    <n v="0"/>
    <n v="0"/>
    <n v="12.72"/>
    <x v="1"/>
    <n v="0.50139999999999996"/>
  </r>
  <r>
    <x v="79"/>
    <s v="Federal Way"/>
    <n v="5473"/>
    <s v="TAFA at Saghalie"/>
    <n v="466.07"/>
    <n v="0"/>
    <n v="16.89"/>
    <n v="0"/>
    <n v="0"/>
    <n v="482.96"/>
    <x v="1"/>
    <n v="0.72460000000000002"/>
  </r>
  <r>
    <x v="79"/>
    <s v="Federal Way"/>
    <n v="3584"/>
    <s v="Thomas Jefferson High School"/>
    <n v="1537.57"/>
    <n v="0"/>
    <n v="218.07000000000002"/>
    <n v="0"/>
    <n v="0"/>
    <n v="1755.6399999999999"/>
    <x v="1"/>
    <n v="0.68799999999999994"/>
  </r>
  <r>
    <x v="79"/>
    <s v="Federal Way"/>
    <n v="4570"/>
    <s v="Todd Beamer High School"/>
    <n v="1040.21"/>
    <n v="0"/>
    <n v="154.58000000000001"/>
    <n v="0"/>
    <n v="0"/>
    <n v="1194.79"/>
    <x v="1"/>
    <n v="0.7127"/>
  </r>
  <r>
    <x v="79"/>
    <s v="Federal Way"/>
    <n v="3628"/>
    <s v="Twin Lakes Elementary School"/>
    <n v="315.7"/>
    <n v="0"/>
    <n v="0"/>
    <n v="0"/>
    <n v="0"/>
    <n v="315.7"/>
    <x v="1"/>
    <n v="0.71050000000000002"/>
  </r>
  <r>
    <x v="79"/>
    <s v="Federal Way"/>
    <n v="3582"/>
    <s v="Valhalla Elementary School"/>
    <n v="464.1"/>
    <n v="19.399999999999999"/>
    <n v="0"/>
    <n v="0"/>
    <n v="0"/>
    <n v="483.5"/>
    <x v="1"/>
    <n v="0.70240000000000002"/>
  </r>
  <r>
    <x v="79"/>
    <s v="Federal Way"/>
    <n v="3583"/>
    <s v="Wildwood Elementary School"/>
    <n v="515.29999999999995"/>
    <n v="0"/>
    <n v="0"/>
    <n v="0"/>
    <n v="0"/>
    <n v="515.29999999999995"/>
    <x v="1"/>
    <n v="0.79549999999999998"/>
  </r>
  <r>
    <x v="79"/>
    <s v="Federal Way"/>
    <n v="3328"/>
    <s v="Woodmont K-8 School"/>
    <n v="527.14"/>
    <n v="0"/>
    <n v="0"/>
    <n v="0"/>
    <n v="0"/>
    <n v="527.14"/>
    <x v="1"/>
    <n v="0.67579999999999996"/>
  </r>
  <r>
    <x v="80"/>
    <s v="Ferndale"/>
    <n v="2263"/>
    <s v="Beach Elem"/>
    <n v="29.82"/>
    <n v="0"/>
    <n v="0"/>
    <n v="0"/>
    <n v="0"/>
    <n v="29.82"/>
    <x v="1"/>
    <n v="0.54390000000000005"/>
  </r>
  <r>
    <x v="80"/>
    <s v="Ferndale"/>
    <n v="5207"/>
    <s v="Cascadia Elementary"/>
    <n v="412.35"/>
    <n v="17.899999999999999"/>
    <n v="0"/>
    <n v="0"/>
    <n v="0"/>
    <n v="430.25"/>
    <x v="1"/>
    <n v="0.55649999999999999"/>
  </r>
  <r>
    <x v="80"/>
    <s v="Ferndale"/>
    <n v="2458"/>
    <s v="Central Elementary"/>
    <n v="270.70999999999998"/>
    <n v="17.899999999999999"/>
    <n v="0"/>
    <n v="0"/>
    <n v="0"/>
    <n v="288.60999999999996"/>
    <x v="1"/>
    <n v="0.58379999999999999"/>
  </r>
  <r>
    <x v="80"/>
    <s v="Ferndale"/>
    <n v="2607"/>
    <s v="Custer Elem"/>
    <n v="373.94"/>
    <n v="18"/>
    <n v="0"/>
    <n v="0"/>
    <n v="0"/>
    <n v="391.94"/>
    <x v="2"/>
    <n v="0.49959999999999999"/>
  </r>
  <r>
    <x v="80"/>
    <s v="Ferndale"/>
    <n v="4482"/>
    <s v="Eagleridge Elementary"/>
    <n v="450.72"/>
    <n v="17.7"/>
    <n v="0"/>
    <n v="0"/>
    <n v="0"/>
    <n v="468.42"/>
    <x v="1"/>
    <n v="0.54400000000000004"/>
  </r>
  <r>
    <x v="80"/>
    <s v="Ferndale"/>
    <n v="5771"/>
    <s v="Ferndale Community Transitions"/>
    <n v="13.02"/>
    <n v="0"/>
    <n v="0"/>
    <n v="0"/>
    <n v="0"/>
    <n v="13.02"/>
    <x v="2"/>
    <s v="NO CEDARL FRPL Rprtd"/>
  </r>
  <r>
    <x v="80"/>
    <s v="Ferndale"/>
    <n v="2488"/>
    <s v="Ferndale High School"/>
    <n v="1119.74"/>
    <n v="0"/>
    <n v="139"/>
    <n v="0"/>
    <n v="0"/>
    <n v="1258.74"/>
    <x v="2"/>
    <n v="0.4405"/>
  </r>
  <r>
    <x v="80"/>
    <s v="Ferndale"/>
    <n v="5464"/>
    <s v="Ferndale Re-Engagement"/>
    <n v="0"/>
    <n v="0"/>
    <n v="0"/>
    <n v="76.09"/>
    <n v="0"/>
    <n v="76.09"/>
    <x v="1"/>
    <n v="0.62560000000000004"/>
  </r>
  <r>
    <x v="80"/>
    <s v="Ferndale"/>
    <n v="4554"/>
    <s v="Horizon Middle School"/>
    <n v="435.06"/>
    <n v="0"/>
    <n v="0"/>
    <n v="0"/>
    <n v="0"/>
    <n v="435.06"/>
    <x v="1"/>
    <n v="0.54059999999999997"/>
  </r>
  <r>
    <x v="80"/>
    <s v="Ferndale"/>
    <n v="5747"/>
    <s v="Mountain View Learning Center"/>
    <n v="0"/>
    <n v="12.6"/>
    <n v="0"/>
    <n v="0"/>
    <n v="0"/>
    <n v="12.6"/>
    <x v="1"/>
    <n v="0.56089999999999995"/>
  </r>
  <r>
    <x v="80"/>
    <s v="Ferndale"/>
    <n v="4130"/>
    <s v="Skyline Elementary School"/>
    <n v="481.85"/>
    <n v="17"/>
    <n v="0"/>
    <n v="0"/>
    <n v="0"/>
    <n v="498.85"/>
    <x v="1"/>
    <n v="0.51970000000000005"/>
  </r>
  <r>
    <x v="80"/>
    <s v="Ferndale"/>
    <n v="3762"/>
    <s v="Vista Middle School"/>
    <n v="571.01"/>
    <n v="0"/>
    <n v="0"/>
    <n v="0"/>
    <n v="0"/>
    <n v="571.01"/>
    <x v="1"/>
    <n v="0.52380000000000004"/>
  </r>
  <r>
    <x v="80"/>
    <s v="Ferndale"/>
    <n v="5579"/>
    <s v="Ferndale Virtual Academy"/>
    <n v="149.77000000000001"/>
    <n v="0"/>
    <n v="4"/>
    <n v="0"/>
    <n v="0"/>
    <n v="153.77000000000001"/>
    <x v="1"/>
    <n v="0.52480000000000004"/>
  </r>
  <r>
    <x v="81"/>
    <s v="Fife"/>
    <n v="4582"/>
    <s v="Columbia Junior High School"/>
    <n v="626.96"/>
    <n v="0"/>
    <n v="0"/>
    <n v="0"/>
    <n v="0"/>
    <n v="626.96"/>
    <x v="1"/>
    <n v="0.50780000000000003"/>
  </r>
  <r>
    <x v="81"/>
    <s v="Fife"/>
    <n v="2878"/>
    <s v="Discovery Primary School"/>
    <n v="436.15"/>
    <n v="0"/>
    <n v="0"/>
    <n v="0"/>
    <n v="0"/>
    <n v="436.15"/>
    <x v="2"/>
    <n v="0.43380000000000002"/>
  </r>
  <r>
    <x v="81"/>
    <s v="Fife"/>
    <n v="5671"/>
    <s v="Fife Elementary School"/>
    <n v="817.37"/>
    <n v="0"/>
    <n v="0"/>
    <n v="0"/>
    <n v="0"/>
    <n v="817.37"/>
    <x v="1"/>
    <n v="0.56289999999999996"/>
  </r>
  <r>
    <x v="81"/>
    <s v="Fife"/>
    <n v="2773"/>
    <s v="Fife High School"/>
    <n v="733.05"/>
    <n v="0"/>
    <n v="106.05000000000001"/>
    <n v="0"/>
    <n v="0"/>
    <n v="839.09999999999991"/>
    <x v="2"/>
    <n v="0.45090000000000002"/>
  </r>
  <r>
    <x v="81"/>
    <s v="Fife"/>
    <n v="5582"/>
    <s v="Fife Open Doors"/>
    <n v="0"/>
    <n v="0"/>
    <n v="0"/>
    <n v="30.5"/>
    <n v="0"/>
    <n v="30.5"/>
    <x v="1"/>
    <n v="0.58460000000000001"/>
  </r>
  <r>
    <x v="81"/>
    <s v="Fife"/>
    <n v="4557"/>
    <s v="Hedden Elementary School"/>
    <n v="455.51"/>
    <n v="0"/>
    <n v="0"/>
    <n v="0"/>
    <n v="0"/>
    <n v="455.51"/>
    <x v="2"/>
    <n v="0.48309999999999997"/>
  </r>
  <r>
    <x v="81"/>
    <s v="Fife"/>
    <n v="3798"/>
    <s v="Surprise Lake Middle School"/>
    <n v="640.09"/>
    <n v="0"/>
    <n v="0"/>
    <n v="0"/>
    <n v="0"/>
    <n v="640.09"/>
    <x v="1"/>
    <n v="0.52039999999999997"/>
  </r>
  <r>
    <x v="82"/>
    <s v="Finley"/>
    <n v="3078"/>
    <s v="Finley Elementary"/>
    <n v="351.67"/>
    <n v="0"/>
    <n v="0"/>
    <n v="0"/>
    <n v="0"/>
    <n v="351.67"/>
    <x v="1"/>
    <n v="0.73560000000000003"/>
  </r>
  <r>
    <x v="82"/>
    <s v="Finley"/>
    <n v="4031"/>
    <s v="Finley Middle School"/>
    <n v="207.5"/>
    <n v="0"/>
    <n v="0"/>
    <n v="0"/>
    <n v="0"/>
    <n v="207.5"/>
    <x v="1"/>
    <n v="0.69030000000000002"/>
  </r>
  <r>
    <x v="82"/>
    <s v="Finley"/>
    <n v="2367"/>
    <s v="River View High School"/>
    <n v="257.89999999999998"/>
    <n v="0"/>
    <n v="33.36"/>
    <n v="2.2000000000000002"/>
    <n v="0"/>
    <n v="293.45999999999998"/>
    <x v="1"/>
    <n v="0.67889999999999995"/>
  </r>
  <r>
    <x v="83"/>
    <s v="Franklin Pierce"/>
    <n v="3180"/>
    <s v="Brookdale Elementary"/>
    <n v="444.7"/>
    <n v="0"/>
    <n v="0"/>
    <n v="0"/>
    <n v="0"/>
    <n v="444.7"/>
    <x v="1"/>
    <n v="0.64039999999999997"/>
  </r>
  <r>
    <x v="83"/>
    <s v="Franklin Pierce"/>
    <n v="2398"/>
    <s v="Central Avenue Elementary"/>
    <n v="371.5"/>
    <n v="0"/>
    <n v="0"/>
    <n v="0"/>
    <n v="0"/>
    <n v="371.5"/>
    <x v="1"/>
    <n v="0.54179999999999995"/>
  </r>
  <r>
    <x v="83"/>
    <s v="Franklin Pierce"/>
    <n v="3301"/>
    <s v="Christensen Elementary"/>
    <n v="351.9"/>
    <n v="0"/>
    <n v="0"/>
    <n v="0"/>
    <n v="0"/>
    <n v="351.9"/>
    <x v="1"/>
    <n v="0.69340000000000002"/>
  </r>
  <r>
    <x v="83"/>
    <s v="Franklin Pierce"/>
    <n v="2257"/>
    <s v="Collins Elementary"/>
    <n v="482.92"/>
    <n v="0"/>
    <n v="0"/>
    <n v="0"/>
    <n v="0"/>
    <n v="482.92"/>
    <x v="1"/>
    <n v="0.49690000000000001"/>
  </r>
  <r>
    <x v="83"/>
    <s v="Franklin Pierce"/>
    <n v="3532"/>
    <s v="Elmhurst Elementary School"/>
    <n v="337.9"/>
    <n v="0"/>
    <n v="0"/>
    <n v="0"/>
    <n v="0"/>
    <n v="337.9"/>
    <x v="1"/>
    <n v="0.63200000000000001"/>
  </r>
  <r>
    <x v="83"/>
    <s v="Franklin Pierce"/>
    <n v="2876"/>
    <s v="Franklin Pierce High School"/>
    <n v="910.52"/>
    <n v="0"/>
    <n v="106.68"/>
    <n v="0"/>
    <n v="0"/>
    <n v="1017.2"/>
    <x v="1"/>
    <n v="0.5917"/>
  </r>
  <r>
    <x v="83"/>
    <s v="Franklin Pierce"/>
    <n v="4063"/>
    <s v="GATES Secondary School"/>
    <n v="93.45"/>
    <n v="0"/>
    <n v="0.51"/>
    <n v="0"/>
    <n v="0"/>
    <n v="93.960000000000008"/>
    <x v="1"/>
    <n v="0.69"/>
  </r>
  <r>
    <x v="83"/>
    <s v="Franklin Pierce"/>
    <n v="3000"/>
    <s v="Harvard Elementary"/>
    <n v="440.8"/>
    <n v="0"/>
    <n v="0"/>
    <n v="0"/>
    <n v="0"/>
    <n v="440.8"/>
    <x v="1"/>
    <n v="0.66039999999999999"/>
  </r>
  <r>
    <x v="83"/>
    <s v="Franklin Pierce"/>
    <n v="2945"/>
    <s v="James Sales Elementary"/>
    <n v="390.1"/>
    <n v="0"/>
    <n v="0"/>
    <n v="0"/>
    <n v="0"/>
    <n v="390.1"/>
    <x v="1"/>
    <n v="0.66190000000000004"/>
  </r>
  <r>
    <x v="83"/>
    <s v="Franklin Pierce"/>
    <n v="2340"/>
    <s v="Midland Elementary"/>
    <n v="372.5"/>
    <n v="0"/>
    <n v="0"/>
    <n v="0"/>
    <n v="0"/>
    <n v="372.5"/>
    <x v="1"/>
    <n v="0.66920000000000002"/>
  </r>
  <r>
    <x v="83"/>
    <s v="Franklin Pierce"/>
    <n v="3300"/>
    <s v="Morris Ford Middle School"/>
    <n v="832.06"/>
    <n v="0"/>
    <n v="0"/>
    <n v="0"/>
    <n v="0"/>
    <n v="832.06"/>
    <x v="1"/>
    <n v="0.61509999999999998"/>
  </r>
  <r>
    <x v="83"/>
    <s v="Franklin Pierce"/>
    <n v="3401"/>
    <s v="Perry G Keithley Middle School"/>
    <n v="743.13"/>
    <n v="0"/>
    <n v="0"/>
    <n v="0"/>
    <n v="0"/>
    <n v="743.13"/>
    <x v="1"/>
    <n v="0.66220000000000001"/>
  </r>
  <r>
    <x v="83"/>
    <s v="Franklin Pierce"/>
    <n v="3648"/>
    <s v="Washington High School"/>
    <n v="919"/>
    <n v="0"/>
    <n v="31.45"/>
    <n v="0"/>
    <n v="0"/>
    <n v="950.45"/>
    <x v="1"/>
    <n v="0.64810000000000001"/>
  </r>
  <r>
    <x v="84"/>
    <s v="Freeman"/>
    <n v="3794"/>
    <s v="Freeman Elementary School"/>
    <n v="366.27"/>
    <n v="38.9"/>
    <n v="0"/>
    <n v="0"/>
    <n v="0"/>
    <n v="405.16999999999996"/>
    <x v="2"/>
    <n v="0.22189999999999999"/>
  </r>
  <r>
    <x v="84"/>
    <s v="Freeman"/>
    <n v="3192"/>
    <s v="Freeman High School"/>
    <n v="251.55"/>
    <n v="0"/>
    <n v="23.34"/>
    <n v="0.09"/>
    <n v="0"/>
    <n v="274.97999999999996"/>
    <x v="2"/>
    <n v="0.20949999999999999"/>
  </r>
  <r>
    <x v="84"/>
    <s v="Freeman"/>
    <n v="4593"/>
    <s v="Freeman Middle School"/>
    <n v="192.6"/>
    <n v="0"/>
    <n v="0"/>
    <n v="0"/>
    <n v="0"/>
    <n v="192.6"/>
    <x v="2"/>
    <n v="0.24099999999999999"/>
  </r>
  <r>
    <x v="85"/>
    <s v="Garfield"/>
    <n v="1962"/>
    <s v="Garfield at Palouse High School"/>
    <n v="41.5"/>
    <n v="0"/>
    <n v="2.36"/>
    <n v="0"/>
    <n v="0"/>
    <n v="43.86"/>
    <x v="1"/>
    <n v="0.53559999999999997"/>
  </r>
  <r>
    <x v="85"/>
    <s v="Garfield"/>
    <n v="2895"/>
    <s v="Garfield Elementary"/>
    <n v="44.9"/>
    <n v="0"/>
    <n v="0"/>
    <n v="0"/>
    <n v="0"/>
    <n v="44.9"/>
    <x v="1"/>
    <n v="0.70109999999999995"/>
  </r>
  <r>
    <x v="85"/>
    <s v="Garfield"/>
    <n v="2896"/>
    <s v="Garfield Middle School"/>
    <n v="38.53"/>
    <n v="0"/>
    <n v="0"/>
    <n v="0"/>
    <n v="0"/>
    <n v="38.53"/>
    <x v="1"/>
    <n v="0.51359999999999995"/>
  </r>
  <r>
    <x v="86"/>
    <s v="Glenwood"/>
    <n v="3047"/>
    <s v="Glenwood Elementary"/>
    <n v="18.899999999999999"/>
    <n v="0"/>
    <n v="0"/>
    <n v="0"/>
    <n v="0"/>
    <n v="18.899999999999999"/>
    <x v="1"/>
    <n v="0.51229999999999998"/>
  </r>
  <r>
    <x v="86"/>
    <s v="Glenwood"/>
    <n v="3048"/>
    <s v="Glenwood Secondary"/>
    <n v="15.16"/>
    <n v="0"/>
    <n v="0"/>
    <n v="0"/>
    <n v="0"/>
    <n v="15.16"/>
    <x v="2"/>
    <n v="0.45619999999999999"/>
  </r>
  <r>
    <x v="87"/>
    <s v="Goldendale"/>
    <n v="2856"/>
    <s v="Goldendale High School"/>
    <n v="284.45999999999998"/>
    <n v="0"/>
    <n v="21.57"/>
    <n v="0"/>
    <n v="0"/>
    <n v="306.02999999999997"/>
    <x v="1"/>
    <n v="0.59709999999999996"/>
  </r>
  <r>
    <x v="87"/>
    <s v="Goldendale"/>
    <n v="3393"/>
    <s v="Goldendale Middle School"/>
    <n v="246.61"/>
    <n v="0"/>
    <n v="0"/>
    <n v="0"/>
    <n v="0"/>
    <n v="246.61"/>
    <x v="1"/>
    <n v="0.6522"/>
  </r>
  <r>
    <x v="87"/>
    <s v="Goldendale"/>
    <n v="2677"/>
    <s v="Goldendale Primary School"/>
    <n v="282.95"/>
    <n v="0"/>
    <n v="0"/>
    <n v="0"/>
    <n v="0"/>
    <n v="282.95"/>
    <x v="1"/>
    <n v="0.61129999999999995"/>
  </r>
  <r>
    <x v="87"/>
    <s v="Goldendale"/>
    <n v="5618"/>
    <s v="Washington Connections Academy Goldendale"/>
    <n v="2343.35"/>
    <n v="0"/>
    <n v="73.959999999999994"/>
    <n v="0"/>
    <n v="0"/>
    <n v="2417.31"/>
    <x v="2"/>
    <n v="0.38600000000000001"/>
  </r>
  <r>
    <x v="88"/>
    <s v="Grand Coulee Dam"/>
    <n v="5336"/>
    <s v="Lake Roosevelt Alternative School"/>
    <n v="29.6"/>
    <n v="0"/>
    <n v="0"/>
    <n v="0"/>
    <n v="0"/>
    <n v="29.6"/>
    <x v="1"/>
    <n v="0.73509999999999998"/>
  </r>
  <r>
    <x v="88"/>
    <s v="Grand Coulee Dam"/>
    <n v="2802"/>
    <s v="Lake Roosevelt Elementary "/>
    <n v="296.97000000000003"/>
    <n v="0"/>
    <n v="0"/>
    <n v="0"/>
    <n v="0"/>
    <n v="296.97000000000003"/>
    <x v="1"/>
    <n v="0.6663"/>
  </r>
  <r>
    <x v="88"/>
    <s v="Grand Coulee Dam"/>
    <n v="2801"/>
    <s v="Lake Roosevelt Jr/Sr High School"/>
    <n v="269.89"/>
    <n v="0"/>
    <n v="7.93"/>
    <n v="0"/>
    <n v="0"/>
    <n v="277.82"/>
    <x v="1"/>
    <n v="0.63149999999999995"/>
  </r>
  <r>
    <x v="89"/>
    <s v="Grandview"/>
    <n v="1776"/>
    <s v="Contract Learning Center"/>
    <n v="39.200000000000003"/>
    <n v="0"/>
    <n v="0"/>
    <n v="0"/>
    <n v="0"/>
    <n v="39.200000000000003"/>
    <x v="1"/>
    <n v="0.91120000000000001"/>
  </r>
  <r>
    <x v="89"/>
    <s v="Grandview"/>
    <n v="2555"/>
    <s v="Grandview High School"/>
    <n v="1036.52"/>
    <n v="0"/>
    <n v="88.25"/>
    <n v="0"/>
    <n v="0"/>
    <n v="1124.77"/>
    <x v="1"/>
    <n v="0.8246"/>
  </r>
  <r>
    <x v="89"/>
    <s v="Grandview"/>
    <n v="3071"/>
    <s v="Grandview Middle School"/>
    <n v="776.77"/>
    <n v="0"/>
    <n v="0"/>
    <n v="0"/>
    <n v="0"/>
    <n v="776.77"/>
    <x v="1"/>
    <n v="0.85729999999999995"/>
  </r>
  <r>
    <x v="89"/>
    <s v="Grandview"/>
    <n v="2345"/>
    <s v="Mcclure Elementary School"/>
    <n v="524.5"/>
    <n v="36"/>
    <n v="0"/>
    <n v="0"/>
    <n v="0"/>
    <n v="560.5"/>
    <x v="1"/>
    <n v="0.84850000000000003"/>
  </r>
  <r>
    <x v="89"/>
    <s v="Grandview"/>
    <n v="3013"/>
    <s v="Smith Elementary School"/>
    <n v="442.61"/>
    <n v="33.6"/>
    <n v="0"/>
    <n v="0"/>
    <n v="0"/>
    <n v="476.21000000000004"/>
    <x v="1"/>
    <n v="0.86119999999999997"/>
  </r>
  <r>
    <x v="89"/>
    <s v="Grandview"/>
    <n v="5399"/>
    <s v="Step Up to College Open Doors High School"/>
    <n v="0"/>
    <n v="0"/>
    <n v="0"/>
    <n v="8.1"/>
    <n v="0"/>
    <n v="8.1"/>
    <x v="1"/>
    <n v="0.65720000000000001"/>
  </r>
  <r>
    <x v="89"/>
    <s v="Grandview"/>
    <n v="2756"/>
    <s v="Thompson Elementary School"/>
    <n v="485.9"/>
    <n v="34"/>
    <n v="0"/>
    <n v="0"/>
    <n v="0"/>
    <n v="519.9"/>
    <x v="1"/>
    <n v="0.82550000000000001"/>
  </r>
  <r>
    <x v="90"/>
    <s v="Granger"/>
    <n v="3314"/>
    <s v="Granger High School"/>
    <n v="417.28"/>
    <n v="0"/>
    <n v="16.559999999999999"/>
    <n v="0"/>
    <n v="0"/>
    <n v="433.84"/>
    <x v="1"/>
    <n v="0.89559999999999995"/>
  </r>
  <r>
    <x v="90"/>
    <s v="Granger"/>
    <n v="2531"/>
    <s v="Granger Middle School"/>
    <n v="406.6"/>
    <n v="0"/>
    <n v="0"/>
    <n v="0"/>
    <n v="0"/>
    <n v="406.6"/>
    <x v="1"/>
    <n v="0.92090000000000005"/>
  </r>
  <r>
    <x v="90"/>
    <s v="Granger"/>
    <n v="4535"/>
    <s v="Roosevelt Elementary"/>
    <n v="512.51"/>
    <n v="0"/>
    <n v="0"/>
    <n v="0"/>
    <n v="0"/>
    <n v="512.51"/>
    <x v="1"/>
    <n v="0.88129999999999997"/>
  </r>
  <r>
    <x v="90"/>
    <s v="Granger"/>
    <n v="5782"/>
    <s v="Washington Spartan Virtual Academy "/>
    <n v="35.1"/>
    <n v="0"/>
    <n v="0"/>
    <n v="0"/>
    <n v="0"/>
    <n v="35.1"/>
    <x v="1"/>
    <n v="0.92589999999999995"/>
  </r>
  <r>
    <x v="91"/>
    <s v="Granite Falls"/>
    <n v="5171"/>
    <s v="Crossroads High School"/>
    <n v="114.38"/>
    <n v="0"/>
    <n v="0"/>
    <n v="0"/>
    <n v="0"/>
    <n v="114.38"/>
    <x v="1"/>
    <n v="0.56010000000000004"/>
  </r>
  <r>
    <x v="91"/>
    <s v="Granite Falls"/>
    <n v="2580"/>
    <s v="Granite Falls High School"/>
    <n v="556.51"/>
    <n v="0"/>
    <n v="27.830000000000002"/>
    <n v="0"/>
    <n v="0"/>
    <n v="584.34"/>
    <x v="2"/>
    <n v="0.39589999999999997"/>
  </r>
  <r>
    <x v="91"/>
    <s v="Granite Falls"/>
    <n v="4113"/>
    <s v="Granite Falls Middle School"/>
    <n v="473.68"/>
    <n v="0"/>
    <n v="0"/>
    <n v="0"/>
    <n v="0"/>
    <n v="473.68"/>
    <x v="2"/>
    <n v="0.43230000000000002"/>
  </r>
  <r>
    <x v="91"/>
    <s v="Granite Falls"/>
    <n v="5349"/>
    <s v="Granite Falls Open Doors"/>
    <n v="0"/>
    <n v="0"/>
    <n v="0"/>
    <n v="48"/>
    <n v="0"/>
    <n v="48"/>
    <x v="1"/>
    <n v="0.77900000000000003"/>
  </r>
  <r>
    <x v="91"/>
    <s v="Granite Falls"/>
    <n v="4479"/>
    <s v="Monte Cristo Elementary"/>
    <n v="483.32"/>
    <n v="0"/>
    <n v="0"/>
    <n v="0"/>
    <n v="0"/>
    <n v="483.32"/>
    <x v="2"/>
    <n v="0.42620000000000002"/>
  </r>
  <r>
    <x v="91"/>
    <s v="Granite Falls"/>
    <n v="4330"/>
    <s v="Mountain Way Elementary"/>
    <n v="471.2"/>
    <n v="0"/>
    <n v="0"/>
    <n v="0"/>
    <n v="0"/>
    <n v="471.2"/>
    <x v="2"/>
    <n v="0.43030000000000002"/>
  </r>
  <r>
    <x v="92"/>
    <s v="Grapeview"/>
    <n v="2145"/>
    <s v="Grapeview Elementary &amp; Middle School"/>
    <n v="217.93"/>
    <n v="14.4"/>
    <n v="0"/>
    <n v="0"/>
    <n v="0"/>
    <n v="232.33"/>
    <x v="2"/>
    <n v="0.48849999999999999"/>
  </r>
  <r>
    <x v="93"/>
    <s v="Great Northern"/>
    <n v="2097"/>
    <s v="Great Northern Elementary"/>
    <n v="36.9"/>
    <n v="0"/>
    <n v="0"/>
    <n v="0"/>
    <n v="0"/>
    <n v="36.9"/>
    <x v="1"/>
    <n v="0.57769999999999999"/>
  </r>
  <r>
    <x v="94"/>
    <s v="Green Mountain"/>
    <n v="2484"/>
    <s v="Green Mountain School"/>
    <n v="173.07"/>
    <n v="0"/>
    <n v="0"/>
    <n v="0"/>
    <n v="0"/>
    <n v="173.07"/>
    <x v="2"/>
    <n v="0.2843"/>
  </r>
  <r>
    <x v="95"/>
    <s v="Griffin"/>
    <n v="2406"/>
    <s v="Griffin School"/>
    <n v="556.96"/>
    <n v="26.3"/>
    <n v="0"/>
    <n v="0"/>
    <n v="0"/>
    <n v="583.26"/>
    <x v="2"/>
    <n v="0.27089999999999997"/>
  </r>
  <r>
    <x v="96"/>
    <s v="Harrington"/>
    <n v="2743"/>
    <s v="Harrington Elementary School"/>
    <n v="52"/>
    <n v="0"/>
    <n v="0"/>
    <n v="0"/>
    <n v="0"/>
    <n v="52"/>
    <x v="1"/>
    <n v="0.58919999999999995"/>
  </r>
  <r>
    <x v="96"/>
    <s v="Harrington"/>
    <n v="3113"/>
    <s v="Harrington High School"/>
    <n v="50.66"/>
    <n v="0"/>
    <n v="1.92"/>
    <n v="0"/>
    <n v="0"/>
    <n v="52.58"/>
    <x v="1"/>
    <n v="0.57999999999999996"/>
  </r>
  <r>
    <x v="97"/>
    <s v="Highland"/>
    <n v="4559"/>
    <s v="Highland High School"/>
    <n v="314.04000000000002"/>
    <n v="0"/>
    <n v="8.7199999999999989"/>
    <n v="12.8"/>
    <n v="0"/>
    <n v="335.56"/>
    <x v="1"/>
    <n v="0.72419999999999995"/>
  </r>
  <r>
    <x v="97"/>
    <s v="Highland"/>
    <n v="2718"/>
    <s v="Highland Middle School"/>
    <n v="225.6"/>
    <n v="0"/>
    <n v="0"/>
    <n v="0"/>
    <n v="0"/>
    <n v="225.6"/>
    <x v="1"/>
    <n v="0.75839999999999996"/>
  </r>
  <r>
    <x v="97"/>
    <s v="Highland"/>
    <n v="3072"/>
    <s v="Marcus Whitman-Cowiche Elementary"/>
    <n v="188.7"/>
    <n v="52.2"/>
    <n v="0"/>
    <n v="0"/>
    <n v="0"/>
    <n v="240.89999999999998"/>
    <x v="1"/>
    <n v="0.62860000000000005"/>
  </r>
  <r>
    <x v="97"/>
    <s v="Highland"/>
    <n v="3073"/>
    <s v="Tieton Elementary School"/>
    <n v="198.6"/>
    <n v="0"/>
    <n v="0"/>
    <n v="0"/>
    <n v="0"/>
    <n v="198.6"/>
    <x v="1"/>
    <n v="0.74060000000000004"/>
  </r>
  <r>
    <x v="98"/>
    <s v="Highline"/>
    <n v="2765"/>
    <s v="Beverly Park Elem at Glendale"/>
    <n v="368.2"/>
    <n v="0"/>
    <n v="0"/>
    <n v="0"/>
    <n v="0"/>
    <n v="368.2"/>
    <x v="1"/>
    <n v="0.70989999999999998"/>
  </r>
  <r>
    <x v="98"/>
    <s v="Highline"/>
    <n v="5028"/>
    <s v="Big Picture School"/>
    <n v="208.68"/>
    <n v="0"/>
    <n v="8.83"/>
    <n v="0"/>
    <n v="0"/>
    <n v="217.51000000000002"/>
    <x v="1"/>
    <n v="0.46629999999999999"/>
  </r>
  <r>
    <x v="98"/>
    <s v="Highline"/>
    <n v="2982"/>
    <s v="Bow Lake Elementary"/>
    <n v="545.41999999999996"/>
    <n v="0"/>
    <n v="0"/>
    <n v="0"/>
    <n v="0"/>
    <n v="545.41999999999996"/>
    <x v="1"/>
    <n v="0.75339999999999996"/>
  </r>
  <r>
    <x v="98"/>
    <s v="Highline"/>
    <n v="3163"/>
    <s v="Cascade Middle School"/>
    <n v="674.47"/>
    <n v="0"/>
    <n v="0"/>
    <n v="0"/>
    <n v="0"/>
    <n v="674.47"/>
    <x v="1"/>
    <n v="0.69689999999999996"/>
  </r>
  <r>
    <x v="98"/>
    <s v="Highline"/>
    <n v="2926"/>
    <s v="Cedarhurst Elementary"/>
    <n v="411.33"/>
    <n v="0"/>
    <n v="0"/>
    <n v="0"/>
    <n v="0"/>
    <n v="411.33"/>
    <x v="1"/>
    <n v="0.66090000000000004"/>
  </r>
  <r>
    <x v="98"/>
    <s v="Highline"/>
    <n v="3098"/>
    <s v="Chinook Middle School"/>
    <n v="608.25"/>
    <n v="0"/>
    <n v="0"/>
    <n v="0"/>
    <n v="0"/>
    <n v="608.25"/>
    <x v="1"/>
    <n v="0.7026"/>
  </r>
  <r>
    <x v="98"/>
    <s v="Highline"/>
    <n v="1539"/>
    <s v="CHOICE Academy"/>
    <n v="139.63999999999999"/>
    <n v="0"/>
    <n v="24.25"/>
    <n v="0"/>
    <n v="0"/>
    <n v="163.89"/>
    <x v="2"/>
    <n v="0.45150000000000001"/>
  </r>
  <r>
    <x v="98"/>
    <s v="Highline"/>
    <n v="2418"/>
    <s v="Des Moines Elementary"/>
    <n v="473.15"/>
    <n v="16.100000000000001"/>
    <n v="0"/>
    <n v="0"/>
    <n v="0"/>
    <n v="489.25"/>
    <x v="1"/>
    <n v="0.60040000000000004"/>
  </r>
  <r>
    <x v="98"/>
    <s v="Highline"/>
    <n v="3099"/>
    <s v="Evergreen High School"/>
    <n v="906.22"/>
    <n v="0"/>
    <n v="114.45"/>
    <n v="0"/>
    <n v="0"/>
    <n v="1020.6700000000001"/>
    <x v="1"/>
    <n v="0.67320000000000002"/>
  </r>
  <r>
    <x v="98"/>
    <s v="Highline"/>
    <n v="5551"/>
    <s v="Glacier Middle School"/>
    <n v="777.72"/>
    <n v="0"/>
    <n v="0"/>
    <n v="0"/>
    <n v="0"/>
    <n v="777.72"/>
    <x v="1"/>
    <n v="0.70489999999999997"/>
  </r>
  <r>
    <x v="98"/>
    <s v="Highline"/>
    <n v="2844"/>
    <s v="Gregory Heights Elementary"/>
    <n v="429.2"/>
    <n v="0"/>
    <n v="0"/>
    <n v="0"/>
    <n v="0"/>
    <n v="429.2"/>
    <x v="2"/>
    <n v="0.4844"/>
  </r>
  <r>
    <x v="98"/>
    <s v="Highline"/>
    <n v="2699"/>
    <s v="Hazel Valley Elementary"/>
    <n v="433.52"/>
    <n v="0"/>
    <n v="0"/>
    <n v="0"/>
    <n v="0"/>
    <n v="433.52"/>
    <x v="1"/>
    <n v="0.62039999999999995"/>
  </r>
  <r>
    <x v="98"/>
    <s v="Highline"/>
    <n v="2325"/>
    <s v="Highline High School"/>
    <n v="1124.6500000000001"/>
    <n v="0"/>
    <n v="115.13"/>
    <n v="0"/>
    <n v="0"/>
    <n v="1239.7800000000002"/>
    <x v="1"/>
    <n v="0.63219999999999998"/>
  </r>
  <r>
    <x v="98"/>
    <s v="Highline"/>
    <n v="5370"/>
    <s v="Highline Open Doors 1418"/>
    <n v="0"/>
    <n v="0"/>
    <n v="0"/>
    <n v="226.39"/>
    <n v="0"/>
    <n v="226.39"/>
    <x v="1"/>
    <n v="0.51080000000000003"/>
  </r>
  <r>
    <x v="98"/>
    <s v="Highline"/>
    <n v="5622"/>
    <s v="Highline Public Schools Virtual Academy"/>
    <n v="206.36"/>
    <n v="0"/>
    <n v="5.5299999999999994"/>
    <n v="0"/>
    <n v="0"/>
    <n v="211.89000000000001"/>
    <x v="1"/>
    <n v="0.7198"/>
  </r>
  <r>
    <x v="98"/>
    <s v="Highline"/>
    <n v="3165"/>
    <s v="Hilltop Elementary"/>
    <n v="465.2"/>
    <n v="0"/>
    <n v="0"/>
    <n v="0"/>
    <n v="0"/>
    <n v="465.2"/>
    <x v="1"/>
    <n v="0.70409999999999995"/>
  </r>
  <r>
    <x v="98"/>
    <s v="Highline"/>
    <n v="1972"/>
    <s v="Innovation Heights Academy"/>
    <n v="171.44"/>
    <n v="0"/>
    <n v="3.11"/>
    <n v="0"/>
    <n v="0"/>
    <n v="174.55"/>
    <x v="1"/>
    <n v="0.76270000000000004"/>
  </r>
  <r>
    <x v="98"/>
    <s v="Highline"/>
    <n v="3278"/>
    <s v="Madrona Elementary"/>
    <n v="320.5"/>
    <n v="0"/>
    <n v="0"/>
    <n v="0"/>
    <n v="0"/>
    <n v="320.5"/>
    <x v="1"/>
    <n v="0.73140000000000005"/>
  </r>
  <r>
    <x v="98"/>
    <s v="Highline"/>
    <n v="5672"/>
    <s v="Maritime High School"/>
    <n v="89.84"/>
    <n v="0"/>
    <n v="34.840000000000003"/>
    <n v="0"/>
    <n v="0"/>
    <n v="124.68"/>
    <x v="2"/>
    <n v="0.3362"/>
  </r>
  <r>
    <x v="98"/>
    <s v="Highline"/>
    <n v="3097"/>
    <s v="Marvista Elementary"/>
    <n v="508.77"/>
    <n v="0"/>
    <n v="0"/>
    <n v="0"/>
    <n v="0"/>
    <n v="508.77"/>
    <x v="2"/>
    <n v="0.35580000000000001"/>
  </r>
  <r>
    <x v="98"/>
    <s v="Highline"/>
    <n v="2734"/>
    <s v="McMicken Heights Elementary"/>
    <n v="495.98"/>
    <n v="0"/>
    <n v="0"/>
    <n v="0"/>
    <n v="0"/>
    <n v="495.98"/>
    <x v="1"/>
    <n v="0.74160000000000004"/>
  </r>
  <r>
    <x v="98"/>
    <s v="Highline"/>
    <n v="2984"/>
    <s v="Midway Elementary"/>
    <n v="572.1"/>
    <n v="0"/>
    <n v="0"/>
    <n v="0"/>
    <n v="0"/>
    <n v="572.1"/>
    <x v="1"/>
    <n v="0.76970000000000005"/>
  </r>
  <r>
    <x v="98"/>
    <s v="Highline"/>
    <n v="3279"/>
    <s v="Mount Rainier High School"/>
    <n v="1260.56"/>
    <n v="0"/>
    <n v="279.43"/>
    <n v="0"/>
    <n v="0"/>
    <n v="1539.99"/>
    <x v="1"/>
    <n v="0.56369999999999998"/>
  </r>
  <r>
    <x v="98"/>
    <s v="Highline"/>
    <n v="2144"/>
    <s v="Mount View Elementary"/>
    <n v="410.12"/>
    <n v="15.9"/>
    <n v="0"/>
    <n v="0"/>
    <n v="0"/>
    <n v="426.02"/>
    <x v="1"/>
    <n v="0.60660000000000003"/>
  </r>
  <r>
    <x v="98"/>
    <s v="Highline"/>
    <n v="2983"/>
    <s v="North Hill Elementary"/>
    <n v="494.7"/>
    <n v="0"/>
    <n v="0"/>
    <n v="0"/>
    <n v="0"/>
    <n v="494.7"/>
    <x v="2"/>
    <n v="0.41739999999999999"/>
  </r>
  <r>
    <x v="98"/>
    <s v="Highline"/>
    <n v="3333"/>
    <s v="Pacific Middle School"/>
    <n v="638.88"/>
    <n v="0"/>
    <n v="0"/>
    <n v="0"/>
    <n v="0"/>
    <n v="638.88"/>
    <x v="1"/>
    <n v="0.73440000000000005"/>
  </r>
  <r>
    <x v="98"/>
    <s v="Highline"/>
    <n v="3335"/>
    <s v="Parkside Elementary"/>
    <n v="518.46"/>
    <n v="0"/>
    <n v="0"/>
    <n v="0"/>
    <n v="0"/>
    <n v="518.46"/>
    <x v="1"/>
    <n v="0.78400000000000003"/>
  </r>
  <r>
    <x v="98"/>
    <s v="Highline"/>
    <n v="2270"/>
    <s v="Puget Sound Skills Center"/>
    <n v="509.18"/>
    <n v="0"/>
    <n v="0"/>
    <n v="0"/>
    <n v="31.02"/>
    <n v="540.20000000000005"/>
    <x v="1"/>
    <n v="0.5"/>
  </r>
  <r>
    <x v="98"/>
    <s v="Highline"/>
    <n v="3553"/>
    <s v="Raisbeck Aviation High School"/>
    <n v="382.56"/>
    <n v="0"/>
    <n v="7.52"/>
    <n v="0"/>
    <n v="0"/>
    <n v="390.08"/>
    <x v="2"/>
    <n v="0.2959"/>
  </r>
  <r>
    <x v="98"/>
    <s v="Highline"/>
    <n v="1973"/>
    <s v="Satellite High School"/>
    <n v="110.3"/>
    <n v="0"/>
    <n v="0"/>
    <n v="0"/>
    <n v="1.2"/>
    <n v="111.5"/>
    <x v="2"/>
    <s v="NO CEDARL FRPL Rprtd"/>
  </r>
  <r>
    <x v="98"/>
    <s v="Highline"/>
    <n v="3382"/>
    <s v="Seahurst Elementary School"/>
    <n v="366.5"/>
    <n v="16.899999999999999"/>
    <n v="0"/>
    <n v="0"/>
    <n v="0"/>
    <n v="383.4"/>
    <x v="1"/>
    <n v="0.6401"/>
  </r>
  <r>
    <x v="98"/>
    <s v="Highline"/>
    <n v="2842"/>
    <s v="Shorewood Elementary"/>
    <n v="394.5"/>
    <n v="0"/>
    <n v="0"/>
    <n v="0"/>
    <n v="0"/>
    <n v="394.5"/>
    <x v="1"/>
    <n v="0.52129999999999999"/>
  </r>
  <r>
    <x v="98"/>
    <s v="Highline"/>
    <n v="2927"/>
    <s v="Sylvester Middle School"/>
    <n v="603.04"/>
    <n v="0"/>
    <n v="0"/>
    <n v="0"/>
    <n v="0"/>
    <n v="603.04"/>
    <x v="2"/>
    <n v="0.44790000000000002"/>
  </r>
  <r>
    <x v="98"/>
    <s v="Highline"/>
    <n v="3483"/>
    <s v="Tyee High School"/>
    <n v="638.72"/>
    <n v="0"/>
    <n v="38.229999999999997"/>
    <n v="0"/>
    <n v="0"/>
    <n v="676.95"/>
    <x v="1"/>
    <n v="0.71689999999999998"/>
  </r>
  <r>
    <x v="98"/>
    <s v="Highline"/>
    <n v="2639"/>
    <s v="White Center Heights Elementary"/>
    <n v="530.4"/>
    <n v="0"/>
    <n v="0"/>
    <n v="0"/>
    <n v="0"/>
    <n v="530.4"/>
    <x v="1"/>
    <n v="0.67530000000000001"/>
  </r>
  <r>
    <x v="99"/>
    <s v="Hockinson"/>
    <n v="5311"/>
    <s v="Hockinson Heights Elementary School"/>
    <n v="846.67"/>
    <n v="61.4"/>
    <n v="0"/>
    <n v="0"/>
    <n v="0"/>
    <n v="908.06999999999994"/>
    <x v="2"/>
    <n v="0.28289999999999998"/>
  </r>
  <r>
    <x v="99"/>
    <s v="Hockinson"/>
    <n v="4568"/>
    <s v="Hockinson High School"/>
    <n v="592.34"/>
    <n v="0"/>
    <n v="59.04"/>
    <n v="2.8"/>
    <n v="0"/>
    <n v="654.17999999999995"/>
    <x v="2"/>
    <n v="0.2054"/>
  </r>
  <r>
    <x v="99"/>
    <s v="Hockinson"/>
    <n v="3319"/>
    <s v="Hockinson Middle School"/>
    <n v="480.49"/>
    <n v="0"/>
    <n v="0"/>
    <n v="0"/>
    <n v="0"/>
    <n v="480.49"/>
    <x v="2"/>
    <n v="0.27179999999999999"/>
  </r>
  <r>
    <x v="100"/>
    <s v="Hood Canal"/>
    <n v="2310"/>
    <s v="Hood Canal Elementary School"/>
    <n v="318.57"/>
    <n v="8.1999999999999993"/>
    <n v="0"/>
    <n v="0"/>
    <n v="0"/>
    <n v="326.77"/>
    <x v="1"/>
    <n v="0.73340000000000005"/>
  </r>
  <r>
    <x v="101"/>
    <s v="Hoquiam"/>
    <n v="2972"/>
    <s v="Central Elementary School"/>
    <n v="207.35"/>
    <n v="0"/>
    <n v="0"/>
    <n v="0"/>
    <n v="0"/>
    <n v="207.35"/>
    <x v="1"/>
    <n v="0.72089999999999999"/>
  </r>
  <r>
    <x v="101"/>
    <s v="Hoquiam"/>
    <n v="2268"/>
    <s v="Emerson Elementary"/>
    <n v="197.65"/>
    <n v="16.2"/>
    <n v="0"/>
    <n v="0"/>
    <n v="0"/>
    <n v="213.85"/>
    <x v="1"/>
    <n v="0.65810000000000002"/>
  </r>
  <r>
    <x v="101"/>
    <s v="Hoquiam"/>
    <n v="3622"/>
    <s v="Hoquiam High School"/>
    <n v="386.39"/>
    <n v="0"/>
    <n v="26.69"/>
    <n v="28"/>
    <n v="0"/>
    <n v="441.08"/>
    <x v="1"/>
    <n v="0.62549999999999994"/>
  </r>
  <r>
    <x v="101"/>
    <s v="Hoquiam"/>
    <n v="5191"/>
    <s v="Hoquiam Homelink School"/>
    <n v="89.16"/>
    <n v="0"/>
    <n v="0"/>
    <n v="0"/>
    <n v="0"/>
    <n v="89.16"/>
    <x v="1"/>
    <n v="0.68820000000000003"/>
  </r>
  <r>
    <x v="101"/>
    <s v="Hoquiam"/>
    <n v="2391"/>
    <s v="Hoquiam Middle School"/>
    <n v="344.84"/>
    <n v="0"/>
    <n v="0"/>
    <n v="0"/>
    <n v="0"/>
    <n v="344.84"/>
    <x v="1"/>
    <n v="0.66359999999999997"/>
  </r>
  <r>
    <x v="101"/>
    <s v="Hoquiam"/>
    <n v="3621"/>
    <s v="Lincoln Elementary"/>
    <n v="222.96"/>
    <n v="0"/>
    <n v="0"/>
    <n v="0"/>
    <n v="0"/>
    <n v="222.96"/>
    <x v="1"/>
    <n v="0.75190000000000001"/>
  </r>
  <r>
    <x v="102"/>
    <s v="Impact Black River Charter"/>
    <n v="5736"/>
    <s v="Impact | Black River Elementary"/>
    <n v="268.8"/>
    <n v="0"/>
    <n v="0"/>
    <n v="0"/>
    <n v="0"/>
    <n v="268.8"/>
    <x v="1"/>
    <n v="0.59330000000000005"/>
  </r>
  <r>
    <x v="103"/>
    <s v="Impact Com Bay Charter"/>
    <n v="5661"/>
    <s v="Impact | Commencement Bay Elementary"/>
    <n v="261.5"/>
    <n v="0"/>
    <n v="0"/>
    <n v="0"/>
    <n v="0"/>
    <n v="261.5"/>
    <x v="1"/>
    <n v="0.65600000000000003"/>
  </r>
  <r>
    <x v="104"/>
    <s v="Impact Puget Sound Charter"/>
    <n v="5517"/>
    <s v="Impact | Puget Sound Elementary"/>
    <n v="519.6"/>
    <n v="0"/>
    <n v="0"/>
    <n v="0"/>
    <n v="0"/>
    <n v="519.6"/>
    <x v="1"/>
    <n v="0.68669999999999998"/>
  </r>
  <r>
    <x v="105"/>
    <s v="Impact Salish Sea Charter"/>
    <n v="5608"/>
    <s v="Impact | Salish Sea Elementary"/>
    <n v="433.1"/>
    <n v="0"/>
    <n v="0"/>
    <n v="0"/>
    <n v="0"/>
    <n v="433.1"/>
    <x v="1"/>
    <n v="0.63029999999999997"/>
  </r>
  <r>
    <x v="106"/>
    <s v="Inchelium"/>
    <n v="4215"/>
    <s v="Inchelium Elementary School"/>
    <n v="76"/>
    <n v="0"/>
    <n v="0"/>
    <n v="0"/>
    <n v="0"/>
    <n v="76"/>
    <x v="1"/>
    <n v="0.70679999999999998"/>
  </r>
  <r>
    <x v="106"/>
    <s v="Inchelium"/>
    <n v="2603"/>
    <s v="Inchelium High School"/>
    <n v="52.64"/>
    <n v="0"/>
    <n v="7.7200000000000006"/>
    <n v="0"/>
    <n v="0"/>
    <n v="60.36"/>
    <x v="1"/>
    <n v="0.71279999999999999"/>
  </r>
  <r>
    <x v="106"/>
    <s v="Inchelium"/>
    <n v="4214"/>
    <s v="Inchelium Middle School"/>
    <n v="50"/>
    <n v="0"/>
    <n v="0"/>
    <n v="0"/>
    <n v="0"/>
    <n v="50"/>
    <x v="1"/>
    <n v="0.73309999999999997"/>
  </r>
  <r>
    <x v="107"/>
    <s v="Index"/>
    <n v="2948"/>
    <s v="Index Elementary School"/>
    <n v="26.08"/>
    <n v="0"/>
    <n v="0"/>
    <n v="0"/>
    <n v="0"/>
    <n v="26.08"/>
    <x v="2"/>
    <n v="0.41880000000000001"/>
  </r>
  <r>
    <x v="108"/>
    <s v="Innovation Spokane Charter"/>
    <n v="5339"/>
    <s v="Innovation High School"/>
    <n v="159.41"/>
    <n v="0"/>
    <n v="7.08"/>
    <n v="2.77"/>
    <n v="0"/>
    <n v="169.26000000000002"/>
    <x v="1"/>
    <n v="0.4088"/>
  </r>
  <r>
    <x v="109"/>
    <s v="Issaquah"/>
    <n v="3746"/>
    <s v="Apollo Elementary"/>
    <n v="477.05"/>
    <n v="14.9"/>
    <n v="0"/>
    <n v="0"/>
    <n v="0"/>
    <n v="491.95"/>
    <x v="2"/>
    <n v="0.16309999999999999"/>
  </r>
  <r>
    <x v="109"/>
    <s v="Issaquah"/>
    <n v="4460"/>
    <s v="Beaver Lake Middle School"/>
    <n v="699.81"/>
    <n v="0"/>
    <n v="0"/>
    <n v="0"/>
    <n v="0"/>
    <n v="699.81"/>
    <x v="2"/>
    <n v="9.11E-2"/>
  </r>
  <r>
    <x v="109"/>
    <s v="Issaquah"/>
    <n v="3440"/>
    <s v="Briarwood Elementary"/>
    <n v="559.94000000000005"/>
    <n v="14.5"/>
    <n v="0"/>
    <n v="0"/>
    <n v="0"/>
    <n v="574.44000000000005"/>
    <x v="2"/>
    <n v="0.1268"/>
  </r>
  <r>
    <x v="109"/>
    <s v="Issaquah"/>
    <n v="4565"/>
    <s v="Cascade Ridge Elementary"/>
    <n v="379.88"/>
    <n v="0"/>
    <n v="0"/>
    <n v="0"/>
    <n v="0"/>
    <n v="379.88"/>
    <x v="2"/>
    <n v="3.7400000000000003E-2"/>
  </r>
  <r>
    <x v="109"/>
    <s v="Issaquah"/>
    <n v="5673"/>
    <s v="Cedar Trails Elementary"/>
    <n v="367.1"/>
    <n v="0"/>
    <n v="0"/>
    <n v="0"/>
    <n v="0"/>
    <n v="367.1"/>
    <x v="2"/>
    <n v="0.16170000000000001"/>
  </r>
  <r>
    <x v="109"/>
    <s v="Issaquah"/>
    <n v="4300"/>
    <s v="Challenger Elementary"/>
    <n v="347.87"/>
    <n v="0"/>
    <n v="0"/>
    <n v="0"/>
    <n v="0"/>
    <n v="347.87"/>
    <x v="2"/>
    <n v="0.16420000000000001"/>
  </r>
  <r>
    <x v="109"/>
    <s v="Issaquah"/>
    <n v="2738"/>
    <s v="Clark Elementary"/>
    <n v="539.17999999999995"/>
    <n v="14.4"/>
    <n v="0"/>
    <n v="0"/>
    <n v="0"/>
    <n v="553.57999999999993"/>
    <x v="2"/>
    <n v="0.2782"/>
  </r>
  <r>
    <x v="109"/>
    <s v="Issaquah"/>
    <n v="5674"/>
    <s v="Cougar Mountain Middle School"/>
    <n v="574.88"/>
    <n v="0"/>
    <n v="0"/>
    <n v="0"/>
    <n v="0"/>
    <n v="574.88"/>
    <x v="2"/>
    <n v="0.1216"/>
  </r>
  <r>
    <x v="109"/>
    <s v="Issaquah"/>
    <n v="4375"/>
    <s v="Cougar Ridge Elementary"/>
    <n v="450.84"/>
    <n v="0"/>
    <n v="0"/>
    <n v="0"/>
    <n v="0"/>
    <n v="450.84"/>
    <x v="2"/>
    <n v="9.8699999999999996E-2"/>
  </r>
  <r>
    <x v="109"/>
    <s v="Issaquah"/>
    <n v="5201"/>
    <s v="Creekside Elementary"/>
    <n v="528.41999999999996"/>
    <n v="0"/>
    <n v="0"/>
    <n v="0"/>
    <n v="0"/>
    <n v="528.41999999999996"/>
    <x v="2"/>
    <n v="3.8600000000000002E-2"/>
  </r>
  <r>
    <x v="109"/>
    <s v="Issaquah"/>
    <n v="4376"/>
    <s v="Discovery Elementary"/>
    <n v="437.3"/>
    <n v="14.9"/>
    <n v="0"/>
    <n v="0"/>
    <n v="0"/>
    <n v="452.2"/>
    <x v="2"/>
    <n v="4.02E-2"/>
  </r>
  <r>
    <x v="109"/>
    <s v="Issaquah"/>
    <n v="4493"/>
    <s v="Endeavour Elementary School"/>
    <n v="474.5"/>
    <n v="0"/>
    <n v="0"/>
    <n v="0"/>
    <n v="0"/>
    <n v="474.5"/>
    <x v="2"/>
    <n v="8.6199999999999999E-2"/>
  </r>
  <r>
    <x v="109"/>
    <s v="Issaquah"/>
    <n v="5437"/>
    <s v="Gibson Ek High School"/>
    <n v="184.31"/>
    <n v="0"/>
    <n v="5.4300000000000006"/>
    <n v="0"/>
    <n v="0"/>
    <n v="189.74"/>
    <x v="2"/>
    <n v="0.1424"/>
  </r>
  <r>
    <x v="109"/>
    <s v="Issaquah"/>
    <n v="5056"/>
    <s v="Grand Ridge Elementary"/>
    <n v="526.29999999999995"/>
    <n v="0"/>
    <n v="0"/>
    <n v="0"/>
    <n v="0"/>
    <n v="526.29999999999995"/>
    <x v="2"/>
    <n v="7.5999999999999998E-2"/>
  </r>
  <r>
    <x v="109"/>
    <s v="Issaquah"/>
    <n v="3385"/>
    <s v="Issaquah High School"/>
    <n v="2073.44"/>
    <n v="0"/>
    <n v="305.61"/>
    <n v="0"/>
    <n v="0"/>
    <n v="2379.0500000000002"/>
    <x v="2"/>
    <n v="0.1515"/>
  </r>
  <r>
    <x v="109"/>
    <s v="Issaquah"/>
    <n v="3038"/>
    <s v="Issaquah Middle School"/>
    <n v="763.67"/>
    <n v="0"/>
    <n v="0"/>
    <n v="0"/>
    <n v="0"/>
    <n v="763.67"/>
    <x v="2"/>
    <n v="0.26800000000000002"/>
  </r>
  <r>
    <x v="109"/>
    <s v="Issaquah"/>
    <n v="1624"/>
    <s v="Issaquah Special Services"/>
    <n v="31.37"/>
    <n v="0"/>
    <n v="0"/>
    <n v="0"/>
    <n v="0"/>
    <n v="31.37"/>
    <x v="2"/>
    <n v="0.2361"/>
  </r>
  <r>
    <x v="109"/>
    <s v="Issaquah"/>
    <n v="3673"/>
    <s v="Issaquah Valley Elementary"/>
    <n v="611.24"/>
    <n v="0"/>
    <n v="0"/>
    <n v="0"/>
    <n v="0"/>
    <n v="611.24"/>
    <x v="2"/>
    <n v="0.25900000000000001"/>
  </r>
  <r>
    <x v="109"/>
    <s v="Issaquah"/>
    <n v="3962"/>
    <s v="Liberty Sr High School"/>
    <n v="1245.55"/>
    <n v="0"/>
    <n v="222.56"/>
    <n v="0"/>
    <n v="0"/>
    <n v="1468.11"/>
    <x v="2"/>
    <n v="0.16880000000000001"/>
  </r>
  <r>
    <x v="109"/>
    <s v="Issaquah"/>
    <n v="3637"/>
    <s v="Maple Hills Elementary"/>
    <n v="449.74"/>
    <n v="0"/>
    <n v="0"/>
    <n v="0"/>
    <n v="0"/>
    <n v="449.74"/>
    <x v="2"/>
    <n v="0.1368"/>
  </r>
  <r>
    <x v="109"/>
    <s v="Issaquah"/>
    <n v="3636"/>
    <s v="Maywood Middle School"/>
    <n v="838.88"/>
    <n v="0"/>
    <n v="0"/>
    <n v="0"/>
    <n v="0"/>
    <n v="838.88"/>
    <x v="2"/>
    <n v="0.15709999999999999"/>
  </r>
  <r>
    <x v="109"/>
    <s v="Issaquah"/>
    <n v="4592"/>
    <s v="Newcastle Elementary School"/>
    <n v="437.12"/>
    <n v="14.7"/>
    <n v="0"/>
    <n v="0"/>
    <n v="0"/>
    <n v="451.82"/>
    <x v="2"/>
    <n v="0.18140000000000001"/>
  </r>
  <r>
    <x v="109"/>
    <s v="Issaquah"/>
    <n v="5200"/>
    <s v="Pacific Cascade Middle School"/>
    <n v="615.72"/>
    <n v="0"/>
    <n v="0"/>
    <n v="0"/>
    <n v="0"/>
    <n v="615.72"/>
    <x v="2"/>
    <n v="0.1037"/>
  </r>
  <r>
    <x v="109"/>
    <s v="Issaquah"/>
    <n v="3879"/>
    <s v="Pine Lake Middle School"/>
    <n v="870.6"/>
    <n v="0"/>
    <n v="0"/>
    <n v="0"/>
    <n v="0"/>
    <n v="870.6"/>
    <x v="2"/>
    <n v="6.7900000000000002E-2"/>
  </r>
  <r>
    <x v="109"/>
    <s v="Issaquah"/>
    <n v="4495"/>
    <s v="Skyline High School"/>
    <n v="1885.3"/>
    <n v="0"/>
    <n v="283.23"/>
    <n v="0"/>
    <n v="0"/>
    <n v="2168.5299999999997"/>
    <x v="2"/>
    <n v="7.85E-2"/>
  </r>
  <r>
    <x v="109"/>
    <s v="Issaquah"/>
    <n v="3386"/>
    <s v="Sunny Hills Elementary"/>
    <n v="520.41999999999996"/>
    <n v="0"/>
    <n v="0"/>
    <n v="0"/>
    <n v="0"/>
    <n v="520.41999999999996"/>
    <x v="2"/>
    <n v="9.4299999999999995E-2"/>
  </r>
  <r>
    <x v="109"/>
    <s v="Issaquah"/>
    <n v="3228"/>
    <s v="Sunset Elementary"/>
    <n v="460.7"/>
    <n v="0"/>
    <n v="0"/>
    <n v="0"/>
    <n v="0"/>
    <n v="460.7"/>
    <x v="2"/>
    <n v="0.21379999999999999"/>
  </r>
  <r>
    <x v="110"/>
    <s v="Kahlotus"/>
    <n v="3214"/>
    <s v="Kahlotus Elem &amp; High"/>
    <n v="37.28"/>
    <n v="0"/>
    <n v="0"/>
    <n v="0"/>
    <n v="0"/>
    <n v="37.28"/>
    <x v="1"/>
    <n v="0.70630000000000004"/>
  </r>
  <r>
    <x v="111"/>
    <s v="Kalama"/>
    <n v="2915"/>
    <s v="Kalama Elem School"/>
    <n v="495.83"/>
    <n v="35.4"/>
    <n v="0"/>
    <n v="0"/>
    <n v="0"/>
    <n v="531.23"/>
    <x v="2"/>
    <n v="0.36159999999999998"/>
  </r>
  <r>
    <x v="111"/>
    <s v="Kalama"/>
    <n v="5545"/>
    <s v="Kalama High School"/>
    <n v="282.72000000000003"/>
    <n v="0"/>
    <n v="58.730000000000004"/>
    <n v="1.8"/>
    <n v="0"/>
    <n v="343.25000000000006"/>
    <x v="2"/>
    <n v="0.35520000000000002"/>
  </r>
  <r>
    <x v="111"/>
    <s v="Kalama"/>
    <n v="2561"/>
    <s v="Kalama Middle School"/>
    <n v="295.54000000000002"/>
    <n v="0"/>
    <n v="0"/>
    <n v="0"/>
    <n v="0"/>
    <n v="295.54000000000002"/>
    <x v="2"/>
    <n v="0.39100000000000001"/>
  </r>
  <r>
    <x v="112"/>
    <s v="Keller"/>
    <n v="2602"/>
    <s v="Keller Elementary School"/>
    <n v="16.04"/>
    <n v="0"/>
    <n v="0"/>
    <n v="0"/>
    <n v="0"/>
    <n v="16.04"/>
    <x v="1"/>
    <n v="0.8337"/>
  </r>
  <r>
    <x v="113"/>
    <s v="Kelso"/>
    <n v="3323"/>
    <s v="Barnes Elementary"/>
    <n v="317.56"/>
    <n v="14.82"/>
    <n v="0"/>
    <n v="0"/>
    <n v="0"/>
    <n v="332.38"/>
    <x v="1"/>
    <n v="0.78869999999999996"/>
  </r>
  <r>
    <x v="113"/>
    <s v="Kelso"/>
    <n v="3082"/>
    <s v="Butler Acres Elementary"/>
    <n v="411.28"/>
    <n v="31.7"/>
    <n v="0"/>
    <n v="0"/>
    <n v="0"/>
    <n v="442.97999999999996"/>
    <x v="1"/>
    <n v="0.61439999999999995"/>
  </r>
  <r>
    <x v="113"/>
    <s v="Kelso"/>
    <n v="2913"/>
    <s v="Carrolls Elementary"/>
    <n v="96"/>
    <n v="15.7"/>
    <n v="0"/>
    <n v="0"/>
    <n v="0"/>
    <n v="111.7"/>
    <x v="2"/>
    <n v="0.4476"/>
  </r>
  <r>
    <x v="113"/>
    <s v="Kelso"/>
    <n v="3322"/>
    <s v="Coweeman Middle School"/>
    <n v="521.44000000000005"/>
    <n v="0"/>
    <n v="0"/>
    <n v="0"/>
    <n v="0"/>
    <n v="521.44000000000005"/>
    <x v="1"/>
    <n v="0.59099999999999997"/>
  </r>
  <r>
    <x v="113"/>
    <s v="Kelso"/>
    <n v="2916"/>
    <s v="Huntington Middle School"/>
    <n v="537.30999999999995"/>
    <n v="0"/>
    <n v="0"/>
    <n v="0"/>
    <n v="0"/>
    <n v="537.30999999999995"/>
    <x v="1"/>
    <n v="0.6472"/>
  </r>
  <r>
    <x v="113"/>
    <s v="Kelso"/>
    <n v="5547"/>
    <s v="Kelso Goal Oriented Learning Design"/>
    <n v="0"/>
    <n v="0"/>
    <n v="0"/>
    <n v="31.16"/>
    <n v="0"/>
    <n v="31.16"/>
    <x v="1"/>
    <n v="0.73580000000000001"/>
  </r>
  <r>
    <x v="113"/>
    <s v="Kelso"/>
    <n v="2266"/>
    <s v="Kelso High School"/>
    <n v="1317.28"/>
    <n v="0"/>
    <n v="98.699999999999989"/>
    <n v="0"/>
    <n v="0"/>
    <n v="1415.98"/>
    <x v="1"/>
    <n v="0.53920000000000001"/>
  </r>
  <r>
    <x v="113"/>
    <s v="Kelso"/>
    <n v="5194"/>
    <s v="Kelso Virtual Academy"/>
    <n v="255.48"/>
    <n v="0"/>
    <n v="6.81"/>
    <n v="0"/>
    <n v="0"/>
    <n v="262.28999999999996"/>
    <x v="1"/>
    <n v="0.62150000000000005"/>
  </r>
  <r>
    <x v="113"/>
    <s v="Kelso"/>
    <n v="5675"/>
    <s v="Lexington Elementary"/>
    <n v="762.24"/>
    <n v="47.54"/>
    <n v="0"/>
    <n v="0"/>
    <n v="0"/>
    <n v="809.78"/>
    <x v="1"/>
    <n v="0.59819999999999995"/>
  </r>
  <r>
    <x v="113"/>
    <s v="Kelso"/>
    <n v="1934"/>
    <s v="Loowit High School"/>
    <n v="9.6199999999999992"/>
    <n v="0"/>
    <n v="0"/>
    <n v="0"/>
    <n v="0"/>
    <n v="9.6199999999999992"/>
    <x v="1"/>
    <n v="0.89290000000000003"/>
  </r>
  <r>
    <x v="113"/>
    <s v="Kelso"/>
    <n v="2596"/>
    <s v="Rose Valley Elementary"/>
    <n v="190.82"/>
    <n v="15.9"/>
    <n v="0"/>
    <n v="0"/>
    <n v="0"/>
    <n v="206.72"/>
    <x v="2"/>
    <n v="0.39560000000000001"/>
  </r>
  <r>
    <x v="113"/>
    <s v="Kelso"/>
    <n v="2624"/>
    <s v="Wallace Elementary"/>
    <n v="328.61"/>
    <n v="31.7"/>
    <n v="0"/>
    <n v="0"/>
    <n v="0"/>
    <n v="360.31"/>
    <x v="1"/>
    <n v="0.78439999999999999"/>
  </r>
  <r>
    <x v="114"/>
    <s v="Kennewick"/>
    <n v="4418"/>
    <s v="Amistad Elementary School"/>
    <n v="658.8"/>
    <n v="14.6"/>
    <n v="0"/>
    <n v="0"/>
    <n v="0"/>
    <n v="673.4"/>
    <x v="1"/>
    <n v="0.9042"/>
  </r>
  <r>
    <x v="114"/>
    <s v="Kennewick"/>
    <n v="5520"/>
    <s v="Amon Creek Elementary"/>
    <n v="557.87"/>
    <n v="0"/>
    <n v="0"/>
    <n v="0"/>
    <n v="0"/>
    <n v="557.87"/>
    <x v="2"/>
    <n v="0.2177"/>
  </r>
  <r>
    <x v="114"/>
    <s v="Kennewick"/>
    <n v="4072"/>
    <s v="Canyon View Elementary School"/>
    <n v="351"/>
    <n v="0"/>
    <n v="0"/>
    <n v="0"/>
    <n v="0"/>
    <n v="351"/>
    <x v="1"/>
    <n v="0.61260000000000003"/>
  </r>
  <r>
    <x v="114"/>
    <s v="Kennewick"/>
    <n v="4202"/>
    <s v="Cascade Elementary School"/>
    <n v="486.05"/>
    <n v="0"/>
    <n v="0"/>
    <n v="0"/>
    <n v="0"/>
    <n v="486.05"/>
    <x v="1"/>
    <n v="0.55310000000000004"/>
  </r>
  <r>
    <x v="114"/>
    <s v="Kennewick"/>
    <n v="5439"/>
    <s v="Chinook Middle School"/>
    <n v="929.07"/>
    <n v="0"/>
    <n v="0"/>
    <n v="0"/>
    <n v="0"/>
    <n v="929.07"/>
    <x v="1"/>
    <n v="0.4622"/>
  </r>
  <r>
    <x v="114"/>
    <s v="Kennewick"/>
    <n v="5220"/>
    <s v="Cottonwood Elementary"/>
    <n v="463.43"/>
    <n v="0"/>
    <n v="0"/>
    <n v="0"/>
    <n v="0"/>
    <n v="463.43"/>
    <x v="2"/>
    <n v="0.21190000000000001"/>
  </r>
  <r>
    <x v="114"/>
    <s v="Kennewick"/>
    <n v="4028"/>
    <s v="Desert Hills Middle School"/>
    <n v="891.16"/>
    <n v="0"/>
    <n v="0"/>
    <n v="0"/>
    <n v="0"/>
    <n v="891.16"/>
    <x v="2"/>
    <n v="0.26179999999999998"/>
  </r>
  <r>
    <x v="114"/>
    <s v="Kennewick"/>
    <n v="2824"/>
    <s v="Eastgate Elementary School"/>
    <n v="482.4"/>
    <n v="0"/>
    <n v="0"/>
    <n v="0"/>
    <n v="0"/>
    <n v="482.4"/>
    <x v="1"/>
    <n v="0.81159999999999999"/>
  </r>
  <r>
    <x v="114"/>
    <s v="Kennewick"/>
    <n v="3315"/>
    <s v="Edison Elementary School - Kennewick"/>
    <n v="359.6"/>
    <n v="0"/>
    <n v="0"/>
    <n v="0"/>
    <n v="0"/>
    <n v="359.6"/>
    <x v="1"/>
    <n v="0.78510000000000002"/>
  </r>
  <r>
    <x v="114"/>
    <s v="Kennewick"/>
    <n v="5727"/>
    <s v="Endeavor High School"/>
    <n v="65.260000000000005"/>
    <n v="0"/>
    <n v="1.82"/>
    <n v="0"/>
    <n v="0"/>
    <n v="67.08"/>
    <x v="2"/>
    <n v="0.49130000000000001"/>
  </r>
  <r>
    <x v="114"/>
    <s v="Kennewick"/>
    <n v="5521"/>
    <s v="Fuerza Elementary"/>
    <n v="614.5"/>
    <n v="0"/>
    <n v="0"/>
    <n v="0"/>
    <n v="0"/>
    <n v="614.5"/>
    <x v="1"/>
    <n v="0.6714"/>
  </r>
  <r>
    <x v="114"/>
    <s v="Kennewick"/>
    <n v="3077"/>
    <s v="Hawthorne Elementary School - Kennewick"/>
    <n v="361.11"/>
    <n v="0"/>
    <n v="0"/>
    <n v="0"/>
    <n v="0"/>
    <n v="361.11"/>
    <x v="1"/>
    <n v="0.76139999999999997"/>
  </r>
  <r>
    <x v="114"/>
    <s v="Kennewick"/>
    <n v="3267"/>
    <s v="Highlands Middle School"/>
    <n v="752.15"/>
    <n v="0"/>
    <n v="0"/>
    <n v="0"/>
    <n v="0"/>
    <n v="752.15"/>
    <x v="1"/>
    <n v="0.78059999999999996"/>
  </r>
  <r>
    <x v="114"/>
    <s v="Kennewick"/>
    <n v="4429"/>
    <s v="Horse Heaven Hills Middle School"/>
    <n v="837.8"/>
    <n v="0"/>
    <n v="0"/>
    <n v="0"/>
    <n v="0"/>
    <n v="837.8"/>
    <x v="1"/>
    <n v="0.56579999999999997"/>
  </r>
  <r>
    <x v="114"/>
    <s v="Kennewick"/>
    <n v="3731"/>
    <s v="Kamiakin High School"/>
    <n v="1589.85"/>
    <n v="0"/>
    <n v="232.13"/>
    <n v="0"/>
    <n v="0"/>
    <n v="1821.98"/>
    <x v="2"/>
    <n v="0.3962"/>
  </r>
  <r>
    <x v="114"/>
    <s v="Kennewick"/>
    <n v="2826"/>
    <s v="Kennewick High School"/>
    <n v="1621.66"/>
    <n v="0"/>
    <n v="107.2"/>
    <n v="0"/>
    <n v="0"/>
    <n v="1728.8600000000001"/>
    <x v="1"/>
    <n v="0.65139999999999998"/>
  </r>
  <r>
    <x v="114"/>
    <s v="Kennewick"/>
    <n v="1884"/>
    <s v="Legacy High School"/>
    <n v="195.98"/>
    <n v="0"/>
    <n v="3.3"/>
    <n v="166.2"/>
    <n v="0"/>
    <n v="365.48"/>
    <x v="1"/>
    <n v="0.66159999999999997"/>
  </r>
  <r>
    <x v="114"/>
    <s v="Kennewick"/>
    <n v="4181"/>
    <s v="Lincoln Elementary School"/>
    <n v="432.88"/>
    <n v="0"/>
    <n v="0"/>
    <n v="0"/>
    <n v="0"/>
    <n v="432.88"/>
    <x v="1"/>
    <n v="0.55300000000000005"/>
  </r>
  <r>
    <x v="114"/>
    <s v="Kennewick"/>
    <n v="1941"/>
    <s v="Mid-Columbia Parent Partnership"/>
    <n v="491.26"/>
    <n v="0"/>
    <n v="12.3"/>
    <n v="0"/>
    <n v="0"/>
    <n v="503.56"/>
    <x v="2"/>
    <n v="0.31409999999999999"/>
  </r>
  <r>
    <x v="114"/>
    <s v="Kennewick"/>
    <n v="3472"/>
    <s v="Park Middle School"/>
    <n v="674.58"/>
    <n v="0"/>
    <n v="0"/>
    <n v="0"/>
    <n v="0"/>
    <n v="674.58"/>
    <x v="1"/>
    <n v="0.88219999999999998"/>
  </r>
  <r>
    <x v="114"/>
    <s v="Kennewick"/>
    <n v="5106"/>
    <s v="Phoenix High School"/>
    <n v="56.05"/>
    <n v="0"/>
    <n v="0.53"/>
    <n v="0"/>
    <n v="0"/>
    <n v="56.58"/>
    <x v="1"/>
    <n v="0.61880000000000002"/>
  </r>
  <r>
    <x v="114"/>
    <s v="Kennewick"/>
    <n v="4446"/>
    <s v="Ridge View Elementary School"/>
    <n v="478.85"/>
    <n v="0"/>
    <n v="0"/>
    <n v="0"/>
    <n v="0"/>
    <n v="478.85"/>
    <x v="2"/>
    <n v="0.31040000000000001"/>
  </r>
  <r>
    <x v="114"/>
    <s v="Kennewick"/>
    <n v="5438"/>
    <s v="Sage Crest Elementary"/>
    <n v="529.22"/>
    <n v="0"/>
    <n v="0"/>
    <n v="0"/>
    <n v="0"/>
    <n v="529.22"/>
    <x v="2"/>
    <n v="0.33560000000000001"/>
  </r>
  <r>
    <x v="114"/>
    <s v="Kennewick"/>
    <n v="4073"/>
    <s v="Southgate Elementary School"/>
    <n v="406.08"/>
    <n v="0"/>
    <n v="0"/>
    <n v="0"/>
    <n v="0"/>
    <n v="406.08"/>
    <x v="1"/>
    <n v="0.57340000000000002"/>
  </r>
  <r>
    <x v="114"/>
    <s v="Kennewick"/>
    <n v="4484"/>
    <s v="Southridge High School"/>
    <n v="1369.24"/>
    <n v="0"/>
    <n v="156.56"/>
    <n v="0"/>
    <n v="0"/>
    <n v="1525.8"/>
    <x v="1"/>
    <n v="0.53120000000000001"/>
  </r>
  <r>
    <x v="114"/>
    <s v="Kennewick"/>
    <n v="4136"/>
    <s v="Sunset View Elementary School"/>
    <n v="397.22"/>
    <n v="0"/>
    <n v="0"/>
    <n v="0"/>
    <n v="0"/>
    <n v="397.22"/>
    <x v="1"/>
    <n v="0.58320000000000005"/>
  </r>
  <r>
    <x v="114"/>
    <s v="Kennewick"/>
    <n v="4118"/>
    <s v="Tri-Tech Skills Center"/>
    <n v="581.82000000000005"/>
    <n v="0"/>
    <n v="0"/>
    <n v="0"/>
    <n v="64.02"/>
    <n v="645.84"/>
    <x v="2"/>
    <n v="0.43540000000000001"/>
  </r>
  <r>
    <x v="114"/>
    <s v="Kennewick"/>
    <n v="3369"/>
    <s v="Vista Elementary School"/>
    <n v="355.2"/>
    <n v="0"/>
    <n v="0"/>
    <n v="0"/>
    <n v="0"/>
    <n v="355.2"/>
    <x v="1"/>
    <n v="0.66"/>
  </r>
  <r>
    <x v="114"/>
    <s v="Kennewick"/>
    <n v="3144"/>
    <s v="Washington Elementary School"/>
    <n v="371.7"/>
    <n v="15.3"/>
    <n v="0"/>
    <n v="0"/>
    <n v="0"/>
    <n v="387"/>
    <x v="1"/>
    <n v="0.73899999999999999"/>
  </r>
  <r>
    <x v="114"/>
    <s v="Kennewick"/>
    <n v="2825"/>
    <s v="Westgate Elementary School"/>
    <n v="398.96"/>
    <n v="0"/>
    <n v="0"/>
    <n v="0"/>
    <n v="0"/>
    <n v="398.96"/>
    <x v="1"/>
    <n v="0.84740000000000004"/>
  </r>
  <r>
    <x v="115"/>
    <s v="Kent"/>
    <n v="5738"/>
    <s v="Canyon Ridge Middle School"/>
    <n v="839.57"/>
    <n v="0"/>
    <n v="0"/>
    <n v="0"/>
    <n v="0"/>
    <n v="839.57"/>
    <x v="1"/>
    <n v="0.69769999999999999"/>
  </r>
  <r>
    <x v="115"/>
    <s v="Kent"/>
    <n v="4353"/>
    <s v="Carriage Crest Elementary School"/>
    <n v="343.37"/>
    <n v="0"/>
    <n v="0"/>
    <n v="0"/>
    <n v="0"/>
    <n v="343.37"/>
    <x v="2"/>
    <n v="0.29609999999999997"/>
  </r>
  <r>
    <x v="115"/>
    <s v="Kent"/>
    <n v="4440"/>
    <s v="Cedar Heights Middle School"/>
    <n v="842.85"/>
    <n v="0"/>
    <n v="0"/>
    <n v="0"/>
    <n v="0"/>
    <n v="842.85"/>
    <x v="2"/>
    <n v="0.48530000000000001"/>
  </r>
  <r>
    <x v="115"/>
    <s v="Kent"/>
    <n v="3676"/>
    <s v="Cedar Valley Elementary School"/>
    <n v="266.7"/>
    <n v="0"/>
    <n v="0"/>
    <n v="0"/>
    <n v="0"/>
    <n v="266.7"/>
    <x v="2"/>
    <n v="0.39789999999999998"/>
  </r>
  <r>
    <x v="115"/>
    <s v="Kent"/>
    <n v="3388"/>
    <s v="Covington Elementary School"/>
    <n v="399.86"/>
    <n v="0"/>
    <n v="0"/>
    <n v="0"/>
    <n v="0"/>
    <n v="399.86"/>
    <x v="1"/>
    <n v="0.4859"/>
  </r>
  <r>
    <x v="115"/>
    <s v="Kent"/>
    <n v="4126"/>
    <s v="Crestwood Elementary School"/>
    <n v="394.19"/>
    <n v="0"/>
    <n v="0"/>
    <n v="0"/>
    <n v="0"/>
    <n v="394.19"/>
    <x v="2"/>
    <n v="0.34079999999999999"/>
  </r>
  <r>
    <x v="115"/>
    <s v="Kent"/>
    <n v="2851"/>
    <s v="East Hill Elementary School"/>
    <n v="327.84"/>
    <n v="0"/>
    <n v="0"/>
    <n v="0"/>
    <n v="0"/>
    <n v="327.84"/>
    <x v="1"/>
    <n v="0.69730000000000003"/>
  </r>
  <r>
    <x v="115"/>
    <s v="Kent"/>
    <n v="4545"/>
    <s v="Emerald Park Elementary School"/>
    <n v="318.20999999999998"/>
    <n v="0"/>
    <n v="0"/>
    <n v="0"/>
    <n v="0"/>
    <n v="318.20999999999998"/>
    <x v="1"/>
    <n v="0.53839999999999999"/>
  </r>
  <r>
    <x v="115"/>
    <s v="Kent"/>
    <n v="3678"/>
    <s v="Fairwood Elementary School"/>
    <n v="298.7"/>
    <n v="0"/>
    <n v="0"/>
    <n v="0"/>
    <n v="0"/>
    <n v="298.7"/>
    <x v="2"/>
    <n v="0.37959999999999999"/>
  </r>
  <r>
    <x v="115"/>
    <s v="Kent"/>
    <n v="4413"/>
    <s v="George T. Daniel Elementary School"/>
    <n v="261.2"/>
    <n v="0"/>
    <n v="0"/>
    <n v="0"/>
    <n v="0"/>
    <n v="261.2"/>
    <x v="1"/>
    <n v="0.68740000000000001"/>
  </r>
  <r>
    <x v="115"/>
    <s v="Kent"/>
    <n v="4489"/>
    <s v="Glenridge Elementary"/>
    <n v="285.77999999999997"/>
    <n v="0"/>
    <n v="0"/>
    <n v="0"/>
    <n v="0"/>
    <n v="285.77999999999997"/>
    <x v="1"/>
    <n v="0.47060000000000002"/>
  </r>
  <r>
    <x v="115"/>
    <s v="Kent"/>
    <n v="3708"/>
    <s v="Grass Lake Elementary School"/>
    <n v="347.3"/>
    <n v="0"/>
    <n v="0"/>
    <n v="0"/>
    <n v="0"/>
    <n v="347.3"/>
    <x v="2"/>
    <n v="0.32029999999999997"/>
  </r>
  <r>
    <x v="115"/>
    <s v="Kent"/>
    <n v="4345"/>
    <s v="Horizon Elementary School"/>
    <n v="423.38"/>
    <n v="0"/>
    <n v="0"/>
    <n v="0"/>
    <n v="0"/>
    <n v="423.38"/>
    <x v="1"/>
    <n v="0.56850000000000001"/>
  </r>
  <r>
    <x v="115"/>
    <s v="Kent"/>
    <n v="5275"/>
    <s v="iGrad"/>
    <n v="0"/>
    <n v="0"/>
    <n v="0"/>
    <n v="348.95"/>
    <n v="0"/>
    <n v="348.95"/>
    <x v="1"/>
    <n v="0.58099999999999996"/>
  </r>
  <r>
    <x v="115"/>
    <s v="Kent"/>
    <n v="4301"/>
    <s v="Jenkins Creek Elementary School"/>
    <n v="364.26"/>
    <n v="0"/>
    <n v="0"/>
    <n v="0"/>
    <n v="0"/>
    <n v="364.26"/>
    <x v="1"/>
    <n v="0.52470000000000006"/>
  </r>
  <r>
    <x v="115"/>
    <s v="Kent"/>
    <n v="4520"/>
    <s v="Kent Elementary School"/>
    <n v="424.41"/>
    <n v="0"/>
    <n v="0"/>
    <n v="0"/>
    <n v="0"/>
    <n v="424.41"/>
    <x v="1"/>
    <n v="0.72309999999999997"/>
  </r>
  <r>
    <x v="115"/>
    <s v="Kent"/>
    <n v="5676"/>
    <s v="Kent Laboratory Academy"/>
    <n v="280.91000000000003"/>
    <n v="0"/>
    <n v="26.650000000000002"/>
    <n v="0"/>
    <n v="0"/>
    <n v="307.56"/>
    <x v="2"/>
    <n v="0.40060000000000001"/>
  </r>
  <r>
    <x v="115"/>
    <s v="Kent"/>
    <n v="5729"/>
    <s v="Kent Virtual Academy"/>
    <n v="152.1"/>
    <n v="0"/>
    <n v="5"/>
    <n v="0"/>
    <n v="0"/>
    <n v="157.1"/>
    <x v="1"/>
    <n v="0.52829999999999999"/>
  </r>
  <r>
    <x v="115"/>
    <s v="Kent"/>
    <n v="4492"/>
    <s v="Kentlake High School"/>
    <n v="1346.9"/>
    <n v="0"/>
    <n v="213.20999999999998"/>
    <n v="0"/>
    <n v="0"/>
    <n v="1560.1100000000001"/>
    <x v="2"/>
    <n v="0.4667"/>
  </r>
  <r>
    <x v="115"/>
    <s v="Kent"/>
    <n v="2797"/>
    <s v="Kent-Meridian High School"/>
    <n v="1459.7"/>
    <n v="0"/>
    <n v="164.24"/>
    <n v="0"/>
    <n v="0"/>
    <n v="1623.94"/>
    <x v="1"/>
    <n v="0.65090000000000003"/>
  </r>
  <r>
    <x v="115"/>
    <s v="Kent"/>
    <n v="3640"/>
    <s v="Kentridge High School"/>
    <n v="1733.98"/>
    <n v="0"/>
    <n v="383.4"/>
    <n v="0"/>
    <n v="0"/>
    <n v="2117.38"/>
    <x v="2"/>
    <n v="0.39450000000000002"/>
  </r>
  <r>
    <x v="115"/>
    <s v="Kent"/>
    <n v="4128"/>
    <s v="Kentwood High School"/>
    <n v="1543.63"/>
    <n v="0"/>
    <n v="365.36"/>
    <n v="0"/>
    <n v="0"/>
    <n v="1908.9900000000002"/>
    <x v="2"/>
    <n v="0.46970000000000001"/>
  </r>
  <r>
    <x v="115"/>
    <s v="Kent"/>
    <n v="3550"/>
    <s v="Lake Youngs Elementary School"/>
    <n v="425.58"/>
    <n v="0"/>
    <n v="0"/>
    <n v="0"/>
    <n v="0"/>
    <n v="425.58"/>
    <x v="2"/>
    <n v="0.28549999999999998"/>
  </r>
  <r>
    <x v="115"/>
    <s v="Kent"/>
    <n v="4294"/>
    <s v="Martin Sortun Elementary School"/>
    <n v="456.84"/>
    <n v="0"/>
    <n v="0"/>
    <n v="0"/>
    <n v="0"/>
    <n v="456.84"/>
    <x v="1"/>
    <n v="0.46"/>
  </r>
  <r>
    <x v="115"/>
    <s v="Kent"/>
    <n v="4127"/>
    <s v="Mattson Middle School"/>
    <n v="759.09"/>
    <n v="0"/>
    <n v="0"/>
    <n v="0"/>
    <n v="0"/>
    <n v="759.09"/>
    <x v="2"/>
    <n v="0.43780000000000002"/>
  </r>
  <r>
    <x v="115"/>
    <s v="Kent"/>
    <n v="4465"/>
    <s v="Meadow Ridge Elementary School"/>
    <n v="349.67"/>
    <n v="0"/>
    <n v="0"/>
    <n v="0"/>
    <n v="0"/>
    <n v="349.67"/>
    <x v="1"/>
    <n v="0.67720000000000002"/>
  </r>
  <r>
    <x v="115"/>
    <s v="Kent"/>
    <n v="3764"/>
    <s v="Meeker Middle School"/>
    <n v="840.58"/>
    <n v="0"/>
    <n v="0"/>
    <n v="0"/>
    <n v="0"/>
    <n v="840.58"/>
    <x v="1"/>
    <n v="0.58240000000000003"/>
  </r>
  <r>
    <x v="115"/>
    <s v="Kent"/>
    <n v="2565"/>
    <s v="Meridian Elementary School"/>
    <n v="352.57"/>
    <n v="0"/>
    <n v="0"/>
    <n v="0"/>
    <n v="0"/>
    <n v="352.57"/>
    <x v="2"/>
    <n v="0.36009999999999998"/>
  </r>
  <r>
    <x v="115"/>
    <s v="Kent"/>
    <n v="3233"/>
    <s v="Meridian Middle School"/>
    <n v="632.28"/>
    <n v="0"/>
    <n v="0"/>
    <n v="0"/>
    <n v="0"/>
    <n v="632.28"/>
    <x v="1"/>
    <n v="0.52880000000000005"/>
  </r>
  <r>
    <x v="115"/>
    <s v="Kent"/>
    <n v="5016"/>
    <s v="Mill Creek Middle School"/>
    <n v="843.63"/>
    <n v="0"/>
    <n v="0"/>
    <n v="0"/>
    <n v="0"/>
    <n v="843.63"/>
    <x v="1"/>
    <n v="0.69889999999999997"/>
  </r>
  <r>
    <x v="115"/>
    <s v="Kent"/>
    <n v="4581"/>
    <s v="Millennium Elementary School"/>
    <n v="432.28"/>
    <n v="0"/>
    <n v="0"/>
    <n v="0"/>
    <n v="0"/>
    <n v="432.28"/>
    <x v="1"/>
    <n v="0.63980000000000004"/>
  </r>
  <r>
    <x v="115"/>
    <s v="Kent"/>
    <n v="4356"/>
    <s v="Neely O Brien Elementary School"/>
    <n v="458.47"/>
    <n v="0"/>
    <n v="0"/>
    <n v="0"/>
    <n v="0"/>
    <n v="458.47"/>
    <x v="1"/>
    <n v="0.61860000000000004"/>
  </r>
  <r>
    <x v="115"/>
    <s v="Kent"/>
    <n v="4485"/>
    <s v="Northwood Middle School"/>
    <n v="885.96"/>
    <n v="0"/>
    <n v="0"/>
    <n v="0"/>
    <n v="0"/>
    <n v="885.96"/>
    <x v="2"/>
    <n v="0.3155"/>
  </r>
  <r>
    <x v="115"/>
    <s v="Kent"/>
    <n v="5178"/>
    <s v="Panther Lake Elementary School"/>
    <n v="435.67"/>
    <n v="0"/>
    <n v="0"/>
    <n v="0"/>
    <n v="0"/>
    <n v="435.67"/>
    <x v="1"/>
    <n v="0.63349999999999995"/>
  </r>
  <r>
    <x v="115"/>
    <s v="Kent"/>
    <n v="3491"/>
    <s v="Park Orchard Elementary School"/>
    <n v="430.5"/>
    <n v="0"/>
    <n v="0"/>
    <n v="0"/>
    <n v="0"/>
    <n v="430.5"/>
    <x v="1"/>
    <n v="0.68149999999999999"/>
  </r>
  <r>
    <x v="115"/>
    <s v="Kent"/>
    <n v="3593"/>
    <s v="Pine Tree Elementary School"/>
    <n v="307.39999999999998"/>
    <n v="0"/>
    <n v="0"/>
    <n v="0"/>
    <n v="0"/>
    <n v="307.39999999999998"/>
    <x v="1"/>
    <n v="0.71540000000000004"/>
  </r>
  <r>
    <x v="115"/>
    <s v="Kent"/>
    <n v="4293"/>
    <s v="Ridgewood Elementary School"/>
    <n v="397.76"/>
    <n v="0"/>
    <n v="0"/>
    <n v="0"/>
    <n v="0"/>
    <n v="397.76"/>
    <x v="2"/>
    <n v="0.1865"/>
  </r>
  <r>
    <x v="115"/>
    <s v="Kent"/>
    <n v="5677"/>
    <s v="River Ridge Elementary"/>
    <n v="631"/>
    <n v="0"/>
    <n v="0"/>
    <n v="0"/>
    <n v="0"/>
    <n v="631"/>
    <x v="1"/>
    <n v="0.7208"/>
  </r>
  <r>
    <x v="115"/>
    <s v="Kent"/>
    <n v="4466"/>
    <s v="Sawyer Woods Elementary School"/>
    <n v="299.79000000000002"/>
    <n v="0"/>
    <n v="0"/>
    <n v="0"/>
    <n v="0"/>
    <n v="299.79000000000002"/>
    <x v="2"/>
    <n v="0.2571"/>
  </r>
  <r>
    <x v="115"/>
    <s v="Kent"/>
    <n v="3389"/>
    <s v="Scenic Hill Elementary School"/>
    <n v="486.9"/>
    <n v="0"/>
    <n v="0"/>
    <n v="0"/>
    <n v="0"/>
    <n v="486.9"/>
    <x v="1"/>
    <n v="0.6492"/>
  </r>
  <r>
    <x v="115"/>
    <s v="Kent"/>
    <n v="3707"/>
    <s v="Soos Creek Elementary School"/>
    <n v="252.49"/>
    <n v="0"/>
    <n v="0"/>
    <n v="0"/>
    <n v="0"/>
    <n v="252.49"/>
    <x v="2"/>
    <n v="0.41720000000000002"/>
  </r>
  <r>
    <x v="115"/>
    <s v="Kent"/>
    <n v="3677"/>
    <s v="Springbrook Elementary School"/>
    <n v="362.7"/>
    <n v="0"/>
    <n v="0"/>
    <n v="0"/>
    <n v="0"/>
    <n v="362.7"/>
    <x v="1"/>
    <n v="0.63700000000000001"/>
  </r>
  <r>
    <x v="115"/>
    <s v="Kent"/>
    <n v="4420"/>
    <s v="Sunrise Elementary School"/>
    <n v="539.11"/>
    <n v="0"/>
    <n v="0"/>
    <n v="0"/>
    <n v="0"/>
    <n v="539.11"/>
    <x v="2"/>
    <n v="0.38790000000000002"/>
  </r>
  <r>
    <x v="115"/>
    <s v="Kent"/>
    <n v="5440"/>
    <s v="The Outreach Program"/>
    <n v="84.3"/>
    <n v="0"/>
    <n v="0"/>
    <n v="0"/>
    <n v="0"/>
    <n v="84.3"/>
    <x v="1"/>
    <n v="0.67610000000000003"/>
  </r>
  <r>
    <x v="116"/>
    <s v="Kettle Falls"/>
    <n v="5180"/>
    <s v="Columbia Virtual Academy - Kettle Falls"/>
    <n v="429.57"/>
    <n v="0"/>
    <n v="14.16"/>
    <n v="0"/>
    <n v="0"/>
    <n v="443.73"/>
    <x v="2"/>
    <n v="0.28129999999999999"/>
  </r>
  <r>
    <x v="116"/>
    <s v="Kettle Falls"/>
    <n v="2385"/>
    <s v="Kettle Falls Elementary School"/>
    <n v="211.33"/>
    <n v="17.600000000000001"/>
    <n v="0"/>
    <n v="0"/>
    <n v="0"/>
    <n v="228.93"/>
    <x v="1"/>
    <n v="0.60909999999999997"/>
  </r>
  <r>
    <x v="116"/>
    <s v="Kettle Falls"/>
    <n v="4206"/>
    <s v="Kettle Falls High School"/>
    <n v="190.78"/>
    <n v="0"/>
    <n v="25.490000000000002"/>
    <n v="0.5"/>
    <n v="0"/>
    <n v="216.77"/>
    <x v="1"/>
    <n v="0.55630000000000002"/>
  </r>
  <r>
    <x v="116"/>
    <s v="Kettle Falls"/>
    <n v="3198"/>
    <s v="Kettle Falls Middle School"/>
    <n v="196.38"/>
    <n v="0"/>
    <n v="0"/>
    <n v="0"/>
    <n v="0"/>
    <n v="196.38"/>
    <x v="1"/>
    <n v="0.62280000000000002"/>
  </r>
  <r>
    <x v="117"/>
    <s v="Kiona Benton"/>
    <n v="5719"/>
    <s v="Kiona-Benton City Elementary"/>
    <n v="542.6"/>
    <n v="13"/>
    <n v="0"/>
    <n v="0"/>
    <n v="0"/>
    <n v="555.6"/>
    <x v="1"/>
    <n v="0.4254"/>
  </r>
  <r>
    <x v="117"/>
    <s v="Kiona Benton"/>
    <n v="2904"/>
    <s v="Kiona-Benton City High School"/>
    <n v="355.85"/>
    <n v="0"/>
    <n v="41.03"/>
    <n v="6.2"/>
    <n v="0"/>
    <n v="403.08"/>
    <x v="1"/>
    <n v="0.34489999999999998"/>
  </r>
  <r>
    <x v="117"/>
    <s v="Kiona Benton"/>
    <n v="3961"/>
    <s v="Kiona-Benton City Middle School"/>
    <n v="316.69"/>
    <n v="0"/>
    <n v="0"/>
    <n v="0"/>
    <n v="0"/>
    <n v="316.69"/>
    <x v="1"/>
    <n v="0.29310000000000003"/>
  </r>
  <r>
    <x v="118"/>
    <s v="Kittitas"/>
    <n v="2569"/>
    <s v="Kittitas Elementary School"/>
    <n v="236.7"/>
    <n v="16.899999999999999"/>
    <n v="0"/>
    <n v="0"/>
    <n v="0"/>
    <n v="253.6"/>
    <x v="2"/>
    <n v="0.46500000000000002"/>
  </r>
  <r>
    <x v="118"/>
    <s v="Kittitas"/>
    <n v="2766"/>
    <s v="Kittitas High School"/>
    <n v="288.39999999999998"/>
    <n v="0"/>
    <n v="9.9499999999999993"/>
    <n v="9.9"/>
    <n v="0"/>
    <n v="308.24999999999994"/>
    <x v="1"/>
    <n v="0.52459999999999996"/>
  </r>
  <r>
    <x v="118"/>
    <s v="Kittitas"/>
    <n v="5781"/>
    <s v="Washington Virtual Schools"/>
    <n v="2.8"/>
    <n v="0"/>
    <n v="0"/>
    <n v="0"/>
    <n v="0"/>
    <n v="2.8"/>
    <x v="2"/>
    <s v="NO CEDARL FRPL Rprtd"/>
  </r>
  <r>
    <x v="119"/>
    <s v="Klickitat"/>
    <n v="3494"/>
    <s v="Klickitat Elem &amp; High"/>
    <n v="72.3"/>
    <n v="0"/>
    <n v="0.37"/>
    <n v="0"/>
    <n v="0"/>
    <n v="72.67"/>
    <x v="2"/>
    <n v="0.43049999999999999"/>
  </r>
  <r>
    <x v="120"/>
    <s v="La Conner"/>
    <n v="2522"/>
    <s v="La Conner Elementary"/>
    <n v="184.4"/>
    <n v="0"/>
    <n v="0"/>
    <n v="0"/>
    <n v="0"/>
    <n v="184.4"/>
    <x v="1"/>
    <n v="0.56759999999999999"/>
  </r>
  <r>
    <x v="120"/>
    <s v="La Conner"/>
    <n v="2276"/>
    <s v="La Conner High School"/>
    <n v="152.59"/>
    <n v="0"/>
    <n v="7.91"/>
    <n v="0.2"/>
    <n v="0"/>
    <n v="160.69999999999999"/>
    <x v="1"/>
    <n v="0.69640000000000002"/>
  </r>
  <r>
    <x v="120"/>
    <s v="La Conner"/>
    <n v="3900"/>
    <s v="La Conner Middle"/>
    <n v="119.59"/>
    <n v="0"/>
    <n v="0"/>
    <n v="0"/>
    <n v="0"/>
    <n v="119.59"/>
    <x v="1"/>
    <n v="0.58899999999999997"/>
  </r>
  <r>
    <x v="121"/>
    <s v="Lacenter"/>
    <n v="5326"/>
    <s v="La Center Academy"/>
    <n v="45.13"/>
    <n v="0"/>
    <n v="0"/>
    <n v="0"/>
    <n v="0"/>
    <n v="45.13"/>
    <x v="2"/>
    <n v="0.27629999999999999"/>
  </r>
  <r>
    <x v="121"/>
    <s v="Lacenter"/>
    <n v="2558"/>
    <s v="La Center Elementary"/>
    <n v="793.48"/>
    <n v="0"/>
    <n v="0"/>
    <n v="0"/>
    <n v="0"/>
    <n v="793.48"/>
    <x v="2"/>
    <n v="0.29730000000000001"/>
  </r>
  <r>
    <x v="121"/>
    <s v="Lacenter"/>
    <n v="4431"/>
    <s v="La Center High School"/>
    <n v="491.86"/>
    <n v="0"/>
    <n v="53.54"/>
    <n v="5.5"/>
    <n v="0"/>
    <n v="550.9"/>
    <x v="2"/>
    <n v="0.2586"/>
  </r>
  <r>
    <x v="121"/>
    <s v="Lacenter"/>
    <n v="3371"/>
    <s v="La Center Middle School"/>
    <n v="426.78"/>
    <n v="0"/>
    <n v="0"/>
    <n v="0"/>
    <n v="0"/>
    <n v="426.78"/>
    <x v="2"/>
    <n v="0.29409999999999997"/>
  </r>
  <r>
    <x v="122"/>
    <s v="Lacrosse Joint"/>
    <n v="2087"/>
    <s v="Lacrosse Elementary School"/>
    <n v="34.700000000000003"/>
    <n v="2.58"/>
    <n v="0"/>
    <n v="0"/>
    <n v="0"/>
    <n v="37.28"/>
    <x v="1"/>
    <n v="0.55659999999999998"/>
  </r>
  <r>
    <x v="122"/>
    <s v="Lacrosse Joint"/>
    <n v="2088"/>
    <s v="Lacrosse High School"/>
    <n v="34.54"/>
    <n v="0"/>
    <n v="0.54"/>
    <n v="0"/>
    <n v="0"/>
    <n v="35.08"/>
    <x v="2"/>
    <n v="0.4153"/>
  </r>
  <r>
    <x v="123"/>
    <s v="Lake Chelan"/>
    <n v="4260"/>
    <s v="Chelan High School"/>
    <n v="417.09"/>
    <n v="0"/>
    <n v="28.03"/>
    <n v="0"/>
    <n v="0"/>
    <n v="445.12"/>
    <x v="1"/>
    <n v="0.5998"/>
  </r>
  <r>
    <x v="123"/>
    <s v="Lake Chelan"/>
    <n v="2317"/>
    <s v="Chelan Middle School"/>
    <n v="270.38"/>
    <n v="0"/>
    <n v="0"/>
    <n v="0"/>
    <n v="0"/>
    <n v="270.38"/>
    <x v="1"/>
    <n v="0.59360000000000002"/>
  </r>
  <r>
    <x v="123"/>
    <s v="Lake Chelan"/>
    <n v="1940"/>
    <s v="Chelan School of Innovation"/>
    <n v="53.45"/>
    <n v="0"/>
    <n v="0"/>
    <n v="0"/>
    <n v="0"/>
    <n v="53.45"/>
    <x v="1"/>
    <n v="0.65280000000000005"/>
  </r>
  <r>
    <x v="123"/>
    <s v="Lake Chelan"/>
    <n v="3861"/>
    <s v="Holden Village Community School"/>
    <n v="0.9"/>
    <n v="0"/>
    <n v="0"/>
    <n v="0"/>
    <n v="0"/>
    <n v="0.9"/>
    <x v="2"/>
    <n v="0"/>
  </r>
  <r>
    <x v="123"/>
    <s v="Lake Chelan"/>
    <n v="2689"/>
    <s v="Morgen Owings Elementary School"/>
    <n v="450.16"/>
    <n v="0"/>
    <n v="0"/>
    <n v="0"/>
    <n v="0"/>
    <n v="450.16"/>
    <x v="1"/>
    <n v="0.55000000000000004"/>
  </r>
  <r>
    <x v="124"/>
    <s v="Lake Quinault"/>
    <n v="2921"/>
    <s v="Lake Quinault School"/>
    <n v="197.05"/>
    <n v="0"/>
    <n v="5.17"/>
    <n v="0.4"/>
    <n v="0"/>
    <n v="202.62"/>
    <x v="1"/>
    <n v="0.92179999999999995"/>
  </r>
  <r>
    <x v="125"/>
    <s v="Lake Stevens"/>
    <n v="5099"/>
    <s v="Cavelero Mid High School"/>
    <n v="1526.03"/>
    <n v="0"/>
    <n v="0"/>
    <n v="0"/>
    <n v="0"/>
    <n v="1526.03"/>
    <x v="2"/>
    <n v="0.29830000000000001"/>
  </r>
  <r>
    <x v="125"/>
    <s v="Lake Stevens"/>
    <n v="4391"/>
    <s v="Glenwood Elementary"/>
    <n v="634.49"/>
    <n v="0"/>
    <n v="0"/>
    <n v="0"/>
    <n v="0"/>
    <n v="634.49"/>
    <x v="2"/>
    <n v="0.25619999999999998"/>
  </r>
  <r>
    <x v="125"/>
    <s v="Lake Stevens"/>
    <n v="4534"/>
    <s v="Highland Elementary"/>
    <n v="572.65"/>
    <n v="0"/>
    <n v="0"/>
    <n v="0"/>
    <n v="0"/>
    <n v="572.65"/>
    <x v="2"/>
    <n v="0.2545"/>
  </r>
  <r>
    <x v="125"/>
    <s v="Lake Stevens"/>
    <n v="2885"/>
    <s v="Hillcrest Elementary School"/>
    <n v="864.82"/>
    <n v="0"/>
    <n v="0"/>
    <n v="0"/>
    <n v="0"/>
    <n v="864.82"/>
    <x v="2"/>
    <n v="0.26960000000000001"/>
  </r>
  <r>
    <x v="125"/>
    <s v="Lake Stevens"/>
    <n v="1753"/>
    <s v="Homelink"/>
    <n v="50.11"/>
    <n v="0"/>
    <n v="0"/>
    <n v="0"/>
    <n v="0"/>
    <n v="50.11"/>
    <x v="2"/>
    <n v="0.26569999999999999"/>
  </r>
  <r>
    <x v="125"/>
    <s v="Lake Stevens"/>
    <n v="3408"/>
    <s v="Lake Stevens Middle School"/>
    <n v="667.43"/>
    <n v="0"/>
    <n v="0"/>
    <n v="0"/>
    <n v="0"/>
    <n v="667.43"/>
    <x v="2"/>
    <n v="0.315"/>
  </r>
  <r>
    <x v="125"/>
    <s v="Lake Stevens"/>
    <n v="2426"/>
    <s v="Lake Stevens Sr High School"/>
    <n v="1883.96"/>
    <n v="0"/>
    <n v="229.34"/>
    <n v="0"/>
    <n v="0"/>
    <n v="2113.3000000000002"/>
    <x v="2"/>
    <n v="0.2984"/>
  </r>
  <r>
    <x v="125"/>
    <s v="Lake Stevens"/>
    <n v="5742"/>
    <s v="LSSD Open Doors"/>
    <n v="0"/>
    <n v="0"/>
    <n v="0"/>
    <n v="19.62"/>
    <n v="0"/>
    <n v="19.62"/>
    <x v="2"/>
    <n v="0.1333"/>
  </r>
  <r>
    <x v="125"/>
    <s v="Lake Stevens"/>
    <n v="2884"/>
    <s v="Mt. Pilchuck Elementary School"/>
    <n v="525.74"/>
    <n v="0"/>
    <n v="0"/>
    <n v="0"/>
    <n v="0"/>
    <n v="525.74"/>
    <x v="2"/>
    <n v="0.31769999999999998"/>
  </r>
  <r>
    <x v="125"/>
    <s v="Lake Stevens"/>
    <n v="4139"/>
    <s v="North Lake Middle School"/>
    <n v="856.99"/>
    <n v="0"/>
    <n v="0"/>
    <n v="0"/>
    <n v="0"/>
    <n v="856.99"/>
    <x v="2"/>
    <n v="0.29420000000000002"/>
  </r>
  <r>
    <x v="125"/>
    <s v="Lake Stevens"/>
    <n v="4392"/>
    <s v="Skyline Elementary"/>
    <n v="552.11"/>
    <n v="0"/>
    <n v="0"/>
    <n v="0"/>
    <n v="0"/>
    <n v="552.11"/>
    <x v="2"/>
    <n v="0.32640000000000002"/>
  </r>
  <r>
    <x v="125"/>
    <s v="Lake Stevens"/>
    <n v="5477"/>
    <s v="Stevens Creek Elementary"/>
    <n v="723.34"/>
    <n v="0"/>
    <n v="0"/>
    <n v="0"/>
    <n v="0"/>
    <n v="723.34"/>
    <x v="2"/>
    <n v="0.3105"/>
  </r>
  <r>
    <x v="125"/>
    <s v="Lake Stevens"/>
    <n v="3753"/>
    <s v="Sunnycrest Elementary School"/>
    <n v="758.47"/>
    <n v="0"/>
    <n v="0"/>
    <n v="0"/>
    <n v="0"/>
    <n v="758.47"/>
    <x v="2"/>
    <n v="0.28129999999999999"/>
  </r>
  <r>
    <x v="126"/>
    <s v="Lake Washington"/>
    <n v="4256"/>
    <s v="Alcott Elementary"/>
    <n v="611.85"/>
    <n v="0"/>
    <n v="0"/>
    <n v="0"/>
    <n v="0"/>
    <n v="611.85"/>
    <x v="2"/>
    <n v="5.57E-2"/>
  </r>
  <r>
    <x v="126"/>
    <s v="Lake Washington"/>
    <n v="3548"/>
    <s v="Audubon Elementary"/>
    <n v="405.21"/>
    <n v="0"/>
    <n v="0"/>
    <n v="0"/>
    <n v="0"/>
    <n v="405.21"/>
    <x v="2"/>
    <n v="6.4199999999999993E-2"/>
  </r>
  <r>
    <x v="126"/>
    <s v="Lake Washington"/>
    <n v="3592"/>
    <s v="Bell Elementary"/>
    <n v="431.39"/>
    <n v="0"/>
    <n v="0"/>
    <n v="0"/>
    <n v="0"/>
    <n v="431.39"/>
    <x v="2"/>
    <n v="0.32019999999999998"/>
  </r>
  <r>
    <x v="126"/>
    <s v="Lake Washington"/>
    <n v="4532"/>
    <s v="Blackwell Elementary"/>
    <n v="419.57"/>
    <n v="0"/>
    <n v="0"/>
    <n v="0"/>
    <n v="0"/>
    <n v="419.57"/>
    <x v="2"/>
    <n v="4.5999999999999999E-2"/>
  </r>
  <r>
    <x v="126"/>
    <s v="Lake Washington"/>
    <n v="5139"/>
    <s v="Carson Elementary"/>
    <n v="440.01"/>
    <n v="0"/>
    <n v="0"/>
    <n v="0"/>
    <n v="0"/>
    <n v="440.01"/>
    <x v="2"/>
    <n v="2.3800000000000002E-2"/>
  </r>
  <r>
    <x v="126"/>
    <s v="Lake Washington"/>
    <n v="5511"/>
    <s v="Clara Barton Elementary School"/>
    <n v="389.63"/>
    <n v="0"/>
    <n v="0"/>
    <n v="0"/>
    <n v="0"/>
    <n v="389.63"/>
    <x v="2"/>
    <n v="0.1628"/>
  </r>
  <r>
    <x v="126"/>
    <s v="Lake Washington"/>
    <n v="3856"/>
    <s v="Community School"/>
    <n v="68.099999999999994"/>
    <n v="0"/>
    <n v="0"/>
    <n v="0"/>
    <n v="0"/>
    <n v="68.099999999999994"/>
    <x v="2"/>
    <n v="9.7699999999999995E-2"/>
  </r>
  <r>
    <x v="126"/>
    <s v="Lake Washington"/>
    <n v="4018"/>
    <s v="Dickinson Elementary"/>
    <n v="293.87"/>
    <n v="0"/>
    <n v="0"/>
    <n v="0"/>
    <n v="0"/>
    <n v="293.87"/>
    <x v="2"/>
    <n v="0.1348"/>
  </r>
  <r>
    <x v="126"/>
    <s v="Lake Washington"/>
    <n v="1658"/>
    <s v="Discovery School"/>
    <n v="69.14"/>
    <n v="0"/>
    <n v="0"/>
    <n v="0"/>
    <n v="0"/>
    <n v="69.14"/>
    <x v="2"/>
    <n v="6.7199999999999996E-2"/>
  </r>
  <r>
    <x v="126"/>
    <s v="Lake Washington"/>
    <n v="4439"/>
    <s v="Eastlake High School"/>
    <n v="2205.65"/>
    <n v="0"/>
    <n v="208.01999999999998"/>
    <n v="0"/>
    <n v="0"/>
    <n v="2413.67"/>
    <x v="2"/>
    <n v="5.5199999999999999E-2"/>
  </r>
  <r>
    <x v="126"/>
    <s v="Lake Washington"/>
    <n v="4424"/>
    <s v="Einstein Elementary"/>
    <n v="445.39"/>
    <n v="0"/>
    <n v="0"/>
    <n v="0"/>
    <n v="0"/>
    <n v="445.39"/>
    <x v="2"/>
    <n v="0.18870000000000001"/>
  </r>
  <r>
    <x v="126"/>
    <s v="Lake Washington"/>
    <n v="5512"/>
    <s v="Ella Baker Elementary School"/>
    <n v="370.42"/>
    <n v="0"/>
    <n v="0"/>
    <n v="0"/>
    <n v="0"/>
    <n v="370.42"/>
    <x v="2"/>
    <n v="0.1593"/>
  </r>
  <r>
    <x v="126"/>
    <s v="Lake Washington"/>
    <n v="3855"/>
    <s v="Emerson High School"/>
    <n v="52.46"/>
    <n v="0"/>
    <n v="2.57"/>
    <n v="0"/>
    <n v="0"/>
    <n v="55.03"/>
    <x v="2"/>
    <n v="0.33100000000000002"/>
  </r>
  <r>
    <x v="126"/>
    <s v="Lake Washington"/>
    <n v="1688"/>
    <s v="Emerson K-12"/>
    <n v="67.38"/>
    <n v="0"/>
    <n v="9.879999999999999"/>
    <n v="0"/>
    <n v="0"/>
    <n v="77.259999999999991"/>
    <x v="2"/>
    <n v="0.15590000000000001"/>
  </r>
  <r>
    <x v="126"/>
    <s v="Lake Washington"/>
    <n v="1800"/>
    <s v="Environmental &amp; Adventure School"/>
    <n v="141.19999999999999"/>
    <n v="0"/>
    <n v="0"/>
    <n v="0"/>
    <n v="0"/>
    <n v="141.19999999999999"/>
    <x v="2"/>
    <n v="5.21E-2"/>
  </r>
  <r>
    <x v="126"/>
    <s v="Lake Washington"/>
    <n v="4148"/>
    <s v="Evergreen Middle School"/>
    <n v="773.3"/>
    <n v="0"/>
    <n v="0"/>
    <n v="0"/>
    <n v="0"/>
    <n v="773.3"/>
    <x v="2"/>
    <n v="7.8600000000000003E-2"/>
  </r>
  <r>
    <x v="126"/>
    <s v="Lake Washington"/>
    <n v="1687"/>
    <s v="Explorer Community School"/>
    <n v="65.2"/>
    <n v="0"/>
    <n v="0"/>
    <n v="0"/>
    <n v="0"/>
    <n v="65.2"/>
    <x v="2"/>
    <n v="2.52E-2"/>
  </r>
  <r>
    <x v="126"/>
    <s v="Lake Washington"/>
    <n v="3590"/>
    <s v="Finn Hill Middle School"/>
    <n v="634.89"/>
    <n v="0"/>
    <n v="0"/>
    <n v="0"/>
    <n v="0"/>
    <n v="634.89"/>
    <x v="2"/>
    <n v="0.22090000000000001"/>
  </r>
  <r>
    <x v="126"/>
    <s v="Lake Washington"/>
    <n v="3591"/>
    <s v="Franklin Elementary"/>
    <n v="551.91"/>
    <n v="0"/>
    <n v="0"/>
    <n v="0"/>
    <n v="0"/>
    <n v="551.91"/>
    <x v="2"/>
    <n v="8.3900000000000002E-2"/>
  </r>
  <r>
    <x v="126"/>
    <s v="Lake Washington"/>
    <n v="3675"/>
    <s v="Frost Elementary"/>
    <n v="448.71"/>
    <n v="0"/>
    <n v="0"/>
    <n v="0"/>
    <n v="0"/>
    <n v="448.71"/>
    <x v="2"/>
    <n v="0.35439999999999999"/>
  </r>
  <r>
    <x v="126"/>
    <s v="Lake Washington"/>
    <n v="4386"/>
    <s v="Inglewood Middle School"/>
    <n v="1182.32"/>
    <n v="0"/>
    <n v="0"/>
    <n v="0"/>
    <n v="0"/>
    <n v="1182.32"/>
    <x v="2"/>
    <n v="4.3499999999999997E-2"/>
  </r>
  <r>
    <x v="126"/>
    <s v="Lake Washington"/>
    <n v="1706"/>
    <s v="International Community School"/>
    <n v="424.02"/>
    <n v="0"/>
    <n v="8.2199999999999989"/>
    <n v="0"/>
    <n v="0"/>
    <n v="432.24"/>
    <x v="2"/>
    <n v="3.2500000000000001E-2"/>
  </r>
  <r>
    <x v="126"/>
    <s v="Lake Washington"/>
    <n v="2796"/>
    <s v="Juanita Elementary"/>
    <n v="320.92"/>
    <n v="0"/>
    <n v="0"/>
    <n v="0"/>
    <n v="0"/>
    <n v="320.92"/>
    <x v="2"/>
    <n v="0.26319999999999999"/>
  </r>
  <r>
    <x v="126"/>
    <s v="Lake Washington"/>
    <n v="3771"/>
    <s v="Juanita High"/>
    <n v="1535.65"/>
    <n v="0"/>
    <n v="200.23000000000002"/>
    <n v="0"/>
    <n v="0"/>
    <n v="1735.88"/>
    <x v="2"/>
    <n v="0.26429999999999998"/>
  </r>
  <r>
    <x v="126"/>
    <s v="Lake Washington"/>
    <n v="3922"/>
    <s v="Kamiakin Middle School"/>
    <n v="644.32000000000005"/>
    <n v="0"/>
    <n v="0"/>
    <n v="0"/>
    <n v="0"/>
    <n v="644.32000000000005"/>
    <x v="2"/>
    <n v="0.29799999999999999"/>
  </r>
  <r>
    <x v="126"/>
    <s v="Lake Washington"/>
    <n v="3704"/>
    <s v="Keller Elementary"/>
    <n v="277.04000000000002"/>
    <n v="0"/>
    <n v="0"/>
    <n v="0"/>
    <n v="0"/>
    <n v="277.04000000000002"/>
    <x v="2"/>
    <n v="0.28849999999999998"/>
  </r>
  <r>
    <x v="126"/>
    <s v="Lake Washington"/>
    <n v="3941"/>
    <s v="Kirk Elementary"/>
    <n v="625.54999999999995"/>
    <n v="0"/>
    <n v="0"/>
    <n v="0"/>
    <n v="0"/>
    <n v="625.54999999999995"/>
    <x v="2"/>
    <n v="6.4600000000000005E-2"/>
  </r>
  <r>
    <x v="126"/>
    <s v="Lake Washington"/>
    <n v="2308"/>
    <s v="Kirkland Middle School"/>
    <n v="791.04"/>
    <n v="0"/>
    <n v="0"/>
    <n v="0"/>
    <n v="0"/>
    <n v="791.04"/>
    <x v="2"/>
    <n v="0.1205"/>
  </r>
  <r>
    <x v="126"/>
    <s v="Lake Washington"/>
    <n v="2739"/>
    <s v="Lake Washington High"/>
    <n v="1885.83"/>
    <n v="0"/>
    <n v="241.19"/>
    <n v="0"/>
    <n v="0"/>
    <n v="2127.02"/>
    <x v="2"/>
    <n v="0.13600000000000001"/>
  </r>
  <r>
    <x v="126"/>
    <s v="Lake Washington"/>
    <n v="3041"/>
    <s v="Lakeview Elementary"/>
    <n v="458.71"/>
    <n v="0"/>
    <n v="0"/>
    <n v="0"/>
    <n v="0"/>
    <n v="458.71"/>
    <x v="2"/>
    <n v="0.1191"/>
  </r>
  <r>
    <x v="126"/>
    <s v="Lake Washington"/>
    <n v="3529"/>
    <s v="Mann Elementary"/>
    <n v="414.76"/>
    <n v="0"/>
    <n v="0"/>
    <n v="0"/>
    <n v="0"/>
    <n v="414.76"/>
    <x v="2"/>
    <n v="5.2499999999999998E-2"/>
  </r>
  <r>
    <x v="126"/>
    <s v="Lake Washington"/>
    <n v="4354"/>
    <s v="Mcauliffe Elementary"/>
    <n v="473.87"/>
    <n v="0"/>
    <n v="0"/>
    <n v="0"/>
    <n v="0"/>
    <n v="473.87"/>
    <x v="2"/>
    <n v="1.7399999999999999E-2"/>
  </r>
  <r>
    <x v="126"/>
    <s v="Lake Washington"/>
    <n v="4096"/>
    <s v="Mead Elementary"/>
    <n v="543.65"/>
    <n v="0"/>
    <n v="0"/>
    <n v="0"/>
    <n v="0"/>
    <n v="543.65"/>
    <x v="2"/>
    <n v="4.3700000000000003E-2"/>
  </r>
  <r>
    <x v="126"/>
    <s v="Lake Washington"/>
    <n v="3748"/>
    <s v="Muir Elementary"/>
    <n v="384.26"/>
    <n v="0"/>
    <n v="0"/>
    <n v="0"/>
    <n v="0"/>
    <n v="384.26"/>
    <x v="2"/>
    <n v="0.30609999999999998"/>
  </r>
  <r>
    <x v="126"/>
    <s v="Lake Washington"/>
    <n v="4167"/>
    <s v="Northstar Middle School"/>
    <n v="90"/>
    <n v="0"/>
    <n v="0"/>
    <n v="0"/>
    <n v="0"/>
    <n v="90"/>
    <x v="2"/>
    <n v="3.39E-2"/>
  </r>
  <r>
    <x v="126"/>
    <s v="Lake Washington"/>
    <n v="2289"/>
    <s v="Redmond Elementary"/>
    <n v="532.08000000000004"/>
    <n v="0"/>
    <n v="0"/>
    <n v="0"/>
    <n v="0"/>
    <n v="532.08000000000004"/>
    <x v="2"/>
    <n v="0.28660000000000002"/>
  </r>
  <r>
    <x v="126"/>
    <s v="Lake Washington"/>
    <n v="3528"/>
    <s v="Redmond High"/>
    <n v="2038.43"/>
    <n v="0"/>
    <n v="228.31"/>
    <n v="0"/>
    <n v="0"/>
    <n v="2266.7400000000002"/>
    <x v="2"/>
    <n v="0.14219999999999999"/>
  </r>
  <r>
    <x v="126"/>
    <s v="Lake Washington"/>
    <n v="3232"/>
    <s v="Redmond Middle School"/>
    <n v="1028.42"/>
    <n v="0"/>
    <n v="0"/>
    <n v="0"/>
    <n v="0"/>
    <n v="1028.42"/>
    <x v="2"/>
    <n v="0.1716"/>
  </r>
  <r>
    <x v="126"/>
    <s v="Lake Washington"/>
    <n v="5057"/>
    <s v="Renaissance School"/>
    <n v="75.92"/>
    <n v="0"/>
    <n v="0"/>
    <n v="0"/>
    <n v="0"/>
    <n v="75.92"/>
    <x v="2"/>
    <n v="5.9700000000000003E-2"/>
  </r>
  <r>
    <x v="126"/>
    <s v="Lake Washington"/>
    <n v="4147"/>
    <s v="Rockwell Elementary"/>
    <n v="388.04"/>
    <n v="0"/>
    <n v="0"/>
    <n v="0"/>
    <n v="0"/>
    <n v="388.04"/>
    <x v="2"/>
    <n v="8.4000000000000005E-2"/>
  </r>
  <r>
    <x v="126"/>
    <s v="Lake Washington"/>
    <n v="5053"/>
    <s v="Rosa Parks Elementary"/>
    <n v="422.24"/>
    <n v="0"/>
    <n v="0"/>
    <n v="0"/>
    <n v="0"/>
    <n v="422.24"/>
    <x v="2"/>
    <n v="6.4000000000000001E-2"/>
  </r>
  <r>
    <x v="126"/>
    <s v="Lake Washington"/>
    <n v="2992"/>
    <s v="Rose Hill Elementary"/>
    <n v="574.16"/>
    <n v="0"/>
    <n v="0"/>
    <n v="0"/>
    <n v="0"/>
    <n v="574.16"/>
    <x v="2"/>
    <n v="0.14910000000000001"/>
  </r>
  <r>
    <x v="126"/>
    <s v="Lake Washington"/>
    <n v="3706"/>
    <s v="Rose Hill Middle School"/>
    <n v="869.77"/>
    <n v="0"/>
    <n v="0"/>
    <n v="0"/>
    <n v="0"/>
    <n v="869.77"/>
    <x v="2"/>
    <n v="0.14660000000000001"/>
  </r>
  <r>
    <x v="126"/>
    <s v="Lake Washington"/>
    <n v="3703"/>
    <s v="Rush Elementary"/>
    <n v="582.71"/>
    <n v="0"/>
    <n v="0"/>
    <n v="0"/>
    <n v="0"/>
    <n v="582.71"/>
    <x v="2"/>
    <n v="8.9899999999999994E-2"/>
  </r>
  <r>
    <x v="126"/>
    <s v="Lake Washington"/>
    <n v="3747"/>
    <s v="Sandburg Elementary"/>
    <n v="374"/>
    <n v="0"/>
    <n v="0"/>
    <n v="0"/>
    <n v="0"/>
    <n v="374"/>
    <x v="2"/>
    <n v="9.2200000000000004E-2"/>
  </r>
  <r>
    <x v="126"/>
    <s v="Lake Washington"/>
    <n v="4302"/>
    <s v="Smith Elementary"/>
    <n v="490.34"/>
    <n v="0"/>
    <n v="0"/>
    <n v="0"/>
    <n v="0"/>
    <n v="490.34"/>
    <x v="2"/>
    <n v="2.5399999999999999E-2"/>
  </r>
  <r>
    <x v="126"/>
    <s v="Lake Washington"/>
    <n v="1975"/>
    <s v="Stella Schola"/>
    <n v="89.4"/>
    <n v="0"/>
    <n v="0"/>
    <n v="0"/>
    <n v="0"/>
    <n v="89.4"/>
    <x v="2"/>
    <n v="2.5899999999999999E-2"/>
  </r>
  <r>
    <x v="126"/>
    <s v="Lake Washington"/>
    <n v="5265"/>
    <s v="Tesla STEM High School"/>
    <n v="611.51"/>
    <n v="0"/>
    <n v="0.53"/>
    <n v="0"/>
    <n v="0"/>
    <n v="612.04"/>
    <x v="2"/>
    <n v="0.03"/>
  </r>
  <r>
    <x v="126"/>
    <s v="Lake Washington"/>
    <n v="3490"/>
    <s v="Thoreau Elementary"/>
    <n v="379.17"/>
    <n v="0"/>
    <n v="0"/>
    <n v="0"/>
    <n v="0"/>
    <n v="379.17"/>
    <x v="2"/>
    <n v="0.15040000000000001"/>
  </r>
  <r>
    <x v="126"/>
    <s v="Lake Washington"/>
    <n v="5597"/>
    <s v="Timberline Middle School"/>
    <n v="776.65"/>
    <n v="0"/>
    <n v="0"/>
    <n v="0"/>
    <n v="0"/>
    <n v="776.65"/>
    <x v="2"/>
    <n v="8.4099999999999994E-2"/>
  </r>
  <r>
    <x v="126"/>
    <s v="Lake Washington"/>
    <n v="3441"/>
    <s v="Twain Elementary"/>
    <n v="521.01"/>
    <n v="0"/>
    <n v="0"/>
    <n v="0"/>
    <n v="0"/>
    <n v="521.01"/>
    <x v="2"/>
    <n v="0.15959999999999999"/>
  </r>
  <r>
    <x v="126"/>
    <s v="Lake Washington"/>
    <n v="5958"/>
    <s v="Washington Network for Innovative Careers Skill Center"/>
    <n v="434.98"/>
    <n v="0"/>
    <n v="0"/>
    <n v="0"/>
    <n v="63.46"/>
    <n v="498.44"/>
    <x v="2"/>
    <n v="1.1900000000000001E-2"/>
  </r>
  <r>
    <x v="126"/>
    <s v="Lake Washington"/>
    <n v="4336"/>
    <s v="Wilder Elementary"/>
    <n v="240.64"/>
    <n v="0"/>
    <n v="0"/>
    <n v="0"/>
    <n v="0"/>
    <n v="240.64"/>
    <x v="2"/>
    <n v="4.6600000000000003E-2"/>
  </r>
  <r>
    <x v="127"/>
    <s v="Lakewood"/>
    <n v="4576"/>
    <s v="Cougar Creek Elementary School"/>
    <n v="413.95"/>
    <n v="0"/>
    <n v="0"/>
    <n v="0"/>
    <n v="0"/>
    <n v="413.95"/>
    <x v="2"/>
    <n v="0.44969999999999999"/>
  </r>
  <r>
    <x v="127"/>
    <s v="Lakewood"/>
    <n v="4477"/>
    <s v="English Crossing Elementary"/>
    <n v="364.31"/>
    <n v="0"/>
    <n v="0"/>
    <n v="0"/>
    <n v="0"/>
    <n v="364.31"/>
    <x v="1"/>
    <n v="0.50660000000000005"/>
  </r>
  <r>
    <x v="127"/>
    <s v="Lakewood"/>
    <n v="3255"/>
    <s v="Lakewood Elementary School"/>
    <n v="416.63"/>
    <n v="8.4"/>
    <n v="0"/>
    <n v="0"/>
    <n v="0"/>
    <n v="425.03"/>
    <x v="1"/>
    <n v="0.50290000000000001"/>
  </r>
  <r>
    <x v="127"/>
    <s v="Lakewood"/>
    <n v="4204"/>
    <s v="Lakewood High School"/>
    <n v="753.15"/>
    <n v="0"/>
    <n v="45.29"/>
    <n v="4.82"/>
    <n v="0"/>
    <n v="803.26"/>
    <x v="2"/>
    <n v="0.43049999999999999"/>
  </r>
  <r>
    <x v="127"/>
    <s v="Lakewood"/>
    <n v="3893"/>
    <s v="Lakewood Middle School"/>
    <n v="664.48"/>
    <n v="0"/>
    <n v="0"/>
    <n v="0"/>
    <n v="0"/>
    <n v="664.48"/>
    <x v="2"/>
    <n v="0.49"/>
  </r>
  <r>
    <x v="128"/>
    <s v="Lamont"/>
    <n v="3137"/>
    <s v="Lamont Middle School"/>
    <n v="25.2"/>
    <n v="0"/>
    <n v="0"/>
    <n v="0"/>
    <n v="0"/>
    <n v="25.2"/>
    <x v="1"/>
    <n v="0.67530000000000001"/>
  </r>
  <r>
    <x v="129"/>
    <s v="Liberty"/>
    <n v="3416"/>
    <s v="Liberty High School"/>
    <n v="159.07"/>
    <n v="0"/>
    <n v="16.759999999999998"/>
    <n v="0"/>
    <n v="0"/>
    <n v="175.82999999999998"/>
    <x v="2"/>
    <n v="0.39579999999999999"/>
  </r>
  <r>
    <x v="129"/>
    <s v="Liberty"/>
    <n v="4226"/>
    <s v="Liberty Jr High &amp; Elementary"/>
    <n v="415.63"/>
    <n v="20"/>
    <n v="0"/>
    <n v="0"/>
    <n v="0"/>
    <n v="435.63"/>
    <x v="2"/>
    <n v="0.3649"/>
  </r>
  <r>
    <x v="130"/>
    <s v="Lind"/>
    <n v="3421"/>
    <s v="Lind Elementary School"/>
    <n v="66.8"/>
    <n v="2"/>
    <n v="0"/>
    <n v="0"/>
    <n v="0"/>
    <n v="68.8"/>
    <x v="1"/>
    <n v="0.64549999999999996"/>
  </r>
  <r>
    <x v="130"/>
    <s v="Lind"/>
    <n v="2903"/>
    <s v="Lind-Ritzville High School"/>
    <n v="48.02"/>
    <n v="0"/>
    <n v="1.3900000000000001"/>
    <n v="0"/>
    <n v="0"/>
    <n v="49.410000000000004"/>
    <x v="1"/>
    <n v="0.80520000000000003"/>
  </r>
  <r>
    <x v="130"/>
    <s v="Lind"/>
    <n v="5293"/>
    <s v="Lind-Ritzville Middle School"/>
    <n v="40.4"/>
    <n v="0"/>
    <n v="0"/>
    <n v="0"/>
    <n v="0"/>
    <n v="40.4"/>
    <x v="1"/>
    <n v="0.72360000000000002"/>
  </r>
  <r>
    <x v="131"/>
    <s v="Longview"/>
    <n v="3475"/>
    <s v="Cascade Middle School"/>
    <n v="434.88"/>
    <n v="0"/>
    <n v="0"/>
    <n v="0"/>
    <n v="0"/>
    <n v="434.88"/>
    <x v="1"/>
    <n v="0.58069999999999999"/>
  </r>
  <r>
    <x v="131"/>
    <s v="Longview"/>
    <n v="3211"/>
    <s v="Columbia Heights Elementary"/>
    <n v="331.75"/>
    <n v="0"/>
    <n v="0"/>
    <n v="0"/>
    <n v="0"/>
    <n v="331.75"/>
    <x v="1"/>
    <n v="0.56669999999999998"/>
  </r>
  <r>
    <x v="131"/>
    <s v="Longview"/>
    <n v="2369"/>
    <s v="Columbia Valley Garden Elem Schl"/>
    <n v="352.82"/>
    <n v="31.3"/>
    <n v="0"/>
    <n v="0"/>
    <n v="0"/>
    <n v="384.12"/>
    <x v="1"/>
    <n v="0.52329999999999999"/>
  </r>
  <r>
    <x v="131"/>
    <s v="Longview"/>
    <n v="5312"/>
    <s v="Discovery High School"/>
    <n v="40.74"/>
    <n v="0"/>
    <n v="1.45"/>
    <n v="0"/>
    <n v="0"/>
    <n v="42.190000000000005"/>
    <x v="1"/>
    <n v="0.75160000000000005"/>
  </r>
  <r>
    <x v="131"/>
    <s v="Longview"/>
    <n v="5400"/>
    <s v="Discovery High School-Achieve"/>
    <n v="0"/>
    <n v="0"/>
    <n v="2.83"/>
    <n v="73.930000000000007"/>
    <n v="0"/>
    <n v="76.760000000000005"/>
    <x v="1"/>
    <n v="0.79479999999999995"/>
  </r>
  <r>
    <x v="131"/>
    <s v="Longview"/>
    <n v="2319"/>
    <s v="Kessler Elementary School"/>
    <n v="341.25"/>
    <n v="32.24"/>
    <n v="0"/>
    <n v="0"/>
    <n v="0"/>
    <n v="373.49"/>
    <x v="1"/>
    <n v="0.79490000000000005"/>
  </r>
  <r>
    <x v="131"/>
    <s v="Longview"/>
    <n v="5614"/>
    <s v="Longview Virtual Academy"/>
    <n v="130.03"/>
    <n v="0"/>
    <n v="3.12"/>
    <n v="0"/>
    <n v="0"/>
    <n v="133.15"/>
    <x v="1"/>
    <n v="0.66159999999999997"/>
  </r>
  <r>
    <x v="131"/>
    <s v="Longview"/>
    <n v="3151"/>
    <s v="Mark Morris High School"/>
    <n v="815.86"/>
    <n v="0"/>
    <n v="75.61"/>
    <n v="0"/>
    <n v="0"/>
    <n v="891.47"/>
    <x v="2"/>
    <n v="0.49640000000000001"/>
  </r>
  <r>
    <x v="131"/>
    <s v="Longview"/>
    <n v="3658"/>
    <s v="Mint Valley Elementary"/>
    <n v="399.14"/>
    <n v="32.299999999999997"/>
    <n v="0"/>
    <n v="0"/>
    <n v="0"/>
    <n v="431.44"/>
    <x v="1"/>
    <n v="0.70299999999999996"/>
  </r>
  <r>
    <x v="131"/>
    <s v="Longview"/>
    <n v="2831"/>
    <s v="Monticello Middle School"/>
    <n v="534.15"/>
    <n v="0"/>
    <n v="0"/>
    <n v="0"/>
    <n v="0"/>
    <n v="534.15"/>
    <x v="1"/>
    <n v="0.72309999999999997"/>
  </r>
  <r>
    <x v="131"/>
    <s v="Longview"/>
    <n v="4574"/>
    <s v="Mt. Solo Middle School"/>
    <n v="395.75"/>
    <n v="0"/>
    <n v="0"/>
    <n v="0"/>
    <n v="0"/>
    <n v="395.75"/>
    <x v="1"/>
    <n v="0.55269999999999997"/>
  </r>
  <r>
    <x v="131"/>
    <s v="Longview"/>
    <n v="2914"/>
    <s v="Northlake Elementary School"/>
    <n v="311.51"/>
    <n v="0"/>
    <n v="0"/>
    <n v="0"/>
    <n v="0"/>
    <n v="311.51"/>
    <x v="1"/>
    <n v="0.71350000000000002"/>
  </r>
  <r>
    <x v="131"/>
    <s v="Longview"/>
    <n v="2726"/>
    <s v="Olympic Elementary School"/>
    <n v="396.45"/>
    <n v="0"/>
    <n v="0"/>
    <n v="0"/>
    <n v="0"/>
    <n v="396.45"/>
    <x v="1"/>
    <n v="0.72519999999999996"/>
  </r>
  <r>
    <x v="131"/>
    <s v="Longview"/>
    <n v="2416"/>
    <s v="R A Long High School"/>
    <n v="748.38"/>
    <n v="0"/>
    <n v="71.179999999999993"/>
    <n v="0"/>
    <n v="0"/>
    <n v="819.56"/>
    <x v="1"/>
    <n v="0.62219999999999998"/>
  </r>
  <r>
    <x v="131"/>
    <s v="Longview"/>
    <n v="3019"/>
    <s v="Robert Gray Elementary"/>
    <n v="393.46"/>
    <n v="0"/>
    <n v="0"/>
    <n v="0"/>
    <n v="0"/>
    <n v="393.46"/>
    <x v="2"/>
    <n v="0.48330000000000001"/>
  </r>
  <r>
    <x v="131"/>
    <s v="Longview"/>
    <n v="2370"/>
    <s v="Saint Helens Elementary"/>
    <n v="261.58"/>
    <n v="31.1"/>
    <n v="0"/>
    <n v="0"/>
    <n v="0"/>
    <n v="292.68"/>
    <x v="1"/>
    <n v="0.85119999999999996"/>
  </r>
  <r>
    <x v="132"/>
    <s v="Loon Lake"/>
    <n v="2480"/>
    <s v="Loon Lake Elementary School"/>
    <n v="92.2"/>
    <n v="0"/>
    <n v="0"/>
    <n v="0"/>
    <n v="0"/>
    <n v="92.2"/>
    <x v="1"/>
    <n v="0.80179999999999996"/>
  </r>
  <r>
    <x v="132"/>
    <s v="Loon Lake"/>
    <n v="1922"/>
    <s v="Loon Lake Homelink Program"/>
    <n v="179.01"/>
    <n v="0"/>
    <n v="0"/>
    <n v="0"/>
    <n v="0"/>
    <n v="179.01"/>
    <x v="2"/>
    <n v="0.31900000000000001"/>
  </r>
  <r>
    <x v="133"/>
    <s v="Lopez"/>
    <n v="4107"/>
    <s v="Lopez Elementary School"/>
    <n v="100.35"/>
    <n v="0"/>
    <n v="0.41"/>
    <n v="0"/>
    <n v="0"/>
    <n v="100.75999999999999"/>
    <x v="2"/>
    <n v="0.49409999999999998"/>
  </r>
  <r>
    <x v="133"/>
    <s v="Lopez"/>
    <n v="2632"/>
    <s v="Lopez Middle High School"/>
    <n v="85.62"/>
    <n v="0"/>
    <n v="3.8"/>
    <n v="0"/>
    <n v="0"/>
    <n v="89.42"/>
    <x v="1"/>
    <n v="0.54900000000000004"/>
  </r>
  <r>
    <x v="134"/>
    <s v="Lumen Charter"/>
    <n v="5609"/>
    <s v="Lumen High School"/>
    <n v="23.3"/>
    <n v="0"/>
    <n v="0"/>
    <n v="0"/>
    <n v="0"/>
    <n v="23.3"/>
    <x v="1"/>
    <n v="0.84240000000000004"/>
  </r>
  <r>
    <x v="135"/>
    <s v="Lummi Tribal"/>
    <n v="5373"/>
    <s v="Lummi Nation School"/>
    <n v="406.25"/>
    <n v="0"/>
    <n v="3.4"/>
    <n v="0"/>
    <n v="0"/>
    <n v="409.65"/>
    <x v="1"/>
    <n v="0.35849999999999999"/>
  </r>
  <r>
    <x v="136"/>
    <s v="Lyle"/>
    <n v="3049"/>
    <s v="Dallesport Elementary"/>
    <n v="76.599999999999994"/>
    <n v="8.5"/>
    <n v="0"/>
    <n v="0"/>
    <n v="0"/>
    <n v="85.1"/>
    <x v="1"/>
    <n v="0.63270000000000004"/>
  </r>
  <r>
    <x v="136"/>
    <s v="Lyle"/>
    <n v="3111"/>
    <s v="Lyle High School"/>
    <n v="46.12"/>
    <n v="0"/>
    <n v="6.28"/>
    <n v="0"/>
    <n v="0"/>
    <n v="52.4"/>
    <x v="1"/>
    <n v="0.58130000000000004"/>
  </r>
  <r>
    <x v="136"/>
    <s v="Lyle"/>
    <n v="3643"/>
    <s v="Lyle Middle School"/>
    <n v="48.82"/>
    <n v="0"/>
    <n v="0"/>
    <n v="0"/>
    <n v="0"/>
    <n v="48.82"/>
    <x v="1"/>
    <n v="0.70850000000000002"/>
  </r>
  <r>
    <x v="137"/>
    <s v="Lynden"/>
    <n v="3417"/>
    <s v="Fisher Elementary School"/>
    <n v="472.3"/>
    <n v="27.55"/>
    <n v="0"/>
    <n v="0"/>
    <n v="0"/>
    <n v="499.85"/>
    <x v="2"/>
    <n v="0.47260000000000002"/>
  </r>
  <r>
    <x v="137"/>
    <s v="Lynden"/>
    <n v="4324"/>
    <s v="Isom Elementary School"/>
    <n v="372.16"/>
    <n v="15.3"/>
    <n v="0"/>
    <n v="0"/>
    <n v="0"/>
    <n v="387.46000000000004"/>
    <x v="2"/>
    <n v="0.41599999999999998"/>
  </r>
  <r>
    <x v="137"/>
    <s v="Lynden"/>
    <n v="1983"/>
    <s v="Lynden Academy"/>
    <n v="424.4"/>
    <n v="0"/>
    <n v="22.64"/>
    <n v="0"/>
    <n v="0"/>
    <n v="447.03999999999996"/>
    <x v="2"/>
    <n v="3.3300000000000003E-2"/>
  </r>
  <r>
    <x v="137"/>
    <s v="Lynden"/>
    <n v="4201"/>
    <s v="Lynden High School"/>
    <n v="838.94"/>
    <n v="0"/>
    <n v="114.86"/>
    <n v="0"/>
    <n v="0"/>
    <n v="953.80000000000007"/>
    <x v="2"/>
    <n v="0.38100000000000001"/>
  </r>
  <r>
    <x v="137"/>
    <s v="Lynden"/>
    <n v="2219"/>
    <s v="Lynden Middle School"/>
    <n v="725.33"/>
    <n v="0"/>
    <n v="0"/>
    <n v="0"/>
    <n v="0"/>
    <n v="725.33"/>
    <x v="2"/>
    <n v="0.43169999999999997"/>
  </r>
  <r>
    <x v="137"/>
    <s v="Lynden"/>
    <n v="4517"/>
    <s v="Vossbeck Elementary School"/>
    <n v="450.29"/>
    <n v="26"/>
    <n v="0"/>
    <n v="0"/>
    <n v="0"/>
    <n v="476.29"/>
    <x v="2"/>
    <n v="0.46229999999999999"/>
  </r>
  <r>
    <x v="137"/>
    <s v="Lynden"/>
    <n v="5466"/>
    <s v="IMPACT Reengagement Program"/>
    <n v="0"/>
    <n v="0"/>
    <n v="0"/>
    <n v="28.099999999999998"/>
    <n v="0"/>
    <n v="28.099999999999998"/>
    <x v="2"/>
    <s v="NO CEDARL FRPL Rprtd"/>
  </r>
  <r>
    <x v="138"/>
    <s v="Mabton"/>
    <n v="3070"/>
    <s v="Artz Fox Elementary"/>
    <n v="322.10000000000002"/>
    <n v="17.7"/>
    <n v="0"/>
    <n v="0"/>
    <n v="0"/>
    <n v="339.8"/>
    <x v="1"/>
    <n v="0.81359999999999999"/>
  </r>
  <r>
    <x v="138"/>
    <s v="Mabton"/>
    <n v="5289"/>
    <s v="Mabton Jr. Sr. High"/>
    <n v="293.18"/>
    <n v="0"/>
    <n v="33.339999999999996"/>
    <n v="0"/>
    <n v="0"/>
    <n v="326.52"/>
    <x v="1"/>
    <n v="0.89059999999999995"/>
  </r>
  <r>
    <x v="138"/>
    <s v="Mabton"/>
    <n v="5443"/>
    <s v="Mabton Step Up To College"/>
    <n v="0"/>
    <n v="0"/>
    <n v="0"/>
    <n v="5.3"/>
    <n v="0"/>
    <n v="5.3"/>
    <x v="1"/>
    <n v="0.9"/>
  </r>
  <r>
    <x v="139"/>
    <s v="Mansfield"/>
    <n v="2233"/>
    <s v="Mansfield Elem and High School"/>
    <n v="105.78"/>
    <n v="0"/>
    <n v="0.44"/>
    <n v="0"/>
    <n v="0"/>
    <n v="106.22"/>
    <x v="1"/>
    <n v="0.629"/>
  </r>
  <r>
    <x v="140"/>
    <s v="Manson"/>
    <n v="2196"/>
    <s v="Manson Elementary"/>
    <n v="234.04"/>
    <n v="18.2"/>
    <n v="0"/>
    <n v="0"/>
    <n v="0"/>
    <n v="252.23999999999998"/>
    <x v="1"/>
    <n v="0.59840000000000004"/>
  </r>
  <r>
    <x v="140"/>
    <s v="Manson"/>
    <n v="2623"/>
    <s v="Manson High School"/>
    <n v="188.63"/>
    <n v="0"/>
    <n v="8.94"/>
    <n v="0"/>
    <n v="0"/>
    <n v="197.57"/>
    <x v="1"/>
    <n v="0.58069999999999999"/>
  </r>
  <r>
    <x v="140"/>
    <s v="Manson"/>
    <n v="5286"/>
    <s v="Manson Middle School"/>
    <n v="135.62"/>
    <n v="0"/>
    <n v="0"/>
    <n v="0"/>
    <n v="0"/>
    <n v="135.62"/>
    <x v="1"/>
    <n v="0.61219999999999997"/>
  </r>
  <r>
    <x v="141"/>
    <s v="Mary M Knight"/>
    <n v="5444"/>
    <s v="Mary M. Knight School"/>
    <n v="187.51"/>
    <n v="0"/>
    <n v="5.35"/>
    <n v="0.5"/>
    <n v="0"/>
    <n v="193.35999999999999"/>
    <x v="1"/>
    <n v="0.61170000000000002"/>
  </r>
  <r>
    <x v="141"/>
    <s v="Mary M Knight"/>
    <n v="5445"/>
    <s v="Washington Connections Academy - Mary M. Knight"/>
    <n v="606.6"/>
    <n v="0"/>
    <n v="0"/>
    <n v="0"/>
    <n v="0"/>
    <n v="606.6"/>
    <x v="2"/>
    <n v="0.24629999999999999"/>
  </r>
  <r>
    <x v="142"/>
    <s v="Mary Walker"/>
    <n v="5446"/>
    <s v="Mary Walker Alternative Learning Experience"/>
    <n v="69.87"/>
    <n v="0"/>
    <n v="0.96"/>
    <n v="0"/>
    <n v="0"/>
    <n v="70.83"/>
    <x v="1"/>
    <n v="0.69789999999999996"/>
  </r>
  <r>
    <x v="142"/>
    <s v="Mary Walker"/>
    <n v="3311"/>
    <s v="Mary Walker High School"/>
    <n v="130.46"/>
    <n v="0"/>
    <n v="3.78"/>
    <n v="0"/>
    <n v="0"/>
    <n v="134.24"/>
    <x v="1"/>
    <n v="0.62529999999999997"/>
  </r>
  <r>
    <x v="142"/>
    <s v="Mary Walker"/>
    <n v="2297"/>
    <s v="Springdale Elementary"/>
    <n v="178.9"/>
    <n v="0"/>
    <n v="0"/>
    <n v="0"/>
    <n v="0"/>
    <n v="178.9"/>
    <x v="1"/>
    <n v="0.69979999999999998"/>
  </r>
  <r>
    <x v="142"/>
    <s v="Mary Walker"/>
    <n v="3894"/>
    <s v="Springdale Middle School"/>
    <n v="93.6"/>
    <n v="0"/>
    <n v="0"/>
    <n v="0"/>
    <n v="0"/>
    <n v="93.6"/>
    <x v="1"/>
    <n v="0.69140000000000001"/>
  </r>
  <r>
    <x v="143"/>
    <s v="Marysville"/>
    <n v="1656"/>
    <s v="10th Street School"/>
    <n v="244.1"/>
    <n v="0"/>
    <n v="0"/>
    <n v="0"/>
    <n v="0"/>
    <n v="244.1"/>
    <x v="2"/>
    <n v="0.31659999999999999"/>
  </r>
  <r>
    <x v="143"/>
    <s v="Marysville"/>
    <n v="4454"/>
    <s v="Allen Creek Elementary School"/>
    <n v="485"/>
    <n v="0"/>
    <n v="0"/>
    <n v="0"/>
    <n v="0"/>
    <n v="485"/>
    <x v="2"/>
    <n v="0.4289"/>
  </r>
  <r>
    <x v="143"/>
    <s v="Marysville"/>
    <n v="3059"/>
    <s v="Cascade Elementary"/>
    <n v="449.9"/>
    <n v="0"/>
    <n v="0"/>
    <n v="0"/>
    <n v="0"/>
    <n v="449.9"/>
    <x v="1"/>
    <n v="0.54090000000000005"/>
  </r>
  <r>
    <x v="143"/>
    <s v="Marysville"/>
    <n v="4357"/>
    <s v="Cedarcrest School"/>
    <n v="636.87"/>
    <n v="0"/>
    <n v="0"/>
    <n v="0"/>
    <n v="0"/>
    <n v="636.87"/>
    <x v="1"/>
    <n v="0.47299999999999998"/>
  </r>
  <r>
    <x v="143"/>
    <s v="Marysville"/>
    <n v="5123"/>
    <s v="Grove Elementary"/>
    <n v="435.87"/>
    <n v="0"/>
    <n v="0"/>
    <n v="0"/>
    <n v="0"/>
    <n v="435.87"/>
    <x v="2"/>
    <n v="0.43030000000000002"/>
  </r>
  <r>
    <x v="143"/>
    <s v="Marysville"/>
    <n v="1657"/>
    <s v="Heritage School"/>
    <n v="111.65"/>
    <n v="0"/>
    <n v="4.1500000000000004"/>
    <n v="0"/>
    <n v="0"/>
    <n v="115.80000000000001"/>
    <x v="1"/>
    <n v="0.78110000000000002"/>
  </r>
  <r>
    <x v="143"/>
    <s v="Marysville"/>
    <n v="4323"/>
    <s v="Kellogg Marsh Elementary School"/>
    <n v="512.67999999999995"/>
    <n v="0"/>
    <n v="0"/>
    <n v="0"/>
    <n v="0"/>
    <n v="512.67999999999995"/>
    <x v="1"/>
    <n v="0.50290000000000001"/>
  </r>
  <r>
    <x v="143"/>
    <s v="Marysville"/>
    <n v="1927"/>
    <s v="Legacy High School"/>
    <n v="120.95"/>
    <n v="0"/>
    <n v="3.56"/>
    <n v="0"/>
    <n v="0"/>
    <n v="124.51"/>
    <x v="1"/>
    <n v="0.55920000000000003"/>
  </r>
  <r>
    <x v="143"/>
    <s v="Marysville"/>
    <n v="3964"/>
    <s v="Liberty Elementary"/>
    <n v="536.20000000000005"/>
    <n v="0"/>
    <n v="0"/>
    <n v="0"/>
    <n v="0"/>
    <n v="536.20000000000005"/>
    <x v="1"/>
    <n v="0.59050000000000002"/>
  </r>
  <r>
    <x v="143"/>
    <s v="Marysville"/>
    <n v="4150"/>
    <s v="Marshall Elementary"/>
    <n v="345.53"/>
    <n v="0"/>
    <n v="0"/>
    <n v="0"/>
    <n v="0"/>
    <n v="345.53"/>
    <x v="1"/>
    <n v="0.5514"/>
  </r>
  <r>
    <x v="143"/>
    <s v="Marysville"/>
    <n v="1862"/>
    <s v="Marysville Coop Program"/>
    <n v="163.80000000000001"/>
    <n v="0"/>
    <n v="0"/>
    <n v="0"/>
    <n v="0"/>
    <n v="163.80000000000001"/>
    <x v="2"/>
    <n v="0.23680000000000001"/>
  </r>
  <r>
    <x v="143"/>
    <s v="Marysville"/>
    <n v="5478"/>
    <s v="Marysville Getchell High School"/>
    <n v="1173.79"/>
    <n v="0"/>
    <n v="96.23"/>
    <n v="0"/>
    <n v="0"/>
    <n v="1270.02"/>
    <x v="2"/>
    <n v="0.4098"/>
  </r>
  <r>
    <x v="143"/>
    <s v="Marysville"/>
    <n v="5402"/>
    <s v="Marysville NWESD 189 Youth Engagement"/>
    <n v="0"/>
    <n v="0"/>
    <n v="0"/>
    <n v="171.69"/>
    <n v="0"/>
    <n v="171.69"/>
    <x v="1"/>
    <n v="0.57640000000000002"/>
  </r>
  <r>
    <x v="143"/>
    <s v="Marysville"/>
    <n v="5213"/>
    <s v="Marysville Pilchuck High School"/>
    <n v="997.47"/>
    <n v="0"/>
    <n v="69.84"/>
    <n v="0"/>
    <n v="0"/>
    <n v="1067.31"/>
    <x v="1"/>
    <n v="0.5262"/>
  </r>
  <r>
    <x v="143"/>
    <s v="Marysville"/>
    <n v="3651"/>
    <s v="Pinewood Elementary"/>
    <n v="340.07"/>
    <n v="0"/>
    <n v="0"/>
    <n v="0"/>
    <n v="0"/>
    <n v="340.07"/>
    <x v="1"/>
    <n v="0.5514"/>
  </r>
  <r>
    <x v="143"/>
    <s v="Marysville"/>
    <n v="5350"/>
    <s v="Quil Ceda Tulalip Elementary"/>
    <n v="571.62"/>
    <n v="0"/>
    <n v="0"/>
    <n v="0"/>
    <n v="0"/>
    <n v="571.62"/>
    <x v="1"/>
    <n v="0.61899999999999999"/>
  </r>
  <r>
    <x v="143"/>
    <s v="Marysville"/>
    <n v="3187"/>
    <s v="Shoultes Elementary"/>
    <n v="405.02"/>
    <n v="0"/>
    <n v="0"/>
    <n v="0"/>
    <n v="0"/>
    <n v="405.02"/>
    <x v="1"/>
    <n v="0.5272"/>
  </r>
  <r>
    <x v="143"/>
    <s v="Marysville"/>
    <n v="3537"/>
    <s v="Sunnyside Elementary"/>
    <n v="561.9"/>
    <n v="0"/>
    <n v="0"/>
    <n v="0"/>
    <n v="0"/>
    <n v="561.9"/>
    <x v="2"/>
    <n v="0.38169999999999998"/>
  </r>
  <r>
    <x v="143"/>
    <s v="Marysville"/>
    <n v="2813"/>
    <s v="Totem Middle School"/>
    <n v="606.65"/>
    <n v="0"/>
    <n v="0"/>
    <n v="0"/>
    <n v="0"/>
    <n v="606.65"/>
    <x v="1"/>
    <n v="0.63019999999999998"/>
  </r>
  <r>
    <x v="144"/>
    <s v="Mc Cleary"/>
    <n v="2835"/>
    <s v="Mccleary Elem"/>
    <n v="307.95"/>
    <n v="0"/>
    <n v="0"/>
    <n v="0"/>
    <n v="0"/>
    <n v="307.95"/>
    <x v="2"/>
    <n v="0.4738"/>
  </r>
  <r>
    <x v="145"/>
    <s v="Mead"/>
    <n v="3693"/>
    <s v="Brentwood Elementary School"/>
    <n v="444.28"/>
    <n v="0"/>
    <n v="0"/>
    <n v="0"/>
    <n v="0"/>
    <n v="444.28"/>
    <x v="2"/>
    <n v="0.40820000000000001"/>
  </r>
  <r>
    <x v="145"/>
    <s v="Mead"/>
    <n v="3562"/>
    <s v="Colbert Elementary School"/>
    <n v="352.3"/>
    <n v="0"/>
    <n v="0"/>
    <n v="0"/>
    <n v="0"/>
    <n v="352.3"/>
    <x v="2"/>
    <n v="0.33439999999999998"/>
  </r>
  <r>
    <x v="145"/>
    <s v="Mead"/>
    <n v="5572"/>
    <s v="Creekside Elementary School"/>
    <n v="222.78"/>
    <n v="0"/>
    <n v="0"/>
    <n v="0"/>
    <n v="0"/>
    <n v="222.78"/>
    <x v="1"/>
    <n v="0.53349999999999997"/>
  </r>
  <r>
    <x v="145"/>
    <s v="Mead"/>
    <n v="3414"/>
    <s v="Evergreen Elementary School"/>
    <n v="422.9"/>
    <n v="0"/>
    <n v="0"/>
    <n v="0"/>
    <n v="0"/>
    <n v="422.9"/>
    <x v="2"/>
    <n v="0.48849999999999999"/>
  </r>
  <r>
    <x v="145"/>
    <s v="Mead"/>
    <n v="3759"/>
    <s v="Farwell Elementary School"/>
    <n v="448"/>
    <n v="0"/>
    <n v="0"/>
    <n v="0"/>
    <n v="0"/>
    <n v="448"/>
    <x v="2"/>
    <n v="0.4254"/>
  </r>
  <r>
    <x v="145"/>
    <s v="Mead"/>
    <n v="5571"/>
    <s v="Highland Middle School"/>
    <n v="719.51"/>
    <n v="0"/>
    <n v="0"/>
    <n v="0"/>
    <n v="0"/>
    <n v="719.51"/>
    <x v="2"/>
    <n v="0.3014"/>
  </r>
  <r>
    <x v="145"/>
    <s v="Mead"/>
    <n v="1858"/>
    <s v="Mead Learning Options"/>
    <n v="844"/>
    <n v="0"/>
    <n v="63.8"/>
    <n v="0"/>
    <n v="0"/>
    <n v="907.8"/>
    <x v="2"/>
    <n v="0.32790000000000002"/>
  </r>
  <r>
    <x v="145"/>
    <s v="Mead"/>
    <n v="5401"/>
    <s v="Mead Open Doors"/>
    <n v="0"/>
    <n v="0"/>
    <n v="0"/>
    <n v="14.2"/>
    <n v="0"/>
    <n v="14.2"/>
    <x v="2"/>
    <n v="2.5600000000000001E-2"/>
  </r>
  <r>
    <x v="145"/>
    <s v="Mead"/>
    <n v="2402"/>
    <s v="Mead Senior High School"/>
    <n v="1496.52"/>
    <n v="0"/>
    <n v="173.38000000000002"/>
    <n v="0"/>
    <n v="0"/>
    <n v="1669.9"/>
    <x v="2"/>
    <n v="0.28739999999999999"/>
  </r>
  <r>
    <x v="145"/>
    <s v="Mead"/>
    <n v="4400"/>
    <s v="Meadow Ridge Elementary"/>
    <n v="376.1"/>
    <n v="37.5"/>
    <n v="0"/>
    <n v="0"/>
    <n v="0"/>
    <n v="413.6"/>
    <x v="2"/>
    <n v="0.2949"/>
  </r>
  <r>
    <x v="145"/>
    <s v="Mead"/>
    <n v="4133"/>
    <s v="Midway Elementary"/>
    <n v="409.75"/>
    <n v="0"/>
    <n v="0"/>
    <n v="0"/>
    <n v="0"/>
    <n v="409.75"/>
    <x v="2"/>
    <n v="0.25940000000000002"/>
  </r>
  <r>
    <x v="145"/>
    <s v="Mead"/>
    <n v="3191"/>
    <s v="Mountainside Middle School"/>
    <n v="807.81"/>
    <n v="0"/>
    <n v="0"/>
    <n v="0"/>
    <n v="0"/>
    <n v="807.81"/>
    <x v="2"/>
    <n v="0.41549999999999998"/>
  </r>
  <r>
    <x v="145"/>
    <s v="Mead"/>
    <n v="4491"/>
    <s v="Mt Spokane High School"/>
    <n v="1208.8699999999999"/>
    <n v="0"/>
    <n v="156.03"/>
    <n v="0"/>
    <n v="0"/>
    <n v="1364.8999999999999"/>
    <x v="2"/>
    <n v="0.32050000000000001"/>
  </r>
  <r>
    <x v="145"/>
    <s v="Mead"/>
    <n v="3851"/>
    <s v="Northwood Middle School"/>
    <n v="772.8"/>
    <n v="0"/>
    <n v="0"/>
    <n v="0"/>
    <n v="0"/>
    <n v="772.8"/>
    <x v="2"/>
    <n v="0.33850000000000002"/>
  </r>
  <r>
    <x v="145"/>
    <s v="Mead"/>
    <n v="5094"/>
    <s v="Prairie View Elementary"/>
    <n v="376.3"/>
    <n v="0"/>
    <n v="0"/>
    <n v="0"/>
    <n v="0"/>
    <n v="376.3"/>
    <x v="2"/>
    <n v="0.27250000000000002"/>
  </r>
  <r>
    <x v="145"/>
    <s v="Mead"/>
    <n v="4134"/>
    <s v="Shiloh Hills Elementary"/>
    <n v="432.4"/>
    <n v="52.4"/>
    <n v="0"/>
    <n v="0"/>
    <n v="0"/>
    <n v="484.79999999999995"/>
    <x v="1"/>
    <n v="0.67920000000000003"/>
  </r>
  <r>
    <x v="145"/>
    <s v="Mead"/>
    <n v="5658"/>
    <s v="Skyline Elementary"/>
    <n v="396.5"/>
    <n v="36.200000000000003"/>
    <n v="0"/>
    <n v="0"/>
    <n v="0"/>
    <n v="432.7"/>
    <x v="2"/>
    <n v="0.1532"/>
  </r>
  <r>
    <x v="146"/>
    <s v="Medical Lake"/>
    <n v="4483"/>
    <s v="Hallett Elementary School"/>
    <n v="511.89"/>
    <n v="19.12"/>
    <n v="0"/>
    <n v="0"/>
    <n v="0"/>
    <n v="531.01"/>
    <x v="2"/>
    <n v="0.45290000000000002"/>
  </r>
  <r>
    <x v="146"/>
    <s v="Medical Lake"/>
    <n v="2890"/>
    <s v="Medical Lake High School"/>
    <n v="432.5"/>
    <n v="0"/>
    <n v="33.43"/>
    <n v="1"/>
    <n v="0"/>
    <n v="466.93"/>
    <x v="2"/>
    <n v="0.36280000000000001"/>
  </r>
  <r>
    <x v="146"/>
    <s v="Medical Lake"/>
    <n v="3965"/>
    <s v="Medical Lake Middle School"/>
    <n v="389.26"/>
    <n v="0"/>
    <n v="0"/>
    <n v="0"/>
    <n v="0"/>
    <n v="389.26"/>
    <x v="2"/>
    <n v="0.42849999999999999"/>
  </r>
  <r>
    <x v="146"/>
    <s v="Medical Lake"/>
    <n v="4577"/>
    <s v="Michael Anderson Elementary School"/>
    <n v="326.39999999999998"/>
    <n v="17.100000000000001"/>
    <n v="0"/>
    <n v="0"/>
    <n v="0"/>
    <n v="343.5"/>
    <x v="2"/>
    <n v="0.31640000000000001"/>
  </r>
  <r>
    <x v="147"/>
    <s v="Mercer Island"/>
    <n v="3162"/>
    <s v="Island Park Elementary"/>
    <n v="365.75"/>
    <n v="0"/>
    <n v="0"/>
    <n v="0"/>
    <n v="0"/>
    <n v="365.75"/>
    <x v="2"/>
    <n v="2.64E-2"/>
  </r>
  <r>
    <x v="147"/>
    <s v="Mercer Island"/>
    <n v="3219"/>
    <s v="Islander Middle School"/>
    <n v="918.85"/>
    <n v="0"/>
    <n v="0"/>
    <n v="0"/>
    <n v="0"/>
    <n v="918.85"/>
    <x v="2"/>
    <n v="6.2300000000000001E-2"/>
  </r>
  <r>
    <x v="147"/>
    <s v="Mercer Island"/>
    <n v="2981"/>
    <s v="Lakeridge Elementary School"/>
    <n v="413.42"/>
    <n v="0"/>
    <n v="0"/>
    <n v="0"/>
    <n v="0"/>
    <n v="413.42"/>
    <x v="2"/>
    <n v="2.5499999999999998E-2"/>
  </r>
  <r>
    <x v="147"/>
    <s v="Mercer Island"/>
    <n v="3029"/>
    <s v="Mercer Island High School"/>
    <n v="1369.47"/>
    <n v="0"/>
    <n v="48.03"/>
    <n v="0"/>
    <n v="0"/>
    <n v="1417.5"/>
    <x v="2"/>
    <n v="6.4100000000000004E-2"/>
  </r>
  <r>
    <x v="147"/>
    <s v="Mercer Island"/>
    <n v="5447"/>
    <s v="Northwood Elementary School"/>
    <n v="359.19"/>
    <n v="0"/>
    <n v="0"/>
    <n v="0"/>
    <n v="0"/>
    <n v="359.19"/>
    <x v="2"/>
    <n v="8.4099999999999994E-2"/>
  </r>
  <r>
    <x v="147"/>
    <s v="Mercer Island"/>
    <n v="3433"/>
    <s v="West Mercer Elementary"/>
    <n v="394.83"/>
    <n v="0"/>
    <n v="0"/>
    <n v="0"/>
    <n v="0"/>
    <n v="394.83"/>
    <x v="2"/>
    <n v="8.0799999999999997E-2"/>
  </r>
  <r>
    <x v="148"/>
    <s v="Meridian"/>
    <n v="2584"/>
    <s v="Irene Reither Elementary School"/>
    <n v="720.66"/>
    <n v="42.95"/>
    <n v="0"/>
    <n v="0"/>
    <n v="0"/>
    <n v="763.61"/>
    <x v="2"/>
    <n v="0.377"/>
  </r>
  <r>
    <x v="148"/>
    <s v="Meridian"/>
    <n v="2554"/>
    <s v="Meridian High School"/>
    <n v="466.18"/>
    <n v="0"/>
    <n v="79.83"/>
    <n v="0"/>
    <n v="0"/>
    <n v="546.01"/>
    <x v="2"/>
    <n v="0.28139999999999998"/>
  </r>
  <r>
    <x v="148"/>
    <s v="Meridian"/>
    <n v="5448"/>
    <s v="Meridian Impact Re-Engagement"/>
    <n v="0"/>
    <n v="0"/>
    <n v="0"/>
    <n v="13.63"/>
    <n v="0"/>
    <n v="13.63"/>
    <x v="2"/>
    <n v="0.3226"/>
  </r>
  <r>
    <x v="148"/>
    <s v="Meridian"/>
    <n v="3930"/>
    <s v="Meridian Middle School"/>
    <n v="348.2"/>
    <n v="0"/>
    <n v="0"/>
    <n v="0"/>
    <n v="0"/>
    <n v="348.2"/>
    <x v="2"/>
    <n v="0.38729999999999998"/>
  </r>
  <r>
    <x v="148"/>
    <s v="Meridian"/>
    <n v="5047"/>
    <s v="Meridian Parent Partnership Program"/>
    <n v="221.09"/>
    <n v="0"/>
    <n v="0"/>
    <n v="0"/>
    <n v="0"/>
    <n v="221.09"/>
    <x v="2"/>
    <n v="0.15909999999999999"/>
  </r>
  <r>
    <x v="149"/>
    <s v="Methow Valley"/>
    <n v="1845"/>
    <s v="Home School Experience"/>
    <n v="29.13"/>
    <n v="0"/>
    <n v="0"/>
    <n v="0"/>
    <n v="0"/>
    <n v="29.13"/>
    <x v="2"/>
    <n v="0.40329999999999999"/>
  </r>
  <r>
    <x v="149"/>
    <s v="Methow Valley"/>
    <n v="2146"/>
    <s v="Liberty Bell Jr Sr High"/>
    <n v="361.66"/>
    <n v="0"/>
    <n v="13.860000000000001"/>
    <n v="0"/>
    <n v="0"/>
    <n v="375.52000000000004"/>
    <x v="2"/>
    <n v="0.35830000000000001"/>
  </r>
  <r>
    <x v="149"/>
    <s v="Methow Valley"/>
    <n v="4501"/>
    <s v="Methow Valley Elementary"/>
    <n v="304.02999999999997"/>
    <n v="0"/>
    <n v="0"/>
    <n v="0"/>
    <n v="0"/>
    <n v="304.02999999999997"/>
    <x v="2"/>
    <n v="0.36409999999999998"/>
  </r>
  <r>
    <x v="149"/>
    <s v="Methow Valley"/>
    <n v="1621"/>
    <s v="Methow Valley Independent Learning Cente"/>
    <n v="37.89"/>
    <n v="0"/>
    <n v="0.33"/>
    <n v="0"/>
    <n v="0"/>
    <n v="38.22"/>
    <x v="1"/>
    <n v="0.57609999999999995"/>
  </r>
  <r>
    <x v="150"/>
    <s v="Mill A"/>
    <n v="3406"/>
    <s v="Mill A Elementary School"/>
    <n v="36.700000000000003"/>
    <n v="0"/>
    <n v="0"/>
    <n v="0"/>
    <n v="0"/>
    <n v="36.700000000000003"/>
    <x v="2"/>
    <n v="0.3508"/>
  </r>
  <r>
    <x v="150"/>
    <s v="Mill A"/>
    <n v="5480"/>
    <s v="Pacific Crest Innovation Academy"/>
    <n v="14.8"/>
    <n v="0"/>
    <n v="0"/>
    <n v="0"/>
    <n v="0"/>
    <n v="14.8"/>
    <x v="2"/>
    <n v="0.2833"/>
  </r>
  <r>
    <x v="151"/>
    <s v="Monroe"/>
    <n v="4362"/>
    <s v="Chain Lake Elementary School"/>
    <n v="413.1"/>
    <n v="0"/>
    <n v="0"/>
    <n v="0"/>
    <n v="0"/>
    <n v="413.1"/>
    <x v="2"/>
    <n v="0.20949999999999999"/>
  </r>
  <r>
    <x v="151"/>
    <s v="Monroe"/>
    <n v="3060"/>
    <s v="Frank Wagner Elementary"/>
    <n v="454.44"/>
    <n v="33.4"/>
    <n v="0"/>
    <n v="0"/>
    <n v="0"/>
    <n v="487.84"/>
    <x v="1"/>
    <n v="0.68149999999999999"/>
  </r>
  <r>
    <x v="151"/>
    <s v="Monroe"/>
    <n v="4594"/>
    <s v="Fryelands Elementary"/>
    <n v="358.7"/>
    <n v="16.2"/>
    <n v="0"/>
    <n v="0"/>
    <n v="0"/>
    <n v="374.9"/>
    <x v="2"/>
    <n v="0.42359999999999998"/>
  </r>
  <r>
    <x v="151"/>
    <s v="Monroe"/>
    <n v="4544"/>
    <s v="Hidden River Middle School"/>
    <n v="309.91000000000003"/>
    <n v="0"/>
    <n v="0"/>
    <n v="0"/>
    <n v="0"/>
    <n v="309.91000000000003"/>
    <x v="2"/>
    <n v="0.37369999999999998"/>
  </r>
  <r>
    <x v="151"/>
    <s v="Monroe"/>
    <n v="1806"/>
    <s v="Leaders In Learning"/>
    <n v="58.98"/>
    <n v="0"/>
    <n v="2.16"/>
    <n v="0"/>
    <n v="0"/>
    <n v="61.14"/>
    <x v="1"/>
    <n v="0.58909999999999996"/>
  </r>
  <r>
    <x v="151"/>
    <s v="Monroe"/>
    <n v="2546"/>
    <s v="Maltby Elementary"/>
    <n v="329.22"/>
    <n v="0"/>
    <n v="0"/>
    <n v="0"/>
    <n v="0"/>
    <n v="329.22"/>
    <x v="2"/>
    <n v="0.23300000000000001"/>
  </r>
  <r>
    <x v="151"/>
    <s v="Monroe"/>
    <n v="4528"/>
    <s v="Monroe High School"/>
    <n v="1206.49"/>
    <n v="0"/>
    <n v="147.66"/>
    <n v="0"/>
    <n v="0"/>
    <n v="1354.15"/>
    <x v="2"/>
    <n v="0.38019999999999998"/>
  </r>
  <r>
    <x v="151"/>
    <s v="Monroe"/>
    <n v="5040"/>
    <s v="Park Place Middle School"/>
    <n v="791.05"/>
    <n v="0"/>
    <n v="0"/>
    <n v="0"/>
    <n v="0"/>
    <n v="791.05"/>
    <x v="2"/>
    <n v="0.44779999999999998"/>
  </r>
  <r>
    <x v="151"/>
    <s v="Monroe"/>
    <n v="4159"/>
    <s v="Salem Woods Elementary School"/>
    <n v="518.05999999999995"/>
    <n v="0"/>
    <n v="0"/>
    <n v="0"/>
    <n v="0"/>
    <n v="518.05999999999995"/>
    <x v="2"/>
    <n v="0.25319999999999998"/>
  </r>
  <r>
    <x v="151"/>
    <s v="Monroe"/>
    <n v="1777"/>
    <s v="Sky Valley Education Center"/>
    <n v="962.73"/>
    <n v="0"/>
    <n v="40.770000000000003"/>
    <n v="0"/>
    <n v="0"/>
    <n v="1003.5"/>
    <x v="2"/>
    <n v="0.20749999999999999"/>
  </r>
  <r>
    <x v="152"/>
    <s v="Montesano"/>
    <n v="3661"/>
    <s v="Beacon Avenue Elementary School"/>
    <n v="267.74"/>
    <n v="48.7"/>
    <n v="0"/>
    <n v="0"/>
    <n v="0"/>
    <n v="316.44"/>
    <x v="2"/>
    <n v="0.41739999999999999"/>
  </r>
  <r>
    <x v="152"/>
    <s v="Montesano"/>
    <n v="2180"/>
    <s v="Montesano Jr-Sr High"/>
    <n v="596.53"/>
    <n v="0"/>
    <n v="88.889999999999986"/>
    <n v="16.8"/>
    <n v="0"/>
    <n v="702.21999999999991"/>
    <x v="2"/>
    <n v="0.38319999999999999"/>
  </r>
  <r>
    <x v="152"/>
    <s v="Montesano"/>
    <n v="3374"/>
    <s v="Simpson Avenue Elementary"/>
    <n v="400.82"/>
    <n v="0"/>
    <n v="0"/>
    <n v="0"/>
    <n v="0"/>
    <n v="400.82"/>
    <x v="2"/>
    <n v="0.37819999999999998"/>
  </r>
  <r>
    <x v="153"/>
    <s v="Morton"/>
    <n v="2678"/>
    <s v="Morton Elementary School"/>
    <n v="142.80000000000001"/>
    <n v="21.2"/>
    <n v="0"/>
    <n v="0"/>
    <n v="0"/>
    <n v="164"/>
    <x v="1"/>
    <n v="0.54710000000000003"/>
  </r>
  <r>
    <x v="153"/>
    <s v="Morton"/>
    <n v="3112"/>
    <s v="Morton Junior-Senior High"/>
    <n v="174.12"/>
    <n v="0"/>
    <n v="15.629999999999999"/>
    <n v="0.8"/>
    <n v="0"/>
    <n v="190.55"/>
    <x v="1"/>
    <n v="0.53220000000000001"/>
  </r>
  <r>
    <x v="153"/>
    <s v="Morton"/>
    <n v="5758"/>
    <s v="Morton Intermediate School"/>
    <n v="54.4"/>
    <n v="0"/>
    <n v="0"/>
    <n v="0"/>
    <n v="0"/>
    <n v="54.4"/>
    <x v="1"/>
    <n v="0.5645"/>
  </r>
  <r>
    <x v="154"/>
    <s v="Moses Lake"/>
    <n v="5273"/>
    <s v="Columbia Basin Technical Skills Center "/>
    <n v="288.39999999999998"/>
    <n v="0"/>
    <n v="0"/>
    <n v="0"/>
    <n v="16.95"/>
    <n v="305.34999999999997"/>
    <x v="2"/>
    <n v="0.16159999999999999"/>
  </r>
  <r>
    <x v="154"/>
    <s v="Moses Lake"/>
    <n v="3022"/>
    <s v="Columbia Middle School"/>
    <n v="863.65"/>
    <n v="0"/>
    <n v="0"/>
    <n v="0"/>
    <n v="0"/>
    <n v="863.65"/>
    <x v="1"/>
    <n v="0.55689999999999995"/>
  </r>
  <r>
    <x v="154"/>
    <s v="Moses Lake"/>
    <n v="5679"/>
    <s v="Digital Learning Center"/>
    <n v="364.75"/>
    <n v="0"/>
    <n v="26.91"/>
    <n v="0"/>
    <n v="0"/>
    <n v="391.66"/>
    <x v="1"/>
    <n v="0.62839999999999996"/>
  </r>
  <r>
    <x v="154"/>
    <s v="Moses Lake"/>
    <n v="5354"/>
    <s v="Endeavor Middle School "/>
    <n v="249.35"/>
    <n v="0"/>
    <n v="0"/>
    <n v="0"/>
    <n v="0"/>
    <n v="249.35"/>
    <x v="1"/>
    <n v="0.82509999999999994"/>
  </r>
  <r>
    <x v="154"/>
    <s v="Moses Lake"/>
    <n v="2673"/>
    <s v="Frontier Middle School"/>
    <n v="691.02"/>
    <n v="0"/>
    <n v="0"/>
    <n v="0"/>
    <n v="0"/>
    <n v="691.02"/>
    <x v="1"/>
    <n v="0.61209999999999998"/>
  </r>
  <r>
    <x v="154"/>
    <s v="Moses Lake"/>
    <n v="3091"/>
    <s v="Garden Heights Elementary"/>
    <n v="344.58"/>
    <n v="0"/>
    <n v="0"/>
    <n v="0"/>
    <n v="0"/>
    <n v="344.58"/>
    <x v="1"/>
    <n v="0.52559999999999996"/>
  </r>
  <r>
    <x v="154"/>
    <s v="Moses Lake"/>
    <n v="5680"/>
    <s v="Groff Elementary School"/>
    <n v="351.31"/>
    <n v="0"/>
    <n v="0"/>
    <n v="0"/>
    <n v="0"/>
    <n v="351.31"/>
    <x v="2"/>
    <n v="0.46739999999999998"/>
  </r>
  <r>
    <x v="154"/>
    <s v="Moses Lake"/>
    <n v="2833"/>
    <s v="Knolls Vista Elementary"/>
    <n v="294.69"/>
    <n v="0"/>
    <n v="0"/>
    <n v="0"/>
    <n v="0"/>
    <n v="294.69"/>
    <x v="1"/>
    <n v="0.67810000000000004"/>
  </r>
  <r>
    <x v="154"/>
    <s v="Moses Lake"/>
    <n v="2969"/>
    <s v="Lakeview Terrace Elementary"/>
    <n v="322.08999999999997"/>
    <n v="0"/>
    <n v="0"/>
    <n v="0"/>
    <n v="0"/>
    <n v="322.08999999999997"/>
    <x v="1"/>
    <n v="0.67149999999999999"/>
  </r>
  <r>
    <x v="154"/>
    <s v="Moses Lake"/>
    <n v="3021"/>
    <s v="Larson Heights Elementary"/>
    <n v="262.76"/>
    <n v="0"/>
    <n v="0"/>
    <n v="0"/>
    <n v="0"/>
    <n v="262.76"/>
    <x v="1"/>
    <n v="0.76629999999999998"/>
  </r>
  <r>
    <x v="154"/>
    <s v="Moses Lake"/>
    <n v="3153"/>
    <s v="Longview Elementary"/>
    <n v="337.12"/>
    <n v="0"/>
    <n v="0"/>
    <n v="0"/>
    <n v="0"/>
    <n v="337.12"/>
    <x v="1"/>
    <n v="0.63890000000000002"/>
  </r>
  <r>
    <x v="154"/>
    <s v="Moses Lake"/>
    <n v="2970"/>
    <s v="Midway Elementary"/>
    <n v="219.38"/>
    <n v="0"/>
    <n v="0"/>
    <n v="0"/>
    <n v="0"/>
    <n v="219.38"/>
    <x v="1"/>
    <n v="0.73070000000000002"/>
  </r>
  <r>
    <x v="154"/>
    <s v="Moses Lake"/>
    <n v="5323"/>
    <s v="MLSD Open Doors Re-Engagement Program"/>
    <n v="0"/>
    <n v="0"/>
    <n v="7.0000000000000007E-2"/>
    <n v="56.9"/>
    <n v="0"/>
    <n v="56.97"/>
    <x v="1"/>
    <n v="0.72570000000000001"/>
  </r>
  <r>
    <x v="154"/>
    <s v="Moses Lake"/>
    <n v="3215"/>
    <s v="Moses Lake High School"/>
    <n v="1618.02"/>
    <n v="0"/>
    <n v="242.64000000000001"/>
    <n v="0"/>
    <n v="0"/>
    <n v="1860.66"/>
    <x v="1"/>
    <n v="0.54810000000000003"/>
  </r>
  <r>
    <x v="154"/>
    <s v="Moses Lake"/>
    <n v="3779"/>
    <s v="North Elementary"/>
    <n v="296.94"/>
    <n v="0"/>
    <n v="0"/>
    <n v="0"/>
    <n v="0"/>
    <n v="296.94"/>
    <x v="1"/>
    <n v="0.8175"/>
  </r>
  <r>
    <x v="154"/>
    <s v="Moses Lake"/>
    <n v="5251"/>
    <s v="Park Orchard Elementary School "/>
    <n v="451.61"/>
    <n v="0"/>
    <n v="0"/>
    <n v="0"/>
    <n v="0"/>
    <n v="451.61"/>
    <x v="1"/>
    <n v="0.59799999999999998"/>
  </r>
  <r>
    <x v="154"/>
    <s v="Moses Lake"/>
    <n v="2832"/>
    <s v="Peninsula Elementary"/>
    <n v="375.26"/>
    <n v="0"/>
    <n v="0"/>
    <n v="0"/>
    <n v="0"/>
    <n v="375.26"/>
    <x v="1"/>
    <n v="0.53869999999999996"/>
  </r>
  <r>
    <x v="154"/>
    <s v="Moses Lake"/>
    <n v="5173"/>
    <s v="Sage Point Elementary School"/>
    <n v="323.63"/>
    <n v="0"/>
    <n v="0"/>
    <n v="0"/>
    <n v="0"/>
    <n v="323.63"/>
    <x v="2"/>
    <n v="0.35470000000000002"/>
  </r>
  <r>
    <x v="154"/>
    <s v="Moses Lake"/>
    <n v="5726"/>
    <s v="Vanguard Academy"/>
    <n v="265.41000000000003"/>
    <n v="0"/>
    <n v="32.07"/>
    <n v="0"/>
    <n v="0"/>
    <n v="297.48"/>
    <x v="1"/>
    <n v="0.59150000000000003"/>
  </r>
  <r>
    <x v="155"/>
    <s v="Mossyrock"/>
    <n v="5415"/>
    <s v="Mossyrock Academy"/>
    <n v="5.22"/>
    <n v="0"/>
    <n v="0"/>
    <n v="0"/>
    <n v="0"/>
    <n v="5.22"/>
    <x v="1"/>
    <n v="0.83130000000000004"/>
  </r>
  <r>
    <x v="155"/>
    <s v="Mossyrock"/>
    <n v="2572"/>
    <s v="Mossyrock Elementary School"/>
    <n v="305.8"/>
    <n v="26.6"/>
    <n v="0"/>
    <n v="0"/>
    <n v="0"/>
    <n v="332.40000000000003"/>
    <x v="1"/>
    <n v="0.63029999999999997"/>
  </r>
  <r>
    <x v="155"/>
    <s v="Mossyrock"/>
    <n v="3238"/>
    <s v="Mossyrock Jr./Sr. High School"/>
    <n v="243.47"/>
    <n v="0"/>
    <n v="19.93"/>
    <n v="0"/>
    <n v="0"/>
    <n v="263.39999999999998"/>
    <x v="1"/>
    <n v="0.59330000000000005"/>
  </r>
  <r>
    <x v="156"/>
    <s v="Mount Adams"/>
    <n v="2506"/>
    <s v="Harrah Elementary School"/>
    <n v="370.24"/>
    <n v="0"/>
    <n v="0"/>
    <n v="0"/>
    <n v="0"/>
    <n v="370.24"/>
    <x v="1"/>
    <n v="0.88670000000000004"/>
  </r>
  <r>
    <x v="156"/>
    <s v="Mount Adams"/>
    <n v="2389"/>
    <s v="Mount Adams Middle School"/>
    <n v="87.09"/>
    <n v="0"/>
    <n v="0"/>
    <n v="0"/>
    <n v="0"/>
    <n v="87.09"/>
    <x v="1"/>
    <n v="0.9405"/>
  </r>
  <r>
    <x v="156"/>
    <s v="Mount Adams"/>
    <n v="2532"/>
    <s v="White Swan High School"/>
    <n v="313.61"/>
    <n v="0"/>
    <n v="2.46"/>
    <n v="8"/>
    <n v="0"/>
    <n v="324.07"/>
    <x v="1"/>
    <n v="0.93920000000000003"/>
  </r>
  <r>
    <x v="157"/>
    <s v="Mount Baker"/>
    <n v="2585"/>
    <s v="Acme Elementary"/>
    <n v="148.22999999999999"/>
    <n v="0"/>
    <n v="0"/>
    <n v="0"/>
    <n v="0"/>
    <n v="148.22999999999999"/>
    <x v="1"/>
    <n v="0.50609999999999999"/>
  </r>
  <r>
    <x v="157"/>
    <s v="Mount Baker"/>
    <n v="3365"/>
    <s v="Harmony Elementary"/>
    <n v="271.32"/>
    <n v="0"/>
    <n v="0"/>
    <n v="0"/>
    <n v="0"/>
    <n v="271.32"/>
    <x v="2"/>
    <n v="0.44219999999999998"/>
  </r>
  <r>
    <x v="157"/>
    <s v="Mount Baker"/>
    <n v="4533"/>
    <s v="Kendall Elementary"/>
    <n v="294.83"/>
    <n v="0"/>
    <n v="0"/>
    <n v="0"/>
    <n v="0"/>
    <n v="294.83"/>
    <x v="1"/>
    <n v="0.67669999999999997"/>
  </r>
  <r>
    <x v="157"/>
    <s v="Mount Baker"/>
    <n v="5112"/>
    <s v="Mount Baker Academy"/>
    <n v="29.37"/>
    <n v="0"/>
    <n v="0"/>
    <n v="0"/>
    <n v="0"/>
    <n v="29.37"/>
    <x v="1"/>
    <n v="0.60009999999999997"/>
  </r>
  <r>
    <x v="157"/>
    <s v="Mount Baker"/>
    <n v="3003"/>
    <s v="Mount Baker Junior High"/>
    <n v="250.85"/>
    <n v="0"/>
    <n v="0"/>
    <n v="0"/>
    <n v="0"/>
    <n v="250.85"/>
    <x v="1"/>
    <n v="0.56030000000000002"/>
  </r>
  <r>
    <x v="157"/>
    <s v="Mount Baker"/>
    <n v="2343"/>
    <s v="Mount Baker Senior High"/>
    <n v="422.07"/>
    <n v="0"/>
    <n v="33.65"/>
    <n v="23"/>
    <n v="0"/>
    <n v="478.71999999999997"/>
    <x v="2"/>
    <n v="0.47089999999999999"/>
  </r>
  <r>
    <x v="158"/>
    <s v="Mount Pleasant"/>
    <n v="3459"/>
    <s v="Mount Pleasant School"/>
    <n v="71.819999999999993"/>
    <n v="0"/>
    <n v="0"/>
    <n v="0"/>
    <n v="0"/>
    <n v="71.819999999999993"/>
    <x v="2"/>
    <n v="0.28410000000000002"/>
  </r>
  <r>
    <x v="159"/>
    <s v="Mt Vernon"/>
    <n v="5625"/>
    <s v="Aspire Academy"/>
    <n v="136.19"/>
    <n v="0"/>
    <n v="0"/>
    <n v="0"/>
    <n v="0"/>
    <n v="136.19"/>
    <x v="1"/>
    <n v="0.69"/>
  </r>
  <r>
    <x v="159"/>
    <s v="Mt Vernon"/>
    <n v="4329"/>
    <s v="Centennial Elementary School "/>
    <n v="423.4"/>
    <n v="23.9"/>
    <n v="0"/>
    <n v="0"/>
    <n v="0"/>
    <n v="447.29999999999995"/>
    <x v="1"/>
    <n v="0.72199999999999998"/>
  </r>
  <r>
    <x v="159"/>
    <s v="Mt Vernon"/>
    <n v="5589"/>
    <s v="Harriet Rowley Elementary"/>
    <n v="398.3"/>
    <n v="23.9"/>
    <n v="0"/>
    <n v="0"/>
    <n v="0"/>
    <n v="422.2"/>
    <x v="1"/>
    <n v="0.65380000000000005"/>
  </r>
  <r>
    <x v="159"/>
    <s v="Mt Vernon"/>
    <n v="3183"/>
    <s v="Jefferson Elementary"/>
    <n v="450.68"/>
    <n v="23.7"/>
    <n v="0"/>
    <n v="0"/>
    <n v="0"/>
    <n v="474.38"/>
    <x v="1"/>
    <n v="0.6361"/>
  </r>
  <r>
    <x v="159"/>
    <s v="Mt Vernon"/>
    <n v="3821"/>
    <s v="La Venture Middle School"/>
    <n v="678.2"/>
    <n v="0"/>
    <n v="0"/>
    <n v="0"/>
    <n v="0"/>
    <n v="678.2"/>
    <x v="1"/>
    <n v="0.69920000000000004"/>
  </r>
  <r>
    <x v="159"/>
    <s v="Mt Vernon"/>
    <n v="4013"/>
    <s v="Little Mountain Elementary"/>
    <n v="410.63"/>
    <n v="11.7"/>
    <n v="0"/>
    <n v="0"/>
    <n v="0"/>
    <n v="422.33"/>
    <x v="1"/>
    <n v="0.64959999999999996"/>
  </r>
  <r>
    <x v="159"/>
    <s v="Mt Vernon"/>
    <n v="3001"/>
    <s v="Madison Elementary"/>
    <n v="486.2"/>
    <n v="24"/>
    <n v="0"/>
    <n v="0"/>
    <n v="0"/>
    <n v="510.2"/>
    <x v="1"/>
    <n v="0.59540000000000004"/>
  </r>
  <r>
    <x v="159"/>
    <s v="Mt Vernon"/>
    <n v="4511"/>
    <s v="Mount Baker Middle School"/>
    <n v="541.42999999999995"/>
    <n v="0"/>
    <n v="0"/>
    <n v="0"/>
    <n v="0"/>
    <n v="541.42999999999995"/>
    <x v="1"/>
    <n v="0.71319999999999995"/>
  </r>
  <r>
    <x v="159"/>
    <s v="Mt Vernon"/>
    <n v="2295"/>
    <s v="Mount Vernon High School"/>
    <n v="1544.75"/>
    <n v="0"/>
    <n v="200.31"/>
    <n v="0"/>
    <n v="0"/>
    <n v="1745.06"/>
    <x v="1"/>
    <n v="0.59730000000000005"/>
  </r>
  <r>
    <x v="159"/>
    <s v="Mt Vernon"/>
    <n v="5449"/>
    <s v="Mount Vernon Open Doors"/>
    <n v="0"/>
    <n v="0"/>
    <n v="0"/>
    <n v="66.190000000000012"/>
    <n v="0"/>
    <n v="66.190000000000012"/>
    <x v="1"/>
    <n v="0.69089999999999996"/>
  </r>
  <r>
    <x v="159"/>
    <s v="Mt Vernon"/>
    <n v="3829"/>
    <s v="Mount Vernon Special Ed"/>
    <n v="56.46"/>
    <n v="0"/>
    <n v="0"/>
    <n v="0"/>
    <n v="0"/>
    <n v="56.46"/>
    <x v="1"/>
    <n v="0.59450000000000003"/>
  </r>
  <r>
    <x v="159"/>
    <s v="Mt Vernon"/>
    <n v="5960"/>
    <s v="Northwest Career &amp; Technical Academy"/>
    <n v="333.24"/>
    <n v="0"/>
    <n v="0"/>
    <n v="0"/>
    <n v="17.420000000000002"/>
    <n v="350.66"/>
    <x v="2"/>
    <n v="0.39460000000000001"/>
  </r>
  <r>
    <x v="159"/>
    <s v="Mt Vernon"/>
    <n v="1992"/>
    <s v="Skagit Academy"/>
    <n v="251.29"/>
    <n v="0"/>
    <n v="0"/>
    <n v="0"/>
    <n v="0"/>
    <n v="251.29"/>
    <x v="2"/>
    <n v="0.38119999999999998"/>
  </r>
  <r>
    <x v="159"/>
    <s v="Mt Vernon"/>
    <n v="2880"/>
    <s v="Washington Elementary School"/>
    <n v="324.2"/>
    <n v="23.5"/>
    <n v="0"/>
    <n v="0"/>
    <n v="0"/>
    <n v="347.7"/>
    <x v="1"/>
    <n v="0.7117"/>
  </r>
  <r>
    <x v="160"/>
    <s v="Muckleshoot Tribal"/>
    <n v="1986"/>
    <s v="Muckleshoot Tribal School"/>
    <n v="453.31"/>
    <n v="0"/>
    <n v="2.57"/>
    <n v="0"/>
    <n v="0"/>
    <n v="455.88"/>
    <x v="1"/>
    <n v="0.7036"/>
  </r>
  <r>
    <x v="161"/>
    <s v="Mukilteo"/>
    <n v="4247"/>
    <s v="ACES High School"/>
    <n v="134.18"/>
    <n v="0"/>
    <n v="0.82"/>
    <n v="0"/>
    <n v="0"/>
    <n v="135"/>
    <x v="1"/>
    <n v="0.65669999999999995"/>
  </r>
  <r>
    <x v="161"/>
    <s v="Mukilteo"/>
    <n v="4303"/>
    <s v="Challenger Elementary"/>
    <n v="590.29"/>
    <n v="0"/>
    <n v="0"/>
    <n v="0"/>
    <n v="0"/>
    <n v="590.29"/>
    <x v="1"/>
    <n v="0.67369999999999997"/>
  </r>
  <r>
    <x v="161"/>
    <s v="Mukilteo"/>
    <n v="4342"/>
    <s v="Columbia Elementary"/>
    <n v="479.21"/>
    <n v="0"/>
    <n v="0"/>
    <n v="0"/>
    <n v="0"/>
    <n v="479.21"/>
    <x v="2"/>
    <n v="0.31159999999999999"/>
  </r>
  <r>
    <x v="161"/>
    <s v="Mukilteo"/>
    <n v="4304"/>
    <s v="Discovery Elementary"/>
    <n v="606.29999999999995"/>
    <n v="0"/>
    <n v="0"/>
    <n v="0"/>
    <n v="0"/>
    <n v="606.29999999999995"/>
    <x v="1"/>
    <n v="0.61539999999999995"/>
  </r>
  <r>
    <x v="161"/>
    <s v="Mukilteo"/>
    <n v="4469"/>
    <s v="Endeavour Elementary"/>
    <n v="440.97"/>
    <n v="0"/>
    <n v="0"/>
    <n v="0"/>
    <n v="0"/>
    <n v="440.97"/>
    <x v="2"/>
    <n v="0.23810000000000001"/>
  </r>
  <r>
    <x v="161"/>
    <s v="Mukilteo"/>
    <n v="4231"/>
    <s v="Explorer Middle School"/>
    <n v="779.41"/>
    <n v="0"/>
    <n v="0"/>
    <n v="0"/>
    <n v="0"/>
    <n v="779.41"/>
    <x v="1"/>
    <n v="0.61550000000000005"/>
  </r>
  <r>
    <x v="161"/>
    <s v="Mukilteo"/>
    <n v="2886"/>
    <s v="Fairmount Elementary"/>
    <n v="499.5"/>
    <n v="0"/>
    <n v="0"/>
    <n v="0"/>
    <n v="0"/>
    <n v="499.5"/>
    <x v="1"/>
    <n v="0.63590000000000002"/>
  </r>
  <r>
    <x v="161"/>
    <s v="Mukilteo"/>
    <n v="4430"/>
    <s v="Harbour Pointe Middle School"/>
    <n v="873.46"/>
    <n v="0"/>
    <n v="0"/>
    <n v="0"/>
    <n v="0"/>
    <n v="873.46"/>
    <x v="2"/>
    <n v="0.34060000000000001"/>
  </r>
  <r>
    <x v="161"/>
    <s v="Mukilteo"/>
    <n v="4344"/>
    <s v="Horizon Elementary"/>
    <n v="538.49"/>
    <n v="0"/>
    <n v="0"/>
    <n v="0"/>
    <n v="0"/>
    <n v="538.49"/>
    <x v="1"/>
    <n v="0.71589999999999998"/>
  </r>
  <r>
    <x v="161"/>
    <s v="Mukilteo"/>
    <n v="4433"/>
    <s v="Kamiak High School"/>
    <n v="1894.64"/>
    <n v="0"/>
    <n v="306.38"/>
    <n v="0"/>
    <n v="0"/>
    <n v="2201.02"/>
    <x v="2"/>
    <n v="0.34789999999999999"/>
  </r>
  <r>
    <x v="161"/>
    <s v="Mukilteo"/>
    <n v="5450"/>
    <s v="Lake Stickney Elementary School"/>
    <n v="556.20000000000005"/>
    <n v="0"/>
    <n v="0"/>
    <n v="0"/>
    <n v="0"/>
    <n v="556.20000000000005"/>
    <x v="1"/>
    <n v="0.58040000000000003"/>
  </r>
  <r>
    <x v="161"/>
    <s v="Mukilteo"/>
    <n v="3688"/>
    <s v="Mariner High School"/>
    <n v="1820.71"/>
    <n v="0"/>
    <n v="138.66"/>
    <n v="0"/>
    <n v="0"/>
    <n v="1959.3700000000001"/>
    <x v="1"/>
    <n v="0.59530000000000005"/>
  </r>
  <r>
    <x v="161"/>
    <s v="Mukilteo"/>
    <n v="4164"/>
    <s v="Mukilteo Elementary"/>
    <n v="536.67999999999995"/>
    <n v="0"/>
    <n v="0"/>
    <n v="0"/>
    <n v="0"/>
    <n v="536.67999999999995"/>
    <x v="2"/>
    <n v="0.21099999999999999"/>
  </r>
  <r>
    <x v="161"/>
    <s v="Mukilteo"/>
    <n v="5498"/>
    <s v="Mukilteo Reengagement Academy Open Doors"/>
    <n v="0"/>
    <n v="0"/>
    <n v="7.0000000000000007E-2"/>
    <n v="125.5"/>
    <n v="0"/>
    <n v="125.57"/>
    <x v="1"/>
    <n v="0.68820000000000003"/>
  </r>
  <r>
    <x v="161"/>
    <s v="Mukilteo"/>
    <n v="4583"/>
    <s v="Odyssey Elementary"/>
    <n v="464.6"/>
    <n v="0"/>
    <n v="0"/>
    <n v="0"/>
    <n v="0"/>
    <n v="464.6"/>
    <x v="1"/>
    <n v="0.5958"/>
  </r>
  <r>
    <x v="161"/>
    <s v="Mukilteo"/>
    <n v="3121"/>
    <s v="Olivia Park Elementary"/>
    <n v="530.20000000000005"/>
    <n v="0"/>
    <n v="0"/>
    <n v="0"/>
    <n v="0"/>
    <n v="530.20000000000005"/>
    <x v="1"/>
    <n v="0.71089999999999998"/>
  </r>
  <r>
    <x v="161"/>
    <s v="Mukilteo"/>
    <n v="3120"/>
    <s v="Olympic View Middle School"/>
    <n v="842.01"/>
    <n v="0"/>
    <n v="0"/>
    <n v="0"/>
    <n v="0"/>
    <n v="842.01"/>
    <x v="2"/>
    <n v="0.45500000000000002"/>
  </r>
  <r>
    <x v="161"/>
    <s v="Mukilteo"/>
    <n v="5482"/>
    <s v="Pathfinder Kindergarten Center"/>
    <n v="388.2"/>
    <n v="0"/>
    <n v="0"/>
    <n v="0"/>
    <n v="0"/>
    <n v="388.2"/>
    <x v="1"/>
    <n v="0.57430000000000003"/>
  </r>
  <r>
    <x v="161"/>
    <s v="Mukilteo"/>
    <n v="4165"/>
    <s v="Picnic Point Elementary"/>
    <n v="428.3"/>
    <n v="0"/>
    <n v="0"/>
    <n v="0"/>
    <n v="0"/>
    <n v="428.3"/>
    <x v="2"/>
    <n v="0.29959999999999998"/>
  </r>
  <r>
    <x v="161"/>
    <s v="Mukilteo"/>
    <n v="3687"/>
    <s v="Serene Lake Elementary"/>
    <n v="403.7"/>
    <n v="0"/>
    <n v="0"/>
    <n v="0"/>
    <n v="0"/>
    <n v="403.7"/>
    <x v="1"/>
    <n v="0.51049999999999995"/>
  </r>
  <r>
    <x v="161"/>
    <s v="Mukilteo"/>
    <n v="4019"/>
    <s v="Sno-Isle Skills Center "/>
    <n v="569.61"/>
    <n v="0"/>
    <n v="0"/>
    <n v="0"/>
    <n v="44.190000000000005"/>
    <n v="613.80000000000007"/>
    <x v="2"/>
    <s v="NO CEDARL FRPL Rprtd"/>
  </r>
  <r>
    <x v="161"/>
    <s v="Mukilteo"/>
    <n v="4425"/>
    <s v="Voyager Middle School"/>
    <n v="857.98"/>
    <n v="0"/>
    <n v="0"/>
    <n v="0"/>
    <n v="0"/>
    <n v="857.98"/>
    <x v="1"/>
    <n v="0.58989999999999998"/>
  </r>
  <r>
    <x v="162"/>
    <s v="Naches Valley"/>
    <n v="5451"/>
    <s v="Naches Valley Elementary School"/>
    <n v="434.5"/>
    <n v="31.9"/>
    <n v="0"/>
    <n v="0"/>
    <n v="0"/>
    <n v="466.4"/>
    <x v="1"/>
    <n v="0.53890000000000005"/>
  </r>
  <r>
    <x v="162"/>
    <s v="Naches Valley"/>
    <n v="2591"/>
    <s v="Naches Valley High School"/>
    <n v="400.38"/>
    <n v="0"/>
    <n v="19.13"/>
    <n v="0"/>
    <n v="0"/>
    <n v="419.51"/>
    <x v="1"/>
    <n v="0.48220000000000002"/>
  </r>
  <r>
    <x v="162"/>
    <s v="Naches Valley"/>
    <n v="2898"/>
    <s v="Naches Valley Middle School"/>
    <n v="404.14"/>
    <n v="0"/>
    <n v="0"/>
    <n v="0"/>
    <n v="0"/>
    <n v="404.14"/>
    <x v="1"/>
    <n v="0.52380000000000004"/>
  </r>
  <r>
    <x v="163"/>
    <s v="Napavine"/>
    <n v="3288"/>
    <s v="Napavine Elementary"/>
    <n v="405.47"/>
    <n v="0"/>
    <n v="0"/>
    <n v="0"/>
    <n v="0"/>
    <n v="405.47"/>
    <x v="2"/>
    <n v="0.42230000000000001"/>
  </r>
  <r>
    <x v="163"/>
    <s v="Napavine"/>
    <n v="2273"/>
    <s v="Napavine Jr Sr High School"/>
    <n v="382.59"/>
    <n v="0"/>
    <n v="55.940000000000005"/>
    <n v="5.2"/>
    <n v="0"/>
    <n v="443.72999999999996"/>
    <x v="2"/>
    <n v="0.43219999999999997"/>
  </r>
  <r>
    <x v="164"/>
    <s v="Naselle Grays Riv"/>
    <n v="2868"/>
    <s v="Naselle Elementary"/>
    <n v="124.01"/>
    <n v="0"/>
    <n v="0"/>
    <n v="0"/>
    <n v="0"/>
    <n v="124.01"/>
    <x v="1"/>
    <n v="0.55930000000000002"/>
  </r>
  <r>
    <x v="164"/>
    <s v="Naselle Grays Riv"/>
    <n v="3295"/>
    <s v="Naselle Jr Sr High Schools"/>
    <n v="174.63"/>
    <n v="0"/>
    <n v="14.26"/>
    <n v="0"/>
    <n v="0"/>
    <n v="188.89"/>
    <x v="1"/>
    <n v="0.54079999999999995"/>
  </r>
  <r>
    <x v="165"/>
    <s v="Nespelem"/>
    <n v="5775"/>
    <s v="Nespelem ALE High School"/>
    <n v="23.8"/>
    <n v="0"/>
    <n v="0"/>
    <n v="0"/>
    <n v="0"/>
    <n v="23.8"/>
    <x v="2"/>
    <s v="NO CEDARL FRPL Rprtd"/>
  </r>
  <r>
    <x v="165"/>
    <s v="Nespelem"/>
    <n v="2494"/>
    <s v="Nespelem Elementary"/>
    <n v="133.6"/>
    <n v="1.8"/>
    <n v="0"/>
    <n v="0"/>
    <n v="0"/>
    <n v="135.4"/>
    <x v="1"/>
    <n v="0.96020000000000005"/>
  </r>
  <r>
    <x v="165"/>
    <s v="Nespelem"/>
    <n v="5740"/>
    <s v="Nespelem High School"/>
    <n v="23.68"/>
    <n v="0"/>
    <n v="0"/>
    <n v="0"/>
    <n v="0"/>
    <n v="23.68"/>
    <x v="1"/>
    <n v="0.9667"/>
  </r>
  <r>
    <x v="166"/>
    <s v="Newport"/>
    <n v="2518"/>
    <s v="Newport High School"/>
    <n v="240.69"/>
    <n v="0"/>
    <n v="9.42"/>
    <n v="0"/>
    <n v="0"/>
    <n v="250.10999999999999"/>
    <x v="1"/>
    <n v="0.51749999999999996"/>
  </r>
  <r>
    <x v="166"/>
    <s v="Newport"/>
    <n v="5681"/>
    <s v="Newport Home Link"/>
    <n v="184.28"/>
    <n v="0"/>
    <n v="16.5"/>
    <n v="0"/>
    <n v="0"/>
    <n v="200.78"/>
    <x v="1"/>
    <n v="0.54410000000000003"/>
  </r>
  <r>
    <x v="166"/>
    <s v="Newport"/>
    <n v="5118"/>
    <s v="Pend Oreille River School"/>
    <n v="47.7"/>
    <n v="0"/>
    <n v="0"/>
    <n v="0"/>
    <n v="0"/>
    <n v="47.7"/>
    <x v="1"/>
    <n v="0.70399999999999996"/>
  </r>
  <r>
    <x v="166"/>
    <s v="Newport"/>
    <n v="3968"/>
    <s v="Sadie Halstead Middle School"/>
    <n v="287.32"/>
    <n v="0"/>
    <n v="0"/>
    <n v="0"/>
    <n v="0"/>
    <n v="287.32"/>
    <x v="1"/>
    <n v="0.62649999999999995"/>
  </r>
  <r>
    <x v="166"/>
    <s v="Newport"/>
    <n v="4478"/>
    <s v="Stratton Elementary"/>
    <n v="364.4"/>
    <n v="0"/>
    <n v="0"/>
    <n v="0"/>
    <n v="0"/>
    <n v="364.4"/>
    <x v="1"/>
    <n v="0.64480000000000004"/>
  </r>
  <r>
    <x v="167"/>
    <s v="Nine Mile Falls"/>
    <n v="4036"/>
    <s v="Lake Spokane Elementary"/>
    <n v="405.91"/>
    <n v="31.6"/>
    <n v="0"/>
    <n v="0"/>
    <n v="0"/>
    <n v="437.51000000000005"/>
    <x v="2"/>
    <n v="0.34720000000000001"/>
  </r>
  <r>
    <x v="167"/>
    <s v="Nine Mile Falls"/>
    <n v="4333"/>
    <s v="Lakeside High School"/>
    <n v="415.06"/>
    <n v="0"/>
    <n v="59.33"/>
    <n v="0"/>
    <n v="0"/>
    <n v="474.39"/>
    <x v="2"/>
    <n v="0.2757"/>
  </r>
  <r>
    <x v="167"/>
    <s v="Nine Mile Falls"/>
    <n v="4521"/>
    <s v="Lakeside Middle School"/>
    <n v="314.63"/>
    <n v="0"/>
    <n v="0"/>
    <n v="0"/>
    <n v="0"/>
    <n v="314.63"/>
    <x v="2"/>
    <n v="0.32779999999999998"/>
  </r>
  <r>
    <x v="167"/>
    <s v="Nine Mile Falls"/>
    <n v="2341"/>
    <s v="Nine Mile Falls Elementary"/>
    <n v="119.7"/>
    <n v="13.3"/>
    <n v="0"/>
    <n v="0"/>
    <n v="0"/>
    <n v="133"/>
    <x v="2"/>
    <n v="0.30559999999999998"/>
  </r>
  <r>
    <x v="167"/>
    <s v="Nine Mile Falls"/>
    <n v="5752"/>
    <s v="Nine Mile Family Partnership Program"/>
    <n v="60.53"/>
    <n v="0"/>
    <n v="0"/>
    <n v="0"/>
    <n v="0"/>
    <n v="60.53"/>
    <x v="2"/>
    <n v="0.2079"/>
  </r>
  <r>
    <x v="167"/>
    <s v="Nine Mile Falls"/>
    <n v="5417"/>
    <s v="Re-Engagement School (Nine Mile Falls)"/>
    <n v="0"/>
    <n v="0"/>
    <n v="0"/>
    <n v="0.53"/>
    <n v="0"/>
    <n v="0.53"/>
    <x v="1"/>
    <n v="0.58889999999999998"/>
  </r>
  <r>
    <x v="168"/>
    <s v="Nooksack Valley"/>
    <n v="4428"/>
    <s v="Everson Elementary"/>
    <n v="261.14999999999998"/>
    <n v="0"/>
    <n v="0"/>
    <n v="0"/>
    <n v="0"/>
    <n v="261.14999999999998"/>
    <x v="1"/>
    <n v="0.49530000000000002"/>
  </r>
  <r>
    <x v="168"/>
    <s v="Nooksack Valley"/>
    <n v="4525"/>
    <s v="Nooksack Elementary"/>
    <n v="371.91"/>
    <n v="0"/>
    <n v="0"/>
    <n v="0"/>
    <n v="0"/>
    <n v="371.91"/>
    <x v="1"/>
    <n v="0.50949999999999995"/>
  </r>
  <r>
    <x v="168"/>
    <s v="Nooksack Valley"/>
    <n v="5554"/>
    <s v="Nooksack Reengagement"/>
    <n v="0"/>
    <n v="0"/>
    <n v="0"/>
    <n v="13.5"/>
    <n v="0"/>
    <n v="13.5"/>
    <x v="1"/>
    <n v="0.63690000000000002"/>
  </r>
  <r>
    <x v="168"/>
    <s v="Nooksack Valley"/>
    <n v="2459"/>
    <s v="Nooksack Valley High School"/>
    <n v="485.32"/>
    <n v="0"/>
    <n v="38.480000000000004"/>
    <n v="0"/>
    <n v="0"/>
    <n v="523.79999999999995"/>
    <x v="1"/>
    <n v="0.49049999999999999"/>
  </r>
  <r>
    <x v="168"/>
    <s v="Nooksack Valley"/>
    <n v="2687"/>
    <s v="Nooksack Valley Middle School"/>
    <n v="479.14"/>
    <n v="0"/>
    <n v="0"/>
    <n v="0"/>
    <n v="0"/>
    <n v="479.14"/>
    <x v="1"/>
    <n v="0.50429999999999997"/>
  </r>
  <r>
    <x v="168"/>
    <s v="Nooksack Valley"/>
    <n v="1823"/>
    <s v="Nooksack Valley Special Services"/>
    <n v="0"/>
    <n v="56.7"/>
    <n v="0"/>
    <n v="0"/>
    <n v="0"/>
    <n v="56.7"/>
    <x v="2"/>
    <n v="0.35189999999999999"/>
  </r>
  <r>
    <x v="168"/>
    <s v="Nooksack Valley"/>
    <n v="2489"/>
    <s v="Sumas Elementary"/>
    <n v="246.72"/>
    <n v="0"/>
    <n v="0"/>
    <n v="0"/>
    <n v="0"/>
    <n v="246.72"/>
    <x v="1"/>
    <n v="0.55279999999999996"/>
  </r>
  <r>
    <x v="169"/>
    <s v="North Beach"/>
    <n v="3788"/>
    <s v="North Beach Junior High School"/>
    <n v="107.87"/>
    <n v="0"/>
    <n v="0"/>
    <n v="0"/>
    <n v="0.23"/>
    <n v="108.10000000000001"/>
    <x v="1"/>
    <n v="0.69230000000000003"/>
  </r>
  <r>
    <x v="169"/>
    <s v="North Beach"/>
    <n v="2728"/>
    <s v="North Beach Senior High School"/>
    <n v="176.63"/>
    <n v="0"/>
    <n v="33.83"/>
    <n v="1.7"/>
    <n v="0.35"/>
    <n v="212.50999999999996"/>
    <x v="1"/>
    <n v="0.57340000000000002"/>
  </r>
  <r>
    <x v="169"/>
    <s v="North Beach"/>
    <n v="3787"/>
    <s v="Ocean Shores Elementary"/>
    <n v="208.78"/>
    <n v="15.3"/>
    <n v="0"/>
    <n v="0"/>
    <n v="0"/>
    <n v="224.08"/>
    <x v="1"/>
    <n v="0.6502"/>
  </r>
  <r>
    <x v="169"/>
    <s v="North Beach"/>
    <n v="3155"/>
    <s v="Pacific Beach Elementary School"/>
    <n v="88.5"/>
    <n v="2.5"/>
    <n v="0"/>
    <n v="0"/>
    <n v="0"/>
    <n v="91"/>
    <x v="1"/>
    <n v="0.75170000000000003"/>
  </r>
  <r>
    <x v="170"/>
    <s v="North Franklin"/>
    <n v="3325"/>
    <s v="Basin City Elem"/>
    <n v="302.37"/>
    <n v="11.8"/>
    <n v="0"/>
    <n v="0"/>
    <n v="0"/>
    <n v="314.17"/>
    <x v="1"/>
    <n v="0.6986"/>
  </r>
  <r>
    <x v="170"/>
    <s v="North Franklin"/>
    <n v="2918"/>
    <s v="Connell Elem"/>
    <n v="460.8"/>
    <n v="0"/>
    <n v="0"/>
    <n v="0"/>
    <n v="0"/>
    <n v="460.8"/>
    <x v="1"/>
    <n v="0.69069999999999998"/>
  </r>
  <r>
    <x v="170"/>
    <s v="North Franklin"/>
    <n v="3272"/>
    <s v="Connell High School"/>
    <n v="522.6"/>
    <n v="0"/>
    <n v="38.370000000000005"/>
    <n v="1.6"/>
    <n v="0"/>
    <n v="562.57000000000005"/>
    <x v="1"/>
    <n v="0.68110000000000004"/>
  </r>
  <r>
    <x v="170"/>
    <s v="North Franklin"/>
    <n v="3086"/>
    <s v="Mesa Elem"/>
    <n v="194.4"/>
    <n v="0"/>
    <n v="0"/>
    <n v="0"/>
    <n v="0"/>
    <n v="194.4"/>
    <x v="1"/>
    <n v="0.60699999999999998"/>
  </r>
  <r>
    <x v="170"/>
    <s v="North Franklin"/>
    <n v="5653"/>
    <s v="North Franklin Virtual Academy"/>
    <n v="46.04"/>
    <n v="0"/>
    <n v="0"/>
    <n v="0"/>
    <n v="0"/>
    <n v="46.04"/>
    <x v="1"/>
    <n v="0.6956"/>
  </r>
  <r>
    <x v="170"/>
    <s v="North Franklin"/>
    <n v="1754"/>
    <s v="Palouse Junction High School"/>
    <n v="37.81"/>
    <n v="0"/>
    <n v="0"/>
    <n v="0"/>
    <n v="0"/>
    <n v="37.81"/>
    <x v="1"/>
    <n v="0.71950000000000003"/>
  </r>
  <r>
    <x v="170"/>
    <s v="North Franklin"/>
    <n v="2198"/>
    <s v="Robert L Olds Junior High School"/>
    <n v="320.25"/>
    <n v="0"/>
    <n v="0"/>
    <n v="0"/>
    <n v="0"/>
    <n v="320.25"/>
    <x v="1"/>
    <n v="0.73619999999999997"/>
  </r>
  <r>
    <x v="170"/>
    <s v="North Franklin"/>
    <n v="5499"/>
    <s v="CRCC-Open Doors"/>
    <n v="0"/>
    <n v="0"/>
    <n v="0"/>
    <n v="11.8"/>
    <n v="0"/>
    <n v="11.8"/>
    <x v="2"/>
    <n v="0"/>
  </r>
  <r>
    <x v="171"/>
    <s v="North Kitsap"/>
    <n v="5546"/>
    <s v="Choice Academy"/>
    <n v="47.01"/>
    <n v="0"/>
    <n v="0"/>
    <n v="0"/>
    <n v="0"/>
    <n v="47.01"/>
    <x v="2"/>
    <n v="0.49359999999999998"/>
  </r>
  <r>
    <x v="171"/>
    <s v="North Kitsap"/>
    <n v="2798"/>
    <s v="David Wolfle Elementary"/>
    <n v="274.41000000000003"/>
    <n v="0"/>
    <n v="0"/>
    <n v="0"/>
    <n v="0"/>
    <n v="274.41000000000003"/>
    <x v="1"/>
    <n v="0.58050000000000002"/>
  </r>
  <r>
    <x v="171"/>
    <s v="North Kitsap"/>
    <n v="2854"/>
    <s v="Hilder Pearson Elementary"/>
    <n v="247.6"/>
    <n v="0"/>
    <n v="0"/>
    <n v="0"/>
    <n v="0"/>
    <n v="247.6"/>
    <x v="2"/>
    <n v="0.32640000000000002"/>
  </r>
  <r>
    <x v="171"/>
    <s v="North Kitsap"/>
    <n v="5085"/>
    <s v="Kingston High School"/>
    <n v="491.64"/>
    <n v="0"/>
    <n v="73.75"/>
    <n v="0"/>
    <n v="0"/>
    <n v="565.39"/>
    <x v="2"/>
    <n v="0.42459999999999998"/>
  </r>
  <r>
    <x v="171"/>
    <s v="North Kitsap"/>
    <n v="4359"/>
    <s v="Kingston Middle School"/>
    <n v="472.18"/>
    <n v="0"/>
    <n v="0"/>
    <n v="0"/>
    <n v="0"/>
    <n v="472.18"/>
    <x v="2"/>
    <n v="0.45569999999999999"/>
  </r>
  <r>
    <x v="171"/>
    <s v="North Kitsap"/>
    <n v="1733"/>
    <s v="NKOA &amp; PAL"/>
    <n v="71.91"/>
    <n v="0"/>
    <n v="0"/>
    <n v="0"/>
    <n v="0"/>
    <n v="71.91"/>
    <x v="2"/>
    <n v="0.3846"/>
  </r>
  <r>
    <x v="171"/>
    <s v="North Kitsap"/>
    <n v="3236"/>
    <s v="North Kitsap High School"/>
    <n v="959.46"/>
    <n v="0"/>
    <n v="136.84"/>
    <n v="0"/>
    <n v="0"/>
    <n v="1096.3"/>
    <x v="2"/>
    <n v="0.27800000000000002"/>
  </r>
  <r>
    <x v="171"/>
    <s v="North Kitsap"/>
    <n v="5646"/>
    <s v="North Kitsap Options"/>
    <n v="76.66"/>
    <n v="0"/>
    <n v="0"/>
    <n v="0"/>
    <n v="0"/>
    <n v="76.66"/>
    <x v="2"/>
    <n v="0.29389999999999999"/>
  </r>
  <r>
    <x v="171"/>
    <s v="North Kitsap"/>
    <n v="2026"/>
    <s v="Poulsbo Elementary School"/>
    <n v="490.65"/>
    <n v="0"/>
    <n v="0"/>
    <n v="0"/>
    <n v="0"/>
    <n v="490.65"/>
    <x v="2"/>
    <n v="0.2681"/>
  </r>
  <r>
    <x v="171"/>
    <s v="North Kitsap"/>
    <n v="2476"/>
    <s v="Poulsbo Middle School"/>
    <n v="693.78"/>
    <n v="0"/>
    <n v="0"/>
    <n v="0"/>
    <n v="0"/>
    <n v="693.78"/>
    <x v="2"/>
    <n v="0.31730000000000003"/>
  </r>
  <r>
    <x v="171"/>
    <s v="North Kitsap"/>
    <n v="4467"/>
    <s v="Richard Gordon Elementary"/>
    <n v="356.31"/>
    <n v="0"/>
    <n v="0"/>
    <n v="0"/>
    <n v="0"/>
    <n v="356.31"/>
    <x v="2"/>
    <n v="0.35399999999999998"/>
  </r>
  <r>
    <x v="171"/>
    <s v="North Kitsap"/>
    <n v="3391"/>
    <s v="Suquamish Elementary School"/>
    <n v="286.61"/>
    <n v="0"/>
    <n v="0"/>
    <n v="0"/>
    <n v="0"/>
    <n v="286.61"/>
    <x v="1"/>
    <n v="0.51459999999999995"/>
  </r>
  <r>
    <x v="171"/>
    <s v="North Kitsap"/>
    <n v="4461"/>
    <s v="Vinland Elementary"/>
    <n v="551.94000000000005"/>
    <n v="0"/>
    <n v="0"/>
    <n v="0"/>
    <n v="0"/>
    <n v="551.94000000000005"/>
    <x v="2"/>
    <n v="0.30580000000000002"/>
  </r>
  <r>
    <x v="172"/>
    <s v="North Mason"/>
    <n v="2662"/>
    <s v="Belfair Elementary"/>
    <n v="426.35"/>
    <n v="15"/>
    <n v="0"/>
    <n v="0"/>
    <n v="0"/>
    <n v="441.35"/>
    <x v="1"/>
    <n v="0.45319999999999999"/>
  </r>
  <r>
    <x v="172"/>
    <s v="North Mason"/>
    <n v="3174"/>
    <s v="Hawkins Middle School"/>
    <n v="476.85"/>
    <n v="0"/>
    <n v="0"/>
    <n v="0"/>
    <n v="0"/>
    <n v="476.85"/>
    <x v="1"/>
    <n v="0.48309999999999997"/>
  </r>
  <r>
    <x v="172"/>
    <s v="North Mason"/>
    <n v="1680"/>
    <s v="James A. Taylor High School"/>
    <n v="66.92"/>
    <n v="0"/>
    <n v="0"/>
    <n v="0"/>
    <n v="0"/>
    <n v="66.92"/>
    <x v="1"/>
    <n v="0.53190000000000004"/>
  </r>
  <r>
    <x v="172"/>
    <s v="North Mason"/>
    <n v="1861"/>
    <s v="North Mason Homelink Program"/>
    <n v="36.659999999999997"/>
    <n v="0"/>
    <n v="0.44"/>
    <n v="0"/>
    <n v="0"/>
    <n v="37.099999999999994"/>
    <x v="2"/>
    <n v="0.43130000000000002"/>
  </r>
  <r>
    <x v="172"/>
    <s v="North Mason"/>
    <n v="3175"/>
    <s v="North Mason Senior High School"/>
    <n v="622.42999999999995"/>
    <n v="0"/>
    <n v="73.16"/>
    <n v="0"/>
    <n v="0"/>
    <n v="695.58999999999992"/>
    <x v="2"/>
    <n v="0.39989999999999998"/>
  </r>
  <r>
    <x v="172"/>
    <s v="North Mason"/>
    <n v="4320"/>
    <s v="Sand Hill Elementary"/>
    <n v="510.66"/>
    <n v="15.2"/>
    <n v="0"/>
    <n v="0"/>
    <n v="0"/>
    <n v="525.86"/>
    <x v="1"/>
    <n v="0.48749999999999999"/>
  </r>
  <r>
    <x v="173"/>
    <s v="North River"/>
    <n v="2292"/>
    <s v="North River School"/>
    <n v="45.6"/>
    <n v="1.97"/>
    <n v="1.22"/>
    <n v="0"/>
    <n v="0"/>
    <n v="48.79"/>
    <x v="1"/>
    <n v="0.54720000000000002"/>
  </r>
  <r>
    <x v="174"/>
    <s v="North Thurston"/>
    <n v="5168"/>
    <s v="Aspire Performing Arts Academy"/>
    <n v="306.94"/>
    <n v="0"/>
    <n v="0"/>
    <n v="0"/>
    <n v="0"/>
    <n v="306.94"/>
    <x v="2"/>
    <n v="0.32579999999999998"/>
  </r>
  <r>
    <x v="174"/>
    <s v="North Thurston"/>
    <n v="5167"/>
    <s v="Chambers Prairie Elementary School"/>
    <n v="478.95"/>
    <n v="12.4"/>
    <n v="0"/>
    <n v="0"/>
    <n v="0"/>
    <n v="491.34999999999997"/>
    <x v="1"/>
    <n v="0.52159999999999995"/>
  </r>
  <r>
    <x v="174"/>
    <s v="North Thurston"/>
    <n v="3361"/>
    <s v="Chinook Middle School"/>
    <n v="762.09"/>
    <n v="0"/>
    <n v="0"/>
    <n v="0"/>
    <n v="0"/>
    <n v="762.09"/>
    <x v="1"/>
    <n v="0.50900000000000001"/>
  </r>
  <r>
    <x v="174"/>
    <s v="North Thurston"/>
    <n v="5654"/>
    <s v="Envision Career Academy"/>
    <n v="130.77000000000001"/>
    <n v="0"/>
    <n v="6.92"/>
    <n v="113.1"/>
    <n v="0"/>
    <n v="250.79"/>
    <x v="1"/>
    <n v="0.54490000000000005"/>
  </r>
  <r>
    <x v="174"/>
    <s v="North Thurston"/>
    <n v="4058"/>
    <s v="Evergreen Forest Elementary"/>
    <n v="446.45"/>
    <n v="0"/>
    <n v="0"/>
    <n v="0"/>
    <n v="0"/>
    <n v="446.45"/>
    <x v="2"/>
    <n v="0.3982"/>
  </r>
  <r>
    <x v="174"/>
    <s v="North Thurston"/>
    <n v="4408"/>
    <s v="Horizons Elementary"/>
    <n v="508.09"/>
    <n v="13.6"/>
    <n v="0"/>
    <n v="0"/>
    <n v="0"/>
    <n v="521.68999999999994"/>
    <x v="2"/>
    <n v="0.36969999999999997"/>
  </r>
  <r>
    <x v="174"/>
    <s v="North Thurston"/>
    <n v="5682"/>
    <s v="Ignite Family Academy"/>
    <n v="129.41999999999999"/>
    <n v="0"/>
    <n v="0"/>
    <n v="0"/>
    <n v="0"/>
    <n v="129.41999999999999"/>
    <x v="2"/>
    <n v="0.1535"/>
  </r>
  <r>
    <x v="174"/>
    <s v="North Thurston"/>
    <n v="4409"/>
    <s v="Komachin Middle School"/>
    <n v="694.83"/>
    <n v="0"/>
    <n v="0"/>
    <n v="0"/>
    <n v="0"/>
    <n v="694.83"/>
    <x v="2"/>
    <n v="0.45500000000000002"/>
  </r>
  <r>
    <x v="174"/>
    <s v="North Thurston"/>
    <n v="3653"/>
    <s v="Lacey Elementary"/>
    <n v="335.14"/>
    <n v="27.2"/>
    <n v="0"/>
    <n v="0"/>
    <n v="0"/>
    <n v="362.34"/>
    <x v="1"/>
    <n v="0.59130000000000005"/>
  </r>
  <r>
    <x v="174"/>
    <s v="North Thurston"/>
    <n v="3539"/>
    <s v="Lakes Elementary School"/>
    <n v="486.81"/>
    <n v="26.9"/>
    <n v="0"/>
    <n v="0"/>
    <n v="0"/>
    <n v="513.71"/>
    <x v="2"/>
    <n v="0.37819999999999998"/>
  </r>
  <r>
    <x v="174"/>
    <s v="North Thurston"/>
    <n v="3262"/>
    <s v="Lydia Hawk Elementary"/>
    <n v="513.70000000000005"/>
    <n v="0"/>
    <n v="0"/>
    <n v="0"/>
    <n v="0"/>
    <n v="513.70000000000005"/>
    <x v="1"/>
    <n v="0.64380000000000004"/>
  </r>
  <r>
    <x v="174"/>
    <s v="North Thurston"/>
    <n v="4255"/>
    <s v="Meadows Elementary"/>
    <n v="656.14"/>
    <n v="0"/>
    <n v="0"/>
    <n v="0"/>
    <n v="0"/>
    <n v="656.14"/>
    <x v="2"/>
    <n v="0.34899999999999998"/>
  </r>
  <r>
    <x v="174"/>
    <s v="North Thurston"/>
    <n v="3130"/>
    <s v="Mountain View Elementary"/>
    <n v="567.1"/>
    <n v="0"/>
    <n v="0"/>
    <n v="0"/>
    <n v="0"/>
    <n v="567.1"/>
    <x v="1"/>
    <n v="0.62339999999999995"/>
  </r>
  <r>
    <x v="174"/>
    <s v="North Thurston"/>
    <n v="3611"/>
    <s v="Nisqually Middle School"/>
    <n v="759.82"/>
    <n v="0"/>
    <n v="0"/>
    <n v="0"/>
    <n v="0"/>
    <n v="759.82"/>
    <x v="1"/>
    <n v="0.48099999999999998"/>
  </r>
  <r>
    <x v="174"/>
    <s v="North Thurston"/>
    <n v="3010"/>
    <s v="North Thurston High School"/>
    <n v="1166.25"/>
    <n v="0"/>
    <n v="151.01999999999998"/>
    <n v="0"/>
    <n v="0"/>
    <n v="1317.27"/>
    <x v="2"/>
    <n v="0.4798"/>
  </r>
  <r>
    <x v="174"/>
    <s v="North Thurston"/>
    <n v="3709"/>
    <s v="Olympic View Elementary"/>
    <n v="546.94000000000005"/>
    <n v="14.39"/>
    <n v="0"/>
    <n v="0"/>
    <n v="0"/>
    <n v="561.33000000000004"/>
    <x v="2"/>
    <n v="0.42509999999999998"/>
  </r>
  <r>
    <x v="174"/>
    <s v="North Thurston"/>
    <n v="4271"/>
    <s v="Pleasant Glade Elementary"/>
    <n v="520.09"/>
    <n v="0"/>
    <n v="0"/>
    <n v="0"/>
    <n v="0"/>
    <n v="520.09"/>
    <x v="1"/>
    <n v="0.4274"/>
  </r>
  <r>
    <x v="174"/>
    <s v="North Thurston"/>
    <n v="4427"/>
    <s v="River Ridge High School"/>
    <n v="1407.03"/>
    <n v="0"/>
    <n v="155.01"/>
    <n v="0"/>
    <n v="0"/>
    <n v="1562.04"/>
    <x v="2"/>
    <n v="0.44080000000000003"/>
  </r>
  <r>
    <x v="174"/>
    <s v="North Thurston"/>
    <n v="5452"/>
    <s v="Salish Middle School"/>
    <n v="765.78"/>
    <n v="0"/>
    <n v="0"/>
    <n v="0"/>
    <n v="0"/>
    <n v="765.78"/>
    <x v="2"/>
    <n v="0.46110000000000001"/>
  </r>
  <r>
    <x v="174"/>
    <s v="North Thurston"/>
    <n v="4368"/>
    <s v="Seven Oaks Elementary"/>
    <n v="411.04"/>
    <n v="13.9"/>
    <n v="0"/>
    <n v="0"/>
    <n v="0"/>
    <n v="424.94"/>
    <x v="2"/>
    <n v="0.47739999999999999"/>
  </r>
  <r>
    <x v="174"/>
    <s v="North Thurston"/>
    <n v="2754"/>
    <s v="South Bay Elementary"/>
    <n v="548"/>
    <n v="0"/>
    <n v="0"/>
    <n v="0"/>
    <n v="0"/>
    <n v="548"/>
    <x v="2"/>
    <n v="0.37740000000000001"/>
  </r>
  <r>
    <x v="174"/>
    <s v="North Thurston"/>
    <n v="5683"/>
    <s v="Summit Virtual Academy"/>
    <n v="358.87"/>
    <n v="0"/>
    <n v="11.35"/>
    <n v="0"/>
    <n v="0"/>
    <n v="370.22"/>
    <x v="1"/>
    <n v="0.51080000000000003"/>
  </r>
  <r>
    <x v="174"/>
    <s v="North Thurston"/>
    <n v="3710"/>
    <s v="Timberline High School"/>
    <n v="1147.1600000000001"/>
    <n v="0"/>
    <n v="137.03"/>
    <n v="0"/>
    <n v="0"/>
    <n v="1284.19"/>
    <x v="2"/>
    <n v="0.3765"/>
  </r>
  <r>
    <x v="174"/>
    <s v="North Thurston"/>
    <n v="4122"/>
    <s v="Woodland Elementary"/>
    <n v="382.76"/>
    <n v="0"/>
    <n v="0"/>
    <n v="0"/>
    <n v="0"/>
    <n v="382.76"/>
    <x v="2"/>
    <n v="0.39429999999999998"/>
  </r>
  <r>
    <x v="175"/>
    <s v="Northport"/>
    <n v="2062"/>
    <s v="Northport Elementary School"/>
    <n v="105.43"/>
    <n v="0"/>
    <n v="0"/>
    <n v="0"/>
    <n v="0"/>
    <n v="105.43"/>
    <x v="1"/>
    <n v="0.7722"/>
  </r>
  <r>
    <x v="175"/>
    <s v="Northport"/>
    <n v="2958"/>
    <s v="Northport High School"/>
    <n v="49.16"/>
    <n v="0"/>
    <n v="7.25"/>
    <n v="0"/>
    <n v="0"/>
    <n v="56.41"/>
    <x v="1"/>
    <n v="0.67789999999999995"/>
  </r>
  <r>
    <x v="175"/>
    <s v="Northport"/>
    <n v="5252"/>
    <s v="Northport Homelink Program"/>
    <n v="86.55"/>
    <n v="0"/>
    <n v="0"/>
    <n v="0"/>
    <n v="0"/>
    <n v="86.55"/>
    <x v="2"/>
    <n v="0.31180000000000002"/>
  </r>
  <r>
    <x v="176"/>
    <s v="Northshore"/>
    <n v="3107"/>
    <s v="Arrowhead Elementary"/>
    <n v="276.62"/>
    <n v="0"/>
    <n v="0"/>
    <n v="0"/>
    <n v="0"/>
    <n v="276.62"/>
    <x v="2"/>
    <n v="0.2031"/>
  </r>
  <r>
    <x v="176"/>
    <s v="Northshore"/>
    <n v="3106"/>
    <s v="Bothell High School"/>
    <n v="1592.47"/>
    <n v="0"/>
    <n v="145.16"/>
    <n v="0"/>
    <n v="0"/>
    <n v="1737.63"/>
    <x v="2"/>
    <n v="0.21340000000000001"/>
  </r>
  <r>
    <x v="176"/>
    <s v="Northshore"/>
    <n v="4017"/>
    <s v="Canyon Creek Elementary"/>
    <n v="802.91"/>
    <n v="0"/>
    <n v="0"/>
    <n v="0"/>
    <n v="0"/>
    <n v="802.91"/>
    <x v="2"/>
    <n v="0.1477"/>
  </r>
  <r>
    <x v="176"/>
    <s v="Northshore"/>
    <n v="3493"/>
    <s v="Canyon Park Middle School"/>
    <n v="929.62"/>
    <n v="0"/>
    <n v="0"/>
    <n v="0"/>
    <n v="0"/>
    <n v="929.62"/>
    <x v="2"/>
    <n v="0.19209999999999999"/>
  </r>
  <r>
    <x v="176"/>
    <s v="Northshore"/>
    <n v="3234"/>
    <s v="Cottage Lake Elementary"/>
    <n v="264"/>
    <n v="0"/>
    <n v="0"/>
    <n v="0"/>
    <n v="0"/>
    <n v="264"/>
    <x v="2"/>
    <n v="0.1169"/>
  </r>
  <r>
    <x v="176"/>
    <s v="Northshore"/>
    <n v="3105"/>
    <s v="Crystal Springs Elementary"/>
    <n v="512.38"/>
    <n v="0"/>
    <n v="0"/>
    <n v="0"/>
    <n v="0"/>
    <n v="512.38"/>
    <x v="2"/>
    <n v="0.31330000000000002"/>
  </r>
  <r>
    <x v="176"/>
    <s v="Northshore"/>
    <n v="4379"/>
    <s v="East Ridge Elementary"/>
    <n v="420.29"/>
    <n v="0"/>
    <n v="0"/>
    <n v="0"/>
    <n v="0"/>
    <n v="420.29"/>
    <x v="2"/>
    <n v="6.7199999999999996E-2"/>
  </r>
  <r>
    <x v="176"/>
    <s v="Northshore"/>
    <n v="4306"/>
    <s v="Fernwood Elementary"/>
    <n v="736.55"/>
    <n v="0"/>
    <n v="0"/>
    <n v="0"/>
    <n v="0"/>
    <n v="736.55"/>
    <x v="2"/>
    <n v="4.8399999999999999E-2"/>
  </r>
  <r>
    <x v="176"/>
    <s v="Northshore"/>
    <n v="4355"/>
    <s v="Frank Love Elementary"/>
    <n v="523.28"/>
    <n v="0"/>
    <n v="0"/>
    <n v="0"/>
    <n v="0"/>
    <n v="523.28"/>
    <x v="2"/>
    <n v="0.22739999999999999"/>
  </r>
  <r>
    <x v="176"/>
    <s v="Northshore"/>
    <n v="4124"/>
    <s v="Hollywood Hill Elementary"/>
    <n v="348.33"/>
    <n v="0"/>
    <n v="0"/>
    <n v="0"/>
    <n v="0"/>
    <n v="348.33"/>
    <x v="2"/>
    <n v="0.1638"/>
  </r>
  <r>
    <x v="176"/>
    <s v="Northshore"/>
    <n v="3492"/>
    <s v="Inglemoor HS"/>
    <n v="1327.69"/>
    <n v="0"/>
    <n v="97.26"/>
    <n v="0"/>
    <n v="0"/>
    <n v="1424.95"/>
    <x v="2"/>
    <n v="0.20219999999999999"/>
  </r>
  <r>
    <x v="176"/>
    <s v="Northshore"/>
    <n v="5606"/>
    <s v="Innovation Lab High School"/>
    <n v="206.14"/>
    <n v="0"/>
    <n v="26.150000000000002"/>
    <n v="0"/>
    <n v="0"/>
    <n v="232.29"/>
    <x v="2"/>
    <n v="0.12540000000000001"/>
  </r>
  <r>
    <x v="176"/>
    <s v="Northshore"/>
    <n v="2993"/>
    <s v="Kenmore Elementary"/>
    <n v="369.72"/>
    <n v="0"/>
    <n v="0"/>
    <n v="0"/>
    <n v="0"/>
    <n v="369.72"/>
    <x v="2"/>
    <n v="0.38579999999999998"/>
  </r>
  <r>
    <x v="176"/>
    <s v="Northshore"/>
    <n v="3345"/>
    <s v="Kenmore Middle School"/>
    <n v="721.45"/>
    <n v="0"/>
    <n v="0"/>
    <n v="0"/>
    <n v="0"/>
    <n v="721.45"/>
    <x v="2"/>
    <n v="0.25109999999999999"/>
  </r>
  <r>
    <x v="176"/>
    <s v="Northshore"/>
    <n v="4455"/>
    <s v="Kokanee Elementary"/>
    <n v="640.94000000000005"/>
    <n v="0"/>
    <n v="0"/>
    <n v="0"/>
    <n v="0"/>
    <n v="640.94000000000005"/>
    <x v="2"/>
    <n v="5.11E-2"/>
  </r>
  <r>
    <x v="176"/>
    <s v="Northshore"/>
    <n v="3790"/>
    <s v="Leota Middle School"/>
    <n v="816.6"/>
    <n v="0"/>
    <n v="0"/>
    <n v="0"/>
    <n v="0"/>
    <n v="816.6"/>
    <x v="2"/>
    <n v="0.15160000000000001"/>
  </r>
  <r>
    <x v="176"/>
    <s v="Northshore"/>
    <n v="3390"/>
    <s v="Lockwood Elementary"/>
    <n v="481.26"/>
    <n v="0"/>
    <n v="0"/>
    <n v="0"/>
    <n v="0"/>
    <n v="481.26"/>
    <x v="2"/>
    <n v="0.14099999999999999"/>
  </r>
  <r>
    <x v="176"/>
    <s v="Northshore"/>
    <n v="3344"/>
    <s v="Maywood Hills Elementary"/>
    <n v="466.56"/>
    <n v="0"/>
    <n v="0"/>
    <n v="0"/>
    <n v="0"/>
    <n v="466.56"/>
    <x v="2"/>
    <n v="0.2213"/>
  </r>
  <r>
    <x v="176"/>
    <s v="Northshore"/>
    <n v="3442"/>
    <s v="Moorlands Elementary"/>
    <n v="513.02"/>
    <n v="0"/>
    <n v="0"/>
    <n v="0"/>
    <n v="0"/>
    <n v="513.02"/>
    <x v="2"/>
    <n v="8.9300000000000004E-2"/>
  </r>
  <r>
    <x v="176"/>
    <s v="Northshore"/>
    <n v="5481"/>
    <s v="North Creek High School"/>
    <n v="1787.12"/>
    <n v="0"/>
    <n v="195.29"/>
    <n v="0"/>
    <n v="0"/>
    <n v="1982.4099999999999"/>
    <x v="2"/>
    <n v="0.17760000000000001"/>
  </r>
  <r>
    <x v="176"/>
    <s v="Northshore"/>
    <n v="5753"/>
    <s v="Northshore Learning Options"/>
    <n v="445.15"/>
    <n v="0"/>
    <n v="27.71"/>
    <n v="0"/>
    <n v="0"/>
    <n v="472.85999999999996"/>
    <x v="2"/>
    <n v="0.15890000000000001"/>
  </r>
  <r>
    <x v="176"/>
    <s v="Northshore"/>
    <n v="4021"/>
    <s v="Northshore Middle School"/>
    <n v="773.97"/>
    <n v="0"/>
    <n v="0"/>
    <n v="0"/>
    <n v="0"/>
    <n v="773.97"/>
    <x v="2"/>
    <n v="0.20660000000000001"/>
  </r>
  <r>
    <x v="176"/>
    <s v="Northshore"/>
    <n v="5331"/>
    <s v="Northshore Online School"/>
    <n v="0"/>
    <n v="0"/>
    <n v="0"/>
    <n v="22.5"/>
    <n v="0"/>
    <n v="22.5"/>
    <x v="2"/>
    <n v="0.35420000000000001"/>
  </r>
  <r>
    <x v="176"/>
    <s v="Northshore"/>
    <n v="5605"/>
    <s v="Ruby Bridges Elementary"/>
    <n v="467.92"/>
    <n v="0"/>
    <n v="0"/>
    <n v="0"/>
    <n v="0"/>
    <n v="467.92"/>
    <x v="2"/>
    <n v="0.1179"/>
  </r>
  <r>
    <x v="176"/>
    <s v="Northshore"/>
    <n v="3811"/>
    <s v="Secondary Academy for Success"/>
    <n v="81.77"/>
    <n v="0"/>
    <n v="3.71"/>
    <n v="0"/>
    <n v="0"/>
    <n v="85.47999999999999"/>
    <x v="2"/>
    <n v="0.42780000000000001"/>
  </r>
  <r>
    <x v="176"/>
    <s v="Northshore"/>
    <n v="3679"/>
    <s v="Shelton View Elementary"/>
    <n v="475.4"/>
    <n v="0"/>
    <n v="0"/>
    <n v="0"/>
    <n v="0"/>
    <n v="475.4"/>
    <x v="2"/>
    <n v="0.14990000000000001"/>
  </r>
  <r>
    <x v="176"/>
    <s v="Northshore"/>
    <n v="4371"/>
    <s v="Skyview Middle School"/>
    <n v="1223.54"/>
    <n v="0"/>
    <n v="0"/>
    <n v="0"/>
    <n v="0"/>
    <n v="1223.54"/>
    <x v="2"/>
    <n v="0.16250000000000001"/>
  </r>
  <r>
    <x v="176"/>
    <s v="Northshore"/>
    <n v="4187"/>
    <s v="Sunrise Elementary"/>
    <n v="277.2"/>
    <n v="0"/>
    <n v="0"/>
    <n v="0"/>
    <n v="0"/>
    <n v="277.2"/>
    <x v="2"/>
    <n v="4.7899999999999998E-2"/>
  </r>
  <r>
    <x v="176"/>
    <s v="Northshore"/>
    <n v="4516"/>
    <s v="Timbercrest Middle School"/>
    <n v="688.63"/>
    <n v="0"/>
    <n v="0"/>
    <n v="0"/>
    <n v="0"/>
    <n v="688.63"/>
    <x v="2"/>
    <n v="7.8299999999999995E-2"/>
  </r>
  <r>
    <x v="176"/>
    <s v="Northshore"/>
    <n v="4069"/>
    <s v="Wellington Elementary"/>
    <n v="350.1"/>
    <n v="0"/>
    <n v="0"/>
    <n v="0"/>
    <n v="0"/>
    <n v="350.1"/>
    <x v="2"/>
    <n v="0.12130000000000001"/>
  </r>
  <r>
    <x v="176"/>
    <s v="Northshore"/>
    <n v="3287"/>
    <s v="Westhill Elementary"/>
    <n v="411.48"/>
    <n v="0"/>
    <n v="0"/>
    <n v="0"/>
    <n v="0"/>
    <n v="411.48"/>
    <x v="2"/>
    <n v="0.16600000000000001"/>
  </r>
  <r>
    <x v="176"/>
    <s v="Northshore"/>
    <n v="3749"/>
    <s v="Woodin Elementary"/>
    <n v="464.26"/>
    <n v="0"/>
    <n v="0"/>
    <n v="0"/>
    <n v="0"/>
    <n v="464.26"/>
    <x v="2"/>
    <n v="0.27950000000000003"/>
  </r>
  <r>
    <x v="176"/>
    <s v="Northshore"/>
    <n v="4208"/>
    <s v="Woodinville HS"/>
    <n v="1473.77"/>
    <n v="0"/>
    <n v="118.00999999999999"/>
    <n v="0"/>
    <n v="0"/>
    <n v="1591.78"/>
    <x v="2"/>
    <n v="0.1336"/>
  </r>
  <r>
    <x v="176"/>
    <s v="Northshore"/>
    <n v="4377"/>
    <s v="Woodmoor Elementary"/>
    <n v="481.59"/>
    <n v="0"/>
    <n v="0"/>
    <n v="0"/>
    <n v="0"/>
    <n v="481.59"/>
    <x v="2"/>
    <n v="0.30620000000000003"/>
  </r>
  <r>
    <x v="177"/>
    <s v="Oak Harbor"/>
    <n v="3477"/>
    <s v="Broad View Elementary"/>
    <n v="357.5"/>
    <n v="17.8"/>
    <n v="0"/>
    <n v="0"/>
    <n v="0"/>
    <n v="375.3"/>
    <x v="2"/>
    <n v="0.4461"/>
  </r>
  <r>
    <x v="177"/>
    <s v="Oak Harbor"/>
    <n v="3377"/>
    <s v="Crescent Harbor Elem"/>
    <n v="421.2"/>
    <n v="0"/>
    <n v="0"/>
    <n v="0"/>
    <n v="0"/>
    <n v="421.2"/>
    <x v="2"/>
    <n v="0.48570000000000002"/>
  </r>
  <r>
    <x v="177"/>
    <s v="Oak Harbor"/>
    <n v="4328"/>
    <s v="Hillcrest Elementary"/>
    <n v="444.29"/>
    <n v="0"/>
    <n v="0"/>
    <n v="0"/>
    <n v="0"/>
    <n v="444.29"/>
    <x v="2"/>
    <n v="0.30819999999999997"/>
  </r>
  <r>
    <x v="177"/>
    <s v="Oak Harbor"/>
    <n v="1758"/>
    <s v="Homeconnection"/>
    <n v="321.02"/>
    <n v="0"/>
    <n v="31.86"/>
    <n v="0"/>
    <n v="0"/>
    <n v="352.88"/>
    <x v="2"/>
    <n v="0.29289999999999999"/>
  </r>
  <r>
    <x v="177"/>
    <s v="Oak Harbor"/>
    <n v="5343"/>
    <s v="iGrad Academy"/>
    <n v="0"/>
    <n v="0"/>
    <n v="0"/>
    <n v="12.2"/>
    <n v="0"/>
    <n v="12.2"/>
    <x v="1"/>
    <n v="0.5454"/>
  </r>
  <r>
    <x v="177"/>
    <s v="Oak Harbor"/>
    <n v="3939"/>
    <s v="North Whidbey Middle School"/>
    <n v="684.68"/>
    <n v="0"/>
    <n v="0"/>
    <n v="0"/>
    <n v="0"/>
    <n v="684.68"/>
    <x v="2"/>
    <n v="0.42480000000000001"/>
  </r>
  <r>
    <x v="177"/>
    <s v="Oak Harbor"/>
    <n v="2696"/>
    <s v="Oak Harbor Elementary"/>
    <n v="336.41"/>
    <n v="34.799999999999997"/>
    <n v="0"/>
    <n v="0"/>
    <n v="0"/>
    <n v="371.21000000000004"/>
    <x v="2"/>
    <n v="0.47099999999999997"/>
  </r>
  <r>
    <x v="177"/>
    <s v="Oak Harbor"/>
    <n v="2974"/>
    <s v="Oak Harbor High School"/>
    <n v="1418.4"/>
    <n v="0"/>
    <n v="104.81"/>
    <n v="0"/>
    <n v="0"/>
    <n v="1523.21"/>
    <x v="2"/>
    <n v="0.36149999999999999"/>
  </r>
  <r>
    <x v="177"/>
    <s v="Oak Harbor"/>
    <n v="3274"/>
    <s v="Oak Harbor Intermediate School"/>
    <n v="772.35"/>
    <n v="0"/>
    <n v="0"/>
    <n v="0"/>
    <n v="0"/>
    <n v="772.35"/>
    <x v="2"/>
    <n v="0.44059999999999999"/>
  </r>
  <r>
    <x v="177"/>
    <s v="Oak Harbor"/>
    <n v="3566"/>
    <s v="Olympic View Elem"/>
    <n v="417.2"/>
    <n v="0"/>
    <n v="0"/>
    <n v="0"/>
    <n v="0"/>
    <n v="417.2"/>
    <x v="1"/>
    <n v="0.53129999999999999"/>
  </r>
  <r>
    <x v="178"/>
    <s v="Oakesdale"/>
    <n v="3205"/>
    <s v="Oakesdale Elementary School"/>
    <n v="48.92"/>
    <n v="8.7200000000000006"/>
    <n v="0"/>
    <n v="0"/>
    <n v="0"/>
    <n v="57.64"/>
    <x v="2"/>
    <n v="0.32779999999999998"/>
  </r>
  <r>
    <x v="178"/>
    <s v="Oakesdale"/>
    <n v="2432"/>
    <s v="Oakesdale High School"/>
    <n v="77.52"/>
    <n v="0"/>
    <n v="0.79"/>
    <n v="0"/>
    <n v="0"/>
    <n v="78.31"/>
    <x v="2"/>
    <n v="0.34549999999999997"/>
  </r>
  <r>
    <x v="179"/>
    <s v="Oakville"/>
    <n v="2922"/>
    <s v="Oakville Elementary"/>
    <n v="136.36000000000001"/>
    <n v="17.2"/>
    <n v="0"/>
    <n v="0"/>
    <n v="0"/>
    <n v="153.56"/>
    <x v="1"/>
    <n v="0.5948"/>
  </r>
  <r>
    <x v="179"/>
    <s v="Oakville"/>
    <n v="2283"/>
    <s v="Oakville High School"/>
    <n v="138.53"/>
    <n v="0"/>
    <n v="9.7100000000000009"/>
    <n v="0"/>
    <n v="0"/>
    <n v="148.24"/>
    <x v="1"/>
    <n v="0.60740000000000005"/>
  </r>
  <r>
    <x v="179"/>
    <s v="Oakville"/>
    <n v="5584"/>
    <s v="Oakville Homelink"/>
    <n v="25.4"/>
    <n v="0"/>
    <n v="0"/>
    <n v="0"/>
    <n v="0"/>
    <n v="25.4"/>
    <x v="1"/>
    <n v="0.68140000000000001"/>
  </r>
  <r>
    <x v="180"/>
    <s v="Ocean Beach"/>
    <n v="2517"/>
    <s v="Hilltop School"/>
    <n v="179.02"/>
    <n v="0"/>
    <n v="0"/>
    <n v="0"/>
    <n v="0"/>
    <n v="179.02"/>
    <x v="1"/>
    <n v="0.61950000000000005"/>
  </r>
  <r>
    <x v="180"/>
    <s v="Ocean Beach"/>
    <n v="4220"/>
    <s v="Ilwaco High School"/>
    <n v="267.39999999999998"/>
    <n v="0"/>
    <n v="25.16"/>
    <n v="0"/>
    <n v="0"/>
    <n v="292.56"/>
    <x v="1"/>
    <n v="0.55220000000000002"/>
  </r>
  <r>
    <x v="180"/>
    <s v="Ocean Beach"/>
    <n v="3531"/>
    <s v="Long Beach Elementary School"/>
    <n v="166.8"/>
    <n v="15"/>
    <n v="0"/>
    <n v="0"/>
    <n v="0"/>
    <n v="181.8"/>
    <x v="1"/>
    <n v="0.56399999999999995"/>
  </r>
  <r>
    <x v="180"/>
    <s v="Ocean Beach"/>
    <n v="5647"/>
    <s v="Ocean Beach Options Academy"/>
    <n v="28.35"/>
    <n v="0"/>
    <n v="0.38"/>
    <n v="1.8"/>
    <n v="0"/>
    <n v="30.53"/>
    <x v="1"/>
    <n v="0.67520000000000002"/>
  </r>
  <r>
    <x v="180"/>
    <s v="Ocean Beach"/>
    <n v="4039"/>
    <s v="Ocean Park Elementary"/>
    <n v="199.78"/>
    <n v="0"/>
    <n v="0"/>
    <n v="0"/>
    <n v="0"/>
    <n v="199.78"/>
    <x v="1"/>
    <n v="0.64370000000000005"/>
  </r>
  <r>
    <x v="181"/>
    <s v="Ocosta"/>
    <n v="3025"/>
    <s v="Ocosta Elementary School"/>
    <n v="277.73"/>
    <n v="0"/>
    <n v="0"/>
    <n v="0"/>
    <n v="0"/>
    <n v="277.73"/>
    <x v="1"/>
    <n v="0.72140000000000004"/>
  </r>
  <r>
    <x v="181"/>
    <s v="Ocosta"/>
    <n v="3024"/>
    <s v="Ocosta Junior - Senior High"/>
    <n v="229.28"/>
    <n v="0"/>
    <n v="31.01"/>
    <n v="5.5"/>
    <n v="0"/>
    <n v="265.79000000000002"/>
    <x v="1"/>
    <n v="0.65310000000000001"/>
  </r>
  <r>
    <x v="182"/>
    <s v="Odessa"/>
    <n v="2443"/>
    <s v="Odessa High School"/>
    <n v="83.91"/>
    <n v="0"/>
    <n v="5.59"/>
    <n v="0"/>
    <n v="0"/>
    <n v="89.5"/>
    <x v="1"/>
    <n v="0.54659999999999997"/>
  </r>
  <r>
    <x v="182"/>
    <s v="Odessa"/>
    <n v="2769"/>
    <s v="P C Jantz Elementary"/>
    <n v="105.3"/>
    <n v="8.1999999999999993"/>
    <n v="0"/>
    <n v="0"/>
    <n v="0"/>
    <n v="113.5"/>
    <x v="2"/>
    <n v="0.46560000000000001"/>
  </r>
  <r>
    <x v="183"/>
    <s v="Okanogan"/>
    <n v="1980"/>
    <s v="Aspire High School"/>
    <n v="27.2"/>
    <n v="0"/>
    <n v="7.0000000000000007E-2"/>
    <n v="33.5"/>
    <n v="0"/>
    <n v="60.769999999999996"/>
    <x v="1"/>
    <n v="0.70240000000000002"/>
  </r>
  <r>
    <x v="183"/>
    <s v="Okanogan"/>
    <n v="2539"/>
    <s v="Grainger Elementary"/>
    <n v="385.9"/>
    <n v="16.100000000000001"/>
    <n v="0"/>
    <n v="0"/>
    <n v="0"/>
    <n v="402"/>
    <x v="1"/>
    <n v="0.65839999999999999"/>
  </r>
  <r>
    <x v="183"/>
    <s v="Okanogan"/>
    <n v="2246"/>
    <s v="Okanogan High School"/>
    <n v="267.20999999999998"/>
    <n v="0"/>
    <n v="8.3699999999999992"/>
    <n v="0"/>
    <n v="0"/>
    <n v="275.58"/>
    <x v="1"/>
    <n v="0.5948"/>
  </r>
  <r>
    <x v="183"/>
    <s v="Okanogan"/>
    <n v="2245"/>
    <s v="Okanogan Middle School"/>
    <n v="232.88"/>
    <n v="0"/>
    <n v="0"/>
    <n v="0"/>
    <n v="0"/>
    <n v="232.88"/>
    <x v="1"/>
    <n v="0.63470000000000004"/>
  </r>
  <r>
    <x v="183"/>
    <s v="Okanogan"/>
    <n v="5151"/>
    <s v="Okanogan Outreach Alternative School"/>
    <n v="75.790000000000006"/>
    <n v="0"/>
    <n v="0.85000000000000009"/>
    <n v="0"/>
    <n v="0"/>
    <n v="76.64"/>
    <x v="1"/>
    <n v="0.75070000000000003"/>
  </r>
  <r>
    <x v="184"/>
    <s v="Olympia"/>
    <n v="1768"/>
    <s v="Avanti High School"/>
    <n v="165.92"/>
    <n v="0"/>
    <n v="13.62"/>
    <n v="50.76"/>
    <n v="0"/>
    <n v="230.29999999999998"/>
    <x v="2"/>
    <n v="0.2984"/>
  </r>
  <r>
    <x v="184"/>
    <s v="Olympia"/>
    <n v="2487"/>
    <s v="Boston Harbor Elementary"/>
    <n v="169.1"/>
    <n v="0"/>
    <n v="0"/>
    <n v="0"/>
    <n v="0"/>
    <n v="169.1"/>
    <x v="2"/>
    <n v="0.17069999999999999"/>
  </r>
  <r>
    <x v="184"/>
    <s v="Olympia"/>
    <n v="3960"/>
    <s v="Capital High School"/>
    <n v="1106.69"/>
    <n v="0"/>
    <n v="164.38"/>
    <n v="0"/>
    <n v="0"/>
    <n v="1271.0700000000002"/>
    <x v="2"/>
    <n v="0.37990000000000002"/>
  </r>
  <r>
    <x v="184"/>
    <s v="Olympia"/>
    <n v="4367"/>
    <s v="Centennial Elementary Olympia"/>
    <n v="406.42"/>
    <n v="0"/>
    <n v="0"/>
    <n v="0"/>
    <n v="0"/>
    <n v="406.42"/>
    <x v="2"/>
    <n v="0.2132"/>
  </r>
  <r>
    <x v="184"/>
    <s v="Olympia"/>
    <n v="2448"/>
    <s v="Garfield Elementary School"/>
    <n v="260.22000000000003"/>
    <n v="0"/>
    <n v="0"/>
    <n v="0"/>
    <n v="0"/>
    <n v="260.22000000000003"/>
    <x v="1"/>
    <n v="0.5867"/>
  </r>
  <r>
    <x v="184"/>
    <s v="Olympia"/>
    <n v="3133"/>
    <s v="Jefferson Middle School"/>
    <n v="447.47"/>
    <n v="0"/>
    <n v="0"/>
    <n v="0"/>
    <n v="0"/>
    <n v="447.47"/>
    <x v="2"/>
    <n v="0.43919999999999998"/>
  </r>
  <r>
    <x v="184"/>
    <s v="Olympia"/>
    <n v="4472"/>
    <s v="Julia Butler Hansen Elementary"/>
    <n v="330.2"/>
    <n v="0"/>
    <n v="0"/>
    <n v="0"/>
    <n v="0"/>
    <n v="330.2"/>
    <x v="2"/>
    <n v="0.49759999999999999"/>
  </r>
  <r>
    <x v="184"/>
    <s v="Olympia"/>
    <n v="3540"/>
    <s v="Leland P Brown Elementary"/>
    <n v="310.58"/>
    <n v="15.3"/>
    <n v="0"/>
    <n v="0"/>
    <n v="0"/>
    <n v="325.88"/>
    <x v="1"/>
    <n v="0.59850000000000003"/>
  </r>
  <r>
    <x v="184"/>
    <s v="Olympia"/>
    <n v="2342"/>
    <s v="Lincoln Elementary School"/>
    <n v="299"/>
    <n v="0"/>
    <n v="0"/>
    <n v="0"/>
    <n v="0"/>
    <n v="299"/>
    <x v="2"/>
    <n v="0.28789999999999999"/>
  </r>
  <r>
    <x v="184"/>
    <s v="Olympia"/>
    <n v="3066"/>
    <s v="Madison Elementary School"/>
    <n v="178.3"/>
    <n v="16.8"/>
    <n v="0"/>
    <n v="0"/>
    <n v="0"/>
    <n v="195.10000000000002"/>
    <x v="2"/>
    <n v="0.44019999999999998"/>
  </r>
  <r>
    <x v="184"/>
    <s v="Olympia"/>
    <n v="4458"/>
    <s v="McKenny Elementary"/>
    <n v="277.89999999999998"/>
    <n v="0"/>
    <n v="0"/>
    <n v="0"/>
    <n v="0"/>
    <n v="277.89999999999998"/>
    <x v="2"/>
    <n v="0.26669999999999999"/>
  </r>
  <r>
    <x v="184"/>
    <s v="Olympia"/>
    <n v="2621"/>
    <s v="McLane Elementary School"/>
    <n v="394.48"/>
    <n v="0"/>
    <n v="0"/>
    <n v="0"/>
    <n v="0"/>
    <n v="394.48"/>
    <x v="2"/>
    <n v="0.37109999999999999"/>
  </r>
  <r>
    <x v="184"/>
    <s v="Olympia"/>
    <n v="3132"/>
    <s v="Olympia High School"/>
    <n v="1642.82"/>
    <n v="0"/>
    <n v="244.28"/>
    <n v="0"/>
    <n v="0"/>
    <n v="1887.1"/>
    <x v="2"/>
    <n v="0.21560000000000001"/>
  </r>
  <r>
    <x v="184"/>
    <s v="Olympia"/>
    <n v="5078"/>
    <s v="Olympia Regional Learning Academy"/>
    <n v="529.53"/>
    <n v="0"/>
    <n v="15.25"/>
    <n v="0"/>
    <n v="0"/>
    <n v="544.78"/>
    <x v="2"/>
    <n v="0.27629999999999999"/>
  </r>
  <r>
    <x v="184"/>
    <s v="Olympia"/>
    <n v="3697"/>
    <s v="Pioneer Elementary School"/>
    <n v="390.82"/>
    <n v="0"/>
    <n v="0"/>
    <n v="0"/>
    <n v="0"/>
    <n v="390.82"/>
    <x v="2"/>
    <n v="0.1797"/>
  </r>
  <r>
    <x v="184"/>
    <s v="Olympia"/>
    <n v="3696"/>
    <s v="Reeves Middle School"/>
    <n v="404.06"/>
    <n v="0"/>
    <n v="0"/>
    <n v="0"/>
    <n v="0"/>
    <n v="404.06"/>
    <x v="2"/>
    <n v="0.35920000000000002"/>
  </r>
  <r>
    <x v="184"/>
    <s v="Olympia"/>
    <n v="2778"/>
    <s v="Roosevelt Elementary School"/>
    <n v="338.95"/>
    <n v="0"/>
    <n v="0"/>
    <n v="0"/>
    <n v="0"/>
    <n v="338.95"/>
    <x v="2"/>
    <n v="0.33050000000000002"/>
  </r>
  <r>
    <x v="184"/>
    <s v="Olympia"/>
    <n v="4473"/>
    <s v="Thurgood Marshall Middle School"/>
    <n v="488.37"/>
    <n v="0"/>
    <n v="0"/>
    <n v="0"/>
    <n v="0"/>
    <n v="488.37"/>
    <x v="2"/>
    <n v="0.42770000000000002"/>
  </r>
  <r>
    <x v="184"/>
    <s v="Olympia"/>
    <n v="3711"/>
    <s v="Washington Middle School"/>
    <n v="722.48"/>
    <n v="0"/>
    <n v="0"/>
    <n v="0"/>
    <n v="0"/>
    <n v="722.48"/>
    <x v="2"/>
    <n v="0.2016"/>
  </r>
  <r>
    <x v="185"/>
    <s v="Omak"/>
    <n v="3051"/>
    <s v="E Omak Elementary"/>
    <n v="348.4"/>
    <n v="0"/>
    <n v="0"/>
    <n v="0"/>
    <n v="0"/>
    <n v="348.4"/>
    <x v="1"/>
    <n v="0.75600000000000001"/>
  </r>
  <r>
    <x v="185"/>
    <s v="Omak"/>
    <n v="5746"/>
    <s v="Highlands"/>
    <n v="86.03"/>
    <n v="0"/>
    <n v="1.73"/>
    <n v="24.4"/>
    <n v="0"/>
    <n v="112.16"/>
    <x v="1"/>
    <n v="0.7833"/>
  </r>
  <r>
    <x v="185"/>
    <s v="Omak"/>
    <n v="2999"/>
    <s v="N Omak Elementary"/>
    <n v="273.43"/>
    <n v="0"/>
    <n v="0"/>
    <n v="0"/>
    <n v="0"/>
    <n v="273.43"/>
    <x v="1"/>
    <n v="0.6986"/>
  </r>
  <r>
    <x v="185"/>
    <s v="Omak"/>
    <n v="2031"/>
    <s v="Omak High School"/>
    <n v="368.8"/>
    <n v="0"/>
    <n v="34.340000000000003"/>
    <n v="0"/>
    <n v="0"/>
    <n v="403.14"/>
    <x v="1"/>
    <n v="0.67720000000000002"/>
  </r>
  <r>
    <x v="185"/>
    <s v="Omak"/>
    <n v="4237"/>
    <s v="Omak Middle School"/>
    <n v="298.39"/>
    <n v="0"/>
    <n v="0"/>
    <n v="0"/>
    <n v="0"/>
    <n v="298.39"/>
    <x v="1"/>
    <n v="0.72840000000000005"/>
  </r>
  <r>
    <x v="185"/>
    <s v="Omak"/>
    <n v="5195"/>
    <s v="Washington Virtual Academy Omak Elementary"/>
    <n v="1294.32"/>
    <n v="0"/>
    <n v="0"/>
    <n v="0"/>
    <n v="0"/>
    <n v="1294.32"/>
    <x v="1"/>
    <n v="0.63639999999999997"/>
  </r>
  <r>
    <x v="185"/>
    <s v="Omak"/>
    <n v="5197"/>
    <s v="Washington Virtual Academy Omak High School"/>
    <n v="1890.41"/>
    <n v="0"/>
    <n v="182.86"/>
    <n v="0"/>
    <n v="0"/>
    <n v="2073.27"/>
    <x v="1"/>
    <n v="0.58299999999999996"/>
  </r>
  <r>
    <x v="185"/>
    <s v="Omak"/>
    <n v="5196"/>
    <s v="Washington Virtual Academy Omak Middle School"/>
    <n v="1311.78"/>
    <n v="0"/>
    <n v="0"/>
    <n v="0"/>
    <n v="0"/>
    <n v="1311.78"/>
    <x v="1"/>
    <n v="0.62290000000000001"/>
  </r>
  <r>
    <x v="186"/>
    <s v="Onalaska"/>
    <n v="3239"/>
    <s v="Onalaska Elementary School"/>
    <n v="355.22"/>
    <n v="16.8"/>
    <n v="0"/>
    <n v="0"/>
    <n v="0"/>
    <n v="372.02000000000004"/>
    <x v="1"/>
    <n v="0.50129999999999997"/>
  </r>
  <r>
    <x v="186"/>
    <s v="Onalaska"/>
    <n v="2331"/>
    <s v="Onalaska High School"/>
    <n v="217.58"/>
    <n v="0"/>
    <n v="27.939999999999998"/>
    <n v="5.5"/>
    <n v="0"/>
    <n v="251.02"/>
    <x v="1"/>
    <n v="0.45279999999999998"/>
  </r>
  <r>
    <x v="186"/>
    <s v="Onalaska"/>
    <n v="4335"/>
    <s v="Onalaska Middle School "/>
    <n v="176.47"/>
    <n v="0"/>
    <n v="0"/>
    <n v="0"/>
    <n v="0"/>
    <n v="176.47"/>
    <x v="1"/>
    <n v="0.49"/>
  </r>
  <r>
    <x v="187"/>
    <s v="Onion Creek"/>
    <n v="2049"/>
    <s v="Onion Creek Elementary"/>
    <n v="51.5"/>
    <n v="0"/>
    <n v="0"/>
    <n v="0"/>
    <n v="0"/>
    <n v="51.5"/>
    <x v="1"/>
    <n v="0.62739999999999996"/>
  </r>
  <r>
    <x v="188"/>
    <s v="Orcas"/>
    <n v="1892"/>
    <s v="OASIS K-12"/>
    <n v="310.85000000000002"/>
    <n v="0"/>
    <n v="1.48"/>
    <n v="0"/>
    <n v="0"/>
    <n v="312.33000000000004"/>
    <x v="2"/>
    <n v="2.2700000000000001E-2"/>
  </r>
  <r>
    <x v="188"/>
    <s v="Orcas"/>
    <n v="2749"/>
    <s v="Orcas Island Elementary School"/>
    <n v="166.07"/>
    <n v="0"/>
    <n v="0"/>
    <n v="0"/>
    <n v="0"/>
    <n v="166.07"/>
    <x v="2"/>
    <n v="0.38350000000000001"/>
  </r>
  <r>
    <x v="188"/>
    <s v="Orcas"/>
    <n v="2750"/>
    <s v="Orcas Island High School"/>
    <n v="167.81"/>
    <n v="0"/>
    <n v="9.84"/>
    <n v="0"/>
    <n v="0"/>
    <n v="177.65"/>
    <x v="2"/>
    <n v="0.46089999999999998"/>
  </r>
  <r>
    <x v="188"/>
    <s v="Orcas"/>
    <n v="4558"/>
    <s v="Orcas Island Middle School"/>
    <n v="100.92"/>
    <n v="0"/>
    <n v="0"/>
    <n v="0"/>
    <n v="0"/>
    <n v="100.92"/>
    <x v="2"/>
    <n v="0.37709999999999999"/>
  </r>
  <r>
    <x v="188"/>
    <s v="Orcas"/>
    <n v="5555"/>
    <s v="Orcas Island Montessori Public"/>
    <n v="22.9"/>
    <n v="0"/>
    <n v="0"/>
    <n v="0"/>
    <n v="0"/>
    <n v="22.9"/>
    <x v="2"/>
    <n v="0.44590000000000002"/>
  </r>
  <r>
    <x v="188"/>
    <s v="Orcas"/>
    <n v="3808"/>
    <s v="Waldron Island School"/>
    <n v="5"/>
    <n v="0"/>
    <n v="0"/>
    <n v="0"/>
    <n v="0"/>
    <n v="5"/>
    <x v="2"/>
    <n v="0"/>
  </r>
  <r>
    <x v="189"/>
    <s v="Orchard Prairie"/>
    <n v="3723"/>
    <s v="Orchard Prairie Elementary"/>
    <n v="88.3"/>
    <n v="0"/>
    <n v="0"/>
    <n v="0"/>
    <n v="0"/>
    <n v="88.3"/>
    <x v="2"/>
    <n v="1.35E-2"/>
  </r>
  <r>
    <x v="190"/>
    <s v="Orient"/>
    <n v="2136"/>
    <s v="Orient Elementary School"/>
    <n v="44"/>
    <n v="0"/>
    <n v="0"/>
    <n v="0"/>
    <n v="0"/>
    <n v="44"/>
    <x v="1"/>
    <n v="0.53449999999999998"/>
  </r>
  <r>
    <x v="191"/>
    <s v="Orondo"/>
    <n v="2666"/>
    <s v="Orondo Elementary and Middle School"/>
    <n v="112.6"/>
    <n v="0"/>
    <n v="0"/>
    <n v="0"/>
    <n v="0"/>
    <n v="112.6"/>
    <x v="1"/>
    <n v="0.8115"/>
  </r>
  <r>
    <x v="192"/>
    <s v="Oroville"/>
    <n v="2422"/>
    <s v="Oroville Elementary"/>
    <n v="273.2"/>
    <n v="0"/>
    <n v="0"/>
    <n v="0"/>
    <n v="0"/>
    <n v="273.2"/>
    <x v="1"/>
    <n v="0.63180000000000003"/>
  </r>
  <r>
    <x v="192"/>
    <s v="Oroville"/>
    <n v="2706"/>
    <s v="Oroville Middle-High School"/>
    <n v="217.72"/>
    <n v="0"/>
    <n v="11.2"/>
    <n v="0"/>
    <n v="0"/>
    <n v="228.92"/>
    <x v="1"/>
    <n v="0.64939999999999998"/>
  </r>
  <r>
    <x v="193"/>
    <s v="Orting"/>
    <n v="2360"/>
    <s v="Orting Elementary School"/>
    <n v="556.41"/>
    <n v="0"/>
    <n v="0"/>
    <n v="0"/>
    <n v="0"/>
    <n v="556.41"/>
    <x v="2"/>
    <n v="0.33239999999999997"/>
  </r>
  <r>
    <x v="193"/>
    <s v="Orting"/>
    <n v="2942"/>
    <s v="Orting High School"/>
    <n v="811.5"/>
    <n v="0"/>
    <n v="37.699999999999996"/>
    <n v="21.8"/>
    <n v="0"/>
    <n v="871"/>
    <x v="2"/>
    <n v="0.32590000000000002"/>
  </r>
  <r>
    <x v="193"/>
    <s v="Orting"/>
    <n v="4262"/>
    <s v="Orting Middle School"/>
    <n v="694.24"/>
    <n v="0"/>
    <n v="0"/>
    <n v="0"/>
    <n v="0"/>
    <n v="694.24"/>
    <x v="2"/>
    <n v="0.3523"/>
  </r>
  <r>
    <x v="193"/>
    <s v="Orting"/>
    <n v="4547"/>
    <s v="Ptarmigan Ridge Elementary School"/>
    <n v="652.34"/>
    <n v="0"/>
    <n v="0"/>
    <n v="0"/>
    <n v="0"/>
    <n v="652.34"/>
    <x v="2"/>
    <n v="0.34449999999999997"/>
  </r>
  <r>
    <x v="194"/>
    <s v="Othello"/>
    <n v="5528"/>
    <s v="Early Childhood Center"/>
    <n v="0"/>
    <n v="31.58"/>
    <n v="0"/>
    <n v="0"/>
    <n v="0"/>
    <n v="31.58"/>
    <x v="1"/>
    <n v="0.57979999999999998"/>
  </r>
  <r>
    <x v="194"/>
    <s v="Othello"/>
    <n v="2961"/>
    <s v="Hiawatha Elementary School"/>
    <n v="550"/>
    <n v="16.170000000000002"/>
    <n v="0"/>
    <n v="0"/>
    <n v="0"/>
    <n v="566.16999999999996"/>
    <x v="1"/>
    <n v="0.81330000000000002"/>
  </r>
  <r>
    <x v="194"/>
    <s v="Othello"/>
    <n v="2902"/>
    <s v="Lutacaga Elementary"/>
    <n v="517.91999999999996"/>
    <n v="0"/>
    <n v="0"/>
    <n v="0"/>
    <n v="0"/>
    <n v="517.91999999999996"/>
    <x v="1"/>
    <n v="0.80230000000000001"/>
  </r>
  <r>
    <x v="194"/>
    <s v="Othello"/>
    <n v="3471"/>
    <s v="McFarland Middle School"/>
    <n v="669"/>
    <n v="0"/>
    <n v="0"/>
    <n v="0"/>
    <n v="0"/>
    <n v="669"/>
    <x v="1"/>
    <n v="0.82850000000000001"/>
  </r>
  <r>
    <x v="194"/>
    <s v="Othello"/>
    <n v="5634"/>
    <s v="Open Door Re-Engagement"/>
    <n v="0"/>
    <n v="0"/>
    <n v="0"/>
    <n v="43.3"/>
    <n v="0"/>
    <n v="43.3"/>
    <x v="1"/>
    <n v="0.81899999999999995"/>
  </r>
  <r>
    <x v="194"/>
    <s v="Othello"/>
    <n v="5776"/>
    <s v="Othello Digital Learning"/>
    <n v="13.39"/>
    <n v="0"/>
    <n v="0"/>
    <n v="0"/>
    <n v="0"/>
    <n v="13.39"/>
    <x v="1"/>
    <n v="0.88890000000000002"/>
  </r>
  <r>
    <x v="194"/>
    <s v="Othello"/>
    <n v="3015"/>
    <s v="Othello High School"/>
    <n v="1289.8800000000001"/>
    <n v="0"/>
    <n v="103.25999999999999"/>
    <n v="0"/>
    <n v="0"/>
    <n v="1393.14"/>
    <x v="1"/>
    <n v="0.79520000000000002"/>
  </r>
  <r>
    <x v="194"/>
    <s v="Othello"/>
    <n v="3730"/>
    <s v="Scootney Springs Elementary"/>
    <n v="542.70000000000005"/>
    <n v="32.99"/>
    <n v="0"/>
    <n v="0"/>
    <n v="0"/>
    <n v="575.69000000000005"/>
    <x v="1"/>
    <n v="0.74870000000000003"/>
  </r>
  <r>
    <x v="194"/>
    <s v="Othello"/>
    <n v="5285"/>
    <s v="Wahitis Elementary School"/>
    <n v="579.1"/>
    <n v="0"/>
    <n v="0"/>
    <n v="0"/>
    <n v="0"/>
    <n v="579.1"/>
    <x v="1"/>
    <n v="0.78949999999999998"/>
  </r>
  <r>
    <x v="195"/>
    <s v="Palisades"/>
    <n v="2502"/>
    <s v="Palisades Elementary School"/>
    <n v="22.5"/>
    <n v="2"/>
    <n v="0"/>
    <n v="0"/>
    <n v="0"/>
    <n v="24.5"/>
    <x v="1"/>
    <n v="0.71220000000000006"/>
  </r>
  <r>
    <x v="196"/>
    <s v="Palouse"/>
    <n v="1961"/>
    <s v="Palouse at Garfield Middle School"/>
    <n v="37.46"/>
    <n v="0"/>
    <n v="0"/>
    <n v="0"/>
    <n v="0"/>
    <n v="37.46"/>
    <x v="2"/>
    <n v="0.36699999999999999"/>
  </r>
  <r>
    <x v="196"/>
    <s v="Palouse"/>
    <n v="2622"/>
    <s v="Palouse Elementary"/>
    <n v="72.81"/>
    <n v="12.33"/>
    <n v="0"/>
    <n v="0"/>
    <n v="0"/>
    <n v="85.14"/>
    <x v="2"/>
    <n v="0.42099999999999999"/>
  </r>
  <r>
    <x v="196"/>
    <s v="Palouse"/>
    <n v="2634"/>
    <s v="Palouse High School"/>
    <n v="52.77"/>
    <n v="0"/>
    <n v="1.32"/>
    <n v="0"/>
    <n v="0"/>
    <n v="54.09"/>
    <x v="2"/>
    <n v="0.34839999999999999"/>
  </r>
  <r>
    <x v="197"/>
    <s v="Paschal Sherman Tribal"/>
    <n v="5756"/>
    <s v="Paschal Sherman Indian School"/>
    <n v="169.64"/>
    <n v="0"/>
    <n v="0"/>
    <n v="0"/>
    <n v="0"/>
    <n v="169.64"/>
    <x v="1"/>
    <n v="0.63360000000000005"/>
  </r>
  <r>
    <x v="198"/>
    <s v="Pasco"/>
    <n v="5391"/>
    <s v="Barbara McClintock STEM Elementary"/>
    <n v="548.07000000000005"/>
    <n v="14"/>
    <n v="0"/>
    <n v="0"/>
    <n v="0"/>
    <n v="562.07000000000005"/>
    <x v="1"/>
    <n v="0.58079999999999998"/>
  </r>
  <r>
    <x v="198"/>
    <s v="Pasco"/>
    <n v="5392"/>
    <s v="Captain Gray STEM Elementary"/>
    <n v="407.8"/>
    <n v="0"/>
    <n v="0"/>
    <n v="0"/>
    <n v="0"/>
    <n v="407.8"/>
    <x v="1"/>
    <n v="0.93959999999999999"/>
  </r>
  <r>
    <x v="198"/>
    <s v="Pasco"/>
    <n v="5164"/>
    <s v="Chiawana High School"/>
    <n v="1830.96"/>
    <n v="0"/>
    <n v="318.52999999999997"/>
    <n v="0"/>
    <n v="0"/>
    <n v="2149.4899999999998"/>
    <x v="1"/>
    <n v="0.62329999999999997"/>
  </r>
  <r>
    <x v="198"/>
    <s v="Pasco"/>
    <n v="5623"/>
    <s v="Columbia River Elementary"/>
    <n v="692.43"/>
    <n v="0"/>
    <n v="0"/>
    <n v="0"/>
    <n v="0"/>
    <n v="692.43"/>
    <x v="1"/>
    <n v="0.54469999999999996"/>
  </r>
  <r>
    <x v="198"/>
    <s v="Pasco"/>
    <n v="3425"/>
    <s v="Edwin Markham Elementary"/>
    <n v="223.2"/>
    <n v="13.7"/>
    <n v="0"/>
    <n v="0"/>
    <n v="0"/>
    <n v="236.89999999999998"/>
    <x v="1"/>
    <n v="0.54069999999999996"/>
  </r>
  <r>
    <x v="198"/>
    <s v="Pasco"/>
    <n v="4564"/>
    <s v="Ellen Ochoa Middle School"/>
    <n v="781.71"/>
    <n v="0"/>
    <n v="0"/>
    <n v="0"/>
    <n v="0"/>
    <n v="781.71"/>
    <x v="1"/>
    <n v="0.9224"/>
  </r>
  <r>
    <x v="198"/>
    <s v="Pasco"/>
    <n v="2967"/>
    <s v="Emerson Elementary"/>
    <n v="434.3"/>
    <n v="0.2"/>
    <n v="0"/>
    <n v="0"/>
    <n v="0"/>
    <n v="434.5"/>
    <x v="1"/>
    <n v="0.90910000000000002"/>
  </r>
  <r>
    <x v="198"/>
    <s v="Pasco"/>
    <n v="4155"/>
    <s v="James McGee Elementary"/>
    <n v="494.93"/>
    <n v="0"/>
    <n v="0"/>
    <n v="0"/>
    <n v="0"/>
    <n v="494.93"/>
    <x v="1"/>
    <n v="0.57179999999999997"/>
  </r>
  <r>
    <x v="198"/>
    <s v="Pasco"/>
    <n v="2790"/>
    <s v="Longfellow Elementary"/>
    <n v="306.54000000000002"/>
    <n v="0"/>
    <n v="0"/>
    <n v="0"/>
    <n v="0"/>
    <n v="306.54000000000002"/>
    <x v="1"/>
    <n v="0.9446"/>
  </r>
  <r>
    <x v="198"/>
    <s v="Pasco"/>
    <n v="5394"/>
    <s v="Marie Curie STEM Elementary"/>
    <n v="377.32"/>
    <n v="0"/>
    <n v="0"/>
    <n v="0"/>
    <n v="0"/>
    <n v="377.32"/>
    <x v="1"/>
    <n v="0.92269999999999996"/>
  </r>
  <r>
    <x v="198"/>
    <s v="Pasco"/>
    <n v="3085"/>
    <s v="Mark Twain Elementary"/>
    <n v="567.79999999999995"/>
    <n v="27.2"/>
    <n v="0"/>
    <n v="0"/>
    <n v="0"/>
    <n v="595"/>
    <x v="1"/>
    <n v="0.67459999999999998"/>
  </r>
  <r>
    <x v="198"/>
    <s v="Pasco"/>
    <n v="4595"/>
    <s v="Maya Angelou Elementary"/>
    <n v="532.29999999999995"/>
    <n v="0"/>
    <n v="0"/>
    <n v="0"/>
    <n v="0"/>
    <n v="532.29999999999995"/>
    <x v="1"/>
    <n v="0.58160000000000001"/>
  </r>
  <r>
    <x v="198"/>
    <s v="Pasco"/>
    <n v="2267"/>
    <s v="Mcloughlin Middle School"/>
    <n v="1174.3"/>
    <n v="0"/>
    <n v="0"/>
    <n v="0"/>
    <n v="0"/>
    <n v="1174.3"/>
    <x v="1"/>
    <n v="0.60499999999999998"/>
  </r>
  <r>
    <x v="198"/>
    <s v="Pasco"/>
    <n v="3912"/>
    <s v="New Horizons High School"/>
    <n v="302.97000000000003"/>
    <n v="0"/>
    <n v="3.45"/>
    <n v="0"/>
    <n v="0"/>
    <n v="306.42"/>
    <x v="1"/>
    <n v="0.81740000000000002"/>
  </r>
  <r>
    <x v="198"/>
    <s v="Pasco"/>
    <n v="5759"/>
    <s v="Orion High School"/>
    <n v="143.91"/>
    <n v="0"/>
    <n v="0"/>
    <n v="0"/>
    <n v="0"/>
    <n v="143.91"/>
    <x v="1"/>
    <n v="0.75160000000000005"/>
  </r>
  <r>
    <x v="198"/>
    <s v="Pasco"/>
    <n v="5711"/>
    <s v="Pasco Digital Learning Academy"/>
    <n v="157.19"/>
    <n v="0"/>
    <n v="0"/>
    <n v="0"/>
    <n v="0"/>
    <n v="157.19"/>
    <x v="1"/>
    <n v="0.74360000000000004"/>
  </r>
  <r>
    <x v="198"/>
    <s v="Pasco"/>
    <n v="2917"/>
    <s v="Pasco Senior High School"/>
    <n v="1772.39"/>
    <n v="0"/>
    <n v="203.15"/>
    <n v="0"/>
    <n v="0"/>
    <n v="1975.5400000000002"/>
    <x v="1"/>
    <n v="0.77749999999999997"/>
  </r>
  <r>
    <x v="198"/>
    <s v="Pasco"/>
    <n v="5624"/>
    <s v="Ray Reynolds Middle School"/>
    <n v="1321.93"/>
    <n v="0"/>
    <n v="0"/>
    <n v="0"/>
    <n v="0"/>
    <n v="1321.93"/>
    <x v="1"/>
    <n v="0.54090000000000005"/>
  </r>
  <r>
    <x v="198"/>
    <s v="Pasco"/>
    <n v="3515"/>
    <s v="Robert Frost Elementary"/>
    <n v="431.2"/>
    <n v="0"/>
    <n v="0"/>
    <n v="0"/>
    <n v="0"/>
    <n v="431.2"/>
    <x v="1"/>
    <n v="0.91639999999999999"/>
  </r>
  <r>
    <x v="198"/>
    <s v="Pasco"/>
    <n v="5345"/>
    <s v="Rosalind Franklin STEM Elementary"/>
    <n v="542.01"/>
    <n v="0"/>
    <n v="0"/>
    <n v="0"/>
    <n v="0"/>
    <n v="542.01"/>
    <x v="2"/>
    <n v="0.46629999999999999"/>
  </r>
  <r>
    <x v="198"/>
    <s v="Pasco"/>
    <n v="4555"/>
    <s v="Rowena Chess Elementary"/>
    <n v="391"/>
    <n v="26.2"/>
    <n v="0"/>
    <n v="0"/>
    <n v="0"/>
    <n v="417.2"/>
    <x v="1"/>
    <n v="0.9244"/>
  </r>
  <r>
    <x v="198"/>
    <s v="Pasco"/>
    <n v="4041"/>
    <s v="Ruth Livingston Elementary"/>
    <n v="519.34"/>
    <n v="0"/>
    <n v="0"/>
    <n v="0"/>
    <n v="0"/>
    <n v="519.34"/>
    <x v="2"/>
    <n v="0.4607"/>
  </r>
  <r>
    <x v="198"/>
    <s v="Pasco"/>
    <n v="5760"/>
    <s v="Sageview High School"/>
    <n v="1129.17"/>
    <n v="0"/>
    <n v="76.47"/>
    <n v="0"/>
    <n v="0"/>
    <n v="1205.6400000000001"/>
    <x v="1"/>
    <n v="0.58360000000000001"/>
  </r>
  <r>
    <x v="198"/>
    <s v="Pasco"/>
    <n v="5596"/>
    <s v="Soar to Success"/>
    <n v="0"/>
    <n v="0"/>
    <n v="0"/>
    <n v="69.349999999999994"/>
    <n v="0"/>
    <n v="69.349999999999994"/>
    <x v="2"/>
    <s v="NO CEDARL FRPL Rprtd"/>
  </r>
  <r>
    <x v="198"/>
    <s v="Pasco"/>
    <n v="3324"/>
    <s v="Stevens Middle School"/>
    <n v="854.61"/>
    <n v="0"/>
    <n v="0"/>
    <n v="0"/>
    <n v="0"/>
    <n v="854.61"/>
    <x v="1"/>
    <n v="0.91779999999999995"/>
  </r>
  <r>
    <x v="198"/>
    <s v="Pasco"/>
    <n v="5556"/>
    <s v="Three Rivers Elementary"/>
    <n v="669.2"/>
    <n v="0"/>
    <n v="0"/>
    <n v="0"/>
    <n v="0"/>
    <n v="669.2"/>
    <x v="1"/>
    <n v="0.67300000000000004"/>
  </r>
  <r>
    <x v="198"/>
    <s v="Pasco"/>
    <n v="5020"/>
    <s v="Virgie Robinson Elementary"/>
    <n v="451.26"/>
    <n v="0"/>
    <n v="0"/>
    <n v="0"/>
    <n v="0"/>
    <n v="451.26"/>
    <x v="1"/>
    <n v="0.91310000000000002"/>
  </r>
  <r>
    <x v="198"/>
    <s v="Pasco"/>
    <n v="4526"/>
    <s v="Whittier Elementary"/>
    <n v="345.2"/>
    <n v="0"/>
    <n v="0"/>
    <n v="0"/>
    <n v="0"/>
    <n v="345.2"/>
    <x v="1"/>
    <n v="0.88980000000000004"/>
  </r>
  <r>
    <x v="199"/>
    <s v="Pateros"/>
    <n v="5639"/>
    <s v="Pateros Alternative School"/>
    <n v="2.29"/>
    <n v="0"/>
    <n v="0"/>
    <n v="0"/>
    <n v="0"/>
    <n v="2.29"/>
    <x v="1"/>
    <n v="0.75"/>
  </r>
  <r>
    <x v="199"/>
    <s v="Pateros"/>
    <n v="2396"/>
    <s v="Pateros Elementary"/>
    <n v="95.64"/>
    <n v="11"/>
    <n v="0"/>
    <n v="0"/>
    <n v="0"/>
    <n v="106.64"/>
    <x v="1"/>
    <n v="0.65359999999999996"/>
  </r>
  <r>
    <x v="199"/>
    <s v="Pateros"/>
    <n v="2397"/>
    <s v="Pateros High School"/>
    <n v="119.11"/>
    <n v="0"/>
    <n v="3.7"/>
    <n v="0"/>
    <n v="0"/>
    <n v="122.81"/>
    <x v="1"/>
    <n v="0.66359999999999997"/>
  </r>
  <r>
    <x v="200"/>
    <s v="Paterson"/>
    <n v="2133"/>
    <s v="Paterson Elementary School"/>
    <n v="140.4"/>
    <n v="0"/>
    <n v="0"/>
    <n v="0"/>
    <n v="0"/>
    <n v="140.4"/>
    <x v="1"/>
    <n v="0.5585"/>
  </r>
  <r>
    <x v="201"/>
    <s v="Pe Ell"/>
    <n v="2858"/>
    <s v="Pe Ell School"/>
    <n v="258.42"/>
    <n v="17.600000000000001"/>
    <n v="0.31"/>
    <n v="0.2"/>
    <n v="0"/>
    <n v="276.53000000000003"/>
    <x v="1"/>
    <n v="0.55269999999999997"/>
  </r>
  <r>
    <x v="202"/>
    <s v="Peninsula"/>
    <n v="3299"/>
    <s v="Artondale Elementary School"/>
    <n v="359.32"/>
    <n v="0"/>
    <n v="0"/>
    <n v="0"/>
    <n v="0"/>
    <n v="359.32"/>
    <x v="2"/>
    <n v="0.1391"/>
  </r>
  <r>
    <x v="202"/>
    <s v="Peninsula"/>
    <n v="4080"/>
    <s v="Discovery Elementary School"/>
    <n v="321.45"/>
    <n v="18"/>
    <n v="0"/>
    <n v="0"/>
    <n v="0"/>
    <n v="339.45"/>
    <x v="2"/>
    <n v="0.20039999999999999"/>
  </r>
  <r>
    <x v="202"/>
    <s v="Peninsula"/>
    <n v="3055"/>
    <s v="Evergreen Elementary"/>
    <n v="312.60000000000002"/>
    <n v="18"/>
    <n v="0"/>
    <n v="0"/>
    <n v="0"/>
    <n v="330.6"/>
    <x v="1"/>
    <n v="0.50729999999999997"/>
  </r>
  <r>
    <x v="202"/>
    <s v="Peninsula"/>
    <n v="4081"/>
    <s v="Gig Harbor High"/>
    <n v="1140.8699999999999"/>
    <n v="0"/>
    <n v="202.45"/>
    <n v="0"/>
    <n v="0"/>
    <n v="1343.32"/>
    <x v="2"/>
    <n v="0.14219999999999999"/>
  </r>
  <r>
    <x v="202"/>
    <s v="Peninsula"/>
    <n v="2294"/>
    <s v="Goodman Middle School"/>
    <n v="521.16999999999996"/>
    <n v="0"/>
    <n v="0"/>
    <n v="0"/>
    <n v="0"/>
    <n v="521.16999999999996"/>
    <x v="2"/>
    <n v="0.1867"/>
  </r>
  <r>
    <x v="202"/>
    <s v="Peninsula"/>
    <n v="2944"/>
    <s v="Harbor Heights Elementary School"/>
    <n v="404.71"/>
    <n v="17.8"/>
    <n v="0"/>
    <n v="0"/>
    <n v="0"/>
    <n v="422.51"/>
    <x v="2"/>
    <n v="0.19989999999999999"/>
  </r>
  <r>
    <x v="202"/>
    <s v="Peninsula"/>
    <n v="4387"/>
    <s v="Harbor Ridge Middle School"/>
    <n v="620.87"/>
    <n v="0"/>
    <n v="0"/>
    <n v="0"/>
    <n v="0"/>
    <n v="620.87"/>
    <x v="2"/>
    <n v="0.1729"/>
  </r>
  <r>
    <x v="202"/>
    <s v="Peninsula"/>
    <n v="1516"/>
    <s v="Henderson Bay Alt High School"/>
    <n v="109.06"/>
    <n v="0"/>
    <n v="7.8999999999999995"/>
    <n v="21.2"/>
    <n v="0"/>
    <n v="138.16"/>
    <x v="2"/>
    <n v="0.45669999999999999"/>
  </r>
  <r>
    <x v="202"/>
    <s v="Peninsula"/>
    <n v="4156"/>
    <s v="Key Peninsula Middle School"/>
    <n v="459.84"/>
    <n v="0"/>
    <n v="0"/>
    <n v="0"/>
    <n v="0"/>
    <n v="459.84"/>
    <x v="2"/>
    <n v="0.39050000000000001"/>
  </r>
  <r>
    <x v="202"/>
    <s v="Peninsula"/>
    <n v="4219"/>
    <s v="Kopachuck Middle School"/>
    <n v="521.57000000000005"/>
    <n v="0"/>
    <n v="0"/>
    <n v="0"/>
    <n v="0"/>
    <n v="521.57000000000005"/>
    <x v="2"/>
    <n v="0.1449"/>
  </r>
  <r>
    <x v="202"/>
    <s v="Peninsula"/>
    <n v="4189"/>
    <s v="Minter Creek Elementary"/>
    <n v="250.39"/>
    <n v="16.899999999999999"/>
    <n v="0"/>
    <n v="0"/>
    <n v="0"/>
    <n v="267.28999999999996"/>
    <x v="2"/>
    <n v="0.36770000000000003"/>
  </r>
  <r>
    <x v="202"/>
    <s v="Peninsula"/>
    <n v="2681"/>
    <s v="Peninsula High School"/>
    <n v="1168.97"/>
    <n v="0"/>
    <n v="132.85"/>
    <n v="0"/>
    <n v="0"/>
    <n v="1301.82"/>
    <x v="2"/>
    <n v="0.25319999999999998"/>
  </r>
  <r>
    <x v="202"/>
    <s v="Peninsula"/>
    <n v="5631"/>
    <s v="Pioneer Elementary School"/>
    <n v="472.43"/>
    <n v="0"/>
    <n v="0"/>
    <n v="0"/>
    <n v="0"/>
    <n v="472.43"/>
    <x v="2"/>
    <n v="0.1154"/>
  </r>
  <r>
    <x v="202"/>
    <s v="Peninsula"/>
    <n v="3685"/>
    <s v="Purdy Elementary School"/>
    <n v="431.3"/>
    <n v="17.100000000000001"/>
    <n v="0"/>
    <n v="0"/>
    <n v="0"/>
    <n v="448.40000000000003"/>
    <x v="2"/>
    <n v="0.1885"/>
  </r>
  <r>
    <x v="202"/>
    <s v="Peninsula"/>
    <n v="5685"/>
    <s v="Swift Water Elementary"/>
    <n v="530.27"/>
    <n v="0"/>
    <n v="0"/>
    <n v="0"/>
    <n v="0"/>
    <n v="530.27"/>
    <x v="2"/>
    <n v="0.1237"/>
  </r>
  <r>
    <x v="202"/>
    <s v="Peninsula"/>
    <n v="3056"/>
    <s v="Vaughn Elementary School"/>
    <n v="284.10000000000002"/>
    <n v="0"/>
    <n v="0"/>
    <n v="0"/>
    <n v="0"/>
    <n v="284.10000000000002"/>
    <x v="2"/>
    <n v="0.42859999999999998"/>
  </r>
  <r>
    <x v="202"/>
    <s v="Peninsula"/>
    <n v="4307"/>
    <s v="Voyager Elementary"/>
    <n v="382.85"/>
    <n v="18"/>
    <n v="0"/>
    <n v="0"/>
    <n v="0"/>
    <n v="400.85"/>
    <x v="2"/>
    <n v="0.10580000000000001"/>
  </r>
  <r>
    <x v="203"/>
    <s v="Pinnacle Prep Charter"/>
    <n v="5686"/>
    <s v="Pinnacles Prep"/>
    <n v="206.04"/>
    <n v="0"/>
    <n v="2.2799999999999998"/>
    <n v="0"/>
    <n v="0"/>
    <n v="208.32"/>
    <x v="1"/>
    <n v="0.50029999999999997"/>
  </r>
  <r>
    <x v="204"/>
    <s v="Pioneer"/>
    <n v="4463"/>
    <s v="Pioneer Elementary School"/>
    <n v="485.48"/>
    <n v="0"/>
    <n v="0"/>
    <n v="0"/>
    <n v="0"/>
    <n v="485.48"/>
    <x v="1"/>
    <n v="0.59140000000000004"/>
  </r>
  <r>
    <x v="204"/>
    <s v="Pioneer"/>
    <n v="2865"/>
    <s v="Pioneer Middle School"/>
    <n v="257.32"/>
    <n v="0"/>
    <n v="0"/>
    <n v="0"/>
    <n v="0"/>
    <n v="257.32"/>
    <x v="1"/>
    <n v="0.60499999999999998"/>
  </r>
  <r>
    <x v="205"/>
    <s v="Pomeroy"/>
    <n v="3087"/>
    <s v="Pomeroy Elementary School"/>
    <n v="187.89"/>
    <n v="24.3"/>
    <n v="0"/>
    <n v="0"/>
    <n v="0"/>
    <n v="212.19"/>
    <x v="2"/>
    <n v="0.432"/>
  </r>
  <r>
    <x v="205"/>
    <s v="Pomeroy"/>
    <n v="2241"/>
    <s v="Pomeroy Jr Sr High School"/>
    <n v="141.04"/>
    <n v="0"/>
    <n v="4.18"/>
    <n v="0"/>
    <n v="0"/>
    <n v="145.22"/>
    <x v="1"/>
    <n v="0.45200000000000001"/>
  </r>
  <r>
    <x v="206"/>
    <s v="Port Angeles"/>
    <n v="4494"/>
    <s v="Dry Creek Elementary"/>
    <n v="356.07"/>
    <n v="15.5"/>
    <n v="0"/>
    <n v="0"/>
    <n v="0"/>
    <n v="371.57"/>
    <x v="1"/>
    <n v="0.59989999999999999"/>
  </r>
  <r>
    <x v="206"/>
    <s v="Port Angeles"/>
    <n v="2909"/>
    <s v="Franklin Elementary"/>
    <n v="305.06"/>
    <n v="0"/>
    <n v="0"/>
    <n v="0"/>
    <n v="0"/>
    <n v="305.06"/>
    <x v="1"/>
    <n v="0.54290000000000005"/>
  </r>
  <r>
    <x v="206"/>
    <s v="Port Angeles"/>
    <n v="3079"/>
    <s v="Hamilton Elementary"/>
    <n v="309.60000000000002"/>
    <n v="0"/>
    <n v="0"/>
    <n v="0"/>
    <n v="0"/>
    <n v="309.60000000000002"/>
    <x v="1"/>
    <n v="0.53059999999999996"/>
  </r>
  <r>
    <x v="206"/>
    <s v="Port Angeles"/>
    <n v="2368"/>
    <s v="Jefferson Elementary"/>
    <n v="240.85"/>
    <n v="0"/>
    <n v="0"/>
    <n v="0"/>
    <n v="0"/>
    <n v="240.85"/>
    <x v="1"/>
    <n v="0.5655"/>
  </r>
  <r>
    <x v="206"/>
    <s v="Port Angeles"/>
    <n v="4003"/>
    <s v="Lincoln High School"/>
    <n v="51.84"/>
    <n v="0"/>
    <n v="0.48"/>
    <n v="0"/>
    <n v="0"/>
    <n v="52.32"/>
    <x v="1"/>
    <n v="0.7702"/>
  </r>
  <r>
    <x v="206"/>
    <s v="Port Angeles"/>
    <n v="2908"/>
    <s v="Port Angeles High School"/>
    <n v="820.51"/>
    <n v="0"/>
    <n v="95.28"/>
    <n v="0"/>
    <n v="0"/>
    <n v="915.79"/>
    <x v="2"/>
    <n v="0.46300000000000002"/>
  </r>
  <r>
    <x v="206"/>
    <s v="Port Angeles"/>
    <n v="5115"/>
    <s v="Roosevelt Elementary School"/>
    <n v="331.3"/>
    <n v="15.5"/>
    <n v="0"/>
    <n v="0"/>
    <n v="0"/>
    <n v="346.8"/>
    <x v="1"/>
    <n v="0.57089999999999996"/>
  </r>
  <r>
    <x v="206"/>
    <s v="Port Angeles"/>
    <n v="5611"/>
    <s v="SEAVIEW ACADEMY"/>
    <n v="350.08"/>
    <n v="0"/>
    <n v="6.84"/>
    <n v="0"/>
    <n v="0"/>
    <n v="356.91999999999996"/>
    <x v="1"/>
    <n v="0.60950000000000004"/>
  </r>
  <r>
    <x v="206"/>
    <s v="Port Angeles"/>
    <n v="3318"/>
    <s v="Stevens Middle School"/>
    <n v="445.95"/>
    <n v="0"/>
    <n v="0"/>
    <n v="0"/>
    <n v="0"/>
    <n v="445.95"/>
    <x v="1"/>
    <n v="0.53269999999999995"/>
  </r>
  <r>
    <x v="207"/>
    <s v="Port Townsend"/>
    <n v="4475"/>
    <s v="Blue Heron Middle School"/>
    <n v="244.86"/>
    <n v="0"/>
    <n v="0"/>
    <n v="0"/>
    <n v="0"/>
    <n v="244.86"/>
    <x v="2"/>
    <n v="0.47449999999999998"/>
  </r>
  <r>
    <x v="207"/>
    <s v="Port Townsend"/>
    <n v="1798"/>
    <s v="OCEAN"/>
    <n v="146.38999999999999"/>
    <n v="0"/>
    <n v="1.07"/>
    <n v="7.6"/>
    <n v="0"/>
    <n v="155.05999999999997"/>
    <x v="1"/>
    <n v="0.56920000000000004"/>
  </r>
  <r>
    <x v="207"/>
    <s v="Port Townsend"/>
    <n v="2503"/>
    <s v="Port Townsend High School"/>
    <n v="314.27"/>
    <n v="0"/>
    <n v="24.71"/>
    <n v="0"/>
    <n v="0"/>
    <n v="338.97999999999996"/>
    <x v="2"/>
    <n v="0.42009999999999997"/>
  </r>
  <r>
    <x v="207"/>
    <s v="Port Townsend"/>
    <n v="3094"/>
    <s v="Salish Coast Elementary"/>
    <n v="475.91"/>
    <n v="31.1"/>
    <n v="0"/>
    <n v="0"/>
    <n v="0"/>
    <n v="507.01000000000005"/>
    <x v="2"/>
    <n v="0.46529999999999999"/>
  </r>
  <r>
    <x v="208"/>
    <s v="Prescott"/>
    <n v="3574"/>
    <s v="Prescott Elementary School"/>
    <n v="106.5"/>
    <n v="13.6"/>
    <n v="0"/>
    <n v="0"/>
    <n v="0"/>
    <n v="120.1"/>
    <x v="1"/>
    <n v="0.63819999999999999"/>
  </r>
  <r>
    <x v="208"/>
    <s v="Prescott"/>
    <n v="3575"/>
    <s v="Prescott High School"/>
    <n v="57.48"/>
    <n v="0"/>
    <n v="11.649999999999999"/>
    <n v="0.9"/>
    <n v="0"/>
    <n v="70.03"/>
    <x v="1"/>
    <n v="0.70750000000000002"/>
  </r>
  <r>
    <x v="208"/>
    <s v="Prescott"/>
    <n v="5687"/>
    <s v="Prescott Middle School"/>
    <n v="52.1"/>
    <n v="0"/>
    <n v="0"/>
    <n v="0"/>
    <n v="0"/>
    <n v="52.1"/>
    <x v="1"/>
    <n v="0.6835"/>
  </r>
  <r>
    <x v="209"/>
    <s v="Prosser"/>
    <n v="2906"/>
    <s v="Housel Middle School"/>
    <n v="506.31"/>
    <n v="0"/>
    <n v="0"/>
    <n v="0"/>
    <n v="0"/>
    <n v="506.31"/>
    <x v="1"/>
    <n v="0.7591"/>
  </r>
  <r>
    <x v="209"/>
    <s v="Prosser"/>
    <n v="2195"/>
    <s v="Keene-Riverview Elementary"/>
    <n v="366.55"/>
    <n v="34.9"/>
    <n v="0"/>
    <n v="0"/>
    <n v="0"/>
    <n v="401.45"/>
    <x v="1"/>
    <n v="0.70440000000000003"/>
  </r>
  <r>
    <x v="209"/>
    <s v="Prosser"/>
    <n v="3316"/>
    <s v="Prosser Heights Elementary"/>
    <n v="406.77"/>
    <n v="0"/>
    <n v="0"/>
    <n v="0"/>
    <n v="0"/>
    <n v="406.77"/>
    <x v="1"/>
    <n v="0.71220000000000006"/>
  </r>
  <r>
    <x v="209"/>
    <s v="Prosser"/>
    <n v="2508"/>
    <s v="Prosser High School"/>
    <n v="745.05"/>
    <n v="0"/>
    <n v="63.36"/>
    <n v="0"/>
    <n v="1.8"/>
    <n v="810.20999999999992"/>
    <x v="1"/>
    <n v="0.68269999999999997"/>
  </r>
  <r>
    <x v="209"/>
    <s v="Prosser"/>
    <n v="5537"/>
    <s v="Prosser Opportunity Academy"/>
    <n v="0"/>
    <n v="0"/>
    <n v="0"/>
    <n v="57.1"/>
    <n v="0"/>
    <n v="57.1"/>
    <x v="1"/>
    <n v="0.85950000000000004"/>
  </r>
  <r>
    <x v="209"/>
    <s v="Prosser"/>
    <n v="2905"/>
    <s v="Whitstran Elementary"/>
    <n v="230.62"/>
    <n v="17.5"/>
    <n v="0"/>
    <n v="0"/>
    <n v="0"/>
    <n v="248.12"/>
    <x v="1"/>
    <n v="0.73780000000000001"/>
  </r>
  <r>
    <x v="210"/>
    <s v="Pullman"/>
    <n v="2587"/>
    <s v="Franklin Elementary"/>
    <n v="273.3"/>
    <n v="0"/>
    <n v="0"/>
    <n v="0"/>
    <n v="0"/>
    <n v="273.3"/>
    <x v="2"/>
    <n v="0.2974"/>
  </r>
  <r>
    <x v="210"/>
    <s v="Pullman"/>
    <n v="3203"/>
    <s v="Jefferson Elementary"/>
    <n v="365.97"/>
    <n v="0"/>
    <n v="0"/>
    <n v="0"/>
    <n v="0"/>
    <n v="365.97"/>
    <x v="1"/>
    <n v="0.5544"/>
  </r>
  <r>
    <x v="210"/>
    <s v="Pullman"/>
    <n v="5574"/>
    <s v="Kamiak Elementary"/>
    <n v="328.13"/>
    <n v="0"/>
    <n v="0"/>
    <n v="0"/>
    <n v="0"/>
    <n v="328.13"/>
    <x v="1"/>
    <n v="0.50319999999999998"/>
  </r>
  <r>
    <x v="210"/>
    <s v="Pullman"/>
    <n v="3419"/>
    <s v="Lincoln Middle School"/>
    <n v="618.04"/>
    <n v="0"/>
    <n v="0"/>
    <n v="0"/>
    <n v="0"/>
    <n v="618.04"/>
    <x v="2"/>
    <n v="0.35670000000000002"/>
  </r>
  <r>
    <x v="210"/>
    <s v="Pullman"/>
    <n v="2499"/>
    <s v="Pullman High School"/>
    <n v="758.56"/>
    <n v="0"/>
    <n v="60.25"/>
    <n v="3.6"/>
    <n v="0"/>
    <n v="822.41"/>
    <x v="2"/>
    <n v="0.32690000000000002"/>
  </r>
  <r>
    <x v="210"/>
    <s v="Pullman"/>
    <n v="3614"/>
    <s v="Sunnyside Elementary"/>
    <n v="275.89999999999998"/>
    <n v="0"/>
    <n v="0"/>
    <n v="0"/>
    <n v="0"/>
    <n v="275.89999999999998"/>
    <x v="2"/>
    <n v="0.2218"/>
  </r>
  <r>
    <x v="211"/>
    <s v="Puyallup"/>
    <n v="3447"/>
    <s v="Aylen Jr High"/>
    <n v="713.23"/>
    <n v="0"/>
    <n v="0"/>
    <n v="0"/>
    <n v="0"/>
    <n v="713.23"/>
    <x v="2"/>
    <n v="0.41699999999999998"/>
  </r>
  <r>
    <x v="211"/>
    <s v="Puyallup"/>
    <n v="3750"/>
    <s v="Ballou Jr High"/>
    <n v="812.66"/>
    <n v="0"/>
    <n v="0"/>
    <n v="0"/>
    <n v="0"/>
    <n v="812.66"/>
    <x v="2"/>
    <n v="0.47770000000000001"/>
  </r>
  <r>
    <x v="211"/>
    <s v="Puyallup"/>
    <n v="4361"/>
    <s v="Brouillet Elementary"/>
    <n v="539.77"/>
    <n v="15.1"/>
    <n v="0"/>
    <n v="0"/>
    <n v="0"/>
    <n v="554.87"/>
    <x v="2"/>
    <n v="0.38140000000000002"/>
  </r>
  <r>
    <x v="211"/>
    <s v="Puyallup"/>
    <n v="5088"/>
    <s v="Carson Elementary"/>
    <n v="690.54"/>
    <n v="13.8"/>
    <n v="0"/>
    <n v="0"/>
    <n v="0"/>
    <n v="704.33999999999992"/>
    <x v="2"/>
    <n v="0.4703"/>
  </r>
  <r>
    <x v="211"/>
    <s v="Puyallup"/>
    <n v="5557"/>
    <s v="Dessie F Evans Elementary "/>
    <n v="955.02"/>
    <n v="16.399999999999999"/>
    <n v="0"/>
    <n v="0"/>
    <n v="0"/>
    <n v="971.42"/>
    <x v="2"/>
    <n v="0.43809999999999999"/>
  </r>
  <r>
    <x v="211"/>
    <s v="Puyallup"/>
    <n v="2575"/>
    <s v="Edgemont Jr High"/>
    <n v="602.59"/>
    <n v="0"/>
    <n v="0"/>
    <n v="0"/>
    <n v="0"/>
    <n v="602.59"/>
    <x v="2"/>
    <n v="0.42870000000000003"/>
  </r>
  <r>
    <x v="211"/>
    <s v="Puyallup"/>
    <n v="5093"/>
    <s v="Edgerton Elementary"/>
    <n v="773.05"/>
    <n v="15.5"/>
    <n v="0"/>
    <n v="0"/>
    <n v="0"/>
    <n v="788.55"/>
    <x v="2"/>
    <n v="0.32969999999999999"/>
  </r>
  <r>
    <x v="211"/>
    <s v="Puyallup"/>
    <n v="4540"/>
    <s v="Emerald Ridge High School"/>
    <n v="1416.29"/>
    <n v="0"/>
    <n v="279.26"/>
    <n v="0"/>
    <n v="0"/>
    <n v="1695.55"/>
    <x v="2"/>
    <n v="0.40450000000000003"/>
  </r>
  <r>
    <x v="211"/>
    <s v="Puyallup"/>
    <n v="4183"/>
    <s v="Ferrucci Jr High"/>
    <n v="729.48"/>
    <n v="0"/>
    <n v="0"/>
    <n v="0"/>
    <n v="0"/>
    <n v="729.48"/>
    <x v="2"/>
    <n v="0.48359999999999997"/>
  </r>
  <r>
    <x v="211"/>
    <s v="Puyallup"/>
    <n v="2496"/>
    <s v="Firgrove Elementary"/>
    <n v="600.67999999999995"/>
    <n v="15.8"/>
    <n v="0"/>
    <n v="0"/>
    <n v="0"/>
    <n v="616.4799999999999"/>
    <x v="1"/>
    <n v="0.63880000000000003"/>
  </r>
  <r>
    <x v="211"/>
    <s v="Puyallup"/>
    <n v="3557"/>
    <s v="Fruitland Elementary"/>
    <n v="574.34"/>
    <n v="0"/>
    <n v="0"/>
    <n v="0"/>
    <n v="0"/>
    <n v="574.34"/>
    <x v="2"/>
    <n v="0.28539999999999999"/>
  </r>
  <r>
    <x v="211"/>
    <s v="Puyallup"/>
    <n v="5142"/>
    <s v="Glacier View Junior High"/>
    <n v="863.4"/>
    <n v="0"/>
    <n v="0"/>
    <n v="0"/>
    <n v="0"/>
    <n v="863.4"/>
    <x v="2"/>
    <n v="0.39240000000000003"/>
  </r>
  <r>
    <x v="211"/>
    <s v="Puyallup"/>
    <n v="4360"/>
    <s v="Hunt Elementary"/>
    <n v="693.41"/>
    <n v="13.6"/>
    <n v="0"/>
    <n v="0"/>
    <n v="0"/>
    <n v="707.01"/>
    <x v="2"/>
    <n v="0.42799999999999999"/>
  </r>
  <r>
    <x v="211"/>
    <s v="Puyallup"/>
    <n v="3052"/>
    <s v="Kalles Junior High"/>
    <n v="770.22"/>
    <n v="0"/>
    <n v="0"/>
    <n v="0"/>
    <n v="0"/>
    <n v="770.22"/>
    <x v="2"/>
    <n v="0.39779999999999999"/>
  </r>
  <r>
    <x v="211"/>
    <s v="Puyallup"/>
    <n v="2870"/>
    <s v="Karshner Elementary"/>
    <n v="409.08"/>
    <n v="0"/>
    <n v="0"/>
    <n v="0"/>
    <n v="0"/>
    <n v="409.08"/>
    <x v="2"/>
    <n v="0.48920000000000002"/>
  </r>
  <r>
    <x v="211"/>
    <s v="Puyallup"/>
    <n v="2498"/>
    <s v="Maplewood Elementary"/>
    <n v="341.71"/>
    <n v="0"/>
    <n v="0"/>
    <n v="0"/>
    <n v="0"/>
    <n v="341.71"/>
    <x v="2"/>
    <n v="0.34799999999999998"/>
  </r>
  <r>
    <x v="211"/>
    <s v="Puyallup"/>
    <n v="2334"/>
    <s v="Meeker Elementary"/>
    <n v="352.13"/>
    <n v="0"/>
    <n v="0"/>
    <n v="0"/>
    <n v="0"/>
    <n v="352.13"/>
    <x v="2"/>
    <n v="0.44800000000000001"/>
  </r>
  <r>
    <x v="211"/>
    <s v="Puyallup"/>
    <n v="3572"/>
    <s v="Mt View Elementary"/>
    <n v="302.17"/>
    <n v="14.6"/>
    <n v="0"/>
    <n v="0"/>
    <n v="0"/>
    <n v="316.77000000000004"/>
    <x v="2"/>
    <n v="0.37690000000000001"/>
  </r>
  <r>
    <x v="211"/>
    <s v="Puyallup"/>
    <n v="3927"/>
    <s v="Northwood Elementary"/>
    <n v="707.99"/>
    <n v="0"/>
    <n v="0"/>
    <n v="0"/>
    <n v="0"/>
    <n v="707.99"/>
    <x v="2"/>
    <n v="0.38879999999999998"/>
  </r>
  <r>
    <x v="211"/>
    <s v="Puyallup"/>
    <n v="4146"/>
    <s v="Pope Elementary"/>
    <n v="700.71"/>
    <n v="14.4"/>
    <n v="0"/>
    <n v="0"/>
    <n v="0"/>
    <n v="715.11"/>
    <x v="2"/>
    <n v="0.44600000000000001"/>
  </r>
  <r>
    <x v="211"/>
    <s v="Puyallup"/>
    <n v="2125"/>
    <s v="Puyallup High School"/>
    <n v="1573.47"/>
    <n v="0"/>
    <n v="328.73"/>
    <n v="0"/>
    <n v="0"/>
    <n v="1902.2"/>
    <x v="2"/>
    <n v="0.3654"/>
  </r>
  <r>
    <x v="211"/>
    <s v="Puyallup"/>
    <n v="1640"/>
    <s v="Puyallup Online Academy/POA"/>
    <n v="277.87"/>
    <n v="0"/>
    <n v="10.319999999999999"/>
    <n v="0"/>
    <n v="0"/>
    <n v="288.19"/>
    <x v="1"/>
    <n v="0.50490000000000002"/>
  </r>
  <r>
    <x v="211"/>
    <s v="Puyallup"/>
    <n v="5321"/>
    <s v="Puyallup Open Doors/POD"/>
    <n v="0"/>
    <n v="0"/>
    <n v="0.33"/>
    <n v="146.1"/>
    <n v="0"/>
    <n v="146.43"/>
    <x v="1"/>
    <n v="0.59599999999999997"/>
  </r>
  <r>
    <x v="211"/>
    <s v="Puyallup"/>
    <n v="5322"/>
    <s v="Puyallup Parent Partnership Program"/>
    <n v="73.63"/>
    <n v="0"/>
    <n v="0"/>
    <n v="0"/>
    <n v="0"/>
    <n v="73.63"/>
    <x v="2"/>
    <n v="0.49099999999999999"/>
  </r>
  <r>
    <x v="211"/>
    <s v="Puyallup"/>
    <n v="4121"/>
    <s v="Ridgecrest Elementary"/>
    <n v="445.11"/>
    <n v="14.9"/>
    <n v="0"/>
    <n v="0"/>
    <n v="0"/>
    <n v="460.01"/>
    <x v="2"/>
    <n v="0.4667"/>
  </r>
  <r>
    <x v="211"/>
    <s v="Puyallup"/>
    <n v="3645"/>
    <s v="Rogers High School"/>
    <n v="1495.89"/>
    <n v="0"/>
    <n v="279.70000000000005"/>
    <n v="0"/>
    <n v="0"/>
    <n v="1775.5900000000001"/>
    <x v="2"/>
    <n v="0.4234"/>
  </r>
  <r>
    <x v="211"/>
    <s v="Puyallup"/>
    <n v="4414"/>
    <s v="Shaw Road Elementary"/>
    <n v="621.59"/>
    <n v="14.9"/>
    <n v="0"/>
    <n v="0"/>
    <n v="0"/>
    <n v="636.49"/>
    <x v="2"/>
    <n v="0.33119999999999999"/>
  </r>
  <r>
    <x v="211"/>
    <s v="Puyallup"/>
    <n v="2497"/>
    <s v="Spinning Elementary"/>
    <n v="291.57"/>
    <n v="16.899999999999999"/>
    <n v="0"/>
    <n v="0"/>
    <n v="0"/>
    <n v="308.46999999999997"/>
    <x v="2"/>
    <n v="0.4637"/>
  </r>
  <r>
    <x v="211"/>
    <s v="Puyallup"/>
    <n v="4443"/>
    <s v="Stahl Junior High"/>
    <n v="818.84"/>
    <n v="0"/>
    <n v="0"/>
    <n v="0"/>
    <n v="0"/>
    <n v="818.84"/>
    <x v="2"/>
    <n v="0.44669999999999999"/>
  </r>
  <r>
    <x v="211"/>
    <s v="Puyallup"/>
    <n v="2311"/>
    <s v="Stewart Elementary"/>
    <n v="308.7"/>
    <n v="0"/>
    <n v="0"/>
    <n v="0"/>
    <n v="0"/>
    <n v="308.7"/>
    <x v="1"/>
    <n v="0.56850000000000001"/>
  </r>
  <r>
    <x v="211"/>
    <s v="Puyallup"/>
    <n v="3896"/>
    <s v="Sunrise Elementary"/>
    <n v="681.42"/>
    <n v="0"/>
    <n v="0"/>
    <n v="0"/>
    <n v="0"/>
    <n v="681.42"/>
    <x v="2"/>
    <n v="0.49249999999999999"/>
  </r>
  <r>
    <x v="211"/>
    <s v="Puyallup"/>
    <n v="3972"/>
    <s v="Walker High School"/>
    <n v="117.56"/>
    <n v="0"/>
    <n v="33.18"/>
    <n v="0"/>
    <n v="0"/>
    <n v="150.74"/>
    <x v="1"/>
    <n v="0.61719999999999997"/>
  </r>
  <r>
    <x v="211"/>
    <s v="Puyallup"/>
    <n v="2495"/>
    <s v="Waller Road Elementary"/>
    <n v="288"/>
    <n v="15.49"/>
    <n v="0"/>
    <n v="0"/>
    <n v="0"/>
    <n v="303.49"/>
    <x v="1"/>
    <n v="0.53510000000000002"/>
  </r>
  <r>
    <x v="211"/>
    <s v="Puyallup"/>
    <n v="3558"/>
    <s v="Wildwood Elementary"/>
    <n v="301.48"/>
    <n v="13.81"/>
    <n v="0"/>
    <n v="0"/>
    <n v="0"/>
    <n v="315.29000000000002"/>
    <x v="1"/>
    <n v="0.57709999999999995"/>
  </r>
  <r>
    <x v="211"/>
    <s v="Puyallup"/>
    <n v="2519"/>
    <s v="Woodland Elementary"/>
    <n v="577.32000000000005"/>
    <n v="0"/>
    <n v="0"/>
    <n v="0"/>
    <n v="0"/>
    <n v="577.32000000000005"/>
    <x v="2"/>
    <n v="0.45429999999999998"/>
  </r>
  <r>
    <x v="211"/>
    <s v="Puyallup"/>
    <n v="4496"/>
    <s v="Zeiger Elementary"/>
    <n v="463.5"/>
    <n v="14.8"/>
    <n v="0"/>
    <n v="0"/>
    <n v="0"/>
    <n v="478.3"/>
    <x v="1"/>
    <n v="0.50729999999999997"/>
  </r>
  <r>
    <x v="212"/>
    <s v="Queets-Clearwater"/>
    <n v="2491"/>
    <s v="Queets-Clearwater Elementary"/>
    <n v="34.5"/>
    <n v="0"/>
    <n v="0"/>
    <n v="0"/>
    <n v="0"/>
    <n v="34.5"/>
    <x v="1"/>
    <n v="0.81579999999999997"/>
  </r>
  <r>
    <x v="213"/>
    <s v="Quilcene"/>
    <n v="5236"/>
    <s v="PEARL"/>
    <n v="468.28"/>
    <n v="0"/>
    <n v="0"/>
    <n v="0"/>
    <n v="0"/>
    <n v="468.28"/>
    <x v="2"/>
    <n v="0.14879999999999999"/>
  </r>
  <r>
    <x v="213"/>
    <s v="Quilcene"/>
    <n v="2474"/>
    <s v="Quilcene High And Elementary"/>
    <n v="185.19"/>
    <n v="0"/>
    <n v="2.41"/>
    <n v="0"/>
    <n v="0"/>
    <n v="187.6"/>
    <x v="1"/>
    <n v="0.49909999999999999"/>
  </r>
  <r>
    <x v="214"/>
    <s v="Quileute Tribal"/>
    <n v="5430"/>
    <s v="Quileute Tribal School"/>
    <n v="109.56"/>
    <n v="0"/>
    <n v="3.59"/>
    <n v="0"/>
    <n v="0"/>
    <n v="113.15"/>
    <x v="1"/>
    <n v="0.69989999999999997"/>
  </r>
  <r>
    <x v="215"/>
    <s v="Quillayute Valley"/>
    <n v="1671"/>
    <s v="District Run Home School"/>
    <n v="37.06"/>
    <n v="0"/>
    <n v="0"/>
    <n v="0"/>
    <n v="0"/>
    <n v="37.06"/>
    <x v="1"/>
    <n v="0.59850000000000003"/>
  </r>
  <r>
    <x v="215"/>
    <s v="Quillayute Valley"/>
    <n v="3737"/>
    <s v="Forks Elementary School"/>
    <n v="327.63"/>
    <n v="16"/>
    <n v="0"/>
    <n v="0"/>
    <n v="0"/>
    <n v="343.63"/>
    <x v="1"/>
    <n v="0.59179999999999999"/>
  </r>
  <r>
    <x v="215"/>
    <s v="Quillayute Valley"/>
    <n v="2349"/>
    <s v="Forks High School"/>
    <n v="214.56"/>
    <n v="0"/>
    <n v="35.9"/>
    <n v="0"/>
    <n v="0"/>
    <n v="250.46"/>
    <x v="1"/>
    <n v="0.56950000000000001"/>
  </r>
  <r>
    <x v="215"/>
    <s v="Quillayute Valley"/>
    <n v="2609"/>
    <s v="Forks Middle School"/>
    <n v="235.67"/>
    <n v="0"/>
    <n v="0"/>
    <n v="0"/>
    <n v="0"/>
    <n v="235.67"/>
    <x v="1"/>
    <n v="0.63570000000000004"/>
  </r>
  <r>
    <x v="215"/>
    <s v="Quillayute Valley"/>
    <n v="5071"/>
    <s v="Insight School of Washington"/>
    <n v="2929.07"/>
    <n v="0"/>
    <n v="62.62"/>
    <n v="0"/>
    <n v="0"/>
    <n v="2991.69"/>
    <x v="1"/>
    <n v="0.65639999999999998"/>
  </r>
  <r>
    <x v="215"/>
    <s v="Quillayute Valley"/>
    <n v="5529"/>
    <s v="Insight School of WA Open Doors Program"/>
    <n v="0"/>
    <n v="0"/>
    <n v="0"/>
    <n v="1.9"/>
    <n v="0"/>
    <n v="1.9"/>
    <x v="1"/>
    <n v="0.6583"/>
  </r>
  <r>
    <x v="216"/>
    <s v="Quincy"/>
    <n v="5585"/>
    <s v="Ancient Lakes Elementary"/>
    <n v="364.5"/>
    <n v="0"/>
    <n v="0"/>
    <n v="0"/>
    <n v="0"/>
    <n v="364.5"/>
    <x v="1"/>
    <n v="0.69840000000000002"/>
  </r>
  <r>
    <x v="216"/>
    <s v="Quincy"/>
    <n v="3426"/>
    <s v="George Elementary"/>
    <n v="162"/>
    <n v="0"/>
    <n v="0"/>
    <n v="0"/>
    <n v="0"/>
    <n v="162"/>
    <x v="1"/>
    <n v="0.79590000000000005"/>
  </r>
  <r>
    <x v="216"/>
    <s v="Quincy"/>
    <n v="4536"/>
    <s v="Monument Elementary"/>
    <n v="277.56"/>
    <n v="14.4"/>
    <n v="0"/>
    <n v="0"/>
    <n v="0"/>
    <n v="291.95999999999998"/>
    <x v="1"/>
    <n v="0.66110000000000002"/>
  </r>
  <r>
    <x v="216"/>
    <s v="Quincy"/>
    <n v="3020"/>
    <s v="Mountain View Elementary"/>
    <n v="261.39999999999998"/>
    <n v="14.3"/>
    <n v="0"/>
    <n v="0"/>
    <n v="0"/>
    <n v="275.7"/>
    <x v="1"/>
    <n v="0.77739999999999998"/>
  </r>
  <r>
    <x v="216"/>
    <s v="Quincy"/>
    <n v="2919"/>
    <s v="Pioneer Elementary"/>
    <n v="283.39999999999998"/>
    <n v="14.4"/>
    <n v="0"/>
    <n v="0"/>
    <n v="0"/>
    <n v="297.79999999999995"/>
    <x v="1"/>
    <n v="0.83160000000000001"/>
  </r>
  <r>
    <x v="216"/>
    <s v="Quincy"/>
    <n v="3088"/>
    <s v="Quincy High School"/>
    <n v="882.2"/>
    <n v="0"/>
    <n v="59.17"/>
    <n v="0"/>
    <n v="0"/>
    <n v="941.37"/>
    <x v="1"/>
    <n v="0.75580000000000003"/>
  </r>
  <r>
    <x v="216"/>
    <s v="Quincy"/>
    <n v="5648"/>
    <s v="Quincy Innovation Academy"/>
    <n v="194.71"/>
    <n v="0"/>
    <n v="9.3899999999999988"/>
    <n v="35.1"/>
    <n v="0"/>
    <n v="239.2"/>
    <x v="1"/>
    <n v="0.80289999999999995"/>
  </r>
  <r>
    <x v="216"/>
    <s v="Quincy"/>
    <n v="5650"/>
    <s v="Quincy Innovation Academy Big Picture"/>
    <n v="27.03"/>
    <n v="0"/>
    <n v="0"/>
    <n v="0"/>
    <n v="0"/>
    <n v="27.03"/>
    <x v="1"/>
    <n v="0.55859999999999999"/>
  </r>
  <r>
    <x v="216"/>
    <s v="Quincy"/>
    <n v="2510"/>
    <s v="Quincy Middle School"/>
    <n v="657.35"/>
    <n v="0"/>
    <n v="0"/>
    <n v="0"/>
    <n v="0"/>
    <n v="657.35"/>
    <x v="1"/>
    <n v="0.77039999999999997"/>
  </r>
  <r>
    <x v="217"/>
    <s v="Rainier"/>
    <n v="4486"/>
    <s v="Rainier Elementary School"/>
    <n v="443.11"/>
    <n v="0"/>
    <n v="0"/>
    <n v="0"/>
    <n v="0"/>
    <n v="443.11"/>
    <x v="2"/>
    <n v="0.42920000000000003"/>
  </r>
  <r>
    <x v="217"/>
    <s v="Rainier"/>
    <n v="2158"/>
    <s v="Rainier Middle School"/>
    <n v="229.6"/>
    <n v="0"/>
    <n v="0"/>
    <n v="0"/>
    <n v="0"/>
    <n v="229.6"/>
    <x v="2"/>
    <n v="0.44719999999999999"/>
  </r>
  <r>
    <x v="217"/>
    <s v="Rainier"/>
    <n v="2468"/>
    <s v="Rainier Senior High School"/>
    <n v="276.64"/>
    <n v="0"/>
    <n v="27.29"/>
    <n v="1.8"/>
    <n v="0"/>
    <n v="305.73"/>
    <x v="2"/>
    <n v="0.45119999999999999"/>
  </r>
  <r>
    <x v="218"/>
    <s v="Rainier Prep Charter"/>
    <n v="5380"/>
    <s v="Rainier Prep"/>
    <n v="361.2"/>
    <n v="0"/>
    <n v="0"/>
    <n v="0"/>
    <n v="0"/>
    <n v="361.2"/>
    <x v="1"/>
    <n v="0.63839999999999997"/>
  </r>
  <r>
    <x v="219"/>
    <s v="Rainier Valley Charter"/>
    <n v="5468"/>
    <s v="Rainier Valley Leadership Academy"/>
    <n v="112.24"/>
    <n v="0"/>
    <n v="2.38"/>
    <n v="0"/>
    <n v="0"/>
    <n v="114.61999999999999"/>
    <x v="1"/>
    <n v="0.56389999999999996"/>
  </r>
  <r>
    <x v="220"/>
    <s v="Raymond"/>
    <n v="2803"/>
    <s v="Raymond Elementary School"/>
    <n v="195.6"/>
    <n v="10.4"/>
    <n v="0"/>
    <n v="0"/>
    <n v="0"/>
    <n v="206"/>
    <x v="1"/>
    <n v="0.66830000000000001"/>
  </r>
  <r>
    <x v="220"/>
    <s v="Raymond"/>
    <n v="2357"/>
    <s v="Raymond Jr Sr High School"/>
    <n v="223.61"/>
    <n v="0"/>
    <n v="22"/>
    <n v="0"/>
    <n v="0"/>
    <n v="245.61"/>
    <x v="1"/>
    <n v="0.67069999999999996"/>
  </r>
  <r>
    <x v="221"/>
    <s v="Reardan"/>
    <n v="2864"/>
    <s v="Reardan Elementary School"/>
    <n v="322.01"/>
    <n v="15.2"/>
    <n v="0"/>
    <n v="0"/>
    <n v="0"/>
    <n v="337.21"/>
    <x v="2"/>
    <n v="0.47420000000000001"/>
  </r>
  <r>
    <x v="221"/>
    <s v="Reardan"/>
    <n v="2478"/>
    <s v="Reardan Middle-Senior High School"/>
    <n v="303.5"/>
    <n v="0"/>
    <n v="7.77"/>
    <n v="0"/>
    <n v="0"/>
    <n v="311.27"/>
    <x v="2"/>
    <n v="0.43280000000000002"/>
  </r>
  <r>
    <x v="221"/>
    <s v="Reardan"/>
    <n v="5688"/>
    <s v="Reardan Options' Program"/>
    <n v="100.15"/>
    <n v="0"/>
    <n v="0"/>
    <n v="3.7"/>
    <n v="0"/>
    <n v="103.85000000000001"/>
    <x v="2"/>
    <n v="0.39760000000000001"/>
  </r>
  <r>
    <x v="222"/>
    <s v="Renton"/>
    <n v="3587"/>
    <s v="Benson Hill Elementary School"/>
    <n v="419.65"/>
    <n v="16.2"/>
    <n v="0"/>
    <n v="0"/>
    <n v="0"/>
    <n v="435.84999999999997"/>
    <x v="2"/>
    <n v="0.42849999999999999"/>
  </r>
  <r>
    <x v="222"/>
    <s v="Renton"/>
    <n v="2439"/>
    <s v="Bryn Mawr Elementary School"/>
    <n v="392.9"/>
    <n v="16.5"/>
    <n v="0"/>
    <n v="0"/>
    <n v="0"/>
    <n v="409.4"/>
    <x v="1"/>
    <n v="0.52800000000000002"/>
  </r>
  <r>
    <x v="222"/>
    <s v="Renton"/>
    <n v="3034"/>
    <s v="Campbell Hill Elementary School"/>
    <n v="362.36"/>
    <n v="16.899999999999999"/>
    <n v="0"/>
    <n v="0"/>
    <n v="0"/>
    <n v="379.26"/>
    <x v="1"/>
    <n v="0.63690000000000002"/>
  </r>
  <r>
    <x v="222"/>
    <s v="Renton"/>
    <n v="3337"/>
    <s v="Cascade Elementary School"/>
    <n v="359.74"/>
    <n v="17.100000000000001"/>
    <n v="0"/>
    <n v="0"/>
    <n v="0"/>
    <n v="376.84000000000003"/>
    <x v="1"/>
    <n v="0.54039999999999999"/>
  </r>
  <r>
    <x v="222"/>
    <s v="Renton"/>
    <n v="3280"/>
    <s v="Dimmitt Middle School"/>
    <n v="645.25"/>
    <n v="0"/>
    <n v="0"/>
    <n v="0"/>
    <n v="0"/>
    <n v="645.25"/>
    <x v="1"/>
    <n v="0.59"/>
  </r>
  <r>
    <x v="222"/>
    <s v="Renton"/>
    <n v="1784"/>
    <s v="H.O.M.E. Program"/>
    <n v="127.47"/>
    <n v="0"/>
    <n v="0"/>
    <n v="0"/>
    <n v="0"/>
    <n v="127.47"/>
    <x v="2"/>
    <n v="0.2079"/>
  </r>
  <r>
    <x v="222"/>
    <s v="Renton"/>
    <n v="3485"/>
    <s v="Hazelwood Elementary School"/>
    <n v="426.2"/>
    <n v="18"/>
    <n v="0"/>
    <n v="0"/>
    <n v="0"/>
    <n v="444.2"/>
    <x v="2"/>
    <n v="0.16739999999999999"/>
  </r>
  <r>
    <x v="222"/>
    <s v="Renton"/>
    <n v="3630"/>
    <s v="Hazen Senior High School"/>
    <n v="1422.42"/>
    <n v="0"/>
    <n v="305.01"/>
    <n v="0"/>
    <n v="0"/>
    <n v="1727.43"/>
    <x v="2"/>
    <n v="0.35870000000000002"/>
  </r>
  <r>
    <x v="222"/>
    <s v="Renton"/>
    <n v="2640"/>
    <s v="Highlands Elementary School"/>
    <n v="372.88"/>
    <n v="16.3"/>
    <n v="0"/>
    <n v="0"/>
    <n v="0"/>
    <n v="389.18"/>
    <x v="1"/>
    <n v="0.63"/>
  </r>
  <r>
    <x v="222"/>
    <s v="Renton"/>
    <n v="5741"/>
    <s v="Hilltop Heritage"/>
    <n v="559.16999999999996"/>
    <n v="17.2"/>
    <n v="0"/>
    <n v="0"/>
    <n v="0"/>
    <n v="576.37"/>
    <x v="2"/>
    <n v="0.41889999999999999"/>
  </r>
  <r>
    <x v="222"/>
    <s v="Renton"/>
    <n v="5229"/>
    <s v="Honey Dew Elementary"/>
    <n v="252.42"/>
    <n v="15.9"/>
    <n v="0"/>
    <n v="0"/>
    <n v="0"/>
    <n v="268.32"/>
    <x v="1"/>
    <n v="0.62329999999999997"/>
  </r>
  <r>
    <x v="222"/>
    <s v="Renton"/>
    <n v="2597"/>
    <s v="Kennydale Elementary School"/>
    <n v="452.73"/>
    <n v="17.3"/>
    <n v="0"/>
    <n v="0"/>
    <n v="0"/>
    <n v="470.03000000000003"/>
    <x v="2"/>
    <n v="0.34699999999999998"/>
  </r>
  <r>
    <x v="222"/>
    <s v="Renton"/>
    <n v="2929"/>
    <s v="Lakeridge Elementary School"/>
    <n v="269"/>
    <n v="17.399999999999999"/>
    <n v="0"/>
    <n v="0"/>
    <n v="0"/>
    <n v="286.39999999999998"/>
    <x v="1"/>
    <n v="0.62629999999999997"/>
  </r>
  <r>
    <x v="222"/>
    <s v="Renton"/>
    <n v="3741"/>
    <s v="Lindbergh Senior High School"/>
    <n v="983.18"/>
    <n v="0"/>
    <n v="140.75"/>
    <n v="0"/>
    <n v="0"/>
    <n v="1123.9299999999998"/>
    <x v="1"/>
    <n v="0.47899999999999998"/>
  </r>
  <r>
    <x v="222"/>
    <s v="Renton"/>
    <n v="3586"/>
    <s v="Maplewood Heights Elementary School"/>
    <n v="378.35"/>
    <n v="17"/>
    <n v="0"/>
    <n v="0"/>
    <n v="0"/>
    <n v="395.35"/>
    <x v="2"/>
    <n v="0.15579999999999999"/>
  </r>
  <r>
    <x v="222"/>
    <s v="Renton"/>
    <n v="3035"/>
    <s v="McKnight Middle School"/>
    <n v="786.82"/>
    <n v="0"/>
    <n v="0"/>
    <n v="0"/>
    <n v="0"/>
    <n v="786.82"/>
    <x v="2"/>
    <n v="0.47249999999999998"/>
  </r>
  <r>
    <x v="222"/>
    <s v="Renton"/>
    <n v="3434"/>
    <s v="Nelsen Middle School"/>
    <n v="936.72"/>
    <n v="0"/>
    <n v="0"/>
    <n v="0"/>
    <n v="0"/>
    <n v="936.72"/>
    <x v="1"/>
    <n v="0.54239999999999999"/>
  </r>
  <r>
    <x v="222"/>
    <s v="Renton"/>
    <n v="5335"/>
    <s v="Open Door Youth Reengagement Renton"/>
    <n v="0"/>
    <n v="0"/>
    <n v="0"/>
    <n v="47.1"/>
    <n v="0"/>
    <n v="47.1"/>
    <x v="1"/>
    <n v="0.62860000000000005"/>
  </r>
  <r>
    <x v="222"/>
    <s v="Renton"/>
    <n v="1648"/>
    <s v="Out Of District Facility"/>
    <n v="8.6999999999999993"/>
    <n v="0"/>
    <n v="0"/>
    <n v="0"/>
    <n v="0"/>
    <n v="8.6999999999999993"/>
    <x v="2"/>
    <n v="0.3009"/>
  </r>
  <r>
    <x v="222"/>
    <s v="Renton"/>
    <n v="5070"/>
    <s v="Renton Academy"/>
    <n v="28.43"/>
    <n v="0"/>
    <n v="0"/>
    <n v="0"/>
    <n v="0"/>
    <n v="28.43"/>
    <x v="1"/>
    <n v="0.54169999999999996"/>
  </r>
  <r>
    <x v="222"/>
    <s v="Renton"/>
    <n v="3521"/>
    <s v="Renton Park Elementary School"/>
    <n v="336.7"/>
    <n v="17.2"/>
    <n v="0"/>
    <n v="0"/>
    <n v="0"/>
    <n v="353.9"/>
    <x v="1"/>
    <n v="0.62229999999999996"/>
  </r>
  <r>
    <x v="222"/>
    <s v="Renton"/>
    <n v="2475"/>
    <s v="Renton Senior High School"/>
    <n v="1092.82"/>
    <n v="0"/>
    <n v="132.27000000000001"/>
    <n v="0"/>
    <n v="0"/>
    <n v="1225.0899999999999"/>
    <x v="1"/>
    <n v="0.59399999999999997"/>
  </r>
  <r>
    <x v="222"/>
    <s v="Renton"/>
    <n v="5484"/>
    <s v="Risdon Middle School"/>
    <n v="784.38"/>
    <n v="0"/>
    <n v="0"/>
    <n v="0"/>
    <n v="0"/>
    <n v="784.38"/>
    <x v="2"/>
    <n v="0.3659"/>
  </r>
  <r>
    <x v="222"/>
    <s v="Renton"/>
    <n v="5519"/>
    <s v="Sartori Elementary School"/>
    <n v="509"/>
    <n v="0"/>
    <n v="0"/>
    <n v="0"/>
    <n v="0"/>
    <n v="509"/>
    <x v="2"/>
    <n v="0.26550000000000001"/>
  </r>
  <r>
    <x v="222"/>
    <s v="Renton"/>
    <n v="3668"/>
    <s v="Sierra Heights Elementary School"/>
    <n v="380.4"/>
    <n v="15.6"/>
    <n v="0"/>
    <n v="0"/>
    <n v="0"/>
    <n v="396"/>
    <x v="1"/>
    <n v="0.52139999999999997"/>
  </r>
  <r>
    <x v="222"/>
    <s v="Renton"/>
    <n v="3740"/>
    <s v="Talbot Hill Elementary School"/>
    <n v="471.32"/>
    <n v="16.100000000000001"/>
    <n v="0"/>
    <n v="0"/>
    <n v="0"/>
    <n v="487.42"/>
    <x v="2"/>
    <n v="0.43219999999999997"/>
  </r>
  <r>
    <x v="222"/>
    <s v="Renton"/>
    <n v="5282"/>
    <s v="Talley High School"/>
    <n v="229.76"/>
    <n v="0"/>
    <n v="19.86"/>
    <n v="0"/>
    <n v="0"/>
    <n v="249.62"/>
    <x v="1"/>
    <n v="0.60829999999999995"/>
  </r>
  <r>
    <x v="222"/>
    <s v="Renton"/>
    <n v="3702"/>
    <s v="Tiffany Park Elementary School"/>
    <n v="305.89999999999998"/>
    <n v="18"/>
    <n v="0"/>
    <n v="0"/>
    <n v="0"/>
    <n v="323.89999999999998"/>
    <x v="1"/>
    <n v="0.56659999999999999"/>
  </r>
  <r>
    <x v="223"/>
    <s v="Republic"/>
    <n v="2789"/>
    <s v="Republic Elementary School"/>
    <n v="139.19999999999999"/>
    <n v="0"/>
    <n v="0"/>
    <n v="0"/>
    <n v="0"/>
    <n v="139.19999999999999"/>
    <x v="1"/>
    <n v="0.62390000000000001"/>
  </r>
  <r>
    <x v="223"/>
    <s v="Republic"/>
    <n v="3559"/>
    <s v="Republic Middle School "/>
    <n v="84.61"/>
    <n v="0"/>
    <n v="0"/>
    <n v="0"/>
    <n v="0"/>
    <n v="84.61"/>
    <x v="1"/>
    <n v="0.56759999999999999"/>
  </r>
  <r>
    <x v="223"/>
    <s v="Republic"/>
    <n v="1898"/>
    <s v="Republic Parent Partner"/>
    <n v="205.16"/>
    <n v="0"/>
    <n v="0"/>
    <n v="0"/>
    <n v="0"/>
    <n v="205.16"/>
    <x v="2"/>
    <n v="0.15160000000000001"/>
  </r>
  <r>
    <x v="223"/>
    <s v="Republic"/>
    <n v="3579"/>
    <s v="Republic Senior High School"/>
    <n v="89.03"/>
    <n v="0"/>
    <n v="14.469999999999999"/>
    <n v="0"/>
    <n v="0"/>
    <n v="103.5"/>
    <x v="1"/>
    <n v="0.60540000000000005"/>
  </r>
  <r>
    <x v="224"/>
    <s v="Richland"/>
    <n v="4060"/>
    <s v="Badger Mountain Elementary"/>
    <n v="625.6"/>
    <n v="0"/>
    <n v="0"/>
    <n v="0"/>
    <n v="0"/>
    <n v="625.6"/>
    <x v="2"/>
    <n v="0.36470000000000002"/>
  </r>
  <r>
    <x v="224"/>
    <s v="Richland"/>
    <n v="2721"/>
    <s v="Carmichael Middle School"/>
    <n v="754.28"/>
    <n v="0"/>
    <n v="0"/>
    <n v="0"/>
    <n v="0"/>
    <n v="754.28"/>
    <x v="2"/>
    <n v="0.49440000000000001"/>
  </r>
  <r>
    <x v="224"/>
    <s v="Richland"/>
    <n v="2785"/>
    <s v="Chief Joseph Middle School"/>
    <n v="654.39"/>
    <n v="0"/>
    <n v="0"/>
    <n v="0"/>
    <n v="0"/>
    <n v="654.39"/>
    <x v="1"/>
    <n v="0.57030000000000003"/>
  </r>
  <r>
    <x v="224"/>
    <s v="Richland"/>
    <n v="5732"/>
    <s v="Desert Sky Elementary"/>
    <n v="440.46"/>
    <n v="0"/>
    <n v="0"/>
    <n v="0"/>
    <n v="0"/>
    <n v="440.46"/>
    <x v="2"/>
    <n v="0.21640000000000001"/>
  </r>
  <r>
    <x v="224"/>
    <s v="Richland"/>
    <n v="3926"/>
    <s v="Enterprise Middle School"/>
    <n v="723.28"/>
    <n v="0"/>
    <n v="0"/>
    <n v="0"/>
    <n v="0"/>
    <n v="723.28"/>
    <x v="2"/>
    <n v="0.32990000000000003"/>
  </r>
  <r>
    <x v="224"/>
    <s v="Richland"/>
    <n v="3833"/>
    <s v="Hanford High School"/>
    <n v="1648.26"/>
    <n v="0"/>
    <n v="128.05000000000001"/>
    <n v="0"/>
    <n v="0"/>
    <n v="1776.31"/>
    <x v="2"/>
    <n v="0.39510000000000001"/>
  </r>
  <r>
    <x v="224"/>
    <s v="Richland"/>
    <n v="2786"/>
    <s v="Jason Lee Elementary School"/>
    <n v="493.27"/>
    <n v="0"/>
    <n v="0"/>
    <n v="0"/>
    <n v="0"/>
    <n v="493.27"/>
    <x v="1"/>
    <n v="0.61240000000000006"/>
  </r>
  <r>
    <x v="224"/>
    <s v="Richland"/>
    <n v="2642"/>
    <s v="Jefferson Elementary"/>
    <n v="355.08"/>
    <n v="0"/>
    <n v="0"/>
    <n v="0"/>
    <n v="0"/>
    <n v="355.08"/>
    <x v="1"/>
    <n v="0.63029999999999997"/>
  </r>
  <r>
    <x v="224"/>
    <s v="Richland"/>
    <n v="5493"/>
    <s v="Leona Libby Middle School"/>
    <n v="825.81"/>
    <n v="0"/>
    <n v="0"/>
    <n v="0"/>
    <n v="0"/>
    <n v="825.81"/>
    <x v="2"/>
    <n v="0.24610000000000001"/>
  </r>
  <r>
    <x v="224"/>
    <s v="Richland"/>
    <n v="2657"/>
    <s v="Lewis &amp; Clark Elementary School"/>
    <n v="441.95"/>
    <n v="0"/>
    <n v="0"/>
    <n v="0"/>
    <n v="0"/>
    <n v="441.95"/>
    <x v="1"/>
    <n v="0.53969999999999996"/>
  </r>
  <r>
    <x v="224"/>
    <s v="Richland"/>
    <n v="2656"/>
    <s v="Marcus Whitman Elementary"/>
    <n v="445.41"/>
    <n v="0"/>
    <n v="0"/>
    <n v="0"/>
    <n v="0"/>
    <n v="445.41"/>
    <x v="1"/>
    <n v="0.61009999999999998"/>
  </r>
  <r>
    <x v="224"/>
    <s v="Richland"/>
    <n v="5419"/>
    <s v="Orchard Elementary"/>
    <n v="595.74"/>
    <n v="0"/>
    <n v="0"/>
    <n v="0"/>
    <n v="0"/>
    <n v="595.74"/>
    <x v="2"/>
    <n v="0.24510000000000001"/>
  </r>
  <r>
    <x v="224"/>
    <s v="Richland"/>
    <n v="5689"/>
    <s v="Pacific Crest Online Academy"/>
    <n v="348.03"/>
    <n v="0"/>
    <n v="6.4600000000000009"/>
    <n v="0"/>
    <n v="0"/>
    <n v="354.48999999999995"/>
    <x v="1"/>
    <n v="0.53939999999999999"/>
  </r>
  <r>
    <x v="224"/>
    <s v="Richland"/>
    <n v="3511"/>
    <s v="Richland High School"/>
    <n v="1898.78"/>
    <n v="0"/>
    <n v="205.07"/>
    <n v="0"/>
    <n v="0"/>
    <n v="2103.85"/>
    <x v="2"/>
    <n v="0.38350000000000001"/>
  </r>
  <r>
    <x v="224"/>
    <s v="Richland"/>
    <n v="4295"/>
    <s v="Rivers Edge High School"/>
    <n v="171.53"/>
    <n v="0"/>
    <n v="2.46"/>
    <n v="83.31"/>
    <n v="0"/>
    <n v="257.3"/>
    <x v="1"/>
    <n v="0.63119999999999998"/>
  </r>
  <r>
    <x v="224"/>
    <s v="Richland"/>
    <n v="3732"/>
    <s v="Sacajawea Elementary"/>
    <n v="483.61"/>
    <n v="0"/>
    <n v="0"/>
    <n v="0"/>
    <n v="0"/>
    <n v="483.61"/>
    <x v="1"/>
    <n v="0.51180000000000003"/>
  </r>
  <r>
    <x v="224"/>
    <s v="Richland"/>
    <n v="4059"/>
    <s v="Tapteal Elementary School"/>
    <n v="442.58"/>
    <n v="0"/>
    <n v="0"/>
    <n v="0"/>
    <n v="0"/>
    <n v="442.58"/>
    <x v="1"/>
    <n v="0.5262"/>
  </r>
  <r>
    <x v="224"/>
    <s v="Richland"/>
    <n v="5165"/>
    <s v="Three Rivers Home Link"/>
    <n v="728.51"/>
    <n v="0"/>
    <n v="31.46"/>
    <n v="0"/>
    <n v="0"/>
    <n v="759.97"/>
    <x v="2"/>
    <n v="0.219"/>
  </r>
  <r>
    <x v="224"/>
    <s v="Richland"/>
    <n v="5092"/>
    <s v="White Bluffs Elementary School"/>
    <n v="654.58000000000004"/>
    <n v="0"/>
    <n v="0"/>
    <n v="0"/>
    <n v="0"/>
    <n v="654.58000000000004"/>
    <x v="2"/>
    <n v="0.28449999999999998"/>
  </r>
  <r>
    <x v="224"/>
    <s v="Richland"/>
    <n v="4543"/>
    <s v="William Wiley Elementary School"/>
    <n v="440.65"/>
    <n v="0"/>
    <n v="0"/>
    <n v="0"/>
    <n v="0"/>
    <n v="440.65"/>
    <x v="2"/>
    <n v="0.27560000000000001"/>
  </r>
  <r>
    <x v="225"/>
    <s v="Ridgefield"/>
    <n v="2390"/>
    <s v="Ridgefield High School"/>
    <n v="1122.8900000000001"/>
    <n v="0"/>
    <n v="116.2"/>
    <n v="16.100000000000001"/>
    <n v="0"/>
    <n v="1255.19"/>
    <x v="2"/>
    <n v="0.24390000000000001"/>
  </r>
  <r>
    <x v="225"/>
    <s v="Ridgefield"/>
    <n v="3321"/>
    <s v="South Ridge Elementary"/>
    <n v="777.72"/>
    <n v="0"/>
    <n v="0"/>
    <n v="0"/>
    <n v="0"/>
    <n v="777.72"/>
    <x v="2"/>
    <n v="0.29339999999999999"/>
  </r>
  <r>
    <x v="225"/>
    <s v="Ridgefield"/>
    <n v="3786"/>
    <s v="Union Ridge Elementary"/>
    <n v="677.27"/>
    <n v="0"/>
    <n v="0"/>
    <n v="0"/>
    <n v="0"/>
    <n v="677.27"/>
    <x v="2"/>
    <n v="0.24479999999999999"/>
  </r>
  <r>
    <x v="225"/>
    <s v="Ridgefield"/>
    <n v="3891"/>
    <s v="View Ridge Middle School"/>
    <n v="657.21"/>
    <n v="0"/>
    <n v="0"/>
    <n v="0"/>
    <n v="0"/>
    <n v="657.21"/>
    <x v="2"/>
    <n v="0.25919999999999999"/>
  </r>
  <r>
    <x v="225"/>
    <s v="Ridgefield"/>
    <n v="5690"/>
    <s v="Wisdom Ridge Academy"/>
    <n v="213.56"/>
    <n v="0"/>
    <n v="0"/>
    <n v="0"/>
    <n v="0"/>
    <n v="213.56"/>
    <x v="2"/>
    <n v="0.28999999999999998"/>
  </r>
  <r>
    <x v="225"/>
    <s v="Ridgefield"/>
    <n v="5518"/>
    <s v="Sunset Ridge Intermediate School"/>
    <n v="654.92999999999995"/>
    <n v="0"/>
    <n v="0"/>
    <n v="0"/>
    <n v="0"/>
    <n v="654.92999999999995"/>
    <x v="2"/>
    <n v="0.26250000000000001"/>
  </r>
  <r>
    <x v="226"/>
    <s v="Ritzville"/>
    <n v="5303"/>
    <s v="Lind Ritzville Middle School"/>
    <n v="85.12"/>
    <n v="0"/>
    <n v="0"/>
    <n v="0"/>
    <n v="0"/>
    <n v="85.12"/>
    <x v="2"/>
    <n v="0.44080000000000003"/>
  </r>
  <r>
    <x v="226"/>
    <s v="Ritzville"/>
    <n v="2719"/>
    <s v="Ritzville Grade School"/>
    <n v="143.80000000000001"/>
    <n v="11.9"/>
    <n v="0"/>
    <n v="0"/>
    <n v="0"/>
    <n v="155.70000000000002"/>
    <x v="1"/>
    <n v="0.53300000000000003"/>
  </r>
  <r>
    <x v="226"/>
    <s v="Ritzville"/>
    <n v="2132"/>
    <s v="Ritzville High School"/>
    <n v="139.35"/>
    <n v="0"/>
    <n v="3.62"/>
    <n v="0"/>
    <n v="0"/>
    <n v="142.97"/>
    <x v="2"/>
    <n v="0.39429999999999998"/>
  </r>
  <r>
    <x v="227"/>
    <s v="Riverside"/>
    <n v="2525"/>
    <s v="Chattaroy Elementary"/>
    <n v="217.4"/>
    <n v="0"/>
    <n v="0"/>
    <n v="0"/>
    <n v="0"/>
    <n v="217.4"/>
    <x v="2"/>
    <n v="0.47720000000000001"/>
  </r>
  <r>
    <x v="227"/>
    <s v="Riverside"/>
    <n v="1919"/>
    <s v="Independent Scholar"/>
    <n v="131.25"/>
    <n v="0"/>
    <n v="2.77"/>
    <n v="0"/>
    <n v="0"/>
    <n v="134.02000000000001"/>
    <x v="2"/>
    <n v="0.39150000000000001"/>
  </r>
  <r>
    <x v="227"/>
    <s v="Riverside"/>
    <n v="4033"/>
    <s v="Riverside Elementary"/>
    <n v="391.97"/>
    <n v="0"/>
    <n v="0"/>
    <n v="0"/>
    <n v="0"/>
    <n v="391.97"/>
    <x v="1"/>
    <n v="0.51239999999999997"/>
  </r>
  <r>
    <x v="227"/>
    <s v="Riverside"/>
    <n v="4228"/>
    <s v="Riverside High School"/>
    <n v="412.62"/>
    <n v="0"/>
    <n v="15.69"/>
    <n v="3.9"/>
    <n v="0"/>
    <n v="432.21"/>
    <x v="2"/>
    <n v="0.43990000000000001"/>
  </r>
  <r>
    <x v="227"/>
    <s v="Riverside"/>
    <n v="3466"/>
    <s v="Riverside Middle School"/>
    <n v="304.81"/>
    <n v="0"/>
    <n v="0"/>
    <n v="0"/>
    <n v="0"/>
    <n v="304.81"/>
    <x v="1"/>
    <n v="0.50249999999999995"/>
  </r>
  <r>
    <x v="228"/>
    <s v="Riverview"/>
    <n v="2485"/>
    <s v="Carnation Elementary School"/>
    <n v="353.52"/>
    <n v="0"/>
    <n v="0"/>
    <n v="0"/>
    <n v="0"/>
    <n v="353.52"/>
    <x v="2"/>
    <n v="0.2437"/>
  </r>
  <r>
    <x v="228"/>
    <s v="Riverview"/>
    <n v="3524"/>
    <s v="Cedarcrest High School"/>
    <n v="741.03"/>
    <n v="0"/>
    <n v="126.96"/>
    <n v="0"/>
    <n v="0"/>
    <n v="867.99"/>
    <x v="2"/>
    <n v="0.1691"/>
  </r>
  <r>
    <x v="228"/>
    <s v="Riverview"/>
    <n v="3101"/>
    <s v="Cherry Valley Elementary School"/>
    <n v="450.12"/>
    <n v="0"/>
    <n v="0"/>
    <n v="0"/>
    <n v="0"/>
    <n v="450.12"/>
    <x v="2"/>
    <n v="0.1384"/>
  </r>
  <r>
    <x v="228"/>
    <s v="Riverview"/>
    <n v="1756"/>
    <s v="CLIP"/>
    <n v="90.19"/>
    <n v="0"/>
    <n v="3.73"/>
    <n v="0"/>
    <n v="0"/>
    <n v="93.92"/>
    <x v="2"/>
    <n v="0.26700000000000002"/>
  </r>
  <r>
    <x v="228"/>
    <s v="Riverview"/>
    <n v="1854"/>
    <s v="PARADE"/>
    <n v="51.85"/>
    <n v="0"/>
    <n v="0"/>
    <n v="0"/>
    <n v="0"/>
    <n v="51.85"/>
    <x v="2"/>
    <n v="0.23830000000000001"/>
  </r>
  <r>
    <x v="228"/>
    <s v="Riverview"/>
    <n v="4332"/>
    <s v="Stillwater Elementary"/>
    <n v="466.04"/>
    <n v="0"/>
    <n v="0"/>
    <n v="0"/>
    <n v="0"/>
    <n v="466.04"/>
    <x v="2"/>
    <n v="0.21640000000000001"/>
  </r>
  <r>
    <x v="228"/>
    <s v="Riverview"/>
    <n v="4318"/>
    <s v="Tolt Middle School"/>
    <n v="657.97"/>
    <n v="0"/>
    <n v="0"/>
    <n v="0"/>
    <n v="0"/>
    <n v="657.97"/>
    <x v="2"/>
    <n v="0.1918"/>
  </r>
  <r>
    <x v="229"/>
    <s v="Rochester"/>
    <n v="3801"/>
    <s v="Grand Mound Elementary"/>
    <n v="499.28"/>
    <n v="0"/>
    <n v="0"/>
    <n v="0"/>
    <n v="0"/>
    <n v="499.28"/>
    <x v="1"/>
    <n v="0.62309999999999999"/>
  </r>
  <r>
    <x v="229"/>
    <s v="Rochester"/>
    <n v="1735"/>
    <s v="H.e.a.r.t. High School"/>
    <n v="27.86"/>
    <n v="0"/>
    <n v="1.22"/>
    <n v="11.4"/>
    <n v="0"/>
    <n v="40.479999999999997"/>
    <x v="1"/>
    <n v="0.58640000000000003"/>
  </r>
  <r>
    <x v="229"/>
    <s v="Rochester"/>
    <n v="4326"/>
    <s v="Rochester High School"/>
    <n v="532.52"/>
    <n v="0"/>
    <n v="47.61"/>
    <n v="0"/>
    <n v="0"/>
    <n v="580.13"/>
    <x v="1"/>
    <n v="0.52170000000000005"/>
  </r>
  <r>
    <x v="229"/>
    <s v="Rochester"/>
    <n v="3067"/>
    <s v="Rochester Middle School"/>
    <n v="489.78"/>
    <n v="0"/>
    <n v="0"/>
    <n v="0"/>
    <n v="0"/>
    <n v="489.78"/>
    <x v="1"/>
    <n v="0.59330000000000005"/>
  </r>
  <r>
    <x v="229"/>
    <s v="Rochester"/>
    <n v="2527"/>
    <s v="Rochester Primary School"/>
    <n v="425.47"/>
    <n v="32.78"/>
    <n v="0"/>
    <n v="0"/>
    <n v="0"/>
    <n v="458.25"/>
    <x v="1"/>
    <n v="0.61199999999999999"/>
  </r>
  <r>
    <x v="230"/>
    <s v="Roosevelt"/>
    <n v="3530"/>
    <s v="Roosevelt Elementary School"/>
    <n v="23.3"/>
    <n v="0"/>
    <n v="0"/>
    <n v="0"/>
    <n v="0"/>
    <n v="23.3"/>
    <x v="2"/>
    <n v="0.39560000000000001"/>
  </r>
  <r>
    <x v="231"/>
    <s v="Rooted Schools Charter"/>
    <n v="5755"/>
    <s v="Rooted School Vancouver"/>
    <n v="62.94"/>
    <n v="0"/>
    <n v="2.35"/>
    <n v="0"/>
    <n v="0"/>
    <n v="65.289999999999992"/>
    <x v="1"/>
    <n v="0.55369999999999997"/>
  </r>
  <r>
    <x v="232"/>
    <s v="Rosalia"/>
    <n v="3204"/>
    <s v="Rosalia Elementary &amp; Secondary School"/>
    <n v="131.35"/>
    <n v="8"/>
    <n v="4.17"/>
    <n v="0.6"/>
    <n v="0"/>
    <n v="144.11999999999998"/>
    <x v="1"/>
    <n v="0.53859999999999997"/>
  </r>
  <r>
    <x v="233"/>
    <s v="Royal"/>
    <n v="3090"/>
    <s v="Red Rock Elementary"/>
    <n v="449.12"/>
    <n v="44"/>
    <n v="0"/>
    <n v="0"/>
    <n v="0"/>
    <n v="493.12"/>
    <x v="1"/>
    <n v="0.64339999999999997"/>
  </r>
  <r>
    <x v="233"/>
    <s v="Royal"/>
    <n v="3516"/>
    <s v="Royal High School"/>
    <n v="523.01"/>
    <n v="0"/>
    <n v="47.06"/>
    <n v="13.2"/>
    <n v="0"/>
    <n v="583.27"/>
    <x v="1"/>
    <n v="0.68020000000000003"/>
  </r>
  <r>
    <x v="233"/>
    <s v="Royal"/>
    <n v="5388"/>
    <s v="Royal Intermediate School"/>
    <n v="366.9"/>
    <n v="0"/>
    <n v="0"/>
    <n v="0"/>
    <n v="0"/>
    <n v="366.9"/>
    <x v="1"/>
    <n v="0.66849999999999998"/>
  </r>
  <r>
    <x v="233"/>
    <s v="Royal"/>
    <n v="3620"/>
    <s v="Royal Middle School"/>
    <n v="277.61"/>
    <n v="0"/>
    <n v="0"/>
    <n v="0"/>
    <n v="0"/>
    <n v="277.61"/>
    <x v="1"/>
    <n v="0.6885"/>
  </r>
  <r>
    <x v="234"/>
    <s v="San Juan"/>
    <n v="2520"/>
    <s v="Friday Harbor Elementary School"/>
    <n v="321.17"/>
    <n v="17"/>
    <n v="0"/>
    <n v="0"/>
    <n v="0"/>
    <n v="338.17"/>
    <x v="2"/>
    <n v="0.3891"/>
  </r>
  <r>
    <x v="234"/>
    <s v="San Juan"/>
    <n v="2879"/>
    <s v="Friday Harbor High School"/>
    <n v="228.58"/>
    <n v="0"/>
    <n v="10.6"/>
    <n v="0"/>
    <n v="0"/>
    <n v="239.18"/>
    <x v="2"/>
    <n v="0.377"/>
  </r>
  <r>
    <x v="234"/>
    <s v="San Juan"/>
    <n v="3011"/>
    <s v="Friday Harbor Middle School"/>
    <n v="162.55000000000001"/>
    <n v="0"/>
    <n v="0"/>
    <n v="0"/>
    <n v="0"/>
    <n v="162.55000000000001"/>
    <x v="2"/>
    <n v="0.40150000000000002"/>
  </r>
  <r>
    <x v="234"/>
    <s v="San Juan"/>
    <n v="1963"/>
    <s v="Griffin Bay School"/>
    <n v="60.23"/>
    <n v="0"/>
    <n v="1.69"/>
    <n v="0"/>
    <n v="0"/>
    <n v="61.919999999999995"/>
    <x v="2"/>
    <n v="0.3775"/>
  </r>
  <r>
    <x v="234"/>
    <s v="San Juan"/>
    <n v="5559"/>
    <s v="Griffin Bay School Open Doors"/>
    <n v="0"/>
    <n v="0"/>
    <n v="0"/>
    <n v="5.8"/>
    <n v="0"/>
    <n v="5.8"/>
    <x v="1"/>
    <n v="0.5"/>
  </r>
  <r>
    <x v="234"/>
    <s v="San Juan"/>
    <n v="5761"/>
    <s v="Stuart Island Elementary"/>
    <n v="2"/>
    <n v="0"/>
    <n v="0"/>
    <n v="0"/>
    <n v="0"/>
    <n v="2"/>
    <x v="1"/>
    <n v="0.66669999999999996"/>
  </r>
  <r>
    <x v="235"/>
    <s v="Satsop"/>
    <n v="2010"/>
    <s v="Satsop Elementary"/>
    <n v="71.2"/>
    <n v="0"/>
    <n v="0"/>
    <n v="0"/>
    <n v="0"/>
    <n v="71.2"/>
    <x v="2"/>
    <n v="0.44340000000000002"/>
  </r>
  <r>
    <x v="236"/>
    <s v="Seattle"/>
    <n v="2138"/>
    <s v="Adams Elementary School"/>
    <n v="270.27"/>
    <n v="0"/>
    <n v="0"/>
    <n v="0"/>
    <n v="0"/>
    <n v="270.27"/>
    <x v="2"/>
    <n v="0.14699999999999999"/>
  </r>
  <r>
    <x v="236"/>
    <s v="Seattle"/>
    <n v="3774"/>
    <s v="Aki Kurose Middle School"/>
    <n v="884.07"/>
    <n v="0"/>
    <n v="0"/>
    <n v="0"/>
    <n v="0"/>
    <n v="884.07"/>
    <x v="1"/>
    <n v="0.50019999999999998"/>
  </r>
  <r>
    <x v="236"/>
    <s v="Seattle"/>
    <n v="3778"/>
    <s v="Alan T. Sugiyama High School"/>
    <n v="40.08"/>
    <n v="0"/>
    <n v="0"/>
    <n v="0"/>
    <n v="0"/>
    <n v="40.08"/>
    <x v="1"/>
    <n v="0.71340000000000003"/>
  </r>
  <r>
    <x v="236"/>
    <s v="Seattle"/>
    <n v="2181"/>
    <s v="Alki Elementary School"/>
    <n v="264.10000000000002"/>
    <n v="0"/>
    <n v="0"/>
    <n v="0"/>
    <n v="0"/>
    <n v="264.10000000000002"/>
    <x v="2"/>
    <n v="0.11409999999999999"/>
  </r>
  <r>
    <x v="236"/>
    <s v="Seattle"/>
    <n v="2730"/>
    <s v="Arbor Heights Elementary School"/>
    <n v="456.6"/>
    <n v="0"/>
    <n v="0"/>
    <n v="0"/>
    <n v="0"/>
    <n v="456.6"/>
    <x v="2"/>
    <n v="0.17319999999999999"/>
  </r>
  <r>
    <x v="236"/>
    <s v="Seattle"/>
    <n v="3717"/>
    <s v="B F Day Elementary School"/>
    <n v="312.39999999999998"/>
    <n v="0"/>
    <n v="0"/>
    <n v="0"/>
    <n v="0"/>
    <n v="312.39999999999998"/>
    <x v="2"/>
    <n v="0.13420000000000001"/>
  </r>
  <r>
    <x v="236"/>
    <s v="Seattle"/>
    <n v="2307"/>
    <s v="Bailey Gatzert Elementary School"/>
    <n v="394.5"/>
    <n v="0"/>
    <n v="0"/>
    <n v="0"/>
    <n v="0.15"/>
    <n v="394.65"/>
    <x v="1"/>
    <n v="0.69450000000000001"/>
  </r>
  <r>
    <x v="236"/>
    <s v="Seattle"/>
    <n v="2220"/>
    <s v="Ballard High School"/>
    <n v="1605.35"/>
    <n v="0"/>
    <n v="56.23"/>
    <n v="0"/>
    <n v="0.41"/>
    <n v="1661.99"/>
    <x v="2"/>
    <n v="0.1062"/>
  </r>
  <r>
    <x v="236"/>
    <s v="Seattle"/>
    <n v="2070"/>
    <s v="Beacon Hill International School"/>
    <n v="373.9"/>
    <n v="0"/>
    <n v="0"/>
    <n v="0"/>
    <n v="0.15"/>
    <n v="374.04999999999995"/>
    <x v="2"/>
    <n v="0.4299"/>
  </r>
  <r>
    <x v="236"/>
    <s v="Seattle"/>
    <n v="5777"/>
    <s v="Bridges Transition"/>
    <n v="152.4"/>
    <n v="0"/>
    <n v="0"/>
    <n v="0"/>
    <n v="0.1"/>
    <n v="152.5"/>
    <x v="2"/>
    <n v="0.30859999999999999"/>
  </r>
  <r>
    <x v="236"/>
    <s v="Seattle"/>
    <n v="2209"/>
    <s v="Broadview-Thomson K-8 School"/>
    <n v="551.20000000000005"/>
    <n v="0"/>
    <n v="0"/>
    <n v="0"/>
    <n v="0.15"/>
    <n v="551.35"/>
    <x v="1"/>
    <n v="0.46110000000000001"/>
  </r>
  <r>
    <x v="236"/>
    <s v="Seattle"/>
    <n v="2372"/>
    <s v="Bryant Elementary School"/>
    <n v="438.55"/>
    <n v="0"/>
    <n v="0"/>
    <n v="0"/>
    <n v="0.15"/>
    <n v="438.7"/>
    <x v="2"/>
    <n v="4.36E-2"/>
  </r>
  <r>
    <x v="236"/>
    <s v="Seattle"/>
    <n v="1751"/>
    <s v="Cascade Parent Partnership Program"/>
    <n v="388.32"/>
    <n v="0"/>
    <n v="2.08"/>
    <n v="0"/>
    <n v="1.08"/>
    <n v="391.47999999999996"/>
    <x v="2"/>
    <n v="0.39939999999999998"/>
  </r>
  <r>
    <x v="236"/>
    <s v="Seattle"/>
    <n v="5292"/>
    <s v="Cascadia Elementary"/>
    <n v="615.9"/>
    <n v="0"/>
    <n v="0"/>
    <n v="0"/>
    <n v="0"/>
    <n v="615.9"/>
    <x v="2"/>
    <n v="5.9400000000000001E-2"/>
  </r>
  <r>
    <x v="236"/>
    <s v="Seattle"/>
    <n v="2838"/>
    <s v="Catharine Blaine K-8 School"/>
    <n v="446.12"/>
    <n v="0"/>
    <n v="0"/>
    <n v="0"/>
    <n v="0"/>
    <n v="446.12"/>
    <x v="2"/>
    <n v="5.8500000000000003E-2"/>
  </r>
  <r>
    <x v="236"/>
    <s v="Seattle"/>
    <n v="5487"/>
    <s v="Cedar Park Elementary School"/>
    <n v="200.76"/>
    <n v="0"/>
    <n v="0"/>
    <n v="0"/>
    <n v="0"/>
    <n v="200.76"/>
    <x v="2"/>
    <n v="0.27389999999999998"/>
  </r>
  <r>
    <x v="236"/>
    <s v="Seattle"/>
    <n v="3096"/>
    <s v="Chief Sealth International High School"/>
    <n v="981.63"/>
    <n v="0"/>
    <n v="160.66999999999999"/>
    <n v="0"/>
    <n v="0.06"/>
    <n v="1142.3599999999999"/>
    <x v="1"/>
    <n v="0.4345"/>
  </r>
  <r>
    <x v="236"/>
    <s v="Seattle"/>
    <n v="2392"/>
    <s v="Cleveland High School STEM"/>
    <n v="780.41"/>
    <n v="0"/>
    <n v="111.74000000000001"/>
    <n v="0"/>
    <n v="0.13"/>
    <n v="892.28"/>
    <x v="1"/>
    <n v="0.40839999999999999"/>
  </r>
  <r>
    <x v="236"/>
    <s v="Seattle"/>
    <n v="2199"/>
    <s v="Concord International School"/>
    <n v="235"/>
    <n v="0"/>
    <n v="0"/>
    <n v="0"/>
    <n v="0"/>
    <n v="235"/>
    <x v="1"/>
    <n v="0.436"/>
  </r>
  <r>
    <x v="236"/>
    <s v="Seattle"/>
    <n v="2450"/>
    <s v="Daniel Bagley Elementary School"/>
    <n v="326.5"/>
    <n v="0"/>
    <n v="0"/>
    <n v="0"/>
    <n v="0"/>
    <n v="326.5"/>
    <x v="2"/>
    <n v="0.21290000000000001"/>
  </r>
  <r>
    <x v="236"/>
    <s v="Seattle"/>
    <n v="2839"/>
    <s v="David T. Denny International Middle School"/>
    <n v="724.8"/>
    <n v="0"/>
    <n v="0"/>
    <n v="0"/>
    <n v="0"/>
    <n v="724.8"/>
    <x v="1"/>
    <n v="0.47349999999999998"/>
  </r>
  <r>
    <x v="236"/>
    <s v="Seattle"/>
    <n v="3803"/>
    <s v="Dearborn Park International School"/>
    <n v="338.8"/>
    <n v="0"/>
    <n v="0"/>
    <n v="0"/>
    <n v="0"/>
    <n v="338.8"/>
    <x v="1"/>
    <n v="0.39"/>
  </r>
  <r>
    <x v="236"/>
    <s v="Seattle"/>
    <n v="5488"/>
    <s v="Decatur Elementary School"/>
    <n v="173.2"/>
    <n v="0"/>
    <n v="0"/>
    <n v="0"/>
    <n v="0"/>
    <n v="173.2"/>
    <x v="2"/>
    <n v="4.8599999999999997E-2"/>
  </r>
  <r>
    <x v="236"/>
    <s v="Seattle"/>
    <n v="2321"/>
    <s v="Dunlap Elementary School"/>
    <n v="222.4"/>
    <n v="0"/>
    <n v="0"/>
    <n v="0"/>
    <n v="0.25"/>
    <n v="222.65"/>
    <x v="1"/>
    <n v="0.628"/>
  </r>
  <r>
    <x v="236"/>
    <s v="Seattle"/>
    <n v="2729"/>
    <s v="Eckstein Middle School"/>
    <n v="1017.57"/>
    <n v="0"/>
    <n v="0"/>
    <n v="0"/>
    <n v="0"/>
    <n v="1017.57"/>
    <x v="2"/>
    <n v="0.13969999999999999"/>
  </r>
  <r>
    <x v="236"/>
    <s v="Seattle"/>
    <n v="2118"/>
    <s v="Emerson Elementary School"/>
    <n v="370.53"/>
    <n v="0"/>
    <n v="0"/>
    <n v="0"/>
    <n v="0.83000000000000007"/>
    <n v="371.35999999999996"/>
    <x v="1"/>
    <n v="0.58879999999999999"/>
  </r>
  <r>
    <x v="236"/>
    <s v="Seattle"/>
    <n v="3518"/>
    <s v="Fairmount Park Elementary School"/>
    <n v="365.7"/>
    <n v="0"/>
    <n v="0"/>
    <n v="0"/>
    <n v="0"/>
    <n v="365.7"/>
    <x v="2"/>
    <n v="0.17119999999999999"/>
  </r>
  <r>
    <x v="236"/>
    <s v="Seattle"/>
    <n v="2182"/>
    <s v="Franklin High School"/>
    <n v="998.66"/>
    <n v="0"/>
    <n v="98.190000000000012"/>
    <n v="0"/>
    <n v="0.71"/>
    <n v="1097.56"/>
    <x v="1"/>
    <n v="0.47489999999999999"/>
  </r>
  <r>
    <x v="236"/>
    <s v="Seattle"/>
    <n v="2090"/>
    <s v="Frantz Coe Elementary School"/>
    <n v="479.7"/>
    <n v="0"/>
    <n v="0"/>
    <n v="0"/>
    <n v="0.1"/>
    <n v="479.8"/>
    <x v="2"/>
    <n v="9.6299999999999997E-2"/>
  </r>
  <r>
    <x v="236"/>
    <s v="Seattle"/>
    <n v="2306"/>
    <s v="Garfield High School"/>
    <n v="1228.1099999999999"/>
    <n v="0"/>
    <n v="118.25"/>
    <n v="0"/>
    <n v="0.77"/>
    <n v="1347.1299999999999"/>
    <x v="2"/>
    <n v="0.35399999999999998"/>
  </r>
  <r>
    <x v="236"/>
    <s v="Seattle"/>
    <n v="2139"/>
    <s v="Gatewood Elementary School"/>
    <n v="430.2"/>
    <n v="0"/>
    <n v="0"/>
    <n v="0"/>
    <n v="0"/>
    <n v="430.2"/>
    <x v="2"/>
    <n v="0.10539999999999999"/>
  </r>
  <r>
    <x v="236"/>
    <s v="Seattle"/>
    <n v="3429"/>
    <s v="Genesee Hill Elementary"/>
    <n v="404.8"/>
    <n v="0"/>
    <n v="0"/>
    <n v="0"/>
    <n v="0"/>
    <n v="404.8"/>
    <x v="2"/>
    <n v="7.2099999999999997E-2"/>
  </r>
  <r>
    <x v="236"/>
    <s v="Seattle"/>
    <n v="3378"/>
    <s v="Graham Hill Elementary School"/>
    <n v="260.60000000000002"/>
    <n v="0"/>
    <n v="0"/>
    <n v="0"/>
    <n v="0.15"/>
    <n v="260.75"/>
    <x v="1"/>
    <n v="0.37569999999999998"/>
  </r>
  <r>
    <x v="236"/>
    <s v="Seattle"/>
    <n v="2061"/>
    <s v="Green Lake Elementary School"/>
    <n v="328.02"/>
    <n v="0"/>
    <n v="0"/>
    <n v="0"/>
    <n v="0.3"/>
    <n v="328.32"/>
    <x v="2"/>
    <n v="0.3135"/>
  </r>
  <r>
    <x v="236"/>
    <s v="Seattle"/>
    <n v="2123"/>
    <s v="Greenwood Elementary School"/>
    <n v="343.53"/>
    <n v="0"/>
    <n v="0"/>
    <n v="0"/>
    <n v="0"/>
    <n v="343.53"/>
    <x v="2"/>
    <n v="7.46E-2"/>
  </r>
  <r>
    <x v="236"/>
    <s v="Seattle"/>
    <n v="2371"/>
    <s v="Hamilton International Middle School"/>
    <n v="1060.8"/>
    <n v="0"/>
    <n v="0"/>
    <n v="0"/>
    <n v="0"/>
    <n v="1060.8"/>
    <x v="2"/>
    <n v="0.1022"/>
  </r>
  <r>
    <x v="236"/>
    <s v="Seattle"/>
    <n v="4248"/>
    <s v="Hawthorne Elementary School - Seattle"/>
    <n v="445.1"/>
    <n v="0"/>
    <n v="0"/>
    <n v="0"/>
    <n v="0"/>
    <n v="445.1"/>
    <x v="2"/>
    <n v="0.2248"/>
  </r>
  <r>
    <x v="236"/>
    <s v="Seattle"/>
    <n v="5175"/>
    <s v="Hazel Wolf K-8"/>
    <n v="627.15"/>
    <n v="0"/>
    <n v="0"/>
    <n v="0"/>
    <n v="0"/>
    <n v="627.15"/>
    <x v="2"/>
    <n v="0.20519999999999999"/>
  </r>
  <r>
    <x v="236"/>
    <s v="Seattle"/>
    <n v="2269"/>
    <s v="Highland Park Elementary School"/>
    <n v="302.22000000000003"/>
    <n v="0"/>
    <n v="0"/>
    <n v="0"/>
    <n v="0.15"/>
    <n v="302.37"/>
    <x v="1"/>
    <n v="0.42059999999999997"/>
  </r>
  <r>
    <x v="236"/>
    <s v="Seattle"/>
    <n v="3276"/>
    <s v="Ingraham High School"/>
    <n v="1208.8900000000001"/>
    <n v="0"/>
    <n v="109.37"/>
    <n v="0"/>
    <n v="0.68"/>
    <n v="1318.9400000000003"/>
    <x v="2"/>
    <n v="0.27450000000000002"/>
  </r>
  <r>
    <x v="236"/>
    <s v="Seattle"/>
    <n v="5405"/>
    <s v="Interagency Open Doors"/>
    <n v="0"/>
    <n v="0"/>
    <n v="0"/>
    <n v="118.46000000000001"/>
    <n v="0"/>
    <n v="118.46000000000001"/>
    <x v="1"/>
    <n v="0.43059999999999998"/>
  </r>
  <r>
    <x v="236"/>
    <s v="Seattle"/>
    <n v="1635"/>
    <s v="Interagency Programs"/>
    <n v="231.68"/>
    <n v="0"/>
    <n v="2.38"/>
    <n v="0"/>
    <n v="0.31"/>
    <n v="234.37"/>
    <x v="1"/>
    <n v="0.61229999999999996"/>
  </r>
  <r>
    <x v="236"/>
    <s v="Seattle"/>
    <n v="3027"/>
    <s v="James Baldwin Elementary School"/>
    <n v="246.4"/>
    <n v="0"/>
    <n v="0"/>
    <n v="0"/>
    <n v="0"/>
    <n v="246.4"/>
    <x v="1"/>
    <n v="0.38979999999999998"/>
  </r>
  <r>
    <x v="236"/>
    <s v="Seattle"/>
    <n v="5351"/>
    <s v="Jane Addams Middle School"/>
    <n v="812.39"/>
    <n v="0"/>
    <n v="0"/>
    <n v="0"/>
    <n v="0"/>
    <n v="812.39"/>
    <x v="2"/>
    <n v="0.31280000000000002"/>
  </r>
  <r>
    <x v="236"/>
    <s v="Seattle"/>
    <n v="2063"/>
    <s v="John Hay Elementary School"/>
    <n v="233.38"/>
    <n v="0"/>
    <n v="0"/>
    <n v="0"/>
    <n v="0.1"/>
    <n v="233.48"/>
    <x v="2"/>
    <n v="0.2424"/>
  </r>
  <r>
    <x v="236"/>
    <s v="Seattle"/>
    <n v="2143"/>
    <s v="John Muir Elementary School"/>
    <n v="310.20999999999998"/>
    <n v="0"/>
    <n v="0"/>
    <n v="0"/>
    <n v="0.59"/>
    <n v="310.79999999999995"/>
    <x v="1"/>
    <n v="0.48080000000000001"/>
  </r>
  <r>
    <x v="236"/>
    <s v="Seattle"/>
    <n v="2975"/>
    <s v="John Rogers Elementary School"/>
    <n v="248.2"/>
    <n v="0"/>
    <n v="0"/>
    <n v="0"/>
    <n v="0.3"/>
    <n v="248.5"/>
    <x v="2"/>
    <n v="0.42359999999999998"/>
  </r>
  <r>
    <x v="236"/>
    <s v="Seattle"/>
    <n v="2081"/>
    <s v="John Stanford International School"/>
    <n v="431.5"/>
    <n v="0"/>
    <n v="0"/>
    <n v="0"/>
    <n v="0"/>
    <n v="431.5"/>
    <x v="2"/>
    <n v="6.9099999999999995E-2"/>
  </r>
  <r>
    <x v="236"/>
    <s v="Seattle"/>
    <n v="3478"/>
    <s v="Kimball Elementary School"/>
    <n v="370"/>
    <n v="0"/>
    <n v="0"/>
    <n v="0"/>
    <n v="0.2"/>
    <n v="370.2"/>
    <x v="2"/>
    <n v="0.35210000000000002"/>
  </r>
  <r>
    <x v="236"/>
    <s v="Seattle"/>
    <n v="2733"/>
    <s v="Lafayette Elementary School"/>
    <n v="509.3"/>
    <n v="0"/>
    <n v="0"/>
    <n v="0"/>
    <n v="0.04"/>
    <n v="509.34000000000003"/>
    <x v="2"/>
    <n v="0.12590000000000001"/>
  </r>
  <r>
    <x v="236"/>
    <s v="Seattle"/>
    <n v="2437"/>
    <s v="Laurelhurst Elementary School"/>
    <n v="267.10000000000002"/>
    <n v="0"/>
    <n v="0"/>
    <n v="0"/>
    <n v="0.18"/>
    <n v="267.28000000000003"/>
    <x v="2"/>
    <n v="0.26769999999999999"/>
  </r>
  <r>
    <x v="236"/>
    <s v="Seattle"/>
    <n v="2183"/>
    <s v="Lawton Elementary School"/>
    <n v="308.68"/>
    <n v="0"/>
    <n v="0"/>
    <n v="0"/>
    <n v="0.15"/>
    <n v="308.83"/>
    <x v="2"/>
    <n v="9.1899999999999996E-2"/>
  </r>
  <r>
    <x v="236"/>
    <s v="Seattle"/>
    <n v="2121"/>
    <s v="Leschi Elementary School"/>
    <n v="230.9"/>
    <n v="0"/>
    <n v="0"/>
    <n v="0"/>
    <n v="0.04"/>
    <n v="230.94"/>
    <x v="2"/>
    <n v="0.41710000000000003"/>
  </r>
  <r>
    <x v="236"/>
    <s v="Seattle"/>
    <n v="3874"/>
    <s v="Licton Springs K-8"/>
    <n v="56.38"/>
    <n v="0"/>
    <n v="0"/>
    <n v="0"/>
    <n v="0"/>
    <n v="56.38"/>
    <x v="1"/>
    <n v="0.3216"/>
  </r>
  <r>
    <x v="236"/>
    <s v="Seattle"/>
    <n v="5566"/>
    <s v="Lincoln High School"/>
    <n v="1694.31"/>
    <n v="0"/>
    <n v="79.599999999999994"/>
    <n v="0"/>
    <n v="0.13"/>
    <n v="1774.04"/>
    <x v="2"/>
    <n v="9.2100000000000001E-2"/>
  </r>
  <r>
    <x v="236"/>
    <s v="Seattle"/>
    <n v="5276"/>
    <s v="Louisa Boren STEM K-8"/>
    <n v="404.32"/>
    <n v="0"/>
    <n v="0"/>
    <n v="0"/>
    <n v="0.04"/>
    <n v="404.36"/>
    <x v="2"/>
    <n v="0.33589999999999998"/>
  </r>
  <r>
    <x v="236"/>
    <s v="Seattle"/>
    <n v="3714"/>
    <s v="Lowell Elementary School"/>
    <n v="342.6"/>
    <n v="0"/>
    <n v="0"/>
    <n v="0"/>
    <n v="0.94"/>
    <n v="343.54"/>
    <x v="1"/>
    <n v="0.59119999999999995"/>
  </r>
  <r>
    <x v="236"/>
    <s v="Seattle"/>
    <n v="2462"/>
    <s v="Loyal Heights Elementary School"/>
    <n v="527.70000000000005"/>
    <n v="0"/>
    <n v="0"/>
    <n v="0"/>
    <n v="0"/>
    <n v="527.70000000000005"/>
    <x v="2"/>
    <n v="9.2200000000000004E-2"/>
  </r>
  <r>
    <x v="236"/>
    <s v="Seattle"/>
    <n v="2435"/>
    <s v="Madison Middle School"/>
    <n v="1018.98"/>
    <n v="0"/>
    <n v="0"/>
    <n v="0"/>
    <n v="0"/>
    <n v="1018.98"/>
    <x v="2"/>
    <n v="0.13900000000000001"/>
  </r>
  <r>
    <x v="236"/>
    <s v="Seattle"/>
    <n v="2069"/>
    <s v="Madrona K-5 School"/>
    <n v="223.7"/>
    <n v="0"/>
    <n v="0"/>
    <n v="0"/>
    <n v="0"/>
    <n v="223.7"/>
    <x v="2"/>
    <n v="0.34770000000000001"/>
  </r>
  <r>
    <x v="236"/>
    <s v="Seattle"/>
    <n v="5565"/>
    <s v="Magnolia Elementary"/>
    <n v="282"/>
    <n v="0"/>
    <n v="0"/>
    <n v="0"/>
    <n v="0"/>
    <n v="282"/>
    <x v="2"/>
    <n v="0.11409999999999999"/>
  </r>
  <r>
    <x v="236"/>
    <s v="Seattle"/>
    <n v="2353"/>
    <s v="Maple Elementary School"/>
    <n v="394.2"/>
    <n v="0"/>
    <n v="0"/>
    <n v="0"/>
    <n v="0.3"/>
    <n v="394.5"/>
    <x v="2"/>
    <n v="0.37280000000000002"/>
  </r>
  <r>
    <x v="236"/>
    <s v="Seattle"/>
    <n v="2089"/>
    <s v="Martin Luther King Jr. Elementary School"/>
    <n v="253.4"/>
    <n v="0"/>
    <n v="0"/>
    <n v="0"/>
    <n v="0"/>
    <n v="253.4"/>
    <x v="1"/>
    <n v="0.58640000000000003"/>
  </r>
  <r>
    <x v="236"/>
    <s v="Seattle"/>
    <n v="3517"/>
    <s v="McClure Middle School"/>
    <n v="502.43"/>
    <n v="0"/>
    <n v="0"/>
    <n v="0"/>
    <n v="0"/>
    <n v="502.43"/>
    <x v="2"/>
    <n v="0.19439999999999999"/>
  </r>
  <r>
    <x v="236"/>
    <s v="Seattle"/>
    <n v="5203"/>
    <s v="McDonald International School"/>
    <n v="414.6"/>
    <n v="0"/>
    <n v="0"/>
    <n v="0"/>
    <n v="0"/>
    <n v="414.6"/>
    <x v="2"/>
    <n v="4.7300000000000002E-2"/>
  </r>
  <r>
    <x v="236"/>
    <s v="Seattle"/>
    <n v="2201"/>
    <s v="McGilvra Elementary School"/>
    <n v="186.54"/>
    <n v="0"/>
    <n v="0"/>
    <n v="0"/>
    <n v="0"/>
    <n v="186.54"/>
    <x v="2"/>
    <n v="8.3000000000000004E-2"/>
  </r>
  <r>
    <x v="236"/>
    <s v="Seattle"/>
    <n v="5485"/>
    <s v="Meany Middle School"/>
    <n v="451.47"/>
    <n v="0"/>
    <n v="0"/>
    <n v="0"/>
    <n v="0"/>
    <n v="451.47"/>
    <x v="2"/>
    <n v="0.434"/>
  </r>
  <r>
    <x v="236"/>
    <s v="Seattle"/>
    <n v="3095"/>
    <s v="Mercer International Middle School"/>
    <n v="852.52"/>
    <n v="0"/>
    <n v="0"/>
    <n v="0"/>
    <n v="0"/>
    <n v="852.52"/>
    <x v="1"/>
    <n v="0.47470000000000001"/>
  </r>
  <r>
    <x v="236"/>
    <s v="Seattle"/>
    <n v="1547"/>
    <s v="Middle College High School"/>
    <n v="40.380000000000003"/>
    <n v="0"/>
    <n v="45.71"/>
    <n v="0"/>
    <n v="0.13"/>
    <n v="86.22"/>
    <x v="2"/>
    <n v="0.40889999999999999"/>
  </r>
  <r>
    <x v="236"/>
    <s v="Seattle"/>
    <n v="2322"/>
    <s v="Montlake Elementary School"/>
    <n v="198.82"/>
    <n v="0"/>
    <n v="0"/>
    <n v="0"/>
    <n v="0"/>
    <n v="198.82"/>
    <x v="2"/>
    <n v="8.9700000000000002E-2"/>
  </r>
  <r>
    <x v="236"/>
    <s v="Seattle"/>
    <n v="3479"/>
    <s v="Nathan Hale High School"/>
    <n v="885.22"/>
    <n v="0"/>
    <n v="73.400000000000006"/>
    <n v="0"/>
    <n v="0.66"/>
    <n v="959.28"/>
    <x v="2"/>
    <n v="0.33260000000000001"/>
  </r>
  <r>
    <x v="236"/>
    <s v="Seattle"/>
    <n v="3218"/>
    <s v="North Beach Elementary School"/>
    <n v="304.10000000000002"/>
    <n v="0"/>
    <n v="0"/>
    <n v="0"/>
    <n v="0"/>
    <n v="304.10000000000002"/>
    <x v="2"/>
    <n v="0.1111"/>
  </r>
  <r>
    <x v="236"/>
    <s v="Seattle"/>
    <n v="3868"/>
    <s v="Nova High School"/>
    <n v="191.19"/>
    <n v="0"/>
    <n v="6.32"/>
    <n v="0"/>
    <n v="0"/>
    <n v="197.51"/>
    <x v="2"/>
    <n v="0.26840000000000003"/>
  </r>
  <r>
    <x v="236"/>
    <s v="Seattle"/>
    <n v="2976"/>
    <s v="Olympic Hills Elementary School"/>
    <n v="447.7"/>
    <n v="0"/>
    <n v="0"/>
    <n v="0"/>
    <n v="0.25"/>
    <n v="447.95"/>
    <x v="1"/>
    <n v="0.42030000000000001"/>
  </r>
  <r>
    <x v="236"/>
    <s v="Seattle"/>
    <n v="2256"/>
    <s v="Olympic View Elementary School"/>
    <n v="311.69"/>
    <n v="0"/>
    <n v="0"/>
    <n v="0"/>
    <n v="0.04"/>
    <n v="311.73"/>
    <x v="2"/>
    <n v="0.33229999999999998"/>
  </r>
  <r>
    <x v="236"/>
    <s v="Seattle"/>
    <n v="4065"/>
    <s v="Orca K-8 School"/>
    <n v="247.64"/>
    <n v="0"/>
    <n v="0"/>
    <n v="0"/>
    <n v="0"/>
    <n v="247.64"/>
    <x v="2"/>
    <n v="0.35310000000000002"/>
  </r>
  <r>
    <x v="236"/>
    <s v="Seattle"/>
    <n v="1620"/>
    <s v="Pathfinder K-8 School"/>
    <n v="394.62"/>
    <n v="0"/>
    <n v="0"/>
    <n v="0"/>
    <n v="0.15"/>
    <n v="394.77"/>
    <x v="2"/>
    <n v="0.14019999999999999"/>
  </r>
  <r>
    <x v="236"/>
    <s v="Seattle"/>
    <n v="5046"/>
    <s v="Private School Services"/>
    <n v="44.9"/>
    <n v="0"/>
    <n v="0"/>
    <n v="0"/>
    <n v="0"/>
    <n v="44.9"/>
    <x v="2"/>
    <n v="0.22789999999999999"/>
  </r>
  <r>
    <x v="236"/>
    <s v="Seattle"/>
    <n v="5204"/>
    <s v="Queen Anne Elementary"/>
    <n v="170.4"/>
    <n v="0"/>
    <n v="0"/>
    <n v="0"/>
    <n v="0"/>
    <n v="170.4"/>
    <x v="2"/>
    <n v="0.10340000000000001"/>
  </r>
  <r>
    <x v="236"/>
    <s v="Seattle"/>
    <n v="3327"/>
    <s v="Rainier Beach High School"/>
    <n v="790.7"/>
    <n v="0"/>
    <n v="86.19"/>
    <n v="0"/>
    <n v="0.34"/>
    <n v="877.23000000000013"/>
    <x v="1"/>
    <n v="0.58840000000000003"/>
  </r>
  <r>
    <x v="236"/>
    <s v="Seattle"/>
    <n v="3380"/>
    <s v="Rainier View Elementary School"/>
    <n v="164.5"/>
    <n v="0"/>
    <n v="0"/>
    <n v="0"/>
    <n v="0.59"/>
    <n v="165.09"/>
    <x v="1"/>
    <n v="0.45440000000000003"/>
  </r>
  <r>
    <x v="236"/>
    <s v="Seattle"/>
    <n v="2120"/>
    <s v="Rising Star Elementary School"/>
    <n v="303.7"/>
    <n v="0"/>
    <n v="0"/>
    <n v="0"/>
    <n v="0.44999999999999996"/>
    <n v="304.14999999999998"/>
    <x v="1"/>
    <n v="0.5867"/>
  </r>
  <r>
    <x v="236"/>
    <s v="Seattle"/>
    <n v="5486"/>
    <s v="Robert Eagle Staff Middle School"/>
    <n v="774.98"/>
    <n v="0"/>
    <n v="0"/>
    <n v="0"/>
    <n v="0.06"/>
    <n v="775.04"/>
    <x v="2"/>
    <n v="0.2782"/>
  </r>
  <r>
    <x v="236"/>
    <s v="Seattle"/>
    <n v="2285"/>
    <s v="Roosevelt High School"/>
    <n v="1375.73"/>
    <n v="0"/>
    <n v="89.46"/>
    <n v="0"/>
    <n v="0.38"/>
    <n v="1465.5700000000002"/>
    <x v="2"/>
    <n v="0.14530000000000001"/>
  </r>
  <r>
    <x v="236"/>
    <s v="Seattle"/>
    <n v="3157"/>
    <s v="Roxhill Elementary School"/>
    <n v="233.86"/>
    <n v="0"/>
    <n v="0"/>
    <n v="0"/>
    <n v="0"/>
    <n v="233.86"/>
    <x v="1"/>
    <n v="0.52729999999999999"/>
  </r>
  <r>
    <x v="236"/>
    <s v="Seattle"/>
    <n v="3028"/>
    <s v="Sacajawea Elementary School"/>
    <n v="199.7"/>
    <n v="0"/>
    <n v="0"/>
    <n v="0"/>
    <n v="0"/>
    <n v="199.7"/>
    <x v="2"/>
    <n v="0.28149999999999997"/>
  </r>
  <r>
    <x v="236"/>
    <s v="Seattle"/>
    <n v="1796"/>
    <s v="Salmon Bay K-8 School"/>
    <n v="592.24"/>
    <n v="0"/>
    <n v="0"/>
    <n v="0"/>
    <n v="0"/>
    <n v="592.24"/>
    <x v="2"/>
    <n v="9.0300000000000005E-2"/>
  </r>
  <r>
    <x v="236"/>
    <s v="Seattle"/>
    <n v="5205"/>
    <s v="Sand Point Elementary"/>
    <n v="147"/>
    <n v="0"/>
    <n v="0"/>
    <n v="0"/>
    <n v="0.1"/>
    <n v="147.1"/>
    <x v="2"/>
    <n v="0.49690000000000001"/>
  </r>
  <r>
    <x v="236"/>
    <s v="Seattle"/>
    <n v="3665"/>
    <s v="Sanislo Elementary School"/>
    <n v="128.06"/>
    <n v="0"/>
    <n v="0"/>
    <n v="0"/>
    <n v="0"/>
    <n v="128.06"/>
    <x v="1"/>
    <n v="0.53310000000000002"/>
  </r>
  <r>
    <x v="236"/>
    <s v="Seattle"/>
    <n v="5260"/>
    <s v="Seattle Skills Center"/>
    <n v="164.81"/>
    <n v="0"/>
    <n v="0"/>
    <n v="0"/>
    <n v="42.93"/>
    <n v="207.74"/>
    <x v="2"/>
    <s v="NO CEDARL FRPL Rprtd"/>
  </r>
  <r>
    <x v="236"/>
    <s v="Seattle"/>
    <n v="1596"/>
    <s v="Seattle World School"/>
    <n v="179.14"/>
    <n v="0"/>
    <n v="8.84"/>
    <n v="0"/>
    <n v="0"/>
    <n v="187.98"/>
    <x v="1"/>
    <n v="0.69030000000000002"/>
  </r>
  <r>
    <x v="236"/>
    <s v="Seattle"/>
    <n v="4218"/>
    <s v="South Shore PK-8 School"/>
    <n v="454.3"/>
    <n v="0"/>
    <n v="0"/>
    <n v="0"/>
    <n v="0"/>
    <n v="454.3"/>
    <x v="1"/>
    <n v="0.56630000000000003"/>
  </r>
  <r>
    <x v="236"/>
    <s v="Seattle"/>
    <n v="2080"/>
    <s v="Stevens Elementary School"/>
    <n v="135.30000000000001"/>
    <n v="0"/>
    <n v="0"/>
    <n v="0"/>
    <n v="0"/>
    <n v="135.30000000000001"/>
    <x v="2"/>
    <n v="0.29799999999999999"/>
  </r>
  <r>
    <x v="236"/>
    <s v="Seattle"/>
    <n v="1856"/>
    <s v="The Center School"/>
    <n v="137.61000000000001"/>
    <n v="0"/>
    <n v="15.54"/>
    <n v="0"/>
    <n v="0.19"/>
    <n v="153.34"/>
    <x v="2"/>
    <n v="0.1361"/>
  </r>
  <r>
    <x v="236"/>
    <s v="Seattle"/>
    <n v="3974"/>
    <s v="Thornton Creek Elementary School"/>
    <n v="362.2"/>
    <n v="0"/>
    <n v="0"/>
    <n v="0"/>
    <n v="0"/>
    <n v="362.2"/>
    <x v="2"/>
    <n v="0.12379999999999999"/>
  </r>
  <r>
    <x v="236"/>
    <s v="Seattle"/>
    <n v="2141"/>
    <s v="Thurgood Marshall Elementary"/>
    <n v="563.52"/>
    <n v="0"/>
    <n v="0"/>
    <n v="0"/>
    <n v="0.04"/>
    <n v="563.55999999999995"/>
    <x v="2"/>
    <n v="0.31190000000000001"/>
  </r>
  <r>
    <x v="236"/>
    <s v="Seattle"/>
    <n v="1579"/>
    <s v="Tops K-8 School"/>
    <n v="435.39"/>
    <n v="0"/>
    <n v="0"/>
    <n v="0"/>
    <n v="0.04"/>
    <n v="435.43"/>
    <x v="2"/>
    <n v="0.24479999999999999"/>
  </r>
  <r>
    <x v="236"/>
    <s v="Seattle"/>
    <n v="2667"/>
    <s v="View Ridge Elementary School"/>
    <n v="312.85000000000002"/>
    <n v="0"/>
    <n v="0"/>
    <n v="0"/>
    <n v="0"/>
    <n v="312.85000000000002"/>
    <x v="2"/>
    <n v="0.1011"/>
  </r>
  <r>
    <x v="236"/>
    <s v="Seattle"/>
    <n v="2977"/>
    <s v="Viewlands Elementary School"/>
    <n v="298.5"/>
    <n v="0"/>
    <n v="0"/>
    <n v="0"/>
    <n v="0.1"/>
    <n v="298.60000000000002"/>
    <x v="2"/>
    <n v="0.28510000000000002"/>
  </r>
  <r>
    <x v="236"/>
    <s v="Seattle"/>
    <n v="4064"/>
    <s v="Washington Middle School"/>
    <n v="580.30999999999995"/>
    <n v="0"/>
    <n v="0"/>
    <n v="0"/>
    <n v="0.04"/>
    <n v="580.34999999999991"/>
    <x v="1"/>
    <n v="0.51870000000000005"/>
  </r>
  <r>
    <x v="236"/>
    <s v="Seattle"/>
    <n v="3026"/>
    <s v="Wedgwood Elementary School"/>
    <n v="309.10000000000002"/>
    <n v="0"/>
    <n v="0"/>
    <n v="0"/>
    <n v="0"/>
    <n v="309.10000000000002"/>
    <x v="2"/>
    <n v="9.4399999999999998E-2"/>
  </r>
  <r>
    <x v="236"/>
    <s v="Seattle"/>
    <n v="2645"/>
    <s v="West Seattle Elementary School"/>
    <n v="356.45"/>
    <n v="0"/>
    <n v="0"/>
    <n v="0"/>
    <n v="0.28999999999999998"/>
    <n v="356.74"/>
    <x v="1"/>
    <n v="0.70609999999999995"/>
  </r>
  <r>
    <x v="236"/>
    <s v="Seattle"/>
    <n v="2234"/>
    <s v="West Seattle High School"/>
    <n v="1372.69"/>
    <n v="0"/>
    <n v="72.09"/>
    <n v="0"/>
    <n v="0.13"/>
    <n v="1444.91"/>
    <x v="2"/>
    <n v="0.15479999999999999"/>
  </r>
  <r>
    <x v="236"/>
    <s v="Seattle"/>
    <n v="2142"/>
    <s v="West Woodland Elementary School"/>
    <n v="353"/>
    <n v="0"/>
    <n v="0"/>
    <n v="0"/>
    <n v="0"/>
    <n v="353"/>
    <x v="2"/>
    <n v="6.6500000000000004E-2"/>
  </r>
  <r>
    <x v="236"/>
    <s v="Seattle"/>
    <n v="3277"/>
    <s v="Whitman Middle School"/>
    <n v="633.89"/>
    <n v="0"/>
    <n v="0"/>
    <n v="0"/>
    <n v="0"/>
    <n v="633.89"/>
    <x v="2"/>
    <n v="0.1391"/>
  </r>
  <r>
    <x v="236"/>
    <s v="Seattle"/>
    <n v="2092"/>
    <s v="Whittier Elementary School"/>
    <n v="343.8"/>
    <n v="0"/>
    <n v="0"/>
    <n v="0"/>
    <n v="0"/>
    <n v="343.8"/>
    <x v="2"/>
    <n v="6.9699999999999998E-2"/>
  </r>
  <r>
    <x v="236"/>
    <s v="Seattle"/>
    <n v="3581"/>
    <s v="Wing Luke Elementary School"/>
    <n v="298.7"/>
    <n v="0"/>
    <n v="0"/>
    <n v="0"/>
    <n v="0"/>
    <n v="298.7"/>
    <x v="1"/>
    <n v="0.62350000000000005"/>
  </r>
  <r>
    <x v="237"/>
    <s v="Sedro Woolley"/>
    <n v="2521"/>
    <s v="Big Lake Elementary School"/>
    <n v="259.75"/>
    <n v="17.77"/>
    <n v="0"/>
    <n v="0"/>
    <n v="0"/>
    <n v="277.52"/>
    <x v="2"/>
    <n v="0.25319999999999998"/>
  </r>
  <r>
    <x v="237"/>
    <s v="Sedro Woolley"/>
    <n v="3181"/>
    <s v="Cascade Middle School"/>
    <n v="640.03"/>
    <n v="0"/>
    <n v="0"/>
    <n v="0"/>
    <n v="0"/>
    <n v="640.03"/>
    <x v="1"/>
    <n v="0.51590000000000003"/>
  </r>
  <r>
    <x v="237"/>
    <s v="Sedro Woolley"/>
    <n v="2380"/>
    <s v="Central Elementary School"/>
    <n v="471.9"/>
    <n v="18"/>
    <n v="0"/>
    <n v="0"/>
    <n v="0"/>
    <n v="489.9"/>
    <x v="1"/>
    <n v="0.51060000000000005"/>
  </r>
  <r>
    <x v="237"/>
    <s v="Sedro Woolley"/>
    <n v="3403"/>
    <s v="Clear Lake Elementary School"/>
    <n v="299.37"/>
    <n v="0"/>
    <n v="0"/>
    <n v="0"/>
    <n v="0"/>
    <n v="299.37"/>
    <x v="2"/>
    <n v="0.35460000000000003"/>
  </r>
  <r>
    <x v="237"/>
    <s v="Sedro Woolley"/>
    <n v="3942"/>
    <s v="Evergreen Elementary School"/>
    <n v="487.78"/>
    <n v="0"/>
    <n v="0"/>
    <n v="0"/>
    <n v="0"/>
    <n v="487.78"/>
    <x v="1"/>
    <n v="0.52800000000000002"/>
  </r>
  <r>
    <x v="237"/>
    <s v="Sedro Woolley"/>
    <n v="2620"/>
    <s v="Lyman Elementary School"/>
    <n v="161.30000000000001"/>
    <n v="16.55"/>
    <n v="0"/>
    <n v="0"/>
    <n v="0"/>
    <n v="177.85000000000002"/>
    <x v="2"/>
    <n v="0.44369999999999998"/>
  </r>
  <r>
    <x v="237"/>
    <s v="Sedro Woolley"/>
    <n v="2774"/>
    <s v="Mary Purcell Elementary School"/>
    <n v="399.1"/>
    <n v="35.6"/>
    <n v="0"/>
    <n v="0"/>
    <n v="0"/>
    <n v="434.70000000000005"/>
    <x v="1"/>
    <n v="0.60429999999999995"/>
  </r>
  <r>
    <x v="237"/>
    <s v="Sedro Woolley"/>
    <n v="3402"/>
    <s v="Samish Elementary School"/>
    <n v="160.44"/>
    <n v="0"/>
    <n v="0"/>
    <n v="0"/>
    <n v="0"/>
    <n v="160.44"/>
    <x v="2"/>
    <n v="0.43149999999999999"/>
  </r>
  <r>
    <x v="237"/>
    <s v="Sedro Woolley"/>
    <n v="2150"/>
    <s v="Sedro Woolley Senior High School"/>
    <n v="1106.8"/>
    <n v="0"/>
    <n v="99.009999999999991"/>
    <n v="0"/>
    <n v="0"/>
    <n v="1205.81"/>
    <x v="2"/>
    <n v="0.46850000000000003"/>
  </r>
  <r>
    <x v="237"/>
    <s v="Sedro Woolley"/>
    <n v="1537"/>
    <s v="State Street High School"/>
    <n v="141.78"/>
    <n v="0"/>
    <n v="3.1799999999999997"/>
    <n v="63.3"/>
    <n v="0"/>
    <n v="208.26"/>
    <x v="1"/>
    <n v="0.60840000000000005"/>
  </r>
  <r>
    <x v="238"/>
    <s v="Selah"/>
    <n v="5383"/>
    <s v="John Campbell Primary School"/>
    <n v="451.85"/>
    <n v="0"/>
    <n v="0"/>
    <n v="0"/>
    <n v="0"/>
    <n v="451.85"/>
    <x v="1"/>
    <n v="0.59209999999999996"/>
  </r>
  <r>
    <x v="238"/>
    <s v="Selah"/>
    <n v="5232"/>
    <s v="Robert Lince Early Learning Center"/>
    <n v="223.66"/>
    <n v="19.100000000000001"/>
    <n v="0"/>
    <n v="0"/>
    <n v="0"/>
    <n v="242.76"/>
    <x v="1"/>
    <n v="0.51819999999999999"/>
  </r>
  <r>
    <x v="238"/>
    <s v="Selah"/>
    <n v="5560"/>
    <s v="Selah Auxiliary"/>
    <n v="8.4"/>
    <n v="0"/>
    <n v="0"/>
    <n v="0"/>
    <n v="0"/>
    <n v="8.4"/>
    <x v="1"/>
    <n v="0.5111"/>
  </r>
  <r>
    <x v="238"/>
    <s v="Selah"/>
    <n v="2388"/>
    <s v="Selah High School"/>
    <n v="1103.8900000000001"/>
    <n v="0"/>
    <n v="39.159999999999997"/>
    <n v="1.7"/>
    <n v="0"/>
    <n v="1144.7500000000002"/>
    <x v="1"/>
    <n v="0.51729999999999998"/>
  </r>
  <r>
    <x v="238"/>
    <s v="Selah"/>
    <n v="4272"/>
    <s v="Selah High School Online"/>
    <n v="76.62"/>
    <n v="0"/>
    <n v="0"/>
    <n v="0"/>
    <n v="0"/>
    <n v="76.62"/>
    <x v="2"/>
    <n v="0.30359999999999998"/>
  </r>
  <r>
    <x v="238"/>
    <s v="Selah"/>
    <n v="5384"/>
    <s v="Selah Intermediate School"/>
    <n v="763.37"/>
    <n v="0"/>
    <n v="0"/>
    <n v="0"/>
    <n v="0"/>
    <n v="763.37"/>
    <x v="1"/>
    <n v="0.60309999999999997"/>
  </r>
  <r>
    <x v="238"/>
    <s v="Selah"/>
    <n v="5231"/>
    <s v="Selah K-8 Online"/>
    <n v="36.11"/>
    <n v="0"/>
    <n v="0"/>
    <n v="0"/>
    <n v="0"/>
    <n v="36.11"/>
    <x v="1"/>
    <n v="0.60329999999999995"/>
  </r>
  <r>
    <x v="238"/>
    <s v="Selah"/>
    <n v="5385"/>
    <s v="Selah Middle School"/>
    <n v="844.5"/>
    <n v="0"/>
    <n v="0"/>
    <n v="0"/>
    <n v="0"/>
    <n v="844.5"/>
    <x v="1"/>
    <n v="0.53810000000000002"/>
  </r>
  <r>
    <x v="238"/>
    <s v="Selah"/>
    <n v="5561"/>
    <s v="Selah Open Doors"/>
    <n v="0"/>
    <n v="0"/>
    <n v="0"/>
    <n v="32.4"/>
    <n v="0"/>
    <n v="32.4"/>
    <x v="1"/>
    <n v="0.86709999999999998"/>
  </r>
  <r>
    <x v="239"/>
    <s v="Selkirk"/>
    <n v="5075"/>
    <s v="Selkirk Elementary"/>
    <n v="101.39"/>
    <n v="10"/>
    <n v="0"/>
    <n v="0"/>
    <n v="0"/>
    <n v="111.39"/>
    <x v="1"/>
    <n v="0.68869999999999998"/>
  </r>
  <r>
    <x v="239"/>
    <s v="Selkirk"/>
    <n v="5226"/>
    <s v="Selkirk High School"/>
    <n v="75.319999999999993"/>
    <n v="0"/>
    <n v="5.58"/>
    <n v="0"/>
    <n v="0"/>
    <n v="80.899999999999991"/>
    <x v="1"/>
    <n v="0.50339999999999996"/>
  </r>
  <r>
    <x v="239"/>
    <s v="Selkirk"/>
    <n v="5225"/>
    <s v="Selkirk Middle School"/>
    <n v="50.2"/>
    <n v="0"/>
    <n v="0"/>
    <n v="0"/>
    <n v="0"/>
    <n v="50.2"/>
    <x v="1"/>
    <n v="0.64559999999999995"/>
  </r>
  <r>
    <x v="240"/>
    <s v="Sequim"/>
    <n v="5613"/>
    <s v="Dungeness Virtual School"/>
    <n v="111.11"/>
    <n v="0"/>
    <n v="1.67"/>
    <n v="0"/>
    <n v="0"/>
    <n v="112.78"/>
    <x v="2"/>
    <n v="0.43190000000000001"/>
  </r>
  <r>
    <x v="240"/>
    <s v="Sequim"/>
    <n v="4378"/>
    <s v="Greywolf Elementary School"/>
    <n v="448.17"/>
    <n v="0"/>
    <n v="0"/>
    <n v="0"/>
    <n v="0"/>
    <n v="448.17"/>
    <x v="2"/>
    <n v="0.45500000000000002"/>
  </r>
  <r>
    <x v="240"/>
    <s v="Sequim"/>
    <n v="2722"/>
    <s v="Helen Haller Elementary School"/>
    <n v="527.6"/>
    <n v="0"/>
    <n v="0"/>
    <n v="0"/>
    <n v="0"/>
    <n v="527.6"/>
    <x v="1"/>
    <n v="0.52749999999999997"/>
  </r>
  <r>
    <x v="240"/>
    <s v="Sequim"/>
    <n v="1708"/>
    <s v="Olympic Peninsula Academy"/>
    <n v="127.66"/>
    <n v="0"/>
    <n v="0"/>
    <n v="0"/>
    <n v="0"/>
    <n v="127.66"/>
    <x v="2"/>
    <n v="0.44280000000000003"/>
  </r>
  <r>
    <x v="240"/>
    <s v="Sequim"/>
    <n v="4519"/>
    <s v="Sequim Middle School"/>
    <n v="528.15"/>
    <n v="0"/>
    <n v="0"/>
    <n v="0"/>
    <n v="0"/>
    <n v="528.15"/>
    <x v="2"/>
    <n v="0.48709999999999998"/>
  </r>
  <r>
    <x v="240"/>
    <s v="Sequim"/>
    <n v="2471"/>
    <s v="Sequim Senior High"/>
    <n v="734.72"/>
    <n v="0"/>
    <n v="73.52"/>
    <n v="0"/>
    <n v="0"/>
    <n v="808.24"/>
    <x v="2"/>
    <n v="0.42730000000000001"/>
  </r>
  <r>
    <x v="241"/>
    <s v="Shaw"/>
    <n v="3725"/>
    <s v="Shaw Island Elementary School"/>
    <n v="6"/>
    <n v="0"/>
    <n v="0"/>
    <n v="0"/>
    <n v="0"/>
    <n v="6"/>
    <x v="2"/>
    <n v="0"/>
  </r>
  <r>
    <x v="242"/>
    <s v="Shelton"/>
    <n v="3291"/>
    <s v="Bordeaux Elementary School"/>
    <n v="512.44000000000005"/>
    <n v="0"/>
    <n v="0"/>
    <n v="0"/>
    <n v="0"/>
    <n v="512.44000000000005"/>
    <x v="1"/>
    <n v="0.63170000000000004"/>
  </r>
  <r>
    <x v="242"/>
    <s v="Shelton"/>
    <n v="5621"/>
    <s v="Cedar High School"/>
    <n v="70.040000000000006"/>
    <n v="0"/>
    <n v="4.28"/>
    <n v="0"/>
    <n v="0"/>
    <n v="74.320000000000007"/>
    <x v="1"/>
    <n v="0.45379999999999998"/>
  </r>
  <r>
    <x v="242"/>
    <s v="Shelton"/>
    <n v="5778"/>
    <s v="CHOICE School"/>
    <n v="164.52"/>
    <n v="0"/>
    <n v="21.92"/>
    <n v="0"/>
    <n v="0"/>
    <n v="186.44"/>
    <x v="1"/>
    <n v="0.59650000000000003"/>
  </r>
  <r>
    <x v="242"/>
    <s v="Shelton"/>
    <n v="2745"/>
    <s v="Evergreen Elementary School"/>
    <n v="348.88"/>
    <n v="0"/>
    <n v="0"/>
    <n v="0"/>
    <n v="0"/>
    <n v="348.88"/>
    <x v="1"/>
    <n v="0.76439999999999997"/>
  </r>
  <r>
    <x v="242"/>
    <s v="Shelton"/>
    <n v="3292"/>
    <s v="Mountain View Elementary"/>
    <n v="514.70000000000005"/>
    <n v="0"/>
    <n v="0"/>
    <n v="0"/>
    <n v="0"/>
    <n v="514.70000000000005"/>
    <x v="1"/>
    <n v="0.61080000000000001"/>
  </r>
  <r>
    <x v="242"/>
    <s v="Shelton"/>
    <n v="4363"/>
    <s v="Oakland Bay Junior High School"/>
    <n v="540.24"/>
    <n v="0"/>
    <n v="0"/>
    <n v="0"/>
    <n v="0"/>
    <n v="540.24"/>
    <x v="1"/>
    <n v="0.61770000000000003"/>
  </r>
  <r>
    <x v="242"/>
    <s v="Shelton"/>
    <n v="4586"/>
    <s v="Olympic Middle School"/>
    <n v="505.75"/>
    <n v="0"/>
    <n v="0"/>
    <n v="0"/>
    <n v="0"/>
    <n v="505.75"/>
    <x v="1"/>
    <n v="0.66259999999999997"/>
  </r>
  <r>
    <x v="242"/>
    <s v="Shelton"/>
    <n v="3241"/>
    <s v="Shelton High School"/>
    <n v="1284.73"/>
    <n v="0"/>
    <n v="83.110000000000014"/>
    <n v="0"/>
    <n v="0"/>
    <n v="1367.8400000000001"/>
    <x v="1"/>
    <n v="0.53"/>
  </r>
  <r>
    <x v="242"/>
    <s v="Shelton"/>
    <n v="5548"/>
    <s v="Shelton Open Doors"/>
    <n v="0"/>
    <n v="0"/>
    <n v="0"/>
    <n v="108.36"/>
    <n v="0"/>
    <n v="108.36"/>
    <x v="2"/>
    <n v="0.38319999999999999"/>
  </r>
  <r>
    <x v="243"/>
    <s v="Shoreline"/>
    <n v="3674"/>
    <s v="Albert Einstein Middle School"/>
    <n v="1073.24"/>
    <n v="0"/>
    <n v="0"/>
    <n v="0"/>
    <n v="0"/>
    <n v="1073.24"/>
    <x v="2"/>
    <n v="0.2954"/>
  </r>
  <r>
    <x v="243"/>
    <s v="Shoreline"/>
    <n v="2990"/>
    <s v="Briarcrest Elementary"/>
    <n v="447.02"/>
    <n v="0"/>
    <n v="0"/>
    <n v="0"/>
    <n v="0"/>
    <n v="447.02"/>
    <x v="2"/>
    <n v="0.33239999999999997"/>
  </r>
  <r>
    <x v="243"/>
    <s v="Shoreline"/>
    <n v="3230"/>
    <s v="Brookside Elementary"/>
    <n v="370.57"/>
    <n v="0"/>
    <n v="0"/>
    <n v="0"/>
    <n v="0"/>
    <n v="370.57"/>
    <x v="2"/>
    <n v="0.30259999999999998"/>
  </r>
  <r>
    <x v="243"/>
    <s v="Shoreline"/>
    <n v="1942"/>
    <s v="Cascade K-8 Community School"/>
    <n v="203.23"/>
    <n v="0"/>
    <n v="0"/>
    <n v="0"/>
    <n v="0"/>
    <n v="203.23"/>
    <x v="2"/>
    <n v="0.16"/>
  </r>
  <r>
    <x v="243"/>
    <s v="Shoreline"/>
    <n v="3104"/>
    <s v="Echo Lake Elementary School"/>
    <n v="457.74"/>
    <n v="0"/>
    <n v="0"/>
    <n v="0"/>
    <n v="0"/>
    <n v="457.74"/>
    <x v="2"/>
    <n v="0.4173"/>
  </r>
  <r>
    <x v="243"/>
    <s v="Shoreline"/>
    <n v="3231"/>
    <s v="Highland Terrace Elementary"/>
    <n v="322.26"/>
    <n v="0"/>
    <n v="0"/>
    <n v="0"/>
    <n v="0"/>
    <n v="322.26"/>
    <x v="2"/>
    <n v="0.1804"/>
  </r>
  <r>
    <x v="243"/>
    <s v="Shoreline"/>
    <n v="1771"/>
    <s v="Home Education Exchange"/>
    <n v="123.78"/>
    <n v="0"/>
    <n v="0"/>
    <n v="0"/>
    <n v="0"/>
    <n v="123.78"/>
    <x v="2"/>
    <n v="0.13969999999999999"/>
  </r>
  <r>
    <x v="243"/>
    <s v="Shoreline"/>
    <n v="3387"/>
    <s v="Kellogg Middle School"/>
    <n v="1006.43"/>
    <n v="0"/>
    <n v="0"/>
    <n v="0"/>
    <n v="0"/>
    <n v="1006.43"/>
    <x v="2"/>
    <n v="0.34660000000000002"/>
  </r>
  <r>
    <x v="243"/>
    <s v="Shoreline"/>
    <n v="2185"/>
    <s v="Lake Forest Park Elementary"/>
    <n v="353.36"/>
    <n v="0"/>
    <n v="0"/>
    <n v="0"/>
    <n v="0"/>
    <n v="353.36"/>
    <x v="2"/>
    <n v="0.26169999999999999"/>
  </r>
  <r>
    <x v="243"/>
    <s v="Shoreline"/>
    <n v="3527"/>
    <s v="Melvin G Syre Elementary"/>
    <n v="437.93"/>
    <n v="0"/>
    <n v="0"/>
    <n v="0"/>
    <n v="0"/>
    <n v="437.93"/>
    <x v="2"/>
    <n v="0.1525"/>
  </r>
  <r>
    <x v="243"/>
    <s v="Shoreline"/>
    <n v="3958"/>
    <s v="Meridian Park Elementary School"/>
    <n v="589.20000000000005"/>
    <n v="0"/>
    <n v="0"/>
    <n v="0"/>
    <n v="0"/>
    <n v="589.20000000000005"/>
    <x v="2"/>
    <n v="0.31819999999999998"/>
  </r>
  <r>
    <x v="243"/>
    <s v="Shoreline"/>
    <n v="3489"/>
    <s v="Parkwood Elementary"/>
    <n v="382.51"/>
    <n v="0"/>
    <n v="0"/>
    <n v="0"/>
    <n v="0"/>
    <n v="382.51"/>
    <x v="2"/>
    <n v="0.39050000000000001"/>
  </r>
  <r>
    <x v="243"/>
    <s v="Shoreline"/>
    <n v="2703"/>
    <s v="Ridgecrest Elementary"/>
    <n v="408.85"/>
    <n v="0"/>
    <n v="0"/>
    <n v="0"/>
    <n v="0"/>
    <n v="408.85"/>
    <x v="2"/>
    <n v="0.3775"/>
  </r>
  <r>
    <x v="243"/>
    <s v="Shoreline"/>
    <n v="3343"/>
    <s v="Shorecrest High School"/>
    <n v="1428.98"/>
    <n v="0"/>
    <n v="137.53"/>
    <n v="0"/>
    <n v="0"/>
    <n v="1566.51"/>
    <x v="2"/>
    <n v="0.2928"/>
  </r>
  <r>
    <x v="243"/>
    <s v="Shoreline"/>
    <n v="3921"/>
    <s v="Shorewood High School"/>
    <n v="1364.01"/>
    <n v="0"/>
    <n v="159.43"/>
    <n v="0"/>
    <n v="0"/>
    <n v="1523.44"/>
    <x v="2"/>
    <n v="0.29749999999999999"/>
  </r>
  <r>
    <x v="243"/>
    <s v="Shoreline"/>
    <n v="1667"/>
    <s v="Handicapped Contractual Services"/>
    <n v="1.19"/>
    <n v="0"/>
    <n v="0"/>
    <n v="0"/>
    <n v="0"/>
    <n v="1.19"/>
    <x v="2"/>
    <n v="0.2203"/>
  </r>
  <r>
    <x v="244"/>
    <s v="Skamania"/>
    <n v="3405"/>
    <s v="Skamania Elementary"/>
    <n v="113.54"/>
    <n v="6.4"/>
    <n v="0"/>
    <n v="0"/>
    <n v="0"/>
    <n v="119.94000000000001"/>
    <x v="1"/>
    <n v="0.46029999999999999"/>
  </r>
  <r>
    <x v="245"/>
    <s v="Skykomish"/>
    <n v="2512"/>
    <s v="Skykomish Elementary School"/>
    <n v="31"/>
    <n v="0"/>
    <n v="0"/>
    <n v="0"/>
    <n v="0"/>
    <n v="31"/>
    <x v="1"/>
    <n v="0.82689999999999997"/>
  </r>
  <r>
    <x v="245"/>
    <s v="Skykomish"/>
    <n v="2513"/>
    <s v="Skykomish High School"/>
    <n v="11.96"/>
    <n v="0"/>
    <n v="0"/>
    <n v="0"/>
    <n v="0"/>
    <n v="11.96"/>
    <x v="1"/>
    <n v="0.60809999999999997"/>
  </r>
  <r>
    <x v="246"/>
    <s v="Snohomish"/>
    <n v="4265"/>
    <s v="AIM High School"/>
    <n v="111.47"/>
    <n v="0"/>
    <n v="4.9800000000000004"/>
    <n v="0"/>
    <n v="0"/>
    <n v="116.45"/>
    <x v="2"/>
    <n v="0.38840000000000002"/>
  </r>
  <r>
    <x v="246"/>
    <s v="Snohomish"/>
    <n v="4366"/>
    <s v="Cascade View Elementary"/>
    <n v="398.15"/>
    <n v="19.8"/>
    <n v="0"/>
    <n v="0"/>
    <n v="0"/>
    <n v="417.95"/>
    <x v="2"/>
    <n v="0.2399"/>
  </r>
  <r>
    <x v="246"/>
    <s v="Snohomish"/>
    <n v="3305"/>
    <s v="Cathcart Elementary"/>
    <n v="506.44"/>
    <n v="0"/>
    <n v="0"/>
    <n v="0"/>
    <n v="0"/>
    <n v="506.44"/>
    <x v="2"/>
    <n v="0.26579999999999998"/>
  </r>
  <r>
    <x v="246"/>
    <s v="Snohomish"/>
    <n v="4395"/>
    <s v="Centennial Middle School"/>
    <n v="715.58"/>
    <n v="0"/>
    <n v="0"/>
    <n v="0"/>
    <n v="0"/>
    <n v="715.58"/>
    <x v="2"/>
    <n v="0.2636"/>
  </r>
  <r>
    <x v="246"/>
    <s v="Snohomish"/>
    <n v="3005"/>
    <s v="Central Emerson Elementary"/>
    <n v="489.41"/>
    <n v="0"/>
    <n v="0"/>
    <n v="0"/>
    <n v="0"/>
    <n v="489.41"/>
    <x v="2"/>
    <n v="0.45229999999999998"/>
  </r>
  <r>
    <x v="246"/>
    <s v="Snohomish"/>
    <n v="4241"/>
    <s v="Dutch Hill Elementary"/>
    <n v="704.73"/>
    <n v="0"/>
    <n v="0"/>
    <n v="0"/>
    <n v="0"/>
    <n v="704.73"/>
    <x v="2"/>
    <n v="0.21029999999999999"/>
  </r>
  <r>
    <x v="246"/>
    <s v="Snohomish"/>
    <n v="5128"/>
    <s v="Glacier Peak High School"/>
    <n v="1520.91"/>
    <n v="0"/>
    <n v="132.11000000000001"/>
    <n v="0"/>
    <n v="0"/>
    <n v="1653.02"/>
    <x v="2"/>
    <n v="0.16450000000000001"/>
  </r>
  <r>
    <x v="246"/>
    <s v="Snohomish"/>
    <n v="3981"/>
    <s v="High School Re Entry"/>
    <n v="51.49"/>
    <n v="0"/>
    <n v="0"/>
    <n v="0"/>
    <n v="0"/>
    <n v="51.49"/>
    <x v="1"/>
    <n v="0.52690000000000003"/>
  </r>
  <r>
    <x v="246"/>
    <s v="Snohomish"/>
    <n v="5100"/>
    <s v="Little Cedars Elementary School"/>
    <n v="698.32"/>
    <n v="0"/>
    <n v="0"/>
    <n v="0"/>
    <n v="0"/>
    <n v="698.32"/>
    <x v="2"/>
    <n v="0.12909999999999999"/>
  </r>
  <r>
    <x v="246"/>
    <s v="Snohomish"/>
    <n v="2073"/>
    <s v="Machias Elementary"/>
    <n v="582.87"/>
    <n v="0"/>
    <n v="0"/>
    <n v="0"/>
    <n v="0"/>
    <n v="582.87"/>
    <x v="2"/>
    <n v="0.20960000000000001"/>
  </r>
  <r>
    <x v="246"/>
    <s v="Snohomish"/>
    <n v="1904"/>
    <s v="Parent Partnership"/>
    <n v="75.22"/>
    <n v="0"/>
    <n v="21.41"/>
    <n v="0"/>
    <n v="0"/>
    <n v="96.63"/>
    <x v="2"/>
    <n v="9.6699999999999994E-2"/>
  </r>
  <r>
    <x v="246"/>
    <s v="Snohomish"/>
    <n v="3561"/>
    <s v="Riverview Elementary"/>
    <n v="461.83"/>
    <n v="19.899999999999999"/>
    <n v="0"/>
    <n v="0"/>
    <n v="0"/>
    <n v="481.72999999999996"/>
    <x v="2"/>
    <n v="0.2147"/>
  </r>
  <r>
    <x v="246"/>
    <s v="Snohomish"/>
    <n v="4184"/>
    <s v="Seattle Hill Elementary"/>
    <n v="588.91999999999996"/>
    <n v="0"/>
    <n v="0"/>
    <n v="0"/>
    <n v="0"/>
    <n v="588.91999999999996"/>
    <x v="2"/>
    <n v="0.18790000000000001"/>
  </r>
  <r>
    <x v="246"/>
    <s v="Snohomish"/>
    <n v="1730"/>
    <s v="Snohomish Center"/>
    <n v="17.93"/>
    <n v="0"/>
    <n v="0"/>
    <n v="0"/>
    <n v="0"/>
    <n v="17.93"/>
    <x v="1"/>
    <n v="0.55000000000000004"/>
  </r>
  <r>
    <x v="246"/>
    <s v="Snohomish"/>
    <n v="2428"/>
    <s v="Snohomish High School"/>
    <n v="1333.02"/>
    <n v="0"/>
    <n v="134.38"/>
    <n v="9.33"/>
    <n v="0"/>
    <n v="1476.73"/>
    <x v="2"/>
    <n v="0.24049999999999999"/>
  </r>
  <r>
    <x v="246"/>
    <s v="Snohomish"/>
    <n v="4383"/>
    <s v="Totem Falls"/>
    <n v="384.08"/>
    <n v="19.8"/>
    <n v="0"/>
    <n v="0"/>
    <n v="0"/>
    <n v="403.88"/>
    <x v="2"/>
    <n v="9.5299999999999996E-2"/>
  </r>
  <r>
    <x v="246"/>
    <s v="Snohomish"/>
    <n v="4145"/>
    <s v="Valley View Middle School"/>
    <n v="693.28"/>
    <n v="0"/>
    <n v="0"/>
    <n v="0"/>
    <n v="0"/>
    <n v="693.28"/>
    <x v="2"/>
    <n v="0.18779999999999999"/>
  </r>
  <r>
    <x v="247"/>
    <s v="Snoqualmie Valley"/>
    <n v="5015"/>
    <s v="Cascade View Elementary School"/>
    <n v="446.3"/>
    <n v="0"/>
    <n v="0"/>
    <n v="0"/>
    <n v="0"/>
    <n v="446.3"/>
    <x v="2"/>
    <n v="2.5000000000000001E-2"/>
  </r>
  <r>
    <x v="247"/>
    <s v="Snoqualmie Valley"/>
    <n v="4397"/>
    <s v="Chief Kanim Middle School"/>
    <n v="555.51"/>
    <n v="0"/>
    <n v="0"/>
    <n v="0"/>
    <n v="0"/>
    <n v="555.51"/>
    <x v="2"/>
    <n v="0.14269999999999999"/>
  </r>
  <r>
    <x v="247"/>
    <s v="Snoqualmie Valley"/>
    <n v="4308"/>
    <s v="Edwin R Opstad Elementary"/>
    <n v="585.78"/>
    <n v="0"/>
    <n v="0"/>
    <n v="0"/>
    <n v="0"/>
    <n v="585.78"/>
    <x v="2"/>
    <n v="0.1182"/>
  </r>
  <r>
    <x v="247"/>
    <s v="Snoqualmie Valley"/>
    <n v="2222"/>
    <s v="Fall City Elementary"/>
    <n v="438.32"/>
    <n v="0"/>
    <n v="0"/>
    <n v="0"/>
    <n v="0"/>
    <n v="438.32"/>
    <x v="2"/>
    <n v="0.1368"/>
  </r>
  <r>
    <x v="247"/>
    <s v="Snoqualmie Valley"/>
    <n v="5296"/>
    <s v="Meadowbrook School"/>
    <n v="216.01"/>
    <n v="0"/>
    <n v="9.15"/>
    <n v="0"/>
    <n v="0"/>
    <n v="225.16"/>
    <x v="2"/>
    <n v="0.18010000000000001"/>
  </r>
  <r>
    <x v="247"/>
    <s v="Snoqualmie Valley"/>
    <n v="2850"/>
    <s v="Mount Si High School"/>
    <n v="1928.14"/>
    <n v="0"/>
    <n v="194.20999999999998"/>
    <n v="0"/>
    <n v="0"/>
    <n v="2122.35"/>
    <x v="2"/>
    <n v="0.1188"/>
  </r>
  <r>
    <x v="247"/>
    <s v="Snoqualmie Valley"/>
    <n v="2287"/>
    <s v="North Bend Elementary School"/>
    <n v="471.1"/>
    <n v="0"/>
    <n v="0"/>
    <n v="0"/>
    <n v="0"/>
    <n v="471.1"/>
    <x v="2"/>
    <n v="0.13220000000000001"/>
  </r>
  <r>
    <x v="247"/>
    <s v="Snoqualmie Valley"/>
    <n v="2288"/>
    <s v="Snoqualmie Elementary"/>
    <n v="435.52"/>
    <n v="0"/>
    <n v="0"/>
    <n v="0"/>
    <n v="0"/>
    <n v="435.52"/>
    <x v="2"/>
    <n v="0.1172"/>
  </r>
  <r>
    <x v="247"/>
    <s v="Snoqualmie Valley"/>
    <n v="2124"/>
    <s v="Snoqualmie Middle School"/>
    <n v="505.72"/>
    <n v="0"/>
    <n v="0"/>
    <n v="0"/>
    <n v="0"/>
    <n v="505.72"/>
    <x v="2"/>
    <n v="9.5399999999999999E-2"/>
  </r>
  <r>
    <x v="247"/>
    <s v="Snoqualmie Valley"/>
    <n v="5457"/>
    <s v="Timber Ridge Elementary School"/>
    <n v="553.6"/>
    <n v="0"/>
    <n v="0"/>
    <n v="0"/>
    <n v="0"/>
    <n v="553.6"/>
    <x v="2"/>
    <n v="0.12859999999999999"/>
  </r>
  <r>
    <x v="247"/>
    <s v="Snoqualmie Valley"/>
    <n v="5135"/>
    <s v="Twin Falls Middle School"/>
    <n v="560.86"/>
    <n v="0"/>
    <n v="0"/>
    <n v="0"/>
    <n v="0"/>
    <n v="560.86"/>
    <x v="2"/>
    <n v="0.15770000000000001"/>
  </r>
  <r>
    <x v="247"/>
    <s v="Snoqualmie Valley"/>
    <n v="1502"/>
    <s v="Two Rivers School"/>
    <n v="60.18"/>
    <n v="0"/>
    <n v="3.77"/>
    <n v="0"/>
    <n v="0"/>
    <n v="63.95"/>
    <x v="2"/>
    <n v="0.218"/>
  </r>
  <r>
    <x v="248"/>
    <s v="Soap Lake"/>
    <n v="2694"/>
    <s v="Soap Lake Elementary"/>
    <n v="271.77999999999997"/>
    <n v="34"/>
    <n v="0"/>
    <n v="0"/>
    <n v="0"/>
    <n v="305.77999999999997"/>
    <x v="1"/>
    <n v="0.71830000000000005"/>
  </r>
  <r>
    <x v="248"/>
    <s v="Soap Lake"/>
    <n v="3089"/>
    <s v="Soap Lake Middle &amp; High School"/>
    <n v="211.28"/>
    <n v="0"/>
    <n v="7.1"/>
    <n v="7.6"/>
    <n v="0"/>
    <n v="225.98"/>
    <x v="1"/>
    <n v="0.79990000000000006"/>
  </r>
  <r>
    <x v="249"/>
    <s v="South Bend"/>
    <n v="5766"/>
    <s v="Astravo Online Academy"/>
    <n v="137"/>
    <n v="0"/>
    <n v="0"/>
    <n v="0"/>
    <n v="0"/>
    <n v="137"/>
    <x v="2"/>
    <n v="0.42859999999999998"/>
  </r>
  <r>
    <x v="249"/>
    <s v="South Bend"/>
    <n v="2804"/>
    <s v="Mike Morris Elementary"/>
    <n v="267.13"/>
    <n v="6"/>
    <n v="0"/>
    <n v="0"/>
    <n v="0"/>
    <n v="273.13"/>
    <x v="1"/>
    <n v="0.65149999999999997"/>
  </r>
  <r>
    <x v="249"/>
    <s v="South Bend"/>
    <n v="2214"/>
    <s v="South Bend High School"/>
    <n v="241.88"/>
    <n v="0"/>
    <n v="27.32"/>
    <n v="2.6"/>
    <n v="0"/>
    <n v="271.8"/>
    <x v="1"/>
    <n v="0.62909999999999999"/>
  </r>
  <r>
    <x v="249"/>
    <s v="South Bend"/>
    <n v="5765"/>
    <s v="Washington Digital Academy"/>
    <n v="1158.03"/>
    <n v="0"/>
    <n v="0"/>
    <n v="0"/>
    <n v="0.39"/>
    <n v="1158.42"/>
    <x v="2"/>
    <n v="0.32729999999999998"/>
  </r>
  <r>
    <x v="249"/>
    <s v="South Bend"/>
    <n v="5763"/>
    <s v="Washington Online School"/>
    <n v="379"/>
    <n v="0"/>
    <n v="0"/>
    <n v="0"/>
    <n v="0.05"/>
    <n v="379.05"/>
    <x v="2"/>
    <n v="0.47139999999999999"/>
  </r>
  <r>
    <x v="250"/>
    <s v="South Kitsap"/>
    <n v="4029"/>
    <s v="Burley Glenwood Elementary School"/>
    <n v="416.82"/>
    <n v="0"/>
    <n v="0"/>
    <n v="0"/>
    <n v="0"/>
    <n v="416.82"/>
    <x v="2"/>
    <n v="0.36530000000000001"/>
  </r>
  <r>
    <x v="250"/>
    <s v="South Kitsap"/>
    <n v="3680"/>
    <s v="Cedar Heights Middle School"/>
    <n v="719.06"/>
    <n v="0"/>
    <n v="0"/>
    <n v="0"/>
    <n v="0"/>
    <n v="719.06"/>
    <x v="2"/>
    <n v="0.3901"/>
  </r>
  <r>
    <x v="250"/>
    <s v="South Kitsap"/>
    <n v="3899"/>
    <s v="Discovery"/>
    <n v="200.47"/>
    <n v="0"/>
    <n v="3.13"/>
    <n v="0"/>
    <n v="0"/>
    <n v="203.6"/>
    <x v="1"/>
    <n v="0.61560000000000004"/>
  </r>
  <r>
    <x v="250"/>
    <s v="South Kitsap"/>
    <n v="2641"/>
    <s v="East Port Orchard Elementary School"/>
    <n v="402.17"/>
    <n v="0"/>
    <n v="0"/>
    <n v="0"/>
    <n v="0"/>
    <n v="402.17"/>
    <x v="1"/>
    <n v="0.64970000000000006"/>
  </r>
  <r>
    <x v="250"/>
    <s v="South Kitsap"/>
    <n v="1718"/>
    <s v="Explorer Academy"/>
    <n v="297.39999999999998"/>
    <n v="0"/>
    <n v="15.45"/>
    <n v="0"/>
    <n v="0"/>
    <n v="312.84999999999997"/>
    <x v="2"/>
    <n v="0.44350000000000001"/>
  </r>
  <r>
    <x v="250"/>
    <s v="South Kitsap"/>
    <n v="4348"/>
    <s v="Hidden Creek Elementary School"/>
    <n v="421.23"/>
    <n v="0"/>
    <n v="0"/>
    <n v="0"/>
    <n v="0"/>
    <n v="421.23"/>
    <x v="2"/>
    <n v="0.3952"/>
  </r>
  <r>
    <x v="250"/>
    <s v="South Kitsap"/>
    <n v="4142"/>
    <s v="John Sedgwick Middle School"/>
    <n v="730.74"/>
    <n v="0"/>
    <n v="0"/>
    <n v="0"/>
    <n v="0"/>
    <n v="730.74"/>
    <x v="2"/>
    <n v="0.32350000000000001"/>
  </r>
  <r>
    <x v="250"/>
    <s v="South Kitsap"/>
    <n v="4079"/>
    <s v="Manchester Elementary School"/>
    <n v="439.07"/>
    <n v="0"/>
    <n v="0"/>
    <n v="0"/>
    <n v="0"/>
    <n v="439.07"/>
    <x v="2"/>
    <n v="0.43669999999999998"/>
  </r>
  <r>
    <x v="250"/>
    <s v="South Kitsap"/>
    <n v="3046"/>
    <s v="Marcus Whitman Middle School"/>
    <n v="620.08000000000004"/>
    <n v="0"/>
    <n v="0"/>
    <n v="0"/>
    <n v="0"/>
    <n v="620.08000000000004"/>
    <x v="1"/>
    <n v="0.53149999999999997"/>
  </r>
  <r>
    <x v="250"/>
    <s v="South Kitsap"/>
    <n v="4350"/>
    <s v="Mullenix Ridge Elementary School"/>
    <n v="352.02"/>
    <n v="0"/>
    <n v="0"/>
    <n v="0"/>
    <n v="0"/>
    <n v="352.02"/>
    <x v="2"/>
    <n v="0.3241"/>
  </r>
  <r>
    <x v="250"/>
    <s v="South Kitsap"/>
    <n v="2995"/>
    <s v="Olalla Elementary School"/>
    <n v="270.93"/>
    <n v="0"/>
    <n v="0"/>
    <n v="0"/>
    <n v="0"/>
    <n v="270.93"/>
    <x v="2"/>
    <n v="0.34420000000000001"/>
  </r>
  <r>
    <x v="250"/>
    <s v="South Kitsap"/>
    <n v="2650"/>
    <s v="Orchard Heights Elementary School"/>
    <n v="540.23"/>
    <n v="0"/>
    <n v="0"/>
    <n v="0"/>
    <n v="0"/>
    <n v="540.23"/>
    <x v="1"/>
    <n v="0.51400000000000001"/>
  </r>
  <r>
    <x v="250"/>
    <s v="South Kitsap"/>
    <n v="4349"/>
    <s v="Sidney Glen Elementary School"/>
    <n v="528.23"/>
    <n v="0"/>
    <n v="0"/>
    <n v="0"/>
    <n v="0"/>
    <n v="528.23"/>
    <x v="2"/>
    <n v="0.39510000000000001"/>
  </r>
  <r>
    <x v="250"/>
    <s v="South Kitsap"/>
    <n v="3110"/>
    <s v="South Colby Elementary School"/>
    <n v="264.42"/>
    <n v="0"/>
    <n v="0"/>
    <n v="0"/>
    <n v="0"/>
    <n v="264.42"/>
    <x v="2"/>
    <n v="0.30840000000000001"/>
  </r>
  <r>
    <x v="250"/>
    <s v="South Kitsap"/>
    <n v="2272"/>
    <s v="South Kitsap High School"/>
    <n v="2045.44"/>
    <n v="0"/>
    <n v="364.6"/>
    <n v="23.7"/>
    <n v="0"/>
    <n v="2433.7399999999998"/>
    <x v="2"/>
    <n v="0.37530000000000002"/>
  </r>
  <r>
    <x v="250"/>
    <s v="South Kitsap"/>
    <n v="4141"/>
    <s v="Sunnyslope Elementary School"/>
    <n v="488.71"/>
    <n v="0"/>
    <n v="0"/>
    <n v="0"/>
    <n v="0"/>
    <n v="488.71"/>
    <x v="2"/>
    <n v="0.35610000000000003"/>
  </r>
  <r>
    <x v="251"/>
    <s v="South Whidbey"/>
    <n v="1682"/>
    <s v="South Whidbey Academy"/>
    <n v="25.2"/>
    <n v="0"/>
    <n v="0.92999999999999994"/>
    <n v="0"/>
    <n v="0"/>
    <n v="26.13"/>
    <x v="1"/>
    <n v="0.50900000000000001"/>
  </r>
  <r>
    <x v="251"/>
    <s v="South Whidbey"/>
    <n v="4321"/>
    <s v="South Whidbey Elementary"/>
    <n v="500.96"/>
    <n v="14.75"/>
    <n v="0"/>
    <n v="0"/>
    <n v="0"/>
    <n v="515.71"/>
    <x v="2"/>
    <n v="0.33160000000000001"/>
  </r>
  <r>
    <x v="251"/>
    <s v="South Whidbey"/>
    <n v="4149"/>
    <s v="South Whidbey High School"/>
    <n v="343.81"/>
    <n v="0"/>
    <n v="31.18"/>
    <n v="0"/>
    <n v="0"/>
    <n v="374.99"/>
    <x v="2"/>
    <n v="0.31890000000000002"/>
  </r>
  <r>
    <x v="251"/>
    <s v="South Whidbey"/>
    <n v="2511"/>
    <s v="South Whidbey Middle"/>
    <n v="322.39999999999998"/>
    <n v="0"/>
    <n v="0"/>
    <n v="0"/>
    <n v="0"/>
    <n v="322.39999999999998"/>
    <x v="2"/>
    <n v="0.30869999999999997"/>
  </r>
  <r>
    <x v="252"/>
    <s v="Southside"/>
    <n v="2744"/>
    <s v="Southside Elementary"/>
    <n v="208.7"/>
    <n v="0"/>
    <n v="0"/>
    <n v="0"/>
    <n v="0"/>
    <n v="208.7"/>
    <x v="2"/>
    <n v="0.4224"/>
  </r>
  <r>
    <x v="253"/>
    <s v="Spokane"/>
    <n v="1533"/>
    <s v="A-3 Multiagency Adolescent Prog"/>
    <n v="31.69"/>
    <n v="0"/>
    <n v="0"/>
    <n v="0"/>
    <n v="0"/>
    <n v="31.69"/>
    <x v="1"/>
    <n v="0.68120000000000003"/>
  </r>
  <r>
    <x v="253"/>
    <s v="Spokane"/>
    <n v="2156"/>
    <s v="Adams Elementary"/>
    <n v="269.72000000000003"/>
    <n v="2.7"/>
    <n v="0"/>
    <n v="0"/>
    <n v="0"/>
    <n v="272.42"/>
    <x v="1"/>
    <n v="0.70740000000000003"/>
  </r>
  <r>
    <x v="253"/>
    <s v="Spokane"/>
    <n v="1604"/>
    <s v="Alternative Tamarack School"/>
    <n v="11.9"/>
    <n v="0"/>
    <n v="0"/>
    <n v="0"/>
    <n v="0"/>
    <n v="11.9"/>
    <x v="2"/>
    <n v="0.32590000000000002"/>
  </r>
  <r>
    <x v="253"/>
    <s v="Spokane"/>
    <n v="2381"/>
    <s v="Arlington Elementary"/>
    <n v="358.6"/>
    <n v="0.9"/>
    <n v="0"/>
    <n v="0"/>
    <n v="0"/>
    <n v="359.5"/>
    <x v="1"/>
    <n v="0.82740000000000002"/>
  </r>
  <r>
    <x v="253"/>
    <s v="Spokane"/>
    <n v="2128"/>
    <s v="Audubon Elementary"/>
    <n v="350.24"/>
    <n v="3.6"/>
    <n v="0"/>
    <n v="0"/>
    <n v="0"/>
    <n v="353.84000000000003"/>
    <x v="1"/>
    <n v="0.8498"/>
  </r>
  <r>
    <x v="253"/>
    <s v="Spokane"/>
    <n v="3357"/>
    <s v="Balboa Elementary"/>
    <n v="234.06"/>
    <n v="4.5"/>
    <n v="0"/>
    <n v="0"/>
    <n v="0"/>
    <n v="238.56"/>
    <x v="2"/>
    <n v="0.4723"/>
  </r>
  <r>
    <x v="253"/>
    <s v="Spokane"/>
    <n v="2155"/>
    <s v="Bemiss Elementary"/>
    <n v="370.83"/>
    <n v="0.9"/>
    <n v="0"/>
    <n v="0"/>
    <n v="0"/>
    <n v="371.72999999999996"/>
    <x v="1"/>
    <n v="0.85409999999999997"/>
  </r>
  <r>
    <x v="253"/>
    <s v="Spokane"/>
    <n v="2218"/>
    <s v="Browne Elementary"/>
    <n v="285.04000000000002"/>
    <n v="2.7"/>
    <n v="0"/>
    <n v="0"/>
    <n v="0"/>
    <n v="287.74"/>
    <x v="1"/>
    <n v="0.60370000000000001"/>
  </r>
  <r>
    <x v="253"/>
    <s v="Spokane"/>
    <n v="3008"/>
    <s v="Bryant Center"/>
    <n v="323.56"/>
    <n v="0"/>
    <n v="27.66"/>
    <n v="0"/>
    <n v="0"/>
    <n v="351.22"/>
    <x v="2"/>
    <n v="0.35"/>
  </r>
  <r>
    <x v="253"/>
    <s v="Spokane"/>
    <n v="4457"/>
    <s v="Chase Middle School"/>
    <n v="681.24"/>
    <n v="0"/>
    <n v="0"/>
    <n v="0"/>
    <n v="0"/>
    <n v="681.24"/>
    <x v="1"/>
    <n v="0.55000000000000004"/>
  </r>
  <r>
    <x v="253"/>
    <s v="Spokane"/>
    <n v="2129"/>
    <s v="Cooper Elementary"/>
    <n v="387.85"/>
    <n v="2.7"/>
    <n v="0"/>
    <n v="0"/>
    <n v="0"/>
    <n v="390.55"/>
    <x v="1"/>
    <n v="0.72770000000000001"/>
  </r>
  <r>
    <x v="253"/>
    <s v="Spokane"/>
    <n v="3412"/>
    <s v="Ferris High School"/>
    <n v="1479.83"/>
    <n v="0"/>
    <n v="126.71000000000001"/>
    <n v="0"/>
    <n v="0"/>
    <n v="1606.54"/>
    <x v="2"/>
    <n v="0.44159999999999999"/>
  </r>
  <r>
    <x v="253"/>
    <s v="Spokane"/>
    <n v="2312"/>
    <s v="Finch Elementary"/>
    <n v="330.49"/>
    <n v="5.22"/>
    <n v="0"/>
    <n v="0"/>
    <n v="0"/>
    <n v="335.71000000000004"/>
    <x v="1"/>
    <n v="0.55500000000000005"/>
  </r>
  <r>
    <x v="253"/>
    <s v="Spokane"/>
    <n v="5693"/>
    <s v="Flett Middle School"/>
    <n v="591.22"/>
    <n v="0"/>
    <n v="0"/>
    <n v="0"/>
    <n v="0"/>
    <n v="591.22"/>
    <x v="1"/>
    <n v="0.57879999999999998"/>
  </r>
  <r>
    <x v="253"/>
    <s v="Spokane"/>
    <n v="2110"/>
    <s v="Frances Scott Elementary"/>
    <n v="335.1"/>
    <n v="0"/>
    <n v="0"/>
    <n v="0"/>
    <n v="0"/>
    <n v="335.1"/>
    <x v="1"/>
    <n v="0.80710000000000004"/>
  </r>
  <r>
    <x v="253"/>
    <s v="Spokane"/>
    <n v="2127"/>
    <s v="Franklin Elementary"/>
    <n v="404.39"/>
    <n v="2.88"/>
    <n v="0"/>
    <n v="0"/>
    <n v="0"/>
    <n v="407.27"/>
    <x v="2"/>
    <n v="0.49120000000000003"/>
  </r>
  <r>
    <x v="253"/>
    <s v="Spokane"/>
    <n v="3727"/>
    <s v="Garfield Elementary"/>
    <n v="291.83"/>
    <n v="2.88"/>
    <n v="0"/>
    <n v="0"/>
    <n v="0"/>
    <n v="294.70999999999998"/>
    <x v="1"/>
    <n v="0.77869999999999995"/>
  </r>
  <r>
    <x v="253"/>
    <s v="Spokane"/>
    <n v="3758"/>
    <s v="Garry Middle School"/>
    <n v="424.27"/>
    <n v="0"/>
    <n v="0"/>
    <n v="0"/>
    <n v="0"/>
    <n v="424.27"/>
    <x v="1"/>
    <n v="0.80410000000000004"/>
  </r>
  <r>
    <x v="253"/>
    <s v="Spokane"/>
    <n v="3258"/>
    <s v="Glover Middle School"/>
    <n v="545.78"/>
    <n v="0"/>
    <n v="0"/>
    <n v="0"/>
    <n v="0"/>
    <n v="545.78"/>
    <x v="1"/>
    <n v="0.7339"/>
  </r>
  <r>
    <x v="253"/>
    <s v="Spokane"/>
    <n v="3729"/>
    <s v="Grant Elementary"/>
    <n v="258.89999999999998"/>
    <n v="0.9"/>
    <n v="0"/>
    <n v="0"/>
    <n v="0"/>
    <n v="259.79999999999995"/>
    <x v="1"/>
    <n v="0.81889999999999996"/>
  </r>
  <r>
    <x v="253"/>
    <s v="Spokane"/>
    <n v="3007"/>
    <s v="Hamblen Elementary"/>
    <n v="483.18"/>
    <n v="4.5"/>
    <n v="0"/>
    <n v="0"/>
    <n v="0"/>
    <n v="487.68"/>
    <x v="2"/>
    <n v="0.4133"/>
  </r>
  <r>
    <x v="253"/>
    <s v="Spokane"/>
    <n v="2056"/>
    <s v="Holmes Elementary"/>
    <n v="328.29"/>
    <n v="0.9"/>
    <n v="0"/>
    <n v="0"/>
    <n v="0"/>
    <n v="329.19"/>
    <x v="1"/>
    <n v="0.8619"/>
  </r>
  <r>
    <x v="253"/>
    <s v="Spokane"/>
    <n v="2258"/>
    <s v="Hutton Elementary"/>
    <n v="482.74"/>
    <n v="6.73"/>
    <n v="0"/>
    <n v="0"/>
    <n v="0"/>
    <n v="489.47"/>
    <x v="2"/>
    <n v="0.27650000000000002"/>
  </r>
  <r>
    <x v="253"/>
    <s v="Spokane"/>
    <n v="3506"/>
    <s v="Indian Trail Elementary"/>
    <n v="276.75"/>
    <n v="2.61"/>
    <n v="0"/>
    <n v="0"/>
    <n v="0"/>
    <n v="279.36"/>
    <x v="2"/>
    <n v="0.35589999999999999"/>
  </r>
  <r>
    <x v="253"/>
    <s v="Spokane"/>
    <n v="2111"/>
    <s v="Jefferson Elementary"/>
    <n v="350.79"/>
    <n v="7.2"/>
    <n v="0"/>
    <n v="0"/>
    <n v="0"/>
    <n v="357.99"/>
    <x v="2"/>
    <n v="0.31240000000000001"/>
  </r>
  <r>
    <x v="253"/>
    <s v="Spokane"/>
    <n v="2172"/>
    <s v="Lewis &amp; Clark High School"/>
    <n v="1536.25"/>
    <n v="0"/>
    <n v="79.11"/>
    <n v="0"/>
    <n v="0"/>
    <n v="1615.36"/>
    <x v="2"/>
    <n v="0.32440000000000002"/>
  </r>
  <r>
    <x v="253"/>
    <s v="Spokane"/>
    <n v="2401"/>
    <s v="Libby Center"/>
    <n v="332.6"/>
    <n v="0"/>
    <n v="0"/>
    <n v="0"/>
    <n v="0"/>
    <n v="332.6"/>
    <x v="2"/>
    <n v="0.2404"/>
  </r>
  <r>
    <x v="253"/>
    <s v="Spokane"/>
    <n v="2952"/>
    <s v="Lidgerwood Elementary"/>
    <n v="275.81"/>
    <n v="0.9"/>
    <n v="0"/>
    <n v="0"/>
    <n v="0"/>
    <n v="276.70999999999998"/>
    <x v="1"/>
    <n v="0.84340000000000004"/>
  </r>
  <r>
    <x v="253"/>
    <s v="Spokane"/>
    <n v="2951"/>
    <s v="Lincoln Heights Elementary"/>
    <n v="404.86"/>
    <n v="2.7"/>
    <n v="0"/>
    <n v="0"/>
    <n v="0"/>
    <n v="407.56"/>
    <x v="1"/>
    <n v="0.57369999999999999"/>
  </r>
  <r>
    <x v="253"/>
    <s v="Spokane"/>
    <n v="3190"/>
    <s v="Linwood Elementary"/>
    <n v="455.57"/>
    <n v="0.99"/>
    <n v="0"/>
    <n v="0"/>
    <n v="0"/>
    <n v="456.56"/>
    <x v="1"/>
    <n v="0.72430000000000005"/>
  </r>
  <r>
    <x v="253"/>
    <s v="Spokane"/>
    <n v="3719"/>
    <s v="Logan Elementary"/>
    <n v="250.31"/>
    <n v="0"/>
    <n v="0"/>
    <n v="0"/>
    <n v="0"/>
    <n v="250.31"/>
    <x v="1"/>
    <n v="0.87470000000000003"/>
  </r>
  <r>
    <x v="253"/>
    <s v="Spokane"/>
    <n v="3718"/>
    <s v="Longfellow Elementary"/>
    <n v="320.27"/>
    <n v="0"/>
    <n v="0"/>
    <n v="0"/>
    <n v="0"/>
    <n v="320.27"/>
    <x v="1"/>
    <n v="0.80120000000000002"/>
  </r>
  <r>
    <x v="253"/>
    <s v="Spokane"/>
    <n v="2708"/>
    <s v="Madison Elementary"/>
    <n v="236.42"/>
    <n v="0.9"/>
    <n v="0"/>
    <n v="0"/>
    <n v="0"/>
    <n v="237.32"/>
    <x v="1"/>
    <n v="0.70740000000000003"/>
  </r>
  <r>
    <x v="253"/>
    <s v="Spokane"/>
    <n v="4389"/>
    <s v="Moran Prairie Elementary"/>
    <n v="438.85"/>
    <n v="2.97"/>
    <n v="0"/>
    <n v="0"/>
    <n v="0"/>
    <n v="441.82000000000005"/>
    <x v="2"/>
    <n v="0.34239999999999998"/>
  </r>
  <r>
    <x v="253"/>
    <s v="Spokane"/>
    <n v="4035"/>
    <s v="Mullan Road Elementary"/>
    <n v="457.78"/>
    <n v="6.48"/>
    <n v="0"/>
    <n v="0"/>
    <n v="0"/>
    <n v="464.26"/>
    <x v="2"/>
    <n v="0.3478"/>
  </r>
  <r>
    <x v="253"/>
    <s v="Spokane"/>
    <n v="2106"/>
    <s v="North Central High School"/>
    <n v="1459.61"/>
    <n v="0"/>
    <n v="86.53"/>
    <n v="0"/>
    <n v="0"/>
    <n v="1546.1399999999999"/>
    <x v="1"/>
    <n v="0.62150000000000005"/>
  </r>
  <r>
    <x v="253"/>
    <s v="Spokane"/>
    <n v="5250"/>
    <s v="On Track Academy"/>
    <n v="444.98"/>
    <n v="0"/>
    <n v="3.46"/>
    <n v="0"/>
    <n v="0"/>
    <n v="448.44"/>
    <x v="1"/>
    <n v="0.72809999999999997"/>
  </r>
  <r>
    <x v="253"/>
    <s v="Spokane"/>
    <n v="5344"/>
    <s v="Open Doors Youth Re-Engagement Spokane"/>
    <n v="0"/>
    <n v="0"/>
    <n v="0"/>
    <n v="203.7"/>
    <n v="0"/>
    <n v="203.7"/>
    <x v="1"/>
    <n v="0.75690000000000002"/>
  </r>
  <r>
    <x v="253"/>
    <s v="Spokane"/>
    <n v="5730"/>
    <s v="Peperzak Middle School"/>
    <n v="815.18"/>
    <n v="0"/>
    <n v="0"/>
    <n v="0"/>
    <n v="0"/>
    <n v="815.18"/>
    <x v="2"/>
    <n v="0.43580000000000002"/>
  </r>
  <r>
    <x v="253"/>
    <s v="Spokane"/>
    <n v="2096"/>
    <s v="Regal Elementary"/>
    <n v="350.12"/>
    <n v="2.7"/>
    <n v="0"/>
    <n v="0"/>
    <n v="0"/>
    <n v="352.82"/>
    <x v="1"/>
    <n v="0.85050000000000003"/>
  </r>
  <r>
    <x v="253"/>
    <s v="Spokane"/>
    <n v="2950"/>
    <s v="Ridgeview Elementary"/>
    <n v="287.64"/>
    <n v="4.5"/>
    <n v="0"/>
    <n v="0"/>
    <n v="0"/>
    <n v="292.14"/>
    <x v="1"/>
    <n v="0.68379999999999996"/>
  </r>
  <r>
    <x v="253"/>
    <s v="Spokane"/>
    <n v="2479"/>
    <s v="Rogers High School"/>
    <n v="1301.3599999999999"/>
    <n v="0"/>
    <n v="54.43"/>
    <n v="0"/>
    <n v="0"/>
    <n v="1355.79"/>
    <x v="1"/>
    <n v="0.76959999999999995"/>
  </r>
  <r>
    <x v="253"/>
    <s v="Spokane"/>
    <n v="2086"/>
    <s v="Roosevelt Elementary"/>
    <n v="387.42"/>
    <n v="1.8"/>
    <n v="0"/>
    <n v="0"/>
    <n v="0"/>
    <n v="389.22"/>
    <x v="1"/>
    <n v="0.52249999999999996"/>
  </r>
  <r>
    <x v="253"/>
    <s v="Spokane"/>
    <n v="3356"/>
    <s v="Sacajawea Middle School"/>
    <n v="840.22"/>
    <n v="0"/>
    <n v="0"/>
    <n v="0"/>
    <n v="0"/>
    <n v="840.22"/>
    <x v="2"/>
    <n v="0.38650000000000001"/>
  </r>
  <r>
    <x v="253"/>
    <s v="Spokane"/>
    <n v="3413"/>
    <s v="Salk Middle School"/>
    <n v="661.13"/>
    <n v="0"/>
    <n v="0"/>
    <n v="0"/>
    <n v="0"/>
    <n v="661.13"/>
    <x v="1"/>
    <n v="0.59699999999999998"/>
  </r>
  <r>
    <x v="253"/>
    <s v="Spokane"/>
    <n v="1698"/>
    <s v="SCCP Images"/>
    <n v="61.6"/>
    <n v="0"/>
    <n v="0"/>
    <n v="0"/>
    <n v="0"/>
    <n v="61.6"/>
    <x v="2"/>
    <n v="0.49930000000000002"/>
  </r>
  <r>
    <x v="253"/>
    <s v="Spokane"/>
    <n v="3189"/>
    <s v="Shadle Park High School"/>
    <n v="1424.79"/>
    <n v="0"/>
    <n v="113.49000000000001"/>
    <n v="0"/>
    <n v="0"/>
    <n v="1538.28"/>
    <x v="1"/>
    <n v="0.54249999999999998"/>
  </r>
  <r>
    <x v="253"/>
    <s v="Spokane"/>
    <n v="3257"/>
    <s v="Shaw Middle School"/>
    <n v="680.79"/>
    <n v="0"/>
    <n v="0"/>
    <n v="0"/>
    <n v="0"/>
    <n v="680.79"/>
    <x v="1"/>
    <n v="0.80830000000000002"/>
  </r>
  <r>
    <x v="253"/>
    <s v="Spokane"/>
    <n v="4191"/>
    <s v="Spokane Area Professional-Technical Skills Center "/>
    <n v="498.68"/>
    <n v="0"/>
    <n v="0"/>
    <n v="0"/>
    <n v="19.900000000000002"/>
    <n v="518.58000000000004"/>
    <x v="2"/>
    <s v="NO CEDARL FRPL Rprtd"/>
  </r>
  <r>
    <x v="253"/>
    <s v="Spokane"/>
    <n v="5361"/>
    <s v="Spokane Public Montessori"/>
    <n v="386.76"/>
    <n v="20"/>
    <n v="0"/>
    <n v="0"/>
    <n v="0"/>
    <n v="406.76"/>
    <x v="2"/>
    <n v="0.28039999999999998"/>
  </r>
  <r>
    <x v="253"/>
    <s v="Spokane"/>
    <n v="5694"/>
    <s v="Spokane Virtual Academy"/>
    <n v="423.46"/>
    <n v="0"/>
    <n v="8.11"/>
    <n v="0"/>
    <n v="0"/>
    <n v="431.57"/>
    <x v="2"/>
    <n v="0.39529999999999998"/>
  </r>
  <r>
    <x v="253"/>
    <s v="Spokane"/>
    <n v="2108"/>
    <s v="Stevens Elementary"/>
    <n v="407.56"/>
    <n v="0.9"/>
    <n v="0"/>
    <n v="0"/>
    <n v="0"/>
    <n v="408.46"/>
    <x v="1"/>
    <n v="0.85750000000000004"/>
  </r>
  <r>
    <x v="253"/>
    <s v="Spokane"/>
    <n v="5301"/>
    <s v="The Community School"/>
    <n v="137.63999999999999"/>
    <n v="0"/>
    <n v="7.88"/>
    <n v="0"/>
    <n v="0"/>
    <n v="145.51999999999998"/>
    <x v="1"/>
    <n v="0.5151"/>
  </r>
  <r>
    <x v="253"/>
    <s v="Spokane"/>
    <n v="1767"/>
    <s v="The Healing Lodge"/>
    <n v="21.3"/>
    <n v="0"/>
    <n v="0"/>
    <n v="0"/>
    <n v="0"/>
    <n v="21.3"/>
    <x v="2"/>
    <n v="0.3543"/>
  </r>
  <r>
    <x v="253"/>
    <s v="Spokane"/>
    <n v="5743"/>
    <s v="Trejo Dual Language Academy"/>
    <n v="285.3"/>
    <n v="0"/>
    <n v="0"/>
    <n v="0"/>
    <n v="0"/>
    <n v="285.3"/>
    <x v="2"/>
    <n v="0.2757"/>
  </r>
  <r>
    <x v="253"/>
    <s v="Spokane"/>
    <n v="3063"/>
    <s v="Westview Elementary"/>
    <n v="304.95"/>
    <n v="9.14"/>
    <n v="0"/>
    <n v="0"/>
    <n v="0"/>
    <n v="314.08999999999997"/>
    <x v="1"/>
    <n v="0.65600000000000003"/>
  </r>
  <r>
    <x v="253"/>
    <s v="Spokane"/>
    <n v="2191"/>
    <s v="Whitman Elementary"/>
    <n v="335.04"/>
    <n v="2.4300000000000002"/>
    <n v="0"/>
    <n v="0"/>
    <n v="0"/>
    <n v="337.47"/>
    <x v="1"/>
    <n v="0.82130000000000003"/>
  </r>
  <r>
    <x v="253"/>
    <s v="Spokane"/>
    <n v="2109"/>
    <s v="Willard Elementary"/>
    <n v="352.09"/>
    <n v="2.15"/>
    <n v="0"/>
    <n v="0"/>
    <n v="0"/>
    <n v="354.23999999999995"/>
    <x v="1"/>
    <n v="0.7863"/>
  </r>
  <r>
    <x v="253"/>
    <s v="Spokane"/>
    <n v="2296"/>
    <s v="Wilson Elementary"/>
    <n v="279.67"/>
    <n v="6.48"/>
    <n v="0"/>
    <n v="0"/>
    <n v="0"/>
    <n v="286.15000000000003"/>
    <x v="2"/>
    <n v="0.18160000000000001"/>
  </r>
  <r>
    <x v="253"/>
    <s v="Spokane"/>
    <n v="4192"/>
    <s v="Woodridge Elementary"/>
    <n v="347.38"/>
    <n v="3.51"/>
    <n v="0"/>
    <n v="0"/>
    <n v="0"/>
    <n v="350.89"/>
    <x v="2"/>
    <n v="0.35170000000000001"/>
  </r>
  <r>
    <x v="253"/>
    <s v="Spokane"/>
    <n v="5695"/>
    <s v="Yasuhara Middle School"/>
    <n v="558.84"/>
    <n v="0"/>
    <n v="0"/>
    <n v="0"/>
    <n v="0"/>
    <n v="558.84"/>
    <x v="1"/>
    <n v="0.86060000000000003"/>
  </r>
  <r>
    <x v="254"/>
    <s v="Spokane Int'l Charter"/>
    <n v="5381"/>
    <s v="Spokane International Academy"/>
    <n v="837.37"/>
    <n v="0"/>
    <n v="15.12"/>
    <n v="0"/>
    <n v="0"/>
    <n v="852.49"/>
    <x v="2"/>
    <n v="0.46189999999999998"/>
  </r>
  <r>
    <x v="255"/>
    <s v="Sprague"/>
    <n v="3050"/>
    <s v="Sprague Elementary"/>
    <n v="29.7"/>
    <n v="0"/>
    <n v="0"/>
    <n v="0"/>
    <n v="0"/>
    <n v="29.7"/>
    <x v="1"/>
    <n v="0.75039999999999996"/>
  </r>
  <r>
    <x v="255"/>
    <s v="Sprague"/>
    <n v="2186"/>
    <s v="Sprague High School"/>
    <n v="21.57"/>
    <n v="0"/>
    <n v="2.39"/>
    <n v="0"/>
    <n v="0"/>
    <n v="23.96"/>
    <x v="1"/>
    <n v="0.55659999999999998"/>
  </r>
  <r>
    <x v="256"/>
    <s v="St John"/>
    <n v="3069"/>
    <s v="St John Elementary"/>
    <n v="99.25"/>
    <n v="8"/>
    <n v="0"/>
    <n v="0"/>
    <n v="0"/>
    <n v="107.25"/>
    <x v="2"/>
    <n v="0.39100000000000001"/>
  </r>
  <r>
    <x v="256"/>
    <s v="St John"/>
    <n v="3068"/>
    <s v="St John/Endicott High"/>
    <n v="39.35"/>
    <n v="0"/>
    <n v="3.66"/>
    <n v="0"/>
    <n v="0"/>
    <n v="43.010000000000005"/>
    <x v="1"/>
    <n v="0.44800000000000001"/>
  </r>
  <r>
    <x v="257"/>
    <s v="Stanwood"/>
    <n v="4513"/>
    <s v="Cedarhome Elementary School"/>
    <n v="413.7"/>
    <n v="15.2"/>
    <n v="0"/>
    <n v="0"/>
    <n v="0"/>
    <n v="428.9"/>
    <x v="2"/>
    <n v="0.27800000000000002"/>
  </r>
  <r>
    <x v="257"/>
    <s v="Stanwood"/>
    <n v="4553"/>
    <s v="Elger Bay Elementary"/>
    <n v="347.47"/>
    <n v="0"/>
    <n v="0"/>
    <n v="0"/>
    <n v="0"/>
    <n v="347.47"/>
    <x v="2"/>
    <n v="0.36259999999999998"/>
  </r>
  <r>
    <x v="257"/>
    <s v="Stanwood"/>
    <n v="5108"/>
    <s v="Lincoln Academy"/>
    <n v="20"/>
    <n v="0"/>
    <n v="0"/>
    <n v="0"/>
    <n v="0"/>
    <n v="20"/>
    <x v="1"/>
    <n v="0.5262"/>
  </r>
  <r>
    <x v="257"/>
    <s v="Stanwood"/>
    <n v="1707"/>
    <s v="Lincoln Hill High School"/>
    <n v="138.46"/>
    <n v="0"/>
    <n v="2.85"/>
    <n v="20.95"/>
    <n v="0"/>
    <n v="162.26"/>
    <x v="2"/>
    <n v="0.4602"/>
  </r>
  <r>
    <x v="257"/>
    <s v="Stanwood"/>
    <n v="4512"/>
    <s v="Port Susan Middle School"/>
    <n v="485.61"/>
    <n v="0"/>
    <n v="0"/>
    <n v="0"/>
    <n v="0"/>
    <n v="485.61"/>
    <x v="2"/>
    <n v="0.2949"/>
  </r>
  <r>
    <x v="257"/>
    <s v="Stanwood"/>
    <n v="5004"/>
    <s v="Saratoga School"/>
    <n v="202.9"/>
    <n v="0"/>
    <n v="0"/>
    <n v="0"/>
    <n v="0"/>
    <n v="202.9"/>
    <x v="2"/>
    <n v="0.25480000000000003"/>
  </r>
  <r>
    <x v="257"/>
    <s v="Stanwood"/>
    <n v="3125"/>
    <s v="Stanwood Elementary School"/>
    <n v="393.87"/>
    <n v="0"/>
    <n v="0"/>
    <n v="0"/>
    <n v="0"/>
    <n v="393.87"/>
    <x v="2"/>
    <n v="0.373"/>
  </r>
  <r>
    <x v="257"/>
    <s v="Stanwood"/>
    <n v="2581"/>
    <s v="Stanwood High School"/>
    <n v="1260.32"/>
    <n v="0"/>
    <n v="113.11"/>
    <n v="0"/>
    <n v="0"/>
    <n v="1373.4299999999998"/>
    <x v="2"/>
    <n v="0.2923"/>
  </r>
  <r>
    <x v="257"/>
    <s v="Stanwood"/>
    <n v="2400"/>
    <s v="Stanwood Middle School"/>
    <n v="535.33000000000004"/>
    <n v="0"/>
    <n v="0"/>
    <n v="0"/>
    <n v="0"/>
    <n v="535.33000000000004"/>
    <x v="2"/>
    <n v="0.34860000000000002"/>
  </r>
  <r>
    <x v="257"/>
    <s v="Stanwood"/>
    <n v="4364"/>
    <s v="Twin City Elementary"/>
    <n v="447.46"/>
    <n v="13.5"/>
    <n v="0"/>
    <n v="0"/>
    <n v="0"/>
    <n v="460.96"/>
    <x v="2"/>
    <n v="0.29609999999999997"/>
  </r>
  <r>
    <x v="257"/>
    <s v="Stanwood"/>
    <n v="4551"/>
    <s v="Utsalady Elementary"/>
    <n v="377.58"/>
    <n v="14.3"/>
    <n v="0"/>
    <n v="0"/>
    <n v="0"/>
    <n v="391.88"/>
    <x v="2"/>
    <n v="0.3"/>
  </r>
  <r>
    <x v="258"/>
    <s v="Star"/>
    <n v="2007"/>
    <s v="Star Elem School"/>
    <n v="11"/>
    <n v="0"/>
    <n v="0"/>
    <n v="0"/>
    <n v="0"/>
    <n v="11"/>
    <x v="2"/>
    <n v="0"/>
  </r>
  <r>
    <x v="259"/>
    <s v="Starbuck"/>
    <n v="2135"/>
    <s v="Starbuck School"/>
    <n v="24.3"/>
    <n v="7.5"/>
    <n v="0"/>
    <n v="0"/>
    <n v="0"/>
    <n v="31.8"/>
    <x v="1"/>
    <n v="0.25319999999999998"/>
  </r>
  <r>
    <x v="259"/>
    <s v="Starbuck"/>
    <n v="5696"/>
    <s v="Virtual Preparatory Academy of Washington"/>
    <n v="660.59"/>
    <n v="0"/>
    <n v="0"/>
    <n v="0"/>
    <n v="0"/>
    <n v="660.59"/>
    <x v="2"/>
    <n v="0.105"/>
  </r>
  <r>
    <x v="260"/>
    <s v="Stehekin"/>
    <n v="2265"/>
    <s v="Stehekin Elementary"/>
    <n v="11.22"/>
    <n v="0"/>
    <n v="0"/>
    <n v="0"/>
    <n v="0"/>
    <n v="11.22"/>
    <x v="2"/>
    <n v="0"/>
  </r>
  <r>
    <x v="261"/>
    <s v="Steilacoom Hist."/>
    <n v="2040"/>
    <s v="Anderson Island Elementary"/>
    <n v="11.47"/>
    <n v="3.67"/>
    <n v="0"/>
    <n v="0"/>
    <n v="0"/>
    <n v="15.14"/>
    <x v="1"/>
    <n v="0.57250000000000001"/>
  </r>
  <r>
    <x v="261"/>
    <s v="Steilacoom Hist."/>
    <n v="3446"/>
    <s v="Cherrydale Primary"/>
    <n v="351.62"/>
    <n v="17.25"/>
    <n v="0"/>
    <n v="0"/>
    <n v="0"/>
    <n v="368.87"/>
    <x v="2"/>
    <n v="0.39639999999999997"/>
  </r>
  <r>
    <x v="261"/>
    <s v="Steilacoom Hist."/>
    <n v="4562"/>
    <s v="Chloe Clark Elementary"/>
    <n v="434.69"/>
    <n v="19.690000000000001"/>
    <n v="0"/>
    <n v="0"/>
    <n v="0"/>
    <n v="454.38"/>
    <x v="2"/>
    <n v="0.22459999999999999"/>
  </r>
  <r>
    <x v="261"/>
    <s v="Steilacoom Hist."/>
    <n v="2237"/>
    <s v="Pioneer Middle"/>
    <n v="740.1"/>
    <n v="0"/>
    <n v="0"/>
    <n v="0"/>
    <n v="0"/>
    <n v="740.1"/>
    <x v="2"/>
    <n v="0.28410000000000002"/>
  </r>
  <r>
    <x v="261"/>
    <s v="Steilacoom Hist."/>
    <n v="3827"/>
    <s v="Saltars Point Elementary"/>
    <n v="452.56"/>
    <n v="0"/>
    <n v="0"/>
    <n v="0"/>
    <n v="0"/>
    <n v="452.56"/>
    <x v="2"/>
    <n v="0.29859999999999998"/>
  </r>
  <r>
    <x v="261"/>
    <s v="Steilacoom Hist."/>
    <n v="4131"/>
    <s v="Steilacoom High"/>
    <n v="798.24"/>
    <n v="0"/>
    <n v="171.14999999999998"/>
    <n v="0"/>
    <n v="0"/>
    <n v="969.39"/>
    <x v="2"/>
    <n v="0.253"/>
  </r>
  <r>
    <x v="262"/>
    <s v="Steptoe"/>
    <n v="2115"/>
    <s v="Steptoe Elementary School"/>
    <n v="29.1"/>
    <n v="1.8"/>
    <n v="0"/>
    <n v="0"/>
    <n v="0"/>
    <n v="30.900000000000002"/>
    <x v="2"/>
    <n v="0"/>
  </r>
  <r>
    <x v="263"/>
    <s v="Stevenson-Carson"/>
    <n v="5762"/>
    <s v="Carson Elementary School"/>
    <n v="276.27999999999997"/>
    <n v="15"/>
    <n v="0"/>
    <n v="0"/>
    <n v="0"/>
    <n v="291.27999999999997"/>
    <x v="1"/>
    <n v="0.57020000000000004"/>
  </r>
  <r>
    <x v="263"/>
    <s v="Stevenson-Carson"/>
    <n v="3119"/>
    <s v="Stevenson High School"/>
    <n v="226.55"/>
    <n v="0"/>
    <n v="15.28"/>
    <n v="9.77"/>
    <n v="0"/>
    <n v="251.60000000000002"/>
    <x v="1"/>
    <n v="0.51359999999999995"/>
  </r>
  <r>
    <x v="263"/>
    <s v="Stevenson-Carson"/>
    <n v="3800"/>
    <s v="Wind River Middle School"/>
    <n v="120.24"/>
    <n v="0"/>
    <n v="0"/>
    <n v="0"/>
    <n v="0"/>
    <n v="120.24"/>
    <x v="1"/>
    <n v="0.52170000000000005"/>
  </r>
  <r>
    <x v="264"/>
    <s v="Sultan"/>
    <n v="4399"/>
    <s v="Gold Bar Elementary"/>
    <n v="321.2"/>
    <n v="35.4"/>
    <n v="0"/>
    <n v="0"/>
    <n v="0"/>
    <n v="356.59999999999997"/>
    <x v="1"/>
    <n v="0.53369999999999995"/>
  </r>
  <r>
    <x v="264"/>
    <s v="Sultan"/>
    <n v="5329"/>
    <s v="Open Doors Youth Reengagement Sultan"/>
    <n v="0"/>
    <n v="0"/>
    <n v="0"/>
    <n v="14.3"/>
    <n v="0"/>
    <n v="14.3"/>
    <x v="2"/>
    <n v="0.35930000000000001"/>
  </r>
  <r>
    <x v="264"/>
    <s v="Sultan"/>
    <n v="5114"/>
    <s v="Sky Valley Options"/>
    <n v="27.5"/>
    <n v="0"/>
    <n v="0"/>
    <n v="0"/>
    <n v="0"/>
    <n v="27.5"/>
    <x v="2"/>
    <n v="0.39939999999999998"/>
  </r>
  <r>
    <x v="264"/>
    <s v="Sultan"/>
    <n v="2229"/>
    <s v="Sultan Elementary School"/>
    <n v="664.3"/>
    <n v="18"/>
    <n v="0"/>
    <n v="0"/>
    <n v="0"/>
    <n v="682.3"/>
    <x v="2"/>
    <n v="0.40400000000000003"/>
  </r>
  <r>
    <x v="264"/>
    <s v="Sultan"/>
    <n v="2105"/>
    <s v="Sultan Middle School"/>
    <n v="486.06"/>
    <n v="0"/>
    <n v="0"/>
    <n v="0"/>
    <n v="0"/>
    <n v="486.06"/>
    <x v="1"/>
    <n v="0.52739999999999998"/>
  </r>
  <r>
    <x v="264"/>
    <s v="Sultan"/>
    <n v="4274"/>
    <s v="Sultan Senior High School"/>
    <n v="457.94"/>
    <n v="0"/>
    <n v="48.01"/>
    <n v="0"/>
    <n v="0"/>
    <n v="505.95"/>
    <x v="1"/>
    <n v="0.50860000000000005"/>
  </r>
  <r>
    <x v="264"/>
    <s v="Sultan"/>
    <n v="5642"/>
    <s v="Sultan Virtual Academy"/>
    <n v="27.61"/>
    <n v="0"/>
    <n v="0"/>
    <n v="0"/>
    <n v="0"/>
    <n v="27.61"/>
    <x v="2"/>
    <n v="0.35120000000000001"/>
  </r>
  <r>
    <x v="265"/>
    <s v="Summit Atlas Charter"/>
    <n v="5469"/>
    <s v="Summit Public School: Atlas"/>
    <n v="593.11"/>
    <n v="0"/>
    <n v="21.91"/>
    <n v="0"/>
    <n v="0"/>
    <n v="615.02"/>
    <x v="2"/>
    <n v="0.42330000000000001"/>
  </r>
  <r>
    <x v="266"/>
    <s v="Summit Sierra Charter"/>
    <n v="5375"/>
    <s v="Summit Public School: Sierra"/>
    <n v="153.62"/>
    <n v="0"/>
    <n v="6.5699999999999994"/>
    <n v="0"/>
    <n v="0"/>
    <n v="160.19"/>
    <x v="2"/>
    <n v="0.39689999999999998"/>
  </r>
  <r>
    <x v="267"/>
    <s v="Summit Valley"/>
    <n v="4394"/>
    <s v="Summit Valley School"/>
    <n v="91.33"/>
    <n v="0"/>
    <n v="0"/>
    <n v="0"/>
    <n v="0"/>
    <n v="91.33"/>
    <x v="1"/>
    <n v="0.87"/>
  </r>
  <r>
    <x v="268"/>
    <s v="Sumner"/>
    <n v="3349"/>
    <s v="Bonney Lake Elementary"/>
    <n v="416.99"/>
    <n v="0"/>
    <n v="0"/>
    <n v="0"/>
    <n v="0"/>
    <n v="416.99"/>
    <x v="2"/>
    <n v="0.35680000000000001"/>
  </r>
  <r>
    <x v="268"/>
    <s v="Sumner"/>
    <n v="4585"/>
    <s v="Bonney Lake High School"/>
    <n v="1471.1"/>
    <n v="0"/>
    <n v="228.85999999999999"/>
    <n v="0"/>
    <n v="0.9"/>
    <n v="1700.86"/>
    <x v="2"/>
    <n v="0.30680000000000002"/>
  </r>
  <r>
    <x v="268"/>
    <s v="Sumner"/>
    <n v="4435"/>
    <s v="Crestwood Elementary"/>
    <n v="354.6"/>
    <n v="0"/>
    <n v="0"/>
    <n v="0"/>
    <n v="0"/>
    <n v="354.6"/>
    <x v="2"/>
    <n v="0.37830000000000003"/>
  </r>
  <r>
    <x v="268"/>
    <s v="Sumner"/>
    <n v="4541"/>
    <s v="Daffodil Valley Elementary"/>
    <n v="435.96"/>
    <n v="0"/>
    <n v="0"/>
    <n v="0"/>
    <n v="0"/>
    <n v="435.96"/>
    <x v="1"/>
    <n v="0.56200000000000006"/>
  </r>
  <r>
    <x v="268"/>
    <s v="Sumner"/>
    <n v="3399"/>
    <s v="Eismann Elementary"/>
    <n v="645.58000000000004"/>
    <n v="0"/>
    <n v="0"/>
    <n v="0"/>
    <n v="0"/>
    <n v="645.58000000000004"/>
    <x v="2"/>
    <n v="0.2215"/>
  </r>
  <r>
    <x v="268"/>
    <s v="Sumner"/>
    <n v="4250"/>
    <s v="Emerald Hills Elementary"/>
    <n v="522.04"/>
    <n v="0"/>
    <n v="0"/>
    <n v="0"/>
    <n v="0"/>
    <n v="522.04"/>
    <x v="2"/>
    <n v="0.26340000000000002"/>
  </r>
  <r>
    <x v="268"/>
    <s v="Sumner"/>
    <n v="4132"/>
    <s v="Lakeridge Middle School"/>
    <n v="763.3"/>
    <n v="0"/>
    <n v="0"/>
    <n v="0"/>
    <n v="0"/>
    <n v="763.3"/>
    <x v="2"/>
    <n v="0.34970000000000001"/>
  </r>
  <r>
    <x v="268"/>
    <s v="Sumner"/>
    <n v="4402"/>
    <s v="Liberty Ridge Elementary"/>
    <n v="449.85"/>
    <n v="0"/>
    <n v="0"/>
    <n v="0"/>
    <n v="0"/>
    <n v="449.85"/>
    <x v="2"/>
    <n v="0.4632"/>
  </r>
  <r>
    <x v="268"/>
    <s v="Sumner"/>
    <n v="2875"/>
    <s v="Maple Lawn Elementary"/>
    <n v="556.83000000000004"/>
    <n v="0"/>
    <n v="0"/>
    <n v="0"/>
    <n v="0"/>
    <n v="556.83000000000004"/>
    <x v="2"/>
    <n v="0.32929999999999998"/>
  </r>
  <r>
    <x v="268"/>
    <s v="Sumner"/>
    <n v="4502"/>
    <s v="Mountain View Middle School"/>
    <n v="1000.83"/>
    <n v="0"/>
    <n v="0"/>
    <n v="0"/>
    <n v="0"/>
    <n v="1000.83"/>
    <x v="2"/>
    <n v="0.27450000000000002"/>
  </r>
  <r>
    <x v="268"/>
    <s v="Sumner"/>
    <n v="3247"/>
    <s v="Sumner High School"/>
    <n v="1595.14"/>
    <n v="0"/>
    <n v="310.93"/>
    <n v="29"/>
    <n v="0.5"/>
    <n v="1935.5700000000002"/>
    <x v="2"/>
    <n v="0.31990000000000002"/>
  </r>
  <r>
    <x v="268"/>
    <s v="Sumner"/>
    <n v="3499"/>
    <s v="Sumner Middle School"/>
    <n v="676.21"/>
    <n v="0"/>
    <n v="0"/>
    <n v="0"/>
    <n v="0"/>
    <n v="676.21"/>
    <x v="2"/>
    <n v="0.40589999999999998"/>
  </r>
  <r>
    <x v="268"/>
    <s v="Sumner"/>
    <n v="5524"/>
    <s v="Tehaleh Heights Elementary"/>
    <n v="514.83000000000004"/>
    <n v="0"/>
    <n v="0"/>
    <n v="0"/>
    <n v="0"/>
    <n v="514.83000000000004"/>
    <x v="2"/>
    <n v="0.1653"/>
  </r>
  <r>
    <x v="268"/>
    <s v="Sumner"/>
    <n v="4166"/>
    <s v="Victor Falls Elementary"/>
    <n v="499.92"/>
    <n v="0"/>
    <n v="0"/>
    <n v="0"/>
    <n v="0"/>
    <n v="499.92"/>
    <x v="2"/>
    <n v="0.29909999999999998"/>
  </r>
  <r>
    <x v="269"/>
    <s v="Sunnyside"/>
    <n v="4000"/>
    <s v="Chief Kamiakin Elementary School"/>
    <n v="534.15"/>
    <n v="0"/>
    <n v="0"/>
    <n v="0"/>
    <n v="0"/>
    <n v="534.15"/>
    <x v="1"/>
    <n v="0.84409999999999996"/>
  </r>
  <r>
    <x v="269"/>
    <s v="Sunnyside"/>
    <n v="3313"/>
    <s v="Harrison Middle School"/>
    <n v="805.47"/>
    <n v="0"/>
    <n v="0"/>
    <n v="0"/>
    <n v="0"/>
    <n v="805.47"/>
    <x v="1"/>
    <n v="0.79449999999999998"/>
  </r>
  <r>
    <x v="269"/>
    <s v="Sunnyside"/>
    <n v="2469"/>
    <s v="Outlook Elementary School"/>
    <n v="378.7"/>
    <n v="0"/>
    <n v="0"/>
    <n v="0"/>
    <n v="0"/>
    <n v="378.7"/>
    <x v="1"/>
    <n v="0.88119999999999998"/>
  </r>
  <r>
    <x v="269"/>
    <s v="Sunnyside"/>
    <n v="4497"/>
    <s v="Pioneer Elementary School"/>
    <n v="545.5"/>
    <n v="0"/>
    <n v="0"/>
    <n v="0"/>
    <n v="0"/>
    <n v="545.5"/>
    <x v="1"/>
    <n v="0.82589999999999997"/>
  </r>
  <r>
    <x v="269"/>
    <s v="Sunnyside"/>
    <n v="5352"/>
    <s v="SHS Graduation Alliance"/>
    <n v="0"/>
    <n v="0"/>
    <n v="0"/>
    <n v="4.0999999999999996"/>
    <n v="0"/>
    <n v="4.0999999999999996"/>
    <x v="1"/>
    <n v="0.83330000000000004"/>
  </r>
  <r>
    <x v="269"/>
    <s v="Sunnyside"/>
    <n v="5049"/>
    <s v="Sierra Vista Middle School"/>
    <n v="521.6"/>
    <n v="0"/>
    <n v="0"/>
    <n v="0"/>
    <n v="0"/>
    <n v="521.6"/>
    <x v="1"/>
    <n v="0.86439999999999995"/>
  </r>
  <r>
    <x v="269"/>
    <s v="Sunnyside"/>
    <n v="5137"/>
    <s v="Sun Valley Elementary"/>
    <n v="413.35"/>
    <n v="33.799999999999997"/>
    <n v="0"/>
    <n v="0"/>
    <n v="0"/>
    <n v="447.15000000000003"/>
    <x v="1"/>
    <n v="0.83199999999999996"/>
  </r>
  <r>
    <x v="269"/>
    <s v="Sunnyside"/>
    <n v="2959"/>
    <s v="Sunnyside High School"/>
    <n v="1833.54"/>
    <n v="0"/>
    <n v="115.53"/>
    <n v="0"/>
    <n v="0"/>
    <n v="1949.07"/>
    <x v="1"/>
    <n v="0.81889999999999996"/>
  </r>
  <r>
    <x v="269"/>
    <s v="Sunnyside"/>
    <n v="2717"/>
    <s v="Washington Elementary"/>
    <n v="586.65"/>
    <n v="0"/>
    <n v="0"/>
    <n v="0"/>
    <n v="0"/>
    <n v="586.65"/>
    <x v="1"/>
    <n v="0.80659999999999998"/>
  </r>
  <r>
    <x v="270"/>
    <s v="Suquamish Tribal"/>
    <n v="5319"/>
    <s v="Chief Kitsap Academy"/>
    <n v="79.599999999999994"/>
    <n v="0"/>
    <n v="0.78"/>
    <n v="0"/>
    <n v="0"/>
    <n v="80.38"/>
    <x v="1"/>
    <n v="0.65500000000000003"/>
  </r>
  <r>
    <x v="271"/>
    <s v="Tacoma"/>
    <n v="1514"/>
    <s v="Alternative Spcl Needs Div Occ"/>
    <n v="7.31"/>
    <n v="0"/>
    <n v="0"/>
    <n v="0"/>
    <n v="0"/>
    <n v="7.31"/>
    <x v="2"/>
    <s v="NO CEDARL FRPL Rprtd"/>
  </r>
  <r>
    <x v="271"/>
    <s v="Tacoma"/>
    <n v="4575"/>
    <s v="Angelo Giaudrone Middle School"/>
    <n v="457.73"/>
    <n v="0"/>
    <n v="0"/>
    <n v="0"/>
    <n v="0"/>
    <n v="457.73"/>
    <x v="1"/>
    <n v="0.71850000000000003"/>
  </r>
  <r>
    <x v="271"/>
    <s v="Tacoma"/>
    <n v="2940"/>
    <s v="Arlington Elementary School"/>
    <n v="295.60000000000002"/>
    <n v="19.600000000000001"/>
    <n v="0"/>
    <n v="0"/>
    <n v="0"/>
    <n v="315.20000000000005"/>
    <x v="1"/>
    <n v="0.69450000000000001"/>
  </r>
  <r>
    <x v="271"/>
    <s v="Tacoma"/>
    <n v="3054"/>
    <s v="Baker Middle School"/>
    <n v="634.33000000000004"/>
    <n v="0"/>
    <n v="0"/>
    <n v="0"/>
    <n v="0"/>
    <n v="634.33000000000004"/>
    <x v="1"/>
    <n v="0.71460000000000001"/>
  </r>
  <r>
    <x v="271"/>
    <s v="Tacoma"/>
    <n v="3449"/>
    <s v="Birney Elementary School"/>
    <n v="386.9"/>
    <n v="16.2"/>
    <n v="0"/>
    <n v="0"/>
    <n v="0"/>
    <n v="403.09999999999997"/>
    <x v="1"/>
    <n v="0.67759999999999998"/>
  </r>
  <r>
    <x v="271"/>
    <s v="Tacoma"/>
    <n v="2094"/>
    <s v="Blix Elementary School"/>
    <n v="395"/>
    <n v="19.899999999999999"/>
    <n v="0"/>
    <n v="0"/>
    <n v="0"/>
    <n v="414.9"/>
    <x v="1"/>
    <n v="0.67420000000000002"/>
  </r>
  <r>
    <x v="271"/>
    <s v="Tacoma"/>
    <n v="3646"/>
    <s v="Boze Elementary School"/>
    <n v="402.3"/>
    <n v="19.600000000000001"/>
    <n v="0"/>
    <n v="0"/>
    <n v="0"/>
    <n v="421.90000000000003"/>
    <x v="1"/>
    <n v="0.6492"/>
  </r>
  <r>
    <x v="271"/>
    <s v="Tacoma"/>
    <n v="2872"/>
    <s v="Browns Point Elementary School"/>
    <n v="442.29"/>
    <n v="19.899999999999999"/>
    <n v="0"/>
    <n v="0"/>
    <n v="0"/>
    <n v="462.19"/>
    <x v="2"/>
    <n v="0.185"/>
  </r>
  <r>
    <x v="271"/>
    <s v="Tacoma"/>
    <n v="5627"/>
    <s v="Bryant Montessori Middle School"/>
    <n v="143.69999999999999"/>
    <n v="0"/>
    <n v="0"/>
    <n v="0"/>
    <n v="0"/>
    <n v="143.69999999999999"/>
    <x v="2"/>
    <n v="0.48470000000000002"/>
  </r>
  <r>
    <x v="271"/>
    <s v="Tacoma"/>
    <n v="3397"/>
    <s v="Bryant Montessori School"/>
    <n v="311.2"/>
    <n v="19.5"/>
    <n v="0"/>
    <n v="0"/>
    <n v="0"/>
    <n v="330.7"/>
    <x v="2"/>
    <n v="0.45129999999999998"/>
  </r>
  <r>
    <x v="271"/>
    <s v="Tacoma"/>
    <n v="1585"/>
    <s v="Comm Based Trans Program"/>
    <n v="72.75"/>
    <n v="0"/>
    <n v="0"/>
    <n v="0"/>
    <n v="0"/>
    <n v="72.75"/>
    <x v="2"/>
    <n v="0.39460000000000001"/>
  </r>
  <r>
    <x v="271"/>
    <s v="Tacoma"/>
    <n v="4537"/>
    <s v="Crescent Heights Elementary School"/>
    <n v="424.9"/>
    <n v="20"/>
    <n v="0"/>
    <n v="0"/>
    <n v="0"/>
    <n v="444.9"/>
    <x v="2"/>
    <n v="0.432"/>
  </r>
  <r>
    <x v="271"/>
    <s v="Tacoma"/>
    <n v="2939"/>
    <s v="Delong Elementary School"/>
    <n v="316.39999999999998"/>
    <n v="19.36"/>
    <n v="0"/>
    <n v="0"/>
    <n v="0"/>
    <n v="335.76"/>
    <x v="1"/>
    <n v="0.60680000000000001"/>
  </r>
  <r>
    <x v="271"/>
    <s v="Tacoma"/>
    <n v="2747"/>
    <s v="Downing Elementary School"/>
    <n v="265.7"/>
    <n v="19.899999999999999"/>
    <n v="0"/>
    <n v="0"/>
    <n v="0"/>
    <n v="285.59999999999997"/>
    <x v="2"/>
    <n v="0.47339999999999999"/>
  </r>
  <r>
    <x v="271"/>
    <s v="Tacoma"/>
    <n v="3246"/>
    <s v="Dr. Dolores Silas High School"/>
    <n v="891.28"/>
    <n v="0"/>
    <n v="101.08"/>
    <n v="0"/>
    <n v="0"/>
    <n v="992.36"/>
    <x v="2"/>
    <n v="0.41820000000000002"/>
  </r>
  <r>
    <x v="271"/>
    <s v="Tacoma"/>
    <n v="2871"/>
    <s v="Edison Elementary School"/>
    <n v="350.31"/>
    <n v="19.2"/>
    <n v="0"/>
    <n v="0"/>
    <n v="0"/>
    <n v="369.51"/>
    <x v="1"/>
    <n v="0.68340000000000001"/>
  </r>
  <r>
    <x v="271"/>
    <s v="Tacoma"/>
    <n v="3453"/>
    <s v="Edna Travis Elementary School"/>
    <n v="277.2"/>
    <n v="0"/>
    <n v="0"/>
    <n v="0"/>
    <n v="0"/>
    <n v="277.2"/>
    <x v="1"/>
    <n v="0.79200000000000004"/>
  </r>
  <r>
    <x v="271"/>
    <s v="Tacoma"/>
    <n v="2772"/>
    <s v="Fawcett Elementary School"/>
    <n v="383.1"/>
    <n v="19.899999999999999"/>
    <n v="0"/>
    <n v="0"/>
    <n v="0"/>
    <n v="403"/>
    <x v="1"/>
    <n v="0.63839999999999997"/>
  </r>
  <r>
    <x v="271"/>
    <s v="Tacoma"/>
    <n v="2167"/>
    <s v="Fern Hill Elementary School"/>
    <n v="258.5"/>
    <n v="17.600000000000001"/>
    <n v="0"/>
    <n v="0"/>
    <n v="0"/>
    <n v="276.10000000000002"/>
    <x v="1"/>
    <n v="0.67810000000000004"/>
  </r>
  <r>
    <x v="271"/>
    <s v="Tacoma"/>
    <n v="5170"/>
    <s v="First Creek Middle School"/>
    <n v="567.80999999999995"/>
    <n v="0"/>
    <n v="0"/>
    <n v="0"/>
    <n v="0"/>
    <n v="567.80999999999995"/>
    <x v="1"/>
    <n v="0.7762"/>
  </r>
  <r>
    <x v="271"/>
    <s v="Tacoma"/>
    <n v="3880"/>
    <s v="Foss High School"/>
    <n v="494.81"/>
    <n v="0"/>
    <n v="24.84"/>
    <n v="0"/>
    <n v="0"/>
    <n v="519.65"/>
    <x v="1"/>
    <n v="0.68479999999999996"/>
  </r>
  <r>
    <x v="271"/>
    <s v="Tacoma"/>
    <n v="2148"/>
    <s v="Franklin Elementary School"/>
    <n v="203.51"/>
    <n v="19.399999999999999"/>
    <n v="0"/>
    <n v="0"/>
    <n v="0"/>
    <n v="222.91"/>
    <x v="1"/>
    <n v="0.60909999999999997"/>
  </r>
  <r>
    <x v="271"/>
    <s v="Tacoma"/>
    <n v="2746"/>
    <s v="Geiger Montessori School"/>
    <n v="446.71"/>
    <n v="20"/>
    <n v="0"/>
    <n v="0"/>
    <n v="0"/>
    <n v="466.71"/>
    <x v="2"/>
    <n v="0.33829999999999999"/>
  </r>
  <r>
    <x v="271"/>
    <s v="Tacoma"/>
    <n v="3053"/>
    <s v="Grant Elementary School"/>
    <n v="356.07"/>
    <n v="0"/>
    <n v="0"/>
    <n v="0"/>
    <n v="0"/>
    <n v="356.07"/>
    <x v="2"/>
    <n v="0.26579999999999998"/>
  </r>
  <r>
    <x v="271"/>
    <s v="Tacoma"/>
    <n v="2377"/>
    <s v="Gray Middle School"/>
    <n v="497.87"/>
    <n v="0"/>
    <n v="0"/>
    <n v="0"/>
    <n v="0"/>
    <n v="497.87"/>
    <x v="1"/>
    <n v="0.73560000000000003"/>
  </r>
  <r>
    <x v="271"/>
    <s v="Tacoma"/>
    <n v="5066"/>
    <s v="Helen Stafford Elementary School"/>
    <n v="408"/>
    <n v="19.600000000000001"/>
    <n v="0"/>
    <n v="0"/>
    <n v="0"/>
    <n v="427.6"/>
    <x v="1"/>
    <n v="0.70099999999999996"/>
  </r>
  <r>
    <x v="271"/>
    <s v="Tacoma"/>
    <n v="2338"/>
    <s v="Hilltop Heritage Middle School"/>
    <n v="412.59"/>
    <n v="0"/>
    <n v="0"/>
    <n v="0"/>
    <n v="0"/>
    <n v="412.59"/>
    <x v="1"/>
    <n v="0.60740000000000005"/>
  </r>
  <r>
    <x v="271"/>
    <s v="Tacoma"/>
    <n v="5697"/>
    <s v="Hunt Middle School"/>
    <n v="533.28"/>
    <n v="0"/>
    <n v="0"/>
    <n v="0"/>
    <n v="0"/>
    <n v="533.28"/>
    <x v="2"/>
    <n v="0.48749999999999999"/>
  </r>
  <r>
    <x v="271"/>
    <s v="Tacoma"/>
    <n v="5458"/>
    <s v="Industrial Design Engineering and Arts"/>
    <n v="351.57"/>
    <n v="0"/>
    <n v="5.7200000000000006"/>
    <n v="0"/>
    <n v="0"/>
    <n v="357.29"/>
    <x v="2"/>
    <n v="0.46039999999999998"/>
  </r>
  <r>
    <x v="271"/>
    <s v="Tacoma"/>
    <n v="2103"/>
    <s v="Jefferson Elementary School"/>
    <n v="324.89999999999998"/>
    <n v="20"/>
    <n v="0"/>
    <n v="0"/>
    <n v="0"/>
    <n v="344.9"/>
    <x v="2"/>
    <n v="0.34310000000000002"/>
  </r>
  <r>
    <x v="271"/>
    <s v="Tacoma"/>
    <n v="2036"/>
    <s v="Larchmont Elementary School"/>
    <n v="257.82"/>
    <n v="18.5"/>
    <n v="0"/>
    <n v="0"/>
    <n v="0"/>
    <n v="276.32"/>
    <x v="1"/>
    <n v="0.7"/>
  </r>
  <r>
    <x v="271"/>
    <s v="Tacoma"/>
    <n v="2215"/>
    <s v="Lincoln High School"/>
    <n v="1375.45"/>
    <n v="0"/>
    <n v="73.56"/>
    <n v="0"/>
    <n v="0"/>
    <n v="1449.01"/>
    <x v="1"/>
    <n v="0.71160000000000001"/>
  </r>
  <r>
    <x v="271"/>
    <s v="Tacoma"/>
    <n v="2771"/>
    <s v="Lister Elementary School"/>
    <n v="352.4"/>
    <n v="10.7"/>
    <n v="0"/>
    <n v="0"/>
    <n v="0"/>
    <n v="363.09999999999997"/>
    <x v="1"/>
    <n v="0.80030000000000001"/>
  </r>
  <r>
    <x v="271"/>
    <s v="Tacoma"/>
    <n v="2805"/>
    <s v="Lowell Elementary School"/>
    <n v="307"/>
    <n v="19.899999999999999"/>
    <n v="0"/>
    <n v="0"/>
    <n v="0"/>
    <n v="326.89999999999998"/>
    <x v="2"/>
    <n v="0.25380000000000003"/>
  </r>
  <r>
    <x v="271"/>
    <s v="Tacoma"/>
    <n v="2336"/>
    <s v="Lyon Elementary School"/>
    <n v="309.60000000000002"/>
    <n v="19.899999999999999"/>
    <n v="0"/>
    <n v="0"/>
    <n v="0"/>
    <n v="329.5"/>
    <x v="1"/>
    <n v="0.63619999999999999"/>
  </r>
  <r>
    <x v="271"/>
    <s v="Tacoma"/>
    <n v="2252"/>
    <s v="Manitou Park Elementary School"/>
    <n v="346.15"/>
    <n v="19.8"/>
    <n v="0"/>
    <n v="0"/>
    <n v="0"/>
    <n v="365.95"/>
    <x v="1"/>
    <n v="0.71560000000000001"/>
  </r>
  <r>
    <x v="271"/>
    <s v="Tacoma"/>
    <n v="2941"/>
    <s v="Mann Elementary School"/>
    <n v="298.02"/>
    <n v="18.600000000000001"/>
    <n v="0"/>
    <n v="0"/>
    <n v="0"/>
    <n v="316.62"/>
    <x v="1"/>
    <n v="0.62060000000000004"/>
  </r>
  <r>
    <x v="271"/>
    <s v="Tacoma"/>
    <n v="5963"/>
    <s v="Maritime 253 Skills Center"/>
    <n v="0"/>
    <n v="0"/>
    <n v="0"/>
    <n v="0"/>
    <n v="35.000000000000014"/>
    <n v="35.000000000000014"/>
    <x v="2"/>
    <s v="NO CEDARL FRPL Rprtd"/>
  </r>
  <r>
    <x v="271"/>
    <s v="Tacoma"/>
    <n v="2376"/>
    <s v="Mason Middle School"/>
    <n v="674.12"/>
    <n v="0"/>
    <n v="0"/>
    <n v="0"/>
    <n v="0"/>
    <n v="674.12"/>
    <x v="2"/>
    <n v="0.27350000000000002"/>
  </r>
  <r>
    <x v="271"/>
    <s v="Tacoma"/>
    <n v="3244"/>
    <s v="Meeker Middle School"/>
    <n v="578.07000000000005"/>
    <n v="0"/>
    <n v="0"/>
    <n v="0"/>
    <n v="0"/>
    <n v="578.07000000000005"/>
    <x v="2"/>
    <n v="0.4143"/>
  </r>
  <r>
    <x v="271"/>
    <s v="Tacoma"/>
    <n v="3398"/>
    <s v="Mount Tahoma High School"/>
    <n v="1232.3499999999999"/>
    <n v="0"/>
    <n v="72.740000000000009"/>
    <n v="0"/>
    <n v="0"/>
    <n v="1305.0899999999999"/>
    <x v="1"/>
    <n v="0.67379999999999995"/>
  </r>
  <r>
    <x v="271"/>
    <s v="Tacoma"/>
    <n v="2247"/>
    <s v="N.E. Tacoma Elementary School"/>
    <n v="391.2"/>
    <n v="19.7"/>
    <n v="0"/>
    <n v="0"/>
    <n v="0"/>
    <n v="410.9"/>
    <x v="1"/>
    <n v="0.4955"/>
  </r>
  <r>
    <x v="271"/>
    <s v="Tacoma"/>
    <n v="5780"/>
    <s v="Nell Hoyt Day School"/>
    <n v="6.09"/>
    <n v="0"/>
    <n v="0"/>
    <n v="0"/>
    <n v="0"/>
    <n v="6.09"/>
    <x v="2"/>
    <n v="0.2"/>
  </r>
  <r>
    <x v="271"/>
    <s v="Tacoma"/>
    <n v="4109"/>
    <s v="Oakland Secondary School"/>
    <n v="47.62"/>
    <n v="0"/>
    <n v="1.26"/>
    <n v="0"/>
    <n v="0"/>
    <n v="48.879999999999995"/>
    <x v="1"/>
    <n v="0.79690000000000005"/>
  </r>
  <r>
    <x v="271"/>
    <s v="Tacoma"/>
    <n v="2169"/>
    <s v="Point Defiance Elementary School"/>
    <n v="263.10000000000002"/>
    <n v="19.8"/>
    <n v="0"/>
    <n v="0"/>
    <n v="0"/>
    <n v="282.90000000000003"/>
    <x v="2"/>
    <n v="0.3201"/>
  </r>
  <r>
    <x v="271"/>
    <s v="Tacoma"/>
    <n v="2806"/>
    <s v="Reed Elementary School"/>
    <n v="333.08"/>
    <n v="18.760000000000002"/>
    <n v="0"/>
    <n v="0"/>
    <n v="0"/>
    <n v="351.84"/>
    <x v="1"/>
    <n v="0.68940000000000001"/>
  </r>
  <r>
    <x v="271"/>
    <s v="Tacoma"/>
    <n v="2275"/>
    <s v="Roosevelt Elementary School"/>
    <n v="227"/>
    <n v="15.2"/>
    <n v="0"/>
    <n v="0"/>
    <n v="0"/>
    <n v="242.2"/>
    <x v="1"/>
    <n v="0.71589999999999998"/>
  </r>
  <r>
    <x v="271"/>
    <s v="Tacoma"/>
    <n v="5169"/>
    <s v="Science and Math Institute"/>
    <n v="534.79"/>
    <n v="0"/>
    <n v="38.020000000000003"/>
    <n v="0"/>
    <n v="0"/>
    <n v="572.80999999999995"/>
    <x v="2"/>
    <n v="0.34389999999999998"/>
  </r>
  <r>
    <x v="271"/>
    <s v="Tacoma"/>
    <n v="2168"/>
    <s v="Sheridan Elementary School"/>
    <n v="426.3"/>
    <n v="19.899999999999999"/>
    <n v="0"/>
    <n v="0"/>
    <n v="0"/>
    <n v="446.2"/>
    <x v="1"/>
    <n v="0.67749999999999999"/>
  </r>
  <r>
    <x v="271"/>
    <s v="Tacoma"/>
    <n v="2938"/>
    <s v="Sherman Elementary School"/>
    <n v="410.04"/>
    <n v="19.8"/>
    <n v="0"/>
    <n v="0"/>
    <n v="0"/>
    <n v="429.84000000000003"/>
    <x v="2"/>
    <n v="0.17549999999999999"/>
  </r>
  <r>
    <x v="271"/>
    <s v="Tacoma"/>
    <n v="3498"/>
    <s v="Skyline Elementary School"/>
    <n v="293.10000000000002"/>
    <n v="19.7"/>
    <n v="0"/>
    <n v="0"/>
    <n v="0"/>
    <n v="312.8"/>
    <x v="1"/>
    <n v="0.50190000000000001"/>
  </r>
  <r>
    <x v="271"/>
    <s v="Tacoma"/>
    <n v="5192"/>
    <s v="Special Services"/>
    <n v="16"/>
    <n v="0"/>
    <n v="0"/>
    <n v="0"/>
    <n v="0"/>
    <n v="16"/>
    <x v="2"/>
    <n v="0.23669999999999999"/>
  </r>
  <r>
    <x v="271"/>
    <s v="Tacoma"/>
    <n v="2084"/>
    <s v="Stadium High School"/>
    <n v="1518.14"/>
    <n v="0"/>
    <n v="124.01"/>
    <n v="0"/>
    <n v="0"/>
    <n v="1642.15"/>
    <x v="2"/>
    <n v="0.3533"/>
  </r>
  <r>
    <x v="271"/>
    <s v="Tacoma"/>
    <n v="2358"/>
    <s v="Stanley Elementary School"/>
    <n v="263.5"/>
    <n v="18.899999999999999"/>
    <n v="0"/>
    <n v="0"/>
    <n v="0"/>
    <n v="282.39999999999998"/>
    <x v="1"/>
    <n v="0.66220000000000001"/>
  </r>
  <r>
    <x v="271"/>
    <s v="Tacoma"/>
    <n v="2359"/>
    <s v="Stewart Middle School"/>
    <n v="652.41999999999996"/>
    <n v="0"/>
    <n v="0"/>
    <n v="0"/>
    <n v="0"/>
    <n v="652.41999999999996"/>
    <x v="1"/>
    <n v="0.67879999999999996"/>
  </r>
  <r>
    <x v="271"/>
    <s v="Tacoma"/>
    <n v="5720"/>
    <s v="Tacoma Online Elementary School "/>
    <n v="137.69999999999999"/>
    <n v="0"/>
    <n v="0"/>
    <n v="0"/>
    <n v="0"/>
    <n v="137.69999999999999"/>
    <x v="1"/>
    <n v="0.59909999999999997"/>
  </r>
  <r>
    <x v="271"/>
    <s v="Tacoma"/>
    <n v="5722"/>
    <s v="Tacoma Online High School"/>
    <n v="697.09"/>
    <n v="0"/>
    <n v="17.630000000000003"/>
    <n v="0"/>
    <n v="0"/>
    <n v="714.72"/>
    <x v="1"/>
    <n v="0.63759999999999994"/>
  </r>
  <r>
    <x v="271"/>
    <s v="Tacoma"/>
    <n v="5721"/>
    <s v="Tacoma Online Middle School"/>
    <n v="195.06"/>
    <n v="0"/>
    <n v="0"/>
    <n v="0"/>
    <n v="0"/>
    <n v="195.06"/>
    <x v="1"/>
    <n v="0.66830000000000001"/>
  </r>
  <r>
    <x v="271"/>
    <s v="Tacoma"/>
    <n v="5307"/>
    <s v="Tacoma Open Doors"/>
    <n v="0"/>
    <n v="0"/>
    <n v="0"/>
    <n v="399.26"/>
    <n v="0"/>
    <n v="399.26"/>
    <x v="1"/>
    <n v="0.5726"/>
  </r>
  <r>
    <x v="271"/>
    <s v="Tacoma"/>
    <n v="1860"/>
    <s v="Tacoma School of the Arts"/>
    <n v="591.46"/>
    <n v="0"/>
    <n v="20.61"/>
    <n v="0"/>
    <n v="0"/>
    <n v="612.07000000000005"/>
    <x v="2"/>
    <n v="0.46050000000000002"/>
  </r>
  <r>
    <x v="271"/>
    <s v="Tacoma"/>
    <n v="4283"/>
    <s v="The School at Pearl Youth Residence"/>
    <n v="5.49"/>
    <n v="0"/>
    <n v="0"/>
    <n v="0"/>
    <n v="0"/>
    <n v="5.49"/>
    <x v="1"/>
    <n v="0.21740000000000001"/>
  </r>
  <r>
    <x v="271"/>
    <s v="Tacoma"/>
    <n v="3448"/>
    <s v="Truman Middle School"/>
    <n v="442.79"/>
    <n v="0"/>
    <n v="0"/>
    <n v="0"/>
    <n v="0"/>
    <n v="442.79"/>
    <x v="1"/>
    <n v="0.46810000000000002"/>
  </r>
  <r>
    <x v="271"/>
    <s v="Tacoma"/>
    <n v="3116"/>
    <s v="Wainwright Intermediate School"/>
    <n v="354.41"/>
    <n v="0"/>
    <n v="0"/>
    <n v="0"/>
    <n v="0"/>
    <n v="354.41"/>
    <x v="1"/>
    <n v="0.59870000000000001"/>
  </r>
  <r>
    <x v="271"/>
    <s v="Tacoma"/>
    <n v="2083"/>
    <s v="Washington Elementary School"/>
    <n v="345.34"/>
    <n v="19.7"/>
    <n v="0"/>
    <n v="0"/>
    <n v="0"/>
    <n v="365.03999999999996"/>
    <x v="2"/>
    <n v="0.19289999999999999"/>
  </r>
  <r>
    <x v="271"/>
    <s v="Tacoma"/>
    <n v="2874"/>
    <s v="Whitman Elementary School"/>
    <n v="312.61"/>
    <n v="19.7"/>
    <n v="0"/>
    <n v="0"/>
    <n v="0"/>
    <n v="332.31"/>
    <x v="1"/>
    <n v="0.6875"/>
  </r>
  <r>
    <x v="271"/>
    <s v="Tacoma"/>
    <n v="3452"/>
    <s v="Whittier Elementary School"/>
    <n v="243.6"/>
    <n v="19.7"/>
    <n v="0"/>
    <n v="0"/>
    <n v="0"/>
    <n v="263.3"/>
    <x v="1"/>
    <n v="0.51370000000000005"/>
  </r>
  <r>
    <x v="272"/>
    <s v="Taholah"/>
    <n v="5032"/>
    <s v="Taholah Elementary &amp; Middle School"/>
    <n v="122.8"/>
    <n v="0"/>
    <n v="0"/>
    <n v="0"/>
    <n v="0"/>
    <n v="122.8"/>
    <x v="1"/>
    <n v="0.72030000000000005"/>
  </r>
  <r>
    <x v="272"/>
    <s v="Taholah"/>
    <n v="3580"/>
    <s v="Taholah High School"/>
    <n v="58.49"/>
    <n v="0"/>
    <n v="4.1900000000000004"/>
    <n v="0"/>
    <n v="0"/>
    <n v="62.68"/>
    <x v="1"/>
    <n v="0.6361"/>
  </r>
  <r>
    <x v="273"/>
    <s v="Tahoma"/>
    <n v="5489"/>
    <s v="Cedar River Elementary"/>
    <n v="528.09"/>
    <n v="8"/>
    <n v="0"/>
    <n v="0"/>
    <n v="0"/>
    <n v="536.09"/>
    <x v="2"/>
    <n v="0.13919999999999999"/>
  </r>
  <r>
    <x v="273"/>
    <s v="Tahoma"/>
    <n v="4453"/>
    <s v="Glacier Park Elementary"/>
    <n v="666.17"/>
    <n v="0"/>
    <n v="0"/>
    <n v="0"/>
    <n v="0"/>
    <n v="666.17"/>
    <x v="2"/>
    <n v="0.17499999999999999"/>
  </r>
  <r>
    <x v="273"/>
    <s v="Tahoma"/>
    <n v="3286"/>
    <s v="Lake Wilderness Elementary"/>
    <n v="632.42999999999995"/>
    <n v="7.7"/>
    <n v="0"/>
    <n v="0"/>
    <n v="0"/>
    <n v="640.13"/>
    <x v="2"/>
    <n v="0.19719999999999999"/>
  </r>
  <r>
    <x v="273"/>
    <s v="Tahoma"/>
    <n v="3937"/>
    <s v="Maple View Middle School"/>
    <n v="941.99"/>
    <n v="0"/>
    <n v="0"/>
    <n v="0"/>
    <n v="0"/>
    <n v="941.99"/>
    <x v="2"/>
    <n v="0.2278"/>
  </r>
  <r>
    <x v="273"/>
    <s v="Tahoma"/>
    <n v="4415"/>
    <s v="Rock Creek Elementary"/>
    <n v="574.14"/>
    <n v="0"/>
    <n v="0"/>
    <n v="0"/>
    <n v="0"/>
    <n v="574.14"/>
    <x v="2"/>
    <n v="0.15840000000000001"/>
  </r>
  <r>
    <x v="273"/>
    <s v="Tahoma"/>
    <n v="3589"/>
    <s v="Shadow Lake Elementary"/>
    <n v="407.91"/>
    <n v="0"/>
    <n v="0"/>
    <n v="0"/>
    <n v="0"/>
    <n v="407.91"/>
    <x v="2"/>
    <n v="0.33739999999999998"/>
  </r>
  <r>
    <x v="273"/>
    <s v="Tahoma"/>
    <n v="3341"/>
    <s v="Summit Trail Middle School"/>
    <n v="1025.5899999999999"/>
    <n v="0"/>
    <n v="0"/>
    <n v="0"/>
    <n v="0"/>
    <n v="1025.5899999999999"/>
    <x v="2"/>
    <n v="0.14080000000000001"/>
  </r>
  <r>
    <x v="273"/>
    <s v="Tahoma"/>
    <n v="5490"/>
    <s v="Tahoma Elementary"/>
    <n v="570.45000000000005"/>
    <n v="0"/>
    <n v="0"/>
    <n v="0"/>
    <n v="0"/>
    <n v="570.45000000000005"/>
    <x v="2"/>
    <n v="0.17660000000000001"/>
  </r>
  <r>
    <x v="273"/>
    <s v="Tahoma"/>
    <n v="5563"/>
    <s v="Tahoma Open Doors"/>
    <n v="0"/>
    <n v="0"/>
    <n v="0"/>
    <n v="53.72"/>
    <n v="0"/>
    <n v="53.72"/>
    <x v="2"/>
    <n v="0.3256"/>
  </r>
  <r>
    <x v="273"/>
    <s v="Tahoma"/>
    <n v="2849"/>
    <s v="Tahoma Senior High School"/>
    <n v="3080.19"/>
    <n v="0"/>
    <n v="435.12"/>
    <n v="0"/>
    <n v="0"/>
    <n v="3515.31"/>
    <x v="2"/>
    <n v="0.17760000000000001"/>
  </r>
  <r>
    <x v="274"/>
    <s v="Tekoa"/>
    <n v="2052"/>
    <s v="Tekoa Elementary School"/>
    <n v="83.75"/>
    <n v="6.2"/>
    <n v="0.47000000000000003"/>
    <n v="0"/>
    <n v="0"/>
    <n v="90.42"/>
    <x v="1"/>
    <n v="0.44350000000000001"/>
  </r>
  <r>
    <x v="274"/>
    <s v="Tekoa"/>
    <n v="3418"/>
    <s v="Tekoa High School"/>
    <n v="99.05"/>
    <n v="0"/>
    <n v="3.1199999999999997"/>
    <n v="0"/>
    <n v="0"/>
    <n v="102.17"/>
    <x v="1"/>
    <n v="0.54330000000000001"/>
  </r>
  <r>
    <x v="275"/>
    <s v="Tenino"/>
    <n v="2457"/>
    <s v="Parkside Elementary"/>
    <n v="263.8"/>
    <n v="15.7"/>
    <n v="0"/>
    <n v="0"/>
    <n v="0"/>
    <n v="279.5"/>
    <x v="1"/>
    <n v="0.4713"/>
  </r>
  <r>
    <x v="275"/>
    <s v="Tenino"/>
    <n v="4238"/>
    <s v="Tenino Elementary School"/>
    <n v="276.10000000000002"/>
    <n v="0"/>
    <n v="0"/>
    <n v="0"/>
    <n v="0"/>
    <n v="276.10000000000002"/>
    <x v="1"/>
    <n v="0.53239999999999998"/>
  </r>
  <r>
    <x v="275"/>
    <s v="Tenino"/>
    <n v="3509"/>
    <s v="Tenino High School"/>
    <n v="370.71"/>
    <n v="0"/>
    <n v="25.22"/>
    <n v="5.5"/>
    <n v="0"/>
    <n v="401.42999999999995"/>
    <x v="2"/>
    <n v="0.46879999999999999"/>
  </r>
  <r>
    <x v="275"/>
    <s v="Tenino"/>
    <n v="3795"/>
    <s v="Tenino Middle School"/>
    <n v="280.23"/>
    <n v="0"/>
    <n v="0"/>
    <n v="0"/>
    <n v="0"/>
    <n v="280.23"/>
    <x v="1"/>
    <n v="0.51670000000000005"/>
  </r>
  <r>
    <x v="276"/>
    <s v="Thorp"/>
    <n v="2514"/>
    <s v="Thorp Elem &amp; Jr Sr High"/>
    <n v="241.27"/>
    <n v="17"/>
    <n v="6.29"/>
    <n v="0"/>
    <n v="0"/>
    <n v="264.56"/>
    <x v="2"/>
    <n v="0.45519999999999999"/>
  </r>
  <r>
    <x v="277"/>
    <s v="Toledo"/>
    <n v="5190"/>
    <s v="Cowlitz Prairie Academy"/>
    <n v="40.28"/>
    <n v="0"/>
    <n v="0"/>
    <n v="0"/>
    <n v="0"/>
    <n v="40.28"/>
    <x v="1"/>
    <n v="0.49180000000000001"/>
  </r>
  <r>
    <x v="277"/>
    <s v="Toledo"/>
    <n v="2998"/>
    <s v="Toledo Elementary School"/>
    <n v="429.9"/>
    <n v="0"/>
    <n v="0"/>
    <n v="0"/>
    <n v="0"/>
    <n v="429.9"/>
    <x v="2"/>
    <n v="0.44879999999999998"/>
  </r>
  <r>
    <x v="277"/>
    <s v="Toledo"/>
    <n v="2616"/>
    <s v="Toledo High School"/>
    <n v="222.32"/>
    <n v="0"/>
    <n v="27.08"/>
    <n v="0.9"/>
    <n v="0"/>
    <n v="250.29999999999998"/>
    <x v="2"/>
    <n v="0.4103"/>
  </r>
  <r>
    <x v="277"/>
    <s v="Toledo"/>
    <n v="3977"/>
    <s v="Toledo Middle School"/>
    <n v="194.85"/>
    <n v="0"/>
    <n v="0"/>
    <n v="0"/>
    <n v="0"/>
    <n v="194.85"/>
    <x v="1"/>
    <n v="0.437"/>
  </r>
  <r>
    <x v="278"/>
    <s v="Tonasket"/>
    <n v="5586"/>
    <s v="Tonasket Choice High School"/>
    <n v="23.7"/>
    <n v="0"/>
    <n v="0"/>
    <n v="0"/>
    <n v="0"/>
    <n v="23.7"/>
    <x v="1"/>
    <n v="0.78"/>
  </r>
  <r>
    <x v="278"/>
    <s v="Tonasket"/>
    <n v="3176"/>
    <s v="Tonasket Elementary School"/>
    <n v="417.62"/>
    <n v="0"/>
    <n v="0"/>
    <n v="0"/>
    <n v="0"/>
    <n v="417.62"/>
    <x v="1"/>
    <n v="0.70399999999999996"/>
  </r>
  <r>
    <x v="278"/>
    <s v="Tonasket"/>
    <n v="2679"/>
    <s v="Tonasket High School"/>
    <n v="221.98"/>
    <n v="0"/>
    <n v="30.93"/>
    <n v="0"/>
    <n v="0"/>
    <n v="252.91"/>
    <x v="1"/>
    <n v="0.67530000000000001"/>
  </r>
  <r>
    <x v="278"/>
    <s v="Tonasket"/>
    <n v="4196"/>
    <s v="Tonasket Middle School"/>
    <n v="223.01"/>
    <n v="0"/>
    <n v="0"/>
    <n v="0"/>
    <n v="0"/>
    <n v="223.01"/>
    <x v="1"/>
    <n v="0.70189999999999997"/>
  </r>
  <r>
    <x v="278"/>
    <s v="Tonasket"/>
    <n v="5587"/>
    <s v="Tonasket Outreach School"/>
    <n v="115.54"/>
    <n v="0"/>
    <n v="0"/>
    <n v="0"/>
    <n v="0"/>
    <n v="115.54"/>
    <x v="1"/>
    <n v="0.6532"/>
  </r>
  <r>
    <x v="279"/>
    <s v="Toppenish"/>
    <n v="1508"/>
    <s v="Computer Academy Toppenish High School"/>
    <n v="200.64"/>
    <n v="0"/>
    <n v="0"/>
    <n v="0"/>
    <n v="0"/>
    <n v="200.64"/>
    <x v="1"/>
    <n v="0.78920000000000001"/>
  </r>
  <r>
    <x v="279"/>
    <s v="Toppenish"/>
    <n v="2608"/>
    <s v="Garfield Elementary School"/>
    <n v="265.60000000000002"/>
    <n v="0"/>
    <n v="0"/>
    <n v="0"/>
    <n v="0"/>
    <n v="265.60000000000002"/>
    <x v="1"/>
    <n v="0.78610000000000002"/>
  </r>
  <r>
    <x v="279"/>
    <s v="Toppenish"/>
    <n v="4106"/>
    <s v="Kirkwood Elementary School"/>
    <n v="374.5"/>
    <n v="0"/>
    <n v="0"/>
    <n v="0"/>
    <n v="0"/>
    <n v="374.5"/>
    <x v="1"/>
    <n v="0.72829999999999995"/>
  </r>
  <r>
    <x v="279"/>
    <s v="Toppenish"/>
    <n v="2635"/>
    <s v="Lincoln Elementary School"/>
    <n v="256.61"/>
    <n v="0"/>
    <n v="0"/>
    <n v="0"/>
    <n v="0"/>
    <n v="256.61"/>
    <x v="1"/>
    <n v="0.70599999999999996"/>
  </r>
  <r>
    <x v="279"/>
    <s v="Toppenish"/>
    <n v="5262"/>
    <s v="Red Comet at Toppenish School District"/>
    <n v="416.86"/>
    <n v="0"/>
    <n v="5.63"/>
    <n v="0"/>
    <n v="0"/>
    <n v="422.49"/>
    <x v="2"/>
    <n v="0.2999"/>
  </r>
  <r>
    <x v="279"/>
    <s v="Toppenish"/>
    <n v="2900"/>
    <s v="Toppenish High School"/>
    <n v="860.6"/>
    <n v="0"/>
    <n v="56.260000000000005"/>
    <n v="0"/>
    <n v="0"/>
    <n v="916.86"/>
    <x v="1"/>
    <n v="0.7137"/>
  </r>
  <r>
    <x v="279"/>
    <s v="Toppenish"/>
    <n v="2264"/>
    <s v="Toppenish Middle School"/>
    <n v="723.61"/>
    <n v="0"/>
    <n v="0"/>
    <n v="0"/>
    <n v="0"/>
    <n v="723.61"/>
    <x v="1"/>
    <n v="0.75270000000000004"/>
  </r>
  <r>
    <x v="279"/>
    <s v="Toppenish"/>
    <n v="4588"/>
    <s v="Valley View Elementary"/>
    <n v="490.3"/>
    <n v="0"/>
    <n v="0"/>
    <n v="0"/>
    <n v="0"/>
    <n v="490.3"/>
    <x v="1"/>
    <n v="0.79630000000000001"/>
  </r>
  <r>
    <x v="280"/>
    <s v="Touchet"/>
    <n v="2160"/>
    <s v="Touchet Elem &amp; High School"/>
    <n v="230.13"/>
    <n v="13.9"/>
    <n v="2.78"/>
    <n v="0"/>
    <n v="0"/>
    <n v="246.81"/>
    <x v="1"/>
    <n v="0.54479999999999995"/>
  </r>
  <r>
    <x v="281"/>
    <s v="Toutle Lake"/>
    <n v="4264"/>
    <s v="Toutle Lake Elementary"/>
    <n v="311.83999999999997"/>
    <n v="0"/>
    <n v="0"/>
    <n v="0"/>
    <n v="0"/>
    <n v="311.83999999999997"/>
    <x v="2"/>
    <n v="0.44650000000000001"/>
  </r>
  <r>
    <x v="281"/>
    <s v="Toutle Lake"/>
    <n v="2560"/>
    <s v="Toutle Lake High School"/>
    <n v="315.73"/>
    <n v="0"/>
    <n v="46.9"/>
    <n v="0"/>
    <n v="0"/>
    <n v="362.63"/>
    <x v="2"/>
    <n v="0.47560000000000002"/>
  </r>
  <r>
    <x v="282"/>
    <s v="Trout Lake"/>
    <n v="3062"/>
    <s v="Trout Lake Elementary"/>
    <n v="85.2"/>
    <n v="0"/>
    <n v="0"/>
    <n v="0"/>
    <n v="0"/>
    <n v="85.2"/>
    <x v="2"/>
    <n v="0.2611"/>
  </r>
  <r>
    <x v="282"/>
    <s v="Trout Lake"/>
    <n v="2676"/>
    <s v="Trout Lake School"/>
    <n v="112.15"/>
    <n v="0"/>
    <n v="2.38"/>
    <n v="0"/>
    <n v="0"/>
    <n v="114.53"/>
    <x v="2"/>
    <n v="0.39910000000000001"/>
  </r>
  <r>
    <x v="283"/>
    <s v="Tukwila"/>
    <n v="3226"/>
    <s v="Cascade View Elementary"/>
    <n v="422.7"/>
    <n v="0"/>
    <n v="0"/>
    <n v="0"/>
    <n v="0"/>
    <n v="422.7"/>
    <x v="1"/>
    <n v="0.74429999999999996"/>
  </r>
  <r>
    <x v="283"/>
    <s v="Tukwila"/>
    <n v="2848"/>
    <s v="Foster Senior High School"/>
    <n v="749.49"/>
    <n v="0"/>
    <n v="98.59"/>
    <n v="0"/>
    <n v="0"/>
    <n v="848.08"/>
    <x v="1"/>
    <n v="0.68579999999999997"/>
  </r>
  <r>
    <x v="283"/>
    <s v="Tukwila"/>
    <n v="2564"/>
    <s v="Showalter Middle School"/>
    <n v="624.1"/>
    <n v="0"/>
    <n v="0"/>
    <n v="0"/>
    <n v="0"/>
    <n v="624.1"/>
    <x v="1"/>
    <n v="0.75260000000000005"/>
  </r>
  <r>
    <x v="283"/>
    <s v="Tukwila"/>
    <n v="3635"/>
    <s v="Thorndyke Elementary"/>
    <n v="359.4"/>
    <n v="0"/>
    <n v="0"/>
    <n v="0"/>
    <n v="0"/>
    <n v="359.4"/>
    <x v="1"/>
    <n v="0.80230000000000001"/>
  </r>
  <r>
    <x v="283"/>
    <s v="Tukwila"/>
    <n v="3488"/>
    <s v="Tukwila Elementary"/>
    <n v="366.81"/>
    <n v="0"/>
    <n v="0"/>
    <n v="0"/>
    <n v="0"/>
    <n v="366.81"/>
    <x v="1"/>
    <n v="0.63370000000000004"/>
  </r>
  <r>
    <x v="284"/>
    <s v="Tumwater"/>
    <n v="4500"/>
    <s v="A G West Black Hills High School"/>
    <n v="617.77"/>
    <n v="0"/>
    <n v="113.32000000000001"/>
    <n v="0"/>
    <n v="0"/>
    <n v="731.09"/>
    <x v="2"/>
    <n v="0.29409999999999997"/>
  </r>
  <r>
    <x v="284"/>
    <s v="Tumwater"/>
    <n v="4205"/>
    <s v="Black Lake Elementary"/>
    <n v="383.54"/>
    <n v="0"/>
    <n v="0"/>
    <n v="0"/>
    <n v="0"/>
    <n v="383.54"/>
    <x v="2"/>
    <n v="0.29730000000000001"/>
  </r>
  <r>
    <x v="284"/>
    <s v="Tumwater"/>
    <n v="1713"/>
    <s v="Cascadia High School"/>
    <n v="140.38999999999999"/>
    <n v="0"/>
    <n v="10.170000000000002"/>
    <n v="23"/>
    <n v="0"/>
    <n v="173.56"/>
    <x v="1"/>
    <n v="0.51539999999999997"/>
  </r>
  <r>
    <x v="284"/>
    <s v="Tumwater"/>
    <n v="4365"/>
    <s v="East Olympia Elementary"/>
    <n v="547.21"/>
    <n v="0"/>
    <n v="0"/>
    <n v="0"/>
    <n v="0"/>
    <n v="547.21"/>
    <x v="2"/>
    <n v="0.29160000000000003"/>
  </r>
  <r>
    <x v="284"/>
    <s v="Tumwater"/>
    <n v="4452"/>
    <s v="George Bush Middle School"/>
    <n v="760.79"/>
    <n v="0"/>
    <n v="0"/>
    <n v="0"/>
    <n v="0"/>
    <n v="760.79"/>
    <x v="2"/>
    <n v="0.3594"/>
  </r>
  <r>
    <x v="284"/>
    <s v="Tumwater"/>
    <n v="2816"/>
    <s v="Littlerock Elementary School"/>
    <n v="348.95"/>
    <n v="0"/>
    <n v="0"/>
    <n v="0"/>
    <n v="0"/>
    <n v="348.95"/>
    <x v="2"/>
    <n v="0.32869999999999999"/>
  </r>
  <r>
    <x v="284"/>
    <s v="Tumwater"/>
    <n v="2552"/>
    <s v="Michael T Simmons Elementary"/>
    <n v="415.41"/>
    <n v="0"/>
    <n v="0"/>
    <n v="0"/>
    <n v="0"/>
    <n v="415.41"/>
    <x v="2"/>
    <n v="0.3639"/>
  </r>
  <r>
    <x v="284"/>
    <s v="Tumwater"/>
    <n v="5014"/>
    <s v="New Market High School"/>
    <n v="63.72"/>
    <n v="0"/>
    <n v="0.4"/>
    <n v="0"/>
    <n v="0"/>
    <n v="64.12"/>
    <x v="2"/>
    <n v="0.32490000000000002"/>
  </r>
  <r>
    <x v="284"/>
    <s v="Tumwater"/>
    <n v="4225"/>
    <s v="New Market Skills Center"/>
    <n v="528.04"/>
    <n v="0"/>
    <n v="0"/>
    <n v="0"/>
    <n v="132.35"/>
    <n v="660.39"/>
    <x v="2"/>
    <n v="6.7199999999999996E-2"/>
  </r>
  <r>
    <x v="284"/>
    <s v="Tumwater"/>
    <n v="3199"/>
    <s v="Peter G Schmidt Elementary"/>
    <n v="562.44000000000005"/>
    <n v="16.600000000000001"/>
    <n v="0"/>
    <n v="0"/>
    <n v="0"/>
    <n v="579.04000000000008"/>
    <x v="2"/>
    <n v="0.41839999999999999"/>
  </r>
  <r>
    <x v="284"/>
    <s v="Tumwater"/>
    <n v="3362"/>
    <s v="Tumwater High School"/>
    <n v="911.48"/>
    <n v="0"/>
    <n v="127.97"/>
    <n v="0"/>
    <n v="0"/>
    <n v="1039.45"/>
    <x v="2"/>
    <n v="0.28760000000000002"/>
  </r>
  <r>
    <x v="284"/>
    <s v="Tumwater"/>
    <n v="4373"/>
    <s v="Tumwater Hill Elementary"/>
    <n v="361.62"/>
    <n v="0"/>
    <n v="0"/>
    <n v="0"/>
    <n v="0"/>
    <n v="361.62"/>
    <x v="2"/>
    <n v="0.3241"/>
  </r>
  <r>
    <x v="284"/>
    <s v="Tumwater"/>
    <n v="3612"/>
    <s v="Tumwater Middle School"/>
    <n v="628.44000000000005"/>
    <n v="0"/>
    <n v="0"/>
    <n v="0"/>
    <n v="0"/>
    <n v="628.44000000000005"/>
    <x v="2"/>
    <n v="0.32429999999999998"/>
  </r>
  <r>
    <x v="285"/>
    <s v="Union Gap"/>
    <n v="2714"/>
    <s v="Union Gap School"/>
    <n v="509.5"/>
    <n v="16.899999999999999"/>
    <n v="0"/>
    <n v="0"/>
    <n v="0"/>
    <n v="526.4"/>
    <x v="1"/>
    <n v="0.83089999999999997"/>
  </r>
  <r>
    <x v="286"/>
    <s v="University Place"/>
    <n v="3792"/>
    <s v="Chambers Elementary"/>
    <n v="460.9"/>
    <n v="18.899999999999999"/>
    <n v="0"/>
    <n v="0"/>
    <n v="0"/>
    <n v="479.79999999999995"/>
    <x v="2"/>
    <n v="0.36530000000000001"/>
  </r>
  <r>
    <x v="286"/>
    <s v="University Place"/>
    <n v="3179"/>
    <s v="Curtis Junior High"/>
    <n v="946.21"/>
    <n v="0"/>
    <n v="0"/>
    <n v="0"/>
    <n v="0"/>
    <n v="946.21"/>
    <x v="2"/>
    <n v="0.38740000000000002"/>
  </r>
  <r>
    <x v="286"/>
    <s v="University Place"/>
    <n v="3600"/>
    <s v="Curtis Senior High"/>
    <n v="1076.03"/>
    <n v="0"/>
    <n v="236.31"/>
    <n v="0"/>
    <n v="0.21"/>
    <n v="1312.55"/>
    <x v="2"/>
    <n v="0.34710000000000002"/>
  </r>
  <r>
    <x v="286"/>
    <s v="University Place"/>
    <n v="4325"/>
    <s v="Drum Intermediate"/>
    <n v="645.82000000000005"/>
    <n v="0"/>
    <n v="0"/>
    <n v="0"/>
    <n v="0"/>
    <n v="645.82000000000005"/>
    <x v="2"/>
    <n v="0.41299999999999998"/>
  </r>
  <r>
    <x v="286"/>
    <s v="University Place"/>
    <n v="4447"/>
    <s v="Evergreen Primary"/>
    <n v="535.37"/>
    <n v="0"/>
    <n v="0"/>
    <n v="0"/>
    <n v="0"/>
    <n v="535.37"/>
    <x v="2"/>
    <n v="0.3891"/>
  </r>
  <r>
    <x v="286"/>
    <s v="University Place"/>
    <n v="3296"/>
    <s v="Narrows View Intermediate"/>
    <n v="683.31"/>
    <n v="0"/>
    <n v="0"/>
    <n v="0"/>
    <n v="0"/>
    <n v="683.31"/>
    <x v="2"/>
    <n v="0.39650000000000002"/>
  </r>
  <r>
    <x v="286"/>
    <s v="University Place"/>
    <n v="3601"/>
    <s v="Sunset Primary"/>
    <n v="444.32"/>
    <n v="0"/>
    <n v="0"/>
    <n v="0"/>
    <n v="0"/>
    <n v="444.32"/>
    <x v="2"/>
    <n v="0.34320000000000001"/>
  </r>
  <r>
    <x v="286"/>
    <s v="University Place"/>
    <n v="2223"/>
    <s v="University Place Primary"/>
    <n v="532.41999999999996"/>
    <n v="19.600000000000001"/>
    <n v="0"/>
    <n v="0"/>
    <n v="0"/>
    <n v="552.02"/>
    <x v="2"/>
    <n v="0.37559999999999999"/>
  </r>
  <r>
    <x v="287"/>
    <s v="Valley"/>
    <n v="1932"/>
    <s v="Columbia Virtual Academy"/>
    <n v="770.37"/>
    <n v="0"/>
    <n v="0"/>
    <n v="0"/>
    <n v="0"/>
    <n v="770.37"/>
    <x v="2"/>
    <n v="0.18690000000000001"/>
  </r>
  <r>
    <x v="287"/>
    <s v="Valley"/>
    <n v="5223"/>
    <s v="Valley EDGE High School Academy"/>
    <n v="17.39"/>
    <n v="0"/>
    <n v="0.8600000000000001"/>
    <n v="0"/>
    <n v="0"/>
    <n v="18.25"/>
    <x v="1"/>
    <n v="0.57509999999999994"/>
  </r>
  <r>
    <x v="287"/>
    <s v="Valley"/>
    <n v="2405"/>
    <s v="Valley School"/>
    <n v="186.87"/>
    <n v="13.9"/>
    <n v="0"/>
    <n v="0"/>
    <n v="0"/>
    <n v="200.77"/>
    <x v="1"/>
    <n v="0.62919999999999998"/>
  </r>
  <r>
    <x v="288"/>
    <s v="Vancouver"/>
    <n v="4406"/>
    <s v="Alki Middle School"/>
    <n v="552.95000000000005"/>
    <n v="0"/>
    <n v="0"/>
    <n v="0"/>
    <n v="0"/>
    <n v="552.95000000000005"/>
    <x v="2"/>
    <n v="0.27050000000000002"/>
  </r>
  <r>
    <x v="288"/>
    <s v="Vancouver"/>
    <n v="3080"/>
    <s v="Benjamin Franklin Elementary"/>
    <n v="352.31"/>
    <n v="0"/>
    <n v="0"/>
    <n v="0"/>
    <n v="0"/>
    <n v="352.31"/>
    <x v="2"/>
    <n v="0.20680000000000001"/>
  </r>
  <r>
    <x v="288"/>
    <s v="Vancouver"/>
    <n v="4405"/>
    <s v="Chinook Elementary School"/>
    <n v="441.52"/>
    <n v="0"/>
    <n v="0"/>
    <n v="0"/>
    <n v="0"/>
    <n v="441.52"/>
    <x v="2"/>
    <n v="0.2883"/>
  </r>
  <r>
    <x v="288"/>
    <s v="Vancouver"/>
    <n v="3423"/>
    <s v="Columbia River High"/>
    <n v="951.83"/>
    <n v="0"/>
    <n v="90.149999999999991"/>
    <n v="0"/>
    <n v="0"/>
    <n v="1041.98"/>
    <x v="2"/>
    <n v="0.28920000000000001"/>
  </r>
  <r>
    <x v="288"/>
    <s v="Vancouver"/>
    <n v="4503"/>
    <s v="Discovery Middle School"/>
    <n v="519.88"/>
    <n v="0"/>
    <n v="0"/>
    <n v="0"/>
    <n v="0"/>
    <n v="519.88"/>
    <x v="1"/>
    <n v="0.63370000000000004"/>
  </r>
  <r>
    <x v="288"/>
    <s v="Vancouver"/>
    <n v="3733"/>
    <s v="Dwight D Eisenhower Elementary"/>
    <n v="375.05"/>
    <n v="0"/>
    <n v="0"/>
    <n v="0"/>
    <n v="0"/>
    <n v="375.05"/>
    <x v="2"/>
    <n v="0.46079999999999999"/>
  </r>
  <r>
    <x v="288"/>
    <s v="Vancouver"/>
    <n v="2643"/>
    <s v="Edgewood Elementary School"/>
    <n v="460.12"/>
    <n v="0"/>
    <n v="0"/>
    <n v="0"/>
    <n v="0"/>
    <n v="460.12"/>
    <x v="1"/>
    <n v="0.62529999999999997"/>
  </r>
  <r>
    <x v="288"/>
    <s v="Vancouver"/>
    <n v="4075"/>
    <s v="Felida Elementary School"/>
    <n v="537.01"/>
    <n v="0"/>
    <n v="0"/>
    <n v="0"/>
    <n v="0"/>
    <n v="537.01"/>
    <x v="2"/>
    <n v="0.13039999999999999"/>
  </r>
  <r>
    <x v="288"/>
    <s v="Vancouver"/>
    <n v="2179"/>
    <s v="Fort Vancouver High School"/>
    <n v="1174.54"/>
    <n v="0"/>
    <n v="42.199999999999996"/>
    <n v="0"/>
    <n v="0"/>
    <n v="1216.74"/>
    <x v="1"/>
    <n v="0.6734"/>
  </r>
  <r>
    <x v="288"/>
    <s v="Vancouver"/>
    <n v="2637"/>
    <s v="Fruit Valley Elementary School"/>
    <n v="182.4"/>
    <n v="0"/>
    <n v="0"/>
    <n v="0"/>
    <n v="0"/>
    <n v="182.4"/>
    <x v="1"/>
    <n v="0.73880000000000001"/>
  </r>
  <r>
    <x v="288"/>
    <s v="Vancouver"/>
    <n v="3902"/>
    <s v="Gaiser Middle School"/>
    <n v="690.42"/>
    <n v="0"/>
    <n v="0"/>
    <n v="0"/>
    <n v="0"/>
    <n v="690.42"/>
    <x v="1"/>
    <n v="0.59950000000000003"/>
  </r>
  <r>
    <x v="288"/>
    <s v="Vancouver"/>
    <n v="1738"/>
    <s v="Gate Program"/>
    <n v="65.099999999999994"/>
    <n v="0"/>
    <n v="0"/>
    <n v="0"/>
    <n v="0"/>
    <n v="65.099999999999994"/>
    <x v="1"/>
    <n v="0.51929999999999998"/>
  </r>
  <r>
    <x v="288"/>
    <s v="Vancouver"/>
    <n v="3424"/>
    <s v="George C Marshall Elementary"/>
    <n v="270.54000000000002"/>
    <n v="0"/>
    <n v="0"/>
    <n v="0"/>
    <n v="0"/>
    <n v="270.54000000000002"/>
    <x v="1"/>
    <n v="0.60899999999999999"/>
  </r>
  <r>
    <x v="288"/>
    <s v="Vancouver"/>
    <n v="3735"/>
    <s v="Harry S Truman Elementary School"/>
    <n v="458.6"/>
    <n v="18"/>
    <n v="0"/>
    <n v="0"/>
    <n v="0"/>
    <n v="476.6"/>
    <x v="1"/>
    <n v="0.59340000000000004"/>
  </r>
  <r>
    <x v="288"/>
    <s v="Vancouver"/>
    <n v="2690"/>
    <s v="Hazel Dell Elementary School"/>
    <n v="331.3"/>
    <n v="17.399999999999999"/>
    <n v="0"/>
    <n v="0"/>
    <n v="0"/>
    <n v="348.7"/>
    <x v="1"/>
    <n v="0.58909999999999996"/>
  </r>
  <r>
    <x v="288"/>
    <s v="Vancouver"/>
    <n v="2610"/>
    <s v="Hough Elementary School"/>
    <n v="221.26"/>
    <n v="18"/>
    <n v="0"/>
    <n v="0"/>
    <n v="0"/>
    <n v="239.26"/>
    <x v="1"/>
    <n v="0.60289999999999999"/>
  </r>
  <r>
    <x v="288"/>
    <s v="Vancouver"/>
    <n v="3081"/>
    <s v="Hudson's Bay High School"/>
    <n v="968.5"/>
    <n v="0"/>
    <n v="59.48"/>
    <n v="0"/>
    <n v="0"/>
    <n v="1027.98"/>
    <x v="1"/>
    <n v="0.56310000000000004"/>
  </r>
  <r>
    <x v="288"/>
    <s v="Vancouver"/>
    <n v="3543"/>
    <s v="Jason Lee Middle School"/>
    <n v="578.54999999999995"/>
    <n v="0"/>
    <n v="0"/>
    <n v="0"/>
    <n v="0"/>
    <n v="578.54999999999995"/>
    <x v="1"/>
    <n v="0.45119999999999999"/>
  </r>
  <r>
    <x v="288"/>
    <s v="Vancouver"/>
    <n v="4591"/>
    <s v="Jefferson Middle School"/>
    <n v="764.56"/>
    <n v="0"/>
    <n v="0"/>
    <n v="0"/>
    <n v="0"/>
    <n v="764.56"/>
    <x v="2"/>
    <n v="0.3125"/>
  </r>
  <r>
    <x v="288"/>
    <s v="Vancouver"/>
    <n v="1574"/>
    <s v="Jim Tangeman Center"/>
    <n v="53.4"/>
    <n v="0"/>
    <n v="0"/>
    <n v="0"/>
    <n v="0"/>
    <n v="53.4"/>
    <x v="1"/>
    <n v="0.6734"/>
  </r>
  <r>
    <x v="288"/>
    <s v="Vancouver"/>
    <n v="3017"/>
    <s v="Lake Shore Elementary"/>
    <n v="293.5"/>
    <n v="0"/>
    <n v="0"/>
    <n v="0"/>
    <n v="0"/>
    <n v="293.5"/>
    <x v="2"/>
    <n v="0.29830000000000001"/>
  </r>
  <r>
    <x v="288"/>
    <s v="Vancouver"/>
    <n v="2318"/>
    <s v="Lincoln Elementary School"/>
    <n v="275.33999999999997"/>
    <n v="0"/>
    <n v="0"/>
    <n v="0"/>
    <n v="0"/>
    <n v="275.33999999999997"/>
    <x v="1"/>
    <n v="0.56120000000000003"/>
  </r>
  <r>
    <x v="288"/>
    <s v="Vancouver"/>
    <n v="3734"/>
    <s v="Martin Luther King Elementary"/>
    <n v="446.99"/>
    <n v="17.22"/>
    <n v="0"/>
    <n v="0"/>
    <n v="0"/>
    <n v="464.21000000000004"/>
    <x v="1"/>
    <n v="0.69489999999999996"/>
  </r>
  <r>
    <x v="288"/>
    <s v="Vancouver"/>
    <n v="3146"/>
    <s v="Mcloughlin Middle School"/>
    <n v="831.48"/>
    <n v="0"/>
    <n v="0"/>
    <n v="0"/>
    <n v="0"/>
    <n v="831.48"/>
    <x v="1"/>
    <n v="0.74419999999999997"/>
  </r>
  <r>
    <x v="288"/>
    <s v="Vancouver"/>
    <n v="2723"/>
    <s v="Minnehaha Elementary School"/>
    <n v="470.81"/>
    <n v="0"/>
    <n v="0"/>
    <n v="0"/>
    <n v="0"/>
    <n v="470.81"/>
    <x v="1"/>
    <n v="0.57330000000000003"/>
  </r>
  <r>
    <x v="288"/>
    <s v="Vancouver"/>
    <n v="2644"/>
    <s v="Ogden Elementary"/>
    <n v="518.24"/>
    <n v="33.6"/>
    <n v="0"/>
    <n v="0"/>
    <n v="0"/>
    <n v="551.84"/>
    <x v="1"/>
    <n v="0.66069999999999995"/>
  </r>
  <r>
    <x v="288"/>
    <s v="Vancouver"/>
    <n v="5342"/>
    <s v="Open Doors Vancouver"/>
    <n v="0"/>
    <n v="0"/>
    <n v="0"/>
    <n v="278.28000000000003"/>
    <n v="0"/>
    <n v="278.28000000000003"/>
    <x v="1"/>
    <n v="0.62870000000000004"/>
  </r>
  <r>
    <x v="288"/>
    <s v="Vancouver"/>
    <n v="4410"/>
    <s v="Roosevelt Elementary School"/>
    <n v="512.4"/>
    <n v="17.3"/>
    <n v="0"/>
    <n v="0"/>
    <n v="0"/>
    <n v="529.69999999999993"/>
    <x v="1"/>
    <n v="0.76249999999999996"/>
  </r>
  <r>
    <x v="288"/>
    <s v="Vancouver"/>
    <n v="5744"/>
    <s v="Ruth Bader Ginsburg Elementary School"/>
    <n v="239.7"/>
    <n v="34.799999999999997"/>
    <n v="0"/>
    <n v="0"/>
    <n v="0"/>
    <n v="274.5"/>
    <x v="2"/>
    <n v="0.41560000000000002"/>
  </r>
  <r>
    <x v="288"/>
    <s v="Vancouver"/>
    <n v="4034"/>
    <s v="Sacajawea Elementary School"/>
    <n v="342.26"/>
    <n v="35.5"/>
    <n v="0"/>
    <n v="0"/>
    <n v="0"/>
    <n v="377.76"/>
    <x v="2"/>
    <n v="0.39510000000000001"/>
  </r>
  <r>
    <x v="288"/>
    <s v="Vancouver"/>
    <n v="2964"/>
    <s v="Salmon Creek Elementary"/>
    <n v="383.69"/>
    <n v="0"/>
    <n v="0"/>
    <n v="0"/>
    <n v="0"/>
    <n v="383.69"/>
    <x v="2"/>
    <n v="0.26950000000000002"/>
  </r>
  <r>
    <x v="288"/>
    <s v="Vancouver"/>
    <n v="3016"/>
    <s v="Sarah J Anderson Elementary"/>
    <n v="598.62"/>
    <n v="0"/>
    <n v="0"/>
    <n v="0"/>
    <n v="0"/>
    <n v="598.62"/>
    <x v="1"/>
    <n v="0.47420000000000001"/>
  </r>
  <r>
    <x v="288"/>
    <s v="Vancouver"/>
    <n v="4504"/>
    <s v="Skyview High School"/>
    <n v="1553.25"/>
    <n v="0"/>
    <n v="139.81"/>
    <n v="0"/>
    <n v="0"/>
    <n v="1693.06"/>
    <x v="2"/>
    <n v="0.30690000000000001"/>
  </r>
  <r>
    <x v="288"/>
    <s v="Vancouver"/>
    <n v="3556"/>
    <s v="Vancouver Home Connection"/>
    <n v="167.29"/>
    <n v="0"/>
    <n v="0"/>
    <n v="0"/>
    <n v="0"/>
    <n v="167.29"/>
    <x v="2"/>
    <n v="0.45540000000000003"/>
  </r>
  <r>
    <x v="288"/>
    <s v="Vancouver"/>
    <n v="5745"/>
    <s v="Vancouver Innovation Technology and Arts Elementary"/>
    <n v="286.39999999999998"/>
    <n v="0"/>
    <n v="0"/>
    <n v="0"/>
    <n v="0"/>
    <n v="286.39999999999998"/>
    <x v="2"/>
    <n v="0.2757"/>
  </r>
  <r>
    <x v="288"/>
    <s v="Vancouver"/>
    <n v="5271"/>
    <s v="Vancouver iTech Preparatory"/>
    <n v="522.44000000000005"/>
    <n v="0"/>
    <n v="57.07"/>
    <n v="0"/>
    <n v="0"/>
    <n v="579.5100000000001"/>
    <x v="2"/>
    <n v="0.3241"/>
  </r>
  <r>
    <x v="288"/>
    <s v="Vancouver"/>
    <n v="1689"/>
    <s v="Vancouver School of Arts and Academics"/>
    <n v="783.77"/>
    <n v="0"/>
    <n v="6.14"/>
    <n v="0"/>
    <n v="0"/>
    <n v="789.91"/>
    <x v="2"/>
    <n v="0.28420000000000001"/>
  </r>
  <r>
    <x v="288"/>
    <s v="Vancouver"/>
    <n v="5713"/>
    <s v="Vancouver Success Academy"/>
    <n v="82.55"/>
    <n v="0"/>
    <n v="0"/>
    <n v="0"/>
    <n v="0"/>
    <n v="82.55"/>
    <x v="1"/>
    <n v="0.72589999999999999"/>
  </r>
  <r>
    <x v="288"/>
    <s v="Vancouver"/>
    <n v="5149"/>
    <s v="Vancouver Virtual Learning Academy"/>
    <n v="465.35"/>
    <n v="0"/>
    <n v="0.66"/>
    <n v="0"/>
    <n v="0"/>
    <n v="466.01000000000005"/>
    <x v="1"/>
    <n v="0.52039999999999997"/>
  </r>
  <r>
    <x v="288"/>
    <s v="Vancouver"/>
    <n v="2828"/>
    <s v="Walnut Grove Elementary"/>
    <n v="632.44000000000005"/>
    <n v="33.6"/>
    <n v="0"/>
    <n v="0"/>
    <n v="0"/>
    <n v="666.04000000000008"/>
    <x v="1"/>
    <n v="0.55410000000000004"/>
  </r>
  <r>
    <x v="288"/>
    <s v="Vancouver"/>
    <n v="3565"/>
    <s v="Washington Elementary"/>
    <n v="215.3"/>
    <n v="15.5"/>
    <n v="0"/>
    <n v="0"/>
    <n v="0"/>
    <n v="230.8"/>
    <x v="1"/>
    <n v="0.68759999999999999"/>
  </r>
  <r>
    <x v="288"/>
    <s v="Vancouver"/>
    <n v="3932"/>
    <s v="Lewis and Clark High School"/>
    <n v="81.56"/>
    <n v="0"/>
    <n v="1.77"/>
    <n v="0"/>
    <n v="0"/>
    <n v="83.33"/>
    <x v="2"/>
    <n v="0.4652"/>
  </r>
  <r>
    <x v="289"/>
    <s v="Vashon Island"/>
    <n v="4468"/>
    <s v="Chautauqua Elementary"/>
    <n v="397.94"/>
    <n v="0"/>
    <n v="0"/>
    <n v="0"/>
    <n v="0"/>
    <n v="397.94"/>
    <x v="2"/>
    <n v="0.30830000000000002"/>
  </r>
  <r>
    <x v="289"/>
    <s v="Vashon Island"/>
    <n v="1822"/>
    <s v="Family Link"/>
    <n v="63.14"/>
    <n v="0"/>
    <n v="0"/>
    <n v="0"/>
    <n v="0"/>
    <n v="63.14"/>
    <x v="2"/>
    <n v="0.23580000000000001"/>
  </r>
  <r>
    <x v="289"/>
    <s v="Vashon Island"/>
    <n v="3667"/>
    <s v="McMurray Middle School"/>
    <n v="378.86"/>
    <n v="0"/>
    <n v="0"/>
    <n v="0"/>
    <n v="0"/>
    <n v="378.86"/>
    <x v="2"/>
    <n v="0.21390000000000001"/>
  </r>
  <r>
    <x v="289"/>
    <s v="Vashon Island"/>
    <n v="1938"/>
    <s v="Student Link"/>
    <n v="46.17"/>
    <n v="0"/>
    <n v="0"/>
    <n v="0"/>
    <n v="0"/>
    <n v="46.17"/>
    <x v="1"/>
    <n v="0.50639999999999996"/>
  </r>
  <r>
    <x v="289"/>
    <s v="Vashon Island"/>
    <n v="2419"/>
    <s v="Vashon Island High School"/>
    <n v="441.38"/>
    <n v="0"/>
    <n v="26.229999999999997"/>
    <n v="0"/>
    <n v="0"/>
    <n v="467.61"/>
    <x v="2"/>
    <n v="0.2344"/>
  </r>
  <r>
    <x v="290"/>
    <s v="Wa He Lut Tribal"/>
    <n v="5496"/>
    <s v="Wa He Lut Indian School"/>
    <n v="128.88999999999999"/>
    <n v="0"/>
    <n v="0"/>
    <n v="0"/>
    <n v="0"/>
    <n v="128.88999999999999"/>
    <x v="1"/>
    <n v="0.88109999999999999"/>
  </r>
  <r>
    <x v="291"/>
    <s v="Wahkiakum"/>
    <n v="2893"/>
    <s v="Julius A Wendt Elementary/John C Thomas Middle School"/>
    <n v="272.41000000000003"/>
    <n v="0"/>
    <n v="0"/>
    <n v="0"/>
    <n v="0"/>
    <n v="272.41000000000003"/>
    <x v="1"/>
    <n v="0.52890000000000004"/>
  </r>
  <r>
    <x v="291"/>
    <s v="Wahkiakum"/>
    <n v="3467"/>
    <s v="Wahkiakum High School"/>
    <n v="119.92"/>
    <n v="0"/>
    <n v="8.7200000000000006"/>
    <n v="0"/>
    <n v="0"/>
    <n v="128.64000000000001"/>
    <x v="1"/>
    <n v="0.51"/>
  </r>
  <r>
    <x v="292"/>
    <s v="Wahluke"/>
    <n v="3152"/>
    <s v="Mattawa Elementary"/>
    <n v="138.4"/>
    <n v="33.9"/>
    <n v="0"/>
    <n v="0"/>
    <n v="0"/>
    <n v="172.3"/>
    <x v="1"/>
    <n v="0.78469999999999995"/>
  </r>
  <r>
    <x v="292"/>
    <s v="Wahluke"/>
    <n v="4222"/>
    <s v="Morris Schott Elementary"/>
    <n v="326.60000000000002"/>
    <n v="0"/>
    <n v="0"/>
    <n v="0"/>
    <n v="0"/>
    <n v="326.60000000000002"/>
    <x v="1"/>
    <n v="0.93469999999999998"/>
  </r>
  <r>
    <x v="292"/>
    <s v="Wahluke"/>
    <n v="4490"/>
    <s v="Saddle Mountain Elementary"/>
    <n v="456.04"/>
    <n v="0"/>
    <n v="0"/>
    <n v="0"/>
    <n v="0"/>
    <n v="456.04"/>
    <x v="1"/>
    <n v="0.91759999999999997"/>
  </r>
  <r>
    <x v="292"/>
    <s v="Wahluke"/>
    <n v="1835"/>
    <s v="Sentinel Tech Alt School"/>
    <n v="44.22"/>
    <n v="0"/>
    <n v="0"/>
    <n v="0"/>
    <n v="0"/>
    <n v="44.22"/>
    <x v="1"/>
    <n v="0.92510000000000003"/>
  </r>
  <r>
    <x v="292"/>
    <s v="Wahluke"/>
    <n v="4254"/>
    <s v="Wahluke High School"/>
    <n v="672.18"/>
    <n v="0"/>
    <n v="47.699999999999996"/>
    <n v="0"/>
    <n v="0"/>
    <n v="719.88"/>
    <x v="1"/>
    <n v="0.93010000000000004"/>
  </r>
  <r>
    <x v="292"/>
    <s v="Wahluke"/>
    <n v="5144"/>
    <s v="Wahluke Junior High"/>
    <n v="505.83"/>
    <n v="0"/>
    <n v="0"/>
    <n v="0"/>
    <n v="0"/>
    <n v="505.83"/>
    <x v="1"/>
    <n v="0.94869999999999999"/>
  </r>
  <r>
    <x v="293"/>
    <s v="Waitsburg"/>
    <n v="2712"/>
    <s v="Waitsburg Elementary School"/>
    <n v="143.68"/>
    <n v="0"/>
    <n v="0"/>
    <n v="0"/>
    <n v="0"/>
    <n v="143.68"/>
    <x v="2"/>
    <n v="0.4546"/>
  </r>
  <r>
    <x v="293"/>
    <s v="Waitsburg"/>
    <n v="2386"/>
    <s v="Waitsburg High School"/>
    <n v="110.58"/>
    <n v="0"/>
    <n v="6.24"/>
    <n v="0"/>
    <n v="0"/>
    <n v="116.82"/>
    <x v="2"/>
    <n v="0.40849999999999997"/>
  </r>
  <r>
    <x v="294"/>
    <s v="Walla Walla"/>
    <n v="2074"/>
    <s v="Berney Elementary School"/>
    <n v="308.24"/>
    <n v="0"/>
    <n v="0"/>
    <n v="0"/>
    <n v="0"/>
    <n v="308.24"/>
    <x v="1"/>
    <n v="0.62239999999999995"/>
  </r>
  <r>
    <x v="294"/>
    <s v="Walla Walla"/>
    <n v="2528"/>
    <s v="Edison Elementary School - Walla Walla"/>
    <n v="464.1"/>
    <n v="0"/>
    <n v="0"/>
    <n v="0"/>
    <n v="0"/>
    <n v="464.1"/>
    <x v="1"/>
    <n v="0.66930000000000001"/>
  </r>
  <r>
    <x v="294"/>
    <s v="Walla Walla"/>
    <n v="3510"/>
    <s v="Garrison Middle School"/>
    <n v="537.76"/>
    <n v="0"/>
    <n v="0"/>
    <n v="0"/>
    <n v="0"/>
    <n v="537.76"/>
    <x v="1"/>
    <n v="0.62229999999999996"/>
  </r>
  <r>
    <x v="294"/>
    <s v="Walla Walla"/>
    <n v="2078"/>
    <s v="Green Park Elementary School"/>
    <n v="508.15"/>
    <n v="0"/>
    <n v="0"/>
    <n v="0"/>
    <n v="0"/>
    <n v="508.15"/>
    <x v="1"/>
    <n v="0.71220000000000006"/>
  </r>
  <r>
    <x v="294"/>
    <s v="Walla Walla"/>
    <n v="1772"/>
    <s v="Homelink"/>
    <n v="52.67"/>
    <n v="0"/>
    <n v="0"/>
    <n v="0"/>
    <n v="0"/>
    <n v="52.67"/>
    <x v="2"/>
    <n v="0.36599999999999999"/>
  </r>
  <r>
    <x v="294"/>
    <s v="Walla Walla"/>
    <n v="4071"/>
    <s v="Lincoln High School"/>
    <n v="164.12"/>
    <n v="0"/>
    <n v="2.31"/>
    <n v="0"/>
    <n v="0"/>
    <n v="166.43"/>
    <x v="1"/>
    <n v="0.86980000000000002"/>
  </r>
  <r>
    <x v="294"/>
    <s v="Walla Walla"/>
    <n v="2780"/>
    <s v="Pioneer Middle School"/>
    <n v="587.09"/>
    <n v="0"/>
    <n v="0"/>
    <n v="0"/>
    <n v="0"/>
    <n v="587.09"/>
    <x v="1"/>
    <n v="0.64090000000000003"/>
  </r>
  <r>
    <x v="294"/>
    <s v="Walla Walla"/>
    <n v="2159"/>
    <s v="Prospect Point Elementary"/>
    <n v="397.97"/>
    <n v="0"/>
    <n v="0"/>
    <n v="0"/>
    <n v="0"/>
    <n v="397.97"/>
    <x v="2"/>
    <n v="0.49149999999999999"/>
  </r>
  <r>
    <x v="294"/>
    <s v="Walla Walla"/>
    <n v="5337"/>
    <s v="SE AREA TECHNICAL SKILLS CENTER"/>
    <n v="130.57"/>
    <n v="0"/>
    <n v="0"/>
    <n v="0"/>
    <n v="5.58"/>
    <n v="136.15"/>
    <x v="2"/>
    <n v="9.0999999999999998E-2"/>
  </r>
  <r>
    <x v="294"/>
    <s v="Walla Walla"/>
    <n v="3728"/>
    <s v="Sharpstein Elementary School"/>
    <n v="317.10000000000002"/>
    <n v="0"/>
    <n v="0"/>
    <n v="0"/>
    <n v="0"/>
    <n v="317.10000000000002"/>
    <x v="1"/>
    <n v="0.76739999999999997"/>
  </r>
  <r>
    <x v="294"/>
    <s v="Walla Walla"/>
    <n v="5616"/>
    <s v="Walla Walla Center for Children and Families"/>
    <n v="0"/>
    <n v="89.12"/>
    <n v="0"/>
    <n v="0"/>
    <n v="0"/>
    <n v="89.12"/>
    <x v="1"/>
    <n v="0.68279999999999996"/>
  </r>
  <r>
    <x v="294"/>
    <s v="Walla Walla"/>
    <n v="3468"/>
    <s v="Walla Walla High School"/>
    <n v="1310.95"/>
    <n v="0"/>
    <n v="152.97999999999999"/>
    <n v="0.1"/>
    <n v="0"/>
    <n v="1464.03"/>
    <x v="1"/>
    <n v="0.56359999999999999"/>
  </r>
  <r>
    <x v="294"/>
    <s v="Walla Walla"/>
    <n v="5636"/>
    <s v="Walla Walla Online"/>
    <n v="115.18"/>
    <n v="0"/>
    <n v="3.6799999999999997"/>
    <n v="0"/>
    <n v="0"/>
    <n v="118.86000000000001"/>
    <x v="1"/>
    <n v="0.57550000000000001"/>
  </r>
  <r>
    <x v="294"/>
    <s v="Walla Walla"/>
    <n v="5460"/>
    <s v="Walla Walla Open Doors"/>
    <n v="0"/>
    <n v="0"/>
    <n v="0"/>
    <n v="94.7"/>
    <n v="0"/>
    <n v="94.7"/>
    <x v="1"/>
    <n v="0.81969999999999998"/>
  </r>
  <r>
    <x v="295"/>
    <s v="Wapato"/>
    <n v="4518"/>
    <s v="Adams Elementary"/>
    <n v="369.39"/>
    <n v="0"/>
    <n v="0"/>
    <n v="0"/>
    <n v="0"/>
    <n v="369.39"/>
    <x v="1"/>
    <n v="0.89990000000000003"/>
  </r>
  <r>
    <x v="295"/>
    <s v="Wapato"/>
    <n v="5544"/>
    <s v="Camas Elementary"/>
    <n v="294"/>
    <n v="84.7"/>
    <n v="0"/>
    <n v="0"/>
    <n v="0"/>
    <n v="378.7"/>
    <x v="1"/>
    <n v="0.7319"/>
  </r>
  <r>
    <x v="295"/>
    <s v="Wapato"/>
    <n v="4022"/>
    <s v="Pace Alternative High School"/>
    <n v="63.44"/>
    <n v="0"/>
    <n v="0"/>
    <n v="0"/>
    <n v="0"/>
    <n v="63.44"/>
    <x v="1"/>
    <n v="0.82230000000000003"/>
  </r>
  <r>
    <x v="295"/>
    <s v="Wapato"/>
    <n v="5543"/>
    <s v="Simcoe Elementary School"/>
    <n v="310.89999999999998"/>
    <n v="0"/>
    <n v="0"/>
    <n v="0"/>
    <n v="0"/>
    <n v="310.89999999999998"/>
    <x v="1"/>
    <n v="0.85040000000000004"/>
  </r>
  <r>
    <x v="295"/>
    <s v="Wapato"/>
    <n v="5595"/>
    <s v="Wapato ESD 105 Open Doors"/>
    <n v="0"/>
    <n v="0"/>
    <n v="0"/>
    <n v="26.2"/>
    <n v="0"/>
    <n v="26.2"/>
    <x v="2"/>
    <s v="NO CEDARL FRPL Rprtd"/>
  </r>
  <r>
    <x v="295"/>
    <s v="Wapato"/>
    <n v="3141"/>
    <s v="Wapato High School"/>
    <n v="756.92"/>
    <n v="0"/>
    <n v="33.659999999999997"/>
    <n v="0"/>
    <n v="0"/>
    <n v="790.57999999999993"/>
    <x v="1"/>
    <n v="0.8427"/>
  </r>
  <r>
    <x v="295"/>
    <s v="Wapato"/>
    <n v="2131"/>
    <s v="Wapato Middle School"/>
    <n v="693.75"/>
    <n v="0"/>
    <n v="0"/>
    <n v="0"/>
    <n v="0"/>
    <n v="693.75"/>
    <x v="1"/>
    <n v="0.86409999999999998"/>
  </r>
  <r>
    <x v="295"/>
    <s v="Wapato"/>
    <n v="5724"/>
    <s v="Wapato Online Academy 6-8"/>
    <n v="10.88"/>
    <n v="0"/>
    <n v="0"/>
    <n v="0"/>
    <n v="0"/>
    <n v="10.88"/>
    <x v="1"/>
    <n v="0.68520000000000003"/>
  </r>
  <r>
    <x v="295"/>
    <s v="Wapato"/>
    <n v="5725"/>
    <s v="Wapato Online Academy 9-12"/>
    <n v="38.49"/>
    <n v="0"/>
    <n v="0"/>
    <n v="0"/>
    <n v="0"/>
    <n v="38.49"/>
    <x v="1"/>
    <n v="0.77039999999999997"/>
  </r>
  <r>
    <x v="295"/>
    <s v="Wapato"/>
    <n v="5723"/>
    <s v="Wapato Online Academy K-5"/>
    <n v="3.13"/>
    <n v="0"/>
    <n v="0"/>
    <n v="0"/>
    <n v="0"/>
    <n v="3.13"/>
    <x v="1"/>
    <n v="0.91669999999999996"/>
  </r>
  <r>
    <x v="295"/>
    <s v="Wapato"/>
    <n v="2757"/>
    <s v="Satus Elementary"/>
    <n v="295.55"/>
    <n v="0"/>
    <n v="0"/>
    <n v="0"/>
    <n v="0"/>
    <n v="295.55"/>
    <x v="1"/>
    <n v="0.82730000000000004"/>
  </r>
  <r>
    <x v="296"/>
    <s v="Warden"/>
    <n v="2792"/>
    <s v="Warden Elementary"/>
    <n v="379.69"/>
    <n v="0"/>
    <n v="0"/>
    <n v="0"/>
    <n v="0"/>
    <n v="379.69"/>
    <x v="1"/>
    <n v="0.76229999999999998"/>
  </r>
  <r>
    <x v="296"/>
    <s v="Warden"/>
    <n v="3273"/>
    <s v="Warden High School"/>
    <n v="255.45"/>
    <n v="0"/>
    <n v="39.900000000000006"/>
    <n v="0"/>
    <n v="0"/>
    <n v="295.35000000000002"/>
    <x v="1"/>
    <n v="0.74429999999999996"/>
  </r>
  <r>
    <x v="296"/>
    <s v="Warden"/>
    <n v="3909"/>
    <s v="Warden Middle School"/>
    <n v="207.96"/>
    <n v="0"/>
    <n v="0"/>
    <n v="0"/>
    <n v="0"/>
    <n v="207.96"/>
    <x v="1"/>
    <n v="0.79579999999999995"/>
  </r>
  <r>
    <x v="297"/>
    <s v="Washougal"/>
    <n v="4549"/>
    <s v="Canyon Creek Middle School"/>
    <n v="167.8"/>
    <n v="0"/>
    <n v="0"/>
    <n v="0"/>
    <n v="0"/>
    <n v="167.8"/>
    <x v="2"/>
    <n v="0.28239999999999998"/>
  </r>
  <r>
    <x v="297"/>
    <s v="Washougal"/>
    <n v="3270"/>
    <s v="Cape Horn Skye Elementary"/>
    <n v="259.5"/>
    <n v="19.600000000000001"/>
    <n v="0"/>
    <n v="0"/>
    <n v="0"/>
    <n v="279.10000000000002"/>
    <x v="2"/>
    <n v="0.31559999999999999"/>
  </r>
  <r>
    <x v="297"/>
    <s v="Washougal"/>
    <n v="5494"/>
    <s v="Columbia River Gorge Elementary School"/>
    <n v="322.23"/>
    <n v="19.7"/>
    <n v="0"/>
    <n v="0"/>
    <n v="0"/>
    <n v="341.93"/>
    <x v="2"/>
    <n v="0.39750000000000002"/>
  </r>
  <r>
    <x v="297"/>
    <s v="Washougal"/>
    <n v="2911"/>
    <s v="Gause Elementary"/>
    <n v="206.8"/>
    <n v="19.899999999999999"/>
    <n v="0"/>
    <n v="0"/>
    <n v="0"/>
    <n v="226.70000000000002"/>
    <x v="2"/>
    <n v="0.41909999999999997"/>
  </r>
  <r>
    <x v="297"/>
    <s v="Washougal"/>
    <n v="2509"/>
    <s v="Hathaway Elementary"/>
    <n v="280.8"/>
    <n v="19.64"/>
    <n v="0"/>
    <n v="0"/>
    <n v="0"/>
    <n v="300.44"/>
    <x v="2"/>
    <n v="0.49640000000000001"/>
  </r>
  <r>
    <x v="297"/>
    <s v="Washougal"/>
    <n v="4207"/>
    <s v="Jemtegaard Middle School"/>
    <n v="396.73"/>
    <n v="0"/>
    <n v="0"/>
    <n v="0"/>
    <n v="0"/>
    <n v="396.73"/>
    <x v="2"/>
    <n v="0.44390000000000002"/>
  </r>
  <r>
    <x v="297"/>
    <s v="Washougal"/>
    <n v="3147"/>
    <s v="Washougal High School"/>
    <n v="736.29"/>
    <n v="0"/>
    <n v="99.429999999999993"/>
    <n v="28.8"/>
    <n v="0"/>
    <n v="864.51999999999987"/>
    <x v="2"/>
    <n v="0.36670000000000003"/>
  </r>
  <r>
    <x v="297"/>
    <s v="Washougal"/>
    <n v="5615"/>
    <s v="Washougal Learning Academy"/>
    <n v="47.14"/>
    <n v="0"/>
    <n v="0"/>
    <n v="0"/>
    <n v="0"/>
    <n v="47.14"/>
    <x v="2"/>
    <n v="0.45779999999999998"/>
  </r>
  <r>
    <x v="297"/>
    <s v="Washougal"/>
    <n v="1899"/>
    <s v="Washougal Special Services"/>
    <n v="2.69"/>
    <n v="0"/>
    <n v="0"/>
    <n v="0"/>
    <n v="0"/>
    <n v="2.69"/>
    <x v="2"/>
    <n v="0.13689999999999999"/>
  </r>
  <r>
    <x v="298"/>
    <s v="Washtucna"/>
    <n v="3075"/>
    <s v="Washtucna Elementary/High School"/>
    <n v="58.27"/>
    <n v="0"/>
    <n v="0.98"/>
    <n v="0"/>
    <n v="0"/>
    <n v="59.25"/>
    <x v="1"/>
    <n v="0.63849999999999996"/>
  </r>
  <r>
    <x v="299"/>
    <s v="Waterville"/>
    <n v="2161"/>
    <s v="Waterville Elementary"/>
    <n v="122.48"/>
    <n v="20.9"/>
    <n v="0"/>
    <n v="0"/>
    <n v="0"/>
    <n v="143.38"/>
    <x v="2"/>
    <n v="0.46310000000000001"/>
  </r>
  <r>
    <x v="299"/>
    <s v="Waterville"/>
    <n v="2162"/>
    <s v="Waterville High School"/>
    <n v="134.63"/>
    <n v="0"/>
    <n v="1.53"/>
    <n v="0"/>
    <n v="0"/>
    <n v="136.16"/>
    <x v="1"/>
    <n v="0.49359999999999998"/>
  </r>
  <r>
    <x v="300"/>
    <s v="Wellpinit"/>
    <n v="2549"/>
    <s v="Wellpinit Elementary School"/>
    <n v="117.3"/>
    <n v="0"/>
    <n v="0"/>
    <n v="0"/>
    <n v="0"/>
    <n v="117.3"/>
    <x v="1"/>
    <n v="0.88719999999999999"/>
  </r>
  <r>
    <x v="300"/>
    <s v="Wellpinit"/>
    <n v="2550"/>
    <s v="Wellpinit High School"/>
    <n v="92.24"/>
    <n v="0"/>
    <n v="2.0499999999999998"/>
    <n v="0"/>
    <n v="0"/>
    <n v="94.289999999999992"/>
    <x v="1"/>
    <n v="0.81240000000000001"/>
  </r>
  <r>
    <x v="300"/>
    <s v="Wellpinit"/>
    <n v="4232"/>
    <s v="Wellpinit Middle School"/>
    <n v="74.099999999999994"/>
    <n v="0"/>
    <n v="0"/>
    <n v="0"/>
    <n v="0"/>
    <n v="74.099999999999994"/>
    <x v="1"/>
    <n v="0.8679"/>
  </r>
  <r>
    <x v="300"/>
    <s v="Wellpinit"/>
    <n v="5461"/>
    <s v="Wellpinit Open Doors High School"/>
    <n v="0"/>
    <n v="0"/>
    <n v="0"/>
    <n v="68.7"/>
    <n v="0"/>
    <n v="68.7"/>
    <x v="2"/>
    <n v="0.44440000000000002"/>
  </r>
  <r>
    <x v="301"/>
    <s v="Wenatchee"/>
    <n v="3209"/>
    <s v="Abraham Lincoln Elementary"/>
    <n v="529.63"/>
    <n v="0"/>
    <n v="0"/>
    <n v="0"/>
    <n v="0"/>
    <n v="529.63"/>
    <x v="1"/>
    <n v="0.73850000000000005"/>
  </r>
  <r>
    <x v="301"/>
    <s v="Wenatchee"/>
    <n v="3269"/>
    <s v="Castlerock Early Learning Center"/>
    <n v="1.89"/>
    <n v="0"/>
    <n v="0"/>
    <n v="0"/>
    <n v="0"/>
    <n v="1.89"/>
    <x v="2"/>
    <n v="0.31879999999999997"/>
  </r>
  <r>
    <x v="301"/>
    <s v="Wenatchee"/>
    <n v="4432"/>
    <s v="Foothills Middle School"/>
    <n v="521.21"/>
    <n v="0"/>
    <n v="0"/>
    <n v="0"/>
    <n v="0"/>
    <n v="521.21"/>
    <x v="1"/>
    <n v="0.50639999999999996"/>
  </r>
  <r>
    <x v="301"/>
    <s v="Wenatchee"/>
    <n v="4423"/>
    <s v="John Newbery Elementary"/>
    <n v="396.25"/>
    <n v="14.4"/>
    <n v="0"/>
    <n v="0"/>
    <n v="0"/>
    <n v="410.65"/>
    <x v="1"/>
    <n v="0.50900000000000001"/>
  </r>
  <r>
    <x v="301"/>
    <s v="Wenatchee"/>
    <n v="2279"/>
    <s v="Lewis And Clark Elementary Sch"/>
    <n v="388.43"/>
    <n v="0"/>
    <n v="0"/>
    <n v="0"/>
    <n v="0"/>
    <n v="388.43"/>
    <x v="1"/>
    <n v="0.70860000000000001"/>
  </r>
  <r>
    <x v="301"/>
    <s v="Wenatchee"/>
    <n v="2347"/>
    <s v="Mission View Elementary School"/>
    <n v="447.89"/>
    <n v="29.77"/>
    <n v="0"/>
    <n v="0"/>
    <n v="0"/>
    <n v="477.65999999999997"/>
    <x v="1"/>
    <n v="0.747"/>
  </r>
  <r>
    <x v="301"/>
    <s v="Wenatchee"/>
    <n v="5316"/>
    <s v="Open Doors  Re-Engagement Wenatchee"/>
    <n v="0"/>
    <n v="0"/>
    <n v="0.18"/>
    <n v="94.57"/>
    <n v="0"/>
    <n v="94.75"/>
    <x v="1"/>
    <n v="0.72970000000000002"/>
  </r>
  <r>
    <x v="301"/>
    <s v="Wenatchee"/>
    <n v="3370"/>
    <s v="Orchard Middle School"/>
    <n v="385.89"/>
    <n v="0"/>
    <n v="0"/>
    <n v="0"/>
    <n v="0"/>
    <n v="385.89"/>
    <x v="1"/>
    <n v="0.7127"/>
  </r>
  <r>
    <x v="301"/>
    <s v="Wenatchee"/>
    <n v="3210"/>
    <s v="Pioneer Middle School"/>
    <n v="463.64"/>
    <n v="0"/>
    <n v="0"/>
    <n v="0"/>
    <n v="0"/>
    <n v="463.64"/>
    <x v="1"/>
    <n v="0.69089999999999996"/>
  </r>
  <r>
    <x v="301"/>
    <s v="Wenatchee"/>
    <n v="1612"/>
    <s v="Skill Source"/>
    <n v="3.76"/>
    <n v="0"/>
    <n v="0"/>
    <n v="0"/>
    <n v="0.05"/>
    <n v="3.8099999999999996"/>
    <x v="1"/>
    <n v="0.94440000000000002"/>
  </r>
  <r>
    <x v="301"/>
    <s v="Wenatchee"/>
    <n v="3208"/>
    <s v="Sunnyslope Elementary School"/>
    <n v="301.68"/>
    <n v="0"/>
    <n v="0"/>
    <n v="0"/>
    <n v="0"/>
    <n v="301.68"/>
    <x v="2"/>
    <n v="0.25059999999999999"/>
  </r>
  <r>
    <x v="301"/>
    <s v="Wenatchee"/>
    <n v="5569"/>
    <s v="Valley Academy of Learning K-10"/>
    <n v="283.85000000000002"/>
    <n v="0"/>
    <n v="0"/>
    <n v="0"/>
    <n v="0"/>
    <n v="283.85000000000002"/>
    <x v="2"/>
    <n v="0.2036"/>
  </r>
  <r>
    <x v="301"/>
    <s v="Wenatchee"/>
    <n v="5637"/>
    <s v="Valley Online Academy"/>
    <n v="15.41"/>
    <n v="0"/>
    <n v="0"/>
    <n v="0"/>
    <n v="0"/>
    <n v="15.41"/>
    <x v="1"/>
    <n v="0.71240000000000003"/>
  </r>
  <r>
    <x v="301"/>
    <s v="Wenatchee"/>
    <n v="2907"/>
    <s v="Washington Elementary School"/>
    <n v="521.54"/>
    <n v="13.9"/>
    <n v="0"/>
    <n v="0"/>
    <n v="0"/>
    <n v="535.43999999999994"/>
    <x v="2"/>
    <n v="0.48780000000000001"/>
  </r>
  <r>
    <x v="301"/>
    <s v="Wenatchee"/>
    <n v="2134"/>
    <s v="Wenatchee High School"/>
    <n v="1645.88"/>
    <n v="0"/>
    <n v="268.36"/>
    <n v="0"/>
    <n v="0"/>
    <n v="1914.2400000000002"/>
    <x v="1"/>
    <n v="0.5504"/>
  </r>
  <r>
    <x v="301"/>
    <s v="Wenatchee"/>
    <n v="4105"/>
    <s v="Wenatchee Valley Technical Skills Center"/>
    <n v="187.48"/>
    <n v="0"/>
    <n v="0"/>
    <n v="0"/>
    <n v="20.65"/>
    <n v="208.13"/>
    <x v="2"/>
    <n v="0.29110000000000003"/>
  </r>
  <r>
    <x v="301"/>
    <s v="Wenatchee"/>
    <n v="1613"/>
    <s v="Westside High School"/>
    <n v="261.20999999999998"/>
    <n v="0"/>
    <n v="8.33"/>
    <n v="0"/>
    <n v="0"/>
    <n v="269.53999999999996"/>
    <x v="1"/>
    <n v="0.68269999999999997"/>
  </r>
  <r>
    <x v="302"/>
    <s v="West Valley (Spok"/>
    <n v="3538"/>
    <s v="Centennial Middle School"/>
    <n v="535.13"/>
    <n v="0"/>
    <n v="0"/>
    <n v="0"/>
    <n v="0"/>
    <n v="535.13"/>
    <x v="1"/>
    <n v="0.54510000000000003"/>
  </r>
  <r>
    <x v="302"/>
    <s v="West Valley (Spok"/>
    <n v="1628"/>
    <s v="Dishman Hills High School"/>
    <n v="319.07"/>
    <n v="0"/>
    <n v="6.79"/>
    <n v="0"/>
    <n v="0"/>
    <n v="325.86"/>
    <x v="1"/>
    <n v="0.68279999999999996"/>
  </r>
  <r>
    <x v="302"/>
    <s v="West Valley (Spok"/>
    <n v="3196"/>
    <s v="Ness Elementary"/>
    <n v="263.58999999999997"/>
    <n v="0"/>
    <n v="0"/>
    <n v="0"/>
    <n v="0"/>
    <n v="263.58999999999997"/>
    <x v="1"/>
    <n v="0.65029999999999999"/>
  </r>
  <r>
    <x v="302"/>
    <s v="West Valley (Spok"/>
    <n v="3129"/>
    <s v="Orchard Center Elementary"/>
    <n v="239.08"/>
    <n v="0"/>
    <n v="0"/>
    <n v="0"/>
    <n v="0"/>
    <n v="239.08"/>
    <x v="1"/>
    <n v="0.62470000000000003"/>
  </r>
  <r>
    <x v="302"/>
    <s v="West Valley (Spok"/>
    <n v="3194"/>
    <s v="Pasadena Park Elementary"/>
    <n v="413.33"/>
    <n v="0"/>
    <n v="0"/>
    <n v="0"/>
    <n v="0"/>
    <n v="413.33"/>
    <x v="2"/>
    <n v="0.40749999999999997"/>
  </r>
  <r>
    <x v="302"/>
    <s v="West Valley (Spok"/>
    <n v="2956"/>
    <s v="Seth Woodard Elementary"/>
    <n v="288.05"/>
    <n v="0"/>
    <n v="0"/>
    <n v="0"/>
    <n v="0"/>
    <n v="288.05"/>
    <x v="1"/>
    <n v="0.56989999999999996"/>
  </r>
  <r>
    <x v="302"/>
    <s v="West Valley (Spok"/>
    <n v="5645"/>
    <s v="Spokane Valley High School"/>
    <n v="222.37"/>
    <n v="0"/>
    <n v="4.4399999999999995"/>
    <n v="0"/>
    <n v="0"/>
    <n v="226.81"/>
    <x v="1"/>
    <n v="0.54979999999999996"/>
  </r>
  <r>
    <x v="302"/>
    <s v="West Valley (Spok"/>
    <n v="1755"/>
    <s v="West Valley City School"/>
    <n v="198.7"/>
    <n v="0"/>
    <n v="0"/>
    <n v="0"/>
    <n v="0"/>
    <n v="198.7"/>
    <x v="2"/>
    <n v="0.43359999999999999"/>
  </r>
  <r>
    <x v="302"/>
    <s v="West Valley (Spok"/>
    <n v="3195"/>
    <s v="West Valley High School"/>
    <n v="725.29"/>
    <n v="0"/>
    <n v="78.990000000000009"/>
    <n v="0"/>
    <n v="0"/>
    <n v="804.28"/>
    <x v="2"/>
    <n v="0.4627"/>
  </r>
  <r>
    <x v="302"/>
    <s v="West Valley (Spok"/>
    <n v="5698"/>
    <s v="West Valley Virtual Learning Center"/>
    <n v="38.4"/>
    <n v="0"/>
    <n v="0"/>
    <n v="0"/>
    <n v="0"/>
    <n v="38.4"/>
    <x v="1"/>
    <n v="0.67779999999999996"/>
  </r>
  <r>
    <x v="302"/>
    <s v="West Valley (Spok"/>
    <n v="5356"/>
    <s v="Open Doors re-engagement "/>
    <n v="0"/>
    <n v="0"/>
    <n v="0"/>
    <n v="2.5"/>
    <n v="0"/>
    <n v="2.5"/>
    <x v="2"/>
    <n v="0.41670000000000001"/>
  </r>
  <r>
    <x v="303"/>
    <s v="West Valley (Yak)"/>
    <n v="2822"/>
    <s v="Ahtanum Valley Elementary"/>
    <n v="371.82"/>
    <n v="0"/>
    <n v="0"/>
    <n v="0"/>
    <n v="0"/>
    <n v="371.82"/>
    <x v="1"/>
    <n v="0.58409999999999995"/>
  </r>
  <r>
    <x v="303"/>
    <s v="West Valley (Yak)"/>
    <n v="3699"/>
    <s v="Apple Valley Elementary"/>
    <n v="434.74"/>
    <n v="15.9"/>
    <n v="0"/>
    <n v="0"/>
    <n v="0"/>
    <n v="450.64"/>
    <x v="2"/>
    <n v="0.38519999999999999"/>
  </r>
  <r>
    <x v="303"/>
    <s v="West Valley (Yak)"/>
    <n v="4448"/>
    <s v="Cottonwood Elementary School"/>
    <n v="359.26"/>
    <n v="18"/>
    <n v="0"/>
    <n v="0"/>
    <n v="0"/>
    <n v="377.26"/>
    <x v="2"/>
    <n v="0.36580000000000001"/>
  </r>
  <r>
    <x v="303"/>
    <s v="West Valley (Yak)"/>
    <n v="2758"/>
    <s v="Mountainview Elementary"/>
    <n v="247.51"/>
    <n v="0"/>
    <n v="0"/>
    <n v="0"/>
    <n v="0"/>
    <n v="247.51"/>
    <x v="1"/>
    <n v="0.5272"/>
  </r>
  <r>
    <x v="303"/>
    <s v="West Valley (Yak)"/>
    <n v="3207"/>
    <s v="Summitview Elementary"/>
    <n v="489.88"/>
    <n v="0"/>
    <n v="0"/>
    <n v="0"/>
    <n v="0"/>
    <n v="489.88"/>
    <x v="1"/>
    <n v="0.58160000000000001"/>
  </r>
  <r>
    <x v="303"/>
    <s v="West Valley (Yak)"/>
    <n v="3074"/>
    <s v="West Valley High School"/>
    <n v="1232.93"/>
    <n v="0"/>
    <n v="147.06"/>
    <n v="0"/>
    <n v="0"/>
    <n v="1379.99"/>
    <x v="2"/>
    <n v="0.47510000000000002"/>
  </r>
  <r>
    <x v="303"/>
    <s v="West Valley (Yak)"/>
    <n v="5699"/>
    <s v="West Valley Innovation Center"/>
    <n v="162.97"/>
    <n v="0"/>
    <n v="6.8100000000000005"/>
    <n v="0"/>
    <n v="0"/>
    <n v="169.78"/>
    <x v="1"/>
    <n v="0.55110000000000003"/>
  </r>
  <r>
    <x v="303"/>
    <s v="West Valley (Yak)"/>
    <n v="4040"/>
    <s v="West Valley Mid-Level Campus"/>
    <n v="1221.43"/>
    <n v="0"/>
    <n v="0"/>
    <n v="0"/>
    <n v="0"/>
    <n v="1221.43"/>
    <x v="2"/>
    <n v="0.49109999999999998"/>
  </r>
  <r>
    <x v="303"/>
    <s v="West Valley (Yak)"/>
    <n v="5505"/>
    <s v="WEST VALLEY VIRTUAL ACADEMY 7-8"/>
    <n v="21.96"/>
    <n v="0"/>
    <n v="0"/>
    <n v="0"/>
    <n v="0"/>
    <n v="21.96"/>
    <x v="2"/>
    <n v="0.49880000000000002"/>
  </r>
  <r>
    <x v="303"/>
    <s v="West Valley (Yak)"/>
    <n v="5506"/>
    <s v="WEST VALLEY VIRTUAL ACADEMY 9-12"/>
    <n v="169.29"/>
    <n v="0"/>
    <n v="0"/>
    <n v="0"/>
    <n v="0"/>
    <n v="169.29"/>
    <x v="2"/>
    <n v="0.35070000000000001"/>
  </r>
  <r>
    <x v="303"/>
    <s v="West Valley (Yak)"/>
    <n v="5504"/>
    <s v="WEST VALLEY VIRTUAL ACADEMY K-6"/>
    <n v="28.85"/>
    <n v="0"/>
    <n v="0"/>
    <n v="0"/>
    <n v="0"/>
    <n v="28.85"/>
    <x v="2"/>
    <n v="0.47420000000000001"/>
  </r>
  <r>
    <x v="303"/>
    <s v="West Valley (Yak)"/>
    <n v="2505"/>
    <s v="Wide Hollow Elementary"/>
    <n v="410.42"/>
    <n v="0"/>
    <n v="0"/>
    <n v="0"/>
    <n v="0"/>
    <n v="410.42"/>
    <x v="1"/>
    <n v="0.61350000000000005"/>
  </r>
  <r>
    <x v="304"/>
    <s v="Whatcom Interg'l Charter"/>
    <n v="5710"/>
    <s v="Whatcom Intergenerational High School"/>
    <n v="103.61"/>
    <n v="0"/>
    <n v="3.0100000000000002"/>
    <n v="0"/>
    <n v="0"/>
    <n v="106.62"/>
    <x v="2"/>
    <n v="0.32579999999999998"/>
  </r>
  <r>
    <x v="305"/>
    <s v="White Pass"/>
    <n v="3555"/>
    <s v="White Pass Elementary School"/>
    <n v="186.95"/>
    <n v="0"/>
    <n v="0"/>
    <n v="0"/>
    <n v="0"/>
    <n v="186.95"/>
    <x v="1"/>
    <n v="0.53800000000000003"/>
  </r>
  <r>
    <x v="305"/>
    <s v="White Pass"/>
    <n v="2859"/>
    <s v="White Pass Jr. Sr. High School"/>
    <n v="144.27000000000001"/>
    <n v="0"/>
    <n v="5.41"/>
    <n v="0"/>
    <n v="0"/>
    <n v="149.68"/>
    <x v="1"/>
    <n v="0.58809999999999996"/>
  </r>
  <r>
    <x v="306"/>
    <s v="White River"/>
    <n v="2190"/>
    <s v="Elk Ridge Elementary"/>
    <n v="549.41"/>
    <n v="0"/>
    <n v="0"/>
    <n v="0"/>
    <n v="0"/>
    <n v="549.41"/>
    <x v="2"/>
    <n v="0.28560000000000002"/>
  </r>
  <r>
    <x v="306"/>
    <s v="White River"/>
    <n v="4309"/>
    <s v="Foothills Elementary"/>
    <n v="490.06"/>
    <n v="0"/>
    <n v="0"/>
    <n v="0"/>
    <n v="0"/>
    <n v="490.06"/>
    <x v="2"/>
    <n v="0.47339999999999999"/>
  </r>
  <r>
    <x v="306"/>
    <s v="White River"/>
    <n v="3458"/>
    <s v="Glacier Middle School"/>
    <n v="997.62"/>
    <n v="0"/>
    <n v="0"/>
    <n v="0"/>
    <n v="0"/>
    <n v="997.62"/>
    <x v="2"/>
    <n v="0.34179999999999999"/>
  </r>
  <r>
    <x v="306"/>
    <s v="White River"/>
    <n v="4471"/>
    <s v="Mountain Meadow Elementary"/>
    <n v="439.47"/>
    <n v="0"/>
    <n v="0"/>
    <n v="0"/>
    <n v="0"/>
    <n v="439.47"/>
    <x v="2"/>
    <n v="0.2457"/>
  </r>
  <r>
    <x v="306"/>
    <s v="White River"/>
    <n v="5564"/>
    <s v="White River Early Learning Center"/>
    <n v="190.45"/>
    <n v="40"/>
    <n v="0"/>
    <n v="0"/>
    <n v="0"/>
    <n v="230.45"/>
    <x v="2"/>
    <n v="0.28660000000000002"/>
  </r>
  <r>
    <x v="306"/>
    <s v="White River"/>
    <n v="4569"/>
    <s v="White River High School"/>
    <n v="1203.17"/>
    <n v="0"/>
    <n v="170.12"/>
    <n v="0"/>
    <n v="0"/>
    <n v="1373.29"/>
    <x v="2"/>
    <n v="0.30180000000000001"/>
  </r>
  <r>
    <x v="306"/>
    <s v="White River"/>
    <n v="5338"/>
    <s v="White River Reengagement Program"/>
    <n v="0"/>
    <n v="0"/>
    <n v="0"/>
    <n v="44.6"/>
    <n v="0"/>
    <n v="44.6"/>
    <x v="1"/>
    <n v="0.52470000000000006"/>
  </r>
  <r>
    <x v="306"/>
    <s v="White River"/>
    <n v="4170"/>
    <s v="Wilkeson Elementary School"/>
    <n v="237.29"/>
    <n v="0"/>
    <n v="0"/>
    <n v="0"/>
    <n v="0"/>
    <n v="237.29"/>
    <x v="2"/>
    <n v="0.26090000000000002"/>
  </r>
  <r>
    <x v="307"/>
    <s v="White Salmon"/>
    <n v="2330"/>
    <s v="Columbia High School"/>
    <n v="337.46"/>
    <n v="0"/>
    <n v="11.35"/>
    <n v="0"/>
    <n v="0"/>
    <n v="348.81"/>
    <x v="2"/>
    <n v="0.41170000000000001"/>
  </r>
  <r>
    <x v="307"/>
    <s v="White Salmon"/>
    <n v="2997"/>
    <s v="Hulan L Whitson Elem"/>
    <n v="351.41"/>
    <n v="0"/>
    <n v="0"/>
    <n v="0"/>
    <n v="0"/>
    <n v="351.41"/>
    <x v="2"/>
    <n v="0.43269999999999997"/>
  </r>
  <r>
    <x v="307"/>
    <s v="White Salmon"/>
    <n v="5368"/>
    <s v="Wallace &amp; Priscilla Stevenson Intermediate School"/>
    <n v="135.38999999999999"/>
    <n v="0"/>
    <n v="0"/>
    <n v="0"/>
    <n v="0"/>
    <n v="135.38999999999999"/>
    <x v="2"/>
    <n v="0.48609999999999998"/>
  </r>
  <r>
    <x v="307"/>
    <s v="White Salmon"/>
    <n v="3394"/>
    <s v="Wayne M Henkle Middle School"/>
    <n v="169.8"/>
    <n v="0"/>
    <n v="0"/>
    <n v="0"/>
    <n v="0"/>
    <n v="169.8"/>
    <x v="2"/>
    <n v="0.44579999999999997"/>
  </r>
  <r>
    <x v="307"/>
    <s v="White Salmon"/>
    <n v="5077"/>
    <s v="White Salmon Academy"/>
    <n v="33.979999999999997"/>
    <n v="0"/>
    <n v="0.54"/>
    <n v="0"/>
    <n v="0"/>
    <n v="34.519999999999996"/>
    <x v="1"/>
    <n v="0.52959999999999996"/>
  </r>
  <r>
    <x v="308"/>
    <s v="Wilbur"/>
    <n v="3290"/>
    <s v="Wilbur Elementary School"/>
    <n v="121.4"/>
    <n v="15"/>
    <n v="0"/>
    <n v="0"/>
    <n v="0"/>
    <n v="136.4"/>
    <x v="2"/>
    <n v="0.4879"/>
  </r>
  <r>
    <x v="308"/>
    <s v="Wilbur"/>
    <n v="3289"/>
    <s v="Wilbur Secondary School"/>
    <n v="106.45"/>
    <n v="0"/>
    <n v="3.08"/>
    <n v="0"/>
    <n v="0"/>
    <n v="109.53"/>
    <x v="2"/>
    <n v="0.49270000000000003"/>
  </r>
  <r>
    <x v="309"/>
    <s v="Willapa Valley"/>
    <n v="3444"/>
    <s v="Willapa Elementary"/>
    <n v="155.1"/>
    <n v="0"/>
    <n v="0"/>
    <n v="0"/>
    <n v="0"/>
    <n v="155.1"/>
    <x v="2"/>
    <n v="0.37790000000000001"/>
  </r>
  <r>
    <x v="309"/>
    <s v="Willapa Valley"/>
    <n v="2542"/>
    <s v="Willapa Valley Middle-High"/>
    <n v="184.84"/>
    <n v="0"/>
    <n v="25.330000000000002"/>
    <n v="0"/>
    <n v="0"/>
    <n v="210.17000000000002"/>
    <x v="2"/>
    <n v="0.37169999999999997"/>
  </r>
  <r>
    <x v="310"/>
    <s v="Wilson Creek"/>
    <n v="2472"/>
    <s v="Wilson Creek Elementary"/>
    <n v="54.76"/>
    <n v="0"/>
    <n v="0"/>
    <n v="0"/>
    <n v="0"/>
    <n v="54.76"/>
    <x v="1"/>
    <n v="0.66559999999999997"/>
  </r>
  <r>
    <x v="310"/>
    <s v="Wilson Creek"/>
    <n v="2473"/>
    <s v="Wilson Creek High"/>
    <n v="59.61"/>
    <n v="0"/>
    <n v="3.4000000000000004"/>
    <n v="0"/>
    <n v="0"/>
    <n v="63.01"/>
    <x v="1"/>
    <n v="0.4723"/>
  </r>
  <r>
    <x v="311"/>
    <s v="Winlock"/>
    <n v="4369"/>
    <s v="Winlock Middle School"/>
    <n v="160.35"/>
    <n v="0"/>
    <n v="0"/>
    <n v="0"/>
    <n v="0"/>
    <n v="160.35"/>
    <x v="1"/>
    <n v="0.61770000000000003"/>
  </r>
  <r>
    <x v="311"/>
    <s v="Winlock"/>
    <n v="2290"/>
    <s v="Winlock Miller Elementary"/>
    <n v="355.4"/>
    <n v="35.299999999999997"/>
    <n v="0"/>
    <n v="0"/>
    <n v="0"/>
    <n v="390.7"/>
    <x v="1"/>
    <n v="0.56359999999999999"/>
  </r>
  <r>
    <x v="311"/>
    <s v="Winlock"/>
    <n v="3597"/>
    <s v="Winlock Senior High"/>
    <n v="199.52"/>
    <n v="0"/>
    <n v="30.72"/>
    <n v="1.1000000000000001"/>
    <n v="0"/>
    <n v="231.34"/>
    <x v="1"/>
    <n v="0.58460000000000001"/>
  </r>
  <r>
    <x v="312"/>
    <s v="Wishkah Valley"/>
    <n v="3375"/>
    <s v="Wishkah Valley Elementary/High School"/>
    <n v="164.7"/>
    <n v="8.5"/>
    <n v="5.2600000000000007"/>
    <n v="1"/>
    <n v="0"/>
    <n v="179.45999999999998"/>
    <x v="1"/>
    <n v="0.58150000000000002"/>
  </r>
  <r>
    <x v="313"/>
    <s v="Wishram"/>
    <n v="2605"/>
    <s v="Wishram High And Elementary Schl"/>
    <n v="79.77"/>
    <n v="0"/>
    <n v="0.77"/>
    <n v="0"/>
    <n v="0"/>
    <n v="80.539999999999992"/>
    <x v="1"/>
    <n v="0.83960000000000001"/>
  </r>
  <r>
    <x v="314"/>
    <s v="Woodland"/>
    <n v="5599"/>
    <s v="Columbia Elementary School"/>
    <n v="316.38"/>
    <n v="0"/>
    <n v="0"/>
    <n v="0"/>
    <n v="0"/>
    <n v="316.38"/>
    <x v="1"/>
    <n v="0.50270000000000004"/>
  </r>
  <r>
    <x v="314"/>
    <s v="Woodland"/>
    <n v="5246"/>
    <s v="Lewis River Academy"/>
    <n v="46.86"/>
    <n v="0"/>
    <n v="0"/>
    <n v="0"/>
    <n v="0"/>
    <n v="46.86"/>
    <x v="2"/>
    <n v="0.32690000000000002"/>
  </r>
  <r>
    <x v="314"/>
    <s v="Woodland"/>
    <n v="5600"/>
    <s v="North Fork Elementary School"/>
    <n v="478.59"/>
    <n v="0"/>
    <n v="0"/>
    <n v="0"/>
    <n v="0"/>
    <n v="478.59"/>
    <x v="2"/>
    <n v="0.35659999999999997"/>
  </r>
  <r>
    <x v="314"/>
    <s v="Woodland"/>
    <n v="1795"/>
    <s v="TEAM High School"/>
    <n v="59.91"/>
    <n v="0"/>
    <n v="1.72"/>
    <n v="0"/>
    <n v="0"/>
    <n v="61.629999999999995"/>
    <x v="2"/>
    <n v="0.44950000000000001"/>
  </r>
  <r>
    <x v="314"/>
    <s v="Woodland"/>
    <n v="3546"/>
    <s v="Woodland High School"/>
    <n v="582.67999999999995"/>
    <n v="0"/>
    <n v="50.41"/>
    <n v="13.3"/>
    <n v="0"/>
    <n v="646.38999999999987"/>
    <x v="2"/>
    <n v="0.4486"/>
  </r>
  <r>
    <x v="314"/>
    <s v="Woodland"/>
    <n v="5409"/>
    <s v="Woodland Middle School"/>
    <n v="709.14"/>
    <n v="0"/>
    <n v="0"/>
    <n v="0"/>
    <n v="0"/>
    <n v="709.14"/>
    <x v="2"/>
    <n v="0.47770000000000001"/>
  </r>
  <r>
    <x v="314"/>
    <s v="Woodland"/>
    <n v="3513"/>
    <s v="Yale Elementary"/>
    <n v="47.4"/>
    <n v="0"/>
    <n v="0"/>
    <n v="0"/>
    <n v="0"/>
    <n v="47.4"/>
    <x v="2"/>
    <n v="0.40679999999999999"/>
  </r>
  <r>
    <x v="315"/>
    <s v="Yakama Nation Tribal"/>
    <n v="5550"/>
    <s v="Yakama Nation Tribal School"/>
    <n v="148"/>
    <n v="0"/>
    <n v="0"/>
    <n v="0"/>
    <n v="0"/>
    <n v="148"/>
    <x v="2"/>
    <n v="0"/>
  </r>
  <r>
    <x v="316"/>
    <s v="Yakima"/>
    <n v="3023"/>
    <s v=" K-8 Virtual School"/>
    <n v="281.8"/>
    <n v="0"/>
    <n v="0"/>
    <n v="0"/>
    <n v="0"/>
    <n v="281.8"/>
    <x v="1"/>
    <n v="0.8508"/>
  </r>
  <r>
    <x v="316"/>
    <s v="Yakima"/>
    <n v="2592"/>
    <s v="Adams Elementary School"/>
    <n v="629.65"/>
    <n v="0"/>
    <n v="0"/>
    <n v="0"/>
    <n v="0"/>
    <n v="629.65"/>
    <x v="1"/>
    <n v="0.90659999999999996"/>
  </r>
  <r>
    <x v="316"/>
    <s v="Yakima"/>
    <n v="3138"/>
    <s v="Barge-Lincoln Elementary School"/>
    <n v="488.51"/>
    <n v="0"/>
    <n v="0"/>
    <n v="0"/>
    <n v="0"/>
    <n v="488.51"/>
    <x v="1"/>
    <n v="0.90559999999999996"/>
  </r>
  <r>
    <x v="316"/>
    <s v="Yakima"/>
    <n v="2116"/>
    <s v="Davis High School"/>
    <n v="2011.35"/>
    <n v="0"/>
    <n v="89.88000000000001"/>
    <n v="0"/>
    <n v="0"/>
    <n v="2101.23"/>
    <x v="1"/>
    <n v="0.80649999999999999"/>
  </r>
  <r>
    <x v="316"/>
    <s v="Yakima"/>
    <n v="3206"/>
    <s v="Eisenhower High School"/>
    <n v="1831.28"/>
    <n v="0"/>
    <n v="98.6"/>
    <n v="0"/>
    <n v="0"/>
    <n v="1929.8799999999999"/>
    <x v="1"/>
    <n v="0.75209999999999999"/>
  </r>
  <r>
    <x v="316"/>
    <s v="Yakima"/>
    <n v="2410"/>
    <s v="Franklin Middle School"/>
    <n v="810.78"/>
    <n v="0"/>
    <n v="0"/>
    <n v="0"/>
    <n v="0"/>
    <n v="810.78"/>
    <x v="1"/>
    <n v="0.81169999999999998"/>
  </r>
  <r>
    <x v="316"/>
    <s v="Yakima"/>
    <n v="2176"/>
    <s v="Garfield Elementary School"/>
    <n v="463.71"/>
    <n v="0"/>
    <n v="0"/>
    <n v="0"/>
    <n v="0"/>
    <n v="463.71"/>
    <x v="1"/>
    <n v="0.88600000000000001"/>
  </r>
  <r>
    <x v="316"/>
    <s v="Yakima"/>
    <n v="2818"/>
    <s v="Gilbert Elementary School"/>
    <n v="419.72"/>
    <n v="0"/>
    <n v="0"/>
    <n v="0"/>
    <n v="0"/>
    <n v="419.72"/>
    <x v="1"/>
    <n v="0.72450000000000003"/>
  </r>
  <r>
    <x v="316"/>
    <s v="Yakima"/>
    <n v="2715"/>
    <s v="Hoover Elementary School"/>
    <n v="594.79999999999995"/>
    <n v="0"/>
    <n v="0"/>
    <n v="0"/>
    <n v="0"/>
    <n v="594.79999999999995"/>
    <x v="1"/>
    <n v="0.89149999999999996"/>
  </r>
  <r>
    <x v="316"/>
    <s v="Yakima"/>
    <n v="3615"/>
    <s v="Lewis &amp; Clark Middle School"/>
    <n v="775.76"/>
    <n v="0"/>
    <n v="0"/>
    <n v="0"/>
    <n v="0"/>
    <n v="775.76"/>
    <x v="1"/>
    <n v="0.87370000000000003"/>
  </r>
  <r>
    <x v="316"/>
    <s v="Yakima"/>
    <n v="3817"/>
    <s v="Martin Luther King Jr Elementary"/>
    <n v="484"/>
    <n v="0"/>
    <n v="0"/>
    <n v="0"/>
    <n v="0"/>
    <n v="484"/>
    <x v="1"/>
    <n v="0.91159999999999997"/>
  </r>
  <r>
    <x v="316"/>
    <s v="Yakima"/>
    <n v="2899"/>
    <s v="Mcclure Elementary School Yakima"/>
    <n v="520.61"/>
    <n v="0"/>
    <n v="0"/>
    <n v="0"/>
    <n v="0"/>
    <n v="520.61"/>
    <x v="1"/>
    <n v="0.7994"/>
  </r>
  <r>
    <x v="316"/>
    <s v="Yakima"/>
    <n v="2177"/>
    <s v="Mckinley Elementary School"/>
    <n v="382.1"/>
    <n v="0"/>
    <n v="0"/>
    <n v="0"/>
    <n v="0"/>
    <n v="382.1"/>
    <x v="1"/>
    <n v="0.86799999999999999"/>
  </r>
  <r>
    <x v="316"/>
    <s v="Yakima"/>
    <n v="2819"/>
    <s v="Nob Hill Elementary School"/>
    <n v="350.9"/>
    <n v="0"/>
    <n v="0"/>
    <n v="0"/>
    <n v="0"/>
    <n v="350.9"/>
    <x v="1"/>
    <n v="0.6462"/>
  </r>
  <r>
    <x v="316"/>
    <s v="Yakima"/>
    <n v="2433"/>
    <s v="Ridgeview Elementary"/>
    <n v="488.05"/>
    <n v="0"/>
    <n v="0"/>
    <n v="0"/>
    <n v="0"/>
    <n v="488.05"/>
    <x v="1"/>
    <n v="0.86160000000000003"/>
  </r>
  <r>
    <x v="316"/>
    <s v="Yakima"/>
    <n v="3264"/>
    <s v="Robertson Elementary"/>
    <n v="472.3"/>
    <n v="0"/>
    <n v="0"/>
    <n v="0"/>
    <n v="0"/>
    <n v="472.3"/>
    <x v="1"/>
    <n v="0.79300000000000004"/>
  </r>
  <r>
    <x v="316"/>
    <s v="Yakima"/>
    <n v="2529"/>
    <s v="Roosevelt Elementary School"/>
    <n v="424.8"/>
    <n v="0"/>
    <n v="0"/>
    <n v="0"/>
    <n v="0"/>
    <n v="424.8"/>
    <x v="1"/>
    <n v="0.87709999999999999"/>
  </r>
  <r>
    <x v="316"/>
    <s v="Yakima"/>
    <n v="4093"/>
    <s v="Stanton Academy"/>
    <n v="175.25"/>
    <n v="0"/>
    <n v="0"/>
    <n v="0"/>
    <n v="0"/>
    <n v="175.25"/>
    <x v="1"/>
    <n v="0.90690000000000004"/>
  </r>
  <r>
    <x v="316"/>
    <s v="Yakima"/>
    <n v="2314"/>
    <s v="Washington Middle School"/>
    <n v="701.73"/>
    <n v="0"/>
    <n v="0"/>
    <n v="0"/>
    <n v="0"/>
    <n v="701.73"/>
    <x v="1"/>
    <n v="0.92849999999999999"/>
  </r>
  <r>
    <x v="316"/>
    <s v="Yakima"/>
    <n v="3312"/>
    <s v="Whitney Elementary Yakima"/>
    <n v="411.5"/>
    <n v="0"/>
    <n v="0"/>
    <n v="0"/>
    <n v="0"/>
    <n v="411.5"/>
    <x v="1"/>
    <n v="0.72719999999999996"/>
  </r>
  <r>
    <x v="316"/>
    <s v="Yakima"/>
    <n v="3368"/>
    <s v="Wilson Middle School"/>
    <n v="853.13"/>
    <n v="0"/>
    <n v="0"/>
    <n v="0"/>
    <n v="0"/>
    <n v="853.13"/>
    <x v="1"/>
    <n v="0.71479999999999999"/>
  </r>
  <r>
    <x v="316"/>
    <s v="Yakima"/>
    <n v="5153"/>
    <s v="Yakima Online"/>
    <n v="615.54999999999995"/>
    <n v="0"/>
    <n v="4.7700000000000005"/>
    <n v="0"/>
    <n v="0"/>
    <n v="620.31999999999994"/>
    <x v="1"/>
    <n v="0.82779999999999998"/>
  </r>
  <r>
    <x v="316"/>
    <s v="Yakima"/>
    <n v="5355"/>
    <s v="Yakima Open Doors"/>
    <n v="0"/>
    <n v="0"/>
    <n v="0"/>
    <n v="114.2"/>
    <n v="0"/>
    <n v="114.2"/>
    <x v="1"/>
    <n v="0.85099999999999998"/>
  </r>
  <r>
    <x v="316"/>
    <s v="Yakima"/>
    <n v="5224"/>
    <s v="Yakima Satellite Alternative Programs"/>
    <n v="5.56"/>
    <n v="0"/>
    <n v="0"/>
    <n v="0"/>
    <n v="0"/>
    <n v="5.56"/>
    <x v="2"/>
    <n v="0.47789999999999999"/>
  </r>
  <r>
    <x v="316"/>
    <s v="Yakima"/>
    <n v="4020"/>
    <s v="Yakima Valley Technical Skills Center"/>
    <n v="488.75"/>
    <n v="0"/>
    <n v="0"/>
    <n v="0"/>
    <n v="19.53"/>
    <n v="508.28"/>
    <x v="2"/>
    <n v="7.6899999999999996E-2"/>
  </r>
  <r>
    <x v="317"/>
    <s v="Yelm"/>
    <n v="4346"/>
    <s v="Fort Stevens Elementary"/>
    <n v="421.4"/>
    <n v="16.8"/>
    <n v="0"/>
    <n v="0"/>
    <n v="0"/>
    <n v="438.2"/>
    <x v="1"/>
    <n v="0.51400000000000001"/>
  </r>
  <r>
    <x v="317"/>
    <s v="Yelm"/>
    <n v="5018"/>
    <s v="Lackamas Elementary"/>
    <n v="271.36"/>
    <n v="0"/>
    <n v="0"/>
    <n v="0"/>
    <n v="0"/>
    <n v="271.36"/>
    <x v="2"/>
    <n v="0.44600000000000001"/>
  </r>
  <r>
    <x v="317"/>
    <s v="Yelm"/>
    <n v="2260"/>
    <s v="McKenna Elementary"/>
    <n v="359.39"/>
    <n v="0"/>
    <n v="0"/>
    <n v="0"/>
    <n v="0"/>
    <n v="359.39"/>
    <x v="2"/>
    <n v="0.4456"/>
  </r>
  <r>
    <x v="317"/>
    <s v="Yelm"/>
    <n v="4451"/>
    <s v="Mill Pond Elementary School"/>
    <n v="327.49"/>
    <n v="17"/>
    <n v="0"/>
    <n v="0"/>
    <n v="0.11"/>
    <n v="344.6"/>
    <x v="2"/>
    <n v="0.45800000000000002"/>
  </r>
  <r>
    <x v="317"/>
    <s v="Yelm"/>
    <n v="5052"/>
    <s v="Ridgeline Middle School"/>
    <n v="577.42999999999995"/>
    <n v="0"/>
    <n v="0"/>
    <n v="0"/>
    <n v="0"/>
    <n v="577.42999999999995"/>
    <x v="2"/>
    <n v="0.43430000000000002"/>
  </r>
  <r>
    <x v="317"/>
    <s v="Yelm"/>
    <n v="3848"/>
    <s v="Southworth Elementary"/>
    <n v="636.99"/>
    <n v="0"/>
    <n v="0"/>
    <n v="0"/>
    <n v="0"/>
    <n v="636.99"/>
    <x v="2"/>
    <n v="0.40910000000000002"/>
  </r>
  <r>
    <x v="317"/>
    <s v="Yelm"/>
    <n v="1627"/>
    <s v="Yelm Extension School"/>
    <n v="108.54"/>
    <n v="0"/>
    <n v="0.33"/>
    <n v="25.1"/>
    <n v="0"/>
    <n v="133.97"/>
    <x v="1"/>
    <n v="0.52569999999999995"/>
  </r>
  <r>
    <x v="317"/>
    <s v="Yelm"/>
    <n v="2633"/>
    <s v="Yelm High School 12"/>
    <n v="1407.56"/>
    <n v="0"/>
    <n v="116.99"/>
    <n v="0"/>
    <n v="0"/>
    <n v="1524.55"/>
    <x v="2"/>
    <n v="0.40489999999999998"/>
  </r>
  <r>
    <x v="317"/>
    <s v="Yelm"/>
    <n v="2481"/>
    <s v="Yelm Middle School"/>
    <n v="674.26"/>
    <n v="0"/>
    <n v="0"/>
    <n v="0"/>
    <n v="0"/>
    <n v="674.26"/>
    <x v="2"/>
    <n v="0.48749999999999999"/>
  </r>
  <r>
    <x v="317"/>
    <s v="Yelm"/>
    <n v="4224"/>
    <s v="Yelm Prairie Elementary"/>
    <n v="340.02"/>
    <n v="0"/>
    <n v="0"/>
    <n v="0"/>
    <n v="0"/>
    <n v="340.02"/>
    <x v="2"/>
    <n v="0.43619999999999998"/>
  </r>
  <r>
    <x v="318"/>
    <s v="Zillah"/>
    <n v="2783"/>
    <s v="Hilton Elementary School"/>
    <n v="259.22000000000003"/>
    <n v="46"/>
    <n v="0"/>
    <n v="0"/>
    <n v="0"/>
    <n v="305.22000000000003"/>
    <x v="1"/>
    <n v="0.5988"/>
  </r>
  <r>
    <x v="318"/>
    <s v="Zillah"/>
    <n v="2240"/>
    <s v="Zillah High School"/>
    <n v="422.39"/>
    <n v="0"/>
    <n v="14.47"/>
    <n v="0"/>
    <n v="0"/>
    <n v="436.86"/>
    <x v="1"/>
    <n v="0.61370000000000002"/>
  </r>
  <r>
    <x v="318"/>
    <s v="Zillah"/>
    <n v="4221"/>
    <s v="Zillah Intermediate School"/>
    <n v="281.49"/>
    <n v="0"/>
    <n v="0"/>
    <n v="0"/>
    <n v="0"/>
    <n v="281.49"/>
    <x v="1"/>
    <n v="0.62060000000000004"/>
  </r>
  <r>
    <x v="318"/>
    <s v="Zillah"/>
    <n v="4481"/>
    <s v="Zillah Middle School"/>
    <n v="305.5"/>
    <n v="0"/>
    <n v="0"/>
    <n v="0"/>
    <n v="0"/>
    <n v="305.5"/>
    <x v="1"/>
    <n v="0.6580000000000000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EE7BF06-E003-4563-980C-17DA23C4CB1D}" name="PivotTable8" cacheId="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Q1:T321" firstHeaderRow="1" firstDataRow="2" firstDataCol="1"/>
  <pivotFields count="12">
    <pivotField axis="axisRow" showAll="0" sortType="ascending">
      <items count="321">
        <item x="298"/>
        <item x="12"/>
        <item x="194"/>
        <item x="130"/>
        <item x="226"/>
        <item x="38"/>
        <item x="6"/>
        <item x="114"/>
        <item x="200"/>
        <item x="117"/>
        <item x="82"/>
        <item x="209"/>
        <item x="224"/>
        <item x="140"/>
        <item x="260"/>
        <item x="72"/>
        <item x="123"/>
        <item x="26"/>
        <item x="25"/>
        <item x="301"/>
        <item x="203"/>
        <item x="206"/>
        <item x="52"/>
        <item x="240"/>
        <item x="23"/>
        <item x="215"/>
        <item x="214"/>
        <item x="288"/>
        <item x="99"/>
        <item x="121"/>
        <item x="94"/>
        <item x="297"/>
        <item x="77"/>
        <item x="22"/>
        <item x="9"/>
        <item x="225"/>
        <item x="231"/>
        <item x="59"/>
        <item x="259"/>
        <item x="131"/>
        <item x="281"/>
        <item x="27"/>
        <item x="111"/>
        <item x="314"/>
        <item x="113"/>
        <item x="191"/>
        <item x="19"/>
        <item x="195"/>
        <item x="65"/>
        <item x="139"/>
        <item x="299"/>
        <item x="112"/>
        <item x="54"/>
        <item x="190"/>
        <item x="106"/>
        <item x="223"/>
        <item x="198"/>
        <item x="170"/>
        <item x="258"/>
        <item x="110"/>
        <item x="205"/>
        <item x="292"/>
        <item x="216"/>
        <item x="296"/>
        <item x="50"/>
        <item x="248"/>
        <item x="233"/>
        <item x="154"/>
        <item x="74"/>
        <item x="310"/>
        <item x="88"/>
        <item x="1"/>
        <item x="101"/>
        <item x="169"/>
        <item x="144"/>
        <item x="152"/>
        <item x="70"/>
        <item x="272"/>
        <item x="124"/>
        <item x="49"/>
        <item x="235"/>
        <item x="312"/>
        <item x="181"/>
        <item x="179"/>
        <item x="177"/>
        <item x="51"/>
        <item x="251"/>
        <item x="212"/>
        <item x="20"/>
        <item x="213"/>
        <item x="37"/>
        <item x="207"/>
        <item x="236"/>
        <item x="79"/>
        <item x="73"/>
        <item x="147"/>
        <item x="98"/>
        <item x="289"/>
        <item x="222"/>
        <item x="245"/>
        <item x="10"/>
        <item x="283"/>
        <item x="228"/>
        <item x="7"/>
        <item x="273"/>
        <item x="247"/>
        <item x="109"/>
        <item x="243"/>
        <item x="126"/>
        <item x="115"/>
        <item x="176"/>
        <item x="266"/>
        <item x="160"/>
        <item x="265"/>
        <item x="218"/>
        <item x="219"/>
        <item x="104"/>
        <item x="105"/>
        <item m="1" x="319"/>
        <item x="102"/>
        <item x="17"/>
        <item x="8"/>
        <item x="171"/>
        <item x="30"/>
        <item x="250"/>
        <item x="28"/>
        <item x="270"/>
        <item x="56"/>
        <item x="66"/>
        <item x="276"/>
        <item x="69"/>
        <item x="118"/>
        <item x="39"/>
        <item x="313"/>
        <item x="14"/>
        <item x="29"/>
        <item x="282"/>
        <item x="86"/>
        <item x="119"/>
        <item x="230"/>
        <item x="87"/>
        <item x="307"/>
        <item x="136"/>
        <item x="163"/>
        <item x="75"/>
        <item x="155"/>
        <item x="153"/>
        <item x="2"/>
        <item x="311"/>
        <item x="16"/>
        <item x="277"/>
        <item x="186"/>
        <item x="201"/>
        <item x="33"/>
        <item x="305"/>
        <item x="32"/>
        <item x="255"/>
        <item x="221"/>
        <item x="3"/>
        <item x="53"/>
        <item x="182"/>
        <item x="308"/>
        <item x="96"/>
        <item x="58"/>
        <item x="252"/>
        <item x="92"/>
        <item x="242"/>
        <item x="141"/>
        <item x="204"/>
        <item x="172"/>
        <item x="100"/>
        <item x="165"/>
        <item x="185"/>
        <item x="183"/>
        <item x="18"/>
        <item x="199"/>
        <item x="149"/>
        <item x="278"/>
        <item x="192"/>
        <item x="197"/>
        <item x="180"/>
        <item x="220"/>
        <item x="249"/>
        <item x="164"/>
        <item x="309"/>
        <item x="173"/>
        <item x="166"/>
        <item x="55"/>
        <item x="239"/>
        <item x="261"/>
        <item x="211"/>
        <item x="271"/>
        <item x="24"/>
        <item x="286"/>
        <item x="268"/>
        <item x="61"/>
        <item x="193"/>
        <item x="40"/>
        <item x="202"/>
        <item x="83"/>
        <item x="13"/>
        <item x="67"/>
        <item x="306"/>
        <item x="81"/>
        <item x="36"/>
        <item x="103"/>
        <item x="241"/>
        <item x="188"/>
        <item x="133"/>
        <item x="234"/>
        <item x="47"/>
        <item x="21"/>
        <item x="237"/>
        <item x="4"/>
        <item x="120"/>
        <item x="48"/>
        <item x="159"/>
        <item x="244"/>
        <item x="158"/>
        <item x="150"/>
        <item x="263"/>
        <item x="76"/>
        <item x="125"/>
        <item x="161"/>
        <item x="68"/>
        <item x="5"/>
        <item x="143"/>
        <item x="107"/>
        <item x="151"/>
        <item x="246"/>
        <item x="127"/>
        <item x="264"/>
        <item x="57"/>
        <item x="91"/>
        <item x="257"/>
        <item x="253"/>
        <item x="189"/>
        <item x="93"/>
        <item x="167"/>
        <item x="146"/>
        <item x="145"/>
        <item x="31"/>
        <item x="84"/>
        <item x="34"/>
        <item x="63"/>
        <item x="129"/>
        <item x="302"/>
        <item x="60"/>
        <item x="227"/>
        <item x="254"/>
        <item x="134"/>
        <item x="108"/>
        <item x="187"/>
        <item x="35"/>
        <item x="300"/>
        <item x="287"/>
        <item x="46"/>
        <item x="132"/>
        <item x="267"/>
        <item x="78"/>
        <item x="44"/>
        <item x="142"/>
        <item x="175"/>
        <item x="116"/>
        <item x="317"/>
        <item x="174"/>
        <item x="284"/>
        <item x="184"/>
        <item x="217"/>
        <item x="95"/>
        <item x="229"/>
        <item x="275"/>
        <item x="290"/>
        <item x="291"/>
        <item x="62"/>
        <item x="294"/>
        <item x="42"/>
        <item x="280"/>
        <item x="45"/>
        <item x="293"/>
        <item x="208"/>
        <item x="11"/>
        <item x="80"/>
        <item x="15"/>
        <item x="137"/>
        <item x="148"/>
        <item x="168"/>
        <item x="157"/>
        <item x="304"/>
        <item x="135"/>
        <item x="122"/>
        <item x="128"/>
        <item x="274"/>
        <item x="210"/>
        <item x="41"/>
        <item x="196"/>
        <item x="85"/>
        <item x="262"/>
        <item x="43"/>
        <item x="71"/>
        <item x="232"/>
        <item x="256"/>
        <item x="178"/>
        <item x="285"/>
        <item x="162"/>
        <item x="316"/>
        <item x="64"/>
        <item x="238"/>
        <item x="138"/>
        <item x="89"/>
        <item x="269"/>
        <item x="279"/>
        <item x="97"/>
        <item x="90"/>
        <item x="318"/>
        <item x="295"/>
        <item x="303"/>
        <item x="156"/>
        <item x="315"/>
        <item x="0"/>
        <item t="default"/>
      </items>
    </pivotField>
    <pivotField showAll="0"/>
    <pivotField showAll="0"/>
    <pivotField showAll="0"/>
    <pivotField numFmtId="43" showAll="0"/>
    <pivotField numFmtId="43" showAll="0"/>
    <pivotField numFmtId="43" showAll="0"/>
    <pivotField numFmtId="43" showAll="0"/>
    <pivotField numFmtId="43" showAll="0"/>
    <pivotField dataField="1" numFmtId="43" showAll="0"/>
    <pivotField axis="axisCol" showAll="0">
      <items count="4">
        <item x="2"/>
        <item x="1"/>
        <item h="1" x="0"/>
        <item t="default"/>
      </items>
    </pivotField>
    <pivotField showAll="0"/>
  </pivotFields>
  <rowFields count="1">
    <field x="0"/>
  </rowFields>
  <rowItems count="31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t="grand">
      <x/>
    </i>
  </rowItems>
  <colFields count="1">
    <field x="10"/>
  </colFields>
  <colItems count="3">
    <i>
      <x/>
    </i>
    <i>
      <x v="1"/>
    </i>
    <i t="grand">
      <x/>
    </i>
  </colItems>
  <dataFields count="1">
    <dataField name="Sum of TOTAL" fld="9" baseField="0" baseItem="0" numFmtId="4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3932320F-5C8F-4305-B34F-51EB8B882D53}" name="PivotTable9" cacheId="1" applyNumberFormats="0" applyBorderFormats="0" applyFontFormats="0" applyPatternFormats="0" applyAlignmentFormats="0" applyWidthHeightFormats="1" dataCaption="Values" updatedVersion="8" minRefreshableVersion="3" itemPrintTitles="1" createdVersion="8" indent="0" outline="1" outlineData="1" multipleFieldFilters="0">
  <location ref="J2:K321" firstHeaderRow="1" firstDataRow="1" firstDataCol="1"/>
  <pivotFields count="12">
    <pivotField axis="axisRow" showAll="0">
      <items count="321">
        <item x="298"/>
        <item x="12"/>
        <item x="194"/>
        <item x="130"/>
        <item x="226"/>
        <item x="38"/>
        <item x="6"/>
        <item x="114"/>
        <item x="200"/>
        <item x="117"/>
        <item x="82"/>
        <item x="209"/>
        <item x="224"/>
        <item x="140"/>
        <item x="260"/>
        <item x="72"/>
        <item x="123"/>
        <item x="26"/>
        <item x="25"/>
        <item x="301"/>
        <item x="203"/>
        <item x="206"/>
        <item x="52"/>
        <item x="240"/>
        <item x="23"/>
        <item x="215"/>
        <item x="214"/>
        <item x="288"/>
        <item x="99"/>
        <item x="121"/>
        <item x="94"/>
        <item x="297"/>
        <item x="77"/>
        <item x="22"/>
        <item x="9"/>
        <item x="225"/>
        <item x="231"/>
        <item x="59"/>
        <item x="259"/>
        <item x="131"/>
        <item x="281"/>
        <item x="27"/>
        <item x="111"/>
        <item x="314"/>
        <item x="113"/>
        <item x="191"/>
        <item x="19"/>
        <item x="195"/>
        <item x="65"/>
        <item x="139"/>
        <item x="299"/>
        <item x="112"/>
        <item x="54"/>
        <item x="190"/>
        <item x="106"/>
        <item x="223"/>
        <item x="198"/>
        <item x="170"/>
        <item x="258"/>
        <item x="110"/>
        <item x="205"/>
        <item x="292"/>
        <item x="216"/>
        <item x="296"/>
        <item x="50"/>
        <item x="248"/>
        <item x="233"/>
        <item x="154"/>
        <item x="74"/>
        <item x="310"/>
        <item x="88"/>
        <item x="1"/>
        <item x="101"/>
        <item x="169"/>
        <item x="144"/>
        <item x="152"/>
        <item x="70"/>
        <item x="272"/>
        <item x="124"/>
        <item x="49"/>
        <item x="235"/>
        <item x="312"/>
        <item x="181"/>
        <item x="179"/>
        <item x="177"/>
        <item x="51"/>
        <item x="251"/>
        <item x="212"/>
        <item x="20"/>
        <item x="213"/>
        <item x="37"/>
        <item x="207"/>
        <item x="236"/>
        <item x="79"/>
        <item x="73"/>
        <item x="147"/>
        <item x="98"/>
        <item x="289"/>
        <item x="222"/>
        <item x="245"/>
        <item x="10"/>
        <item x="283"/>
        <item x="228"/>
        <item x="7"/>
        <item x="273"/>
        <item x="247"/>
        <item x="109"/>
        <item x="243"/>
        <item x="126"/>
        <item x="115"/>
        <item x="176"/>
        <item x="266"/>
        <item x="160"/>
        <item x="265"/>
        <item x="218"/>
        <item x="219"/>
        <item x="104"/>
        <item x="105"/>
        <item m="1" x="319"/>
        <item x="102"/>
        <item x="17"/>
        <item x="8"/>
        <item x="171"/>
        <item x="30"/>
        <item x="250"/>
        <item x="28"/>
        <item x="270"/>
        <item x="56"/>
        <item x="66"/>
        <item x="276"/>
        <item x="69"/>
        <item x="118"/>
        <item x="39"/>
        <item x="313"/>
        <item x="14"/>
        <item x="29"/>
        <item x="282"/>
        <item x="86"/>
        <item x="119"/>
        <item x="230"/>
        <item x="87"/>
        <item x="307"/>
        <item x="136"/>
        <item x="163"/>
        <item x="75"/>
        <item x="155"/>
        <item x="153"/>
        <item x="2"/>
        <item x="311"/>
        <item x="16"/>
        <item x="277"/>
        <item x="186"/>
        <item x="201"/>
        <item x="33"/>
        <item x="305"/>
        <item x="32"/>
        <item x="255"/>
        <item x="221"/>
        <item x="3"/>
        <item x="53"/>
        <item x="182"/>
        <item x="308"/>
        <item x="96"/>
        <item x="58"/>
        <item x="252"/>
        <item x="92"/>
        <item x="242"/>
        <item x="141"/>
        <item x="204"/>
        <item x="172"/>
        <item x="100"/>
        <item x="165"/>
        <item x="185"/>
        <item x="183"/>
        <item x="18"/>
        <item x="199"/>
        <item x="149"/>
        <item x="278"/>
        <item x="192"/>
        <item x="197"/>
        <item x="180"/>
        <item x="220"/>
        <item x="249"/>
        <item x="164"/>
        <item x="309"/>
        <item x="173"/>
        <item x="166"/>
        <item x="55"/>
        <item x="239"/>
        <item x="261"/>
        <item x="211"/>
        <item x="271"/>
        <item x="24"/>
        <item x="286"/>
        <item x="268"/>
        <item x="61"/>
        <item x="193"/>
        <item x="40"/>
        <item x="202"/>
        <item x="83"/>
        <item x="13"/>
        <item x="67"/>
        <item x="306"/>
        <item x="81"/>
        <item x="36"/>
        <item x="103"/>
        <item x="241"/>
        <item x="188"/>
        <item x="133"/>
        <item x="234"/>
        <item x="47"/>
        <item x="21"/>
        <item x="237"/>
        <item x="4"/>
        <item x="120"/>
        <item x="48"/>
        <item x="159"/>
        <item x="244"/>
        <item x="158"/>
        <item x="150"/>
        <item x="263"/>
        <item x="76"/>
        <item x="125"/>
        <item x="161"/>
        <item x="68"/>
        <item x="5"/>
        <item x="143"/>
        <item x="107"/>
        <item x="151"/>
        <item x="246"/>
        <item x="127"/>
        <item x="264"/>
        <item x="57"/>
        <item x="91"/>
        <item x="257"/>
        <item x="253"/>
        <item x="189"/>
        <item x="93"/>
        <item x="167"/>
        <item x="146"/>
        <item x="145"/>
        <item x="31"/>
        <item x="84"/>
        <item x="34"/>
        <item x="63"/>
        <item x="129"/>
        <item x="302"/>
        <item x="60"/>
        <item x="227"/>
        <item x="254"/>
        <item x="134"/>
        <item x="108"/>
        <item x="187"/>
        <item x="35"/>
        <item x="300"/>
        <item x="287"/>
        <item x="46"/>
        <item x="132"/>
        <item x="267"/>
        <item x="78"/>
        <item x="44"/>
        <item x="142"/>
        <item x="175"/>
        <item x="116"/>
        <item x="317"/>
        <item x="174"/>
        <item x="284"/>
        <item x="184"/>
        <item x="217"/>
        <item x="95"/>
        <item x="229"/>
        <item x="275"/>
        <item x="290"/>
        <item x="291"/>
        <item x="62"/>
        <item x="294"/>
        <item x="42"/>
        <item x="280"/>
        <item x="45"/>
        <item x="293"/>
        <item x="208"/>
        <item x="11"/>
        <item x="80"/>
        <item x="15"/>
        <item x="137"/>
        <item x="148"/>
        <item x="168"/>
        <item x="157"/>
        <item x="304"/>
        <item x="135"/>
        <item x="122"/>
        <item x="128"/>
        <item x="274"/>
        <item x="210"/>
        <item x="41"/>
        <item x="196"/>
        <item x="85"/>
        <item x="262"/>
        <item x="43"/>
        <item x="71"/>
        <item x="232"/>
        <item x="256"/>
        <item x="178"/>
        <item x="285"/>
        <item x="162"/>
        <item x="316"/>
        <item x="64"/>
        <item x="238"/>
        <item x="138"/>
        <item x="89"/>
        <item x="269"/>
        <item x="279"/>
        <item x="97"/>
        <item x="90"/>
        <item x="318"/>
        <item x="295"/>
        <item x="303"/>
        <item x="156"/>
        <item x="315"/>
        <item h="1" x="0"/>
        <item t="default"/>
      </items>
    </pivotField>
    <pivotField showAll="0"/>
    <pivotField showAll="0"/>
    <pivotField showAll="0"/>
    <pivotField numFmtId="43" showAll="0"/>
    <pivotField numFmtId="43" showAll="0"/>
    <pivotField numFmtId="43" showAll="0"/>
    <pivotField numFmtId="43" showAll="0"/>
    <pivotField showAll="0"/>
    <pivotField dataField="1" numFmtId="43" showAll="0"/>
    <pivotField showAll="0"/>
    <pivotField showAll="0"/>
  </pivotFields>
  <rowFields count="1">
    <field x="0"/>
  </rowFields>
  <rowItems count="31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17"/>
    </i>
    <i>
      <x v="318"/>
    </i>
    <i t="grand">
      <x/>
    </i>
  </rowItems>
  <colItems count="1">
    <i/>
  </colItems>
  <dataFields count="1">
    <dataField name="Sum of TOTAL" fld="9" baseField="0" baseItem="0" numFmtId="43"/>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FB20775-88A8-4FEC-997F-43BAD74434EF}" name="PivotTable2" cacheId="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AF2:AG322" firstHeaderRow="1" firstDataRow="1" firstDataCol="1"/>
  <pivotFields count="24">
    <pivotField axis="axisRow" showAll="0">
      <items count="323">
        <item x="297"/>
        <item x="11"/>
        <item x="193"/>
        <item x="129"/>
        <item x="225"/>
        <item x="37"/>
        <item x="5"/>
        <item x="113"/>
        <item x="199"/>
        <item x="116"/>
        <item x="81"/>
        <item x="208"/>
        <item x="223"/>
        <item x="139"/>
        <item x="259"/>
        <item x="71"/>
        <item x="122"/>
        <item x="25"/>
        <item x="24"/>
        <item x="300"/>
        <item x="205"/>
        <item x="51"/>
        <item x="239"/>
        <item x="22"/>
        <item x="214"/>
        <item x="213"/>
        <item x="287"/>
        <item x="98"/>
        <item x="120"/>
        <item x="93"/>
        <item x="296"/>
        <item x="76"/>
        <item x="21"/>
        <item x="8"/>
        <item x="224"/>
        <item x="58"/>
        <item x="258"/>
        <item x="130"/>
        <item x="280"/>
        <item x="26"/>
        <item x="110"/>
        <item x="313"/>
        <item x="112"/>
        <item x="190"/>
        <item x="18"/>
        <item x="194"/>
        <item x="64"/>
        <item x="138"/>
        <item x="298"/>
        <item x="111"/>
        <item x="53"/>
        <item x="189"/>
        <item x="105"/>
        <item x="222"/>
        <item x="197"/>
        <item x="169"/>
        <item x="109"/>
        <item x="204"/>
        <item x="291"/>
        <item x="215"/>
        <item x="295"/>
        <item x="49"/>
        <item x="247"/>
        <item x="232"/>
        <item x="153"/>
        <item x="73"/>
        <item x="309"/>
        <item x="87"/>
        <item x="0"/>
        <item x="100"/>
        <item x="168"/>
        <item x="143"/>
        <item x="151"/>
        <item x="69"/>
        <item x="271"/>
        <item x="123"/>
        <item x="48"/>
        <item x="234"/>
        <item x="311"/>
        <item x="180"/>
        <item x="178"/>
        <item x="176"/>
        <item x="50"/>
        <item x="250"/>
        <item x="211"/>
        <item x="19"/>
        <item x="212"/>
        <item x="36"/>
        <item x="206"/>
        <item x="235"/>
        <item x="78"/>
        <item x="72"/>
        <item x="146"/>
        <item x="97"/>
        <item x="288"/>
        <item x="221"/>
        <item x="244"/>
        <item x="9"/>
        <item x="282"/>
        <item x="227"/>
        <item x="6"/>
        <item x="272"/>
        <item x="246"/>
        <item x="108"/>
        <item x="242"/>
        <item x="125"/>
        <item x="114"/>
        <item x="175"/>
        <item x="265"/>
        <item x="159"/>
        <item x="264"/>
        <item x="217"/>
        <item x="218"/>
        <item x="16"/>
        <item x="7"/>
        <item x="170"/>
        <item x="29"/>
        <item x="249"/>
        <item x="269"/>
        <item x="55"/>
        <item x="65"/>
        <item x="275"/>
        <item x="68"/>
        <item x="117"/>
        <item x="38"/>
        <item x="312"/>
        <item x="13"/>
        <item x="28"/>
        <item x="281"/>
        <item x="85"/>
        <item x="118"/>
        <item x="229"/>
        <item x="86"/>
        <item x="306"/>
        <item x="135"/>
        <item x="162"/>
        <item x="74"/>
        <item x="154"/>
        <item x="152"/>
        <item x="1"/>
        <item x="310"/>
        <item x="15"/>
        <item x="276"/>
        <item x="185"/>
        <item x="200"/>
        <item x="32"/>
        <item x="304"/>
        <item x="31"/>
        <item x="254"/>
        <item x="220"/>
        <item x="2"/>
        <item x="52"/>
        <item x="181"/>
        <item x="307"/>
        <item x="95"/>
        <item x="57"/>
        <item x="251"/>
        <item x="91"/>
        <item x="241"/>
        <item x="140"/>
        <item x="203"/>
        <item x="171"/>
        <item x="99"/>
        <item x="164"/>
        <item x="184"/>
        <item x="182"/>
        <item x="17"/>
        <item x="198"/>
        <item x="148"/>
        <item x="277"/>
        <item x="191"/>
        <item x="179"/>
        <item x="219"/>
        <item x="248"/>
        <item x="163"/>
        <item x="308"/>
        <item x="172"/>
        <item x="165"/>
        <item x="54"/>
        <item x="238"/>
        <item x="260"/>
        <item x="210"/>
        <item x="270"/>
        <item x="23"/>
        <item x="285"/>
        <item x="267"/>
        <item x="60"/>
        <item x="192"/>
        <item x="39"/>
        <item x="201"/>
        <item x="82"/>
        <item x="12"/>
        <item x="66"/>
        <item x="305"/>
        <item x="80"/>
        <item x="240"/>
        <item x="187"/>
        <item x="132"/>
        <item x="233"/>
        <item x="46"/>
        <item x="20"/>
        <item x="236"/>
        <item x="3"/>
        <item x="119"/>
        <item x="47"/>
        <item x="158"/>
        <item x="243"/>
        <item x="157"/>
        <item x="149"/>
        <item x="262"/>
        <item x="75"/>
        <item x="124"/>
        <item x="160"/>
        <item x="67"/>
        <item x="4"/>
        <item x="142"/>
        <item x="106"/>
        <item x="150"/>
        <item x="245"/>
        <item x="126"/>
        <item x="263"/>
        <item x="56"/>
        <item x="90"/>
        <item x="256"/>
        <item x="252"/>
        <item x="188"/>
        <item x="92"/>
        <item x="166"/>
        <item x="145"/>
        <item x="144"/>
        <item x="30"/>
        <item x="83"/>
        <item x="33"/>
        <item x="62"/>
        <item x="128"/>
        <item x="301"/>
        <item x="59"/>
        <item x="226"/>
        <item x="253"/>
        <item x="107"/>
        <item x="186"/>
        <item x="34"/>
        <item x="299"/>
        <item x="286"/>
        <item x="45"/>
        <item x="131"/>
        <item x="266"/>
        <item x="77"/>
        <item x="43"/>
        <item x="141"/>
        <item x="174"/>
        <item x="115"/>
        <item x="316"/>
        <item x="173"/>
        <item x="283"/>
        <item x="183"/>
        <item x="216"/>
        <item x="94"/>
        <item x="228"/>
        <item x="274"/>
        <item x="289"/>
        <item x="290"/>
        <item x="61"/>
        <item x="293"/>
        <item x="41"/>
        <item x="279"/>
        <item x="44"/>
        <item x="292"/>
        <item x="207"/>
        <item x="10"/>
        <item x="79"/>
        <item x="14"/>
        <item x="136"/>
        <item x="147"/>
        <item x="167"/>
        <item x="156"/>
        <item x="134"/>
        <item x="121"/>
        <item x="127"/>
        <item x="273"/>
        <item x="209"/>
        <item x="40"/>
        <item x="195"/>
        <item x="84"/>
        <item x="261"/>
        <item x="42"/>
        <item x="70"/>
        <item x="231"/>
        <item x="255"/>
        <item x="177"/>
        <item x="284"/>
        <item x="161"/>
        <item x="315"/>
        <item x="63"/>
        <item x="237"/>
        <item x="137"/>
        <item x="88"/>
        <item x="268"/>
        <item x="278"/>
        <item x="96"/>
        <item x="89"/>
        <item x="317"/>
        <item x="294"/>
        <item x="302"/>
        <item x="155"/>
        <item x="35"/>
        <item x="103"/>
        <item x="27"/>
        <item x="104"/>
        <item x="133"/>
        <item x="202"/>
        <item x="102"/>
        <item x="303"/>
        <item x="101"/>
        <item x="196"/>
        <item x="230"/>
        <item x="318"/>
        <item m="1" x="319"/>
        <item m="1" x="320"/>
        <item m="1" x="321"/>
        <item x="257"/>
        <item x="314"/>
        <item t="default"/>
      </items>
    </pivotField>
    <pivotField showAll="0"/>
    <pivotField dataField="1" showAll="0"/>
    <pivotField showAll="0"/>
    <pivotField showAll="0"/>
    <pivotField showAll="0"/>
    <pivotField showAll="0"/>
    <pivotField showAll="0"/>
    <pivotField showAll="0"/>
    <pivotField showAll="0"/>
    <pivotField numFmtId="168" showAll="0"/>
    <pivotField numFmtId="173" showAll="0"/>
    <pivotField numFmtId="166" showAll="0"/>
    <pivotField numFmtId="166" showAll="0"/>
    <pivotField numFmtId="166" showAll="0"/>
    <pivotField numFmtId="165" showAll="0"/>
    <pivotField numFmtId="166" showAll="0"/>
    <pivotField numFmtId="10" showAll="0"/>
    <pivotField numFmtId="10" showAll="0"/>
    <pivotField numFmtId="166" showAll="0"/>
    <pivotField numFmtId="165" showAll="0"/>
    <pivotField numFmtId="165" showAll="0"/>
    <pivotField numFmtId="165" showAll="0"/>
    <pivotField numFmtId="166" showAll="0"/>
  </pivotFields>
  <rowFields count="1">
    <field x="0"/>
  </rowFields>
  <rowItems count="32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x v="308"/>
    </i>
    <i>
      <x v="309"/>
    </i>
    <i>
      <x v="310"/>
    </i>
    <i>
      <x v="311"/>
    </i>
    <i>
      <x v="312"/>
    </i>
    <i>
      <x v="313"/>
    </i>
    <i>
      <x v="314"/>
    </i>
    <i>
      <x v="315"/>
    </i>
    <i>
      <x v="316"/>
    </i>
    <i>
      <x v="320"/>
    </i>
    <i>
      <x v="321"/>
    </i>
    <i t="grand">
      <x/>
    </i>
  </rowItems>
  <colItems count="1">
    <i/>
  </colItems>
  <dataFields count="1">
    <dataField name="Count of School Code" fld="2" subtotal="count" baseField="0" baseItem="0"/>
  </dataFields>
  <formats count="4">
    <format dxfId="11">
      <pivotArea field="0" type="button" dataOnly="0" labelOnly="1" outline="0" axis="axisRow" fieldPosition="0"/>
    </format>
    <format dxfId="10">
      <pivotArea dataOnly="0" labelOnly="1" outline="0" axis="axisValues" fieldPosition="0"/>
    </format>
    <format dxfId="9">
      <pivotArea dataOnly="0" labelOnly="1" outline="0" axis="axisValues" fieldPosition="0"/>
    </format>
    <format dxfId="8">
      <pivotArea type="origin"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AP@k12.wa.us" TargetMode="External"/><Relationship Id="rId2" Type="http://schemas.openxmlformats.org/officeDocument/2006/relationships/hyperlink" Target="mailto:Jackie.McDonald@k12.wa.us" TargetMode="External"/><Relationship Id="rId1" Type="http://schemas.openxmlformats.org/officeDocument/2006/relationships/hyperlink" Target="https://app.leg.wa.gov/RCW/default.aspx?cite=28A.150.260"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ospi.k12.wa.us/sites/default/files/2026-04/26-27finalfrpl.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ivotTable" Target="../pivotTables/pivotTable3.xml"/><Relationship Id="rId1" Type="http://schemas.openxmlformats.org/officeDocument/2006/relationships/pivotTable" Target="../pivotTables/pivotTable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B1:J84"/>
  <sheetViews>
    <sheetView tabSelected="1" workbookViewId="0">
      <selection activeCell="B5" sqref="B5"/>
    </sheetView>
  </sheetViews>
  <sheetFormatPr defaultColWidth="4.109375" defaultRowHeight="15.6"/>
  <cols>
    <col min="2" max="2" width="94" style="86" customWidth="1"/>
    <col min="3" max="3" width="4.109375" style="206"/>
  </cols>
  <sheetData>
    <row r="1" spans="2:8" ht="23.4">
      <c r="B1" s="212" t="s">
        <v>3290</v>
      </c>
      <c r="C1" s="203"/>
    </row>
    <row r="2" spans="2:8">
      <c r="C2" s="204"/>
    </row>
    <row r="3" spans="2:8" ht="19.2">
      <c r="B3" s="218" t="s">
        <v>3291</v>
      </c>
      <c r="C3" s="203"/>
    </row>
    <row r="4" spans="2:8" ht="28.8">
      <c r="B4" s="217" t="s">
        <v>3302</v>
      </c>
      <c r="C4" s="205"/>
    </row>
    <row r="5" spans="2:8" ht="28.8">
      <c r="B5" s="216" t="s">
        <v>3303</v>
      </c>
      <c r="C5" s="205"/>
    </row>
    <row r="6" spans="2:8">
      <c r="C6" s="204"/>
    </row>
    <row r="7" spans="2:8" ht="19.2">
      <c r="B7" s="218" t="s">
        <v>3293</v>
      </c>
      <c r="C7" s="203"/>
    </row>
    <row r="8" spans="2:8" ht="19.2">
      <c r="B8" s="219" t="s">
        <v>3304</v>
      </c>
      <c r="C8" s="203"/>
    </row>
    <row r="9" spans="2:8" ht="19.2">
      <c r="B9" s="219" t="s">
        <v>3305</v>
      </c>
      <c r="C9" s="205"/>
      <c r="D9" s="2"/>
      <c r="E9" s="2"/>
      <c r="F9" s="2"/>
      <c r="G9" s="2"/>
      <c r="H9" s="2"/>
    </row>
    <row r="10" spans="2:8" ht="19.2">
      <c r="B10" s="220" t="s">
        <v>3306</v>
      </c>
      <c r="C10" s="208"/>
      <c r="D10" s="2"/>
      <c r="E10" s="2"/>
      <c r="F10" s="2"/>
      <c r="G10" s="2"/>
      <c r="H10" s="2"/>
    </row>
    <row r="11" spans="2:8" ht="43.2">
      <c r="B11" s="217" t="s">
        <v>3294</v>
      </c>
      <c r="C11" s="208"/>
      <c r="D11" s="2"/>
      <c r="E11" s="2"/>
      <c r="F11" s="2"/>
      <c r="G11" s="2"/>
      <c r="H11" s="2"/>
    </row>
    <row r="12" spans="2:8" ht="19.2">
      <c r="C12" s="209"/>
      <c r="D12" s="2"/>
      <c r="E12" s="2"/>
      <c r="F12" s="2"/>
      <c r="G12" s="2"/>
      <c r="H12" s="2"/>
    </row>
    <row r="13" spans="2:8" ht="19.2">
      <c r="B13" s="218" t="s">
        <v>3292</v>
      </c>
      <c r="C13" s="205"/>
      <c r="D13" s="2"/>
      <c r="E13" s="2"/>
      <c r="F13" s="2"/>
      <c r="G13" s="2"/>
      <c r="H13" s="2"/>
    </row>
    <row r="14" spans="2:8" ht="18">
      <c r="B14" s="218"/>
      <c r="C14" s="204"/>
    </row>
    <row r="15" spans="2:8" ht="19.2">
      <c r="B15" s="219" t="s">
        <v>3307</v>
      </c>
      <c r="C15" s="203"/>
    </row>
    <row r="16" spans="2:8" ht="19.2">
      <c r="B16" s="219" t="s">
        <v>3308</v>
      </c>
      <c r="C16" s="205"/>
    </row>
    <row r="17" spans="2:3" ht="19.2">
      <c r="B17" s="217" t="s">
        <v>3309</v>
      </c>
      <c r="C17" s="205"/>
    </row>
    <row r="18" spans="2:3">
      <c r="B18" s="221" t="s">
        <v>3314</v>
      </c>
      <c r="C18" s="204"/>
    </row>
    <row r="19" spans="2:3" ht="19.2">
      <c r="B19" s="221" t="s">
        <v>3315</v>
      </c>
      <c r="C19" s="203"/>
    </row>
    <row r="20" spans="2:3" ht="43.2">
      <c r="B20" s="217" t="s">
        <v>3312</v>
      </c>
      <c r="C20" s="203"/>
    </row>
    <row r="21" spans="2:3" ht="19.2">
      <c r="B21" s="231" t="s">
        <v>3313</v>
      </c>
      <c r="C21" s="203"/>
    </row>
    <row r="22" spans="2:3" ht="19.2">
      <c r="B22" s="217"/>
      <c r="C22" s="203"/>
    </row>
    <row r="23" spans="2:3">
      <c r="C23" s="210"/>
    </row>
    <row r="24" spans="2:3" ht="18">
      <c r="B24" s="218" t="s">
        <v>3295</v>
      </c>
      <c r="C24" s="210"/>
    </row>
    <row r="25" spans="2:3" ht="43.2">
      <c r="B25" s="216" t="s">
        <v>3310</v>
      </c>
      <c r="C25" s="203"/>
    </row>
    <row r="26" spans="2:3">
      <c r="C26" s="207"/>
    </row>
    <row r="27" spans="2:3" ht="19.2">
      <c r="B27" s="218" t="s">
        <v>3296</v>
      </c>
      <c r="C27" s="208"/>
    </row>
    <row r="28" spans="2:3" ht="19.2">
      <c r="B28" s="211" t="s">
        <v>3299</v>
      </c>
      <c r="C28" s="208"/>
    </row>
    <row r="29" spans="2:3" ht="19.2">
      <c r="B29" s="214" t="s">
        <v>3297</v>
      </c>
      <c r="C29" s="208"/>
    </row>
    <row r="30" spans="2:3" ht="19.2">
      <c r="B30" s="214"/>
      <c r="C30" s="208"/>
    </row>
    <row r="31" spans="2:3" ht="19.2">
      <c r="B31" s="211" t="s">
        <v>3300</v>
      </c>
      <c r="C31" s="208"/>
    </row>
    <row r="32" spans="2:3">
      <c r="B32" s="214" t="s">
        <v>3298</v>
      </c>
      <c r="C32" s="204"/>
    </row>
    <row r="33" spans="2:10" ht="19.2">
      <c r="C33" s="205"/>
    </row>
    <row r="34" spans="2:10">
      <c r="B34" s="215" t="s">
        <v>3074</v>
      </c>
      <c r="C34" s="207"/>
      <c r="G34" s="189"/>
    </row>
    <row r="35" spans="2:10" ht="19.2">
      <c r="B35" s="6" t="s">
        <v>3301</v>
      </c>
      <c r="C35" s="209"/>
    </row>
    <row r="36" spans="2:10" ht="19.2">
      <c r="B36" s="213"/>
      <c r="C36" s="209"/>
    </row>
    <row r="37" spans="2:10" ht="19.2">
      <c r="C37" s="209"/>
    </row>
    <row r="38" spans="2:10">
      <c r="C38" s="204"/>
      <c r="J38" s="189"/>
    </row>
    <row r="39" spans="2:10" ht="19.2">
      <c r="C39" s="205"/>
      <c r="D39" s="189"/>
      <c r="J39" s="189"/>
    </row>
    <row r="40" spans="2:10">
      <c r="C40" s="204"/>
      <c r="D40" s="189"/>
    </row>
    <row r="41" spans="2:10" ht="19.2">
      <c r="C41" s="203"/>
    </row>
    <row r="42" spans="2:10">
      <c r="C42" s="204"/>
    </row>
    <row r="43" spans="2:10" ht="19.2">
      <c r="C43" s="205"/>
    </row>
    <row r="44" spans="2:10">
      <c r="C44" s="204"/>
    </row>
    <row r="45" spans="2:10" ht="19.2">
      <c r="C45" s="205"/>
    </row>
    <row r="46" spans="2:10">
      <c r="C46" s="204"/>
    </row>
    <row r="47" spans="2:10" ht="19.2">
      <c r="C47" s="205"/>
    </row>
    <row r="48" spans="2:10">
      <c r="C48" s="204"/>
    </row>
    <row r="49" spans="3:3" ht="19.2">
      <c r="C49" s="205"/>
    </row>
    <row r="50" spans="3:3">
      <c r="C50" s="204"/>
    </row>
    <row r="52" spans="3:3">
      <c r="C52" s="204"/>
    </row>
    <row r="53" spans="3:3" ht="19.2">
      <c r="C53" s="203"/>
    </row>
    <row r="54" spans="3:3">
      <c r="C54" s="204"/>
    </row>
    <row r="55" spans="3:3" ht="19.2">
      <c r="C55" s="203"/>
    </row>
    <row r="56" spans="3:3">
      <c r="C56" s="204"/>
    </row>
    <row r="57" spans="3:3" ht="19.2">
      <c r="C57" s="205"/>
    </row>
    <row r="58" spans="3:3">
      <c r="C58" s="204"/>
    </row>
    <row r="60" spans="3:3">
      <c r="C60" s="204"/>
    </row>
    <row r="61" spans="3:3" ht="19.2">
      <c r="C61" s="203"/>
    </row>
    <row r="62" spans="3:3">
      <c r="C62" s="204"/>
    </row>
    <row r="63" spans="3:3" ht="19.2">
      <c r="C63" s="203"/>
    </row>
    <row r="64" spans="3:3">
      <c r="C64" s="204"/>
    </row>
    <row r="65" spans="3:3" ht="19.2">
      <c r="C65" s="203"/>
    </row>
    <row r="66" spans="3:3" ht="19.2">
      <c r="C66" s="205"/>
    </row>
    <row r="67" spans="3:3" ht="19.2">
      <c r="C67" s="205"/>
    </row>
    <row r="68" spans="3:3">
      <c r="C68" s="204"/>
    </row>
    <row r="69" spans="3:3" ht="19.2">
      <c r="C69" s="203"/>
    </row>
    <row r="70" spans="3:3">
      <c r="C70" s="204"/>
    </row>
    <row r="71" spans="3:3" ht="19.2">
      <c r="C71" s="203"/>
    </row>
    <row r="72" spans="3:3" ht="19.2">
      <c r="C72" s="205"/>
    </row>
    <row r="73" spans="3:3">
      <c r="C73" s="204"/>
    </row>
    <row r="75" spans="3:3">
      <c r="C75" s="204"/>
    </row>
    <row r="76" spans="3:3" ht="19.2">
      <c r="C76" s="203"/>
    </row>
    <row r="77" spans="3:3">
      <c r="C77" s="204"/>
    </row>
    <row r="78" spans="3:3" ht="19.2">
      <c r="C78" s="203"/>
    </row>
    <row r="79" spans="3:3" ht="19.2">
      <c r="C79" s="205"/>
    </row>
    <row r="80" spans="3:3">
      <c r="C80" s="204"/>
    </row>
    <row r="82" spans="3:3">
      <c r="C82" s="204"/>
    </row>
    <row r="83" spans="3:3" ht="19.2">
      <c r="C83" s="203"/>
    </row>
    <row r="84" spans="3:3" ht="19.2">
      <c r="C84" s="203"/>
    </row>
  </sheetData>
  <hyperlinks>
    <hyperlink ref="B34" r:id="rId1" xr:uid="{6484580A-563F-4BA9-BB0F-8F1194C235F2}"/>
    <hyperlink ref="B29" r:id="rId2" xr:uid="{65AC2053-CB5C-4357-B859-49C0C57561D8}"/>
    <hyperlink ref="B32" r:id="rId3" xr:uid="{2ACB280F-B565-41BB-A867-850CC36BBC21}"/>
  </hyperlinks>
  <pageMargins left="0.7" right="0.7" top="0.75" bottom="0.75" header="0.3" footer="0.3"/>
  <pageSetup scale="63"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N122"/>
  <sheetViews>
    <sheetView zoomScaleNormal="100" workbookViewId="0">
      <selection activeCell="C4" sqref="C4"/>
    </sheetView>
  </sheetViews>
  <sheetFormatPr defaultColWidth="9.109375" defaultRowHeight="14.4"/>
  <cols>
    <col min="1" max="1" width="4.33203125" customWidth="1"/>
    <col min="2" max="2" width="65" bestFit="1" customWidth="1"/>
    <col min="3" max="3" width="46.77734375" bestFit="1" customWidth="1"/>
    <col min="4" max="4" width="19.5546875" bestFit="1" customWidth="1"/>
    <col min="5" max="5" width="16.44140625" bestFit="1" customWidth="1"/>
    <col min="6" max="6" width="19" bestFit="1" customWidth="1"/>
    <col min="7" max="7" width="20.44140625" hidden="1" customWidth="1"/>
    <col min="8" max="8" width="20.6640625" hidden="1" customWidth="1"/>
    <col min="9" max="9" width="18.88671875" bestFit="1" customWidth="1"/>
    <col min="10" max="10" width="12.5546875" bestFit="1" customWidth="1"/>
    <col min="11" max="13" width="2.44140625" bestFit="1" customWidth="1"/>
    <col min="14" max="14" width="12.5546875" bestFit="1" customWidth="1"/>
  </cols>
  <sheetData>
    <row r="1" spans="2:14" ht="21">
      <c r="B1" s="222" t="s">
        <v>3311</v>
      </c>
    </row>
    <row r="2" spans="2:14" ht="18.600000000000001" thickBot="1">
      <c r="B2" t="s">
        <v>2456</v>
      </c>
      <c r="F2" s="55" t="s">
        <v>2852</v>
      </c>
      <c r="I2" s="56">
        <f>SUM(I9,I15)</f>
        <v>2481825.1800000002</v>
      </c>
    </row>
    <row r="3" spans="2:14" ht="18.600000000000001" thickBot="1">
      <c r="B3" s="44" t="s">
        <v>2455</v>
      </c>
      <c r="C3" s="200" t="s">
        <v>3285</v>
      </c>
      <c r="D3" s="192" t="s">
        <v>3212</v>
      </c>
      <c r="E3" s="192" t="s">
        <v>3213</v>
      </c>
      <c r="F3" s="193" t="s">
        <v>3214</v>
      </c>
    </row>
    <row r="4" spans="2:14" ht="15" thickBot="1">
      <c r="B4" s="191" t="s">
        <v>451</v>
      </c>
      <c r="C4" s="194" t="s">
        <v>3215</v>
      </c>
      <c r="D4" s="195">
        <f>E9</f>
        <v>0</v>
      </c>
      <c r="E4" s="195">
        <f>IF(D4=0,0,IFERROR(ROUND(I9/(F9),2),0))</f>
        <v>0</v>
      </c>
      <c r="F4" s="196">
        <f>ROUND(D4*E4,2)</f>
        <v>0</v>
      </c>
    </row>
    <row r="5" spans="2:14" ht="21.6" thickBot="1">
      <c r="B5" s="201" t="str">
        <f>VLOOKUP(B9, 'download file'!A3:D320,4,0)</f>
        <v>Funded: Complete</v>
      </c>
      <c r="C5" s="197" t="s">
        <v>3216</v>
      </c>
      <c r="D5" s="198">
        <f>E15</f>
        <v>0</v>
      </c>
      <c r="E5" s="198">
        <f>IF(D5=0,0,IFERROR(ROUND(I15/(F15),2),0))</f>
        <v>0</v>
      </c>
      <c r="F5" s="199">
        <f>ROUND(D5*E5,2)</f>
        <v>0</v>
      </c>
    </row>
    <row r="7" spans="2:14" ht="16.2" thickBot="1">
      <c r="B7" s="28" t="s">
        <v>3286</v>
      </c>
      <c r="G7" s="38" t="s">
        <v>2454</v>
      </c>
      <c r="H7" s="38"/>
    </row>
    <row r="8" spans="2:14" ht="43.8" thickBot="1">
      <c r="B8" s="30" t="s">
        <v>2442</v>
      </c>
      <c r="C8" s="31" t="s">
        <v>2443</v>
      </c>
      <c r="D8" s="202" t="s">
        <v>3258</v>
      </c>
      <c r="E8" s="31" t="s">
        <v>3270</v>
      </c>
      <c r="F8" s="31" t="s">
        <v>3271</v>
      </c>
      <c r="G8" s="31" t="s">
        <v>3237</v>
      </c>
      <c r="H8" s="31"/>
      <c r="I8" s="32" t="s">
        <v>2978</v>
      </c>
    </row>
    <row r="9" spans="2:14">
      <c r="B9" s="33" t="str">
        <f>VLOOKUP($B$4,AAFTE!$B:$G,6,0)</f>
        <v>14005</v>
      </c>
      <c r="C9" s="34" t="str">
        <f>$B$4</f>
        <v>Aberdeen School District</v>
      </c>
      <c r="D9" s="35">
        <f>IFERROR(VLOOKUP(B9,'CEDARS District FRPL'!A:C,3,FALSE),"No Data")</f>
        <v>0.68179999999999996</v>
      </c>
      <c r="E9" s="125">
        <f>VLOOKUP($B$9,AAFTE!$A$3:$E$321,4,FALSE)</f>
        <v>0</v>
      </c>
      <c r="F9" s="36">
        <f>VLOOKUP($B$9,Districts,4,0)</f>
        <v>3015.64</v>
      </c>
      <c r="G9" s="41"/>
      <c r="H9" s="34"/>
      <c r="I9" s="190">
        <f>VLOOKUP($B$9,Districts,'District LAP Calculation'!V$1,0)</f>
        <v>1495877.48</v>
      </c>
    </row>
    <row r="12" spans="2:14">
      <c r="H12" s="42"/>
    </row>
    <row r="13" spans="2:14" ht="60.6">
      <c r="B13" s="28" t="s">
        <v>3287</v>
      </c>
      <c r="F13" s="39"/>
      <c r="G13" s="223" t="s">
        <v>2851</v>
      </c>
      <c r="H13" s="224"/>
    </row>
    <row r="14" spans="2:14" ht="72">
      <c r="B14" s="226" t="s">
        <v>2441</v>
      </c>
      <c r="C14" s="226" t="s">
        <v>2444</v>
      </c>
      <c r="D14" s="226" t="s">
        <v>3046</v>
      </c>
      <c r="E14" s="226" t="str">
        <f>E8</f>
        <v>TK AAFTE 2025-26 as of August 2026</v>
      </c>
      <c r="F14" s="226" t="str">
        <f>F8</f>
        <v>AAFTE w/TK 2025-26 as of  August 2026</v>
      </c>
      <c r="G14" s="226" t="s">
        <v>3238</v>
      </c>
      <c r="H14" s="226" t="s">
        <v>3239</v>
      </c>
      <c r="I14" s="226" t="s">
        <v>2979</v>
      </c>
    </row>
    <row r="15" spans="2:14">
      <c r="B15" s="226"/>
      <c r="C15" s="226" t="s">
        <v>2500</v>
      </c>
      <c r="D15" s="227"/>
      <c r="E15" s="228">
        <f>SUMIFS(E16:E122,D16:D122,"Yes")</f>
        <v>0</v>
      </c>
      <c r="F15" s="228">
        <f>SUMIFS(F16:F122,$D$16:$D$122,"Yes")</f>
        <v>2953.78</v>
      </c>
      <c r="G15" s="228">
        <f>SUMIFS(G16:G122,$D$16:$D$122,"Yes")</f>
        <v>0</v>
      </c>
      <c r="H15" s="229">
        <f>SUM(H16:H122)</f>
        <v>2953.78</v>
      </c>
      <c r="I15" s="230">
        <f>SUMIF($D$16:$D$122,"&lt;&gt;0",I16:I122)</f>
        <v>985947.70000000007</v>
      </c>
      <c r="N15" s="127"/>
    </row>
    <row r="16" spans="2:14">
      <c r="B16" s="3" cm="1">
        <f t="array" ref="B16">IFERROR(INDEX('HP Schools Calculation'!$C$10:$C$2338,SMALL(IF('HP Schools Calculation'!$A$10:$A$2338=Summary!$B$9,ROW('HP Schools Calculation'!$C$10:$C$2338)-ROW('HP Schools Calculation'!C$10)+1),ROWS('HP Schools Calculation'!C$10:C10))),"")</f>
        <v>2834</v>
      </c>
      <c r="C16" t="str">
        <f t="array" ref="C16">_xlfn.IFNA(VLOOKUP($B16,Schools,'HP Schools Calculation'!D$1,0),"")</f>
        <v>A J West Elementary</v>
      </c>
      <c r="D16" s="29" t="str">
        <f>_xlfn.IFNA(VLOOKUP($B16,Schools,'HP Schools Calculation'!E$1,0),"")</f>
        <v>Yes</v>
      </c>
      <c r="E16" s="37">
        <f>_xlfn.IFNA(VLOOKUP($B16,'2025-26 School Level AAFTE'!$C$5:$L$2349,'2025-26 School Level AAFTE'!$F$1,0),"")</f>
        <v>0</v>
      </c>
      <c r="F16" s="37">
        <f>IF($D16="No",0,_xlfn.IFNA(VLOOKUP($B16,Schools,'HP Schools Calculation'!F$1,FALSE),""))</f>
        <v>262.64999999999998</v>
      </c>
      <c r="G16" s="40"/>
      <c r="H16" s="37">
        <f>_xlfn.IFNA(VLOOKUP($B16,Schools,'HP Schools Calculation'!K$1,0),"")</f>
        <v>262.64999999999998</v>
      </c>
      <c r="I16" s="225">
        <f>IF($F16=0,0,_xlfn.IFNA(VLOOKUP($B16,Schools,'HP Schools Calculation'!X$1,0),""))</f>
        <v>87624.62000000001</v>
      </c>
      <c r="J16" s="186"/>
      <c r="N16" s="39"/>
    </row>
    <row r="17" spans="2:14">
      <c r="B17" s="3" cm="1">
        <f t="array" ref="B17">IFERROR(INDEX('HP Schools Calculation'!$C$10:$C$2338,SMALL(IF('HP Schools Calculation'!$A$10:$A$2338=Summary!$B$9,ROW('HP Schools Calculation'!$C$10:$C$2338)-ROW('HP Schools Calculation'!C$10)+1),ROWS('HP Schools Calculation'!C$10:C11))),"")</f>
        <v>3216</v>
      </c>
      <c r="C17" t="str">
        <f t="array" ref="C17">_xlfn.IFNA(VLOOKUP($B17,Schools,'HP Schools Calculation'!D$1,0),"")</f>
        <v>Central Park Elementary</v>
      </c>
      <c r="D17" s="29" t="str">
        <f>_xlfn.IFNA(VLOOKUP($B17,Schools,'HP Schools Calculation'!E$1,0),"")</f>
        <v>Yes</v>
      </c>
      <c r="E17" s="37">
        <f>_xlfn.IFNA(VLOOKUP($B17,'2025-26 School Level AAFTE'!$C$5:$L$2349,'2025-26 School Level AAFTE'!$F$1,0),"")</f>
        <v>0</v>
      </c>
      <c r="F17" s="37">
        <f>IF($D17="No",0,_xlfn.IFNA(VLOOKUP($B17,Schools,'HP Schools Calculation'!F$1,FALSE),""))</f>
        <v>117.54</v>
      </c>
      <c r="G17" s="40"/>
      <c r="H17" s="37">
        <f>_xlfn.IFNA(VLOOKUP($B17,Schools,'HP Schools Calculation'!K$1,0),"")</f>
        <v>117.54</v>
      </c>
      <c r="I17" s="225">
        <f>IF($F17=0,0,_xlfn.IFNA(VLOOKUP($B17,Schools,'HP Schools Calculation'!X$1,0),""))</f>
        <v>39260.379999999997</v>
      </c>
      <c r="N17" s="39"/>
    </row>
    <row r="18" spans="2:14">
      <c r="B18" s="3" cm="1">
        <f t="array" ref="B18">IFERROR(INDEX('HP Schools Calculation'!$C$10:$C$2338,SMALL(IF('HP Schools Calculation'!$A$10:$A$2338=Summary!$B$9,ROW('HP Schools Calculation'!$C$10:$C$2338)-ROW('HP Schools Calculation'!C$10)+1),ROWS('HP Schools Calculation'!C$10:C12))),"")</f>
        <v>5514</v>
      </c>
      <c r="C18" t="str">
        <f t="array" ref="C18">_xlfn.IFNA(VLOOKUP($B18,Schools,'HP Schools Calculation'!D$1,0),"")</f>
        <v>Grays Harbor Academy</v>
      </c>
      <c r="D18" s="29" t="str">
        <f>_xlfn.IFNA(VLOOKUP($B18,Schools,'HP Schools Calculation'!E$1,0),"")</f>
        <v>Yes</v>
      </c>
      <c r="E18" s="37">
        <f>_xlfn.IFNA(VLOOKUP($B18,'2025-26 School Level AAFTE'!$C$5:$L$2349,'2025-26 School Level AAFTE'!$F$1,0),"")</f>
        <v>0</v>
      </c>
      <c r="F18" s="37">
        <f>IF($D18="No",0,_xlfn.IFNA(VLOOKUP($B18,Schools,'HP Schools Calculation'!F$1,FALSE),""))</f>
        <v>85.97</v>
      </c>
      <c r="G18" s="40"/>
      <c r="H18" s="37">
        <f>_xlfn.IFNA(VLOOKUP($B18,Schools,'HP Schools Calculation'!K$1,0),"")</f>
        <v>85.97</v>
      </c>
      <c r="I18" s="225">
        <f>IF($F18=0,0,_xlfn.IFNA(VLOOKUP($B18,Schools,'HP Schools Calculation'!X$1,0),""))</f>
        <v>28677.149999999998</v>
      </c>
    </row>
    <row r="19" spans="2:14">
      <c r="B19" s="3" cm="1">
        <f t="array" ref="B19">IFERROR(INDEX('HP Schools Calculation'!$C$10:$C$2338,SMALL(IF('HP Schools Calculation'!$A$10:$A$2338=Summary!$B$9,ROW('HP Schools Calculation'!$C$10:$C$2338)-ROW('HP Schools Calculation'!C$10)+1),ROWS('HP Schools Calculation'!C$10:C13))),"")</f>
        <v>3857</v>
      </c>
      <c r="C19" t="str">
        <f t="array" ref="C19">_xlfn.IFNA(VLOOKUP($B19,Schools,'HP Schools Calculation'!D$1,0),"")</f>
        <v>Harbor Junior/Senior High School</v>
      </c>
      <c r="D19" s="29" t="str">
        <f>_xlfn.IFNA(VLOOKUP($B19,Schools,'HP Schools Calculation'!E$1,0),"")</f>
        <v>Yes</v>
      </c>
      <c r="E19" s="37">
        <f>_xlfn.IFNA(VLOOKUP($B19,'2025-26 School Level AAFTE'!$C$5:$L$2349,'2025-26 School Level AAFTE'!$F$1,0),"")</f>
        <v>0</v>
      </c>
      <c r="F19" s="37">
        <f>IF($D19="No",0,_xlfn.IFNA(VLOOKUP($B19,Schools,'HP Schools Calculation'!F$1,FALSE),""))</f>
        <v>108.67</v>
      </c>
      <c r="G19" s="40"/>
      <c r="H19" s="37">
        <f>_xlfn.IFNA(VLOOKUP($B19,Schools,'HP Schools Calculation'!K$1,0),"")</f>
        <v>108.67</v>
      </c>
      <c r="I19" s="225">
        <f>IF($F19=0,0,_xlfn.IFNA(VLOOKUP($B19,Schools,'HP Schools Calculation'!X$1,0),""))</f>
        <v>36301.629999999997</v>
      </c>
    </row>
    <row r="20" spans="2:14">
      <c r="B20" s="3" cm="1">
        <f t="array" ref="B20">IFERROR(INDEX('HP Schools Calculation'!$C$10:$C$2338,SMALL(IF('HP Schools Calculation'!$A$10:$A$2338=Summary!$B$9,ROW('HP Schools Calculation'!$C$10:$C$2338)-ROW('HP Schools Calculation'!C$10)+1),ROWS('HP Schools Calculation'!C$10:C14))),"")</f>
        <v>5663</v>
      </c>
      <c r="C20" t="str">
        <f t="array" ref="C20">_xlfn.IFNA(VLOOKUP($B20,Schools,'HP Schools Calculation'!D$1,0),"")</f>
        <v>Harbor Open Doors</v>
      </c>
      <c r="D20" s="29" t="str">
        <f>_xlfn.IFNA(VLOOKUP($B20,Schools,'HP Schools Calculation'!E$1,0),"")</f>
        <v>Yes</v>
      </c>
      <c r="E20" s="37">
        <f>_xlfn.IFNA(VLOOKUP($B20,'2025-26 School Level AAFTE'!$C$5:$L$2349,'2025-26 School Level AAFTE'!$F$1,0),"")</f>
        <v>0</v>
      </c>
      <c r="F20" s="37">
        <f>IF($D20="No",0,_xlfn.IFNA(VLOOKUP($B20,Schools,'HP Schools Calculation'!F$1,FALSE),""))</f>
        <v>91.49</v>
      </c>
      <c r="G20" s="40"/>
      <c r="H20" s="37">
        <f>_xlfn.IFNA(VLOOKUP($B20,Schools,'HP Schools Calculation'!K$1,0),"")</f>
        <v>91.49</v>
      </c>
      <c r="I20" s="225">
        <f>IF($F20=0,0,_xlfn.IFNA(VLOOKUP($B20,Schools,'HP Schools Calculation'!X$1,0),""))</f>
        <v>30497.91</v>
      </c>
    </row>
    <row r="21" spans="2:14">
      <c r="B21" s="3" cm="1">
        <f t="array" ref="B21">IFERROR(INDEX('HP Schools Calculation'!$C$10:$C$2338,SMALL(IF('HP Schools Calculation'!$A$10:$A$2338=Summary!$B$9,ROW('HP Schools Calculation'!$C$10:$C$2338)-ROW('HP Schools Calculation'!C$10)+1),ROWS('HP Schools Calculation'!C$10:C15))),"")</f>
        <v>3476</v>
      </c>
      <c r="C21" t="str">
        <f t="array" ref="C21">_xlfn.IFNA(VLOOKUP($B21,Schools,'HP Schools Calculation'!D$1,0),"")</f>
        <v>J M Weatherwax High School</v>
      </c>
      <c r="D21" s="29" t="str">
        <f>_xlfn.IFNA(VLOOKUP($B21,Schools,'HP Schools Calculation'!E$1,0),"")</f>
        <v>Yes</v>
      </c>
      <c r="E21" s="37">
        <f>_xlfn.IFNA(VLOOKUP($B21,'2025-26 School Level AAFTE'!$C$5:$L$2349,'2025-26 School Level AAFTE'!$F$1,0),"")</f>
        <v>0</v>
      </c>
      <c r="F21" s="37">
        <f>IF($D21="No",0,_xlfn.IFNA(VLOOKUP($B21,Schools,'HP Schools Calculation'!F$1,FALSE),""))</f>
        <v>874.79</v>
      </c>
      <c r="G21" s="40"/>
      <c r="H21" s="37">
        <f>_xlfn.IFNA(VLOOKUP($B21,Schools,'HP Schools Calculation'!K$1,0),"")</f>
        <v>874.79</v>
      </c>
      <c r="I21" s="225">
        <f>IF($F21=0,0,_xlfn.IFNA(VLOOKUP($B21,Schools,'HP Schools Calculation'!X$1,0),""))</f>
        <v>292006.21000000002</v>
      </c>
    </row>
    <row r="22" spans="2:14">
      <c r="B22" s="3" cm="1">
        <f t="array" ref="B22">IFERROR(INDEX('HP Schools Calculation'!$C$10:$C$2338,SMALL(IF('HP Schools Calculation'!$A$10:$A$2338=Summary!$B$9,ROW('HP Schools Calculation'!$C$10:$C$2338)-ROW('HP Schools Calculation'!C$10)+1),ROWS('HP Schools Calculation'!C$10:C16))),"")</f>
        <v>2449</v>
      </c>
      <c r="C22" t="str">
        <f t="array" ref="C22">_xlfn.IFNA(VLOOKUP($B22,Schools,'HP Schools Calculation'!D$1,0),"")</f>
        <v>McDermoth Elementary</v>
      </c>
      <c r="D22" s="29" t="str">
        <f>_xlfn.IFNA(VLOOKUP($B22,Schools,'HP Schools Calculation'!E$1,0),"")</f>
        <v>Yes</v>
      </c>
      <c r="E22" s="37">
        <f>_xlfn.IFNA(VLOOKUP($B22,'2025-26 School Level AAFTE'!$C$5:$L$2349,'2025-26 School Level AAFTE'!$F$1,0),"")</f>
        <v>0</v>
      </c>
      <c r="F22" s="37">
        <f>IF($D22="No",0,_xlfn.IFNA(VLOOKUP($B22,Schools,'HP Schools Calculation'!F$1,FALSE),""))</f>
        <v>280.10000000000002</v>
      </c>
      <c r="G22" s="40"/>
      <c r="H22" s="37">
        <f>_xlfn.IFNA(VLOOKUP($B22,Schools,'HP Schools Calculation'!K$1,0),"")</f>
        <v>280.10000000000002</v>
      </c>
      <c r="I22" s="225">
        <f>IF($F22=0,0,_xlfn.IFNA(VLOOKUP($B22,Schools,'HP Schools Calculation'!X$1,0),""))</f>
        <v>93542.13</v>
      </c>
    </row>
    <row r="23" spans="2:14">
      <c r="B23" s="3" cm="1">
        <f t="array" ref="B23">IFERROR(INDEX('HP Schools Calculation'!$C$10:$C$2338,SMALL(IF('HP Schools Calculation'!$A$10:$A$2338=Summary!$B$9,ROW('HP Schools Calculation'!$C$10:$C$2338)-ROW('HP Schools Calculation'!C$10)+1),ROWS('HP Schools Calculation'!C$10:C17))),"")</f>
        <v>2305</v>
      </c>
      <c r="C23" t="str">
        <f t="array" ref="C23">_xlfn.IFNA(VLOOKUP($B23,Schools,'HP Schools Calculation'!D$1,0),"")</f>
        <v>Miller Junior High</v>
      </c>
      <c r="D23" s="29" t="str">
        <f>_xlfn.IFNA(VLOOKUP($B23,Schools,'HP Schools Calculation'!E$1,0),"")</f>
        <v>Yes</v>
      </c>
      <c r="E23" s="37">
        <f>_xlfn.IFNA(VLOOKUP($B23,'2025-26 School Level AAFTE'!$C$5:$L$2349,'2025-26 School Level AAFTE'!$F$1,0),"")</f>
        <v>0</v>
      </c>
      <c r="F23" s="37">
        <f>IF($D23="No",0,_xlfn.IFNA(VLOOKUP($B23,Schools,'HP Schools Calculation'!F$1,FALSE),""))</f>
        <v>618.59</v>
      </c>
      <c r="G23" s="40"/>
      <c r="H23" s="37">
        <f>_xlfn.IFNA(VLOOKUP($B23,Schools,'HP Schools Calculation'!K$1,0),"")</f>
        <v>618.59</v>
      </c>
      <c r="I23" s="225">
        <f>IF($F23=0,0,_xlfn.IFNA(VLOOKUP($B23,Schools,'HP Schools Calculation'!X$1,0),""))</f>
        <v>206543.75</v>
      </c>
    </row>
    <row r="24" spans="2:14">
      <c r="B24" s="3" cm="1">
        <f t="array" ref="B24">IFERROR(INDEX('HP Schools Calculation'!$C$10:$C$2338,SMALL(IF('HP Schools Calculation'!$A$10:$A$2338=Summary!$B$9,ROW('HP Schools Calculation'!$C$10:$C$2338)-ROW('HP Schools Calculation'!C$10)+1),ROWS('HP Schools Calculation'!C$10:C18))),"")</f>
        <v>2763</v>
      </c>
      <c r="C24" t="str">
        <f t="array" ref="C24">_xlfn.IFNA(VLOOKUP($B24,Schools,'HP Schools Calculation'!D$1,0),"")</f>
        <v>Robert Gray Elementary</v>
      </c>
      <c r="D24" s="29" t="str">
        <f>_xlfn.IFNA(VLOOKUP($B24,Schools,'HP Schools Calculation'!E$1,0),"")</f>
        <v>Yes</v>
      </c>
      <c r="E24" s="37">
        <f>_xlfn.IFNA(VLOOKUP($B24,'2025-26 School Level AAFTE'!$C$5:$L$2349,'2025-26 School Level AAFTE'!$F$1,0),"")</f>
        <v>0</v>
      </c>
      <c r="F24" s="37">
        <f>IF($D24="No",0,_xlfn.IFNA(VLOOKUP($B24,Schools,'HP Schools Calculation'!F$1,FALSE),""))</f>
        <v>211.48</v>
      </c>
      <c r="G24" s="40"/>
      <c r="H24" s="37">
        <f>_xlfn.IFNA(VLOOKUP($B24,Schools,'HP Schools Calculation'!K$1,0),"")</f>
        <v>211.48</v>
      </c>
      <c r="I24" s="225">
        <f>IF($F24=0,0,_xlfn.IFNA(VLOOKUP($B24,Schools,'HP Schools Calculation'!X$1,0),""))</f>
        <v>70554.900000000009</v>
      </c>
    </row>
    <row r="25" spans="2:14">
      <c r="B25" s="3" cm="1">
        <f t="array" ref="B25">IFERROR(INDEX('HP Schools Calculation'!$C$10:$C$2338,SMALL(IF('HP Schools Calculation'!$A$10:$A$2338=Summary!$B$9,ROW('HP Schools Calculation'!$C$10:$C$2338)-ROW('HP Schools Calculation'!C$10)+1),ROWS('HP Schools Calculation'!C$10:C19))),"")</f>
        <v>2971</v>
      </c>
      <c r="C25" t="str">
        <f t="array" ref="C25">_xlfn.IFNA(VLOOKUP($B25,Schools,'HP Schools Calculation'!D$1,0),"")</f>
        <v>Stevens Elementary School</v>
      </c>
      <c r="D25" s="29" t="str">
        <f>_xlfn.IFNA(VLOOKUP($B25,Schools,'HP Schools Calculation'!E$1,0),"")</f>
        <v>Yes</v>
      </c>
      <c r="E25" s="37">
        <f>_xlfn.IFNA(VLOOKUP($B25,'2025-26 School Level AAFTE'!$C$5:$L$2349,'2025-26 School Level AAFTE'!$F$1,0),"")</f>
        <v>0</v>
      </c>
      <c r="F25" s="37">
        <f>IF($D25="No",0,_xlfn.IFNA(VLOOKUP($B25,Schools,'HP Schools Calculation'!F$1,FALSE),""))</f>
        <v>302.5</v>
      </c>
      <c r="G25" s="40"/>
      <c r="H25" s="37">
        <f>_xlfn.IFNA(VLOOKUP($B25,Schools,'HP Schools Calculation'!K$1,0),"")</f>
        <v>302.5</v>
      </c>
      <c r="I25" s="225">
        <f>IF($F25=0,0,_xlfn.IFNA(VLOOKUP($B25,Schools,'HP Schools Calculation'!X$1,0),""))</f>
        <v>100939.01999999999</v>
      </c>
    </row>
    <row r="26" spans="2:14">
      <c r="B26" s="3" cm="1">
        <f t="array" ref="B26">IFERROR(INDEX('HP Schools Calculation'!$C$10:$C$2338,SMALL(IF('HP Schools Calculation'!$A$10:$A$2338=Summary!$B$9,ROW('HP Schools Calculation'!$C$10:$C$2338)-ROW('HP Schools Calculation'!C$10)+1),ROWS('HP Schools Calculation'!C$10:C20))),"")</f>
        <v>5208</v>
      </c>
      <c r="C26" t="str">
        <f t="array" ref="C26">_xlfn.IFNA(VLOOKUP($B26,Schools,'HP Schools Calculation'!D$1,0),"")</f>
        <v>Twin Harbors - A Branch of New Market Skills Center</v>
      </c>
      <c r="D26" s="29" t="str">
        <f>_xlfn.IFNA(VLOOKUP($B26,Schools,'HP Schools Calculation'!E$1,0),"")</f>
        <v>No</v>
      </c>
      <c r="E26" s="37">
        <f>_xlfn.IFNA(VLOOKUP($B26,'2025-26 School Level AAFTE'!$C$5:$L$2349,'2025-26 School Level AAFTE'!$F$1,0),"")</f>
        <v>0</v>
      </c>
      <c r="F26" s="37">
        <f>IF($D26="No",0,_xlfn.IFNA(VLOOKUP($B26,Schools,'HP Schools Calculation'!F$1,FALSE),""))</f>
        <v>0</v>
      </c>
      <c r="G26" s="40"/>
      <c r="H26" s="37">
        <f>_xlfn.IFNA(VLOOKUP($B26,Schools,'HP Schools Calculation'!K$1,0),"")</f>
        <v>0</v>
      </c>
      <c r="I26" s="225">
        <f>IF($F26=0,0,_xlfn.IFNA(VLOOKUP($B26,Schools,'HP Schools Calculation'!X$1,0),""))</f>
        <v>0</v>
      </c>
    </row>
    <row r="27" spans="2:14">
      <c r="B27" s="3" t="str" cm="1">
        <f t="array" ref="B27">IFERROR(INDEX('HP Schools Calculation'!$C$10:$C$2338,SMALL(IF('HP Schools Calculation'!$A$10:$A$2338=Summary!$B$9,ROW('HP Schools Calculation'!$C$10:$C$2338)-ROW('HP Schools Calculation'!C$10)+1),ROWS('HP Schools Calculation'!C$10:C21))),"")</f>
        <v/>
      </c>
      <c r="C27" t="str">
        <f t="array" ref="C27">_xlfn.IFNA(VLOOKUP($B27,Schools,'HP Schools Calculation'!D$1,0),"")</f>
        <v/>
      </c>
      <c r="D27" s="29" t="str">
        <f>_xlfn.IFNA(VLOOKUP($B27,Schools,'HP Schools Calculation'!E$1,0),"")</f>
        <v/>
      </c>
      <c r="E27" s="37" t="str">
        <f>_xlfn.IFNA(VLOOKUP($B27,'2025-26 School Level AAFTE'!$C$5:$L$2349,'2025-26 School Level AAFTE'!$F$1,0),"")</f>
        <v/>
      </c>
      <c r="F27" s="37" t="str">
        <f>IF($D27="No",0,_xlfn.IFNA(VLOOKUP($B27,Schools,'HP Schools Calculation'!F$1,FALSE),""))</f>
        <v/>
      </c>
      <c r="G27" s="40"/>
      <c r="H27" s="37" t="str">
        <f>_xlfn.IFNA(VLOOKUP($B27,Schools,'HP Schools Calculation'!K$1,0),"")</f>
        <v/>
      </c>
      <c r="I27" s="225" t="str">
        <f>IF($F27=0,0,_xlfn.IFNA(VLOOKUP($B27,Schools,'HP Schools Calculation'!X$1,0),""))</f>
        <v/>
      </c>
    </row>
    <row r="28" spans="2:14">
      <c r="B28" s="3" t="str" cm="1">
        <f t="array" ref="B28">IFERROR(INDEX('HP Schools Calculation'!$C$10:$C$2338,SMALL(IF('HP Schools Calculation'!$A$10:$A$2338=Summary!$B$9,ROW('HP Schools Calculation'!$C$10:$C$2338)-ROW('HP Schools Calculation'!C$10)+1),ROWS('HP Schools Calculation'!C$10:C22))),"")</f>
        <v/>
      </c>
      <c r="C28" t="str">
        <f t="array" ref="C28">_xlfn.IFNA(VLOOKUP($B28,Schools,'HP Schools Calculation'!D$1,0),"")</f>
        <v/>
      </c>
      <c r="D28" s="29" t="str">
        <f>_xlfn.IFNA(VLOOKUP($B28,Schools,'HP Schools Calculation'!E$1,0),"")</f>
        <v/>
      </c>
      <c r="E28" s="37" t="str">
        <f>_xlfn.IFNA(VLOOKUP($B28,'2025-26 School Level AAFTE'!$C$5:$L$2349,'2025-26 School Level AAFTE'!$F$1,0),"")</f>
        <v/>
      </c>
      <c r="F28" s="37" t="str">
        <f>IF($D28="No",0,_xlfn.IFNA(VLOOKUP($B28,Schools,'HP Schools Calculation'!F$1,FALSE),""))</f>
        <v/>
      </c>
      <c r="G28" s="40"/>
      <c r="H28" s="37" t="str">
        <f>_xlfn.IFNA(VLOOKUP($B28,Schools,'HP Schools Calculation'!K$1,0),"")</f>
        <v/>
      </c>
      <c r="I28" s="225" t="str">
        <f>IF($F28=0,0,_xlfn.IFNA(VLOOKUP($B28,Schools,'HP Schools Calculation'!X$1,0),""))</f>
        <v/>
      </c>
    </row>
    <row r="29" spans="2:14">
      <c r="B29" s="3" t="str" cm="1">
        <f t="array" ref="B29">IFERROR(INDEX('HP Schools Calculation'!$C$10:$C$2338,SMALL(IF('HP Schools Calculation'!$A$10:$A$2338=Summary!$B$9,ROW('HP Schools Calculation'!$C$10:$C$2338)-ROW('HP Schools Calculation'!C$10)+1),ROWS('HP Schools Calculation'!C$10:C23))),"")</f>
        <v/>
      </c>
      <c r="C29" t="str">
        <f t="array" ref="C29">_xlfn.IFNA(VLOOKUP($B29,Schools,'HP Schools Calculation'!D$1,0),"")</f>
        <v/>
      </c>
      <c r="D29" s="29" t="str">
        <f>_xlfn.IFNA(VLOOKUP($B29,Schools,'HP Schools Calculation'!E$1,0),"")</f>
        <v/>
      </c>
      <c r="E29" s="37" t="str">
        <f>_xlfn.IFNA(VLOOKUP($B29,'2025-26 School Level AAFTE'!$C$5:$L$2349,'2025-26 School Level AAFTE'!$F$1,0),"")</f>
        <v/>
      </c>
      <c r="F29" s="37" t="str">
        <f>IF($D29="No",0,_xlfn.IFNA(VLOOKUP($B29,Schools,'HP Schools Calculation'!F$1,FALSE),""))</f>
        <v/>
      </c>
      <c r="G29" s="40"/>
      <c r="H29" s="37" t="str">
        <f>_xlfn.IFNA(VLOOKUP($B29,Schools,'HP Schools Calculation'!K$1,0),"")</f>
        <v/>
      </c>
      <c r="I29" s="225" t="str">
        <f>IF($F29=0,0,_xlfn.IFNA(VLOOKUP($B29,Schools,'HP Schools Calculation'!X$1,0),""))</f>
        <v/>
      </c>
    </row>
    <row r="30" spans="2:14">
      <c r="B30" s="3" t="str" cm="1">
        <f t="array" ref="B30">IFERROR(INDEX('HP Schools Calculation'!$C$10:$C$2338,SMALL(IF('HP Schools Calculation'!$A$10:$A$2338=Summary!$B$9,ROW('HP Schools Calculation'!$C$10:$C$2338)-ROW('HP Schools Calculation'!C$10)+1),ROWS('HP Schools Calculation'!C$10:C24))),"")</f>
        <v/>
      </c>
      <c r="C30" t="str">
        <f t="array" ref="C30">_xlfn.IFNA(VLOOKUP($B30,Schools,'HP Schools Calculation'!D$1,0),"")</f>
        <v/>
      </c>
      <c r="D30" s="29" t="str">
        <f>_xlfn.IFNA(VLOOKUP($B30,Schools,'HP Schools Calculation'!E$1,0),"")</f>
        <v/>
      </c>
      <c r="E30" s="37" t="str">
        <f>_xlfn.IFNA(VLOOKUP($B30,'2025-26 School Level AAFTE'!$C$5:$L$2349,'2025-26 School Level AAFTE'!$F$1,0),"")</f>
        <v/>
      </c>
      <c r="F30" s="37" t="str">
        <f>IF($D30="No",0,_xlfn.IFNA(VLOOKUP($B30,Schools,'HP Schools Calculation'!F$1,FALSE),""))</f>
        <v/>
      </c>
      <c r="G30" s="40"/>
      <c r="H30" s="37" t="str">
        <f>_xlfn.IFNA(VLOOKUP($B30,Schools,'HP Schools Calculation'!K$1,0),"")</f>
        <v/>
      </c>
      <c r="I30" s="225" t="str">
        <f>IF($F30=0,0,_xlfn.IFNA(VLOOKUP($B30,Schools,'HP Schools Calculation'!X$1,0),""))</f>
        <v/>
      </c>
    </row>
    <row r="31" spans="2:14">
      <c r="B31" s="3" t="str" cm="1">
        <f t="array" ref="B31">IFERROR(INDEX('HP Schools Calculation'!$C$10:$C$2338,SMALL(IF('HP Schools Calculation'!$A$10:$A$2338=Summary!$B$9,ROW('HP Schools Calculation'!$C$10:$C$2338)-ROW('HP Schools Calculation'!C$10)+1),ROWS('HP Schools Calculation'!C$10:C25))),"")</f>
        <v/>
      </c>
      <c r="C31" t="str">
        <f t="array" ref="C31">_xlfn.IFNA(VLOOKUP($B31,Schools,'HP Schools Calculation'!D$1,0),"")</f>
        <v/>
      </c>
      <c r="D31" s="29" t="str">
        <f>_xlfn.IFNA(VLOOKUP($B31,Schools,'HP Schools Calculation'!E$1,0),"")</f>
        <v/>
      </c>
      <c r="E31" s="37" t="str">
        <f>_xlfn.IFNA(VLOOKUP($B31,'2025-26 School Level AAFTE'!$C$5:$L$2349,'2025-26 School Level AAFTE'!$F$1,0),"")</f>
        <v/>
      </c>
      <c r="F31" s="37" t="str">
        <f>IF($D31="No",0,_xlfn.IFNA(VLOOKUP($B31,Schools,'HP Schools Calculation'!F$1,FALSE),""))</f>
        <v/>
      </c>
      <c r="G31" s="40"/>
      <c r="H31" s="37" t="str">
        <f>_xlfn.IFNA(VLOOKUP($B31,Schools,'HP Schools Calculation'!K$1,0),"")</f>
        <v/>
      </c>
      <c r="I31" s="225" t="str">
        <f>IF($F31=0,0,_xlfn.IFNA(VLOOKUP($B31,Schools,'HP Schools Calculation'!X$1,0),""))</f>
        <v/>
      </c>
    </row>
    <row r="32" spans="2:14">
      <c r="B32" s="3" t="str" cm="1">
        <f t="array" ref="B32">IFERROR(INDEX('HP Schools Calculation'!$C$10:$C$2338,SMALL(IF('HP Schools Calculation'!$A$10:$A$2338=Summary!$B$9,ROW('HP Schools Calculation'!$C$10:$C$2338)-ROW('HP Schools Calculation'!C$10)+1),ROWS('HP Schools Calculation'!C$10:C26))),"")</f>
        <v/>
      </c>
      <c r="C32" t="str">
        <f t="array" ref="C32">_xlfn.IFNA(VLOOKUP($B32,Schools,'HP Schools Calculation'!D$1,0),"")</f>
        <v/>
      </c>
      <c r="D32" s="29" t="str">
        <f>_xlfn.IFNA(VLOOKUP($B32,Schools,'HP Schools Calculation'!E$1,0),"")</f>
        <v/>
      </c>
      <c r="E32" s="37" t="str">
        <f>_xlfn.IFNA(VLOOKUP($B32,'2025-26 School Level AAFTE'!$C$5:$L$2349,'2025-26 School Level AAFTE'!$F$1,0),"")</f>
        <v/>
      </c>
      <c r="F32" s="37" t="str">
        <f>IF($D32="No",0,_xlfn.IFNA(VLOOKUP($B32,Schools,'HP Schools Calculation'!F$1,FALSE),""))</f>
        <v/>
      </c>
      <c r="G32" s="40"/>
      <c r="H32" s="37" t="str">
        <f>_xlfn.IFNA(VLOOKUP($B32,Schools,'HP Schools Calculation'!K$1,0),"")</f>
        <v/>
      </c>
      <c r="I32" s="225" t="str">
        <f>IF($F32=0,0,_xlfn.IFNA(VLOOKUP($B32,Schools,'HP Schools Calculation'!X$1,0),""))</f>
        <v/>
      </c>
    </row>
    <row r="33" spans="2:9">
      <c r="B33" s="3" t="str" cm="1">
        <f t="array" ref="B33">IFERROR(INDEX('HP Schools Calculation'!$C$10:$C$2338,SMALL(IF('HP Schools Calculation'!$A$10:$A$2338=Summary!$B$9,ROW('HP Schools Calculation'!$C$10:$C$2338)-ROW('HP Schools Calculation'!C$10)+1),ROWS('HP Schools Calculation'!C$10:C27))),"")</f>
        <v/>
      </c>
      <c r="C33" t="str">
        <f t="array" ref="C33">_xlfn.IFNA(VLOOKUP($B33,Schools,'HP Schools Calculation'!D$1,0),"")</f>
        <v/>
      </c>
      <c r="D33" s="29" t="str">
        <f>_xlfn.IFNA(VLOOKUP($B33,Schools,'HP Schools Calculation'!E$1,0),"")</f>
        <v/>
      </c>
      <c r="E33" s="37" t="str">
        <f>_xlfn.IFNA(VLOOKUP($B33,'2025-26 School Level AAFTE'!$C$5:$L$2349,'2025-26 School Level AAFTE'!$F$1,0),"")</f>
        <v/>
      </c>
      <c r="F33" s="37" t="str">
        <f>IF($D33="No",0,_xlfn.IFNA(VLOOKUP($B33,Schools,'HP Schools Calculation'!F$1,FALSE),""))</f>
        <v/>
      </c>
      <c r="G33" s="40"/>
      <c r="H33" s="37" t="str">
        <f>_xlfn.IFNA(VLOOKUP($B33,Schools,'HP Schools Calculation'!K$1,0),"")</f>
        <v/>
      </c>
      <c r="I33" s="225" t="str">
        <f>IF($F33=0,0,_xlfn.IFNA(VLOOKUP($B33,Schools,'HP Schools Calculation'!X$1,0),""))</f>
        <v/>
      </c>
    </row>
    <row r="34" spans="2:9">
      <c r="B34" s="3" t="str" cm="1">
        <f t="array" ref="B34">IFERROR(INDEX('HP Schools Calculation'!$C$10:$C$2338,SMALL(IF('HP Schools Calculation'!$A$10:$A$2338=Summary!$B$9,ROW('HP Schools Calculation'!$C$10:$C$2338)-ROW('HP Schools Calculation'!C$10)+1),ROWS('HP Schools Calculation'!C$10:C28))),"")</f>
        <v/>
      </c>
      <c r="C34" t="str">
        <f t="array" ref="C34">_xlfn.IFNA(VLOOKUP($B34,Schools,'HP Schools Calculation'!D$1,0),"")</f>
        <v/>
      </c>
      <c r="D34" s="29" t="str">
        <f>_xlfn.IFNA(VLOOKUP($B34,Schools,'HP Schools Calculation'!E$1,0),"")</f>
        <v/>
      </c>
      <c r="E34" s="37" t="str">
        <f>_xlfn.IFNA(VLOOKUP($B34,'2025-26 School Level AAFTE'!$C$5:$L$2349,'2025-26 School Level AAFTE'!$F$1,0),"")</f>
        <v/>
      </c>
      <c r="F34" s="37" t="str">
        <f>IF($D34="No",0,_xlfn.IFNA(VLOOKUP($B34,Schools,'HP Schools Calculation'!F$1,FALSE),""))</f>
        <v/>
      </c>
      <c r="G34" s="40"/>
      <c r="H34" s="37" t="str">
        <f>_xlfn.IFNA(VLOOKUP($B34,Schools,'HP Schools Calculation'!K$1,0),"")</f>
        <v/>
      </c>
      <c r="I34" s="225" t="str">
        <f>IF($F34=0,0,_xlfn.IFNA(VLOOKUP($B34,Schools,'HP Schools Calculation'!X$1,0),""))</f>
        <v/>
      </c>
    </row>
    <row r="35" spans="2:9">
      <c r="B35" s="3" t="str" cm="1">
        <f t="array" ref="B35">IFERROR(INDEX('HP Schools Calculation'!$C$10:$C$2338,SMALL(IF('HP Schools Calculation'!$A$10:$A$2338=Summary!$B$9,ROW('HP Schools Calculation'!$C$10:$C$2338)-ROW('HP Schools Calculation'!C$10)+1),ROWS('HP Schools Calculation'!C$10:C29))),"")</f>
        <v/>
      </c>
      <c r="C35" t="str">
        <f t="array" ref="C35">_xlfn.IFNA(VLOOKUP($B35,Schools,'HP Schools Calculation'!D$1,0),"")</f>
        <v/>
      </c>
      <c r="D35" s="29" t="str">
        <f>_xlfn.IFNA(VLOOKUP($B35,Schools,'HP Schools Calculation'!E$1,0),"")</f>
        <v/>
      </c>
      <c r="E35" s="37" t="str">
        <f>_xlfn.IFNA(VLOOKUP($B35,'2025-26 School Level AAFTE'!$C$5:$L$2349,'2025-26 School Level AAFTE'!$F$1,0),"")</f>
        <v/>
      </c>
      <c r="F35" s="37" t="str">
        <f>IF($D35="No",0,_xlfn.IFNA(VLOOKUP($B35,Schools,'HP Schools Calculation'!F$1,FALSE),""))</f>
        <v/>
      </c>
      <c r="G35" s="40"/>
      <c r="H35" s="37" t="str">
        <f>_xlfn.IFNA(VLOOKUP($B35,Schools,'HP Schools Calculation'!K$1,0),"")</f>
        <v/>
      </c>
      <c r="I35" s="225" t="str">
        <f>IF($F35=0,0,_xlfn.IFNA(VLOOKUP($B35,Schools,'HP Schools Calculation'!X$1,0),""))</f>
        <v/>
      </c>
    </row>
    <row r="36" spans="2:9">
      <c r="B36" s="3" t="str" cm="1">
        <f t="array" ref="B36">IFERROR(INDEX('HP Schools Calculation'!$C$10:$C$2338,SMALL(IF('HP Schools Calculation'!$A$10:$A$2338=Summary!$B$9,ROW('HP Schools Calculation'!$C$10:$C$2338)-ROW('HP Schools Calculation'!C$10)+1),ROWS('HP Schools Calculation'!C$10:C30))),"")</f>
        <v/>
      </c>
      <c r="C36" t="str">
        <f t="array" ref="C36">_xlfn.IFNA(VLOOKUP($B36,Schools,'HP Schools Calculation'!D$1,0),"")</f>
        <v/>
      </c>
      <c r="D36" s="29" t="str">
        <f>_xlfn.IFNA(VLOOKUP($B36,Schools,'HP Schools Calculation'!E$1,0),"")</f>
        <v/>
      </c>
      <c r="E36" s="37" t="str">
        <f>_xlfn.IFNA(VLOOKUP($B36,'2025-26 School Level AAFTE'!$C$5:$L$2349,'2025-26 School Level AAFTE'!$F$1,0),"")</f>
        <v/>
      </c>
      <c r="F36" s="37" t="str">
        <f>IF($D36="No",0,_xlfn.IFNA(VLOOKUP($B36,Schools,'HP Schools Calculation'!F$1,FALSE),""))</f>
        <v/>
      </c>
      <c r="G36" s="40"/>
      <c r="H36" s="37" t="str">
        <f>_xlfn.IFNA(VLOOKUP($B36,Schools,'HP Schools Calculation'!K$1,0),"")</f>
        <v/>
      </c>
      <c r="I36" s="225" t="str">
        <f>IF($F36=0,0,_xlfn.IFNA(VLOOKUP($B36,Schools,'HP Schools Calculation'!X$1,0),""))</f>
        <v/>
      </c>
    </row>
    <row r="37" spans="2:9">
      <c r="B37" s="3" t="str" cm="1">
        <f t="array" ref="B37">IFERROR(INDEX('HP Schools Calculation'!$C$10:$C$2338,SMALL(IF('HP Schools Calculation'!$A$10:$A$2338=Summary!$B$9,ROW('HP Schools Calculation'!$C$10:$C$2338)-ROW('HP Schools Calculation'!C$10)+1),ROWS('HP Schools Calculation'!C$10:C31))),"")</f>
        <v/>
      </c>
      <c r="C37" t="str">
        <f t="array" ref="C37">_xlfn.IFNA(VLOOKUP($B37,Schools,'HP Schools Calculation'!D$1,0),"")</f>
        <v/>
      </c>
      <c r="D37" s="29" t="str">
        <f>_xlfn.IFNA(VLOOKUP($B37,Schools,'HP Schools Calculation'!E$1,0),"")</f>
        <v/>
      </c>
      <c r="E37" s="37" t="str">
        <f>_xlfn.IFNA(VLOOKUP($B37,'2025-26 School Level AAFTE'!$C$5:$L$2349,'2025-26 School Level AAFTE'!$F$1,0),"")</f>
        <v/>
      </c>
      <c r="F37" s="37" t="str">
        <f>IF($D37="No",0,_xlfn.IFNA(VLOOKUP($B37,Schools,'HP Schools Calculation'!F$1,FALSE),""))</f>
        <v/>
      </c>
      <c r="G37" s="40"/>
      <c r="H37" s="37" t="str">
        <f>_xlfn.IFNA(VLOOKUP($B37,Schools,'HP Schools Calculation'!K$1,0),"")</f>
        <v/>
      </c>
      <c r="I37" s="225" t="str">
        <f>IF($F37=0,0,_xlfn.IFNA(VLOOKUP($B37,Schools,'HP Schools Calculation'!X$1,0),""))</f>
        <v/>
      </c>
    </row>
    <row r="38" spans="2:9">
      <c r="B38" s="3" t="str" cm="1">
        <f t="array" ref="B38">IFERROR(INDEX('HP Schools Calculation'!$C$10:$C$2338,SMALL(IF('HP Schools Calculation'!$A$10:$A$2338=Summary!$B$9,ROW('HP Schools Calculation'!$C$10:$C$2338)-ROW('HP Schools Calculation'!C$10)+1),ROWS('HP Schools Calculation'!C$10:C32))),"")</f>
        <v/>
      </c>
      <c r="C38" t="str">
        <f t="array" ref="C38">_xlfn.IFNA(VLOOKUP($B38,Schools,'HP Schools Calculation'!D$1,0),"")</f>
        <v/>
      </c>
      <c r="D38" s="29" t="str">
        <f>_xlfn.IFNA(VLOOKUP($B38,Schools,'HP Schools Calculation'!E$1,0),"")</f>
        <v/>
      </c>
      <c r="E38" s="37" t="str">
        <f>_xlfn.IFNA(VLOOKUP($B38,'2025-26 School Level AAFTE'!$C$5:$L$2349,'2025-26 School Level AAFTE'!$F$1,0),"")</f>
        <v/>
      </c>
      <c r="F38" s="37" t="str">
        <f>IF($D38="No",0,_xlfn.IFNA(VLOOKUP($B38,Schools,'HP Schools Calculation'!F$1,FALSE),""))</f>
        <v/>
      </c>
      <c r="G38" s="40"/>
      <c r="H38" s="37" t="str">
        <f>_xlfn.IFNA(VLOOKUP($B38,Schools,'HP Schools Calculation'!K$1,0),"")</f>
        <v/>
      </c>
      <c r="I38" s="225" t="str">
        <f>IF($F38=0,0,_xlfn.IFNA(VLOOKUP($B38,Schools,'HP Schools Calculation'!X$1,0),""))</f>
        <v/>
      </c>
    </row>
    <row r="39" spans="2:9">
      <c r="B39" s="3" t="str" cm="1">
        <f t="array" ref="B39">IFERROR(INDEX('HP Schools Calculation'!$C$10:$C$2338,SMALL(IF('HP Schools Calculation'!$A$10:$A$2338=Summary!$B$9,ROW('HP Schools Calculation'!$C$10:$C$2338)-ROW('HP Schools Calculation'!C$10)+1),ROWS('HP Schools Calculation'!C$10:C33))),"")</f>
        <v/>
      </c>
      <c r="C39" t="str">
        <f t="array" ref="C39">_xlfn.IFNA(VLOOKUP($B39,Schools,'HP Schools Calculation'!D$1,0),"")</f>
        <v/>
      </c>
      <c r="D39" s="29" t="str">
        <f>_xlfn.IFNA(VLOOKUP($B39,Schools,'HP Schools Calculation'!E$1,0),"")</f>
        <v/>
      </c>
      <c r="E39" s="37" t="str">
        <f>_xlfn.IFNA(VLOOKUP($B39,'2025-26 School Level AAFTE'!$C$5:$L$2349,'2025-26 School Level AAFTE'!$F$1,0),"")</f>
        <v/>
      </c>
      <c r="F39" s="37" t="str">
        <f>IF($D39="No",0,_xlfn.IFNA(VLOOKUP($B39,Schools,'HP Schools Calculation'!F$1,FALSE),""))</f>
        <v/>
      </c>
      <c r="G39" s="40"/>
      <c r="H39" s="37" t="str">
        <f>_xlfn.IFNA(VLOOKUP($B39,Schools,'HP Schools Calculation'!K$1,0),"")</f>
        <v/>
      </c>
      <c r="I39" s="225" t="str">
        <f>IF($F39=0,0,_xlfn.IFNA(VLOOKUP($B39,Schools,'HP Schools Calculation'!X$1,0),""))</f>
        <v/>
      </c>
    </row>
    <row r="40" spans="2:9">
      <c r="B40" s="3" t="str" cm="1">
        <f t="array" ref="B40">IFERROR(INDEX('HP Schools Calculation'!$C$10:$C$2338,SMALL(IF('HP Schools Calculation'!$A$10:$A$2338=Summary!$B$9,ROW('HP Schools Calculation'!$C$10:$C$2338)-ROW('HP Schools Calculation'!C$10)+1),ROWS('HP Schools Calculation'!C$10:C34))),"")</f>
        <v/>
      </c>
      <c r="C40" t="str">
        <f t="array" ref="C40">_xlfn.IFNA(VLOOKUP($B40,Schools,'HP Schools Calculation'!D$1,0),"")</f>
        <v/>
      </c>
      <c r="D40" s="29" t="str">
        <f>_xlfn.IFNA(VLOOKUP($B40,Schools,'HP Schools Calculation'!E$1,0),"")</f>
        <v/>
      </c>
      <c r="E40" s="37" t="str">
        <f>_xlfn.IFNA(VLOOKUP($B40,'2025-26 School Level AAFTE'!$C$5:$L$2349,'2025-26 School Level AAFTE'!$F$1,0),"")</f>
        <v/>
      </c>
      <c r="F40" s="37" t="str">
        <f>IF($D40="No",0,_xlfn.IFNA(VLOOKUP($B40,Schools,'HP Schools Calculation'!F$1,FALSE),""))</f>
        <v/>
      </c>
      <c r="G40" s="40"/>
      <c r="H40" s="37" t="str">
        <f>_xlfn.IFNA(VLOOKUP($B40,Schools,'HP Schools Calculation'!K$1,0),"")</f>
        <v/>
      </c>
      <c r="I40" s="225" t="str">
        <f>IF($F40=0,0,_xlfn.IFNA(VLOOKUP($B40,Schools,'HP Schools Calculation'!X$1,0),""))</f>
        <v/>
      </c>
    </row>
    <row r="41" spans="2:9">
      <c r="B41" s="3" t="str" cm="1">
        <f t="array" ref="B41">IFERROR(INDEX('HP Schools Calculation'!$C$10:$C$2338,SMALL(IF('HP Schools Calculation'!$A$10:$A$2338=Summary!$B$9,ROW('HP Schools Calculation'!$C$10:$C$2338)-ROW('HP Schools Calculation'!C$10)+1),ROWS('HP Schools Calculation'!C$10:C35))),"")</f>
        <v/>
      </c>
      <c r="C41" t="str">
        <f t="array" ref="C41">_xlfn.IFNA(VLOOKUP($B41,Schools,'HP Schools Calculation'!D$1,0),"")</f>
        <v/>
      </c>
      <c r="D41" s="29" t="str">
        <f>_xlfn.IFNA(VLOOKUP($B41,Schools,'HP Schools Calculation'!E$1,0),"")</f>
        <v/>
      </c>
      <c r="E41" s="37" t="str">
        <f>_xlfn.IFNA(VLOOKUP($B41,'2025-26 School Level AAFTE'!$C$5:$L$2349,'2025-26 School Level AAFTE'!$F$1,0),"")</f>
        <v/>
      </c>
      <c r="F41" s="37" t="str">
        <f>IF($D41="No",0,_xlfn.IFNA(VLOOKUP($B41,Schools,'HP Schools Calculation'!F$1,FALSE),""))</f>
        <v/>
      </c>
      <c r="G41" s="40"/>
      <c r="H41" s="37" t="str">
        <f>_xlfn.IFNA(VLOOKUP($B41,Schools,'HP Schools Calculation'!K$1,0),"")</f>
        <v/>
      </c>
      <c r="I41" s="225" t="str">
        <f>IF($F41=0,0,_xlfn.IFNA(VLOOKUP($B41,Schools,'HP Schools Calculation'!X$1,0),""))</f>
        <v/>
      </c>
    </row>
    <row r="42" spans="2:9">
      <c r="B42" s="3" t="str" cm="1">
        <f t="array" ref="B42">IFERROR(INDEX('HP Schools Calculation'!$C$10:$C$2338,SMALL(IF('HP Schools Calculation'!$A$10:$A$2338=Summary!$B$9,ROW('HP Schools Calculation'!$C$10:$C$2338)-ROW('HP Schools Calculation'!C$10)+1),ROWS('HP Schools Calculation'!C$10:C36))),"")</f>
        <v/>
      </c>
      <c r="C42" t="str">
        <f t="array" ref="C42">_xlfn.IFNA(VLOOKUP($B42,Schools,'HP Schools Calculation'!D$1,0),"")</f>
        <v/>
      </c>
      <c r="D42" s="29" t="str">
        <f>_xlfn.IFNA(VLOOKUP($B42,Schools,'HP Schools Calculation'!E$1,0),"")</f>
        <v/>
      </c>
      <c r="E42" s="37" t="str">
        <f>_xlfn.IFNA(VLOOKUP($B42,'2025-26 School Level AAFTE'!$C$5:$L$2349,'2025-26 School Level AAFTE'!$F$1,0),"")</f>
        <v/>
      </c>
      <c r="F42" s="37" t="str">
        <f>IF($D42="No",0,_xlfn.IFNA(VLOOKUP($B42,Schools,'HP Schools Calculation'!F$1,FALSE),""))</f>
        <v/>
      </c>
      <c r="G42" s="40"/>
      <c r="H42" s="37" t="str">
        <f>_xlfn.IFNA(VLOOKUP($B42,Schools,'HP Schools Calculation'!K$1,0),"")</f>
        <v/>
      </c>
      <c r="I42" s="225" t="str">
        <f>IF($F42=0,0,_xlfn.IFNA(VLOOKUP($B42,Schools,'HP Schools Calculation'!X$1,0),""))</f>
        <v/>
      </c>
    </row>
    <row r="43" spans="2:9">
      <c r="B43" s="3" t="str" cm="1">
        <f t="array" ref="B43">IFERROR(INDEX('HP Schools Calculation'!$C$10:$C$2338,SMALL(IF('HP Schools Calculation'!$A$10:$A$2338=Summary!$B$9,ROW('HP Schools Calculation'!$C$10:$C$2338)-ROW('HP Schools Calculation'!C$10)+1),ROWS('HP Schools Calculation'!C$10:C37))),"")</f>
        <v/>
      </c>
      <c r="C43" t="str">
        <f t="array" ref="C43">_xlfn.IFNA(VLOOKUP($B43,Schools,'HP Schools Calculation'!D$1,0),"")</f>
        <v/>
      </c>
      <c r="D43" s="29" t="str">
        <f>_xlfn.IFNA(VLOOKUP($B43,Schools,'HP Schools Calculation'!E$1,0),"")</f>
        <v/>
      </c>
      <c r="E43" s="37" t="str">
        <f>_xlfn.IFNA(VLOOKUP($B43,'2025-26 School Level AAFTE'!$C$5:$L$2349,'2025-26 School Level AAFTE'!$F$1,0),"")</f>
        <v/>
      </c>
      <c r="F43" s="37" t="str">
        <f>IF($D43="No",0,_xlfn.IFNA(VLOOKUP($B43,Schools,'HP Schools Calculation'!F$1,FALSE),""))</f>
        <v/>
      </c>
      <c r="G43" s="40"/>
      <c r="H43" s="37" t="str">
        <f>_xlfn.IFNA(VLOOKUP($B43,Schools,'HP Schools Calculation'!K$1,0),"")</f>
        <v/>
      </c>
      <c r="I43" s="225" t="str">
        <f>IF($F43=0,0,_xlfn.IFNA(VLOOKUP($B43,Schools,'HP Schools Calculation'!X$1,0),""))</f>
        <v/>
      </c>
    </row>
    <row r="44" spans="2:9">
      <c r="B44" s="3" t="str" cm="1">
        <f t="array" ref="B44">IFERROR(INDEX('HP Schools Calculation'!$C$10:$C$2338,SMALL(IF('HP Schools Calculation'!$A$10:$A$2338=Summary!$B$9,ROW('HP Schools Calculation'!$C$10:$C$2338)-ROW('HP Schools Calculation'!C$10)+1),ROWS('HP Schools Calculation'!C$10:C38))),"")</f>
        <v/>
      </c>
      <c r="C44" t="str">
        <f t="array" ref="C44">_xlfn.IFNA(VLOOKUP($B44,Schools,'HP Schools Calculation'!D$1,0),"")</f>
        <v/>
      </c>
      <c r="D44" s="29" t="str">
        <f>_xlfn.IFNA(VLOOKUP($B44,Schools,'HP Schools Calculation'!E$1,0),"")</f>
        <v/>
      </c>
      <c r="E44" s="37" t="str">
        <f>_xlfn.IFNA(VLOOKUP($B44,'2025-26 School Level AAFTE'!$C$5:$L$2349,'2025-26 School Level AAFTE'!$F$1,0),"")</f>
        <v/>
      </c>
      <c r="F44" s="37" t="str">
        <f>IF($D44="No",0,_xlfn.IFNA(VLOOKUP($B44,Schools,'HP Schools Calculation'!F$1,FALSE),""))</f>
        <v/>
      </c>
      <c r="G44" s="40"/>
      <c r="H44" s="37" t="str">
        <f>_xlfn.IFNA(VLOOKUP($B44,Schools,'HP Schools Calculation'!K$1,0),"")</f>
        <v/>
      </c>
      <c r="I44" s="225" t="str">
        <f>IF($F44=0,0,_xlfn.IFNA(VLOOKUP($B44,Schools,'HP Schools Calculation'!X$1,0),""))</f>
        <v/>
      </c>
    </row>
    <row r="45" spans="2:9">
      <c r="B45" s="3" t="str" cm="1">
        <f t="array" ref="B45">IFERROR(INDEX('HP Schools Calculation'!$C$10:$C$2338,SMALL(IF('HP Schools Calculation'!$A$10:$A$2338=Summary!$B$9,ROW('HP Schools Calculation'!$C$10:$C$2338)-ROW('HP Schools Calculation'!C$10)+1),ROWS('HP Schools Calculation'!C$10:C39))),"")</f>
        <v/>
      </c>
      <c r="C45" t="str">
        <f t="array" ref="C45">_xlfn.IFNA(VLOOKUP($B45,Schools,'HP Schools Calculation'!D$1,0),"")</f>
        <v/>
      </c>
      <c r="D45" s="29" t="str">
        <f>_xlfn.IFNA(VLOOKUP($B45,Schools,'HP Schools Calculation'!E$1,0),"")</f>
        <v/>
      </c>
      <c r="E45" s="37" t="str">
        <f>_xlfn.IFNA(VLOOKUP($B45,'2025-26 School Level AAFTE'!$C$5:$L$2349,'2025-26 School Level AAFTE'!$F$1,0),"")</f>
        <v/>
      </c>
      <c r="F45" s="37" t="str">
        <f>IF($D45="No",0,_xlfn.IFNA(VLOOKUP($B45,Schools,'HP Schools Calculation'!F$1,FALSE),""))</f>
        <v/>
      </c>
      <c r="G45" s="40"/>
      <c r="H45" s="37" t="str">
        <f>_xlfn.IFNA(VLOOKUP($B45,Schools,'HP Schools Calculation'!K$1,0),"")</f>
        <v/>
      </c>
      <c r="I45" s="225" t="str">
        <f>IF($F45=0,0,_xlfn.IFNA(VLOOKUP($B45,Schools,'HP Schools Calculation'!X$1,0),""))</f>
        <v/>
      </c>
    </row>
    <row r="46" spans="2:9">
      <c r="B46" s="3" t="str" cm="1">
        <f t="array" ref="B46">IFERROR(INDEX('HP Schools Calculation'!$C$10:$C$2338,SMALL(IF('HP Schools Calculation'!$A$10:$A$2338=Summary!$B$9,ROW('HP Schools Calculation'!$C$10:$C$2338)-ROW('HP Schools Calculation'!C$10)+1),ROWS('HP Schools Calculation'!C$10:C40))),"")</f>
        <v/>
      </c>
      <c r="C46" t="str">
        <f t="array" ref="C46">_xlfn.IFNA(VLOOKUP($B46,Schools,'HP Schools Calculation'!D$1,0),"")</f>
        <v/>
      </c>
      <c r="D46" s="29" t="str">
        <f>_xlfn.IFNA(VLOOKUP($B46,Schools,'HP Schools Calculation'!E$1,0),"")</f>
        <v/>
      </c>
      <c r="E46" s="37" t="str">
        <f>_xlfn.IFNA(VLOOKUP($B46,'2025-26 School Level AAFTE'!$C$5:$L$2349,'2025-26 School Level AAFTE'!$F$1,0),"")</f>
        <v/>
      </c>
      <c r="F46" s="37" t="str">
        <f>IF($D46="No",0,_xlfn.IFNA(VLOOKUP($B46,Schools,'HP Schools Calculation'!F$1,FALSE),""))</f>
        <v/>
      </c>
      <c r="G46" s="40"/>
      <c r="H46" s="37" t="str">
        <f>_xlfn.IFNA(VLOOKUP($B46,Schools,'HP Schools Calculation'!K$1,0),"")</f>
        <v/>
      </c>
      <c r="I46" s="225" t="str">
        <f>IF($F46=0,0,_xlfn.IFNA(VLOOKUP($B46,Schools,'HP Schools Calculation'!X$1,0),""))</f>
        <v/>
      </c>
    </row>
    <row r="47" spans="2:9">
      <c r="B47" s="3" t="str" cm="1">
        <f t="array" ref="B47">IFERROR(INDEX('HP Schools Calculation'!$C$10:$C$2338,SMALL(IF('HP Schools Calculation'!$A$10:$A$2338=Summary!$B$9,ROW('HP Schools Calculation'!$C$10:$C$2338)-ROW('HP Schools Calculation'!C$10)+1),ROWS('HP Schools Calculation'!C$10:C41))),"")</f>
        <v/>
      </c>
      <c r="C47" t="str">
        <f t="array" ref="C47">_xlfn.IFNA(VLOOKUP($B47,Schools,'HP Schools Calculation'!D$1,0),"")</f>
        <v/>
      </c>
      <c r="D47" s="29" t="str">
        <f>_xlfn.IFNA(VLOOKUP($B47,Schools,'HP Schools Calculation'!E$1,0),"")</f>
        <v/>
      </c>
      <c r="E47" s="37" t="str">
        <f>_xlfn.IFNA(VLOOKUP($B47,'2025-26 School Level AAFTE'!$C$5:$L$2349,'2025-26 School Level AAFTE'!$F$1,0),"")</f>
        <v/>
      </c>
      <c r="F47" s="37" t="str">
        <f>IF($D47="No",0,_xlfn.IFNA(VLOOKUP($B47,Schools,'HP Schools Calculation'!F$1,FALSE),""))</f>
        <v/>
      </c>
      <c r="G47" s="40"/>
      <c r="H47" s="37" t="str">
        <f>_xlfn.IFNA(VLOOKUP($B47,Schools,'HP Schools Calculation'!K$1,0),"")</f>
        <v/>
      </c>
      <c r="I47" s="225" t="str">
        <f>IF($F47=0,0,_xlfn.IFNA(VLOOKUP($B47,Schools,'HP Schools Calculation'!X$1,0),""))</f>
        <v/>
      </c>
    </row>
    <row r="48" spans="2:9">
      <c r="B48" s="3" t="str" cm="1">
        <f t="array" ref="B48">IFERROR(INDEX('HP Schools Calculation'!$C$10:$C$2338,SMALL(IF('HP Schools Calculation'!$A$10:$A$2338=Summary!$B$9,ROW('HP Schools Calculation'!$C$10:$C$2338)-ROW('HP Schools Calculation'!C$10)+1),ROWS('HP Schools Calculation'!C$10:C42))),"")</f>
        <v/>
      </c>
      <c r="C48" t="str">
        <f t="array" ref="C48">_xlfn.IFNA(VLOOKUP($B48,Schools,'HP Schools Calculation'!D$1,0),"")</f>
        <v/>
      </c>
      <c r="D48" s="29" t="str">
        <f>_xlfn.IFNA(VLOOKUP($B48,Schools,'HP Schools Calculation'!E$1,0),"")</f>
        <v/>
      </c>
      <c r="E48" s="37" t="str">
        <f>_xlfn.IFNA(VLOOKUP($B48,'2025-26 School Level AAFTE'!$C$5:$L$2349,'2025-26 School Level AAFTE'!$F$1,0),"")</f>
        <v/>
      </c>
      <c r="F48" s="37" t="str">
        <f>IF($D48="No",0,_xlfn.IFNA(VLOOKUP($B48,Schools,'HP Schools Calculation'!F$1,FALSE),""))</f>
        <v/>
      </c>
      <c r="G48" s="40"/>
      <c r="H48" s="37" t="str">
        <f>_xlfn.IFNA(VLOOKUP($B48,Schools,'HP Schools Calculation'!K$1,0),"")</f>
        <v/>
      </c>
      <c r="I48" s="225" t="str">
        <f>IF($F48=0,0,_xlfn.IFNA(VLOOKUP($B48,Schools,'HP Schools Calculation'!X$1,0),""))</f>
        <v/>
      </c>
    </row>
    <row r="49" spans="2:9">
      <c r="B49" s="3" t="str" cm="1">
        <f t="array" ref="B49">IFERROR(INDEX('HP Schools Calculation'!$C$10:$C$2338,SMALL(IF('HP Schools Calculation'!$A$10:$A$2338=Summary!$B$9,ROW('HP Schools Calculation'!$C$10:$C$2338)-ROW('HP Schools Calculation'!C$10)+1),ROWS('HP Schools Calculation'!C$10:C43))),"")</f>
        <v/>
      </c>
      <c r="C49" t="str">
        <f t="array" ref="C49">_xlfn.IFNA(VLOOKUP($B49,Schools,'HP Schools Calculation'!D$1,0),"")</f>
        <v/>
      </c>
      <c r="D49" s="29" t="str">
        <f>_xlfn.IFNA(VLOOKUP($B49,Schools,'HP Schools Calculation'!E$1,0),"")</f>
        <v/>
      </c>
      <c r="E49" s="37" t="str">
        <f>_xlfn.IFNA(VLOOKUP($B49,'2025-26 School Level AAFTE'!$C$5:$L$2349,'2025-26 School Level AAFTE'!$F$1,0),"")</f>
        <v/>
      </c>
      <c r="F49" s="37" t="str">
        <f>IF($D49="No",0,_xlfn.IFNA(VLOOKUP($B49,Schools,'HP Schools Calculation'!F$1,FALSE),""))</f>
        <v/>
      </c>
      <c r="G49" s="40"/>
      <c r="H49" s="37" t="str">
        <f>_xlfn.IFNA(VLOOKUP($B49,Schools,'HP Schools Calculation'!K$1,0),"")</f>
        <v/>
      </c>
      <c r="I49" s="225" t="str">
        <f>IF($F49=0,0,_xlfn.IFNA(VLOOKUP($B49,Schools,'HP Schools Calculation'!X$1,0),""))</f>
        <v/>
      </c>
    </row>
    <row r="50" spans="2:9">
      <c r="B50" s="3" t="str" cm="1">
        <f t="array" ref="B50">IFERROR(INDEX('HP Schools Calculation'!$C$10:$C$2338,SMALL(IF('HP Schools Calculation'!$A$10:$A$2338=Summary!$B$9,ROW('HP Schools Calculation'!$C$10:$C$2338)-ROW('HP Schools Calculation'!C$10)+1),ROWS('HP Schools Calculation'!C$10:C44))),"")</f>
        <v/>
      </c>
      <c r="C50" t="str">
        <f t="array" ref="C50">_xlfn.IFNA(VLOOKUP($B50,Schools,'HP Schools Calculation'!D$1,0),"")</f>
        <v/>
      </c>
      <c r="D50" s="29" t="str">
        <f>_xlfn.IFNA(VLOOKUP($B50,Schools,'HP Schools Calculation'!E$1,0),"")</f>
        <v/>
      </c>
      <c r="E50" s="37" t="str">
        <f>_xlfn.IFNA(VLOOKUP($B50,'2025-26 School Level AAFTE'!$C$5:$L$2349,'2025-26 School Level AAFTE'!$F$1,0),"")</f>
        <v/>
      </c>
      <c r="F50" s="37" t="str">
        <f>IF($D50="No",0,_xlfn.IFNA(VLOOKUP($B50,Schools,'HP Schools Calculation'!F$1,FALSE),""))</f>
        <v/>
      </c>
      <c r="G50" s="40"/>
      <c r="H50" s="37" t="str">
        <f>_xlfn.IFNA(VLOOKUP($B50,Schools,'HP Schools Calculation'!K$1,0),"")</f>
        <v/>
      </c>
      <c r="I50" s="225" t="str">
        <f>IF($F50=0,0,_xlfn.IFNA(VLOOKUP($B50,Schools,'HP Schools Calculation'!X$1,0),""))</f>
        <v/>
      </c>
    </row>
    <row r="51" spans="2:9">
      <c r="B51" s="3" t="str" cm="1">
        <f t="array" ref="B51">IFERROR(INDEX('HP Schools Calculation'!$C$10:$C$2338,SMALL(IF('HP Schools Calculation'!$A$10:$A$2338=Summary!$B$9,ROW('HP Schools Calculation'!$C$10:$C$2338)-ROW('HP Schools Calculation'!C$10)+1),ROWS('HP Schools Calculation'!C$10:C45))),"")</f>
        <v/>
      </c>
      <c r="C51" t="str">
        <f t="array" ref="C51">_xlfn.IFNA(VLOOKUP($B51,Schools,'HP Schools Calculation'!D$1,0),"")</f>
        <v/>
      </c>
      <c r="D51" s="29" t="str">
        <f>_xlfn.IFNA(VLOOKUP($B51,Schools,'HP Schools Calculation'!E$1,0),"")</f>
        <v/>
      </c>
      <c r="E51" s="37" t="str">
        <f>_xlfn.IFNA(VLOOKUP($B51,'2025-26 School Level AAFTE'!$C$5:$L$2349,'2025-26 School Level AAFTE'!$F$1,0),"")</f>
        <v/>
      </c>
      <c r="F51" s="37" t="str">
        <f>IF($D51="No",0,_xlfn.IFNA(VLOOKUP($B51,Schools,'HP Schools Calculation'!F$1,FALSE),""))</f>
        <v/>
      </c>
      <c r="G51" s="40"/>
      <c r="H51" s="37" t="str">
        <f>_xlfn.IFNA(VLOOKUP($B51,Schools,'HP Schools Calculation'!K$1,0),"")</f>
        <v/>
      </c>
      <c r="I51" s="225" t="str">
        <f>IF($F51=0,0,_xlfn.IFNA(VLOOKUP($B51,Schools,'HP Schools Calculation'!X$1,0),""))</f>
        <v/>
      </c>
    </row>
    <row r="52" spans="2:9">
      <c r="B52" s="3" t="str" cm="1">
        <f t="array" ref="B52">IFERROR(INDEX('HP Schools Calculation'!$C$10:$C$2338,SMALL(IF('HP Schools Calculation'!$A$10:$A$2338=Summary!$B$9,ROW('HP Schools Calculation'!$C$10:$C$2338)-ROW('HP Schools Calculation'!C$10)+1),ROWS('HP Schools Calculation'!C$10:C46))),"")</f>
        <v/>
      </c>
      <c r="C52" t="str">
        <f t="array" ref="C52">_xlfn.IFNA(VLOOKUP($B52,Schools,'HP Schools Calculation'!D$1,0),"")</f>
        <v/>
      </c>
      <c r="D52" s="29" t="str">
        <f>_xlfn.IFNA(VLOOKUP($B52,Schools,'HP Schools Calculation'!E$1,0),"")</f>
        <v/>
      </c>
      <c r="E52" s="37" t="str">
        <f>_xlfn.IFNA(VLOOKUP($B52,'2025-26 School Level AAFTE'!$C$5:$L$2349,'2025-26 School Level AAFTE'!$F$1,0),"")</f>
        <v/>
      </c>
      <c r="F52" s="37" t="str">
        <f>IF($D52="No",0,_xlfn.IFNA(VLOOKUP($B52,Schools,'HP Schools Calculation'!F$1,FALSE),""))</f>
        <v/>
      </c>
      <c r="G52" s="40"/>
      <c r="H52" s="37" t="str">
        <f>_xlfn.IFNA(VLOOKUP($B52,Schools,'HP Schools Calculation'!K$1,0),"")</f>
        <v/>
      </c>
      <c r="I52" s="225" t="str">
        <f>IF($F52=0,0,_xlfn.IFNA(VLOOKUP($B52,Schools,'HP Schools Calculation'!X$1,0),""))</f>
        <v/>
      </c>
    </row>
    <row r="53" spans="2:9">
      <c r="B53" s="3" t="str" cm="1">
        <f t="array" ref="B53">IFERROR(INDEX('HP Schools Calculation'!$C$10:$C$2338,SMALL(IF('HP Schools Calculation'!$A$10:$A$2338=Summary!$B$9,ROW('HP Schools Calculation'!$C$10:$C$2338)-ROW('HP Schools Calculation'!C$10)+1),ROWS('HP Schools Calculation'!C$10:C47))),"")</f>
        <v/>
      </c>
      <c r="C53" t="str">
        <f t="array" ref="C53">_xlfn.IFNA(VLOOKUP($B53,Schools,'HP Schools Calculation'!D$1,0),"")</f>
        <v/>
      </c>
      <c r="D53" s="29" t="str">
        <f>_xlfn.IFNA(VLOOKUP($B53,Schools,'HP Schools Calculation'!E$1,0),"")</f>
        <v/>
      </c>
      <c r="E53" s="37" t="str">
        <f>_xlfn.IFNA(VLOOKUP($B53,'2025-26 School Level AAFTE'!$C$5:$L$2349,'2025-26 School Level AAFTE'!$F$1,0),"")</f>
        <v/>
      </c>
      <c r="F53" s="37" t="str">
        <f>IF($D53="No",0,_xlfn.IFNA(VLOOKUP($B53,Schools,'HP Schools Calculation'!F$1,FALSE),""))</f>
        <v/>
      </c>
      <c r="G53" s="40"/>
      <c r="H53" s="37" t="str">
        <f>_xlfn.IFNA(VLOOKUP($B53,Schools,'HP Schools Calculation'!K$1,0),"")</f>
        <v/>
      </c>
      <c r="I53" s="225" t="str">
        <f>IF($F53=0,0,_xlfn.IFNA(VLOOKUP($B53,Schools,'HP Schools Calculation'!X$1,0),""))</f>
        <v/>
      </c>
    </row>
    <row r="54" spans="2:9">
      <c r="B54" s="3" t="str" cm="1">
        <f t="array" ref="B54">IFERROR(INDEX('HP Schools Calculation'!$C$10:$C$2338,SMALL(IF('HP Schools Calculation'!$A$10:$A$2338=Summary!$B$9,ROW('HP Schools Calculation'!$C$10:$C$2338)-ROW('HP Schools Calculation'!C$10)+1),ROWS('HP Schools Calculation'!C$10:C48))),"")</f>
        <v/>
      </c>
      <c r="C54" t="str">
        <f t="array" ref="C54">_xlfn.IFNA(VLOOKUP($B54,Schools,'HP Schools Calculation'!D$1,0),"")</f>
        <v/>
      </c>
      <c r="D54" s="29" t="str">
        <f>_xlfn.IFNA(VLOOKUP($B54,Schools,'HP Schools Calculation'!E$1,0),"")</f>
        <v/>
      </c>
      <c r="E54" s="37" t="str">
        <f>_xlfn.IFNA(VLOOKUP($B54,'2025-26 School Level AAFTE'!$C$5:$L$2349,'2025-26 School Level AAFTE'!$F$1,0),"")</f>
        <v/>
      </c>
      <c r="F54" s="37" t="str">
        <f>IF($D54="No",0,_xlfn.IFNA(VLOOKUP($B54,Schools,'HP Schools Calculation'!F$1,FALSE),""))</f>
        <v/>
      </c>
      <c r="G54" s="40"/>
      <c r="H54" s="37" t="str">
        <f>_xlfn.IFNA(VLOOKUP($B54,Schools,'HP Schools Calculation'!K$1,0),"")</f>
        <v/>
      </c>
      <c r="I54" s="225" t="str">
        <f>IF($F54=0,0,_xlfn.IFNA(VLOOKUP($B54,Schools,'HP Schools Calculation'!X$1,0),""))</f>
        <v/>
      </c>
    </row>
    <row r="55" spans="2:9">
      <c r="B55" s="3" t="str" cm="1">
        <f t="array" ref="B55">IFERROR(INDEX('HP Schools Calculation'!$C$10:$C$2338,SMALL(IF('HP Schools Calculation'!$A$10:$A$2338=Summary!$B$9,ROW('HP Schools Calculation'!$C$10:$C$2338)-ROW('HP Schools Calculation'!C$10)+1),ROWS('HP Schools Calculation'!C$10:C49))),"")</f>
        <v/>
      </c>
      <c r="C55" t="str">
        <f t="array" ref="C55">_xlfn.IFNA(VLOOKUP($B55,Schools,'HP Schools Calculation'!D$1,0),"")</f>
        <v/>
      </c>
      <c r="D55" s="29" t="str">
        <f>_xlfn.IFNA(VLOOKUP($B55,Schools,'HP Schools Calculation'!E$1,0),"")</f>
        <v/>
      </c>
      <c r="E55" s="37" t="str">
        <f>_xlfn.IFNA(VLOOKUP($B55,'2025-26 School Level AAFTE'!$C$5:$L$2349,'2025-26 School Level AAFTE'!$F$1,0),"")</f>
        <v/>
      </c>
      <c r="F55" s="37" t="str">
        <f>IF($D55="No",0,_xlfn.IFNA(VLOOKUP($B55,Schools,'HP Schools Calculation'!F$1,FALSE),""))</f>
        <v/>
      </c>
      <c r="G55" s="40"/>
      <c r="H55" s="37" t="str">
        <f>_xlfn.IFNA(VLOOKUP($B55,Schools,'HP Schools Calculation'!K$1,0),"")</f>
        <v/>
      </c>
      <c r="I55" s="225" t="str">
        <f>IF($F55=0,0,_xlfn.IFNA(VLOOKUP($B55,Schools,'HP Schools Calculation'!X$1,0),""))</f>
        <v/>
      </c>
    </row>
    <row r="56" spans="2:9">
      <c r="B56" s="3" t="str" cm="1">
        <f t="array" ref="B56">IFERROR(INDEX('HP Schools Calculation'!$C$10:$C$2338,SMALL(IF('HP Schools Calculation'!$A$10:$A$2338=Summary!$B$9,ROW('HP Schools Calculation'!$C$10:$C$2338)-ROW('HP Schools Calculation'!C$10)+1),ROWS('HP Schools Calculation'!C$10:C50))),"")</f>
        <v/>
      </c>
      <c r="C56" t="str">
        <f t="array" ref="C56">_xlfn.IFNA(VLOOKUP($B56,Schools,'HP Schools Calculation'!D$1,0),"")</f>
        <v/>
      </c>
      <c r="D56" s="29" t="str">
        <f>_xlfn.IFNA(VLOOKUP($B56,Schools,'HP Schools Calculation'!E$1,0),"")</f>
        <v/>
      </c>
      <c r="E56" s="37" t="str">
        <f>_xlfn.IFNA(VLOOKUP($B56,'2025-26 School Level AAFTE'!$C$5:$L$2349,'2025-26 School Level AAFTE'!$F$1,0),"")</f>
        <v/>
      </c>
      <c r="F56" s="37" t="str">
        <f>IF($D56="No",0,_xlfn.IFNA(VLOOKUP($B56,Schools,'HP Schools Calculation'!F$1,FALSE),""))</f>
        <v/>
      </c>
      <c r="G56" s="40"/>
      <c r="H56" s="37" t="str">
        <f>_xlfn.IFNA(VLOOKUP($B56,Schools,'HP Schools Calculation'!K$1,0),"")</f>
        <v/>
      </c>
      <c r="I56" s="225" t="str">
        <f>IF($F56=0,0,_xlfn.IFNA(VLOOKUP($B56,Schools,'HP Schools Calculation'!X$1,0),""))</f>
        <v/>
      </c>
    </row>
    <row r="57" spans="2:9">
      <c r="B57" s="3" t="str" cm="1">
        <f t="array" ref="B57">IFERROR(INDEX('HP Schools Calculation'!$C$10:$C$2338,SMALL(IF('HP Schools Calculation'!$A$10:$A$2338=Summary!$B$9,ROW('HP Schools Calculation'!$C$10:$C$2338)-ROW('HP Schools Calculation'!C$10)+1),ROWS('HP Schools Calculation'!C$10:C51))),"")</f>
        <v/>
      </c>
      <c r="C57" t="str">
        <f t="array" ref="C57">_xlfn.IFNA(VLOOKUP($B57,Schools,'HP Schools Calculation'!D$1,0),"")</f>
        <v/>
      </c>
      <c r="D57" s="29" t="str">
        <f>_xlfn.IFNA(VLOOKUP($B57,Schools,'HP Schools Calculation'!E$1,0),"")</f>
        <v/>
      </c>
      <c r="E57" s="37" t="str">
        <f>_xlfn.IFNA(VLOOKUP($B57,'2025-26 School Level AAFTE'!$C$5:$L$2349,'2025-26 School Level AAFTE'!$F$1,0),"")</f>
        <v/>
      </c>
      <c r="F57" s="37" t="str">
        <f>IF($D57="No",0,_xlfn.IFNA(VLOOKUP($B57,Schools,'HP Schools Calculation'!F$1,FALSE),""))</f>
        <v/>
      </c>
      <c r="G57" s="40"/>
      <c r="H57" s="37" t="str">
        <f>_xlfn.IFNA(VLOOKUP($B57,Schools,'HP Schools Calculation'!K$1,0),"")</f>
        <v/>
      </c>
      <c r="I57" s="225" t="str">
        <f>IF($F57=0,0,_xlfn.IFNA(VLOOKUP($B57,Schools,'HP Schools Calculation'!X$1,0),""))</f>
        <v/>
      </c>
    </row>
    <row r="58" spans="2:9">
      <c r="B58" s="3" t="str" cm="1">
        <f t="array" ref="B58">IFERROR(INDEX('HP Schools Calculation'!$C$10:$C$2338,SMALL(IF('HP Schools Calculation'!$A$10:$A$2338=Summary!$B$9,ROW('HP Schools Calculation'!$C$10:$C$2338)-ROW('HP Schools Calculation'!C$10)+1),ROWS('HP Schools Calculation'!C$10:C52))),"")</f>
        <v/>
      </c>
      <c r="C58" t="str">
        <f t="array" ref="C58">_xlfn.IFNA(VLOOKUP($B58,Schools,'HP Schools Calculation'!D$1,0),"")</f>
        <v/>
      </c>
      <c r="D58" s="29" t="str">
        <f>_xlfn.IFNA(VLOOKUP($B58,Schools,'HP Schools Calculation'!E$1,0),"")</f>
        <v/>
      </c>
      <c r="E58" s="37" t="str">
        <f>_xlfn.IFNA(VLOOKUP($B58,'2025-26 School Level AAFTE'!$C$5:$L$2349,'2025-26 School Level AAFTE'!$F$1,0),"")</f>
        <v/>
      </c>
      <c r="F58" s="37" t="str">
        <f>IF($D58="No",0,_xlfn.IFNA(VLOOKUP($B58,Schools,'HP Schools Calculation'!F$1,FALSE),""))</f>
        <v/>
      </c>
      <c r="G58" s="40"/>
      <c r="H58" s="37" t="str">
        <f>_xlfn.IFNA(VLOOKUP($B58,Schools,'HP Schools Calculation'!K$1,0),"")</f>
        <v/>
      </c>
      <c r="I58" s="225" t="str">
        <f>IF($F58=0,0,_xlfn.IFNA(VLOOKUP($B58,Schools,'HP Schools Calculation'!X$1,0),""))</f>
        <v/>
      </c>
    </row>
    <row r="59" spans="2:9">
      <c r="B59" s="3" t="str" cm="1">
        <f t="array" ref="B59">IFERROR(INDEX('HP Schools Calculation'!$C$10:$C$2338,SMALL(IF('HP Schools Calculation'!$A$10:$A$2338=Summary!$B$9,ROW('HP Schools Calculation'!$C$10:$C$2338)-ROW('HP Schools Calculation'!C$10)+1),ROWS('HP Schools Calculation'!C$10:C53))),"")</f>
        <v/>
      </c>
      <c r="C59" t="str">
        <f t="array" ref="C59">_xlfn.IFNA(VLOOKUP($B59,Schools,'HP Schools Calculation'!D$1,0),"")</f>
        <v/>
      </c>
      <c r="D59" s="29" t="str">
        <f>_xlfn.IFNA(VLOOKUP($B59,Schools,'HP Schools Calculation'!E$1,0),"")</f>
        <v/>
      </c>
      <c r="E59" s="37" t="str">
        <f>_xlfn.IFNA(VLOOKUP($B59,'2025-26 School Level AAFTE'!$C$5:$L$2349,'2025-26 School Level AAFTE'!$F$1,0),"")</f>
        <v/>
      </c>
      <c r="F59" s="37" t="str">
        <f>IF($D59="No",0,_xlfn.IFNA(VLOOKUP($B59,Schools,'HP Schools Calculation'!F$1,FALSE),""))</f>
        <v/>
      </c>
      <c r="G59" s="40"/>
      <c r="H59" s="37" t="str">
        <f>_xlfn.IFNA(VLOOKUP($B59,Schools,'HP Schools Calculation'!K$1,0),"")</f>
        <v/>
      </c>
      <c r="I59" s="225" t="str">
        <f>IF($F59=0,0,_xlfn.IFNA(VLOOKUP($B59,Schools,'HP Schools Calculation'!X$1,0),""))</f>
        <v/>
      </c>
    </row>
    <row r="60" spans="2:9">
      <c r="B60" s="3" t="str" cm="1">
        <f t="array" ref="B60">IFERROR(INDEX('HP Schools Calculation'!$C$10:$C$2338,SMALL(IF('HP Schools Calculation'!$A$10:$A$2338=Summary!$B$9,ROW('HP Schools Calculation'!$C$10:$C$2338)-ROW('HP Schools Calculation'!C$10)+1),ROWS('HP Schools Calculation'!C$10:C54))),"")</f>
        <v/>
      </c>
      <c r="C60" t="str">
        <f t="array" ref="C60">_xlfn.IFNA(VLOOKUP($B60,Schools,'HP Schools Calculation'!D$1,0),"")</f>
        <v/>
      </c>
      <c r="D60" s="29" t="str">
        <f>_xlfn.IFNA(VLOOKUP($B60,Schools,'HP Schools Calculation'!E$1,0),"")</f>
        <v/>
      </c>
      <c r="E60" s="37" t="str">
        <f>_xlfn.IFNA(VLOOKUP($B60,'2025-26 School Level AAFTE'!$C$5:$L$2349,'2025-26 School Level AAFTE'!$F$1,0),"")</f>
        <v/>
      </c>
      <c r="F60" s="37" t="str">
        <f>IF($D60="No",0,_xlfn.IFNA(VLOOKUP($B60,Schools,'HP Schools Calculation'!F$1,FALSE),""))</f>
        <v/>
      </c>
      <c r="G60" s="40"/>
      <c r="H60" s="37" t="str">
        <f>_xlfn.IFNA(VLOOKUP($B60,Schools,'HP Schools Calculation'!K$1,0),"")</f>
        <v/>
      </c>
      <c r="I60" s="225" t="str">
        <f>IF($F60=0,0,_xlfn.IFNA(VLOOKUP($B60,Schools,'HP Schools Calculation'!X$1,0),""))</f>
        <v/>
      </c>
    </row>
    <row r="61" spans="2:9">
      <c r="B61" s="3" t="str" cm="1">
        <f t="array" ref="B61">IFERROR(INDEX('HP Schools Calculation'!$C$10:$C$2338,SMALL(IF('HP Schools Calculation'!$A$10:$A$2338=Summary!$B$9,ROW('HP Schools Calculation'!$C$10:$C$2338)-ROW('HP Schools Calculation'!C$10)+1),ROWS('HP Schools Calculation'!C$10:C55))),"")</f>
        <v/>
      </c>
      <c r="C61" t="str">
        <f t="array" ref="C61">_xlfn.IFNA(VLOOKUP($B61,Schools,'HP Schools Calculation'!D$1,0),"")</f>
        <v/>
      </c>
      <c r="D61" s="29" t="str">
        <f>_xlfn.IFNA(VLOOKUP($B61,Schools,'HP Schools Calculation'!E$1,0),"")</f>
        <v/>
      </c>
      <c r="E61" s="37" t="str">
        <f>_xlfn.IFNA(VLOOKUP($B61,'2025-26 School Level AAFTE'!$C$5:$L$2349,'2025-26 School Level AAFTE'!$F$1,0),"")</f>
        <v/>
      </c>
      <c r="F61" s="37" t="str">
        <f>IF($D61="No",0,_xlfn.IFNA(VLOOKUP($B61,Schools,'HP Schools Calculation'!F$1,FALSE),""))</f>
        <v/>
      </c>
      <c r="G61" s="40"/>
      <c r="H61" s="37" t="str">
        <f>_xlfn.IFNA(VLOOKUP($B61,Schools,'HP Schools Calculation'!K$1,0),"")</f>
        <v/>
      </c>
      <c r="I61" s="225" t="str">
        <f>IF($F61=0,0,_xlfn.IFNA(VLOOKUP($B61,Schools,'HP Schools Calculation'!X$1,0),""))</f>
        <v/>
      </c>
    </row>
    <row r="62" spans="2:9">
      <c r="B62" s="3" t="str" cm="1">
        <f t="array" ref="B62">IFERROR(INDEX('HP Schools Calculation'!$C$10:$C$2338,SMALL(IF('HP Schools Calculation'!$A$10:$A$2338=Summary!$B$9,ROW('HP Schools Calculation'!$C$10:$C$2338)-ROW('HP Schools Calculation'!C$10)+1),ROWS('HP Schools Calculation'!C$10:C56))),"")</f>
        <v/>
      </c>
      <c r="C62" t="str">
        <f t="array" ref="C62">_xlfn.IFNA(VLOOKUP($B62,Schools,'HP Schools Calculation'!D$1,0),"")</f>
        <v/>
      </c>
      <c r="D62" s="29" t="str">
        <f>_xlfn.IFNA(VLOOKUP($B62,Schools,'HP Schools Calculation'!E$1,0),"")</f>
        <v/>
      </c>
      <c r="E62" s="37" t="str">
        <f>_xlfn.IFNA(VLOOKUP($B62,'2025-26 School Level AAFTE'!$C$5:$L$2349,'2025-26 School Level AAFTE'!$F$1,0),"")</f>
        <v/>
      </c>
      <c r="F62" s="37" t="str">
        <f>IF($D62="No",0,_xlfn.IFNA(VLOOKUP($B62,Schools,'HP Schools Calculation'!F$1,FALSE),""))</f>
        <v/>
      </c>
      <c r="G62" s="40"/>
      <c r="H62" s="37" t="str">
        <f>_xlfn.IFNA(VLOOKUP($B62,Schools,'HP Schools Calculation'!K$1,0),"")</f>
        <v/>
      </c>
      <c r="I62" s="225" t="str">
        <f>IF($F62=0,0,_xlfn.IFNA(VLOOKUP($B62,Schools,'HP Schools Calculation'!X$1,0),""))</f>
        <v/>
      </c>
    </row>
    <row r="63" spans="2:9">
      <c r="B63" s="3" t="str" cm="1">
        <f t="array" ref="B63">IFERROR(INDEX('HP Schools Calculation'!$C$10:$C$2338,SMALL(IF('HP Schools Calculation'!$A$10:$A$2338=Summary!$B$9,ROW('HP Schools Calculation'!$C$10:$C$2338)-ROW('HP Schools Calculation'!C$10)+1),ROWS('HP Schools Calculation'!C$10:C57))),"")</f>
        <v/>
      </c>
      <c r="C63" t="str">
        <f t="array" ref="C63">_xlfn.IFNA(VLOOKUP($B63,Schools,'HP Schools Calculation'!D$1,0),"")</f>
        <v/>
      </c>
      <c r="D63" s="29" t="str">
        <f>_xlfn.IFNA(VLOOKUP($B63,Schools,'HP Schools Calculation'!E$1,0),"")</f>
        <v/>
      </c>
      <c r="E63" s="37" t="str">
        <f>_xlfn.IFNA(VLOOKUP($B63,'2025-26 School Level AAFTE'!$C$5:$L$2349,'2025-26 School Level AAFTE'!$F$1,0),"")</f>
        <v/>
      </c>
      <c r="F63" s="37" t="str">
        <f>IF($D63="No",0,_xlfn.IFNA(VLOOKUP($B63,Schools,'HP Schools Calculation'!F$1,FALSE),""))</f>
        <v/>
      </c>
      <c r="G63" s="40"/>
      <c r="H63" s="37" t="str">
        <f>_xlfn.IFNA(VLOOKUP($B63,Schools,'HP Schools Calculation'!K$1,0),"")</f>
        <v/>
      </c>
      <c r="I63" s="225" t="str">
        <f>IF($F63=0,0,_xlfn.IFNA(VLOOKUP($B63,Schools,'HP Schools Calculation'!X$1,0),""))</f>
        <v/>
      </c>
    </row>
    <row r="64" spans="2:9">
      <c r="B64" s="3" t="str" cm="1">
        <f t="array" ref="B64">IFERROR(INDEX('HP Schools Calculation'!$C$10:$C$2338,SMALL(IF('HP Schools Calculation'!$A$10:$A$2338=Summary!$B$9,ROW('HP Schools Calculation'!$C$10:$C$2338)-ROW('HP Schools Calculation'!C$10)+1),ROWS('HP Schools Calculation'!C$10:C58))),"")</f>
        <v/>
      </c>
      <c r="C64" t="str">
        <f t="array" ref="C64">_xlfn.IFNA(VLOOKUP($B64,Schools,'HP Schools Calculation'!D$1,0),"")</f>
        <v/>
      </c>
      <c r="D64" s="29" t="str">
        <f>_xlfn.IFNA(VLOOKUP($B64,Schools,'HP Schools Calculation'!E$1,0),"")</f>
        <v/>
      </c>
      <c r="E64" s="37" t="str">
        <f>_xlfn.IFNA(VLOOKUP($B64,'2025-26 School Level AAFTE'!$C$5:$L$2349,'2025-26 School Level AAFTE'!$F$1,0),"")</f>
        <v/>
      </c>
      <c r="F64" s="37" t="str">
        <f>IF($D64="No",0,_xlfn.IFNA(VLOOKUP($B64,Schools,'HP Schools Calculation'!F$1,FALSE),""))</f>
        <v/>
      </c>
      <c r="G64" s="40"/>
      <c r="H64" s="37" t="str">
        <f>_xlfn.IFNA(VLOOKUP($B64,Schools,'HP Schools Calculation'!K$1,0),"")</f>
        <v/>
      </c>
      <c r="I64" s="225" t="str">
        <f>IF($F64=0,0,_xlfn.IFNA(VLOOKUP($B64,Schools,'HP Schools Calculation'!X$1,0),""))</f>
        <v/>
      </c>
    </row>
    <row r="65" spans="2:9">
      <c r="B65" s="3" t="str" cm="1">
        <f t="array" ref="B65">IFERROR(INDEX('HP Schools Calculation'!$C$10:$C$2338,SMALL(IF('HP Schools Calculation'!$A$10:$A$2338=Summary!$B$9,ROW('HP Schools Calculation'!$C$10:$C$2338)-ROW('HP Schools Calculation'!C$10)+1),ROWS('HP Schools Calculation'!C$10:C59))),"")</f>
        <v/>
      </c>
      <c r="C65" t="str">
        <f t="array" ref="C65">_xlfn.IFNA(VLOOKUP($B65,Schools,'HP Schools Calculation'!D$1,0),"")</f>
        <v/>
      </c>
      <c r="D65" s="29" t="str">
        <f>_xlfn.IFNA(VLOOKUP($B65,Schools,'HP Schools Calculation'!E$1,0),"")</f>
        <v/>
      </c>
      <c r="E65" s="37" t="str">
        <f>_xlfn.IFNA(VLOOKUP($B65,'2025-26 School Level AAFTE'!$C$5:$L$2349,'2025-26 School Level AAFTE'!$F$1,0),"")</f>
        <v/>
      </c>
      <c r="F65" s="37" t="str">
        <f>IF($D65="No",0,_xlfn.IFNA(VLOOKUP($B65,Schools,'HP Schools Calculation'!F$1,FALSE),""))</f>
        <v/>
      </c>
      <c r="G65" s="40"/>
      <c r="H65" s="37" t="str">
        <f>_xlfn.IFNA(VLOOKUP($B65,Schools,'HP Schools Calculation'!K$1,0),"")</f>
        <v/>
      </c>
      <c r="I65" s="225" t="str">
        <f>IF($F65=0,0,_xlfn.IFNA(VLOOKUP($B65,Schools,'HP Schools Calculation'!X$1,0),""))</f>
        <v/>
      </c>
    </row>
    <row r="66" spans="2:9">
      <c r="B66" s="3" t="str" cm="1">
        <f t="array" ref="B66">IFERROR(INDEX('HP Schools Calculation'!$C$10:$C$2338,SMALL(IF('HP Schools Calculation'!$A$10:$A$2338=Summary!$B$9,ROW('HP Schools Calculation'!$C$10:$C$2338)-ROW('HP Schools Calculation'!C$10)+1),ROWS('HP Schools Calculation'!C$10:C60))),"")</f>
        <v/>
      </c>
      <c r="C66" t="str">
        <f t="array" ref="C66">_xlfn.IFNA(VLOOKUP($B66,Schools,'HP Schools Calculation'!D$1,0),"")</f>
        <v/>
      </c>
      <c r="D66" s="29" t="str">
        <f>_xlfn.IFNA(VLOOKUP($B66,Schools,'HP Schools Calculation'!E$1,0),"")</f>
        <v/>
      </c>
      <c r="E66" s="37" t="str">
        <f>_xlfn.IFNA(VLOOKUP($B66,'2025-26 School Level AAFTE'!$C$5:$L$2349,'2025-26 School Level AAFTE'!$F$1,0),"")</f>
        <v/>
      </c>
      <c r="F66" s="37" t="str">
        <f>IF($D66="No",0,_xlfn.IFNA(VLOOKUP($B66,Schools,'HP Schools Calculation'!F$1,FALSE),""))</f>
        <v/>
      </c>
      <c r="G66" s="40"/>
      <c r="H66" s="37" t="str">
        <f>_xlfn.IFNA(VLOOKUP($B66,Schools,'HP Schools Calculation'!K$1,0),"")</f>
        <v/>
      </c>
      <c r="I66" s="225" t="str">
        <f>IF($F66=0,0,_xlfn.IFNA(VLOOKUP($B66,Schools,'HP Schools Calculation'!X$1,0),""))</f>
        <v/>
      </c>
    </row>
    <row r="67" spans="2:9">
      <c r="B67" s="3" t="str" cm="1">
        <f t="array" ref="B67">IFERROR(INDEX('HP Schools Calculation'!$C$10:$C$2338,SMALL(IF('HP Schools Calculation'!$A$10:$A$2338=Summary!$B$9,ROW('HP Schools Calculation'!$C$10:$C$2338)-ROW('HP Schools Calculation'!C$10)+1),ROWS('HP Schools Calculation'!C$10:C61))),"")</f>
        <v/>
      </c>
      <c r="C67" t="str">
        <f t="array" ref="C67">_xlfn.IFNA(VLOOKUP($B67,Schools,'HP Schools Calculation'!D$1,0),"")</f>
        <v/>
      </c>
      <c r="D67" s="29" t="str">
        <f>_xlfn.IFNA(VLOOKUP($B67,Schools,'HP Schools Calculation'!E$1,0),"")</f>
        <v/>
      </c>
      <c r="E67" s="37" t="str">
        <f>_xlfn.IFNA(VLOOKUP($B67,'2025-26 School Level AAFTE'!$C$5:$L$2349,'2025-26 School Level AAFTE'!$F$1,0),"")</f>
        <v/>
      </c>
      <c r="F67" s="37" t="str">
        <f>IF($D67="No",0,_xlfn.IFNA(VLOOKUP($B67,Schools,'HP Schools Calculation'!F$1,FALSE),""))</f>
        <v/>
      </c>
      <c r="G67" s="40"/>
      <c r="H67" s="37" t="str">
        <f>_xlfn.IFNA(VLOOKUP($B67,Schools,'HP Schools Calculation'!K$1,0),"")</f>
        <v/>
      </c>
      <c r="I67" s="225" t="str">
        <f>IF($F67=0,0,_xlfn.IFNA(VLOOKUP($B67,Schools,'HP Schools Calculation'!X$1,0),""))</f>
        <v/>
      </c>
    </row>
    <row r="68" spans="2:9">
      <c r="B68" s="3" t="str" cm="1">
        <f t="array" ref="B68">IFERROR(INDEX('HP Schools Calculation'!$C$10:$C$2338,SMALL(IF('HP Schools Calculation'!$A$10:$A$2338=Summary!$B$9,ROW('HP Schools Calculation'!$C$10:$C$2338)-ROW('HP Schools Calculation'!C$10)+1),ROWS('HP Schools Calculation'!C$10:C62))),"")</f>
        <v/>
      </c>
      <c r="C68" t="str">
        <f t="array" ref="C68">_xlfn.IFNA(VLOOKUP($B68,Schools,'HP Schools Calculation'!D$1,0),"")</f>
        <v/>
      </c>
      <c r="D68" s="29" t="str">
        <f>_xlfn.IFNA(VLOOKUP($B68,Schools,'HP Schools Calculation'!E$1,0),"")</f>
        <v/>
      </c>
      <c r="E68" s="37" t="str">
        <f>_xlfn.IFNA(VLOOKUP($B68,'2025-26 School Level AAFTE'!$C$5:$L$2349,'2025-26 School Level AAFTE'!$F$1,0),"")</f>
        <v/>
      </c>
      <c r="F68" s="37" t="str">
        <f>IF($D68="No",0,_xlfn.IFNA(VLOOKUP($B68,Schools,'HP Schools Calculation'!F$1,FALSE),""))</f>
        <v/>
      </c>
      <c r="G68" s="40"/>
      <c r="H68" s="37" t="str">
        <f>_xlfn.IFNA(VLOOKUP($B68,Schools,'HP Schools Calculation'!K$1,0),"")</f>
        <v/>
      </c>
      <c r="I68" s="225" t="str">
        <f>IF($F68=0,0,_xlfn.IFNA(VLOOKUP($B68,Schools,'HP Schools Calculation'!X$1,0),""))</f>
        <v/>
      </c>
    </row>
    <row r="69" spans="2:9">
      <c r="B69" s="3" t="str" cm="1">
        <f t="array" ref="B69">IFERROR(INDEX('HP Schools Calculation'!$C$10:$C$2338,SMALL(IF('HP Schools Calculation'!$A$10:$A$2338=Summary!$B$9,ROW('HP Schools Calculation'!$C$10:$C$2338)-ROW('HP Schools Calculation'!C$10)+1),ROWS('HP Schools Calculation'!C$10:C63))),"")</f>
        <v/>
      </c>
      <c r="C69" t="str">
        <f t="array" ref="C69">_xlfn.IFNA(VLOOKUP($B69,Schools,'HP Schools Calculation'!D$1,0),"")</f>
        <v/>
      </c>
      <c r="D69" s="29" t="str">
        <f>_xlfn.IFNA(VLOOKUP($B69,Schools,'HP Schools Calculation'!E$1,0),"")</f>
        <v/>
      </c>
      <c r="E69" s="37" t="str">
        <f>_xlfn.IFNA(VLOOKUP($B69,'2025-26 School Level AAFTE'!$C$5:$L$2349,'2025-26 School Level AAFTE'!$F$1,0),"")</f>
        <v/>
      </c>
      <c r="F69" s="37" t="str">
        <f>IF($D69="No",0,_xlfn.IFNA(VLOOKUP($B69,Schools,'HP Schools Calculation'!F$1,FALSE),""))</f>
        <v/>
      </c>
      <c r="G69" s="40"/>
      <c r="H69" s="37" t="str">
        <f>_xlfn.IFNA(VLOOKUP($B69,Schools,'HP Schools Calculation'!K$1,0),"")</f>
        <v/>
      </c>
      <c r="I69" s="225" t="str">
        <f>IF($F69=0,0,_xlfn.IFNA(VLOOKUP($B69,Schools,'HP Schools Calculation'!X$1,0),""))</f>
        <v/>
      </c>
    </row>
    <row r="70" spans="2:9">
      <c r="B70" s="3" t="str" cm="1">
        <f t="array" ref="B70">IFERROR(INDEX('HP Schools Calculation'!$C$10:$C$2338,SMALL(IF('HP Schools Calculation'!$A$10:$A$2338=Summary!$B$9,ROW('HP Schools Calculation'!$C$10:$C$2338)-ROW('HP Schools Calculation'!C$10)+1),ROWS('HP Schools Calculation'!C$10:C64))),"")</f>
        <v/>
      </c>
      <c r="C70" t="str">
        <f t="array" ref="C70">_xlfn.IFNA(VLOOKUP($B70,Schools,'HP Schools Calculation'!D$1,0),"")</f>
        <v/>
      </c>
      <c r="D70" s="29" t="str">
        <f>_xlfn.IFNA(VLOOKUP($B70,Schools,'HP Schools Calculation'!E$1,0),"")</f>
        <v/>
      </c>
      <c r="E70" s="37" t="str">
        <f>_xlfn.IFNA(VLOOKUP($B70,'2025-26 School Level AAFTE'!$C$5:$L$2349,'2025-26 School Level AAFTE'!$F$1,0),"")</f>
        <v/>
      </c>
      <c r="F70" s="37" t="str">
        <f>IF($D70="No",0,_xlfn.IFNA(VLOOKUP($B70,Schools,'HP Schools Calculation'!F$1,FALSE),""))</f>
        <v/>
      </c>
      <c r="G70" s="40"/>
      <c r="H70" s="37" t="str">
        <f>_xlfn.IFNA(VLOOKUP($B70,Schools,'HP Schools Calculation'!K$1,0),"")</f>
        <v/>
      </c>
      <c r="I70" s="225" t="str">
        <f>IF($F70=0,0,_xlfn.IFNA(VLOOKUP($B70,Schools,'HP Schools Calculation'!X$1,0),""))</f>
        <v/>
      </c>
    </row>
    <row r="71" spans="2:9">
      <c r="B71" s="3" t="str" cm="1">
        <f t="array" ref="B71">IFERROR(INDEX('HP Schools Calculation'!$C$10:$C$2338,SMALL(IF('HP Schools Calculation'!$A$10:$A$2338=Summary!$B$9,ROW('HP Schools Calculation'!$C$10:$C$2338)-ROW('HP Schools Calculation'!C$10)+1),ROWS('HP Schools Calculation'!C$10:C65))),"")</f>
        <v/>
      </c>
      <c r="C71" t="str">
        <f t="array" ref="C71">_xlfn.IFNA(VLOOKUP($B71,Schools,'HP Schools Calculation'!D$1,0),"")</f>
        <v/>
      </c>
      <c r="D71" s="29" t="str">
        <f>_xlfn.IFNA(VLOOKUP($B71,Schools,'HP Schools Calculation'!E$1,0),"")</f>
        <v/>
      </c>
      <c r="E71" s="37" t="str">
        <f>_xlfn.IFNA(VLOOKUP($B71,'2025-26 School Level AAFTE'!$C$5:$L$2349,'2025-26 School Level AAFTE'!$F$1,0),"")</f>
        <v/>
      </c>
      <c r="F71" s="37" t="str">
        <f>IF($D71="No",0,_xlfn.IFNA(VLOOKUP($B71,Schools,'HP Schools Calculation'!F$1,FALSE),""))</f>
        <v/>
      </c>
      <c r="G71" s="40"/>
      <c r="H71" s="37" t="str">
        <f>_xlfn.IFNA(VLOOKUP($B71,Schools,'HP Schools Calculation'!K$1,0),"")</f>
        <v/>
      </c>
      <c r="I71" s="225" t="str">
        <f>IF($F71=0,0,_xlfn.IFNA(VLOOKUP($B71,Schools,'HP Schools Calculation'!X$1,0),""))</f>
        <v/>
      </c>
    </row>
    <row r="72" spans="2:9">
      <c r="B72" s="3" t="str" cm="1">
        <f t="array" ref="B72">IFERROR(INDEX('HP Schools Calculation'!$C$10:$C$2338,SMALL(IF('HP Schools Calculation'!$A$10:$A$2338=Summary!$B$9,ROW('HP Schools Calculation'!$C$10:$C$2338)-ROW('HP Schools Calculation'!C$10)+1),ROWS('HP Schools Calculation'!C$10:C66))),"")</f>
        <v/>
      </c>
      <c r="C72" t="str">
        <f t="array" ref="C72">_xlfn.IFNA(VLOOKUP($B72,Schools,'HP Schools Calculation'!D$1,0),"")</f>
        <v/>
      </c>
      <c r="D72" s="29" t="str">
        <f>_xlfn.IFNA(VLOOKUP($B72,Schools,'HP Schools Calculation'!E$1,0),"")</f>
        <v/>
      </c>
      <c r="E72" s="37" t="str">
        <f>_xlfn.IFNA(VLOOKUP($B72,'2025-26 School Level AAFTE'!$C$5:$L$2349,'2025-26 School Level AAFTE'!$F$1,0),"")</f>
        <v/>
      </c>
      <c r="F72" s="37" t="str">
        <f>IF($D72="No",0,_xlfn.IFNA(VLOOKUP($B72,Schools,'HP Schools Calculation'!F$1,FALSE),""))</f>
        <v/>
      </c>
      <c r="G72" s="40"/>
      <c r="H72" s="37" t="str">
        <f>_xlfn.IFNA(VLOOKUP($B72,Schools,'HP Schools Calculation'!K$1,0),"")</f>
        <v/>
      </c>
      <c r="I72" s="225" t="str">
        <f>IF($F72=0,0,_xlfn.IFNA(VLOOKUP($B72,Schools,'HP Schools Calculation'!X$1,0),""))</f>
        <v/>
      </c>
    </row>
    <row r="73" spans="2:9">
      <c r="B73" s="3" t="str" cm="1">
        <f t="array" ref="B73">IFERROR(INDEX('HP Schools Calculation'!$C$10:$C$2338,SMALL(IF('HP Schools Calculation'!$A$10:$A$2338=Summary!$B$9,ROW('HP Schools Calculation'!$C$10:$C$2338)-ROW('HP Schools Calculation'!C$10)+1),ROWS('HP Schools Calculation'!C$10:C67))),"")</f>
        <v/>
      </c>
      <c r="C73" t="str">
        <f t="array" ref="C73">_xlfn.IFNA(VLOOKUP($B73,Schools,'HP Schools Calculation'!D$1,0),"")</f>
        <v/>
      </c>
      <c r="D73" s="29" t="str">
        <f>_xlfn.IFNA(VLOOKUP($B73,Schools,'HP Schools Calculation'!E$1,0),"")</f>
        <v/>
      </c>
      <c r="E73" s="37" t="str">
        <f>_xlfn.IFNA(VLOOKUP($B73,'2025-26 School Level AAFTE'!$C$5:$L$2349,'2025-26 School Level AAFTE'!$F$1,0),"")</f>
        <v/>
      </c>
      <c r="F73" s="37" t="str">
        <f>IF($D73="No",0,_xlfn.IFNA(VLOOKUP($B73,Schools,'HP Schools Calculation'!F$1,FALSE),""))</f>
        <v/>
      </c>
      <c r="G73" s="40"/>
      <c r="H73" s="37" t="str">
        <f>_xlfn.IFNA(VLOOKUP($B73,Schools,'HP Schools Calculation'!K$1,0),"")</f>
        <v/>
      </c>
      <c r="I73" s="225" t="str">
        <f>IF($F73=0,0,_xlfn.IFNA(VLOOKUP($B73,Schools,'HP Schools Calculation'!X$1,0),""))</f>
        <v/>
      </c>
    </row>
    <row r="74" spans="2:9">
      <c r="B74" s="3" t="str" cm="1">
        <f t="array" ref="B74">IFERROR(INDEX('HP Schools Calculation'!$C$10:$C$2338,SMALL(IF('HP Schools Calculation'!$A$10:$A$2338=Summary!$B$9,ROW('HP Schools Calculation'!$C$10:$C$2338)-ROW('HP Schools Calculation'!C$10)+1),ROWS('HP Schools Calculation'!C$10:C68))),"")</f>
        <v/>
      </c>
      <c r="C74" t="str">
        <f t="array" ref="C74">_xlfn.IFNA(VLOOKUP($B74,Schools,'HP Schools Calculation'!D$1,0),"")</f>
        <v/>
      </c>
      <c r="D74" s="29" t="str">
        <f>_xlfn.IFNA(VLOOKUP($B74,Schools,'HP Schools Calculation'!E$1,0),"")</f>
        <v/>
      </c>
      <c r="E74" s="37" t="str">
        <f>_xlfn.IFNA(VLOOKUP($B74,'2025-26 School Level AAFTE'!$C$5:$L$2349,'2025-26 School Level AAFTE'!$F$1,0),"")</f>
        <v/>
      </c>
      <c r="F74" s="37" t="str">
        <f>IF($D74="No",0,_xlfn.IFNA(VLOOKUP($B74,Schools,'HP Schools Calculation'!F$1,FALSE),""))</f>
        <v/>
      </c>
      <c r="G74" s="40"/>
      <c r="H74" s="37" t="str">
        <f>_xlfn.IFNA(VLOOKUP($B74,Schools,'HP Schools Calculation'!K$1,0),"")</f>
        <v/>
      </c>
      <c r="I74" s="225" t="str">
        <f>IF($F74=0,0,_xlfn.IFNA(VLOOKUP($B74,Schools,'HP Schools Calculation'!X$1,0),""))</f>
        <v/>
      </c>
    </row>
    <row r="75" spans="2:9">
      <c r="B75" s="3" t="str" cm="1">
        <f t="array" ref="B75">IFERROR(INDEX('HP Schools Calculation'!$C$10:$C$2338,SMALL(IF('HP Schools Calculation'!$A$10:$A$2338=Summary!$B$9,ROW('HP Schools Calculation'!$C$10:$C$2338)-ROW('HP Schools Calculation'!C$10)+1),ROWS('HP Schools Calculation'!C$10:C69))),"")</f>
        <v/>
      </c>
      <c r="C75" t="str">
        <f t="array" ref="C75">_xlfn.IFNA(VLOOKUP($B75,Schools,'HP Schools Calculation'!D$1,0),"")</f>
        <v/>
      </c>
      <c r="D75" s="29" t="str">
        <f>_xlfn.IFNA(VLOOKUP($B75,Schools,'HP Schools Calculation'!E$1,0),"")</f>
        <v/>
      </c>
      <c r="E75" s="37" t="str">
        <f>_xlfn.IFNA(VLOOKUP($B75,'2025-26 School Level AAFTE'!$C$5:$L$2349,'2025-26 School Level AAFTE'!$F$1,0),"")</f>
        <v/>
      </c>
      <c r="F75" s="37" t="str">
        <f>IF($D75="No",0,_xlfn.IFNA(VLOOKUP($B75,Schools,'HP Schools Calculation'!F$1,FALSE),""))</f>
        <v/>
      </c>
      <c r="G75" s="40"/>
      <c r="H75" s="37" t="str">
        <f>_xlfn.IFNA(VLOOKUP($B75,Schools,'HP Schools Calculation'!K$1,0),"")</f>
        <v/>
      </c>
      <c r="I75" s="225" t="str">
        <f>IF($F75=0,0,_xlfn.IFNA(VLOOKUP($B75,Schools,'HP Schools Calculation'!X$1,0),""))</f>
        <v/>
      </c>
    </row>
    <row r="76" spans="2:9">
      <c r="B76" s="3" t="str" cm="1">
        <f t="array" ref="B76">IFERROR(INDEX('HP Schools Calculation'!$C$10:$C$2338,SMALL(IF('HP Schools Calculation'!$A$10:$A$2338=Summary!$B$9,ROW('HP Schools Calculation'!$C$10:$C$2338)-ROW('HP Schools Calculation'!C$10)+1),ROWS('HP Schools Calculation'!C$10:C70))),"")</f>
        <v/>
      </c>
      <c r="C76" t="str">
        <f t="array" ref="C76">_xlfn.IFNA(VLOOKUP($B76,Schools,'HP Schools Calculation'!D$1,0),"")</f>
        <v/>
      </c>
      <c r="D76" s="29" t="str">
        <f>_xlfn.IFNA(VLOOKUP($B76,Schools,'HP Schools Calculation'!E$1,0),"")</f>
        <v/>
      </c>
      <c r="E76" s="37" t="str">
        <f>_xlfn.IFNA(VLOOKUP($B76,'2025-26 School Level AAFTE'!$C$5:$L$2349,'2025-26 School Level AAFTE'!$F$1,0),"")</f>
        <v/>
      </c>
      <c r="F76" s="37" t="str">
        <f>IF($D76="No",0,_xlfn.IFNA(VLOOKUP($B76,Schools,'HP Schools Calculation'!F$1,FALSE),""))</f>
        <v/>
      </c>
      <c r="G76" s="40"/>
      <c r="H76" s="37" t="str">
        <f>_xlfn.IFNA(VLOOKUP($B76,Schools,'HP Schools Calculation'!K$1,0),"")</f>
        <v/>
      </c>
      <c r="I76" s="225" t="str">
        <f>IF($F76=0,0,_xlfn.IFNA(VLOOKUP($B76,Schools,'HP Schools Calculation'!X$1,0),""))</f>
        <v/>
      </c>
    </row>
    <row r="77" spans="2:9">
      <c r="B77" s="3" t="str" cm="1">
        <f t="array" ref="B77">IFERROR(INDEX('HP Schools Calculation'!$C$10:$C$2338,SMALL(IF('HP Schools Calculation'!$A$10:$A$2338=Summary!$B$9,ROW('HP Schools Calculation'!$C$10:$C$2338)-ROW('HP Schools Calculation'!C$10)+1),ROWS('HP Schools Calculation'!C$10:C71))),"")</f>
        <v/>
      </c>
      <c r="C77" t="str">
        <f t="array" ref="C77">_xlfn.IFNA(VLOOKUP($B77,Schools,'HP Schools Calculation'!D$1,0),"")</f>
        <v/>
      </c>
      <c r="D77" s="29" t="str">
        <f>_xlfn.IFNA(VLOOKUP($B77,Schools,'HP Schools Calculation'!E$1,0),"")</f>
        <v/>
      </c>
      <c r="E77" s="37" t="str">
        <f>_xlfn.IFNA(VLOOKUP($B77,'2025-26 School Level AAFTE'!$C$5:$L$2349,'2025-26 School Level AAFTE'!$F$1,0),"")</f>
        <v/>
      </c>
      <c r="F77" s="37" t="str">
        <f>IF($D77="No",0,_xlfn.IFNA(VLOOKUP($B77,Schools,'HP Schools Calculation'!F$1,FALSE),""))</f>
        <v/>
      </c>
      <c r="G77" s="40"/>
      <c r="H77" s="37" t="str">
        <f>_xlfn.IFNA(VLOOKUP($B77,Schools,'HP Schools Calculation'!K$1,0),"")</f>
        <v/>
      </c>
      <c r="I77" s="225" t="str">
        <f>IF($F77=0,0,_xlfn.IFNA(VLOOKUP($B77,Schools,'HP Schools Calculation'!X$1,0),""))</f>
        <v/>
      </c>
    </row>
    <row r="78" spans="2:9">
      <c r="B78" s="3" t="str" cm="1">
        <f t="array" ref="B78">IFERROR(INDEX('HP Schools Calculation'!$C$10:$C$2338,SMALL(IF('HP Schools Calculation'!$A$10:$A$2338=Summary!$B$9,ROW('HP Schools Calculation'!$C$10:$C$2338)-ROW('HP Schools Calculation'!C$10)+1),ROWS('HP Schools Calculation'!C$10:C72))),"")</f>
        <v/>
      </c>
      <c r="C78" t="str">
        <f t="array" ref="C78">_xlfn.IFNA(VLOOKUP($B78,Schools,'HP Schools Calculation'!D$1,0),"")</f>
        <v/>
      </c>
      <c r="D78" s="29" t="str">
        <f>_xlfn.IFNA(VLOOKUP($B78,Schools,'HP Schools Calculation'!E$1,0),"")</f>
        <v/>
      </c>
      <c r="E78" s="37" t="str">
        <f>_xlfn.IFNA(VLOOKUP($B78,'2025-26 School Level AAFTE'!$C$5:$L$2349,'2025-26 School Level AAFTE'!$F$1,0),"")</f>
        <v/>
      </c>
      <c r="F78" s="37" t="str">
        <f>IF($D78="No",0,_xlfn.IFNA(VLOOKUP($B78,Schools,'HP Schools Calculation'!F$1,FALSE),""))</f>
        <v/>
      </c>
      <c r="G78" s="40"/>
      <c r="H78" s="37" t="str">
        <f>_xlfn.IFNA(VLOOKUP($B78,Schools,'HP Schools Calculation'!K$1,0),"")</f>
        <v/>
      </c>
      <c r="I78" s="225" t="str">
        <f>IF($F78=0,0,_xlfn.IFNA(VLOOKUP($B78,Schools,'HP Schools Calculation'!X$1,0),""))</f>
        <v/>
      </c>
    </row>
    <row r="79" spans="2:9">
      <c r="B79" s="3" t="str" cm="1">
        <f t="array" ref="B79">IFERROR(INDEX('HP Schools Calculation'!$C$10:$C$2338,SMALL(IF('HP Schools Calculation'!$A$10:$A$2338=Summary!$B$9,ROW('HP Schools Calculation'!$C$10:$C$2338)-ROW('HP Schools Calculation'!C$10)+1),ROWS('HP Schools Calculation'!C$10:C73))),"")</f>
        <v/>
      </c>
      <c r="C79" t="str">
        <f t="array" ref="C79">_xlfn.IFNA(VLOOKUP($B79,Schools,'HP Schools Calculation'!D$1,0),"")</f>
        <v/>
      </c>
      <c r="D79" s="29" t="str">
        <f>_xlfn.IFNA(VLOOKUP($B79,Schools,'HP Schools Calculation'!E$1,0),"")</f>
        <v/>
      </c>
      <c r="E79" s="37" t="str">
        <f>_xlfn.IFNA(VLOOKUP($B79,'2025-26 School Level AAFTE'!$C$5:$L$2349,'2025-26 School Level AAFTE'!$F$1,0),"")</f>
        <v/>
      </c>
      <c r="F79" s="37" t="str">
        <f>IF($D79="No",0,_xlfn.IFNA(VLOOKUP($B79,Schools,'HP Schools Calculation'!F$1,FALSE),""))</f>
        <v/>
      </c>
      <c r="G79" s="40"/>
      <c r="H79" s="37" t="str">
        <f>_xlfn.IFNA(VLOOKUP($B79,Schools,'HP Schools Calculation'!K$1,0),"")</f>
        <v/>
      </c>
      <c r="I79" s="225" t="str">
        <f>IF($F79=0,0,_xlfn.IFNA(VLOOKUP($B79,Schools,'HP Schools Calculation'!X$1,0),""))</f>
        <v/>
      </c>
    </row>
    <row r="80" spans="2:9">
      <c r="B80" s="3" t="str" cm="1">
        <f t="array" ref="B80">IFERROR(INDEX('HP Schools Calculation'!$C$10:$C$2338,SMALL(IF('HP Schools Calculation'!$A$10:$A$2338=Summary!$B$9,ROW('HP Schools Calculation'!$C$10:$C$2338)-ROW('HP Schools Calculation'!C$10)+1),ROWS('HP Schools Calculation'!C$10:C74))),"")</f>
        <v/>
      </c>
      <c r="C80" t="str">
        <f t="array" ref="C80">_xlfn.IFNA(VLOOKUP($B80,Schools,'HP Schools Calculation'!D$1,0),"")</f>
        <v/>
      </c>
      <c r="D80" s="29" t="str">
        <f>_xlfn.IFNA(VLOOKUP($B80,Schools,'HP Schools Calculation'!E$1,0),"")</f>
        <v/>
      </c>
      <c r="E80" s="37" t="str">
        <f>_xlfn.IFNA(VLOOKUP($B80,'2025-26 School Level AAFTE'!$C$5:$L$2349,'2025-26 School Level AAFTE'!$F$1,0),"")</f>
        <v/>
      </c>
      <c r="F80" s="37" t="str">
        <f>IF($D80="No",0,_xlfn.IFNA(VLOOKUP($B80,Schools,'HP Schools Calculation'!F$1,FALSE),""))</f>
        <v/>
      </c>
      <c r="G80" s="40"/>
      <c r="H80" s="37" t="str">
        <f>_xlfn.IFNA(VLOOKUP($B80,Schools,'HP Schools Calculation'!K$1,0),"")</f>
        <v/>
      </c>
      <c r="I80" s="225" t="str">
        <f>IF($F80=0,0,_xlfn.IFNA(VLOOKUP($B80,Schools,'HP Schools Calculation'!X$1,0),""))</f>
        <v/>
      </c>
    </row>
    <row r="81" spans="2:9">
      <c r="B81" s="3" t="str" cm="1">
        <f t="array" ref="B81">IFERROR(INDEX('HP Schools Calculation'!$C$10:$C$2338,SMALL(IF('HP Schools Calculation'!$A$10:$A$2338=Summary!$B$9,ROW('HP Schools Calculation'!$C$10:$C$2338)-ROW('HP Schools Calculation'!C$10)+1),ROWS('HP Schools Calculation'!C$10:C75))),"")</f>
        <v/>
      </c>
      <c r="C81" t="str">
        <f t="array" ref="C81">_xlfn.IFNA(VLOOKUP($B81,Schools,'HP Schools Calculation'!D$1,0),"")</f>
        <v/>
      </c>
      <c r="D81" s="29" t="str">
        <f>_xlfn.IFNA(VLOOKUP($B81,Schools,'HP Schools Calculation'!E$1,0),"")</f>
        <v/>
      </c>
      <c r="E81" s="37" t="str">
        <f>_xlfn.IFNA(VLOOKUP($B81,'2025-26 School Level AAFTE'!$C$5:$L$2349,'2025-26 School Level AAFTE'!$F$1,0),"")</f>
        <v/>
      </c>
      <c r="F81" s="37" t="str">
        <f>IF($D81="No",0,_xlfn.IFNA(VLOOKUP($B81,Schools,'HP Schools Calculation'!F$1,FALSE),""))</f>
        <v/>
      </c>
      <c r="G81" s="40"/>
      <c r="H81" s="37" t="str">
        <f>_xlfn.IFNA(VLOOKUP($B81,Schools,'HP Schools Calculation'!K$1,0),"")</f>
        <v/>
      </c>
      <c r="I81" s="225" t="str">
        <f>IF($F81=0,0,_xlfn.IFNA(VLOOKUP($B81,Schools,'HP Schools Calculation'!X$1,0),""))</f>
        <v/>
      </c>
    </row>
    <row r="82" spans="2:9">
      <c r="B82" s="3" t="str" cm="1">
        <f t="array" ref="B82">IFERROR(INDEX('HP Schools Calculation'!$C$10:$C$2338,SMALL(IF('HP Schools Calculation'!$A$10:$A$2338=Summary!$B$9,ROW('HP Schools Calculation'!$C$10:$C$2338)-ROW('HP Schools Calculation'!C$10)+1),ROWS('HP Schools Calculation'!C$10:C76))),"")</f>
        <v/>
      </c>
      <c r="C82" t="str">
        <f t="array" ref="C82">_xlfn.IFNA(VLOOKUP($B82,Schools,'HP Schools Calculation'!D$1,0),"")</f>
        <v/>
      </c>
      <c r="D82" s="29" t="str">
        <f>_xlfn.IFNA(VLOOKUP($B82,Schools,'HP Schools Calculation'!E$1,0),"")</f>
        <v/>
      </c>
      <c r="E82" s="37" t="str">
        <f>_xlfn.IFNA(VLOOKUP($B82,'2025-26 School Level AAFTE'!$C$5:$L$2349,'2025-26 School Level AAFTE'!$F$1,0),"")</f>
        <v/>
      </c>
      <c r="F82" s="37" t="str">
        <f>IF($D82="No",0,_xlfn.IFNA(VLOOKUP($B82,Schools,'HP Schools Calculation'!F$1,FALSE),""))</f>
        <v/>
      </c>
      <c r="G82" s="40"/>
      <c r="H82" s="37" t="str">
        <f>_xlfn.IFNA(VLOOKUP($B82,Schools,'HP Schools Calculation'!K$1,0),"")</f>
        <v/>
      </c>
      <c r="I82" s="225" t="str">
        <f>IF($F82=0,0,_xlfn.IFNA(VLOOKUP($B82,Schools,'HP Schools Calculation'!X$1,0),""))</f>
        <v/>
      </c>
    </row>
    <row r="83" spans="2:9">
      <c r="B83" s="3" t="str" cm="1">
        <f t="array" ref="B83">IFERROR(INDEX('HP Schools Calculation'!$C$10:$C$2338,SMALL(IF('HP Schools Calculation'!$A$10:$A$2338=Summary!$B$9,ROW('HP Schools Calculation'!$C$10:$C$2338)-ROW('HP Schools Calculation'!C$10)+1),ROWS('HP Schools Calculation'!C$10:C77))),"")</f>
        <v/>
      </c>
      <c r="C83" t="str">
        <f t="array" ref="C83">_xlfn.IFNA(VLOOKUP($B83,Schools,'HP Schools Calculation'!D$1,0),"")</f>
        <v/>
      </c>
      <c r="D83" s="29" t="str">
        <f>_xlfn.IFNA(VLOOKUP($B83,Schools,'HP Schools Calculation'!E$1,0),"")</f>
        <v/>
      </c>
      <c r="E83" s="37" t="str">
        <f>_xlfn.IFNA(VLOOKUP($B83,'2025-26 School Level AAFTE'!$C$5:$L$2349,'2025-26 School Level AAFTE'!$F$1,0),"")</f>
        <v/>
      </c>
      <c r="F83" s="37" t="str">
        <f>IF($D83="No",0,_xlfn.IFNA(VLOOKUP($B83,Schools,'HP Schools Calculation'!F$1,FALSE),""))</f>
        <v/>
      </c>
      <c r="G83" s="40"/>
      <c r="H83" s="37" t="str">
        <f>_xlfn.IFNA(VLOOKUP($B83,Schools,'HP Schools Calculation'!K$1,0),"")</f>
        <v/>
      </c>
      <c r="I83" s="225" t="str">
        <f>IF($F83=0,0,_xlfn.IFNA(VLOOKUP($B83,Schools,'HP Schools Calculation'!X$1,0),""))</f>
        <v/>
      </c>
    </row>
    <row r="84" spans="2:9">
      <c r="B84" s="3" t="str" cm="1">
        <f t="array" ref="B84">IFERROR(INDEX('HP Schools Calculation'!$C$10:$C$2338,SMALL(IF('HP Schools Calculation'!$A$10:$A$2338=Summary!$B$9,ROW('HP Schools Calculation'!$C$10:$C$2338)-ROW('HP Schools Calculation'!C$10)+1),ROWS('HP Schools Calculation'!C$10:C78))),"")</f>
        <v/>
      </c>
      <c r="C84" t="str">
        <f t="array" ref="C84">_xlfn.IFNA(VLOOKUP($B84,Schools,'HP Schools Calculation'!D$1,0),"")</f>
        <v/>
      </c>
      <c r="D84" s="29" t="str">
        <f>_xlfn.IFNA(VLOOKUP($B84,Schools,'HP Schools Calculation'!E$1,0),"")</f>
        <v/>
      </c>
      <c r="E84" s="37" t="str">
        <f>_xlfn.IFNA(VLOOKUP($B84,'2025-26 School Level AAFTE'!$C$5:$L$2349,'2025-26 School Level AAFTE'!$F$1,0),"")</f>
        <v/>
      </c>
      <c r="F84" s="37" t="str">
        <f>IF($D84="No",0,_xlfn.IFNA(VLOOKUP($B84,Schools,'HP Schools Calculation'!F$1,FALSE),""))</f>
        <v/>
      </c>
      <c r="G84" s="40"/>
      <c r="H84" s="37" t="str">
        <f>_xlfn.IFNA(VLOOKUP($B84,Schools,'HP Schools Calculation'!K$1,0),"")</f>
        <v/>
      </c>
      <c r="I84" s="225" t="str">
        <f>IF($F84=0,0,_xlfn.IFNA(VLOOKUP($B84,Schools,'HP Schools Calculation'!X$1,0),""))</f>
        <v/>
      </c>
    </row>
    <row r="85" spans="2:9">
      <c r="B85" s="3" t="str" cm="1">
        <f t="array" ref="B85">IFERROR(INDEX('HP Schools Calculation'!$C$10:$C$2338,SMALL(IF('HP Schools Calculation'!$A$10:$A$2338=Summary!$B$9,ROW('HP Schools Calculation'!$C$10:$C$2338)-ROW('HP Schools Calculation'!C$10)+1),ROWS('HP Schools Calculation'!C$10:C79))),"")</f>
        <v/>
      </c>
      <c r="C85" t="str">
        <f t="array" ref="C85">_xlfn.IFNA(VLOOKUP($B85,Schools,'HP Schools Calculation'!D$1,0),"")</f>
        <v/>
      </c>
      <c r="D85" s="29" t="str">
        <f>_xlfn.IFNA(VLOOKUP($B85,Schools,'HP Schools Calculation'!E$1,0),"")</f>
        <v/>
      </c>
      <c r="E85" s="37" t="str">
        <f>_xlfn.IFNA(VLOOKUP($B85,'2025-26 School Level AAFTE'!$C$5:$L$2349,'2025-26 School Level AAFTE'!$F$1,0),"")</f>
        <v/>
      </c>
      <c r="F85" s="37" t="str">
        <f>IF($D85="No",0,_xlfn.IFNA(VLOOKUP($B85,Schools,'HP Schools Calculation'!F$1,FALSE),""))</f>
        <v/>
      </c>
      <c r="G85" s="40"/>
      <c r="H85" s="37" t="str">
        <f>_xlfn.IFNA(VLOOKUP($B85,Schools,'HP Schools Calculation'!K$1,0),"")</f>
        <v/>
      </c>
      <c r="I85" s="225" t="str">
        <f>IF($F85=0,0,_xlfn.IFNA(VLOOKUP($B85,Schools,'HP Schools Calculation'!X$1,0),""))</f>
        <v/>
      </c>
    </row>
    <row r="86" spans="2:9">
      <c r="B86" s="3" t="str" cm="1">
        <f t="array" ref="B86">IFERROR(INDEX('HP Schools Calculation'!$C$10:$C$2338,SMALL(IF('HP Schools Calculation'!$A$10:$A$2338=Summary!$B$9,ROW('HP Schools Calculation'!$C$10:$C$2338)-ROW('HP Schools Calculation'!C$10)+1),ROWS('HP Schools Calculation'!C$10:C80))),"")</f>
        <v/>
      </c>
      <c r="C86" t="str">
        <f t="array" ref="C86">_xlfn.IFNA(VLOOKUP($B86,Schools,'HP Schools Calculation'!D$1,0),"")</f>
        <v/>
      </c>
      <c r="D86" s="29" t="str">
        <f>_xlfn.IFNA(VLOOKUP($B86,Schools,'HP Schools Calculation'!E$1,0),"")</f>
        <v/>
      </c>
      <c r="E86" s="37" t="str">
        <f>_xlfn.IFNA(VLOOKUP($B86,'2025-26 School Level AAFTE'!$C$5:$L$2349,'2025-26 School Level AAFTE'!$F$1,0),"")</f>
        <v/>
      </c>
      <c r="F86" s="37" t="str">
        <f>IF($D86="No",0,_xlfn.IFNA(VLOOKUP($B86,Schools,'HP Schools Calculation'!F$1,FALSE),""))</f>
        <v/>
      </c>
      <c r="G86" s="40"/>
      <c r="H86" s="37" t="str">
        <f>_xlfn.IFNA(VLOOKUP($B86,Schools,'HP Schools Calculation'!K$1,0),"")</f>
        <v/>
      </c>
      <c r="I86" s="225" t="str">
        <f>IF($F86=0,0,_xlfn.IFNA(VLOOKUP($B86,Schools,'HP Schools Calculation'!X$1,0),""))</f>
        <v/>
      </c>
    </row>
    <row r="87" spans="2:9">
      <c r="B87" s="3" t="str" cm="1">
        <f t="array" ref="B87">IFERROR(INDEX('HP Schools Calculation'!$C$10:$C$2338,SMALL(IF('HP Schools Calculation'!$A$10:$A$2338=Summary!$B$9,ROW('HP Schools Calculation'!$C$10:$C$2338)-ROW('HP Schools Calculation'!C$10)+1),ROWS('HP Schools Calculation'!C$10:C81))),"")</f>
        <v/>
      </c>
      <c r="C87" t="str">
        <f t="array" ref="C87">_xlfn.IFNA(VLOOKUP($B87,Schools,'HP Schools Calculation'!D$1,0),"")</f>
        <v/>
      </c>
      <c r="D87" s="29" t="str">
        <f>_xlfn.IFNA(VLOOKUP($B87,Schools,'HP Schools Calculation'!E$1,0),"")</f>
        <v/>
      </c>
      <c r="E87" s="37" t="str">
        <f>_xlfn.IFNA(VLOOKUP($B87,'2025-26 School Level AAFTE'!$C$5:$L$2349,'2025-26 School Level AAFTE'!$F$1,0),"")</f>
        <v/>
      </c>
      <c r="F87" s="37" t="str">
        <f>IF($D87="No",0,_xlfn.IFNA(VLOOKUP($B87,Schools,'HP Schools Calculation'!F$1,FALSE),""))</f>
        <v/>
      </c>
      <c r="G87" s="40"/>
      <c r="H87" s="37" t="str">
        <f>_xlfn.IFNA(VLOOKUP($B87,Schools,'HP Schools Calculation'!K$1,0),"")</f>
        <v/>
      </c>
      <c r="I87" s="225" t="str">
        <f>IF($F87=0,0,_xlfn.IFNA(VLOOKUP($B87,Schools,'HP Schools Calculation'!X$1,0),""))</f>
        <v/>
      </c>
    </row>
    <row r="88" spans="2:9">
      <c r="B88" s="3" t="str" cm="1">
        <f t="array" ref="B88">IFERROR(INDEX('HP Schools Calculation'!$C$10:$C$2338,SMALL(IF('HP Schools Calculation'!$A$10:$A$2338=Summary!$B$9,ROW('HP Schools Calculation'!$C$10:$C$2338)-ROW('HP Schools Calculation'!C$10)+1),ROWS('HP Schools Calculation'!C$10:C82))),"")</f>
        <v/>
      </c>
      <c r="C88" t="str">
        <f t="array" ref="C88">_xlfn.IFNA(VLOOKUP($B88,Schools,'HP Schools Calculation'!D$1,0),"")</f>
        <v/>
      </c>
      <c r="D88" s="29" t="str">
        <f>_xlfn.IFNA(VLOOKUP($B88,Schools,'HP Schools Calculation'!E$1,0),"")</f>
        <v/>
      </c>
      <c r="E88" s="37" t="str">
        <f>_xlfn.IFNA(VLOOKUP($B88,'2025-26 School Level AAFTE'!$C$5:$L$2349,'2025-26 School Level AAFTE'!$F$1,0),"")</f>
        <v/>
      </c>
      <c r="F88" s="37" t="str">
        <f>IF($D88="No",0,_xlfn.IFNA(VLOOKUP($B88,Schools,'HP Schools Calculation'!F$1,FALSE),""))</f>
        <v/>
      </c>
      <c r="G88" s="40"/>
      <c r="H88" s="37" t="str">
        <f>_xlfn.IFNA(VLOOKUP($B88,Schools,'HP Schools Calculation'!K$1,0),"")</f>
        <v/>
      </c>
      <c r="I88" s="225" t="str">
        <f>IF($F88=0,0,_xlfn.IFNA(VLOOKUP($B88,Schools,'HP Schools Calculation'!X$1,0),""))</f>
        <v/>
      </c>
    </row>
    <row r="89" spans="2:9">
      <c r="B89" s="3" t="str" cm="1">
        <f t="array" ref="B89">IFERROR(INDEX('HP Schools Calculation'!$C$10:$C$2338,SMALL(IF('HP Schools Calculation'!$A$10:$A$2338=Summary!$B$9,ROW('HP Schools Calculation'!$C$10:$C$2338)-ROW('HP Schools Calculation'!C$10)+1),ROWS('HP Schools Calculation'!C$10:C83))),"")</f>
        <v/>
      </c>
      <c r="C89" t="str">
        <f t="array" ref="C89">_xlfn.IFNA(VLOOKUP($B89,Schools,'HP Schools Calculation'!D$1,0),"")</f>
        <v/>
      </c>
      <c r="D89" s="29" t="str">
        <f>_xlfn.IFNA(VLOOKUP($B89,Schools,'HP Schools Calculation'!E$1,0),"")</f>
        <v/>
      </c>
      <c r="E89" s="37" t="str">
        <f>_xlfn.IFNA(VLOOKUP($B89,'2025-26 School Level AAFTE'!$C$5:$L$2349,'2025-26 School Level AAFTE'!$F$1,0),"")</f>
        <v/>
      </c>
      <c r="F89" s="37" t="str">
        <f>IF($D89="No",0,_xlfn.IFNA(VLOOKUP($B89,Schools,'HP Schools Calculation'!F$1,FALSE),""))</f>
        <v/>
      </c>
      <c r="G89" s="40"/>
      <c r="H89" s="37" t="str">
        <f>_xlfn.IFNA(VLOOKUP($B89,Schools,'HP Schools Calculation'!K$1,0),"")</f>
        <v/>
      </c>
      <c r="I89" s="225" t="str">
        <f>IF($F89=0,0,_xlfn.IFNA(VLOOKUP($B89,Schools,'HP Schools Calculation'!X$1,0),""))</f>
        <v/>
      </c>
    </row>
    <row r="90" spans="2:9">
      <c r="B90" s="3" t="str" cm="1">
        <f t="array" ref="B90">IFERROR(INDEX('HP Schools Calculation'!$C$10:$C$2338,SMALL(IF('HP Schools Calculation'!$A$10:$A$2338=Summary!$B$9,ROW('HP Schools Calculation'!$C$10:$C$2338)-ROW('HP Schools Calculation'!C$10)+1),ROWS('HP Schools Calculation'!C$10:C84))),"")</f>
        <v/>
      </c>
      <c r="C90" t="str">
        <f t="array" ref="C90">_xlfn.IFNA(VLOOKUP($B90,Schools,'HP Schools Calculation'!D$1,0),"")</f>
        <v/>
      </c>
      <c r="D90" s="29" t="str">
        <f>_xlfn.IFNA(VLOOKUP($B90,Schools,'HP Schools Calculation'!E$1,0),"")</f>
        <v/>
      </c>
      <c r="E90" s="37" t="str">
        <f>_xlfn.IFNA(VLOOKUP($B90,'2025-26 School Level AAFTE'!$C$5:$L$2349,'2025-26 School Level AAFTE'!$F$1,0),"")</f>
        <v/>
      </c>
      <c r="F90" s="37" t="str">
        <f>IF($D90="No",0,_xlfn.IFNA(VLOOKUP($B90,Schools,'HP Schools Calculation'!F$1,FALSE),""))</f>
        <v/>
      </c>
      <c r="G90" s="40"/>
      <c r="H90" s="37" t="str">
        <f>_xlfn.IFNA(VLOOKUP($B90,Schools,'HP Schools Calculation'!K$1,0),"")</f>
        <v/>
      </c>
      <c r="I90" s="225" t="str">
        <f>IF($F90=0,0,_xlfn.IFNA(VLOOKUP($B90,Schools,'HP Schools Calculation'!X$1,0),""))</f>
        <v/>
      </c>
    </row>
    <row r="91" spans="2:9">
      <c r="B91" s="3" t="str" cm="1">
        <f t="array" ref="B91">IFERROR(INDEX('HP Schools Calculation'!$C$10:$C$2338,SMALL(IF('HP Schools Calculation'!$A$10:$A$2338=Summary!$B$9,ROW('HP Schools Calculation'!$C$10:$C$2338)-ROW('HP Schools Calculation'!C$10)+1),ROWS('HP Schools Calculation'!C$10:C85))),"")</f>
        <v/>
      </c>
      <c r="C91" t="str">
        <f t="array" ref="C91">_xlfn.IFNA(VLOOKUP($B91,Schools,'HP Schools Calculation'!D$1,0),"")</f>
        <v/>
      </c>
      <c r="D91" s="29" t="str">
        <f>_xlfn.IFNA(VLOOKUP($B91,Schools,'HP Schools Calculation'!E$1,0),"")</f>
        <v/>
      </c>
      <c r="E91" s="37" t="str">
        <f>_xlfn.IFNA(VLOOKUP($B91,'2025-26 School Level AAFTE'!$C$5:$L$2349,'2025-26 School Level AAFTE'!$F$1,0),"")</f>
        <v/>
      </c>
      <c r="F91" s="37" t="str">
        <f>IF($D91="No",0,_xlfn.IFNA(VLOOKUP($B91,Schools,'HP Schools Calculation'!F$1,FALSE),""))</f>
        <v/>
      </c>
      <c r="G91" s="40"/>
      <c r="H91" s="37" t="str">
        <f>_xlfn.IFNA(VLOOKUP($B91,Schools,'HP Schools Calculation'!K$1,0),"")</f>
        <v/>
      </c>
      <c r="I91" s="225" t="str">
        <f>IF($F91=0,0,_xlfn.IFNA(VLOOKUP($B91,Schools,'HP Schools Calculation'!X$1,0),""))</f>
        <v/>
      </c>
    </row>
    <row r="92" spans="2:9">
      <c r="B92" s="3" t="str" cm="1">
        <f t="array" ref="B92">IFERROR(INDEX('HP Schools Calculation'!$C$10:$C$2338,SMALL(IF('HP Schools Calculation'!$A$10:$A$2338=Summary!$B$9,ROW('HP Schools Calculation'!$C$10:$C$2338)-ROW('HP Schools Calculation'!C$10)+1),ROWS('HP Schools Calculation'!C$10:C86))),"")</f>
        <v/>
      </c>
      <c r="C92" t="str">
        <f t="array" ref="C92">_xlfn.IFNA(VLOOKUP($B92,Schools,'HP Schools Calculation'!D$1,0),"")</f>
        <v/>
      </c>
      <c r="D92" s="29" t="str">
        <f>_xlfn.IFNA(VLOOKUP($B92,Schools,'HP Schools Calculation'!E$1,0),"")</f>
        <v/>
      </c>
      <c r="E92" s="37" t="str">
        <f>_xlfn.IFNA(VLOOKUP($B92,'2025-26 School Level AAFTE'!$C$5:$L$2349,'2025-26 School Level AAFTE'!$F$1,0),"")</f>
        <v/>
      </c>
      <c r="F92" s="37" t="str">
        <f>IF($D92="No",0,_xlfn.IFNA(VLOOKUP($B92,Schools,'HP Schools Calculation'!F$1,FALSE),""))</f>
        <v/>
      </c>
      <c r="G92" s="40"/>
      <c r="H92" s="37" t="str">
        <f>_xlfn.IFNA(VLOOKUP($B92,Schools,'HP Schools Calculation'!K$1,0),"")</f>
        <v/>
      </c>
      <c r="I92" s="225" t="str">
        <f>IF($F92=0,0,_xlfn.IFNA(VLOOKUP($B92,Schools,'HP Schools Calculation'!X$1,0),""))</f>
        <v/>
      </c>
    </row>
    <row r="93" spans="2:9">
      <c r="B93" s="3" t="str" cm="1">
        <f t="array" ref="B93">IFERROR(INDEX('HP Schools Calculation'!$C$10:$C$2338,SMALL(IF('HP Schools Calculation'!$A$10:$A$2338=Summary!$B$9,ROW('HP Schools Calculation'!$C$10:$C$2338)-ROW('HP Schools Calculation'!C$10)+1),ROWS('HP Schools Calculation'!C$10:C87))),"")</f>
        <v/>
      </c>
      <c r="C93" t="str">
        <f t="array" ref="C93">_xlfn.IFNA(VLOOKUP($B93,Schools,'HP Schools Calculation'!D$1,0),"")</f>
        <v/>
      </c>
      <c r="D93" s="29" t="str">
        <f>_xlfn.IFNA(VLOOKUP($B93,Schools,'HP Schools Calculation'!E$1,0),"")</f>
        <v/>
      </c>
      <c r="E93" s="37" t="str">
        <f>_xlfn.IFNA(VLOOKUP($B93,'2025-26 School Level AAFTE'!$C$5:$L$2349,'2025-26 School Level AAFTE'!$F$1,0),"")</f>
        <v/>
      </c>
      <c r="F93" s="37" t="str">
        <f>IF($D93="No",0,_xlfn.IFNA(VLOOKUP($B93,Schools,'HP Schools Calculation'!F$1,FALSE),""))</f>
        <v/>
      </c>
      <c r="G93" s="40"/>
      <c r="H93" s="37" t="str">
        <f>_xlfn.IFNA(VLOOKUP($B93,Schools,'HP Schools Calculation'!K$1,0),"")</f>
        <v/>
      </c>
      <c r="I93" s="225" t="str">
        <f>IF($F93=0,0,_xlfn.IFNA(VLOOKUP($B93,Schools,'HP Schools Calculation'!X$1,0),""))</f>
        <v/>
      </c>
    </row>
    <row r="94" spans="2:9">
      <c r="B94" s="3" t="str" cm="1">
        <f t="array" ref="B94">IFERROR(INDEX('HP Schools Calculation'!$C$10:$C$2338,SMALL(IF('HP Schools Calculation'!$A$10:$A$2338=Summary!$B$9,ROW('HP Schools Calculation'!$C$10:$C$2338)-ROW('HP Schools Calculation'!C$10)+1),ROWS('HP Schools Calculation'!C$10:C88))),"")</f>
        <v/>
      </c>
      <c r="C94" t="str">
        <f t="array" ref="C94">_xlfn.IFNA(VLOOKUP($B94,Schools,'HP Schools Calculation'!D$1,0),"")</f>
        <v/>
      </c>
      <c r="D94" s="29" t="str">
        <f>_xlfn.IFNA(VLOOKUP($B94,Schools,'HP Schools Calculation'!E$1,0),"")</f>
        <v/>
      </c>
      <c r="E94" s="37" t="str">
        <f>_xlfn.IFNA(VLOOKUP($B94,'2025-26 School Level AAFTE'!$C$5:$L$2349,'2025-26 School Level AAFTE'!$F$1,0),"")</f>
        <v/>
      </c>
      <c r="F94" s="37" t="str">
        <f>IF($D94="No",0,_xlfn.IFNA(VLOOKUP($B94,Schools,'HP Schools Calculation'!F$1,FALSE),""))</f>
        <v/>
      </c>
      <c r="G94" s="40"/>
      <c r="H94" s="37" t="str">
        <f>_xlfn.IFNA(VLOOKUP($B94,Schools,'HP Schools Calculation'!K$1,0),"")</f>
        <v/>
      </c>
      <c r="I94" s="225" t="str">
        <f>IF($F94=0,0,_xlfn.IFNA(VLOOKUP($B94,Schools,'HP Schools Calculation'!X$1,0),""))</f>
        <v/>
      </c>
    </row>
    <row r="95" spans="2:9">
      <c r="B95" s="3" t="str" cm="1">
        <f t="array" ref="B95">IFERROR(INDEX('HP Schools Calculation'!$C$10:$C$2338,SMALL(IF('HP Schools Calculation'!$A$10:$A$2338=Summary!$B$9,ROW('HP Schools Calculation'!$C$10:$C$2338)-ROW('HP Schools Calculation'!C$10)+1),ROWS('HP Schools Calculation'!C$10:C89))),"")</f>
        <v/>
      </c>
      <c r="C95" t="str">
        <f t="array" ref="C95">_xlfn.IFNA(VLOOKUP($B95,Schools,'HP Schools Calculation'!D$1,0),"")</f>
        <v/>
      </c>
      <c r="D95" s="29" t="str">
        <f>_xlfn.IFNA(VLOOKUP($B95,Schools,'HP Schools Calculation'!E$1,0),"")</f>
        <v/>
      </c>
      <c r="E95" s="37" t="str">
        <f>_xlfn.IFNA(VLOOKUP($B95,'2025-26 School Level AAFTE'!$C$5:$L$2349,'2025-26 School Level AAFTE'!$F$1,0),"")</f>
        <v/>
      </c>
      <c r="F95" s="37" t="str">
        <f>IF($D95="No",0,_xlfn.IFNA(VLOOKUP($B95,Schools,'HP Schools Calculation'!F$1,FALSE),""))</f>
        <v/>
      </c>
      <c r="G95" s="40"/>
      <c r="H95" s="37" t="str">
        <f>_xlfn.IFNA(VLOOKUP($B95,Schools,'HP Schools Calculation'!K$1,0),"")</f>
        <v/>
      </c>
      <c r="I95" s="225" t="str">
        <f>IF($F95=0,0,_xlfn.IFNA(VLOOKUP($B95,Schools,'HP Schools Calculation'!X$1,0),""))</f>
        <v/>
      </c>
    </row>
    <row r="96" spans="2:9">
      <c r="B96" s="3" t="str" cm="1">
        <f t="array" ref="B96">IFERROR(INDEX('HP Schools Calculation'!$C$10:$C$2338,SMALL(IF('HP Schools Calculation'!$A$10:$A$2338=Summary!$B$9,ROW('HP Schools Calculation'!$C$10:$C$2338)-ROW('HP Schools Calculation'!C$10)+1),ROWS('HP Schools Calculation'!C$10:C90))),"")</f>
        <v/>
      </c>
      <c r="C96" t="str">
        <f t="array" ref="C96">_xlfn.IFNA(VLOOKUP($B96,Schools,'HP Schools Calculation'!D$1,0),"")</f>
        <v/>
      </c>
      <c r="D96" s="29" t="str">
        <f>_xlfn.IFNA(VLOOKUP($B96,Schools,'HP Schools Calculation'!E$1,0),"")</f>
        <v/>
      </c>
      <c r="E96" s="37" t="str">
        <f>_xlfn.IFNA(VLOOKUP($B96,'2025-26 School Level AAFTE'!$C$5:$L$2349,'2025-26 School Level AAFTE'!$F$1,0),"")</f>
        <v/>
      </c>
      <c r="F96" s="37" t="str">
        <f>IF($D96="No",0,_xlfn.IFNA(VLOOKUP($B96,Schools,'HP Schools Calculation'!F$1,FALSE),""))</f>
        <v/>
      </c>
      <c r="G96" s="40"/>
      <c r="H96" s="37" t="str">
        <f>_xlfn.IFNA(VLOOKUP($B96,Schools,'HP Schools Calculation'!K$1,0),"")</f>
        <v/>
      </c>
      <c r="I96" s="225" t="str">
        <f>IF($F96=0,0,_xlfn.IFNA(VLOOKUP($B96,Schools,'HP Schools Calculation'!X$1,0),""))</f>
        <v/>
      </c>
    </row>
    <row r="97" spans="2:9">
      <c r="B97" s="3" t="str" cm="1">
        <f t="array" ref="B97">IFERROR(INDEX('HP Schools Calculation'!$C$10:$C$2338,SMALL(IF('HP Schools Calculation'!$A$10:$A$2338=Summary!$B$9,ROW('HP Schools Calculation'!$C$10:$C$2338)-ROW('HP Schools Calculation'!C$10)+1),ROWS('HP Schools Calculation'!C$10:C91))),"")</f>
        <v/>
      </c>
      <c r="C97" t="str">
        <f t="array" ref="C97">_xlfn.IFNA(VLOOKUP($B97,Schools,'HP Schools Calculation'!D$1,0),"")</f>
        <v/>
      </c>
      <c r="D97" s="29" t="str">
        <f>_xlfn.IFNA(VLOOKUP($B97,Schools,'HP Schools Calculation'!E$1,0),"")</f>
        <v/>
      </c>
      <c r="E97" s="37" t="str">
        <f>_xlfn.IFNA(VLOOKUP($B97,'2025-26 School Level AAFTE'!$C$5:$L$2349,'2025-26 School Level AAFTE'!$F$1,0),"")</f>
        <v/>
      </c>
      <c r="F97" s="37" t="str">
        <f>IF($D97="No",0,_xlfn.IFNA(VLOOKUP($B97,Schools,'HP Schools Calculation'!F$1,FALSE),""))</f>
        <v/>
      </c>
      <c r="G97" s="40"/>
      <c r="H97" s="37" t="str">
        <f>_xlfn.IFNA(VLOOKUP($B97,Schools,'HP Schools Calculation'!K$1,0),"")</f>
        <v/>
      </c>
      <c r="I97" s="225" t="str">
        <f>IF($F97=0,0,_xlfn.IFNA(VLOOKUP($B97,Schools,'HP Schools Calculation'!X$1,0),""))</f>
        <v/>
      </c>
    </row>
    <row r="98" spans="2:9">
      <c r="B98" s="3" t="str" cm="1">
        <f t="array" ref="B98">IFERROR(INDEX('HP Schools Calculation'!$C$10:$C$2338,SMALL(IF('HP Schools Calculation'!$A$10:$A$2338=Summary!$B$9,ROW('HP Schools Calculation'!$C$10:$C$2338)-ROW('HP Schools Calculation'!C$10)+1),ROWS('HP Schools Calculation'!C$10:C92))),"")</f>
        <v/>
      </c>
      <c r="C98" t="str">
        <f t="array" ref="C98">_xlfn.IFNA(VLOOKUP($B98,Schools,'HP Schools Calculation'!D$1,0),"")</f>
        <v/>
      </c>
      <c r="D98" s="29" t="str">
        <f>_xlfn.IFNA(VLOOKUP($B98,Schools,'HP Schools Calculation'!E$1,0),"")</f>
        <v/>
      </c>
      <c r="E98" s="37" t="str">
        <f>_xlfn.IFNA(VLOOKUP($B98,'2025-26 School Level AAFTE'!$C$5:$L$2349,'2025-26 School Level AAFTE'!$F$1,0),"")</f>
        <v/>
      </c>
      <c r="F98" s="37" t="str">
        <f>IF($D98="No",0,_xlfn.IFNA(VLOOKUP($B98,Schools,'HP Schools Calculation'!F$1,FALSE),""))</f>
        <v/>
      </c>
      <c r="G98" s="40"/>
      <c r="H98" s="37" t="str">
        <f>_xlfn.IFNA(VLOOKUP($B98,Schools,'HP Schools Calculation'!K$1,0),"")</f>
        <v/>
      </c>
      <c r="I98" s="225" t="str">
        <f>IF($F98=0,0,_xlfn.IFNA(VLOOKUP($B98,Schools,'HP Schools Calculation'!X$1,0),""))</f>
        <v/>
      </c>
    </row>
    <row r="99" spans="2:9">
      <c r="B99" s="3" t="str" cm="1">
        <f t="array" ref="B99">IFERROR(INDEX('HP Schools Calculation'!$C$10:$C$2338,SMALL(IF('HP Schools Calculation'!$A$10:$A$2338=Summary!$B$9,ROW('HP Schools Calculation'!$C$10:$C$2338)-ROW('HP Schools Calculation'!C$10)+1),ROWS('HP Schools Calculation'!C$10:C93))),"")</f>
        <v/>
      </c>
      <c r="C99" t="str">
        <f t="array" ref="C99">_xlfn.IFNA(VLOOKUP($B99,Schools,'HP Schools Calculation'!D$1,0),"")</f>
        <v/>
      </c>
      <c r="D99" s="29" t="str">
        <f>_xlfn.IFNA(VLOOKUP($B99,Schools,'HP Schools Calculation'!E$1,0),"")</f>
        <v/>
      </c>
      <c r="E99" s="37" t="str">
        <f>_xlfn.IFNA(VLOOKUP($B99,'2025-26 School Level AAFTE'!$C$5:$L$2349,'2025-26 School Level AAFTE'!$F$1,0),"")</f>
        <v/>
      </c>
      <c r="F99" s="37" t="str">
        <f>IF($D99="No",0,_xlfn.IFNA(VLOOKUP($B99,Schools,'HP Schools Calculation'!F$1,FALSE),""))</f>
        <v/>
      </c>
      <c r="G99" s="40"/>
      <c r="H99" s="37" t="str">
        <f>_xlfn.IFNA(VLOOKUP($B99,Schools,'HP Schools Calculation'!K$1,0),"")</f>
        <v/>
      </c>
      <c r="I99" s="225" t="str">
        <f>IF($F99=0,0,_xlfn.IFNA(VLOOKUP($B99,Schools,'HP Schools Calculation'!X$1,0),""))</f>
        <v/>
      </c>
    </row>
    <row r="100" spans="2:9">
      <c r="B100" s="3" t="str" cm="1">
        <f t="array" ref="B100">IFERROR(INDEX('HP Schools Calculation'!$C$10:$C$2338,SMALL(IF('HP Schools Calculation'!$A$10:$A$2338=Summary!$B$9,ROW('HP Schools Calculation'!$C$10:$C$2338)-ROW('HP Schools Calculation'!C$10)+1),ROWS('HP Schools Calculation'!C$10:C94))),"")</f>
        <v/>
      </c>
      <c r="C100" t="str">
        <f t="array" ref="C100">_xlfn.IFNA(VLOOKUP($B100,Schools,'HP Schools Calculation'!D$1,0),"")</f>
        <v/>
      </c>
      <c r="D100" s="29" t="str">
        <f>_xlfn.IFNA(VLOOKUP($B100,Schools,'HP Schools Calculation'!E$1,0),"")</f>
        <v/>
      </c>
      <c r="E100" s="37" t="str">
        <f>_xlfn.IFNA(VLOOKUP($B100,'2025-26 School Level AAFTE'!$C$5:$L$2349,'2025-26 School Level AAFTE'!$F$1,0),"")</f>
        <v/>
      </c>
      <c r="F100" s="37" t="str">
        <f>IF($D100="No",0,_xlfn.IFNA(VLOOKUP($B100,Schools,'HP Schools Calculation'!F$1,FALSE),""))</f>
        <v/>
      </c>
      <c r="G100" s="40"/>
      <c r="H100" s="37" t="str">
        <f>_xlfn.IFNA(VLOOKUP($B100,Schools,'HP Schools Calculation'!K$1,0),"")</f>
        <v/>
      </c>
      <c r="I100" s="225" t="str">
        <f>IF($F100=0,0,_xlfn.IFNA(VLOOKUP($B100,Schools,'HP Schools Calculation'!X$1,0),""))</f>
        <v/>
      </c>
    </row>
    <row r="101" spans="2:9">
      <c r="B101" s="3" t="str" cm="1">
        <f t="array" ref="B101">IFERROR(INDEX('HP Schools Calculation'!$C$10:$C$2338,SMALL(IF('HP Schools Calculation'!$A$10:$A$2338=Summary!$B$9,ROW('HP Schools Calculation'!$C$10:$C$2338)-ROW('HP Schools Calculation'!C$10)+1),ROWS('HP Schools Calculation'!C$10:C95))),"")</f>
        <v/>
      </c>
      <c r="C101" t="str">
        <f t="array" ref="C101">_xlfn.IFNA(VLOOKUP($B101,Schools,'HP Schools Calculation'!D$1,0),"")</f>
        <v/>
      </c>
      <c r="D101" s="29" t="str">
        <f>_xlfn.IFNA(VLOOKUP($B101,Schools,'HP Schools Calculation'!E$1,0),"")</f>
        <v/>
      </c>
      <c r="E101" s="37" t="str">
        <f>_xlfn.IFNA(VLOOKUP($B101,'2025-26 School Level AAFTE'!$C$5:$L$2349,'2025-26 School Level AAFTE'!$F$1,0),"")</f>
        <v/>
      </c>
      <c r="F101" s="37" t="str">
        <f>IF($D101="No",0,_xlfn.IFNA(VLOOKUP($B101,Schools,'HP Schools Calculation'!F$1,FALSE),""))</f>
        <v/>
      </c>
      <c r="G101" s="40"/>
      <c r="H101" s="37" t="str">
        <f>_xlfn.IFNA(VLOOKUP($B101,Schools,'HP Schools Calculation'!K$1,0),"")</f>
        <v/>
      </c>
      <c r="I101" s="225" t="str">
        <f>IF($F101=0,0,_xlfn.IFNA(VLOOKUP($B101,Schools,'HP Schools Calculation'!X$1,0),""))</f>
        <v/>
      </c>
    </row>
    <row r="102" spans="2:9">
      <c r="B102" s="3" t="str" cm="1">
        <f t="array" ref="B102">IFERROR(INDEX('HP Schools Calculation'!$C$10:$C$2338,SMALL(IF('HP Schools Calculation'!$A$10:$A$2338=Summary!$B$9,ROW('HP Schools Calculation'!$C$10:$C$2338)-ROW('HP Schools Calculation'!C$10)+1),ROWS('HP Schools Calculation'!C$10:C96))),"")</f>
        <v/>
      </c>
      <c r="C102" t="str">
        <f t="array" ref="C102">_xlfn.IFNA(VLOOKUP($B102,Schools,'HP Schools Calculation'!D$1,0),"")</f>
        <v/>
      </c>
      <c r="D102" s="29" t="str">
        <f>_xlfn.IFNA(VLOOKUP($B102,Schools,'HP Schools Calculation'!E$1,0),"")</f>
        <v/>
      </c>
      <c r="E102" s="37" t="str">
        <f>_xlfn.IFNA(VLOOKUP($B102,'2025-26 School Level AAFTE'!$C$5:$L$2349,'2025-26 School Level AAFTE'!$F$1,0),"")</f>
        <v/>
      </c>
      <c r="F102" s="37" t="str">
        <f>IF($D102="No",0,_xlfn.IFNA(VLOOKUP($B102,Schools,'HP Schools Calculation'!F$1,FALSE),""))</f>
        <v/>
      </c>
      <c r="G102" s="40"/>
      <c r="H102" s="37" t="str">
        <f>_xlfn.IFNA(VLOOKUP($B102,Schools,'HP Schools Calculation'!K$1,0),"")</f>
        <v/>
      </c>
      <c r="I102" s="225" t="str">
        <f>IF($F102=0,0,_xlfn.IFNA(VLOOKUP($B102,Schools,'HP Schools Calculation'!X$1,0),""))</f>
        <v/>
      </c>
    </row>
    <row r="103" spans="2:9">
      <c r="B103" s="3" t="str" cm="1">
        <f t="array" ref="B103">IFERROR(INDEX('HP Schools Calculation'!$C$10:$C$2338,SMALL(IF('HP Schools Calculation'!$A$10:$A$2338=Summary!$B$9,ROW('HP Schools Calculation'!$C$10:$C$2338)-ROW('HP Schools Calculation'!C$10)+1),ROWS('HP Schools Calculation'!C$10:C97))),"")</f>
        <v/>
      </c>
      <c r="C103" t="str">
        <f t="array" ref="C103">_xlfn.IFNA(VLOOKUP($B103,Schools,'HP Schools Calculation'!D$1,0),"")</f>
        <v/>
      </c>
      <c r="D103" s="29" t="str">
        <f>_xlfn.IFNA(VLOOKUP($B103,Schools,'HP Schools Calculation'!E$1,0),"")</f>
        <v/>
      </c>
      <c r="E103" s="37" t="str">
        <f>_xlfn.IFNA(VLOOKUP($B103,'2025-26 School Level AAFTE'!$C$5:$L$2349,'2025-26 School Level AAFTE'!$F$1,0),"")</f>
        <v/>
      </c>
      <c r="F103" s="37" t="str">
        <f>IF($D103="No",0,_xlfn.IFNA(VLOOKUP($B103,Schools,'HP Schools Calculation'!F$1,FALSE),""))</f>
        <v/>
      </c>
      <c r="G103" s="40"/>
      <c r="H103" s="37" t="str">
        <f>_xlfn.IFNA(VLOOKUP($B103,Schools,'HP Schools Calculation'!K$1,0),"")</f>
        <v/>
      </c>
      <c r="I103" s="225" t="str">
        <f>IF($F103=0,0,_xlfn.IFNA(VLOOKUP($B103,Schools,'HP Schools Calculation'!X$1,0),""))</f>
        <v/>
      </c>
    </row>
    <row r="104" spans="2:9">
      <c r="B104" s="3" t="str" cm="1">
        <f t="array" ref="B104">IFERROR(INDEX('HP Schools Calculation'!$C$10:$C$2338,SMALL(IF('HP Schools Calculation'!$A$10:$A$2338=Summary!$B$9,ROW('HP Schools Calculation'!$C$10:$C$2338)-ROW('HP Schools Calculation'!C$10)+1),ROWS('HP Schools Calculation'!C$10:C98))),"")</f>
        <v/>
      </c>
      <c r="C104" t="str">
        <f t="array" ref="C104">_xlfn.IFNA(VLOOKUP($B104,Schools,'HP Schools Calculation'!D$1,0),"")</f>
        <v/>
      </c>
      <c r="D104" s="29" t="str">
        <f>_xlfn.IFNA(VLOOKUP($B104,Schools,'HP Schools Calculation'!E$1,0),"")</f>
        <v/>
      </c>
      <c r="E104" s="37" t="str">
        <f>_xlfn.IFNA(VLOOKUP($B104,'2025-26 School Level AAFTE'!$C$5:$L$2349,'2025-26 School Level AAFTE'!$F$1,0),"")</f>
        <v/>
      </c>
      <c r="F104" s="37" t="str">
        <f>IF($D104="No",0,_xlfn.IFNA(VLOOKUP($B104,Schools,'HP Schools Calculation'!F$1,FALSE),""))</f>
        <v/>
      </c>
      <c r="G104" s="40"/>
      <c r="H104" s="37" t="str">
        <f>_xlfn.IFNA(VLOOKUP($B104,Schools,'HP Schools Calculation'!K$1,0),"")</f>
        <v/>
      </c>
      <c r="I104" s="225" t="str">
        <f>IF($F104=0,0,_xlfn.IFNA(VLOOKUP($B104,Schools,'HP Schools Calculation'!X$1,0),""))</f>
        <v/>
      </c>
    </row>
    <row r="105" spans="2:9">
      <c r="B105" s="3" t="str" cm="1">
        <f t="array" ref="B105">IFERROR(INDEX('HP Schools Calculation'!$C$10:$C$2338,SMALL(IF('HP Schools Calculation'!$A$10:$A$2338=Summary!$B$9,ROW('HP Schools Calculation'!$C$10:$C$2338)-ROW('HP Schools Calculation'!C$10)+1),ROWS('HP Schools Calculation'!C$10:C99))),"")</f>
        <v/>
      </c>
      <c r="C105" t="str">
        <f t="array" ref="C105">_xlfn.IFNA(VLOOKUP($B105,Schools,'HP Schools Calculation'!D$1,0),"")</f>
        <v/>
      </c>
      <c r="D105" s="29" t="str">
        <f>_xlfn.IFNA(VLOOKUP($B105,Schools,'HP Schools Calculation'!E$1,0),"")</f>
        <v/>
      </c>
      <c r="E105" s="37" t="str">
        <f>_xlfn.IFNA(VLOOKUP($B105,'2025-26 School Level AAFTE'!$C$5:$L$2349,'2025-26 School Level AAFTE'!$F$1,0),"")</f>
        <v/>
      </c>
      <c r="F105" s="37" t="str">
        <f>IF($D105="No",0,_xlfn.IFNA(VLOOKUP($B105,Schools,'HP Schools Calculation'!F$1,FALSE),""))</f>
        <v/>
      </c>
      <c r="G105" s="40"/>
      <c r="H105" s="37" t="str">
        <f>_xlfn.IFNA(VLOOKUP($B105,Schools,'HP Schools Calculation'!K$1,0),"")</f>
        <v/>
      </c>
      <c r="I105" s="225" t="str">
        <f>IF($F105=0,0,_xlfn.IFNA(VLOOKUP($B105,Schools,'HP Schools Calculation'!X$1,0),""))</f>
        <v/>
      </c>
    </row>
    <row r="106" spans="2:9">
      <c r="B106" s="3" t="str" cm="1">
        <f t="array" ref="B106">IFERROR(INDEX('HP Schools Calculation'!$C$10:$C$2338,SMALL(IF('HP Schools Calculation'!$A$10:$A$2338=Summary!$B$9,ROW('HP Schools Calculation'!$C$10:$C$2338)-ROW('HP Schools Calculation'!C$10)+1),ROWS('HP Schools Calculation'!C$10:C100))),"")</f>
        <v/>
      </c>
      <c r="C106" t="str">
        <f t="array" ref="C106">_xlfn.IFNA(VLOOKUP($B106,Schools,'HP Schools Calculation'!D$1,0),"")</f>
        <v/>
      </c>
      <c r="D106" s="29" t="str">
        <f>_xlfn.IFNA(VLOOKUP($B106,Schools,'HP Schools Calculation'!E$1,0),"")</f>
        <v/>
      </c>
      <c r="E106" s="37" t="str">
        <f>_xlfn.IFNA(VLOOKUP($B106,'2025-26 School Level AAFTE'!$C$5:$L$2349,'2025-26 School Level AAFTE'!$F$1,0),"")</f>
        <v/>
      </c>
      <c r="F106" s="37" t="str">
        <f>IF($D106="No",0,_xlfn.IFNA(VLOOKUP($B106,Schools,'HP Schools Calculation'!F$1,FALSE),""))</f>
        <v/>
      </c>
      <c r="G106" s="40"/>
      <c r="H106" s="37" t="str">
        <f>_xlfn.IFNA(VLOOKUP($B106,Schools,'HP Schools Calculation'!K$1,0),"")</f>
        <v/>
      </c>
      <c r="I106" s="225" t="str">
        <f>IF($F106=0,0,_xlfn.IFNA(VLOOKUP($B106,Schools,'HP Schools Calculation'!X$1,0),""))</f>
        <v/>
      </c>
    </row>
    <row r="107" spans="2:9">
      <c r="B107" s="3" t="str" cm="1">
        <f t="array" ref="B107">IFERROR(INDEX('HP Schools Calculation'!$C$10:$C$2338,SMALL(IF('HP Schools Calculation'!$A$10:$A$2338=Summary!$B$9,ROW('HP Schools Calculation'!$C$10:$C$2338)-ROW('HP Schools Calculation'!C$10)+1),ROWS('HP Schools Calculation'!C$10:C101))),"")</f>
        <v/>
      </c>
      <c r="C107" t="str">
        <f t="array" ref="C107">_xlfn.IFNA(VLOOKUP($B107,Schools,'HP Schools Calculation'!D$1,0),"")</f>
        <v/>
      </c>
      <c r="D107" s="29" t="str">
        <f>_xlfn.IFNA(VLOOKUP($B107,Schools,'HP Schools Calculation'!E$1,0),"")</f>
        <v/>
      </c>
      <c r="E107" s="37" t="str">
        <f>_xlfn.IFNA(VLOOKUP($B107,'2025-26 School Level AAFTE'!$C$5:$L$2349,'2025-26 School Level AAFTE'!$F$1,0),"")</f>
        <v/>
      </c>
      <c r="F107" s="37" t="str">
        <f>IF($D107="No",0,_xlfn.IFNA(VLOOKUP($B107,Schools,'HP Schools Calculation'!F$1,FALSE),""))</f>
        <v/>
      </c>
      <c r="G107" s="40"/>
      <c r="H107" s="37" t="str">
        <f>_xlfn.IFNA(VLOOKUP($B107,Schools,'HP Schools Calculation'!K$1,0),"")</f>
        <v/>
      </c>
      <c r="I107" s="225" t="str">
        <f>IF($F107=0,0,_xlfn.IFNA(VLOOKUP($B107,Schools,'HP Schools Calculation'!X$1,0),""))</f>
        <v/>
      </c>
    </row>
    <row r="108" spans="2:9">
      <c r="B108" s="3" t="str" cm="1">
        <f t="array" ref="B108">IFERROR(INDEX('HP Schools Calculation'!$C$10:$C$2338,SMALL(IF('HP Schools Calculation'!$A$10:$A$2338=Summary!$B$9,ROW('HP Schools Calculation'!$C$10:$C$2338)-ROW('HP Schools Calculation'!C$10)+1),ROWS('HP Schools Calculation'!C$10:C102))),"")</f>
        <v/>
      </c>
      <c r="C108" t="str">
        <f t="array" ref="C108">_xlfn.IFNA(VLOOKUP($B108,Schools,'HP Schools Calculation'!D$1,0),"")</f>
        <v/>
      </c>
      <c r="D108" s="29" t="str">
        <f>_xlfn.IFNA(VLOOKUP($B108,Schools,'HP Schools Calculation'!E$1,0),"")</f>
        <v/>
      </c>
      <c r="E108" s="37" t="str">
        <f>_xlfn.IFNA(VLOOKUP($B108,'2025-26 School Level AAFTE'!$C$5:$L$2349,'2025-26 School Level AAFTE'!$F$1,0),"")</f>
        <v/>
      </c>
      <c r="F108" s="37" t="str">
        <f>IF($D108="No",0,_xlfn.IFNA(VLOOKUP($B108,Schools,'HP Schools Calculation'!F$1,FALSE),""))</f>
        <v/>
      </c>
      <c r="G108" s="40"/>
      <c r="H108" s="37" t="str">
        <f>_xlfn.IFNA(VLOOKUP($B108,Schools,'HP Schools Calculation'!K$1,0),"")</f>
        <v/>
      </c>
      <c r="I108" s="225" t="str">
        <f>IF($F108=0,0,_xlfn.IFNA(VLOOKUP($B108,Schools,'HP Schools Calculation'!X$1,0),""))</f>
        <v/>
      </c>
    </row>
    <row r="109" spans="2:9">
      <c r="B109" s="3" t="str" cm="1">
        <f t="array" ref="B109">IFERROR(INDEX('HP Schools Calculation'!$C$10:$C$2338,SMALL(IF('HP Schools Calculation'!$A$10:$A$2338=Summary!$B$9,ROW('HP Schools Calculation'!$C$10:$C$2338)-ROW('HP Schools Calculation'!C$10)+1),ROWS('HP Schools Calculation'!C$10:C103))),"")</f>
        <v/>
      </c>
      <c r="C109" t="str">
        <f t="array" ref="C109">_xlfn.IFNA(VLOOKUP($B109,Schools,'HP Schools Calculation'!D$1,0),"")</f>
        <v/>
      </c>
      <c r="D109" s="29" t="str">
        <f>_xlfn.IFNA(VLOOKUP($B109,Schools,'HP Schools Calculation'!E$1,0),"")</f>
        <v/>
      </c>
      <c r="E109" s="37" t="str">
        <f>_xlfn.IFNA(VLOOKUP($B109,'2025-26 School Level AAFTE'!$C$5:$L$2349,'2025-26 School Level AAFTE'!$F$1,0),"")</f>
        <v/>
      </c>
      <c r="F109" s="37" t="str">
        <f>IF($D109="No",0,_xlfn.IFNA(VLOOKUP($B109,Schools,'HP Schools Calculation'!F$1,FALSE),""))</f>
        <v/>
      </c>
      <c r="G109" s="40"/>
      <c r="H109" s="37" t="str">
        <f>_xlfn.IFNA(VLOOKUP($B109,Schools,'HP Schools Calculation'!K$1,0),"")</f>
        <v/>
      </c>
      <c r="I109" s="225" t="str">
        <f>IF($F109=0,0,_xlfn.IFNA(VLOOKUP($B109,Schools,'HP Schools Calculation'!X$1,0),""))</f>
        <v/>
      </c>
    </row>
    <row r="110" spans="2:9">
      <c r="B110" s="3" t="str" cm="1">
        <f t="array" ref="B110">IFERROR(INDEX('HP Schools Calculation'!$C$10:$C$2338,SMALL(IF('HP Schools Calculation'!$A$10:$A$2338=Summary!$B$9,ROW('HP Schools Calculation'!$C$10:$C$2338)-ROW('HP Schools Calculation'!C$10)+1),ROWS('HP Schools Calculation'!C$10:C104))),"")</f>
        <v/>
      </c>
      <c r="C110" t="str">
        <f t="array" ref="C110">_xlfn.IFNA(VLOOKUP($B110,Schools,'HP Schools Calculation'!D$1,0),"")</f>
        <v/>
      </c>
      <c r="D110" s="29" t="str">
        <f>_xlfn.IFNA(VLOOKUP($B110,Schools,'HP Schools Calculation'!E$1,0),"")</f>
        <v/>
      </c>
      <c r="E110" s="37" t="str">
        <f>_xlfn.IFNA(VLOOKUP($B110,'2025-26 School Level AAFTE'!$C$5:$L$2349,'2025-26 School Level AAFTE'!$F$1,0),"")</f>
        <v/>
      </c>
      <c r="F110" s="37" t="str">
        <f>IF($D110="No",0,_xlfn.IFNA(VLOOKUP($B110,Schools,'HP Schools Calculation'!F$1,FALSE),""))</f>
        <v/>
      </c>
      <c r="G110" s="40"/>
      <c r="H110" s="37" t="str">
        <f>_xlfn.IFNA(VLOOKUP($B110,Schools,'HP Schools Calculation'!K$1,0),"")</f>
        <v/>
      </c>
      <c r="I110" s="225" t="str">
        <f>IF($F110=0,0,_xlfn.IFNA(VLOOKUP($B110,Schools,'HP Schools Calculation'!X$1,0),""))</f>
        <v/>
      </c>
    </row>
    <row r="111" spans="2:9">
      <c r="B111" s="3" t="str" cm="1">
        <f t="array" ref="B111">IFERROR(INDEX('HP Schools Calculation'!$C$10:$C$2338,SMALL(IF('HP Schools Calculation'!$A$10:$A$2338=Summary!$B$9,ROW('HP Schools Calculation'!$C$10:$C$2338)-ROW('HP Schools Calculation'!C$10)+1),ROWS('HP Schools Calculation'!C$10:C105))),"")</f>
        <v/>
      </c>
      <c r="C111" t="str">
        <f t="array" ref="C111">_xlfn.IFNA(VLOOKUP($B111,Schools,'HP Schools Calculation'!D$1,0),"")</f>
        <v/>
      </c>
      <c r="D111" s="29" t="str">
        <f>_xlfn.IFNA(VLOOKUP($B111,Schools,'HP Schools Calculation'!E$1,0),"")</f>
        <v/>
      </c>
      <c r="E111" s="37" t="str">
        <f>_xlfn.IFNA(VLOOKUP($B111,'2025-26 School Level AAFTE'!$C$5:$L$2349,'2025-26 School Level AAFTE'!$F$1,0),"")</f>
        <v/>
      </c>
      <c r="F111" s="37" t="str">
        <f>IF($D111="No",0,_xlfn.IFNA(VLOOKUP($B111,Schools,'HP Schools Calculation'!F$1,FALSE),""))</f>
        <v/>
      </c>
      <c r="G111" s="40"/>
      <c r="H111" s="37" t="str">
        <f>_xlfn.IFNA(VLOOKUP($B111,Schools,'HP Schools Calculation'!K$1,0),"")</f>
        <v/>
      </c>
      <c r="I111" s="225" t="str">
        <f>IF($F111=0,0,_xlfn.IFNA(VLOOKUP($B111,Schools,'HP Schools Calculation'!X$1,0),""))</f>
        <v/>
      </c>
    </row>
    <row r="112" spans="2:9">
      <c r="B112" s="3" t="str" cm="1">
        <f t="array" ref="B112">IFERROR(INDEX('HP Schools Calculation'!$C$10:$C$2338,SMALL(IF('HP Schools Calculation'!$A$10:$A$2338=Summary!$B$9,ROW('HP Schools Calculation'!$C$10:$C$2338)-ROW('HP Schools Calculation'!C$10)+1),ROWS('HP Schools Calculation'!C$10:C106))),"")</f>
        <v/>
      </c>
      <c r="C112" t="str">
        <f t="array" ref="C112">_xlfn.IFNA(VLOOKUP($B112,Schools,'HP Schools Calculation'!D$1,0),"")</f>
        <v/>
      </c>
      <c r="D112" s="29" t="str">
        <f>_xlfn.IFNA(VLOOKUP($B112,Schools,'HP Schools Calculation'!E$1,0),"")</f>
        <v/>
      </c>
      <c r="E112" s="37" t="str">
        <f>_xlfn.IFNA(VLOOKUP($B112,'2025-26 School Level AAFTE'!$C$5:$L$2349,'2025-26 School Level AAFTE'!$F$1,0),"")</f>
        <v/>
      </c>
      <c r="F112" s="37" t="str">
        <f>IF($D112="No",0,_xlfn.IFNA(VLOOKUP($B112,Schools,'HP Schools Calculation'!F$1,FALSE),""))</f>
        <v/>
      </c>
      <c r="G112" s="40"/>
      <c r="H112" s="37" t="str">
        <f>_xlfn.IFNA(VLOOKUP($B112,Schools,'HP Schools Calculation'!K$1,0),"")</f>
        <v/>
      </c>
      <c r="I112" s="225" t="str">
        <f>IF($F112=0,0,_xlfn.IFNA(VLOOKUP($B112,Schools,'HP Schools Calculation'!X$1,0),""))</f>
        <v/>
      </c>
    </row>
    <row r="113" spans="2:9">
      <c r="B113" s="3" t="str" cm="1">
        <f t="array" ref="B113">IFERROR(INDEX('HP Schools Calculation'!$C$10:$C$2338,SMALL(IF('HP Schools Calculation'!$A$10:$A$2338=Summary!$B$9,ROW('HP Schools Calculation'!$C$10:$C$2338)-ROW('HP Schools Calculation'!C$10)+1),ROWS('HP Schools Calculation'!C$10:C107))),"")</f>
        <v/>
      </c>
      <c r="C113" t="str">
        <f t="array" ref="C113">_xlfn.IFNA(VLOOKUP($B113,Schools,'HP Schools Calculation'!D$1,0),"")</f>
        <v/>
      </c>
      <c r="D113" s="29" t="str">
        <f>_xlfn.IFNA(VLOOKUP($B113,Schools,'HP Schools Calculation'!E$1,0),"")</f>
        <v/>
      </c>
      <c r="E113" s="37" t="str">
        <f>_xlfn.IFNA(VLOOKUP($B113,'2025-26 School Level AAFTE'!$C$5:$L$2349,'2025-26 School Level AAFTE'!$F$1,0),"")</f>
        <v/>
      </c>
      <c r="F113" s="37" t="str">
        <f>IF($D113="No",0,_xlfn.IFNA(VLOOKUP($B113,Schools,'HP Schools Calculation'!F$1,FALSE),""))</f>
        <v/>
      </c>
      <c r="G113" s="40"/>
      <c r="H113" s="37" t="str">
        <f>_xlfn.IFNA(VLOOKUP($B113,Schools,'HP Schools Calculation'!K$1,0),"")</f>
        <v/>
      </c>
      <c r="I113" s="225" t="str">
        <f>IF($F113=0,0,_xlfn.IFNA(VLOOKUP($B113,Schools,'HP Schools Calculation'!X$1,0),""))</f>
        <v/>
      </c>
    </row>
    <row r="114" spans="2:9">
      <c r="B114" s="3" t="str" cm="1">
        <f t="array" ref="B114">IFERROR(INDEX('HP Schools Calculation'!$C$10:$C$2338,SMALL(IF('HP Schools Calculation'!$A$10:$A$2338=Summary!$B$9,ROW('HP Schools Calculation'!$C$10:$C$2338)-ROW('HP Schools Calculation'!C$10)+1),ROWS('HP Schools Calculation'!C$10:C108))),"")</f>
        <v/>
      </c>
      <c r="C114" t="str">
        <f t="array" ref="C114">_xlfn.IFNA(VLOOKUP($B114,Schools,'HP Schools Calculation'!D$1,0),"")</f>
        <v/>
      </c>
      <c r="D114" s="29" t="str">
        <f>_xlfn.IFNA(VLOOKUP($B114,Schools,'HP Schools Calculation'!E$1,0),"")</f>
        <v/>
      </c>
      <c r="E114" s="37" t="str">
        <f>_xlfn.IFNA(VLOOKUP($B114,'2025-26 School Level AAFTE'!$C$5:$L$2349,'2025-26 School Level AAFTE'!$F$1,0),"")</f>
        <v/>
      </c>
      <c r="F114" s="37" t="str">
        <f>IF($D114="No",0,_xlfn.IFNA(VLOOKUP($B114,Schools,'HP Schools Calculation'!F$1,FALSE),""))</f>
        <v/>
      </c>
      <c r="G114" s="40"/>
      <c r="H114" s="37" t="str">
        <f>_xlfn.IFNA(VLOOKUP($B114,Schools,'HP Schools Calculation'!K$1,0),"")</f>
        <v/>
      </c>
      <c r="I114" s="225" t="str">
        <f>IF($F114=0,0,_xlfn.IFNA(VLOOKUP($B114,Schools,'HP Schools Calculation'!X$1,0),""))</f>
        <v/>
      </c>
    </row>
    <row r="115" spans="2:9">
      <c r="B115" s="3" t="str" cm="1">
        <f t="array" ref="B115">IFERROR(INDEX('HP Schools Calculation'!$C$10:$C$2338,SMALL(IF('HP Schools Calculation'!$A$10:$A$2338=Summary!$B$9,ROW('HP Schools Calculation'!$C$10:$C$2338)-ROW('HP Schools Calculation'!C$10)+1),ROWS('HP Schools Calculation'!C$10:C109))),"")</f>
        <v/>
      </c>
      <c r="C115" t="str">
        <f t="array" ref="C115">_xlfn.IFNA(VLOOKUP($B115,Schools,'HP Schools Calculation'!D$1,0),"")</f>
        <v/>
      </c>
      <c r="D115" s="29" t="str">
        <f>_xlfn.IFNA(VLOOKUP($B115,Schools,'HP Schools Calculation'!E$1,0),"")</f>
        <v/>
      </c>
      <c r="E115" s="37" t="str">
        <f>_xlfn.IFNA(VLOOKUP($B115,'2025-26 School Level AAFTE'!$C$5:$L$2349,'2025-26 School Level AAFTE'!$F$1,0),"")</f>
        <v/>
      </c>
      <c r="F115" s="37" t="str">
        <f>IF($D115="No",0,_xlfn.IFNA(VLOOKUP($B115,Schools,'HP Schools Calculation'!F$1,FALSE),""))</f>
        <v/>
      </c>
      <c r="G115" s="40"/>
      <c r="H115" s="37" t="str">
        <f>_xlfn.IFNA(VLOOKUP($B115,Schools,'HP Schools Calculation'!K$1,0),"")</f>
        <v/>
      </c>
      <c r="I115" s="225" t="str">
        <f>IF($F115=0,0,_xlfn.IFNA(VLOOKUP($B115,Schools,'HP Schools Calculation'!X$1,0),""))</f>
        <v/>
      </c>
    </row>
    <row r="116" spans="2:9">
      <c r="B116" s="3" t="str" cm="1">
        <f t="array" ref="B116">IFERROR(INDEX('HP Schools Calculation'!$C$10:$C$2338,SMALL(IF('HP Schools Calculation'!$A$10:$A$2338=Summary!$B$9,ROW('HP Schools Calculation'!$C$10:$C$2338)-ROW('HP Schools Calculation'!C$10)+1),ROWS('HP Schools Calculation'!C$10:C110))),"")</f>
        <v/>
      </c>
      <c r="C116" t="str">
        <f t="array" ref="C116">_xlfn.IFNA(VLOOKUP($B116,Schools,'HP Schools Calculation'!D$1,0),"")</f>
        <v/>
      </c>
      <c r="D116" s="29" t="str">
        <f>_xlfn.IFNA(VLOOKUP($B116,Schools,'HP Schools Calculation'!E$1,0),"")</f>
        <v/>
      </c>
      <c r="E116" s="37" t="str">
        <f>_xlfn.IFNA(VLOOKUP($B116,'2025-26 School Level AAFTE'!$C$5:$L$2349,'2025-26 School Level AAFTE'!$F$1,0),"")</f>
        <v/>
      </c>
      <c r="F116" s="37" t="str">
        <f>IF($D116="No",0,_xlfn.IFNA(VLOOKUP($B116,Schools,'HP Schools Calculation'!F$1,FALSE),""))</f>
        <v/>
      </c>
      <c r="G116" s="40"/>
      <c r="H116" s="37" t="str">
        <f>_xlfn.IFNA(VLOOKUP($B116,Schools,'HP Schools Calculation'!K$1,0),"")</f>
        <v/>
      </c>
      <c r="I116" s="225" t="str">
        <f>IF($F116=0,0,_xlfn.IFNA(VLOOKUP($B116,Schools,'HP Schools Calculation'!X$1,0),""))</f>
        <v/>
      </c>
    </row>
    <row r="117" spans="2:9">
      <c r="B117" s="3" t="str" cm="1">
        <f t="array" ref="B117">IFERROR(INDEX('HP Schools Calculation'!$C$10:$C$2338,SMALL(IF('HP Schools Calculation'!$A$10:$A$2338=Summary!$B$9,ROW('HP Schools Calculation'!$C$10:$C$2338)-ROW('HP Schools Calculation'!C$10)+1),ROWS('HP Schools Calculation'!C$10:C111))),"")</f>
        <v/>
      </c>
      <c r="C117" t="str">
        <f t="array" ref="C117">_xlfn.IFNA(VLOOKUP($B117,Schools,'HP Schools Calculation'!D$1,0),"")</f>
        <v/>
      </c>
      <c r="D117" s="29" t="str">
        <f>_xlfn.IFNA(VLOOKUP($B117,Schools,'HP Schools Calculation'!E$1,0),"")</f>
        <v/>
      </c>
      <c r="E117" s="37" t="str">
        <f>_xlfn.IFNA(VLOOKUP($B117,'2025-26 School Level AAFTE'!$C$5:$L$2349,'2025-26 School Level AAFTE'!$F$1,0),"")</f>
        <v/>
      </c>
      <c r="F117" s="37" t="str">
        <f>IF($D117="No",0,_xlfn.IFNA(VLOOKUP($B117,Schools,'HP Schools Calculation'!F$1,FALSE),""))</f>
        <v/>
      </c>
      <c r="G117" s="40"/>
      <c r="H117" s="37" t="str">
        <f>_xlfn.IFNA(VLOOKUP($B117,Schools,'HP Schools Calculation'!K$1,0),"")</f>
        <v/>
      </c>
      <c r="I117" s="225" t="str">
        <f>IF($F117=0,0,_xlfn.IFNA(VLOOKUP($B117,Schools,'HP Schools Calculation'!X$1,0),""))</f>
        <v/>
      </c>
    </row>
    <row r="118" spans="2:9">
      <c r="B118" s="3" t="str" cm="1">
        <f t="array" ref="B118">IFERROR(INDEX('HP Schools Calculation'!$C$10:$C$2338,SMALL(IF('HP Schools Calculation'!$A$10:$A$2338=Summary!$B$9,ROW('HP Schools Calculation'!$C$10:$C$2338)-ROW('HP Schools Calculation'!C$10)+1),ROWS('HP Schools Calculation'!C$10:C112))),"")</f>
        <v/>
      </c>
      <c r="C118" t="str">
        <f t="array" ref="C118">_xlfn.IFNA(VLOOKUP($B118,Schools,'HP Schools Calculation'!D$1,0),"")</f>
        <v/>
      </c>
      <c r="D118" s="29" t="str">
        <f>_xlfn.IFNA(VLOOKUP($B118,Schools,'HP Schools Calculation'!E$1,0),"")</f>
        <v/>
      </c>
      <c r="E118" s="37" t="str">
        <f>_xlfn.IFNA(VLOOKUP($B118,'2025-26 School Level AAFTE'!$C$5:$L$2349,'2025-26 School Level AAFTE'!$F$1,0),"")</f>
        <v/>
      </c>
      <c r="F118" s="37" t="str">
        <f>IF($D118="No",0,_xlfn.IFNA(VLOOKUP($B118,Schools,'HP Schools Calculation'!F$1,FALSE),""))</f>
        <v/>
      </c>
      <c r="G118" s="40"/>
      <c r="H118" s="37" t="str">
        <f>_xlfn.IFNA(VLOOKUP($B118,Schools,'HP Schools Calculation'!K$1,0),"")</f>
        <v/>
      </c>
      <c r="I118" s="225" t="str">
        <f>IF($F118=0,0,_xlfn.IFNA(VLOOKUP($B118,Schools,'HP Schools Calculation'!X$1,0),""))</f>
        <v/>
      </c>
    </row>
    <row r="119" spans="2:9">
      <c r="B119" s="3" t="str" cm="1">
        <f t="array" ref="B119">IFERROR(INDEX('HP Schools Calculation'!$C$10:$C$2338,SMALL(IF('HP Schools Calculation'!$A$10:$A$2338=Summary!$B$9,ROW('HP Schools Calculation'!$C$10:$C$2338)-ROW('HP Schools Calculation'!C$10)+1),ROWS('HP Schools Calculation'!C$10:C113))),"")</f>
        <v/>
      </c>
      <c r="C119" t="str">
        <f t="array" ref="C119">_xlfn.IFNA(VLOOKUP($B119,Schools,'HP Schools Calculation'!D$1,0),"")</f>
        <v/>
      </c>
      <c r="D119" s="29" t="str">
        <f>_xlfn.IFNA(VLOOKUP($B119,Schools,'HP Schools Calculation'!E$1,0),"")</f>
        <v/>
      </c>
      <c r="E119" s="37" t="str">
        <f>_xlfn.IFNA(VLOOKUP($B119,'2025-26 School Level AAFTE'!$C$5:$L$2349,'2025-26 School Level AAFTE'!$F$1,0),"")</f>
        <v/>
      </c>
      <c r="F119" s="37" t="str">
        <f>IF($D119="No",0,_xlfn.IFNA(VLOOKUP($B119,Schools,'HP Schools Calculation'!F$1,FALSE),""))</f>
        <v/>
      </c>
      <c r="G119" s="40"/>
      <c r="H119" s="37" t="str">
        <f>_xlfn.IFNA(VLOOKUP($B119,Schools,'HP Schools Calculation'!K$1,0),"")</f>
        <v/>
      </c>
      <c r="I119" s="225" t="str">
        <f>IF($F119=0,0,_xlfn.IFNA(VLOOKUP($B119,Schools,'HP Schools Calculation'!X$1,0),""))</f>
        <v/>
      </c>
    </row>
    <row r="120" spans="2:9">
      <c r="B120" s="3" t="str" cm="1">
        <f t="array" ref="B120">IFERROR(INDEX('HP Schools Calculation'!$C$10:$C$2338,SMALL(IF('HP Schools Calculation'!$A$10:$A$2338=Summary!$B$9,ROW('HP Schools Calculation'!$C$10:$C$2338)-ROW('HP Schools Calculation'!C$10)+1),ROWS('HP Schools Calculation'!C$10:C114))),"")</f>
        <v/>
      </c>
      <c r="C120" t="str">
        <f t="array" ref="C120">_xlfn.IFNA(VLOOKUP($B120,Schools,'HP Schools Calculation'!D$1,0),"")</f>
        <v/>
      </c>
      <c r="D120" s="29" t="str">
        <f>_xlfn.IFNA(VLOOKUP($B120,Schools,'HP Schools Calculation'!E$1,0),"")</f>
        <v/>
      </c>
      <c r="E120" s="37" t="str">
        <f>_xlfn.IFNA(VLOOKUP($B120,'2025-26 School Level AAFTE'!$C$5:$L$2349,'2025-26 School Level AAFTE'!$F$1,0),"")</f>
        <v/>
      </c>
      <c r="F120" s="37" t="str">
        <f>IF($D120="No",0,_xlfn.IFNA(VLOOKUP($B120,Schools,'HP Schools Calculation'!F$1,FALSE),""))</f>
        <v/>
      </c>
      <c r="G120" s="40"/>
      <c r="H120" s="37" t="str">
        <f>_xlfn.IFNA(VLOOKUP($B120,Schools,'HP Schools Calculation'!K$1,0),"")</f>
        <v/>
      </c>
      <c r="I120" s="225" t="str">
        <f>IF($F120=0,0,_xlfn.IFNA(VLOOKUP($B120,Schools,'HP Schools Calculation'!X$1,0),""))</f>
        <v/>
      </c>
    </row>
    <row r="121" spans="2:9">
      <c r="B121" s="3" t="str" cm="1">
        <f t="array" ref="B121">IFERROR(INDEX('HP Schools Calculation'!$C$10:$C$2338,SMALL(IF('HP Schools Calculation'!$A$10:$A$2338=Summary!$B$9,ROW('HP Schools Calculation'!$C$10:$C$2338)-ROW('HP Schools Calculation'!C$10)+1),ROWS('HP Schools Calculation'!C$10:C115))),"")</f>
        <v/>
      </c>
      <c r="C121" t="str">
        <f t="array" ref="C121">_xlfn.IFNA(VLOOKUP($B121,Schools,'HP Schools Calculation'!D$1,0),"")</f>
        <v/>
      </c>
      <c r="D121" s="29" t="str">
        <f>_xlfn.IFNA(VLOOKUP($B121,Schools,'HP Schools Calculation'!E$1,0),"")</f>
        <v/>
      </c>
      <c r="E121" s="37" t="str">
        <f>_xlfn.IFNA(VLOOKUP($B121,'2025-26 School Level AAFTE'!$C$5:$L$2349,'2025-26 School Level AAFTE'!$F$1,0),"")</f>
        <v/>
      </c>
      <c r="F121" s="37" t="str">
        <f>IF($D121="No",0,_xlfn.IFNA(VLOOKUP($B121,Schools,'HP Schools Calculation'!F$1,FALSE),""))</f>
        <v/>
      </c>
      <c r="G121" s="40"/>
      <c r="H121" s="37" t="str">
        <f>_xlfn.IFNA(VLOOKUP($B121,Schools,'HP Schools Calculation'!K$1,0),"")</f>
        <v/>
      </c>
      <c r="I121" s="225" t="str">
        <f>IF($F121=0,0,_xlfn.IFNA(VLOOKUP($B121,Schools,'HP Schools Calculation'!X$1,0),""))</f>
        <v/>
      </c>
    </row>
    <row r="122" spans="2:9">
      <c r="B122" s="3" t="str" cm="1">
        <f t="array" ref="B122">IFERROR(INDEX('HP Schools Calculation'!$C$10:$C$2338,SMALL(IF('HP Schools Calculation'!$A$10:$A$2338=Summary!$B$9,ROW('HP Schools Calculation'!$C$10:$C$2338)-ROW('HP Schools Calculation'!C$10)+1),ROWS('HP Schools Calculation'!C$10:C116))),"")</f>
        <v/>
      </c>
      <c r="C122" t="str">
        <f t="array" ref="C122">_xlfn.IFNA(VLOOKUP($B122,Schools,'HP Schools Calculation'!D$1,0),"")</f>
        <v/>
      </c>
      <c r="D122" s="29" t="str">
        <f>_xlfn.IFNA(VLOOKUP($B122,Schools,'HP Schools Calculation'!E$1,0),"")</f>
        <v/>
      </c>
      <c r="E122" s="37" t="str">
        <f>_xlfn.IFNA(VLOOKUP($B122,'2025-26 School Level AAFTE'!$C$5:$L$2349,'2025-26 School Level AAFTE'!$F$1,0),"")</f>
        <v/>
      </c>
      <c r="F122" s="37" t="str">
        <f>IF($D122="No",0,_xlfn.IFNA(VLOOKUP($B122,Schools,'HP Schools Calculation'!F$1,FALSE),""))</f>
        <v/>
      </c>
      <c r="G122" s="40"/>
      <c r="H122" s="37" t="str">
        <f>_xlfn.IFNA(VLOOKUP($B122,Schools,'HP Schools Calculation'!K$1,0),"")</f>
        <v/>
      </c>
      <c r="I122" s="225" t="str">
        <f>IF($F122=0,0,_xlfn.IFNA(VLOOKUP($B122,Schools,'HP Schools Calculation'!X$1,0),""))</f>
        <v/>
      </c>
    </row>
  </sheetData>
  <dataValidations count="3">
    <dataValidation type="custom" allowBlank="1" showInputMessage="1" showErrorMessage="1" sqref="G9:H9" xr:uid="{0998102C-55DC-4FA1-83DE-161B15324847}">
      <formula1>G9&gt;=0</formula1>
    </dataValidation>
    <dataValidation type="custom" allowBlank="1" showInputMessage="1" showErrorMessage="1" sqref="G86:G122" xr:uid="{7E3E0B71-56B5-4CDD-81E8-BCC589C147E8}">
      <formula1>G12&gt;=0</formula1>
    </dataValidation>
    <dataValidation type="custom" allowBlank="1" showInputMessage="1" showErrorMessage="1" sqref="G16:G85" xr:uid="{054AB7CB-07D0-47ED-A82E-62D1C3782B46}">
      <formula1>F1048518&gt;=0</formula1>
    </dataValidation>
  </dataValidations>
  <hyperlinks>
    <hyperlink ref="D8" r:id="rId1" xr:uid="{12012E20-45B5-4DD6-8CA7-C6753849E914}"/>
  </hyperlinks>
  <pageMargins left="0.7" right="0.7" top="0.75" bottom="0.75" header="0.3" footer="0.3"/>
  <pageSetup paperSize="5" scale="3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B3C31FDC-626E-455F-80AC-36D1DA154DC7}">
          <x14:formula1>
            <xm:f>'District LAP Calculation'!$B$5:$B$322</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C2367"/>
  <sheetViews>
    <sheetView workbookViewId="0">
      <selection activeCell="H10" sqref="H10"/>
    </sheetView>
  </sheetViews>
  <sheetFormatPr defaultRowHeight="14.4"/>
  <cols>
    <col min="1" max="1" width="10.44140625" customWidth="1"/>
    <col min="2" max="2" width="38.44140625" bestFit="1" customWidth="1"/>
    <col min="3" max="3" width="11.44140625" style="3" bestFit="1" customWidth="1"/>
    <col min="4" max="4" width="53.33203125" bestFit="1" customWidth="1"/>
    <col min="5" max="5" width="15" style="3" customWidth="1"/>
    <col min="6" max="6" width="11.109375" style="5" customWidth="1"/>
    <col min="7" max="7" width="17.44140625" customWidth="1"/>
    <col min="8" max="8" width="13" style="8" customWidth="1"/>
    <col min="9" max="12" width="9.109375" customWidth="1"/>
    <col min="13" max="13" width="10.109375" customWidth="1"/>
    <col min="14" max="14" width="9.109375" customWidth="1"/>
    <col min="15" max="15" width="12.5546875" customWidth="1"/>
    <col min="16" max="16" width="10.44140625" customWidth="1"/>
    <col min="17" max="19" width="9.109375" customWidth="1"/>
    <col min="20" max="20" width="9.88671875" customWidth="1"/>
    <col min="21" max="21" width="10.33203125" customWidth="1"/>
    <col min="22" max="23" width="9.109375" customWidth="1"/>
    <col min="24" max="24" width="12.5546875" customWidth="1"/>
    <col min="25" max="25" width="9.109375" bestFit="1" customWidth="1"/>
  </cols>
  <sheetData>
    <row r="1" spans="1:159">
      <c r="C1" s="99">
        <f>COLUMN(A1)</f>
        <v>1</v>
      </c>
      <c r="D1" s="99">
        <f t="shared" ref="D1" si="0">COLUMN(B1)</f>
        <v>2</v>
      </c>
      <c r="E1" s="99">
        <f t="shared" ref="E1" si="1">COLUMN(C1)</f>
        <v>3</v>
      </c>
      <c r="F1" s="99">
        <f t="shared" ref="F1" si="2">COLUMN(D1)</f>
        <v>4</v>
      </c>
      <c r="G1" s="99">
        <f t="shared" ref="G1" si="3">COLUMN(E1)</f>
        <v>5</v>
      </c>
      <c r="H1" s="99">
        <f t="shared" ref="H1" si="4">COLUMN(F1)</f>
        <v>6</v>
      </c>
      <c r="I1" s="99">
        <f t="shared" ref="I1" si="5">COLUMN(G1)</f>
        <v>7</v>
      </c>
      <c r="J1" s="99">
        <f t="shared" ref="J1" si="6">COLUMN(H1)</f>
        <v>8</v>
      </c>
      <c r="K1" s="99">
        <f t="shared" ref="K1" si="7">COLUMN(I1)</f>
        <v>9</v>
      </c>
      <c r="L1" s="99">
        <f t="shared" ref="L1" si="8">COLUMN(J1)</f>
        <v>10</v>
      </c>
      <c r="M1" s="99">
        <f t="shared" ref="M1" si="9">COLUMN(K1)</f>
        <v>11</v>
      </c>
      <c r="N1" s="99">
        <f t="shared" ref="N1" si="10">COLUMN(L1)</f>
        <v>12</v>
      </c>
      <c r="O1" s="99">
        <f t="shared" ref="O1" si="11">COLUMN(M1)</f>
        <v>13</v>
      </c>
      <c r="P1" s="99">
        <f t="shared" ref="P1" si="12">COLUMN(N1)</f>
        <v>14</v>
      </c>
      <c r="Q1" s="99">
        <f t="shared" ref="Q1" si="13">COLUMN(O1)</f>
        <v>15</v>
      </c>
      <c r="R1" s="99">
        <f t="shared" ref="R1" si="14">COLUMN(P1)</f>
        <v>16</v>
      </c>
      <c r="S1" s="99">
        <f t="shared" ref="S1" si="15">COLUMN(Q1)</f>
        <v>17</v>
      </c>
      <c r="T1" s="99">
        <f t="shared" ref="T1" si="16">COLUMN(R1)</f>
        <v>18</v>
      </c>
      <c r="U1" s="99">
        <f t="shared" ref="U1" si="17">COLUMN(S1)</f>
        <v>19</v>
      </c>
      <c r="V1" s="99">
        <f t="shared" ref="V1" si="18">COLUMN(T1)</f>
        <v>20</v>
      </c>
      <c r="W1" s="99">
        <f t="shared" ref="W1" si="19">COLUMN(U1)</f>
        <v>21</v>
      </c>
      <c r="X1" s="99">
        <f t="shared" ref="X1" si="20">COLUMN(V1)</f>
        <v>22</v>
      </c>
    </row>
    <row r="2" spans="1:159" hidden="1"/>
    <row r="3" spans="1:159" hidden="1">
      <c r="B3" s="1"/>
    </row>
    <row r="4" spans="1:159" hidden="1">
      <c r="F4" s="77"/>
    </row>
    <row r="5" spans="1:159" hidden="1">
      <c r="F5" s="77"/>
    </row>
    <row r="6" spans="1:159" hidden="1">
      <c r="E6" s="80"/>
      <c r="F6" s="81"/>
      <c r="G6" t="s">
        <v>2881</v>
      </c>
    </row>
    <row r="7" spans="1:159" hidden="1"/>
    <row r="8" spans="1:159">
      <c r="D8">
        <f>COUNTA(D10:D2338)</f>
        <v>2327</v>
      </c>
      <c r="F8" s="70"/>
      <c r="G8" s="1"/>
      <c r="H8" s="232"/>
      <c r="I8" s="232"/>
      <c r="J8" s="232"/>
    </row>
    <row r="9" spans="1:159" s="6" customFormat="1" ht="72">
      <c r="A9" s="14" t="s">
        <v>2442</v>
      </c>
      <c r="B9" s="15" t="s">
        <v>2443</v>
      </c>
      <c r="C9" s="16" t="s">
        <v>2441</v>
      </c>
      <c r="D9" s="14" t="s">
        <v>2444</v>
      </c>
      <c r="E9" s="16" t="s">
        <v>2423</v>
      </c>
      <c r="F9" s="79" t="str">
        <f>Summary!F14</f>
        <v>AAFTE w/TK 2025-26 as of  August 2026</v>
      </c>
      <c r="G9" s="13" t="str">
        <f>Summary!G14</f>
        <v>Adjusted 2025-26 AAFTE  w/TK</v>
      </c>
      <c r="H9" s="9" t="str">
        <f>Summary!H14</f>
        <v>Reported 2025-26 AAFTE w/TK for LAP High Poverty Schools Allocation                                    (For  F-203)</v>
      </c>
      <c r="I9" s="25" t="str">
        <f>'2026-27 Salary &amp; Benefits'!C5</f>
        <v>2026-27 Reg Base</v>
      </c>
      <c r="J9" s="25" t="str">
        <f>'2026-27 Salary &amp; Benefits'!D5</f>
        <v>2026-27 Reg Inc</v>
      </c>
      <c r="K9" s="26" t="s">
        <v>2452</v>
      </c>
      <c r="L9" s="27" t="s">
        <v>3047</v>
      </c>
      <c r="M9" s="10" t="s">
        <v>2425</v>
      </c>
      <c r="N9" s="10" t="s">
        <v>2426</v>
      </c>
      <c r="O9" s="24" t="s">
        <v>2428</v>
      </c>
      <c r="P9" s="24" t="s">
        <v>2429</v>
      </c>
      <c r="Q9" s="11" t="s">
        <v>2430</v>
      </c>
      <c r="R9" s="11" t="s">
        <v>2431</v>
      </c>
      <c r="S9" s="11" t="s">
        <v>2432</v>
      </c>
      <c r="T9" s="24" t="s">
        <v>2440</v>
      </c>
      <c r="U9" s="11" t="s">
        <v>2501</v>
      </c>
      <c r="V9" s="11" t="s">
        <v>2502</v>
      </c>
      <c r="W9" s="24" t="s">
        <v>2503</v>
      </c>
      <c r="X9" s="47" t="s">
        <v>2453</v>
      </c>
    </row>
    <row r="10" spans="1:159" s="17" customFormat="1">
      <c r="A10" s="50" t="s">
        <v>2189</v>
      </c>
      <c r="B10" s="59" t="s">
        <v>2516</v>
      </c>
      <c r="C10" s="60">
        <v>2834</v>
      </c>
      <c r="D10" s="59" t="s">
        <v>454</v>
      </c>
      <c r="E10" s="78" t="str">
        <f>IFERROR(VLOOKUP($C10,'2025-26 School Level AAFTE'!$C$2:$L$2349,9,FALSE), "No")</f>
        <v>Yes</v>
      </c>
      <c r="F10" s="67">
        <f>IFERROR(VLOOKUP($C10,'2025-26 School Level AAFTE'!$C$2:$J$2349,8,FALSE), 0)</f>
        <v>262.64999999999998</v>
      </c>
      <c r="G10" s="69">
        <f>IFERROR(IF(E10= "yes",VLOOKUP(C10,Summary!$B:$I,6,0),0),0)</f>
        <v>0</v>
      </c>
      <c r="H10" s="68">
        <f>IF(E10= "yes", F10,0)</f>
        <v>262.64999999999998</v>
      </c>
      <c r="I10" s="110">
        <f>VLOOKUP($A10,'2026-27 Salary &amp; Benefits'!$A:$I,3,FALSE)</f>
        <v>1</v>
      </c>
      <c r="J10" s="110">
        <f>VLOOKUP($A10,'2026-27 Salary &amp; Benefits'!$A:$I,4,FALSE)</f>
        <v>1</v>
      </c>
      <c r="K10" s="101">
        <f>IF(G10&gt;0,G10,H10)</f>
        <v>262.64999999999998</v>
      </c>
      <c r="L10" s="100">
        <f t="shared" ref="L10:L73" si="21">ROUND((($K10*1.1*36)/15)/900,3)</f>
        <v>0.77</v>
      </c>
      <c r="M10" s="102">
        <f>'2026-27 Salary &amp; Benefits'!$E$6</f>
        <v>78209</v>
      </c>
      <c r="N10" s="102">
        <f>'2026-27 Salary &amp; Benefits'!$F$6</f>
        <v>82248</v>
      </c>
      <c r="O10" s="7">
        <f>ROUND($I10*$M10*$L10,2)</f>
        <v>60220.93</v>
      </c>
      <c r="P10" s="7">
        <f>ROUND($J10*$N10*$L10,2)-O10</f>
        <v>3110.0299999999988</v>
      </c>
      <c r="Q10" s="7">
        <f>'2026-27 Salary &amp; Benefits'!G$6</f>
        <v>16817.759999999998</v>
      </c>
      <c r="R10" s="103">
        <f>'2026-27 Salary &amp; Benefits'!H$6</f>
        <v>0.16020000000000001</v>
      </c>
      <c r="S10" s="103">
        <f>'2026-27 Salary &amp; Benefits'!I$6</f>
        <v>0.15390000000000001</v>
      </c>
      <c r="T10" s="7">
        <f>ROUND(O10*R10+P10*S10+L10*Q10,2)</f>
        <v>23075.7</v>
      </c>
      <c r="U10" s="7">
        <f>ROUND((($N10*$J10*$L10)/180)*3,2)</f>
        <v>1055.52</v>
      </c>
      <c r="V10" s="7">
        <f t="shared" ref="V10:V73" si="22">ROUND(U10*S10,2)</f>
        <v>162.44</v>
      </c>
      <c r="W10" s="7">
        <f t="shared" ref="W10:W73" si="23">SUM(U10:V10)</f>
        <v>1217.96</v>
      </c>
      <c r="X10" s="18">
        <f>SUM(T10,O10:P10,W10)</f>
        <v>87624.62000000001</v>
      </c>
      <c r="Y10" s="187">
        <f>SUM(X10:X19)</f>
        <v>985947.70000000007</v>
      </c>
      <c r="Z10" s="2">
        <f>X10/Y10</f>
        <v>8.8873497042490188E-2</v>
      </c>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row>
    <row r="11" spans="1:159" s="17" customFormat="1">
      <c r="A11" s="50" t="s">
        <v>2189</v>
      </c>
      <c r="B11" s="59" t="s">
        <v>2516</v>
      </c>
      <c r="C11" s="60">
        <v>3216</v>
      </c>
      <c r="D11" s="59" t="s">
        <v>456</v>
      </c>
      <c r="E11" s="78" t="str">
        <f>IFERROR(VLOOKUP($C11,'2025-26 School Level AAFTE'!$C$2:$L$2349,9,FALSE), "No")</f>
        <v>Yes</v>
      </c>
      <c r="F11" s="67">
        <f>IFERROR(VLOOKUP($C11,'2025-26 School Level AAFTE'!$C$2:$J$2349,8,FALSE), 0)</f>
        <v>117.54</v>
      </c>
      <c r="G11" s="69">
        <f>IFERROR(IF(E11= "yes",VLOOKUP(C11,Summary!$B:$I,6,0),0),0)</f>
        <v>0</v>
      </c>
      <c r="H11" s="68">
        <f t="shared" ref="H11:H73" si="24">IF(E11= "yes", F11,0)</f>
        <v>117.54</v>
      </c>
      <c r="I11" s="110">
        <f>VLOOKUP($A11,'2026-27 Salary &amp; Benefits'!$A:$I,3,FALSE)</f>
        <v>1</v>
      </c>
      <c r="J11" s="110">
        <f>VLOOKUP($A11,'2026-27 Salary &amp; Benefits'!$A:$I,4,FALSE)</f>
        <v>1</v>
      </c>
      <c r="K11" s="101">
        <f t="shared" ref="K11:K73" si="25">IF(G11&gt;0,G11,H11)</f>
        <v>117.54</v>
      </c>
      <c r="L11" s="100">
        <f t="shared" si="21"/>
        <v>0.34499999999999997</v>
      </c>
      <c r="M11" s="102">
        <f>'2026-27 Salary &amp; Benefits'!$E$6</f>
        <v>78209</v>
      </c>
      <c r="N11" s="102">
        <f>'2026-27 Salary &amp; Benefits'!$F$6</f>
        <v>82248</v>
      </c>
      <c r="O11" s="7">
        <f t="shared" ref="O11:O73" si="26">ROUND($I11*$M11*$L11,2)</f>
        <v>26982.11</v>
      </c>
      <c r="P11" s="7">
        <f t="shared" ref="P11:P73" si="27">ROUND($J11*$N11*$L11,2)-O11</f>
        <v>1393.4500000000007</v>
      </c>
      <c r="Q11" s="7">
        <f>'2026-27 Salary &amp; Benefits'!G$6</f>
        <v>16817.759999999998</v>
      </c>
      <c r="R11" s="103">
        <f>'2026-27 Salary &amp; Benefits'!H$6</f>
        <v>0.16020000000000001</v>
      </c>
      <c r="S11" s="103">
        <f>'2026-27 Salary &amp; Benefits'!I$6</f>
        <v>0.15390000000000001</v>
      </c>
      <c r="T11" s="7">
        <f t="shared" ref="T11:T73" si="28">ROUND(O11*R11+P11*S11+L11*Q11,2)</f>
        <v>10339.11</v>
      </c>
      <c r="U11" s="7">
        <f t="shared" ref="U11:U73" si="29">ROUND((($N11*$J11*$L11)/180)*3,2)</f>
        <v>472.93</v>
      </c>
      <c r="V11" s="7">
        <f t="shared" si="22"/>
        <v>72.78</v>
      </c>
      <c r="W11" s="7">
        <f t="shared" si="23"/>
        <v>545.71</v>
      </c>
      <c r="X11" s="18">
        <f t="shared" ref="X11:X73" si="30">SUM(T11,O11:P11,W11)</f>
        <v>39260.379999999997</v>
      </c>
      <c r="Y11" s="188">
        <f>SUM(K10:K20)</f>
        <v>2953.78</v>
      </c>
      <c r="Z11" s="2">
        <f>K10/Y11</f>
        <v>8.8919960186608332E-2</v>
      </c>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row>
    <row r="12" spans="1:159" s="17" customFormat="1">
      <c r="A12" s="50" t="s">
        <v>2189</v>
      </c>
      <c r="B12" s="59" t="s">
        <v>2516</v>
      </c>
      <c r="C12" s="60">
        <v>5514</v>
      </c>
      <c r="D12" s="59" t="s">
        <v>2835</v>
      </c>
      <c r="E12" s="78" t="str">
        <f>IFERROR(VLOOKUP($C12,'2025-26 School Level AAFTE'!$C$2:$L$2349,9,FALSE), "No")</f>
        <v>Yes</v>
      </c>
      <c r="F12" s="67">
        <f>IFERROR(VLOOKUP($C12,'2025-26 School Level AAFTE'!$C$2:$J$2349,8,FALSE), 0)</f>
        <v>85.97</v>
      </c>
      <c r="G12" s="69">
        <f>IFERROR(IF(E12= "yes",VLOOKUP(C12,Summary!$B:$I,6,0),0),0)</f>
        <v>0</v>
      </c>
      <c r="H12" s="68">
        <f t="shared" si="24"/>
        <v>85.97</v>
      </c>
      <c r="I12" s="110">
        <f>VLOOKUP($A12,'2026-27 Salary &amp; Benefits'!$A:$I,3,FALSE)</f>
        <v>1</v>
      </c>
      <c r="J12" s="110">
        <f>VLOOKUP($A12,'2026-27 Salary &amp; Benefits'!$A:$I,4,FALSE)</f>
        <v>1</v>
      </c>
      <c r="K12" s="101">
        <f t="shared" si="25"/>
        <v>85.97</v>
      </c>
      <c r="L12" s="100">
        <f t="shared" si="21"/>
        <v>0.252</v>
      </c>
      <c r="M12" s="102">
        <f>'2026-27 Salary &amp; Benefits'!$E$6</f>
        <v>78209</v>
      </c>
      <c r="N12" s="102">
        <f>'2026-27 Salary &amp; Benefits'!$F$6</f>
        <v>82248</v>
      </c>
      <c r="O12" s="7">
        <f t="shared" si="26"/>
        <v>19708.669999999998</v>
      </c>
      <c r="P12" s="7">
        <f t="shared" si="27"/>
        <v>1017.8300000000017</v>
      </c>
      <c r="Q12" s="7">
        <f>'2026-27 Salary &amp; Benefits'!G$6</f>
        <v>16817.759999999998</v>
      </c>
      <c r="R12" s="103">
        <f>'2026-27 Salary &amp; Benefits'!H$6</f>
        <v>0.16020000000000001</v>
      </c>
      <c r="S12" s="103">
        <f>'2026-27 Salary &amp; Benefits'!I$6</f>
        <v>0.15390000000000001</v>
      </c>
      <c r="T12" s="7">
        <f t="shared" si="28"/>
        <v>7552.05</v>
      </c>
      <c r="U12" s="7">
        <f t="shared" si="29"/>
        <v>345.44</v>
      </c>
      <c r="V12" s="7">
        <f t="shared" si="22"/>
        <v>53.16</v>
      </c>
      <c r="W12" s="7">
        <f t="shared" si="23"/>
        <v>398.6</v>
      </c>
      <c r="X12" s="18">
        <f t="shared" si="30"/>
        <v>28677.149999999998</v>
      </c>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row>
    <row r="13" spans="1:159" s="17" customFormat="1">
      <c r="A13" s="50" t="s">
        <v>2189</v>
      </c>
      <c r="B13" s="59" t="s">
        <v>2516</v>
      </c>
      <c r="C13" s="60">
        <v>3857</v>
      </c>
      <c r="D13" s="59" t="s">
        <v>3079</v>
      </c>
      <c r="E13" s="78" t="str">
        <f>IFERROR(VLOOKUP($C13,'2025-26 School Level AAFTE'!$C$2:$L$2349,9,FALSE), "No")</f>
        <v>Yes</v>
      </c>
      <c r="F13" s="67">
        <f>IFERROR(VLOOKUP($C13,'2025-26 School Level AAFTE'!$C$2:$J$2349,8,FALSE), 0)</f>
        <v>108.67</v>
      </c>
      <c r="G13" s="69">
        <f>IFERROR(IF(E13= "yes",VLOOKUP(C13,Summary!$B:$I,6,0),0),0)</f>
        <v>0</v>
      </c>
      <c r="H13" s="68">
        <f t="shared" si="24"/>
        <v>108.67</v>
      </c>
      <c r="I13" s="110">
        <f>VLOOKUP($A13,'2026-27 Salary &amp; Benefits'!$A:$I,3,FALSE)</f>
        <v>1</v>
      </c>
      <c r="J13" s="110">
        <f>VLOOKUP($A13,'2026-27 Salary &amp; Benefits'!$A:$I,4,FALSE)</f>
        <v>1</v>
      </c>
      <c r="K13" s="101">
        <f t="shared" si="25"/>
        <v>108.67</v>
      </c>
      <c r="L13" s="100">
        <f t="shared" si="21"/>
        <v>0.31900000000000001</v>
      </c>
      <c r="M13" s="102">
        <f>'2026-27 Salary &amp; Benefits'!$E$6</f>
        <v>78209</v>
      </c>
      <c r="N13" s="102">
        <f>'2026-27 Salary &amp; Benefits'!$F$6</f>
        <v>82248</v>
      </c>
      <c r="O13" s="7">
        <f t="shared" si="26"/>
        <v>24948.67</v>
      </c>
      <c r="P13" s="7">
        <f t="shared" si="27"/>
        <v>1288.4400000000023</v>
      </c>
      <c r="Q13" s="7">
        <f>'2026-27 Salary &amp; Benefits'!G$6</f>
        <v>16817.759999999998</v>
      </c>
      <c r="R13" s="103">
        <f>'2026-27 Salary &amp; Benefits'!H$6</f>
        <v>0.16020000000000001</v>
      </c>
      <c r="S13" s="103">
        <f>'2026-27 Salary &amp; Benefits'!I$6</f>
        <v>0.15390000000000001</v>
      </c>
      <c r="T13" s="7">
        <f t="shared" si="28"/>
        <v>9559.93</v>
      </c>
      <c r="U13" s="7">
        <f t="shared" si="29"/>
        <v>437.29</v>
      </c>
      <c r="V13" s="7">
        <f t="shared" si="22"/>
        <v>67.3</v>
      </c>
      <c r="W13" s="7">
        <f t="shared" si="23"/>
        <v>504.59000000000003</v>
      </c>
      <c r="X13" s="18">
        <f t="shared" si="30"/>
        <v>36301.629999999997</v>
      </c>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row>
    <row r="14" spans="1:159" s="17" customFormat="1">
      <c r="A14" s="50" t="s">
        <v>2189</v>
      </c>
      <c r="B14" s="59" t="s">
        <v>2516</v>
      </c>
      <c r="C14" s="60">
        <v>5663</v>
      </c>
      <c r="D14" s="59" t="s">
        <v>2980</v>
      </c>
      <c r="E14" s="78" t="str">
        <f>IFERROR(VLOOKUP($C14,'2025-26 School Level AAFTE'!$C$2:$L$2349,9,FALSE), "No")</f>
        <v>Yes</v>
      </c>
      <c r="F14" s="67">
        <f>IFERROR(VLOOKUP($C14,'2025-26 School Level AAFTE'!$C$2:$J$2349,8,FALSE), 0)</f>
        <v>91.49</v>
      </c>
      <c r="G14" s="69">
        <f>IFERROR(IF(E14= "yes",VLOOKUP(C14,Summary!$B:$I,6,0),0),0)</f>
        <v>0</v>
      </c>
      <c r="H14" s="68">
        <f t="shared" si="24"/>
        <v>91.49</v>
      </c>
      <c r="I14" s="110">
        <f>VLOOKUP($A14,'2026-27 Salary &amp; Benefits'!$A:$I,3,FALSE)</f>
        <v>1</v>
      </c>
      <c r="J14" s="110">
        <f>VLOOKUP($A14,'2026-27 Salary &amp; Benefits'!$A:$I,4,FALSE)</f>
        <v>1</v>
      </c>
      <c r="K14" s="101">
        <f t="shared" si="25"/>
        <v>91.49</v>
      </c>
      <c r="L14" s="100">
        <f t="shared" si="21"/>
        <v>0.26800000000000002</v>
      </c>
      <c r="M14" s="102">
        <f>'2026-27 Salary &amp; Benefits'!$E$6</f>
        <v>78209</v>
      </c>
      <c r="N14" s="102">
        <f>'2026-27 Salary &amp; Benefits'!$F$6</f>
        <v>82248</v>
      </c>
      <c r="O14" s="7">
        <f t="shared" si="26"/>
        <v>20960.009999999998</v>
      </c>
      <c r="P14" s="7">
        <f t="shared" si="27"/>
        <v>1082.4500000000007</v>
      </c>
      <c r="Q14" s="7">
        <f>'2026-27 Salary &amp; Benefits'!G$6</f>
        <v>16817.759999999998</v>
      </c>
      <c r="R14" s="103">
        <f>'2026-27 Salary &amp; Benefits'!H$6</f>
        <v>0.16020000000000001</v>
      </c>
      <c r="S14" s="103">
        <f>'2026-27 Salary &amp; Benefits'!I$6</f>
        <v>0.15390000000000001</v>
      </c>
      <c r="T14" s="7">
        <f t="shared" si="28"/>
        <v>8031.54</v>
      </c>
      <c r="U14" s="7">
        <f t="shared" si="29"/>
        <v>367.37</v>
      </c>
      <c r="V14" s="7">
        <f t="shared" si="22"/>
        <v>56.54</v>
      </c>
      <c r="W14" s="7">
        <f t="shared" si="23"/>
        <v>423.91</v>
      </c>
      <c r="X14" s="18">
        <f t="shared" si="30"/>
        <v>30497.91</v>
      </c>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row>
    <row r="15" spans="1:159" s="17" customFormat="1">
      <c r="A15" s="50" t="s">
        <v>2189</v>
      </c>
      <c r="B15" s="59" t="s">
        <v>2516</v>
      </c>
      <c r="C15" s="60">
        <v>3476</v>
      </c>
      <c r="D15" s="59" t="s">
        <v>457</v>
      </c>
      <c r="E15" s="78" t="str">
        <f>IFERROR(VLOOKUP($C15,'2025-26 School Level AAFTE'!$C$2:$L$2349,9,FALSE), "No")</f>
        <v>Yes</v>
      </c>
      <c r="F15" s="67">
        <f>IFERROR(VLOOKUP($C15,'2025-26 School Level AAFTE'!$C$2:$J$2349,8,FALSE), 0)</f>
        <v>874.79</v>
      </c>
      <c r="G15" s="69">
        <f>IFERROR(IF(E15= "yes",VLOOKUP(C15,Summary!$B:$I,6,0),0),0)</f>
        <v>0</v>
      </c>
      <c r="H15" s="68">
        <f t="shared" si="24"/>
        <v>874.79</v>
      </c>
      <c r="I15" s="110">
        <f>VLOOKUP($A15,'2026-27 Salary &amp; Benefits'!$A:$I,3,FALSE)</f>
        <v>1</v>
      </c>
      <c r="J15" s="110">
        <f>VLOOKUP($A15,'2026-27 Salary &amp; Benefits'!$A:$I,4,FALSE)</f>
        <v>1</v>
      </c>
      <c r="K15" s="101">
        <f t="shared" si="25"/>
        <v>874.79</v>
      </c>
      <c r="L15" s="100">
        <f t="shared" si="21"/>
        <v>2.5659999999999998</v>
      </c>
      <c r="M15" s="102">
        <f>'2026-27 Salary &amp; Benefits'!$E$6</f>
        <v>78209</v>
      </c>
      <c r="N15" s="102">
        <f>'2026-27 Salary &amp; Benefits'!$F$6</f>
        <v>82248</v>
      </c>
      <c r="O15" s="7">
        <f t="shared" si="26"/>
        <v>200684.29</v>
      </c>
      <c r="P15" s="7">
        <f t="shared" si="27"/>
        <v>10364.079999999987</v>
      </c>
      <c r="Q15" s="7">
        <f>'2026-27 Salary &amp; Benefits'!G$6</f>
        <v>16817.759999999998</v>
      </c>
      <c r="R15" s="103">
        <f>'2026-27 Salary &amp; Benefits'!H$6</f>
        <v>0.16020000000000001</v>
      </c>
      <c r="S15" s="103">
        <f>'2026-27 Salary &amp; Benefits'!I$6</f>
        <v>0.15390000000000001</v>
      </c>
      <c r="T15" s="7">
        <f t="shared" si="28"/>
        <v>76899.03</v>
      </c>
      <c r="U15" s="7">
        <f t="shared" si="29"/>
        <v>3517.47</v>
      </c>
      <c r="V15" s="7">
        <f t="shared" si="22"/>
        <v>541.34</v>
      </c>
      <c r="W15" s="7">
        <f t="shared" si="23"/>
        <v>4058.81</v>
      </c>
      <c r="X15" s="18">
        <f t="shared" si="30"/>
        <v>292006.21000000002</v>
      </c>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row>
    <row r="16" spans="1:159" s="17" customFormat="1">
      <c r="A16" s="50" t="s">
        <v>2189</v>
      </c>
      <c r="B16" s="59" t="s">
        <v>2516</v>
      </c>
      <c r="C16" s="60">
        <v>2449</v>
      </c>
      <c r="D16" s="59" t="s">
        <v>453</v>
      </c>
      <c r="E16" s="78" t="str">
        <f>IFERROR(VLOOKUP($C16,'2025-26 School Level AAFTE'!$C$2:$L$2349,9,FALSE), "No")</f>
        <v>Yes</v>
      </c>
      <c r="F16" s="67">
        <f>IFERROR(VLOOKUP($C16,'2025-26 School Level AAFTE'!$C$2:$J$2349,8,FALSE), 0)</f>
        <v>280.10000000000002</v>
      </c>
      <c r="G16" s="69">
        <f>IFERROR(IF(E16= "yes",VLOOKUP(C16,Summary!$B:$I,6,0),0),0)</f>
        <v>0</v>
      </c>
      <c r="H16" s="68">
        <f t="shared" si="24"/>
        <v>280.10000000000002</v>
      </c>
      <c r="I16" s="110">
        <f>VLOOKUP($A16,'2026-27 Salary &amp; Benefits'!$A:$I,3,FALSE)</f>
        <v>1</v>
      </c>
      <c r="J16" s="110">
        <f>VLOOKUP($A16,'2026-27 Salary &amp; Benefits'!$A:$I,4,FALSE)</f>
        <v>1</v>
      </c>
      <c r="K16" s="101">
        <f t="shared" si="25"/>
        <v>280.10000000000002</v>
      </c>
      <c r="L16" s="100">
        <f t="shared" si="21"/>
        <v>0.82199999999999995</v>
      </c>
      <c r="M16" s="102">
        <f>'2026-27 Salary &amp; Benefits'!$E$6</f>
        <v>78209</v>
      </c>
      <c r="N16" s="102">
        <f>'2026-27 Salary &amp; Benefits'!$F$6</f>
        <v>82248</v>
      </c>
      <c r="O16" s="7">
        <f t="shared" si="26"/>
        <v>64287.8</v>
      </c>
      <c r="P16" s="7">
        <f t="shared" si="27"/>
        <v>3320.0599999999977</v>
      </c>
      <c r="Q16" s="7">
        <f>'2026-27 Salary &amp; Benefits'!G$6</f>
        <v>16817.759999999998</v>
      </c>
      <c r="R16" s="103">
        <f>'2026-27 Salary &amp; Benefits'!H$6</f>
        <v>0.16020000000000001</v>
      </c>
      <c r="S16" s="103">
        <f>'2026-27 Salary &amp; Benefits'!I$6</f>
        <v>0.15390000000000001</v>
      </c>
      <c r="T16" s="7">
        <f t="shared" si="28"/>
        <v>24634.06</v>
      </c>
      <c r="U16" s="7">
        <f t="shared" si="29"/>
        <v>1126.8</v>
      </c>
      <c r="V16" s="7">
        <f t="shared" si="22"/>
        <v>173.41</v>
      </c>
      <c r="W16" s="7">
        <f t="shared" si="23"/>
        <v>1300.21</v>
      </c>
      <c r="X16" s="18">
        <f t="shared" si="30"/>
        <v>93542.13</v>
      </c>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row>
    <row r="17" spans="1:159" s="17" customFormat="1">
      <c r="A17" s="50" t="s">
        <v>2189</v>
      </c>
      <c r="B17" s="59" t="s">
        <v>2516</v>
      </c>
      <c r="C17" s="60">
        <v>2305</v>
      </c>
      <c r="D17" s="59" t="s">
        <v>452</v>
      </c>
      <c r="E17" s="78" t="str">
        <f>IFERROR(VLOOKUP($C17,'2025-26 School Level AAFTE'!$C$2:$L$2349,9,FALSE), "No")</f>
        <v>Yes</v>
      </c>
      <c r="F17" s="67">
        <f>IFERROR(VLOOKUP($C17,'2025-26 School Level AAFTE'!$C$2:$J$2349,8,FALSE), 0)</f>
        <v>618.59</v>
      </c>
      <c r="G17" s="69">
        <f>IFERROR(IF(E17= "yes",VLOOKUP(C17,Summary!$B:$I,6,0),0),0)</f>
        <v>0</v>
      </c>
      <c r="H17" s="68">
        <f t="shared" si="24"/>
        <v>618.59</v>
      </c>
      <c r="I17" s="110">
        <f>VLOOKUP($A17,'2026-27 Salary &amp; Benefits'!$A:$I,3,FALSE)</f>
        <v>1</v>
      </c>
      <c r="J17" s="110">
        <f>VLOOKUP($A17,'2026-27 Salary &amp; Benefits'!$A:$I,4,FALSE)</f>
        <v>1</v>
      </c>
      <c r="K17" s="101">
        <f t="shared" si="25"/>
        <v>618.59</v>
      </c>
      <c r="L17" s="100">
        <f t="shared" si="21"/>
        <v>1.8149999999999999</v>
      </c>
      <c r="M17" s="102">
        <f>'2026-27 Salary &amp; Benefits'!$E$6</f>
        <v>78209</v>
      </c>
      <c r="N17" s="102">
        <f>'2026-27 Salary &amp; Benefits'!$F$6</f>
        <v>82248</v>
      </c>
      <c r="O17" s="7">
        <f t="shared" si="26"/>
        <v>141949.34</v>
      </c>
      <c r="P17" s="7">
        <f t="shared" si="27"/>
        <v>7330.7799999999988</v>
      </c>
      <c r="Q17" s="7">
        <f>'2026-27 Salary &amp; Benefits'!G$6</f>
        <v>16817.759999999998</v>
      </c>
      <c r="R17" s="103">
        <f>'2026-27 Salary &amp; Benefits'!H$6</f>
        <v>0.16020000000000001</v>
      </c>
      <c r="S17" s="103">
        <f>'2026-27 Salary &amp; Benefits'!I$6</f>
        <v>0.15390000000000001</v>
      </c>
      <c r="T17" s="7">
        <f t="shared" si="28"/>
        <v>54392.73</v>
      </c>
      <c r="U17" s="7">
        <f t="shared" si="29"/>
        <v>2488</v>
      </c>
      <c r="V17" s="7">
        <f t="shared" si="22"/>
        <v>382.9</v>
      </c>
      <c r="W17" s="7">
        <f t="shared" si="23"/>
        <v>2870.9</v>
      </c>
      <c r="X17" s="18">
        <f t="shared" si="30"/>
        <v>206543.75</v>
      </c>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row>
    <row r="18" spans="1:159" s="17" customFormat="1">
      <c r="A18" s="50" t="s">
        <v>2189</v>
      </c>
      <c r="B18" s="59" t="s">
        <v>2516</v>
      </c>
      <c r="C18" s="60">
        <v>2763</v>
      </c>
      <c r="D18" s="59" t="s">
        <v>294</v>
      </c>
      <c r="E18" s="78" t="str">
        <f>IFERROR(VLOOKUP($C18,'2025-26 School Level AAFTE'!$C$2:$L$2349,9,FALSE), "No")</f>
        <v>Yes</v>
      </c>
      <c r="F18" s="67">
        <f>IFERROR(VLOOKUP($C18,'2025-26 School Level AAFTE'!$C$2:$J$2349,8,FALSE), 0)</f>
        <v>211.48</v>
      </c>
      <c r="G18" s="69">
        <f>IFERROR(IF(E18= "yes",VLOOKUP(C18,Summary!$B:$I,6,0),0),0)</f>
        <v>0</v>
      </c>
      <c r="H18" s="68">
        <f t="shared" si="24"/>
        <v>211.48</v>
      </c>
      <c r="I18" s="110">
        <f>VLOOKUP($A18,'2026-27 Salary &amp; Benefits'!$A:$I,3,FALSE)</f>
        <v>1</v>
      </c>
      <c r="J18" s="110">
        <f>VLOOKUP($A18,'2026-27 Salary &amp; Benefits'!$A:$I,4,FALSE)</f>
        <v>1</v>
      </c>
      <c r="K18" s="101">
        <f t="shared" si="25"/>
        <v>211.48</v>
      </c>
      <c r="L18" s="100">
        <f t="shared" si="21"/>
        <v>0.62</v>
      </c>
      <c r="M18" s="102">
        <f>'2026-27 Salary &amp; Benefits'!$E$6</f>
        <v>78209</v>
      </c>
      <c r="N18" s="102">
        <f>'2026-27 Salary &amp; Benefits'!$F$6</f>
        <v>82248</v>
      </c>
      <c r="O18" s="7">
        <f t="shared" si="26"/>
        <v>48489.58</v>
      </c>
      <c r="P18" s="7">
        <f t="shared" si="27"/>
        <v>2504.1800000000003</v>
      </c>
      <c r="Q18" s="7">
        <f>'2026-27 Salary &amp; Benefits'!G$6</f>
        <v>16817.759999999998</v>
      </c>
      <c r="R18" s="103">
        <f>'2026-27 Salary &amp; Benefits'!H$6</f>
        <v>0.16020000000000001</v>
      </c>
      <c r="S18" s="103">
        <f>'2026-27 Salary &amp; Benefits'!I$6</f>
        <v>0.15390000000000001</v>
      </c>
      <c r="T18" s="7">
        <f t="shared" si="28"/>
        <v>18580.439999999999</v>
      </c>
      <c r="U18" s="7">
        <f t="shared" si="29"/>
        <v>849.9</v>
      </c>
      <c r="V18" s="7">
        <f t="shared" si="22"/>
        <v>130.80000000000001</v>
      </c>
      <c r="W18" s="7">
        <f t="shared" si="23"/>
        <v>980.7</v>
      </c>
      <c r="X18" s="18">
        <f t="shared" si="30"/>
        <v>70554.900000000009</v>
      </c>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row>
    <row r="19" spans="1:159" s="17" customFormat="1">
      <c r="A19" s="50" t="s">
        <v>2189</v>
      </c>
      <c r="B19" s="59" t="s">
        <v>2516</v>
      </c>
      <c r="C19" s="60">
        <v>2971</v>
      </c>
      <c r="D19" s="59" t="s">
        <v>455</v>
      </c>
      <c r="E19" s="78" t="str">
        <f>IFERROR(VLOOKUP($C19,'2025-26 School Level AAFTE'!$C$2:$L$2349,9,FALSE), "No")</f>
        <v>Yes</v>
      </c>
      <c r="F19" s="67">
        <f>IFERROR(VLOOKUP($C19,'2025-26 School Level AAFTE'!$C$2:$J$2349,8,FALSE), 0)</f>
        <v>302.5</v>
      </c>
      <c r="G19" s="69">
        <f>IFERROR(IF(E19= "yes",VLOOKUP(C19,Summary!$B:$I,6,0),0),0)</f>
        <v>0</v>
      </c>
      <c r="H19" s="68">
        <f t="shared" si="24"/>
        <v>302.5</v>
      </c>
      <c r="I19" s="110">
        <f>VLOOKUP($A19,'2026-27 Salary &amp; Benefits'!$A:$I,3,FALSE)</f>
        <v>1</v>
      </c>
      <c r="J19" s="110">
        <f>VLOOKUP($A19,'2026-27 Salary &amp; Benefits'!$A:$I,4,FALSE)</f>
        <v>1</v>
      </c>
      <c r="K19" s="101">
        <f t="shared" si="25"/>
        <v>302.5</v>
      </c>
      <c r="L19" s="100">
        <f t="shared" si="21"/>
        <v>0.88700000000000001</v>
      </c>
      <c r="M19" s="102">
        <f>'2026-27 Salary &amp; Benefits'!$E$6</f>
        <v>78209</v>
      </c>
      <c r="N19" s="102">
        <f>'2026-27 Salary &amp; Benefits'!$F$6</f>
        <v>82248</v>
      </c>
      <c r="O19" s="7">
        <f t="shared" si="26"/>
        <v>69371.38</v>
      </c>
      <c r="P19" s="7">
        <f t="shared" si="27"/>
        <v>3582.5999999999913</v>
      </c>
      <c r="Q19" s="7">
        <f>'2026-27 Salary &amp; Benefits'!G$6</f>
        <v>16817.759999999998</v>
      </c>
      <c r="R19" s="103">
        <f>'2026-27 Salary &amp; Benefits'!H$6</f>
        <v>0.16020000000000001</v>
      </c>
      <c r="S19" s="103">
        <f>'2026-27 Salary &amp; Benefits'!I$6</f>
        <v>0.15390000000000001</v>
      </c>
      <c r="T19" s="7">
        <f t="shared" si="28"/>
        <v>26582.01</v>
      </c>
      <c r="U19" s="7">
        <f t="shared" si="29"/>
        <v>1215.9000000000001</v>
      </c>
      <c r="V19" s="7">
        <f t="shared" si="22"/>
        <v>187.13</v>
      </c>
      <c r="W19" s="7">
        <f t="shared" si="23"/>
        <v>1403.0300000000002</v>
      </c>
      <c r="X19" s="18">
        <f t="shared" si="30"/>
        <v>100939.01999999999</v>
      </c>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row>
    <row r="20" spans="1:159" s="17" customFormat="1">
      <c r="A20" s="50" t="s">
        <v>2189</v>
      </c>
      <c r="B20" s="59" t="s">
        <v>2516</v>
      </c>
      <c r="C20" s="60">
        <v>5208</v>
      </c>
      <c r="D20" s="59" t="s">
        <v>458</v>
      </c>
      <c r="E20" s="78" t="str">
        <f>IFERROR(VLOOKUP($C20,'2025-26 School Level AAFTE'!$C$2:$L$2349,9,FALSE), "No")</f>
        <v>No</v>
      </c>
      <c r="F20" s="67">
        <f>IFERROR(VLOOKUP($C20,'2025-26 School Level AAFTE'!$C$2:$J$2349,8,FALSE), 0)</f>
        <v>61.84</v>
      </c>
      <c r="G20" s="69">
        <f>IFERROR(IF(E20= "yes",VLOOKUP(C20,Summary!$B:$I,6,0),0),0)</f>
        <v>0</v>
      </c>
      <c r="H20" s="68">
        <f t="shared" si="24"/>
        <v>0</v>
      </c>
      <c r="I20" s="110">
        <f>VLOOKUP($A20,'2026-27 Salary &amp; Benefits'!$A:$I,3,FALSE)</f>
        <v>1</v>
      </c>
      <c r="J20" s="110">
        <f>VLOOKUP($A20,'2026-27 Salary &amp; Benefits'!$A:$I,4,FALSE)</f>
        <v>1</v>
      </c>
      <c r="K20" s="101">
        <f t="shared" si="25"/>
        <v>0</v>
      </c>
      <c r="L20" s="100">
        <f t="shared" si="21"/>
        <v>0</v>
      </c>
      <c r="M20" s="102">
        <f>'2026-27 Salary &amp; Benefits'!$E$6</f>
        <v>78209</v>
      </c>
      <c r="N20" s="102">
        <f>'2026-27 Salary &amp; Benefits'!$F$6</f>
        <v>82248</v>
      </c>
      <c r="O20" s="7">
        <f t="shared" si="26"/>
        <v>0</v>
      </c>
      <c r="P20" s="7">
        <f t="shared" si="27"/>
        <v>0</v>
      </c>
      <c r="Q20" s="7">
        <f>'2026-27 Salary &amp; Benefits'!G$6</f>
        <v>16817.759999999998</v>
      </c>
      <c r="R20" s="103">
        <f>'2026-27 Salary &amp; Benefits'!H$6</f>
        <v>0.16020000000000001</v>
      </c>
      <c r="S20" s="103">
        <f>'2026-27 Salary &amp; Benefits'!I$6</f>
        <v>0.15390000000000001</v>
      </c>
      <c r="T20" s="7">
        <f t="shared" si="28"/>
        <v>0</v>
      </c>
      <c r="U20" s="7">
        <f t="shared" si="29"/>
        <v>0</v>
      </c>
      <c r="V20" s="7">
        <f t="shared" si="22"/>
        <v>0</v>
      </c>
      <c r="W20" s="7">
        <f t="shared" si="23"/>
        <v>0</v>
      </c>
      <c r="X20" s="18">
        <f t="shared" si="30"/>
        <v>0</v>
      </c>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row>
    <row r="21" spans="1:159" s="17" customFormat="1">
      <c r="A21" s="50" t="s">
        <v>2258</v>
      </c>
      <c r="B21" s="59" t="s">
        <v>2517</v>
      </c>
      <c r="C21" s="60">
        <v>2227</v>
      </c>
      <c r="D21" s="59" t="s">
        <v>1101</v>
      </c>
      <c r="E21" s="78" t="str">
        <f>IFERROR(VLOOKUP($C21,'2025-26 School Level AAFTE'!$C$2:$L$2349,9,FALSE), "No")</f>
        <v>No</v>
      </c>
      <c r="F21" s="67">
        <f>IFERROR(VLOOKUP($C21,'2025-26 School Level AAFTE'!$C$2:$J$2349,8,FALSE), 0)</f>
        <v>255.48</v>
      </c>
      <c r="G21" s="69">
        <f>IFERROR(IF(E21= "yes",VLOOKUP(C21,Summary!$B:$I,6,0),0),0)</f>
        <v>0</v>
      </c>
      <c r="H21" s="68">
        <f t="shared" si="24"/>
        <v>0</v>
      </c>
      <c r="I21" s="110">
        <f>VLOOKUP($A21,'2026-27 Salary &amp; Benefits'!$A:$I,3,FALSE)</f>
        <v>1</v>
      </c>
      <c r="J21" s="110">
        <f>VLOOKUP($A21,'2026-27 Salary &amp; Benefits'!$A:$I,4,FALSE)</f>
        <v>1.04</v>
      </c>
      <c r="K21" s="101">
        <f t="shared" si="25"/>
        <v>0</v>
      </c>
      <c r="L21" s="100">
        <f t="shared" si="21"/>
        <v>0</v>
      </c>
      <c r="M21" s="102">
        <f>'2026-27 Salary &amp; Benefits'!$E$6</f>
        <v>78209</v>
      </c>
      <c r="N21" s="102">
        <f>'2026-27 Salary &amp; Benefits'!$F$6</f>
        <v>82248</v>
      </c>
      <c r="O21" s="7">
        <f t="shared" si="26"/>
        <v>0</v>
      </c>
      <c r="P21" s="7">
        <f t="shared" si="27"/>
        <v>0</v>
      </c>
      <c r="Q21" s="7">
        <f>'2026-27 Salary &amp; Benefits'!G$6</f>
        <v>16817.759999999998</v>
      </c>
      <c r="R21" s="103">
        <f>'2026-27 Salary &amp; Benefits'!H$6</f>
        <v>0.16020000000000001</v>
      </c>
      <c r="S21" s="103">
        <f>'2026-27 Salary &amp; Benefits'!I$6</f>
        <v>0.15390000000000001</v>
      </c>
      <c r="T21" s="7">
        <f t="shared" si="28"/>
        <v>0</v>
      </c>
      <c r="U21" s="7">
        <f t="shared" si="29"/>
        <v>0</v>
      </c>
      <c r="V21" s="7">
        <f t="shared" si="22"/>
        <v>0</v>
      </c>
      <c r="W21" s="7">
        <f t="shared" si="23"/>
        <v>0</v>
      </c>
      <c r="X21" s="18">
        <f t="shared" si="30"/>
        <v>0</v>
      </c>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row>
    <row r="22" spans="1:159" s="17" customFormat="1">
      <c r="A22" s="50" t="s">
        <v>2258</v>
      </c>
      <c r="B22" s="59" t="s">
        <v>2517</v>
      </c>
      <c r="C22" s="60">
        <v>2441</v>
      </c>
      <c r="D22" s="59" t="s">
        <v>1102</v>
      </c>
      <c r="E22" s="78" t="str">
        <f>IFERROR(VLOOKUP($C22,'2025-26 School Level AAFTE'!$C$2:$L$2349,9,FALSE), "No")</f>
        <v>No</v>
      </c>
      <c r="F22" s="67">
        <f>IFERROR(VLOOKUP($C22,'2025-26 School Level AAFTE'!$C$2:$J$2349,8,FALSE), 0)</f>
        <v>380.03000000000003</v>
      </c>
      <c r="G22" s="69">
        <f>IFERROR(IF(E22= "yes",VLOOKUP(C22,Summary!$B:$I,6,0),0),0)</f>
        <v>0</v>
      </c>
      <c r="H22" s="68">
        <f t="shared" si="24"/>
        <v>0</v>
      </c>
      <c r="I22" s="110">
        <f>VLOOKUP($A22,'2026-27 Salary &amp; Benefits'!$A:$I,3,FALSE)</f>
        <v>1</v>
      </c>
      <c r="J22" s="110">
        <f>VLOOKUP($A22,'2026-27 Salary &amp; Benefits'!$A:$I,4,FALSE)</f>
        <v>1.04</v>
      </c>
      <c r="K22" s="101">
        <f t="shared" si="25"/>
        <v>0</v>
      </c>
      <c r="L22" s="100">
        <f t="shared" si="21"/>
        <v>0</v>
      </c>
      <c r="M22" s="102">
        <f>'2026-27 Salary &amp; Benefits'!$E$6</f>
        <v>78209</v>
      </c>
      <c r="N22" s="102">
        <f>'2026-27 Salary &amp; Benefits'!$F$6</f>
        <v>82248</v>
      </c>
      <c r="O22" s="7">
        <f t="shared" si="26"/>
        <v>0</v>
      </c>
      <c r="P22" s="7">
        <f t="shared" si="27"/>
        <v>0</v>
      </c>
      <c r="Q22" s="7">
        <f>'2026-27 Salary &amp; Benefits'!G$6</f>
        <v>16817.759999999998</v>
      </c>
      <c r="R22" s="103">
        <f>'2026-27 Salary &amp; Benefits'!H$6</f>
        <v>0.16020000000000001</v>
      </c>
      <c r="S22" s="103">
        <f>'2026-27 Salary &amp; Benefits'!I$6</f>
        <v>0.15390000000000001</v>
      </c>
      <c r="T22" s="7">
        <f t="shared" si="28"/>
        <v>0</v>
      </c>
      <c r="U22" s="7">
        <f t="shared" si="29"/>
        <v>0</v>
      </c>
      <c r="V22" s="7">
        <f t="shared" si="22"/>
        <v>0</v>
      </c>
      <c r="W22" s="7">
        <f t="shared" si="23"/>
        <v>0</v>
      </c>
      <c r="X22" s="18">
        <f t="shared" si="30"/>
        <v>0</v>
      </c>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row>
    <row r="23" spans="1:159" s="17" customFormat="1">
      <c r="A23" s="50" t="s">
        <v>2269</v>
      </c>
      <c r="B23" s="59" t="s">
        <v>2518</v>
      </c>
      <c r="C23" s="60">
        <v>2860</v>
      </c>
      <c r="D23" s="59" t="s">
        <v>1142</v>
      </c>
      <c r="E23" s="78" t="str">
        <f>IFERROR(VLOOKUP($C23,'2025-26 School Level AAFTE'!$C$2:$L$2349,9,FALSE), "No")</f>
        <v>No</v>
      </c>
      <c r="F23" s="67">
        <f>IFERROR(VLOOKUP($C23,'2025-26 School Level AAFTE'!$C$2:$J$2349,8,FALSE), 0)</f>
        <v>104.68</v>
      </c>
      <c r="G23" s="69">
        <f>IFERROR(IF(E23= "yes",VLOOKUP(C23,Summary!$B:$I,6,0),0),0)</f>
        <v>0</v>
      </c>
      <c r="H23" s="68">
        <f t="shared" si="24"/>
        <v>0</v>
      </c>
      <c r="I23" s="110">
        <f>VLOOKUP($A23,'2026-27 Salary &amp; Benefits'!$A:$I,3,FALSE)</f>
        <v>1</v>
      </c>
      <c r="J23" s="110">
        <f>VLOOKUP($A23,'2026-27 Salary &amp; Benefits'!$A:$I,4,FALSE)</f>
        <v>1</v>
      </c>
      <c r="K23" s="101">
        <f t="shared" si="25"/>
        <v>0</v>
      </c>
      <c r="L23" s="100">
        <f t="shared" si="21"/>
        <v>0</v>
      </c>
      <c r="M23" s="102">
        <f>'2026-27 Salary &amp; Benefits'!$E$6</f>
        <v>78209</v>
      </c>
      <c r="N23" s="102">
        <f>'2026-27 Salary &amp; Benefits'!$F$6</f>
        <v>82248</v>
      </c>
      <c r="O23" s="7">
        <f t="shared" si="26"/>
        <v>0</v>
      </c>
      <c r="P23" s="7">
        <f t="shared" si="27"/>
        <v>0</v>
      </c>
      <c r="Q23" s="7">
        <f>'2026-27 Salary &amp; Benefits'!G$6</f>
        <v>16817.759999999998</v>
      </c>
      <c r="R23" s="103">
        <f>'2026-27 Salary &amp; Benefits'!H$6</f>
        <v>0.16020000000000001</v>
      </c>
      <c r="S23" s="103">
        <f>'2026-27 Salary &amp; Benefits'!I$6</f>
        <v>0.15390000000000001</v>
      </c>
      <c r="T23" s="7">
        <f t="shared" si="28"/>
        <v>0</v>
      </c>
      <c r="U23" s="7">
        <f t="shared" si="29"/>
        <v>0</v>
      </c>
      <c r="V23" s="7">
        <f t="shared" si="22"/>
        <v>0</v>
      </c>
      <c r="W23" s="7">
        <f t="shared" si="23"/>
        <v>0</v>
      </c>
      <c r="X23" s="18">
        <f t="shared" si="30"/>
        <v>0</v>
      </c>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row>
    <row r="24" spans="1:159" s="17" customFormat="1">
      <c r="A24" t="s">
        <v>2321</v>
      </c>
      <c r="B24" t="s">
        <v>2519</v>
      </c>
      <c r="C24" s="3">
        <v>2467</v>
      </c>
      <c r="D24" t="s">
        <v>1457</v>
      </c>
      <c r="E24" s="78" t="str">
        <f>IFERROR(VLOOKUP($C24,'2025-26 School Level AAFTE'!$C$2:$L$2349,9,FALSE), "No")</f>
        <v>No</v>
      </c>
      <c r="F24" s="67">
        <f>IFERROR(VLOOKUP($C24,'2025-26 School Level AAFTE'!$C$2:$J$2349,8,FALSE), 0)</f>
        <v>748.99</v>
      </c>
      <c r="G24" s="69">
        <f>IFERROR(IF(E24= "yes",VLOOKUP(C24,Summary!$B:$I,6,0),0),0)</f>
        <v>0</v>
      </c>
      <c r="H24" s="68">
        <f t="shared" si="24"/>
        <v>0</v>
      </c>
      <c r="I24" s="110">
        <f>VLOOKUP($A24,'2026-27 Salary &amp; Benefits'!$A:$I,3,FALSE)</f>
        <v>1.1200000000000001</v>
      </c>
      <c r="J24" s="110">
        <f>VLOOKUP($A24,'2026-27 Salary &amp; Benefits'!$A:$I,4,FALSE)</f>
        <v>1.1600000000000001</v>
      </c>
      <c r="K24" s="101">
        <f t="shared" si="25"/>
        <v>0</v>
      </c>
      <c r="L24" s="100">
        <f t="shared" si="21"/>
        <v>0</v>
      </c>
      <c r="M24" s="102">
        <f>'2026-27 Salary &amp; Benefits'!$E$6</f>
        <v>78209</v>
      </c>
      <c r="N24" s="102">
        <f>'2026-27 Salary &amp; Benefits'!$F$6</f>
        <v>82248</v>
      </c>
      <c r="O24" s="7">
        <f t="shared" si="26"/>
        <v>0</v>
      </c>
      <c r="P24" s="7">
        <f t="shared" si="27"/>
        <v>0</v>
      </c>
      <c r="Q24" s="7">
        <f>'2026-27 Salary &amp; Benefits'!G$6</f>
        <v>16817.759999999998</v>
      </c>
      <c r="R24" s="103">
        <f>'2026-27 Salary &amp; Benefits'!H$6</f>
        <v>0.16020000000000001</v>
      </c>
      <c r="S24" s="103">
        <f>'2026-27 Salary &amp; Benefits'!I$6</f>
        <v>0.15390000000000001</v>
      </c>
      <c r="T24" s="7">
        <f t="shared" si="28"/>
        <v>0</v>
      </c>
      <c r="U24" s="7">
        <f t="shared" si="29"/>
        <v>0</v>
      </c>
      <c r="V24" s="7">
        <f t="shared" si="22"/>
        <v>0</v>
      </c>
      <c r="W24" s="7">
        <f t="shared" si="23"/>
        <v>0</v>
      </c>
      <c r="X24" s="18">
        <f t="shared" si="30"/>
        <v>0</v>
      </c>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row>
    <row r="25" spans="1:159" s="17" customFormat="1">
      <c r="A25" s="50" t="s">
        <v>2321</v>
      </c>
      <c r="B25" s="59" t="s">
        <v>2519</v>
      </c>
      <c r="C25" s="60">
        <v>2707</v>
      </c>
      <c r="D25" s="59" t="s">
        <v>1458</v>
      </c>
      <c r="E25" s="78" t="str">
        <f>IFERROR(VLOOKUP($C25,'2025-26 School Level AAFTE'!$C$2:$L$2349,9,FALSE), "No")</f>
        <v>No</v>
      </c>
      <c r="F25" s="67">
        <f>IFERROR(VLOOKUP($C25,'2025-26 School Level AAFTE'!$C$2:$J$2349,8,FALSE), 0)</f>
        <v>628.1</v>
      </c>
      <c r="G25" s="69">
        <f>IFERROR(IF(E25= "yes",VLOOKUP(C25,Summary!$B:$I,6,0),0),0)</f>
        <v>0</v>
      </c>
      <c r="H25" s="68">
        <f t="shared" si="24"/>
        <v>0</v>
      </c>
      <c r="I25" s="110">
        <f>VLOOKUP($A25,'2026-27 Salary &amp; Benefits'!$A:$I,3,FALSE)</f>
        <v>1.1200000000000001</v>
      </c>
      <c r="J25" s="110">
        <f>VLOOKUP($A25,'2026-27 Salary &amp; Benefits'!$A:$I,4,FALSE)</f>
        <v>1.1600000000000001</v>
      </c>
      <c r="K25" s="101">
        <f t="shared" si="25"/>
        <v>0</v>
      </c>
      <c r="L25" s="100">
        <f t="shared" si="21"/>
        <v>0</v>
      </c>
      <c r="M25" s="102">
        <f>'2026-27 Salary &amp; Benefits'!$E$6</f>
        <v>78209</v>
      </c>
      <c r="N25" s="102">
        <f>'2026-27 Salary &amp; Benefits'!$F$6</f>
        <v>82248</v>
      </c>
      <c r="O25" s="7">
        <f t="shared" si="26"/>
        <v>0</v>
      </c>
      <c r="P25" s="7">
        <f t="shared" si="27"/>
        <v>0</v>
      </c>
      <c r="Q25" s="7">
        <f>'2026-27 Salary &amp; Benefits'!G$6</f>
        <v>16817.759999999998</v>
      </c>
      <c r="R25" s="103">
        <f>'2026-27 Salary &amp; Benefits'!H$6</f>
        <v>0.16020000000000001</v>
      </c>
      <c r="S25" s="103">
        <f>'2026-27 Salary &amp; Benefits'!I$6</f>
        <v>0.15390000000000001</v>
      </c>
      <c r="T25" s="7">
        <f t="shared" si="28"/>
        <v>0</v>
      </c>
      <c r="U25" s="7">
        <f t="shared" si="29"/>
        <v>0</v>
      </c>
      <c r="V25" s="7">
        <f t="shared" si="22"/>
        <v>0</v>
      </c>
      <c r="W25" s="7">
        <f t="shared" si="23"/>
        <v>0</v>
      </c>
      <c r="X25" s="18">
        <f t="shared" si="30"/>
        <v>0</v>
      </c>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row>
    <row r="26" spans="1:159" s="17" customFormat="1">
      <c r="A26" s="50" t="s">
        <v>2321</v>
      </c>
      <c r="B26" s="59" t="s">
        <v>2519</v>
      </c>
      <c r="C26" s="60">
        <v>5176</v>
      </c>
      <c r="D26" s="59" t="s">
        <v>1462</v>
      </c>
      <c r="E26" s="78" t="str">
        <f>IFERROR(VLOOKUP($C26,'2025-26 School Level AAFTE'!$C$2:$L$2349,9,FALSE), "No")</f>
        <v>Yes</v>
      </c>
      <c r="F26" s="67">
        <f>IFERROR(VLOOKUP($C26,'2025-26 School Level AAFTE'!$C$2:$J$2349,8,FALSE), 0)</f>
        <v>60.71</v>
      </c>
      <c r="G26" s="69">
        <f>IFERROR(IF(E26= "yes",VLOOKUP(C26,Summary!$B:$I,6,0),0),0)</f>
        <v>0</v>
      </c>
      <c r="H26" s="68">
        <f t="shared" si="24"/>
        <v>60.71</v>
      </c>
      <c r="I26" s="110">
        <f>VLOOKUP($A26,'2026-27 Salary &amp; Benefits'!$A:$I,3,FALSE)</f>
        <v>1.1200000000000001</v>
      </c>
      <c r="J26" s="110">
        <f>VLOOKUP($A26,'2026-27 Salary &amp; Benefits'!$A:$I,4,FALSE)</f>
        <v>1.1600000000000001</v>
      </c>
      <c r="K26" s="101">
        <f t="shared" si="25"/>
        <v>60.71</v>
      </c>
      <c r="L26" s="100">
        <f t="shared" si="21"/>
        <v>0.17799999999999999</v>
      </c>
      <c r="M26" s="102">
        <f>'2026-27 Salary &amp; Benefits'!$E$6</f>
        <v>78209</v>
      </c>
      <c r="N26" s="102">
        <f>'2026-27 Salary &amp; Benefits'!$F$6</f>
        <v>82248</v>
      </c>
      <c r="O26" s="7">
        <f t="shared" si="26"/>
        <v>15591.75</v>
      </c>
      <c r="P26" s="7">
        <f t="shared" si="27"/>
        <v>1390.8199999999997</v>
      </c>
      <c r="Q26" s="7">
        <f>'2026-27 Salary &amp; Benefits'!G$6</f>
        <v>16817.759999999998</v>
      </c>
      <c r="R26" s="103">
        <f>'2026-27 Salary &amp; Benefits'!H$6</f>
        <v>0.16020000000000001</v>
      </c>
      <c r="S26" s="103">
        <f>'2026-27 Salary &amp; Benefits'!I$6</f>
        <v>0.15390000000000001</v>
      </c>
      <c r="T26" s="7">
        <f t="shared" si="28"/>
        <v>5705.41</v>
      </c>
      <c r="U26" s="7">
        <f t="shared" si="29"/>
        <v>283.04000000000002</v>
      </c>
      <c r="V26" s="7">
        <f t="shared" si="22"/>
        <v>43.56</v>
      </c>
      <c r="W26" s="7">
        <f t="shared" si="23"/>
        <v>326.60000000000002</v>
      </c>
      <c r="X26" s="18">
        <f t="shared" si="30"/>
        <v>23014.579999999998</v>
      </c>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row>
    <row r="27" spans="1:159" s="17" customFormat="1">
      <c r="A27" s="50" t="s">
        <v>2321</v>
      </c>
      <c r="B27" s="59" t="s">
        <v>2519</v>
      </c>
      <c r="C27" s="60">
        <v>3182</v>
      </c>
      <c r="D27" s="59" t="s">
        <v>1460</v>
      </c>
      <c r="E27" s="78" t="str">
        <f>IFERROR(VLOOKUP($C27,'2025-26 School Level AAFTE'!$C$2:$L$2349,9,FALSE), "No")</f>
        <v>No</v>
      </c>
      <c r="F27" s="67">
        <f>IFERROR(VLOOKUP($C27,'2025-26 School Level AAFTE'!$C$2:$J$2349,8,FALSE), 0)</f>
        <v>349.74</v>
      </c>
      <c r="G27" s="69">
        <f>IFERROR(IF(E27= "yes",VLOOKUP(C27,Summary!$B:$I,6,0),0),0)</f>
        <v>0</v>
      </c>
      <c r="H27" s="68">
        <f t="shared" si="24"/>
        <v>0</v>
      </c>
      <c r="I27" s="110">
        <f>VLOOKUP($A27,'2026-27 Salary &amp; Benefits'!$A:$I,3,FALSE)</f>
        <v>1.1200000000000001</v>
      </c>
      <c r="J27" s="110">
        <f>VLOOKUP($A27,'2026-27 Salary &amp; Benefits'!$A:$I,4,FALSE)</f>
        <v>1.1600000000000001</v>
      </c>
      <c r="K27" s="101">
        <f t="shared" si="25"/>
        <v>0</v>
      </c>
      <c r="L27" s="100">
        <f t="shared" si="21"/>
        <v>0</v>
      </c>
      <c r="M27" s="102">
        <f>'2026-27 Salary &amp; Benefits'!$E$6</f>
        <v>78209</v>
      </c>
      <c r="N27" s="102">
        <f>'2026-27 Salary &amp; Benefits'!$F$6</f>
        <v>82248</v>
      </c>
      <c r="O27" s="7">
        <f t="shared" si="26"/>
        <v>0</v>
      </c>
      <c r="P27" s="7">
        <f t="shared" si="27"/>
        <v>0</v>
      </c>
      <c r="Q27" s="7">
        <f>'2026-27 Salary &amp; Benefits'!G$6</f>
        <v>16817.759999999998</v>
      </c>
      <c r="R27" s="103">
        <f>'2026-27 Salary &amp; Benefits'!H$6</f>
        <v>0.16020000000000001</v>
      </c>
      <c r="S27" s="103">
        <f>'2026-27 Salary &amp; Benefits'!I$6</f>
        <v>0.15390000000000001</v>
      </c>
      <c r="T27" s="7">
        <f t="shared" si="28"/>
        <v>0</v>
      </c>
      <c r="U27" s="7">
        <f t="shared" si="29"/>
        <v>0</v>
      </c>
      <c r="V27" s="7">
        <f t="shared" si="22"/>
        <v>0</v>
      </c>
      <c r="W27" s="7">
        <f t="shared" si="23"/>
        <v>0</v>
      </c>
      <c r="X27" s="18">
        <f t="shared" si="30"/>
        <v>0</v>
      </c>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row>
    <row r="28" spans="1:159" s="17" customFormat="1">
      <c r="A28" s="50" t="s">
        <v>2321</v>
      </c>
      <c r="B28" s="59" t="s">
        <v>2519</v>
      </c>
      <c r="C28" s="60">
        <v>3252</v>
      </c>
      <c r="D28" s="59" t="s">
        <v>1461</v>
      </c>
      <c r="E28" s="78" t="str">
        <f>IFERROR(VLOOKUP($C28,'2025-26 School Level AAFTE'!$C$2:$L$2349,9,FALSE), "No")</f>
        <v>No</v>
      </c>
      <c r="F28" s="67">
        <f>IFERROR(VLOOKUP($C28,'2025-26 School Level AAFTE'!$C$2:$J$2349,8,FALSE), 0)</f>
        <v>420.31</v>
      </c>
      <c r="G28" s="69">
        <f>IFERROR(IF(E28= "yes",VLOOKUP(C28,Summary!$B:$I,6,0),0),0)</f>
        <v>0</v>
      </c>
      <c r="H28" s="68">
        <f t="shared" si="24"/>
        <v>0</v>
      </c>
      <c r="I28" s="110">
        <f>VLOOKUP($A28,'2026-27 Salary &amp; Benefits'!$A:$I,3,FALSE)</f>
        <v>1.1200000000000001</v>
      </c>
      <c r="J28" s="110">
        <f>VLOOKUP($A28,'2026-27 Salary &amp; Benefits'!$A:$I,4,FALSE)</f>
        <v>1.1600000000000001</v>
      </c>
      <c r="K28" s="101">
        <f t="shared" si="25"/>
        <v>0</v>
      </c>
      <c r="L28" s="100">
        <f t="shared" si="21"/>
        <v>0</v>
      </c>
      <c r="M28" s="102">
        <f>'2026-27 Salary &amp; Benefits'!$E$6</f>
        <v>78209</v>
      </c>
      <c r="N28" s="102">
        <f>'2026-27 Salary &amp; Benefits'!$F$6</f>
        <v>82248</v>
      </c>
      <c r="O28" s="7">
        <f t="shared" si="26"/>
        <v>0</v>
      </c>
      <c r="P28" s="7">
        <f t="shared" si="27"/>
        <v>0</v>
      </c>
      <c r="Q28" s="7">
        <f>'2026-27 Salary &amp; Benefits'!G$6</f>
        <v>16817.759999999998</v>
      </c>
      <c r="R28" s="103">
        <f>'2026-27 Salary &amp; Benefits'!H$6</f>
        <v>0.16020000000000001</v>
      </c>
      <c r="S28" s="103">
        <f>'2026-27 Salary &amp; Benefits'!I$6</f>
        <v>0.15390000000000001</v>
      </c>
      <c r="T28" s="7">
        <f t="shared" si="28"/>
        <v>0</v>
      </c>
      <c r="U28" s="7">
        <f t="shared" si="29"/>
        <v>0</v>
      </c>
      <c r="V28" s="7">
        <f t="shared" si="22"/>
        <v>0</v>
      </c>
      <c r="W28" s="7">
        <f t="shared" si="23"/>
        <v>0</v>
      </c>
      <c r="X28" s="18">
        <f t="shared" si="30"/>
        <v>0</v>
      </c>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row>
    <row r="29" spans="1:159" s="17" customFormat="1">
      <c r="A29" s="50" t="s">
        <v>2321</v>
      </c>
      <c r="B29" s="59" t="s">
        <v>2519</v>
      </c>
      <c r="C29" s="60">
        <v>3057</v>
      </c>
      <c r="D29" s="59" t="s">
        <v>1459</v>
      </c>
      <c r="E29" s="78" t="str">
        <f>IFERROR(VLOOKUP($C29,'2025-26 School Level AAFTE'!$C$2:$L$2349,9,FALSE), "No")</f>
        <v>No</v>
      </c>
      <c r="F29" s="67">
        <f>IFERROR(VLOOKUP($C29,'2025-26 School Level AAFTE'!$C$2:$J$2349,8,FALSE), 0)</f>
        <v>326.52999999999997</v>
      </c>
      <c r="G29" s="69">
        <f>IFERROR(IF(E29= "yes",VLOOKUP(C29,Summary!$B:$I,6,0),0),0)</f>
        <v>0</v>
      </c>
      <c r="H29" s="68">
        <f t="shared" si="24"/>
        <v>0</v>
      </c>
      <c r="I29" s="110">
        <f>VLOOKUP($A29,'2026-27 Salary &amp; Benefits'!$A:$I,3,FALSE)</f>
        <v>1.1200000000000001</v>
      </c>
      <c r="J29" s="110">
        <f>VLOOKUP($A29,'2026-27 Salary &amp; Benefits'!$A:$I,4,FALSE)</f>
        <v>1.1600000000000001</v>
      </c>
      <c r="K29" s="101">
        <f t="shared" si="25"/>
        <v>0</v>
      </c>
      <c r="L29" s="100">
        <f t="shared" si="21"/>
        <v>0</v>
      </c>
      <c r="M29" s="102">
        <f>'2026-27 Salary &amp; Benefits'!$E$6</f>
        <v>78209</v>
      </c>
      <c r="N29" s="102">
        <f>'2026-27 Salary &amp; Benefits'!$F$6</f>
        <v>82248</v>
      </c>
      <c r="O29" s="7">
        <f t="shared" si="26"/>
        <v>0</v>
      </c>
      <c r="P29" s="7">
        <f t="shared" si="27"/>
        <v>0</v>
      </c>
      <c r="Q29" s="7">
        <f>'2026-27 Salary &amp; Benefits'!G$6</f>
        <v>16817.759999999998</v>
      </c>
      <c r="R29" s="103">
        <f>'2026-27 Salary &amp; Benefits'!H$6</f>
        <v>0.16020000000000001</v>
      </c>
      <c r="S29" s="103">
        <f>'2026-27 Salary &amp; Benefits'!I$6</f>
        <v>0.15390000000000001</v>
      </c>
      <c r="T29" s="7">
        <f t="shared" si="28"/>
        <v>0</v>
      </c>
      <c r="U29" s="7">
        <f t="shared" si="29"/>
        <v>0</v>
      </c>
      <c r="V29" s="7">
        <f t="shared" si="22"/>
        <v>0</v>
      </c>
      <c r="W29" s="7">
        <f t="shared" si="23"/>
        <v>0</v>
      </c>
      <c r="X29" s="18">
        <f t="shared" si="30"/>
        <v>0</v>
      </c>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row>
    <row r="30" spans="1:159" s="19" customFormat="1">
      <c r="A30" s="50" t="s">
        <v>2321</v>
      </c>
      <c r="B30" s="59" t="s">
        <v>2519</v>
      </c>
      <c r="C30" s="60">
        <v>5588</v>
      </c>
      <c r="D30" s="59" t="s">
        <v>2855</v>
      </c>
      <c r="E30" s="78" t="str">
        <f>IFERROR(VLOOKUP($C30,'2025-26 School Level AAFTE'!$C$2:$L$2349,9,FALSE), "No")</f>
        <v>Yes</v>
      </c>
      <c r="F30" s="67">
        <f>IFERROR(VLOOKUP($C30,'2025-26 School Level AAFTE'!$C$2:$J$2349,8,FALSE), 0)</f>
        <v>3.1</v>
      </c>
      <c r="G30" s="69">
        <f>IFERROR(IF(E30= "yes",VLOOKUP(C30,Summary!$B:$I,6,0),0),0)</f>
        <v>0</v>
      </c>
      <c r="H30" s="68">
        <f t="shared" si="24"/>
        <v>3.1</v>
      </c>
      <c r="I30" s="110">
        <f>VLOOKUP($A30,'2026-27 Salary &amp; Benefits'!$A:$I,3,FALSE)</f>
        <v>1.1200000000000001</v>
      </c>
      <c r="J30" s="110">
        <f>VLOOKUP($A30,'2026-27 Salary &amp; Benefits'!$A:$I,4,FALSE)</f>
        <v>1.1600000000000001</v>
      </c>
      <c r="K30" s="101">
        <f t="shared" si="25"/>
        <v>3.1</v>
      </c>
      <c r="L30" s="100">
        <f t="shared" si="21"/>
        <v>8.9999999999999993E-3</v>
      </c>
      <c r="M30" s="102">
        <f>'2026-27 Salary &amp; Benefits'!$E$6</f>
        <v>78209</v>
      </c>
      <c r="N30" s="102">
        <f>'2026-27 Salary &amp; Benefits'!$F$6</f>
        <v>82248</v>
      </c>
      <c r="O30" s="7">
        <f t="shared" si="26"/>
        <v>788.35</v>
      </c>
      <c r="P30" s="7">
        <f t="shared" si="27"/>
        <v>70.319999999999936</v>
      </c>
      <c r="Q30" s="7">
        <f>'2026-27 Salary &amp; Benefits'!G$6</f>
        <v>16817.759999999998</v>
      </c>
      <c r="R30" s="103">
        <f>'2026-27 Salary &amp; Benefits'!H$6</f>
        <v>0.16020000000000001</v>
      </c>
      <c r="S30" s="103">
        <f>'2026-27 Salary &amp; Benefits'!I$6</f>
        <v>0.15390000000000001</v>
      </c>
      <c r="T30" s="7">
        <f t="shared" si="28"/>
        <v>288.48</v>
      </c>
      <c r="U30" s="7">
        <f t="shared" si="29"/>
        <v>14.31</v>
      </c>
      <c r="V30" s="7">
        <f t="shared" si="22"/>
        <v>2.2000000000000002</v>
      </c>
      <c r="W30" s="7">
        <f t="shared" si="23"/>
        <v>16.510000000000002</v>
      </c>
      <c r="X30" s="18">
        <f t="shared" si="30"/>
        <v>1163.6599999999999</v>
      </c>
      <c r="Y30" s="105"/>
      <c r="Z30" s="105"/>
      <c r="AA30" s="105"/>
      <c r="AB30" s="105"/>
      <c r="AC30" s="105"/>
      <c r="AD30" s="105"/>
      <c r="AE30" s="105"/>
      <c r="AF30" s="105"/>
      <c r="AG30" s="105"/>
      <c r="AH30" s="105"/>
      <c r="AI30" s="105"/>
      <c r="AJ30" s="105"/>
      <c r="AK30" s="105"/>
      <c r="AL30" s="105"/>
      <c r="AM30" s="105"/>
      <c r="AN30" s="105"/>
      <c r="AO30" s="105"/>
      <c r="AP30" s="105"/>
      <c r="AQ30" s="105"/>
      <c r="AR30" s="105"/>
      <c r="AS30" s="105"/>
      <c r="AT30" s="105"/>
      <c r="AU30" s="105"/>
      <c r="AV30" s="105"/>
      <c r="AW30" s="105"/>
      <c r="AX30" s="105"/>
      <c r="AY30" s="105"/>
      <c r="AZ30" s="105"/>
      <c r="BA30" s="105"/>
      <c r="BB30" s="105"/>
      <c r="BC30" s="105"/>
      <c r="BD30" s="105"/>
      <c r="BE30" s="105"/>
      <c r="BF30" s="105"/>
      <c r="BG30" s="105"/>
      <c r="BH30" s="105"/>
      <c r="BI30" s="105"/>
      <c r="BJ30" s="105"/>
      <c r="BK30" s="105"/>
      <c r="BL30" s="105"/>
      <c r="BM30" s="105"/>
      <c r="BN30" s="105"/>
      <c r="BO30" s="105"/>
      <c r="BP30" s="105"/>
      <c r="BQ30" s="105"/>
      <c r="BR30" s="105"/>
      <c r="BS30" s="105"/>
      <c r="BT30" s="105"/>
      <c r="BU30" s="105"/>
      <c r="BV30" s="105"/>
      <c r="BW30" s="105"/>
      <c r="BX30" s="105"/>
      <c r="BY30" s="105"/>
      <c r="BZ30" s="105"/>
      <c r="CA30" s="105"/>
      <c r="CB30" s="105"/>
      <c r="CC30" s="105"/>
      <c r="CD30" s="105"/>
      <c r="CE30" s="105"/>
      <c r="CF30" s="105"/>
      <c r="CG30" s="105"/>
      <c r="CH30" s="105"/>
      <c r="CI30" s="105"/>
      <c r="CJ30" s="105"/>
      <c r="CK30" s="105"/>
      <c r="CL30" s="105"/>
      <c r="CM30" s="105"/>
      <c r="CN30" s="105"/>
      <c r="CO30" s="105"/>
      <c r="CP30" s="105"/>
      <c r="CQ30" s="105"/>
      <c r="CR30" s="105"/>
      <c r="CS30" s="105"/>
      <c r="CT30" s="105"/>
      <c r="CU30" s="105"/>
      <c r="CV30" s="105"/>
      <c r="CW30" s="105"/>
      <c r="CX30" s="105"/>
      <c r="CY30" s="105"/>
      <c r="CZ30" s="105"/>
      <c r="DA30" s="105"/>
      <c r="DB30" s="105"/>
      <c r="DC30" s="105"/>
      <c r="DD30" s="105"/>
      <c r="DE30" s="105"/>
      <c r="DF30" s="105"/>
      <c r="DG30" s="105"/>
      <c r="DH30" s="105"/>
      <c r="DI30" s="105"/>
      <c r="DJ30" s="105"/>
      <c r="DK30" s="105"/>
      <c r="DL30" s="105"/>
      <c r="DM30" s="105"/>
      <c r="DN30" s="105"/>
      <c r="DO30" s="105"/>
      <c r="DP30" s="105"/>
      <c r="DQ30" s="105"/>
      <c r="DR30" s="105"/>
      <c r="DS30" s="105"/>
      <c r="DT30" s="105"/>
      <c r="DU30" s="105"/>
      <c r="DV30" s="105"/>
      <c r="DW30" s="105"/>
      <c r="DX30" s="105"/>
      <c r="DY30" s="105"/>
      <c r="DZ30" s="105"/>
      <c r="EA30" s="105"/>
      <c r="EB30" s="105"/>
      <c r="EC30" s="105"/>
      <c r="ED30" s="105"/>
      <c r="EE30" s="105"/>
      <c r="EF30" s="105"/>
      <c r="EG30" s="105"/>
      <c r="EH30" s="105"/>
      <c r="EI30" s="105"/>
      <c r="EJ30" s="105"/>
      <c r="EK30" s="105"/>
      <c r="EL30" s="105"/>
      <c r="EM30" s="105"/>
      <c r="EN30" s="105"/>
      <c r="EO30" s="105"/>
      <c r="EP30" s="105"/>
      <c r="EQ30" s="105"/>
      <c r="ER30" s="105"/>
      <c r="ES30" s="105"/>
      <c r="ET30" s="105"/>
      <c r="EU30" s="105"/>
      <c r="EV30" s="105"/>
      <c r="EW30" s="105"/>
      <c r="EX30" s="105"/>
      <c r="EY30" s="105"/>
      <c r="EZ30" s="105"/>
      <c r="FA30" s="105"/>
      <c r="FB30" s="105"/>
      <c r="FC30" s="105"/>
    </row>
    <row r="31" spans="1:159" s="17" customFormat="1">
      <c r="A31" s="50" t="s">
        <v>2333</v>
      </c>
      <c r="B31" s="59" t="s">
        <v>1283</v>
      </c>
      <c r="C31" s="60">
        <v>2523</v>
      </c>
      <c r="D31" s="59" t="s">
        <v>1571</v>
      </c>
      <c r="E31" s="78" t="str">
        <f>IFERROR(VLOOKUP($C31,'2025-26 School Level AAFTE'!$C$2:$L$2349,9,FALSE), "No")</f>
        <v>No</v>
      </c>
      <c r="F31" s="67">
        <f>IFERROR(VLOOKUP($C31,'2025-26 School Level AAFTE'!$C$2:$J$2349,8,FALSE), 0)</f>
        <v>1536.48</v>
      </c>
      <c r="G31" s="69">
        <f>IFERROR(IF(E31= "yes",VLOOKUP(C31,Summary!$B:$I,6,0),0),0)</f>
        <v>0</v>
      </c>
      <c r="H31" s="68">
        <f t="shared" si="24"/>
        <v>0</v>
      </c>
      <c r="I31" s="110">
        <f>VLOOKUP($A31,'2026-27 Salary &amp; Benefits'!$A:$I,3,FALSE)</f>
        <v>1.1200000000000001</v>
      </c>
      <c r="J31" s="110">
        <f>VLOOKUP($A31,'2026-27 Salary &amp; Benefits'!$A:$I,4,FALSE)</f>
        <v>1.1600000000000001</v>
      </c>
      <c r="K31" s="101">
        <f t="shared" si="25"/>
        <v>0</v>
      </c>
      <c r="L31" s="100">
        <f t="shared" si="21"/>
        <v>0</v>
      </c>
      <c r="M31" s="102">
        <f>'2026-27 Salary &amp; Benefits'!$E$6</f>
        <v>78209</v>
      </c>
      <c r="N31" s="102">
        <f>'2026-27 Salary &amp; Benefits'!$F$6</f>
        <v>82248</v>
      </c>
      <c r="O31" s="7">
        <f t="shared" si="26"/>
        <v>0</v>
      </c>
      <c r="P31" s="7">
        <f t="shared" si="27"/>
        <v>0</v>
      </c>
      <c r="Q31" s="7">
        <f>'2026-27 Salary &amp; Benefits'!G$6</f>
        <v>16817.759999999998</v>
      </c>
      <c r="R31" s="103">
        <f>'2026-27 Salary &amp; Benefits'!H$6</f>
        <v>0.16020000000000001</v>
      </c>
      <c r="S31" s="103">
        <f>'2026-27 Salary &amp; Benefits'!I$6</f>
        <v>0.15390000000000001</v>
      </c>
      <c r="T31" s="7">
        <f t="shared" si="28"/>
        <v>0</v>
      </c>
      <c r="U31" s="7">
        <f t="shared" si="29"/>
        <v>0</v>
      </c>
      <c r="V31" s="7">
        <f t="shared" si="22"/>
        <v>0</v>
      </c>
      <c r="W31" s="7">
        <f t="shared" si="23"/>
        <v>0</v>
      </c>
      <c r="X31" s="18">
        <f t="shared" si="30"/>
        <v>0</v>
      </c>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row>
    <row r="32" spans="1:159" s="17" customFormat="1">
      <c r="A32" s="50" t="s">
        <v>2333</v>
      </c>
      <c r="B32" s="59" t="s">
        <v>1283</v>
      </c>
      <c r="C32" s="60">
        <v>5495</v>
      </c>
      <c r="D32" s="59" t="s">
        <v>2462</v>
      </c>
      <c r="E32" s="78" t="str">
        <f>IFERROR(VLOOKUP($C32,'2025-26 School Level AAFTE'!$C$2:$L$2349,9,FALSE), "No")</f>
        <v>Yes</v>
      </c>
      <c r="F32" s="67">
        <f>IFERROR(VLOOKUP($C32,'2025-26 School Level AAFTE'!$C$2:$J$2349,8,FALSE), 0)</f>
        <v>56.7</v>
      </c>
      <c r="G32" s="69">
        <f>IFERROR(IF(E32= "yes",VLOOKUP(C32,Summary!$B:$I,6,0),0),0)</f>
        <v>0</v>
      </c>
      <c r="H32" s="68">
        <f t="shared" si="24"/>
        <v>56.7</v>
      </c>
      <c r="I32" s="110">
        <f>VLOOKUP($A32,'2026-27 Salary &amp; Benefits'!$A:$I,3,FALSE)</f>
        <v>1.1200000000000001</v>
      </c>
      <c r="J32" s="110">
        <f>VLOOKUP($A32,'2026-27 Salary &amp; Benefits'!$A:$I,4,FALSE)</f>
        <v>1.1600000000000001</v>
      </c>
      <c r="K32" s="101">
        <f t="shared" si="25"/>
        <v>56.7</v>
      </c>
      <c r="L32" s="100">
        <f t="shared" si="21"/>
        <v>0.16600000000000001</v>
      </c>
      <c r="M32" s="102">
        <f>'2026-27 Salary &amp; Benefits'!$E$6</f>
        <v>78209</v>
      </c>
      <c r="N32" s="102">
        <f>'2026-27 Salary &amp; Benefits'!$F$6</f>
        <v>82248</v>
      </c>
      <c r="O32" s="7">
        <f t="shared" si="26"/>
        <v>14540.62</v>
      </c>
      <c r="P32" s="7">
        <f t="shared" si="27"/>
        <v>1297.0499999999993</v>
      </c>
      <c r="Q32" s="7">
        <f>'2026-27 Salary &amp; Benefits'!G$6</f>
        <v>16817.759999999998</v>
      </c>
      <c r="R32" s="103">
        <f>'2026-27 Salary &amp; Benefits'!H$6</f>
        <v>0.16020000000000001</v>
      </c>
      <c r="S32" s="103">
        <f>'2026-27 Salary &amp; Benefits'!I$6</f>
        <v>0.15390000000000001</v>
      </c>
      <c r="T32" s="7">
        <f t="shared" si="28"/>
        <v>5320.77</v>
      </c>
      <c r="U32" s="7">
        <f t="shared" si="29"/>
        <v>263.95999999999998</v>
      </c>
      <c r="V32" s="7">
        <f t="shared" si="22"/>
        <v>40.619999999999997</v>
      </c>
      <c r="W32" s="7">
        <f t="shared" si="23"/>
        <v>304.58</v>
      </c>
      <c r="X32" s="18">
        <f t="shared" si="30"/>
        <v>21463.02</v>
      </c>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row>
    <row r="33" spans="1:159" s="17" customFormat="1">
      <c r="A33" s="50" t="s">
        <v>2333</v>
      </c>
      <c r="B33" s="59" t="s">
        <v>1283</v>
      </c>
      <c r="C33" s="60">
        <v>4327</v>
      </c>
      <c r="D33" s="59" t="s">
        <v>1575</v>
      </c>
      <c r="E33" s="78" t="str">
        <f>IFERROR(VLOOKUP($C33,'2025-26 School Level AAFTE'!$C$2:$L$2349,9,FALSE), "No")</f>
        <v>No</v>
      </c>
      <c r="F33" s="67">
        <f>IFERROR(VLOOKUP($C33,'2025-26 School Level AAFTE'!$C$2:$J$2349,8,FALSE), 0)</f>
        <v>612.84</v>
      </c>
      <c r="G33" s="69">
        <f>IFERROR(IF(E33= "yes",VLOOKUP(C33,Summary!$B:$I,6,0),0),0)</f>
        <v>0</v>
      </c>
      <c r="H33" s="68">
        <f t="shared" si="24"/>
        <v>0</v>
      </c>
      <c r="I33" s="110">
        <f>VLOOKUP($A33,'2026-27 Salary &amp; Benefits'!$A:$I,3,FALSE)</f>
        <v>1.1200000000000001</v>
      </c>
      <c r="J33" s="110">
        <f>VLOOKUP($A33,'2026-27 Salary &amp; Benefits'!$A:$I,4,FALSE)</f>
        <v>1.1600000000000001</v>
      </c>
      <c r="K33" s="101">
        <f t="shared" si="25"/>
        <v>0</v>
      </c>
      <c r="L33" s="100">
        <f t="shared" si="21"/>
        <v>0</v>
      </c>
      <c r="M33" s="102">
        <f>'2026-27 Salary &amp; Benefits'!$E$6</f>
        <v>78209</v>
      </c>
      <c r="N33" s="102">
        <f>'2026-27 Salary &amp; Benefits'!$F$6</f>
        <v>82248</v>
      </c>
      <c r="O33" s="7">
        <f t="shared" si="26"/>
        <v>0</v>
      </c>
      <c r="P33" s="7">
        <f t="shared" si="27"/>
        <v>0</v>
      </c>
      <c r="Q33" s="7">
        <f>'2026-27 Salary &amp; Benefits'!G$6</f>
        <v>16817.759999999998</v>
      </c>
      <c r="R33" s="103">
        <f>'2026-27 Salary &amp; Benefits'!H$6</f>
        <v>0.16020000000000001</v>
      </c>
      <c r="S33" s="103">
        <f>'2026-27 Salary &amp; Benefits'!I$6</f>
        <v>0.15390000000000001</v>
      </c>
      <c r="T33" s="7">
        <f t="shared" si="28"/>
        <v>0</v>
      </c>
      <c r="U33" s="7">
        <f t="shared" si="29"/>
        <v>0</v>
      </c>
      <c r="V33" s="7">
        <f t="shared" si="22"/>
        <v>0</v>
      </c>
      <c r="W33" s="7">
        <f t="shared" si="23"/>
        <v>0</v>
      </c>
      <c r="X33" s="18">
        <f t="shared" si="30"/>
        <v>0</v>
      </c>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row>
    <row r="34" spans="1:159" s="17" customFormat="1">
      <c r="A34" s="50" t="s">
        <v>2333</v>
      </c>
      <c r="B34" s="59" t="s">
        <v>1283</v>
      </c>
      <c r="C34" s="60">
        <v>5010</v>
      </c>
      <c r="D34" s="59" t="s">
        <v>1577</v>
      </c>
      <c r="E34" s="78" t="str">
        <f>IFERROR(VLOOKUP($C34,'2025-26 School Level AAFTE'!$C$2:$L$2349,9,FALSE), "No")</f>
        <v>No</v>
      </c>
      <c r="F34" s="67">
        <f>IFERROR(VLOOKUP($C34,'2025-26 School Level AAFTE'!$C$2:$J$2349,8,FALSE), 0)</f>
        <v>561.26</v>
      </c>
      <c r="G34" s="69">
        <f>IFERROR(IF(E34= "yes",VLOOKUP(C34,Summary!$B:$I,6,0),0),0)</f>
        <v>0</v>
      </c>
      <c r="H34" s="68">
        <f t="shared" si="24"/>
        <v>0</v>
      </c>
      <c r="I34" s="110">
        <f>VLOOKUP($A34,'2026-27 Salary &amp; Benefits'!$A:$I,3,FALSE)</f>
        <v>1.1200000000000001</v>
      </c>
      <c r="J34" s="110">
        <f>VLOOKUP($A34,'2026-27 Salary &amp; Benefits'!$A:$I,4,FALSE)</f>
        <v>1.1600000000000001</v>
      </c>
      <c r="K34" s="101">
        <f t="shared" si="25"/>
        <v>0</v>
      </c>
      <c r="L34" s="100">
        <f t="shared" si="21"/>
        <v>0</v>
      </c>
      <c r="M34" s="102">
        <f>'2026-27 Salary &amp; Benefits'!$E$6</f>
        <v>78209</v>
      </c>
      <c r="N34" s="102">
        <f>'2026-27 Salary &amp; Benefits'!$F$6</f>
        <v>82248</v>
      </c>
      <c r="O34" s="7">
        <f t="shared" si="26"/>
        <v>0</v>
      </c>
      <c r="P34" s="7">
        <f t="shared" si="27"/>
        <v>0</v>
      </c>
      <c r="Q34" s="7">
        <f>'2026-27 Salary &amp; Benefits'!G$6</f>
        <v>16817.759999999998</v>
      </c>
      <c r="R34" s="103">
        <f>'2026-27 Salary &amp; Benefits'!H$6</f>
        <v>0.16020000000000001</v>
      </c>
      <c r="S34" s="103">
        <f>'2026-27 Salary &amp; Benefits'!I$6</f>
        <v>0.15390000000000001</v>
      </c>
      <c r="T34" s="7">
        <f t="shared" si="28"/>
        <v>0</v>
      </c>
      <c r="U34" s="7">
        <f t="shared" si="29"/>
        <v>0</v>
      </c>
      <c r="V34" s="7">
        <f t="shared" si="22"/>
        <v>0</v>
      </c>
      <c r="W34" s="7">
        <f t="shared" si="23"/>
        <v>0</v>
      </c>
      <c r="X34" s="18">
        <f t="shared" si="30"/>
        <v>0</v>
      </c>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row>
    <row r="35" spans="1:159" s="17" customFormat="1">
      <c r="A35" s="50" t="s">
        <v>2333</v>
      </c>
      <c r="B35" s="59" t="s">
        <v>1283</v>
      </c>
      <c r="C35" s="60">
        <v>4436</v>
      </c>
      <c r="D35" s="59" t="s">
        <v>1576</v>
      </c>
      <c r="E35" s="78" t="str">
        <f>IFERROR(VLOOKUP($C35,'2025-26 School Level AAFTE'!$C$2:$L$2349,9,FALSE), "No")</f>
        <v>No</v>
      </c>
      <c r="F35" s="67">
        <f>IFERROR(VLOOKUP($C35,'2025-26 School Level AAFTE'!$C$2:$J$2349,8,FALSE), 0)</f>
        <v>595.91999999999996</v>
      </c>
      <c r="G35" s="69">
        <f>IFERROR(IF(E35= "yes",VLOOKUP(C35,Summary!$B:$I,6,0),0),0)</f>
        <v>0</v>
      </c>
      <c r="H35" s="68">
        <f t="shared" si="24"/>
        <v>0</v>
      </c>
      <c r="I35" s="110">
        <f>VLOOKUP($A35,'2026-27 Salary &amp; Benefits'!$A:$I,3,FALSE)</f>
        <v>1.1200000000000001</v>
      </c>
      <c r="J35" s="110">
        <f>VLOOKUP($A35,'2026-27 Salary &amp; Benefits'!$A:$I,4,FALSE)</f>
        <v>1.1600000000000001</v>
      </c>
      <c r="K35" s="101">
        <f t="shared" si="25"/>
        <v>0</v>
      </c>
      <c r="L35" s="100">
        <f t="shared" si="21"/>
        <v>0</v>
      </c>
      <c r="M35" s="102">
        <f>'2026-27 Salary &amp; Benefits'!$E$6</f>
        <v>78209</v>
      </c>
      <c r="N35" s="102">
        <f>'2026-27 Salary &amp; Benefits'!$F$6</f>
        <v>82248</v>
      </c>
      <c r="O35" s="7">
        <f t="shared" si="26"/>
        <v>0</v>
      </c>
      <c r="P35" s="7">
        <f t="shared" si="27"/>
        <v>0</v>
      </c>
      <c r="Q35" s="7">
        <f>'2026-27 Salary &amp; Benefits'!G$6</f>
        <v>16817.759999999998</v>
      </c>
      <c r="R35" s="103">
        <f>'2026-27 Salary &amp; Benefits'!H$6</f>
        <v>0.16020000000000001</v>
      </c>
      <c r="S35" s="103">
        <f>'2026-27 Salary &amp; Benefits'!I$6</f>
        <v>0.15390000000000001</v>
      </c>
      <c r="T35" s="7">
        <f t="shared" si="28"/>
        <v>0</v>
      </c>
      <c r="U35" s="7">
        <f t="shared" si="29"/>
        <v>0</v>
      </c>
      <c r="V35" s="7">
        <f t="shared" si="22"/>
        <v>0</v>
      </c>
      <c r="W35" s="7">
        <f t="shared" si="23"/>
        <v>0</v>
      </c>
      <c r="X35" s="18">
        <f t="shared" si="30"/>
        <v>0</v>
      </c>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row>
    <row r="36" spans="1:159" s="17" customFormat="1">
      <c r="A36" s="50" t="s">
        <v>2333</v>
      </c>
      <c r="B36" s="59" t="s">
        <v>1283</v>
      </c>
      <c r="C36" s="60">
        <v>4573</v>
      </c>
      <c r="D36" s="59" t="s">
        <v>404</v>
      </c>
      <c r="E36" s="78" t="str">
        <f>IFERROR(VLOOKUP($C36,'2025-26 School Level AAFTE'!$C$2:$L$2349,9,FALSE), "No")</f>
        <v>No</v>
      </c>
      <c r="F36" s="67">
        <f>IFERROR(VLOOKUP($C36,'2025-26 School Level AAFTE'!$C$2:$J$2349,8,FALSE), 0)</f>
        <v>499.4</v>
      </c>
      <c r="G36" s="69">
        <f>IFERROR(IF(E36= "yes",VLOOKUP(C36,Summary!$B:$I,6,0),0),0)</f>
        <v>0</v>
      </c>
      <c r="H36" s="68">
        <f t="shared" si="24"/>
        <v>0</v>
      </c>
      <c r="I36" s="110">
        <f>VLOOKUP($A36,'2026-27 Salary &amp; Benefits'!$A:$I,3,FALSE)</f>
        <v>1.1200000000000001</v>
      </c>
      <c r="J36" s="110">
        <f>VLOOKUP($A36,'2026-27 Salary &amp; Benefits'!$A:$I,4,FALSE)</f>
        <v>1.1600000000000001</v>
      </c>
      <c r="K36" s="101">
        <f t="shared" si="25"/>
        <v>0</v>
      </c>
      <c r="L36" s="100">
        <f t="shared" si="21"/>
        <v>0</v>
      </c>
      <c r="M36" s="102">
        <f>'2026-27 Salary &amp; Benefits'!$E$6</f>
        <v>78209</v>
      </c>
      <c r="N36" s="102">
        <f>'2026-27 Salary &amp; Benefits'!$F$6</f>
        <v>82248</v>
      </c>
      <c r="O36" s="7">
        <f t="shared" si="26"/>
        <v>0</v>
      </c>
      <c r="P36" s="7">
        <f t="shared" si="27"/>
        <v>0</v>
      </c>
      <c r="Q36" s="7">
        <f>'2026-27 Salary &amp; Benefits'!G$6</f>
        <v>16817.759999999998</v>
      </c>
      <c r="R36" s="103">
        <f>'2026-27 Salary &amp; Benefits'!H$6</f>
        <v>0.16020000000000001</v>
      </c>
      <c r="S36" s="103">
        <f>'2026-27 Salary &amp; Benefits'!I$6</f>
        <v>0.15390000000000001</v>
      </c>
      <c r="T36" s="7">
        <f t="shared" si="28"/>
        <v>0</v>
      </c>
      <c r="U36" s="7">
        <f t="shared" si="29"/>
        <v>0</v>
      </c>
      <c r="V36" s="7">
        <f t="shared" si="22"/>
        <v>0</v>
      </c>
      <c r="W36" s="7">
        <f t="shared" si="23"/>
        <v>0</v>
      </c>
      <c r="X36" s="18">
        <f t="shared" si="30"/>
        <v>0</v>
      </c>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row>
    <row r="37" spans="1:159" s="17" customFormat="1">
      <c r="A37" s="50" t="s">
        <v>2333</v>
      </c>
      <c r="B37" s="59" t="s">
        <v>1283</v>
      </c>
      <c r="C37" s="60">
        <v>3124</v>
      </c>
      <c r="D37" s="59" t="s">
        <v>1572</v>
      </c>
      <c r="E37" s="78" t="str">
        <f>IFERROR(VLOOKUP($C37,'2025-26 School Level AAFTE'!$C$2:$L$2349,9,FALSE), "No")</f>
        <v>No</v>
      </c>
      <c r="F37" s="67">
        <f>IFERROR(VLOOKUP($C37,'2025-26 School Level AAFTE'!$C$2:$J$2349,8,FALSE), 0)</f>
        <v>657.62</v>
      </c>
      <c r="G37" s="69">
        <f>IFERROR(IF(E37= "yes",VLOOKUP(C37,Summary!$B:$I,6,0),0),0)</f>
        <v>0</v>
      </c>
      <c r="H37" s="68">
        <f t="shared" si="24"/>
        <v>0</v>
      </c>
      <c r="I37" s="110">
        <f>VLOOKUP($A37,'2026-27 Salary &amp; Benefits'!$A:$I,3,FALSE)</f>
        <v>1.1200000000000001</v>
      </c>
      <c r="J37" s="110">
        <f>VLOOKUP($A37,'2026-27 Salary &amp; Benefits'!$A:$I,4,FALSE)</f>
        <v>1.1600000000000001</v>
      </c>
      <c r="K37" s="101">
        <f t="shared" si="25"/>
        <v>0</v>
      </c>
      <c r="L37" s="100">
        <f t="shared" si="21"/>
        <v>0</v>
      </c>
      <c r="M37" s="102">
        <f>'2026-27 Salary &amp; Benefits'!$E$6</f>
        <v>78209</v>
      </c>
      <c r="N37" s="102">
        <f>'2026-27 Salary &amp; Benefits'!$F$6</f>
        <v>82248</v>
      </c>
      <c r="O37" s="7">
        <f t="shared" si="26"/>
        <v>0</v>
      </c>
      <c r="P37" s="7">
        <f t="shared" si="27"/>
        <v>0</v>
      </c>
      <c r="Q37" s="7">
        <f>'2026-27 Salary &amp; Benefits'!G$6</f>
        <v>16817.759999999998</v>
      </c>
      <c r="R37" s="103">
        <f>'2026-27 Salary &amp; Benefits'!H$6</f>
        <v>0.16020000000000001</v>
      </c>
      <c r="S37" s="103">
        <f>'2026-27 Salary &amp; Benefits'!I$6</f>
        <v>0.15390000000000001</v>
      </c>
      <c r="T37" s="7">
        <f t="shared" si="28"/>
        <v>0</v>
      </c>
      <c r="U37" s="7">
        <f t="shared" si="29"/>
        <v>0</v>
      </c>
      <c r="V37" s="7">
        <f t="shared" si="22"/>
        <v>0</v>
      </c>
      <c r="W37" s="7">
        <f t="shared" si="23"/>
        <v>0</v>
      </c>
      <c r="X37" s="18">
        <f t="shared" si="30"/>
        <v>0</v>
      </c>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row>
    <row r="38" spans="1:159" s="17" customFormat="1">
      <c r="A38" s="50" t="s">
        <v>2333</v>
      </c>
      <c r="B38" s="59" t="s">
        <v>1283</v>
      </c>
      <c r="C38" s="60">
        <v>4154</v>
      </c>
      <c r="D38" s="59" t="s">
        <v>1573</v>
      </c>
      <c r="E38" s="78" t="str">
        <f>IFERROR(VLOOKUP($C38,'2025-26 School Level AAFTE'!$C$2:$L$2349,9,FALSE), "No")</f>
        <v>No</v>
      </c>
      <c r="F38" s="67">
        <f>IFERROR(VLOOKUP($C38,'2025-26 School Level AAFTE'!$C$2:$J$2349,8,FALSE), 0)</f>
        <v>490.7</v>
      </c>
      <c r="G38" s="69">
        <f>IFERROR(IF(E38= "yes",VLOOKUP(C38,Summary!$B:$I,6,0),0),0)</f>
        <v>0</v>
      </c>
      <c r="H38" s="68">
        <f t="shared" si="24"/>
        <v>0</v>
      </c>
      <c r="I38" s="110">
        <f>VLOOKUP($A38,'2026-27 Salary &amp; Benefits'!$A:$I,3,FALSE)</f>
        <v>1.1200000000000001</v>
      </c>
      <c r="J38" s="110">
        <f>VLOOKUP($A38,'2026-27 Salary &amp; Benefits'!$A:$I,4,FALSE)</f>
        <v>1.1600000000000001</v>
      </c>
      <c r="K38" s="101">
        <f t="shared" si="25"/>
        <v>0</v>
      </c>
      <c r="L38" s="100">
        <f t="shared" si="21"/>
        <v>0</v>
      </c>
      <c r="M38" s="102">
        <f>'2026-27 Salary &amp; Benefits'!$E$6</f>
        <v>78209</v>
      </c>
      <c r="N38" s="102">
        <f>'2026-27 Salary &amp; Benefits'!$F$6</f>
        <v>82248</v>
      </c>
      <c r="O38" s="7">
        <f t="shared" si="26"/>
        <v>0</v>
      </c>
      <c r="P38" s="7">
        <f t="shared" si="27"/>
        <v>0</v>
      </c>
      <c r="Q38" s="7">
        <f>'2026-27 Salary &amp; Benefits'!G$6</f>
        <v>16817.759999999998</v>
      </c>
      <c r="R38" s="103">
        <f>'2026-27 Salary &amp; Benefits'!H$6</f>
        <v>0.16020000000000001</v>
      </c>
      <c r="S38" s="103">
        <f>'2026-27 Salary &amp; Benefits'!I$6</f>
        <v>0.15390000000000001</v>
      </c>
      <c r="T38" s="7">
        <f t="shared" si="28"/>
        <v>0</v>
      </c>
      <c r="U38" s="7">
        <f t="shared" si="29"/>
        <v>0</v>
      </c>
      <c r="V38" s="7">
        <f t="shared" si="22"/>
        <v>0</v>
      </c>
      <c r="W38" s="7">
        <f t="shared" si="23"/>
        <v>0</v>
      </c>
      <c r="X38" s="18">
        <f t="shared" si="30"/>
        <v>0</v>
      </c>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row>
    <row r="39" spans="1:159" s="17" customFormat="1">
      <c r="A39" s="50" t="s">
        <v>2333</v>
      </c>
      <c r="B39" s="59" t="s">
        <v>1283</v>
      </c>
      <c r="C39" s="61">
        <v>1714</v>
      </c>
      <c r="D39" s="72" t="s">
        <v>2889</v>
      </c>
      <c r="E39" s="78" t="str">
        <f>IFERROR(VLOOKUP($C39,'2025-26 School Level AAFTE'!$C$2:$L$2349,9,FALSE), "No")</f>
        <v>No</v>
      </c>
      <c r="F39" s="67">
        <f>IFERROR(VLOOKUP($C39,'2025-26 School Level AAFTE'!$C$2:$J$2349,8,FALSE), 0)</f>
        <v>322.13</v>
      </c>
      <c r="G39" s="69">
        <f>IFERROR(IF(E39= "yes",VLOOKUP(C39,Summary!$B:$I,6,0),0),0)</f>
        <v>0</v>
      </c>
      <c r="H39" s="68">
        <f t="shared" si="24"/>
        <v>0</v>
      </c>
      <c r="I39" s="110">
        <f>VLOOKUP($A39,'2026-27 Salary &amp; Benefits'!$A:$I,3,FALSE)</f>
        <v>1.1200000000000001</v>
      </c>
      <c r="J39" s="110">
        <f>VLOOKUP($A39,'2026-27 Salary &amp; Benefits'!$A:$I,4,FALSE)</f>
        <v>1.1600000000000001</v>
      </c>
      <c r="K39" s="101">
        <f t="shared" si="25"/>
        <v>0</v>
      </c>
      <c r="L39" s="100">
        <f t="shared" si="21"/>
        <v>0</v>
      </c>
      <c r="M39" s="102">
        <f>'2026-27 Salary &amp; Benefits'!$E$6</f>
        <v>78209</v>
      </c>
      <c r="N39" s="102">
        <f>'2026-27 Salary &amp; Benefits'!$F$6</f>
        <v>82248</v>
      </c>
      <c r="O39" s="7">
        <f t="shared" si="26"/>
        <v>0</v>
      </c>
      <c r="P39" s="7">
        <f t="shared" si="27"/>
        <v>0</v>
      </c>
      <c r="Q39" s="7">
        <f>'2026-27 Salary &amp; Benefits'!G$6</f>
        <v>16817.759999999998</v>
      </c>
      <c r="R39" s="103">
        <f>'2026-27 Salary &amp; Benefits'!H$6</f>
        <v>0.16020000000000001</v>
      </c>
      <c r="S39" s="103">
        <f>'2026-27 Salary &amp; Benefits'!I$6</f>
        <v>0.15390000000000001</v>
      </c>
      <c r="T39" s="7">
        <f t="shared" si="28"/>
        <v>0</v>
      </c>
      <c r="U39" s="7">
        <f t="shared" si="29"/>
        <v>0</v>
      </c>
      <c r="V39" s="7">
        <f t="shared" si="22"/>
        <v>0</v>
      </c>
      <c r="W39" s="7">
        <f t="shared" si="23"/>
        <v>0</v>
      </c>
      <c r="X39" s="18">
        <f t="shared" si="30"/>
        <v>0</v>
      </c>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row>
    <row r="40" spans="1:159" s="17" customFormat="1">
      <c r="A40" s="50" t="s">
        <v>2333</v>
      </c>
      <c r="B40" s="59" t="s">
        <v>1283</v>
      </c>
      <c r="C40" s="60">
        <v>4287</v>
      </c>
      <c r="D40" s="59" t="s">
        <v>1574</v>
      </c>
      <c r="E40" s="78" t="str">
        <f>IFERROR(VLOOKUP($C40,'2025-26 School Level AAFTE'!$C$2:$L$2349,9,FALSE), "No")</f>
        <v>Yes</v>
      </c>
      <c r="F40" s="67">
        <f>IFERROR(VLOOKUP($C40,'2025-26 School Level AAFTE'!$C$2:$J$2349,8,FALSE), 0)</f>
        <v>96.4</v>
      </c>
      <c r="G40" s="69">
        <f>IFERROR(IF(E40= "yes",VLOOKUP(C40,Summary!$B:$I,6,0),0),0)</f>
        <v>0</v>
      </c>
      <c r="H40" s="68">
        <f t="shared" si="24"/>
        <v>96.4</v>
      </c>
      <c r="I40" s="110">
        <f>VLOOKUP($A40,'2026-27 Salary &amp; Benefits'!$A:$I,3,FALSE)</f>
        <v>1.1200000000000001</v>
      </c>
      <c r="J40" s="110">
        <f>VLOOKUP($A40,'2026-27 Salary &amp; Benefits'!$A:$I,4,FALSE)</f>
        <v>1.1600000000000001</v>
      </c>
      <c r="K40" s="101">
        <f t="shared" si="25"/>
        <v>96.4</v>
      </c>
      <c r="L40" s="100">
        <f t="shared" si="21"/>
        <v>0.28299999999999997</v>
      </c>
      <c r="M40" s="102">
        <f>'2026-27 Salary &amp; Benefits'!$E$6</f>
        <v>78209</v>
      </c>
      <c r="N40" s="102">
        <f>'2026-27 Salary &amp; Benefits'!$F$6</f>
        <v>82248</v>
      </c>
      <c r="O40" s="7">
        <f t="shared" si="26"/>
        <v>24789.119999999999</v>
      </c>
      <c r="P40" s="7">
        <f t="shared" si="27"/>
        <v>2211.25</v>
      </c>
      <c r="Q40" s="7">
        <f>'2026-27 Salary &amp; Benefits'!G$6</f>
        <v>16817.759999999998</v>
      </c>
      <c r="R40" s="103">
        <f>'2026-27 Salary &amp; Benefits'!H$6</f>
        <v>0.16020000000000001</v>
      </c>
      <c r="S40" s="103">
        <f>'2026-27 Salary &amp; Benefits'!I$6</f>
        <v>0.15390000000000001</v>
      </c>
      <c r="T40" s="7">
        <f t="shared" si="28"/>
        <v>9070.9500000000007</v>
      </c>
      <c r="U40" s="7">
        <f t="shared" si="29"/>
        <v>450.01</v>
      </c>
      <c r="V40" s="7">
        <f t="shared" si="22"/>
        <v>69.260000000000005</v>
      </c>
      <c r="W40" s="7">
        <f t="shared" si="23"/>
        <v>519.27</v>
      </c>
      <c r="X40" s="18">
        <f t="shared" si="30"/>
        <v>36590.589999999997</v>
      </c>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row>
    <row r="41" spans="1:159" s="17" customFormat="1">
      <c r="A41" s="50" t="s">
        <v>2126</v>
      </c>
      <c r="B41" s="59" t="s">
        <v>2520</v>
      </c>
      <c r="C41" s="60">
        <v>2507</v>
      </c>
      <c r="D41" s="59" t="s">
        <v>31</v>
      </c>
      <c r="E41" s="78" t="str">
        <f>IFERROR(VLOOKUP($C41,'2025-26 School Level AAFTE'!$C$2:$L$2349,9,FALSE), "No")</f>
        <v>No</v>
      </c>
      <c r="F41" s="67">
        <f>IFERROR(VLOOKUP($C41,'2025-26 School Level AAFTE'!$C$2:$J$2349,8,FALSE), 0)</f>
        <v>307.86</v>
      </c>
      <c r="G41" s="69">
        <f>IFERROR(IF(E41= "yes",VLOOKUP(C41,Summary!$B:$I,6,0),0),0)</f>
        <v>0</v>
      </c>
      <c r="H41" s="68">
        <f t="shared" si="24"/>
        <v>0</v>
      </c>
      <c r="I41" s="110">
        <f>VLOOKUP($A41,'2026-27 Salary &amp; Benefits'!$A:$I,3,FALSE)</f>
        <v>1</v>
      </c>
      <c r="J41" s="110">
        <f>VLOOKUP($A41,'2026-27 Salary &amp; Benefits'!$A:$I,4,FALSE)</f>
        <v>1</v>
      </c>
      <c r="K41" s="101">
        <f t="shared" si="25"/>
        <v>0</v>
      </c>
      <c r="L41" s="100">
        <f t="shared" si="21"/>
        <v>0</v>
      </c>
      <c r="M41" s="102">
        <f>'2026-27 Salary &amp; Benefits'!$E$6</f>
        <v>78209</v>
      </c>
      <c r="N41" s="102">
        <f>'2026-27 Salary &amp; Benefits'!$F$6</f>
        <v>82248</v>
      </c>
      <c r="O41" s="7">
        <f t="shared" si="26"/>
        <v>0</v>
      </c>
      <c r="P41" s="7">
        <f t="shared" si="27"/>
        <v>0</v>
      </c>
      <c r="Q41" s="7">
        <f>'2026-27 Salary &amp; Benefits'!G$6</f>
        <v>16817.759999999998</v>
      </c>
      <c r="R41" s="103">
        <f>'2026-27 Salary &amp; Benefits'!H$6</f>
        <v>0.16020000000000001</v>
      </c>
      <c r="S41" s="103">
        <f>'2026-27 Salary &amp; Benefits'!I$6</f>
        <v>0.15390000000000001</v>
      </c>
      <c r="T41" s="7">
        <f t="shared" si="28"/>
        <v>0</v>
      </c>
      <c r="U41" s="7">
        <f t="shared" si="29"/>
        <v>0</v>
      </c>
      <c r="V41" s="7">
        <f t="shared" si="22"/>
        <v>0</v>
      </c>
      <c r="W41" s="7">
        <f t="shared" si="23"/>
        <v>0</v>
      </c>
      <c r="X41" s="18">
        <f t="shared" si="30"/>
        <v>0</v>
      </c>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row>
    <row r="42" spans="1:159" s="17" customFormat="1">
      <c r="A42" s="50" t="s">
        <v>2126</v>
      </c>
      <c r="B42" s="59" t="s">
        <v>2520</v>
      </c>
      <c r="C42" s="60">
        <v>2434</v>
      </c>
      <c r="D42" s="59" t="s">
        <v>30</v>
      </c>
      <c r="E42" s="78" t="str">
        <f>IFERROR(VLOOKUP($C42,'2025-26 School Level AAFTE'!$C$2:$L$2349,9,FALSE), "No")</f>
        <v>No</v>
      </c>
      <c r="F42" s="67">
        <f>IFERROR(VLOOKUP($C42,'2025-26 School Level AAFTE'!$C$2:$J$2349,8,FALSE), 0)</f>
        <v>348.96</v>
      </c>
      <c r="G42" s="69">
        <f>IFERROR(IF(E42= "yes",VLOOKUP(C42,Summary!$B:$I,6,0),0),0)</f>
        <v>0</v>
      </c>
      <c r="H42" s="68">
        <f t="shared" si="24"/>
        <v>0</v>
      </c>
      <c r="I42" s="110">
        <f>VLOOKUP($A42,'2026-27 Salary &amp; Benefits'!$A:$I,3,FALSE)</f>
        <v>1</v>
      </c>
      <c r="J42" s="110">
        <f>VLOOKUP($A42,'2026-27 Salary &amp; Benefits'!$A:$I,4,FALSE)</f>
        <v>1</v>
      </c>
      <c r="K42" s="101">
        <f t="shared" si="25"/>
        <v>0</v>
      </c>
      <c r="L42" s="100">
        <f t="shared" si="21"/>
        <v>0</v>
      </c>
      <c r="M42" s="102">
        <f>'2026-27 Salary &amp; Benefits'!$E$6</f>
        <v>78209</v>
      </c>
      <c r="N42" s="102">
        <f>'2026-27 Salary &amp; Benefits'!$F$6</f>
        <v>82248</v>
      </c>
      <c r="O42" s="7">
        <f t="shared" si="26"/>
        <v>0</v>
      </c>
      <c r="P42" s="7">
        <f t="shared" si="27"/>
        <v>0</v>
      </c>
      <c r="Q42" s="7">
        <f>'2026-27 Salary &amp; Benefits'!G$6</f>
        <v>16817.759999999998</v>
      </c>
      <c r="R42" s="103">
        <f>'2026-27 Salary &amp; Benefits'!H$6</f>
        <v>0.16020000000000001</v>
      </c>
      <c r="S42" s="103">
        <f>'2026-27 Salary &amp; Benefits'!I$6</f>
        <v>0.15390000000000001</v>
      </c>
      <c r="T42" s="7">
        <f t="shared" si="28"/>
        <v>0</v>
      </c>
      <c r="U42" s="7">
        <f t="shared" si="29"/>
        <v>0</v>
      </c>
      <c r="V42" s="7">
        <f t="shared" si="22"/>
        <v>0</v>
      </c>
      <c r="W42" s="7">
        <f t="shared" si="23"/>
        <v>0</v>
      </c>
      <c r="X42" s="18">
        <f t="shared" si="30"/>
        <v>0</v>
      </c>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row>
    <row r="43" spans="1:159" s="17" customFormat="1">
      <c r="A43" s="50" t="s">
        <v>2221</v>
      </c>
      <c r="B43" s="59" t="s">
        <v>2521</v>
      </c>
      <c r="C43" s="60">
        <v>3825</v>
      </c>
      <c r="D43" s="59" t="s">
        <v>786</v>
      </c>
      <c r="E43" s="78" t="str">
        <f>IFERROR(VLOOKUP($C43,'2025-26 School Level AAFTE'!$C$2:$L$2349,9,FALSE), "No")</f>
        <v>Yes</v>
      </c>
      <c r="F43" s="67">
        <f>IFERROR(VLOOKUP($C43,'2025-26 School Level AAFTE'!$C$2:$J$2349,8,FALSE), 0)</f>
        <v>481.06</v>
      </c>
      <c r="G43" s="69">
        <f>IFERROR(IF(E43= "yes",VLOOKUP(C43,Summary!$B:$I,6,0),0),0)</f>
        <v>0</v>
      </c>
      <c r="H43" s="68">
        <f t="shared" si="24"/>
        <v>481.06</v>
      </c>
      <c r="I43" s="110">
        <f>VLOOKUP($A43,'2026-27 Salary &amp; Benefits'!$A:$I,3,FALSE)</f>
        <v>1.1200000000000001</v>
      </c>
      <c r="J43" s="110">
        <f>VLOOKUP($A43,'2026-27 Salary &amp; Benefits'!$A:$I,4,FALSE)</f>
        <v>1.1200000000000001</v>
      </c>
      <c r="K43" s="101">
        <f t="shared" si="25"/>
        <v>481.06</v>
      </c>
      <c r="L43" s="100">
        <f t="shared" si="21"/>
        <v>1.411</v>
      </c>
      <c r="M43" s="102">
        <f>'2026-27 Salary &amp; Benefits'!$E$6</f>
        <v>78209</v>
      </c>
      <c r="N43" s="102">
        <f>'2026-27 Salary &amp; Benefits'!$F$6</f>
        <v>82248</v>
      </c>
      <c r="O43" s="7">
        <f t="shared" si="26"/>
        <v>123595.25</v>
      </c>
      <c r="P43" s="7">
        <f t="shared" si="27"/>
        <v>6382.9100000000035</v>
      </c>
      <c r="Q43" s="7">
        <f>'2026-27 Salary &amp; Benefits'!G$6</f>
        <v>16817.759999999998</v>
      </c>
      <c r="R43" s="103">
        <f>'2026-27 Salary &amp; Benefits'!H$6</f>
        <v>0.16020000000000001</v>
      </c>
      <c r="S43" s="103">
        <f>'2026-27 Salary &amp; Benefits'!I$6</f>
        <v>0.15390000000000001</v>
      </c>
      <c r="T43" s="7">
        <f t="shared" si="28"/>
        <v>44512.15</v>
      </c>
      <c r="U43" s="7">
        <f t="shared" si="29"/>
        <v>2166.3000000000002</v>
      </c>
      <c r="V43" s="7">
        <f t="shared" si="22"/>
        <v>333.39</v>
      </c>
      <c r="W43" s="7">
        <f t="shared" si="23"/>
        <v>2499.69</v>
      </c>
      <c r="X43" s="18">
        <f t="shared" si="30"/>
        <v>176990</v>
      </c>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row>
    <row r="44" spans="1:159" s="17" customFormat="1">
      <c r="A44" t="s">
        <v>2221</v>
      </c>
      <c r="B44" t="s">
        <v>2521</v>
      </c>
      <c r="C44" s="3">
        <v>5082</v>
      </c>
      <c r="D44" t="s">
        <v>794</v>
      </c>
      <c r="E44" s="78" t="str">
        <f>IFERROR(VLOOKUP($C44,'2025-26 School Level AAFTE'!$C$2:$L$2349,9,FALSE), "No")</f>
        <v>Yes</v>
      </c>
      <c r="F44" s="67">
        <f>IFERROR(VLOOKUP($C44,'2025-26 School Level AAFTE'!$C$2:$J$2349,8,FALSE), 0)</f>
        <v>334.54</v>
      </c>
      <c r="G44" s="69">
        <f>IFERROR(IF(E44= "yes",VLOOKUP(C44,Summary!$B:$I,6,0),0),0)</f>
        <v>0</v>
      </c>
      <c r="H44" s="68">
        <f t="shared" si="24"/>
        <v>334.54</v>
      </c>
      <c r="I44" s="110">
        <f>VLOOKUP($A44,'2026-27 Salary &amp; Benefits'!$A:$I,3,FALSE)</f>
        <v>1.1200000000000001</v>
      </c>
      <c r="J44" s="110">
        <f>VLOOKUP($A44,'2026-27 Salary &amp; Benefits'!$A:$I,4,FALSE)</f>
        <v>1.1200000000000001</v>
      </c>
      <c r="K44" s="101">
        <f t="shared" si="25"/>
        <v>334.54</v>
      </c>
      <c r="L44" s="100">
        <f t="shared" si="21"/>
        <v>0.98099999999999998</v>
      </c>
      <c r="M44" s="102">
        <f>'2026-27 Salary &amp; Benefits'!$E$6</f>
        <v>78209</v>
      </c>
      <c r="N44" s="102">
        <f>'2026-27 Salary &amp; Benefits'!$F$6</f>
        <v>82248</v>
      </c>
      <c r="O44" s="7">
        <f t="shared" si="26"/>
        <v>85929.79</v>
      </c>
      <c r="P44" s="7">
        <f t="shared" si="27"/>
        <v>4437.7300000000105</v>
      </c>
      <c r="Q44" s="7">
        <f>'2026-27 Salary &amp; Benefits'!G$6</f>
        <v>16817.759999999998</v>
      </c>
      <c r="R44" s="103">
        <f>'2026-27 Salary &amp; Benefits'!H$6</f>
        <v>0.16020000000000001</v>
      </c>
      <c r="S44" s="103">
        <f>'2026-27 Salary &amp; Benefits'!I$6</f>
        <v>0.15390000000000001</v>
      </c>
      <c r="T44" s="7">
        <f t="shared" si="28"/>
        <v>30947.14</v>
      </c>
      <c r="U44" s="7">
        <f t="shared" si="29"/>
        <v>1506.13</v>
      </c>
      <c r="V44" s="7">
        <f t="shared" si="22"/>
        <v>231.79</v>
      </c>
      <c r="W44" s="7">
        <f t="shared" si="23"/>
        <v>1737.92</v>
      </c>
      <c r="X44" s="18">
        <f t="shared" si="30"/>
        <v>123052.58</v>
      </c>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row>
    <row r="45" spans="1:159" s="17" customFormat="1">
      <c r="A45" t="s">
        <v>2221</v>
      </c>
      <c r="B45" t="s">
        <v>2521</v>
      </c>
      <c r="C45" s="3">
        <v>5037</v>
      </c>
      <c r="D45" t="s">
        <v>792</v>
      </c>
      <c r="E45" s="78" t="str">
        <f>IFERROR(VLOOKUP($C45,'2025-26 School Level AAFTE'!$C$2:$L$2349,9,FALSE), "No")</f>
        <v>Yes</v>
      </c>
      <c r="F45" s="67">
        <f>IFERROR(VLOOKUP($C45,'2025-26 School Level AAFTE'!$C$2:$J$2349,8,FALSE), 0)</f>
        <v>1491.39</v>
      </c>
      <c r="G45" s="69">
        <f>IFERROR(IF(E45= "yes",VLOOKUP(C45,Summary!$B:$I,6,0),0),0)</f>
        <v>0</v>
      </c>
      <c r="H45" s="68">
        <f t="shared" si="24"/>
        <v>1491.39</v>
      </c>
      <c r="I45" s="110">
        <f>VLOOKUP($A45,'2026-27 Salary &amp; Benefits'!$A:$I,3,FALSE)</f>
        <v>1.1200000000000001</v>
      </c>
      <c r="J45" s="110">
        <f>VLOOKUP($A45,'2026-27 Salary &amp; Benefits'!$A:$I,4,FALSE)</f>
        <v>1.1200000000000001</v>
      </c>
      <c r="K45" s="101">
        <f t="shared" si="25"/>
        <v>1491.39</v>
      </c>
      <c r="L45" s="100">
        <f t="shared" si="21"/>
        <v>4.375</v>
      </c>
      <c r="M45" s="102">
        <f>'2026-27 Salary &amp; Benefits'!$E$6</f>
        <v>78209</v>
      </c>
      <c r="N45" s="102">
        <f>'2026-27 Salary &amp; Benefits'!$F$6</f>
        <v>82248</v>
      </c>
      <c r="O45" s="7">
        <f t="shared" si="26"/>
        <v>383224.1</v>
      </c>
      <c r="P45" s="7">
        <f t="shared" si="27"/>
        <v>19791.100000000035</v>
      </c>
      <c r="Q45" s="7">
        <f>'2026-27 Salary &amp; Benefits'!G$6</f>
        <v>16817.759999999998</v>
      </c>
      <c r="R45" s="103">
        <f>'2026-27 Salary &amp; Benefits'!H$6</f>
        <v>0.16020000000000001</v>
      </c>
      <c r="S45" s="103">
        <f>'2026-27 Salary &amp; Benefits'!I$6</f>
        <v>0.15390000000000001</v>
      </c>
      <c r="T45" s="7">
        <f t="shared" si="28"/>
        <v>138016.04999999999</v>
      </c>
      <c r="U45" s="7">
        <f t="shared" si="29"/>
        <v>6716.92</v>
      </c>
      <c r="V45" s="7">
        <f t="shared" si="22"/>
        <v>1033.73</v>
      </c>
      <c r="W45" s="7">
        <f t="shared" si="23"/>
        <v>7750.65</v>
      </c>
      <c r="X45" s="18">
        <f t="shared" si="30"/>
        <v>548781.9</v>
      </c>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row>
    <row r="46" spans="1:159" s="17" customFormat="1">
      <c r="A46" s="50" t="s">
        <v>2221</v>
      </c>
      <c r="B46" s="59" t="s">
        <v>2521</v>
      </c>
      <c r="C46" s="60">
        <v>5522</v>
      </c>
      <c r="D46" s="59" t="s">
        <v>2877</v>
      </c>
      <c r="E46" s="78" t="str">
        <f>IFERROR(VLOOKUP($C46,'2025-26 School Level AAFTE'!$C$2:$L$2349,9,FALSE), "No")</f>
        <v>Yes</v>
      </c>
      <c r="F46" s="67">
        <f>IFERROR(VLOOKUP($C46,'2025-26 School Level AAFTE'!$C$2:$J$2349,8,FALSE), 0)</f>
        <v>91.62</v>
      </c>
      <c r="G46" s="69">
        <f>IFERROR(IF(E46= "yes",VLOOKUP(C46,Summary!$B:$I,6,0),0),0)</f>
        <v>0</v>
      </c>
      <c r="H46" s="68">
        <f t="shared" si="24"/>
        <v>91.62</v>
      </c>
      <c r="I46" s="110">
        <f>VLOOKUP($A46,'2026-27 Salary &amp; Benefits'!$A:$I,3,FALSE)</f>
        <v>1.1200000000000001</v>
      </c>
      <c r="J46" s="110">
        <f>VLOOKUP($A46,'2026-27 Salary &amp; Benefits'!$A:$I,4,FALSE)</f>
        <v>1.1200000000000001</v>
      </c>
      <c r="K46" s="101">
        <f t="shared" si="25"/>
        <v>91.62</v>
      </c>
      <c r="L46" s="100">
        <f t="shared" si="21"/>
        <v>0.26900000000000002</v>
      </c>
      <c r="M46" s="102">
        <f>'2026-27 Salary &amp; Benefits'!$E$6</f>
        <v>78209</v>
      </c>
      <c r="N46" s="102">
        <f>'2026-27 Salary &amp; Benefits'!$F$6</f>
        <v>82248</v>
      </c>
      <c r="O46" s="7">
        <f t="shared" si="26"/>
        <v>23562.81</v>
      </c>
      <c r="P46" s="7">
        <f t="shared" si="27"/>
        <v>1216.869999999999</v>
      </c>
      <c r="Q46" s="7">
        <f>'2026-27 Salary &amp; Benefits'!G$6</f>
        <v>16817.759999999998</v>
      </c>
      <c r="R46" s="103">
        <f>'2026-27 Salary &amp; Benefits'!H$6</f>
        <v>0.16020000000000001</v>
      </c>
      <c r="S46" s="103">
        <f>'2026-27 Salary &amp; Benefits'!I$6</f>
        <v>0.15390000000000001</v>
      </c>
      <c r="T46" s="7">
        <f t="shared" si="28"/>
        <v>8486.02</v>
      </c>
      <c r="U46" s="7">
        <f t="shared" si="29"/>
        <v>412.99</v>
      </c>
      <c r="V46" s="7">
        <f t="shared" si="22"/>
        <v>63.56</v>
      </c>
      <c r="W46" s="7">
        <f t="shared" si="23"/>
        <v>476.55</v>
      </c>
      <c r="X46" s="18">
        <f t="shared" si="30"/>
        <v>33742.25</v>
      </c>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row>
    <row r="47" spans="1:159" s="17" customFormat="1">
      <c r="A47" s="50" t="s">
        <v>2221</v>
      </c>
      <c r="B47" s="59" t="s">
        <v>2521</v>
      </c>
      <c r="C47" s="60">
        <v>4474</v>
      </c>
      <c r="D47" s="59" t="s">
        <v>791</v>
      </c>
      <c r="E47" s="78" t="str">
        <f>IFERROR(VLOOKUP($C47,'2025-26 School Level AAFTE'!$C$2:$L$2349,9,FALSE), "No")</f>
        <v>No</v>
      </c>
      <c r="F47" s="67">
        <f>IFERROR(VLOOKUP($C47,'2025-26 School Level AAFTE'!$C$2:$J$2349,8,FALSE), 0)</f>
        <v>1735.1399999999999</v>
      </c>
      <c r="G47" s="69">
        <f>IFERROR(IF(E47= "yes",VLOOKUP(C47,Summary!$B:$I,6,0),0),0)</f>
        <v>0</v>
      </c>
      <c r="H47" s="68">
        <f t="shared" si="24"/>
        <v>0</v>
      </c>
      <c r="I47" s="110">
        <f>VLOOKUP($A47,'2026-27 Salary &amp; Benefits'!$A:$I,3,FALSE)</f>
        <v>1.1200000000000001</v>
      </c>
      <c r="J47" s="110">
        <f>VLOOKUP($A47,'2026-27 Salary &amp; Benefits'!$A:$I,4,FALSE)</f>
        <v>1.1200000000000001</v>
      </c>
      <c r="K47" s="101">
        <f t="shared" si="25"/>
        <v>0</v>
      </c>
      <c r="L47" s="100">
        <f t="shared" si="21"/>
        <v>0</v>
      </c>
      <c r="M47" s="102">
        <f>'2026-27 Salary &amp; Benefits'!$E$6</f>
        <v>78209</v>
      </c>
      <c r="N47" s="102">
        <f>'2026-27 Salary &amp; Benefits'!$F$6</f>
        <v>82248</v>
      </c>
      <c r="O47" s="7">
        <f t="shared" si="26"/>
        <v>0</v>
      </c>
      <c r="P47" s="7">
        <f t="shared" si="27"/>
        <v>0</v>
      </c>
      <c r="Q47" s="7">
        <f>'2026-27 Salary &amp; Benefits'!G$6</f>
        <v>16817.759999999998</v>
      </c>
      <c r="R47" s="103">
        <f>'2026-27 Salary &amp; Benefits'!H$6</f>
        <v>0.16020000000000001</v>
      </c>
      <c r="S47" s="103">
        <f>'2026-27 Salary &amp; Benefits'!I$6</f>
        <v>0.15390000000000001</v>
      </c>
      <c r="T47" s="7">
        <f t="shared" si="28"/>
        <v>0</v>
      </c>
      <c r="U47" s="7">
        <f t="shared" si="29"/>
        <v>0</v>
      </c>
      <c r="V47" s="7">
        <f t="shared" si="22"/>
        <v>0</v>
      </c>
      <c r="W47" s="7">
        <f t="shared" si="23"/>
        <v>0</v>
      </c>
      <c r="X47" s="18">
        <f t="shared" si="30"/>
        <v>0</v>
      </c>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row>
    <row r="48" spans="1:159" s="17" customFormat="1">
      <c r="A48" s="50" t="s">
        <v>2221</v>
      </c>
      <c r="B48" s="59" t="s">
        <v>2521</v>
      </c>
      <c r="C48" s="60">
        <v>2795</v>
      </c>
      <c r="D48" s="59" t="s">
        <v>780</v>
      </c>
      <c r="E48" s="78" t="str">
        <f>IFERROR(VLOOKUP($C48,'2025-26 School Level AAFTE'!$C$2:$L$2349,9,FALSE), "No")</f>
        <v>Yes</v>
      </c>
      <c r="F48" s="67">
        <f>IFERROR(VLOOKUP($C48,'2025-26 School Level AAFTE'!$C$2:$J$2349,8,FALSE), 0)</f>
        <v>2002.71</v>
      </c>
      <c r="G48" s="69">
        <f>IFERROR(IF(E48= "yes",VLOOKUP(C48,Summary!$B:$I,6,0),0),0)</f>
        <v>0</v>
      </c>
      <c r="H48" s="68">
        <f t="shared" si="24"/>
        <v>2002.71</v>
      </c>
      <c r="I48" s="110">
        <f>VLOOKUP($A48,'2026-27 Salary &amp; Benefits'!$A:$I,3,FALSE)</f>
        <v>1.1200000000000001</v>
      </c>
      <c r="J48" s="110">
        <f>VLOOKUP($A48,'2026-27 Salary &amp; Benefits'!$A:$I,4,FALSE)</f>
        <v>1.1200000000000001</v>
      </c>
      <c r="K48" s="101">
        <f t="shared" si="25"/>
        <v>2002.71</v>
      </c>
      <c r="L48" s="100">
        <f t="shared" si="21"/>
        <v>5.875</v>
      </c>
      <c r="M48" s="102">
        <f>'2026-27 Salary &amp; Benefits'!$E$6</f>
        <v>78209</v>
      </c>
      <c r="N48" s="102">
        <f>'2026-27 Salary &amp; Benefits'!$F$6</f>
        <v>82248</v>
      </c>
      <c r="O48" s="7">
        <f t="shared" si="26"/>
        <v>514615.22</v>
      </c>
      <c r="P48" s="7">
        <f t="shared" si="27"/>
        <v>26576.619999999995</v>
      </c>
      <c r="Q48" s="7">
        <f>'2026-27 Salary &amp; Benefits'!G$6</f>
        <v>16817.759999999998</v>
      </c>
      <c r="R48" s="103">
        <f>'2026-27 Salary &amp; Benefits'!H$6</f>
        <v>0.16020000000000001</v>
      </c>
      <c r="S48" s="103">
        <f>'2026-27 Salary &amp; Benefits'!I$6</f>
        <v>0.15390000000000001</v>
      </c>
      <c r="T48" s="7">
        <f t="shared" si="28"/>
        <v>185335.84</v>
      </c>
      <c r="U48" s="7">
        <f t="shared" si="29"/>
        <v>9019.86</v>
      </c>
      <c r="V48" s="7">
        <f t="shared" si="22"/>
        <v>1388.16</v>
      </c>
      <c r="W48" s="7">
        <f t="shared" si="23"/>
        <v>10408.02</v>
      </c>
      <c r="X48" s="18">
        <f t="shared" si="30"/>
        <v>736935.7</v>
      </c>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row>
    <row r="49" spans="1:159" s="17" customFormat="1">
      <c r="A49" s="50" t="s">
        <v>2221</v>
      </c>
      <c r="B49" s="59" t="s">
        <v>2521</v>
      </c>
      <c r="C49" s="60">
        <v>5610</v>
      </c>
      <c r="D49" s="59" t="s">
        <v>2890</v>
      </c>
      <c r="E49" s="78" t="str">
        <f>IFERROR(VLOOKUP($C49,'2025-26 School Level AAFTE'!$C$2:$L$2349,9,FALSE), "No")</f>
        <v>No</v>
      </c>
      <c r="F49" s="67">
        <f>IFERROR(VLOOKUP($C49,'2025-26 School Level AAFTE'!$C$2:$J$2349,8,FALSE), 0)</f>
        <v>432.9</v>
      </c>
      <c r="G49" s="69">
        <f>IFERROR(IF(E49= "yes",VLOOKUP(C49,Summary!$B:$I,6,0),0),0)</f>
        <v>0</v>
      </c>
      <c r="H49" s="68">
        <f t="shared" si="24"/>
        <v>0</v>
      </c>
      <c r="I49" s="110">
        <f>VLOOKUP($A49,'2026-27 Salary &amp; Benefits'!$A:$I,3,FALSE)</f>
        <v>1.1200000000000001</v>
      </c>
      <c r="J49" s="110">
        <f>VLOOKUP($A49,'2026-27 Salary &amp; Benefits'!$A:$I,4,FALSE)</f>
        <v>1.1200000000000001</v>
      </c>
      <c r="K49" s="101">
        <f t="shared" si="25"/>
        <v>0</v>
      </c>
      <c r="L49" s="100">
        <f t="shared" si="21"/>
        <v>0</v>
      </c>
      <c r="M49" s="102">
        <f>'2026-27 Salary &amp; Benefits'!$E$6</f>
        <v>78209</v>
      </c>
      <c r="N49" s="102">
        <f>'2026-27 Salary &amp; Benefits'!$F$6</f>
        <v>82248</v>
      </c>
      <c r="O49" s="7">
        <f t="shared" si="26"/>
        <v>0</v>
      </c>
      <c r="P49" s="7">
        <f t="shared" si="27"/>
        <v>0</v>
      </c>
      <c r="Q49" s="7">
        <f>'2026-27 Salary &amp; Benefits'!G$6</f>
        <v>16817.759999999998</v>
      </c>
      <c r="R49" s="103">
        <f>'2026-27 Salary &amp; Benefits'!H$6</f>
        <v>0.16020000000000001</v>
      </c>
      <c r="S49" s="103">
        <f>'2026-27 Salary &amp; Benefits'!I$6</f>
        <v>0.15390000000000001</v>
      </c>
      <c r="T49" s="7">
        <f t="shared" si="28"/>
        <v>0</v>
      </c>
      <c r="U49" s="7">
        <f t="shared" si="29"/>
        <v>0</v>
      </c>
      <c r="V49" s="7">
        <f t="shared" si="22"/>
        <v>0</v>
      </c>
      <c r="W49" s="7">
        <f t="shared" si="23"/>
        <v>0</v>
      </c>
      <c r="X49" s="18">
        <f t="shared" si="30"/>
        <v>0</v>
      </c>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row>
    <row r="50" spans="1:159" s="17" customFormat="1">
      <c r="A50" s="50" t="s">
        <v>2221</v>
      </c>
      <c r="B50" s="59" t="s">
        <v>2521</v>
      </c>
      <c r="C50" s="60">
        <v>2394</v>
      </c>
      <c r="D50" s="59" t="s">
        <v>223</v>
      </c>
      <c r="E50" s="78" t="str">
        <f>IFERROR(VLOOKUP($C50,'2025-26 School Level AAFTE'!$C$2:$L$2349,9,FALSE), "No")</f>
        <v>Yes</v>
      </c>
      <c r="F50" s="67">
        <f>IFERROR(VLOOKUP($C50,'2025-26 School Level AAFTE'!$C$2:$J$2349,8,FALSE), 0)</f>
        <v>957.81000000000006</v>
      </c>
      <c r="G50" s="69">
        <f>IFERROR(IF(E50= "yes",VLOOKUP(C50,Summary!$B:$I,6,0),0),0)</f>
        <v>0</v>
      </c>
      <c r="H50" s="68">
        <f t="shared" si="24"/>
        <v>957.81000000000006</v>
      </c>
      <c r="I50" s="110">
        <f>VLOOKUP($A50,'2026-27 Salary &amp; Benefits'!$A:$I,3,FALSE)</f>
        <v>1.1200000000000001</v>
      </c>
      <c r="J50" s="110">
        <f>VLOOKUP($A50,'2026-27 Salary &amp; Benefits'!$A:$I,4,FALSE)</f>
        <v>1.1200000000000001</v>
      </c>
      <c r="K50" s="101">
        <f t="shared" si="25"/>
        <v>957.81000000000006</v>
      </c>
      <c r="L50" s="100">
        <f t="shared" si="21"/>
        <v>2.81</v>
      </c>
      <c r="M50" s="102">
        <f>'2026-27 Salary &amp; Benefits'!$E$6</f>
        <v>78209</v>
      </c>
      <c r="N50" s="102">
        <f>'2026-27 Salary &amp; Benefits'!$F$6</f>
        <v>82248</v>
      </c>
      <c r="O50" s="7">
        <f t="shared" si="26"/>
        <v>246139.36</v>
      </c>
      <c r="P50" s="7">
        <f t="shared" si="27"/>
        <v>12711.550000000017</v>
      </c>
      <c r="Q50" s="7">
        <f>'2026-27 Salary &amp; Benefits'!G$6</f>
        <v>16817.759999999998</v>
      </c>
      <c r="R50" s="103">
        <f>'2026-27 Salary &amp; Benefits'!H$6</f>
        <v>0.16020000000000001</v>
      </c>
      <c r="S50" s="103">
        <f>'2026-27 Salary &amp; Benefits'!I$6</f>
        <v>0.15390000000000001</v>
      </c>
      <c r="T50" s="7">
        <f t="shared" si="28"/>
        <v>88645.74</v>
      </c>
      <c r="U50" s="7">
        <f t="shared" si="29"/>
        <v>4314.18</v>
      </c>
      <c r="V50" s="7">
        <f t="shared" si="22"/>
        <v>663.95</v>
      </c>
      <c r="W50" s="7">
        <f t="shared" si="23"/>
        <v>4978.13</v>
      </c>
      <c r="X50" s="18">
        <f t="shared" si="30"/>
        <v>352474.78</v>
      </c>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row>
    <row r="51" spans="1:159" s="17" customFormat="1">
      <c r="A51" s="50" t="s">
        <v>2221</v>
      </c>
      <c r="B51" s="59" t="s">
        <v>2521</v>
      </c>
      <c r="C51" s="60">
        <v>3439</v>
      </c>
      <c r="D51" s="59" t="s">
        <v>188</v>
      </c>
      <c r="E51" s="78" t="str">
        <f>IFERROR(VLOOKUP($C51,'2025-26 School Level AAFTE'!$C$2:$L$2349,9,FALSE), "No")</f>
        <v>Yes</v>
      </c>
      <c r="F51" s="67">
        <f>IFERROR(VLOOKUP($C51,'2025-26 School Level AAFTE'!$C$2:$J$2349,8,FALSE), 0)</f>
        <v>609.21999999999991</v>
      </c>
      <c r="G51" s="69">
        <f>IFERROR(IF(E51= "yes",VLOOKUP(C51,Summary!$B:$I,6,0),0),0)</f>
        <v>0</v>
      </c>
      <c r="H51" s="68">
        <f t="shared" si="24"/>
        <v>609.21999999999991</v>
      </c>
      <c r="I51" s="110">
        <f>VLOOKUP($A51,'2026-27 Salary &amp; Benefits'!$A:$I,3,FALSE)</f>
        <v>1.1200000000000001</v>
      </c>
      <c r="J51" s="110">
        <f>VLOOKUP($A51,'2026-27 Salary &amp; Benefits'!$A:$I,4,FALSE)</f>
        <v>1.1200000000000001</v>
      </c>
      <c r="K51" s="101">
        <f t="shared" si="25"/>
        <v>609.21999999999991</v>
      </c>
      <c r="L51" s="100">
        <f t="shared" si="21"/>
        <v>1.7869999999999999</v>
      </c>
      <c r="M51" s="102">
        <f>'2026-27 Salary &amp; Benefits'!$E$6</f>
        <v>78209</v>
      </c>
      <c r="N51" s="102">
        <f>'2026-27 Salary &amp; Benefits'!$F$6</f>
        <v>82248</v>
      </c>
      <c r="O51" s="7">
        <f t="shared" si="26"/>
        <v>156530.62</v>
      </c>
      <c r="P51" s="7">
        <f t="shared" si="27"/>
        <v>8083.820000000007</v>
      </c>
      <c r="Q51" s="7">
        <f>'2026-27 Salary &amp; Benefits'!G$6</f>
        <v>16817.759999999998</v>
      </c>
      <c r="R51" s="103">
        <f>'2026-27 Salary &amp; Benefits'!H$6</f>
        <v>0.16020000000000001</v>
      </c>
      <c r="S51" s="103">
        <f>'2026-27 Salary &amp; Benefits'!I$6</f>
        <v>0.15390000000000001</v>
      </c>
      <c r="T51" s="7">
        <f t="shared" si="28"/>
        <v>56373.64</v>
      </c>
      <c r="U51" s="7">
        <f t="shared" si="29"/>
        <v>2743.57</v>
      </c>
      <c r="V51" s="7">
        <f t="shared" si="22"/>
        <v>422.24</v>
      </c>
      <c r="W51" s="7">
        <f t="shared" si="23"/>
        <v>3165.8100000000004</v>
      </c>
      <c r="X51" s="18">
        <f t="shared" si="30"/>
        <v>224153.89</v>
      </c>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row>
    <row r="52" spans="1:159" s="17" customFormat="1">
      <c r="A52" s="50" t="s">
        <v>2221</v>
      </c>
      <c r="B52" s="59" t="s">
        <v>2521</v>
      </c>
      <c r="C52" s="60">
        <v>2932</v>
      </c>
      <c r="D52" s="59" t="s">
        <v>781</v>
      </c>
      <c r="E52" s="78" t="str">
        <f>IFERROR(VLOOKUP($C52,'2025-26 School Level AAFTE'!$C$2:$L$2349,9,FALSE), "No")</f>
        <v>Yes</v>
      </c>
      <c r="F52" s="67">
        <f>IFERROR(VLOOKUP($C52,'2025-26 School Level AAFTE'!$C$2:$J$2349,8,FALSE), 0)</f>
        <v>643.1</v>
      </c>
      <c r="G52" s="69">
        <f>IFERROR(IF(E52= "yes",VLOOKUP(C52,Summary!$B:$I,6,0),0),0)</f>
        <v>0</v>
      </c>
      <c r="H52" s="68">
        <f t="shared" si="24"/>
        <v>643.1</v>
      </c>
      <c r="I52" s="110">
        <f>VLOOKUP($A52,'2026-27 Salary &amp; Benefits'!$A:$I,3,FALSE)</f>
        <v>1.1200000000000001</v>
      </c>
      <c r="J52" s="110">
        <f>VLOOKUP($A52,'2026-27 Salary &amp; Benefits'!$A:$I,4,FALSE)</f>
        <v>1.1200000000000001</v>
      </c>
      <c r="K52" s="101">
        <f t="shared" si="25"/>
        <v>643.1</v>
      </c>
      <c r="L52" s="100">
        <f t="shared" si="21"/>
        <v>1.8859999999999999</v>
      </c>
      <c r="M52" s="102">
        <f>'2026-27 Salary &amp; Benefits'!$E$6</f>
        <v>78209</v>
      </c>
      <c r="N52" s="102">
        <f>'2026-27 Salary &amp; Benefits'!$F$6</f>
        <v>82248</v>
      </c>
      <c r="O52" s="7">
        <f t="shared" si="26"/>
        <v>165202.43</v>
      </c>
      <c r="P52" s="7">
        <f t="shared" si="27"/>
        <v>8531.6700000000128</v>
      </c>
      <c r="Q52" s="7">
        <f>'2026-27 Salary &amp; Benefits'!G$6</f>
        <v>16817.759999999998</v>
      </c>
      <c r="R52" s="103">
        <f>'2026-27 Salary &amp; Benefits'!H$6</f>
        <v>0.16020000000000001</v>
      </c>
      <c r="S52" s="103">
        <f>'2026-27 Salary &amp; Benefits'!I$6</f>
        <v>0.15390000000000001</v>
      </c>
      <c r="T52" s="7">
        <f t="shared" si="28"/>
        <v>59496.75</v>
      </c>
      <c r="U52" s="7">
        <f t="shared" si="29"/>
        <v>2895.57</v>
      </c>
      <c r="V52" s="7">
        <f t="shared" si="22"/>
        <v>445.63</v>
      </c>
      <c r="W52" s="7">
        <f t="shared" si="23"/>
        <v>3341.2000000000003</v>
      </c>
      <c r="X52" s="18">
        <f t="shared" si="30"/>
        <v>236572.05000000002</v>
      </c>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row>
    <row r="53" spans="1:159" s="17" customFormat="1">
      <c r="A53" s="50" t="s">
        <v>2221</v>
      </c>
      <c r="B53" s="59" t="s">
        <v>2521</v>
      </c>
      <c r="C53" s="60">
        <v>3745</v>
      </c>
      <c r="D53" s="59" t="s">
        <v>785</v>
      </c>
      <c r="E53" s="78" t="str">
        <f>IFERROR(VLOOKUP($C53,'2025-26 School Level AAFTE'!$C$2:$L$2349,9,FALSE), "No")</f>
        <v>No</v>
      </c>
      <c r="F53" s="67">
        <f>IFERROR(VLOOKUP($C53,'2025-26 School Level AAFTE'!$C$2:$J$2349,8,FALSE), 0)</f>
        <v>430.37</v>
      </c>
      <c r="G53" s="69">
        <f>IFERROR(IF(E53= "yes",VLOOKUP(C53,Summary!$B:$I,6,0),0),0)</f>
        <v>0</v>
      </c>
      <c r="H53" s="68">
        <f t="shared" si="24"/>
        <v>0</v>
      </c>
      <c r="I53" s="110">
        <f>VLOOKUP($A53,'2026-27 Salary &amp; Benefits'!$A:$I,3,FALSE)</f>
        <v>1.1200000000000001</v>
      </c>
      <c r="J53" s="110">
        <f>VLOOKUP($A53,'2026-27 Salary &amp; Benefits'!$A:$I,4,FALSE)</f>
        <v>1.1200000000000001</v>
      </c>
      <c r="K53" s="101">
        <f t="shared" si="25"/>
        <v>0</v>
      </c>
      <c r="L53" s="100">
        <f t="shared" si="21"/>
        <v>0</v>
      </c>
      <c r="M53" s="102">
        <f>'2026-27 Salary &amp; Benefits'!$E$6</f>
        <v>78209</v>
      </c>
      <c r="N53" s="102">
        <f>'2026-27 Salary &amp; Benefits'!$F$6</f>
        <v>82248</v>
      </c>
      <c r="O53" s="7">
        <f t="shared" si="26"/>
        <v>0</v>
      </c>
      <c r="P53" s="7">
        <f t="shared" si="27"/>
        <v>0</v>
      </c>
      <c r="Q53" s="7">
        <f>'2026-27 Salary &amp; Benefits'!G$6</f>
        <v>16817.759999999998</v>
      </c>
      <c r="R53" s="103">
        <f>'2026-27 Salary &amp; Benefits'!H$6</f>
        <v>0.16020000000000001</v>
      </c>
      <c r="S53" s="103">
        <f>'2026-27 Salary &amp; Benefits'!I$6</f>
        <v>0.15390000000000001</v>
      </c>
      <c r="T53" s="7">
        <f t="shared" si="28"/>
        <v>0</v>
      </c>
      <c r="U53" s="7">
        <f t="shared" si="29"/>
        <v>0</v>
      </c>
      <c r="V53" s="7">
        <f t="shared" si="22"/>
        <v>0</v>
      </c>
      <c r="W53" s="7">
        <f t="shared" si="23"/>
        <v>0</v>
      </c>
      <c r="X53" s="18">
        <f t="shared" si="30"/>
        <v>0</v>
      </c>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row>
    <row r="54" spans="1:159" s="17" customFormat="1">
      <c r="A54" s="50" t="s">
        <v>2221</v>
      </c>
      <c r="B54" s="59" t="s">
        <v>2521</v>
      </c>
      <c r="C54" s="60">
        <v>3669</v>
      </c>
      <c r="D54" s="59" t="s">
        <v>784</v>
      </c>
      <c r="E54" s="78" t="str">
        <f>IFERROR(VLOOKUP($C54,'2025-26 School Level AAFTE'!$C$2:$L$2349,9,FALSE), "No")</f>
        <v>Yes</v>
      </c>
      <c r="F54" s="67">
        <f>IFERROR(VLOOKUP($C54,'2025-26 School Level AAFTE'!$C$2:$J$2349,8,FALSE), 0)</f>
        <v>352.90000000000003</v>
      </c>
      <c r="G54" s="69">
        <f>IFERROR(IF(E54= "yes",VLOOKUP(C54,Summary!$B:$I,6,0),0),0)</f>
        <v>0</v>
      </c>
      <c r="H54" s="68">
        <f t="shared" si="24"/>
        <v>352.90000000000003</v>
      </c>
      <c r="I54" s="110">
        <f>VLOOKUP($A54,'2026-27 Salary &amp; Benefits'!$A:$I,3,FALSE)</f>
        <v>1.1200000000000001</v>
      </c>
      <c r="J54" s="110">
        <f>VLOOKUP($A54,'2026-27 Salary &amp; Benefits'!$A:$I,4,FALSE)</f>
        <v>1.1200000000000001</v>
      </c>
      <c r="K54" s="101">
        <f t="shared" si="25"/>
        <v>352.90000000000003</v>
      </c>
      <c r="L54" s="100">
        <f t="shared" si="21"/>
        <v>1.0349999999999999</v>
      </c>
      <c r="M54" s="102">
        <f>'2026-27 Salary &amp; Benefits'!$E$6</f>
        <v>78209</v>
      </c>
      <c r="N54" s="102">
        <f>'2026-27 Salary &amp; Benefits'!$F$6</f>
        <v>82248</v>
      </c>
      <c r="O54" s="7">
        <f t="shared" si="26"/>
        <v>90659.87</v>
      </c>
      <c r="P54" s="7">
        <f t="shared" si="27"/>
        <v>4682.0100000000093</v>
      </c>
      <c r="Q54" s="7">
        <f>'2026-27 Salary &amp; Benefits'!G$6</f>
        <v>16817.759999999998</v>
      </c>
      <c r="R54" s="103">
        <f>'2026-27 Salary &amp; Benefits'!H$6</f>
        <v>0.16020000000000001</v>
      </c>
      <c r="S54" s="103">
        <f>'2026-27 Salary &amp; Benefits'!I$6</f>
        <v>0.15390000000000001</v>
      </c>
      <c r="T54" s="7">
        <f t="shared" si="28"/>
        <v>32650.65</v>
      </c>
      <c r="U54" s="7">
        <f t="shared" si="29"/>
        <v>1589.03</v>
      </c>
      <c r="V54" s="7">
        <f t="shared" si="22"/>
        <v>244.55</v>
      </c>
      <c r="W54" s="7">
        <f t="shared" si="23"/>
        <v>1833.58</v>
      </c>
      <c r="X54" s="18">
        <f t="shared" si="30"/>
        <v>129826.11</v>
      </c>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row>
    <row r="55" spans="1:159" s="17" customFormat="1">
      <c r="A55" s="50" t="s">
        <v>2221</v>
      </c>
      <c r="B55" s="59" t="s">
        <v>2521</v>
      </c>
      <c r="C55" s="60">
        <v>4347</v>
      </c>
      <c r="D55" s="59" t="s">
        <v>719</v>
      </c>
      <c r="E55" s="78" t="str">
        <f>IFERROR(VLOOKUP($C55,'2025-26 School Level AAFTE'!$C$2:$L$2349,9,FALSE), "No")</f>
        <v>No</v>
      </c>
      <c r="F55" s="67">
        <f>IFERROR(VLOOKUP($C55,'2025-26 School Level AAFTE'!$C$2:$J$2349,8,FALSE), 0)</f>
        <v>463.07</v>
      </c>
      <c r="G55" s="69">
        <f>IFERROR(IF(E55= "yes",VLOOKUP(C55,Summary!$B:$I,6,0),0),0)</f>
        <v>0</v>
      </c>
      <c r="H55" s="68">
        <f t="shared" si="24"/>
        <v>0</v>
      </c>
      <c r="I55" s="110">
        <f>VLOOKUP($A55,'2026-27 Salary &amp; Benefits'!$A:$I,3,FALSE)</f>
        <v>1.1200000000000001</v>
      </c>
      <c r="J55" s="110">
        <f>VLOOKUP($A55,'2026-27 Salary &amp; Benefits'!$A:$I,4,FALSE)</f>
        <v>1.1200000000000001</v>
      </c>
      <c r="K55" s="101">
        <f t="shared" si="25"/>
        <v>0</v>
      </c>
      <c r="L55" s="100">
        <f t="shared" si="21"/>
        <v>0</v>
      </c>
      <c r="M55" s="102">
        <f>'2026-27 Salary &amp; Benefits'!$E$6</f>
        <v>78209</v>
      </c>
      <c r="N55" s="102">
        <f>'2026-27 Salary &amp; Benefits'!$F$6</f>
        <v>82248</v>
      </c>
      <c r="O55" s="7">
        <f t="shared" si="26"/>
        <v>0</v>
      </c>
      <c r="P55" s="7">
        <f t="shared" si="27"/>
        <v>0</v>
      </c>
      <c r="Q55" s="7">
        <f>'2026-27 Salary &amp; Benefits'!G$6</f>
        <v>16817.759999999998</v>
      </c>
      <c r="R55" s="103">
        <f>'2026-27 Salary &amp; Benefits'!H$6</f>
        <v>0.16020000000000001</v>
      </c>
      <c r="S55" s="103">
        <f>'2026-27 Salary &amp; Benefits'!I$6</f>
        <v>0.15390000000000001</v>
      </c>
      <c r="T55" s="7">
        <f t="shared" si="28"/>
        <v>0</v>
      </c>
      <c r="U55" s="7">
        <f t="shared" si="29"/>
        <v>0</v>
      </c>
      <c r="V55" s="7">
        <f t="shared" si="22"/>
        <v>0</v>
      </c>
      <c r="W55" s="7">
        <f t="shared" si="23"/>
        <v>0</v>
      </c>
      <c r="X55" s="18">
        <f t="shared" si="30"/>
        <v>0</v>
      </c>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row>
    <row r="56" spans="1:159" s="17" customFormat="1">
      <c r="A56" s="50" t="s">
        <v>2221</v>
      </c>
      <c r="B56" s="59" t="s">
        <v>2521</v>
      </c>
      <c r="C56" s="60">
        <v>4417</v>
      </c>
      <c r="D56" s="59" t="s">
        <v>789</v>
      </c>
      <c r="E56" s="78" t="str">
        <f>IFERROR(VLOOKUP($C56,'2025-26 School Level AAFTE'!$C$2:$L$2349,9,FALSE), "No")</f>
        <v>Yes</v>
      </c>
      <c r="F56" s="67">
        <f>IFERROR(VLOOKUP($C56,'2025-26 School Level AAFTE'!$C$2:$J$2349,8,FALSE), 0)</f>
        <v>408.4</v>
      </c>
      <c r="G56" s="69">
        <f>IFERROR(IF(E56= "yes",VLOOKUP(C56,Summary!$B:$I,6,0),0),0)</f>
        <v>0</v>
      </c>
      <c r="H56" s="68">
        <f t="shared" si="24"/>
        <v>408.4</v>
      </c>
      <c r="I56" s="110">
        <f>VLOOKUP($A56,'2026-27 Salary &amp; Benefits'!$A:$I,3,FALSE)</f>
        <v>1.1200000000000001</v>
      </c>
      <c r="J56" s="110">
        <f>VLOOKUP($A56,'2026-27 Salary &amp; Benefits'!$A:$I,4,FALSE)</f>
        <v>1.1200000000000001</v>
      </c>
      <c r="K56" s="101">
        <f t="shared" si="25"/>
        <v>408.4</v>
      </c>
      <c r="L56" s="100">
        <f t="shared" si="21"/>
        <v>1.198</v>
      </c>
      <c r="M56" s="102">
        <f>'2026-27 Salary &amp; Benefits'!$E$6</f>
        <v>78209</v>
      </c>
      <c r="N56" s="102">
        <f>'2026-27 Salary &amp; Benefits'!$F$6</f>
        <v>82248</v>
      </c>
      <c r="O56" s="7">
        <f t="shared" si="26"/>
        <v>104937.71</v>
      </c>
      <c r="P56" s="7">
        <f t="shared" si="27"/>
        <v>5419.3699999999953</v>
      </c>
      <c r="Q56" s="7">
        <f>'2026-27 Salary &amp; Benefits'!G$6</f>
        <v>16817.759999999998</v>
      </c>
      <c r="R56" s="103">
        <f>'2026-27 Salary &amp; Benefits'!H$6</f>
        <v>0.16020000000000001</v>
      </c>
      <c r="S56" s="103">
        <f>'2026-27 Salary &amp; Benefits'!I$6</f>
        <v>0.15390000000000001</v>
      </c>
      <c r="T56" s="7">
        <f t="shared" si="28"/>
        <v>37792.74</v>
      </c>
      <c r="U56" s="7">
        <f t="shared" si="29"/>
        <v>1839.28</v>
      </c>
      <c r="V56" s="7">
        <f t="shared" si="22"/>
        <v>283.07</v>
      </c>
      <c r="W56" s="7">
        <f t="shared" si="23"/>
        <v>2122.35</v>
      </c>
      <c r="X56" s="18">
        <f t="shared" si="30"/>
        <v>150272.17000000001</v>
      </c>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row>
    <row r="57" spans="1:159" s="17" customFormat="1">
      <c r="A57" s="50" t="s">
        <v>2221</v>
      </c>
      <c r="B57" s="59" t="s">
        <v>2521</v>
      </c>
      <c r="C57" s="60">
        <v>4120</v>
      </c>
      <c r="D57" s="59" t="s">
        <v>787</v>
      </c>
      <c r="E57" s="78" t="str">
        <f>IFERROR(VLOOKUP($C57,'2025-26 School Level AAFTE'!$C$2:$L$2349,9,FALSE), "No")</f>
        <v>No</v>
      </c>
      <c r="F57" s="67">
        <f>IFERROR(VLOOKUP($C57,'2025-26 School Level AAFTE'!$C$2:$J$2349,8,FALSE), 0)</f>
        <v>380.4</v>
      </c>
      <c r="G57" s="69">
        <f>IFERROR(IF(E57= "yes",VLOOKUP(C57,Summary!$B:$I,6,0),0),0)</f>
        <v>0</v>
      </c>
      <c r="H57" s="68">
        <f t="shared" si="24"/>
        <v>0</v>
      </c>
      <c r="I57" s="110">
        <f>VLOOKUP($A57,'2026-27 Salary &amp; Benefits'!$A:$I,3,FALSE)</f>
        <v>1.1200000000000001</v>
      </c>
      <c r="J57" s="110">
        <f>VLOOKUP($A57,'2026-27 Salary &amp; Benefits'!$A:$I,4,FALSE)</f>
        <v>1.1200000000000001</v>
      </c>
      <c r="K57" s="101">
        <f t="shared" si="25"/>
        <v>0</v>
      </c>
      <c r="L57" s="100">
        <f t="shared" si="21"/>
        <v>0</v>
      </c>
      <c r="M57" s="102">
        <f>'2026-27 Salary &amp; Benefits'!$E$6</f>
        <v>78209</v>
      </c>
      <c r="N57" s="102">
        <f>'2026-27 Salary &amp; Benefits'!$F$6</f>
        <v>82248</v>
      </c>
      <c r="O57" s="7">
        <f t="shared" si="26"/>
        <v>0</v>
      </c>
      <c r="P57" s="7">
        <f t="shared" si="27"/>
        <v>0</v>
      </c>
      <c r="Q57" s="7">
        <f>'2026-27 Salary &amp; Benefits'!G$6</f>
        <v>16817.759999999998</v>
      </c>
      <c r="R57" s="103">
        <f>'2026-27 Salary &amp; Benefits'!H$6</f>
        <v>0.16020000000000001</v>
      </c>
      <c r="S57" s="103">
        <f>'2026-27 Salary &amp; Benefits'!I$6</f>
        <v>0.15390000000000001</v>
      </c>
      <c r="T57" s="7">
        <f t="shared" si="28"/>
        <v>0</v>
      </c>
      <c r="U57" s="7">
        <f t="shared" si="29"/>
        <v>0</v>
      </c>
      <c r="V57" s="7">
        <f t="shared" si="22"/>
        <v>0</v>
      </c>
      <c r="W57" s="7">
        <f t="shared" si="23"/>
        <v>0</v>
      </c>
      <c r="X57" s="18">
        <f t="shared" si="30"/>
        <v>0</v>
      </c>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row>
    <row r="58" spans="1:159" s="17" customFormat="1">
      <c r="A58" s="50" t="s">
        <v>2221</v>
      </c>
      <c r="B58" s="59" t="s">
        <v>2521</v>
      </c>
      <c r="C58" s="60">
        <v>5051</v>
      </c>
      <c r="D58" s="59" t="s">
        <v>793</v>
      </c>
      <c r="E58" s="78" t="str">
        <f>IFERROR(VLOOKUP($C58,'2025-26 School Level AAFTE'!$C$2:$L$2349,9,FALSE), "No")</f>
        <v>No</v>
      </c>
      <c r="F58" s="67">
        <f>IFERROR(VLOOKUP($C58,'2025-26 School Level AAFTE'!$C$2:$J$2349,8,FALSE), 0)</f>
        <v>463.32</v>
      </c>
      <c r="G58" s="69">
        <f>IFERROR(IF(E58= "yes",VLOOKUP(C58,Summary!$B:$I,6,0),0),0)</f>
        <v>0</v>
      </c>
      <c r="H58" s="68">
        <f t="shared" si="24"/>
        <v>0</v>
      </c>
      <c r="I58" s="110">
        <f>VLOOKUP($A58,'2026-27 Salary &amp; Benefits'!$A:$I,3,FALSE)</f>
        <v>1.1200000000000001</v>
      </c>
      <c r="J58" s="110">
        <f>VLOOKUP($A58,'2026-27 Salary &amp; Benefits'!$A:$I,4,FALSE)</f>
        <v>1.1200000000000001</v>
      </c>
      <c r="K58" s="101">
        <f t="shared" si="25"/>
        <v>0</v>
      </c>
      <c r="L58" s="100">
        <f t="shared" si="21"/>
        <v>0</v>
      </c>
      <c r="M58" s="102">
        <f>'2026-27 Salary &amp; Benefits'!$E$6</f>
        <v>78209</v>
      </c>
      <c r="N58" s="102">
        <f>'2026-27 Salary &amp; Benefits'!$F$6</f>
        <v>82248</v>
      </c>
      <c r="O58" s="7">
        <f t="shared" si="26"/>
        <v>0</v>
      </c>
      <c r="P58" s="7">
        <f t="shared" si="27"/>
        <v>0</v>
      </c>
      <c r="Q58" s="7">
        <f>'2026-27 Salary &amp; Benefits'!G$6</f>
        <v>16817.759999999998</v>
      </c>
      <c r="R58" s="103">
        <f>'2026-27 Salary &amp; Benefits'!H$6</f>
        <v>0.16020000000000001</v>
      </c>
      <c r="S58" s="103">
        <f>'2026-27 Salary &amp; Benefits'!I$6</f>
        <v>0.15390000000000001</v>
      </c>
      <c r="T58" s="7">
        <f t="shared" si="28"/>
        <v>0</v>
      </c>
      <c r="U58" s="7">
        <f t="shared" si="29"/>
        <v>0</v>
      </c>
      <c r="V58" s="7">
        <f t="shared" si="22"/>
        <v>0</v>
      </c>
      <c r="W58" s="7">
        <f t="shared" si="23"/>
        <v>0</v>
      </c>
      <c r="X58" s="18">
        <f t="shared" si="30"/>
        <v>0</v>
      </c>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row>
    <row r="59" spans="1:159" s="17" customFormat="1">
      <c r="A59" s="50" t="s">
        <v>2221</v>
      </c>
      <c r="B59" s="59" t="s">
        <v>2521</v>
      </c>
      <c r="C59" s="60">
        <v>3525</v>
      </c>
      <c r="D59" s="59" t="s">
        <v>783</v>
      </c>
      <c r="E59" s="78" t="str">
        <f>IFERROR(VLOOKUP($C59,'2025-26 School Level AAFTE'!$C$2:$L$2349,9,FALSE), "No")</f>
        <v>Yes</v>
      </c>
      <c r="F59" s="67">
        <f>IFERROR(VLOOKUP($C59,'2025-26 School Level AAFTE'!$C$2:$J$2349,8,FALSE), 0)</f>
        <v>519.29999999999995</v>
      </c>
      <c r="G59" s="69">
        <f>IFERROR(IF(E59= "yes",VLOOKUP(C59,Summary!$B:$I,6,0),0),0)</f>
        <v>0</v>
      </c>
      <c r="H59" s="68">
        <f t="shared" si="24"/>
        <v>519.29999999999995</v>
      </c>
      <c r="I59" s="110">
        <f>VLOOKUP($A59,'2026-27 Salary &amp; Benefits'!$A:$I,3,FALSE)</f>
        <v>1.1200000000000001</v>
      </c>
      <c r="J59" s="110">
        <f>VLOOKUP($A59,'2026-27 Salary &amp; Benefits'!$A:$I,4,FALSE)</f>
        <v>1.1200000000000001</v>
      </c>
      <c r="K59" s="101">
        <f t="shared" si="25"/>
        <v>519.29999999999995</v>
      </c>
      <c r="L59" s="100">
        <f t="shared" si="21"/>
        <v>1.5229999999999999</v>
      </c>
      <c r="M59" s="102">
        <f>'2026-27 Salary &amp; Benefits'!$E$6</f>
        <v>78209</v>
      </c>
      <c r="N59" s="102">
        <f>'2026-27 Salary &amp; Benefits'!$F$6</f>
        <v>82248</v>
      </c>
      <c r="O59" s="7">
        <f t="shared" si="26"/>
        <v>133405.78</v>
      </c>
      <c r="P59" s="7">
        <f t="shared" si="27"/>
        <v>6889.570000000007</v>
      </c>
      <c r="Q59" s="7">
        <f>'2026-27 Salary &amp; Benefits'!G$6</f>
        <v>16817.759999999998</v>
      </c>
      <c r="R59" s="103">
        <f>'2026-27 Salary &amp; Benefits'!H$6</f>
        <v>0.16020000000000001</v>
      </c>
      <c r="S59" s="103">
        <f>'2026-27 Salary &amp; Benefits'!I$6</f>
        <v>0.15390000000000001</v>
      </c>
      <c r="T59" s="7">
        <f t="shared" si="28"/>
        <v>48045.36</v>
      </c>
      <c r="U59" s="7">
        <f t="shared" si="29"/>
        <v>2338.2600000000002</v>
      </c>
      <c r="V59" s="7">
        <f t="shared" si="22"/>
        <v>359.86</v>
      </c>
      <c r="W59" s="7">
        <f t="shared" si="23"/>
        <v>2698.1200000000003</v>
      </c>
      <c r="X59" s="18">
        <f t="shared" si="30"/>
        <v>191038.83000000002</v>
      </c>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row>
    <row r="60" spans="1:159" s="17" customFormat="1">
      <c r="A60" s="50" t="s">
        <v>2221</v>
      </c>
      <c r="B60" s="59" t="s">
        <v>2521</v>
      </c>
      <c r="C60" s="60">
        <v>4462</v>
      </c>
      <c r="D60" s="59" t="s">
        <v>790</v>
      </c>
      <c r="E60" s="78" t="str">
        <f>IFERROR(VLOOKUP($C60,'2025-26 School Level AAFTE'!$C$2:$L$2349,9,FALSE), "No")</f>
        <v>Yes</v>
      </c>
      <c r="F60" s="67">
        <f>IFERROR(VLOOKUP($C60,'2025-26 School Level AAFTE'!$C$2:$J$2349,8,FALSE), 0)</f>
        <v>887.01</v>
      </c>
      <c r="G60" s="69">
        <f>IFERROR(IF(E60= "yes",VLOOKUP(C60,Summary!$B:$I,6,0),0),0)</f>
        <v>0</v>
      </c>
      <c r="H60" s="68">
        <f t="shared" si="24"/>
        <v>887.01</v>
      </c>
      <c r="I60" s="110">
        <f>VLOOKUP($A60,'2026-27 Salary &amp; Benefits'!$A:$I,3,FALSE)</f>
        <v>1.1200000000000001</v>
      </c>
      <c r="J60" s="110">
        <f>VLOOKUP($A60,'2026-27 Salary &amp; Benefits'!$A:$I,4,FALSE)</f>
        <v>1.1200000000000001</v>
      </c>
      <c r="K60" s="101">
        <f t="shared" si="25"/>
        <v>887.01</v>
      </c>
      <c r="L60" s="100">
        <f t="shared" si="21"/>
        <v>2.6019999999999999</v>
      </c>
      <c r="M60" s="102">
        <f>'2026-27 Salary &amp; Benefits'!$E$6</f>
        <v>78209</v>
      </c>
      <c r="N60" s="102">
        <f>'2026-27 Salary &amp; Benefits'!$F$6</f>
        <v>82248</v>
      </c>
      <c r="O60" s="7">
        <f t="shared" si="26"/>
        <v>227919.8</v>
      </c>
      <c r="P60" s="7">
        <f t="shared" si="27"/>
        <v>11770.610000000015</v>
      </c>
      <c r="Q60" s="7">
        <f>'2026-27 Salary &amp; Benefits'!G$6</f>
        <v>16817.759999999998</v>
      </c>
      <c r="R60" s="103">
        <f>'2026-27 Salary &amp; Benefits'!H$6</f>
        <v>0.16020000000000001</v>
      </c>
      <c r="S60" s="103">
        <f>'2026-27 Salary &amp; Benefits'!I$6</f>
        <v>0.15390000000000001</v>
      </c>
      <c r="T60" s="7">
        <f t="shared" si="28"/>
        <v>82084.06</v>
      </c>
      <c r="U60" s="7">
        <f t="shared" si="29"/>
        <v>3994.84</v>
      </c>
      <c r="V60" s="7">
        <f t="shared" si="22"/>
        <v>614.80999999999995</v>
      </c>
      <c r="W60" s="7">
        <f t="shared" si="23"/>
        <v>4609.6499999999996</v>
      </c>
      <c r="X60" s="18">
        <f t="shared" si="30"/>
        <v>326384.12</v>
      </c>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row>
    <row r="61" spans="1:159" s="17" customFormat="1">
      <c r="A61" s="50" t="s">
        <v>2221</v>
      </c>
      <c r="B61" s="59" t="s">
        <v>2521</v>
      </c>
      <c r="C61" s="60">
        <v>3169</v>
      </c>
      <c r="D61" s="59" t="s">
        <v>782</v>
      </c>
      <c r="E61" s="78" t="str">
        <f>IFERROR(VLOOKUP($C61,'2025-26 School Level AAFTE'!$C$2:$L$2349,9,FALSE), "No")</f>
        <v>Yes</v>
      </c>
      <c r="F61" s="67">
        <f>IFERROR(VLOOKUP($C61,'2025-26 School Level AAFTE'!$C$2:$J$2349,8,FALSE), 0)</f>
        <v>957.36</v>
      </c>
      <c r="G61" s="69">
        <f>IFERROR(IF(E61= "yes",VLOOKUP(C61,Summary!$B:$I,6,0),0),0)</f>
        <v>0</v>
      </c>
      <c r="H61" s="68">
        <f t="shared" si="24"/>
        <v>957.36</v>
      </c>
      <c r="I61" s="110">
        <f>VLOOKUP($A61,'2026-27 Salary &amp; Benefits'!$A:$I,3,FALSE)</f>
        <v>1.1200000000000001</v>
      </c>
      <c r="J61" s="110">
        <f>VLOOKUP($A61,'2026-27 Salary &amp; Benefits'!$A:$I,4,FALSE)</f>
        <v>1.1200000000000001</v>
      </c>
      <c r="K61" s="101">
        <f t="shared" si="25"/>
        <v>957.36</v>
      </c>
      <c r="L61" s="100">
        <f t="shared" si="21"/>
        <v>2.8079999999999998</v>
      </c>
      <c r="M61" s="102">
        <f>'2026-27 Salary &amp; Benefits'!$E$6</f>
        <v>78209</v>
      </c>
      <c r="N61" s="102">
        <f>'2026-27 Salary &amp; Benefits'!$F$6</f>
        <v>82248</v>
      </c>
      <c r="O61" s="7">
        <f t="shared" si="26"/>
        <v>245964.18</v>
      </c>
      <c r="P61" s="7">
        <f t="shared" si="27"/>
        <v>12702.49000000002</v>
      </c>
      <c r="Q61" s="7">
        <f>'2026-27 Salary &amp; Benefits'!G$6</f>
        <v>16817.759999999998</v>
      </c>
      <c r="R61" s="103">
        <f>'2026-27 Salary &amp; Benefits'!H$6</f>
        <v>0.16020000000000001</v>
      </c>
      <c r="S61" s="103">
        <f>'2026-27 Salary &amp; Benefits'!I$6</f>
        <v>0.15390000000000001</v>
      </c>
      <c r="T61" s="7">
        <f t="shared" si="28"/>
        <v>88582.64</v>
      </c>
      <c r="U61" s="7">
        <f t="shared" si="29"/>
        <v>4311.1099999999997</v>
      </c>
      <c r="V61" s="7">
        <f t="shared" si="22"/>
        <v>663.48</v>
      </c>
      <c r="W61" s="7">
        <f t="shared" si="23"/>
        <v>4974.59</v>
      </c>
      <c r="X61" s="18">
        <f t="shared" si="30"/>
        <v>352223.90000000008</v>
      </c>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row>
    <row r="62" spans="1:159" s="17" customFormat="1">
      <c r="A62" s="50" t="s">
        <v>2221</v>
      </c>
      <c r="B62" s="59" t="s">
        <v>2521</v>
      </c>
      <c r="C62" s="60">
        <v>3227</v>
      </c>
      <c r="D62" s="59" t="s">
        <v>236</v>
      </c>
      <c r="E62" s="78" t="str">
        <f>IFERROR(VLOOKUP($C62,'2025-26 School Level AAFTE'!$C$2:$L$2349,9,FALSE), "No")</f>
        <v>Yes</v>
      </c>
      <c r="F62" s="67">
        <f>IFERROR(VLOOKUP($C62,'2025-26 School Level AAFTE'!$C$2:$J$2349,8,FALSE), 0)</f>
        <v>574.69999999999993</v>
      </c>
      <c r="G62" s="69">
        <f>IFERROR(IF(E62= "yes",VLOOKUP(C62,Summary!$B:$I,6,0),0),0)</f>
        <v>0</v>
      </c>
      <c r="H62" s="68">
        <f t="shared" si="24"/>
        <v>574.69999999999993</v>
      </c>
      <c r="I62" s="110">
        <f>VLOOKUP($A62,'2026-27 Salary &amp; Benefits'!$A:$I,3,FALSE)</f>
        <v>1.1200000000000001</v>
      </c>
      <c r="J62" s="110">
        <f>VLOOKUP($A62,'2026-27 Salary &amp; Benefits'!$A:$I,4,FALSE)</f>
        <v>1.1200000000000001</v>
      </c>
      <c r="K62" s="101">
        <f t="shared" si="25"/>
        <v>574.69999999999993</v>
      </c>
      <c r="L62" s="100">
        <f t="shared" si="21"/>
        <v>1.6859999999999999</v>
      </c>
      <c r="M62" s="102">
        <f>'2026-27 Salary &amp; Benefits'!$E$6</f>
        <v>78209</v>
      </c>
      <c r="N62" s="102">
        <f>'2026-27 Salary &amp; Benefits'!$F$6</f>
        <v>82248</v>
      </c>
      <c r="O62" s="7">
        <f t="shared" si="26"/>
        <v>147683.62</v>
      </c>
      <c r="P62" s="7">
        <f t="shared" si="27"/>
        <v>7626.9200000000128</v>
      </c>
      <c r="Q62" s="7">
        <f>'2026-27 Salary &amp; Benefits'!G$6</f>
        <v>16817.759999999998</v>
      </c>
      <c r="R62" s="103">
        <f>'2026-27 Salary &amp; Benefits'!H$6</f>
        <v>0.16020000000000001</v>
      </c>
      <c r="S62" s="103">
        <f>'2026-27 Salary &amp; Benefits'!I$6</f>
        <v>0.15390000000000001</v>
      </c>
      <c r="T62" s="7">
        <f t="shared" si="28"/>
        <v>53187.44</v>
      </c>
      <c r="U62" s="7">
        <f t="shared" si="29"/>
        <v>2588.5100000000002</v>
      </c>
      <c r="V62" s="7">
        <f t="shared" si="22"/>
        <v>398.37</v>
      </c>
      <c r="W62" s="7">
        <f t="shared" si="23"/>
        <v>2986.88</v>
      </c>
      <c r="X62" s="18">
        <f t="shared" si="30"/>
        <v>211484.86000000002</v>
      </c>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row>
    <row r="63" spans="1:159" s="17" customFormat="1">
      <c r="A63" s="50" t="s">
        <v>2221</v>
      </c>
      <c r="B63" s="59" t="s">
        <v>2521</v>
      </c>
      <c r="C63" s="60">
        <v>4385</v>
      </c>
      <c r="D63" s="59" t="s">
        <v>788</v>
      </c>
      <c r="E63" s="78" t="str">
        <f>IFERROR(VLOOKUP($C63,'2025-26 School Level AAFTE'!$C$2:$L$2349,9,FALSE), "No")</f>
        <v>Yes</v>
      </c>
      <c r="F63" s="67">
        <f>IFERROR(VLOOKUP($C63,'2025-26 School Level AAFTE'!$C$2:$J$2349,8,FALSE), 0)</f>
        <v>906.36</v>
      </c>
      <c r="G63" s="69">
        <f>IFERROR(IF(E63= "yes",VLOOKUP(C63,Summary!$B:$I,6,0),0),0)</f>
        <v>0</v>
      </c>
      <c r="H63" s="68">
        <f t="shared" si="24"/>
        <v>906.36</v>
      </c>
      <c r="I63" s="110">
        <f>VLOOKUP($A63,'2026-27 Salary &amp; Benefits'!$A:$I,3,FALSE)</f>
        <v>1.1200000000000001</v>
      </c>
      <c r="J63" s="110">
        <f>VLOOKUP($A63,'2026-27 Salary &amp; Benefits'!$A:$I,4,FALSE)</f>
        <v>1.1200000000000001</v>
      </c>
      <c r="K63" s="101">
        <f t="shared" si="25"/>
        <v>906.36</v>
      </c>
      <c r="L63" s="100">
        <f t="shared" si="21"/>
        <v>2.6589999999999998</v>
      </c>
      <c r="M63" s="102">
        <f>'2026-27 Salary &amp; Benefits'!$E$6</f>
        <v>78209</v>
      </c>
      <c r="N63" s="102">
        <f>'2026-27 Salary &amp; Benefits'!$F$6</f>
        <v>82248</v>
      </c>
      <c r="O63" s="7">
        <f t="shared" si="26"/>
        <v>232912.66</v>
      </c>
      <c r="P63" s="7">
        <f t="shared" si="27"/>
        <v>12028.459999999992</v>
      </c>
      <c r="Q63" s="7">
        <f>'2026-27 Salary &amp; Benefits'!G$6</f>
        <v>16817.759999999998</v>
      </c>
      <c r="R63" s="103">
        <f>'2026-27 Salary &amp; Benefits'!H$6</f>
        <v>0.16020000000000001</v>
      </c>
      <c r="S63" s="103">
        <f>'2026-27 Salary &amp; Benefits'!I$6</f>
        <v>0.15390000000000001</v>
      </c>
      <c r="T63" s="7">
        <f t="shared" si="28"/>
        <v>83882.210000000006</v>
      </c>
      <c r="U63" s="7">
        <f t="shared" si="29"/>
        <v>4082.35</v>
      </c>
      <c r="V63" s="7">
        <f t="shared" si="22"/>
        <v>628.27</v>
      </c>
      <c r="W63" s="7">
        <f t="shared" si="23"/>
        <v>4710.62</v>
      </c>
      <c r="X63" s="18">
        <f t="shared" si="30"/>
        <v>333533.94999999995</v>
      </c>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row>
    <row r="64" spans="1:159" s="17" customFormat="1">
      <c r="A64" s="50" t="s">
        <v>2221</v>
      </c>
      <c r="B64" s="59" t="s">
        <v>2521</v>
      </c>
      <c r="C64" s="60">
        <v>2659</v>
      </c>
      <c r="D64" s="59" t="s">
        <v>778</v>
      </c>
      <c r="E64" s="78" t="str">
        <f>IFERROR(VLOOKUP($C64,'2025-26 School Level AAFTE'!$C$2:$L$2349,9,FALSE), "No")</f>
        <v>Yes</v>
      </c>
      <c r="F64" s="67">
        <f>IFERROR(VLOOKUP($C64,'2025-26 School Level AAFTE'!$C$2:$J$2349,8,FALSE), 0)</f>
        <v>579.04999999999995</v>
      </c>
      <c r="G64" s="69">
        <f>IFERROR(IF(E64= "yes",VLOOKUP(C64,Summary!$B:$I,6,0),0),0)</f>
        <v>0</v>
      </c>
      <c r="H64" s="68">
        <f t="shared" si="24"/>
        <v>579.04999999999995</v>
      </c>
      <c r="I64" s="110">
        <f>VLOOKUP($A64,'2026-27 Salary &amp; Benefits'!$A:$I,3,FALSE)</f>
        <v>1.1200000000000001</v>
      </c>
      <c r="J64" s="110">
        <f>VLOOKUP($A64,'2026-27 Salary &amp; Benefits'!$A:$I,4,FALSE)</f>
        <v>1.1200000000000001</v>
      </c>
      <c r="K64" s="101">
        <f t="shared" si="25"/>
        <v>579.04999999999995</v>
      </c>
      <c r="L64" s="100">
        <f t="shared" si="21"/>
        <v>1.6990000000000001</v>
      </c>
      <c r="M64" s="102">
        <f>'2026-27 Salary &amp; Benefits'!$E$6</f>
        <v>78209</v>
      </c>
      <c r="N64" s="102">
        <f>'2026-27 Salary &amp; Benefits'!$F$6</f>
        <v>82248</v>
      </c>
      <c r="O64" s="7">
        <f t="shared" si="26"/>
        <v>148822.34</v>
      </c>
      <c r="P64" s="7">
        <f t="shared" si="27"/>
        <v>7685.7300000000105</v>
      </c>
      <c r="Q64" s="7">
        <f>'2026-27 Salary &amp; Benefits'!G$6</f>
        <v>16817.759999999998</v>
      </c>
      <c r="R64" s="103">
        <f>'2026-27 Salary &amp; Benefits'!H$6</f>
        <v>0.16020000000000001</v>
      </c>
      <c r="S64" s="103">
        <f>'2026-27 Salary &amp; Benefits'!I$6</f>
        <v>0.15390000000000001</v>
      </c>
      <c r="T64" s="7">
        <f t="shared" si="28"/>
        <v>53597.55</v>
      </c>
      <c r="U64" s="7">
        <f t="shared" si="29"/>
        <v>2608.4699999999998</v>
      </c>
      <c r="V64" s="7">
        <f t="shared" si="22"/>
        <v>401.44</v>
      </c>
      <c r="W64" s="7">
        <f t="shared" si="23"/>
        <v>3009.91</v>
      </c>
      <c r="X64" s="18">
        <f t="shared" si="30"/>
        <v>213115.53000000003</v>
      </c>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row>
    <row r="65" spans="1:159" s="17" customFormat="1">
      <c r="A65" s="50" t="s">
        <v>2221</v>
      </c>
      <c r="B65" s="59" t="s">
        <v>2521</v>
      </c>
      <c r="C65" s="60">
        <v>2326</v>
      </c>
      <c r="D65" s="59" t="s">
        <v>39</v>
      </c>
      <c r="E65" s="78" t="str">
        <f>IFERROR(VLOOKUP($C65,'2025-26 School Level AAFTE'!$C$2:$L$2349,9,FALSE), "No")</f>
        <v>Yes</v>
      </c>
      <c r="F65" s="67">
        <f>IFERROR(VLOOKUP($C65,'2025-26 School Level AAFTE'!$C$2:$J$2349,8,FALSE), 0)</f>
        <v>441.29999999999995</v>
      </c>
      <c r="G65" s="69">
        <f>IFERROR(IF(E65= "yes",VLOOKUP(C65,Summary!$B:$I,6,0),0),0)</f>
        <v>0</v>
      </c>
      <c r="H65" s="68">
        <f t="shared" si="24"/>
        <v>441.29999999999995</v>
      </c>
      <c r="I65" s="110">
        <f>VLOOKUP($A65,'2026-27 Salary &amp; Benefits'!$A:$I,3,FALSE)</f>
        <v>1.1200000000000001</v>
      </c>
      <c r="J65" s="110">
        <f>VLOOKUP($A65,'2026-27 Salary &amp; Benefits'!$A:$I,4,FALSE)</f>
        <v>1.1200000000000001</v>
      </c>
      <c r="K65" s="101">
        <f t="shared" si="25"/>
        <v>441.29999999999995</v>
      </c>
      <c r="L65" s="100">
        <f t="shared" si="21"/>
        <v>1.294</v>
      </c>
      <c r="M65" s="102">
        <f>'2026-27 Salary &amp; Benefits'!$E$6</f>
        <v>78209</v>
      </c>
      <c r="N65" s="102">
        <f>'2026-27 Salary &amp; Benefits'!$F$6</f>
        <v>82248</v>
      </c>
      <c r="O65" s="7">
        <f t="shared" si="26"/>
        <v>113346.74</v>
      </c>
      <c r="P65" s="7">
        <f t="shared" si="27"/>
        <v>5853.6399999999994</v>
      </c>
      <c r="Q65" s="7">
        <f>'2026-27 Salary &amp; Benefits'!G$6</f>
        <v>16817.759999999998</v>
      </c>
      <c r="R65" s="103">
        <f>'2026-27 Salary &amp; Benefits'!H$6</f>
        <v>0.16020000000000001</v>
      </c>
      <c r="S65" s="103">
        <f>'2026-27 Salary &amp; Benefits'!I$6</f>
        <v>0.15390000000000001</v>
      </c>
      <c r="T65" s="7">
        <f t="shared" si="28"/>
        <v>40821.199999999997</v>
      </c>
      <c r="U65" s="7">
        <f t="shared" si="29"/>
        <v>1986.67</v>
      </c>
      <c r="V65" s="7">
        <f t="shared" si="22"/>
        <v>305.75</v>
      </c>
      <c r="W65" s="7">
        <f t="shared" si="23"/>
        <v>2292.42</v>
      </c>
      <c r="X65" s="18">
        <f t="shared" si="30"/>
        <v>162314.00000000003</v>
      </c>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row>
    <row r="66" spans="1:159" s="17" customFormat="1">
      <c r="A66" s="50" t="s">
        <v>2221</v>
      </c>
      <c r="B66" s="59" t="s">
        <v>2521</v>
      </c>
      <c r="C66" s="60">
        <v>5733</v>
      </c>
      <c r="D66" s="59" t="s">
        <v>779</v>
      </c>
      <c r="E66" s="78" t="str">
        <f>IFERROR(VLOOKUP($C66,'2025-26 School Level AAFTE'!$C$2:$L$2349,9,FALSE), "No")</f>
        <v>Yes</v>
      </c>
      <c r="F66" s="67">
        <f>IFERROR(VLOOKUP($C66,'2025-26 School Level AAFTE'!$C$2:$J$2349,8,FALSE), 0)</f>
        <v>484.38</v>
      </c>
      <c r="G66" s="69">
        <f>IFERROR(IF(E66= "yes",VLOOKUP(C66,Summary!$B:$I,6,0),0),0)</f>
        <v>0</v>
      </c>
      <c r="H66" s="68">
        <f t="shared" si="24"/>
        <v>484.38</v>
      </c>
      <c r="I66" s="110">
        <f>VLOOKUP($A66,'2026-27 Salary &amp; Benefits'!$A:$I,3,FALSE)</f>
        <v>1.1200000000000001</v>
      </c>
      <c r="J66" s="110">
        <f>VLOOKUP($A66,'2026-27 Salary &amp; Benefits'!$A:$I,4,FALSE)</f>
        <v>1.1200000000000001</v>
      </c>
      <c r="K66" s="101">
        <f t="shared" si="25"/>
        <v>484.38</v>
      </c>
      <c r="L66" s="100">
        <f t="shared" si="21"/>
        <v>1.421</v>
      </c>
      <c r="M66" s="102">
        <f>'2026-27 Salary &amp; Benefits'!$E$6</f>
        <v>78209</v>
      </c>
      <c r="N66" s="102">
        <f>'2026-27 Salary &amp; Benefits'!$F$6</f>
        <v>82248</v>
      </c>
      <c r="O66" s="7">
        <f t="shared" si="26"/>
        <v>124471.19</v>
      </c>
      <c r="P66" s="7">
        <f t="shared" si="27"/>
        <v>6428.1499999999942</v>
      </c>
      <c r="Q66" s="7">
        <f>'2026-27 Salary &amp; Benefits'!G$6</f>
        <v>16817.759999999998</v>
      </c>
      <c r="R66" s="103">
        <f>'2026-27 Salary &amp; Benefits'!H$6</f>
        <v>0.16020000000000001</v>
      </c>
      <c r="S66" s="103">
        <f>'2026-27 Salary &amp; Benefits'!I$6</f>
        <v>0.15390000000000001</v>
      </c>
      <c r="T66" s="7">
        <f t="shared" si="28"/>
        <v>44827.61</v>
      </c>
      <c r="U66" s="7">
        <f t="shared" si="29"/>
        <v>2181.66</v>
      </c>
      <c r="V66" s="7">
        <f t="shared" si="22"/>
        <v>335.76</v>
      </c>
      <c r="W66" s="7">
        <f t="shared" si="23"/>
        <v>2517.42</v>
      </c>
      <c r="X66" s="18">
        <f t="shared" si="30"/>
        <v>178244.37</v>
      </c>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row>
    <row r="67" spans="1:159" s="17" customFormat="1">
      <c r="A67" s="50" t="s">
        <v>2221</v>
      </c>
      <c r="B67" s="59" t="s">
        <v>2521</v>
      </c>
      <c r="C67" s="60">
        <v>5717</v>
      </c>
      <c r="D67" s="59" t="s">
        <v>2981</v>
      </c>
      <c r="E67" s="78" t="str">
        <f>IFERROR(VLOOKUP($C67,'2025-26 School Level AAFTE'!$C$2:$L$2349,9,FALSE), "No")</f>
        <v>Yes</v>
      </c>
      <c r="F67" s="67">
        <f>IFERROR(VLOOKUP($C67,'2025-26 School Level AAFTE'!$C$2:$J$2349,8,FALSE), 0)</f>
        <v>616.88</v>
      </c>
      <c r="G67" s="69">
        <f>IFERROR(IF(E67= "yes",VLOOKUP(C67,Summary!$B:$I,6,0),0),0)</f>
        <v>0</v>
      </c>
      <c r="H67" s="68">
        <f t="shared" si="24"/>
        <v>616.88</v>
      </c>
      <c r="I67" s="110">
        <f>VLOOKUP($A67,'2026-27 Salary &amp; Benefits'!$A:$I,3,FALSE)</f>
        <v>1.1200000000000001</v>
      </c>
      <c r="J67" s="110">
        <f>VLOOKUP($A67,'2026-27 Salary &amp; Benefits'!$A:$I,4,FALSE)</f>
        <v>1.1200000000000001</v>
      </c>
      <c r="K67" s="101">
        <f t="shared" si="25"/>
        <v>616.88</v>
      </c>
      <c r="L67" s="100">
        <f t="shared" si="21"/>
        <v>1.81</v>
      </c>
      <c r="M67" s="102">
        <f>'2026-27 Salary &amp; Benefits'!$E$6</f>
        <v>78209</v>
      </c>
      <c r="N67" s="102">
        <f>'2026-27 Salary &amp; Benefits'!$F$6</f>
        <v>82248</v>
      </c>
      <c r="O67" s="7">
        <f t="shared" si="26"/>
        <v>158545.28</v>
      </c>
      <c r="P67" s="7">
        <f t="shared" si="27"/>
        <v>8187.8699999999953</v>
      </c>
      <c r="Q67" s="7">
        <f>'2026-27 Salary &amp; Benefits'!G$6</f>
        <v>16817.759999999998</v>
      </c>
      <c r="R67" s="103">
        <f>'2026-27 Salary &amp; Benefits'!H$6</f>
        <v>0.16020000000000001</v>
      </c>
      <c r="S67" s="103">
        <f>'2026-27 Salary &amp; Benefits'!I$6</f>
        <v>0.15390000000000001</v>
      </c>
      <c r="T67" s="7">
        <f t="shared" si="28"/>
        <v>57099.21</v>
      </c>
      <c r="U67" s="7">
        <f t="shared" si="29"/>
        <v>2778.89</v>
      </c>
      <c r="V67" s="7">
        <f t="shared" si="22"/>
        <v>427.67</v>
      </c>
      <c r="W67" s="7">
        <f t="shared" si="23"/>
        <v>3206.56</v>
      </c>
      <c r="X67" s="18">
        <f t="shared" si="30"/>
        <v>227038.91999999998</v>
      </c>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row>
    <row r="68" spans="1:159" s="17" customFormat="1">
      <c r="A68" s="50" t="s">
        <v>2233</v>
      </c>
      <c r="B68" s="59" t="s">
        <v>2522</v>
      </c>
      <c r="C68" s="60">
        <v>2395</v>
      </c>
      <c r="D68" s="59" t="s">
        <v>995</v>
      </c>
      <c r="E68" s="78" t="str">
        <f>IFERROR(VLOOKUP($C68,'2025-26 School Level AAFTE'!$C$2:$L$2349,9,FALSE), "No")</f>
        <v>No</v>
      </c>
      <c r="F68" s="67">
        <f>IFERROR(VLOOKUP($C68,'2025-26 School Level AAFTE'!$C$2:$J$2349,8,FALSE), 0)</f>
        <v>1164.1200000000001</v>
      </c>
      <c r="G68" s="69">
        <f>IFERROR(IF(E68= "yes",VLOOKUP(C68,Summary!$B:$I,6,0),0),0)</f>
        <v>0</v>
      </c>
      <c r="H68" s="68">
        <f t="shared" si="24"/>
        <v>0</v>
      </c>
      <c r="I68" s="110">
        <f>VLOOKUP($A68,'2026-27 Salary &amp; Benefits'!$A:$I,3,FALSE)</f>
        <v>1.18</v>
      </c>
      <c r="J68" s="110">
        <f>VLOOKUP($A68,'2026-27 Salary &amp; Benefits'!$A:$I,4,FALSE)</f>
        <v>1.22</v>
      </c>
      <c r="K68" s="101">
        <f t="shared" si="25"/>
        <v>0</v>
      </c>
      <c r="L68" s="100">
        <f t="shared" si="21"/>
        <v>0</v>
      </c>
      <c r="M68" s="102">
        <f>'2026-27 Salary &amp; Benefits'!$E$6</f>
        <v>78209</v>
      </c>
      <c r="N68" s="102">
        <f>'2026-27 Salary &amp; Benefits'!$F$6</f>
        <v>82248</v>
      </c>
      <c r="O68" s="7">
        <f t="shared" si="26"/>
        <v>0</v>
      </c>
      <c r="P68" s="7">
        <f t="shared" si="27"/>
        <v>0</v>
      </c>
      <c r="Q68" s="7">
        <f>'2026-27 Salary &amp; Benefits'!G$6</f>
        <v>16817.759999999998</v>
      </c>
      <c r="R68" s="103">
        <f>'2026-27 Salary &amp; Benefits'!H$6</f>
        <v>0.16020000000000001</v>
      </c>
      <c r="S68" s="103">
        <f>'2026-27 Salary &amp; Benefits'!I$6</f>
        <v>0.15390000000000001</v>
      </c>
      <c r="T68" s="7">
        <f t="shared" si="28"/>
        <v>0</v>
      </c>
      <c r="U68" s="7">
        <f t="shared" si="29"/>
        <v>0</v>
      </c>
      <c r="V68" s="7">
        <f t="shared" si="22"/>
        <v>0</v>
      </c>
      <c r="W68" s="7">
        <f t="shared" si="23"/>
        <v>0</v>
      </c>
      <c r="X68" s="18">
        <f t="shared" si="30"/>
        <v>0</v>
      </c>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row>
    <row r="69" spans="1:159" s="17" customFormat="1">
      <c r="A69" s="50" t="s">
        <v>2233</v>
      </c>
      <c r="B69" s="59" t="s">
        <v>2522</v>
      </c>
      <c r="C69" s="60">
        <v>3552</v>
      </c>
      <c r="D69" s="59" t="s">
        <v>996</v>
      </c>
      <c r="E69" s="78" t="str">
        <f>IFERROR(VLOOKUP($C69,'2025-26 School Level AAFTE'!$C$2:$L$2349,9,FALSE), "No")</f>
        <v>No</v>
      </c>
      <c r="F69" s="67">
        <f>IFERROR(VLOOKUP($C69,'2025-26 School Level AAFTE'!$C$2:$J$2349,8,FALSE), 0)</f>
        <v>305.60000000000002</v>
      </c>
      <c r="G69" s="69">
        <f>IFERROR(IF(E69= "yes",VLOOKUP(C69,Summary!$B:$I,6,0),0),0)</f>
        <v>0</v>
      </c>
      <c r="H69" s="68">
        <f t="shared" si="24"/>
        <v>0</v>
      </c>
      <c r="I69" s="110">
        <f>VLOOKUP($A69,'2026-27 Salary &amp; Benefits'!$A:$I,3,FALSE)</f>
        <v>1.18</v>
      </c>
      <c r="J69" s="110">
        <f>VLOOKUP($A69,'2026-27 Salary &amp; Benefits'!$A:$I,4,FALSE)</f>
        <v>1.22</v>
      </c>
      <c r="K69" s="101">
        <f t="shared" si="25"/>
        <v>0</v>
      </c>
      <c r="L69" s="100">
        <f t="shared" si="21"/>
        <v>0</v>
      </c>
      <c r="M69" s="102">
        <f>'2026-27 Salary &amp; Benefits'!$E$6</f>
        <v>78209</v>
      </c>
      <c r="N69" s="102">
        <f>'2026-27 Salary &amp; Benefits'!$F$6</f>
        <v>82248</v>
      </c>
      <c r="O69" s="7">
        <f t="shared" si="26"/>
        <v>0</v>
      </c>
      <c r="P69" s="7">
        <f t="shared" si="27"/>
        <v>0</v>
      </c>
      <c r="Q69" s="7">
        <f>'2026-27 Salary &amp; Benefits'!G$6</f>
        <v>16817.759999999998</v>
      </c>
      <c r="R69" s="103">
        <f>'2026-27 Salary &amp; Benefits'!H$6</f>
        <v>0.16020000000000001</v>
      </c>
      <c r="S69" s="103">
        <f>'2026-27 Salary &amp; Benefits'!I$6</f>
        <v>0.15390000000000001</v>
      </c>
      <c r="T69" s="7">
        <f t="shared" si="28"/>
        <v>0</v>
      </c>
      <c r="U69" s="7">
        <f t="shared" si="29"/>
        <v>0</v>
      </c>
      <c r="V69" s="7">
        <f t="shared" si="22"/>
        <v>0</v>
      </c>
      <c r="W69" s="7">
        <f t="shared" si="23"/>
        <v>0</v>
      </c>
      <c r="X69" s="18">
        <f t="shared" si="30"/>
        <v>0</v>
      </c>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row>
    <row r="70" spans="1:159" s="17" customFormat="1">
      <c r="A70" s="50" t="s">
        <v>2233</v>
      </c>
      <c r="B70" s="59" t="s">
        <v>2522</v>
      </c>
      <c r="C70" s="60">
        <v>1935</v>
      </c>
      <c r="D70" s="59" t="s">
        <v>993</v>
      </c>
      <c r="E70" s="78" t="str">
        <f>IFERROR(VLOOKUP($C70,'2025-26 School Level AAFTE'!$C$2:$L$2349,9,FALSE), "No")</f>
        <v>No</v>
      </c>
      <c r="F70" s="67">
        <f>IFERROR(VLOOKUP($C70,'2025-26 School Level AAFTE'!$C$2:$J$2349,8,FALSE), 0)</f>
        <v>74.66</v>
      </c>
      <c r="G70" s="69">
        <f>IFERROR(IF(E70= "yes",VLOOKUP(C70,Summary!$B:$I,6,0),0),0)</f>
        <v>0</v>
      </c>
      <c r="H70" s="68">
        <f t="shared" si="24"/>
        <v>0</v>
      </c>
      <c r="I70" s="110">
        <f>VLOOKUP($A70,'2026-27 Salary &amp; Benefits'!$A:$I,3,FALSE)</f>
        <v>1.18</v>
      </c>
      <c r="J70" s="110">
        <f>VLOOKUP($A70,'2026-27 Salary &amp; Benefits'!$A:$I,4,FALSE)</f>
        <v>1.22</v>
      </c>
      <c r="K70" s="101">
        <f t="shared" si="25"/>
        <v>0</v>
      </c>
      <c r="L70" s="100">
        <f t="shared" si="21"/>
        <v>0</v>
      </c>
      <c r="M70" s="102">
        <f>'2026-27 Salary &amp; Benefits'!$E$6</f>
        <v>78209</v>
      </c>
      <c r="N70" s="102">
        <f>'2026-27 Salary &amp; Benefits'!$F$6</f>
        <v>82248</v>
      </c>
      <c r="O70" s="7">
        <f t="shared" si="26"/>
        <v>0</v>
      </c>
      <c r="P70" s="7">
        <f t="shared" si="27"/>
        <v>0</v>
      </c>
      <c r="Q70" s="7">
        <f>'2026-27 Salary &amp; Benefits'!G$6</f>
        <v>16817.759999999998</v>
      </c>
      <c r="R70" s="103">
        <f>'2026-27 Salary &amp; Benefits'!H$6</f>
        <v>0.16020000000000001</v>
      </c>
      <c r="S70" s="103">
        <f>'2026-27 Salary &amp; Benefits'!I$6</f>
        <v>0.15390000000000001</v>
      </c>
      <c r="T70" s="7">
        <f t="shared" si="28"/>
        <v>0</v>
      </c>
      <c r="U70" s="7">
        <f t="shared" si="29"/>
        <v>0</v>
      </c>
      <c r="V70" s="7">
        <f t="shared" si="22"/>
        <v>0</v>
      </c>
      <c r="W70" s="7">
        <f t="shared" si="23"/>
        <v>0</v>
      </c>
      <c r="X70" s="18">
        <f t="shared" si="30"/>
        <v>0</v>
      </c>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row>
    <row r="71" spans="1:159" s="17" customFormat="1">
      <c r="A71" s="50" t="s">
        <v>2233</v>
      </c>
      <c r="B71" s="59" t="s">
        <v>2522</v>
      </c>
      <c r="C71" s="60">
        <v>3043</v>
      </c>
      <c r="D71" s="59" t="s">
        <v>3080</v>
      </c>
      <c r="E71" s="78" t="str">
        <f>IFERROR(VLOOKUP($C71,'2025-26 School Level AAFTE'!$C$2:$L$2349,9,FALSE), "No")</f>
        <v>No</v>
      </c>
      <c r="F71" s="67">
        <f>IFERROR(VLOOKUP($C71,'2025-26 School Level AAFTE'!$C$2:$J$2349,8,FALSE), 0)</f>
        <v>308.10000000000002</v>
      </c>
      <c r="G71" s="69">
        <f>IFERROR(IF(E71= "yes",VLOOKUP(C71,Summary!$B:$I,6,0),0),0)</f>
        <v>0</v>
      </c>
      <c r="H71" s="68">
        <f t="shared" si="24"/>
        <v>0</v>
      </c>
      <c r="I71" s="110">
        <f>VLOOKUP($A71,'2026-27 Salary &amp; Benefits'!$A:$I,3,FALSE)</f>
        <v>1.18</v>
      </c>
      <c r="J71" s="110">
        <f>VLOOKUP($A71,'2026-27 Salary &amp; Benefits'!$A:$I,4,FALSE)</f>
        <v>1.22</v>
      </c>
      <c r="K71" s="101">
        <f t="shared" si="25"/>
        <v>0</v>
      </c>
      <c r="L71" s="100">
        <f t="shared" si="21"/>
        <v>0</v>
      </c>
      <c r="M71" s="102">
        <f>'2026-27 Salary &amp; Benefits'!$E$6</f>
        <v>78209</v>
      </c>
      <c r="N71" s="102">
        <f>'2026-27 Salary &amp; Benefits'!$F$6</f>
        <v>82248</v>
      </c>
      <c r="O71" s="7">
        <f t="shared" si="26"/>
        <v>0</v>
      </c>
      <c r="P71" s="7">
        <f t="shared" si="27"/>
        <v>0</v>
      </c>
      <c r="Q71" s="7">
        <f>'2026-27 Salary &amp; Benefits'!G$6</f>
        <v>16817.759999999998</v>
      </c>
      <c r="R71" s="103">
        <f>'2026-27 Salary &amp; Benefits'!H$6</f>
        <v>0.16020000000000001</v>
      </c>
      <c r="S71" s="103">
        <f>'2026-27 Salary &amp; Benefits'!I$6</f>
        <v>0.15390000000000001</v>
      </c>
      <c r="T71" s="7">
        <f t="shared" si="28"/>
        <v>0</v>
      </c>
      <c r="U71" s="7">
        <f t="shared" si="29"/>
        <v>0</v>
      </c>
      <c r="V71" s="7">
        <f t="shared" si="22"/>
        <v>0</v>
      </c>
      <c r="W71" s="7">
        <f t="shared" si="23"/>
        <v>0</v>
      </c>
      <c r="X71" s="18">
        <f t="shared" si="30"/>
        <v>0</v>
      </c>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row>
    <row r="72" spans="1:159" s="17" customFormat="1">
      <c r="A72" s="50" t="s">
        <v>2233</v>
      </c>
      <c r="B72" s="59" t="s">
        <v>2522</v>
      </c>
      <c r="C72" s="60">
        <v>1841</v>
      </c>
      <c r="D72" s="59" t="s">
        <v>992</v>
      </c>
      <c r="E72" s="78" t="str">
        <f>IFERROR(VLOOKUP($C72,'2025-26 School Level AAFTE'!$C$2:$L$2349,9,FALSE), "No")</f>
        <v>No</v>
      </c>
      <c r="F72" s="67">
        <f>IFERROR(VLOOKUP($C72,'2025-26 School Level AAFTE'!$C$2:$J$2349,8,FALSE), 0)</f>
        <v>61.95</v>
      </c>
      <c r="G72" s="69">
        <f>IFERROR(IF(E72= "yes",VLOOKUP(C72,Summary!$B:$I,6,0),0),0)</f>
        <v>0</v>
      </c>
      <c r="H72" s="68">
        <f t="shared" si="24"/>
        <v>0</v>
      </c>
      <c r="I72" s="110">
        <f>VLOOKUP($A72,'2026-27 Salary &amp; Benefits'!$A:$I,3,FALSE)</f>
        <v>1.18</v>
      </c>
      <c r="J72" s="110">
        <f>VLOOKUP($A72,'2026-27 Salary &amp; Benefits'!$A:$I,4,FALSE)</f>
        <v>1.22</v>
      </c>
      <c r="K72" s="101">
        <f t="shared" si="25"/>
        <v>0</v>
      </c>
      <c r="L72" s="100">
        <f t="shared" si="21"/>
        <v>0</v>
      </c>
      <c r="M72" s="102">
        <f>'2026-27 Salary &amp; Benefits'!$E$6</f>
        <v>78209</v>
      </c>
      <c r="N72" s="102">
        <f>'2026-27 Salary &amp; Benefits'!$F$6</f>
        <v>82248</v>
      </c>
      <c r="O72" s="7">
        <f t="shared" si="26"/>
        <v>0</v>
      </c>
      <c r="P72" s="7">
        <f t="shared" si="27"/>
        <v>0</v>
      </c>
      <c r="Q72" s="7">
        <f>'2026-27 Salary &amp; Benefits'!G$6</f>
        <v>16817.759999999998</v>
      </c>
      <c r="R72" s="103">
        <f>'2026-27 Salary &amp; Benefits'!H$6</f>
        <v>0.16020000000000001</v>
      </c>
      <c r="S72" s="103">
        <f>'2026-27 Salary &amp; Benefits'!I$6</f>
        <v>0.15390000000000001</v>
      </c>
      <c r="T72" s="7">
        <f t="shared" si="28"/>
        <v>0</v>
      </c>
      <c r="U72" s="7">
        <f t="shared" si="29"/>
        <v>0</v>
      </c>
      <c r="V72" s="7">
        <f t="shared" si="22"/>
        <v>0</v>
      </c>
      <c r="W72" s="7">
        <f t="shared" si="23"/>
        <v>0</v>
      </c>
      <c r="X72" s="18">
        <f t="shared" si="30"/>
        <v>0</v>
      </c>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row>
    <row r="73" spans="1:159" s="17" customFormat="1">
      <c r="A73" s="50" t="s">
        <v>2233</v>
      </c>
      <c r="B73" s="59" t="s">
        <v>2522</v>
      </c>
      <c r="C73" s="60">
        <v>1699</v>
      </c>
      <c r="D73" s="59" t="s">
        <v>991</v>
      </c>
      <c r="E73" s="78" t="str">
        <f>IFERROR(VLOOKUP($C73,'2025-26 School Level AAFTE'!$C$2:$L$2349,9,FALSE), "No")</f>
        <v>No</v>
      </c>
      <c r="F73" s="67">
        <f>IFERROR(VLOOKUP($C73,'2025-26 School Level AAFTE'!$C$2:$J$2349,8,FALSE), 0)</f>
        <v>179.57</v>
      </c>
      <c r="G73" s="69">
        <f>IFERROR(IF(E73= "yes",VLOOKUP(C73,Summary!$B:$I,6,0),0),0)</f>
        <v>0</v>
      </c>
      <c r="H73" s="68">
        <f t="shared" si="24"/>
        <v>0</v>
      </c>
      <c r="I73" s="110">
        <f>VLOOKUP($A73,'2026-27 Salary &amp; Benefits'!$A:$I,3,FALSE)</f>
        <v>1.18</v>
      </c>
      <c r="J73" s="110">
        <f>VLOOKUP($A73,'2026-27 Salary &amp; Benefits'!$A:$I,4,FALSE)</f>
        <v>1.22</v>
      </c>
      <c r="K73" s="101">
        <f t="shared" si="25"/>
        <v>0</v>
      </c>
      <c r="L73" s="100">
        <f t="shared" si="21"/>
        <v>0</v>
      </c>
      <c r="M73" s="102">
        <f>'2026-27 Salary &amp; Benefits'!$E$6</f>
        <v>78209</v>
      </c>
      <c r="N73" s="102">
        <f>'2026-27 Salary &amp; Benefits'!$F$6</f>
        <v>82248</v>
      </c>
      <c r="O73" s="7">
        <f t="shared" si="26"/>
        <v>0</v>
      </c>
      <c r="P73" s="7">
        <f t="shared" si="27"/>
        <v>0</v>
      </c>
      <c r="Q73" s="7">
        <f>'2026-27 Salary &amp; Benefits'!G$6</f>
        <v>16817.759999999998</v>
      </c>
      <c r="R73" s="103">
        <f>'2026-27 Salary &amp; Benefits'!H$6</f>
        <v>0.16020000000000001</v>
      </c>
      <c r="S73" s="103">
        <f>'2026-27 Salary &amp; Benefits'!I$6</f>
        <v>0.15390000000000001</v>
      </c>
      <c r="T73" s="7">
        <f t="shared" si="28"/>
        <v>0</v>
      </c>
      <c r="U73" s="7">
        <f t="shared" si="29"/>
        <v>0</v>
      </c>
      <c r="V73" s="7">
        <f t="shared" si="22"/>
        <v>0</v>
      </c>
      <c r="W73" s="7">
        <f t="shared" si="23"/>
        <v>0</v>
      </c>
      <c r="X73" s="18">
        <f t="shared" si="30"/>
        <v>0</v>
      </c>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row>
    <row r="74" spans="1:159" s="17" customFormat="1">
      <c r="A74" s="50" t="s">
        <v>2233</v>
      </c>
      <c r="B74" s="59" t="s">
        <v>2522</v>
      </c>
      <c r="C74" s="60">
        <v>4062</v>
      </c>
      <c r="D74" s="59" t="s">
        <v>997</v>
      </c>
      <c r="E74" s="78" t="str">
        <f>IFERROR(VLOOKUP($C74,'2025-26 School Level AAFTE'!$C$2:$L$2349,9,FALSE), "No")</f>
        <v>No</v>
      </c>
      <c r="F74" s="67">
        <f>IFERROR(VLOOKUP($C74,'2025-26 School Level AAFTE'!$C$2:$J$2349,8,FALSE), 0)</f>
        <v>313</v>
      </c>
      <c r="G74" s="69">
        <f>IFERROR(IF(E74= "yes",VLOOKUP(C74,Summary!$B:$I,6,0),0),0)</f>
        <v>0</v>
      </c>
      <c r="H74" s="68">
        <f t="shared" ref="H74:H136" si="31">IF(E74= "yes", F74,0)</f>
        <v>0</v>
      </c>
      <c r="I74" s="110">
        <f>VLOOKUP($A74,'2026-27 Salary &amp; Benefits'!$A:$I,3,FALSE)</f>
        <v>1.18</v>
      </c>
      <c r="J74" s="110">
        <f>VLOOKUP($A74,'2026-27 Salary &amp; Benefits'!$A:$I,4,FALSE)</f>
        <v>1.22</v>
      </c>
      <c r="K74" s="101">
        <f t="shared" ref="K74:K136" si="32">IF(G74&gt;0,G74,H74)</f>
        <v>0</v>
      </c>
      <c r="L74" s="100">
        <f t="shared" ref="L74:L136" si="33">ROUND((($K74*1.1*36)/15)/900,3)</f>
        <v>0</v>
      </c>
      <c r="M74" s="102">
        <f>'2026-27 Salary &amp; Benefits'!$E$6</f>
        <v>78209</v>
      </c>
      <c r="N74" s="102">
        <f>'2026-27 Salary &amp; Benefits'!$F$6</f>
        <v>82248</v>
      </c>
      <c r="O74" s="7">
        <f t="shared" ref="O74:O136" si="34">ROUND($I74*$M74*$L74,2)</f>
        <v>0</v>
      </c>
      <c r="P74" s="7">
        <f t="shared" ref="P74:P136" si="35">ROUND($J74*$N74*$L74,2)-O74</f>
        <v>0</v>
      </c>
      <c r="Q74" s="7">
        <f>'2026-27 Salary &amp; Benefits'!G$6</f>
        <v>16817.759999999998</v>
      </c>
      <c r="R74" s="103">
        <f>'2026-27 Salary &amp; Benefits'!H$6</f>
        <v>0.16020000000000001</v>
      </c>
      <c r="S74" s="103">
        <f>'2026-27 Salary &amp; Benefits'!I$6</f>
        <v>0.15390000000000001</v>
      </c>
      <c r="T74" s="7">
        <f t="shared" ref="T74:T136" si="36">ROUND(O74*R74+P74*S74+L74*Q74,2)</f>
        <v>0</v>
      </c>
      <c r="U74" s="7">
        <f t="shared" ref="U74:U136" si="37">ROUND((($N74*$J74*$L74)/180)*3,2)</f>
        <v>0</v>
      </c>
      <c r="V74" s="7">
        <f t="shared" ref="V74:V136" si="38">ROUND(U74*S74,2)</f>
        <v>0</v>
      </c>
      <c r="W74" s="7">
        <f t="shared" ref="W74:W136" si="39">SUM(U74:V74)</f>
        <v>0</v>
      </c>
      <c r="X74" s="18">
        <f t="shared" ref="X74:X136" si="40">SUM(T74,O74:P74,W74)</f>
        <v>0</v>
      </c>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row>
    <row r="75" spans="1:159" s="17" customFormat="1">
      <c r="A75" s="50" t="s">
        <v>2233</v>
      </c>
      <c r="B75" s="59" t="s">
        <v>2522</v>
      </c>
      <c r="C75" s="60">
        <v>4542</v>
      </c>
      <c r="D75" s="59" t="s">
        <v>999</v>
      </c>
      <c r="E75" s="78" t="str">
        <f>IFERROR(VLOOKUP($C75,'2025-26 School Level AAFTE'!$C$2:$L$2349,9,FALSE), "No")</f>
        <v>No</v>
      </c>
      <c r="F75" s="67">
        <f>IFERROR(VLOOKUP($C75,'2025-26 School Level AAFTE'!$C$2:$J$2349,8,FALSE), 0)</f>
        <v>453.23</v>
      </c>
      <c r="G75" s="69">
        <f>IFERROR(IF(E75= "yes",VLOOKUP(C75,Summary!$B:$I,6,0),0),0)</f>
        <v>0</v>
      </c>
      <c r="H75" s="68">
        <f t="shared" si="31"/>
        <v>0</v>
      </c>
      <c r="I75" s="110">
        <f>VLOOKUP($A75,'2026-27 Salary &amp; Benefits'!$A:$I,3,FALSE)</f>
        <v>1.18</v>
      </c>
      <c r="J75" s="110">
        <f>VLOOKUP($A75,'2026-27 Salary &amp; Benefits'!$A:$I,4,FALSE)</f>
        <v>1.22</v>
      </c>
      <c r="K75" s="101">
        <f t="shared" si="32"/>
        <v>0</v>
      </c>
      <c r="L75" s="100">
        <f t="shared" si="33"/>
        <v>0</v>
      </c>
      <c r="M75" s="102">
        <f>'2026-27 Salary &amp; Benefits'!$E$6</f>
        <v>78209</v>
      </c>
      <c r="N75" s="102">
        <f>'2026-27 Salary &amp; Benefits'!$F$6</f>
        <v>82248</v>
      </c>
      <c r="O75" s="7">
        <f t="shared" si="34"/>
        <v>0</v>
      </c>
      <c r="P75" s="7">
        <f t="shared" si="35"/>
        <v>0</v>
      </c>
      <c r="Q75" s="7">
        <f>'2026-27 Salary &amp; Benefits'!G$6</f>
        <v>16817.759999999998</v>
      </c>
      <c r="R75" s="103">
        <f>'2026-27 Salary &amp; Benefits'!H$6</f>
        <v>0.16020000000000001</v>
      </c>
      <c r="S75" s="103">
        <f>'2026-27 Salary &amp; Benefits'!I$6</f>
        <v>0.15390000000000001</v>
      </c>
      <c r="T75" s="7">
        <f t="shared" si="36"/>
        <v>0</v>
      </c>
      <c r="U75" s="7">
        <f t="shared" si="37"/>
        <v>0</v>
      </c>
      <c r="V75" s="7">
        <f t="shared" si="38"/>
        <v>0</v>
      </c>
      <c r="W75" s="7">
        <f t="shared" si="39"/>
        <v>0</v>
      </c>
      <c r="X75" s="18">
        <f t="shared" si="40"/>
        <v>0</v>
      </c>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row>
    <row r="76" spans="1:159" s="17" customFormat="1">
      <c r="A76" s="50" t="s">
        <v>2233</v>
      </c>
      <c r="B76" s="59" t="s">
        <v>2522</v>
      </c>
      <c r="C76" s="60">
        <v>4505</v>
      </c>
      <c r="D76" s="59" t="s">
        <v>998</v>
      </c>
      <c r="E76" s="78" t="str">
        <f>IFERROR(VLOOKUP($C76,'2025-26 School Level AAFTE'!$C$2:$L$2349,9,FALSE), "No")</f>
        <v>No</v>
      </c>
      <c r="F76" s="67">
        <f>IFERROR(VLOOKUP($C76,'2025-26 School Level AAFTE'!$C$2:$J$2349,8,FALSE), 0)</f>
        <v>487.05</v>
      </c>
      <c r="G76" s="69">
        <f>IFERROR(IF(E76= "yes",VLOOKUP(C76,Summary!$B:$I,6,0),0),0)</f>
        <v>0</v>
      </c>
      <c r="H76" s="68">
        <f t="shared" si="31"/>
        <v>0</v>
      </c>
      <c r="I76" s="110">
        <f>VLOOKUP($A76,'2026-27 Salary &amp; Benefits'!$A:$I,3,FALSE)</f>
        <v>1.18</v>
      </c>
      <c r="J76" s="110">
        <f>VLOOKUP($A76,'2026-27 Salary &amp; Benefits'!$A:$I,4,FALSE)</f>
        <v>1.22</v>
      </c>
      <c r="K76" s="101">
        <f t="shared" si="32"/>
        <v>0</v>
      </c>
      <c r="L76" s="100">
        <f t="shared" si="33"/>
        <v>0</v>
      </c>
      <c r="M76" s="102">
        <f>'2026-27 Salary &amp; Benefits'!$E$6</f>
        <v>78209</v>
      </c>
      <c r="N76" s="102">
        <f>'2026-27 Salary &amp; Benefits'!$F$6</f>
        <v>82248</v>
      </c>
      <c r="O76" s="7">
        <f t="shared" si="34"/>
        <v>0</v>
      </c>
      <c r="P76" s="7">
        <f t="shared" si="35"/>
        <v>0</v>
      </c>
      <c r="Q76" s="7">
        <f>'2026-27 Salary &amp; Benefits'!G$6</f>
        <v>16817.759999999998</v>
      </c>
      <c r="R76" s="103">
        <f>'2026-27 Salary &amp; Benefits'!H$6</f>
        <v>0.16020000000000001</v>
      </c>
      <c r="S76" s="103">
        <f>'2026-27 Salary &amp; Benefits'!I$6</f>
        <v>0.15390000000000001</v>
      </c>
      <c r="T76" s="7">
        <f t="shared" si="36"/>
        <v>0</v>
      </c>
      <c r="U76" s="7">
        <f t="shared" si="37"/>
        <v>0</v>
      </c>
      <c r="V76" s="7">
        <f t="shared" si="38"/>
        <v>0</v>
      </c>
      <c r="W76" s="7">
        <f t="shared" si="39"/>
        <v>0</v>
      </c>
      <c r="X76" s="18">
        <f t="shared" si="40"/>
        <v>0</v>
      </c>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row>
    <row r="77" spans="1:159" s="17" customFormat="1">
      <c r="A77" s="50" t="s">
        <v>2233</v>
      </c>
      <c r="B77" s="59" t="s">
        <v>2522</v>
      </c>
      <c r="C77" s="60">
        <v>1939</v>
      </c>
      <c r="D77" s="59" t="s">
        <v>994</v>
      </c>
      <c r="E77" s="78" t="str">
        <f>IFERROR(VLOOKUP($C77,'2025-26 School Level AAFTE'!$C$2:$L$2349,9,FALSE), "No")</f>
        <v>No</v>
      </c>
      <c r="F77" s="67">
        <f>IFERROR(VLOOKUP($C77,'2025-26 School Level AAFTE'!$C$2:$J$2349,8,FALSE), 0)</f>
        <v>8.81</v>
      </c>
      <c r="G77" s="69">
        <f>IFERROR(IF(E77= "yes",VLOOKUP(C77,Summary!$B:$I,6,0),0),0)</f>
        <v>0</v>
      </c>
      <c r="H77" s="68">
        <f t="shared" si="31"/>
        <v>0</v>
      </c>
      <c r="I77" s="110">
        <f>VLOOKUP($A77,'2026-27 Salary &amp; Benefits'!$A:$I,3,FALSE)</f>
        <v>1.18</v>
      </c>
      <c r="J77" s="110">
        <f>VLOOKUP($A77,'2026-27 Salary &amp; Benefits'!$A:$I,4,FALSE)</f>
        <v>1.22</v>
      </c>
      <c r="K77" s="101">
        <f t="shared" si="32"/>
        <v>0</v>
      </c>
      <c r="L77" s="100">
        <f t="shared" si="33"/>
        <v>0</v>
      </c>
      <c r="M77" s="102">
        <f>'2026-27 Salary &amp; Benefits'!$E$6</f>
        <v>78209</v>
      </c>
      <c r="N77" s="102">
        <f>'2026-27 Salary &amp; Benefits'!$F$6</f>
        <v>82248</v>
      </c>
      <c r="O77" s="7">
        <f t="shared" si="34"/>
        <v>0</v>
      </c>
      <c r="P77" s="7">
        <f t="shared" si="35"/>
        <v>0</v>
      </c>
      <c r="Q77" s="7">
        <f>'2026-27 Salary &amp; Benefits'!G$6</f>
        <v>16817.759999999998</v>
      </c>
      <c r="R77" s="103">
        <f>'2026-27 Salary &amp; Benefits'!H$6</f>
        <v>0.16020000000000001</v>
      </c>
      <c r="S77" s="103">
        <f>'2026-27 Salary &amp; Benefits'!I$6</f>
        <v>0.15390000000000001</v>
      </c>
      <c r="T77" s="7">
        <f t="shared" si="36"/>
        <v>0</v>
      </c>
      <c r="U77" s="7">
        <f t="shared" si="37"/>
        <v>0</v>
      </c>
      <c r="V77" s="7">
        <f t="shared" si="38"/>
        <v>0</v>
      </c>
      <c r="W77" s="7">
        <f t="shared" si="39"/>
        <v>0</v>
      </c>
      <c r="X77" s="18">
        <f t="shared" si="40"/>
        <v>0</v>
      </c>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row>
    <row r="78" spans="1:159" s="17" customFormat="1">
      <c r="A78" s="50" t="s">
        <v>2153</v>
      </c>
      <c r="B78" s="59" t="s">
        <v>2523</v>
      </c>
      <c r="C78" s="60">
        <v>2671</v>
      </c>
      <c r="D78" s="59" t="s">
        <v>260</v>
      </c>
      <c r="E78" s="78" t="str">
        <f>IFERROR(VLOOKUP($C78,'2025-26 School Level AAFTE'!$C$2:$L$2349,9,FALSE), "No")</f>
        <v>No</v>
      </c>
      <c r="F78" s="67">
        <f>IFERROR(VLOOKUP($C78,'2025-26 School Level AAFTE'!$C$2:$J$2349,8,FALSE), 0)</f>
        <v>502.1</v>
      </c>
      <c r="G78" s="69">
        <f>IFERROR(IF(E78= "yes",VLOOKUP(C78,Summary!$B:$I,6,0),0),0)</f>
        <v>0</v>
      </c>
      <c r="H78" s="68">
        <f t="shared" si="31"/>
        <v>0</v>
      </c>
      <c r="I78" s="110">
        <f>VLOOKUP($A78,'2026-27 Salary &amp; Benefits'!$A:$I,3,FALSE)</f>
        <v>1.06</v>
      </c>
      <c r="J78" s="110">
        <f>VLOOKUP($A78,'2026-27 Salary &amp; Benefits'!$A:$I,4,FALSE)</f>
        <v>1.1000000000000001</v>
      </c>
      <c r="K78" s="101">
        <f t="shared" si="32"/>
        <v>0</v>
      </c>
      <c r="L78" s="100">
        <f t="shared" si="33"/>
        <v>0</v>
      </c>
      <c r="M78" s="102">
        <f>'2026-27 Salary &amp; Benefits'!$E$6</f>
        <v>78209</v>
      </c>
      <c r="N78" s="102">
        <f>'2026-27 Salary &amp; Benefits'!$F$6</f>
        <v>82248</v>
      </c>
      <c r="O78" s="7">
        <f t="shared" si="34"/>
        <v>0</v>
      </c>
      <c r="P78" s="7">
        <f t="shared" si="35"/>
        <v>0</v>
      </c>
      <c r="Q78" s="7">
        <f>'2026-27 Salary &amp; Benefits'!G$6</f>
        <v>16817.759999999998</v>
      </c>
      <c r="R78" s="103">
        <f>'2026-27 Salary &amp; Benefits'!H$6</f>
        <v>0.16020000000000001</v>
      </c>
      <c r="S78" s="103">
        <f>'2026-27 Salary &amp; Benefits'!I$6</f>
        <v>0.15390000000000001</v>
      </c>
      <c r="T78" s="7">
        <f t="shared" si="36"/>
        <v>0</v>
      </c>
      <c r="U78" s="7">
        <f t="shared" si="37"/>
        <v>0</v>
      </c>
      <c r="V78" s="7">
        <f t="shared" si="38"/>
        <v>0</v>
      </c>
      <c r="W78" s="7">
        <f t="shared" si="39"/>
        <v>0</v>
      </c>
      <c r="X78" s="18">
        <f t="shared" si="40"/>
        <v>0</v>
      </c>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row>
    <row r="79" spans="1:159" s="17" customFormat="1">
      <c r="A79" s="50" t="s">
        <v>2153</v>
      </c>
      <c r="B79" s="59" t="s">
        <v>2523</v>
      </c>
      <c r="C79" s="60">
        <v>2415</v>
      </c>
      <c r="D79" s="59" t="s">
        <v>259</v>
      </c>
      <c r="E79" s="78" t="str">
        <f>IFERROR(VLOOKUP($C79,'2025-26 School Level AAFTE'!$C$2:$L$2349,9,FALSE), "No")</f>
        <v>No</v>
      </c>
      <c r="F79" s="67">
        <f>IFERROR(VLOOKUP($C79,'2025-26 School Level AAFTE'!$C$2:$J$2349,8,FALSE), 0)</f>
        <v>1595.3999999999999</v>
      </c>
      <c r="G79" s="69">
        <f>IFERROR(IF(E79= "yes",VLOOKUP(C79,Summary!$B:$I,6,0),0),0)</f>
        <v>0</v>
      </c>
      <c r="H79" s="68">
        <f t="shared" si="31"/>
        <v>0</v>
      </c>
      <c r="I79" s="110">
        <f>VLOOKUP($A79,'2026-27 Salary &amp; Benefits'!$A:$I,3,FALSE)</f>
        <v>1.06</v>
      </c>
      <c r="J79" s="110">
        <f>VLOOKUP($A79,'2026-27 Salary &amp; Benefits'!$A:$I,4,FALSE)</f>
        <v>1.1000000000000001</v>
      </c>
      <c r="K79" s="101">
        <f t="shared" si="32"/>
        <v>0</v>
      </c>
      <c r="L79" s="100">
        <f t="shared" si="33"/>
        <v>0</v>
      </c>
      <c r="M79" s="102">
        <f>'2026-27 Salary &amp; Benefits'!$E$6</f>
        <v>78209</v>
      </c>
      <c r="N79" s="102">
        <f>'2026-27 Salary &amp; Benefits'!$F$6</f>
        <v>82248</v>
      </c>
      <c r="O79" s="7">
        <f t="shared" si="34"/>
        <v>0</v>
      </c>
      <c r="P79" s="7">
        <f t="shared" si="35"/>
        <v>0</v>
      </c>
      <c r="Q79" s="7">
        <f>'2026-27 Salary &amp; Benefits'!G$6</f>
        <v>16817.759999999998</v>
      </c>
      <c r="R79" s="103">
        <f>'2026-27 Salary &amp; Benefits'!H$6</f>
        <v>0.16020000000000001</v>
      </c>
      <c r="S79" s="103">
        <f>'2026-27 Salary &amp; Benefits'!I$6</f>
        <v>0.15390000000000001</v>
      </c>
      <c r="T79" s="7">
        <f t="shared" si="36"/>
        <v>0</v>
      </c>
      <c r="U79" s="7">
        <f t="shared" si="37"/>
        <v>0</v>
      </c>
      <c r="V79" s="7">
        <f t="shared" si="38"/>
        <v>0</v>
      </c>
      <c r="W79" s="7">
        <f t="shared" si="39"/>
        <v>0</v>
      </c>
      <c r="X79" s="18">
        <f t="shared" si="40"/>
        <v>0</v>
      </c>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row>
    <row r="80" spans="1:159" s="17" customFormat="1">
      <c r="A80" t="s">
        <v>2153</v>
      </c>
      <c r="B80" t="s">
        <v>2523</v>
      </c>
      <c r="C80" s="3">
        <v>5749</v>
      </c>
      <c r="D80" t="s">
        <v>3049</v>
      </c>
      <c r="E80" s="78" t="str">
        <f>IFERROR(VLOOKUP($C80,'2025-26 School Level AAFTE'!$C$2:$L$2349,9,FALSE), "No")</f>
        <v>No</v>
      </c>
      <c r="F80" s="67">
        <f>IFERROR(VLOOKUP($C80,'2025-26 School Level AAFTE'!$C$2:$J$2349,8,FALSE), 0)</f>
        <v>453.2</v>
      </c>
      <c r="G80" s="69">
        <f>IFERROR(IF(E80= "yes",VLOOKUP(C80,Summary!$B:$I,6,0),0),0)</f>
        <v>0</v>
      </c>
      <c r="H80" s="68">
        <f t="shared" si="31"/>
        <v>0</v>
      </c>
      <c r="I80" s="110">
        <f>VLOOKUP($A80,'2026-27 Salary &amp; Benefits'!$A:$I,3,FALSE)</f>
        <v>1.06</v>
      </c>
      <c r="J80" s="110">
        <f>VLOOKUP($A80,'2026-27 Salary &amp; Benefits'!$A:$I,4,FALSE)</f>
        <v>1.1000000000000001</v>
      </c>
      <c r="K80" s="101">
        <f t="shared" si="32"/>
        <v>0</v>
      </c>
      <c r="L80" s="100">
        <f t="shared" si="33"/>
        <v>0</v>
      </c>
      <c r="M80" s="102">
        <f>'2026-27 Salary &amp; Benefits'!$E$6</f>
        <v>78209</v>
      </c>
      <c r="N80" s="102">
        <f>'2026-27 Salary &amp; Benefits'!$F$6</f>
        <v>82248</v>
      </c>
      <c r="O80" s="7">
        <f t="shared" si="34"/>
        <v>0</v>
      </c>
      <c r="P80" s="7">
        <f t="shared" si="35"/>
        <v>0</v>
      </c>
      <c r="Q80" s="7">
        <f>'2026-27 Salary &amp; Benefits'!G$6</f>
        <v>16817.759999999998</v>
      </c>
      <c r="R80" s="103">
        <f>'2026-27 Salary &amp; Benefits'!H$6</f>
        <v>0.16020000000000001</v>
      </c>
      <c r="S80" s="103">
        <f>'2026-27 Salary &amp; Benefits'!I$6</f>
        <v>0.15390000000000001</v>
      </c>
      <c r="T80" s="7">
        <f t="shared" si="36"/>
        <v>0</v>
      </c>
      <c r="U80" s="7">
        <f t="shared" si="37"/>
        <v>0</v>
      </c>
      <c r="V80" s="7">
        <f t="shared" si="38"/>
        <v>0</v>
      </c>
      <c r="W80" s="7">
        <f t="shared" si="39"/>
        <v>0</v>
      </c>
      <c r="X80" s="18">
        <f t="shared" si="40"/>
        <v>0</v>
      </c>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row>
    <row r="81" spans="1:159" s="17" customFormat="1">
      <c r="A81" s="50" t="s">
        <v>2153</v>
      </c>
      <c r="B81" s="59" t="s">
        <v>2523</v>
      </c>
      <c r="C81" s="60">
        <v>1836</v>
      </c>
      <c r="D81" s="59" t="s">
        <v>258</v>
      </c>
      <c r="E81" s="78" t="str">
        <f>IFERROR(VLOOKUP($C81,'2025-26 School Level AAFTE'!$C$2:$L$2349,9,FALSE), "No")</f>
        <v>No</v>
      </c>
      <c r="F81" s="67">
        <f>IFERROR(VLOOKUP($C81,'2025-26 School Level AAFTE'!$C$2:$J$2349,8,FALSE), 0)</f>
        <v>516.25</v>
      </c>
      <c r="G81" s="69">
        <f>IFERROR(IF(E81= "yes",VLOOKUP(C81,Summary!$B:$I,6,0),0),0)</f>
        <v>0</v>
      </c>
      <c r="H81" s="68">
        <f t="shared" si="31"/>
        <v>0</v>
      </c>
      <c r="I81" s="110">
        <f>VLOOKUP($A81,'2026-27 Salary &amp; Benefits'!$A:$I,3,FALSE)</f>
        <v>1.06</v>
      </c>
      <c r="J81" s="110">
        <f>VLOOKUP($A81,'2026-27 Salary &amp; Benefits'!$A:$I,4,FALSE)</f>
        <v>1.1000000000000001</v>
      </c>
      <c r="K81" s="101">
        <f t="shared" si="32"/>
        <v>0</v>
      </c>
      <c r="L81" s="100">
        <f t="shared" si="33"/>
        <v>0</v>
      </c>
      <c r="M81" s="102">
        <f>'2026-27 Salary &amp; Benefits'!$E$6</f>
        <v>78209</v>
      </c>
      <c r="N81" s="102">
        <f>'2026-27 Salary &amp; Benefits'!$F$6</f>
        <v>82248</v>
      </c>
      <c r="O81" s="7">
        <f t="shared" si="34"/>
        <v>0</v>
      </c>
      <c r="P81" s="7">
        <f t="shared" si="35"/>
        <v>0</v>
      </c>
      <c r="Q81" s="7">
        <f>'2026-27 Salary &amp; Benefits'!G$6</f>
        <v>16817.759999999998</v>
      </c>
      <c r="R81" s="103">
        <f>'2026-27 Salary &amp; Benefits'!H$6</f>
        <v>0.16020000000000001</v>
      </c>
      <c r="S81" s="103">
        <f>'2026-27 Salary &amp; Benefits'!I$6</f>
        <v>0.15390000000000001</v>
      </c>
      <c r="T81" s="7">
        <f t="shared" si="36"/>
        <v>0</v>
      </c>
      <c r="U81" s="7">
        <f t="shared" si="37"/>
        <v>0</v>
      </c>
      <c r="V81" s="7">
        <f t="shared" si="38"/>
        <v>0</v>
      </c>
      <c r="W81" s="7">
        <f t="shared" si="39"/>
        <v>0</v>
      </c>
      <c r="X81" s="18">
        <f t="shared" si="40"/>
        <v>0</v>
      </c>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row>
    <row r="82" spans="1:159" s="17" customFormat="1">
      <c r="A82" s="50" t="s">
        <v>2153</v>
      </c>
      <c r="B82" s="59" t="s">
        <v>2523</v>
      </c>
      <c r="C82" s="60">
        <v>4352</v>
      </c>
      <c r="D82" s="59" t="s">
        <v>267</v>
      </c>
      <c r="E82" s="78" t="str">
        <f>IFERROR(VLOOKUP($C82,'2025-26 School Level AAFTE'!$C$2:$L$2349,9,FALSE), "No")</f>
        <v>No</v>
      </c>
      <c r="F82" s="67">
        <f>IFERROR(VLOOKUP($C82,'2025-26 School Level AAFTE'!$C$2:$J$2349,8,FALSE), 0)</f>
        <v>581.95000000000005</v>
      </c>
      <c r="G82" s="69">
        <f>IFERROR(IF(E82= "yes",VLOOKUP(C82,Summary!$B:$I,6,0),0),0)</f>
        <v>0</v>
      </c>
      <c r="H82" s="68">
        <f t="shared" si="31"/>
        <v>0</v>
      </c>
      <c r="I82" s="110">
        <f>VLOOKUP($A82,'2026-27 Salary &amp; Benefits'!$A:$I,3,FALSE)</f>
        <v>1.06</v>
      </c>
      <c r="J82" s="110">
        <f>VLOOKUP($A82,'2026-27 Salary &amp; Benefits'!$A:$I,4,FALSE)</f>
        <v>1.1000000000000001</v>
      </c>
      <c r="K82" s="101">
        <f t="shared" si="32"/>
        <v>0</v>
      </c>
      <c r="L82" s="100">
        <f t="shared" si="33"/>
        <v>0</v>
      </c>
      <c r="M82" s="102">
        <f>'2026-27 Salary &amp; Benefits'!$E$6</f>
        <v>78209</v>
      </c>
      <c r="N82" s="102">
        <f>'2026-27 Salary &amp; Benefits'!$F$6</f>
        <v>82248</v>
      </c>
      <c r="O82" s="7">
        <f t="shared" si="34"/>
        <v>0</v>
      </c>
      <c r="P82" s="7">
        <f t="shared" si="35"/>
        <v>0</v>
      </c>
      <c r="Q82" s="7">
        <f>'2026-27 Salary &amp; Benefits'!G$6</f>
        <v>16817.759999999998</v>
      </c>
      <c r="R82" s="103">
        <f>'2026-27 Salary &amp; Benefits'!H$6</f>
        <v>0.16020000000000001</v>
      </c>
      <c r="S82" s="103">
        <f>'2026-27 Salary &amp; Benefits'!I$6</f>
        <v>0.15390000000000001</v>
      </c>
      <c r="T82" s="7">
        <f t="shared" si="36"/>
        <v>0</v>
      </c>
      <c r="U82" s="7">
        <f t="shared" si="37"/>
        <v>0</v>
      </c>
      <c r="V82" s="7">
        <f t="shared" si="38"/>
        <v>0</v>
      </c>
      <c r="W82" s="7">
        <f t="shared" si="39"/>
        <v>0</v>
      </c>
      <c r="X82" s="18">
        <f t="shared" si="40"/>
        <v>0</v>
      </c>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row>
    <row r="83" spans="1:159" s="17" customFormat="1">
      <c r="A83" s="50" t="s">
        <v>2153</v>
      </c>
      <c r="B83" s="59" t="s">
        <v>2523</v>
      </c>
      <c r="C83" s="60">
        <v>5133</v>
      </c>
      <c r="D83" s="59" t="s">
        <v>273</v>
      </c>
      <c r="E83" s="78" t="str">
        <f>IFERROR(VLOOKUP($C83,'2025-26 School Level AAFTE'!$C$2:$L$2349,9,FALSE), "No")</f>
        <v>No</v>
      </c>
      <c r="F83" s="67">
        <f>IFERROR(VLOOKUP($C83,'2025-26 School Level AAFTE'!$C$2:$J$2349,8,FALSE), 0)</f>
        <v>560.84</v>
      </c>
      <c r="G83" s="69">
        <f>IFERROR(IF(E83= "yes",VLOOKUP(C83,Summary!$B:$I,6,0),0),0)</f>
        <v>0</v>
      </c>
      <c r="H83" s="68">
        <f t="shared" si="31"/>
        <v>0</v>
      </c>
      <c r="I83" s="110">
        <f>VLOOKUP($A83,'2026-27 Salary &amp; Benefits'!$A:$I,3,FALSE)</f>
        <v>1.06</v>
      </c>
      <c r="J83" s="110">
        <f>VLOOKUP($A83,'2026-27 Salary &amp; Benefits'!$A:$I,4,FALSE)</f>
        <v>1.1000000000000001</v>
      </c>
      <c r="K83" s="101">
        <f t="shared" si="32"/>
        <v>0</v>
      </c>
      <c r="L83" s="100">
        <f t="shared" si="33"/>
        <v>0</v>
      </c>
      <c r="M83" s="102">
        <f>'2026-27 Salary &amp; Benefits'!$E$6</f>
        <v>78209</v>
      </c>
      <c r="N83" s="102">
        <f>'2026-27 Salary &amp; Benefits'!$F$6</f>
        <v>82248</v>
      </c>
      <c r="O83" s="7">
        <f t="shared" si="34"/>
        <v>0</v>
      </c>
      <c r="P83" s="7">
        <f t="shared" si="35"/>
        <v>0</v>
      </c>
      <c r="Q83" s="7">
        <f>'2026-27 Salary &amp; Benefits'!G$6</f>
        <v>16817.759999999998</v>
      </c>
      <c r="R83" s="103">
        <f>'2026-27 Salary &amp; Benefits'!H$6</f>
        <v>0.16020000000000001</v>
      </c>
      <c r="S83" s="103">
        <f>'2026-27 Salary &amp; Benefits'!I$6</f>
        <v>0.15390000000000001</v>
      </c>
      <c r="T83" s="7">
        <f t="shared" si="36"/>
        <v>0</v>
      </c>
      <c r="U83" s="7">
        <f t="shared" si="37"/>
        <v>0</v>
      </c>
      <c r="V83" s="7">
        <f t="shared" si="38"/>
        <v>0</v>
      </c>
      <c r="W83" s="7">
        <f t="shared" si="39"/>
        <v>0</v>
      </c>
      <c r="X83" s="18">
        <f t="shared" si="40"/>
        <v>0</v>
      </c>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row>
    <row r="84" spans="1:159" s="17" customFormat="1">
      <c r="A84" s="50" t="s">
        <v>2153</v>
      </c>
      <c r="B84" s="59" t="s">
        <v>2523</v>
      </c>
      <c r="C84" s="60">
        <v>5089</v>
      </c>
      <c r="D84" s="59" t="s">
        <v>269</v>
      </c>
      <c r="E84" s="78" t="str">
        <f>IFERROR(VLOOKUP($C84,'2025-26 School Level AAFTE'!$C$2:$L$2349,9,FALSE), "No")</f>
        <v>No</v>
      </c>
      <c r="F84" s="67">
        <f>IFERROR(VLOOKUP($C84,'2025-26 School Level AAFTE'!$C$2:$J$2349,8,FALSE), 0)</f>
        <v>469.48</v>
      </c>
      <c r="G84" s="69">
        <f>IFERROR(IF(E84= "yes",VLOOKUP(C84,Summary!$B:$I,6,0),0),0)</f>
        <v>0</v>
      </c>
      <c r="H84" s="68">
        <f t="shared" si="31"/>
        <v>0</v>
      </c>
      <c r="I84" s="110">
        <f>VLOOKUP($A84,'2026-27 Salary &amp; Benefits'!$A:$I,3,FALSE)</f>
        <v>1.06</v>
      </c>
      <c r="J84" s="110">
        <f>VLOOKUP($A84,'2026-27 Salary &amp; Benefits'!$A:$I,4,FALSE)</f>
        <v>1.1000000000000001</v>
      </c>
      <c r="K84" s="101">
        <f t="shared" si="32"/>
        <v>0</v>
      </c>
      <c r="L84" s="100">
        <f t="shared" si="33"/>
        <v>0</v>
      </c>
      <c r="M84" s="102">
        <f>'2026-27 Salary &amp; Benefits'!$E$6</f>
        <v>78209</v>
      </c>
      <c r="N84" s="102">
        <f>'2026-27 Salary &amp; Benefits'!$F$6</f>
        <v>82248</v>
      </c>
      <c r="O84" s="7">
        <f t="shared" si="34"/>
        <v>0</v>
      </c>
      <c r="P84" s="7">
        <f t="shared" si="35"/>
        <v>0</v>
      </c>
      <c r="Q84" s="7">
        <f>'2026-27 Salary &amp; Benefits'!G$6</f>
        <v>16817.759999999998</v>
      </c>
      <c r="R84" s="103">
        <f>'2026-27 Salary &amp; Benefits'!H$6</f>
        <v>0.16020000000000001</v>
      </c>
      <c r="S84" s="103">
        <f>'2026-27 Salary &amp; Benefits'!I$6</f>
        <v>0.15390000000000001</v>
      </c>
      <c r="T84" s="7">
        <f t="shared" si="36"/>
        <v>0</v>
      </c>
      <c r="U84" s="7">
        <f t="shared" si="37"/>
        <v>0</v>
      </c>
      <c r="V84" s="7">
        <f t="shared" si="38"/>
        <v>0</v>
      </c>
      <c r="W84" s="7">
        <f t="shared" si="39"/>
        <v>0</v>
      </c>
      <c r="X84" s="18">
        <f t="shared" si="40"/>
        <v>0</v>
      </c>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row>
    <row r="85" spans="1:159" s="17" customFormat="1">
      <c r="A85" s="50" t="s">
        <v>2153</v>
      </c>
      <c r="B85" s="59" t="s">
        <v>2523</v>
      </c>
      <c r="C85" s="60">
        <v>5090</v>
      </c>
      <c r="D85" s="59" t="s">
        <v>270</v>
      </c>
      <c r="E85" s="78" t="str">
        <f>IFERROR(VLOOKUP($C85,'2025-26 School Level AAFTE'!$C$2:$L$2349,9,FALSE), "No")</f>
        <v>No</v>
      </c>
      <c r="F85" s="67">
        <f>IFERROR(VLOOKUP($C85,'2025-26 School Level AAFTE'!$C$2:$J$2349,8,FALSE), 0)</f>
        <v>531.72</v>
      </c>
      <c r="G85" s="69">
        <f>IFERROR(IF(E85= "yes",VLOOKUP(C85,Summary!$B:$I,6,0),0),0)</f>
        <v>0</v>
      </c>
      <c r="H85" s="68">
        <f t="shared" si="31"/>
        <v>0</v>
      </c>
      <c r="I85" s="110">
        <f>VLOOKUP($A85,'2026-27 Salary &amp; Benefits'!$A:$I,3,FALSE)</f>
        <v>1.06</v>
      </c>
      <c r="J85" s="110">
        <f>VLOOKUP($A85,'2026-27 Salary &amp; Benefits'!$A:$I,4,FALSE)</f>
        <v>1.1000000000000001</v>
      </c>
      <c r="K85" s="101">
        <f t="shared" si="32"/>
        <v>0</v>
      </c>
      <c r="L85" s="100">
        <f t="shared" si="33"/>
        <v>0</v>
      </c>
      <c r="M85" s="102">
        <f>'2026-27 Salary &amp; Benefits'!$E$6</f>
        <v>78209</v>
      </c>
      <c r="N85" s="102">
        <f>'2026-27 Salary &amp; Benefits'!$F$6</f>
        <v>82248</v>
      </c>
      <c r="O85" s="7">
        <f t="shared" si="34"/>
        <v>0</v>
      </c>
      <c r="P85" s="7">
        <f t="shared" si="35"/>
        <v>0</v>
      </c>
      <c r="Q85" s="7">
        <f>'2026-27 Salary &amp; Benefits'!G$6</f>
        <v>16817.759999999998</v>
      </c>
      <c r="R85" s="103">
        <f>'2026-27 Salary &amp; Benefits'!H$6</f>
        <v>0.16020000000000001</v>
      </c>
      <c r="S85" s="103">
        <f>'2026-27 Salary &amp; Benefits'!I$6</f>
        <v>0.15390000000000001</v>
      </c>
      <c r="T85" s="7">
        <f t="shared" si="36"/>
        <v>0</v>
      </c>
      <c r="U85" s="7">
        <f t="shared" si="37"/>
        <v>0</v>
      </c>
      <c r="V85" s="7">
        <f t="shared" si="38"/>
        <v>0</v>
      </c>
      <c r="W85" s="7">
        <f t="shared" si="39"/>
        <v>0</v>
      </c>
      <c r="X85" s="18">
        <f t="shared" si="40"/>
        <v>0</v>
      </c>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row>
    <row r="86" spans="1:159" s="17" customFormat="1">
      <c r="A86" s="50" t="s">
        <v>2153</v>
      </c>
      <c r="B86" s="59" t="s">
        <v>2523</v>
      </c>
      <c r="C86" s="60">
        <v>3018</v>
      </c>
      <c r="D86" s="59" t="s">
        <v>262</v>
      </c>
      <c r="E86" s="78" t="str">
        <f>IFERROR(VLOOKUP($C86,'2025-26 School Level AAFTE'!$C$2:$L$2349,9,FALSE), "No")</f>
        <v>No</v>
      </c>
      <c r="F86" s="67">
        <f>IFERROR(VLOOKUP($C86,'2025-26 School Level AAFTE'!$C$2:$J$2349,8,FALSE), 0)</f>
        <v>596.21</v>
      </c>
      <c r="G86" s="69">
        <f>IFERROR(IF(E86= "yes",VLOOKUP(C86,Summary!$B:$I,6,0),0),0)</f>
        <v>0</v>
      </c>
      <c r="H86" s="68">
        <f t="shared" si="31"/>
        <v>0</v>
      </c>
      <c r="I86" s="110">
        <f>VLOOKUP($A86,'2026-27 Salary &amp; Benefits'!$A:$I,3,FALSE)</f>
        <v>1.06</v>
      </c>
      <c r="J86" s="110">
        <f>VLOOKUP($A86,'2026-27 Salary &amp; Benefits'!$A:$I,4,FALSE)</f>
        <v>1.1000000000000001</v>
      </c>
      <c r="K86" s="101">
        <f t="shared" si="32"/>
        <v>0</v>
      </c>
      <c r="L86" s="100">
        <f t="shared" si="33"/>
        <v>0</v>
      </c>
      <c r="M86" s="102">
        <f>'2026-27 Salary &amp; Benefits'!$E$6</f>
        <v>78209</v>
      </c>
      <c r="N86" s="102">
        <f>'2026-27 Salary &amp; Benefits'!$F$6</f>
        <v>82248</v>
      </c>
      <c r="O86" s="7">
        <f t="shared" si="34"/>
        <v>0</v>
      </c>
      <c r="P86" s="7">
        <f t="shared" si="35"/>
        <v>0</v>
      </c>
      <c r="Q86" s="7">
        <f>'2026-27 Salary &amp; Benefits'!G$6</f>
        <v>16817.759999999998</v>
      </c>
      <c r="R86" s="103">
        <f>'2026-27 Salary &amp; Benefits'!H$6</f>
        <v>0.16020000000000001</v>
      </c>
      <c r="S86" s="103">
        <f>'2026-27 Salary &amp; Benefits'!I$6</f>
        <v>0.15390000000000001</v>
      </c>
      <c r="T86" s="7">
        <f t="shared" si="36"/>
        <v>0</v>
      </c>
      <c r="U86" s="7">
        <f t="shared" si="37"/>
        <v>0</v>
      </c>
      <c r="V86" s="7">
        <f t="shared" si="38"/>
        <v>0</v>
      </c>
      <c r="W86" s="7">
        <f t="shared" si="39"/>
        <v>0</v>
      </c>
      <c r="X86" s="18">
        <f t="shared" si="40"/>
        <v>0</v>
      </c>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row>
    <row r="87" spans="1:159" s="17" customFormat="1">
      <c r="A87" s="50" t="s">
        <v>2153</v>
      </c>
      <c r="B87" s="59" t="s">
        <v>2523</v>
      </c>
      <c r="C87" s="60">
        <v>3545</v>
      </c>
      <c r="D87" s="59" t="s">
        <v>263</v>
      </c>
      <c r="E87" s="78" t="str">
        <f>IFERROR(VLOOKUP($C87,'2025-26 School Level AAFTE'!$C$2:$L$2349,9,FALSE), "No")</f>
        <v>Yes</v>
      </c>
      <c r="F87" s="67">
        <f>IFERROR(VLOOKUP($C87,'2025-26 School Level AAFTE'!$C$2:$J$2349,8,FALSE), 0)</f>
        <v>712.2</v>
      </c>
      <c r="G87" s="69">
        <f>IFERROR(IF(E87= "yes",VLOOKUP(C87,Summary!$B:$I,6,0),0),0)</f>
        <v>0</v>
      </c>
      <c r="H87" s="68">
        <f t="shared" si="31"/>
        <v>712.2</v>
      </c>
      <c r="I87" s="110">
        <f>VLOOKUP($A87,'2026-27 Salary &amp; Benefits'!$A:$I,3,FALSE)</f>
        <v>1.06</v>
      </c>
      <c r="J87" s="110">
        <f>VLOOKUP($A87,'2026-27 Salary &amp; Benefits'!$A:$I,4,FALSE)</f>
        <v>1.1000000000000001</v>
      </c>
      <c r="K87" s="101">
        <f t="shared" si="32"/>
        <v>712.2</v>
      </c>
      <c r="L87" s="100">
        <f t="shared" si="33"/>
        <v>2.089</v>
      </c>
      <c r="M87" s="102">
        <f>'2026-27 Salary &amp; Benefits'!$E$6</f>
        <v>78209</v>
      </c>
      <c r="N87" s="102">
        <f>'2026-27 Salary &amp; Benefits'!$F$6</f>
        <v>82248</v>
      </c>
      <c r="O87" s="7">
        <f t="shared" si="34"/>
        <v>173181.32</v>
      </c>
      <c r="P87" s="7">
        <f t="shared" si="35"/>
        <v>15816.359999999986</v>
      </c>
      <c r="Q87" s="7">
        <f>'2026-27 Salary &amp; Benefits'!G$6</f>
        <v>16817.759999999998</v>
      </c>
      <c r="R87" s="103">
        <f>'2026-27 Salary &amp; Benefits'!H$6</f>
        <v>0.16020000000000001</v>
      </c>
      <c r="S87" s="103">
        <f>'2026-27 Salary &amp; Benefits'!I$6</f>
        <v>0.15390000000000001</v>
      </c>
      <c r="T87" s="7">
        <f t="shared" si="36"/>
        <v>65310.09</v>
      </c>
      <c r="U87" s="7">
        <f t="shared" si="37"/>
        <v>3149.96</v>
      </c>
      <c r="V87" s="7">
        <f t="shared" si="38"/>
        <v>484.78</v>
      </c>
      <c r="W87" s="7">
        <f t="shared" si="39"/>
        <v>3634.74</v>
      </c>
      <c r="X87" s="18">
        <f t="shared" si="40"/>
        <v>257942.50999999998</v>
      </c>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row>
    <row r="88" spans="1:159" s="17" customFormat="1">
      <c r="A88" s="50" t="s">
        <v>2153</v>
      </c>
      <c r="B88" s="59" t="s">
        <v>2523</v>
      </c>
      <c r="C88" s="60">
        <v>4144</v>
      </c>
      <c r="D88" s="59" t="s">
        <v>2858</v>
      </c>
      <c r="E88" s="78" t="str">
        <f>IFERROR(VLOOKUP($C88,'2025-26 School Level AAFTE'!$C$2:$L$2349,9,FALSE), "No")</f>
        <v>No</v>
      </c>
      <c r="F88" s="67">
        <f>IFERROR(VLOOKUP($C88,'2025-26 School Level AAFTE'!$C$2:$J$2349,8,FALSE), 0)</f>
        <v>528.91000000000008</v>
      </c>
      <c r="G88" s="69">
        <f>IFERROR(IF(E88= "yes",VLOOKUP(C88,Summary!$B:$I,6,0),0),0)</f>
        <v>0</v>
      </c>
      <c r="H88" s="68">
        <f t="shared" si="31"/>
        <v>0</v>
      </c>
      <c r="I88" s="110">
        <f>VLOOKUP($A88,'2026-27 Salary &amp; Benefits'!$A:$I,3,FALSE)</f>
        <v>1.06</v>
      </c>
      <c r="J88" s="110">
        <f>VLOOKUP($A88,'2026-27 Salary &amp; Benefits'!$A:$I,4,FALSE)</f>
        <v>1.1000000000000001</v>
      </c>
      <c r="K88" s="101">
        <f t="shared" si="32"/>
        <v>0</v>
      </c>
      <c r="L88" s="100">
        <f t="shared" si="33"/>
        <v>0</v>
      </c>
      <c r="M88" s="102">
        <f>'2026-27 Salary &amp; Benefits'!$E$6</f>
        <v>78209</v>
      </c>
      <c r="N88" s="102">
        <f>'2026-27 Salary &amp; Benefits'!$F$6</f>
        <v>82248</v>
      </c>
      <c r="O88" s="7">
        <f t="shared" si="34"/>
        <v>0</v>
      </c>
      <c r="P88" s="7">
        <f t="shared" si="35"/>
        <v>0</v>
      </c>
      <c r="Q88" s="7">
        <f>'2026-27 Salary &amp; Benefits'!G$6</f>
        <v>16817.759999999998</v>
      </c>
      <c r="R88" s="103">
        <f>'2026-27 Salary &amp; Benefits'!H$6</f>
        <v>0.16020000000000001</v>
      </c>
      <c r="S88" s="103">
        <f>'2026-27 Salary &amp; Benefits'!I$6</f>
        <v>0.15390000000000001</v>
      </c>
      <c r="T88" s="7">
        <f t="shared" si="36"/>
        <v>0</v>
      </c>
      <c r="U88" s="7">
        <f t="shared" si="37"/>
        <v>0</v>
      </c>
      <c r="V88" s="7">
        <f t="shared" si="38"/>
        <v>0</v>
      </c>
      <c r="W88" s="7">
        <f t="shared" si="39"/>
        <v>0</v>
      </c>
      <c r="X88" s="18">
        <f t="shared" si="40"/>
        <v>0</v>
      </c>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row>
    <row r="89" spans="1:159" s="17" customFormat="1">
      <c r="A89" s="50" t="s">
        <v>2153</v>
      </c>
      <c r="B89" s="59" t="s">
        <v>2523</v>
      </c>
      <c r="C89" s="60">
        <v>5360</v>
      </c>
      <c r="D89" s="59" t="s">
        <v>274</v>
      </c>
      <c r="E89" s="78" t="str">
        <f>IFERROR(VLOOKUP($C89,'2025-26 School Level AAFTE'!$C$2:$L$2349,9,FALSE), "No")</f>
        <v>No</v>
      </c>
      <c r="F89" s="67">
        <f>IFERROR(VLOOKUP($C89,'2025-26 School Level AAFTE'!$C$2:$J$2349,8,FALSE), 0)</f>
        <v>37.839999999999996</v>
      </c>
      <c r="G89" s="69">
        <f>IFERROR(IF(E89= "yes",VLOOKUP(C89,Summary!$B:$I,6,0),0),0)</f>
        <v>0</v>
      </c>
      <c r="H89" s="68">
        <f t="shared" si="31"/>
        <v>0</v>
      </c>
      <c r="I89" s="110">
        <f>VLOOKUP($A89,'2026-27 Salary &amp; Benefits'!$A:$I,3,FALSE)</f>
        <v>1.06</v>
      </c>
      <c r="J89" s="110">
        <f>VLOOKUP($A89,'2026-27 Salary &amp; Benefits'!$A:$I,4,FALSE)</f>
        <v>1.1000000000000001</v>
      </c>
      <c r="K89" s="101">
        <f t="shared" si="32"/>
        <v>0</v>
      </c>
      <c r="L89" s="100">
        <f t="shared" si="33"/>
        <v>0</v>
      </c>
      <c r="M89" s="102">
        <f>'2026-27 Salary &amp; Benefits'!$E$6</f>
        <v>78209</v>
      </c>
      <c r="N89" s="102">
        <f>'2026-27 Salary &amp; Benefits'!$F$6</f>
        <v>82248</v>
      </c>
      <c r="O89" s="7">
        <f t="shared" si="34"/>
        <v>0</v>
      </c>
      <c r="P89" s="7">
        <f t="shared" si="35"/>
        <v>0</v>
      </c>
      <c r="Q89" s="7">
        <f>'2026-27 Salary &amp; Benefits'!G$6</f>
        <v>16817.759999999998</v>
      </c>
      <c r="R89" s="103">
        <f>'2026-27 Salary &amp; Benefits'!H$6</f>
        <v>0.16020000000000001</v>
      </c>
      <c r="S89" s="103">
        <f>'2026-27 Salary &amp; Benefits'!I$6</f>
        <v>0.15390000000000001</v>
      </c>
      <c r="T89" s="7">
        <f t="shared" si="36"/>
        <v>0</v>
      </c>
      <c r="U89" s="7">
        <f t="shared" si="37"/>
        <v>0</v>
      </c>
      <c r="V89" s="7">
        <f t="shared" si="38"/>
        <v>0</v>
      </c>
      <c r="W89" s="7">
        <f t="shared" si="39"/>
        <v>0</v>
      </c>
      <c r="X89" s="18">
        <f t="shared" si="40"/>
        <v>0</v>
      </c>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row>
    <row r="90" spans="1:159" s="17" customFormat="1">
      <c r="A90" s="50" t="s">
        <v>2153</v>
      </c>
      <c r="B90" s="59" t="s">
        <v>2523</v>
      </c>
      <c r="C90" s="60">
        <v>3997</v>
      </c>
      <c r="D90" s="59" t="s">
        <v>265</v>
      </c>
      <c r="E90" s="78" t="str">
        <f>IFERROR(VLOOKUP($C90,'2025-26 School Level AAFTE'!$C$2:$L$2349,9,FALSE), "No")</f>
        <v>No</v>
      </c>
      <c r="F90" s="67">
        <f>IFERROR(VLOOKUP($C90,'2025-26 School Level AAFTE'!$C$2:$J$2349,8,FALSE), 0)</f>
        <v>432.51</v>
      </c>
      <c r="G90" s="69">
        <f>IFERROR(IF(E90= "yes",VLOOKUP(C90,Summary!$B:$I,6,0),0),0)</f>
        <v>0</v>
      </c>
      <c r="H90" s="68">
        <f t="shared" si="31"/>
        <v>0</v>
      </c>
      <c r="I90" s="110">
        <f>VLOOKUP($A90,'2026-27 Salary &amp; Benefits'!$A:$I,3,FALSE)</f>
        <v>1.06</v>
      </c>
      <c r="J90" s="110">
        <f>VLOOKUP($A90,'2026-27 Salary &amp; Benefits'!$A:$I,4,FALSE)</f>
        <v>1.1000000000000001</v>
      </c>
      <c r="K90" s="101">
        <f t="shared" si="32"/>
        <v>0</v>
      </c>
      <c r="L90" s="100">
        <f t="shared" si="33"/>
        <v>0</v>
      </c>
      <c r="M90" s="102">
        <f>'2026-27 Salary &amp; Benefits'!$E$6</f>
        <v>78209</v>
      </c>
      <c r="N90" s="102">
        <f>'2026-27 Salary &amp; Benefits'!$F$6</f>
        <v>82248</v>
      </c>
      <c r="O90" s="7">
        <f t="shared" si="34"/>
        <v>0</v>
      </c>
      <c r="P90" s="7">
        <f t="shared" si="35"/>
        <v>0</v>
      </c>
      <c r="Q90" s="7">
        <f>'2026-27 Salary &amp; Benefits'!G$6</f>
        <v>16817.759999999998</v>
      </c>
      <c r="R90" s="103">
        <f>'2026-27 Salary &amp; Benefits'!H$6</f>
        <v>0.16020000000000001</v>
      </c>
      <c r="S90" s="103">
        <f>'2026-27 Salary &amp; Benefits'!I$6</f>
        <v>0.15390000000000001</v>
      </c>
      <c r="T90" s="7">
        <f t="shared" si="36"/>
        <v>0</v>
      </c>
      <c r="U90" s="7">
        <f t="shared" si="37"/>
        <v>0</v>
      </c>
      <c r="V90" s="7">
        <f t="shared" si="38"/>
        <v>0</v>
      </c>
      <c r="W90" s="7">
        <f t="shared" si="39"/>
        <v>0</v>
      </c>
      <c r="X90" s="18">
        <f t="shared" si="40"/>
        <v>0</v>
      </c>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row>
    <row r="91" spans="1:159" s="17" customFormat="1">
      <c r="A91" s="50" t="s">
        <v>2153</v>
      </c>
      <c r="B91" s="59" t="s">
        <v>2523</v>
      </c>
      <c r="C91" s="60">
        <v>3996</v>
      </c>
      <c r="D91" s="59" t="s">
        <v>264</v>
      </c>
      <c r="E91" s="78" t="str">
        <f>IFERROR(VLOOKUP($C91,'2025-26 School Level AAFTE'!$C$2:$L$2349,9,FALSE), "No")</f>
        <v>No</v>
      </c>
      <c r="F91" s="67">
        <f>IFERROR(VLOOKUP($C91,'2025-26 School Level AAFTE'!$C$2:$J$2349,8,FALSE), 0)</f>
        <v>574.37</v>
      </c>
      <c r="G91" s="69">
        <f>IFERROR(IF(E91= "yes",VLOOKUP(C91,Summary!$B:$I,6,0),0),0)</f>
        <v>0</v>
      </c>
      <c r="H91" s="68">
        <f t="shared" si="31"/>
        <v>0</v>
      </c>
      <c r="I91" s="110">
        <f>VLOOKUP($A91,'2026-27 Salary &amp; Benefits'!$A:$I,3,FALSE)</f>
        <v>1.06</v>
      </c>
      <c r="J91" s="110">
        <f>VLOOKUP($A91,'2026-27 Salary &amp; Benefits'!$A:$I,4,FALSE)</f>
        <v>1.1000000000000001</v>
      </c>
      <c r="K91" s="101">
        <f t="shared" si="32"/>
        <v>0</v>
      </c>
      <c r="L91" s="100">
        <f t="shared" si="33"/>
        <v>0</v>
      </c>
      <c r="M91" s="102">
        <f>'2026-27 Salary &amp; Benefits'!$E$6</f>
        <v>78209</v>
      </c>
      <c r="N91" s="102">
        <f>'2026-27 Salary &amp; Benefits'!$F$6</f>
        <v>82248</v>
      </c>
      <c r="O91" s="7">
        <f t="shared" si="34"/>
        <v>0</v>
      </c>
      <c r="P91" s="7">
        <f t="shared" si="35"/>
        <v>0</v>
      </c>
      <c r="Q91" s="7">
        <f>'2026-27 Salary &amp; Benefits'!G$6</f>
        <v>16817.759999999998</v>
      </c>
      <c r="R91" s="103">
        <f>'2026-27 Salary &amp; Benefits'!H$6</f>
        <v>0.16020000000000001</v>
      </c>
      <c r="S91" s="103">
        <f>'2026-27 Salary &amp; Benefits'!I$6</f>
        <v>0.15390000000000001</v>
      </c>
      <c r="T91" s="7">
        <f t="shared" si="36"/>
        <v>0</v>
      </c>
      <c r="U91" s="7">
        <f t="shared" si="37"/>
        <v>0</v>
      </c>
      <c r="V91" s="7">
        <f t="shared" si="38"/>
        <v>0</v>
      </c>
      <c r="W91" s="7">
        <f t="shared" si="39"/>
        <v>0</v>
      </c>
      <c r="X91" s="18">
        <f t="shared" si="40"/>
        <v>0</v>
      </c>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row>
    <row r="92" spans="1:159" s="17" customFormat="1">
      <c r="A92" s="50" t="s">
        <v>2153</v>
      </c>
      <c r="B92" s="59" t="s">
        <v>2523</v>
      </c>
      <c r="C92" s="60">
        <v>4104</v>
      </c>
      <c r="D92" s="59" t="s">
        <v>266</v>
      </c>
      <c r="E92" s="78" t="str">
        <f>IFERROR(VLOOKUP($C92,'2025-26 School Level AAFTE'!$C$2:$L$2349,9,FALSE), "No")</f>
        <v>No</v>
      </c>
      <c r="F92" s="67">
        <f>IFERROR(VLOOKUP($C92,'2025-26 School Level AAFTE'!$C$2:$J$2349,8,FALSE), 0)</f>
        <v>1398.03</v>
      </c>
      <c r="G92" s="69">
        <f>IFERROR(IF(E92= "yes",VLOOKUP(C92,Summary!$B:$I,6,0),0),0)</f>
        <v>0</v>
      </c>
      <c r="H92" s="68">
        <f t="shared" si="31"/>
        <v>0</v>
      </c>
      <c r="I92" s="110">
        <f>VLOOKUP($A92,'2026-27 Salary &amp; Benefits'!$A:$I,3,FALSE)</f>
        <v>1.06</v>
      </c>
      <c r="J92" s="110">
        <f>VLOOKUP($A92,'2026-27 Salary &amp; Benefits'!$A:$I,4,FALSE)</f>
        <v>1.1000000000000001</v>
      </c>
      <c r="K92" s="101">
        <f t="shared" si="32"/>
        <v>0</v>
      </c>
      <c r="L92" s="100">
        <f t="shared" si="33"/>
        <v>0</v>
      </c>
      <c r="M92" s="102">
        <f>'2026-27 Salary &amp; Benefits'!$E$6</f>
        <v>78209</v>
      </c>
      <c r="N92" s="102">
        <f>'2026-27 Salary &amp; Benefits'!$F$6</f>
        <v>82248</v>
      </c>
      <c r="O92" s="7">
        <f t="shared" si="34"/>
        <v>0</v>
      </c>
      <c r="P92" s="7">
        <f t="shared" si="35"/>
        <v>0</v>
      </c>
      <c r="Q92" s="7">
        <f>'2026-27 Salary &amp; Benefits'!G$6</f>
        <v>16817.759999999998</v>
      </c>
      <c r="R92" s="103">
        <f>'2026-27 Salary &amp; Benefits'!H$6</f>
        <v>0.16020000000000001</v>
      </c>
      <c r="S92" s="103">
        <f>'2026-27 Salary &amp; Benefits'!I$6</f>
        <v>0.15390000000000001</v>
      </c>
      <c r="T92" s="7">
        <f t="shared" si="36"/>
        <v>0</v>
      </c>
      <c r="U92" s="7">
        <f t="shared" si="37"/>
        <v>0</v>
      </c>
      <c r="V92" s="7">
        <f t="shared" si="38"/>
        <v>0</v>
      </c>
      <c r="W92" s="7">
        <f t="shared" si="39"/>
        <v>0</v>
      </c>
      <c r="X92" s="18">
        <f t="shared" si="40"/>
        <v>0</v>
      </c>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row>
    <row r="93" spans="1:159" s="17" customFormat="1">
      <c r="A93" s="50" t="s">
        <v>2153</v>
      </c>
      <c r="B93" s="59" t="s">
        <v>2523</v>
      </c>
      <c r="C93" s="60">
        <v>1875</v>
      </c>
      <c r="D93" s="59" t="s">
        <v>3181</v>
      </c>
      <c r="E93" s="78" t="str">
        <f>IFERROR(VLOOKUP($C93,'2025-26 School Level AAFTE'!$C$2:$L$2349,9,FALSE), "No")</f>
        <v>No</v>
      </c>
      <c r="F93" s="67">
        <f>IFERROR(VLOOKUP($C93,'2025-26 School Level AAFTE'!$C$2:$J$2349,8,FALSE), 0)</f>
        <v>915.28</v>
      </c>
      <c r="G93" s="69">
        <f>IFERROR(IF(E93= "yes",VLOOKUP(C93,Summary!$B:$I,6,0),0),0)</f>
        <v>0</v>
      </c>
      <c r="H93" s="68">
        <f t="shared" si="31"/>
        <v>0</v>
      </c>
      <c r="I93" s="110">
        <f>VLOOKUP($A93,'2026-27 Salary &amp; Benefits'!$A:$I,3,FALSE)</f>
        <v>1.06</v>
      </c>
      <c r="J93" s="110">
        <f>VLOOKUP($A93,'2026-27 Salary &amp; Benefits'!$A:$I,4,FALSE)</f>
        <v>1.1000000000000001</v>
      </c>
      <c r="K93" s="101">
        <f t="shared" si="32"/>
        <v>0</v>
      </c>
      <c r="L93" s="100">
        <f t="shared" si="33"/>
        <v>0</v>
      </c>
      <c r="M93" s="102">
        <f>'2026-27 Salary &amp; Benefits'!$E$6</f>
        <v>78209</v>
      </c>
      <c r="N93" s="102">
        <f>'2026-27 Salary &amp; Benefits'!$F$6</f>
        <v>82248</v>
      </c>
      <c r="O93" s="7">
        <f t="shared" si="34"/>
        <v>0</v>
      </c>
      <c r="P93" s="7">
        <f t="shared" si="35"/>
        <v>0</v>
      </c>
      <c r="Q93" s="7">
        <f>'2026-27 Salary &amp; Benefits'!G$6</f>
        <v>16817.759999999998</v>
      </c>
      <c r="R93" s="103">
        <f>'2026-27 Salary &amp; Benefits'!H$6</f>
        <v>0.16020000000000001</v>
      </c>
      <c r="S93" s="103">
        <f>'2026-27 Salary &amp; Benefits'!I$6</f>
        <v>0.15390000000000001</v>
      </c>
      <c r="T93" s="7">
        <f t="shared" si="36"/>
        <v>0</v>
      </c>
      <c r="U93" s="7">
        <f t="shared" si="37"/>
        <v>0</v>
      </c>
      <c r="V93" s="7">
        <f t="shared" si="38"/>
        <v>0</v>
      </c>
      <c r="W93" s="7">
        <f t="shared" si="39"/>
        <v>0</v>
      </c>
      <c r="X93" s="18">
        <f t="shared" si="40"/>
        <v>0</v>
      </c>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row>
    <row r="94" spans="1:159" s="17" customFormat="1">
      <c r="A94" s="50" t="s">
        <v>2153</v>
      </c>
      <c r="B94" s="59" t="s">
        <v>2523</v>
      </c>
      <c r="C94" s="60">
        <v>4450</v>
      </c>
      <c r="D94" s="59" t="s">
        <v>268</v>
      </c>
      <c r="E94" s="78" t="str">
        <f>IFERROR(VLOOKUP($C94,'2025-26 School Level AAFTE'!$C$2:$L$2349,9,FALSE), "No")</f>
        <v>No</v>
      </c>
      <c r="F94" s="67">
        <f>IFERROR(VLOOKUP($C94,'2025-26 School Level AAFTE'!$C$2:$J$2349,8,FALSE), 0)</f>
        <v>331.94</v>
      </c>
      <c r="G94" s="69">
        <f>IFERROR(IF(E94= "yes",VLOOKUP(C94,Summary!$B:$I,6,0),0),0)</f>
        <v>0</v>
      </c>
      <c r="H94" s="68">
        <f t="shared" si="31"/>
        <v>0</v>
      </c>
      <c r="I94" s="110">
        <f>VLOOKUP($A94,'2026-27 Salary &amp; Benefits'!$A:$I,3,FALSE)</f>
        <v>1.06</v>
      </c>
      <c r="J94" s="110">
        <f>VLOOKUP($A94,'2026-27 Salary &amp; Benefits'!$A:$I,4,FALSE)</f>
        <v>1.1000000000000001</v>
      </c>
      <c r="K94" s="101">
        <f t="shared" si="32"/>
        <v>0</v>
      </c>
      <c r="L94" s="100">
        <f t="shared" si="33"/>
        <v>0</v>
      </c>
      <c r="M94" s="102">
        <f>'2026-27 Salary &amp; Benefits'!$E$6</f>
        <v>78209</v>
      </c>
      <c r="N94" s="102">
        <f>'2026-27 Salary &amp; Benefits'!$F$6</f>
        <v>82248</v>
      </c>
      <c r="O94" s="7">
        <f t="shared" si="34"/>
        <v>0</v>
      </c>
      <c r="P94" s="7">
        <f t="shared" si="35"/>
        <v>0</v>
      </c>
      <c r="Q94" s="7">
        <f>'2026-27 Salary &amp; Benefits'!G$6</f>
        <v>16817.759999999998</v>
      </c>
      <c r="R94" s="103">
        <f>'2026-27 Salary &amp; Benefits'!H$6</f>
        <v>0.16020000000000001</v>
      </c>
      <c r="S94" s="103">
        <f>'2026-27 Salary &amp; Benefits'!I$6</f>
        <v>0.15390000000000001</v>
      </c>
      <c r="T94" s="7">
        <f t="shared" si="36"/>
        <v>0</v>
      </c>
      <c r="U94" s="7">
        <f t="shared" si="37"/>
        <v>0</v>
      </c>
      <c r="V94" s="7">
        <f t="shared" si="38"/>
        <v>0</v>
      </c>
      <c r="W94" s="7">
        <f t="shared" si="39"/>
        <v>0</v>
      </c>
      <c r="X94" s="18">
        <f t="shared" si="40"/>
        <v>0</v>
      </c>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row>
    <row r="95" spans="1:159" s="17" customFormat="1">
      <c r="A95" s="50" t="s">
        <v>2153</v>
      </c>
      <c r="B95" s="59" t="s">
        <v>2523</v>
      </c>
      <c r="C95" s="60">
        <v>5131</v>
      </c>
      <c r="D95" s="59" t="s">
        <v>271</v>
      </c>
      <c r="E95" s="78" t="str">
        <f>IFERROR(VLOOKUP($C95,'2025-26 School Level AAFTE'!$C$2:$L$2349,9,FALSE), "No")</f>
        <v>No</v>
      </c>
      <c r="F95" s="67">
        <f>IFERROR(VLOOKUP($C95,'2025-26 School Level AAFTE'!$C$2:$J$2349,8,FALSE), 0)</f>
        <v>478.31</v>
      </c>
      <c r="G95" s="69">
        <f>IFERROR(IF(E95= "yes",VLOOKUP(C95,Summary!$B:$I,6,0),0),0)</f>
        <v>0</v>
      </c>
      <c r="H95" s="68">
        <f t="shared" si="31"/>
        <v>0</v>
      </c>
      <c r="I95" s="110">
        <f>VLOOKUP($A95,'2026-27 Salary &amp; Benefits'!$A:$I,3,FALSE)</f>
        <v>1.06</v>
      </c>
      <c r="J95" s="110">
        <f>VLOOKUP($A95,'2026-27 Salary &amp; Benefits'!$A:$I,4,FALSE)</f>
        <v>1.1000000000000001</v>
      </c>
      <c r="K95" s="101">
        <f t="shared" si="32"/>
        <v>0</v>
      </c>
      <c r="L95" s="100">
        <f t="shared" si="33"/>
        <v>0</v>
      </c>
      <c r="M95" s="102">
        <f>'2026-27 Salary &amp; Benefits'!$E$6</f>
        <v>78209</v>
      </c>
      <c r="N95" s="102">
        <f>'2026-27 Salary &amp; Benefits'!$F$6</f>
        <v>82248</v>
      </c>
      <c r="O95" s="7">
        <f t="shared" si="34"/>
        <v>0</v>
      </c>
      <c r="P95" s="7">
        <f t="shared" si="35"/>
        <v>0</v>
      </c>
      <c r="Q95" s="7">
        <f>'2026-27 Salary &amp; Benefits'!G$6</f>
        <v>16817.759999999998</v>
      </c>
      <c r="R95" s="103">
        <f>'2026-27 Salary &amp; Benefits'!H$6</f>
        <v>0.16020000000000001</v>
      </c>
      <c r="S95" s="103">
        <f>'2026-27 Salary &amp; Benefits'!I$6</f>
        <v>0.15390000000000001</v>
      </c>
      <c r="T95" s="7">
        <f t="shared" si="36"/>
        <v>0</v>
      </c>
      <c r="U95" s="7">
        <f t="shared" si="37"/>
        <v>0</v>
      </c>
      <c r="V95" s="7">
        <f t="shared" si="38"/>
        <v>0</v>
      </c>
      <c r="W95" s="7">
        <f t="shared" si="39"/>
        <v>0</v>
      </c>
      <c r="X95" s="18">
        <f t="shared" si="40"/>
        <v>0</v>
      </c>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row>
    <row r="96" spans="1:159" s="17" customFormat="1">
      <c r="A96" s="50" t="s">
        <v>2153</v>
      </c>
      <c r="B96" s="59" t="s">
        <v>2523</v>
      </c>
      <c r="C96" s="60">
        <v>5132</v>
      </c>
      <c r="D96" s="59" t="s">
        <v>272</v>
      </c>
      <c r="E96" s="78" t="str">
        <f>IFERROR(VLOOKUP($C96,'2025-26 School Level AAFTE'!$C$2:$L$2349,9,FALSE), "No")</f>
        <v>No</v>
      </c>
      <c r="F96" s="67">
        <f>IFERROR(VLOOKUP($C96,'2025-26 School Level AAFTE'!$C$2:$J$2349,8,FALSE), 0)</f>
        <v>516.35</v>
      </c>
      <c r="G96" s="69">
        <f>IFERROR(IF(E96= "yes",VLOOKUP(C96,Summary!$B:$I,6,0),0),0)</f>
        <v>0</v>
      </c>
      <c r="H96" s="68">
        <f t="shared" si="31"/>
        <v>0</v>
      </c>
      <c r="I96" s="110">
        <f>VLOOKUP($A96,'2026-27 Salary &amp; Benefits'!$A:$I,3,FALSE)</f>
        <v>1.06</v>
      </c>
      <c r="J96" s="110">
        <f>VLOOKUP($A96,'2026-27 Salary &amp; Benefits'!$A:$I,4,FALSE)</f>
        <v>1.1000000000000001</v>
      </c>
      <c r="K96" s="101">
        <f t="shared" si="32"/>
        <v>0</v>
      </c>
      <c r="L96" s="100">
        <f t="shared" si="33"/>
        <v>0</v>
      </c>
      <c r="M96" s="102">
        <f>'2026-27 Salary &amp; Benefits'!$E$6</f>
        <v>78209</v>
      </c>
      <c r="N96" s="102">
        <f>'2026-27 Salary &amp; Benefits'!$F$6</f>
        <v>82248</v>
      </c>
      <c r="O96" s="7">
        <f t="shared" si="34"/>
        <v>0</v>
      </c>
      <c r="P96" s="7">
        <f t="shared" si="35"/>
        <v>0</v>
      </c>
      <c r="Q96" s="7">
        <f>'2026-27 Salary &amp; Benefits'!G$6</f>
        <v>16817.759999999998</v>
      </c>
      <c r="R96" s="103">
        <f>'2026-27 Salary &amp; Benefits'!H$6</f>
        <v>0.16020000000000001</v>
      </c>
      <c r="S96" s="103">
        <f>'2026-27 Salary &amp; Benefits'!I$6</f>
        <v>0.15390000000000001</v>
      </c>
      <c r="T96" s="7">
        <f t="shared" si="36"/>
        <v>0</v>
      </c>
      <c r="U96" s="7">
        <f t="shared" si="37"/>
        <v>0</v>
      </c>
      <c r="V96" s="7">
        <f t="shared" si="38"/>
        <v>0</v>
      </c>
      <c r="W96" s="7">
        <f t="shared" si="39"/>
        <v>0</v>
      </c>
      <c r="X96" s="18">
        <f t="shared" si="40"/>
        <v>0</v>
      </c>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row>
    <row r="97" spans="1:159" s="17" customFormat="1">
      <c r="A97" s="50" t="s">
        <v>2153</v>
      </c>
      <c r="B97" s="59" t="s">
        <v>2523</v>
      </c>
      <c r="C97" s="60">
        <v>2910</v>
      </c>
      <c r="D97" s="59" t="s">
        <v>261</v>
      </c>
      <c r="E97" s="78" t="str">
        <f>IFERROR(VLOOKUP($C97,'2025-26 School Level AAFTE'!$C$2:$L$2349,9,FALSE), "No")</f>
        <v>No</v>
      </c>
      <c r="F97" s="67">
        <f>IFERROR(VLOOKUP($C97,'2025-26 School Level AAFTE'!$C$2:$J$2349,8,FALSE), 0)</f>
        <v>763.91</v>
      </c>
      <c r="G97" s="69">
        <f>IFERROR(IF(E97= "yes",VLOOKUP(C97,Summary!$B:$I,6,0),0),0)</f>
        <v>0</v>
      </c>
      <c r="H97" s="68">
        <f t="shared" si="31"/>
        <v>0</v>
      </c>
      <c r="I97" s="110">
        <f>VLOOKUP($A97,'2026-27 Salary &amp; Benefits'!$A:$I,3,FALSE)</f>
        <v>1.06</v>
      </c>
      <c r="J97" s="110">
        <f>VLOOKUP($A97,'2026-27 Salary &amp; Benefits'!$A:$I,4,FALSE)</f>
        <v>1.1000000000000001</v>
      </c>
      <c r="K97" s="101">
        <f t="shared" si="32"/>
        <v>0</v>
      </c>
      <c r="L97" s="100">
        <f t="shared" si="33"/>
        <v>0</v>
      </c>
      <c r="M97" s="102">
        <f>'2026-27 Salary &amp; Benefits'!$E$6</f>
        <v>78209</v>
      </c>
      <c r="N97" s="102">
        <f>'2026-27 Salary &amp; Benefits'!$F$6</f>
        <v>82248</v>
      </c>
      <c r="O97" s="7">
        <f t="shared" si="34"/>
        <v>0</v>
      </c>
      <c r="P97" s="7">
        <f t="shared" si="35"/>
        <v>0</v>
      </c>
      <c r="Q97" s="7">
        <f>'2026-27 Salary &amp; Benefits'!G$6</f>
        <v>16817.759999999998</v>
      </c>
      <c r="R97" s="103">
        <f>'2026-27 Salary &amp; Benefits'!H$6</f>
        <v>0.16020000000000001</v>
      </c>
      <c r="S97" s="103">
        <f>'2026-27 Salary &amp; Benefits'!I$6</f>
        <v>0.15390000000000001</v>
      </c>
      <c r="T97" s="7">
        <f t="shared" si="36"/>
        <v>0</v>
      </c>
      <c r="U97" s="7">
        <f t="shared" si="37"/>
        <v>0</v>
      </c>
      <c r="V97" s="7">
        <f t="shared" si="38"/>
        <v>0</v>
      </c>
      <c r="W97" s="7">
        <f t="shared" si="39"/>
        <v>0</v>
      </c>
      <c r="X97" s="18">
        <f t="shared" si="40"/>
        <v>0</v>
      </c>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row>
    <row r="98" spans="1:159" s="17" customFormat="1">
      <c r="A98" s="50" t="s">
        <v>2218</v>
      </c>
      <c r="B98" s="59" t="s">
        <v>2524</v>
      </c>
      <c r="C98" s="60">
        <v>3633</v>
      </c>
      <c r="D98" s="59" t="s">
        <v>755</v>
      </c>
      <c r="E98" s="78" t="str">
        <f>IFERROR(VLOOKUP($C98,'2025-26 School Level AAFTE'!$C$2:$L$2349,9,FALSE), "No")</f>
        <v>No</v>
      </c>
      <c r="F98" s="67">
        <f>IFERROR(VLOOKUP($C98,'2025-26 School Level AAFTE'!$C$2:$J$2349,8,FALSE), 0)</f>
        <v>395.03</v>
      </c>
      <c r="G98" s="69">
        <f>IFERROR(IF(E98= "yes",VLOOKUP(C98,Summary!$B:$I,6,0),0),0)</f>
        <v>0</v>
      </c>
      <c r="H98" s="68">
        <f t="shared" si="31"/>
        <v>0</v>
      </c>
      <c r="I98" s="110">
        <f>VLOOKUP($A98,'2026-27 Salary &amp; Benefits'!$A:$I,3,FALSE)</f>
        <v>1.18</v>
      </c>
      <c r="J98" s="110">
        <f>VLOOKUP($A98,'2026-27 Salary &amp; Benefits'!$A:$I,4,FALSE)</f>
        <v>1.18</v>
      </c>
      <c r="K98" s="101">
        <f t="shared" si="32"/>
        <v>0</v>
      </c>
      <c r="L98" s="100">
        <f t="shared" si="33"/>
        <v>0</v>
      </c>
      <c r="M98" s="102">
        <f>'2026-27 Salary &amp; Benefits'!$E$6</f>
        <v>78209</v>
      </c>
      <c r="N98" s="102">
        <f>'2026-27 Salary &amp; Benefits'!$F$6</f>
        <v>82248</v>
      </c>
      <c r="O98" s="7">
        <f t="shared" si="34"/>
        <v>0</v>
      </c>
      <c r="P98" s="7">
        <f t="shared" si="35"/>
        <v>0</v>
      </c>
      <c r="Q98" s="7">
        <f>'2026-27 Salary &amp; Benefits'!G$6</f>
        <v>16817.759999999998</v>
      </c>
      <c r="R98" s="103">
        <f>'2026-27 Salary &amp; Benefits'!H$6</f>
        <v>0.16020000000000001</v>
      </c>
      <c r="S98" s="103">
        <f>'2026-27 Salary &amp; Benefits'!I$6</f>
        <v>0.15390000000000001</v>
      </c>
      <c r="T98" s="7">
        <f t="shared" si="36"/>
        <v>0</v>
      </c>
      <c r="U98" s="7">
        <f t="shared" si="37"/>
        <v>0</v>
      </c>
      <c r="V98" s="7">
        <f t="shared" si="38"/>
        <v>0</v>
      </c>
      <c r="W98" s="7">
        <f t="shared" si="39"/>
        <v>0</v>
      </c>
      <c r="X98" s="18">
        <f t="shared" si="40"/>
        <v>0</v>
      </c>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row>
    <row r="99" spans="1:159" s="17" customFormat="1">
      <c r="A99" s="50" t="s">
        <v>2218</v>
      </c>
      <c r="B99" s="59" t="s">
        <v>2524</v>
      </c>
      <c r="C99" s="60">
        <v>5240</v>
      </c>
      <c r="D99" s="59" t="s">
        <v>760</v>
      </c>
      <c r="E99" s="78" t="str">
        <f>IFERROR(VLOOKUP($C99,'2025-26 School Level AAFTE'!$C$2:$L$2349,9,FALSE), "No")</f>
        <v>No</v>
      </c>
      <c r="F99" s="67">
        <f>IFERROR(VLOOKUP($C99,'2025-26 School Level AAFTE'!$C$2:$J$2349,8,FALSE), 0)</f>
        <v>318.71999999999997</v>
      </c>
      <c r="G99" s="69">
        <f>IFERROR(IF(E99= "yes",VLOOKUP(C99,Summary!$B:$I,6,0),0),0)</f>
        <v>0</v>
      </c>
      <c r="H99" s="68">
        <f t="shared" si="31"/>
        <v>0</v>
      </c>
      <c r="I99" s="110">
        <f>VLOOKUP($A99,'2026-27 Salary &amp; Benefits'!$A:$I,3,FALSE)</f>
        <v>1.18</v>
      </c>
      <c r="J99" s="110">
        <f>VLOOKUP($A99,'2026-27 Salary &amp; Benefits'!$A:$I,4,FALSE)</f>
        <v>1.18</v>
      </c>
      <c r="K99" s="101">
        <f t="shared" si="32"/>
        <v>0</v>
      </c>
      <c r="L99" s="100">
        <f t="shared" si="33"/>
        <v>0</v>
      </c>
      <c r="M99" s="102">
        <f>'2026-27 Salary &amp; Benefits'!$E$6</f>
        <v>78209</v>
      </c>
      <c r="N99" s="102">
        <f>'2026-27 Salary &amp; Benefits'!$F$6</f>
        <v>82248</v>
      </c>
      <c r="O99" s="7">
        <f t="shared" si="34"/>
        <v>0</v>
      </c>
      <c r="P99" s="7">
        <f t="shared" si="35"/>
        <v>0</v>
      </c>
      <c r="Q99" s="7">
        <f>'2026-27 Salary &amp; Benefits'!G$6</f>
        <v>16817.759999999998</v>
      </c>
      <c r="R99" s="103">
        <f>'2026-27 Salary &amp; Benefits'!H$6</f>
        <v>0.16020000000000001</v>
      </c>
      <c r="S99" s="103">
        <f>'2026-27 Salary &amp; Benefits'!I$6</f>
        <v>0.15390000000000001</v>
      </c>
      <c r="T99" s="7">
        <f t="shared" si="36"/>
        <v>0</v>
      </c>
      <c r="U99" s="7">
        <f t="shared" si="37"/>
        <v>0</v>
      </c>
      <c r="V99" s="7">
        <f t="shared" si="38"/>
        <v>0</v>
      </c>
      <c r="W99" s="7">
        <f t="shared" si="39"/>
        <v>0</v>
      </c>
      <c r="X99" s="18">
        <f t="shared" si="40"/>
        <v>0</v>
      </c>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row>
    <row r="100" spans="1:159" s="17" customFormat="1">
      <c r="A100" t="s">
        <v>2218</v>
      </c>
      <c r="B100" t="s">
        <v>2524</v>
      </c>
      <c r="C100" s="3">
        <v>5714</v>
      </c>
      <c r="D100" t="s">
        <v>2982</v>
      </c>
      <c r="E100" s="78" t="str">
        <f>IFERROR(VLOOKUP($C100,'2025-26 School Level AAFTE'!$C$2:$L$2349,9,FALSE), "No")</f>
        <v>No</v>
      </c>
      <c r="F100" s="67">
        <f>IFERROR(VLOOKUP($C100,'2025-26 School Level AAFTE'!$C$2:$J$2349,8,FALSE), 0)</f>
        <v>387.78999999999996</v>
      </c>
      <c r="G100" s="69">
        <f>IFERROR(IF(E100= "yes",VLOOKUP(C100,Summary!$B:$I,6,0),0),0)</f>
        <v>0</v>
      </c>
      <c r="H100" s="68">
        <f t="shared" si="31"/>
        <v>0</v>
      </c>
      <c r="I100" s="110">
        <f>VLOOKUP($A100,'2026-27 Salary &amp; Benefits'!$A:$I,3,FALSE)</f>
        <v>1.18</v>
      </c>
      <c r="J100" s="110">
        <f>VLOOKUP($A100,'2026-27 Salary &amp; Benefits'!$A:$I,4,FALSE)</f>
        <v>1.18</v>
      </c>
      <c r="K100" s="101">
        <f t="shared" si="32"/>
        <v>0</v>
      </c>
      <c r="L100" s="100">
        <f t="shared" si="33"/>
        <v>0</v>
      </c>
      <c r="M100" s="102">
        <f>'2026-27 Salary &amp; Benefits'!$E$6</f>
        <v>78209</v>
      </c>
      <c r="N100" s="102">
        <f>'2026-27 Salary &amp; Benefits'!$F$6</f>
        <v>82248</v>
      </c>
      <c r="O100" s="7">
        <f t="shared" si="34"/>
        <v>0</v>
      </c>
      <c r="P100" s="7">
        <f t="shared" si="35"/>
        <v>0</v>
      </c>
      <c r="Q100" s="7">
        <f>'2026-27 Salary &amp; Benefits'!G$6</f>
        <v>16817.759999999998</v>
      </c>
      <c r="R100" s="103">
        <f>'2026-27 Salary &amp; Benefits'!H$6</f>
        <v>0.16020000000000001</v>
      </c>
      <c r="S100" s="103">
        <f>'2026-27 Salary &amp; Benefits'!I$6</f>
        <v>0.15390000000000001</v>
      </c>
      <c r="T100" s="7">
        <f t="shared" si="36"/>
        <v>0</v>
      </c>
      <c r="U100" s="7">
        <f t="shared" si="37"/>
        <v>0</v>
      </c>
      <c r="V100" s="7">
        <f t="shared" si="38"/>
        <v>0</v>
      </c>
      <c r="W100" s="7">
        <f t="shared" si="39"/>
        <v>0</v>
      </c>
      <c r="X100" s="18">
        <f t="shared" si="40"/>
        <v>0</v>
      </c>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row>
    <row r="101" spans="1:159" s="17" customFormat="1">
      <c r="A101" s="50" t="s">
        <v>2218</v>
      </c>
      <c r="B101" s="59" t="s">
        <v>2524</v>
      </c>
      <c r="C101" s="60">
        <v>2701</v>
      </c>
      <c r="D101" s="59" t="s">
        <v>736</v>
      </c>
      <c r="E101" s="78" t="str">
        <f>IFERROR(VLOOKUP($C101,'2025-26 School Level AAFTE'!$C$2:$L$2349,9,FALSE), "No")</f>
        <v>No</v>
      </c>
      <c r="F101" s="67">
        <f>IFERROR(VLOOKUP($C101,'2025-26 School Level AAFTE'!$C$2:$J$2349,8,FALSE), 0)</f>
        <v>1724.4399999999998</v>
      </c>
      <c r="G101" s="69">
        <f>IFERROR(IF(E101= "yes",VLOOKUP(C101,Summary!$B:$I,6,0),0),0)</f>
        <v>0</v>
      </c>
      <c r="H101" s="68">
        <f t="shared" si="31"/>
        <v>0</v>
      </c>
      <c r="I101" s="110">
        <f>VLOOKUP($A101,'2026-27 Salary &amp; Benefits'!$A:$I,3,FALSE)</f>
        <v>1.18</v>
      </c>
      <c r="J101" s="110">
        <f>VLOOKUP($A101,'2026-27 Salary &amp; Benefits'!$A:$I,4,FALSE)</f>
        <v>1.18</v>
      </c>
      <c r="K101" s="101">
        <f t="shared" si="32"/>
        <v>0</v>
      </c>
      <c r="L101" s="100">
        <f t="shared" si="33"/>
        <v>0</v>
      </c>
      <c r="M101" s="102">
        <f>'2026-27 Salary &amp; Benefits'!$E$6</f>
        <v>78209</v>
      </c>
      <c r="N101" s="102">
        <f>'2026-27 Salary &amp; Benefits'!$F$6</f>
        <v>82248</v>
      </c>
      <c r="O101" s="7">
        <f t="shared" si="34"/>
        <v>0</v>
      </c>
      <c r="P101" s="7">
        <f t="shared" si="35"/>
        <v>0</v>
      </c>
      <c r="Q101" s="7">
        <f>'2026-27 Salary &amp; Benefits'!G$6</f>
        <v>16817.759999999998</v>
      </c>
      <c r="R101" s="103">
        <f>'2026-27 Salary &amp; Benefits'!H$6</f>
        <v>0.16020000000000001</v>
      </c>
      <c r="S101" s="103">
        <f>'2026-27 Salary &amp; Benefits'!I$6</f>
        <v>0.15390000000000001</v>
      </c>
      <c r="T101" s="7">
        <f t="shared" si="36"/>
        <v>0</v>
      </c>
      <c r="U101" s="7">
        <f t="shared" si="37"/>
        <v>0</v>
      </c>
      <c r="V101" s="7">
        <f t="shared" si="38"/>
        <v>0</v>
      </c>
      <c r="W101" s="7">
        <f t="shared" si="39"/>
        <v>0</v>
      </c>
      <c r="X101" s="18">
        <f t="shared" si="40"/>
        <v>0</v>
      </c>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row>
    <row r="102" spans="1:159" s="17" customFormat="1">
      <c r="A102" s="50" t="s">
        <v>2218</v>
      </c>
      <c r="B102" s="59" t="s">
        <v>2524</v>
      </c>
      <c r="C102" s="60">
        <v>5325</v>
      </c>
      <c r="D102" s="59" t="s">
        <v>3081</v>
      </c>
      <c r="E102" s="78" t="str">
        <f>IFERROR(VLOOKUP($C102,'2025-26 School Level AAFTE'!$C$2:$L$2349,9,FALSE), "No")</f>
        <v>No</v>
      </c>
      <c r="F102" s="67">
        <f>IFERROR(VLOOKUP($C102,'2025-26 School Level AAFTE'!$C$2:$J$2349,8,FALSE), 0)</f>
        <v>98.3</v>
      </c>
      <c r="G102" s="69">
        <f>IFERROR(IF(E102= "yes",VLOOKUP(C102,Summary!$B:$I,6,0),0),0)</f>
        <v>0</v>
      </c>
      <c r="H102" s="68">
        <f t="shared" si="31"/>
        <v>0</v>
      </c>
      <c r="I102" s="110">
        <f>VLOOKUP($A102,'2026-27 Salary &amp; Benefits'!$A:$I,3,FALSE)</f>
        <v>1.18</v>
      </c>
      <c r="J102" s="110">
        <f>VLOOKUP($A102,'2026-27 Salary &amp; Benefits'!$A:$I,4,FALSE)</f>
        <v>1.18</v>
      </c>
      <c r="K102" s="101">
        <f t="shared" si="32"/>
        <v>0</v>
      </c>
      <c r="L102" s="100">
        <f t="shared" si="33"/>
        <v>0</v>
      </c>
      <c r="M102" s="102">
        <f>'2026-27 Salary &amp; Benefits'!$E$6</f>
        <v>78209</v>
      </c>
      <c r="N102" s="102">
        <f>'2026-27 Salary &amp; Benefits'!$F$6</f>
        <v>82248</v>
      </c>
      <c r="O102" s="7">
        <f t="shared" si="34"/>
        <v>0</v>
      </c>
      <c r="P102" s="7">
        <f t="shared" si="35"/>
        <v>0</v>
      </c>
      <c r="Q102" s="7">
        <f>'2026-27 Salary &amp; Benefits'!G$6</f>
        <v>16817.759999999998</v>
      </c>
      <c r="R102" s="103">
        <f>'2026-27 Salary &amp; Benefits'!H$6</f>
        <v>0.16020000000000001</v>
      </c>
      <c r="S102" s="103">
        <f>'2026-27 Salary &amp; Benefits'!I$6</f>
        <v>0.15390000000000001</v>
      </c>
      <c r="T102" s="7">
        <f t="shared" si="36"/>
        <v>0</v>
      </c>
      <c r="U102" s="7">
        <f t="shared" si="37"/>
        <v>0</v>
      </c>
      <c r="V102" s="7">
        <f t="shared" si="38"/>
        <v>0</v>
      </c>
      <c r="W102" s="7">
        <f t="shared" si="39"/>
        <v>0</v>
      </c>
      <c r="X102" s="18">
        <f t="shared" si="40"/>
        <v>0</v>
      </c>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row>
    <row r="103" spans="1:159" s="17" customFormat="1">
      <c r="A103" s="50" t="s">
        <v>2218</v>
      </c>
      <c r="B103" s="59" t="s">
        <v>2524</v>
      </c>
      <c r="C103" s="60">
        <v>3705</v>
      </c>
      <c r="D103" s="59" t="s">
        <v>757</v>
      </c>
      <c r="E103" s="78" t="str">
        <f>IFERROR(VLOOKUP($C103,'2025-26 School Level AAFTE'!$C$2:$L$2349,9,FALSE), "No")</f>
        <v>No</v>
      </c>
      <c r="F103" s="67">
        <f>IFERROR(VLOOKUP($C103,'2025-26 School Level AAFTE'!$C$2:$J$2349,8,FALSE), 0)</f>
        <v>475.3</v>
      </c>
      <c r="G103" s="69">
        <f>IFERROR(IF(E103= "yes",VLOOKUP(C103,Summary!$B:$I,6,0),0),0)</f>
        <v>0</v>
      </c>
      <c r="H103" s="68">
        <f t="shared" si="31"/>
        <v>0</v>
      </c>
      <c r="I103" s="110">
        <f>VLOOKUP($A103,'2026-27 Salary &amp; Benefits'!$A:$I,3,FALSE)</f>
        <v>1.18</v>
      </c>
      <c r="J103" s="110">
        <f>VLOOKUP($A103,'2026-27 Salary &amp; Benefits'!$A:$I,4,FALSE)</f>
        <v>1.18</v>
      </c>
      <c r="K103" s="101">
        <f t="shared" si="32"/>
        <v>0</v>
      </c>
      <c r="L103" s="100">
        <f t="shared" si="33"/>
        <v>0</v>
      </c>
      <c r="M103" s="102">
        <f>'2026-27 Salary &amp; Benefits'!$E$6</f>
        <v>78209</v>
      </c>
      <c r="N103" s="102">
        <f>'2026-27 Salary &amp; Benefits'!$F$6</f>
        <v>82248</v>
      </c>
      <c r="O103" s="7">
        <f t="shared" si="34"/>
        <v>0</v>
      </c>
      <c r="P103" s="7">
        <f t="shared" si="35"/>
        <v>0</v>
      </c>
      <c r="Q103" s="7">
        <f>'2026-27 Salary &amp; Benefits'!G$6</f>
        <v>16817.759999999998</v>
      </c>
      <c r="R103" s="103">
        <f>'2026-27 Salary &amp; Benefits'!H$6</f>
        <v>0.16020000000000001</v>
      </c>
      <c r="S103" s="103">
        <f>'2026-27 Salary &amp; Benefits'!I$6</f>
        <v>0.15390000000000001</v>
      </c>
      <c r="T103" s="7">
        <f t="shared" si="36"/>
        <v>0</v>
      </c>
      <c r="U103" s="7">
        <f t="shared" si="37"/>
        <v>0</v>
      </c>
      <c r="V103" s="7">
        <f t="shared" si="38"/>
        <v>0</v>
      </c>
      <c r="W103" s="7">
        <f t="shared" si="39"/>
        <v>0</v>
      </c>
      <c r="X103" s="18">
        <f t="shared" si="40"/>
        <v>0</v>
      </c>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row>
    <row r="104" spans="1:159" s="17" customFormat="1">
      <c r="A104" s="50" t="s">
        <v>2218</v>
      </c>
      <c r="B104" s="59" t="s">
        <v>2524</v>
      </c>
      <c r="C104" s="60">
        <v>5281</v>
      </c>
      <c r="D104" s="59" t="s">
        <v>761</v>
      </c>
      <c r="E104" s="78" t="str">
        <f>IFERROR(VLOOKUP($C104,'2025-26 School Level AAFTE'!$C$2:$L$2349,9,FALSE), "No")</f>
        <v>No</v>
      </c>
      <c r="F104" s="67">
        <f>IFERROR(VLOOKUP($C104,'2025-26 School Level AAFTE'!$C$2:$J$2349,8,FALSE), 0)</f>
        <v>55.22</v>
      </c>
      <c r="G104" s="69">
        <f>IFERROR(IF(E104= "yes",VLOOKUP(C104,Summary!$B:$I,6,0),0),0)</f>
        <v>0</v>
      </c>
      <c r="H104" s="68">
        <f t="shared" si="31"/>
        <v>0</v>
      </c>
      <c r="I104" s="110">
        <f>VLOOKUP($A104,'2026-27 Salary &amp; Benefits'!$A:$I,3,FALSE)</f>
        <v>1.18</v>
      </c>
      <c r="J104" s="110">
        <f>VLOOKUP($A104,'2026-27 Salary &amp; Benefits'!$A:$I,4,FALSE)</f>
        <v>1.18</v>
      </c>
      <c r="K104" s="101">
        <f t="shared" si="32"/>
        <v>0</v>
      </c>
      <c r="L104" s="100">
        <f t="shared" si="33"/>
        <v>0</v>
      </c>
      <c r="M104" s="102">
        <f>'2026-27 Salary &amp; Benefits'!$E$6</f>
        <v>78209</v>
      </c>
      <c r="N104" s="102">
        <f>'2026-27 Salary &amp; Benefits'!$F$6</f>
        <v>82248</v>
      </c>
      <c r="O104" s="7">
        <f t="shared" si="34"/>
        <v>0</v>
      </c>
      <c r="P104" s="7">
        <f t="shared" si="35"/>
        <v>0</v>
      </c>
      <c r="Q104" s="7">
        <f>'2026-27 Salary &amp; Benefits'!G$6</f>
        <v>16817.759999999998</v>
      </c>
      <c r="R104" s="103">
        <f>'2026-27 Salary &amp; Benefits'!H$6</f>
        <v>0.16020000000000001</v>
      </c>
      <c r="S104" s="103">
        <f>'2026-27 Salary &amp; Benefits'!I$6</f>
        <v>0.15390000000000001</v>
      </c>
      <c r="T104" s="7">
        <f t="shared" si="36"/>
        <v>0</v>
      </c>
      <c r="U104" s="7">
        <f t="shared" si="37"/>
        <v>0</v>
      </c>
      <c r="V104" s="7">
        <f t="shared" si="38"/>
        <v>0</v>
      </c>
      <c r="W104" s="7">
        <f t="shared" si="39"/>
        <v>0</v>
      </c>
      <c r="X104" s="18">
        <f t="shared" si="40"/>
        <v>0</v>
      </c>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row>
    <row r="105" spans="1:159" s="17" customFormat="1">
      <c r="A105" s="50" t="s">
        <v>2218</v>
      </c>
      <c r="B105" s="59" t="s">
        <v>2524</v>
      </c>
      <c r="C105" s="60">
        <v>3742</v>
      </c>
      <c r="D105" s="59" t="s">
        <v>758</v>
      </c>
      <c r="E105" s="78" t="str">
        <f>IFERROR(VLOOKUP($C105,'2025-26 School Level AAFTE'!$C$2:$L$2349,9,FALSE), "No")</f>
        <v>No</v>
      </c>
      <c r="F105" s="67">
        <f>IFERROR(VLOOKUP($C105,'2025-26 School Level AAFTE'!$C$2:$J$2349,8,FALSE), 0)</f>
        <v>548.47</v>
      </c>
      <c r="G105" s="69">
        <f>IFERROR(IF(E105= "yes",VLOOKUP(C105,Summary!$B:$I,6,0),0),0)</f>
        <v>0</v>
      </c>
      <c r="H105" s="68">
        <f t="shared" si="31"/>
        <v>0</v>
      </c>
      <c r="I105" s="110">
        <f>VLOOKUP($A105,'2026-27 Salary &amp; Benefits'!$A:$I,3,FALSE)</f>
        <v>1.18</v>
      </c>
      <c r="J105" s="110">
        <f>VLOOKUP($A105,'2026-27 Salary &amp; Benefits'!$A:$I,4,FALSE)</f>
        <v>1.18</v>
      </c>
      <c r="K105" s="101">
        <f t="shared" si="32"/>
        <v>0</v>
      </c>
      <c r="L105" s="100">
        <f t="shared" si="33"/>
        <v>0</v>
      </c>
      <c r="M105" s="102">
        <f>'2026-27 Salary &amp; Benefits'!$E$6</f>
        <v>78209</v>
      </c>
      <c r="N105" s="102">
        <f>'2026-27 Salary &amp; Benefits'!$F$6</f>
        <v>82248</v>
      </c>
      <c r="O105" s="7">
        <f t="shared" si="34"/>
        <v>0</v>
      </c>
      <c r="P105" s="7">
        <f t="shared" si="35"/>
        <v>0</v>
      </c>
      <c r="Q105" s="7">
        <f>'2026-27 Salary &amp; Benefits'!G$6</f>
        <v>16817.759999999998</v>
      </c>
      <c r="R105" s="103">
        <f>'2026-27 Salary &amp; Benefits'!H$6</f>
        <v>0.16020000000000001</v>
      </c>
      <c r="S105" s="103">
        <f>'2026-27 Salary &amp; Benefits'!I$6</f>
        <v>0.15390000000000001</v>
      </c>
      <c r="T105" s="7">
        <f t="shared" si="36"/>
        <v>0</v>
      </c>
      <c r="U105" s="7">
        <f t="shared" si="37"/>
        <v>0</v>
      </c>
      <c r="V105" s="7">
        <f t="shared" si="38"/>
        <v>0</v>
      </c>
      <c r="W105" s="7">
        <f t="shared" si="39"/>
        <v>0</v>
      </c>
      <c r="X105" s="18">
        <f t="shared" si="40"/>
        <v>0</v>
      </c>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row>
    <row r="106" spans="1:159" s="17" customFormat="1">
      <c r="A106" s="50" t="s">
        <v>2218</v>
      </c>
      <c r="B106" s="59" t="s">
        <v>2524</v>
      </c>
      <c r="C106" s="60">
        <v>3338</v>
      </c>
      <c r="D106" s="59" t="s">
        <v>58</v>
      </c>
      <c r="E106" s="78" t="str">
        <f>IFERROR(VLOOKUP($C106,'2025-26 School Level AAFTE'!$C$2:$L$2349,9,FALSE), "No")</f>
        <v>No</v>
      </c>
      <c r="F106" s="67">
        <f>IFERROR(VLOOKUP($C106,'2025-26 School Level AAFTE'!$C$2:$J$2349,8,FALSE), 0)</f>
        <v>729.98</v>
      </c>
      <c r="G106" s="69">
        <f>IFERROR(IF(E106= "yes",VLOOKUP(C106,Summary!$B:$I,6,0),0),0)</f>
        <v>0</v>
      </c>
      <c r="H106" s="68">
        <f t="shared" si="31"/>
        <v>0</v>
      </c>
      <c r="I106" s="110">
        <f>VLOOKUP($A106,'2026-27 Salary &amp; Benefits'!$A:$I,3,FALSE)</f>
        <v>1.18</v>
      </c>
      <c r="J106" s="110">
        <f>VLOOKUP($A106,'2026-27 Salary &amp; Benefits'!$A:$I,4,FALSE)</f>
        <v>1.18</v>
      </c>
      <c r="K106" s="101">
        <f t="shared" si="32"/>
        <v>0</v>
      </c>
      <c r="L106" s="100">
        <f t="shared" si="33"/>
        <v>0</v>
      </c>
      <c r="M106" s="102">
        <f>'2026-27 Salary &amp; Benefits'!$E$6</f>
        <v>78209</v>
      </c>
      <c r="N106" s="102">
        <f>'2026-27 Salary &amp; Benefits'!$F$6</f>
        <v>82248</v>
      </c>
      <c r="O106" s="7">
        <f t="shared" si="34"/>
        <v>0</v>
      </c>
      <c r="P106" s="7">
        <f t="shared" si="35"/>
        <v>0</v>
      </c>
      <c r="Q106" s="7">
        <f>'2026-27 Salary &amp; Benefits'!G$6</f>
        <v>16817.759999999998</v>
      </c>
      <c r="R106" s="103">
        <f>'2026-27 Salary &amp; Benefits'!H$6</f>
        <v>0.16020000000000001</v>
      </c>
      <c r="S106" s="103">
        <f>'2026-27 Salary &amp; Benefits'!I$6</f>
        <v>0.15390000000000001</v>
      </c>
      <c r="T106" s="7">
        <f t="shared" si="36"/>
        <v>0</v>
      </c>
      <c r="U106" s="7">
        <f t="shared" si="37"/>
        <v>0</v>
      </c>
      <c r="V106" s="7">
        <f t="shared" si="38"/>
        <v>0</v>
      </c>
      <c r="W106" s="7">
        <f t="shared" si="39"/>
        <v>0</v>
      </c>
      <c r="X106" s="18">
        <f t="shared" si="40"/>
        <v>0</v>
      </c>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row>
    <row r="107" spans="1:159" s="17" customFormat="1">
      <c r="A107" s="50" t="s">
        <v>2218</v>
      </c>
      <c r="B107" s="59" t="s">
        <v>2524</v>
      </c>
      <c r="C107" s="61">
        <v>2847</v>
      </c>
      <c r="D107" s="72" t="s">
        <v>738</v>
      </c>
      <c r="E107" s="78" t="str">
        <f>IFERROR(VLOOKUP($C107,'2025-26 School Level AAFTE'!$C$2:$L$2349,9,FALSE), "No")</f>
        <v>No</v>
      </c>
      <c r="F107" s="67">
        <f>IFERROR(VLOOKUP($C107,'2025-26 School Level AAFTE'!$C$2:$J$2349,8,FALSE), 0)</f>
        <v>536.79999999999995</v>
      </c>
      <c r="G107" s="69">
        <f>IFERROR(IF(E107= "yes",VLOOKUP(C107,Summary!$B:$I,6,0),0),0)</f>
        <v>0</v>
      </c>
      <c r="H107" s="68">
        <f t="shared" si="31"/>
        <v>0</v>
      </c>
      <c r="I107" s="110">
        <f>VLOOKUP($A107,'2026-27 Salary &amp; Benefits'!$A:$I,3,FALSE)</f>
        <v>1.18</v>
      </c>
      <c r="J107" s="110">
        <f>VLOOKUP($A107,'2026-27 Salary &amp; Benefits'!$A:$I,4,FALSE)</f>
        <v>1.18</v>
      </c>
      <c r="K107" s="101">
        <f t="shared" si="32"/>
        <v>0</v>
      </c>
      <c r="L107" s="100">
        <f t="shared" si="33"/>
        <v>0</v>
      </c>
      <c r="M107" s="102">
        <f>'2026-27 Salary &amp; Benefits'!$E$6</f>
        <v>78209</v>
      </c>
      <c r="N107" s="102">
        <f>'2026-27 Salary &amp; Benefits'!$F$6</f>
        <v>82248</v>
      </c>
      <c r="O107" s="7">
        <f t="shared" si="34"/>
        <v>0</v>
      </c>
      <c r="P107" s="7">
        <f t="shared" si="35"/>
        <v>0</v>
      </c>
      <c r="Q107" s="7">
        <f>'2026-27 Salary &amp; Benefits'!G$6</f>
        <v>16817.759999999998</v>
      </c>
      <c r="R107" s="103">
        <f>'2026-27 Salary &amp; Benefits'!H$6</f>
        <v>0.16020000000000001</v>
      </c>
      <c r="S107" s="103">
        <f>'2026-27 Salary &amp; Benefits'!I$6</f>
        <v>0.15390000000000001</v>
      </c>
      <c r="T107" s="7">
        <f t="shared" si="36"/>
        <v>0</v>
      </c>
      <c r="U107" s="7">
        <f t="shared" si="37"/>
        <v>0</v>
      </c>
      <c r="V107" s="7">
        <f t="shared" si="38"/>
        <v>0</v>
      </c>
      <c r="W107" s="7">
        <f t="shared" si="39"/>
        <v>0</v>
      </c>
      <c r="X107" s="18">
        <f t="shared" si="40"/>
        <v>0</v>
      </c>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row>
    <row r="108" spans="1:159" s="17" customFormat="1">
      <c r="A108" s="50" t="s">
        <v>2218</v>
      </c>
      <c r="B108" s="59" t="s">
        <v>2524</v>
      </c>
      <c r="C108" s="60">
        <v>2846</v>
      </c>
      <c r="D108" s="52" t="s">
        <v>737</v>
      </c>
      <c r="E108" s="78" t="str">
        <f>IFERROR(VLOOKUP($C108,'2025-26 School Level AAFTE'!$C$2:$L$2349,9,FALSE), "No")</f>
        <v>No</v>
      </c>
      <c r="F108" s="67">
        <f>IFERROR(VLOOKUP($C108,'2025-26 School Level AAFTE'!$C$2:$J$2349,8,FALSE), 0)</f>
        <v>467.9</v>
      </c>
      <c r="G108" s="69">
        <f>IFERROR(IF(E108= "yes",VLOOKUP(C108,Summary!$B:$I,6,0),0),0)</f>
        <v>0</v>
      </c>
      <c r="H108" s="68">
        <f t="shared" si="31"/>
        <v>0</v>
      </c>
      <c r="I108" s="110">
        <f>VLOOKUP($A108,'2026-27 Salary &amp; Benefits'!$A:$I,3,FALSE)</f>
        <v>1.18</v>
      </c>
      <c r="J108" s="110">
        <f>VLOOKUP($A108,'2026-27 Salary &amp; Benefits'!$A:$I,4,FALSE)</f>
        <v>1.18</v>
      </c>
      <c r="K108" s="101">
        <f t="shared" si="32"/>
        <v>0</v>
      </c>
      <c r="L108" s="100">
        <f t="shared" si="33"/>
        <v>0</v>
      </c>
      <c r="M108" s="102">
        <f>'2026-27 Salary &amp; Benefits'!$E$6</f>
        <v>78209</v>
      </c>
      <c r="N108" s="102">
        <f>'2026-27 Salary &amp; Benefits'!$F$6</f>
        <v>82248</v>
      </c>
      <c r="O108" s="7">
        <f t="shared" si="34"/>
        <v>0</v>
      </c>
      <c r="P108" s="7">
        <f t="shared" si="35"/>
        <v>0</v>
      </c>
      <c r="Q108" s="7">
        <f>'2026-27 Salary &amp; Benefits'!G$6</f>
        <v>16817.759999999998</v>
      </c>
      <c r="R108" s="103">
        <f>'2026-27 Salary &amp; Benefits'!H$6</f>
        <v>0.16020000000000001</v>
      </c>
      <c r="S108" s="103">
        <f>'2026-27 Salary &amp; Benefits'!I$6</f>
        <v>0.15390000000000001</v>
      </c>
      <c r="T108" s="7">
        <f t="shared" si="36"/>
        <v>0</v>
      </c>
      <c r="U108" s="7">
        <f t="shared" si="37"/>
        <v>0</v>
      </c>
      <c r="V108" s="7">
        <f t="shared" si="38"/>
        <v>0</v>
      </c>
      <c r="W108" s="7">
        <f t="shared" si="39"/>
        <v>0</v>
      </c>
      <c r="X108" s="18">
        <f t="shared" si="40"/>
        <v>0</v>
      </c>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row>
    <row r="109" spans="1:159" s="17" customFormat="1">
      <c r="A109" s="50" t="s">
        <v>2218</v>
      </c>
      <c r="B109" s="59" t="s">
        <v>2524</v>
      </c>
      <c r="C109" s="60">
        <v>3166</v>
      </c>
      <c r="D109" s="59" t="s">
        <v>740</v>
      </c>
      <c r="E109" s="78" t="str">
        <f>IFERROR(VLOOKUP($C109,'2025-26 School Level AAFTE'!$C$2:$L$2349,9,FALSE), "No")</f>
        <v>Yes</v>
      </c>
      <c r="F109" s="67">
        <f>IFERROR(VLOOKUP($C109,'2025-26 School Level AAFTE'!$C$2:$J$2349,8,FALSE), 0)</f>
        <v>534.13</v>
      </c>
      <c r="G109" s="69">
        <f>IFERROR(IF(E109= "yes",VLOOKUP(C109,Summary!$B:$I,6,0),0),0)</f>
        <v>0</v>
      </c>
      <c r="H109" s="68">
        <f t="shared" si="31"/>
        <v>534.13</v>
      </c>
      <c r="I109" s="110">
        <f>VLOOKUP($A109,'2026-27 Salary &amp; Benefits'!$A:$I,3,FALSE)</f>
        <v>1.18</v>
      </c>
      <c r="J109" s="110">
        <f>VLOOKUP($A109,'2026-27 Salary &amp; Benefits'!$A:$I,4,FALSE)</f>
        <v>1.18</v>
      </c>
      <c r="K109" s="101">
        <f t="shared" si="32"/>
        <v>534.13</v>
      </c>
      <c r="L109" s="100">
        <f t="shared" si="33"/>
        <v>1.5669999999999999</v>
      </c>
      <c r="M109" s="102">
        <f>'2026-27 Salary &amp; Benefits'!$E$6</f>
        <v>78209</v>
      </c>
      <c r="N109" s="102">
        <f>'2026-27 Salary &amp; Benefits'!$F$6</f>
        <v>82248</v>
      </c>
      <c r="O109" s="7">
        <f t="shared" si="34"/>
        <v>144613.13</v>
      </c>
      <c r="P109" s="7">
        <f t="shared" si="35"/>
        <v>7468.359999999986</v>
      </c>
      <c r="Q109" s="7">
        <f>'2026-27 Salary &amp; Benefits'!G$6</f>
        <v>16817.759999999998</v>
      </c>
      <c r="R109" s="103">
        <f>'2026-27 Salary &amp; Benefits'!H$6</f>
        <v>0.16020000000000001</v>
      </c>
      <c r="S109" s="103">
        <f>'2026-27 Salary &amp; Benefits'!I$6</f>
        <v>0.15390000000000001</v>
      </c>
      <c r="T109" s="7">
        <f t="shared" si="36"/>
        <v>50669.83</v>
      </c>
      <c r="U109" s="7">
        <f t="shared" si="37"/>
        <v>2534.69</v>
      </c>
      <c r="V109" s="7">
        <f t="shared" si="38"/>
        <v>390.09</v>
      </c>
      <c r="W109" s="7">
        <f t="shared" si="39"/>
        <v>2924.78</v>
      </c>
      <c r="X109" s="18">
        <f t="shared" si="40"/>
        <v>205676.1</v>
      </c>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row>
    <row r="110" spans="1:159" s="17" customFormat="1">
      <c r="A110" s="50" t="s">
        <v>2218</v>
      </c>
      <c r="B110" s="59" t="s">
        <v>2524</v>
      </c>
      <c r="C110" s="60">
        <v>3588</v>
      </c>
      <c r="D110" s="59" t="s">
        <v>753</v>
      </c>
      <c r="E110" s="78" t="str">
        <f>IFERROR(VLOOKUP($C110,'2025-26 School Level AAFTE'!$C$2:$L$2349,9,FALSE), "No")</f>
        <v>No</v>
      </c>
      <c r="F110" s="67">
        <f>IFERROR(VLOOKUP($C110,'2025-26 School Level AAFTE'!$C$2:$J$2349,8,FALSE), 0)</f>
        <v>1654.42</v>
      </c>
      <c r="G110" s="69">
        <f>IFERROR(IF(E110= "yes",VLOOKUP(C110,Summary!$B:$I,6,0),0),0)</f>
        <v>0</v>
      </c>
      <c r="H110" s="68">
        <f t="shared" si="31"/>
        <v>0</v>
      </c>
      <c r="I110" s="110">
        <f>VLOOKUP($A110,'2026-27 Salary &amp; Benefits'!$A:$I,3,FALSE)</f>
        <v>1.18</v>
      </c>
      <c r="J110" s="110">
        <f>VLOOKUP($A110,'2026-27 Salary &amp; Benefits'!$A:$I,4,FALSE)</f>
        <v>1.18</v>
      </c>
      <c r="K110" s="101">
        <f t="shared" si="32"/>
        <v>0</v>
      </c>
      <c r="L110" s="100">
        <f t="shared" si="33"/>
        <v>0</v>
      </c>
      <c r="M110" s="102">
        <f>'2026-27 Salary &amp; Benefits'!$E$6</f>
        <v>78209</v>
      </c>
      <c r="N110" s="102">
        <f>'2026-27 Salary &amp; Benefits'!$F$6</f>
        <v>82248</v>
      </c>
      <c r="O110" s="7">
        <f t="shared" si="34"/>
        <v>0</v>
      </c>
      <c r="P110" s="7">
        <f t="shared" si="35"/>
        <v>0</v>
      </c>
      <c r="Q110" s="7">
        <f>'2026-27 Salary &amp; Benefits'!G$6</f>
        <v>16817.759999999998</v>
      </c>
      <c r="R110" s="103">
        <f>'2026-27 Salary &amp; Benefits'!H$6</f>
        <v>0.16020000000000001</v>
      </c>
      <c r="S110" s="103">
        <f>'2026-27 Salary &amp; Benefits'!I$6</f>
        <v>0.15390000000000001</v>
      </c>
      <c r="T110" s="7">
        <f t="shared" si="36"/>
        <v>0</v>
      </c>
      <c r="U110" s="7">
        <f t="shared" si="37"/>
        <v>0</v>
      </c>
      <c r="V110" s="7">
        <f t="shared" si="38"/>
        <v>0</v>
      </c>
      <c r="W110" s="7">
        <f t="shared" si="39"/>
        <v>0</v>
      </c>
      <c r="X110" s="18">
        <f t="shared" si="40"/>
        <v>0</v>
      </c>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row>
    <row r="111" spans="1:159" s="17" customFormat="1">
      <c r="A111" s="50" t="s">
        <v>2218</v>
      </c>
      <c r="B111" s="59" t="s">
        <v>2524</v>
      </c>
      <c r="C111" s="60">
        <v>3522</v>
      </c>
      <c r="D111" s="59" t="s">
        <v>752</v>
      </c>
      <c r="E111" s="78" t="str">
        <f>IFERROR(VLOOKUP($C111,'2025-26 School Level AAFTE'!$C$2:$L$2349,9,FALSE), "No")</f>
        <v>No</v>
      </c>
      <c r="F111" s="67">
        <f>IFERROR(VLOOKUP($C111,'2025-26 School Level AAFTE'!$C$2:$J$2349,8,FALSE), 0)</f>
        <v>606.18999999999994</v>
      </c>
      <c r="G111" s="69">
        <f>IFERROR(IF(E111= "yes",VLOOKUP(C111,Summary!$B:$I,6,0),0),0)</f>
        <v>0</v>
      </c>
      <c r="H111" s="68">
        <f t="shared" si="31"/>
        <v>0</v>
      </c>
      <c r="I111" s="110">
        <f>VLOOKUP($A111,'2026-27 Salary &amp; Benefits'!$A:$I,3,FALSE)</f>
        <v>1.18</v>
      </c>
      <c r="J111" s="110">
        <f>VLOOKUP($A111,'2026-27 Salary &amp; Benefits'!$A:$I,4,FALSE)</f>
        <v>1.18</v>
      </c>
      <c r="K111" s="101">
        <f t="shared" si="32"/>
        <v>0</v>
      </c>
      <c r="L111" s="100">
        <f t="shared" si="33"/>
        <v>0</v>
      </c>
      <c r="M111" s="102">
        <f>'2026-27 Salary &amp; Benefits'!$E$6</f>
        <v>78209</v>
      </c>
      <c r="N111" s="102">
        <f>'2026-27 Salary &amp; Benefits'!$F$6</f>
        <v>82248</v>
      </c>
      <c r="O111" s="7">
        <f t="shared" si="34"/>
        <v>0</v>
      </c>
      <c r="P111" s="7">
        <f t="shared" si="35"/>
        <v>0</v>
      </c>
      <c r="Q111" s="7">
        <f>'2026-27 Salary &amp; Benefits'!G$6</f>
        <v>16817.759999999998</v>
      </c>
      <c r="R111" s="103">
        <f>'2026-27 Salary &amp; Benefits'!H$6</f>
        <v>0.16020000000000001</v>
      </c>
      <c r="S111" s="103">
        <f>'2026-27 Salary &amp; Benefits'!I$6</f>
        <v>0.15390000000000001</v>
      </c>
      <c r="T111" s="7">
        <f t="shared" si="36"/>
        <v>0</v>
      </c>
      <c r="U111" s="7">
        <f t="shared" si="37"/>
        <v>0</v>
      </c>
      <c r="V111" s="7">
        <f t="shared" si="38"/>
        <v>0</v>
      </c>
      <c r="W111" s="7">
        <f t="shared" si="39"/>
        <v>0</v>
      </c>
      <c r="X111" s="18">
        <f t="shared" si="40"/>
        <v>0</v>
      </c>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row>
    <row r="112" spans="1:159" s="17" customFormat="1">
      <c r="A112" s="50" t="s">
        <v>2218</v>
      </c>
      <c r="B112" s="59" t="s">
        <v>2524</v>
      </c>
      <c r="C112" s="60">
        <v>5308</v>
      </c>
      <c r="D112" s="59" t="s">
        <v>762</v>
      </c>
      <c r="E112" s="78" t="str">
        <f>IFERROR(VLOOKUP($C112,'2025-26 School Level AAFTE'!$C$2:$L$2349,9,FALSE), "No")</f>
        <v>No</v>
      </c>
      <c r="F112" s="67">
        <f>IFERROR(VLOOKUP($C112,'2025-26 School Level AAFTE'!$C$2:$J$2349,8,FALSE), 0)</f>
        <v>522.20000000000005</v>
      </c>
      <c r="G112" s="69">
        <f>IFERROR(IF(E112= "yes",VLOOKUP(C112,Summary!$B:$I,6,0),0),0)</f>
        <v>0</v>
      </c>
      <c r="H112" s="68">
        <f t="shared" si="31"/>
        <v>0</v>
      </c>
      <c r="I112" s="110">
        <f>VLOOKUP($A112,'2026-27 Salary &amp; Benefits'!$A:$I,3,FALSE)</f>
        <v>1.18</v>
      </c>
      <c r="J112" s="110">
        <f>VLOOKUP($A112,'2026-27 Salary &amp; Benefits'!$A:$I,4,FALSE)</f>
        <v>1.18</v>
      </c>
      <c r="K112" s="101">
        <f t="shared" si="32"/>
        <v>0</v>
      </c>
      <c r="L112" s="100">
        <f t="shared" si="33"/>
        <v>0</v>
      </c>
      <c r="M112" s="102">
        <f>'2026-27 Salary &amp; Benefits'!$E$6</f>
        <v>78209</v>
      </c>
      <c r="N112" s="102">
        <f>'2026-27 Salary &amp; Benefits'!$F$6</f>
        <v>82248</v>
      </c>
      <c r="O112" s="7">
        <f t="shared" si="34"/>
        <v>0</v>
      </c>
      <c r="P112" s="7">
        <f t="shared" si="35"/>
        <v>0</v>
      </c>
      <c r="Q112" s="7">
        <f>'2026-27 Salary &amp; Benefits'!G$6</f>
        <v>16817.759999999998</v>
      </c>
      <c r="R112" s="103">
        <f>'2026-27 Salary &amp; Benefits'!H$6</f>
        <v>0.16020000000000001</v>
      </c>
      <c r="S112" s="103">
        <f>'2026-27 Salary &amp; Benefits'!I$6</f>
        <v>0.15390000000000001</v>
      </c>
      <c r="T112" s="7">
        <f t="shared" si="36"/>
        <v>0</v>
      </c>
      <c r="U112" s="7">
        <f t="shared" si="37"/>
        <v>0</v>
      </c>
      <c r="V112" s="7">
        <f t="shared" si="38"/>
        <v>0</v>
      </c>
      <c r="W112" s="7">
        <f t="shared" si="39"/>
        <v>0</v>
      </c>
      <c r="X112" s="18">
        <f t="shared" si="40"/>
        <v>0</v>
      </c>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row>
    <row r="113" spans="1:159" s="17" customFormat="1">
      <c r="A113" s="50" t="s">
        <v>2218</v>
      </c>
      <c r="B113" s="59" t="s">
        <v>2524</v>
      </c>
      <c r="C113" s="60">
        <v>3225</v>
      </c>
      <c r="D113" s="59" t="s">
        <v>744</v>
      </c>
      <c r="E113" s="78" t="str">
        <f>IFERROR(VLOOKUP($C113,'2025-26 School Level AAFTE'!$C$2:$L$2349,9,FALSE), "No")</f>
        <v>Yes</v>
      </c>
      <c r="F113" s="67">
        <f>IFERROR(VLOOKUP($C113,'2025-26 School Level AAFTE'!$C$2:$J$2349,8,FALSE), 0)</f>
        <v>418.1</v>
      </c>
      <c r="G113" s="69">
        <f>IFERROR(IF(E113= "yes",VLOOKUP(C113,Summary!$B:$I,6,0),0),0)</f>
        <v>0</v>
      </c>
      <c r="H113" s="68">
        <f t="shared" si="31"/>
        <v>418.1</v>
      </c>
      <c r="I113" s="110">
        <f>VLOOKUP($A113,'2026-27 Salary &amp; Benefits'!$A:$I,3,FALSE)</f>
        <v>1.18</v>
      </c>
      <c r="J113" s="110">
        <f>VLOOKUP($A113,'2026-27 Salary &amp; Benefits'!$A:$I,4,FALSE)</f>
        <v>1.18</v>
      </c>
      <c r="K113" s="101">
        <f t="shared" si="32"/>
        <v>418.1</v>
      </c>
      <c r="L113" s="100">
        <f t="shared" si="33"/>
        <v>1.226</v>
      </c>
      <c r="M113" s="102">
        <f>'2026-27 Salary &amp; Benefits'!$E$6</f>
        <v>78209</v>
      </c>
      <c r="N113" s="102">
        <f>'2026-27 Salary &amp; Benefits'!$F$6</f>
        <v>82248</v>
      </c>
      <c r="O113" s="7">
        <f t="shared" si="34"/>
        <v>113143.4</v>
      </c>
      <c r="P113" s="7">
        <f t="shared" si="35"/>
        <v>5843.1399999999994</v>
      </c>
      <c r="Q113" s="7">
        <f>'2026-27 Salary &amp; Benefits'!G$6</f>
        <v>16817.759999999998</v>
      </c>
      <c r="R113" s="103">
        <f>'2026-27 Salary &amp; Benefits'!H$6</f>
        <v>0.16020000000000001</v>
      </c>
      <c r="S113" s="103">
        <f>'2026-27 Salary &amp; Benefits'!I$6</f>
        <v>0.15390000000000001</v>
      </c>
      <c r="T113" s="7">
        <f t="shared" si="36"/>
        <v>39643.410000000003</v>
      </c>
      <c r="U113" s="7">
        <f t="shared" si="37"/>
        <v>1983.11</v>
      </c>
      <c r="V113" s="7">
        <f t="shared" si="38"/>
        <v>305.2</v>
      </c>
      <c r="W113" s="7">
        <f t="shared" si="39"/>
        <v>2288.31</v>
      </c>
      <c r="X113" s="18">
        <f t="shared" si="40"/>
        <v>160918.26</v>
      </c>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row>
    <row r="114" spans="1:159" s="17" customFormat="1">
      <c r="A114" s="50" t="s">
        <v>2218</v>
      </c>
      <c r="B114" s="59" t="s">
        <v>2524</v>
      </c>
      <c r="C114" s="60">
        <v>3436</v>
      </c>
      <c r="D114" s="59" t="s">
        <v>749</v>
      </c>
      <c r="E114" s="78" t="str">
        <f>IFERROR(VLOOKUP($C114,'2025-26 School Level AAFTE'!$C$2:$L$2349,9,FALSE), "No")</f>
        <v>No</v>
      </c>
      <c r="F114" s="67">
        <f>IFERROR(VLOOKUP($C114,'2025-26 School Level AAFTE'!$C$2:$J$2349,8,FALSE), 0)</f>
        <v>594.25</v>
      </c>
      <c r="G114" s="69">
        <f>IFERROR(IF(E114= "yes",VLOOKUP(C114,Summary!$B:$I,6,0),0),0)</f>
        <v>0</v>
      </c>
      <c r="H114" s="68">
        <f t="shared" si="31"/>
        <v>0</v>
      </c>
      <c r="I114" s="110">
        <f>VLOOKUP($A114,'2026-27 Salary &amp; Benefits'!$A:$I,3,FALSE)</f>
        <v>1.18</v>
      </c>
      <c r="J114" s="110">
        <f>VLOOKUP($A114,'2026-27 Salary &amp; Benefits'!$A:$I,4,FALSE)</f>
        <v>1.18</v>
      </c>
      <c r="K114" s="101">
        <f t="shared" si="32"/>
        <v>0</v>
      </c>
      <c r="L114" s="100">
        <f t="shared" si="33"/>
        <v>0</v>
      </c>
      <c r="M114" s="102">
        <f>'2026-27 Salary &amp; Benefits'!$E$6</f>
        <v>78209</v>
      </c>
      <c r="N114" s="102">
        <f>'2026-27 Salary &amp; Benefits'!$F$6</f>
        <v>82248</v>
      </c>
      <c r="O114" s="7">
        <f t="shared" si="34"/>
        <v>0</v>
      </c>
      <c r="P114" s="7">
        <f t="shared" si="35"/>
        <v>0</v>
      </c>
      <c r="Q114" s="7">
        <f>'2026-27 Salary &amp; Benefits'!G$6</f>
        <v>16817.759999999998</v>
      </c>
      <c r="R114" s="103">
        <f>'2026-27 Salary &amp; Benefits'!H$6</f>
        <v>0.16020000000000001</v>
      </c>
      <c r="S114" s="103">
        <f>'2026-27 Salary &amp; Benefits'!I$6</f>
        <v>0.15390000000000001</v>
      </c>
      <c r="T114" s="7">
        <f t="shared" si="36"/>
        <v>0</v>
      </c>
      <c r="U114" s="7">
        <f t="shared" si="37"/>
        <v>0</v>
      </c>
      <c r="V114" s="7">
        <f t="shared" si="38"/>
        <v>0</v>
      </c>
      <c r="W114" s="7">
        <f t="shared" si="39"/>
        <v>0</v>
      </c>
      <c r="X114" s="18">
        <f t="shared" si="40"/>
        <v>0</v>
      </c>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row>
    <row r="115" spans="1:159" s="19" customFormat="1">
      <c r="A115" s="50" t="s">
        <v>2218</v>
      </c>
      <c r="B115" s="59" t="s">
        <v>2524</v>
      </c>
      <c r="C115" s="60">
        <v>3437</v>
      </c>
      <c r="D115" s="59" t="s">
        <v>750</v>
      </c>
      <c r="E115" s="78" t="str">
        <f>IFERROR(VLOOKUP($C115,'2025-26 School Level AAFTE'!$C$2:$L$2349,9,FALSE), "No")</f>
        <v>No</v>
      </c>
      <c r="F115" s="67">
        <f>IFERROR(VLOOKUP($C115,'2025-26 School Level AAFTE'!$C$2:$J$2349,8,FALSE), 0)</f>
        <v>538.79999999999995</v>
      </c>
      <c r="G115" s="69">
        <f>IFERROR(IF(E115= "yes",VLOOKUP(C115,Summary!$B:$I,6,0),0),0)</f>
        <v>0</v>
      </c>
      <c r="H115" s="68">
        <f t="shared" si="31"/>
        <v>0</v>
      </c>
      <c r="I115" s="110">
        <f>VLOOKUP($A115,'2026-27 Salary &amp; Benefits'!$A:$I,3,FALSE)</f>
        <v>1.18</v>
      </c>
      <c r="J115" s="110">
        <f>VLOOKUP($A115,'2026-27 Salary &amp; Benefits'!$A:$I,4,FALSE)</f>
        <v>1.18</v>
      </c>
      <c r="K115" s="101">
        <f t="shared" si="32"/>
        <v>0</v>
      </c>
      <c r="L115" s="100">
        <f t="shared" si="33"/>
        <v>0</v>
      </c>
      <c r="M115" s="102">
        <f>'2026-27 Salary &amp; Benefits'!$E$6</f>
        <v>78209</v>
      </c>
      <c r="N115" s="102">
        <f>'2026-27 Salary &amp; Benefits'!$F$6</f>
        <v>82248</v>
      </c>
      <c r="O115" s="7">
        <f t="shared" si="34"/>
        <v>0</v>
      </c>
      <c r="P115" s="7">
        <f t="shared" si="35"/>
        <v>0</v>
      </c>
      <c r="Q115" s="7">
        <f>'2026-27 Salary &amp; Benefits'!G$6</f>
        <v>16817.759999999998</v>
      </c>
      <c r="R115" s="103">
        <f>'2026-27 Salary &amp; Benefits'!H$6</f>
        <v>0.16020000000000001</v>
      </c>
      <c r="S115" s="103">
        <f>'2026-27 Salary &amp; Benefits'!I$6</f>
        <v>0.15390000000000001</v>
      </c>
      <c r="T115" s="7">
        <f t="shared" si="36"/>
        <v>0</v>
      </c>
      <c r="U115" s="7">
        <f t="shared" si="37"/>
        <v>0</v>
      </c>
      <c r="V115" s="7">
        <f t="shared" si="38"/>
        <v>0</v>
      </c>
      <c r="W115" s="7">
        <f t="shared" si="39"/>
        <v>0</v>
      </c>
      <c r="X115" s="18">
        <f t="shared" si="40"/>
        <v>0</v>
      </c>
      <c r="Y115" s="105"/>
      <c r="Z115" s="105"/>
      <c r="AA115" s="105"/>
      <c r="AB115" s="105"/>
      <c r="AC115" s="105"/>
      <c r="AD115" s="105"/>
      <c r="AE115" s="105"/>
      <c r="AF115" s="105"/>
      <c r="AG115" s="105"/>
      <c r="AH115" s="105"/>
      <c r="AI115" s="105"/>
      <c r="AJ115" s="105"/>
      <c r="AK115" s="105"/>
      <c r="AL115" s="105"/>
      <c r="AM115" s="105"/>
      <c r="AN115" s="105"/>
      <c r="AO115" s="105"/>
      <c r="AP115" s="105"/>
      <c r="AQ115" s="105"/>
      <c r="AR115" s="105"/>
      <c r="AS115" s="105"/>
      <c r="AT115" s="105"/>
      <c r="AU115" s="105"/>
      <c r="AV115" s="105"/>
      <c r="AW115" s="105"/>
      <c r="AX115" s="105"/>
      <c r="AY115" s="105"/>
      <c r="AZ115" s="105"/>
      <c r="BA115" s="105"/>
      <c r="BB115" s="105"/>
      <c r="BC115" s="105"/>
      <c r="BD115" s="105"/>
      <c r="BE115" s="105"/>
      <c r="BF115" s="105"/>
      <c r="BG115" s="105"/>
      <c r="BH115" s="105"/>
      <c r="BI115" s="105"/>
      <c r="BJ115" s="105"/>
      <c r="BK115" s="105"/>
      <c r="BL115" s="105"/>
      <c r="BM115" s="105"/>
      <c r="BN115" s="105"/>
      <c r="BO115" s="105"/>
      <c r="BP115" s="105"/>
      <c r="BQ115" s="105"/>
      <c r="BR115" s="105"/>
      <c r="BS115" s="105"/>
      <c r="BT115" s="105"/>
      <c r="BU115" s="105"/>
      <c r="BV115" s="105"/>
      <c r="BW115" s="105"/>
      <c r="BX115" s="105"/>
      <c r="BY115" s="105"/>
      <c r="BZ115" s="105"/>
      <c r="CA115" s="105"/>
      <c r="CB115" s="105"/>
      <c r="CC115" s="105"/>
      <c r="CD115" s="105"/>
      <c r="CE115" s="105"/>
      <c r="CF115" s="105"/>
      <c r="CG115" s="105"/>
      <c r="CH115" s="105"/>
      <c r="CI115" s="105"/>
      <c r="CJ115" s="105"/>
      <c r="CK115" s="105"/>
      <c r="CL115" s="105"/>
      <c r="CM115" s="105"/>
      <c r="CN115" s="105"/>
      <c r="CO115" s="105"/>
      <c r="CP115" s="105"/>
      <c r="CQ115" s="105"/>
      <c r="CR115" s="105"/>
      <c r="CS115" s="105"/>
      <c r="CT115" s="105"/>
      <c r="CU115" s="105"/>
      <c r="CV115" s="105"/>
      <c r="CW115" s="105"/>
      <c r="CX115" s="105"/>
      <c r="CY115" s="105"/>
      <c r="CZ115" s="105"/>
      <c r="DA115" s="105"/>
      <c r="DB115" s="105"/>
      <c r="DC115" s="105"/>
      <c r="DD115" s="105"/>
      <c r="DE115" s="105"/>
      <c r="DF115" s="105"/>
      <c r="DG115" s="105"/>
      <c r="DH115" s="105"/>
      <c r="DI115" s="105"/>
      <c r="DJ115" s="105"/>
      <c r="DK115" s="105"/>
      <c r="DL115" s="105"/>
      <c r="DM115" s="105"/>
      <c r="DN115" s="105"/>
      <c r="DO115" s="105"/>
      <c r="DP115" s="105"/>
      <c r="DQ115" s="105"/>
      <c r="DR115" s="105"/>
      <c r="DS115" s="105"/>
      <c r="DT115" s="105"/>
      <c r="DU115" s="105"/>
      <c r="DV115" s="105"/>
      <c r="DW115" s="105"/>
      <c r="DX115" s="105"/>
      <c r="DY115" s="105"/>
      <c r="DZ115" s="105"/>
      <c r="EA115" s="105"/>
      <c r="EB115" s="105"/>
      <c r="EC115" s="105"/>
      <c r="ED115" s="105"/>
      <c r="EE115" s="105"/>
      <c r="EF115" s="105"/>
      <c r="EG115" s="105"/>
      <c r="EH115" s="105"/>
      <c r="EI115" s="105"/>
      <c r="EJ115" s="105"/>
      <c r="EK115" s="105"/>
      <c r="EL115" s="105"/>
      <c r="EM115" s="105"/>
      <c r="EN115" s="105"/>
      <c r="EO115" s="105"/>
      <c r="EP115" s="105"/>
      <c r="EQ115" s="105"/>
      <c r="ER115" s="105"/>
      <c r="ES115" s="105"/>
      <c r="ET115" s="105"/>
      <c r="EU115" s="105"/>
      <c r="EV115" s="105"/>
      <c r="EW115" s="105"/>
      <c r="EX115" s="105"/>
      <c r="EY115" s="105"/>
      <c r="EZ115" s="105"/>
      <c r="FA115" s="105"/>
      <c r="FB115" s="105"/>
      <c r="FC115" s="105"/>
    </row>
    <row r="116" spans="1:159" s="17" customFormat="1">
      <c r="A116" s="50" t="s">
        <v>2218</v>
      </c>
      <c r="B116" s="59" t="s">
        <v>2524</v>
      </c>
      <c r="C116" s="60">
        <v>3486</v>
      </c>
      <c r="D116" s="59" t="s">
        <v>751</v>
      </c>
      <c r="E116" s="78" t="str">
        <f>IFERROR(VLOOKUP($C116,'2025-26 School Level AAFTE'!$C$2:$L$2349,9,FALSE), "No")</f>
        <v>No</v>
      </c>
      <c r="F116" s="67">
        <f>IFERROR(VLOOKUP($C116,'2025-26 School Level AAFTE'!$C$2:$J$2349,8,FALSE), 0)</f>
        <v>1817.04</v>
      </c>
      <c r="G116" s="69">
        <f>IFERROR(IF(E116= "yes",VLOOKUP(C116,Summary!$B:$I,6,0),0),0)</f>
        <v>0</v>
      </c>
      <c r="H116" s="68">
        <f t="shared" si="31"/>
        <v>0</v>
      </c>
      <c r="I116" s="110">
        <f>VLOOKUP($A116,'2026-27 Salary &amp; Benefits'!$A:$I,3,FALSE)</f>
        <v>1.18</v>
      </c>
      <c r="J116" s="110">
        <f>VLOOKUP($A116,'2026-27 Salary &amp; Benefits'!$A:$I,4,FALSE)</f>
        <v>1.18</v>
      </c>
      <c r="K116" s="101">
        <f t="shared" si="32"/>
        <v>0</v>
      </c>
      <c r="L116" s="100">
        <f t="shared" si="33"/>
        <v>0</v>
      </c>
      <c r="M116" s="102">
        <f>'2026-27 Salary &amp; Benefits'!$E$6</f>
        <v>78209</v>
      </c>
      <c r="N116" s="102">
        <f>'2026-27 Salary &amp; Benefits'!$F$6</f>
        <v>82248</v>
      </c>
      <c r="O116" s="7">
        <f t="shared" si="34"/>
        <v>0</v>
      </c>
      <c r="P116" s="7">
        <f t="shared" si="35"/>
        <v>0</v>
      </c>
      <c r="Q116" s="7">
        <f>'2026-27 Salary &amp; Benefits'!G$6</f>
        <v>16817.759999999998</v>
      </c>
      <c r="R116" s="103">
        <f>'2026-27 Salary &amp; Benefits'!H$6</f>
        <v>0.16020000000000001</v>
      </c>
      <c r="S116" s="103">
        <f>'2026-27 Salary &amp; Benefits'!I$6</f>
        <v>0.15390000000000001</v>
      </c>
      <c r="T116" s="7">
        <f t="shared" si="36"/>
        <v>0</v>
      </c>
      <c r="U116" s="7">
        <f t="shared" si="37"/>
        <v>0</v>
      </c>
      <c r="V116" s="7">
        <f t="shared" si="38"/>
        <v>0</v>
      </c>
      <c r="W116" s="7">
        <f t="shared" si="39"/>
        <v>0</v>
      </c>
      <c r="X116" s="18">
        <f t="shared" si="40"/>
        <v>0</v>
      </c>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row>
    <row r="117" spans="1:159" s="17" customFormat="1">
      <c r="A117" s="50" t="s">
        <v>2218</v>
      </c>
      <c r="B117" s="59" t="s">
        <v>2524</v>
      </c>
      <c r="C117" s="60">
        <v>3631</v>
      </c>
      <c r="D117" s="59" t="s">
        <v>754</v>
      </c>
      <c r="E117" s="78" t="str">
        <f>IFERROR(VLOOKUP($C117,'2025-26 School Level AAFTE'!$C$2:$L$2349,9,FALSE), "No")</f>
        <v>No</v>
      </c>
      <c r="F117" s="67">
        <f>IFERROR(VLOOKUP($C117,'2025-26 School Level AAFTE'!$C$2:$J$2349,8,FALSE), 0)</f>
        <v>971.76</v>
      </c>
      <c r="G117" s="69">
        <f>IFERROR(IF(E117= "yes",VLOOKUP(C117,Summary!$B:$I,6,0),0),0)</f>
        <v>0</v>
      </c>
      <c r="H117" s="68">
        <f t="shared" si="31"/>
        <v>0</v>
      </c>
      <c r="I117" s="110">
        <f>VLOOKUP($A117,'2026-27 Salary &amp; Benefits'!$A:$I,3,FALSE)</f>
        <v>1.18</v>
      </c>
      <c r="J117" s="110">
        <f>VLOOKUP($A117,'2026-27 Salary &amp; Benefits'!$A:$I,4,FALSE)</f>
        <v>1.18</v>
      </c>
      <c r="K117" s="101">
        <f t="shared" si="32"/>
        <v>0</v>
      </c>
      <c r="L117" s="100">
        <f t="shared" si="33"/>
        <v>0</v>
      </c>
      <c r="M117" s="102">
        <f>'2026-27 Salary &amp; Benefits'!$E$6</f>
        <v>78209</v>
      </c>
      <c r="N117" s="102">
        <f>'2026-27 Salary &amp; Benefits'!$F$6</f>
        <v>82248</v>
      </c>
      <c r="O117" s="7">
        <f t="shared" si="34"/>
        <v>0</v>
      </c>
      <c r="P117" s="7">
        <f t="shared" si="35"/>
        <v>0</v>
      </c>
      <c r="Q117" s="7">
        <f>'2026-27 Salary &amp; Benefits'!G$6</f>
        <v>16817.759999999998</v>
      </c>
      <c r="R117" s="103">
        <f>'2026-27 Salary &amp; Benefits'!H$6</f>
        <v>0.16020000000000001</v>
      </c>
      <c r="S117" s="103">
        <f>'2026-27 Salary &amp; Benefits'!I$6</f>
        <v>0.15390000000000001</v>
      </c>
      <c r="T117" s="7">
        <f t="shared" si="36"/>
        <v>0</v>
      </c>
      <c r="U117" s="7">
        <f t="shared" si="37"/>
        <v>0</v>
      </c>
      <c r="V117" s="7">
        <f t="shared" si="38"/>
        <v>0</v>
      </c>
      <c r="W117" s="7">
        <f t="shared" si="39"/>
        <v>0</v>
      </c>
      <c r="X117" s="18">
        <f t="shared" si="40"/>
        <v>0</v>
      </c>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row>
    <row r="118" spans="1:159" s="17" customFormat="1">
      <c r="A118" s="50" t="s">
        <v>2218</v>
      </c>
      <c r="B118" s="59" t="s">
        <v>2524</v>
      </c>
      <c r="C118" s="60">
        <v>3168</v>
      </c>
      <c r="D118" s="59" t="s">
        <v>742</v>
      </c>
      <c r="E118" s="78" t="str">
        <f>IFERROR(VLOOKUP($C118,'2025-26 School Level AAFTE'!$C$2:$L$2349,9,FALSE), "No")</f>
        <v>No</v>
      </c>
      <c r="F118" s="67">
        <f>IFERROR(VLOOKUP($C118,'2025-26 School Level AAFTE'!$C$2:$J$2349,8,FALSE), 0)</f>
        <v>310.10000000000002</v>
      </c>
      <c r="G118" s="69">
        <f>IFERROR(IF(E118= "yes",VLOOKUP(C118,Summary!$B:$I,6,0),0),0)</f>
        <v>0</v>
      </c>
      <c r="H118" s="68">
        <f t="shared" si="31"/>
        <v>0</v>
      </c>
      <c r="I118" s="110">
        <f>VLOOKUP($A118,'2026-27 Salary &amp; Benefits'!$A:$I,3,FALSE)</f>
        <v>1.18</v>
      </c>
      <c r="J118" s="110">
        <f>VLOOKUP($A118,'2026-27 Salary &amp; Benefits'!$A:$I,4,FALSE)</f>
        <v>1.18</v>
      </c>
      <c r="K118" s="101">
        <f t="shared" si="32"/>
        <v>0</v>
      </c>
      <c r="L118" s="100">
        <f t="shared" si="33"/>
        <v>0</v>
      </c>
      <c r="M118" s="102">
        <f>'2026-27 Salary &amp; Benefits'!$E$6</f>
        <v>78209</v>
      </c>
      <c r="N118" s="102">
        <f>'2026-27 Salary &amp; Benefits'!$F$6</f>
        <v>82248</v>
      </c>
      <c r="O118" s="7">
        <f t="shared" si="34"/>
        <v>0</v>
      </c>
      <c r="P118" s="7">
        <f t="shared" si="35"/>
        <v>0</v>
      </c>
      <c r="Q118" s="7">
        <f>'2026-27 Salary &amp; Benefits'!G$6</f>
        <v>16817.759999999998</v>
      </c>
      <c r="R118" s="103">
        <f>'2026-27 Salary &amp; Benefits'!H$6</f>
        <v>0.16020000000000001</v>
      </c>
      <c r="S118" s="103">
        <f>'2026-27 Salary &amp; Benefits'!I$6</f>
        <v>0.15390000000000001</v>
      </c>
      <c r="T118" s="7">
        <f t="shared" si="36"/>
        <v>0</v>
      </c>
      <c r="U118" s="7">
        <f t="shared" si="37"/>
        <v>0</v>
      </c>
      <c r="V118" s="7">
        <f t="shared" si="38"/>
        <v>0</v>
      </c>
      <c r="W118" s="7">
        <f t="shared" si="39"/>
        <v>0</v>
      </c>
      <c r="X118" s="18">
        <f t="shared" si="40"/>
        <v>0</v>
      </c>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row>
    <row r="119" spans="1:159" s="17" customFormat="1">
      <c r="A119" s="50" t="s">
        <v>2218</v>
      </c>
      <c r="B119" s="59" t="s">
        <v>2524</v>
      </c>
      <c r="C119" s="60">
        <v>3224</v>
      </c>
      <c r="D119" s="59" t="s">
        <v>743</v>
      </c>
      <c r="E119" s="78" t="str">
        <f>IFERROR(VLOOKUP($C119,'2025-26 School Level AAFTE'!$C$2:$L$2349,9,FALSE), "No")</f>
        <v>No</v>
      </c>
      <c r="F119" s="67">
        <f>IFERROR(VLOOKUP($C119,'2025-26 School Level AAFTE'!$C$2:$J$2349,8,FALSE), 0)</f>
        <v>470.3</v>
      </c>
      <c r="G119" s="69">
        <f>IFERROR(IF(E119= "yes",VLOOKUP(C119,Summary!$B:$I,6,0),0),0)</f>
        <v>0</v>
      </c>
      <c r="H119" s="68">
        <f t="shared" si="31"/>
        <v>0</v>
      </c>
      <c r="I119" s="110">
        <f>VLOOKUP($A119,'2026-27 Salary &amp; Benefits'!$A:$I,3,FALSE)</f>
        <v>1.18</v>
      </c>
      <c r="J119" s="110">
        <f>VLOOKUP($A119,'2026-27 Salary &amp; Benefits'!$A:$I,4,FALSE)</f>
        <v>1.18</v>
      </c>
      <c r="K119" s="101">
        <f t="shared" si="32"/>
        <v>0</v>
      </c>
      <c r="L119" s="100">
        <f t="shared" si="33"/>
        <v>0</v>
      </c>
      <c r="M119" s="102">
        <f>'2026-27 Salary &amp; Benefits'!$E$6</f>
        <v>78209</v>
      </c>
      <c r="N119" s="102">
        <f>'2026-27 Salary &amp; Benefits'!$F$6</f>
        <v>82248</v>
      </c>
      <c r="O119" s="7">
        <f t="shared" si="34"/>
        <v>0</v>
      </c>
      <c r="P119" s="7">
        <f t="shared" si="35"/>
        <v>0</v>
      </c>
      <c r="Q119" s="7">
        <f>'2026-27 Salary &amp; Benefits'!G$6</f>
        <v>16817.759999999998</v>
      </c>
      <c r="R119" s="103">
        <f>'2026-27 Salary &amp; Benefits'!H$6</f>
        <v>0.16020000000000001</v>
      </c>
      <c r="S119" s="103">
        <f>'2026-27 Salary &amp; Benefits'!I$6</f>
        <v>0.15390000000000001</v>
      </c>
      <c r="T119" s="7">
        <f t="shared" si="36"/>
        <v>0</v>
      </c>
      <c r="U119" s="7">
        <f t="shared" si="37"/>
        <v>0</v>
      </c>
      <c r="V119" s="7">
        <f t="shared" si="38"/>
        <v>0</v>
      </c>
      <c r="W119" s="7">
        <f t="shared" si="39"/>
        <v>0</v>
      </c>
      <c r="X119" s="18">
        <f t="shared" si="40"/>
        <v>0</v>
      </c>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row>
    <row r="120" spans="1:159" s="17" customFormat="1">
      <c r="A120" s="50" t="s">
        <v>2218</v>
      </c>
      <c r="B120" s="59" t="s">
        <v>2524</v>
      </c>
      <c r="C120" s="60">
        <v>3282</v>
      </c>
      <c r="D120" s="59" t="s">
        <v>745</v>
      </c>
      <c r="E120" s="78" t="str">
        <f>IFERROR(VLOOKUP($C120,'2025-26 School Level AAFTE'!$C$2:$L$2349,9,FALSE), "No")</f>
        <v>No</v>
      </c>
      <c r="F120" s="67">
        <f>IFERROR(VLOOKUP($C120,'2025-26 School Level AAFTE'!$C$2:$J$2349,8,FALSE), 0)</f>
        <v>1216.9299999999998</v>
      </c>
      <c r="G120" s="69">
        <f>IFERROR(IF(E120= "yes",VLOOKUP(C120,Summary!$B:$I,6,0),0),0)</f>
        <v>0</v>
      </c>
      <c r="H120" s="68">
        <f t="shared" si="31"/>
        <v>0</v>
      </c>
      <c r="I120" s="110">
        <f>VLOOKUP($A120,'2026-27 Salary &amp; Benefits'!$A:$I,3,FALSE)</f>
        <v>1.18</v>
      </c>
      <c r="J120" s="110">
        <f>VLOOKUP($A120,'2026-27 Salary &amp; Benefits'!$A:$I,4,FALSE)</f>
        <v>1.18</v>
      </c>
      <c r="K120" s="101">
        <f t="shared" si="32"/>
        <v>0</v>
      </c>
      <c r="L120" s="100">
        <f t="shared" si="33"/>
        <v>0</v>
      </c>
      <c r="M120" s="102">
        <f>'2026-27 Salary &amp; Benefits'!$E$6</f>
        <v>78209</v>
      </c>
      <c r="N120" s="102">
        <f>'2026-27 Salary &amp; Benefits'!$F$6</f>
        <v>82248</v>
      </c>
      <c r="O120" s="7">
        <f t="shared" si="34"/>
        <v>0</v>
      </c>
      <c r="P120" s="7">
        <f t="shared" si="35"/>
        <v>0</v>
      </c>
      <c r="Q120" s="7">
        <f>'2026-27 Salary &amp; Benefits'!G$6</f>
        <v>16817.759999999998</v>
      </c>
      <c r="R120" s="103">
        <f>'2026-27 Salary &amp; Benefits'!H$6</f>
        <v>0.16020000000000001</v>
      </c>
      <c r="S120" s="103">
        <f>'2026-27 Salary &amp; Benefits'!I$6</f>
        <v>0.15390000000000001</v>
      </c>
      <c r="T120" s="7">
        <f t="shared" si="36"/>
        <v>0</v>
      </c>
      <c r="U120" s="7">
        <f t="shared" si="37"/>
        <v>0</v>
      </c>
      <c r="V120" s="7">
        <f t="shared" si="38"/>
        <v>0</v>
      </c>
      <c r="W120" s="7">
        <f t="shared" si="39"/>
        <v>0</v>
      </c>
      <c r="X120" s="18">
        <f t="shared" si="40"/>
        <v>0</v>
      </c>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row>
    <row r="121" spans="1:159" s="17" customFormat="1">
      <c r="A121" s="50" t="s">
        <v>2218</v>
      </c>
      <c r="B121" s="59" t="s">
        <v>2524</v>
      </c>
      <c r="C121" s="60">
        <v>3339</v>
      </c>
      <c r="D121" s="59" t="s">
        <v>747</v>
      </c>
      <c r="E121" s="78" t="str">
        <f>IFERROR(VLOOKUP($C121,'2025-26 School Level AAFTE'!$C$2:$L$2349,9,FALSE), "No")</f>
        <v>Yes</v>
      </c>
      <c r="F121" s="67">
        <f>IFERROR(VLOOKUP($C121,'2025-26 School Level AAFTE'!$C$2:$J$2349,8,FALSE), 0)</f>
        <v>327.2</v>
      </c>
      <c r="G121" s="69">
        <f>IFERROR(IF(E121= "yes",VLOOKUP(C121,Summary!$B:$I,6,0),0),0)</f>
        <v>0</v>
      </c>
      <c r="H121" s="68">
        <f t="shared" si="31"/>
        <v>327.2</v>
      </c>
      <c r="I121" s="110">
        <f>VLOOKUP($A121,'2026-27 Salary &amp; Benefits'!$A:$I,3,FALSE)</f>
        <v>1.18</v>
      </c>
      <c r="J121" s="110">
        <f>VLOOKUP($A121,'2026-27 Salary &amp; Benefits'!$A:$I,4,FALSE)</f>
        <v>1.18</v>
      </c>
      <c r="K121" s="101">
        <f t="shared" si="32"/>
        <v>327.2</v>
      </c>
      <c r="L121" s="100">
        <f t="shared" si="33"/>
        <v>0.96</v>
      </c>
      <c r="M121" s="102">
        <f>'2026-27 Salary &amp; Benefits'!$E$6</f>
        <v>78209</v>
      </c>
      <c r="N121" s="102">
        <f>'2026-27 Salary &amp; Benefits'!$F$6</f>
        <v>82248</v>
      </c>
      <c r="O121" s="7">
        <f t="shared" si="34"/>
        <v>88595.16</v>
      </c>
      <c r="P121" s="7">
        <f t="shared" si="35"/>
        <v>4575.3699999999953</v>
      </c>
      <c r="Q121" s="7">
        <f>'2026-27 Salary &amp; Benefits'!G$6</f>
        <v>16817.759999999998</v>
      </c>
      <c r="R121" s="103">
        <f>'2026-27 Salary &amp; Benefits'!H$6</f>
        <v>0.16020000000000001</v>
      </c>
      <c r="S121" s="103">
        <f>'2026-27 Salary &amp; Benefits'!I$6</f>
        <v>0.15390000000000001</v>
      </c>
      <c r="T121" s="7">
        <f t="shared" si="36"/>
        <v>31042.14</v>
      </c>
      <c r="U121" s="7">
        <f t="shared" si="37"/>
        <v>1552.84</v>
      </c>
      <c r="V121" s="7">
        <f t="shared" si="38"/>
        <v>238.98</v>
      </c>
      <c r="W121" s="7">
        <f t="shared" si="39"/>
        <v>1791.82</v>
      </c>
      <c r="X121" s="18">
        <f t="shared" si="40"/>
        <v>126004.49</v>
      </c>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row>
    <row r="122" spans="1:159" s="17" customFormat="1">
      <c r="A122" s="50" t="s">
        <v>2218</v>
      </c>
      <c r="B122" s="59" t="s">
        <v>2524</v>
      </c>
      <c r="C122" s="60">
        <v>3789</v>
      </c>
      <c r="D122" s="59" t="s">
        <v>759</v>
      </c>
      <c r="E122" s="78" t="str">
        <f>IFERROR(VLOOKUP($C122,'2025-26 School Level AAFTE'!$C$2:$L$2349,9,FALSE), "No")</f>
        <v>No</v>
      </c>
      <c r="F122" s="67">
        <f>IFERROR(VLOOKUP($C122,'2025-26 School Level AAFTE'!$C$2:$J$2349,8,FALSE), 0)</f>
        <v>777.9</v>
      </c>
      <c r="G122" s="69">
        <f>IFERROR(IF(E122= "yes",VLOOKUP(C122,Summary!$B:$I,6,0),0),0)</f>
        <v>0</v>
      </c>
      <c r="H122" s="68">
        <f t="shared" si="31"/>
        <v>0</v>
      </c>
      <c r="I122" s="110">
        <f>VLOOKUP($A122,'2026-27 Salary &amp; Benefits'!$A:$I,3,FALSE)</f>
        <v>1.18</v>
      </c>
      <c r="J122" s="110">
        <f>VLOOKUP($A122,'2026-27 Salary &amp; Benefits'!$A:$I,4,FALSE)</f>
        <v>1.18</v>
      </c>
      <c r="K122" s="101">
        <f t="shared" si="32"/>
        <v>0</v>
      </c>
      <c r="L122" s="100">
        <f t="shared" si="33"/>
        <v>0</v>
      </c>
      <c r="M122" s="102">
        <f>'2026-27 Salary &amp; Benefits'!$E$6</f>
        <v>78209</v>
      </c>
      <c r="N122" s="102">
        <f>'2026-27 Salary &amp; Benefits'!$F$6</f>
        <v>82248</v>
      </c>
      <c r="O122" s="7">
        <f t="shared" si="34"/>
        <v>0</v>
      </c>
      <c r="P122" s="7">
        <f t="shared" si="35"/>
        <v>0</v>
      </c>
      <c r="Q122" s="7">
        <f>'2026-27 Salary &amp; Benefits'!G$6</f>
        <v>16817.759999999998</v>
      </c>
      <c r="R122" s="103">
        <f>'2026-27 Salary &amp; Benefits'!H$6</f>
        <v>0.16020000000000001</v>
      </c>
      <c r="S122" s="103">
        <f>'2026-27 Salary &amp; Benefits'!I$6</f>
        <v>0.15390000000000001</v>
      </c>
      <c r="T122" s="7">
        <f t="shared" si="36"/>
        <v>0</v>
      </c>
      <c r="U122" s="7">
        <f t="shared" si="37"/>
        <v>0</v>
      </c>
      <c r="V122" s="7">
        <f t="shared" si="38"/>
        <v>0</v>
      </c>
      <c r="W122" s="7">
        <f t="shared" si="39"/>
        <v>0</v>
      </c>
      <c r="X122" s="18">
        <f t="shared" si="40"/>
        <v>0</v>
      </c>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row>
    <row r="123" spans="1:159" s="17" customFormat="1">
      <c r="A123" s="50" t="s">
        <v>2218</v>
      </c>
      <c r="B123" s="59" t="s">
        <v>2524</v>
      </c>
      <c r="C123" s="60">
        <v>3634</v>
      </c>
      <c r="D123" s="59" t="s">
        <v>756</v>
      </c>
      <c r="E123" s="78" t="str">
        <f>IFERROR(VLOOKUP($C123,'2025-26 School Level AAFTE'!$C$2:$L$2349,9,FALSE), "No")</f>
        <v>No</v>
      </c>
      <c r="F123" s="67">
        <f>IFERROR(VLOOKUP($C123,'2025-26 School Level AAFTE'!$C$2:$J$2349,8,FALSE), 0)</f>
        <v>563.42999999999995</v>
      </c>
      <c r="G123" s="69">
        <f>IFERROR(IF(E123= "yes",VLOOKUP(C123,Summary!$B:$I,6,0),0),0)</f>
        <v>0</v>
      </c>
      <c r="H123" s="68">
        <f t="shared" si="31"/>
        <v>0</v>
      </c>
      <c r="I123" s="110">
        <f>VLOOKUP($A123,'2026-27 Salary &amp; Benefits'!$A:$I,3,FALSE)</f>
        <v>1.18</v>
      </c>
      <c r="J123" s="110">
        <f>VLOOKUP($A123,'2026-27 Salary &amp; Benefits'!$A:$I,4,FALSE)</f>
        <v>1.18</v>
      </c>
      <c r="K123" s="101">
        <f t="shared" si="32"/>
        <v>0</v>
      </c>
      <c r="L123" s="100">
        <f t="shared" si="33"/>
        <v>0</v>
      </c>
      <c r="M123" s="102">
        <f>'2026-27 Salary &amp; Benefits'!$E$6</f>
        <v>78209</v>
      </c>
      <c r="N123" s="102">
        <f>'2026-27 Salary &amp; Benefits'!$F$6</f>
        <v>82248</v>
      </c>
      <c r="O123" s="7">
        <f t="shared" si="34"/>
        <v>0</v>
      </c>
      <c r="P123" s="7">
        <f t="shared" si="35"/>
        <v>0</v>
      </c>
      <c r="Q123" s="7">
        <f>'2026-27 Salary &amp; Benefits'!G$6</f>
        <v>16817.759999999998</v>
      </c>
      <c r="R123" s="103">
        <f>'2026-27 Salary &amp; Benefits'!H$6</f>
        <v>0.16020000000000001</v>
      </c>
      <c r="S123" s="103">
        <f>'2026-27 Salary &amp; Benefits'!I$6</f>
        <v>0.15390000000000001</v>
      </c>
      <c r="T123" s="7">
        <f t="shared" si="36"/>
        <v>0</v>
      </c>
      <c r="U123" s="7">
        <f t="shared" si="37"/>
        <v>0</v>
      </c>
      <c r="V123" s="7">
        <f t="shared" si="38"/>
        <v>0</v>
      </c>
      <c r="W123" s="7">
        <f t="shared" si="39"/>
        <v>0</v>
      </c>
      <c r="X123" s="18">
        <f t="shared" si="40"/>
        <v>0</v>
      </c>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row>
    <row r="124" spans="1:159" s="17" customFormat="1">
      <c r="A124" s="50" t="s">
        <v>2218</v>
      </c>
      <c r="B124" s="59" t="s">
        <v>2524</v>
      </c>
      <c r="C124" s="60">
        <v>3100</v>
      </c>
      <c r="D124" s="59" t="s">
        <v>739</v>
      </c>
      <c r="E124" s="78" t="str">
        <f>IFERROR(VLOOKUP($C124,'2025-26 School Level AAFTE'!$C$2:$L$2349,9,FALSE), "No")</f>
        <v>Yes</v>
      </c>
      <c r="F124" s="67">
        <f>IFERROR(VLOOKUP($C124,'2025-26 School Level AAFTE'!$C$2:$J$2349,8,FALSE), 0)</f>
        <v>501.3</v>
      </c>
      <c r="G124" s="69">
        <f>IFERROR(IF(E124= "yes",VLOOKUP(C124,Summary!$B:$I,6,0),0),0)</f>
        <v>0</v>
      </c>
      <c r="H124" s="68">
        <f t="shared" si="31"/>
        <v>501.3</v>
      </c>
      <c r="I124" s="110">
        <f>VLOOKUP($A124,'2026-27 Salary &amp; Benefits'!$A:$I,3,FALSE)</f>
        <v>1.18</v>
      </c>
      <c r="J124" s="110">
        <f>VLOOKUP($A124,'2026-27 Salary &amp; Benefits'!$A:$I,4,FALSE)</f>
        <v>1.18</v>
      </c>
      <c r="K124" s="101">
        <f t="shared" si="32"/>
        <v>501.3</v>
      </c>
      <c r="L124" s="100">
        <f t="shared" si="33"/>
        <v>1.47</v>
      </c>
      <c r="M124" s="102">
        <f>'2026-27 Salary &amp; Benefits'!$E$6</f>
        <v>78209</v>
      </c>
      <c r="N124" s="102">
        <f>'2026-27 Salary &amp; Benefits'!$F$6</f>
        <v>82248</v>
      </c>
      <c r="O124" s="7">
        <f t="shared" si="34"/>
        <v>135661.32999999999</v>
      </c>
      <c r="P124" s="7">
        <f t="shared" si="35"/>
        <v>7006.0500000000175</v>
      </c>
      <c r="Q124" s="7">
        <f>'2026-27 Salary &amp; Benefits'!G$6</f>
        <v>16817.759999999998</v>
      </c>
      <c r="R124" s="103">
        <f>'2026-27 Salary &amp; Benefits'!H$6</f>
        <v>0.16020000000000001</v>
      </c>
      <c r="S124" s="103">
        <f>'2026-27 Salary &amp; Benefits'!I$6</f>
        <v>0.15390000000000001</v>
      </c>
      <c r="T124" s="7">
        <f t="shared" si="36"/>
        <v>47533.279999999999</v>
      </c>
      <c r="U124" s="7">
        <f t="shared" si="37"/>
        <v>2377.79</v>
      </c>
      <c r="V124" s="7">
        <f t="shared" si="38"/>
        <v>365.94</v>
      </c>
      <c r="W124" s="7">
        <f t="shared" si="39"/>
        <v>2743.73</v>
      </c>
      <c r="X124" s="18">
        <f t="shared" si="40"/>
        <v>192944.39</v>
      </c>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row>
    <row r="125" spans="1:159" s="17" customFormat="1">
      <c r="A125" s="50" t="s">
        <v>2218</v>
      </c>
      <c r="B125" s="59" t="s">
        <v>2524</v>
      </c>
      <c r="C125" s="60">
        <v>3435</v>
      </c>
      <c r="D125" s="59" t="s">
        <v>748</v>
      </c>
      <c r="E125" s="78" t="str">
        <f>IFERROR(VLOOKUP($C125,'2025-26 School Level AAFTE'!$C$2:$L$2349,9,FALSE), "No")</f>
        <v>No</v>
      </c>
      <c r="F125" s="67">
        <f>IFERROR(VLOOKUP($C125,'2025-26 School Level AAFTE'!$C$2:$J$2349,8,FALSE), 0)</f>
        <v>705.49</v>
      </c>
      <c r="G125" s="69">
        <f>IFERROR(IF(E125= "yes",VLOOKUP(C125,Summary!$B:$I,6,0),0),0)</f>
        <v>0</v>
      </c>
      <c r="H125" s="68">
        <f t="shared" si="31"/>
        <v>0</v>
      </c>
      <c r="I125" s="110">
        <f>VLOOKUP($A125,'2026-27 Salary &amp; Benefits'!$A:$I,3,FALSE)</f>
        <v>1.18</v>
      </c>
      <c r="J125" s="110">
        <f>VLOOKUP($A125,'2026-27 Salary &amp; Benefits'!$A:$I,4,FALSE)</f>
        <v>1.18</v>
      </c>
      <c r="K125" s="101">
        <f t="shared" si="32"/>
        <v>0</v>
      </c>
      <c r="L125" s="100">
        <f t="shared" si="33"/>
        <v>0</v>
      </c>
      <c r="M125" s="102">
        <f>'2026-27 Salary &amp; Benefits'!$E$6</f>
        <v>78209</v>
      </c>
      <c r="N125" s="102">
        <f>'2026-27 Salary &amp; Benefits'!$F$6</f>
        <v>82248</v>
      </c>
      <c r="O125" s="7">
        <f t="shared" si="34"/>
        <v>0</v>
      </c>
      <c r="P125" s="7">
        <f t="shared" si="35"/>
        <v>0</v>
      </c>
      <c r="Q125" s="7">
        <f>'2026-27 Salary &amp; Benefits'!G$6</f>
        <v>16817.759999999998</v>
      </c>
      <c r="R125" s="103">
        <f>'2026-27 Salary &amp; Benefits'!H$6</f>
        <v>0.16020000000000001</v>
      </c>
      <c r="S125" s="103">
        <f>'2026-27 Salary &amp; Benefits'!I$6</f>
        <v>0.15390000000000001</v>
      </c>
      <c r="T125" s="7">
        <f t="shared" si="36"/>
        <v>0</v>
      </c>
      <c r="U125" s="7">
        <f t="shared" si="37"/>
        <v>0</v>
      </c>
      <c r="V125" s="7">
        <f t="shared" si="38"/>
        <v>0</v>
      </c>
      <c r="W125" s="7">
        <f t="shared" si="39"/>
        <v>0</v>
      </c>
      <c r="X125" s="18">
        <f t="shared" si="40"/>
        <v>0</v>
      </c>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row>
    <row r="126" spans="1:159" s="17" customFormat="1">
      <c r="A126" s="50" t="s">
        <v>2218</v>
      </c>
      <c r="B126" s="59" t="s">
        <v>2524</v>
      </c>
      <c r="C126" s="60">
        <v>3283</v>
      </c>
      <c r="D126" s="59" t="s">
        <v>746</v>
      </c>
      <c r="E126" s="78" t="str">
        <f>IFERROR(VLOOKUP($C126,'2025-26 School Level AAFTE'!$C$2:$L$2349,9,FALSE), "No")</f>
        <v>No</v>
      </c>
      <c r="F126" s="67">
        <f>IFERROR(VLOOKUP($C126,'2025-26 School Level AAFTE'!$C$2:$J$2349,8,FALSE), 0)</f>
        <v>1060.82</v>
      </c>
      <c r="G126" s="69">
        <f>IFERROR(IF(E126= "yes",VLOOKUP(C126,Summary!$B:$I,6,0),0),0)</f>
        <v>0</v>
      </c>
      <c r="H126" s="68">
        <f t="shared" si="31"/>
        <v>0</v>
      </c>
      <c r="I126" s="110">
        <f>VLOOKUP($A126,'2026-27 Salary &amp; Benefits'!$A:$I,3,FALSE)</f>
        <v>1.18</v>
      </c>
      <c r="J126" s="110">
        <f>VLOOKUP($A126,'2026-27 Salary &amp; Benefits'!$A:$I,4,FALSE)</f>
        <v>1.18</v>
      </c>
      <c r="K126" s="101">
        <f t="shared" si="32"/>
        <v>0</v>
      </c>
      <c r="L126" s="100">
        <f t="shared" si="33"/>
        <v>0</v>
      </c>
      <c r="M126" s="102">
        <f>'2026-27 Salary &amp; Benefits'!$E$6</f>
        <v>78209</v>
      </c>
      <c r="N126" s="102">
        <f>'2026-27 Salary &amp; Benefits'!$F$6</f>
        <v>82248</v>
      </c>
      <c r="O126" s="7">
        <f t="shared" si="34"/>
        <v>0</v>
      </c>
      <c r="P126" s="7">
        <f t="shared" si="35"/>
        <v>0</v>
      </c>
      <c r="Q126" s="7">
        <f>'2026-27 Salary &amp; Benefits'!G$6</f>
        <v>16817.759999999998</v>
      </c>
      <c r="R126" s="103">
        <f>'2026-27 Salary &amp; Benefits'!H$6</f>
        <v>0.16020000000000001</v>
      </c>
      <c r="S126" s="103">
        <f>'2026-27 Salary &amp; Benefits'!I$6</f>
        <v>0.15390000000000001</v>
      </c>
      <c r="T126" s="7">
        <f t="shared" si="36"/>
        <v>0</v>
      </c>
      <c r="U126" s="7">
        <f t="shared" si="37"/>
        <v>0</v>
      </c>
      <c r="V126" s="7">
        <f t="shared" si="38"/>
        <v>0</v>
      </c>
      <c r="W126" s="7">
        <f t="shared" si="39"/>
        <v>0</v>
      </c>
      <c r="X126" s="18">
        <f t="shared" si="40"/>
        <v>0</v>
      </c>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row>
    <row r="127" spans="1:159" s="17" customFormat="1">
      <c r="A127" s="50" t="s">
        <v>2218</v>
      </c>
      <c r="B127" s="59" t="s">
        <v>2524</v>
      </c>
      <c r="C127" s="60">
        <v>3167</v>
      </c>
      <c r="D127" s="59" t="s">
        <v>741</v>
      </c>
      <c r="E127" s="78" t="str">
        <f>IFERROR(VLOOKUP($C127,'2025-26 School Level AAFTE'!$C$2:$L$2349,9,FALSE), "No")</f>
        <v>No</v>
      </c>
      <c r="F127" s="67">
        <f>IFERROR(VLOOKUP($C127,'2025-26 School Level AAFTE'!$C$2:$J$2349,8,FALSE), 0)</f>
        <v>511.1</v>
      </c>
      <c r="G127" s="69">
        <f>IFERROR(IF(E127= "yes",VLOOKUP(C127,Summary!$B:$I,6,0),0),0)</f>
        <v>0</v>
      </c>
      <c r="H127" s="68">
        <f t="shared" si="31"/>
        <v>0</v>
      </c>
      <c r="I127" s="110">
        <f>VLOOKUP($A127,'2026-27 Salary &amp; Benefits'!$A:$I,3,FALSE)</f>
        <v>1.18</v>
      </c>
      <c r="J127" s="110">
        <f>VLOOKUP($A127,'2026-27 Salary &amp; Benefits'!$A:$I,4,FALSE)</f>
        <v>1.18</v>
      </c>
      <c r="K127" s="101">
        <f t="shared" si="32"/>
        <v>0</v>
      </c>
      <c r="L127" s="100">
        <f t="shared" si="33"/>
        <v>0</v>
      </c>
      <c r="M127" s="102">
        <f>'2026-27 Salary &amp; Benefits'!$E$6</f>
        <v>78209</v>
      </c>
      <c r="N127" s="102">
        <f>'2026-27 Salary &amp; Benefits'!$F$6</f>
        <v>82248</v>
      </c>
      <c r="O127" s="7">
        <f t="shared" si="34"/>
        <v>0</v>
      </c>
      <c r="P127" s="7">
        <f t="shared" si="35"/>
        <v>0</v>
      </c>
      <c r="Q127" s="7">
        <f>'2026-27 Salary &amp; Benefits'!G$6</f>
        <v>16817.759999999998</v>
      </c>
      <c r="R127" s="103">
        <f>'2026-27 Salary &amp; Benefits'!H$6</f>
        <v>0.16020000000000001</v>
      </c>
      <c r="S127" s="103">
        <f>'2026-27 Salary &amp; Benefits'!I$6</f>
        <v>0.15390000000000001</v>
      </c>
      <c r="T127" s="7">
        <f t="shared" si="36"/>
        <v>0</v>
      </c>
      <c r="U127" s="7">
        <f t="shared" si="37"/>
        <v>0</v>
      </c>
      <c r="V127" s="7">
        <f t="shared" si="38"/>
        <v>0</v>
      </c>
      <c r="W127" s="7">
        <f t="shared" si="39"/>
        <v>0</v>
      </c>
      <c r="X127" s="18">
        <f t="shared" si="40"/>
        <v>0</v>
      </c>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row>
    <row r="128" spans="1:159" s="17" customFormat="1">
      <c r="A128" s="50" t="s">
        <v>2387</v>
      </c>
      <c r="B128" s="59" t="s">
        <v>2525</v>
      </c>
      <c r="C128" s="60">
        <v>3200</v>
      </c>
      <c r="D128" s="59" t="s">
        <v>1948</v>
      </c>
      <c r="E128" s="78" t="str">
        <f>IFERROR(VLOOKUP($C128,'2025-26 School Level AAFTE'!$C$2:$L$2349,9,FALSE), "No")</f>
        <v>Yes</v>
      </c>
      <c r="F128" s="67">
        <f>IFERROR(VLOOKUP($C128,'2025-26 School Level AAFTE'!$C$2:$J$2349,8,FALSE), 0)</f>
        <v>270.95999999999998</v>
      </c>
      <c r="G128" s="69">
        <f>IFERROR(IF(E128= "yes",VLOOKUP(C128,Summary!$B:$I,6,0),0),0)</f>
        <v>0</v>
      </c>
      <c r="H128" s="68">
        <f t="shared" si="31"/>
        <v>270.95999999999998</v>
      </c>
      <c r="I128" s="110">
        <f>VLOOKUP($A128,'2026-27 Salary &amp; Benefits'!$A:$I,3,FALSE)</f>
        <v>1.06</v>
      </c>
      <c r="J128" s="110">
        <f>VLOOKUP($A128,'2026-27 Salary &amp; Benefits'!$A:$I,4,FALSE)</f>
        <v>1.06</v>
      </c>
      <c r="K128" s="101">
        <f t="shared" si="32"/>
        <v>270.95999999999998</v>
      </c>
      <c r="L128" s="100">
        <f t="shared" si="33"/>
        <v>0.79500000000000004</v>
      </c>
      <c r="M128" s="102">
        <f>'2026-27 Salary &amp; Benefits'!$E$6</f>
        <v>78209</v>
      </c>
      <c r="N128" s="102">
        <f>'2026-27 Salary &amp; Benefits'!$F$6</f>
        <v>82248</v>
      </c>
      <c r="O128" s="7">
        <f t="shared" si="34"/>
        <v>65906.720000000001</v>
      </c>
      <c r="P128" s="7">
        <f t="shared" si="35"/>
        <v>3403.6699999999983</v>
      </c>
      <c r="Q128" s="7">
        <f>'2026-27 Salary &amp; Benefits'!G$6</f>
        <v>16817.759999999998</v>
      </c>
      <c r="R128" s="103">
        <f>'2026-27 Salary &amp; Benefits'!H$6</f>
        <v>0.16020000000000001</v>
      </c>
      <c r="S128" s="103">
        <f>'2026-27 Salary &amp; Benefits'!I$6</f>
        <v>0.15390000000000001</v>
      </c>
      <c r="T128" s="7">
        <f t="shared" si="36"/>
        <v>24452.2</v>
      </c>
      <c r="U128" s="7">
        <f t="shared" si="37"/>
        <v>1155.17</v>
      </c>
      <c r="V128" s="7">
        <f t="shared" si="38"/>
        <v>177.78</v>
      </c>
      <c r="W128" s="7">
        <f t="shared" si="39"/>
        <v>1332.95</v>
      </c>
      <c r="X128" s="18">
        <f t="shared" si="40"/>
        <v>95095.54</v>
      </c>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row>
    <row r="129" spans="1:159" s="17" customFormat="1">
      <c r="A129" s="50" t="s">
        <v>2387</v>
      </c>
      <c r="B129" s="59" t="s">
        <v>2525</v>
      </c>
      <c r="C129" s="60">
        <v>5366</v>
      </c>
      <c r="D129" s="59" t="s">
        <v>1958</v>
      </c>
      <c r="E129" s="78" t="str">
        <f>IFERROR(VLOOKUP($C129,'2025-26 School Level AAFTE'!$C$2:$L$2349,9,FALSE), "No")</f>
        <v>No</v>
      </c>
      <c r="F129" s="67">
        <f>IFERROR(VLOOKUP($C129,'2025-26 School Level AAFTE'!$C$2:$J$2349,8,FALSE), 0)</f>
        <v>297.94</v>
      </c>
      <c r="G129" s="69">
        <f>IFERROR(IF(E129= "yes",VLOOKUP(C129,Summary!$B:$I,6,0),0),0)</f>
        <v>0</v>
      </c>
      <c r="H129" s="68">
        <f t="shared" si="31"/>
        <v>0</v>
      </c>
      <c r="I129" s="110">
        <f>VLOOKUP($A129,'2026-27 Salary &amp; Benefits'!$A:$I,3,FALSE)</f>
        <v>1.06</v>
      </c>
      <c r="J129" s="110">
        <f>VLOOKUP($A129,'2026-27 Salary &amp; Benefits'!$A:$I,4,FALSE)</f>
        <v>1.06</v>
      </c>
      <c r="K129" s="101">
        <f t="shared" si="32"/>
        <v>0</v>
      </c>
      <c r="L129" s="100">
        <f t="shared" si="33"/>
        <v>0</v>
      </c>
      <c r="M129" s="102">
        <f>'2026-27 Salary &amp; Benefits'!$E$6</f>
        <v>78209</v>
      </c>
      <c r="N129" s="102">
        <f>'2026-27 Salary &amp; Benefits'!$F$6</f>
        <v>82248</v>
      </c>
      <c r="O129" s="7">
        <f t="shared" si="34"/>
        <v>0</v>
      </c>
      <c r="P129" s="7">
        <f t="shared" si="35"/>
        <v>0</v>
      </c>
      <c r="Q129" s="7">
        <f>'2026-27 Salary &amp; Benefits'!G$6</f>
        <v>16817.759999999998</v>
      </c>
      <c r="R129" s="103">
        <f>'2026-27 Salary &amp; Benefits'!H$6</f>
        <v>0.16020000000000001</v>
      </c>
      <c r="S129" s="103">
        <f>'2026-27 Salary &amp; Benefits'!I$6</f>
        <v>0.15390000000000001</v>
      </c>
      <c r="T129" s="7">
        <f t="shared" si="36"/>
        <v>0</v>
      </c>
      <c r="U129" s="7">
        <f t="shared" si="37"/>
        <v>0</v>
      </c>
      <c r="V129" s="7">
        <f t="shared" si="38"/>
        <v>0</v>
      </c>
      <c r="W129" s="7">
        <f t="shared" si="39"/>
        <v>0</v>
      </c>
      <c r="X129" s="18">
        <f t="shared" si="40"/>
        <v>0</v>
      </c>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row>
    <row r="130" spans="1:159" s="17" customFormat="1">
      <c r="A130" s="50" t="s">
        <v>2387</v>
      </c>
      <c r="B130" s="59" t="s">
        <v>2525</v>
      </c>
      <c r="C130" s="60">
        <v>2553</v>
      </c>
      <c r="D130" s="59" t="s">
        <v>1945</v>
      </c>
      <c r="E130" s="78" t="str">
        <f>IFERROR(VLOOKUP($C130,'2025-26 School Level AAFTE'!$C$2:$L$2349,9,FALSE), "No")</f>
        <v>No</v>
      </c>
      <c r="F130" s="67">
        <f>IFERROR(VLOOKUP($C130,'2025-26 School Level AAFTE'!$C$2:$J$2349,8,FALSE), 0)</f>
        <v>1134.44</v>
      </c>
      <c r="G130" s="69">
        <f>IFERROR(IF(E130= "yes",VLOOKUP(C130,Summary!$B:$I,6,0),0),0)</f>
        <v>0</v>
      </c>
      <c r="H130" s="68">
        <f t="shared" si="31"/>
        <v>0</v>
      </c>
      <c r="I130" s="110">
        <f>VLOOKUP($A130,'2026-27 Salary &amp; Benefits'!$A:$I,3,FALSE)</f>
        <v>1.06</v>
      </c>
      <c r="J130" s="110">
        <f>VLOOKUP($A130,'2026-27 Salary &amp; Benefits'!$A:$I,4,FALSE)</f>
        <v>1.06</v>
      </c>
      <c r="K130" s="101">
        <f t="shared" si="32"/>
        <v>0</v>
      </c>
      <c r="L130" s="100">
        <f t="shared" si="33"/>
        <v>0</v>
      </c>
      <c r="M130" s="102">
        <f>'2026-27 Salary &amp; Benefits'!$E$6</f>
        <v>78209</v>
      </c>
      <c r="N130" s="102">
        <f>'2026-27 Salary &amp; Benefits'!$F$6</f>
        <v>82248</v>
      </c>
      <c r="O130" s="7">
        <f t="shared" si="34"/>
        <v>0</v>
      </c>
      <c r="P130" s="7">
        <f t="shared" si="35"/>
        <v>0</v>
      </c>
      <c r="Q130" s="7">
        <f>'2026-27 Salary &amp; Benefits'!G$6</f>
        <v>16817.759999999998</v>
      </c>
      <c r="R130" s="103">
        <f>'2026-27 Salary &amp; Benefits'!H$6</f>
        <v>0.16020000000000001</v>
      </c>
      <c r="S130" s="103">
        <f>'2026-27 Salary &amp; Benefits'!I$6</f>
        <v>0.15390000000000001</v>
      </c>
      <c r="T130" s="7">
        <f t="shared" si="36"/>
        <v>0</v>
      </c>
      <c r="U130" s="7">
        <f t="shared" si="37"/>
        <v>0</v>
      </c>
      <c r="V130" s="7">
        <f t="shared" si="38"/>
        <v>0</v>
      </c>
      <c r="W130" s="7">
        <f t="shared" si="39"/>
        <v>0</v>
      </c>
      <c r="X130" s="18">
        <f t="shared" si="40"/>
        <v>0</v>
      </c>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row>
    <row r="131" spans="1:159" s="17" customFormat="1">
      <c r="A131" s="50" t="s">
        <v>2387</v>
      </c>
      <c r="B131" s="59" t="s">
        <v>2525</v>
      </c>
      <c r="C131" s="60">
        <v>5340</v>
      </c>
      <c r="D131" s="59" t="s">
        <v>1957</v>
      </c>
      <c r="E131" s="78" t="str">
        <f>IFERROR(VLOOKUP($C131,'2025-26 School Level AAFTE'!$C$2:$L$2349,9,FALSE), "No")</f>
        <v>Yes</v>
      </c>
      <c r="F131" s="67">
        <f>IFERROR(VLOOKUP($C131,'2025-26 School Level AAFTE'!$C$2:$J$2349,8,FALSE), 0)</f>
        <v>138.38</v>
      </c>
      <c r="G131" s="69">
        <f>IFERROR(IF(E131= "yes",VLOOKUP(C131,Summary!$B:$I,6,0),0),0)</f>
        <v>0</v>
      </c>
      <c r="H131" s="68">
        <f t="shared" si="31"/>
        <v>138.38</v>
      </c>
      <c r="I131" s="110">
        <f>VLOOKUP($A131,'2026-27 Salary &amp; Benefits'!$A:$I,3,FALSE)</f>
        <v>1.06</v>
      </c>
      <c r="J131" s="110">
        <f>VLOOKUP($A131,'2026-27 Salary &amp; Benefits'!$A:$I,4,FALSE)</f>
        <v>1.06</v>
      </c>
      <c r="K131" s="101">
        <f t="shared" si="32"/>
        <v>138.38</v>
      </c>
      <c r="L131" s="100">
        <f t="shared" si="33"/>
        <v>0.40600000000000003</v>
      </c>
      <c r="M131" s="102">
        <f>'2026-27 Salary &amp; Benefits'!$E$6</f>
        <v>78209</v>
      </c>
      <c r="N131" s="102">
        <f>'2026-27 Salary &amp; Benefits'!$F$6</f>
        <v>82248</v>
      </c>
      <c r="O131" s="7">
        <f t="shared" si="34"/>
        <v>33658.03</v>
      </c>
      <c r="P131" s="7">
        <f t="shared" si="35"/>
        <v>1738.2200000000012</v>
      </c>
      <c r="Q131" s="7">
        <f>'2026-27 Salary &amp; Benefits'!G$6</f>
        <v>16817.759999999998</v>
      </c>
      <c r="R131" s="103">
        <f>'2026-27 Salary &amp; Benefits'!H$6</f>
        <v>0.16020000000000001</v>
      </c>
      <c r="S131" s="103">
        <f>'2026-27 Salary &amp; Benefits'!I$6</f>
        <v>0.15390000000000001</v>
      </c>
      <c r="T131" s="7">
        <f t="shared" si="36"/>
        <v>12487.54</v>
      </c>
      <c r="U131" s="7">
        <f t="shared" si="37"/>
        <v>589.94000000000005</v>
      </c>
      <c r="V131" s="7">
        <f t="shared" si="38"/>
        <v>90.79</v>
      </c>
      <c r="W131" s="7">
        <f t="shared" si="39"/>
        <v>680.73</v>
      </c>
      <c r="X131" s="18">
        <f t="shared" si="40"/>
        <v>48564.520000000004</v>
      </c>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row>
    <row r="132" spans="1:159" s="17" customFormat="1">
      <c r="A132" s="50" t="s">
        <v>2387</v>
      </c>
      <c r="B132" s="59" t="s">
        <v>2525</v>
      </c>
      <c r="C132" s="60">
        <v>2431</v>
      </c>
      <c r="D132" s="59" t="s">
        <v>1944</v>
      </c>
      <c r="E132" s="78" t="str">
        <f>IFERROR(VLOOKUP($C132,'2025-26 School Level AAFTE'!$C$2:$L$2349,9,FALSE), "No")</f>
        <v>Yes</v>
      </c>
      <c r="F132" s="67">
        <f>IFERROR(VLOOKUP($C132,'2025-26 School Level AAFTE'!$C$2:$J$2349,8,FALSE), 0)</f>
        <v>325.54000000000002</v>
      </c>
      <c r="G132" s="69">
        <f>IFERROR(IF(E132= "yes",VLOOKUP(C132,Summary!$B:$I,6,0),0),0)</f>
        <v>0</v>
      </c>
      <c r="H132" s="68">
        <f t="shared" si="31"/>
        <v>325.54000000000002</v>
      </c>
      <c r="I132" s="110">
        <f>VLOOKUP($A132,'2026-27 Salary &amp; Benefits'!$A:$I,3,FALSE)</f>
        <v>1.06</v>
      </c>
      <c r="J132" s="110">
        <f>VLOOKUP($A132,'2026-27 Salary &amp; Benefits'!$A:$I,4,FALSE)</f>
        <v>1.06</v>
      </c>
      <c r="K132" s="101">
        <f t="shared" si="32"/>
        <v>325.54000000000002</v>
      </c>
      <c r="L132" s="100">
        <f t="shared" si="33"/>
        <v>0.95499999999999996</v>
      </c>
      <c r="M132" s="102">
        <f>'2026-27 Salary &amp; Benefits'!$E$6</f>
        <v>78209</v>
      </c>
      <c r="N132" s="102">
        <f>'2026-27 Salary &amp; Benefits'!$F$6</f>
        <v>82248</v>
      </c>
      <c r="O132" s="7">
        <f t="shared" si="34"/>
        <v>79170.97</v>
      </c>
      <c r="P132" s="7">
        <f t="shared" si="35"/>
        <v>4088.679999999993</v>
      </c>
      <c r="Q132" s="7">
        <f>'2026-27 Salary &amp; Benefits'!G$6</f>
        <v>16817.759999999998</v>
      </c>
      <c r="R132" s="103">
        <f>'2026-27 Salary &amp; Benefits'!H$6</f>
        <v>0.16020000000000001</v>
      </c>
      <c r="S132" s="103">
        <f>'2026-27 Salary &amp; Benefits'!I$6</f>
        <v>0.15390000000000001</v>
      </c>
      <c r="T132" s="7">
        <f t="shared" si="36"/>
        <v>29373.4</v>
      </c>
      <c r="U132" s="7">
        <f t="shared" si="37"/>
        <v>1387.66</v>
      </c>
      <c r="V132" s="7">
        <f t="shared" si="38"/>
        <v>213.56</v>
      </c>
      <c r="W132" s="7">
        <f t="shared" si="39"/>
        <v>1601.22</v>
      </c>
      <c r="X132" s="18">
        <f t="shared" si="40"/>
        <v>114234.26999999999</v>
      </c>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row>
    <row r="133" spans="1:159" s="17" customFormat="1">
      <c r="A133" s="50" t="s">
        <v>2387</v>
      </c>
      <c r="B133" s="59" t="s">
        <v>2525</v>
      </c>
      <c r="C133" s="58">
        <v>2817</v>
      </c>
      <c r="D133" s="51" t="s">
        <v>1946</v>
      </c>
      <c r="E133" s="78" t="str">
        <f>IFERROR(VLOOKUP($C133,'2025-26 School Level AAFTE'!$C$2:$L$2349,9,FALSE), "No")</f>
        <v>No</v>
      </c>
      <c r="F133" s="67">
        <f>IFERROR(VLOOKUP($C133,'2025-26 School Level AAFTE'!$C$2:$J$2349,8,FALSE), 0)</f>
        <v>303.89999999999998</v>
      </c>
      <c r="G133" s="69">
        <f>IFERROR(IF(E133= "yes",VLOOKUP(C133,Summary!$B:$I,6,0),0),0)</f>
        <v>0</v>
      </c>
      <c r="H133" s="68">
        <f t="shared" si="31"/>
        <v>0</v>
      </c>
      <c r="I133" s="110">
        <f>VLOOKUP($A133,'2026-27 Salary &amp; Benefits'!$A:$I,3,FALSE)</f>
        <v>1.06</v>
      </c>
      <c r="J133" s="110">
        <f>VLOOKUP($A133,'2026-27 Salary &amp; Benefits'!$A:$I,4,FALSE)</f>
        <v>1.06</v>
      </c>
      <c r="K133" s="101">
        <f t="shared" si="32"/>
        <v>0</v>
      </c>
      <c r="L133" s="100">
        <f t="shared" si="33"/>
        <v>0</v>
      </c>
      <c r="M133" s="102">
        <f>'2026-27 Salary &amp; Benefits'!$E$6</f>
        <v>78209</v>
      </c>
      <c r="N133" s="102">
        <f>'2026-27 Salary &amp; Benefits'!$F$6</f>
        <v>82248</v>
      </c>
      <c r="O133" s="7">
        <f t="shared" si="34"/>
        <v>0</v>
      </c>
      <c r="P133" s="7">
        <f t="shared" si="35"/>
        <v>0</v>
      </c>
      <c r="Q133" s="7">
        <f>'2026-27 Salary &amp; Benefits'!G$6</f>
        <v>16817.759999999998</v>
      </c>
      <c r="R133" s="103">
        <f>'2026-27 Salary &amp; Benefits'!H$6</f>
        <v>0.16020000000000001</v>
      </c>
      <c r="S133" s="103">
        <f>'2026-27 Salary &amp; Benefits'!I$6</f>
        <v>0.15390000000000001</v>
      </c>
      <c r="T133" s="7">
        <f t="shared" si="36"/>
        <v>0</v>
      </c>
      <c r="U133" s="7">
        <f t="shared" si="37"/>
        <v>0</v>
      </c>
      <c r="V133" s="7">
        <f t="shared" si="38"/>
        <v>0</v>
      </c>
      <c r="W133" s="7">
        <f t="shared" si="39"/>
        <v>0</v>
      </c>
      <c r="X133" s="18">
        <f t="shared" si="40"/>
        <v>0</v>
      </c>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row>
    <row r="134" spans="1:159" s="17" customFormat="1">
      <c r="A134" s="50" t="s">
        <v>2387</v>
      </c>
      <c r="B134" s="59" t="s">
        <v>2525</v>
      </c>
      <c r="C134" s="60">
        <v>2365</v>
      </c>
      <c r="D134" s="59" t="s">
        <v>122</v>
      </c>
      <c r="E134" s="78" t="str">
        <f>IFERROR(VLOOKUP($C134,'2025-26 School Level AAFTE'!$C$2:$L$2349,9,FALSE), "No")</f>
        <v>No</v>
      </c>
      <c r="F134" s="67">
        <f>IFERROR(VLOOKUP($C134,'2025-26 School Level AAFTE'!$C$2:$J$2349,8,FALSE), 0)</f>
        <v>180.23999999999998</v>
      </c>
      <c r="G134" s="69">
        <f>IFERROR(IF(E134= "yes",VLOOKUP(C134,Summary!$B:$I,6,0),0),0)</f>
        <v>0</v>
      </c>
      <c r="H134" s="68">
        <f t="shared" si="31"/>
        <v>0</v>
      </c>
      <c r="I134" s="110">
        <f>VLOOKUP($A134,'2026-27 Salary &amp; Benefits'!$A:$I,3,FALSE)</f>
        <v>1.06</v>
      </c>
      <c r="J134" s="110">
        <f>VLOOKUP($A134,'2026-27 Salary &amp; Benefits'!$A:$I,4,FALSE)</f>
        <v>1.06</v>
      </c>
      <c r="K134" s="101">
        <f t="shared" si="32"/>
        <v>0</v>
      </c>
      <c r="L134" s="100">
        <f t="shared" si="33"/>
        <v>0</v>
      </c>
      <c r="M134" s="102">
        <f>'2026-27 Salary &amp; Benefits'!$E$6</f>
        <v>78209</v>
      </c>
      <c r="N134" s="102">
        <f>'2026-27 Salary &amp; Benefits'!$F$6</f>
        <v>82248</v>
      </c>
      <c r="O134" s="7">
        <f t="shared" si="34"/>
        <v>0</v>
      </c>
      <c r="P134" s="7">
        <f t="shared" si="35"/>
        <v>0</v>
      </c>
      <c r="Q134" s="7">
        <f>'2026-27 Salary &amp; Benefits'!G$6</f>
        <v>16817.759999999998</v>
      </c>
      <c r="R134" s="103">
        <f>'2026-27 Salary &amp; Benefits'!H$6</f>
        <v>0.16020000000000001</v>
      </c>
      <c r="S134" s="103">
        <f>'2026-27 Salary &amp; Benefits'!I$6</f>
        <v>0.15390000000000001</v>
      </c>
      <c r="T134" s="7">
        <f t="shared" si="36"/>
        <v>0</v>
      </c>
      <c r="U134" s="7">
        <f t="shared" si="37"/>
        <v>0</v>
      </c>
      <c r="V134" s="7">
        <f t="shared" si="38"/>
        <v>0</v>
      </c>
      <c r="W134" s="7">
        <f t="shared" si="39"/>
        <v>0</v>
      </c>
      <c r="X134" s="18">
        <f t="shared" si="40"/>
        <v>0</v>
      </c>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row>
    <row r="135" spans="1:159" s="17" customFormat="1">
      <c r="A135" s="50" t="s">
        <v>2387</v>
      </c>
      <c r="B135" s="59" t="s">
        <v>2525</v>
      </c>
      <c r="C135" s="60">
        <v>5239</v>
      </c>
      <c r="D135" s="59" t="s">
        <v>1956</v>
      </c>
      <c r="E135" s="78" t="str">
        <f>IFERROR(VLOOKUP($C135,'2025-26 School Level AAFTE'!$C$2:$L$2349,9,FALSE), "No")</f>
        <v>Yes</v>
      </c>
      <c r="F135" s="67">
        <f>IFERROR(VLOOKUP($C135,'2025-26 School Level AAFTE'!$C$2:$J$2349,8,FALSE), 0)</f>
        <v>356</v>
      </c>
      <c r="G135" s="69">
        <f>IFERROR(IF(E135= "yes",VLOOKUP(C135,Summary!$B:$I,6,0),0),0)</f>
        <v>0</v>
      </c>
      <c r="H135" s="68">
        <f t="shared" si="31"/>
        <v>356</v>
      </c>
      <c r="I135" s="110">
        <f>VLOOKUP($A135,'2026-27 Salary &amp; Benefits'!$A:$I,3,FALSE)</f>
        <v>1.06</v>
      </c>
      <c r="J135" s="110">
        <f>VLOOKUP($A135,'2026-27 Salary &amp; Benefits'!$A:$I,4,FALSE)</f>
        <v>1.06</v>
      </c>
      <c r="K135" s="101">
        <f t="shared" si="32"/>
        <v>356</v>
      </c>
      <c r="L135" s="100">
        <f t="shared" si="33"/>
        <v>1.044</v>
      </c>
      <c r="M135" s="102">
        <f>'2026-27 Salary &amp; Benefits'!$E$6</f>
        <v>78209</v>
      </c>
      <c r="N135" s="102">
        <f>'2026-27 Salary &amp; Benefits'!$F$6</f>
        <v>82248</v>
      </c>
      <c r="O135" s="7">
        <f t="shared" si="34"/>
        <v>86549.21</v>
      </c>
      <c r="P135" s="7">
        <f t="shared" si="35"/>
        <v>4469.7199999999866</v>
      </c>
      <c r="Q135" s="7">
        <f>'2026-27 Salary &amp; Benefits'!G$6</f>
        <v>16817.759999999998</v>
      </c>
      <c r="R135" s="103">
        <f>'2026-27 Salary &amp; Benefits'!H$6</f>
        <v>0.16020000000000001</v>
      </c>
      <c r="S135" s="103">
        <f>'2026-27 Salary &amp; Benefits'!I$6</f>
        <v>0.15390000000000001</v>
      </c>
      <c r="T135" s="7">
        <f t="shared" si="36"/>
        <v>32110.81</v>
      </c>
      <c r="U135" s="7">
        <f t="shared" si="37"/>
        <v>1516.98</v>
      </c>
      <c r="V135" s="7">
        <f t="shared" si="38"/>
        <v>233.46</v>
      </c>
      <c r="W135" s="7">
        <f t="shared" si="39"/>
        <v>1750.44</v>
      </c>
      <c r="X135" s="18">
        <f t="shared" si="40"/>
        <v>124880.18</v>
      </c>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row>
    <row r="136" spans="1:159" s="17" customFormat="1">
      <c r="A136" s="50" t="s">
        <v>2387</v>
      </c>
      <c r="B136" s="59" t="s">
        <v>2525</v>
      </c>
      <c r="C136" s="60">
        <v>2066</v>
      </c>
      <c r="D136" s="59" t="s">
        <v>1938</v>
      </c>
      <c r="E136" s="78" t="str">
        <f>IFERROR(VLOOKUP($C136,'2025-26 School Level AAFTE'!$C$2:$L$2349,9,FALSE), "No")</f>
        <v>No</v>
      </c>
      <c r="F136" s="67">
        <f>IFERROR(VLOOKUP($C136,'2025-26 School Level AAFTE'!$C$2:$J$2349,8,FALSE), 0)</f>
        <v>558.30999999999995</v>
      </c>
      <c r="G136" s="69">
        <f>IFERROR(IF(E136= "yes",VLOOKUP(C136,Summary!$B:$I,6,0),0),0)</f>
        <v>0</v>
      </c>
      <c r="H136" s="68">
        <f t="shared" si="31"/>
        <v>0</v>
      </c>
      <c r="I136" s="110">
        <f>VLOOKUP($A136,'2026-27 Salary &amp; Benefits'!$A:$I,3,FALSE)</f>
        <v>1.06</v>
      </c>
      <c r="J136" s="110">
        <f>VLOOKUP($A136,'2026-27 Salary &amp; Benefits'!$A:$I,4,FALSE)</f>
        <v>1.06</v>
      </c>
      <c r="K136" s="101">
        <f t="shared" si="32"/>
        <v>0</v>
      </c>
      <c r="L136" s="100">
        <f t="shared" si="33"/>
        <v>0</v>
      </c>
      <c r="M136" s="102">
        <f>'2026-27 Salary &amp; Benefits'!$E$6</f>
        <v>78209</v>
      </c>
      <c r="N136" s="102">
        <f>'2026-27 Salary &amp; Benefits'!$F$6</f>
        <v>82248</v>
      </c>
      <c r="O136" s="7">
        <f t="shared" si="34"/>
        <v>0</v>
      </c>
      <c r="P136" s="7">
        <f t="shared" si="35"/>
        <v>0</v>
      </c>
      <c r="Q136" s="7">
        <f>'2026-27 Salary &amp; Benefits'!G$6</f>
        <v>16817.759999999998</v>
      </c>
      <c r="R136" s="103">
        <f>'2026-27 Salary &amp; Benefits'!H$6</f>
        <v>0.16020000000000001</v>
      </c>
      <c r="S136" s="103">
        <f>'2026-27 Salary &amp; Benefits'!I$6</f>
        <v>0.15390000000000001</v>
      </c>
      <c r="T136" s="7">
        <f t="shared" si="36"/>
        <v>0</v>
      </c>
      <c r="U136" s="7">
        <f t="shared" si="37"/>
        <v>0</v>
      </c>
      <c r="V136" s="7">
        <f t="shared" si="38"/>
        <v>0</v>
      </c>
      <c r="W136" s="7">
        <f t="shared" si="39"/>
        <v>0</v>
      </c>
      <c r="X136" s="18">
        <f t="shared" si="40"/>
        <v>0</v>
      </c>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row>
    <row r="137" spans="1:159" s="17" customFormat="1">
      <c r="A137" s="50" t="s">
        <v>2387</v>
      </c>
      <c r="B137" s="59" t="s">
        <v>2525</v>
      </c>
      <c r="C137" s="61">
        <v>2262</v>
      </c>
      <c r="D137" s="72" t="s">
        <v>1942</v>
      </c>
      <c r="E137" s="78" t="str">
        <f>IFERROR(VLOOKUP($C137,'2025-26 School Level AAFTE'!$C$2:$L$2349,9,FALSE), "No")</f>
        <v>No</v>
      </c>
      <c r="F137" s="67">
        <f>IFERROR(VLOOKUP($C137,'2025-26 School Level AAFTE'!$C$2:$J$2349,8,FALSE), 0)</f>
        <v>388.65</v>
      </c>
      <c r="G137" s="69">
        <f>IFERROR(IF(E137= "yes",VLOOKUP(C137,Summary!$B:$I,6,0),0),0)</f>
        <v>0</v>
      </c>
      <c r="H137" s="68">
        <f t="shared" ref="H137:H157" si="41">IF(E137= "yes", F137,0)</f>
        <v>0</v>
      </c>
      <c r="I137" s="110">
        <f>VLOOKUP($A137,'2026-27 Salary &amp; Benefits'!$A:$I,3,FALSE)</f>
        <v>1.06</v>
      </c>
      <c r="J137" s="110">
        <f>VLOOKUP($A137,'2026-27 Salary &amp; Benefits'!$A:$I,4,FALSE)</f>
        <v>1.06</v>
      </c>
      <c r="K137" s="101">
        <f t="shared" ref="K137:K157" si="42">IF(G137&gt;0,G137,H137)</f>
        <v>0</v>
      </c>
      <c r="L137" s="100">
        <f t="shared" ref="L137:L157" si="43">ROUND((($K137*1.1*36)/15)/900,3)</f>
        <v>0</v>
      </c>
      <c r="M137" s="102">
        <f>'2026-27 Salary &amp; Benefits'!$E$6</f>
        <v>78209</v>
      </c>
      <c r="N137" s="102">
        <f>'2026-27 Salary &amp; Benefits'!$F$6</f>
        <v>82248</v>
      </c>
      <c r="O137" s="7">
        <f t="shared" ref="O137:O157" si="44">ROUND($I137*$M137*$L137,2)</f>
        <v>0</v>
      </c>
      <c r="P137" s="7">
        <f t="shared" ref="P137:P157" si="45">ROUND($J137*$N137*$L137,2)-O137</f>
        <v>0</v>
      </c>
      <c r="Q137" s="7">
        <f>'2026-27 Salary &amp; Benefits'!G$6</f>
        <v>16817.759999999998</v>
      </c>
      <c r="R137" s="103">
        <f>'2026-27 Salary &amp; Benefits'!H$6</f>
        <v>0.16020000000000001</v>
      </c>
      <c r="S137" s="103">
        <f>'2026-27 Salary &amp; Benefits'!I$6</f>
        <v>0.15390000000000001</v>
      </c>
      <c r="T137" s="7">
        <f t="shared" ref="T137:T157" si="46">ROUND(O137*R137+P137*S137+L137*Q137,2)</f>
        <v>0</v>
      </c>
      <c r="U137" s="7">
        <f t="shared" ref="U137:U157" si="47">ROUND((($N137*$J137*$L137)/180)*3,2)</f>
        <v>0</v>
      </c>
      <c r="V137" s="7">
        <f t="shared" ref="V137:V157" si="48">ROUND(U137*S137,2)</f>
        <v>0</v>
      </c>
      <c r="W137" s="7">
        <f t="shared" ref="W137:W157" si="49">SUM(U137:V137)</f>
        <v>0</v>
      </c>
      <c r="X137" s="18">
        <f t="shared" ref="X137:X157" si="50">SUM(T137,O137:P137,W137)</f>
        <v>0</v>
      </c>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row>
    <row r="138" spans="1:159" s="17" customFormat="1">
      <c r="A138" s="50" t="s">
        <v>2387</v>
      </c>
      <c r="B138" s="59" t="s">
        <v>2525</v>
      </c>
      <c r="C138" s="60">
        <v>3134</v>
      </c>
      <c r="D138" s="59" t="s">
        <v>1947</v>
      </c>
      <c r="E138" s="78" t="str">
        <f>IFERROR(VLOOKUP($C138,'2025-26 School Level AAFTE'!$C$2:$L$2349,9,FALSE), "No")</f>
        <v>No</v>
      </c>
      <c r="F138" s="67">
        <f>IFERROR(VLOOKUP($C138,'2025-26 School Level AAFTE'!$C$2:$J$2349,8,FALSE), 0)</f>
        <v>428.63</v>
      </c>
      <c r="G138" s="69">
        <f>IFERROR(IF(E138= "yes",VLOOKUP(C138,Summary!$B:$I,6,0),0),0)</f>
        <v>0</v>
      </c>
      <c r="H138" s="68">
        <f t="shared" si="41"/>
        <v>0</v>
      </c>
      <c r="I138" s="110">
        <f>VLOOKUP($A138,'2026-27 Salary &amp; Benefits'!$A:$I,3,FALSE)</f>
        <v>1.06</v>
      </c>
      <c r="J138" s="110">
        <f>VLOOKUP($A138,'2026-27 Salary &amp; Benefits'!$A:$I,4,FALSE)</f>
        <v>1.06</v>
      </c>
      <c r="K138" s="101">
        <f t="shared" si="42"/>
        <v>0</v>
      </c>
      <c r="L138" s="100">
        <f t="shared" si="43"/>
        <v>0</v>
      </c>
      <c r="M138" s="102">
        <f>'2026-27 Salary &amp; Benefits'!$E$6</f>
        <v>78209</v>
      </c>
      <c r="N138" s="102">
        <f>'2026-27 Salary &amp; Benefits'!$F$6</f>
        <v>82248</v>
      </c>
      <c r="O138" s="7">
        <f t="shared" si="44"/>
        <v>0</v>
      </c>
      <c r="P138" s="7">
        <f t="shared" si="45"/>
        <v>0</v>
      </c>
      <c r="Q138" s="7">
        <f>'2026-27 Salary &amp; Benefits'!G$6</f>
        <v>16817.759999999998</v>
      </c>
      <c r="R138" s="103">
        <f>'2026-27 Salary &amp; Benefits'!H$6</f>
        <v>0.16020000000000001</v>
      </c>
      <c r="S138" s="103">
        <f>'2026-27 Salary &amp; Benefits'!I$6</f>
        <v>0.15390000000000001</v>
      </c>
      <c r="T138" s="7">
        <f t="shared" si="46"/>
        <v>0</v>
      </c>
      <c r="U138" s="7">
        <f t="shared" si="47"/>
        <v>0</v>
      </c>
      <c r="V138" s="7">
        <f t="shared" si="48"/>
        <v>0</v>
      </c>
      <c r="W138" s="7">
        <f t="shared" si="49"/>
        <v>0</v>
      </c>
      <c r="X138" s="18">
        <f t="shared" si="50"/>
        <v>0</v>
      </c>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row>
    <row r="139" spans="1:159" s="17" customFormat="1">
      <c r="A139" s="50" t="s">
        <v>2387</v>
      </c>
      <c r="B139" s="59" t="s">
        <v>2525</v>
      </c>
      <c r="C139" s="60">
        <v>4442</v>
      </c>
      <c r="D139" s="2" t="s">
        <v>1952</v>
      </c>
      <c r="E139" s="78" t="str">
        <f>IFERROR(VLOOKUP($C139,'2025-26 School Level AAFTE'!$C$2:$L$2349,9,FALSE), "No")</f>
        <v>No</v>
      </c>
      <c r="F139" s="67">
        <f>IFERROR(VLOOKUP($C139,'2025-26 School Level AAFTE'!$C$2:$J$2349,8,FALSE), 0)</f>
        <v>575.44000000000005</v>
      </c>
      <c r="G139" s="69">
        <f>IFERROR(IF(E139= "yes",VLOOKUP(C139,Summary!$B:$I,6,0),0),0)</f>
        <v>0</v>
      </c>
      <c r="H139" s="68">
        <f t="shared" si="41"/>
        <v>0</v>
      </c>
      <c r="I139" s="110">
        <f>VLOOKUP($A139,'2026-27 Salary &amp; Benefits'!$A:$I,3,FALSE)</f>
        <v>1.06</v>
      </c>
      <c r="J139" s="110">
        <f>VLOOKUP($A139,'2026-27 Salary &amp; Benefits'!$A:$I,4,FALSE)</f>
        <v>1.06</v>
      </c>
      <c r="K139" s="101">
        <f t="shared" si="42"/>
        <v>0</v>
      </c>
      <c r="L139" s="100">
        <f t="shared" si="43"/>
        <v>0</v>
      </c>
      <c r="M139" s="102">
        <f>'2026-27 Salary &amp; Benefits'!$E$6</f>
        <v>78209</v>
      </c>
      <c r="N139" s="102">
        <f>'2026-27 Salary &amp; Benefits'!$F$6</f>
        <v>82248</v>
      </c>
      <c r="O139" s="7">
        <f t="shared" si="44"/>
        <v>0</v>
      </c>
      <c r="P139" s="7">
        <f t="shared" si="45"/>
        <v>0</v>
      </c>
      <c r="Q139" s="7">
        <f>'2026-27 Salary &amp; Benefits'!G$6</f>
        <v>16817.759999999998</v>
      </c>
      <c r="R139" s="103">
        <f>'2026-27 Salary &amp; Benefits'!H$6</f>
        <v>0.16020000000000001</v>
      </c>
      <c r="S139" s="103">
        <f>'2026-27 Salary &amp; Benefits'!I$6</f>
        <v>0.15390000000000001</v>
      </c>
      <c r="T139" s="7">
        <f t="shared" si="46"/>
        <v>0</v>
      </c>
      <c r="U139" s="7">
        <f t="shared" si="47"/>
        <v>0</v>
      </c>
      <c r="V139" s="7">
        <f t="shared" si="48"/>
        <v>0</v>
      </c>
      <c r="W139" s="7">
        <f t="shared" si="49"/>
        <v>0</v>
      </c>
      <c r="X139" s="18">
        <f t="shared" si="50"/>
        <v>0</v>
      </c>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row>
    <row r="140" spans="1:159" s="17" customFormat="1">
      <c r="A140" s="50" t="s">
        <v>2387</v>
      </c>
      <c r="B140" s="59" t="s">
        <v>2525</v>
      </c>
      <c r="C140" s="60">
        <v>2225</v>
      </c>
      <c r="D140" s="59" t="s">
        <v>1941</v>
      </c>
      <c r="E140" s="78" t="str">
        <f>IFERROR(VLOOKUP($C140,'2025-26 School Level AAFTE'!$C$2:$L$2349,9,FALSE), "No")</f>
        <v>No</v>
      </c>
      <c r="F140" s="67">
        <f>IFERROR(VLOOKUP($C140,'2025-26 School Level AAFTE'!$C$2:$J$2349,8,FALSE), 0)</f>
        <v>313.67</v>
      </c>
      <c r="G140" s="69">
        <f>IFERROR(IF(E140= "yes",VLOOKUP(C140,Summary!$B:$I,6,0),0),0)</f>
        <v>0</v>
      </c>
      <c r="H140" s="68">
        <f t="shared" si="41"/>
        <v>0</v>
      </c>
      <c r="I140" s="110">
        <f>VLOOKUP($A140,'2026-27 Salary &amp; Benefits'!$A:$I,3,FALSE)</f>
        <v>1.06</v>
      </c>
      <c r="J140" s="110">
        <f>VLOOKUP($A140,'2026-27 Salary &amp; Benefits'!$A:$I,4,FALSE)</f>
        <v>1.06</v>
      </c>
      <c r="K140" s="101">
        <f t="shared" si="42"/>
        <v>0</v>
      </c>
      <c r="L140" s="100">
        <f t="shared" si="43"/>
        <v>0</v>
      </c>
      <c r="M140" s="102">
        <f>'2026-27 Salary &amp; Benefits'!$E$6</f>
        <v>78209</v>
      </c>
      <c r="N140" s="102">
        <f>'2026-27 Salary &amp; Benefits'!$F$6</f>
        <v>82248</v>
      </c>
      <c r="O140" s="7">
        <f t="shared" si="44"/>
        <v>0</v>
      </c>
      <c r="P140" s="7">
        <f t="shared" si="45"/>
        <v>0</v>
      </c>
      <c r="Q140" s="7">
        <f>'2026-27 Salary &amp; Benefits'!G$6</f>
        <v>16817.759999999998</v>
      </c>
      <c r="R140" s="103">
        <f>'2026-27 Salary &amp; Benefits'!H$6</f>
        <v>0.16020000000000001</v>
      </c>
      <c r="S140" s="103">
        <f>'2026-27 Salary &amp; Benefits'!I$6</f>
        <v>0.15390000000000001</v>
      </c>
      <c r="T140" s="7">
        <f t="shared" si="46"/>
        <v>0</v>
      </c>
      <c r="U140" s="7">
        <f t="shared" si="47"/>
        <v>0</v>
      </c>
      <c r="V140" s="7">
        <f t="shared" si="48"/>
        <v>0</v>
      </c>
      <c r="W140" s="7">
        <f t="shared" si="49"/>
        <v>0</v>
      </c>
      <c r="X140" s="18">
        <f t="shared" si="50"/>
        <v>0</v>
      </c>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row>
    <row r="141" spans="1:159" s="17" customFormat="1">
      <c r="A141" s="50" t="s">
        <v>2387</v>
      </c>
      <c r="B141" s="59" t="s">
        <v>2525</v>
      </c>
      <c r="C141" s="60">
        <v>4571</v>
      </c>
      <c r="D141" s="59" t="s">
        <v>1954</v>
      </c>
      <c r="E141" s="78" t="str">
        <f>IFERROR(VLOOKUP($C141,'2025-26 School Level AAFTE'!$C$2:$L$2349,9,FALSE), "No")</f>
        <v>No</v>
      </c>
      <c r="F141" s="67">
        <f>IFERROR(VLOOKUP($C141,'2025-26 School Level AAFTE'!$C$2:$J$2349,8,FALSE), 0)</f>
        <v>379.28000000000003</v>
      </c>
      <c r="G141" s="69">
        <f>IFERROR(IF(E141= "yes",VLOOKUP(C141,Summary!$B:$I,6,0),0),0)</f>
        <v>0</v>
      </c>
      <c r="H141" s="68">
        <f t="shared" si="41"/>
        <v>0</v>
      </c>
      <c r="I141" s="110">
        <f>VLOOKUP($A141,'2026-27 Salary &amp; Benefits'!$A:$I,3,FALSE)</f>
        <v>1.06</v>
      </c>
      <c r="J141" s="110">
        <f>VLOOKUP($A141,'2026-27 Salary &amp; Benefits'!$A:$I,4,FALSE)</f>
        <v>1.06</v>
      </c>
      <c r="K141" s="101">
        <f t="shared" si="42"/>
        <v>0</v>
      </c>
      <c r="L141" s="100">
        <f t="shared" si="43"/>
        <v>0</v>
      </c>
      <c r="M141" s="102">
        <f>'2026-27 Salary &amp; Benefits'!$E$6</f>
        <v>78209</v>
      </c>
      <c r="N141" s="102">
        <f>'2026-27 Salary &amp; Benefits'!$F$6</f>
        <v>82248</v>
      </c>
      <c r="O141" s="7">
        <f t="shared" si="44"/>
        <v>0</v>
      </c>
      <c r="P141" s="7">
        <f t="shared" si="45"/>
        <v>0</v>
      </c>
      <c r="Q141" s="7">
        <f>'2026-27 Salary &amp; Benefits'!G$6</f>
        <v>16817.759999999998</v>
      </c>
      <c r="R141" s="103">
        <f>'2026-27 Salary &amp; Benefits'!H$6</f>
        <v>0.16020000000000001</v>
      </c>
      <c r="S141" s="103">
        <f>'2026-27 Salary &amp; Benefits'!I$6</f>
        <v>0.15390000000000001</v>
      </c>
      <c r="T141" s="7">
        <f t="shared" si="46"/>
        <v>0</v>
      </c>
      <c r="U141" s="7">
        <f t="shared" si="47"/>
        <v>0</v>
      </c>
      <c r="V141" s="7">
        <f t="shared" si="48"/>
        <v>0</v>
      </c>
      <c r="W141" s="7">
        <f t="shared" si="49"/>
        <v>0</v>
      </c>
      <c r="X141" s="18">
        <f t="shared" si="50"/>
        <v>0</v>
      </c>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row>
    <row r="142" spans="1:159" s="17" customFormat="1">
      <c r="A142" s="50" t="s">
        <v>2387</v>
      </c>
      <c r="B142" s="59" t="s">
        <v>2525</v>
      </c>
      <c r="C142" s="60">
        <v>1647</v>
      </c>
      <c r="D142" s="59" t="s">
        <v>1936</v>
      </c>
      <c r="E142" s="78" t="str">
        <f>IFERROR(VLOOKUP($C142,'2025-26 School Level AAFTE'!$C$2:$L$2349,9,FALSE), "No")</f>
        <v>Yes</v>
      </c>
      <c r="F142" s="67">
        <f>IFERROR(VLOOKUP($C142,'2025-26 School Level AAFTE'!$C$2:$J$2349,8,FALSE), 0)</f>
        <v>193.95999999999998</v>
      </c>
      <c r="G142" s="69">
        <f>IFERROR(IF(E142= "yes",VLOOKUP(C142,Summary!$B:$I,6,0),0),0)</f>
        <v>0</v>
      </c>
      <c r="H142" s="68">
        <f t="shared" si="41"/>
        <v>193.95999999999998</v>
      </c>
      <c r="I142" s="110">
        <f>VLOOKUP($A142,'2026-27 Salary &amp; Benefits'!$A:$I,3,FALSE)</f>
        <v>1.06</v>
      </c>
      <c r="J142" s="110">
        <f>VLOOKUP($A142,'2026-27 Salary &amp; Benefits'!$A:$I,4,FALSE)</f>
        <v>1.06</v>
      </c>
      <c r="K142" s="101">
        <f t="shared" si="42"/>
        <v>193.95999999999998</v>
      </c>
      <c r="L142" s="100">
        <f t="shared" si="43"/>
        <v>0.56899999999999995</v>
      </c>
      <c r="M142" s="102">
        <f>'2026-27 Salary &amp; Benefits'!$E$6</f>
        <v>78209</v>
      </c>
      <c r="N142" s="102">
        <f>'2026-27 Salary &amp; Benefits'!$F$6</f>
        <v>82248</v>
      </c>
      <c r="O142" s="7">
        <f t="shared" si="44"/>
        <v>47170.98</v>
      </c>
      <c r="P142" s="7">
        <f t="shared" si="45"/>
        <v>2436.0799999999945</v>
      </c>
      <c r="Q142" s="7">
        <f>'2026-27 Salary &amp; Benefits'!G$6</f>
        <v>16817.759999999998</v>
      </c>
      <c r="R142" s="103">
        <f>'2026-27 Salary &amp; Benefits'!H$6</f>
        <v>0.16020000000000001</v>
      </c>
      <c r="S142" s="103">
        <f>'2026-27 Salary &amp; Benefits'!I$6</f>
        <v>0.15390000000000001</v>
      </c>
      <c r="T142" s="7">
        <f t="shared" si="46"/>
        <v>17501.009999999998</v>
      </c>
      <c r="U142" s="7">
        <f t="shared" si="47"/>
        <v>826.78</v>
      </c>
      <c r="V142" s="7">
        <f t="shared" si="48"/>
        <v>127.24</v>
      </c>
      <c r="W142" s="7">
        <f t="shared" si="49"/>
        <v>954.02</v>
      </c>
      <c r="X142" s="18">
        <f t="shared" si="50"/>
        <v>68062.090000000011</v>
      </c>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row>
    <row r="143" spans="1:159" s="17" customFormat="1">
      <c r="A143" s="50" t="s">
        <v>2387</v>
      </c>
      <c r="B143" s="59" t="s">
        <v>2525</v>
      </c>
      <c r="C143" s="60">
        <v>3202</v>
      </c>
      <c r="D143" s="59" t="s">
        <v>1950</v>
      </c>
      <c r="E143" s="78" t="str">
        <f>IFERROR(VLOOKUP($C143,'2025-26 School Level AAFTE'!$C$2:$L$2349,9,FALSE), "No")</f>
        <v>No</v>
      </c>
      <c r="F143" s="67">
        <f>IFERROR(VLOOKUP($C143,'2025-26 School Level AAFTE'!$C$2:$J$2349,8,FALSE), 0)</f>
        <v>394.65</v>
      </c>
      <c r="G143" s="69">
        <f>IFERROR(IF(E143= "yes",VLOOKUP(C143,Summary!$B:$I,6,0),0),0)</f>
        <v>0</v>
      </c>
      <c r="H143" s="68">
        <f t="shared" si="41"/>
        <v>0</v>
      </c>
      <c r="I143" s="110">
        <f>VLOOKUP($A143,'2026-27 Salary &amp; Benefits'!$A:$I,3,FALSE)</f>
        <v>1.06</v>
      </c>
      <c r="J143" s="110">
        <f>VLOOKUP($A143,'2026-27 Salary &amp; Benefits'!$A:$I,4,FALSE)</f>
        <v>1.06</v>
      </c>
      <c r="K143" s="101">
        <f t="shared" si="42"/>
        <v>0</v>
      </c>
      <c r="L143" s="100">
        <f t="shared" si="43"/>
        <v>0</v>
      </c>
      <c r="M143" s="102">
        <f>'2026-27 Salary &amp; Benefits'!$E$6</f>
        <v>78209</v>
      </c>
      <c r="N143" s="102">
        <f>'2026-27 Salary &amp; Benefits'!$F$6</f>
        <v>82248</v>
      </c>
      <c r="O143" s="7">
        <f t="shared" si="44"/>
        <v>0</v>
      </c>
      <c r="P143" s="7">
        <f t="shared" si="45"/>
        <v>0</v>
      </c>
      <c r="Q143" s="7">
        <f>'2026-27 Salary &amp; Benefits'!G$6</f>
        <v>16817.759999999998</v>
      </c>
      <c r="R143" s="103">
        <f>'2026-27 Salary &amp; Benefits'!H$6</f>
        <v>0.16020000000000001</v>
      </c>
      <c r="S143" s="103">
        <f>'2026-27 Salary &amp; Benefits'!I$6</f>
        <v>0.15390000000000001</v>
      </c>
      <c r="T143" s="7">
        <f t="shared" si="46"/>
        <v>0</v>
      </c>
      <c r="U143" s="7">
        <f t="shared" si="47"/>
        <v>0</v>
      </c>
      <c r="V143" s="7">
        <f t="shared" si="48"/>
        <v>0</v>
      </c>
      <c r="W143" s="7">
        <f t="shared" si="49"/>
        <v>0</v>
      </c>
      <c r="X143" s="18">
        <f t="shared" si="50"/>
        <v>0</v>
      </c>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row>
    <row r="144" spans="1:159" s="17" customFormat="1">
      <c r="A144" s="50" t="s">
        <v>2387</v>
      </c>
      <c r="B144" s="59" t="s">
        <v>2525</v>
      </c>
      <c r="C144" s="60">
        <v>2067</v>
      </c>
      <c r="D144" s="59" t="s">
        <v>140</v>
      </c>
      <c r="E144" s="78" t="str">
        <f>IFERROR(VLOOKUP($C144,'2025-26 School Level AAFTE'!$C$2:$L$2349,9,FALSE), "No")</f>
        <v>No</v>
      </c>
      <c r="F144" s="67">
        <f>IFERROR(VLOOKUP($C144,'2025-26 School Level AAFTE'!$C$2:$J$2349,8,FALSE), 0)</f>
        <v>342.40000000000003</v>
      </c>
      <c r="G144" s="69">
        <f>IFERROR(IF(E144= "yes",VLOOKUP(C144,Summary!$B:$I,6,0),0),0)</f>
        <v>0</v>
      </c>
      <c r="H144" s="68">
        <f t="shared" si="41"/>
        <v>0</v>
      </c>
      <c r="I144" s="110">
        <f>VLOOKUP($A144,'2026-27 Salary &amp; Benefits'!$A:$I,3,FALSE)</f>
        <v>1.06</v>
      </c>
      <c r="J144" s="110">
        <f>VLOOKUP($A144,'2026-27 Salary &amp; Benefits'!$A:$I,4,FALSE)</f>
        <v>1.06</v>
      </c>
      <c r="K144" s="101">
        <f t="shared" si="42"/>
        <v>0</v>
      </c>
      <c r="L144" s="100">
        <f t="shared" si="43"/>
        <v>0</v>
      </c>
      <c r="M144" s="102">
        <f>'2026-27 Salary &amp; Benefits'!$E$6</f>
        <v>78209</v>
      </c>
      <c r="N144" s="102">
        <f>'2026-27 Salary &amp; Benefits'!$F$6</f>
        <v>82248</v>
      </c>
      <c r="O144" s="7">
        <f t="shared" si="44"/>
        <v>0</v>
      </c>
      <c r="P144" s="7">
        <f t="shared" si="45"/>
        <v>0</v>
      </c>
      <c r="Q144" s="7">
        <f>'2026-27 Salary &amp; Benefits'!G$6</f>
        <v>16817.759999999998</v>
      </c>
      <c r="R144" s="103">
        <f>'2026-27 Salary &amp; Benefits'!H$6</f>
        <v>0.16020000000000001</v>
      </c>
      <c r="S144" s="103">
        <f>'2026-27 Salary &amp; Benefits'!I$6</f>
        <v>0.15390000000000001</v>
      </c>
      <c r="T144" s="7">
        <f t="shared" si="46"/>
        <v>0</v>
      </c>
      <c r="U144" s="7">
        <f t="shared" si="47"/>
        <v>0</v>
      </c>
      <c r="V144" s="7">
        <f t="shared" si="48"/>
        <v>0</v>
      </c>
      <c r="W144" s="7">
        <f t="shared" si="49"/>
        <v>0</v>
      </c>
      <c r="X144" s="18">
        <f t="shared" si="50"/>
        <v>0</v>
      </c>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row>
    <row r="145" spans="1:159" s="17" customFormat="1">
      <c r="A145" s="50" t="s">
        <v>2387</v>
      </c>
      <c r="B145" s="59" t="s">
        <v>2525</v>
      </c>
      <c r="C145" s="60">
        <v>3576</v>
      </c>
      <c r="D145" s="59" t="s">
        <v>1951</v>
      </c>
      <c r="E145" s="78" t="str">
        <f>IFERROR(VLOOKUP($C145,'2025-26 School Level AAFTE'!$C$2:$L$2349,9,FALSE), "No")</f>
        <v>No</v>
      </c>
      <c r="F145" s="67">
        <f>IFERROR(VLOOKUP($C145,'2025-26 School Level AAFTE'!$C$2:$J$2349,8,FALSE), 0)</f>
        <v>1079.3600000000001</v>
      </c>
      <c r="G145" s="69">
        <f>IFERROR(IF(E145= "yes",VLOOKUP(C145,Summary!$B:$I,6,0),0),0)</f>
        <v>0</v>
      </c>
      <c r="H145" s="68">
        <f t="shared" si="41"/>
        <v>0</v>
      </c>
      <c r="I145" s="110">
        <f>VLOOKUP($A145,'2026-27 Salary &amp; Benefits'!$A:$I,3,FALSE)</f>
        <v>1.06</v>
      </c>
      <c r="J145" s="110">
        <f>VLOOKUP($A145,'2026-27 Salary &amp; Benefits'!$A:$I,4,FALSE)</f>
        <v>1.06</v>
      </c>
      <c r="K145" s="101">
        <f t="shared" si="42"/>
        <v>0</v>
      </c>
      <c r="L145" s="100">
        <f t="shared" si="43"/>
        <v>0</v>
      </c>
      <c r="M145" s="102">
        <f>'2026-27 Salary &amp; Benefits'!$E$6</f>
        <v>78209</v>
      </c>
      <c r="N145" s="102">
        <f>'2026-27 Salary &amp; Benefits'!$F$6</f>
        <v>82248</v>
      </c>
      <c r="O145" s="7">
        <f t="shared" si="44"/>
        <v>0</v>
      </c>
      <c r="P145" s="7">
        <f t="shared" si="45"/>
        <v>0</v>
      </c>
      <c r="Q145" s="7">
        <f>'2026-27 Salary &amp; Benefits'!G$6</f>
        <v>16817.759999999998</v>
      </c>
      <c r="R145" s="103">
        <f>'2026-27 Salary &amp; Benefits'!H$6</f>
        <v>0.16020000000000001</v>
      </c>
      <c r="S145" s="103">
        <f>'2026-27 Salary &amp; Benefits'!I$6</f>
        <v>0.15390000000000001</v>
      </c>
      <c r="T145" s="7">
        <f t="shared" si="46"/>
        <v>0</v>
      </c>
      <c r="U145" s="7">
        <f t="shared" si="47"/>
        <v>0</v>
      </c>
      <c r="V145" s="7">
        <f t="shared" si="48"/>
        <v>0</v>
      </c>
      <c r="W145" s="7">
        <f t="shared" si="49"/>
        <v>0</v>
      </c>
      <c r="X145" s="18">
        <f t="shared" si="50"/>
        <v>0</v>
      </c>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row>
    <row r="146" spans="1:159" s="17" customFormat="1">
      <c r="A146" s="50" t="s">
        <v>2387</v>
      </c>
      <c r="B146" s="59" t="s">
        <v>2525</v>
      </c>
      <c r="C146" s="60">
        <v>3201</v>
      </c>
      <c r="D146" s="59" t="s">
        <v>1949</v>
      </c>
      <c r="E146" s="78" t="str">
        <f>IFERROR(VLOOKUP($C146,'2025-26 School Level AAFTE'!$C$2:$L$2349,9,FALSE), "No")</f>
        <v>Yes</v>
      </c>
      <c r="F146" s="67">
        <f>IFERROR(VLOOKUP($C146,'2025-26 School Level AAFTE'!$C$2:$J$2349,8,FALSE), 0)</f>
        <v>598.09</v>
      </c>
      <c r="G146" s="69">
        <f>IFERROR(IF(E146= "yes",VLOOKUP(C146,Summary!$B:$I,6,0),0),0)</f>
        <v>0</v>
      </c>
      <c r="H146" s="68">
        <f t="shared" si="41"/>
        <v>598.09</v>
      </c>
      <c r="I146" s="110">
        <f>VLOOKUP($A146,'2026-27 Salary &amp; Benefits'!$A:$I,3,FALSE)</f>
        <v>1.06</v>
      </c>
      <c r="J146" s="110">
        <f>VLOOKUP($A146,'2026-27 Salary &amp; Benefits'!$A:$I,4,FALSE)</f>
        <v>1.06</v>
      </c>
      <c r="K146" s="101">
        <f t="shared" si="42"/>
        <v>598.09</v>
      </c>
      <c r="L146" s="100">
        <f t="shared" si="43"/>
        <v>1.754</v>
      </c>
      <c r="M146" s="102">
        <f>'2026-27 Salary &amp; Benefits'!$E$6</f>
        <v>78209</v>
      </c>
      <c r="N146" s="102">
        <f>'2026-27 Salary &amp; Benefits'!$F$6</f>
        <v>82248</v>
      </c>
      <c r="O146" s="7">
        <f t="shared" si="44"/>
        <v>145409.29999999999</v>
      </c>
      <c r="P146" s="7">
        <f t="shared" si="45"/>
        <v>7509.4700000000012</v>
      </c>
      <c r="Q146" s="7">
        <f>'2026-27 Salary &amp; Benefits'!G$6</f>
        <v>16817.759999999998</v>
      </c>
      <c r="R146" s="103">
        <f>'2026-27 Salary &amp; Benefits'!H$6</f>
        <v>0.16020000000000001</v>
      </c>
      <c r="S146" s="103">
        <f>'2026-27 Salary &amp; Benefits'!I$6</f>
        <v>0.15390000000000001</v>
      </c>
      <c r="T146" s="7">
        <f t="shared" si="46"/>
        <v>53948.63</v>
      </c>
      <c r="U146" s="7">
        <f t="shared" si="47"/>
        <v>2548.65</v>
      </c>
      <c r="V146" s="7">
        <f t="shared" si="48"/>
        <v>392.24</v>
      </c>
      <c r="W146" s="7">
        <f t="shared" si="49"/>
        <v>2940.8900000000003</v>
      </c>
      <c r="X146" s="18">
        <f t="shared" si="50"/>
        <v>209808.29</v>
      </c>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row>
    <row r="147" spans="1:159" s="17" customFormat="1">
      <c r="A147" s="50" t="s">
        <v>2387</v>
      </c>
      <c r="B147" s="59" t="s">
        <v>2525</v>
      </c>
      <c r="C147" s="60">
        <v>2175</v>
      </c>
      <c r="D147" s="59" t="s">
        <v>1940</v>
      </c>
      <c r="E147" s="78" t="str">
        <f>IFERROR(VLOOKUP($C147,'2025-26 School Level AAFTE'!$C$2:$L$2349,9,FALSE), "No")</f>
        <v>No</v>
      </c>
      <c r="F147" s="67">
        <f>IFERROR(VLOOKUP($C147,'2025-26 School Level AAFTE'!$C$2:$J$2349,8,FALSE), 0)</f>
        <v>300.85000000000002</v>
      </c>
      <c r="G147" s="69">
        <f>IFERROR(IF(E147= "yes",VLOOKUP(C147,Summary!$B:$I,6,0),0),0)</f>
        <v>0</v>
      </c>
      <c r="H147" s="68">
        <f t="shared" si="41"/>
        <v>0</v>
      </c>
      <c r="I147" s="110">
        <f>VLOOKUP($A147,'2026-27 Salary &amp; Benefits'!$A:$I,3,FALSE)</f>
        <v>1.06</v>
      </c>
      <c r="J147" s="110">
        <f>VLOOKUP($A147,'2026-27 Salary &amp; Benefits'!$A:$I,4,FALSE)</f>
        <v>1.06</v>
      </c>
      <c r="K147" s="101">
        <f t="shared" si="42"/>
        <v>0</v>
      </c>
      <c r="L147" s="100">
        <f t="shared" si="43"/>
        <v>0</v>
      </c>
      <c r="M147" s="102">
        <f>'2026-27 Salary &amp; Benefits'!$E$6</f>
        <v>78209</v>
      </c>
      <c r="N147" s="102">
        <f>'2026-27 Salary &amp; Benefits'!$F$6</f>
        <v>82248</v>
      </c>
      <c r="O147" s="7">
        <f t="shared" si="44"/>
        <v>0</v>
      </c>
      <c r="P147" s="7">
        <f t="shared" si="45"/>
        <v>0</v>
      </c>
      <c r="Q147" s="7">
        <f>'2026-27 Salary &amp; Benefits'!G$6</f>
        <v>16817.759999999998</v>
      </c>
      <c r="R147" s="103">
        <f>'2026-27 Salary &amp; Benefits'!H$6</f>
        <v>0.16020000000000001</v>
      </c>
      <c r="S147" s="103">
        <f>'2026-27 Salary &amp; Benefits'!I$6</f>
        <v>0.15390000000000001</v>
      </c>
      <c r="T147" s="7">
        <f t="shared" si="46"/>
        <v>0</v>
      </c>
      <c r="U147" s="7">
        <f t="shared" si="47"/>
        <v>0</v>
      </c>
      <c r="V147" s="7">
        <f t="shared" si="48"/>
        <v>0</v>
      </c>
      <c r="W147" s="7">
        <f t="shared" si="49"/>
        <v>0</v>
      </c>
      <c r="X147" s="18">
        <f t="shared" si="50"/>
        <v>0</v>
      </c>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row>
    <row r="148" spans="1:159" s="17" customFormat="1">
      <c r="A148" s="50" t="s">
        <v>2387</v>
      </c>
      <c r="B148" s="59" t="s">
        <v>2525</v>
      </c>
      <c r="C148" s="60">
        <v>4515</v>
      </c>
      <c r="D148" s="59" t="s">
        <v>1953</v>
      </c>
      <c r="E148" s="78" t="str">
        <f>IFERROR(VLOOKUP($C148,'2025-26 School Level AAFTE'!$C$2:$L$2349,9,FALSE), "No")</f>
        <v>No</v>
      </c>
      <c r="F148" s="67">
        <f>IFERROR(VLOOKUP($C148,'2025-26 School Level AAFTE'!$C$2:$J$2349,8,FALSE), 0)</f>
        <v>1199.8499999999999</v>
      </c>
      <c r="G148" s="69">
        <f>IFERROR(IF(E148= "yes",VLOOKUP(C148,Summary!$B:$I,6,0),0),0)</f>
        <v>0</v>
      </c>
      <c r="H148" s="68">
        <f t="shared" si="41"/>
        <v>0</v>
      </c>
      <c r="I148" s="110">
        <f>VLOOKUP($A148,'2026-27 Salary &amp; Benefits'!$A:$I,3,FALSE)</f>
        <v>1.06</v>
      </c>
      <c r="J148" s="110">
        <f>VLOOKUP($A148,'2026-27 Salary &amp; Benefits'!$A:$I,4,FALSE)</f>
        <v>1.06</v>
      </c>
      <c r="K148" s="101">
        <f t="shared" si="42"/>
        <v>0</v>
      </c>
      <c r="L148" s="100">
        <f t="shared" si="43"/>
        <v>0</v>
      </c>
      <c r="M148" s="102">
        <f>'2026-27 Salary &amp; Benefits'!$E$6</f>
        <v>78209</v>
      </c>
      <c r="N148" s="102">
        <f>'2026-27 Salary &amp; Benefits'!$F$6</f>
        <v>82248</v>
      </c>
      <c r="O148" s="7">
        <f t="shared" si="44"/>
        <v>0</v>
      </c>
      <c r="P148" s="7">
        <f t="shared" si="45"/>
        <v>0</v>
      </c>
      <c r="Q148" s="7">
        <f>'2026-27 Salary &amp; Benefits'!G$6</f>
        <v>16817.759999999998</v>
      </c>
      <c r="R148" s="103">
        <f>'2026-27 Salary &amp; Benefits'!H$6</f>
        <v>0.16020000000000001</v>
      </c>
      <c r="S148" s="103">
        <f>'2026-27 Salary &amp; Benefits'!I$6</f>
        <v>0.15390000000000001</v>
      </c>
      <c r="T148" s="7">
        <f t="shared" si="46"/>
        <v>0</v>
      </c>
      <c r="U148" s="7">
        <f t="shared" si="47"/>
        <v>0</v>
      </c>
      <c r="V148" s="7">
        <f t="shared" si="48"/>
        <v>0</v>
      </c>
      <c r="W148" s="7">
        <f t="shared" si="49"/>
        <v>0</v>
      </c>
      <c r="X148" s="18">
        <f t="shared" si="50"/>
        <v>0</v>
      </c>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row>
    <row r="149" spans="1:159" s="17" customFormat="1">
      <c r="A149" s="50" t="s">
        <v>2387</v>
      </c>
      <c r="B149" s="59" t="s">
        <v>2525</v>
      </c>
      <c r="C149" s="60">
        <v>2387</v>
      </c>
      <c r="D149" s="59" t="s">
        <v>1943</v>
      </c>
      <c r="E149" s="78" t="str">
        <f>IFERROR(VLOOKUP($C149,'2025-26 School Level AAFTE'!$C$2:$L$2349,9,FALSE), "No")</f>
        <v>No</v>
      </c>
      <c r="F149" s="67">
        <f>IFERROR(VLOOKUP($C149,'2025-26 School Level AAFTE'!$C$2:$J$2349,8,FALSE), 0)</f>
        <v>284.72000000000003</v>
      </c>
      <c r="G149" s="69">
        <f>IFERROR(IF(E149= "yes",VLOOKUP(C149,Summary!$B:$I,6,0),0),0)</f>
        <v>0</v>
      </c>
      <c r="H149" s="68">
        <f t="shared" si="41"/>
        <v>0</v>
      </c>
      <c r="I149" s="110">
        <f>VLOOKUP($A149,'2026-27 Salary &amp; Benefits'!$A:$I,3,FALSE)</f>
        <v>1.06</v>
      </c>
      <c r="J149" s="110">
        <f>VLOOKUP($A149,'2026-27 Salary &amp; Benefits'!$A:$I,4,FALSE)</f>
        <v>1.06</v>
      </c>
      <c r="K149" s="101">
        <f t="shared" si="42"/>
        <v>0</v>
      </c>
      <c r="L149" s="100">
        <f t="shared" si="43"/>
        <v>0</v>
      </c>
      <c r="M149" s="102">
        <f>'2026-27 Salary &amp; Benefits'!$E$6</f>
        <v>78209</v>
      </c>
      <c r="N149" s="102">
        <f>'2026-27 Salary &amp; Benefits'!$F$6</f>
        <v>82248</v>
      </c>
      <c r="O149" s="7">
        <f t="shared" si="44"/>
        <v>0</v>
      </c>
      <c r="P149" s="7">
        <f t="shared" si="45"/>
        <v>0</v>
      </c>
      <c r="Q149" s="7">
        <f>'2026-27 Salary &amp; Benefits'!G$6</f>
        <v>16817.759999999998</v>
      </c>
      <c r="R149" s="103">
        <f>'2026-27 Salary &amp; Benefits'!H$6</f>
        <v>0.16020000000000001</v>
      </c>
      <c r="S149" s="103">
        <f>'2026-27 Salary &amp; Benefits'!I$6</f>
        <v>0.15390000000000001</v>
      </c>
      <c r="T149" s="7">
        <f t="shared" si="46"/>
        <v>0</v>
      </c>
      <c r="U149" s="7">
        <f t="shared" si="47"/>
        <v>0</v>
      </c>
      <c r="V149" s="7">
        <f t="shared" si="48"/>
        <v>0</v>
      </c>
      <c r="W149" s="7">
        <f t="shared" si="49"/>
        <v>0</v>
      </c>
      <c r="X149" s="18">
        <f t="shared" si="50"/>
        <v>0</v>
      </c>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row>
    <row r="150" spans="1:159" s="17" customFormat="1">
      <c r="A150" s="50" t="s">
        <v>2387</v>
      </c>
      <c r="B150" s="59" t="s">
        <v>2525</v>
      </c>
      <c r="C150" s="60">
        <v>1799</v>
      </c>
      <c r="D150" s="59" t="s">
        <v>1937</v>
      </c>
      <c r="E150" s="78" t="str">
        <f>IFERROR(VLOOKUP($C150,'2025-26 School Level AAFTE'!$C$2:$L$2349,9,FALSE), "No")</f>
        <v>No</v>
      </c>
      <c r="F150" s="67">
        <f>IFERROR(VLOOKUP($C150,'2025-26 School Level AAFTE'!$C$2:$J$2349,8,FALSE), 0)</f>
        <v>3.06</v>
      </c>
      <c r="G150" s="69">
        <f>IFERROR(IF(E150= "yes",VLOOKUP(C150,Summary!$B:$I,6,0),0),0)</f>
        <v>0</v>
      </c>
      <c r="H150" s="68">
        <f t="shared" si="41"/>
        <v>0</v>
      </c>
      <c r="I150" s="110">
        <f>VLOOKUP($A150,'2026-27 Salary &amp; Benefits'!$A:$I,3,FALSE)</f>
        <v>1.06</v>
      </c>
      <c r="J150" s="110">
        <f>VLOOKUP($A150,'2026-27 Salary &amp; Benefits'!$A:$I,4,FALSE)</f>
        <v>1.06</v>
      </c>
      <c r="K150" s="101">
        <f t="shared" si="42"/>
        <v>0</v>
      </c>
      <c r="L150" s="100">
        <f t="shared" si="43"/>
        <v>0</v>
      </c>
      <c r="M150" s="102">
        <f>'2026-27 Salary &amp; Benefits'!$E$6</f>
        <v>78209</v>
      </c>
      <c r="N150" s="102">
        <f>'2026-27 Salary &amp; Benefits'!$F$6</f>
        <v>82248</v>
      </c>
      <c r="O150" s="7">
        <f t="shared" si="44"/>
        <v>0</v>
      </c>
      <c r="P150" s="7">
        <f t="shared" si="45"/>
        <v>0</v>
      </c>
      <c r="Q150" s="7">
        <f>'2026-27 Salary &amp; Benefits'!G$6</f>
        <v>16817.759999999998</v>
      </c>
      <c r="R150" s="103">
        <f>'2026-27 Salary &amp; Benefits'!H$6</f>
        <v>0.16020000000000001</v>
      </c>
      <c r="S150" s="103">
        <f>'2026-27 Salary &amp; Benefits'!I$6</f>
        <v>0.15390000000000001</v>
      </c>
      <c r="T150" s="7">
        <f t="shared" si="46"/>
        <v>0</v>
      </c>
      <c r="U150" s="7">
        <f t="shared" si="47"/>
        <v>0</v>
      </c>
      <c r="V150" s="7">
        <f t="shared" si="48"/>
        <v>0</v>
      </c>
      <c r="W150" s="7">
        <f t="shared" si="49"/>
        <v>0</v>
      </c>
      <c r="X150" s="18">
        <f t="shared" si="50"/>
        <v>0</v>
      </c>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row>
    <row r="151" spans="1:159" s="17" customFormat="1">
      <c r="A151" s="50" t="s">
        <v>2387</v>
      </c>
      <c r="B151" s="59" t="s">
        <v>2525</v>
      </c>
      <c r="C151" s="60">
        <v>5125</v>
      </c>
      <c r="D151" s="59" t="s">
        <v>1955</v>
      </c>
      <c r="E151" s="78" t="str">
        <f>IFERROR(VLOOKUP($C151,'2025-26 School Level AAFTE'!$C$2:$L$2349,9,FALSE), "No")</f>
        <v>No</v>
      </c>
      <c r="F151" s="67">
        <f>IFERROR(VLOOKUP($C151,'2025-26 School Level AAFTE'!$C$2:$J$2349,8,FALSE), 0)</f>
        <v>281.88</v>
      </c>
      <c r="G151" s="69">
        <f>IFERROR(IF(E151= "yes",VLOOKUP(C151,Summary!$B:$I,6,0),0),0)</f>
        <v>0</v>
      </c>
      <c r="H151" s="68">
        <f t="shared" si="41"/>
        <v>0</v>
      </c>
      <c r="I151" s="110">
        <f>VLOOKUP($A151,'2026-27 Salary &amp; Benefits'!$A:$I,3,FALSE)</f>
        <v>1.06</v>
      </c>
      <c r="J151" s="110">
        <f>VLOOKUP($A151,'2026-27 Salary &amp; Benefits'!$A:$I,4,FALSE)</f>
        <v>1.06</v>
      </c>
      <c r="K151" s="101">
        <f t="shared" si="42"/>
        <v>0</v>
      </c>
      <c r="L151" s="100">
        <f t="shared" si="43"/>
        <v>0</v>
      </c>
      <c r="M151" s="102">
        <f>'2026-27 Salary &amp; Benefits'!$E$6</f>
        <v>78209</v>
      </c>
      <c r="N151" s="102">
        <f>'2026-27 Salary &amp; Benefits'!$F$6</f>
        <v>82248</v>
      </c>
      <c r="O151" s="7">
        <f t="shared" si="44"/>
        <v>0</v>
      </c>
      <c r="P151" s="7">
        <f t="shared" si="45"/>
        <v>0</v>
      </c>
      <c r="Q151" s="7">
        <f>'2026-27 Salary &amp; Benefits'!G$6</f>
        <v>16817.759999999998</v>
      </c>
      <c r="R151" s="103">
        <f>'2026-27 Salary &amp; Benefits'!H$6</f>
        <v>0.16020000000000001</v>
      </c>
      <c r="S151" s="103">
        <f>'2026-27 Salary &amp; Benefits'!I$6</f>
        <v>0.15390000000000001</v>
      </c>
      <c r="T151" s="7">
        <f t="shared" si="46"/>
        <v>0</v>
      </c>
      <c r="U151" s="7">
        <f t="shared" si="47"/>
        <v>0</v>
      </c>
      <c r="V151" s="7">
        <f t="shared" si="48"/>
        <v>0</v>
      </c>
      <c r="W151" s="7">
        <f t="shared" si="49"/>
        <v>0</v>
      </c>
      <c r="X151" s="18">
        <f t="shared" si="50"/>
        <v>0</v>
      </c>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row>
    <row r="152" spans="1:159" s="17" customFormat="1">
      <c r="A152" s="50" t="s">
        <v>2387</v>
      </c>
      <c r="B152" s="59" t="s">
        <v>2525</v>
      </c>
      <c r="C152" s="60">
        <v>2075</v>
      </c>
      <c r="D152" s="59" t="s">
        <v>1939</v>
      </c>
      <c r="E152" s="78" t="str">
        <f>IFERROR(VLOOKUP($C152,'2025-26 School Level AAFTE'!$C$2:$L$2349,9,FALSE), "No")</f>
        <v>No</v>
      </c>
      <c r="F152" s="67">
        <f>IFERROR(VLOOKUP($C152,'2025-26 School Level AAFTE'!$C$2:$J$2349,8,FALSE), 0)</f>
        <v>596.59</v>
      </c>
      <c r="G152" s="69">
        <f>IFERROR(IF(E152= "yes",VLOOKUP(C152,Summary!$B:$I,6,0),0),0)</f>
        <v>0</v>
      </c>
      <c r="H152" s="68">
        <f t="shared" si="41"/>
        <v>0</v>
      </c>
      <c r="I152" s="110">
        <f>VLOOKUP($A152,'2026-27 Salary &amp; Benefits'!$A:$I,3,FALSE)</f>
        <v>1.06</v>
      </c>
      <c r="J152" s="110">
        <f>VLOOKUP($A152,'2026-27 Salary &amp; Benefits'!$A:$I,4,FALSE)</f>
        <v>1.06</v>
      </c>
      <c r="K152" s="101">
        <f t="shared" si="42"/>
        <v>0</v>
      </c>
      <c r="L152" s="100">
        <f t="shared" si="43"/>
        <v>0</v>
      </c>
      <c r="M152" s="102">
        <f>'2026-27 Salary &amp; Benefits'!$E$6</f>
        <v>78209</v>
      </c>
      <c r="N152" s="102">
        <f>'2026-27 Salary &amp; Benefits'!$F$6</f>
        <v>82248</v>
      </c>
      <c r="O152" s="7">
        <f t="shared" si="44"/>
        <v>0</v>
      </c>
      <c r="P152" s="7">
        <f t="shared" si="45"/>
        <v>0</v>
      </c>
      <c r="Q152" s="7">
        <f>'2026-27 Salary &amp; Benefits'!G$6</f>
        <v>16817.759999999998</v>
      </c>
      <c r="R152" s="103">
        <f>'2026-27 Salary &amp; Benefits'!H$6</f>
        <v>0.16020000000000001</v>
      </c>
      <c r="S152" s="103">
        <f>'2026-27 Salary &amp; Benefits'!I$6</f>
        <v>0.15390000000000001</v>
      </c>
      <c r="T152" s="7">
        <f t="shared" si="46"/>
        <v>0</v>
      </c>
      <c r="U152" s="7">
        <f t="shared" si="47"/>
        <v>0</v>
      </c>
      <c r="V152" s="7">
        <f t="shared" si="48"/>
        <v>0</v>
      </c>
      <c r="W152" s="7">
        <f t="shared" si="49"/>
        <v>0</v>
      </c>
      <c r="X152" s="18">
        <f t="shared" si="50"/>
        <v>0</v>
      </c>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row>
    <row r="153" spans="1:159" s="17" customFormat="1">
      <c r="A153" s="50" t="s">
        <v>2121</v>
      </c>
      <c r="B153" s="59" t="s">
        <v>2526</v>
      </c>
      <c r="C153" s="60">
        <v>3142</v>
      </c>
      <c r="D153" s="59" t="s">
        <v>3</v>
      </c>
      <c r="E153" s="78" t="str">
        <f>IFERROR(VLOOKUP($C153,'2025-26 School Level AAFTE'!$C$2:$L$2349,9,FALSE), "No")</f>
        <v>No</v>
      </c>
      <c r="F153" s="67">
        <f>IFERROR(VLOOKUP($C153,'2025-26 School Level AAFTE'!$C$2:$J$2349,8,FALSE), 0)</f>
        <v>8.1999999999999993</v>
      </c>
      <c r="G153" s="69">
        <f>IFERROR(IF(E153= "yes",VLOOKUP(C153,Summary!$B:$I,6,0),0),0)</f>
        <v>0</v>
      </c>
      <c r="H153" s="68">
        <f t="shared" si="41"/>
        <v>0</v>
      </c>
      <c r="I153" s="110">
        <f>VLOOKUP($A153,'2026-27 Salary &amp; Benefits'!$A:$I,3,FALSE)</f>
        <v>1</v>
      </c>
      <c r="J153" s="110">
        <f>VLOOKUP($A153,'2026-27 Salary &amp; Benefits'!$A:$I,4,FALSE)</f>
        <v>1</v>
      </c>
      <c r="K153" s="101">
        <f t="shared" si="42"/>
        <v>0</v>
      </c>
      <c r="L153" s="100">
        <f t="shared" si="43"/>
        <v>0</v>
      </c>
      <c r="M153" s="102">
        <f>'2026-27 Salary &amp; Benefits'!$E$6</f>
        <v>78209</v>
      </c>
      <c r="N153" s="102">
        <f>'2026-27 Salary &amp; Benefits'!$F$6</f>
        <v>82248</v>
      </c>
      <c r="O153" s="7">
        <f t="shared" si="44"/>
        <v>0</v>
      </c>
      <c r="P153" s="7">
        <f t="shared" si="45"/>
        <v>0</v>
      </c>
      <c r="Q153" s="7">
        <f>'2026-27 Salary &amp; Benefits'!G$6</f>
        <v>16817.759999999998</v>
      </c>
      <c r="R153" s="103">
        <f>'2026-27 Salary &amp; Benefits'!H$6</f>
        <v>0.16020000000000001</v>
      </c>
      <c r="S153" s="103">
        <f>'2026-27 Salary &amp; Benefits'!I$6</f>
        <v>0.15390000000000001</v>
      </c>
      <c r="T153" s="7">
        <f t="shared" si="46"/>
        <v>0</v>
      </c>
      <c r="U153" s="7">
        <f t="shared" si="47"/>
        <v>0</v>
      </c>
      <c r="V153" s="7">
        <f t="shared" si="48"/>
        <v>0</v>
      </c>
      <c r="W153" s="7">
        <f t="shared" si="49"/>
        <v>0</v>
      </c>
      <c r="X153" s="18">
        <f t="shared" si="50"/>
        <v>0</v>
      </c>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row>
    <row r="154" spans="1:159" s="17" customFormat="1">
      <c r="A154" s="50" t="s">
        <v>2310</v>
      </c>
      <c r="B154" s="59" t="s">
        <v>2527</v>
      </c>
      <c r="C154" s="60">
        <v>5754</v>
      </c>
      <c r="D154" s="59" t="s">
        <v>3241</v>
      </c>
      <c r="E154" s="78" t="str">
        <f>IFERROR(VLOOKUP($C154,'2025-26 School Level AAFTE'!$C$2:$L$2349,9,FALSE), "No")</f>
        <v>No</v>
      </c>
      <c r="F154" s="67">
        <f>IFERROR(VLOOKUP($C154,'2025-26 School Level AAFTE'!$C$2:$J$2349,8,FALSE), 0)</f>
        <v>38.799999999999997</v>
      </c>
      <c r="G154" s="69">
        <f>IFERROR(IF(E154= "yes",VLOOKUP(C154,Summary!$B:$I,6,0),0),0)</f>
        <v>0</v>
      </c>
      <c r="H154" s="68">
        <f t="shared" si="41"/>
        <v>0</v>
      </c>
      <c r="I154" s="110">
        <f>VLOOKUP($A154,'2026-27 Salary &amp; Benefits'!$A:$I,3,FALSE)</f>
        <v>1.06</v>
      </c>
      <c r="J154" s="110">
        <f>VLOOKUP($A154,'2026-27 Salary &amp; Benefits'!$A:$I,4,FALSE)</f>
        <v>1.06</v>
      </c>
      <c r="K154" s="101">
        <f t="shared" si="42"/>
        <v>0</v>
      </c>
      <c r="L154" s="100">
        <f t="shared" si="43"/>
        <v>0</v>
      </c>
      <c r="M154" s="102">
        <f>'2026-27 Salary &amp; Benefits'!$E$6</f>
        <v>78209</v>
      </c>
      <c r="N154" s="102">
        <f>'2026-27 Salary &amp; Benefits'!$F$6</f>
        <v>82248</v>
      </c>
      <c r="O154" s="7">
        <f t="shared" si="44"/>
        <v>0</v>
      </c>
      <c r="P154" s="7">
        <f t="shared" si="45"/>
        <v>0</v>
      </c>
      <c r="Q154" s="7">
        <f>'2026-27 Salary &amp; Benefits'!G$6</f>
        <v>16817.759999999998</v>
      </c>
      <c r="R154" s="103">
        <f>'2026-27 Salary &amp; Benefits'!H$6</f>
        <v>0.16020000000000001</v>
      </c>
      <c r="S154" s="103">
        <f>'2026-27 Salary &amp; Benefits'!I$6</f>
        <v>0.15390000000000001</v>
      </c>
      <c r="T154" s="7">
        <f t="shared" si="46"/>
        <v>0</v>
      </c>
      <c r="U154" s="7">
        <f t="shared" si="47"/>
        <v>0</v>
      </c>
      <c r="V154" s="7">
        <f t="shared" si="48"/>
        <v>0</v>
      </c>
      <c r="W154" s="7">
        <f t="shared" si="49"/>
        <v>0</v>
      </c>
      <c r="X154" s="18">
        <f t="shared" si="50"/>
        <v>0</v>
      </c>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row>
    <row r="155" spans="1:159" s="17" customFormat="1">
      <c r="A155" s="50" t="s">
        <v>2310</v>
      </c>
      <c r="B155" s="59" t="s">
        <v>2527</v>
      </c>
      <c r="C155" s="60">
        <v>5372</v>
      </c>
      <c r="D155" s="59" t="s">
        <v>1399</v>
      </c>
      <c r="E155" s="78" t="str">
        <f>IFERROR(VLOOKUP($C155,'2025-26 School Level AAFTE'!$C$2:$L$2349,9,FALSE), "No")</f>
        <v>No</v>
      </c>
      <c r="F155" s="67">
        <f>IFERROR(VLOOKUP($C155,'2025-26 School Level AAFTE'!$C$2:$J$2349,8,FALSE), 0)</f>
        <v>426.08</v>
      </c>
      <c r="G155" s="69">
        <f>IFERROR(IF(E155= "yes",VLOOKUP(C155,Summary!$B:$I,6,0),0),0)</f>
        <v>0</v>
      </c>
      <c r="H155" s="68">
        <f t="shared" si="41"/>
        <v>0</v>
      </c>
      <c r="I155" s="110">
        <f>VLOOKUP($A155,'2026-27 Salary &amp; Benefits'!$A:$I,3,FALSE)</f>
        <v>1.06</v>
      </c>
      <c r="J155" s="110">
        <f>VLOOKUP($A155,'2026-27 Salary &amp; Benefits'!$A:$I,4,FALSE)</f>
        <v>1.06</v>
      </c>
      <c r="K155" s="101">
        <f t="shared" si="42"/>
        <v>0</v>
      </c>
      <c r="L155" s="100">
        <f t="shared" si="43"/>
        <v>0</v>
      </c>
      <c r="M155" s="102">
        <f>'2026-27 Salary &amp; Benefits'!$E$6</f>
        <v>78209</v>
      </c>
      <c r="N155" s="102">
        <f>'2026-27 Salary &amp; Benefits'!$F$6</f>
        <v>82248</v>
      </c>
      <c r="O155" s="7">
        <f t="shared" si="44"/>
        <v>0</v>
      </c>
      <c r="P155" s="7">
        <f t="shared" si="45"/>
        <v>0</v>
      </c>
      <c r="Q155" s="7">
        <f>'2026-27 Salary &amp; Benefits'!G$6</f>
        <v>16817.759999999998</v>
      </c>
      <c r="R155" s="103">
        <f>'2026-27 Salary &amp; Benefits'!H$6</f>
        <v>0.16020000000000001</v>
      </c>
      <c r="S155" s="103">
        <f>'2026-27 Salary &amp; Benefits'!I$6</f>
        <v>0.15390000000000001</v>
      </c>
      <c r="T155" s="7">
        <f t="shared" si="46"/>
        <v>0</v>
      </c>
      <c r="U155" s="7">
        <f t="shared" si="47"/>
        <v>0</v>
      </c>
      <c r="V155" s="7">
        <f t="shared" si="48"/>
        <v>0</v>
      </c>
      <c r="W155" s="7">
        <f t="shared" si="49"/>
        <v>0</v>
      </c>
      <c r="X155" s="18">
        <f t="shared" si="50"/>
        <v>0</v>
      </c>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row>
    <row r="156" spans="1:159" s="17" customFormat="1">
      <c r="A156" t="s">
        <v>2310</v>
      </c>
      <c r="B156" s="59" t="s">
        <v>2527</v>
      </c>
      <c r="C156" s="3">
        <v>2807</v>
      </c>
      <c r="D156" t="s">
        <v>1380</v>
      </c>
      <c r="E156" s="78" t="str">
        <f>IFERROR(VLOOKUP($C156,'2025-26 School Level AAFTE'!$C$2:$L$2349,9,FALSE), "No")</f>
        <v>No</v>
      </c>
      <c r="F156" s="67">
        <f>IFERROR(VLOOKUP($C156,'2025-26 School Level AAFTE'!$C$2:$J$2349,8,FALSE), 0)</f>
        <v>1693.46</v>
      </c>
      <c r="G156" s="69">
        <f>IFERROR(IF(E156= "yes",VLOOKUP(C156,Summary!$B:$I,6,0),0),0)</f>
        <v>0</v>
      </c>
      <c r="H156" s="68">
        <f t="shared" si="41"/>
        <v>0</v>
      </c>
      <c r="I156" s="110">
        <f>VLOOKUP($A156,'2026-27 Salary &amp; Benefits'!$A:$I,3,FALSE)</f>
        <v>1.06</v>
      </c>
      <c r="J156" s="110">
        <f>VLOOKUP($A156,'2026-27 Salary &amp; Benefits'!$A:$I,4,FALSE)</f>
        <v>1.06</v>
      </c>
      <c r="K156" s="101">
        <f t="shared" si="42"/>
        <v>0</v>
      </c>
      <c r="L156" s="100">
        <f t="shared" si="43"/>
        <v>0</v>
      </c>
      <c r="M156" s="102">
        <f>'2026-27 Salary &amp; Benefits'!$E$6</f>
        <v>78209</v>
      </c>
      <c r="N156" s="102">
        <f>'2026-27 Salary &amp; Benefits'!$F$6</f>
        <v>82248</v>
      </c>
      <c r="O156" s="7">
        <f t="shared" si="44"/>
        <v>0</v>
      </c>
      <c r="P156" s="7">
        <f t="shared" si="45"/>
        <v>0</v>
      </c>
      <c r="Q156" s="7">
        <f>'2026-27 Salary &amp; Benefits'!G$6</f>
        <v>16817.759999999998</v>
      </c>
      <c r="R156" s="103">
        <f>'2026-27 Salary &amp; Benefits'!H$6</f>
        <v>0.16020000000000001</v>
      </c>
      <c r="S156" s="103">
        <f>'2026-27 Salary &amp; Benefits'!I$6</f>
        <v>0.15390000000000001</v>
      </c>
      <c r="T156" s="7">
        <f t="shared" si="46"/>
        <v>0</v>
      </c>
      <c r="U156" s="7">
        <f t="shared" si="47"/>
        <v>0</v>
      </c>
      <c r="V156" s="7">
        <f t="shared" si="48"/>
        <v>0</v>
      </c>
      <c r="W156" s="7">
        <f t="shared" si="49"/>
        <v>0</v>
      </c>
      <c r="X156" s="18">
        <f t="shared" si="50"/>
        <v>0</v>
      </c>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row>
    <row r="157" spans="1:159" s="17" customFormat="1">
      <c r="A157" s="50" t="s">
        <v>2310</v>
      </c>
      <c r="B157" s="59" t="s">
        <v>2527</v>
      </c>
      <c r="C157" s="60">
        <v>3250</v>
      </c>
      <c r="D157" s="59" t="s">
        <v>1382</v>
      </c>
      <c r="E157" s="78" t="str">
        <f>IFERROR(VLOOKUP($C157,'2025-26 School Level AAFTE'!$C$2:$L$2349,9,FALSE), "No")</f>
        <v>Yes</v>
      </c>
      <c r="F157" s="67">
        <f>IFERROR(VLOOKUP($C157,'2025-26 School Level AAFTE'!$C$2:$J$2349,8,FALSE), 0)</f>
        <v>664.79</v>
      </c>
      <c r="G157" s="69">
        <f>IFERROR(IF(E157= "yes",VLOOKUP(C157,Summary!$B:$I,6,0),0),0)</f>
        <v>0</v>
      </c>
      <c r="H157" s="68">
        <f t="shared" si="41"/>
        <v>664.79</v>
      </c>
      <c r="I157" s="110">
        <f>VLOOKUP($A157,'2026-27 Salary &amp; Benefits'!$A:$I,3,FALSE)</f>
        <v>1.06</v>
      </c>
      <c r="J157" s="110">
        <f>VLOOKUP($A157,'2026-27 Salary &amp; Benefits'!$A:$I,4,FALSE)</f>
        <v>1.06</v>
      </c>
      <c r="K157" s="101">
        <f t="shared" si="42"/>
        <v>664.79</v>
      </c>
      <c r="L157" s="100">
        <f t="shared" si="43"/>
        <v>1.95</v>
      </c>
      <c r="M157" s="102">
        <f>'2026-27 Salary &amp; Benefits'!$E$6</f>
        <v>78209</v>
      </c>
      <c r="N157" s="102">
        <f>'2026-27 Salary &amp; Benefits'!$F$6</f>
        <v>82248</v>
      </c>
      <c r="O157" s="7">
        <f t="shared" si="44"/>
        <v>161658</v>
      </c>
      <c r="P157" s="7">
        <f t="shared" si="45"/>
        <v>8348.6199999999953</v>
      </c>
      <c r="Q157" s="7">
        <f>'2026-27 Salary &amp; Benefits'!G$6</f>
        <v>16817.759999999998</v>
      </c>
      <c r="R157" s="103">
        <f>'2026-27 Salary &amp; Benefits'!H$6</f>
        <v>0.16020000000000001</v>
      </c>
      <c r="S157" s="103">
        <f>'2026-27 Salary &amp; Benefits'!I$6</f>
        <v>0.15390000000000001</v>
      </c>
      <c r="T157" s="7">
        <f t="shared" si="46"/>
        <v>59977.1</v>
      </c>
      <c r="U157" s="7">
        <f t="shared" si="47"/>
        <v>2833.44</v>
      </c>
      <c r="V157" s="7">
        <f t="shared" si="48"/>
        <v>436.07</v>
      </c>
      <c r="W157" s="7">
        <f t="shared" si="49"/>
        <v>3269.51</v>
      </c>
      <c r="X157" s="18">
        <f t="shared" si="50"/>
        <v>233253.23</v>
      </c>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row>
    <row r="158" spans="1:159" s="17" customFormat="1">
      <c r="A158" s="50" t="s">
        <v>2310</v>
      </c>
      <c r="B158" s="59" t="s">
        <v>2527</v>
      </c>
      <c r="C158" s="60">
        <v>5633</v>
      </c>
      <c r="D158" s="59" t="s">
        <v>2891</v>
      </c>
      <c r="E158" s="78" t="str">
        <f>IFERROR(VLOOKUP($C158,'2025-26 School Level AAFTE'!$C$2:$L$2349,9,FALSE), "No")</f>
        <v>Yes</v>
      </c>
      <c r="F158" s="67">
        <f>IFERROR(VLOOKUP($C158,'2025-26 School Level AAFTE'!$C$2:$J$2349,8,FALSE), 0)</f>
        <v>571.29</v>
      </c>
      <c r="G158" s="69">
        <f>IFERROR(IF(E158= "yes",VLOOKUP(C158,Summary!$B:$I,6,0),0),0)</f>
        <v>0</v>
      </c>
      <c r="H158" s="68">
        <f t="shared" ref="H158:H221" si="51">IF(E158= "yes", F158,0)</f>
        <v>571.29</v>
      </c>
      <c r="I158" s="110">
        <f>VLOOKUP($A158,'2026-27 Salary &amp; Benefits'!$A:$I,3,FALSE)</f>
        <v>1.06</v>
      </c>
      <c r="J158" s="110">
        <f>VLOOKUP($A158,'2026-27 Salary &amp; Benefits'!$A:$I,4,FALSE)</f>
        <v>1.06</v>
      </c>
      <c r="K158" s="101">
        <f t="shared" ref="K158:K221" si="52">IF(G158&gt;0,G158,H158)</f>
        <v>571.29</v>
      </c>
      <c r="L158" s="100">
        <f t="shared" ref="L158:L221" si="53">ROUND((($K158*1.1*36)/15)/900,3)</f>
        <v>1.6759999999999999</v>
      </c>
      <c r="M158" s="102">
        <f>'2026-27 Salary &amp; Benefits'!$E$6</f>
        <v>78209</v>
      </c>
      <c r="N158" s="102">
        <f>'2026-27 Salary &amp; Benefits'!$F$6</f>
        <v>82248</v>
      </c>
      <c r="O158" s="7">
        <f t="shared" ref="O158:O221" si="54">ROUND($I158*$M158*$L158,2)</f>
        <v>138942.98000000001</v>
      </c>
      <c r="P158" s="7">
        <f t="shared" ref="P158:P221" si="55">ROUND($J158*$N158*$L158,2)-O158</f>
        <v>7175.5299999999988</v>
      </c>
      <c r="Q158" s="7">
        <f>'2026-27 Salary &amp; Benefits'!G$6</f>
        <v>16817.759999999998</v>
      </c>
      <c r="R158" s="103">
        <f>'2026-27 Salary &amp; Benefits'!H$6</f>
        <v>0.16020000000000001</v>
      </c>
      <c r="S158" s="103">
        <f>'2026-27 Salary &amp; Benefits'!I$6</f>
        <v>0.15390000000000001</v>
      </c>
      <c r="T158" s="7">
        <f t="shared" ref="T158:T221" si="56">ROUND(O158*R158+P158*S158+L158*Q158,2)</f>
        <v>51549.55</v>
      </c>
      <c r="U158" s="7">
        <f t="shared" ref="U158:U221" si="57">ROUND((($N158*$J158*$L158)/180)*3,2)</f>
        <v>2435.31</v>
      </c>
      <c r="V158" s="7">
        <f t="shared" ref="V158:V221" si="58">ROUND(U158*S158,2)</f>
        <v>374.79</v>
      </c>
      <c r="W158" s="7">
        <f t="shared" ref="W158:W221" si="59">SUM(U158:V158)</f>
        <v>2810.1</v>
      </c>
      <c r="X158" s="18">
        <f t="shared" ref="X158:X221" si="60">SUM(T158,O158:P158,W158)</f>
        <v>200478.16000000003</v>
      </c>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row>
    <row r="159" spans="1:159" s="17" customFormat="1">
      <c r="A159" s="50" t="s">
        <v>2310</v>
      </c>
      <c r="B159" s="59" t="s">
        <v>2527</v>
      </c>
      <c r="C159" s="60">
        <v>4296</v>
      </c>
      <c r="D159" s="59" t="s">
        <v>1390</v>
      </c>
      <c r="E159" s="78" t="str">
        <f>IFERROR(VLOOKUP($C159,'2025-26 School Level AAFTE'!$C$2:$L$2349,9,FALSE), "No")</f>
        <v>Yes</v>
      </c>
      <c r="F159" s="67">
        <f>IFERROR(VLOOKUP($C159,'2025-26 School Level AAFTE'!$C$2:$J$2349,8,FALSE), 0)</f>
        <v>514.79999999999995</v>
      </c>
      <c r="G159" s="69">
        <f>IFERROR(IF(E159= "yes",VLOOKUP(C159,Summary!$B:$I,6,0),0),0)</f>
        <v>0</v>
      </c>
      <c r="H159" s="68">
        <f t="shared" si="51"/>
        <v>514.79999999999995</v>
      </c>
      <c r="I159" s="110">
        <f>VLOOKUP($A159,'2026-27 Salary &amp; Benefits'!$A:$I,3,FALSE)</f>
        <v>1.06</v>
      </c>
      <c r="J159" s="110">
        <f>VLOOKUP($A159,'2026-27 Salary &amp; Benefits'!$A:$I,4,FALSE)</f>
        <v>1.06</v>
      </c>
      <c r="K159" s="101">
        <f t="shared" si="52"/>
        <v>514.79999999999995</v>
      </c>
      <c r="L159" s="100">
        <f t="shared" si="53"/>
        <v>1.51</v>
      </c>
      <c r="M159" s="102">
        <f>'2026-27 Salary &amp; Benefits'!$E$6</f>
        <v>78209</v>
      </c>
      <c r="N159" s="102">
        <f>'2026-27 Salary &amp; Benefits'!$F$6</f>
        <v>82248</v>
      </c>
      <c r="O159" s="7">
        <f t="shared" si="54"/>
        <v>125181.33</v>
      </c>
      <c r="P159" s="7">
        <f t="shared" si="55"/>
        <v>6464.8199999999924</v>
      </c>
      <c r="Q159" s="7">
        <f>'2026-27 Salary &amp; Benefits'!G$6</f>
        <v>16817.759999999998</v>
      </c>
      <c r="R159" s="103">
        <f>'2026-27 Salary &amp; Benefits'!H$6</f>
        <v>0.16020000000000001</v>
      </c>
      <c r="S159" s="103">
        <f>'2026-27 Salary &amp; Benefits'!I$6</f>
        <v>0.15390000000000001</v>
      </c>
      <c r="T159" s="7">
        <f t="shared" si="56"/>
        <v>46443.8</v>
      </c>
      <c r="U159" s="7">
        <f t="shared" si="57"/>
        <v>2194.1</v>
      </c>
      <c r="V159" s="7">
        <f t="shared" si="58"/>
        <v>337.67</v>
      </c>
      <c r="W159" s="7">
        <f t="shared" si="59"/>
        <v>2531.77</v>
      </c>
      <c r="X159" s="18">
        <f t="shared" si="60"/>
        <v>180621.72</v>
      </c>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row>
    <row r="160" spans="1:159" s="17" customFormat="1">
      <c r="A160" s="50" t="s">
        <v>2310</v>
      </c>
      <c r="B160" s="59" t="s">
        <v>2527</v>
      </c>
      <c r="C160" s="60">
        <v>4186</v>
      </c>
      <c r="D160" s="59" t="s">
        <v>1388</v>
      </c>
      <c r="E160" s="78" t="str">
        <f>IFERROR(VLOOKUP($C160,'2025-26 School Level AAFTE'!$C$2:$L$2349,9,FALSE), "No")</f>
        <v>Yes</v>
      </c>
      <c r="F160" s="67">
        <f>IFERROR(VLOOKUP($C160,'2025-26 School Level AAFTE'!$C$2:$J$2349,8,FALSE), 0)</f>
        <v>771.93</v>
      </c>
      <c r="G160" s="69">
        <f>IFERROR(IF(E160= "yes",VLOOKUP(C160,Summary!$B:$I,6,0),0),0)</f>
        <v>0</v>
      </c>
      <c r="H160" s="68">
        <f t="shared" si="51"/>
        <v>771.93</v>
      </c>
      <c r="I160" s="110">
        <f>VLOOKUP($A160,'2026-27 Salary &amp; Benefits'!$A:$I,3,FALSE)</f>
        <v>1.06</v>
      </c>
      <c r="J160" s="110">
        <f>VLOOKUP($A160,'2026-27 Salary &amp; Benefits'!$A:$I,4,FALSE)</f>
        <v>1.06</v>
      </c>
      <c r="K160" s="101">
        <f t="shared" si="52"/>
        <v>771.93</v>
      </c>
      <c r="L160" s="100">
        <f t="shared" si="53"/>
        <v>2.2639999999999998</v>
      </c>
      <c r="M160" s="102">
        <f>'2026-27 Salary &amp; Benefits'!$E$6</f>
        <v>78209</v>
      </c>
      <c r="N160" s="102">
        <f>'2026-27 Salary &amp; Benefits'!$F$6</f>
        <v>82248</v>
      </c>
      <c r="O160" s="7">
        <f t="shared" si="54"/>
        <v>187689.09</v>
      </c>
      <c r="P160" s="7">
        <f t="shared" si="55"/>
        <v>9692.9500000000116</v>
      </c>
      <c r="Q160" s="7">
        <f>'2026-27 Salary &amp; Benefits'!G$6</f>
        <v>16817.759999999998</v>
      </c>
      <c r="R160" s="103">
        <f>'2026-27 Salary &amp; Benefits'!H$6</f>
        <v>0.16020000000000001</v>
      </c>
      <c r="S160" s="103">
        <f>'2026-27 Salary &amp; Benefits'!I$6</f>
        <v>0.15390000000000001</v>
      </c>
      <c r="T160" s="7">
        <f t="shared" si="56"/>
        <v>69634.95</v>
      </c>
      <c r="U160" s="7">
        <f t="shared" si="57"/>
        <v>3289.7</v>
      </c>
      <c r="V160" s="7">
        <f t="shared" si="58"/>
        <v>506.28</v>
      </c>
      <c r="W160" s="7">
        <f t="shared" si="59"/>
        <v>3795.9799999999996</v>
      </c>
      <c r="X160" s="18">
        <f t="shared" si="60"/>
        <v>270812.96999999997</v>
      </c>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row>
    <row r="161" spans="1:159" s="17" customFormat="1">
      <c r="A161" s="50" t="s">
        <v>2310</v>
      </c>
      <c r="B161" s="59" t="s">
        <v>2527</v>
      </c>
      <c r="C161" s="60">
        <v>4331</v>
      </c>
      <c r="D161" s="59" t="s">
        <v>1392</v>
      </c>
      <c r="E161" s="78" t="str">
        <f>IFERROR(VLOOKUP($C161,'2025-26 School Level AAFTE'!$C$2:$L$2349,9,FALSE), "No")</f>
        <v>Yes</v>
      </c>
      <c r="F161" s="67">
        <f>IFERROR(VLOOKUP($C161,'2025-26 School Level AAFTE'!$C$2:$J$2349,8,FALSE), 0)</f>
        <v>571.5</v>
      </c>
      <c r="G161" s="69">
        <f>IFERROR(IF(E161= "yes",VLOOKUP(C161,Summary!$B:$I,6,0),0),0)</f>
        <v>0</v>
      </c>
      <c r="H161" s="68">
        <f t="shared" si="51"/>
        <v>571.5</v>
      </c>
      <c r="I161" s="110">
        <f>VLOOKUP($A161,'2026-27 Salary &amp; Benefits'!$A:$I,3,FALSE)</f>
        <v>1.06</v>
      </c>
      <c r="J161" s="110">
        <f>VLOOKUP($A161,'2026-27 Salary &amp; Benefits'!$A:$I,4,FALSE)</f>
        <v>1.06</v>
      </c>
      <c r="K161" s="101">
        <f t="shared" si="52"/>
        <v>571.5</v>
      </c>
      <c r="L161" s="100">
        <f t="shared" si="53"/>
        <v>1.6759999999999999</v>
      </c>
      <c r="M161" s="102">
        <f>'2026-27 Salary &amp; Benefits'!$E$6</f>
        <v>78209</v>
      </c>
      <c r="N161" s="102">
        <f>'2026-27 Salary &amp; Benefits'!$F$6</f>
        <v>82248</v>
      </c>
      <c r="O161" s="7">
        <f t="shared" si="54"/>
        <v>138942.98000000001</v>
      </c>
      <c r="P161" s="7">
        <f t="shared" si="55"/>
        <v>7175.5299999999988</v>
      </c>
      <c r="Q161" s="7">
        <f>'2026-27 Salary &amp; Benefits'!G$6</f>
        <v>16817.759999999998</v>
      </c>
      <c r="R161" s="103">
        <f>'2026-27 Salary &amp; Benefits'!H$6</f>
        <v>0.16020000000000001</v>
      </c>
      <c r="S161" s="103">
        <f>'2026-27 Salary &amp; Benefits'!I$6</f>
        <v>0.15390000000000001</v>
      </c>
      <c r="T161" s="7">
        <f t="shared" si="56"/>
        <v>51549.55</v>
      </c>
      <c r="U161" s="7">
        <f t="shared" si="57"/>
        <v>2435.31</v>
      </c>
      <c r="V161" s="7">
        <f t="shared" si="58"/>
        <v>374.79</v>
      </c>
      <c r="W161" s="7">
        <f t="shared" si="59"/>
        <v>2810.1</v>
      </c>
      <c r="X161" s="18">
        <f t="shared" si="60"/>
        <v>200478.16000000003</v>
      </c>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row>
    <row r="162" spans="1:159" s="17" customFormat="1">
      <c r="A162" s="50" t="s">
        <v>2310</v>
      </c>
      <c r="B162" s="59" t="s">
        <v>2527</v>
      </c>
      <c r="C162" s="60">
        <v>1510</v>
      </c>
      <c r="D162" s="59" t="s">
        <v>1375</v>
      </c>
      <c r="E162" s="78" t="str">
        <f>IFERROR(VLOOKUP($C162,'2025-26 School Level AAFTE'!$C$2:$L$2349,9,FALSE), "No")</f>
        <v>Yes</v>
      </c>
      <c r="F162" s="67">
        <f>IFERROR(VLOOKUP($C162,'2025-26 School Level AAFTE'!$C$2:$J$2349,8,FALSE), 0)</f>
        <v>343.99</v>
      </c>
      <c r="G162" s="69">
        <f>IFERROR(IF(E162= "yes",VLOOKUP(C162,Summary!$B:$I,6,0),0),0)</f>
        <v>0</v>
      </c>
      <c r="H162" s="68">
        <f t="shared" si="51"/>
        <v>343.99</v>
      </c>
      <c r="I162" s="110">
        <f>VLOOKUP($A162,'2026-27 Salary &amp; Benefits'!$A:$I,3,FALSE)</f>
        <v>1.06</v>
      </c>
      <c r="J162" s="110">
        <f>VLOOKUP($A162,'2026-27 Salary &amp; Benefits'!$A:$I,4,FALSE)</f>
        <v>1.06</v>
      </c>
      <c r="K162" s="101">
        <f t="shared" si="52"/>
        <v>343.99</v>
      </c>
      <c r="L162" s="100">
        <f t="shared" si="53"/>
        <v>1.0089999999999999</v>
      </c>
      <c r="M162" s="102">
        <f>'2026-27 Salary &amp; Benefits'!$E$6</f>
        <v>78209</v>
      </c>
      <c r="N162" s="102">
        <f>'2026-27 Salary &amp; Benefits'!$F$6</f>
        <v>82248</v>
      </c>
      <c r="O162" s="7">
        <f t="shared" si="54"/>
        <v>83647.649999999994</v>
      </c>
      <c r="P162" s="7">
        <f t="shared" si="55"/>
        <v>4319.8800000000047</v>
      </c>
      <c r="Q162" s="7">
        <f>'2026-27 Salary &amp; Benefits'!G$6</f>
        <v>16817.759999999998</v>
      </c>
      <c r="R162" s="103">
        <f>'2026-27 Salary &amp; Benefits'!H$6</f>
        <v>0.16020000000000001</v>
      </c>
      <c r="S162" s="103">
        <f>'2026-27 Salary &amp; Benefits'!I$6</f>
        <v>0.15390000000000001</v>
      </c>
      <c r="T162" s="7">
        <f t="shared" si="56"/>
        <v>31034.3</v>
      </c>
      <c r="U162" s="7">
        <f t="shared" si="57"/>
        <v>1466.13</v>
      </c>
      <c r="V162" s="7">
        <f t="shared" si="58"/>
        <v>225.64</v>
      </c>
      <c r="W162" s="7">
        <f t="shared" si="59"/>
        <v>1691.77</v>
      </c>
      <c r="X162" s="18">
        <f t="shared" si="60"/>
        <v>120693.6</v>
      </c>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row>
    <row r="163" spans="1:159" s="17" customFormat="1">
      <c r="A163" s="50" t="s">
        <v>2310</v>
      </c>
      <c r="B163" s="59" t="s">
        <v>2527</v>
      </c>
      <c r="C163" s="60">
        <v>3649</v>
      </c>
      <c r="D163" s="59" t="s">
        <v>1383</v>
      </c>
      <c r="E163" s="78" t="str">
        <f>IFERROR(VLOOKUP($C163,'2025-26 School Level AAFTE'!$C$2:$L$2349,9,FALSE), "No")</f>
        <v>Yes</v>
      </c>
      <c r="F163" s="67">
        <f>IFERROR(VLOOKUP($C163,'2025-26 School Level AAFTE'!$C$2:$J$2349,8,FALSE), 0)</f>
        <v>646.6</v>
      </c>
      <c r="G163" s="69">
        <f>IFERROR(IF(E163= "yes",VLOOKUP(C163,Summary!$B:$I,6,0),0),0)</f>
        <v>0</v>
      </c>
      <c r="H163" s="68">
        <f t="shared" si="51"/>
        <v>646.6</v>
      </c>
      <c r="I163" s="110">
        <f>VLOOKUP($A163,'2026-27 Salary &amp; Benefits'!$A:$I,3,FALSE)</f>
        <v>1.06</v>
      </c>
      <c r="J163" s="110">
        <f>VLOOKUP($A163,'2026-27 Salary &amp; Benefits'!$A:$I,4,FALSE)</f>
        <v>1.06</v>
      </c>
      <c r="K163" s="101">
        <f t="shared" si="52"/>
        <v>646.6</v>
      </c>
      <c r="L163" s="100">
        <f t="shared" si="53"/>
        <v>1.897</v>
      </c>
      <c r="M163" s="102">
        <f>'2026-27 Salary &amp; Benefits'!$E$6</f>
        <v>78209</v>
      </c>
      <c r="N163" s="102">
        <f>'2026-27 Salary &amp; Benefits'!$F$6</f>
        <v>82248</v>
      </c>
      <c r="O163" s="7">
        <f t="shared" si="54"/>
        <v>157264.22</v>
      </c>
      <c r="P163" s="7">
        <f t="shared" si="55"/>
        <v>8121.7000000000116</v>
      </c>
      <c r="Q163" s="7">
        <f>'2026-27 Salary &amp; Benefits'!G$6</f>
        <v>16817.759999999998</v>
      </c>
      <c r="R163" s="103">
        <f>'2026-27 Salary &amp; Benefits'!H$6</f>
        <v>0.16020000000000001</v>
      </c>
      <c r="S163" s="103">
        <f>'2026-27 Salary &amp; Benefits'!I$6</f>
        <v>0.15390000000000001</v>
      </c>
      <c r="T163" s="7">
        <f t="shared" si="56"/>
        <v>58346.95</v>
      </c>
      <c r="U163" s="7">
        <f t="shared" si="57"/>
        <v>2756.43</v>
      </c>
      <c r="V163" s="7">
        <f t="shared" si="58"/>
        <v>424.21</v>
      </c>
      <c r="W163" s="7">
        <f t="shared" si="59"/>
        <v>3180.64</v>
      </c>
      <c r="X163" s="18">
        <f t="shared" si="60"/>
        <v>226913.51</v>
      </c>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row>
    <row r="164" spans="1:159" s="17" customFormat="1">
      <c r="A164" s="50" t="s">
        <v>2310</v>
      </c>
      <c r="B164" s="59" t="s">
        <v>2527</v>
      </c>
      <c r="C164" s="60">
        <v>2576</v>
      </c>
      <c r="D164" s="59" t="s">
        <v>1378</v>
      </c>
      <c r="E164" s="78" t="str">
        <f>IFERROR(VLOOKUP($C164,'2025-26 School Level AAFTE'!$C$2:$L$2349,9,FALSE), "No")</f>
        <v>No</v>
      </c>
      <c r="F164" s="67">
        <f>IFERROR(VLOOKUP($C164,'2025-26 School Level AAFTE'!$C$2:$J$2349,8,FALSE), 0)</f>
        <v>589.22</v>
      </c>
      <c r="G164" s="69">
        <f>IFERROR(IF(E164= "yes",VLOOKUP(C164,Summary!$B:$I,6,0),0),0)</f>
        <v>0</v>
      </c>
      <c r="H164" s="68">
        <f t="shared" si="51"/>
        <v>0</v>
      </c>
      <c r="I164" s="110">
        <f>VLOOKUP($A164,'2026-27 Salary &amp; Benefits'!$A:$I,3,FALSE)</f>
        <v>1.06</v>
      </c>
      <c r="J164" s="110">
        <f>VLOOKUP($A164,'2026-27 Salary &amp; Benefits'!$A:$I,4,FALSE)</f>
        <v>1.06</v>
      </c>
      <c r="K164" s="101">
        <f t="shared" si="52"/>
        <v>0</v>
      </c>
      <c r="L164" s="100">
        <f t="shared" si="53"/>
        <v>0</v>
      </c>
      <c r="M164" s="102">
        <f>'2026-27 Salary &amp; Benefits'!$E$6</f>
        <v>78209</v>
      </c>
      <c r="N164" s="102">
        <f>'2026-27 Salary &amp; Benefits'!$F$6</f>
        <v>82248</v>
      </c>
      <c r="O164" s="7">
        <f t="shared" si="54"/>
        <v>0</v>
      </c>
      <c r="P164" s="7">
        <f t="shared" si="55"/>
        <v>0</v>
      </c>
      <c r="Q164" s="7">
        <f>'2026-27 Salary &amp; Benefits'!G$6</f>
        <v>16817.759999999998</v>
      </c>
      <c r="R164" s="103">
        <f>'2026-27 Salary &amp; Benefits'!H$6</f>
        <v>0.16020000000000001</v>
      </c>
      <c r="S164" s="103">
        <f>'2026-27 Salary &amp; Benefits'!I$6</f>
        <v>0.15390000000000001</v>
      </c>
      <c r="T164" s="7">
        <f t="shared" si="56"/>
        <v>0</v>
      </c>
      <c r="U164" s="7">
        <f t="shared" si="57"/>
        <v>0</v>
      </c>
      <c r="V164" s="7">
        <f t="shared" si="58"/>
        <v>0</v>
      </c>
      <c r="W164" s="7">
        <f t="shared" si="59"/>
        <v>0</v>
      </c>
      <c r="X164" s="18">
        <f t="shared" si="60"/>
        <v>0</v>
      </c>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row>
    <row r="165" spans="1:159" s="17" customFormat="1">
      <c r="A165" s="50" t="s">
        <v>2310</v>
      </c>
      <c r="B165" s="59" t="s">
        <v>2527</v>
      </c>
      <c r="C165" s="60">
        <v>4578</v>
      </c>
      <c r="D165" s="59" t="s">
        <v>1395</v>
      </c>
      <c r="E165" s="78" t="str">
        <f>IFERROR(VLOOKUP($C165,'2025-26 School Level AAFTE'!$C$2:$L$2349,9,FALSE), "No")</f>
        <v>No</v>
      </c>
      <c r="F165" s="67">
        <f>IFERROR(VLOOKUP($C165,'2025-26 School Level AAFTE'!$C$2:$J$2349,8,FALSE), 0)</f>
        <v>621.65</v>
      </c>
      <c r="G165" s="69">
        <f>IFERROR(IF(E165= "yes",VLOOKUP(C165,Summary!$B:$I,6,0),0),0)</f>
        <v>0</v>
      </c>
      <c r="H165" s="68">
        <f t="shared" si="51"/>
        <v>0</v>
      </c>
      <c r="I165" s="110">
        <f>VLOOKUP($A165,'2026-27 Salary &amp; Benefits'!$A:$I,3,FALSE)</f>
        <v>1.06</v>
      </c>
      <c r="J165" s="110">
        <f>VLOOKUP($A165,'2026-27 Salary &amp; Benefits'!$A:$I,4,FALSE)</f>
        <v>1.06</v>
      </c>
      <c r="K165" s="101">
        <f t="shared" si="52"/>
        <v>0</v>
      </c>
      <c r="L165" s="100">
        <f t="shared" si="53"/>
        <v>0</v>
      </c>
      <c r="M165" s="102">
        <f>'2026-27 Salary &amp; Benefits'!$E$6</f>
        <v>78209</v>
      </c>
      <c r="N165" s="102">
        <f>'2026-27 Salary &amp; Benefits'!$F$6</f>
        <v>82248</v>
      </c>
      <c r="O165" s="7">
        <f t="shared" si="54"/>
        <v>0</v>
      </c>
      <c r="P165" s="7">
        <f t="shared" si="55"/>
        <v>0</v>
      </c>
      <c r="Q165" s="7">
        <f>'2026-27 Salary &amp; Benefits'!G$6</f>
        <v>16817.759999999998</v>
      </c>
      <c r="R165" s="103">
        <f>'2026-27 Salary &amp; Benefits'!H$6</f>
        <v>0.16020000000000001</v>
      </c>
      <c r="S165" s="103">
        <f>'2026-27 Salary &amp; Benefits'!I$6</f>
        <v>0.15390000000000001</v>
      </c>
      <c r="T165" s="7">
        <f t="shared" si="56"/>
        <v>0</v>
      </c>
      <c r="U165" s="7">
        <f t="shared" si="57"/>
        <v>0</v>
      </c>
      <c r="V165" s="7">
        <f t="shared" si="58"/>
        <v>0</v>
      </c>
      <c r="W165" s="7">
        <f t="shared" si="59"/>
        <v>0</v>
      </c>
      <c r="X165" s="18">
        <f t="shared" si="60"/>
        <v>0</v>
      </c>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row>
    <row r="166" spans="1:159" s="17" customFormat="1">
      <c r="A166" s="50" t="s">
        <v>2310</v>
      </c>
      <c r="B166" s="59" t="s">
        <v>2527</v>
      </c>
      <c r="C166" s="60">
        <v>2877</v>
      </c>
      <c r="D166" s="59" t="s">
        <v>1381</v>
      </c>
      <c r="E166" s="78" t="str">
        <f>IFERROR(VLOOKUP($C166,'2025-26 School Level AAFTE'!$C$2:$L$2349,9,FALSE), "No")</f>
        <v>No</v>
      </c>
      <c r="F166" s="67">
        <f>IFERROR(VLOOKUP($C166,'2025-26 School Level AAFTE'!$C$2:$J$2349,8,FALSE), 0)</f>
        <v>584.29999999999995</v>
      </c>
      <c r="G166" s="69">
        <f>IFERROR(IF(E166= "yes",VLOOKUP(C166,Summary!$B:$I,6,0),0),0)</f>
        <v>0</v>
      </c>
      <c r="H166" s="68">
        <f t="shared" si="51"/>
        <v>0</v>
      </c>
      <c r="I166" s="110">
        <f>VLOOKUP($A166,'2026-27 Salary &amp; Benefits'!$A:$I,3,FALSE)</f>
        <v>1.06</v>
      </c>
      <c r="J166" s="110">
        <f>VLOOKUP($A166,'2026-27 Salary &amp; Benefits'!$A:$I,4,FALSE)</f>
        <v>1.06</v>
      </c>
      <c r="K166" s="101">
        <f t="shared" si="52"/>
        <v>0</v>
      </c>
      <c r="L166" s="100">
        <f t="shared" si="53"/>
        <v>0</v>
      </c>
      <c r="M166" s="102">
        <f>'2026-27 Salary &amp; Benefits'!$E$6</f>
        <v>78209</v>
      </c>
      <c r="N166" s="102">
        <f>'2026-27 Salary &amp; Benefits'!$F$6</f>
        <v>82248</v>
      </c>
      <c r="O166" s="7">
        <f t="shared" si="54"/>
        <v>0</v>
      </c>
      <c r="P166" s="7">
        <f t="shared" si="55"/>
        <v>0</v>
      </c>
      <c r="Q166" s="7">
        <f>'2026-27 Salary &amp; Benefits'!G$6</f>
        <v>16817.759999999998</v>
      </c>
      <c r="R166" s="103">
        <f>'2026-27 Salary &amp; Benefits'!H$6</f>
        <v>0.16020000000000001</v>
      </c>
      <c r="S166" s="103">
        <f>'2026-27 Salary &amp; Benefits'!I$6</f>
        <v>0.15390000000000001</v>
      </c>
      <c r="T166" s="7">
        <f t="shared" si="56"/>
        <v>0</v>
      </c>
      <c r="U166" s="7">
        <f t="shared" si="57"/>
        <v>0</v>
      </c>
      <c r="V166" s="7">
        <f t="shared" si="58"/>
        <v>0</v>
      </c>
      <c r="W166" s="7">
        <f t="shared" si="59"/>
        <v>0</v>
      </c>
      <c r="X166" s="18">
        <f t="shared" si="60"/>
        <v>0</v>
      </c>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row>
    <row r="167" spans="1:159" s="17" customFormat="1">
      <c r="A167" s="50" t="s">
        <v>2310</v>
      </c>
      <c r="B167" s="59" t="s">
        <v>2527</v>
      </c>
      <c r="C167" s="60">
        <v>4099</v>
      </c>
      <c r="D167" s="59" t="s">
        <v>1350</v>
      </c>
      <c r="E167" s="78" t="str">
        <f>IFERROR(VLOOKUP($C167,'2025-26 School Level AAFTE'!$C$2:$L$2349,9,FALSE), "No")</f>
        <v>Yes</v>
      </c>
      <c r="F167" s="67">
        <f>IFERROR(VLOOKUP($C167,'2025-26 School Level AAFTE'!$C$2:$J$2349,8,FALSE), 0)</f>
        <v>491.93</v>
      </c>
      <c r="G167" s="69">
        <f>IFERROR(IF(E167= "yes",VLOOKUP(C167,Summary!$B:$I,6,0),0),0)</f>
        <v>0</v>
      </c>
      <c r="H167" s="68">
        <f t="shared" si="51"/>
        <v>491.93</v>
      </c>
      <c r="I167" s="110">
        <f>VLOOKUP($A167,'2026-27 Salary &amp; Benefits'!$A:$I,3,FALSE)</f>
        <v>1.06</v>
      </c>
      <c r="J167" s="110">
        <f>VLOOKUP($A167,'2026-27 Salary &amp; Benefits'!$A:$I,4,FALSE)</f>
        <v>1.06</v>
      </c>
      <c r="K167" s="101">
        <f t="shared" si="52"/>
        <v>491.93</v>
      </c>
      <c r="L167" s="100">
        <f t="shared" si="53"/>
        <v>1.4430000000000001</v>
      </c>
      <c r="M167" s="102">
        <f>'2026-27 Salary &amp; Benefits'!$E$6</f>
        <v>78209</v>
      </c>
      <c r="N167" s="102">
        <f>'2026-27 Salary &amp; Benefits'!$F$6</f>
        <v>82248</v>
      </c>
      <c r="O167" s="7">
        <f t="shared" si="54"/>
        <v>119626.92</v>
      </c>
      <c r="P167" s="7">
        <f t="shared" si="55"/>
        <v>6177.9799999999959</v>
      </c>
      <c r="Q167" s="7">
        <f>'2026-27 Salary &amp; Benefits'!G$6</f>
        <v>16817.759999999998</v>
      </c>
      <c r="R167" s="103">
        <f>'2026-27 Salary &amp; Benefits'!H$6</f>
        <v>0.16020000000000001</v>
      </c>
      <c r="S167" s="103">
        <f>'2026-27 Salary &amp; Benefits'!I$6</f>
        <v>0.15390000000000001</v>
      </c>
      <c r="T167" s="7">
        <f t="shared" si="56"/>
        <v>44383.05</v>
      </c>
      <c r="U167" s="7">
        <f t="shared" si="57"/>
        <v>2096.75</v>
      </c>
      <c r="V167" s="7">
        <f t="shared" si="58"/>
        <v>322.69</v>
      </c>
      <c r="W167" s="7">
        <f t="shared" si="59"/>
        <v>2419.44</v>
      </c>
      <c r="X167" s="18">
        <f t="shared" si="60"/>
        <v>172607.39</v>
      </c>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row>
    <row r="168" spans="1:159" s="17" customFormat="1">
      <c r="A168" s="50" t="s">
        <v>2310</v>
      </c>
      <c r="B168" s="59" t="s">
        <v>2527</v>
      </c>
      <c r="C168" s="60">
        <v>5757</v>
      </c>
      <c r="D168" s="59" t="s">
        <v>3169</v>
      </c>
      <c r="E168" s="78" t="str">
        <f>IFERROR(VLOOKUP($C168,'2025-26 School Level AAFTE'!$C$2:$L$2349,9,FALSE), "No")</f>
        <v>No</v>
      </c>
      <c r="F168" s="67">
        <f>IFERROR(VLOOKUP($C168,'2025-26 School Level AAFTE'!$C$2:$J$2349,8,FALSE), 0)</f>
        <v>556.4</v>
      </c>
      <c r="G168" s="69">
        <f>IFERROR(IF(E168= "yes",VLOOKUP(C168,Summary!$B:$I,6,0),0),0)</f>
        <v>0</v>
      </c>
      <c r="H168" s="68">
        <f t="shared" si="51"/>
        <v>0</v>
      </c>
      <c r="I168" s="110">
        <f>VLOOKUP($A168,'2026-27 Salary &amp; Benefits'!$A:$I,3,FALSE)</f>
        <v>1.06</v>
      </c>
      <c r="J168" s="110">
        <f>VLOOKUP($A168,'2026-27 Salary &amp; Benefits'!$A:$I,4,FALSE)</f>
        <v>1.06</v>
      </c>
      <c r="K168" s="101">
        <f t="shared" si="52"/>
        <v>0</v>
      </c>
      <c r="L168" s="100">
        <f t="shared" si="53"/>
        <v>0</v>
      </c>
      <c r="M168" s="102">
        <f>'2026-27 Salary &amp; Benefits'!$E$6</f>
        <v>78209</v>
      </c>
      <c r="N168" s="102">
        <f>'2026-27 Salary &amp; Benefits'!$F$6</f>
        <v>82248</v>
      </c>
      <c r="O168" s="7">
        <f t="shared" si="54"/>
        <v>0</v>
      </c>
      <c r="P168" s="7">
        <f t="shared" si="55"/>
        <v>0</v>
      </c>
      <c r="Q168" s="7">
        <f>'2026-27 Salary &amp; Benefits'!G$6</f>
        <v>16817.759999999998</v>
      </c>
      <c r="R168" s="103">
        <f>'2026-27 Salary &amp; Benefits'!H$6</f>
        <v>0.16020000000000001</v>
      </c>
      <c r="S168" s="103">
        <f>'2026-27 Salary &amp; Benefits'!I$6</f>
        <v>0.15390000000000001</v>
      </c>
      <c r="T168" s="7">
        <f t="shared" si="56"/>
        <v>0</v>
      </c>
      <c r="U168" s="7">
        <f t="shared" si="57"/>
        <v>0</v>
      </c>
      <c r="V168" s="7">
        <f t="shared" si="58"/>
        <v>0</v>
      </c>
      <c r="W168" s="7">
        <f t="shared" si="59"/>
        <v>0</v>
      </c>
      <c r="X168" s="18">
        <f t="shared" si="60"/>
        <v>0</v>
      </c>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row>
    <row r="169" spans="1:159" s="17" customFormat="1">
      <c r="A169" s="50" t="s">
        <v>2310</v>
      </c>
      <c r="B169" s="59" t="s">
        <v>2527</v>
      </c>
      <c r="C169" s="60">
        <v>5159</v>
      </c>
      <c r="D169" s="59" t="s">
        <v>1397</v>
      </c>
      <c r="E169" s="78" t="str">
        <f>IFERROR(VLOOKUP($C169,'2025-26 School Level AAFTE'!$C$2:$L$2349,9,FALSE), "No")</f>
        <v>Yes</v>
      </c>
      <c r="F169" s="67">
        <f>IFERROR(VLOOKUP($C169,'2025-26 School Level AAFTE'!$C$2:$J$2349,8,FALSE), 0)</f>
        <v>520</v>
      </c>
      <c r="G169" s="69">
        <f>IFERROR(IF(E169= "yes",VLOOKUP(C169,Summary!$B:$I,6,0),0),0)</f>
        <v>0</v>
      </c>
      <c r="H169" s="68">
        <f t="shared" si="51"/>
        <v>520</v>
      </c>
      <c r="I169" s="110">
        <f>VLOOKUP($A169,'2026-27 Salary &amp; Benefits'!$A:$I,3,FALSE)</f>
        <v>1.06</v>
      </c>
      <c r="J169" s="110">
        <f>VLOOKUP($A169,'2026-27 Salary &amp; Benefits'!$A:$I,4,FALSE)</f>
        <v>1.06</v>
      </c>
      <c r="K169" s="101">
        <f t="shared" si="52"/>
        <v>520</v>
      </c>
      <c r="L169" s="100">
        <f t="shared" si="53"/>
        <v>1.5249999999999999</v>
      </c>
      <c r="M169" s="102">
        <f>'2026-27 Salary &amp; Benefits'!$E$6</f>
        <v>78209</v>
      </c>
      <c r="N169" s="102">
        <f>'2026-27 Salary &amp; Benefits'!$F$6</f>
        <v>82248</v>
      </c>
      <c r="O169" s="7">
        <f t="shared" si="54"/>
        <v>126424.85</v>
      </c>
      <c r="P169" s="7">
        <f t="shared" si="55"/>
        <v>6529.0400000000081</v>
      </c>
      <c r="Q169" s="7">
        <f>'2026-27 Salary &amp; Benefits'!G$6</f>
        <v>16817.759999999998</v>
      </c>
      <c r="R169" s="103">
        <f>'2026-27 Salary &amp; Benefits'!H$6</f>
        <v>0.16020000000000001</v>
      </c>
      <c r="S169" s="103">
        <f>'2026-27 Salary &amp; Benefits'!I$6</f>
        <v>0.15390000000000001</v>
      </c>
      <c r="T169" s="7">
        <f t="shared" si="56"/>
        <v>46905.16</v>
      </c>
      <c r="U169" s="7">
        <f t="shared" si="57"/>
        <v>2215.9</v>
      </c>
      <c r="V169" s="7">
        <f t="shared" si="58"/>
        <v>341.03</v>
      </c>
      <c r="W169" s="7">
        <f t="shared" si="59"/>
        <v>2556.9300000000003</v>
      </c>
      <c r="X169" s="18">
        <f t="shared" si="60"/>
        <v>182415.98</v>
      </c>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row>
    <row r="170" spans="1:159" s="17" customFormat="1">
      <c r="A170" s="50" t="s">
        <v>2310</v>
      </c>
      <c r="B170" s="59" t="s">
        <v>2527</v>
      </c>
      <c r="C170" s="60">
        <v>4407</v>
      </c>
      <c r="D170" s="59" t="s">
        <v>237</v>
      </c>
      <c r="E170" s="78" t="str">
        <f>IFERROR(VLOOKUP($C170,'2025-26 School Level AAFTE'!$C$2:$L$2349,9,FALSE), "No")</f>
        <v>No</v>
      </c>
      <c r="F170" s="67">
        <f>IFERROR(VLOOKUP($C170,'2025-26 School Level AAFTE'!$C$2:$J$2349,8,FALSE), 0)</f>
        <v>622.84</v>
      </c>
      <c r="G170" s="69">
        <f>IFERROR(IF(E170= "yes",VLOOKUP(C170,Summary!$B:$I,6,0),0),0)</f>
        <v>0</v>
      </c>
      <c r="H170" s="68">
        <f t="shared" si="51"/>
        <v>0</v>
      </c>
      <c r="I170" s="110">
        <f>VLOOKUP($A170,'2026-27 Salary &amp; Benefits'!$A:$I,3,FALSE)</f>
        <v>1.06</v>
      </c>
      <c r="J170" s="110">
        <f>VLOOKUP($A170,'2026-27 Salary &amp; Benefits'!$A:$I,4,FALSE)</f>
        <v>1.06</v>
      </c>
      <c r="K170" s="101">
        <f t="shared" si="52"/>
        <v>0</v>
      </c>
      <c r="L170" s="100">
        <f t="shared" si="53"/>
        <v>0</v>
      </c>
      <c r="M170" s="102">
        <f>'2026-27 Salary &amp; Benefits'!$E$6</f>
        <v>78209</v>
      </c>
      <c r="N170" s="102">
        <f>'2026-27 Salary &amp; Benefits'!$F$6</f>
        <v>82248</v>
      </c>
      <c r="O170" s="7">
        <f t="shared" si="54"/>
        <v>0</v>
      </c>
      <c r="P170" s="7">
        <f t="shared" si="55"/>
        <v>0</v>
      </c>
      <c r="Q170" s="7">
        <f>'2026-27 Salary &amp; Benefits'!G$6</f>
        <v>16817.759999999998</v>
      </c>
      <c r="R170" s="103">
        <f>'2026-27 Salary &amp; Benefits'!H$6</f>
        <v>0.16020000000000001</v>
      </c>
      <c r="S170" s="103">
        <f>'2026-27 Salary &amp; Benefits'!I$6</f>
        <v>0.15390000000000001</v>
      </c>
      <c r="T170" s="7">
        <f t="shared" si="56"/>
        <v>0</v>
      </c>
      <c r="U170" s="7">
        <f t="shared" si="57"/>
        <v>0</v>
      </c>
      <c r="V170" s="7">
        <f t="shared" si="58"/>
        <v>0</v>
      </c>
      <c r="W170" s="7">
        <f t="shared" si="59"/>
        <v>0</v>
      </c>
      <c r="X170" s="18">
        <f t="shared" si="60"/>
        <v>0</v>
      </c>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row>
    <row r="171" spans="1:159" s="17" customFormat="1">
      <c r="A171" s="50" t="s">
        <v>2310</v>
      </c>
      <c r="B171" s="59" t="s">
        <v>2527</v>
      </c>
      <c r="C171" s="60">
        <v>4297</v>
      </c>
      <c r="D171" s="59" t="s">
        <v>1391</v>
      </c>
      <c r="E171" s="78" t="str">
        <f>IFERROR(VLOOKUP($C171,'2025-26 School Level AAFTE'!$C$2:$L$2349,9,FALSE), "No")</f>
        <v>No</v>
      </c>
      <c r="F171" s="67">
        <f>IFERROR(VLOOKUP($C171,'2025-26 School Level AAFTE'!$C$2:$J$2349,8,FALSE), 0)</f>
        <v>436.08</v>
      </c>
      <c r="G171" s="69">
        <f>IFERROR(IF(E171= "yes",VLOOKUP(C171,Summary!$B:$I,6,0),0),0)</f>
        <v>0</v>
      </c>
      <c r="H171" s="68">
        <f t="shared" si="51"/>
        <v>0</v>
      </c>
      <c r="I171" s="110">
        <f>VLOOKUP($A171,'2026-27 Salary &amp; Benefits'!$A:$I,3,FALSE)</f>
        <v>1.06</v>
      </c>
      <c r="J171" s="110">
        <f>VLOOKUP($A171,'2026-27 Salary &amp; Benefits'!$A:$I,4,FALSE)</f>
        <v>1.06</v>
      </c>
      <c r="K171" s="101">
        <f t="shared" si="52"/>
        <v>0</v>
      </c>
      <c r="L171" s="100">
        <f t="shared" si="53"/>
        <v>0</v>
      </c>
      <c r="M171" s="102">
        <f>'2026-27 Salary &amp; Benefits'!$E$6</f>
        <v>78209</v>
      </c>
      <c r="N171" s="102">
        <f>'2026-27 Salary &amp; Benefits'!$F$6</f>
        <v>82248</v>
      </c>
      <c r="O171" s="7">
        <f t="shared" si="54"/>
        <v>0</v>
      </c>
      <c r="P171" s="7">
        <f t="shared" si="55"/>
        <v>0</v>
      </c>
      <c r="Q171" s="7">
        <f>'2026-27 Salary &amp; Benefits'!G$6</f>
        <v>16817.759999999998</v>
      </c>
      <c r="R171" s="103">
        <f>'2026-27 Salary &amp; Benefits'!H$6</f>
        <v>0.16020000000000001</v>
      </c>
      <c r="S171" s="103">
        <f>'2026-27 Salary &amp; Benefits'!I$6</f>
        <v>0.15390000000000001</v>
      </c>
      <c r="T171" s="7">
        <f t="shared" si="56"/>
        <v>0</v>
      </c>
      <c r="U171" s="7">
        <f t="shared" si="57"/>
        <v>0</v>
      </c>
      <c r="V171" s="7">
        <f t="shared" si="58"/>
        <v>0</v>
      </c>
      <c r="W171" s="7">
        <f t="shared" si="59"/>
        <v>0</v>
      </c>
      <c r="X171" s="18">
        <f t="shared" si="60"/>
        <v>0</v>
      </c>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row>
    <row r="172" spans="1:159" s="17" customFormat="1">
      <c r="A172" s="50" t="s">
        <v>2310</v>
      </c>
      <c r="B172" s="59" t="s">
        <v>2527</v>
      </c>
      <c r="C172" s="60">
        <v>5033</v>
      </c>
      <c r="D172" s="59" t="s">
        <v>1396</v>
      </c>
      <c r="E172" s="78" t="str">
        <f>IFERROR(VLOOKUP($C172,'2025-26 School Level AAFTE'!$C$2:$L$2349,9,FALSE), "No")</f>
        <v>No</v>
      </c>
      <c r="F172" s="67">
        <f>IFERROR(VLOOKUP($C172,'2025-26 School Level AAFTE'!$C$2:$J$2349,8,FALSE), 0)</f>
        <v>2013.74</v>
      </c>
      <c r="G172" s="69">
        <f>IFERROR(IF(E172= "yes",VLOOKUP(C172,Summary!$B:$I,6,0),0),0)</f>
        <v>0</v>
      </c>
      <c r="H172" s="68">
        <f t="shared" si="51"/>
        <v>0</v>
      </c>
      <c r="I172" s="110">
        <f>VLOOKUP($A172,'2026-27 Salary &amp; Benefits'!$A:$I,3,FALSE)</f>
        <v>1.06</v>
      </c>
      <c r="J172" s="110">
        <f>VLOOKUP($A172,'2026-27 Salary &amp; Benefits'!$A:$I,4,FALSE)</f>
        <v>1.06</v>
      </c>
      <c r="K172" s="101">
        <f t="shared" si="52"/>
        <v>0</v>
      </c>
      <c r="L172" s="100">
        <f t="shared" si="53"/>
        <v>0</v>
      </c>
      <c r="M172" s="102">
        <f>'2026-27 Salary &amp; Benefits'!$E$6</f>
        <v>78209</v>
      </c>
      <c r="N172" s="102">
        <f>'2026-27 Salary &amp; Benefits'!$F$6</f>
        <v>82248</v>
      </c>
      <c r="O172" s="7">
        <f t="shared" si="54"/>
        <v>0</v>
      </c>
      <c r="P172" s="7">
        <f t="shared" si="55"/>
        <v>0</v>
      </c>
      <c r="Q172" s="7">
        <f>'2026-27 Salary &amp; Benefits'!G$6</f>
        <v>16817.759999999998</v>
      </c>
      <c r="R172" s="103">
        <f>'2026-27 Salary &amp; Benefits'!H$6</f>
        <v>0.16020000000000001</v>
      </c>
      <c r="S172" s="103">
        <f>'2026-27 Salary &amp; Benefits'!I$6</f>
        <v>0.15390000000000001</v>
      </c>
      <c r="T172" s="7">
        <f t="shared" si="56"/>
        <v>0</v>
      </c>
      <c r="U172" s="7">
        <f t="shared" si="57"/>
        <v>0</v>
      </c>
      <c r="V172" s="7">
        <f t="shared" si="58"/>
        <v>0</v>
      </c>
      <c r="W172" s="7">
        <f t="shared" si="59"/>
        <v>0</v>
      </c>
      <c r="X172" s="18">
        <f t="shared" si="60"/>
        <v>0</v>
      </c>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row>
    <row r="173" spans="1:159" s="17" customFormat="1">
      <c r="A173" s="50" t="s">
        <v>2310</v>
      </c>
      <c r="B173" s="59" t="s">
        <v>2527</v>
      </c>
      <c r="C173" s="60">
        <v>2748</v>
      </c>
      <c r="D173" s="59" t="s">
        <v>1379</v>
      </c>
      <c r="E173" s="78" t="str">
        <f>IFERROR(VLOOKUP($C173,'2025-26 School Level AAFTE'!$C$2:$L$2349,9,FALSE), "No")</f>
        <v>No</v>
      </c>
      <c r="F173" s="67">
        <f>IFERROR(VLOOKUP($C173,'2025-26 School Level AAFTE'!$C$2:$J$2349,8,FALSE), 0)</f>
        <v>298.62</v>
      </c>
      <c r="G173" s="69">
        <f>IFERROR(IF(E173= "yes",VLOOKUP(C173,Summary!$B:$I,6,0),0),0)</f>
        <v>0</v>
      </c>
      <c r="H173" s="68">
        <f t="shared" si="51"/>
        <v>0</v>
      </c>
      <c r="I173" s="110">
        <f>VLOOKUP($A173,'2026-27 Salary &amp; Benefits'!$A:$I,3,FALSE)</f>
        <v>1.06</v>
      </c>
      <c r="J173" s="110">
        <f>VLOOKUP($A173,'2026-27 Salary &amp; Benefits'!$A:$I,4,FALSE)</f>
        <v>1.06</v>
      </c>
      <c r="K173" s="101">
        <f t="shared" si="52"/>
        <v>0</v>
      </c>
      <c r="L173" s="100">
        <f t="shared" si="53"/>
        <v>0</v>
      </c>
      <c r="M173" s="102">
        <f>'2026-27 Salary &amp; Benefits'!$E$6</f>
        <v>78209</v>
      </c>
      <c r="N173" s="102">
        <f>'2026-27 Salary &amp; Benefits'!$F$6</f>
        <v>82248</v>
      </c>
      <c r="O173" s="7">
        <f t="shared" si="54"/>
        <v>0</v>
      </c>
      <c r="P173" s="7">
        <f t="shared" si="55"/>
        <v>0</v>
      </c>
      <c r="Q173" s="7">
        <f>'2026-27 Salary &amp; Benefits'!G$6</f>
        <v>16817.759999999998</v>
      </c>
      <c r="R173" s="103">
        <f>'2026-27 Salary &amp; Benefits'!H$6</f>
        <v>0.16020000000000001</v>
      </c>
      <c r="S173" s="103">
        <f>'2026-27 Salary &amp; Benefits'!I$6</f>
        <v>0.15390000000000001</v>
      </c>
      <c r="T173" s="7">
        <f t="shared" si="56"/>
        <v>0</v>
      </c>
      <c r="U173" s="7">
        <f t="shared" si="57"/>
        <v>0</v>
      </c>
      <c r="V173" s="7">
        <f t="shared" si="58"/>
        <v>0</v>
      </c>
      <c r="W173" s="7">
        <f t="shared" si="59"/>
        <v>0</v>
      </c>
      <c r="X173" s="18">
        <f t="shared" si="60"/>
        <v>0</v>
      </c>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row>
    <row r="174" spans="1:159" s="17" customFormat="1">
      <c r="A174" s="50" t="s">
        <v>2310</v>
      </c>
      <c r="B174" s="59" t="s">
        <v>2527</v>
      </c>
      <c r="C174" s="60">
        <v>5635</v>
      </c>
      <c r="D174" s="59" t="s">
        <v>2983</v>
      </c>
      <c r="E174" s="78" t="str">
        <f>IFERROR(VLOOKUP($C174,'2025-26 School Level AAFTE'!$C$2:$L$2349,9,FALSE), "No")</f>
        <v>No</v>
      </c>
      <c r="F174" s="67">
        <f>IFERROR(VLOOKUP($C174,'2025-26 School Level AAFTE'!$C$2:$J$2349,8,FALSE), 0)</f>
        <v>596.44000000000005</v>
      </c>
      <c r="G174" s="69">
        <f>IFERROR(IF(E174= "yes",VLOOKUP(C174,Summary!$B:$I,6,0),0),0)</f>
        <v>0</v>
      </c>
      <c r="H174" s="68">
        <f t="shared" si="51"/>
        <v>0</v>
      </c>
      <c r="I174" s="110">
        <f>VLOOKUP($A174,'2026-27 Salary &amp; Benefits'!$A:$I,3,FALSE)</f>
        <v>1.06</v>
      </c>
      <c r="J174" s="110">
        <f>VLOOKUP($A174,'2026-27 Salary &amp; Benefits'!$A:$I,4,FALSE)</f>
        <v>1.06</v>
      </c>
      <c r="K174" s="101">
        <f t="shared" si="52"/>
        <v>0</v>
      </c>
      <c r="L174" s="100">
        <f t="shared" si="53"/>
        <v>0</v>
      </c>
      <c r="M174" s="102">
        <f>'2026-27 Salary &amp; Benefits'!$E$6</f>
        <v>78209</v>
      </c>
      <c r="N174" s="102">
        <f>'2026-27 Salary &amp; Benefits'!$F$6</f>
        <v>82248</v>
      </c>
      <c r="O174" s="7">
        <f t="shared" si="54"/>
        <v>0</v>
      </c>
      <c r="P174" s="7">
        <f t="shared" si="55"/>
        <v>0</v>
      </c>
      <c r="Q174" s="7">
        <f>'2026-27 Salary &amp; Benefits'!G$6</f>
        <v>16817.759999999998</v>
      </c>
      <c r="R174" s="103">
        <f>'2026-27 Salary &amp; Benefits'!H$6</f>
        <v>0.16020000000000001</v>
      </c>
      <c r="S174" s="103">
        <f>'2026-27 Salary &amp; Benefits'!I$6</f>
        <v>0.15390000000000001</v>
      </c>
      <c r="T174" s="7">
        <f t="shared" si="56"/>
        <v>0</v>
      </c>
      <c r="U174" s="7">
        <f t="shared" si="57"/>
        <v>0</v>
      </c>
      <c r="V174" s="7">
        <f t="shared" si="58"/>
        <v>0</v>
      </c>
      <c r="W174" s="7">
        <f t="shared" si="59"/>
        <v>0</v>
      </c>
      <c r="X174" s="18">
        <f t="shared" si="60"/>
        <v>0</v>
      </c>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row>
    <row r="175" spans="1:159" s="17" customFormat="1">
      <c r="A175" s="50" t="s">
        <v>2310</v>
      </c>
      <c r="B175" s="59" t="s">
        <v>2527</v>
      </c>
      <c r="C175" s="60">
        <v>5206</v>
      </c>
      <c r="D175" s="59" t="s">
        <v>253</v>
      </c>
      <c r="E175" s="78" t="str">
        <f>IFERROR(VLOOKUP($C175,'2025-26 School Level AAFTE'!$C$2:$L$2349,9,FALSE), "No")</f>
        <v>Yes</v>
      </c>
      <c r="F175" s="67">
        <f>IFERROR(VLOOKUP($C175,'2025-26 School Level AAFTE'!$C$2:$J$2349,8,FALSE), 0)</f>
        <v>875.79</v>
      </c>
      <c r="G175" s="69">
        <f>IFERROR(IF(E175= "yes",VLOOKUP(C175,Summary!$B:$I,6,0),0),0)</f>
        <v>0</v>
      </c>
      <c r="H175" s="68">
        <f t="shared" si="51"/>
        <v>875.79</v>
      </c>
      <c r="I175" s="110">
        <f>VLOOKUP($A175,'2026-27 Salary &amp; Benefits'!$A:$I,3,FALSE)</f>
        <v>1.06</v>
      </c>
      <c r="J175" s="110">
        <f>VLOOKUP($A175,'2026-27 Salary &amp; Benefits'!$A:$I,4,FALSE)</f>
        <v>1.06</v>
      </c>
      <c r="K175" s="101">
        <f t="shared" si="52"/>
        <v>875.79</v>
      </c>
      <c r="L175" s="100">
        <f t="shared" si="53"/>
        <v>2.569</v>
      </c>
      <c r="M175" s="102">
        <f>'2026-27 Salary &amp; Benefits'!$E$6</f>
        <v>78209</v>
      </c>
      <c r="N175" s="102">
        <f>'2026-27 Salary &amp; Benefits'!$F$6</f>
        <v>82248</v>
      </c>
      <c r="O175" s="7">
        <f t="shared" si="54"/>
        <v>212974.06</v>
      </c>
      <c r="P175" s="7">
        <f t="shared" si="55"/>
        <v>10998.760000000009</v>
      </c>
      <c r="Q175" s="7">
        <f>'2026-27 Salary &amp; Benefits'!G$6</f>
        <v>16817.759999999998</v>
      </c>
      <c r="R175" s="103">
        <f>'2026-27 Salary &amp; Benefits'!H$6</f>
        <v>0.16020000000000001</v>
      </c>
      <c r="S175" s="103">
        <f>'2026-27 Salary &amp; Benefits'!I$6</f>
        <v>0.15390000000000001</v>
      </c>
      <c r="T175" s="7">
        <f t="shared" si="56"/>
        <v>79015.98</v>
      </c>
      <c r="U175" s="7">
        <f t="shared" si="57"/>
        <v>3732.88</v>
      </c>
      <c r="V175" s="7">
        <f t="shared" si="58"/>
        <v>574.49</v>
      </c>
      <c r="W175" s="7">
        <f t="shared" si="59"/>
        <v>4307.37</v>
      </c>
      <c r="X175" s="18">
        <f t="shared" si="60"/>
        <v>307296.17</v>
      </c>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row>
    <row r="176" spans="1:159" s="17" customFormat="1">
      <c r="A176" s="50" t="s">
        <v>2310</v>
      </c>
      <c r="B176" s="59" t="s">
        <v>2527</v>
      </c>
      <c r="C176" s="60">
        <v>4102</v>
      </c>
      <c r="D176" s="59" t="s">
        <v>1385</v>
      </c>
      <c r="E176" s="78" t="str">
        <f>IFERROR(VLOOKUP($C176,'2025-26 School Level AAFTE'!$C$2:$L$2349,9,FALSE), "No")</f>
        <v>Yes</v>
      </c>
      <c r="F176" s="67">
        <f>IFERROR(VLOOKUP($C176,'2025-26 School Level AAFTE'!$C$2:$J$2349,8,FALSE), 0)</f>
        <v>438.31</v>
      </c>
      <c r="G176" s="69">
        <f>IFERROR(IF(E176= "yes",VLOOKUP(C176,Summary!$B:$I,6,0),0),0)</f>
        <v>0</v>
      </c>
      <c r="H176" s="68">
        <f t="shared" si="51"/>
        <v>438.31</v>
      </c>
      <c r="I176" s="110">
        <f>VLOOKUP($A176,'2026-27 Salary &amp; Benefits'!$A:$I,3,FALSE)</f>
        <v>1.06</v>
      </c>
      <c r="J176" s="110">
        <f>VLOOKUP($A176,'2026-27 Salary &amp; Benefits'!$A:$I,4,FALSE)</f>
        <v>1.06</v>
      </c>
      <c r="K176" s="101">
        <f t="shared" si="52"/>
        <v>438.31</v>
      </c>
      <c r="L176" s="100">
        <f t="shared" si="53"/>
        <v>1.286</v>
      </c>
      <c r="M176" s="102">
        <f>'2026-27 Salary &amp; Benefits'!$E$6</f>
        <v>78209</v>
      </c>
      <c r="N176" s="102">
        <f>'2026-27 Salary &amp; Benefits'!$F$6</f>
        <v>82248</v>
      </c>
      <c r="O176" s="7">
        <f t="shared" si="54"/>
        <v>106611.38</v>
      </c>
      <c r="P176" s="7">
        <f t="shared" si="55"/>
        <v>5505.7999999999884</v>
      </c>
      <c r="Q176" s="7">
        <f>'2026-27 Salary &amp; Benefits'!G$6</f>
        <v>16817.759999999998</v>
      </c>
      <c r="R176" s="103">
        <f>'2026-27 Salary &amp; Benefits'!H$6</f>
        <v>0.16020000000000001</v>
      </c>
      <c r="S176" s="103">
        <f>'2026-27 Salary &amp; Benefits'!I$6</f>
        <v>0.15390000000000001</v>
      </c>
      <c r="T176" s="7">
        <f t="shared" si="56"/>
        <v>39554.129999999997</v>
      </c>
      <c r="U176" s="7">
        <f t="shared" si="57"/>
        <v>1868.62</v>
      </c>
      <c r="V176" s="7">
        <f t="shared" si="58"/>
        <v>287.58</v>
      </c>
      <c r="W176" s="7">
        <f t="shared" si="59"/>
        <v>2156.1999999999998</v>
      </c>
      <c r="X176" s="18">
        <f t="shared" si="60"/>
        <v>153827.51</v>
      </c>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row>
    <row r="177" spans="1:159" s="17" customFormat="1">
      <c r="A177" s="50" t="s">
        <v>2310</v>
      </c>
      <c r="B177" s="59" t="s">
        <v>2527</v>
      </c>
      <c r="C177" s="60">
        <v>5160</v>
      </c>
      <c r="D177" s="59" t="s">
        <v>1398</v>
      </c>
      <c r="E177" s="78" t="str">
        <f>IFERROR(VLOOKUP($C177,'2025-26 School Level AAFTE'!$C$2:$L$2349,9,FALSE), "No")</f>
        <v>No</v>
      </c>
      <c r="F177" s="67">
        <f>IFERROR(VLOOKUP($C177,'2025-26 School Level AAFTE'!$C$2:$J$2349,8,FALSE), 0)</f>
        <v>456.22</v>
      </c>
      <c r="G177" s="69">
        <f>IFERROR(IF(E177= "yes",VLOOKUP(C177,Summary!$B:$I,6,0),0),0)</f>
        <v>0</v>
      </c>
      <c r="H177" s="68">
        <f t="shared" si="51"/>
        <v>0</v>
      </c>
      <c r="I177" s="110">
        <f>VLOOKUP($A177,'2026-27 Salary &amp; Benefits'!$A:$I,3,FALSE)</f>
        <v>1.06</v>
      </c>
      <c r="J177" s="110">
        <f>VLOOKUP($A177,'2026-27 Salary &amp; Benefits'!$A:$I,4,FALSE)</f>
        <v>1.06</v>
      </c>
      <c r="K177" s="101">
        <f t="shared" si="52"/>
        <v>0</v>
      </c>
      <c r="L177" s="100">
        <f t="shared" si="53"/>
        <v>0</v>
      </c>
      <c r="M177" s="102">
        <f>'2026-27 Salary &amp; Benefits'!$E$6</f>
        <v>78209</v>
      </c>
      <c r="N177" s="102">
        <f>'2026-27 Salary &amp; Benefits'!$F$6</f>
        <v>82248</v>
      </c>
      <c r="O177" s="7">
        <f t="shared" si="54"/>
        <v>0</v>
      </c>
      <c r="P177" s="7">
        <f t="shared" si="55"/>
        <v>0</v>
      </c>
      <c r="Q177" s="7">
        <f>'2026-27 Salary &amp; Benefits'!G$6</f>
        <v>16817.759999999998</v>
      </c>
      <c r="R177" s="103">
        <f>'2026-27 Salary &amp; Benefits'!H$6</f>
        <v>0.16020000000000001</v>
      </c>
      <c r="S177" s="103">
        <f>'2026-27 Salary &amp; Benefits'!I$6</f>
        <v>0.15390000000000001</v>
      </c>
      <c r="T177" s="7">
        <f t="shared" si="56"/>
        <v>0</v>
      </c>
      <c r="U177" s="7">
        <f t="shared" si="57"/>
        <v>0</v>
      </c>
      <c r="V177" s="7">
        <f t="shared" si="58"/>
        <v>0</v>
      </c>
      <c r="W177" s="7">
        <f t="shared" si="59"/>
        <v>0</v>
      </c>
      <c r="X177" s="18">
        <f t="shared" si="60"/>
        <v>0</v>
      </c>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row>
    <row r="178" spans="1:159" s="17" customFormat="1">
      <c r="A178" s="50" t="s">
        <v>2310</v>
      </c>
      <c r="B178" s="59" t="s">
        <v>2527</v>
      </c>
      <c r="C178" s="60">
        <v>4538</v>
      </c>
      <c r="D178" s="59" t="s">
        <v>1394</v>
      </c>
      <c r="E178" s="78" t="str">
        <f>IFERROR(VLOOKUP($C178,'2025-26 School Level AAFTE'!$C$2:$L$2349,9,FALSE), "No")</f>
        <v>No</v>
      </c>
      <c r="F178" s="67">
        <f>IFERROR(VLOOKUP($C178,'2025-26 School Level AAFTE'!$C$2:$J$2349,8,FALSE), 0)</f>
        <v>414.4</v>
      </c>
      <c r="G178" s="69">
        <f>IFERROR(IF(E178= "yes",VLOOKUP(C178,Summary!$B:$I,6,0),0),0)</f>
        <v>0</v>
      </c>
      <c r="H178" s="68">
        <f t="shared" si="51"/>
        <v>0</v>
      </c>
      <c r="I178" s="110">
        <f>VLOOKUP($A178,'2026-27 Salary &amp; Benefits'!$A:$I,3,FALSE)</f>
        <v>1.06</v>
      </c>
      <c r="J178" s="110">
        <f>VLOOKUP($A178,'2026-27 Salary &amp; Benefits'!$A:$I,4,FALSE)</f>
        <v>1.06</v>
      </c>
      <c r="K178" s="101">
        <f t="shared" si="52"/>
        <v>0</v>
      </c>
      <c r="L178" s="100">
        <f t="shared" si="53"/>
        <v>0</v>
      </c>
      <c r="M178" s="102">
        <f>'2026-27 Salary &amp; Benefits'!$E$6</f>
        <v>78209</v>
      </c>
      <c r="N178" s="102">
        <f>'2026-27 Salary &amp; Benefits'!$F$6</f>
        <v>82248</v>
      </c>
      <c r="O178" s="7">
        <f t="shared" si="54"/>
        <v>0</v>
      </c>
      <c r="P178" s="7">
        <f t="shared" si="55"/>
        <v>0</v>
      </c>
      <c r="Q178" s="7">
        <f>'2026-27 Salary &amp; Benefits'!G$6</f>
        <v>16817.759999999998</v>
      </c>
      <c r="R178" s="103">
        <f>'2026-27 Salary &amp; Benefits'!H$6</f>
        <v>0.16020000000000001</v>
      </c>
      <c r="S178" s="103">
        <f>'2026-27 Salary &amp; Benefits'!I$6</f>
        <v>0.15390000000000001</v>
      </c>
      <c r="T178" s="7">
        <f t="shared" si="56"/>
        <v>0</v>
      </c>
      <c r="U178" s="7">
        <f t="shared" si="57"/>
        <v>0</v>
      </c>
      <c r="V178" s="7">
        <f t="shared" si="58"/>
        <v>0</v>
      </c>
      <c r="W178" s="7">
        <f t="shared" si="59"/>
        <v>0</v>
      </c>
      <c r="X178" s="18">
        <f t="shared" si="60"/>
        <v>0</v>
      </c>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row>
    <row r="179" spans="1:159" s="17" customFormat="1">
      <c r="A179" s="50" t="s">
        <v>2310</v>
      </c>
      <c r="B179" s="59" t="s">
        <v>2527</v>
      </c>
      <c r="C179" s="60">
        <v>5961</v>
      </c>
      <c r="D179" s="59" t="s">
        <v>1400</v>
      </c>
      <c r="E179" s="78" t="str">
        <f>IFERROR(VLOOKUP($C179,'2025-26 School Level AAFTE'!$C$2:$L$2349,9,FALSE), "No")</f>
        <v>No</v>
      </c>
      <c r="F179" s="67">
        <f>IFERROR(VLOOKUP($C179,'2025-26 School Level AAFTE'!$C$2:$J$2349,8,FALSE), 0)</f>
        <v>520.54</v>
      </c>
      <c r="G179" s="69">
        <f>IFERROR(IF(E179= "yes",VLOOKUP(C179,Summary!$B:$I,6,0),0),0)</f>
        <v>0</v>
      </c>
      <c r="H179" s="68">
        <f t="shared" si="51"/>
        <v>0</v>
      </c>
      <c r="I179" s="110">
        <f>VLOOKUP($A179,'2026-27 Salary &amp; Benefits'!$A:$I,3,FALSE)</f>
        <v>1.06</v>
      </c>
      <c r="J179" s="110">
        <f>VLOOKUP($A179,'2026-27 Salary &amp; Benefits'!$A:$I,4,FALSE)</f>
        <v>1.06</v>
      </c>
      <c r="K179" s="101">
        <f t="shared" si="52"/>
        <v>0</v>
      </c>
      <c r="L179" s="100">
        <f t="shared" si="53"/>
        <v>0</v>
      </c>
      <c r="M179" s="102">
        <f>'2026-27 Salary &amp; Benefits'!$E$6</f>
        <v>78209</v>
      </c>
      <c r="N179" s="102">
        <f>'2026-27 Salary &amp; Benefits'!$F$6</f>
        <v>82248</v>
      </c>
      <c r="O179" s="7">
        <f t="shared" si="54"/>
        <v>0</v>
      </c>
      <c r="P179" s="7">
        <f t="shared" si="55"/>
        <v>0</v>
      </c>
      <c r="Q179" s="7">
        <f>'2026-27 Salary &amp; Benefits'!G$6</f>
        <v>16817.759999999998</v>
      </c>
      <c r="R179" s="103">
        <f>'2026-27 Salary &amp; Benefits'!H$6</f>
        <v>0.16020000000000001</v>
      </c>
      <c r="S179" s="103">
        <f>'2026-27 Salary &amp; Benefits'!I$6</f>
        <v>0.15390000000000001</v>
      </c>
      <c r="T179" s="7">
        <f t="shared" si="56"/>
        <v>0</v>
      </c>
      <c r="U179" s="7">
        <f t="shared" si="57"/>
        <v>0</v>
      </c>
      <c r="V179" s="7">
        <f t="shared" si="58"/>
        <v>0</v>
      </c>
      <c r="W179" s="7">
        <f t="shared" si="59"/>
        <v>0</v>
      </c>
      <c r="X179" s="18">
        <f t="shared" si="60"/>
        <v>0</v>
      </c>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row>
    <row r="180" spans="1:159" s="17" customFormat="1">
      <c r="A180" s="50" t="s">
        <v>2310</v>
      </c>
      <c r="B180" s="59" t="s">
        <v>2527</v>
      </c>
      <c r="C180" s="60">
        <v>4381</v>
      </c>
      <c r="D180" s="59" t="s">
        <v>1393</v>
      </c>
      <c r="E180" s="78" t="str">
        <f>IFERROR(VLOOKUP($C180,'2025-26 School Level AAFTE'!$C$2:$L$2349,9,FALSE), "No")</f>
        <v>Yes</v>
      </c>
      <c r="F180" s="67">
        <f>IFERROR(VLOOKUP($C180,'2025-26 School Level AAFTE'!$C$2:$J$2349,8,FALSE), 0)</f>
        <v>538.70000000000005</v>
      </c>
      <c r="G180" s="69">
        <f>IFERROR(IF(E180= "yes",VLOOKUP(C180,Summary!$B:$I,6,0),0),0)</f>
        <v>0</v>
      </c>
      <c r="H180" s="68">
        <f t="shared" si="51"/>
        <v>538.70000000000005</v>
      </c>
      <c r="I180" s="110">
        <f>VLOOKUP($A180,'2026-27 Salary &amp; Benefits'!$A:$I,3,FALSE)</f>
        <v>1.06</v>
      </c>
      <c r="J180" s="110">
        <f>VLOOKUP($A180,'2026-27 Salary &amp; Benefits'!$A:$I,4,FALSE)</f>
        <v>1.06</v>
      </c>
      <c r="K180" s="101">
        <f t="shared" si="52"/>
        <v>538.70000000000005</v>
      </c>
      <c r="L180" s="100">
        <f t="shared" si="53"/>
        <v>1.58</v>
      </c>
      <c r="M180" s="102">
        <f>'2026-27 Salary &amp; Benefits'!$E$6</f>
        <v>78209</v>
      </c>
      <c r="N180" s="102">
        <f>'2026-27 Salary &amp; Benefits'!$F$6</f>
        <v>82248</v>
      </c>
      <c r="O180" s="7">
        <f t="shared" si="54"/>
        <v>130984.43</v>
      </c>
      <c r="P180" s="7">
        <f t="shared" si="55"/>
        <v>6764.5200000000186</v>
      </c>
      <c r="Q180" s="7">
        <f>'2026-27 Salary &amp; Benefits'!G$6</f>
        <v>16817.759999999998</v>
      </c>
      <c r="R180" s="103">
        <f>'2026-27 Salary &amp; Benefits'!H$6</f>
        <v>0.16020000000000001</v>
      </c>
      <c r="S180" s="103">
        <f>'2026-27 Salary &amp; Benefits'!I$6</f>
        <v>0.15390000000000001</v>
      </c>
      <c r="T180" s="7">
        <f t="shared" si="56"/>
        <v>48596.83</v>
      </c>
      <c r="U180" s="7">
        <f t="shared" si="57"/>
        <v>2295.8200000000002</v>
      </c>
      <c r="V180" s="7">
        <f t="shared" si="58"/>
        <v>353.33</v>
      </c>
      <c r="W180" s="7">
        <f t="shared" si="59"/>
        <v>2649.15</v>
      </c>
      <c r="X180" s="18">
        <f t="shared" si="60"/>
        <v>188994.93000000002</v>
      </c>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row>
    <row r="181" spans="1:159" s="17" customFormat="1">
      <c r="A181" s="50" t="s">
        <v>2310</v>
      </c>
      <c r="B181" s="59" t="s">
        <v>2527</v>
      </c>
      <c r="C181" s="60">
        <v>4227</v>
      </c>
      <c r="D181" s="59" t="s">
        <v>1389</v>
      </c>
      <c r="E181" s="78" t="str">
        <f>IFERROR(VLOOKUP($C181,'2025-26 School Level AAFTE'!$C$2:$L$2349,9,FALSE), "No")</f>
        <v>Yes</v>
      </c>
      <c r="F181" s="67">
        <f>IFERROR(VLOOKUP($C181,'2025-26 School Level AAFTE'!$C$2:$J$2349,8,FALSE), 0)</f>
        <v>453.3</v>
      </c>
      <c r="G181" s="69">
        <f>IFERROR(IF(E181= "yes",VLOOKUP(C181,Summary!$B:$I,6,0),0),0)</f>
        <v>0</v>
      </c>
      <c r="H181" s="68">
        <f t="shared" si="51"/>
        <v>453.3</v>
      </c>
      <c r="I181" s="110">
        <f>VLOOKUP($A181,'2026-27 Salary &amp; Benefits'!$A:$I,3,FALSE)</f>
        <v>1.06</v>
      </c>
      <c r="J181" s="110">
        <f>VLOOKUP($A181,'2026-27 Salary &amp; Benefits'!$A:$I,4,FALSE)</f>
        <v>1.06</v>
      </c>
      <c r="K181" s="101">
        <f t="shared" si="52"/>
        <v>453.3</v>
      </c>
      <c r="L181" s="100">
        <f t="shared" si="53"/>
        <v>1.33</v>
      </c>
      <c r="M181" s="102">
        <f>'2026-27 Salary &amp; Benefits'!$E$6</f>
        <v>78209</v>
      </c>
      <c r="N181" s="102">
        <f>'2026-27 Salary &amp; Benefits'!$F$6</f>
        <v>82248</v>
      </c>
      <c r="O181" s="7">
        <f t="shared" si="54"/>
        <v>110259.05</v>
      </c>
      <c r="P181" s="7">
        <f t="shared" si="55"/>
        <v>5694.179999999993</v>
      </c>
      <c r="Q181" s="7">
        <f>'2026-27 Salary &amp; Benefits'!G$6</f>
        <v>16817.759999999998</v>
      </c>
      <c r="R181" s="103">
        <f>'2026-27 Salary &amp; Benefits'!H$6</f>
        <v>0.16020000000000001</v>
      </c>
      <c r="S181" s="103">
        <f>'2026-27 Salary &amp; Benefits'!I$6</f>
        <v>0.15390000000000001</v>
      </c>
      <c r="T181" s="7">
        <f t="shared" si="56"/>
        <v>40907.449999999997</v>
      </c>
      <c r="U181" s="7">
        <f t="shared" si="57"/>
        <v>1932.55</v>
      </c>
      <c r="V181" s="7">
        <f t="shared" si="58"/>
        <v>297.42</v>
      </c>
      <c r="W181" s="7">
        <f t="shared" si="59"/>
        <v>2229.9699999999998</v>
      </c>
      <c r="X181" s="18">
        <f t="shared" si="60"/>
        <v>159090.65</v>
      </c>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row>
    <row r="182" spans="1:159" s="17" customFormat="1">
      <c r="A182" s="50" t="s">
        <v>2310</v>
      </c>
      <c r="B182" s="59" t="s">
        <v>2527</v>
      </c>
      <c r="C182" s="60">
        <v>2543</v>
      </c>
      <c r="D182" s="59" t="s">
        <v>1377</v>
      </c>
      <c r="E182" s="78" t="str">
        <f>IFERROR(VLOOKUP($C182,'2025-26 School Level AAFTE'!$C$2:$L$2349,9,FALSE), "No")</f>
        <v>Yes</v>
      </c>
      <c r="F182" s="67">
        <f>IFERROR(VLOOKUP($C182,'2025-26 School Level AAFTE'!$C$2:$J$2349,8,FALSE), 0)</f>
        <v>295.39999999999998</v>
      </c>
      <c r="G182" s="69">
        <f>IFERROR(IF(E182= "yes",VLOOKUP(C182,Summary!$B:$I,6,0),0),0)</f>
        <v>0</v>
      </c>
      <c r="H182" s="68">
        <f t="shared" si="51"/>
        <v>295.39999999999998</v>
      </c>
      <c r="I182" s="110">
        <f>VLOOKUP($A182,'2026-27 Salary &amp; Benefits'!$A:$I,3,FALSE)</f>
        <v>1.06</v>
      </c>
      <c r="J182" s="110">
        <f>VLOOKUP($A182,'2026-27 Salary &amp; Benefits'!$A:$I,4,FALSE)</f>
        <v>1.06</v>
      </c>
      <c r="K182" s="101">
        <f t="shared" si="52"/>
        <v>295.39999999999998</v>
      </c>
      <c r="L182" s="100">
        <f t="shared" si="53"/>
        <v>0.86699999999999999</v>
      </c>
      <c r="M182" s="102">
        <f>'2026-27 Salary &amp; Benefits'!$E$6</f>
        <v>78209</v>
      </c>
      <c r="N182" s="102">
        <f>'2026-27 Salary &amp; Benefits'!$F$6</f>
        <v>82248</v>
      </c>
      <c r="O182" s="7">
        <f t="shared" si="54"/>
        <v>71875.64</v>
      </c>
      <c r="P182" s="7">
        <f t="shared" si="55"/>
        <v>3711.9199999999983</v>
      </c>
      <c r="Q182" s="7">
        <f>'2026-27 Salary &amp; Benefits'!G$6</f>
        <v>16817.759999999998</v>
      </c>
      <c r="R182" s="103">
        <f>'2026-27 Salary &amp; Benefits'!H$6</f>
        <v>0.16020000000000001</v>
      </c>
      <c r="S182" s="103">
        <f>'2026-27 Salary &amp; Benefits'!I$6</f>
        <v>0.15390000000000001</v>
      </c>
      <c r="T182" s="7">
        <f t="shared" si="56"/>
        <v>26666.74</v>
      </c>
      <c r="U182" s="7">
        <f t="shared" si="57"/>
        <v>1259.79</v>
      </c>
      <c r="V182" s="7">
        <f t="shared" si="58"/>
        <v>193.88</v>
      </c>
      <c r="W182" s="7">
        <f t="shared" si="59"/>
        <v>1453.67</v>
      </c>
      <c r="X182" s="18">
        <f t="shared" si="60"/>
        <v>103707.97</v>
      </c>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row>
    <row r="183" spans="1:159" s="17" customFormat="1">
      <c r="A183" s="50" t="s">
        <v>2310</v>
      </c>
      <c r="B183" s="59" t="s">
        <v>2527</v>
      </c>
      <c r="C183" s="60">
        <v>4103</v>
      </c>
      <c r="D183" s="59" t="s">
        <v>1386</v>
      </c>
      <c r="E183" s="78" t="str">
        <f>IFERROR(VLOOKUP($C183,'2025-26 School Level AAFTE'!$C$2:$L$2349,9,FALSE), "No")</f>
        <v>Yes</v>
      </c>
      <c r="F183" s="67">
        <f>IFERROR(VLOOKUP($C183,'2025-26 School Level AAFTE'!$C$2:$J$2349,8,FALSE), 0)</f>
        <v>579.70000000000005</v>
      </c>
      <c r="G183" s="69">
        <f>IFERROR(IF(E183= "yes",VLOOKUP(C183,Summary!$B:$I,6,0),0),0)</f>
        <v>0</v>
      </c>
      <c r="H183" s="68">
        <f t="shared" si="51"/>
        <v>579.70000000000005</v>
      </c>
      <c r="I183" s="110">
        <f>VLOOKUP($A183,'2026-27 Salary &amp; Benefits'!$A:$I,3,FALSE)</f>
        <v>1.06</v>
      </c>
      <c r="J183" s="110">
        <f>VLOOKUP($A183,'2026-27 Salary &amp; Benefits'!$A:$I,4,FALSE)</f>
        <v>1.06</v>
      </c>
      <c r="K183" s="101">
        <f t="shared" si="52"/>
        <v>579.70000000000005</v>
      </c>
      <c r="L183" s="100">
        <f t="shared" si="53"/>
        <v>1.7</v>
      </c>
      <c r="M183" s="102">
        <f>'2026-27 Salary &amp; Benefits'!$E$6</f>
        <v>78209</v>
      </c>
      <c r="N183" s="102">
        <f>'2026-27 Salary &amp; Benefits'!$F$6</f>
        <v>82248</v>
      </c>
      <c r="O183" s="7">
        <f t="shared" si="54"/>
        <v>140932.62</v>
      </c>
      <c r="P183" s="7">
        <f t="shared" si="55"/>
        <v>7278.2799999999988</v>
      </c>
      <c r="Q183" s="7">
        <f>'2026-27 Salary &amp; Benefits'!G$6</f>
        <v>16817.759999999998</v>
      </c>
      <c r="R183" s="103">
        <f>'2026-27 Salary &amp; Benefits'!H$6</f>
        <v>0.16020000000000001</v>
      </c>
      <c r="S183" s="103">
        <f>'2026-27 Salary &amp; Benefits'!I$6</f>
        <v>0.15390000000000001</v>
      </c>
      <c r="T183" s="7">
        <f t="shared" si="56"/>
        <v>52287.73</v>
      </c>
      <c r="U183" s="7">
        <f t="shared" si="57"/>
        <v>2470.1799999999998</v>
      </c>
      <c r="V183" s="7">
        <f t="shared" si="58"/>
        <v>380.16</v>
      </c>
      <c r="W183" s="7">
        <f t="shared" si="59"/>
        <v>2850.3399999999997</v>
      </c>
      <c r="X183" s="18">
        <f t="shared" si="60"/>
        <v>203348.97</v>
      </c>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row>
    <row r="184" spans="1:159" s="17" customFormat="1">
      <c r="A184" s="50" t="s">
        <v>2310</v>
      </c>
      <c r="B184" s="59" t="s">
        <v>2527</v>
      </c>
      <c r="C184" s="60">
        <v>2399</v>
      </c>
      <c r="D184" s="59" t="s">
        <v>1376</v>
      </c>
      <c r="E184" s="78" t="str">
        <f>IFERROR(VLOOKUP($C184,'2025-26 School Level AAFTE'!$C$2:$L$2349,9,FALSE), "No")</f>
        <v>Yes</v>
      </c>
      <c r="F184" s="67">
        <f>IFERROR(VLOOKUP($C184,'2025-26 School Level AAFTE'!$C$2:$J$2349,8,FALSE), 0)</f>
        <v>380.68</v>
      </c>
      <c r="G184" s="69">
        <f>IFERROR(IF(E184= "yes",VLOOKUP(C184,Summary!$B:$I,6,0),0),0)</f>
        <v>0</v>
      </c>
      <c r="H184" s="68">
        <f t="shared" si="51"/>
        <v>380.68</v>
      </c>
      <c r="I184" s="110">
        <f>VLOOKUP($A184,'2026-27 Salary &amp; Benefits'!$A:$I,3,FALSE)</f>
        <v>1.06</v>
      </c>
      <c r="J184" s="110">
        <f>VLOOKUP($A184,'2026-27 Salary &amp; Benefits'!$A:$I,4,FALSE)</f>
        <v>1.06</v>
      </c>
      <c r="K184" s="101">
        <f t="shared" si="52"/>
        <v>380.68</v>
      </c>
      <c r="L184" s="100">
        <f t="shared" si="53"/>
        <v>1.117</v>
      </c>
      <c r="M184" s="102">
        <f>'2026-27 Salary &amp; Benefits'!$E$6</f>
        <v>78209</v>
      </c>
      <c r="N184" s="102">
        <f>'2026-27 Salary &amp; Benefits'!$F$6</f>
        <v>82248</v>
      </c>
      <c r="O184" s="7">
        <f t="shared" si="54"/>
        <v>92601.02</v>
      </c>
      <c r="P184" s="7">
        <f t="shared" si="55"/>
        <v>4782.2599999999948</v>
      </c>
      <c r="Q184" s="7">
        <f>'2026-27 Salary &amp; Benefits'!G$6</f>
        <v>16817.759999999998</v>
      </c>
      <c r="R184" s="103">
        <f>'2026-27 Salary &amp; Benefits'!H$6</f>
        <v>0.16020000000000001</v>
      </c>
      <c r="S184" s="103">
        <f>'2026-27 Salary &amp; Benefits'!I$6</f>
        <v>0.15390000000000001</v>
      </c>
      <c r="T184" s="7">
        <f t="shared" si="56"/>
        <v>34356.11</v>
      </c>
      <c r="U184" s="7">
        <f t="shared" si="57"/>
        <v>1623.05</v>
      </c>
      <c r="V184" s="7">
        <f t="shared" si="58"/>
        <v>249.79</v>
      </c>
      <c r="W184" s="7">
        <f t="shared" si="59"/>
        <v>1872.84</v>
      </c>
      <c r="X184" s="18">
        <f t="shared" si="60"/>
        <v>133612.23000000001</v>
      </c>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row>
    <row r="185" spans="1:159" s="17" customFormat="1">
      <c r="A185" s="50" t="s">
        <v>2310</v>
      </c>
      <c r="B185" s="59" t="s">
        <v>2527</v>
      </c>
      <c r="C185" s="60">
        <v>4158</v>
      </c>
      <c r="D185" s="59" t="s">
        <v>1387</v>
      </c>
      <c r="E185" s="78" t="str">
        <f>IFERROR(VLOOKUP($C185,'2025-26 School Level AAFTE'!$C$2:$L$2349,9,FALSE), "No")</f>
        <v>Yes</v>
      </c>
      <c r="F185" s="67">
        <f>IFERROR(VLOOKUP($C185,'2025-26 School Level AAFTE'!$C$2:$J$2349,8,FALSE), 0)</f>
        <v>1581.4699999999998</v>
      </c>
      <c r="G185" s="69">
        <f>IFERROR(IF(E185= "yes",VLOOKUP(C185,Summary!$B:$I,6,0),0),0)</f>
        <v>0</v>
      </c>
      <c r="H185" s="68">
        <f t="shared" si="51"/>
        <v>1581.4699999999998</v>
      </c>
      <c r="I185" s="110">
        <f>VLOOKUP($A185,'2026-27 Salary &amp; Benefits'!$A:$I,3,FALSE)</f>
        <v>1.06</v>
      </c>
      <c r="J185" s="110">
        <f>VLOOKUP($A185,'2026-27 Salary &amp; Benefits'!$A:$I,4,FALSE)</f>
        <v>1.06</v>
      </c>
      <c r="K185" s="101">
        <f t="shared" si="52"/>
        <v>1581.4699999999998</v>
      </c>
      <c r="L185" s="100">
        <f t="shared" si="53"/>
        <v>4.6390000000000002</v>
      </c>
      <c r="M185" s="102">
        <f>'2026-27 Salary &amp; Benefits'!$E$6</f>
        <v>78209</v>
      </c>
      <c r="N185" s="102">
        <f>'2026-27 Salary &amp; Benefits'!$F$6</f>
        <v>82248</v>
      </c>
      <c r="O185" s="7">
        <f t="shared" si="54"/>
        <v>384580.24</v>
      </c>
      <c r="P185" s="7">
        <f t="shared" si="55"/>
        <v>19861.140000000014</v>
      </c>
      <c r="Q185" s="7">
        <f>'2026-27 Salary &amp; Benefits'!G$6</f>
        <v>16817.759999999998</v>
      </c>
      <c r="R185" s="103">
        <f>'2026-27 Salary &amp; Benefits'!H$6</f>
        <v>0.16020000000000001</v>
      </c>
      <c r="S185" s="103">
        <f>'2026-27 Salary &amp; Benefits'!I$6</f>
        <v>0.15390000000000001</v>
      </c>
      <c r="T185" s="7">
        <f t="shared" si="56"/>
        <v>142683.97</v>
      </c>
      <c r="U185" s="7">
        <f t="shared" si="57"/>
        <v>6740.69</v>
      </c>
      <c r="V185" s="7">
        <f t="shared" si="58"/>
        <v>1037.3900000000001</v>
      </c>
      <c r="W185" s="7">
        <f t="shared" si="59"/>
        <v>7778.08</v>
      </c>
      <c r="X185" s="18">
        <f t="shared" si="60"/>
        <v>554903.42999999993</v>
      </c>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row>
    <row r="186" spans="1:159" s="17" customFormat="1">
      <c r="A186" s="50" t="s">
        <v>2310</v>
      </c>
      <c r="B186" s="59" t="s">
        <v>2527</v>
      </c>
      <c r="C186" s="60">
        <v>3751</v>
      </c>
      <c r="D186" s="59" t="s">
        <v>1384</v>
      </c>
      <c r="E186" s="78" t="str">
        <f>IFERROR(VLOOKUP($C186,'2025-26 School Level AAFTE'!$C$2:$L$2349,9,FALSE), "No")</f>
        <v>Yes</v>
      </c>
      <c r="F186" s="67">
        <f>IFERROR(VLOOKUP($C186,'2025-26 School Level AAFTE'!$C$2:$J$2349,8,FALSE), 0)</f>
        <v>749.79</v>
      </c>
      <c r="G186" s="69">
        <f>IFERROR(IF(E186= "yes",VLOOKUP(C186,Summary!$B:$I,6,0),0),0)</f>
        <v>0</v>
      </c>
      <c r="H186" s="68">
        <f t="shared" si="51"/>
        <v>749.79</v>
      </c>
      <c r="I186" s="110">
        <f>VLOOKUP($A186,'2026-27 Salary &amp; Benefits'!$A:$I,3,FALSE)</f>
        <v>1.06</v>
      </c>
      <c r="J186" s="110">
        <f>VLOOKUP($A186,'2026-27 Salary &amp; Benefits'!$A:$I,4,FALSE)</f>
        <v>1.06</v>
      </c>
      <c r="K186" s="101">
        <f t="shared" si="52"/>
        <v>749.79</v>
      </c>
      <c r="L186" s="100">
        <f t="shared" si="53"/>
        <v>2.1989999999999998</v>
      </c>
      <c r="M186" s="102">
        <f>'2026-27 Salary &amp; Benefits'!$E$6</f>
        <v>78209</v>
      </c>
      <c r="N186" s="102">
        <f>'2026-27 Salary &amp; Benefits'!$F$6</f>
        <v>82248</v>
      </c>
      <c r="O186" s="7">
        <f t="shared" si="54"/>
        <v>182300.49</v>
      </c>
      <c r="P186" s="7">
        <f t="shared" si="55"/>
        <v>9414.6600000000035</v>
      </c>
      <c r="Q186" s="7">
        <f>'2026-27 Salary &amp; Benefits'!G$6</f>
        <v>16817.759999999998</v>
      </c>
      <c r="R186" s="103">
        <f>'2026-27 Salary &amp; Benefits'!H$6</f>
        <v>0.16020000000000001</v>
      </c>
      <c r="S186" s="103">
        <f>'2026-27 Salary &amp; Benefits'!I$6</f>
        <v>0.15390000000000001</v>
      </c>
      <c r="T186" s="7">
        <f t="shared" si="56"/>
        <v>67635.710000000006</v>
      </c>
      <c r="U186" s="7">
        <f t="shared" si="57"/>
        <v>3195.25</v>
      </c>
      <c r="V186" s="7">
        <f t="shared" si="58"/>
        <v>491.75</v>
      </c>
      <c r="W186" s="7">
        <f t="shared" si="59"/>
        <v>3687</v>
      </c>
      <c r="X186" s="18">
        <f t="shared" si="60"/>
        <v>263037.86</v>
      </c>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row>
    <row r="187" spans="1:159" s="17" customFormat="1">
      <c r="A187" s="50" t="s">
        <v>2245</v>
      </c>
      <c r="B187" s="59" t="s">
        <v>2528</v>
      </c>
      <c r="C187" s="60">
        <v>3392</v>
      </c>
      <c r="D187" s="59" t="s">
        <v>1062</v>
      </c>
      <c r="E187" s="78" t="str">
        <f>IFERROR(VLOOKUP($C187,'2025-26 School Level AAFTE'!$C$2:$L$2349,9,FALSE), "No")</f>
        <v>No</v>
      </c>
      <c r="F187" s="67">
        <f>IFERROR(VLOOKUP($C187,'2025-26 School Level AAFTE'!$C$2:$J$2349,8,FALSE), 0)</f>
        <v>84.81</v>
      </c>
      <c r="G187" s="69">
        <f>IFERROR(IF(E187= "yes",VLOOKUP(C187,Summary!$B:$I,6,0),0),0)</f>
        <v>0</v>
      </c>
      <c r="H187" s="68">
        <f t="shared" si="51"/>
        <v>0</v>
      </c>
      <c r="I187" s="110">
        <f>VLOOKUP($A187,'2026-27 Salary &amp; Benefits'!$A:$I,3,FALSE)</f>
        <v>1</v>
      </c>
      <c r="J187" s="110">
        <f>VLOOKUP($A187,'2026-27 Salary &amp; Benefits'!$A:$I,4,FALSE)</f>
        <v>1</v>
      </c>
      <c r="K187" s="101">
        <f t="shared" si="52"/>
        <v>0</v>
      </c>
      <c r="L187" s="100">
        <f t="shared" si="53"/>
        <v>0</v>
      </c>
      <c r="M187" s="102">
        <f>'2026-27 Salary &amp; Benefits'!$E$6</f>
        <v>78209</v>
      </c>
      <c r="N187" s="102">
        <f>'2026-27 Salary &amp; Benefits'!$F$6</f>
        <v>82248</v>
      </c>
      <c r="O187" s="7">
        <f t="shared" si="54"/>
        <v>0</v>
      </c>
      <c r="P187" s="7">
        <f t="shared" si="55"/>
        <v>0</v>
      </c>
      <c r="Q187" s="7">
        <f>'2026-27 Salary &amp; Benefits'!G$6</f>
        <v>16817.759999999998</v>
      </c>
      <c r="R187" s="103">
        <f>'2026-27 Salary &amp; Benefits'!H$6</f>
        <v>0.16020000000000001</v>
      </c>
      <c r="S187" s="103">
        <f>'2026-27 Salary &amp; Benefits'!I$6</f>
        <v>0.15390000000000001</v>
      </c>
      <c r="T187" s="7">
        <f t="shared" si="56"/>
        <v>0</v>
      </c>
      <c r="U187" s="7">
        <f t="shared" si="57"/>
        <v>0</v>
      </c>
      <c r="V187" s="7">
        <f t="shared" si="58"/>
        <v>0</v>
      </c>
      <c r="W187" s="7">
        <f t="shared" si="59"/>
        <v>0</v>
      </c>
      <c r="X187" s="18">
        <f t="shared" si="60"/>
        <v>0</v>
      </c>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row>
    <row r="188" spans="1:159" s="17" customFormat="1">
      <c r="A188" s="50" t="s">
        <v>2389</v>
      </c>
      <c r="B188" s="59" t="s">
        <v>2529</v>
      </c>
      <c r="C188" s="60">
        <v>2713</v>
      </c>
      <c r="D188" s="59" t="s">
        <v>1967</v>
      </c>
      <c r="E188" s="78" t="str">
        <f>IFERROR(VLOOKUP($C188,'2025-26 School Level AAFTE'!$C$2:$L$2349,9,FALSE), "No")</f>
        <v>No</v>
      </c>
      <c r="F188" s="67">
        <f>IFERROR(VLOOKUP($C188,'2025-26 School Level AAFTE'!$C$2:$J$2349,8,FALSE), 0)</f>
        <v>453.3</v>
      </c>
      <c r="G188" s="69">
        <f>IFERROR(IF(E188= "yes",VLOOKUP(C188,Summary!$B:$I,6,0),0),0)</f>
        <v>0</v>
      </c>
      <c r="H188" s="68">
        <f t="shared" si="51"/>
        <v>0</v>
      </c>
      <c r="I188" s="110">
        <f>VLOOKUP($A188,'2026-27 Salary &amp; Benefits'!$A:$I,3,FALSE)</f>
        <v>1.1200000000000001</v>
      </c>
      <c r="J188" s="110">
        <f>VLOOKUP($A188,'2026-27 Salary &amp; Benefits'!$A:$I,4,FALSE)</f>
        <v>1.1200000000000001</v>
      </c>
      <c r="K188" s="101">
        <f t="shared" si="52"/>
        <v>0</v>
      </c>
      <c r="L188" s="100">
        <f t="shared" si="53"/>
        <v>0</v>
      </c>
      <c r="M188" s="102">
        <f>'2026-27 Salary &amp; Benefits'!$E$6</f>
        <v>78209</v>
      </c>
      <c r="N188" s="102">
        <f>'2026-27 Salary &amp; Benefits'!$F$6</f>
        <v>82248</v>
      </c>
      <c r="O188" s="7">
        <f t="shared" si="54"/>
        <v>0</v>
      </c>
      <c r="P188" s="7">
        <f t="shared" si="55"/>
        <v>0</v>
      </c>
      <c r="Q188" s="7">
        <f>'2026-27 Salary &amp; Benefits'!G$6</f>
        <v>16817.759999999998</v>
      </c>
      <c r="R188" s="103">
        <f>'2026-27 Salary &amp; Benefits'!H$6</f>
        <v>0.16020000000000001</v>
      </c>
      <c r="S188" s="103">
        <f>'2026-27 Salary &amp; Benefits'!I$6</f>
        <v>0.15390000000000001</v>
      </c>
      <c r="T188" s="7">
        <f t="shared" si="56"/>
        <v>0</v>
      </c>
      <c r="U188" s="7">
        <f t="shared" si="57"/>
        <v>0</v>
      </c>
      <c r="V188" s="7">
        <f t="shared" si="58"/>
        <v>0</v>
      </c>
      <c r="W188" s="7">
        <f t="shared" si="59"/>
        <v>0</v>
      </c>
      <c r="X188" s="18">
        <f t="shared" si="60"/>
        <v>0</v>
      </c>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row>
    <row r="189" spans="1:159" s="17" customFormat="1">
      <c r="A189" s="50" t="s">
        <v>2389</v>
      </c>
      <c r="B189" s="59" t="s">
        <v>2529</v>
      </c>
      <c r="C189" s="60">
        <v>3136</v>
      </c>
      <c r="D189" s="59" t="s">
        <v>1968</v>
      </c>
      <c r="E189" s="78" t="str">
        <f>IFERROR(VLOOKUP($C189,'2025-26 School Level AAFTE'!$C$2:$L$2349,9,FALSE), "No")</f>
        <v>No</v>
      </c>
      <c r="F189" s="67">
        <f>IFERROR(VLOOKUP($C189,'2025-26 School Level AAFTE'!$C$2:$J$2349,8,FALSE), 0)</f>
        <v>568.79</v>
      </c>
      <c r="G189" s="69">
        <f>IFERROR(IF(E189= "yes",VLOOKUP(C189,Summary!$B:$I,6,0),0),0)</f>
        <v>0</v>
      </c>
      <c r="H189" s="68">
        <f t="shared" si="51"/>
        <v>0</v>
      </c>
      <c r="I189" s="110">
        <f>VLOOKUP($A189,'2026-27 Salary &amp; Benefits'!$A:$I,3,FALSE)</f>
        <v>1.1200000000000001</v>
      </c>
      <c r="J189" s="110">
        <f>VLOOKUP($A189,'2026-27 Salary &amp; Benefits'!$A:$I,4,FALSE)</f>
        <v>1.1200000000000001</v>
      </c>
      <c r="K189" s="101">
        <f t="shared" si="52"/>
        <v>0</v>
      </c>
      <c r="L189" s="100">
        <f t="shared" si="53"/>
        <v>0</v>
      </c>
      <c r="M189" s="102">
        <f>'2026-27 Salary &amp; Benefits'!$E$6</f>
        <v>78209</v>
      </c>
      <c r="N189" s="102">
        <f>'2026-27 Salary &amp; Benefits'!$F$6</f>
        <v>82248</v>
      </c>
      <c r="O189" s="7">
        <f t="shared" si="54"/>
        <v>0</v>
      </c>
      <c r="P189" s="7">
        <f t="shared" si="55"/>
        <v>0</v>
      </c>
      <c r="Q189" s="7">
        <f>'2026-27 Salary &amp; Benefits'!G$6</f>
        <v>16817.759999999998</v>
      </c>
      <c r="R189" s="103">
        <f>'2026-27 Salary &amp; Benefits'!H$6</f>
        <v>0.16020000000000001</v>
      </c>
      <c r="S189" s="103">
        <f>'2026-27 Salary &amp; Benefits'!I$6</f>
        <v>0.15390000000000001</v>
      </c>
      <c r="T189" s="7">
        <f t="shared" si="56"/>
        <v>0</v>
      </c>
      <c r="U189" s="7">
        <f t="shared" si="57"/>
        <v>0</v>
      </c>
      <c r="V189" s="7">
        <f t="shared" si="58"/>
        <v>0</v>
      </c>
      <c r="W189" s="7">
        <f t="shared" si="59"/>
        <v>0</v>
      </c>
      <c r="X189" s="18">
        <f t="shared" si="60"/>
        <v>0</v>
      </c>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row>
    <row r="190" spans="1:159" s="17" customFormat="1">
      <c r="A190" s="50" t="s">
        <v>2389</v>
      </c>
      <c r="B190" s="59" t="s">
        <v>2529</v>
      </c>
      <c r="C190" s="60">
        <v>5021</v>
      </c>
      <c r="D190" s="59" t="s">
        <v>3183</v>
      </c>
      <c r="E190" s="78" t="str">
        <f>IFERROR(VLOOKUP($C190,'2025-26 School Level AAFTE'!$C$2:$L$2349,9,FALSE), "No")</f>
        <v>No</v>
      </c>
      <c r="F190" s="67">
        <f>IFERROR(VLOOKUP($C190,'2025-26 School Level AAFTE'!$C$2:$J$2349,8,FALSE), 0)</f>
        <v>50.64</v>
      </c>
      <c r="G190" s="69">
        <f>IFERROR(IF(E190= "yes",VLOOKUP(C190,Summary!$B:$I,6,0),0),0)</f>
        <v>0</v>
      </c>
      <c r="H190" s="68">
        <f t="shared" si="51"/>
        <v>0</v>
      </c>
      <c r="I190" s="110">
        <f>VLOOKUP($A190,'2026-27 Salary &amp; Benefits'!$A:$I,3,FALSE)</f>
        <v>1.1200000000000001</v>
      </c>
      <c r="J190" s="110">
        <f>VLOOKUP($A190,'2026-27 Salary &amp; Benefits'!$A:$I,4,FALSE)</f>
        <v>1.1200000000000001</v>
      </c>
      <c r="K190" s="101">
        <f t="shared" si="52"/>
        <v>0</v>
      </c>
      <c r="L190" s="100">
        <f t="shared" si="53"/>
        <v>0</v>
      </c>
      <c r="M190" s="102">
        <f>'2026-27 Salary &amp; Benefits'!$E$6</f>
        <v>78209</v>
      </c>
      <c r="N190" s="102">
        <f>'2026-27 Salary &amp; Benefits'!$F$6</f>
        <v>82248</v>
      </c>
      <c r="O190" s="7">
        <f t="shared" si="54"/>
        <v>0</v>
      </c>
      <c r="P190" s="7">
        <f t="shared" si="55"/>
        <v>0</v>
      </c>
      <c r="Q190" s="7">
        <f>'2026-27 Salary &amp; Benefits'!G$6</f>
        <v>16817.759999999998</v>
      </c>
      <c r="R190" s="103">
        <f>'2026-27 Salary &amp; Benefits'!H$6</f>
        <v>0.16020000000000001</v>
      </c>
      <c r="S190" s="103">
        <f>'2026-27 Salary &amp; Benefits'!I$6</f>
        <v>0.15390000000000001</v>
      </c>
      <c r="T190" s="7">
        <f t="shared" si="56"/>
        <v>0</v>
      </c>
      <c r="U190" s="7">
        <f t="shared" si="57"/>
        <v>0</v>
      </c>
      <c r="V190" s="7">
        <f t="shared" si="58"/>
        <v>0</v>
      </c>
      <c r="W190" s="7">
        <f t="shared" si="59"/>
        <v>0</v>
      </c>
      <c r="X190" s="18">
        <f t="shared" si="60"/>
        <v>0</v>
      </c>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row>
    <row r="191" spans="1:159" s="17" customFormat="1">
      <c r="A191" s="50" t="s">
        <v>2389</v>
      </c>
      <c r="B191" s="59" t="s">
        <v>2529</v>
      </c>
      <c r="C191" s="60">
        <v>3796</v>
      </c>
      <c r="D191" s="59" t="s">
        <v>1969</v>
      </c>
      <c r="E191" s="78" t="str">
        <f>IFERROR(VLOOKUP($C191,'2025-26 School Level AAFTE'!$C$2:$L$2349,9,FALSE), "No")</f>
        <v>No</v>
      </c>
      <c r="F191" s="67">
        <f>IFERROR(VLOOKUP($C191,'2025-26 School Level AAFTE'!$C$2:$J$2349,8,FALSE), 0)</f>
        <v>446.58</v>
      </c>
      <c r="G191" s="69">
        <f>IFERROR(IF(E191= "yes",VLOOKUP(C191,Summary!$B:$I,6,0),0),0)</f>
        <v>0</v>
      </c>
      <c r="H191" s="68">
        <f t="shared" si="51"/>
        <v>0</v>
      </c>
      <c r="I191" s="110">
        <f>VLOOKUP($A191,'2026-27 Salary &amp; Benefits'!$A:$I,3,FALSE)</f>
        <v>1.1200000000000001</v>
      </c>
      <c r="J191" s="110">
        <f>VLOOKUP($A191,'2026-27 Salary &amp; Benefits'!$A:$I,4,FALSE)</f>
        <v>1.1200000000000001</v>
      </c>
      <c r="K191" s="101">
        <f t="shared" si="52"/>
        <v>0</v>
      </c>
      <c r="L191" s="100">
        <f t="shared" si="53"/>
        <v>0</v>
      </c>
      <c r="M191" s="102">
        <f>'2026-27 Salary &amp; Benefits'!$E$6</f>
        <v>78209</v>
      </c>
      <c r="N191" s="102">
        <f>'2026-27 Salary &amp; Benefits'!$F$6</f>
        <v>82248</v>
      </c>
      <c r="O191" s="7">
        <f t="shared" si="54"/>
        <v>0</v>
      </c>
      <c r="P191" s="7">
        <f t="shared" si="55"/>
        <v>0</v>
      </c>
      <c r="Q191" s="7">
        <f>'2026-27 Salary &amp; Benefits'!G$6</f>
        <v>16817.759999999998</v>
      </c>
      <c r="R191" s="103">
        <f>'2026-27 Salary &amp; Benefits'!H$6</f>
        <v>0.16020000000000001</v>
      </c>
      <c r="S191" s="103">
        <f>'2026-27 Salary &amp; Benefits'!I$6</f>
        <v>0.15390000000000001</v>
      </c>
      <c r="T191" s="7">
        <f t="shared" si="56"/>
        <v>0</v>
      </c>
      <c r="U191" s="7">
        <f t="shared" si="57"/>
        <v>0</v>
      </c>
      <c r="V191" s="7">
        <f t="shared" si="58"/>
        <v>0</v>
      </c>
      <c r="W191" s="7">
        <f t="shared" si="59"/>
        <v>0</v>
      </c>
      <c r="X191" s="18">
        <f t="shared" si="60"/>
        <v>0</v>
      </c>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row>
    <row r="192" spans="1:159" s="17" customFormat="1">
      <c r="A192" s="50" t="s">
        <v>2389</v>
      </c>
      <c r="B192" s="59" t="s">
        <v>2529</v>
      </c>
      <c r="C192" s="60">
        <v>4476</v>
      </c>
      <c r="D192" s="59" t="s">
        <v>1971</v>
      </c>
      <c r="E192" s="78" t="str">
        <f>IFERROR(VLOOKUP($C192,'2025-26 School Level AAFTE'!$C$2:$L$2349,9,FALSE), "No")</f>
        <v>No</v>
      </c>
      <c r="F192" s="67">
        <f>IFERROR(VLOOKUP($C192,'2025-26 School Level AAFTE'!$C$2:$J$2349,8,FALSE), 0)</f>
        <v>391.15000000000003</v>
      </c>
      <c r="G192" s="69">
        <f>IFERROR(IF(E192= "yes",VLOOKUP(C192,Summary!$B:$I,6,0),0),0)</f>
        <v>0</v>
      </c>
      <c r="H192" s="68">
        <f t="shared" si="51"/>
        <v>0</v>
      </c>
      <c r="I192" s="110">
        <f>VLOOKUP($A192,'2026-27 Salary &amp; Benefits'!$A:$I,3,FALSE)</f>
        <v>1.1200000000000001</v>
      </c>
      <c r="J192" s="110">
        <f>VLOOKUP($A192,'2026-27 Salary &amp; Benefits'!$A:$I,4,FALSE)</f>
        <v>1.1200000000000001</v>
      </c>
      <c r="K192" s="101">
        <f t="shared" si="52"/>
        <v>0</v>
      </c>
      <c r="L192" s="100">
        <f t="shared" si="53"/>
        <v>0</v>
      </c>
      <c r="M192" s="102">
        <f>'2026-27 Salary &amp; Benefits'!$E$6</f>
        <v>78209</v>
      </c>
      <c r="N192" s="102">
        <f>'2026-27 Salary &amp; Benefits'!$F$6</f>
        <v>82248</v>
      </c>
      <c r="O192" s="7">
        <f t="shared" si="54"/>
        <v>0</v>
      </c>
      <c r="P192" s="7">
        <f t="shared" si="55"/>
        <v>0</v>
      </c>
      <c r="Q192" s="7">
        <f>'2026-27 Salary &amp; Benefits'!G$6</f>
        <v>16817.759999999998</v>
      </c>
      <c r="R192" s="103">
        <f>'2026-27 Salary &amp; Benefits'!H$6</f>
        <v>0.16020000000000001</v>
      </c>
      <c r="S192" s="103">
        <f>'2026-27 Salary &amp; Benefits'!I$6</f>
        <v>0.15390000000000001</v>
      </c>
      <c r="T192" s="7">
        <f t="shared" si="56"/>
        <v>0</v>
      </c>
      <c r="U192" s="7">
        <f t="shared" si="57"/>
        <v>0</v>
      </c>
      <c r="V192" s="7">
        <f t="shared" si="58"/>
        <v>0</v>
      </c>
      <c r="W192" s="7">
        <f t="shared" si="59"/>
        <v>0</v>
      </c>
      <c r="X192" s="18">
        <f t="shared" si="60"/>
        <v>0</v>
      </c>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row>
    <row r="193" spans="1:159" s="17" customFormat="1">
      <c r="A193" s="50" t="s">
        <v>2389</v>
      </c>
      <c r="B193" s="59" t="s">
        <v>2529</v>
      </c>
      <c r="C193" s="60">
        <v>5465</v>
      </c>
      <c r="D193" s="59" t="s">
        <v>2463</v>
      </c>
      <c r="E193" s="78" t="str">
        <f>IFERROR(VLOOKUP($C193,'2025-26 School Level AAFTE'!$C$2:$L$2349,9,FALSE), "No")</f>
        <v>Yes</v>
      </c>
      <c r="F193" s="67">
        <f>IFERROR(VLOOKUP($C193,'2025-26 School Level AAFTE'!$C$2:$J$2349,8,FALSE), 0)</f>
        <v>24.8</v>
      </c>
      <c r="G193" s="69">
        <f>IFERROR(IF(E193= "yes",VLOOKUP(C193,Summary!$B:$I,6,0),0),0)</f>
        <v>0</v>
      </c>
      <c r="H193" s="68">
        <f t="shared" si="51"/>
        <v>24.8</v>
      </c>
      <c r="I193" s="110">
        <f>VLOOKUP($A193,'2026-27 Salary &amp; Benefits'!$A:$I,3,FALSE)</f>
        <v>1.1200000000000001</v>
      </c>
      <c r="J193" s="110">
        <f>VLOOKUP($A193,'2026-27 Salary &amp; Benefits'!$A:$I,4,FALSE)</f>
        <v>1.1200000000000001</v>
      </c>
      <c r="K193" s="101">
        <f t="shared" si="52"/>
        <v>24.8</v>
      </c>
      <c r="L193" s="100">
        <f t="shared" si="53"/>
        <v>7.2999999999999995E-2</v>
      </c>
      <c r="M193" s="102">
        <f>'2026-27 Salary &amp; Benefits'!$E$6</f>
        <v>78209</v>
      </c>
      <c r="N193" s="102">
        <f>'2026-27 Salary &amp; Benefits'!$F$6</f>
        <v>82248</v>
      </c>
      <c r="O193" s="7">
        <f t="shared" si="54"/>
        <v>6394.37</v>
      </c>
      <c r="P193" s="7">
        <f t="shared" si="55"/>
        <v>330.23000000000047</v>
      </c>
      <c r="Q193" s="7">
        <f>'2026-27 Salary &amp; Benefits'!G$6</f>
        <v>16817.759999999998</v>
      </c>
      <c r="R193" s="103">
        <f>'2026-27 Salary &amp; Benefits'!H$6</f>
        <v>0.16020000000000001</v>
      </c>
      <c r="S193" s="103">
        <f>'2026-27 Salary &amp; Benefits'!I$6</f>
        <v>0.15390000000000001</v>
      </c>
      <c r="T193" s="7">
        <f t="shared" si="56"/>
        <v>2302.9</v>
      </c>
      <c r="U193" s="7">
        <f t="shared" si="57"/>
        <v>112.08</v>
      </c>
      <c r="V193" s="7">
        <f t="shared" si="58"/>
        <v>17.25</v>
      </c>
      <c r="W193" s="7">
        <f t="shared" si="59"/>
        <v>129.32999999999998</v>
      </c>
      <c r="X193" s="18">
        <f t="shared" si="60"/>
        <v>9156.83</v>
      </c>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row>
    <row r="194" spans="1:159" s="17" customFormat="1">
      <c r="A194" s="50" t="s">
        <v>2389</v>
      </c>
      <c r="B194" s="59" t="s">
        <v>2529</v>
      </c>
      <c r="C194" s="60">
        <v>4459</v>
      </c>
      <c r="D194" s="59" t="s">
        <v>1970</v>
      </c>
      <c r="E194" s="78" t="str">
        <f>IFERROR(VLOOKUP($C194,'2025-26 School Level AAFTE'!$C$2:$L$2349,9,FALSE), "No")</f>
        <v>No</v>
      </c>
      <c r="F194" s="67">
        <f>IFERROR(VLOOKUP($C194,'2025-26 School Level AAFTE'!$C$2:$J$2349,8,FALSE), 0)</f>
        <v>6.2</v>
      </c>
      <c r="G194" s="69">
        <f>IFERROR(IF(E194= "yes",VLOOKUP(C194,Summary!$B:$I,6,0),0),0)</f>
        <v>0</v>
      </c>
      <c r="H194" s="68">
        <f t="shared" si="51"/>
        <v>0</v>
      </c>
      <c r="I194" s="110">
        <f>VLOOKUP($A194,'2026-27 Salary &amp; Benefits'!$A:$I,3,FALSE)</f>
        <v>1.1200000000000001</v>
      </c>
      <c r="J194" s="110">
        <f>VLOOKUP($A194,'2026-27 Salary &amp; Benefits'!$A:$I,4,FALSE)</f>
        <v>1.1200000000000001</v>
      </c>
      <c r="K194" s="101">
        <f t="shared" si="52"/>
        <v>0</v>
      </c>
      <c r="L194" s="100">
        <f t="shared" si="53"/>
        <v>0</v>
      </c>
      <c r="M194" s="102">
        <f>'2026-27 Salary &amp; Benefits'!$E$6</f>
        <v>78209</v>
      </c>
      <c r="N194" s="102">
        <f>'2026-27 Salary &amp; Benefits'!$F$6</f>
        <v>82248</v>
      </c>
      <c r="O194" s="7">
        <f t="shared" si="54"/>
        <v>0</v>
      </c>
      <c r="P194" s="7">
        <f t="shared" si="55"/>
        <v>0</v>
      </c>
      <c r="Q194" s="7">
        <f>'2026-27 Salary &amp; Benefits'!G$6</f>
        <v>16817.759999999998</v>
      </c>
      <c r="R194" s="103">
        <f>'2026-27 Salary &amp; Benefits'!H$6</f>
        <v>0.16020000000000001</v>
      </c>
      <c r="S194" s="103">
        <f>'2026-27 Salary &amp; Benefits'!I$6</f>
        <v>0.15390000000000001</v>
      </c>
      <c r="T194" s="7">
        <f t="shared" si="56"/>
        <v>0</v>
      </c>
      <c r="U194" s="7">
        <f t="shared" si="57"/>
        <v>0</v>
      </c>
      <c r="V194" s="7">
        <f t="shared" si="58"/>
        <v>0</v>
      </c>
      <c r="W194" s="7">
        <f t="shared" si="59"/>
        <v>0</v>
      </c>
      <c r="X194" s="18">
        <f t="shared" si="60"/>
        <v>0</v>
      </c>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row>
    <row r="195" spans="1:159" s="17" customFormat="1">
      <c r="A195" s="50" t="s">
        <v>2260</v>
      </c>
      <c r="B195" s="59" t="s">
        <v>2530</v>
      </c>
      <c r="C195" s="60">
        <v>2516</v>
      </c>
      <c r="D195" s="59" t="s">
        <v>1108</v>
      </c>
      <c r="E195" s="78" t="str">
        <f>IFERROR(VLOOKUP($C195,'2025-26 School Level AAFTE'!$C$2:$L$2349,9,FALSE), "No")</f>
        <v>No</v>
      </c>
      <c r="F195" s="67">
        <f>IFERROR(VLOOKUP($C195,'2025-26 School Level AAFTE'!$C$2:$J$2349,8,FALSE), 0)</f>
        <v>76.58</v>
      </c>
      <c r="G195" s="69">
        <f>IFERROR(IF(E195= "yes",VLOOKUP(C195,Summary!$B:$I,6,0),0),0)</f>
        <v>0</v>
      </c>
      <c r="H195" s="68">
        <f t="shared" si="51"/>
        <v>0</v>
      </c>
      <c r="I195" s="110">
        <f>VLOOKUP($A195,'2026-27 Salary &amp; Benefits'!$A:$I,3,FALSE)</f>
        <v>1</v>
      </c>
      <c r="J195" s="110">
        <f>VLOOKUP($A195,'2026-27 Salary &amp; Benefits'!$A:$I,4,FALSE)</f>
        <v>1</v>
      </c>
      <c r="K195" s="101">
        <f t="shared" si="52"/>
        <v>0</v>
      </c>
      <c r="L195" s="100">
        <f t="shared" si="53"/>
        <v>0</v>
      </c>
      <c r="M195" s="102">
        <f>'2026-27 Salary &amp; Benefits'!$E$6</f>
        <v>78209</v>
      </c>
      <c r="N195" s="102">
        <f>'2026-27 Salary &amp; Benefits'!$F$6</f>
        <v>82248</v>
      </c>
      <c r="O195" s="7">
        <f t="shared" si="54"/>
        <v>0</v>
      </c>
      <c r="P195" s="7">
        <f t="shared" si="55"/>
        <v>0</v>
      </c>
      <c r="Q195" s="7">
        <f>'2026-27 Salary &amp; Benefits'!G$6</f>
        <v>16817.759999999998</v>
      </c>
      <c r="R195" s="103">
        <f>'2026-27 Salary &amp; Benefits'!H$6</f>
        <v>0.16020000000000001</v>
      </c>
      <c r="S195" s="103">
        <f>'2026-27 Salary &amp; Benefits'!I$6</f>
        <v>0.15390000000000001</v>
      </c>
      <c r="T195" s="7">
        <f t="shared" si="56"/>
        <v>0</v>
      </c>
      <c r="U195" s="7">
        <f t="shared" si="57"/>
        <v>0</v>
      </c>
      <c r="V195" s="7">
        <f t="shared" si="58"/>
        <v>0</v>
      </c>
      <c r="W195" s="7">
        <f t="shared" si="59"/>
        <v>0</v>
      </c>
      <c r="X195" s="18">
        <f t="shared" si="60"/>
        <v>0</v>
      </c>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row>
    <row r="196" spans="1:159" s="17" customFormat="1">
      <c r="A196" s="50" t="s">
        <v>2260</v>
      </c>
      <c r="B196" s="59" t="s">
        <v>2530</v>
      </c>
      <c r="C196" s="60">
        <v>5748</v>
      </c>
      <c r="D196" s="52" t="s">
        <v>3083</v>
      </c>
      <c r="E196" s="78" t="str">
        <f>IFERROR(VLOOKUP($C196,'2025-26 School Level AAFTE'!$C$2:$L$2349,9,FALSE), "No")</f>
        <v>No</v>
      </c>
      <c r="F196" s="67">
        <f>IFERROR(VLOOKUP($C196,'2025-26 School Level AAFTE'!$C$2:$J$2349,8,FALSE), 0)</f>
        <v>317.11</v>
      </c>
      <c r="G196" s="69">
        <f>IFERROR(IF(E196= "yes",VLOOKUP(C196,Summary!$B:$I,6,0),0),0)</f>
        <v>0</v>
      </c>
      <c r="H196" s="68">
        <f t="shared" si="51"/>
        <v>0</v>
      </c>
      <c r="I196" s="110">
        <f>VLOOKUP($A196,'2026-27 Salary &amp; Benefits'!$A:$I,3,FALSE)</f>
        <v>1</v>
      </c>
      <c r="J196" s="110">
        <f>VLOOKUP($A196,'2026-27 Salary &amp; Benefits'!$A:$I,4,FALSE)</f>
        <v>1</v>
      </c>
      <c r="K196" s="101">
        <f t="shared" si="52"/>
        <v>0</v>
      </c>
      <c r="L196" s="100">
        <f t="shared" si="53"/>
        <v>0</v>
      </c>
      <c r="M196" s="102">
        <f>'2026-27 Salary &amp; Benefits'!$E$6</f>
        <v>78209</v>
      </c>
      <c r="N196" s="102">
        <f>'2026-27 Salary &amp; Benefits'!$F$6</f>
        <v>82248</v>
      </c>
      <c r="O196" s="7">
        <f t="shared" si="54"/>
        <v>0</v>
      </c>
      <c r="P196" s="7">
        <f t="shared" si="55"/>
        <v>0</v>
      </c>
      <c r="Q196" s="7">
        <f>'2026-27 Salary &amp; Benefits'!G$6</f>
        <v>16817.759999999998</v>
      </c>
      <c r="R196" s="103">
        <f>'2026-27 Salary &amp; Benefits'!H$6</f>
        <v>0.16020000000000001</v>
      </c>
      <c r="S196" s="103">
        <f>'2026-27 Salary &amp; Benefits'!I$6</f>
        <v>0.15390000000000001</v>
      </c>
      <c r="T196" s="7">
        <f t="shared" si="56"/>
        <v>0</v>
      </c>
      <c r="U196" s="7">
        <f t="shared" si="57"/>
        <v>0</v>
      </c>
      <c r="V196" s="7">
        <f t="shared" si="58"/>
        <v>0</v>
      </c>
      <c r="W196" s="7">
        <f t="shared" si="59"/>
        <v>0</v>
      </c>
      <c r="X196" s="18">
        <f t="shared" si="60"/>
        <v>0</v>
      </c>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row>
    <row r="197" spans="1:159" s="17" customFormat="1">
      <c r="A197" s="50" t="s">
        <v>2232</v>
      </c>
      <c r="B197" s="59" t="s">
        <v>2531</v>
      </c>
      <c r="C197" s="60">
        <v>3641</v>
      </c>
      <c r="D197" s="59" t="s">
        <v>987</v>
      </c>
      <c r="E197" s="78" t="str">
        <f>IFERROR(VLOOKUP($C197,'2025-26 School Level AAFTE'!$C$2:$L$2349,9,FALSE), "No")</f>
        <v>Yes</v>
      </c>
      <c r="F197" s="67">
        <f>IFERROR(VLOOKUP($C197,'2025-26 School Level AAFTE'!$C$2:$J$2349,8,FALSE), 0)</f>
        <v>486.2</v>
      </c>
      <c r="G197" s="69">
        <f>IFERROR(IF(E197= "yes",VLOOKUP(C197,Summary!$B:$I,6,0),0),0)</f>
        <v>0</v>
      </c>
      <c r="H197" s="68">
        <f t="shared" si="51"/>
        <v>486.2</v>
      </c>
      <c r="I197" s="110">
        <f>VLOOKUP($A197,'2026-27 Salary &amp; Benefits'!$A:$I,3,FALSE)</f>
        <v>1.18</v>
      </c>
      <c r="J197" s="110">
        <f>VLOOKUP($A197,'2026-27 Salary &amp; Benefits'!$A:$I,4,FALSE)</f>
        <v>1.18</v>
      </c>
      <c r="K197" s="101">
        <f t="shared" si="52"/>
        <v>486.2</v>
      </c>
      <c r="L197" s="100">
        <f t="shared" si="53"/>
        <v>1.4259999999999999</v>
      </c>
      <c r="M197" s="102">
        <f>'2026-27 Salary &amp; Benefits'!$E$6</f>
        <v>78209</v>
      </c>
      <c r="N197" s="102">
        <f>'2026-27 Salary &amp; Benefits'!$F$6</f>
        <v>82248</v>
      </c>
      <c r="O197" s="7">
        <f t="shared" si="54"/>
        <v>131600.72</v>
      </c>
      <c r="P197" s="7">
        <f t="shared" si="55"/>
        <v>6796.3399999999965</v>
      </c>
      <c r="Q197" s="7">
        <f>'2026-27 Salary &amp; Benefits'!G$6</f>
        <v>16817.759999999998</v>
      </c>
      <c r="R197" s="103">
        <f>'2026-27 Salary &amp; Benefits'!H$6</f>
        <v>0.16020000000000001</v>
      </c>
      <c r="S197" s="103">
        <f>'2026-27 Salary &amp; Benefits'!I$6</f>
        <v>0.15390000000000001</v>
      </c>
      <c r="T197" s="7">
        <f t="shared" si="56"/>
        <v>46110.52</v>
      </c>
      <c r="U197" s="7">
        <f t="shared" si="57"/>
        <v>2306.62</v>
      </c>
      <c r="V197" s="7">
        <f t="shared" si="58"/>
        <v>354.99</v>
      </c>
      <c r="W197" s="7">
        <f t="shared" si="59"/>
        <v>2661.6099999999997</v>
      </c>
      <c r="X197" s="18">
        <f t="shared" si="60"/>
        <v>187169.18999999997</v>
      </c>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row>
    <row r="198" spans="1:159" s="17" customFormat="1">
      <c r="A198" s="50" t="s">
        <v>2232</v>
      </c>
      <c r="B198" s="59" t="s">
        <v>2531</v>
      </c>
      <c r="C198" s="60">
        <v>3109</v>
      </c>
      <c r="D198" s="59" t="s">
        <v>985</v>
      </c>
      <c r="E198" s="78" t="str">
        <f>IFERROR(VLOOKUP($C198,'2025-26 School Level AAFTE'!$C$2:$L$2349,9,FALSE), "No")</f>
        <v>Yes</v>
      </c>
      <c r="F198" s="67">
        <f>IFERROR(VLOOKUP($C198,'2025-26 School Level AAFTE'!$C$2:$J$2349,8,FALSE), 0)</f>
        <v>1030.28</v>
      </c>
      <c r="G198" s="69">
        <f>IFERROR(IF(E198= "yes",VLOOKUP(C198,Summary!$B:$I,6,0),0),0)</f>
        <v>0</v>
      </c>
      <c r="H198" s="68">
        <f t="shared" si="51"/>
        <v>1030.28</v>
      </c>
      <c r="I198" s="110">
        <f>VLOOKUP($A198,'2026-27 Salary &amp; Benefits'!$A:$I,3,FALSE)</f>
        <v>1.18</v>
      </c>
      <c r="J198" s="110">
        <f>VLOOKUP($A198,'2026-27 Salary &amp; Benefits'!$A:$I,4,FALSE)</f>
        <v>1.18</v>
      </c>
      <c r="K198" s="101">
        <f t="shared" si="52"/>
        <v>1030.28</v>
      </c>
      <c r="L198" s="100">
        <f t="shared" si="53"/>
        <v>3.0219999999999998</v>
      </c>
      <c r="M198" s="102">
        <f>'2026-27 Salary &amp; Benefits'!$E$6</f>
        <v>78209</v>
      </c>
      <c r="N198" s="102">
        <f>'2026-27 Salary &amp; Benefits'!$F$6</f>
        <v>82248</v>
      </c>
      <c r="O198" s="7">
        <f t="shared" si="54"/>
        <v>278890.17</v>
      </c>
      <c r="P198" s="7">
        <f t="shared" si="55"/>
        <v>14402.910000000033</v>
      </c>
      <c r="Q198" s="7">
        <f>'2026-27 Salary &amp; Benefits'!G$6</f>
        <v>16817.759999999998</v>
      </c>
      <c r="R198" s="103">
        <f>'2026-27 Salary &amp; Benefits'!H$6</f>
        <v>0.16020000000000001</v>
      </c>
      <c r="S198" s="103">
        <f>'2026-27 Salary &amp; Benefits'!I$6</f>
        <v>0.15390000000000001</v>
      </c>
      <c r="T198" s="7">
        <f t="shared" si="56"/>
        <v>97718.080000000002</v>
      </c>
      <c r="U198" s="7">
        <f t="shared" si="57"/>
        <v>4888.22</v>
      </c>
      <c r="V198" s="7">
        <f t="shared" si="58"/>
        <v>752.3</v>
      </c>
      <c r="W198" s="7">
        <f t="shared" si="59"/>
        <v>5640.52</v>
      </c>
      <c r="X198" s="18">
        <f t="shared" si="60"/>
        <v>396651.68000000005</v>
      </c>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row>
    <row r="199" spans="1:159" s="17" customFormat="1">
      <c r="A199" t="s">
        <v>2232</v>
      </c>
      <c r="B199" s="59" t="s">
        <v>2531</v>
      </c>
      <c r="C199" s="3">
        <v>1749</v>
      </c>
      <c r="D199" t="s">
        <v>982</v>
      </c>
      <c r="E199" s="78" t="str">
        <f>IFERROR(VLOOKUP($C199,'2025-26 School Level AAFTE'!$C$2:$L$2349,9,FALSE), "No")</f>
        <v>No</v>
      </c>
      <c r="F199" s="67">
        <f>IFERROR(VLOOKUP($C199,'2025-26 School Level AAFTE'!$C$2:$J$2349,8,FALSE), 0)</f>
        <v>71.42</v>
      </c>
      <c r="G199" s="69">
        <f>IFERROR(IF(E199= "yes",VLOOKUP(C199,Summary!$B:$I,6,0),0),0)</f>
        <v>0</v>
      </c>
      <c r="H199" s="68">
        <f t="shared" si="51"/>
        <v>0</v>
      </c>
      <c r="I199" s="110">
        <f>VLOOKUP($A199,'2026-27 Salary &amp; Benefits'!$A:$I,3,FALSE)</f>
        <v>1.18</v>
      </c>
      <c r="J199" s="110">
        <f>VLOOKUP($A199,'2026-27 Salary &amp; Benefits'!$A:$I,4,FALSE)</f>
        <v>1.18</v>
      </c>
      <c r="K199" s="101">
        <f t="shared" si="52"/>
        <v>0</v>
      </c>
      <c r="L199" s="100">
        <f t="shared" si="53"/>
        <v>0</v>
      </c>
      <c r="M199" s="102">
        <f>'2026-27 Salary &amp; Benefits'!$E$6</f>
        <v>78209</v>
      </c>
      <c r="N199" s="102">
        <f>'2026-27 Salary &amp; Benefits'!$F$6</f>
        <v>82248</v>
      </c>
      <c r="O199" s="7">
        <f t="shared" si="54"/>
        <v>0</v>
      </c>
      <c r="P199" s="7">
        <f t="shared" si="55"/>
        <v>0</v>
      </c>
      <c r="Q199" s="7">
        <f>'2026-27 Salary &amp; Benefits'!G$6</f>
        <v>16817.759999999998</v>
      </c>
      <c r="R199" s="103">
        <f>'2026-27 Salary &amp; Benefits'!H$6</f>
        <v>0.16020000000000001</v>
      </c>
      <c r="S199" s="103">
        <f>'2026-27 Salary &amp; Benefits'!I$6</f>
        <v>0.15390000000000001</v>
      </c>
      <c r="T199" s="7">
        <f t="shared" si="56"/>
        <v>0</v>
      </c>
      <c r="U199" s="7">
        <f t="shared" si="57"/>
        <v>0</v>
      </c>
      <c r="V199" s="7">
        <f t="shared" si="58"/>
        <v>0</v>
      </c>
      <c r="W199" s="7">
        <f t="shared" si="59"/>
        <v>0</v>
      </c>
      <c r="X199" s="18">
        <f t="shared" si="60"/>
        <v>0</v>
      </c>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row>
    <row r="200" spans="1:159" s="17" customFormat="1">
      <c r="A200" s="50" t="s">
        <v>2232</v>
      </c>
      <c r="B200" s="59" t="s">
        <v>2531</v>
      </c>
      <c r="C200" s="60">
        <v>3108</v>
      </c>
      <c r="D200" s="59" t="s">
        <v>984</v>
      </c>
      <c r="E200" s="78" t="str">
        <f>IFERROR(VLOOKUP($C200,'2025-26 School Level AAFTE'!$C$2:$L$2349,9,FALSE), "No")</f>
        <v>Yes</v>
      </c>
      <c r="F200" s="67">
        <f>IFERROR(VLOOKUP($C200,'2025-26 School Level AAFTE'!$C$2:$J$2349,8,FALSE), 0)</f>
        <v>306.10000000000002</v>
      </c>
      <c r="G200" s="69">
        <f>IFERROR(IF(E200= "yes",VLOOKUP(C200,Summary!$B:$I,6,0),0),0)</f>
        <v>0</v>
      </c>
      <c r="H200" s="68">
        <f t="shared" si="51"/>
        <v>306.10000000000002</v>
      </c>
      <c r="I200" s="110">
        <f>VLOOKUP($A200,'2026-27 Salary &amp; Benefits'!$A:$I,3,FALSE)</f>
        <v>1.18</v>
      </c>
      <c r="J200" s="110">
        <f>VLOOKUP($A200,'2026-27 Salary &amp; Benefits'!$A:$I,4,FALSE)</f>
        <v>1.18</v>
      </c>
      <c r="K200" s="101">
        <f t="shared" si="52"/>
        <v>306.10000000000002</v>
      </c>
      <c r="L200" s="100">
        <f t="shared" si="53"/>
        <v>0.89800000000000002</v>
      </c>
      <c r="M200" s="102">
        <f>'2026-27 Salary &amp; Benefits'!$E$6</f>
        <v>78209</v>
      </c>
      <c r="N200" s="102">
        <f>'2026-27 Salary &amp; Benefits'!$F$6</f>
        <v>82248</v>
      </c>
      <c r="O200" s="7">
        <f t="shared" si="54"/>
        <v>82873.38</v>
      </c>
      <c r="P200" s="7">
        <f t="shared" si="55"/>
        <v>4279.8899999999994</v>
      </c>
      <c r="Q200" s="7">
        <f>'2026-27 Salary &amp; Benefits'!G$6</f>
        <v>16817.759999999998</v>
      </c>
      <c r="R200" s="103">
        <f>'2026-27 Salary &amp; Benefits'!H$6</f>
        <v>0.16020000000000001</v>
      </c>
      <c r="S200" s="103">
        <f>'2026-27 Salary &amp; Benefits'!I$6</f>
        <v>0.15390000000000001</v>
      </c>
      <c r="T200" s="7">
        <f t="shared" si="56"/>
        <v>29037.34</v>
      </c>
      <c r="U200" s="7">
        <f t="shared" si="57"/>
        <v>1452.55</v>
      </c>
      <c r="V200" s="7">
        <f t="shared" si="58"/>
        <v>223.55</v>
      </c>
      <c r="W200" s="7">
        <f t="shared" si="59"/>
        <v>1676.1</v>
      </c>
      <c r="X200" s="18">
        <f t="shared" si="60"/>
        <v>117866.71</v>
      </c>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row>
    <row r="201" spans="1:159" s="17" customFormat="1">
      <c r="A201" s="50" t="s">
        <v>2232</v>
      </c>
      <c r="B201" s="59" t="s">
        <v>2531</v>
      </c>
      <c r="C201" s="60">
        <v>4421</v>
      </c>
      <c r="D201" s="59" t="s">
        <v>988</v>
      </c>
      <c r="E201" s="78" t="str">
        <f>IFERROR(VLOOKUP($C201,'2025-26 School Level AAFTE'!$C$2:$L$2349,9,FALSE), "No")</f>
        <v>No</v>
      </c>
      <c r="F201" s="67">
        <f>IFERROR(VLOOKUP($C201,'2025-26 School Level AAFTE'!$C$2:$J$2349,8,FALSE), 0)</f>
        <v>319.60000000000002</v>
      </c>
      <c r="G201" s="69">
        <f>IFERROR(IF(E201= "yes",VLOOKUP(C201,Summary!$B:$I,6,0),0),0)</f>
        <v>0</v>
      </c>
      <c r="H201" s="68">
        <f t="shared" si="51"/>
        <v>0</v>
      </c>
      <c r="I201" s="110">
        <f>VLOOKUP($A201,'2026-27 Salary &amp; Benefits'!$A:$I,3,FALSE)</f>
        <v>1.18</v>
      </c>
      <c r="J201" s="110">
        <f>VLOOKUP($A201,'2026-27 Salary &amp; Benefits'!$A:$I,4,FALSE)</f>
        <v>1.18</v>
      </c>
      <c r="K201" s="101">
        <f t="shared" si="52"/>
        <v>0</v>
      </c>
      <c r="L201" s="100">
        <f t="shared" si="53"/>
        <v>0</v>
      </c>
      <c r="M201" s="102">
        <f>'2026-27 Salary &amp; Benefits'!$E$6</f>
        <v>78209</v>
      </c>
      <c r="N201" s="102">
        <f>'2026-27 Salary &amp; Benefits'!$F$6</f>
        <v>82248</v>
      </c>
      <c r="O201" s="7">
        <f t="shared" si="54"/>
        <v>0</v>
      </c>
      <c r="P201" s="7">
        <f t="shared" si="55"/>
        <v>0</v>
      </c>
      <c r="Q201" s="7">
        <f>'2026-27 Salary &amp; Benefits'!G$6</f>
        <v>16817.759999999998</v>
      </c>
      <c r="R201" s="103">
        <f>'2026-27 Salary &amp; Benefits'!H$6</f>
        <v>0.16020000000000001</v>
      </c>
      <c r="S201" s="103">
        <f>'2026-27 Salary &amp; Benefits'!I$6</f>
        <v>0.15390000000000001</v>
      </c>
      <c r="T201" s="7">
        <f t="shared" si="56"/>
        <v>0</v>
      </c>
      <c r="U201" s="7">
        <f t="shared" si="57"/>
        <v>0</v>
      </c>
      <c r="V201" s="7">
        <f t="shared" si="58"/>
        <v>0</v>
      </c>
      <c r="W201" s="7">
        <f t="shared" si="59"/>
        <v>0</v>
      </c>
      <c r="X201" s="18">
        <f t="shared" si="60"/>
        <v>0</v>
      </c>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row>
    <row r="202" spans="1:159" s="17" customFormat="1">
      <c r="A202" s="50" t="s">
        <v>2232</v>
      </c>
      <c r="B202" s="59" t="s">
        <v>2531</v>
      </c>
      <c r="C202" s="60">
        <v>4441</v>
      </c>
      <c r="D202" s="59" t="s">
        <v>989</v>
      </c>
      <c r="E202" s="78" t="str">
        <f>IFERROR(VLOOKUP($C202,'2025-26 School Level AAFTE'!$C$2:$L$2349,9,FALSE), "No")</f>
        <v>Yes</v>
      </c>
      <c r="F202" s="67">
        <f>IFERROR(VLOOKUP($C202,'2025-26 School Level AAFTE'!$C$2:$J$2349,8,FALSE), 0)</f>
        <v>862.47</v>
      </c>
      <c r="G202" s="69">
        <f>IFERROR(IF(E202= "yes",VLOOKUP(C202,Summary!$B:$I,6,0),0),0)</f>
        <v>0</v>
      </c>
      <c r="H202" s="68">
        <f t="shared" si="51"/>
        <v>862.47</v>
      </c>
      <c r="I202" s="110">
        <f>VLOOKUP($A202,'2026-27 Salary &amp; Benefits'!$A:$I,3,FALSE)</f>
        <v>1.18</v>
      </c>
      <c r="J202" s="110">
        <f>VLOOKUP($A202,'2026-27 Salary &amp; Benefits'!$A:$I,4,FALSE)</f>
        <v>1.18</v>
      </c>
      <c r="K202" s="101">
        <f t="shared" si="52"/>
        <v>862.47</v>
      </c>
      <c r="L202" s="100">
        <f t="shared" si="53"/>
        <v>2.5299999999999998</v>
      </c>
      <c r="M202" s="102">
        <f>'2026-27 Salary &amp; Benefits'!$E$6</f>
        <v>78209</v>
      </c>
      <c r="N202" s="102">
        <f>'2026-27 Salary &amp; Benefits'!$F$6</f>
        <v>82248</v>
      </c>
      <c r="O202" s="7">
        <f t="shared" si="54"/>
        <v>233485.15</v>
      </c>
      <c r="P202" s="7">
        <f t="shared" si="55"/>
        <v>12058.029999999999</v>
      </c>
      <c r="Q202" s="7">
        <f>'2026-27 Salary &amp; Benefits'!G$6</f>
        <v>16817.759999999998</v>
      </c>
      <c r="R202" s="103">
        <f>'2026-27 Salary &amp; Benefits'!H$6</f>
        <v>0.16020000000000001</v>
      </c>
      <c r="S202" s="103">
        <f>'2026-27 Salary &amp; Benefits'!I$6</f>
        <v>0.15390000000000001</v>
      </c>
      <c r="T202" s="7">
        <f t="shared" si="56"/>
        <v>81808.98</v>
      </c>
      <c r="U202" s="7">
        <f t="shared" si="57"/>
        <v>4092.39</v>
      </c>
      <c r="V202" s="7">
        <f t="shared" si="58"/>
        <v>629.82000000000005</v>
      </c>
      <c r="W202" s="7">
        <f t="shared" si="59"/>
        <v>4722.21</v>
      </c>
      <c r="X202" s="18">
        <f t="shared" si="60"/>
        <v>332074.37000000005</v>
      </c>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row>
    <row r="203" spans="1:159" s="17" customFormat="1">
      <c r="A203" s="50" t="s">
        <v>2232</v>
      </c>
      <c r="B203" s="59" t="s">
        <v>2531</v>
      </c>
      <c r="C203" s="60">
        <v>3171</v>
      </c>
      <c r="D203" s="59" t="s">
        <v>986</v>
      </c>
      <c r="E203" s="78" t="str">
        <f>IFERROR(VLOOKUP($C203,'2025-26 School Level AAFTE'!$C$2:$L$2349,9,FALSE), "No")</f>
        <v>Yes</v>
      </c>
      <c r="F203" s="67">
        <f>IFERROR(VLOOKUP($C203,'2025-26 School Level AAFTE'!$C$2:$J$2349,8,FALSE), 0)</f>
        <v>246.2</v>
      </c>
      <c r="G203" s="69">
        <f>IFERROR(IF(E203= "yes",VLOOKUP(C203,Summary!$B:$I,6,0),0),0)</f>
        <v>0</v>
      </c>
      <c r="H203" s="68">
        <f t="shared" si="51"/>
        <v>246.2</v>
      </c>
      <c r="I203" s="110">
        <f>VLOOKUP($A203,'2026-27 Salary &amp; Benefits'!$A:$I,3,FALSE)</f>
        <v>1.18</v>
      </c>
      <c r="J203" s="110">
        <f>VLOOKUP($A203,'2026-27 Salary &amp; Benefits'!$A:$I,4,FALSE)</f>
        <v>1.18</v>
      </c>
      <c r="K203" s="101">
        <f t="shared" si="52"/>
        <v>246.2</v>
      </c>
      <c r="L203" s="100">
        <f t="shared" si="53"/>
        <v>0.72199999999999998</v>
      </c>
      <c r="M203" s="102">
        <f>'2026-27 Salary &amp; Benefits'!$E$6</f>
        <v>78209</v>
      </c>
      <c r="N203" s="102">
        <f>'2026-27 Salary &amp; Benefits'!$F$6</f>
        <v>82248</v>
      </c>
      <c r="O203" s="7">
        <f t="shared" si="54"/>
        <v>66630.94</v>
      </c>
      <c r="P203" s="7">
        <f t="shared" si="55"/>
        <v>3441.0699999999924</v>
      </c>
      <c r="Q203" s="7">
        <f>'2026-27 Salary &amp; Benefits'!G$6</f>
        <v>16817.759999999998</v>
      </c>
      <c r="R203" s="103">
        <f>'2026-27 Salary &amp; Benefits'!H$6</f>
        <v>0.16020000000000001</v>
      </c>
      <c r="S203" s="103">
        <f>'2026-27 Salary &amp; Benefits'!I$6</f>
        <v>0.15390000000000001</v>
      </c>
      <c r="T203" s="7">
        <f t="shared" si="56"/>
        <v>23346.28</v>
      </c>
      <c r="U203" s="7">
        <f t="shared" si="57"/>
        <v>1167.8699999999999</v>
      </c>
      <c r="V203" s="7">
        <f t="shared" si="58"/>
        <v>179.74</v>
      </c>
      <c r="W203" s="7">
        <f t="shared" si="59"/>
        <v>1347.61</v>
      </c>
      <c r="X203" s="18">
        <f t="shared" si="60"/>
        <v>94765.9</v>
      </c>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row>
    <row r="204" spans="1:159" s="17" customFormat="1">
      <c r="A204" s="50" t="s">
        <v>2232</v>
      </c>
      <c r="B204" s="59" t="s">
        <v>2531</v>
      </c>
      <c r="C204" s="60">
        <v>1737</v>
      </c>
      <c r="D204" s="59" t="s">
        <v>981</v>
      </c>
      <c r="E204" s="78" t="str">
        <f>IFERROR(VLOOKUP($C204,'2025-26 School Level AAFTE'!$C$2:$L$2349,9,FALSE), "No")</f>
        <v>Yes</v>
      </c>
      <c r="F204" s="67">
        <f>IFERROR(VLOOKUP($C204,'2025-26 School Level AAFTE'!$C$2:$J$2349,8,FALSE), 0)</f>
        <v>171.3</v>
      </c>
      <c r="G204" s="69">
        <f>IFERROR(IF(E204= "yes",VLOOKUP(C204,Summary!$B:$I,6,0),0),0)</f>
        <v>0</v>
      </c>
      <c r="H204" s="68">
        <f t="shared" si="51"/>
        <v>171.3</v>
      </c>
      <c r="I204" s="110">
        <f>VLOOKUP($A204,'2026-27 Salary &amp; Benefits'!$A:$I,3,FALSE)</f>
        <v>1.18</v>
      </c>
      <c r="J204" s="110">
        <f>VLOOKUP($A204,'2026-27 Salary &amp; Benefits'!$A:$I,4,FALSE)</f>
        <v>1.18</v>
      </c>
      <c r="K204" s="101">
        <f t="shared" si="52"/>
        <v>171.3</v>
      </c>
      <c r="L204" s="100">
        <f t="shared" si="53"/>
        <v>0.502</v>
      </c>
      <c r="M204" s="102">
        <f>'2026-27 Salary &amp; Benefits'!$E$6</f>
        <v>78209</v>
      </c>
      <c r="N204" s="102">
        <f>'2026-27 Salary &amp; Benefits'!$F$6</f>
        <v>82248</v>
      </c>
      <c r="O204" s="7">
        <f t="shared" si="54"/>
        <v>46327.88</v>
      </c>
      <c r="P204" s="7">
        <f t="shared" si="55"/>
        <v>2392.5500000000029</v>
      </c>
      <c r="Q204" s="7">
        <f>'2026-27 Salary &amp; Benefits'!G$6</f>
        <v>16817.759999999998</v>
      </c>
      <c r="R204" s="103">
        <f>'2026-27 Salary &amp; Benefits'!H$6</f>
        <v>0.16020000000000001</v>
      </c>
      <c r="S204" s="103">
        <f>'2026-27 Salary &amp; Benefits'!I$6</f>
        <v>0.15390000000000001</v>
      </c>
      <c r="T204" s="7">
        <f t="shared" si="56"/>
        <v>16232.46</v>
      </c>
      <c r="U204" s="7">
        <f t="shared" si="57"/>
        <v>812.01</v>
      </c>
      <c r="V204" s="7">
        <f t="shared" si="58"/>
        <v>124.97</v>
      </c>
      <c r="W204" s="7">
        <f t="shared" si="59"/>
        <v>936.98</v>
      </c>
      <c r="X204" s="18">
        <f t="shared" si="60"/>
        <v>65889.87</v>
      </c>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row>
    <row r="205" spans="1:159" s="17" customFormat="1">
      <c r="A205" s="50" t="s">
        <v>2232</v>
      </c>
      <c r="B205" s="59" t="s">
        <v>2531</v>
      </c>
      <c r="C205" s="60">
        <v>2853</v>
      </c>
      <c r="D205" s="59" t="s">
        <v>2892</v>
      </c>
      <c r="E205" s="78" t="str">
        <f>IFERROR(VLOOKUP($C205,'2025-26 School Level AAFTE'!$C$2:$L$2349,9,FALSE), "No")</f>
        <v>Yes</v>
      </c>
      <c r="F205" s="67">
        <f>IFERROR(VLOOKUP($C205,'2025-26 School Level AAFTE'!$C$2:$J$2349,8,FALSE), 0)</f>
        <v>398.94</v>
      </c>
      <c r="G205" s="69">
        <f>IFERROR(IF(E205= "yes",VLOOKUP(C205,Summary!$B:$I,6,0),0),0)</f>
        <v>0</v>
      </c>
      <c r="H205" s="68">
        <f t="shared" si="51"/>
        <v>398.94</v>
      </c>
      <c r="I205" s="110">
        <f>VLOOKUP($A205,'2026-27 Salary &amp; Benefits'!$A:$I,3,FALSE)</f>
        <v>1.18</v>
      </c>
      <c r="J205" s="110">
        <f>VLOOKUP($A205,'2026-27 Salary &amp; Benefits'!$A:$I,4,FALSE)</f>
        <v>1.18</v>
      </c>
      <c r="K205" s="101">
        <f t="shared" si="52"/>
        <v>398.94</v>
      </c>
      <c r="L205" s="100">
        <f t="shared" si="53"/>
        <v>1.17</v>
      </c>
      <c r="M205" s="102">
        <f>'2026-27 Salary &amp; Benefits'!$E$6</f>
        <v>78209</v>
      </c>
      <c r="N205" s="102">
        <f>'2026-27 Salary &amp; Benefits'!$F$6</f>
        <v>82248</v>
      </c>
      <c r="O205" s="7">
        <f t="shared" si="54"/>
        <v>107975.35</v>
      </c>
      <c r="P205" s="7">
        <f t="shared" si="55"/>
        <v>5576.2399999999907</v>
      </c>
      <c r="Q205" s="7">
        <f>'2026-27 Salary &amp; Benefits'!G$6</f>
        <v>16817.759999999998</v>
      </c>
      <c r="R205" s="103">
        <f>'2026-27 Salary &amp; Benefits'!H$6</f>
        <v>0.16020000000000001</v>
      </c>
      <c r="S205" s="103">
        <f>'2026-27 Salary &amp; Benefits'!I$6</f>
        <v>0.15390000000000001</v>
      </c>
      <c r="T205" s="7">
        <f t="shared" si="56"/>
        <v>37832.61</v>
      </c>
      <c r="U205" s="7">
        <f t="shared" si="57"/>
        <v>1892.53</v>
      </c>
      <c r="V205" s="7">
        <f t="shared" si="58"/>
        <v>291.26</v>
      </c>
      <c r="W205" s="7">
        <f t="shared" si="59"/>
        <v>2183.79</v>
      </c>
      <c r="X205" s="18">
        <f t="shared" si="60"/>
        <v>153567.99000000002</v>
      </c>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row>
    <row r="206" spans="1:159" s="17" customFormat="1">
      <c r="A206" s="50" t="s">
        <v>2232</v>
      </c>
      <c r="B206" s="59" t="s">
        <v>2531</v>
      </c>
      <c r="C206" s="60">
        <v>2613</v>
      </c>
      <c r="D206" s="59" t="s">
        <v>983</v>
      </c>
      <c r="E206" s="78" t="str">
        <f>IFERROR(VLOOKUP($C206,'2025-26 School Level AAFTE'!$C$2:$L$2349,9,FALSE), "No")</f>
        <v>Yes</v>
      </c>
      <c r="F206" s="67">
        <f>IFERROR(VLOOKUP($C206,'2025-26 School Level AAFTE'!$C$2:$J$2349,8,FALSE), 0)</f>
        <v>242.15</v>
      </c>
      <c r="G206" s="69">
        <f>IFERROR(IF(E206= "yes",VLOOKUP(C206,Summary!$B:$I,6,0),0),0)</f>
        <v>0</v>
      </c>
      <c r="H206" s="68">
        <f t="shared" si="51"/>
        <v>242.15</v>
      </c>
      <c r="I206" s="110">
        <f>VLOOKUP($A206,'2026-27 Salary &amp; Benefits'!$A:$I,3,FALSE)</f>
        <v>1.18</v>
      </c>
      <c r="J206" s="110">
        <f>VLOOKUP($A206,'2026-27 Salary &amp; Benefits'!$A:$I,4,FALSE)</f>
        <v>1.18</v>
      </c>
      <c r="K206" s="101">
        <f t="shared" si="52"/>
        <v>242.15</v>
      </c>
      <c r="L206" s="100">
        <f t="shared" si="53"/>
        <v>0.71</v>
      </c>
      <c r="M206" s="102">
        <f>'2026-27 Salary &amp; Benefits'!$E$6</f>
        <v>78209</v>
      </c>
      <c r="N206" s="102">
        <f>'2026-27 Salary &amp; Benefits'!$F$6</f>
        <v>82248</v>
      </c>
      <c r="O206" s="7">
        <f t="shared" si="54"/>
        <v>65523.5</v>
      </c>
      <c r="P206" s="7">
        <f t="shared" si="55"/>
        <v>3383.8699999999953</v>
      </c>
      <c r="Q206" s="7">
        <f>'2026-27 Salary &amp; Benefits'!G$6</f>
        <v>16817.759999999998</v>
      </c>
      <c r="R206" s="103">
        <f>'2026-27 Salary &amp; Benefits'!H$6</f>
        <v>0.16020000000000001</v>
      </c>
      <c r="S206" s="103">
        <f>'2026-27 Salary &amp; Benefits'!I$6</f>
        <v>0.15390000000000001</v>
      </c>
      <c r="T206" s="7">
        <f t="shared" si="56"/>
        <v>22958.25</v>
      </c>
      <c r="U206" s="7">
        <f t="shared" si="57"/>
        <v>1148.46</v>
      </c>
      <c r="V206" s="7">
        <f t="shared" si="58"/>
        <v>176.75</v>
      </c>
      <c r="W206" s="7">
        <f t="shared" si="59"/>
        <v>1325.21</v>
      </c>
      <c r="X206" s="18">
        <f t="shared" si="60"/>
        <v>93190.83</v>
      </c>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row>
    <row r="207" spans="1:159" s="17" customFormat="1">
      <c r="A207" s="50" t="s">
        <v>2232</v>
      </c>
      <c r="B207" s="59" t="s">
        <v>2531</v>
      </c>
      <c r="C207" s="58">
        <v>4038</v>
      </c>
      <c r="D207" s="51" t="s">
        <v>2464</v>
      </c>
      <c r="E207" s="78" t="str">
        <f>IFERROR(VLOOKUP($C207,'2025-26 School Level AAFTE'!$C$2:$L$2349,9,FALSE), "No")</f>
        <v>No</v>
      </c>
      <c r="F207" s="67">
        <f>IFERROR(VLOOKUP($C207,'2025-26 School Level AAFTE'!$C$2:$J$2349,8,FALSE), 0)</f>
        <v>290.42</v>
      </c>
      <c r="G207" s="69">
        <f>IFERROR(IF(E207= "yes",VLOOKUP(C207,Summary!$B:$I,6,0),0),0)</f>
        <v>0</v>
      </c>
      <c r="H207" s="68">
        <f t="shared" si="51"/>
        <v>0</v>
      </c>
      <c r="I207" s="110">
        <f>VLOOKUP($A207,'2026-27 Salary &amp; Benefits'!$A:$I,3,FALSE)</f>
        <v>1.18</v>
      </c>
      <c r="J207" s="110">
        <f>VLOOKUP($A207,'2026-27 Salary &amp; Benefits'!$A:$I,4,FALSE)</f>
        <v>1.18</v>
      </c>
      <c r="K207" s="101">
        <f t="shared" si="52"/>
        <v>0</v>
      </c>
      <c r="L207" s="100">
        <f t="shared" si="53"/>
        <v>0</v>
      </c>
      <c r="M207" s="102">
        <f>'2026-27 Salary &amp; Benefits'!$E$6</f>
        <v>78209</v>
      </c>
      <c r="N207" s="102">
        <f>'2026-27 Salary &amp; Benefits'!$F$6</f>
        <v>82248</v>
      </c>
      <c r="O207" s="7">
        <f t="shared" si="54"/>
        <v>0</v>
      </c>
      <c r="P207" s="7">
        <f t="shared" si="55"/>
        <v>0</v>
      </c>
      <c r="Q207" s="7">
        <f>'2026-27 Salary &amp; Benefits'!G$6</f>
        <v>16817.759999999998</v>
      </c>
      <c r="R207" s="103">
        <f>'2026-27 Salary &amp; Benefits'!H$6</f>
        <v>0.16020000000000001</v>
      </c>
      <c r="S207" s="103">
        <f>'2026-27 Salary &amp; Benefits'!I$6</f>
        <v>0.15390000000000001</v>
      </c>
      <c r="T207" s="7">
        <f t="shared" si="56"/>
        <v>0</v>
      </c>
      <c r="U207" s="7">
        <f t="shared" si="57"/>
        <v>0</v>
      </c>
      <c r="V207" s="7">
        <f t="shared" si="58"/>
        <v>0</v>
      </c>
      <c r="W207" s="7">
        <f t="shared" si="59"/>
        <v>0</v>
      </c>
      <c r="X207" s="18">
        <f t="shared" si="60"/>
        <v>0</v>
      </c>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row>
    <row r="208" spans="1:159" s="17" customFormat="1">
      <c r="A208" s="50" t="s">
        <v>2285</v>
      </c>
      <c r="B208" s="59" t="s">
        <v>2532</v>
      </c>
      <c r="C208" s="60">
        <v>5272</v>
      </c>
      <c r="D208" s="59" t="s">
        <v>1198</v>
      </c>
      <c r="E208" s="78" t="str">
        <f>IFERROR(VLOOKUP($C208,'2025-26 School Level AAFTE'!$C$2:$L$2349,9,FALSE), "No")</f>
        <v>Yes</v>
      </c>
      <c r="F208" s="67">
        <f>IFERROR(VLOOKUP($C208,'2025-26 School Level AAFTE'!$C$2:$J$2349,8,FALSE), 0)</f>
        <v>17.260000000000002</v>
      </c>
      <c r="G208" s="69">
        <f>IFERROR(IF(E208= "yes",VLOOKUP(C208,Summary!$B:$I,6,0),0),0)</f>
        <v>0</v>
      </c>
      <c r="H208" s="68">
        <f t="shared" si="51"/>
        <v>17.260000000000002</v>
      </c>
      <c r="I208" s="110">
        <f>VLOOKUP($A208,'2026-27 Salary &amp; Benefits'!$A:$I,3,FALSE)</f>
        <v>1</v>
      </c>
      <c r="J208" s="110">
        <f>VLOOKUP($A208,'2026-27 Salary &amp; Benefits'!$A:$I,4,FALSE)</f>
        <v>1</v>
      </c>
      <c r="K208" s="101">
        <f t="shared" si="52"/>
        <v>17.260000000000002</v>
      </c>
      <c r="L208" s="100">
        <f t="shared" si="53"/>
        <v>5.0999999999999997E-2</v>
      </c>
      <c r="M208" s="102">
        <f>'2026-27 Salary &amp; Benefits'!$E$6</f>
        <v>78209</v>
      </c>
      <c r="N208" s="102">
        <f>'2026-27 Salary &amp; Benefits'!$F$6</f>
        <v>82248</v>
      </c>
      <c r="O208" s="7">
        <f t="shared" si="54"/>
        <v>3988.66</v>
      </c>
      <c r="P208" s="7">
        <f t="shared" si="55"/>
        <v>205.98999999999978</v>
      </c>
      <c r="Q208" s="7">
        <f>'2026-27 Salary &amp; Benefits'!G$6</f>
        <v>16817.759999999998</v>
      </c>
      <c r="R208" s="103">
        <f>'2026-27 Salary &amp; Benefits'!H$6</f>
        <v>0.16020000000000001</v>
      </c>
      <c r="S208" s="103">
        <f>'2026-27 Salary &amp; Benefits'!I$6</f>
        <v>0.15390000000000001</v>
      </c>
      <c r="T208" s="7">
        <f t="shared" si="56"/>
        <v>1528.39</v>
      </c>
      <c r="U208" s="7">
        <f t="shared" si="57"/>
        <v>69.91</v>
      </c>
      <c r="V208" s="7">
        <f t="shared" si="58"/>
        <v>10.76</v>
      </c>
      <c r="W208" s="7">
        <f t="shared" si="59"/>
        <v>80.67</v>
      </c>
      <c r="X208" s="18">
        <f t="shared" si="60"/>
        <v>5803.71</v>
      </c>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row>
    <row r="209" spans="1:159" s="17" customFormat="1">
      <c r="A209" s="50" t="s">
        <v>2285</v>
      </c>
      <c r="B209" s="59" t="s">
        <v>2532</v>
      </c>
      <c r="C209" s="60">
        <v>3293</v>
      </c>
      <c r="D209" s="59" t="s">
        <v>1196</v>
      </c>
      <c r="E209" s="78" t="str">
        <f>IFERROR(VLOOKUP($C209,'2025-26 School Level AAFTE'!$C$2:$L$2349,9,FALSE), "No")</f>
        <v>Yes</v>
      </c>
      <c r="F209" s="67">
        <f>IFERROR(VLOOKUP($C209,'2025-26 School Level AAFTE'!$C$2:$J$2349,8,FALSE), 0)</f>
        <v>426.7</v>
      </c>
      <c r="G209" s="69">
        <f>IFERROR(IF(E209= "yes",VLOOKUP(C209,Summary!$B:$I,6,0),0),0)</f>
        <v>0</v>
      </c>
      <c r="H209" s="68">
        <f t="shared" si="51"/>
        <v>426.7</v>
      </c>
      <c r="I209" s="110">
        <f>VLOOKUP($A209,'2026-27 Salary &amp; Benefits'!$A:$I,3,FALSE)</f>
        <v>1</v>
      </c>
      <c r="J209" s="110">
        <f>VLOOKUP($A209,'2026-27 Salary &amp; Benefits'!$A:$I,4,FALSE)</f>
        <v>1</v>
      </c>
      <c r="K209" s="101">
        <f t="shared" si="52"/>
        <v>426.7</v>
      </c>
      <c r="L209" s="100">
        <f t="shared" si="53"/>
        <v>1.252</v>
      </c>
      <c r="M209" s="102">
        <f>'2026-27 Salary &amp; Benefits'!$E$6</f>
        <v>78209</v>
      </c>
      <c r="N209" s="102">
        <f>'2026-27 Salary &amp; Benefits'!$F$6</f>
        <v>82248</v>
      </c>
      <c r="O209" s="7">
        <f t="shared" si="54"/>
        <v>97917.67</v>
      </c>
      <c r="P209" s="7">
        <f t="shared" si="55"/>
        <v>5056.8300000000017</v>
      </c>
      <c r="Q209" s="7">
        <f>'2026-27 Salary &amp; Benefits'!G$6</f>
        <v>16817.759999999998</v>
      </c>
      <c r="R209" s="103">
        <f>'2026-27 Salary &amp; Benefits'!H$6</f>
        <v>0.16020000000000001</v>
      </c>
      <c r="S209" s="103">
        <f>'2026-27 Salary &amp; Benefits'!I$6</f>
        <v>0.15390000000000001</v>
      </c>
      <c r="T209" s="7">
        <f t="shared" si="56"/>
        <v>37520.49</v>
      </c>
      <c r="U209" s="7">
        <f t="shared" si="57"/>
        <v>1716.24</v>
      </c>
      <c r="V209" s="7">
        <f t="shared" si="58"/>
        <v>264.13</v>
      </c>
      <c r="W209" s="7">
        <f t="shared" si="59"/>
        <v>1980.37</v>
      </c>
      <c r="X209" s="18">
        <f t="shared" si="60"/>
        <v>142475.35999999999</v>
      </c>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row>
    <row r="210" spans="1:159" s="17" customFormat="1">
      <c r="A210" s="50" t="s">
        <v>2285</v>
      </c>
      <c r="B210" s="59" t="s">
        <v>2532</v>
      </c>
      <c r="C210" s="60">
        <v>2800</v>
      </c>
      <c r="D210" s="59" t="s">
        <v>1195</v>
      </c>
      <c r="E210" s="78" t="str">
        <f>IFERROR(VLOOKUP($C210,'2025-26 School Level AAFTE'!$C$2:$L$2349,9,FALSE), "No")</f>
        <v>Yes</v>
      </c>
      <c r="F210" s="67">
        <f>IFERROR(VLOOKUP($C210,'2025-26 School Level AAFTE'!$C$2:$J$2349,8,FALSE), 0)</f>
        <v>327.40999999999997</v>
      </c>
      <c r="G210" s="69">
        <f>IFERROR(IF(E210= "yes",VLOOKUP(C210,Summary!$B:$I,6,0),0),0)</f>
        <v>0</v>
      </c>
      <c r="H210" s="68">
        <f t="shared" si="51"/>
        <v>327.40999999999997</v>
      </c>
      <c r="I210" s="110">
        <f>VLOOKUP($A210,'2026-27 Salary &amp; Benefits'!$A:$I,3,FALSE)</f>
        <v>1</v>
      </c>
      <c r="J210" s="110">
        <f>VLOOKUP($A210,'2026-27 Salary &amp; Benefits'!$A:$I,4,FALSE)</f>
        <v>1</v>
      </c>
      <c r="K210" s="101">
        <f t="shared" si="52"/>
        <v>327.40999999999997</v>
      </c>
      <c r="L210" s="100">
        <f t="shared" si="53"/>
        <v>0.96</v>
      </c>
      <c r="M210" s="102">
        <f>'2026-27 Salary &amp; Benefits'!$E$6</f>
        <v>78209</v>
      </c>
      <c r="N210" s="102">
        <f>'2026-27 Salary &amp; Benefits'!$F$6</f>
        <v>82248</v>
      </c>
      <c r="O210" s="7">
        <f t="shared" si="54"/>
        <v>75080.639999999999</v>
      </c>
      <c r="P210" s="7">
        <f t="shared" si="55"/>
        <v>3877.4400000000023</v>
      </c>
      <c r="Q210" s="7">
        <f>'2026-27 Salary &amp; Benefits'!G$6</f>
        <v>16817.759999999998</v>
      </c>
      <c r="R210" s="103">
        <f>'2026-27 Salary &amp; Benefits'!H$6</f>
        <v>0.16020000000000001</v>
      </c>
      <c r="S210" s="103">
        <f>'2026-27 Salary &amp; Benefits'!I$6</f>
        <v>0.15390000000000001</v>
      </c>
      <c r="T210" s="7">
        <f t="shared" si="56"/>
        <v>28769.71</v>
      </c>
      <c r="U210" s="7">
        <f t="shared" si="57"/>
        <v>1315.97</v>
      </c>
      <c r="V210" s="7">
        <f t="shared" si="58"/>
        <v>202.53</v>
      </c>
      <c r="W210" s="7">
        <f t="shared" si="59"/>
        <v>1518.5</v>
      </c>
      <c r="X210" s="18">
        <f t="shared" si="60"/>
        <v>109246.29000000001</v>
      </c>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row>
    <row r="211" spans="1:159" s="17" customFormat="1">
      <c r="A211" s="50" t="s">
        <v>2285</v>
      </c>
      <c r="B211" s="59" t="s">
        <v>2532</v>
      </c>
      <c r="C211" s="60">
        <v>4223</v>
      </c>
      <c r="D211" s="59" t="s">
        <v>1197</v>
      </c>
      <c r="E211" s="78" t="str">
        <f>IFERROR(VLOOKUP($C211,'2025-26 School Level AAFTE'!$C$2:$L$2349,9,FALSE), "No")</f>
        <v>Yes</v>
      </c>
      <c r="F211" s="67">
        <f>IFERROR(VLOOKUP($C211,'2025-26 School Level AAFTE'!$C$2:$J$2349,8,FALSE), 0)</f>
        <v>205.68</v>
      </c>
      <c r="G211" s="69">
        <f>IFERROR(IF(E211= "yes",VLOOKUP(C211,Summary!$B:$I,6,0),0),0)</f>
        <v>0</v>
      </c>
      <c r="H211" s="68">
        <f t="shared" si="51"/>
        <v>205.68</v>
      </c>
      <c r="I211" s="110">
        <f>VLOOKUP($A211,'2026-27 Salary &amp; Benefits'!$A:$I,3,FALSE)</f>
        <v>1</v>
      </c>
      <c r="J211" s="110">
        <f>VLOOKUP($A211,'2026-27 Salary &amp; Benefits'!$A:$I,4,FALSE)</f>
        <v>1</v>
      </c>
      <c r="K211" s="101">
        <f t="shared" si="52"/>
        <v>205.68</v>
      </c>
      <c r="L211" s="100">
        <f t="shared" si="53"/>
        <v>0.60299999999999998</v>
      </c>
      <c r="M211" s="102">
        <f>'2026-27 Salary &amp; Benefits'!$E$6</f>
        <v>78209</v>
      </c>
      <c r="N211" s="102">
        <f>'2026-27 Salary &amp; Benefits'!$F$6</f>
        <v>82248</v>
      </c>
      <c r="O211" s="7">
        <f t="shared" si="54"/>
        <v>47160.03</v>
      </c>
      <c r="P211" s="7">
        <f t="shared" si="55"/>
        <v>2435.510000000002</v>
      </c>
      <c r="Q211" s="7">
        <f>'2026-27 Salary &amp; Benefits'!G$6</f>
        <v>16817.759999999998</v>
      </c>
      <c r="R211" s="103">
        <f>'2026-27 Salary &amp; Benefits'!H$6</f>
        <v>0.16020000000000001</v>
      </c>
      <c r="S211" s="103">
        <f>'2026-27 Salary &amp; Benefits'!I$6</f>
        <v>0.15390000000000001</v>
      </c>
      <c r="T211" s="7">
        <f t="shared" si="56"/>
        <v>18070.97</v>
      </c>
      <c r="U211" s="7">
        <f t="shared" si="57"/>
        <v>826.59</v>
      </c>
      <c r="V211" s="7">
        <f t="shared" si="58"/>
        <v>127.21</v>
      </c>
      <c r="W211" s="7">
        <f t="shared" si="59"/>
        <v>953.80000000000007</v>
      </c>
      <c r="X211" s="18">
        <f t="shared" si="60"/>
        <v>68620.310000000012</v>
      </c>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row>
    <row r="212" spans="1:159" s="17" customFormat="1">
      <c r="A212" s="50" t="s">
        <v>2164</v>
      </c>
      <c r="B212" s="59" t="s">
        <v>2533</v>
      </c>
      <c r="C212" s="60">
        <v>1900</v>
      </c>
      <c r="D212" s="59" t="s">
        <v>330</v>
      </c>
      <c r="E212" s="78" t="str">
        <f>IFERROR(VLOOKUP($C212,'2025-26 School Level AAFTE'!$C$2:$L$2349,9,FALSE), "No")</f>
        <v>Yes</v>
      </c>
      <c r="F212" s="67">
        <f>IFERROR(VLOOKUP($C212,'2025-26 School Level AAFTE'!$C$2:$J$2349,8,FALSE), 0)</f>
        <v>25.7</v>
      </c>
      <c r="G212" s="69">
        <f>IFERROR(IF(E212= "yes",VLOOKUP(C212,Summary!$B:$I,6,0),0),0)</f>
        <v>0</v>
      </c>
      <c r="H212" s="68">
        <f t="shared" si="51"/>
        <v>25.7</v>
      </c>
      <c r="I212" s="110">
        <f>VLOOKUP($A212,'2026-27 Salary &amp; Benefits'!$A:$I,3,FALSE)</f>
        <v>1</v>
      </c>
      <c r="J212" s="110">
        <f>VLOOKUP($A212,'2026-27 Salary &amp; Benefits'!$A:$I,4,FALSE)</f>
        <v>1</v>
      </c>
      <c r="K212" s="101">
        <f t="shared" si="52"/>
        <v>25.7</v>
      </c>
      <c r="L212" s="100">
        <f t="shared" si="53"/>
        <v>7.4999999999999997E-2</v>
      </c>
      <c r="M212" s="102">
        <f>'2026-27 Salary &amp; Benefits'!$E$6</f>
        <v>78209</v>
      </c>
      <c r="N212" s="102">
        <f>'2026-27 Salary &amp; Benefits'!$F$6</f>
        <v>82248</v>
      </c>
      <c r="O212" s="7">
        <f t="shared" si="54"/>
        <v>5865.68</v>
      </c>
      <c r="P212" s="7">
        <f t="shared" si="55"/>
        <v>302.92000000000007</v>
      </c>
      <c r="Q212" s="7">
        <f>'2026-27 Salary &amp; Benefits'!G$6</f>
        <v>16817.759999999998</v>
      </c>
      <c r="R212" s="103">
        <f>'2026-27 Salary &amp; Benefits'!H$6</f>
        <v>0.16020000000000001</v>
      </c>
      <c r="S212" s="103">
        <f>'2026-27 Salary &amp; Benefits'!I$6</f>
        <v>0.15390000000000001</v>
      </c>
      <c r="T212" s="7">
        <f t="shared" si="56"/>
        <v>2247.63</v>
      </c>
      <c r="U212" s="7">
        <f t="shared" si="57"/>
        <v>102.81</v>
      </c>
      <c r="V212" s="7">
        <f t="shared" si="58"/>
        <v>15.82</v>
      </c>
      <c r="W212" s="7">
        <f t="shared" si="59"/>
        <v>118.63</v>
      </c>
      <c r="X212" s="18">
        <f t="shared" si="60"/>
        <v>8534.8599999999988</v>
      </c>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row>
    <row r="213" spans="1:159" s="17" customFormat="1">
      <c r="A213" s="50" t="s">
        <v>2164</v>
      </c>
      <c r="B213" s="59" t="s">
        <v>2533</v>
      </c>
      <c r="C213" s="60">
        <v>2562</v>
      </c>
      <c r="D213" s="59" t="s">
        <v>331</v>
      </c>
      <c r="E213" s="78" t="str">
        <f>IFERROR(VLOOKUP($C213,'2025-26 School Level AAFTE'!$C$2:$L$2349,9,FALSE), "No")</f>
        <v>Yes</v>
      </c>
      <c r="F213" s="67">
        <f>IFERROR(VLOOKUP($C213,'2025-26 School Level AAFTE'!$C$2:$J$2349,8,FALSE), 0)</f>
        <v>289.01</v>
      </c>
      <c r="G213" s="69">
        <f>IFERROR(IF(E213= "yes",VLOOKUP(C213,Summary!$B:$I,6,0),0),0)</f>
        <v>0</v>
      </c>
      <c r="H213" s="68">
        <f t="shared" si="51"/>
        <v>289.01</v>
      </c>
      <c r="I213" s="110">
        <f>VLOOKUP($A213,'2026-27 Salary &amp; Benefits'!$A:$I,3,FALSE)</f>
        <v>1</v>
      </c>
      <c r="J213" s="110">
        <f>VLOOKUP($A213,'2026-27 Salary &amp; Benefits'!$A:$I,4,FALSE)</f>
        <v>1</v>
      </c>
      <c r="K213" s="101">
        <f t="shared" si="52"/>
        <v>289.01</v>
      </c>
      <c r="L213" s="100">
        <f t="shared" si="53"/>
        <v>0.84799999999999998</v>
      </c>
      <c r="M213" s="102">
        <f>'2026-27 Salary &amp; Benefits'!$E$6</f>
        <v>78209</v>
      </c>
      <c r="N213" s="102">
        <f>'2026-27 Salary &amp; Benefits'!$F$6</f>
        <v>82248</v>
      </c>
      <c r="O213" s="7">
        <f t="shared" si="54"/>
        <v>66321.23</v>
      </c>
      <c r="P213" s="7">
        <f t="shared" si="55"/>
        <v>3425.070000000007</v>
      </c>
      <c r="Q213" s="7">
        <f>'2026-27 Salary &amp; Benefits'!G$6</f>
        <v>16817.759999999998</v>
      </c>
      <c r="R213" s="103">
        <f>'2026-27 Salary &amp; Benefits'!H$6</f>
        <v>0.16020000000000001</v>
      </c>
      <c r="S213" s="103">
        <f>'2026-27 Salary &amp; Benefits'!I$6</f>
        <v>0.15390000000000001</v>
      </c>
      <c r="T213" s="7">
        <f t="shared" si="56"/>
        <v>25413.24</v>
      </c>
      <c r="U213" s="7">
        <f t="shared" si="57"/>
        <v>1162.44</v>
      </c>
      <c r="V213" s="7">
        <f t="shared" si="58"/>
        <v>178.9</v>
      </c>
      <c r="W213" s="7">
        <f t="shared" si="59"/>
        <v>1341.3400000000001</v>
      </c>
      <c r="X213" s="18">
        <f t="shared" si="60"/>
        <v>96500.88</v>
      </c>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row>
    <row r="214" spans="1:159" s="17" customFormat="1">
      <c r="A214" s="50" t="s">
        <v>2164</v>
      </c>
      <c r="B214" s="59" t="s">
        <v>2533</v>
      </c>
      <c r="C214" s="60">
        <v>2788</v>
      </c>
      <c r="D214" s="59" t="s">
        <v>332</v>
      </c>
      <c r="E214" s="78" t="str">
        <f>IFERROR(VLOOKUP($C214,'2025-26 School Level AAFTE'!$C$2:$L$2349,9,FALSE), "No")</f>
        <v>Yes</v>
      </c>
      <c r="F214" s="67">
        <f>IFERROR(VLOOKUP($C214,'2025-26 School Level AAFTE'!$C$2:$J$2349,8,FALSE), 0)</f>
        <v>217.66</v>
      </c>
      <c r="G214" s="69">
        <f>IFERROR(IF(E214= "yes",VLOOKUP(C214,Summary!$B:$I,6,0),0),0)</f>
        <v>0</v>
      </c>
      <c r="H214" s="68">
        <f t="shared" si="51"/>
        <v>217.66</v>
      </c>
      <c r="I214" s="110">
        <f>VLOOKUP($A214,'2026-27 Salary &amp; Benefits'!$A:$I,3,FALSE)</f>
        <v>1</v>
      </c>
      <c r="J214" s="110">
        <f>VLOOKUP($A214,'2026-27 Salary &amp; Benefits'!$A:$I,4,FALSE)</f>
        <v>1</v>
      </c>
      <c r="K214" s="101">
        <f t="shared" si="52"/>
        <v>217.66</v>
      </c>
      <c r="L214" s="100">
        <f t="shared" si="53"/>
        <v>0.63800000000000001</v>
      </c>
      <c r="M214" s="102">
        <f>'2026-27 Salary &amp; Benefits'!$E$6</f>
        <v>78209</v>
      </c>
      <c r="N214" s="102">
        <f>'2026-27 Salary &amp; Benefits'!$F$6</f>
        <v>82248</v>
      </c>
      <c r="O214" s="7">
        <f t="shared" si="54"/>
        <v>49897.34</v>
      </c>
      <c r="P214" s="7">
        <f t="shared" si="55"/>
        <v>2576.8800000000047</v>
      </c>
      <c r="Q214" s="7">
        <f>'2026-27 Salary &amp; Benefits'!G$6</f>
        <v>16817.759999999998</v>
      </c>
      <c r="R214" s="103">
        <f>'2026-27 Salary &amp; Benefits'!H$6</f>
        <v>0.16020000000000001</v>
      </c>
      <c r="S214" s="103">
        <f>'2026-27 Salary &amp; Benefits'!I$6</f>
        <v>0.15390000000000001</v>
      </c>
      <c r="T214" s="7">
        <f t="shared" si="56"/>
        <v>19119.87</v>
      </c>
      <c r="U214" s="7">
        <f t="shared" si="57"/>
        <v>874.57</v>
      </c>
      <c r="V214" s="7">
        <f t="shared" si="58"/>
        <v>134.6</v>
      </c>
      <c r="W214" s="7">
        <f t="shared" si="59"/>
        <v>1009.1700000000001</v>
      </c>
      <c r="X214" s="18">
        <f t="shared" si="60"/>
        <v>72603.259999999995</v>
      </c>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row>
    <row r="215" spans="1:159" s="17" customFormat="1">
      <c r="A215" s="50" t="s">
        <v>2164</v>
      </c>
      <c r="B215" s="59" t="s">
        <v>2533</v>
      </c>
      <c r="C215" s="60">
        <v>4213</v>
      </c>
      <c r="D215" s="59" t="s">
        <v>333</v>
      </c>
      <c r="E215" s="78" t="str">
        <f>IFERROR(VLOOKUP($C215,'2025-26 School Level AAFTE'!$C$2:$L$2349,9,FALSE), "No")</f>
        <v>Yes</v>
      </c>
      <c r="F215" s="67">
        <f>IFERROR(VLOOKUP($C215,'2025-26 School Level AAFTE'!$C$2:$J$2349,8,FALSE), 0)</f>
        <v>199.4</v>
      </c>
      <c r="G215" s="69">
        <f>IFERROR(IF(E215= "yes",VLOOKUP(C215,Summary!$B:$I,6,0),0),0)</f>
        <v>0</v>
      </c>
      <c r="H215" s="68">
        <f t="shared" si="51"/>
        <v>199.4</v>
      </c>
      <c r="I215" s="110">
        <f>VLOOKUP($A215,'2026-27 Salary &amp; Benefits'!$A:$I,3,FALSE)</f>
        <v>1</v>
      </c>
      <c r="J215" s="110">
        <f>VLOOKUP($A215,'2026-27 Salary &amp; Benefits'!$A:$I,4,FALSE)</f>
        <v>1</v>
      </c>
      <c r="K215" s="101">
        <f t="shared" si="52"/>
        <v>199.4</v>
      </c>
      <c r="L215" s="100">
        <f t="shared" si="53"/>
        <v>0.58499999999999996</v>
      </c>
      <c r="M215" s="102">
        <f>'2026-27 Salary &amp; Benefits'!$E$6</f>
        <v>78209</v>
      </c>
      <c r="N215" s="102">
        <f>'2026-27 Salary &amp; Benefits'!$F$6</f>
        <v>82248</v>
      </c>
      <c r="O215" s="7">
        <f t="shared" si="54"/>
        <v>45752.27</v>
      </c>
      <c r="P215" s="7">
        <f t="shared" si="55"/>
        <v>2362.8100000000049</v>
      </c>
      <c r="Q215" s="7">
        <f>'2026-27 Salary &amp; Benefits'!G$6</f>
        <v>16817.759999999998</v>
      </c>
      <c r="R215" s="103">
        <f>'2026-27 Salary &amp; Benefits'!H$6</f>
        <v>0.16020000000000001</v>
      </c>
      <c r="S215" s="103">
        <f>'2026-27 Salary &amp; Benefits'!I$6</f>
        <v>0.15390000000000001</v>
      </c>
      <c r="T215" s="7">
        <f t="shared" si="56"/>
        <v>17531.54</v>
      </c>
      <c r="U215" s="7">
        <f t="shared" si="57"/>
        <v>801.92</v>
      </c>
      <c r="V215" s="7">
        <f t="shared" si="58"/>
        <v>123.42</v>
      </c>
      <c r="W215" s="7">
        <f t="shared" si="59"/>
        <v>925.33999999999992</v>
      </c>
      <c r="X215" s="18">
        <f t="shared" si="60"/>
        <v>66571.959999999992</v>
      </c>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row>
    <row r="216" spans="1:159" s="17" customFormat="1">
      <c r="A216" s="50" t="s">
        <v>2206</v>
      </c>
      <c r="B216" s="59" t="s">
        <v>2534</v>
      </c>
      <c r="C216" s="60">
        <v>2836</v>
      </c>
      <c r="D216" s="59" t="s">
        <v>518</v>
      </c>
      <c r="E216" s="78" t="str">
        <f>IFERROR(VLOOKUP($C216,'2025-26 School Level AAFTE'!$C$2:$L$2349,9,FALSE), "No")</f>
        <v>Yes</v>
      </c>
      <c r="F216" s="67">
        <f>IFERROR(VLOOKUP($C216,'2025-26 School Level AAFTE'!$C$2:$J$2349,8,FALSE), 0)</f>
        <v>69.759999999999991</v>
      </c>
      <c r="G216" s="69">
        <f>IFERROR(IF(E216= "yes",VLOOKUP(C216,Summary!$B:$I,6,0),0),0)</f>
        <v>0</v>
      </c>
      <c r="H216" s="68">
        <f t="shared" si="51"/>
        <v>69.759999999999991</v>
      </c>
      <c r="I216" s="110">
        <f>VLOOKUP($A216,'2026-27 Salary &amp; Benefits'!$A:$I,3,FALSE)</f>
        <v>1</v>
      </c>
      <c r="J216" s="110">
        <f>VLOOKUP($A216,'2026-27 Salary &amp; Benefits'!$A:$I,4,FALSE)</f>
        <v>1</v>
      </c>
      <c r="K216" s="101">
        <f t="shared" si="52"/>
        <v>69.759999999999991</v>
      </c>
      <c r="L216" s="100">
        <f t="shared" si="53"/>
        <v>0.20499999999999999</v>
      </c>
      <c r="M216" s="102">
        <f>'2026-27 Salary &amp; Benefits'!$E$6</f>
        <v>78209</v>
      </c>
      <c r="N216" s="102">
        <f>'2026-27 Salary &amp; Benefits'!$F$6</f>
        <v>82248</v>
      </c>
      <c r="O216" s="7">
        <f t="shared" si="54"/>
        <v>16032.85</v>
      </c>
      <c r="P216" s="7">
        <f t="shared" si="55"/>
        <v>827.98999999999978</v>
      </c>
      <c r="Q216" s="7">
        <f>'2026-27 Salary &amp; Benefits'!G$6</f>
        <v>16817.759999999998</v>
      </c>
      <c r="R216" s="103">
        <f>'2026-27 Salary &amp; Benefits'!H$6</f>
        <v>0.16020000000000001</v>
      </c>
      <c r="S216" s="103">
        <f>'2026-27 Salary &amp; Benefits'!I$6</f>
        <v>0.15390000000000001</v>
      </c>
      <c r="T216" s="7">
        <f t="shared" si="56"/>
        <v>6143.53</v>
      </c>
      <c r="U216" s="7">
        <f t="shared" si="57"/>
        <v>281.01</v>
      </c>
      <c r="V216" s="7">
        <f t="shared" si="58"/>
        <v>43.25</v>
      </c>
      <c r="W216" s="7">
        <f t="shared" si="59"/>
        <v>324.26</v>
      </c>
      <c r="X216" s="18">
        <f t="shared" si="60"/>
        <v>23328.63</v>
      </c>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row>
    <row r="217" spans="1:159" s="17" customFormat="1">
      <c r="A217" s="50" t="s">
        <v>2319</v>
      </c>
      <c r="B217" s="59" t="s">
        <v>2535</v>
      </c>
      <c r="C217" s="60">
        <v>3603</v>
      </c>
      <c r="D217" s="59" t="s">
        <v>1446</v>
      </c>
      <c r="E217" s="78" t="str">
        <f>IFERROR(VLOOKUP($C217,'2025-26 School Level AAFTE'!$C$2:$L$2349,9,FALSE), "No")</f>
        <v>Yes</v>
      </c>
      <c r="F217" s="67">
        <f>IFERROR(VLOOKUP($C217,'2025-26 School Level AAFTE'!$C$2:$J$2349,8,FALSE), 0)</f>
        <v>414.3</v>
      </c>
      <c r="G217" s="69">
        <f>IFERROR(IF(E217= "yes",VLOOKUP(C217,Summary!$B:$I,6,0),0),0)</f>
        <v>0</v>
      </c>
      <c r="H217" s="68">
        <f t="shared" si="51"/>
        <v>414.3</v>
      </c>
      <c r="I217" s="110">
        <f>VLOOKUP($A217,'2026-27 Salary &amp; Benefits'!$A:$I,3,FALSE)</f>
        <v>1.1200000000000001</v>
      </c>
      <c r="J217" s="110">
        <f>VLOOKUP($A217,'2026-27 Salary &amp; Benefits'!$A:$I,4,FALSE)</f>
        <v>1.1200000000000001</v>
      </c>
      <c r="K217" s="101">
        <f t="shared" si="52"/>
        <v>414.3</v>
      </c>
      <c r="L217" s="100">
        <f t="shared" si="53"/>
        <v>1.2150000000000001</v>
      </c>
      <c r="M217" s="102">
        <f>'2026-27 Salary &amp; Benefits'!$E$6</f>
        <v>78209</v>
      </c>
      <c r="N217" s="102">
        <f>'2026-27 Salary &amp; Benefits'!$F$6</f>
        <v>82248</v>
      </c>
      <c r="O217" s="7">
        <f t="shared" si="54"/>
        <v>106426.81</v>
      </c>
      <c r="P217" s="7">
        <f t="shared" si="55"/>
        <v>5496.2700000000041</v>
      </c>
      <c r="Q217" s="7">
        <f>'2026-27 Salary &amp; Benefits'!G$6</f>
        <v>16817.759999999998</v>
      </c>
      <c r="R217" s="103">
        <f>'2026-27 Salary &amp; Benefits'!H$6</f>
        <v>0.16020000000000001</v>
      </c>
      <c r="S217" s="103">
        <f>'2026-27 Salary &amp; Benefits'!I$6</f>
        <v>0.15390000000000001</v>
      </c>
      <c r="T217" s="7">
        <f t="shared" si="56"/>
        <v>38329.03</v>
      </c>
      <c r="U217" s="7">
        <f t="shared" si="57"/>
        <v>1865.38</v>
      </c>
      <c r="V217" s="7">
        <f t="shared" si="58"/>
        <v>287.08</v>
      </c>
      <c r="W217" s="7">
        <f t="shared" si="59"/>
        <v>2152.46</v>
      </c>
      <c r="X217" s="18">
        <f t="shared" si="60"/>
        <v>152404.56999999998</v>
      </c>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row>
    <row r="218" spans="1:159" s="17" customFormat="1">
      <c r="A218" s="50" t="s">
        <v>2319</v>
      </c>
      <c r="B218" s="59" t="s">
        <v>2535</v>
      </c>
      <c r="C218" s="60">
        <v>4412</v>
      </c>
      <c r="D218" s="59" t="s">
        <v>1447</v>
      </c>
      <c r="E218" s="78" t="str">
        <f>IFERROR(VLOOKUP($C218,'2025-26 School Level AAFTE'!$C$2:$L$2349,9,FALSE), "No")</f>
        <v>No</v>
      </c>
      <c r="F218" s="67">
        <f>IFERROR(VLOOKUP($C218,'2025-26 School Level AAFTE'!$C$2:$J$2349,8,FALSE), 0)</f>
        <v>491.6</v>
      </c>
      <c r="G218" s="69">
        <f>IFERROR(IF(E218= "yes",VLOOKUP(C218,Summary!$B:$I,6,0),0),0)</f>
        <v>0</v>
      </c>
      <c r="H218" s="68">
        <f t="shared" si="51"/>
        <v>0</v>
      </c>
      <c r="I218" s="110">
        <f>VLOOKUP($A218,'2026-27 Salary &amp; Benefits'!$A:$I,3,FALSE)</f>
        <v>1.1200000000000001</v>
      </c>
      <c r="J218" s="110">
        <f>VLOOKUP($A218,'2026-27 Salary &amp; Benefits'!$A:$I,4,FALSE)</f>
        <v>1.1200000000000001</v>
      </c>
      <c r="K218" s="101">
        <f t="shared" si="52"/>
        <v>0</v>
      </c>
      <c r="L218" s="100">
        <f t="shared" si="53"/>
        <v>0</v>
      </c>
      <c r="M218" s="102">
        <f>'2026-27 Salary &amp; Benefits'!$E$6</f>
        <v>78209</v>
      </c>
      <c r="N218" s="102">
        <f>'2026-27 Salary &amp; Benefits'!$F$6</f>
        <v>82248</v>
      </c>
      <c r="O218" s="7">
        <f t="shared" si="54"/>
        <v>0</v>
      </c>
      <c r="P218" s="7">
        <f t="shared" si="55"/>
        <v>0</v>
      </c>
      <c r="Q218" s="7">
        <f>'2026-27 Salary &amp; Benefits'!G$6</f>
        <v>16817.759999999998</v>
      </c>
      <c r="R218" s="103">
        <f>'2026-27 Salary &amp; Benefits'!H$6</f>
        <v>0.16020000000000001</v>
      </c>
      <c r="S218" s="103">
        <f>'2026-27 Salary &amp; Benefits'!I$6</f>
        <v>0.15390000000000001</v>
      </c>
      <c r="T218" s="7">
        <f t="shared" si="56"/>
        <v>0</v>
      </c>
      <c r="U218" s="7">
        <f t="shared" si="57"/>
        <v>0</v>
      </c>
      <c r="V218" s="7">
        <f t="shared" si="58"/>
        <v>0</v>
      </c>
      <c r="W218" s="7">
        <f t="shared" si="59"/>
        <v>0</v>
      </c>
      <c r="X218" s="18">
        <f t="shared" si="60"/>
        <v>0</v>
      </c>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row>
    <row r="219" spans="1:159" s="17" customFormat="1">
      <c r="A219" s="50" t="s">
        <v>2319</v>
      </c>
      <c r="B219" s="59" t="s">
        <v>2535</v>
      </c>
      <c r="C219" s="60">
        <v>2362</v>
      </c>
      <c r="D219" s="59" t="s">
        <v>1444</v>
      </c>
      <c r="E219" s="78" t="str">
        <f>IFERROR(VLOOKUP($C219,'2025-26 School Level AAFTE'!$C$2:$L$2349,9,FALSE), "No")</f>
        <v>Yes</v>
      </c>
      <c r="F219" s="67">
        <f>IFERROR(VLOOKUP($C219,'2025-26 School Level AAFTE'!$C$2:$J$2349,8,FALSE), 0)</f>
        <v>966.32999999999993</v>
      </c>
      <c r="G219" s="69">
        <f>IFERROR(IF(E219= "yes",VLOOKUP(C219,Summary!$B:$I,6,0),0),0)</f>
        <v>0</v>
      </c>
      <c r="H219" s="68">
        <f t="shared" si="51"/>
        <v>966.32999999999993</v>
      </c>
      <c r="I219" s="110">
        <f>VLOOKUP($A219,'2026-27 Salary &amp; Benefits'!$A:$I,3,FALSE)</f>
        <v>1.1200000000000001</v>
      </c>
      <c r="J219" s="110">
        <f>VLOOKUP($A219,'2026-27 Salary &amp; Benefits'!$A:$I,4,FALSE)</f>
        <v>1.1200000000000001</v>
      </c>
      <c r="K219" s="101">
        <f t="shared" si="52"/>
        <v>966.32999999999993</v>
      </c>
      <c r="L219" s="100">
        <f t="shared" si="53"/>
        <v>2.835</v>
      </c>
      <c r="M219" s="102">
        <f>'2026-27 Salary &amp; Benefits'!$E$6</f>
        <v>78209</v>
      </c>
      <c r="N219" s="102">
        <f>'2026-27 Salary &amp; Benefits'!$F$6</f>
        <v>82248</v>
      </c>
      <c r="O219" s="7">
        <f t="shared" si="54"/>
        <v>248329.22</v>
      </c>
      <c r="P219" s="7">
        <f t="shared" si="55"/>
        <v>12824.630000000005</v>
      </c>
      <c r="Q219" s="7">
        <f>'2026-27 Salary &amp; Benefits'!G$6</f>
        <v>16817.759999999998</v>
      </c>
      <c r="R219" s="103">
        <f>'2026-27 Salary &amp; Benefits'!H$6</f>
        <v>0.16020000000000001</v>
      </c>
      <c r="S219" s="103">
        <f>'2026-27 Salary &amp; Benefits'!I$6</f>
        <v>0.15390000000000001</v>
      </c>
      <c r="T219" s="7">
        <f t="shared" si="56"/>
        <v>89434.4</v>
      </c>
      <c r="U219" s="7">
        <f t="shared" si="57"/>
        <v>4352.5600000000004</v>
      </c>
      <c r="V219" s="7">
        <f t="shared" si="58"/>
        <v>669.86</v>
      </c>
      <c r="W219" s="7">
        <f t="shared" si="59"/>
        <v>5022.42</v>
      </c>
      <c r="X219" s="18">
        <f t="shared" si="60"/>
        <v>355610.67</v>
      </c>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row>
    <row r="220" spans="1:159" s="17" customFormat="1">
      <c r="A220" s="50" t="s">
        <v>2319</v>
      </c>
      <c r="B220" s="59" t="s">
        <v>2535</v>
      </c>
      <c r="C220" s="60">
        <v>1928</v>
      </c>
      <c r="D220" s="59" t="s">
        <v>1443</v>
      </c>
      <c r="E220" s="78" t="str">
        <f>IFERROR(VLOOKUP($C220,'2025-26 School Level AAFTE'!$C$2:$L$2349,9,FALSE), "No")</f>
        <v>Yes</v>
      </c>
      <c r="F220" s="67">
        <f>IFERROR(VLOOKUP($C220,'2025-26 School Level AAFTE'!$C$2:$J$2349,8,FALSE), 0)</f>
        <v>88.57</v>
      </c>
      <c r="G220" s="69">
        <f>IFERROR(IF(E220= "yes",VLOOKUP(C220,Summary!$B:$I,6,0),0),0)</f>
        <v>0</v>
      </c>
      <c r="H220" s="68">
        <f t="shared" si="51"/>
        <v>88.57</v>
      </c>
      <c r="I220" s="110">
        <f>VLOOKUP($A220,'2026-27 Salary &amp; Benefits'!$A:$I,3,FALSE)</f>
        <v>1.1200000000000001</v>
      </c>
      <c r="J220" s="110">
        <f>VLOOKUP($A220,'2026-27 Salary &amp; Benefits'!$A:$I,4,FALSE)</f>
        <v>1.1200000000000001</v>
      </c>
      <c r="K220" s="101">
        <f t="shared" si="52"/>
        <v>88.57</v>
      </c>
      <c r="L220" s="100">
        <f t="shared" si="53"/>
        <v>0.26</v>
      </c>
      <c r="M220" s="102">
        <f>'2026-27 Salary &amp; Benefits'!$E$6</f>
        <v>78209</v>
      </c>
      <c r="N220" s="102">
        <f>'2026-27 Salary &amp; Benefits'!$F$6</f>
        <v>82248</v>
      </c>
      <c r="O220" s="7">
        <f t="shared" si="54"/>
        <v>22774.46</v>
      </c>
      <c r="P220" s="7">
        <f t="shared" si="55"/>
        <v>1176.1599999999999</v>
      </c>
      <c r="Q220" s="7">
        <f>'2026-27 Salary &amp; Benefits'!G$6</f>
        <v>16817.759999999998</v>
      </c>
      <c r="R220" s="103">
        <f>'2026-27 Salary &amp; Benefits'!H$6</f>
        <v>0.16020000000000001</v>
      </c>
      <c r="S220" s="103">
        <f>'2026-27 Salary &amp; Benefits'!I$6</f>
        <v>0.15390000000000001</v>
      </c>
      <c r="T220" s="7">
        <f t="shared" si="56"/>
        <v>8202.1</v>
      </c>
      <c r="U220" s="7">
        <f t="shared" si="57"/>
        <v>399.18</v>
      </c>
      <c r="V220" s="7">
        <f t="shared" si="58"/>
        <v>61.43</v>
      </c>
      <c r="W220" s="7">
        <f t="shared" si="59"/>
        <v>460.61</v>
      </c>
      <c r="X220" s="18">
        <f t="shared" si="60"/>
        <v>32613.329999999998</v>
      </c>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row>
    <row r="221" spans="1:159" s="17" customFormat="1">
      <c r="A221" s="50" t="s">
        <v>2319</v>
      </c>
      <c r="B221" s="59" t="s">
        <v>2535</v>
      </c>
      <c r="C221" s="60">
        <v>2379</v>
      </c>
      <c r="D221" s="59" t="s">
        <v>1445</v>
      </c>
      <c r="E221" s="78" t="str">
        <f>IFERROR(VLOOKUP($C221,'2025-26 School Level AAFTE'!$C$2:$L$2349,9,FALSE), "No")</f>
        <v>No</v>
      </c>
      <c r="F221" s="67">
        <f>IFERROR(VLOOKUP($C221,'2025-26 School Level AAFTE'!$C$2:$J$2349,8,FALSE), 0)</f>
        <v>377.63</v>
      </c>
      <c r="G221" s="69">
        <f>IFERROR(IF(E221= "yes",VLOOKUP(C221,Summary!$B:$I,6,0),0),0)</f>
        <v>0</v>
      </c>
      <c r="H221" s="68">
        <f t="shared" si="51"/>
        <v>0</v>
      </c>
      <c r="I221" s="110">
        <f>VLOOKUP($A221,'2026-27 Salary &amp; Benefits'!$A:$I,3,FALSE)</f>
        <v>1.1200000000000001</v>
      </c>
      <c r="J221" s="110">
        <f>VLOOKUP($A221,'2026-27 Salary &amp; Benefits'!$A:$I,4,FALSE)</f>
        <v>1.1200000000000001</v>
      </c>
      <c r="K221" s="101">
        <f t="shared" si="52"/>
        <v>0</v>
      </c>
      <c r="L221" s="100">
        <f t="shared" si="53"/>
        <v>0</v>
      </c>
      <c r="M221" s="102">
        <f>'2026-27 Salary &amp; Benefits'!$E$6</f>
        <v>78209</v>
      </c>
      <c r="N221" s="102">
        <f>'2026-27 Salary &amp; Benefits'!$F$6</f>
        <v>82248</v>
      </c>
      <c r="O221" s="7">
        <f t="shared" si="54"/>
        <v>0</v>
      </c>
      <c r="P221" s="7">
        <f t="shared" si="55"/>
        <v>0</v>
      </c>
      <c r="Q221" s="7">
        <f>'2026-27 Salary &amp; Benefits'!G$6</f>
        <v>16817.759999999998</v>
      </c>
      <c r="R221" s="103">
        <f>'2026-27 Salary &amp; Benefits'!H$6</f>
        <v>0.16020000000000001</v>
      </c>
      <c r="S221" s="103">
        <f>'2026-27 Salary &amp; Benefits'!I$6</f>
        <v>0.15390000000000001</v>
      </c>
      <c r="T221" s="7">
        <f t="shared" si="56"/>
        <v>0</v>
      </c>
      <c r="U221" s="7">
        <f t="shared" si="57"/>
        <v>0</v>
      </c>
      <c r="V221" s="7">
        <f t="shared" si="58"/>
        <v>0</v>
      </c>
      <c r="W221" s="7">
        <f t="shared" si="59"/>
        <v>0</v>
      </c>
      <c r="X221" s="18">
        <f t="shared" si="60"/>
        <v>0</v>
      </c>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row>
    <row r="222" spans="1:159" s="17" customFormat="1">
      <c r="A222" s="50" t="s">
        <v>2319</v>
      </c>
      <c r="B222" s="59" t="s">
        <v>2535</v>
      </c>
      <c r="C222" s="60">
        <v>5767</v>
      </c>
      <c r="D222" s="59" t="s">
        <v>3225</v>
      </c>
      <c r="E222" s="78" t="str">
        <f>IFERROR(VLOOKUP($C222,'2025-26 School Level AAFTE'!$C$2:$L$2349,9,FALSE), "No")</f>
        <v>Yes</v>
      </c>
      <c r="F222" s="67">
        <f>IFERROR(VLOOKUP($C222,'2025-26 School Level AAFTE'!$C$2:$J$2349,8,FALSE), 0)</f>
        <v>718.45</v>
      </c>
      <c r="G222" s="69">
        <f>IFERROR(IF(E222= "yes",VLOOKUP(C222,Summary!$B:$I,6,0),0),0)</f>
        <v>0</v>
      </c>
      <c r="H222" s="68">
        <f t="shared" ref="H222:H285" si="61">IF(E222= "yes", F222,0)</f>
        <v>718.45</v>
      </c>
      <c r="I222" s="110">
        <f>VLOOKUP($A222,'2026-27 Salary &amp; Benefits'!$A:$I,3,FALSE)</f>
        <v>1.1200000000000001</v>
      </c>
      <c r="J222" s="110">
        <f>VLOOKUP($A222,'2026-27 Salary &amp; Benefits'!$A:$I,4,FALSE)</f>
        <v>1.1200000000000001</v>
      </c>
      <c r="K222" s="101">
        <f t="shared" ref="K222:K285" si="62">IF(G222&gt;0,G222,H222)</f>
        <v>718.45</v>
      </c>
      <c r="L222" s="100">
        <f t="shared" ref="L222:L285" si="63">ROUND((($K222*1.1*36)/15)/900,3)</f>
        <v>2.1070000000000002</v>
      </c>
      <c r="M222" s="102">
        <f>'2026-27 Salary &amp; Benefits'!$E$6</f>
        <v>78209</v>
      </c>
      <c r="N222" s="102">
        <f>'2026-27 Salary &amp; Benefits'!$F$6</f>
        <v>82248</v>
      </c>
      <c r="O222" s="7">
        <f t="shared" ref="O222:O285" si="64">ROUND($I222*$M222*$L222,2)</f>
        <v>184560.73</v>
      </c>
      <c r="P222" s="7">
        <f t="shared" ref="P222:P285" si="65">ROUND($J222*$N222*$L222,2)-O222</f>
        <v>9531.3899999999849</v>
      </c>
      <c r="Q222" s="7">
        <f>'2026-27 Salary &amp; Benefits'!G$6</f>
        <v>16817.759999999998</v>
      </c>
      <c r="R222" s="103">
        <f>'2026-27 Salary &amp; Benefits'!H$6</f>
        <v>0.16020000000000001</v>
      </c>
      <c r="S222" s="103">
        <f>'2026-27 Salary &amp; Benefits'!I$6</f>
        <v>0.15390000000000001</v>
      </c>
      <c r="T222" s="7">
        <f t="shared" ref="T222:T285" si="66">ROUND(O222*R222+P222*S222+L222*Q222,2)</f>
        <v>66468.53</v>
      </c>
      <c r="U222" s="7">
        <f t="shared" ref="U222:U285" si="67">ROUND((($N222*$J222*$L222)/180)*3,2)</f>
        <v>3234.87</v>
      </c>
      <c r="V222" s="7">
        <f t="shared" ref="V222:V285" si="68">ROUND(U222*S222,2)</f>
        <v>497.85</v>
      </c>
      <c r="W222" s="7">
        <f t="shared" ref="W222:W285" si="69">SUM(U222:V222)</f>
        <v>3732.72</v>
      </c>
      <c r="X222" s="18">
        <f t="shared" ref="X222:X285" si="70">SUM(T222,O222:P222,W222)</f>
        <v>264293.37</v>
      </c>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row>
    <row r="223" spans="1:159" s="17" customFormat="1">
      <c r="A223" s="50" t="s">
        <v>2319</v>
      </c>
      <c r="B223" s="59" t="s">
        <v>2535</v>
      </c>
      <c r="C223" s="58">
        <v>5768</v>
      </c>
      <c r="D223" s="57" t="s">
        <v>3226</v>
      </c>
      <c r="E223" s="78" t="str">
        <f>IFERROR(VLOOKUP($C223,'2025-26 School Level AAFTE'!$C$2:$L$2349,9,FALSE), "No")</f>
        <v>Yes</v>
      </c>
      <c r="F223" s="67">
        <f>IFERROR(VLOOKUP($C223,'2025-26 School Level AAFTE'!$C$2:$J$2349,8,FALSE), 0)</f>
        <v>28.3</v>
      </c>
      <c r="G223" s="69">
        <f>IFERROR(IF(E223= "yes",VLOOKUP(C223,Summary!$B:$I,6,0),0),0)</f>
        <v>0</v>
      </c>
      <c r="H223" s="68">
        <f t="shared" si="61"/>
        <v>28.3</v>
      </c>
      <c r="I223" s="110">
        <f>VLOOKUP($A223,'2026-27 Salary &amp; Benefits'!$A:$I,3,FALSE)</f>
        <v>1.1200000000000001</v>
      </c>
      <c r="J223" s="110">
        <f>VLOOKUP($A223,'2026-27 Salary &amp; Benefits'!$A:$I,4,FALSE)</f>
        <v>1.1200000000000001</v>
      </c>
      <c r="K223" s="101">
        <f t="shared" si="62"/>
        <v>28.3</v>
      </c>
      <c r="L223" s="100">
        <f t="shared" si="63"/>
        <v>8.3000000000000004E-2</v>
      </c>
      <c r="M223" s="102">
        <f>'2026-27 Salary &amp; Benefits'!$E$6</f>
        <v>78209</v>
      </c>
      <c r="N223" s="102">
        <f>'2026-27 Salary &amp; Benefits'!$F$6</f>
        <v>82248</v>
      </c>
      <c r="O223" s="7">
        <f t="shared" si="64"/>
        <v>7270.31</v>
      </c>
      <c r="P223" s="7">
        <f t="shared" si="65"/>
        <v>375.46000000000004</v>
      </c>
      <c r="Q223" s="7">
        <f>'2026-27 Salary &amp; Benefits'!G$6</f>
        <v>16817.759999999998</v>
      </c>
      <c r="R223" s="103">
        <f>'2026-27 Salary &amp; Benefits'!H$6</f>
        <v>0.16020000000000001</v>
      </c>
      <c r="S223" s="103">
        <f>'2026-27 Salary &amp; Benefits'!I$6</f>
        <v>0.15390000000000001</v>
      </c>
      <c r="T223" s="7">
        <f t="shared" si="66"/>
        <v>2618.36</v>
      </c>
      <c r="U223" s="7">
        <f t="shared" si="67"/>
        <v>127.43</v>
      </c>
      <c r="V223" s="7">
        <f t="shared" si="68"/>
        <v>19.61</v>
      </c>
      <c r="W223" s="7">
        <f t="shared" si="69"/>
        <v>147.04000000000002</v>
      </c>
      <c r="X223" s="18">
        <f t="shared" si="70"/>
        <v>10411.170000000002</v>
      </c>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row>
    <row r="224" spans="1:159" s="17" customFormat="1">
      <c r="A224" s="50" t="s">
        <v>2319</v>
      </c>
      <c r="B224" s="59" t="s">
        <v>2535</v>
      </c>
      <c r="C224" s="60">
        <v>5525</v>
      </c>
      <c r="D224" s="59" t="s">
        <v>2855</v>
      </c>
      <c r="E224" s="78" t="str">
        <f>IFERROR(VLOOKUP($C224,'2025-26 School Level AAFTE'!$C$2:$L$2349,9,FALSE), "No")</f>
        <v>Yes</v>
      </c>
      <c r="F224" s="67">
        <f>IFERROR(VLOOKUP($C224,'2025-26 School Level AAFTE'!$C$2:$J$2349,8,FALSE), 0)</f>
        <v>6.8</v>
      </c>
      <c r="G224" s="69">
        <f>IFERROR(IF(E224= "yes",VLOOKUP(C224,Summary!$B:$I,6,0),0),0)</f>
        <v>0</v>
      </c>
      <c r="H224" s="68">
        <f t="shared" si="61"/>
        <v>6.8</v>
      </c>
      <c r="I224" s="110">
        <f>VLOOKUP($A224,'2026-27 Salary &amp; Benefits'!$A:$I,3,FALSE)</f>
        <v>1.1200000000000001</v>
      </c>
      <c r="J224" s="110">
        <f>VLOOKUP($A224,'2026-27 Salary &amp; Benefits'!$A:$I,4,FALSE)</f>
        <v>1.1200000000000001</v>
      </c>
      <c r="K224" s="101">
        <f t="shared" si="62"/>
        <v>6.8</v>
      </c>
      <c r="L224" s="100">
        <f t="shared" si="63"/>
        <v>0.02</v>
      </c>
      <c r="M224" s="102">
        <f>'2026-27 Salary &amp; Benefits'!$E$6</f>
        <v>78209</v>
      </c>
      <c r="N224" s="102">
        <f>'2026-27 Salary &amp; Benefits'!$F$6</f>
        <v>82248</v>
      </c>
      <c r="O224" s="7">
        <f t="shared" si="64"/>
        <v>1751.88</v>
      </c>
      <c r="P224" s="7">
        <f t="shared" si="65"/>
        <v>90.479999999999791</v>
      </c>
      <c r="Q224" s="7">
        <f>'2026-27 Salary &amp; Benefits'!G$6</f>
        <v>16817.759999999998</v>
      </c>
      <c r="R224" s="103">
        <f>'2026-27 Salary &amp; Benefits'!H$6</f>
        <v>0.16020000000000001</v>
      </c>
      <c r="S224" s="103">
        <f>'2026-27 Salary &amp; Benefits'!I$6</f>
        <v>0.15390000000000001</v>
      </c>
      <c r="T224" s="7">
        <f t="shared" si="66"/>
        <v>630.92999999999995</v>
      </c>
      <c r="U224" s="7">
        <f t="shared" si="67"/>
        <v>30.71</v>
      </c>
      <c r="V224" s="7">
        <f t="shared" si="68"/>
        <v>4.7300000000000004</v>
      </c>
      <c r="W224" s="7">
        <f t="shared" si="69"/>
        <v>35.44</v>
      </c>
      <c r="X224" s="18">
        <f t="shared" si="70"/>
        <v>2508.73</v>
      </c>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row>
    <row r="225" spans="1:159" s="17" customFormat="1">
      <c r="A225" s="50" t="s">
        <v>2152</v>
      </c>
      <c r="B225" s="59" t="s">
        <v>2536</v>
      </c>
      <c r="C225" s="60">
        <v>5769</v>
      </c>
      <c r="D225" s="59" t="s">
        <v>2984</v>
      </c>
      <c r="E225" s="78" t="str">
        <f>IFERROR(VLOOKUP($C225,'2025-26 School Level AAFTE'!$C$2:$L$2349,9,FALSE), "No")</f>
        <v>No</v>
      </c>
      <c r="F225" s="67">
        <f>IFERROR(VLOOKUP($C225,'2025-26 School Level AAFTE'!$C$2:$J$2349,8,FALSE), 0)</f>
        <v>111.11</v>
      </c>
      <c r="G225" s="69">
        <f>IFERROR(IF(E225= "yes",VLOOKUP(C225,Summary!$B:$I,6,0),0),0)</f>
        <v>0</v>
      </c>
      <c r="H225" s="68">
        <f t="shared" si="61"/>
        <v>0</v>
      </c>
      <c r="I225" s="110">
        <f>VLOOKUP($A225,'2026-27 Salary &amp; Benefits'!$A:$I,3,FALSE)</f>
        <v>1.06</v>
      </c>
      <c r="J225" s="110">
        <f>VLOOKUP($A225,'2026-27 Salary &amp; Benefits'!$A:$I,4,FALSE)</f>
        <v>1.1000000000000001</v>
      </c>
      <c r="K225" s="101">
        <f t="shared" si="62"/>
        <v>0</v>
      </c>
      <c r="L225" s="100">
        <f t="shared" si="63"/>
        <v>0</v>
      </c>
      <c r="M225" s="102">
        <f>'2026-27 Salary &amp; Benefits'!$E$6</f>
        <v>78209</v>
      </c>
      <c r="N225" s="102">
        <f>'2026-27 Salary &amp; Benefits'!$F$6</f>
        <v>82248</v>
      </c>
      <c r="O225" s="7">
        <f t="shared" si="64"/>
        <v>0</v>
      </c>
      <c r="P225" s="7">
        <f t="shared" si="65"/>
        <v>0</v>
      </c>
      <c r="Q225" s="7">
        <f>'2026-27 Salary &amp; Benefits'!G$6</f>
        <v>16817.759999999998</v>
      </c>
      <c r="R225" s="103">
        <f>'2026-27 Salary &amp; Benefits'!H$6</f>
        <v>0.16020000000000001</v>
      </c>
      <c r="S225" s="103">
        <f>'2026-27 Salary &amp; Benefits'!I$6</f>
        <v>0.15390000000000001</v>
      </c>
      <c r="T225" s="7">
        <f t="shared" si="66"/>
        <v>0</v>
      </c>
      <c r="U225" s="7">
        <f t="shared" si="67"/>
        <v>0</v>
      </c>
      <c r="V225" s="7">
        <f t="shared" si="68"/>
        <v>0</v>
      </c>
      <c r="W225" s="7">
        <f t="shared" si="69"/>
        <v>0</v>
      </c>
      <c r="X225" s="18">
        <f t="shared" si="70"/>
        <v>0</v>
      </c>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row>
    <row r="226" spans="1:159" s="17" customFormat="1">
      <c r="A226" s="50" t="s">
        <v>2152</v>
      </c>
      <c r="B226" s="59" t="s">
        <v>2536</v>
      </c>
      <c r="C226" s="60">
        <v>4567</v>
      </c>
      <c r="D226" s="59" t="s">
        <v>252</v>
      </c>
      <c r="E226" s="78" t="str">
        <f>IFERROR(VLOOKUP($C226,'2025-26 School Level AAFTE'!$C$2:$L$2349,9,FALSE), "No")</f>
        <v>No</v>
      </c>
      <c r="F226" s="67">
        <f>IFERROR(VLOOKUP($C226,'2025-26 School Level AAFTE'!$C$2:$J$2349,8,FALSE), 0)</f>
        <v>1999.9099999999999</v>
      </c>
      <c r="G226" s="69">
        <f>IFERROR(IF(E226= "yes",VLOOKUP(C226,Summary!$B:$I,6,0),0),0)</f>
        <v>0</v>
      </c>
      <c r="H226" s="68">
        <f t="shared" si="61"/>
        <v>0</v>
      </c>
      <c r="I226" s="110">
        <f>VLOOKUP($A226,'2026-27 Salary &amp; Benefits'!$A:$I,3,FALSE)</f>
        <v>1.06</v>
      </c>
      <c r="J226" s="110">
        <f>VLOOKUP($A226,'2026-27 Salary &amp; Benefits'!$A:$I,4,FALSE)</f>
        <v>1.1000000000000001</v>
      </c>
      <c r="K226" s="101">
        <f t="shared" si="62"/>
        <v>0</v>
      </c>
      <c r="L226" s="100">
        <f t="shared" si="63"/>
        <v>0</v>
      </c>
      <c r="M226" s="102">
        <f>'2026-27 Salary &amp; Benefits'!$E$6</f>
        <v>78209</v>
      </c>
      <c r="N226" s="102">
        <f>'2026-27 Salary &amp; Benefits'!$F$6</f>
        <v>82248</v>
      </c>
      <c r="O226" s="7">
        <f t="shared" si="64"/>
        <v>0</v>
      </c>
      <c r="P226" s="7">
        <f t="shared" si="65"/>
        <v>0</v>
      </c>
      <c r="Q226" s="7">
        <f>'2026-27 Salary &amp; Benefits'!G$6</f>
        <v>16817.759999999998</v>
      </c>
      <c r="R226" s="103">
        <f>'2026-27 Salary &amp; Benefits'!H$6</f>
        <v>0.16020000000000001</v>
      </c>
      <c r="S226" s="103">
        <f>'2026-27 Salary &amp; Benefits'!I$6</f>
        <v>0.15390000000000001</v>
      </c>
      <c r="T226" s="7">
        <f t="shared" si="66"/>
        <v>0</v>
      </c>
      <c r="U226" s="7">
        <f t="shared" si="67"/>
        <v>0</v>
      </c>
      <c r="V226" s="7">
        <f t="shared" si="68"/>
        <v>0</v>
      </c>
      <c r="W226" s="7">
        <f t="shared" si="69"/>
        <v>0</v>
      </c>
      <c r="X226" s="18">
        <f t="shared" si="70"/>
        <v>0</v>
      </c>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row>
    <row r="227" spans="1:159" s="17" customFormat="1">
      <c r="A227" s="50" t="s">
        <v>2152</v>
      </c>
      <c r="B227" s="59" t="s">
        <v>2536</v>
      </c>
      <c r="C227" s="60">
        <v>5532</v>
      </c>
      <c r="D227" s="59" t="s">
        <v>2853</v>
      </c>
      <c r="E227" s="78" t="str">
        <f>IFERROR(VLOOKUP($C227,'2025-26 School Level AAFTE'!$C$2:$L$2349,9,FALSE), "No")</f>
        <v>No</v>
      </c>
      <c r="F227" s="67">
        <f>IFERROR(VLOOKUP($C227,'2025-26 School Level AAFTE'!$C$2:$J$2349,8,FALSE), 0)</f>
        <v>12.1</v>
      </c>
      <c r="G227" s="69">
        <f>IFERROR(IF(E227= "yes",VLOOKUP(C227,Summary!$B:$I,6,0),0),0)</f>
        <v>0</v>
      </c>
      <c r="H227" s="68">
        <f t="shared" si="61"/>
        <v>0</v>
      </c>
      <c r="I227" s="110">
        <f>VLOOKUP($A227,'2026-27 Salary &amp; Benefits'!$A:$I,3,FALSE)</f>
        <v>1.06</v>
      </c>
      <c r="J227" s="110">
        <f>VLOOKUP($A227,'2026-27 Salary &amp; Benefits'!$A:$I,4,FALSE)</f>
        <v>1.1000000000000001</v>
      </c>
      <c r="K227" s="101">
        <f t="shared" si="62"/>
        <v>0</v>
      </c>
      <c r="L227" s="100">
        <f t="shared" si="63"/>
        <v>0</v>
      </c>
      <c r="M227" s="102">
        <f>'2026-27 Salary &amp; Benefits'!$E$6</f>
        <v>78209</v>
      </c>
      <c r="N227" s="102">
        <f>'2026-27 Salary &amp; Benefits'!$F$6</f>
        <v>82248</v>
      </c>
      <c r="O227" s="7">
        <f t="shared" si="64"/>
        <v>0</v>
      </c>
      <c r="P227" s="7">
        <f t="shared" si="65"/>
        <v>0</v>
      </c>
      <c r="Q227" s="7">
        <f>'2026-27 Salary &amp; Benefits'!G$6</f>
        <v>16817.759999999998</v>
      </c>
      <c r="R227" s="103">
        <f>'2026-27 Salary &amp; Benefits'!H$6</f>
        <v>0.16020000000000001</v>
      </c>
      <c r="S227" s="103">
        <f>'2026-27 Salary &amp; Benefits'!I$6</f>
        <v>0.15390000000000001</v>
      </c>
      <c r="T227" s="7">
        <f t="shared" si="66"/>
        <v>0</v>
      </c>
      <c r="U227" s="7">
        <f t="shared" si="67"/>
        <v>0</v>
      </c>
      <c r="V227" s="7">
        <f t="shared" si="68"/>
        <v>0</v>
      </c>
      <c r="W227" s="7">
        <f t="shared" si="69"/>
        <v>0</v>
      </c>
      <c r="X227" s="18">
        <f t="shared" si="70"/>
        <v>0</v>
      </c>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row>
    <row r="228" spans="1:159" s="17" customFormat="1">
      <c r="A228" s="50" t="s">
        <v>2152</v>
      </c>
      <c r="B228" s="59" t="s">
        <v>2536</v>
      </c>
      <c r="C228" s="60">
        <v>5533</v>
      </c>
      <c r="D228" s="59" t="s">
        <v>299</v>
      </c>
      <c r="E228" s="78" t="str">
        <f>IFERROR(VLOOKUP($C228,'2025-26 School Level AAFTE'!$C$2:$L$2349,9,FALSE), "No")</f>
        <v>No</v>
      </c>
      <c r="F228" s="67">
        <f>IFERROR(VLOOKUP($C228,'2025-26 School Level AAFTE'!$C$2:$J$2349,8,FALSE), 0)</f>
        <v>225.88</v>
      </c>
      <c r="G228" s="69">
        <f>IFERROR(IF(E228= "yes",VLOOKUP(C228,Summary!$B:$I,6,0),0),0)</f>
        <v>0</v>
      </c>
      <c r="H228" s="68">
        <f t="shared" si="61"/>
        <v>0</v>
      </c>
      <c r="I228" s="110">
        <f>VLOOKUP($A228,'2026-27 Salary &amp; Benefits'!$A:$I,3,FALSE)</f>
        <v>1.06</v>
      </c>
      <c r="J228" s="110">
        <f>VLOOKUP($A228,'2026-27 Salary &amp; Benefits'!$A:$I,4,FALSE)</f>
        <v>1.1000000000000001</v>
      </c>
      <c r="K228" s="101">
        <f t="shared" si="62"/>
        <v>0</v>
      </c>
      <c r="L228" s="100">
        <f t="shared" si="63"/>
        <v>0</v>
      </c>
      <c r="M228" s="102">
        <f>'2026-27 Salary &amp; Benefits'!$E$6</f>
        <v>78209</v>
      </c>
      <c r="N228" s="102">
        <f>'2026-27 Salary &amp; Benefits'!$F$6</f>
        <v>82248</v>
      </c>
      <c r="O228" s="7">
        <f t="shared" si="64"/>
        <v>0</v>
      </c>
      <c r="P228" s="7">
        <f t="shared" si="65"/>
        <v>0</v>
      </c>
      <c r="Q228" s="7">
        <f>'2026-27 Salary &amp; Benefits'!G$6</f>
        <v>16817.759999999998</v>
      </c>
      <c r="R228" s="103">
        <f>'2026-27 Salary &amp; Benefits'!H$6</f>
        <v>0.16020000000000001</v>
      </c>
      <c r="S228" s="103">
        <f>'2026-27 Salary &amp; Benefits'!I$6</f>
        <v>0.15390000000000001</v>
      </c>
      <c r="T228" s="7">
        <f t="shared" si="66"/>
        <v>0</v>
      </c>
      <c r="U228" s="7">
        <f t="shared" si="67"/>
        <v>0</v>
      </c>
      <c r="V228" s="7">
        <f t="shared" si="68"/>
        <v>0</v>
      </c>
      <c r="W228" s="7">
        <f t="shared" si="69"/>
        <v>0</v>
      </c>
      <c r="X228" s="18">
        <f t="shared" si="70"/>
        <v>0</v>
      </c>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row>
    <row r="229" spans="1:159" s="17" customFormat="1">
      <c r="A229" s="50" t="s">
        <v>2152</v>
      </c>
      <c r="B229" s="59" t="s">
        <v>2536</v>
      </c>
      <c r="C229" s="60">
        <v>4182</v>
      </c>
      <c r="D229" s="59" t="s">
        <v>249</v>
      </c>
      <c r="E229" s="78" t="str">
        <f>IFERROR(VLOOKUP($C229,'2025-26 School Level AAFTE'!$C$2:$L$2349,9,FALSE), "No")</f>
        <v>No</v>
      </c>
      <c r="F229" s="67">
        <f>IFERROR(VLOOKUP($C229,'2025-26 School Level AAFTE'!$C$2:$J$2349,8,FALSE), 0)</f>
        <v>469.68</v>
      </c>
      <c r="G229" s="69">
        <f>IFERROR(IF(E229= "yes",VLOOKUP(C229,Summary!$B:$I,6,0),0),0)</f>
        <v>0</v>
      </c>
      <c r="H229" s="68">
        <f t="shared" si="61"/>
        <v>0</v>
      </c>
      <c r="I229" s="110">
        <f>VLOOKUP($A229,'2026-27 Salary &amp; Benefits'!$A:$I,3,FALSE)</f>
        <v>1.06</v>
      </c>
      <c r="J229" s="110">
        <f>VLOOKUP($A229,'2026-27 Salary &amp; Benefits'!$A:$I,4,FALSE)</f>
        <v>1.1000000000000001</v>
      </c>
      <c r="K229" s="101">
        <f t="shared" si="62"/>
        <v>0</v>
      </c>
      <c r="L229" s="100">
        <f t="shared" si="63"/>
        <v>0</v>
      </c>
      <c r="M229" s="102">
        <f>'2026-27 Salary &amp; Benefits'!$E$6</f>
        <v>78209</v>
      </c>
      <c r="N229" s="102">
        <f>'2026-27 Salary &amp; Benefits'!$F$6</f>
        <v>82248</v>
      </c>
      <c r="O229" s="7">
        <f t="shared" si="64"/>
        <v>0</v>
      </c>
      <c r="P229" s="7">
        <f t="shared" si="65"/>
        <v>0</v>
      </c>
      <c r="Q229" s="7">
        <f>'2026-27 Salary &amp; Benefits'!G$6</f>
        <v>16817.759999999998</v>
      </c>
      <c r="R229" s="103">
        <f>'2026-27 Salary &amp; Benefits'!H$6</f>
        <v>0.16020000000000001</v>
      </c>
      <c r="S229" s="103">
        <f>'2026-27 Salary &amp; Benefits'!I$6</f>
        <v>0.15390000000000001</v>
      </c>
      <c r="T229" s="7">
        <f t="shared" si="66"/>
        <v>0</v>
      </c>
      <c r="U229" s="7">
        <f t="shared" si="67"/>
        <v>0</v>
      </c>
      <c r="V229" s="7">
        <f t="shared" si="68"/>
        <v>0</v>
      </c>
      <c r="W229" s="7">
        <f t="shared" si="69"/>
        <v>0</v>
      </c>
      <c r="X229" s="18">
        <f t="shared" si="70"/>
        <v>0</v>
      </c>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row>
    <row r="230" spans="1:159" s="17" customFormat="1">
      <c r="A230" s="50" t="s">
        <v>2152</v>
      </c>
      <c r="B230" s="59" t="s">
        <v>2536</v>
      </c>
      <c r="C230" s="60">
        <v>5158</v>
      </c>
      <c r="D230" s="59" t="s">
        <v>255</v>
      </c>
      <c r="E230" s="78" t="str">
        <f>IFERROR(VLOOKUP($C230,'2025-26 School Level AAFTE'!$C$2:$L$2349,9,FALSE), "No")</f>
        <v>No</v>
      </c>
      <c r="F230" s="67">
        <f>IFERROR(VLOOKUP($C230,'2025-26 School Level AAFTE'!$C$2:$J$2349,8,FALSE), 0)</f>
        <v>501.38</v>
      </c>
      <c r="G230" s="69">
        <f>IFERROR(IF(E230= "yes",VLOOKUP(C230,Summary!$B:$I,6,0),0),0)</f>
        <v>0</v>
      </c>
      <c r="H230" s="68">
        <f t="shared" si="61"/>
        <v>0</v>
      </c>
      <c r="I230" s="110">
        <f>VLOOKUP($A230,'2026-27 Salary &amp; Benefits'!$A:$I,3,FALSE)</f>
        <v>1.06</v>
      </c>
      <c r="J230" s="110">
        <f>VLOOKUP($A230,'2026-27 Salary &amp; Benefits'!$A:$I,4,FALSE)</f>
        <v>1.1000000000000001</v>
      </c>
      <c r="K230" s="101">
        <f t="shared" si="62"/>
        <v>0</v>
      </c>
      <c r="L230" s="100">
        <f t="shared" si="63"/>
        <v>0</v>
      </c>
      <c r="M230" s="102">
        <f>'2026-27 Salary &amp; Benefits'!$E$6</f>
        <v>78209</v>
      </c>
      <c r="N230" s="102">
        <f>'2026-27 Salary &amp; Benefits'!$F$6</f>
        <v>82248</v>
      </c>
      <c r="O230" s="7">
        <f t="shared" si="64"/>
        <v>0</v>
      </c>
      <c r="P230" s="7">
        <f t="shared" si="65"/>
        <v>0</v>
      </c>
      <c r="Q230" s="7">
        <f>'2026-27 Salary &amp; Benefits'!G$6</f>
        <v>16817.759999999998</v>
      </c>
      <c r="R230" s="103">
        <f>'2026-27 Salary &amp; Benefits'!H$6</f>
        <v>0.16020000000000001</v>
      </c>
      <c r="S230" s="103">
        <f>'2026-27 Salary &amp; Benefits'!I$6</f>
        <v>0.15390000000000001</v>
      </c>
      <c r="T230" s="7">
        <f t="shared" si="66"/>
        <v>0</v>
      </c>
      <c r="U230" s="7">
        <f t="shared" si="67"/>
        <v>0</v>
      </c>
      <c r="V230" s="7">
        <f t="shared" si="68"/>
        <v>0</v>
      </c>
      <c r="W230" s="7">
        <f t="shared" si="69"/>
        <v>0</v>
      </c>
      <c r="X230" s="18">
        <f t="shared" si="70"/>
        <v>0</v>
      </c>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row>
    <row r="231" spans="1:159" s="17" customFormat="1">
      <c r="A231" s="50" t="s">
        <v>2152</v>
      </c>
      <c r="B231" s="59" t="s">
        <v>2536</v>
      </c>
      <c r="C231" s="60">
        <v>5104</v>
      </c>
      <c r="D231" s="59" t="s">
        <v>254</v>
      </c>
      <c r="E231" s="78" t="str">
        <f>IFERROR(VLOOKUP($C231,'2025-26 School Level AAFTE'!$C$2:$L$2349,9,FALSE), "No")</f>
        <v>No</v>
      </c>
      <c r="F231" s="67">
        <f>IFERROR(VLOOKUP($C231,'2025-26 School Level AAFTE'!$C$2:$J$2349,8,FALSE), 0)</f>
        <v>147.57</v>
      </c>
      <c r="G231" s="69">
        <f>IFERROR(IF(E231= "yes",VLOOKUP(C231,Summary!$B:$I,6,0),0),0)</f>
        <v>0</v>
      </c>
      <c r="H231" s="68">
        <f t="shared" si="61"/>
        <v>0</v>
      </c>
      <c r="I231" s="110">
        <f>VLOOKUP($A231,'2026-27 Salary &amp; Benefits'!$A:$I,3,FALSE)</f>
        <v>1.06</v>
      </c>
      <c r="J231" s="110">
        <f>VLOOKUP($A231,'2026-27 Salary &amp; Benefits'!$A:$I,4,FALSE)</f>
        <v>1.1000000000000001</v>
      </c>
      <c r="K231" s="101">
        <f t="shared" si="62"/>
        <v>0</v>
      </c>
      <c r="L231" s="100">
        <f t="shared" si="63"/>
        <v>0</v>
      </c>
      <c r="M231" s="102">
        <f>'2026-27 Salary &amp; Benefits'!$E$6</f>
        <v>78209</v>
      </c>
      <c r="N231" s="102">
        <f>'2026-27 Salary &amp; Benefits'!$F$6</f>
        <v>82248</v>
      </c>
      <c r="O231" s="7">
        <f t="shared" si="64"/>
        <v>0</v>
      </c>
      <c r="P231" s="7">
        <f t="shared" si="65"/>
        <v>0</v>
      </c>
      <c r="Q231" s="7">
        <f>'2026-27 Salary &amp; Benefits'!G$6</f>
        <v>16817.759999999998</v>
      </c>
      <c r="R231" s="103">
        <f>'2026-27 Salary &amp; Benefits'!H$6</f>
        <v>0.16020000000000001</v>
      </c>
      <c r="S231" s="103">
        <f>'2026-27 Salary &amp; Benefits'!I$6</f>
        <v>0.15390000000000001</v>
      </c>
      <c r="T231" s="7">
        <f t="shared" si="66"/>
        <v>0</v>
      </c>
      <c r="U231" s="7">
        <f t="shared" si="67"/>
        <v>0</v>
      </c>
      <c r="V231" s="7">
        <f t="shared" si="68"/>
        <v>0</v>
      </c>
      <c r="W231" s="7">
        <f t="shared" si="69"/>
        <v>0</v>
      </c>
      <c r="X231" s="18">
        <f t="shared" si="70"/>
        <v>0</v>
      </c>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row>
    <row r="232" spans="1:159" s="17" customFormat="1">
      <c r="A232" s="50" t="s">
        <v>2152</v>
      </c>
      <c r="B232" s="59" t="s">
        <v>2536</v>
      </c>
      <c r="C232" s="60">
        <v>2725</v>
      </c>
      <c r="D232" s="59" t="s">
        <v>248</v>
      </c>
      <c r="E232" s="78" t="str">
        <f>IFERROR(VLOOKUP($C232,'2025-26 School Level AAFTE'!$C$2:$L$2349,9,FALSE), "No")</f>
        <v>No</v>
      </c>
      <c r="F232" s="67">
        <f>IFERROR(VLOOKUP($C232,'2025-26 School Level AAFTE'!$C$2:$J$2349,8,FALSE), 0)</f>
        <v>466</v>
      </c>
      <c r="G232" s="69">
        <f>IFERROR(IF(E232= "yes",VLOOKUP(C232,Summary!$B:$I,6,0),0),0)</f>
        <v>0</v>
      </c>
      <c r="H232" s="68">
        <f t="shared" si="61"/>
        <v>0</v>
      </c>
      <c r="I232" s="110">
        <f>VLOOKUP($A232,'2026-27 Salary &amp; Benefits'!$A:$I,3,FALSE)</f>
        <v>1.06</v>
      </c>
      <c r="J232" s="110">
        <f>VLOOKUP($A232,'2026-27 Salary &amp; Benefits'!$A:$I,4,FALSE)</f>
        <v>1.1000000000000001</v>
      </c>
      <c r="K232" s="101">
        <f t="shared" si="62"/>
        <v>0</v>
      </c>
      <c r="L232" s="100">
        <f t="shared" si="63"/>
        <v>0</v>
      </c>
      <c r="M232" s="102">
        <f>'2026-27 Salary &amp; Benefits'!$E$6</f>
        <v>78209</v>
      </c>
      <c r="N232" s="102">
        <f>'2026-27 Salary &amp; Benefits'!$F$6</f>
        <v>82248</v>
      </c>
      <c r="O232" s="7">
        <f t="shared" si="64"/>
        <v>0</v>
      </c>
      <c r="P232" s="7">
        <f t="shared" si="65"/>
        <v>0</v>
      </c>
      <c r="Q232" s="7">
        <f>'2026-27 Salary &amp; Benefits'!G$6</f>
        <v>16817.759999999998</v>
      </c>
      <c r="R232" s="103">
        <f>'2026-27 Salary &amp; Benefits'!H$6</f>
        <v>0.16020000000000001</v>
      </c>
      <c r="S232" s="103">
        <f>'2026-27 Salary &amp; Benefits'!I$6</f>
        <v>0.15390000000000001</v>
      </c>
      <c r="T232" s="7">
        <f t="shared" si="66"/>
        <v>0</v>
      </c>
      <c r="U232" s="7">
        <f t="shared" si="67"/>
        <v>0</v>
      </c>
      <c r="V232" s="7">
        <f t="shared" si="68"/>
        <v>0</v>
      </c>
      <c r="W232" s="7">
        <f t="shared" si="69"/>
        <v>0</v>
      </c>
      <c r="X232" s="18">
        <f t="shared" si="70"/>
        <v>0</v>
      </c>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row>
    <row r="233" spans="1:159" s="17" customFormat="1">
      <c r="A233" s="50" t="s">
        <v>2152</v>
      </c>
      <c r="B233" s="59" t="s">
        <v>2536</v>
      </c>
      <c r="C233" s="60">
        <v>3474</v>
      </c>
      <c r="D233" s="59" t="s">
        <v>2537</v>
      </c>
      <c r="E233" s="78" t="str">
        <f>IFERROR(VLOOKUP($C233,'2025-26 School Level AAFTE'!$C$2:$L$2349,9,FALSE), "No")</f>
        <v>No</v>
      </c>
      <c r="F233" s="67">
        <f>IFERROR(VLOOKUP($C233,'2025-26 School Level AAFTE'!$C$2:$J$2349,8,FALSE), 0)</f>
        <v>405.59</v>
      </c>
      <c r="G233" s="69">
        <f>IFERROR(IF(E233= "yes",VLOOKUP(C233,Summary!$B:$I,6,0),0),0)</f>
        <v>0</v>
      </c>
      <c r="H233" s="68">
        <f t="shared" si="61"/>
        <v>0</v>
      </c>
      <c r="I233" s="110">
        <f>VLOOKUP($A233,'2026-27 Salary &amp; Benefits'!$A:$I,3,FALSE)</f>
        <v>1.06</v>
      </c>
      <c r="J233" s="110">
        <f>VLOOKUP($A233,'2026-27 Salary &amp; Benefits'!$A:$I,4,FALSE)</f>
        <v>1.1000000000000001</v>
      </c>
      <c r="K233" s="101">
        <f t="shared" si="62"/>
        <v>0</v>
      </c>
      <c r="L233" s="100">
        <f t="shared" si="63"/>
        <v>0</v>
      </c>
      <c r="M233" s="102">
        <f>'2026-27 Salary &amp; Benefits'!$E$6</f>
        <v>78209</v>
      </c>
      <c r="N233" s="102">
        <f>'2026-27 Salary &amp; Benefits'!$F$6</f>
        <v>82248</v>
      </c>
      <c r="O233" s="7">
        <f t="shared" si="64"/>
        <v>0</v>
      </c>
      <c r="P233" s="7">
        <f t="shared" si="65"/>
        <v>0</v>
      </c>
      <c r="Q233" s="7">
        <f>'2026-27 Salary &amp; Benefits'!G$6</f>
        <v>16817.759999999998</v>
      </c>
      <c r="R233" s="103">
        <f>'2026-27 Salary &amp; Benefits'!H$6</f>
        <v>0.16020000000000001</v>
      </c>
      <c r="S233" s="103">
        <f>'2026-27 Salary &amp; Benefits'!I$6</f>
        <v>0.15390000000000001</v>
      </c>
      <c r="T233" s="7">
        <f t="shared" si="66"/>
        <v>0</v>
      </c>
      <c r="U233" s="7">
        <f t="shared" si="67"/>
        <v>0</v>
      </c>
      <c r="V233" s="7">
        <f t="shared" si="68"/>
        <v>0</v>
      </c>
      <c r="W233" s="7">
        <f t="shared" si="69"/>
        <v>0</v>
      </c>
      <c r="X233" s="18">
        <f t="shared" si="70"/>
        <v>0</v>
      </c>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row>
    <row r="234" spans="1:159" s="17" customFormat="1">
      <c r="A234" s="50" t="s">
        <v>2152</v>
      </c>
      <c r="B234" s="59" t="s">
        <v>2536</v>
      </c>
      <c r="C234" s="60">
        <v>5054</v>
      </c>
      <c r="D234" s="59" t="s">
        <v>253</v>
      </c>
      <c r="E234" s="78" t="str">
        <f>IFERROR(VLOOKUP($C234,'2025-26 School Level AAFTE'!$C$2:$L$2349,9,FALSE), "No")</f>
        <v>No</v>
      </c>
      <c r="F234" s="67">
        <f>IFERROR(VLOOKUP($C234,'2025-26 School Level AAFTE'!$C$2:$J$2349,8,FALSE), 0)</f>
        <v>706.92</v>
      </c>
      <c r="G234" s="69">
        <f>IFERROR(IF(E234= "yes",VLOOKUP(C234,Summary!$B:$I,6,0),0),0)</f>
        <v>0</v>
      </c>
      <c r="H234" s="68">
        <f t="shared" si="61"/>
        <v>0</v>
      </c>
      <c r="I234" s="110">
        <f>VLOOKUP($A234,'2026-27 Salary &amp; Benefits'!$A:$I,3,FALSE)</f>
        <v>1.06</v>
      </c>
      <c r="J234" s="110">
        <f>VLOOKUP($A234,'2026-27 Salary &amp; Benefits'!$A:$I,4,FALSE)</f>
        <v>1.1000000000000001</v>
      </c>
      <c r="K234" s="101">
        <f t="shared" si="62"/>
        <v>0</v>
      </c>
      <c r="L234" s="100">
        <f t="shared" si="63"/>
        <v>0</v>
      </c>
      <c r="M234" s="102">
        <f>'2026-27 Salary &amp; Benefits'!$E$6</f>
        <v>78209</v>
      </c>
      <c r="N234" s="102">
        <f>'2026-27 Salary &amp; Benefits'!$F$6</f>
        <v>82248</v>
      </c>
      <c r="O234" s="7">
        <f t="shared" si="64"/>
        <v>0</v>
      </c>
      <c r="P234" s="7">
        <f t="shared" si="65"/>
        <v>0</v>
      </c>
      <c r="Q234" s="7">
        <f>'2026-27 Salary &amp; Benefits'!G$6</f>
        <v>16817.759999999998</v>
      </c>
      <c r="R234" s="103">
        <f>'2026-27 Salary &amp; Benefits'!H$6</f>
        <v>0.16020000000000001</v>
      </c>
      <c r="S234" s="103">
        <f>'2026-27 Salary &amp; Benefits'!I$6</f>
        <v>0.15390000000000001</v>
      </c>
      <c r="T234" s="7">
        <f t="shared" si="66"/>
        <v>0</v>
      </c>
      <c r="U234" s="7">
        <f t="shared" si="67"/>
        <v>0</v>
      </c>
      <c r="V234" s="7">
        <f t="shared" si="68"/>
        <v>0</v>
      </c>
      <c r="W234" s="7">
        <f t="shared" si="69"/>
        <v>0</v>
      </c>
      <c r="X234" s="18">
        <f t="shared" si="70"/>
        <v>0</v>
      </c>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row>
    <row r="235" spans="1:159" s="17" customFormat="1">
      <c r="A235" s="50" t="s">
        <v>2152</v>
      </c>
      <c r="B235" s="59" t="s">
        <v>2536</v>
      </c>
      <c r="C235" s="60">
        <v>5534</v>
      </c>
      <c r="D235" s="59" t="s">
        <v>2893</v>
      </c>
      <c r="E235" s="78" t="str">
        <f>IFERROR(VLOOKUP($C235,'2025-26 School Level AAFTE'!$C$2:$L$2349,9,FALSE), "No")</f>
        <v>No</v>
      </c>
      <c r="F235" s="67">
        <f>IFERROR(VLOOKUP($C235,'2025-26 School Level AAFTE'!$C$2:$J$2349,8,FALSE), 0)</f>
        <v>279.73</v>
      </c>
      <c r="G235" s="69">
        <f>IFERROR(IF(E235= "yes",VLOOKUP(C235,Summary!$B:$I,6,0),0),0)</f>
        <v>0</v>
      </c>
      <c r="H235" s="68">
        <f t="shared" si="61"/>
        <v>0</v>
      </c>
      <c r="I235" s="110">
        <f>VLOOKUP($A235,'2026-27 Salary &amp; Benefits'!$A:$I,3,FALSE)</f>
        <v>1.06</v>
      </c>
      <c r="J235" s="110">
        <f>VLOOKUP($A235,'2026-27 Salary &amp; Benefits'!$A:$I,4,FALSE)</f>
        <v>1.1000000000000001</v>
      </c>
      <c r="K235" s="101">
        <f t="shared" si="62"/>
        <v>0</v>
      </c>
      <c r="L235" s="100">
        <f t="shared" si="63"/>
        <v>0</v>
      </c>
      <c r="M235" s="102">
        <f>'2026-27 Salary &amp; Benefits'!$E$6</f>
        <v>78209</v>
      </c>
      <c r="N235" s="102">
        <f>'2026-27 Salary &amp; Benefits'!$F$6</f>
        <v>82248</v>
      </c>
      <c r="O235" s="7">
        <f t="shared" si="64"/>
        <v>0</v>
      </c>
      <c r="P235" s="7">
        <f t="shared" si="65"/>
        <v>0</v>
      </c>
      <c r="Q235" s="7">
        <f>'2026-27 Salary &amp; Benefits'!G$6</f>
        <v>16817.759999999998</v>
      </c>
      <c r="R235" s="103">
        <f>'2026-27 Salary &amp; Benefits'!H$6</f>
        <v>0.16020000000000001</v>
      </c>
      <c r="S235" s="103">
        <f>'2026-27 Salary &amp; Benefits'!I$6</f>
        <v>0.15390000000000001</v>
      </c>
      <c r="T235" s="7">
        <f t="shared" si="66"/>
        <v>0</v>
      </c>
      <c r="U235" s="7">
        <f t="shared" si="67"/>
        <v>0</v>
      </c>
      <c r="V235" s="7">
        <f t="shared" si="68"/>
        <v>0</v>
      </c>
      <c r="W235" s="7">
        <f t="shared" si="69"/>
        <v>0</v>
      </c>
      <c r="X235" s="18">
        <f t="shared" si="70"/>
        <v>0</v>
      </c>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row>
    <row r="236" spans="1:159" s="17" customFormat="1">
      <c r="A236" s="50" t="s">
        <v>2152</v>
      </c>
      <c r="B236" s="59" t="s">
        <v>2536</v>
      </c>
      <c r="C236" s="60">
        <v>4563</v>
      </c>
      <c r="D236" s="59" t="s">
        <v>251</v>
      </c>
      <c r="E236" s="78" t="str">
        <f>IFERROR(VLOOKUP($C236,'2025-26 School Level AAFTE'!$C$2:$L$2349,9,FALSE), "No")</f>
        <v>No</v>
      </c>
      <c r="F236" s="67">
        <f>IFERROR(VLOOKUP($C236,'2025-26 School Level AAFTE'!$C$2:$J$2349,8,FALSE), 0)</f>
        <v>427.52</v>
      </c>
      <c r="G236" s="69">
        <f>IFERROR(IF(E236= "yes",VLOOKUP(C236,Summary!$B:$I,6,0),0),0)</f>
        <v>0</v>
      </c>
      <c r="H236" s="68">
        <f t="shared" si="61"/>
        <v>0</v>
      </c>
      <c r="I236" s="110">
        <f>VLOOKUP($A236,'2026-27 Salary &amp; Benefits'!$A:$I,3,FALSE)</f>
        <v>1.06</v>
      </c>
      <c r="J236" s="110">
        <f>VLOOKUP($A236,'2026-27 Salary &amp; Benefits'!$A:$I,4,FALSE)</f>
        <v>1.1000000000000001</v>
      </c>
      <c r="K236" s="101">
        <f t="shared" si="62"/>
        <v>0</v>
      </c>
      <c r="L236" s="100">
        <f t="shared" si="63"/>
        <v>0</v>
      </c>
      <c r="M236" s="102">
        <f>'2026-27 Salary &amp; Benefits'!$E$6</f>
        <v>78209</v>
      </c>
      <c r="N236" s="102">
        <f>'2026-27 Salary &amp; Benefits'!$F$6</f>
        <v>82248</v>
      </c>
      <c r="O236" s="7">
        <f t="shared" si="64"/>
        <v>0</v>
      </c>
      <c r="P236" s="7">
        <f t="shared" si="65"/>
        <v>0</v>
      </c>
      <c r="Q236" s="7">
        <f>'2026-27 Salary &amp; Benefits'!G$6</f>
        <v>16817.759999999998</v>
      </c>
      <c r="R236" s="103">
        <f>'2026-27 Salary &amp; Benefits'!H$6</f>
        <v>0.16020000000000001</v>
      </c>
      <c r="S236" s="103">
        <f>'2026-27 Salary &amp; Benefits'!I$6</f>
        <v>0.15390000000000001</v>
      </c>
      <c r="T236" s="7">
        <f t="shared" si="66"/>
        <v>0</v>
      </c>
      <c r="U236" s="7">
        <f t="shared" si="67"/>
        <v>0</v>
      </c>
      <c r="V236" s="7">
        <f t="shared" si="68"/>
        <v>0</v>
      </c>
      <c r="W236" s="7">
        <f t="shared" si="69"/>
        <v>0</v>
      </c>
      <c r="X236" s="18">
        <f t="shared" si="70"/>
        <v>0</v>
      </c>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row>
    <row r="237" spans="1:159" s="17" customFormat="1">
      <c r="A237" s="50" t="s">
        <v>2152</v>
      </c>
      <c r="B237" s="59" t="s">
        <v>2536</v>
      </c>
      <c r="C237" s="60">
        <v>4508</v>
      </c>
      <c r="D237" s="59" t="s">
        <v>250</v>
      </c>
      <c r="E237" s="78" t="str">
        <f>IFERROR(VLOOKUP($C237,'2025-26 School Level AAFTE'!$C$2:$L$2349,9,FALSE), "No")</f>
        <v>No</v>
      </c>
      <c r="F237" s="67">
        <f>IFERROR(VLOOKUP($C237,'2025-26 School Level AAFTE'!$C$2:$J$2349,8,FALSE), 0)</f>
        <v>743.65</v>
      </c>
      <c r="G237" s="69">
        <f>IFERROR(IF(E237= "yes",VLOOKUP(C237,Summary!$B:$I,6,0),0),0)</f>
        <v>0</v>
      </c>
      <c r="H237" s="68">
        <f t="shared" si="61"/>
        <v>0</v>
      </c>
      <c r="I237" s="110">
        <f>VLOOKUP($A237,'2026-27 Salary &amp; Benefits'!$A:$I,3,FALSE)</f>
        <v>1.06</v>
      </c>
      <c r="J237" s="110">
        <f>VLOOKUP($A237,'2026-27 Salary &amp; Benefits'!$A:$I,4,FALSE)</f>
        <v>1.1000000000000001</v>
      </c>
      <c r="K237" s="101">
        <f t="shared" si="62"/>
        <v>0</v>
      </c>
      <c r="L237" s="100">
        <f t="shared" si="63"/>
        <v>0</v>
      </c>
      <c r="M237" s="102">
        <f>'2026-27 Salary &amp; Benefits'!$E$6</f>
        <v>78209</v>
      </c>
      <c r="N237" s="102">
        <f>'2026-27 Salary &amp; Benefits'!$F$6</f>
        <v>82248</v>
      </c>
      <c r="O237" s="7">
        <f t="shared" si="64"/>
        <v>0</v>
      </c>
      <c r="P237" s="7">
        <f t="shared" si="65"/>
        <v>0</v>
      </c>
      <c r="Q237" s="7">
        <f>'2026-27 Salary &amp; Benefits'!G$6</f>
        <v>16817.759999999998</v>
      </c>
      <c r="R237" s="103">
        <f>'2026-27 Salary &amp; Benefits'!H$6</f>
        <v>0.16020000000000001</v>
      </c>
      <c r="S237" s="103">
        <f>'2026-27 Salary &amp; Benefits'!I$6</f>
        <v>0.15390000000000001</v>
      </c>
      <c r="T237" s="7">
        <f t="shared" si="66"/>
        <v>0</v>
      </c>
      <c r="U237" s="7">
        <f t="shared" si="67"/>
        <v>0</v>
      </c>
      <c r="V237" s="7">
        <f t="shared" si="68"/>
        <v>0</v>
      </c>
      <c r="W237" s="7">
        <f t="shared" si="69"/>
        <v>0</v>
      </c>
      <c r="X237" s="18">
        <f t="shared" si="70"/>
        <v>0</v>
      </c>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row>
    <row r="238" spans="1:159" s="17" customFormat="1">
      <c r="A238" s="50" t="s">
        <v>2152</v>
      </c>
      <c r="B238" s="59" t="s">
        <v>2536</v>
      </c>
      <c r="C238" s="60">
        <v>5309</v>
      </c>
      <c r="D238" s="59" t="s">
        <v>256</v>
      </c>
      <c r="E238" s="78" t="str">
        <f>IFERROR(VLOOKUP($C238,'2025-26 School Level AAFTE'!$C$2:$L$2349,9,FALSE), "No")</f>
        <v>No</v>
      </c>
      <c r="F238" s="67">
        <f>IFERROR(VLOOKUP($C238,'2025-26 School Level AAFTE'!$C$2:$J$2349,8,FALSE), 0)</f>
        <v>547.78</v>
      </c>
      <c r="G238" s="69">
        <f>IFERROR(IF(E238= "yes",VLOOKUP(C238,Summary!$B:$I,6,0),0),0)</f>
        <v>0</v>
      </c>
      <c r="H238" s="68">
        <f t="shared" si="61"/>
        <v>0</v>
      </c>
      <c r="I238" s="110">
        <f>VLOOKUP($A238,'2026-27 Salary &amp; Benefits'!$A:$I,3,FALSE)</f>
        <v>1.06</v>
      </c>
      <c r="J238" s="110">
        <f>VLOOKUP($A238,'2026-27 Salary &amp; Benefits'!$A:$I,4,FALSE)</f>
        <v>1.1000000000000001</v>
      </c>
      <c r="K238" s="101">
        <f t="shared" si="62"/>
        <v>0</v>
      </c>
      <c r="L238" s="100">
        <f t="shared" si="63"/>
        <v>0</v>
      </c>
      <c r="M238" s="102">
        <f>'2026-27 Salary &amp; Benefits'!$E$6</f>
        <v>78209</v>
      </c>
      <c r="N238" s="102">
        <f>'2026-27 Salary &amp; Benefits'!$F$6</f>
        <v>82248</v>
      </c>
      <c r="O238" s="7">
        <f t="shared" si="64"/>
        <v>0</v>
      </c>
      <c r="P238" s="7">
        <f t="shared" si="65"/>
        <v>0</v>
      </c>
      <c r="Q238" s="7">
        <f>'2026-27 Salary &amp; Benefits'!G$6</f>
        <v>16817.759999999998</v>
      </c>
      <c r="R238" s="103">
        <f>'2026-27 Salary &amp; Benefits'!H$6</f>
        <v>0.16020000000000001</v>
      </c>
      <c r="S238" s="103">
        <f>'2026-27 Salary &amp; Benefits'!I$6</f>
        <v>0.15390000000000001</v>
      </c>
      <c r="T238" s="7">
        <f t="shared" si="66"/>
        <v>0</v>
      </c>
      <c r="U238" s="7">
        <f t="shared" si="67"/>
        <v>0</v>
      </c>
      <c r="V238" s="7">
        <f t="shared" si="68"/>
        <v>0</v>
      </c>
      <c r="W238" s="7">
        <f t="shared" si="69"/>
        <v>0</v>
      </c>
      <c r="X238" s="18">
        <f t="shared" si="70"/>
        <v>0</v>
      </c>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row>
    <row r="239" spans="1:159" s="17" customFormat="1">
      <c r="A239" s="50" t="s">
        <v>2143</v>
      </c>
      <c r="B239" s="59" t="s">
        <v>2538</v>
      </c>
      <c r="C239" s="60">
        <v>3422</v>
      </c>
      <c r="D239" s="59" t="s">
        <v>152</v>
      </c>
      <c r="E239" s="78" t="str">
        <f>IFERROR(VLOOKUP($C239,'2025-26 School Level AAFTE'!$C$2:$L$2349,9,FALSE), "No")</f>
        <v>Yes</v>
      </c>
      <c r="F239" s="67">
        <f>IFERROR(VLOOKUP($C239,'2025-26 School Level AAFTE'!$C$2:$J$2349,8,FALSE), 0)</f>
        <v>94.93</v>
      </c>
      <c r="G239" s="69">
        <f>IFERROR(IF(E239= "yes",VLOOKUP(C239,Summary!$B:$I,6,0),0),0)</f>
        <v>0</v>
      </c>
      <c r="H239" s="68">
        <f t="shared" si="61"/>
        <v>94.93</v>
      </c>
      <c r="I239" s="110">
        <f>VLOOKUP($A239,'2026-27 Salary &amp; Benefits'!$A:$I,3,FALSE)</f>
        <v>1</v>
      </c>
      <c r="J239" s="110">
        <f>VLOOKUP($A239,'2026-27 Salary &amp; Benefits'!$A:$I,4,FALSE)</f>
        <v>1</v>
      </c>
      <c r="K239" s="101">
        <f t="shared" si="62"/>
        <v>94.93</v>
      </c>
      <c r="L239" s="100">
        <f t="shared" si="63"/>
        <v>0.27800000000000002</v>
      </c>
      <c r="M239" s="102">
        <f>'2026-27 Salary &amp; Benefits'!$E$6</f>
        <v>78209</v>
      </c>
      <c r="N239" s="102">
        <f>'2026-27 Salary &amp; Benefits'!$F$6</f>
        <v>82248</v>
      </c>
      <c r="O239" s="7">
        <f t="shared" si="64"/>
        <v>21742.1</v>
      </c>
      <c r="P239" s="7">
        <f t="shared" si="65"/>
        <v>1122.8400000000001</v>
      </c>
      <c r="Q239" s="7">
        <f>'2026-27 Salary &amp; Benefits'!G$6</f>
        <v>16817.759999999998</v>
      </c>
      <c r="R239" s="103">
        <f>'2026-27 Salary &amp; Benefits'!H$6</f>
        <v>0.16020000000000001</v>
      </c>
      <c r="S239" s="103">
        <f>'2026-27 Salary &amp; Benefits'!I$6</f>
        <v>0.15390000000000001</v>
      </c>
      <c r="T239" s="7">
        <f t="shared" si="66"/>
        <v>8331.23</v>
      </c>
      <c r="U239" s="7">
        <f t="shared" si="67"/>
        <v>381.08</v>
      </c>
      <c r="V239" s="7">
        <f t="shared" si="68"/>
        <v>58.65</v>
      </c>
      <c r="W239" s="7">
        <f t="shared" si="69"/>
        <v>439.72999999999996</v>
      </c>
      <c r="X239" s="18">
        <f t="shared" si="70"/>
        <v>31635.899999999998</v>
      </c>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row>
    <row r="240" spans="1:159" s="17" customFormat="1">
      <c r="A240" s="50" t="s">
        <v>2143</v>
      </c>
      <c r="B240" s="59" t="s">
        <v>2538</v>
      </c>
      <c r="C240" s="60">
        <v>2594</v>
      </c>
      <c r="D240" s="59" t="s">
        <v>150</v>
      </c>
      <c r="E240" s="78" t="str">
        <f>IFERROR(VLOOKUP($C240,'2025-26 School Level AAFTE'!$C$2:$L$2349,9,FALSE), "No")</f>
        <v>Yes</v>
      </c>
      <c r="F240" s="67">
        <f>IFERROR(VLOOKUP($C240,'2025-26 School Level AAFTE'!$C$2:$J$2349,8,FALSE), 0)</f>
        <v>185.2</v>
      </c>
      <c r="G240" s="69">
        <f>IFERROR(IF(E240= "yes",VLOOKUP(C240,Summary!$B:$I,6,0),0),0)</f>
        <v>0</v>
      </c>
      <c r="H240" s="68">
        <f t="shared" si="61"/>
        <v>185.2</v>
      </c>
      <c r="I240" s="110">
        <f>VLOOKUP($A240,'2026-27 Salary &amp; Benefits'!$A:$I,3,FALSE)</f>
        <v>1</v>
      </c>
      <c r="J240" s="110">
        <f>VLOOKUP($A240,'2026-27 Salary &amp; Benefits'!$A:$I,4,FALSE)</f>
        <v>1</v>
      </c>
      <c r="K240" s="101">
        <f t="shared" si="62"/>
        <v>185.2</v>
      </c>
      <c r="L240" s="100">
        <f t="shared" si="63"/>
        <v>0.54300000000000004</v>
      </c>
      <c r="M240" s="102">
        <f>'2026-27 Salary &amp; Benefits'!$E$6</f>
        <v>78209</v>
      </c>
      <c r="N240" s="102">
        <f>'2026-27 Salary &amp; Benefits'!$F$6</f>
        <v>82248</v>
      </c>
      <c r="O240" s="7">
        <f t="shared" si="64"/>
        <v>42467.49</v>
      </c>
      <c r="P240" s="7">
        <f t="shared" si="65"/>
        <v>2193.1700000000055</v>
      </c>
      <c r="Q240" s="7">
        <f>'2026-27 Salary &amp; Benefits'!G$6</f>
        <v>16817.759999999998</v>
      </c>
      <c r="R240" s="103">
        <f>'2026-27 Salary &amp; Benefits'!H$6</f>
        <v>0.16020000000000001</v>
      </c>
      <c r="S240" s="103">
        <f>'2026-27 Salary &amp; Benefits'!I$6</f>
        <v>0.15390000000000001</v>
      </c>
      <c r="T240" s="7">
        <f t="shared" si="66"/>
        <v>16272.86</v>
      </c>
      <c r="U240" s="7">
        <f t="shared" si="67"/>
        <v>744.34</v>
      </c>
      <c r="V240" s="7">
        <f t="shared" si="68"/>
        <v>114.55</v>
      </c>
      <c r="W240" s="7">
        <f t="shared" si="69"/>
        <v>858.89</v>
      </c>
      <c r="X240" s="18">
        <f t="shared" si="70"/>
        <v>61792.41</v>
      </c>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row>
    <row r="241" spans="1:159" s="17" customFormat="1">
      <c r="A241" s="50" t="s">
        <v>2143</v>
      </c>
      <c r="B241" s="59" t="s">
        <v>2538</v>
      </c>
      <c r="C241" s="60">
        <v>3145</v>
      </c>
      <c r="D241" s="59" t="s">
        <v>151</v>
      </c>
      <c r="E241" s="78" t="str">
        <f>IFERROR(VLOOKUP($C241,'2025-26 School Level AAFTE'!$C$2:$L$2349,9,FALSE), "No")</f>
        <v>Yes</v>
      </c>
      <c r="F241" s="67">
        <f>IFERROR(VLOOKUP($C241,'2025-26 School Level AAFTE'!$C$2:$J$2349,8,FALSE), 0)</f>
        <v>196.73000000000002</v>
      </c>
      <c r="G241" s="69">
        <f>IFERROR(IF(E241= "yes",VLOOKUP(C241,Summary!$B:$I,6,0),0),0)</f>
        <v>0</v>
      </c>
      <c r="H241" s="68">
        <f t="shared" si="61"/>
        <v>196.73000000000002</v>
      </c>
      <c r="I241" s="110">
        <f>VLOOKUP($A241,'2026-27 Salary &amp; Benefits'!$A:$I,3,FALSE)</f>
        <v>1</v>
      </c>
      <c r="J241" s="110">
        <f>VLOOKUP($A241,'2026-27 Salary &amp; Benefits'!$A:$I,4,FALSE)</f>
        <v>1</v>
      </c>
      <c r="K241" s="101">
        <f t="shared" si="62"/>
        <v>196.73000000000002</v>
      </c>
      <c r="L241" s="100">
        <f t="shared" si="63"/>
        <v>0.57699999999999996</v>
      </c>
      <c r="M241" s="102">
        <f>'2026-27 Salary &amp; Benefits'!$E$6</f>
        <v>78209</v>
      </c>
      <c r="N241" s="102">
        <f>'2026-27 Salary &amp; Benefits'!$F$6</f>
        <v>82248</v>
      </c>
      <c r="O241" s="7">
        <f t="shared" si="64"/>
        <v>45126.59</v>
      </c>
      <c r="P241" s="7">
        <f t="shared" si="65"/>
        <v>2330.510000000002</v>
      </c>
      <c r="Q241" s="7">
        <f>'2026-27 Salary &amp; Benefits'!G$6</f>
        <v>16817.759999999998</v>
      </c>
      <c r="R241" s="103">
        <f>'2026-27 Salary &amp; Benefits'!H$6</f>
        <v>0.16020000000000001</v>
      </c>
      <c r="S241" s="103">
        <f>'2026-27 Salary &amp; Benefits'!I$6</f>
        <v>0.15390000000000001</v>
      </c>
      <c r="T241" s="7">
        <f t="shared" si="66"/>
        <v>17291.79</v>
      </c>
      <c r="U241" s="7">
        <f t="shared" si="67"/>
        <v>790.95</v>
      </c>
      <c r="V241" s="7">
        <f t="shared" si="68"/>
        <v>121.73</v>
      </c>
      <c r="W241" s="7">
        <f t="shared" si="69"/>
        <v>912.68000000000006</v>
      </c>
      <c r="X241" s="18">
        <f t="shared" si="70"/>
        <v>65661.569999999992</v>
      </c>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row>
    <row r="242" spans="1:159" s="17" customFormat="1">
      <c r="A242" s="50" t="s">
        <v>2302</v>
      </c>
      <c r="B242" s="59" t="s">
        <v>2539</v>
      </c>
      <c r="C242" s="60">
        <v>2466</v>
      </c>
      <c r="D242" s="59" t="s">
        <v>1289</v>
      </c>
      <c r="E242" s="78" t="str">
        <f>IFERROR(VLOOKUP($C242,'2025-26 School Level AAFTE'!$C$2:$L$2349,9,FALSE), "No")</f>
        <v>No</v>
      </c>
      <c r="F242" s="67">
        <f>IFERROR(VLOOKUP($C242,'2025-26 School Level AAFTE'!$C$2:$J$2349,8,FALSE), 0)</f>
        <v>168.9</v>
      </c>
      <c r="G242" s="69">
        <f>IFERROR(IF(E242= "yes",VLOOKUP(C242,Summary!$B:$I,6,0),0),0)</f>
        <v>0</v>
      </c>
      <c r="H242" s="68">
        <f t="shared" si="61"/>
        <v>0</v>
      </c>
      <c r="I242" s="110">
        <f>VLOOKUP($A242,'2026-27 Salary &amp; Benefits'!$A:$I,3,FALSE)</f>
        <v>1.06</v>
      </c>
      <c r="J242" s="110">
        <f>VLOOKUP($A242,'2026-27 Salary &amp; Benefits'!$A:$I,4,FALSE)</f>
        <v>1.06</v>
      </c>
      <c r="K242" s="101">
        <f t="shared" si="62"/>
        <v>0</v>
      </c>
      <c r="L242" s="100">
        <f t="shared" si="63"/>
        <v>0</v>
      </c>
      <c r="M242" s="102">
        <f>'2026-27 Salary &amp; Benefits'!$E$6</f>
        <v>78209</v>
      </c>
      <c r="N242" s="102">
        <f>'2026-27 Salary &amp; Benefits'!$F$6</f>
        <v>82248</v>
      </c>
      <c r="O242" s="7">
        <f t="shared" si="64"/>
        <v>0</v>
      </c>
      <c r="P242" s="7">
        <f t="shared" si="65"/>
        <v>0</v>
      </c>
      <c r="Q242" s="7">
        <f>'2026-27 Salary &amp; Benefits'!G$6</f>
        <v>16817.759999999998</v>
      </c>
      <c r="R242" s="103">
        <f>'2026-27 Salary &amp; Benefits'!H$6</f>
        <v>0.16020000000000001</v>
      </c>
      <c r="S242" s="103">
        <f>'2026-27 Salary &amp; Benefits'!I$6</f>
        <v>0.15390000000000001</v>
      </c>
      <c r="T242" s="7">
        <f t="shared" si="66"/>
        <v>0</v>
      </c>
      <c r="U242" s="7">
        <f t="shared" si="67"/>
        <v>0</v>
      </c>
      <c r="V242" s="7">
        <f t="shared" si="68"/>
        <v>0</v>
      </c>
      <c r="W242" s="7">
        <f t="shared" si="69"/>
        <v>0</v>
      </c>
      <c r="X242" s="18">
        <f t="shared" si="70"/>
        <v>0</v>
      </c>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row>
    <row r="243" spans="1:159" s="17" customFormat="1">
      <c r="A243" s="50" t="s">
        <v>2138</v>
      </c>
      <c r="B243" s="59" t="s">
        <v>2540</v>
      </c>
      <c r="C243" s="60">
        <v>2827</v>
      </c>
      <c r="D243" s="59" t="s">
        <v>2541</v>
      </c>
      <c r="E243" s="78" t="str">
        <f>IFERROR(VLOOKUP($C243,'2025-26 School Level AAFTE'!$C$2:$L$2349,9,FALSE), "No")</f>
        <v>No</v>
      </c>
      <c r="F243" s="67">
        <f>IFERROR(VLOOKUP($C243,'2025-26 School Level AAFTE'!$C$2:$J$2349,8,FALSE), 0)</f>
        <v>257.85000000000002</v>
      </c>
      <c r="G243" s="69">
        <f>IFERROR(IF(E243= "yes",VLOOKUP(C243,Summary!$B:$I,6,0),0),0)</f>
        <v>0</v>
      </c>
      <c r="H243" s="68">
        <f t="shared" si="61"/>
        <v>0</v>
      </c>
      <c r="I243" s="110">
        <f>VLOOKUP($A243,'2026-27 Salary &amp; Benefits'!$A:$I,3,FALSE)</f>
        <v>1</v>
      </c>
      <c r="J243" s="110">
        <f>VLOOKUP($A243,'2026-27 Salary &amp; Benefits'!$A:$I,4,FALSE)</f>
        <v>1</v>
      </c>
      <c r="K243" s="101">
        <f t="shared" si="62"/>
        <v>0</v>
      </c>
      <c r="L243" s="100">
        <f t="shared" si="63"/>
        <v>0</v>
      </c>
      <c r="M243" s="102">
        <f>'2026-27 Salary &amp; Benefits'!$E$6</f>
        <v>78209</v>
      </c>
      <c r="N243" s="102">
        <f>'2026-27 Salary &amp; Benefits'!$F$6</f>
        <v>82248</v>
      </c>
      <c r="O243" s="7">
        <f t="shared" si="64"/>
        <v>0</v>
      </c>
      <c r="P243" s="7">
        <f t="shared" si="65"/>
        <v>0</v>
      </c>
      <c r="Q243" s="7">
        <f>'2026-27 Salary &amp; Benefits'!G$6</f>
        <v>16817.759999999998</v>
      </c>
      <c r="R243" s="103">
        <f>'2026-27 Salary &amp; Benefits'!H$6</f>
        <v>0.16020000000000001</v>
      </c>
      <c r="S243" s="103">
        <f>'2026-27 Salary &amp; Benefits'!I$6</f>
        <v>0.15390000000000001</v>
      </c>
      <c r="T243" s="7">
        <f t="shared" si="66"/>
        <v>0</v>
      </c>
      <c r="U243" s="7">
        <f t="shared" si="67"/>
        <v>0</v>
      </c>
      <c r="V243" s="7">
        <f t="shared" si="68"/>
        <v>0</v>
      </c>
      <c r="W243" s="7">
        <f t="shared" si="69"/>
        <v>0</v>
      </c>
      <c r="X243" s="18">
        <f t="shared" si="70"/>
        <v>0</v>
      </c>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row>
    <row r="244" spans="1:159" s="17" customFormat="1">
      <c r="A244" s="50" t="s">
        <v>2138</v>
      </c>
      <c r="B244" s="59" t="s">
        <v>2540</v>
      </c>
      <c r="C244" s="60">
        <v>4566</v>
      </c>
      <c r="D244" s="59" t="s">
        <v>115</v>
      </c>
      <c r="E244" s="78" t="str">
        <f>IFERROR(VLOOKUP($C244,'2025-26 School Level AAFTE'!$C$2:$L$2349,9,FALSE), "No")</f>
        <v>No</v>
      </c>
      <c r="F244" s="67">
        <f>IFERROR(VLOOKUP($C244,'2025-26 School Level AAFTE'!$C$2:$J$2349,8,FALSE), 0)</f>
        <v>27.5</v>
      </c>
      <c r="G244" s="69">
        <f>IFERROR(IF(E244= "yes",VLOOKUP(C244,Summary!$B:$I,6,0),0),0)</f>
        <v>0</v>
      </c>
      <c r="H244" s="68">
        <f t="shared" si="61"/>
        <v>0</v>
      </c>
      <c r="I244" s="110">
        <f>VLOOKUP($A244,'2026-27 Salary &amp; Benefits'!$A:$I,3,FALSE)</f>
        <v>1</v>
      </c>
      <c r="J244" s="110">
        <f>VLOOKUP($A244,'2026-27 Salary &amp; Benefits'!$A:$I,4,FALSE)</f>
        <v>1</v>
      </c>
      <c r="K244" s="101">
        <f t="shared" si="62"/>
        <v>0</v>
      </c>
      <c r="L244" s="100">
        <f t="shared" si="63"/>
        <v>0</v>
      </c>
      <c r="M244" s="102">
        <f>'2026-27 Salary &amp; Benefits'!$E$6</f>
        <v>78209</v>
      </c>
      <c r="N244" s="102">
        <f>'2026-27 Salary &amp; Benefits'!$F$6</f>
        <v>82248</v>
      </c>
      <c r="O244" s="7">
        <f t="shared" si="64"/>
        <v>0</v>
      </c>
      <c r="P244" s="7">
        <f t="shared" si="65"/>
        <v>0</v>
      </c>
      <c r="Q244" s="7">
        <f>'2026-27 Salary &amp; Benefits'!G$6</f>
        <v>16817.759999999998</v>
      </c>
      <c r="R244" s="103">
        <f>'2026-27 Salary &amp; Benefits'!H$6</f>
        <v>0.16020000000000001</v>
      </c>
      <c r="S244" s="103">
        <f>'2026-27 Salary &amp; Benefits'!I$6</f>
        <v>0.15390000000000001</v>
      </c>
      <c r="T244" s="7">
        <f t="shared" si="66"/>
        <v>0</v>
      </c>
      <c r="U244" s="7">
        <f t="shared" si="67"/>
        <v>0</v>
      </c>
      <c r="V244" s="7">
        <f t="shared" si="68"/>
        <v>0</v>
      </c>
      <c r="W244" s="7">
        <f t="shared" si="69"/>
        <v>0</v>
      </c>
      <c r="X244" s="18">
        <f t="shared" si="70"/>
        <v>0</v>
      </c>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row>
    <row r="245" spans="1:159" s="17" customFormat="1">
      <c r="A245" s="50" t="s">
        <v>2138</v>
      </c>
      <c r="B245" s="59" t="s">
        <v>2540</v>
      </c>
      <c r="C245" s="60">
        <v>3564</v>
      </c>
      <c r="D245" s="59" t="s">
        <v>113</v>
      </c>
      <c r="E245" s="78" t="str">
        <f>IFERROR(VLOOKUP($C245,'2025-26 School Level AAFTE'!$C$2:$L$2349,9,FALSE), "No")</f>
        <v>No</v>
      </c>
      <c r="F245" s="67">
        <f>IFERROR(VLOOKUP($C245,'2025-26 School Level AAFTE'!$C$2:$J$2349,8,FALSE), 0)</f>
        <v>375.63</v>
      </c>
      <c r="G245" s="69">
        <f>IFERROR(IF(E245= "yes",VLOOKUP(C245,Summary!$B:$I,6,0),0),0)</f>
        <v>0</v>
      </c>
      <c r="H245" s="68">
        <f t="shared" si="61"/>
        <v>0</v>
      </c>
      <c r="I245" s="110">
        <f>VLOOKUP($A245,'2026-27 Salary &amp; Benefits'!$A:$I,3,FALSE)</f>
        <v>1</v>
      </c>
      <c r="J245" s="110">
        <f>VLOOKUP($A245,'2026-27 Salary &amp; Benefits'!$A:$I,4,FALSE)</f>
        <v>1</v>
      </c>
      <c r="K245" s="101">
        <f t="shared" si="62"/>
        <v>0</v>
      </c>
      <c r="L245" s="100">
        <f t="shared" si="63"/>
        <v>0</v>
      </c>
      <c r="M245" s="102">
        <f>'2026-27 Salary &amp; Benefits'!$E$6</f>
        <v>78209</v>
      </c>
      <c r="N245" s="102">
        <f>'2026-27 Salary &amp; Benefits'!$F$6</f>
        <v>82248</v>
      </c>
      <c r="O245" s="7">
        <f t="shared" si="64"/>
        <v>0</v>
      </c>
      <c r="P245" s="7">
        <f t="shared" si="65"/>
        <v>0</v>
      </c>
      <c r="Q245" s="7">
        <f>'2026-27 Salary &amp; Benefits'!G$6</f>
        <v>16817.759999999998</v>
      </c>
      <c r="R245" s="103">
        <f>'2026-27 Salary &amp; Benefits'!H$6</f>
        <v>0.16020000000000001</v>
      </c>
      <c r="S245" s="103">
        <f>'2026-27 Salary &amp; Benefits'!I$6</f>
        <v>0.15390000000000001</v>
      </c>
      <c r="T245" s="7">
        <f t="shared" si="66"/>
        <v>0</v>
      </c>
      <c r="U245" s="7">
        <f t="shared" si="67"/>
        <v>0</v>
      </c>
      <c r="V245" s="7">
        <f t="shared" si="68"/>
        <v>0</v>
      </c>
      <c r="W245" s="7">
        <f t="shared" si="69"/>
        <v>0</v>
      </c>
      <c r="X245" s="18">
        <f t="shared" si="70"/>
        <v>0</v>
      </c>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row>
    <row r="246" spans="1:159" s="17" customFormat="1">
      <c r="A246" s="50" t="s">
        <v>2138</v>
      </c>
      <c r="B246" s="59" t="s">
        <v>2540</v>
      </c>
      <c r="C246" s="60">
        <v>5418</v>
      </c>
      <c r="D246" s="59" t="s">
        <v>116</v>
      </c>
      <c r="E246" s="78" t="str">
        <f>IFERROR(VLOOKUP($C246,'2025-26 School Level AAFTE'!$C$2:$L$2349,9,FALSE), "No")</f>
        <v>No</v>
      </c>
      <c r="F246" s="67">
        <f>IFERROR(VLOOKUP($C246,'2025-26 School Level AAFTE'!$C$2:$J$2349,8,FALSE), 0)</f>
        <v>37.42</v>
      </c>
      <c r="G246" s="69">
        <f>IFERROR(IF(E246= "yes",VLOOKUP(C246,Summary!$B:$I,6,0),0),0)</f>
        <v>0</v>
      </c>
      <c r="H246" s="68">
        <f t="shared" si="61"/>
        <v>0</v>
      </c>
      <c r="I246" s="110">
        <f>VLOOKUP($A246,'2026-27 Salary &amp; Benefits'!$A:$I,3,FALSE)</f>
        <v>1</v>
      </c>
      <c r="J246" s="110">
        <f>VLOOKUP($A246,'2026-27 Salary &amp; Benefits'!$A:$I,4,FALSE)</f>
        <v>1</v>
      </c>
      <c r="K246" s="101">
        <f t="shared" si="62"/>
        <v>0</v>
      </c>
      <c r="L246" s="100">
        <f t="shared" si="63"/>
        <v>0</v>
      </c>
      <c r="M246" s="102">
        <f>'2026-27 Salary &amp; Benefits'!$E$6</f>
        <v>78209</v>
      </c>
      <c r="N246" s="102">
        <f>'2026-27 Salary &amp; Benefits'!$F$6</f>
        <v>82248</v>
      </c>
      <c r="O246" s="7">
        <f t="shared" si="64"/>
        <v>0</v>
      </c>
      <c r="P246" s="7">
        <f t="shared" si="65"/>
        <v>0</v>
      </c>
      <c r="Q246" s="7">
        <f>'2026-27 Salary &amp; Benefits'!G$6</f>
        <v>16817.759999999998</v>
      </c>
      <c r="R246" s="103">
        <f>'2026-27 Salary &amp; Benefits'!H$6</f>
        <v>0.16020000000000001</v>
      </c>
      <c r="S246" s="103">
        <f>'2026-27 Salary &amp; Benefits'!I$6</f>
        <v>0.15390000000000001</v>
      </c>
      <c r="T246" s="7">
        <f t="shared" si="66"/>
        <v>0</v>
      </c>
      <c r="U246" s="7">
        <f t="shared" si="67"/>
        <v>0</v>
      </c>
      <c r="V246" s="7">
        <f t="shared" si="68"/>
        <v>0</v>
      </c>
      <c r="W246" s="7">
        <f t="shared" si="69"/>
        <v>0</v>
      </c>
      <c r="X246" s="18">
        <f t="shared" si="70"/>
        <v>0</v>
      </c>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row>
    <row r="247" spans="1:159" s="17" customFormat="1">
      <c r="A247" s="50" t="s">
        <v>2138</v>
      </c>
      <c r="B247" s="59" t="s">
        <v>2540</v>
      </c>
      <c r="C247" s="60">
        <v>4403</v>
      </c>
      <c r="D247" s="59" t="s">
        <v>114</v>
      </c>
      <c r="E247" s="78" t="str">
        <f>IFERROR(VLOOKUP($C247,'2025-26 School Level AAFTE'!$C$2:$L$2349,9,FALSE), "No")</f>
        <v>No</v>
      </c>
      <c r="F247" s="67">
        <f>IFERROR(VLOOKUP($C247,'2025-26 School Level AAFTE'!$C$2:$J$2349,8,FALSE), 0)</f>
        <v>268.85000000000002</v>
      </c>
      <c r="G247" s="69">
        <f>IFERROR(IF(E247= "yes",VLOOKUP(C247,Summary!$B:$I,6,0),0),0)</f>
        <v>0</v>
      </c>
      <c r="H247" s="68">
        <f t="shared" si="61"/>
        <v>0</v>
      </c>
      <c r="I247" s="110">
        <f>VLOOKUP($A247,'2026-27 Salary &amp; Benefits'!$A:$I,3,FALSE)</f>
        <v>1</v>
      </c>
      <c r="J247" s="110">
        <f>VLOOKUP($A247,'2026-27 Salary &amp; Benefits'!$A:$I,4,FALSE)</f>
        <v>1</v>
      </c>
      <c r="K247" s="101">
        <f t="shared" si="62"/>
        <v>0</v>
      </c>
      <c r="L247" s="100">
        <f t="shared" si="63"/>
        <v>0</v>
      </c>
      <c r="M247" s="102">
        <f>'2026-27 Salary &amp; Benefits'!$E$6</f>
        <v>78209</v>
      </c>
      <c r="N247" s="102">
        <f>'2026-27 Salary &amp; Benefits'!$F$6</f>
        <v>82248</v>
      </c>
      <c r="O247" s="7">
        <f t="shared" si="64"/>
        <v>0</v>
      </c>
      <c r="P247" s="7">
        <f t="shared" si="65"/>
        <v>0</v>
      </c>
      <c r="Q247" s="7">
        <f>'2026-27 Salary &amp; Benefits'!G$6</f>
        <v>16817.759999999998</v>
      </c>
      <c r="R247" s="103">
        <f>'2026-27 Salary &amp; Benefits'!H$6</f>
        <v>0.16020000000000001</v>
      </c>
      <c r="S247" s="103">
        <f>'2026-27 Salary &amp; Benefits'!I$6</f>
        <v>0.15390000000000001</v>
      </c>
      <c r="T247" s="7">
        <f t="shared" si="66"/>
        <v>0</v>
      </c>
      <c r="U247" s="7">
        <f t="shared" si="67"/>
        <v>0</v>
      </c>
      <c r="V247" s="7">
        <f t="shared" si="68"/>
        <v>0</v>
      </c>
      <c r="W247" s="7">
        <f t="shared" si="69"/>
        <v>0</v>
      </c>
      <c r="X247" s="18">
        <f t="shared" si="70"/>
        <v>0</v>
      </c>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row>
    <row r="248" spans="1:159" s="17" customFormat="1">
      <c r="A248" s="50" t="s">
        <v>2138</v>
      </c>
      <c r="B248" s="59" t="s">
        <v>2540</v>
      </c>
      <c r="C248" s="60">
        <v>2760</v>
      </c>
      <c r="D248" s="59" t="s">
        <v>112</v>
      </c>
      <c r="E248" s="78" t="str">
        <f>IFERROR(VLOOKUP($C248,'2025-26 School Level AAFTE'!$C$2:$L$2349,9,FALSE), "No")</f>
        <v>No</v>
      </c>
      <c r="F248" s="67">
        <f>IFERROR(VLOOKUP($C248,'2025-26 School Level AAFTE'!$C$2:$J$2349,8,FALSE), 0)</f>
        <v>239.07999999999998</v>
      </c>
      <c r="G248" s="69">
        <f>IFERROR(IF(E248= "yes",VLOOKUP(C248,Summary!$B:$I,6,0),0),0)</f>
        <v>0</v>
      </c>
      <c r="H248" s="68">
        <f t="shared" si="61"/>
        <v>0</v>
      </c>
      <c r="I248" s="110">
        <f>VLOOKUP($A248,'2026-27 Salary &amp; Benefits'!$A:$I,3,FALSE)</f>
        <v>1</v>
      </c>
      <c r="J248" s="110">
        <f>VLOOKUP($A248,'2026-27 Salary &amp; Benefits'!$A:$I,4,FALSE)</f>
        <v>1</v>
      </c>
      <c r="K248" s="101">
        <f t="shared" si="62"/>
        <v>0</v>
      </c>
      <c r="L248" s="100">
        <f t="shared" si="63"/>
        <v>0</v>
      </c>
      <c r="M248" s="102">
        <f>'2026-27 Salary &amp; Benefits'!$E$6</f>
        <v>78209</v>
      </c>
      <c r="N248" s="102">
        <f>'2026-27 Salary &amp; Benefits'!$F$6</f>
        <v>82248</v>
      </c>
      <c r="O248" s="7">
        <f t="shared" si="64"/>
        <v>0</v>
      </c>
      <c r="P248" s="7">
        <f t="shared" si="65"/>
        <v>0</v>
      </c>
      <c r="Q248" s="7">
        <f>'2026-27 Salary &amp; Benefits'!G$6</f>
        <v>16817.759999999998</v>
      </c>
      <c r="R248" s="103">
        <f>'2026-27 Salary &amp; Benefits'!H$6</f>
        <v>0.16020000000000001</v>
      </c>
      <c r="S248" s="103">
        <f>'2026-27 Salary &amp; Benefits'!I$6</f>
        <v>0.15390000000000001</v>
      </c>
      <c r="T248" s="7">
        <f t="shared" si="66"/>
        <v>0</v>
      </c>
      <c r="U248" s="7">
        <f t="shared" si="67"/>
        <v>0</v>
      </c>
      <c r="V248" s="7">
        <f t="shared" si="68"/>
        <v>0</v>
      </c>
      <c r="W248" s="7">
        <f t="shared" si="69"/>
        <v>0</v>
      </c>
      <c r="X248" s="18">
        <f t="shared" si="70"/>
        <v>0</v>
      </c>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row>
    <row r="249" spans="1:159" s="17" customFormat="1">
      <c r="A249" s="50" t="s">
        <v>2137</v>
      </c>
      <c r="B249" s="59" t="s">
        <v>2542</v>
      </c>
      <c r="C249" s="60">
        <v>3268</v>
      </c>
      <c r="D249" s="59" t="s">
        <v>110</v>
      </c>
      <c r="E249" s="78" t="str">
        <f>IFERROR(VLOOKUP($C249,'2025-26 School Level AAFTE'!$C$2:$L$2349,9,FALSE), "No")</f>
        <v>No</v>
      </c>
      <c r="F249" s="67">
        <f>IFERROR(VLOOKUP($C249,'2025-26 School Level AAFTE'!$C$2:$J$2349,8,FALSE), 0)</f>
        <v>535.17999999999995</v>
      </c>
      <c r="G249" s="69">
        <f>IFERROR(IF(E249= "yes",VLOOKUP(C249,Summary!$B:$I,6,0),0),0)</f>
        <v>0</v>
      </c>
      <c r="H249" s="68">
        <f t="shared" si="61"/>
        <v>0</v>
      </c>
      <c r="I249" s="110">
        <f>VLOOKUP($A249,'2026-27 Salary &amp; Benefits'!$A:$I,3,FALSE)</f>
        <v>1</v>
      </c>
      <c r="J249" s="110">
        <f>VLOOKUP($A249,'2026-27 Salary &amp; Benefits'!$A:$I,4,FALSE)</f>
        <v>1.04</v>
      </c>
      <c r="K249" s="101">
        <f t="shared" si="62"/>
        <v>0</v>
      </c>
      <c r="L249" s="100">
        <f t="shared" si="63"/>
        <v>0</v>
      </c>
      <c r="M249" s="102">
        <f>'2026-27 Salary &amp; Benefits'!$E$6</f>
        <v>78209</v>
      </c>
      <c r="N249" s="102">
        <f>'2026-27 Salary &amp; Benefits'!$F$6</f>
        <v>82248</v>
      </c>
      <c r="O249" s="7">
        <f t="shared" si="64"/>
        <v>0</v>
      </c>
      <c r="P249" s="7">
        <f t="shared" si="65"/>
        <v>0</v>
      </c>
      <c r="Q249" s="7">
        <f>'2026-27 Salary &amp; Benefits'!G$6</f>
        <v>16817.759999999998</v>
      </c>
      <c r="R249" s="103">
        <f>'2026-27 Salary &amp; Benefits'!H$6</f>
        <v>0.16020000000000001</v>
      </c>
      <c r="S249" s="103">
        <f>'2026-27 Salary &amp; Benefits'!I$6</f>
        <v>0.15390000000000001</v>
      </c>
      <c r="T249" s="7">
        <f t="shared" si="66"/>
        <v>0</v>
      </c>
      <c r="U249" s="7">
        <f t="shared" si="67"/>
        <v>0</v>
      </c>
      <c r="V249" s="7">
        <f t="shared" si="68"/>
        <v>0</v>
      </c>
      <c r="W249" s="7">
        <f t="shared" si="69"/>
        <v>0</v>
      </c>
      <c r="X249" s="18">
        <f t="shared" si="70"/>
        <v>0</v>
      </c>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row>
    <row r="250" spans="1:159" s="17" customFormat="1">
      <c r="A250" s="50" t="s">
        <v>2137</v>
      </c>
      <c r="B250" s="59" t="s">
        <v>2542</v>
      </c>
      <c r="C250" s="60">
        <v>2315</v>
      </c>
      <c r="D250" s="59" t="s">
        <v>108</v>
      </c>
      <c r="E250" s="78" t="str">
        <f>IFERROR(VLOOKUP($C250,'2025-26 School Level AAFTE'!$C$2:$L$2349,9,FALSE), "No")</f>
        <v>No</v>
      </c>
      <c r="F250" s="67">
        <f>IFERROR(VLOOKUP($C250,'2025-26 School Level AAFTE'!$C$2:$J$2349,8,FALSE), 0)</f>
        <v>474.71</v>
      </c>
      <c r="G250" s="69">
        <f>IFERROR(IF(E250= "yes",VLOOKUP(C250,Summary!$B:$I,6,0),0),0)</f>
        <v>0</v>
      </c>
      <c r="H250" s="68">
        <f t="shared" si="61"/>
        <v>0</v>
      </c>
      <c r="I250" s="110">
        <f>VLOOKUP($A250,'2026-27 Salary &amp; Benefits'!$A:$I,3,FALSE)</f>
        <v>1</v>
      </c>
      <c r="J250" s="110">
        <f>VLOOKUP($A250,'2026-27 Salary &amp; Benefits'!$A:$I,4,FALSE)</f>
        <v>1.04</v>
      </c>
      <c r="K250" s="101">
        <f t="shared" si="62"/>
        <v>0</v>
      </c>
      <c r="L250" s="100">
        <f t="shared" si="63"/>
        <v>0</v>
      </c>
      <c r="M250" s="102">
        <f>'2026-27 Salary &amp; Benefits'!$E$6</f>
        <v>78209</v>
      </c>
      <c r="N250" s="102">
        <f>'2026-27 Salary &amp; Benefits'!$F$6</f>
        <v>82248</v>
      </c>
      <c r="O250" s="7">
        <f t="shared" si="64"/>
        <v>0</v>
      </c>
      <c r="P250" s="7">
        <f t="shared" si="65"/>
        <v>0</v>
      </c>
      <c r="Q250" s="7">
        <f>'2026-27 Salary &amp; Benefits'!G$6</f>
        <v>16817.759999999998</v>
      </c>
      <c r="R250" s="103">
        <f>'2026-27 Salary &amp; Benefits'!H$6</f>
        <v>0.16020000000000001</v>
      </c>
      <c r="S250" s="103">
        <f>'2026-27 Salary &amp; Benefits'!I$6</f>
        <v>0.15390000000000001</v>
      </c>
      <c r="T250" s="7">
        <f t="shared" si="66"/>
        <v>0</v>
      </c>
      <c r="U250" s="7">
        <f t="shared" si="67"/>
        <v>0</v>
      </c>
      <c r="V250" s="7">
        <f t="shared" si="68"/>
        <v>0</v>
      </c>
      <c r="W250" s="7">
        <f t="shared" si="69"/>
        <v>0</v>
      </c>
      <c r="X250" s="18">
        <f t="shared" si="70"/>
        <v>0</v>
      </c>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row>
    <row r="251" spans="1:159" s="17" customFormat="1">
      <c r="A251" s="50" t="s">
        <v>2137</v>
      </c>
      <c r="B251" s="59" t="s">
        <v>2542</v>
      </c>
      <c r="C251" s="60">
        <v>2787</v>
      </c>
      <c r="D251" s="59" t="s">
        <v>109</v>
      </c>
      <c r="E251" s="78" t="str">
        <f>IFERROR(VLOOKUP($C251,'2025-26 School Level AAFTE'!$C$2:$L$2349,9,FALSE), "No")</f>
        <v>No</v>
      </c>
      <c r="F251" s="67">
        <f>IFERROR(VLOOKUP($C251,'2025-26 School Level AAFTE'!$C$2:$J$2349,8,FALSE), 0)</f>
        <v>567.25</v>
      </c>
      <c r="G251" s="69">
        <f>IFERROR(IF(E251= "yes",VLOOKUP(C251,Summary!$B:$I,6,0),0),0)</f>
        <v>0</v>
      </c>
      <c r="H251" s="68">
        <f t="shared" si="61"/>
        <v>0</v>
      </c>
      <c r="I251" s="110">
        <f>VLOOKUP($A251,'2026-27 Salary &amp; Benefits'!$A:$I,3,FALSE)</f>
        <v>1</v>
      </c>
      <c r="J251" s="110">
        <f>VLOOKUP($A251,'2026-27 Salary &amp; Benefits'!$A:$I,4,FALSE)</f>
        <v>1.04</v>
      </c>
      <c r="K251" s="101">
        <f t="shared" si="62"/>
        <v>0</v>
      </c>
      <c r="L251" s="100">
        <f t="shared" si="63"/>
        <v>0</v>
      </c>
      <c r="M251" s="102">
        <f>'2026-27 Salary &amp; Benefits'!$E$6</f>
        <v>78209</v>
      </c>
      <c r="N251" s="102">
        <f>'2026-27 Salary &amp; Benefits'!$F$6</f>
        <v>82248</v>
      </c>
      <c r="O251" s="7">
        <f t="shared" si="64"/>
        <v>0</v>
      </c>
      <c r="P251" s="7">
        <f t="shared" si="65"/>
        <v>0</v>
      </c>
      <c r="Q251" s="7">
        <f>'2026-27 Salary &amp; Benefits'!G$6</f>
        <v>16817.759999999998</v>
      </c>
      <c r="R251" s="103">
        <f>'2026-27 Salary &amp; Benefits'!H$6</f>
        <v>0.16020000000000001</v>
      </c>
      <c r="S251" s="103">
        <f>'2026-27 Salary &amp; Benefits'!I$6</f>
        <v>0.15390000000000001</v>
      </c>
      <c r="T251" s="7">
        <f t="shared" si="66"/>
        <v>0</v>
      </c>
      <c r="U251" s="7">
        <f t="shared" si="67"/>
        <v>0</v>
      </c>
      <c r="V251" s="7">
        <f t="shared" si="68"/>
        <v>0</v>
      </c>
      <c r="W251" s="7">
        <f t="shared" si="69"/>
        <v>0</v>
      </c>
      <c r="X251" s="18">
        <f t="shared" si="70"/>
        <v>0</v>
      </c>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row>
    <row r="252" spans="1:159" s="17" customFormat="1">
      <c r="A252" s="50" t="s">
        <v>2159</v>
      </c>
      <c r="B252" s="59" t="s">
        <v>2543</v>
      </c>
      <c r="C252" s="60">
        <v>2762</v>
      </c>
      <c r="D252" s="59" t="s">
        <v>306</v>
      </c>
      <c r="E252" s="78" t="str">
        <f>IFERROR(VLOOKUP($C252,'2025-26 School Level AAFTE'!$C$2:$L$2349,9,FALSE), "No")</f>
        <v>Yes</v>
      </c>
      <c r="F252" s="67">
        <f>IFERROR(VLOOKUP($C252,'2025-26 School Level AAFTE'!$C$2:$J$2349,8,FALSE), 0)</f>
        <v>630.23</v>
      </c>
      <c r="G252" s="69">
        <f>IFERROR(IF(E252= "yes",VLOOKUP(C252,Summary!$B:$I,6,0),0),0)</f>
        <v>0</v>
      </c>
      <c r="H252" s="68">
        <f t="shared" si="61"/>
        <v>630.23</v>
      </c>
      <c r="I252" s="110">
        <f>VLOOKUP($A252,'2026-27 Salary &amp; Benefits'!$A:$I,3,FALSE)</f>
        <v>1</v>
      </c>
      <c r="J252" s="110">
        <f>VLOOKUP($A252,'2026-27 Salary &amp; Benefits'!$A:$I,4,FALSE)</f>
        <v>1</v>
      </c>
      <c r="K252" s="101">
        <f t="shared" si="62"/>
        <v>630.23</v>
      </c>
      <c r="L252" s="100">
        <f t="shared" si="63"/>
        <v>1.849</v>
      </c>
      <c r="M252" s="102">
        <f>'2026-27 Salary &amp; Benefits'!$E$6</f>
        <v>78209</v>
      </c>
      <c r="N252" s="102">
        <f>'2026-27 Salary &amp; Benefits'!$F$6</f>
        <v>82248</v>
      </c>
      <c r="O252" s="7">
        <f t="shared" si="64"/>
        <v>144608.44</v>
      </c>
      <c r="P252" s="7">
        <f t="shared" si="65"/>
        <v>7468.109999999986</v>
      </c>
      <c r="Q252" s="7">
        <f>'2026-27 Salary &amp; Benefits'!G$6</f>
        <v>16817.759999999998</v>
      </c>
      <c r="R252" s="103">
        <f>'2026-27 Salary &amp; Benefits'!H$6</f>
        <v>0.16020000000000001</v>
      </c>
      <c r="S252" s="103">
        <f>'2026-27 Salary &amp; Benefits'!I$6</f>
        <v>0.15390000000000001</v>
      </c>
      <c r="T252" s="7">
        <f t="shared" si="66"/>
        <v>55411.65</v>
      </c>
      <c r="U252" s="7">
        <f t="shared" si="67"/>
        <v>2534.61</v>
      </c>
      <c r="V252" s="7">
        <f t="shared" si="68"/>
        <v>390.08</v>
      </c>
      <c r="W252" s="7">
        <f t="shared" si="69"/>
        <v>2924.69</v>
      </c>
      <c r="X252" s="18">
        <f t="shared" si="70"/>
        <v>210412.88999999998</v>
      </c>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row>
    <row r="253" spans="1:159" s="17" customFormat="1">
      <c r="A253" s="50" t="s">
        <v>2159</v>
      </c>
      <c r="B253" s="59" t="s">
        <v>2543</v>
      </c>
      <c r="C253" s="60">
        <v>2281</v>
      </c>
      <c r="D253" s="59" t="s">
        <v>305</v>
      </c>
      <c r="E253" s="78" t="str">
        <f>IFERROR(VLOOKUP($C253,'2025-26 School Level AAFTE'!$C$2:$L$2349,9,FALSE), "No")</f>
        <v>No</v>
      </c>
      <c r="F253" s="67">
        <f>IFERROR(VLOOKUP($C253,'2025-26 School Level AAFTE'!$C$2:$J$2349,8,FALSE), 0)</f>
        <v>445.02</v>
      </c>
      <c r="G253" s="69">
        <f>IFERROR(IF(E253= "yes",VLOOKUP(C253,Summary!$B:$I,6,0),0),0)</f>
        <v>0</v>
      </c>
      <c r="H253" s="68">
        <f t="shared" si="61"/>
        <v>0</v>
      </c>
      <c r="I253" s="110">
        <f>VLOOKUP($A253,'2026-27 Salary &amp; Benefits'!$A:$I,3,FALSE)</f>
        <v>1</v>
      </c>
      <c r="J253" s="110">
        <f>VLOOKUP($A253,'2026-27 Salary &amp; Benefits'!$A:$I,4,FALSE)</f>
        <v>1</v>
      </c>
      <c r="K253" s="101">
        <f t="shared" si="62"/>
        <v>0</v>
      </c>
      <c r="L253" s="100">
        <f t="shared" si="63"/>
        <v>0</v>
      </c>
      <c r="M253" s="102">
        <f>'2026-27 Salary &amp; Benefits'!$E$6</f>
        <v>78209</v>
      </c>
      <c r="N253" s="102">
        <f>'2026-27 Salary &amp; Benefits'!$F$6</f>
        <v>82248</v>
      </c>
      <c r="O253" s="7">
        <f t="shared" si="64"/>
        <v>0</v>
      </c>
      <c r="P253" s="7">
        <f t="shared" si="65"/>
        <v>0</v>
      </c>
      <c r="Q253" s="7">
        <f>'2026-27 Salary &amp; Benefits'!G$6</f>
        <v>16817.759999999998</v>
      </c>
      <c r="R253" s="103">
        <f>'2026-27 Salary &amp; Benefits'!H$6</f>
        <v>0.16020000000000001</v>
      </c>
      <c r="S253" s="103">
        <f>'2026-27 Salary &amp; Benefits'!I$6</f>
        <v>0.15390000000000001</v>
      </c>
      <c r="T253" s="7">
        <f t="shared" si="66"/>
        <v>0</v>
      </c>
      <c r="U253" s="7">
        <f t="shared" si="67"/>
        <v>0</v>
      </c>
      <c r="V253" s="7">
        <f t="shared" si="68"/>
        <v>0</v>
      </c>
      <c r="W253" s="7">
        <f t="shared" si="69"/>
        <v>0</v>
      </c>
      <c r="X253" s="18">
        <f t="shared" si="70"/>
        <v>0</v>
      </c>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row>
    <row r="254" spans="1:159" s="17" customFormat="1">
      <c r="A254" s="50" t="s">
        <v>2159</v>
      </c>
      <c r="B254" s="59" t="s">
        <v>2543</v>
      </c>
      <c r="C254" s="60">
        <v>3969</v>
      </c>
      <c r="D254" s="59" t="s">
        <v>307</v>
      </c>
      <c r="E254" s="78" t="str">
        <f>IFERROR(VLOOKUP($C254,'2025-26 School Level AAFTE'!$C$2:$L$2349,9,FALSE), "No")</f>
        <v>Yes</v>
      </c>
      <c r="F254" s="67">
        <f>IFERROR(VLOOKUP($C254,'2025-26 School Level AAFTE'!$C$2:$J$2349,8,FALSE), 0)</f>
        <v>287.94</v>
      </c>
      <c r="G254" s="69">
        <f>IFERROR(IF(E254= "yes",VLOOKUP(C254,Summary!$B:$I,6,0),0),0)</f>
        <v>0</v>
      </c>
      <c r="H254" s="68">
        <f t="shared" si="61"/>
        <v>287.94</v>
      </c>
      <c r="I254" s="110">
        <f>VLOOKUP($A254,'2026-27 Salary &amp; Benefits'!$A:$I,3,FALSE)</f>
        <v>1</v>
      </c>
      <c r="J254" s="110">
        <f>VLOOKUP($A254,'2026-27 Salary &amp; Benefits'!$A:$I,4,FALSE)</f>
        <v>1</v>
      </c>
      <c r="K254" s="101">
        <f t="shared" si="62"/>
        <v>287.94</v>
      </c>
      <c r="L254" s="100">
        <f t="shared" si="63"/>
        <v>0.84499999999999997</v>
      </c>
      <c r="M254" s="102">
        <f>'2026-27 Salary &amp; Benefits'!$E$6</f>
        <v>78209</v>
      </c>
      <c r="N254" s="102">
        <f>'2026-27 Salary &amp; Benefits'!$F$6</f>
        <v>82248</v>
      </c>
      <c r="O254" s="7">
        <f t="shared" si="64"/>
        <v>66086.61</v>
      </c>
      <c r="P254" s="7">
        <f t="shared" si="65"/>
        <v>3412.9499999999971</v>
      </c>
      <c r="Q254" s="7">
        <f>'2026-27 Salary &amp; Benefits'!G$6</f>
        <v>16817.759999999998</v>
      </c>
      <c r="R254" s="103">
        <f>'2026-27 Salary &amp; Benefits'!H$6</f>
        <v>0.16020000000000001</v>
      </c>
      <c r="S254" s="103">
        <f>'2026-27 Salary &amp; Benefits'!I$6</f>
        <v>0.15390000000000001</v>
      </c>
      <c r="T254" s="7">
        <f t="shared" si="66"/>
        <v>25323.34</v>
      </c>
      <c r="U254" s="7">
        <f t="shared" si="67"/>
        <v>1158.33</v>
      </c>
      <c r="V254" s="7">
        <f t="shared" si="68"/>
        <v>178.27</v>
      </c>
      <c r="W254" s="7">
        <f t="shared" si="69"/>
        <v>1336.6</v>
      </c>
      <c r="X254" s="18">
        <f t="shared" si="70"/>
        <v>96159.5</v>
      </c>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row>
    <row r="255" spans="1:159" s="17" customFormat="1">
      <c r="A255" s="50" t="s">
        <v>2159</v>
      </c>
      <c r="B255" s="59" t="s">
        <v>2543</v>
      </c>
      <c r="C255" s="60">
        <v>5666</v>
      </c>
      <c r="D255" s="59" t="s">
        <v>2985</v>
      </c>
      <c r="E255" s="78" t="str">
        <f>IFERROR(VLOOKUP($C255,'2025-26 School Level AAFTE'!$C$2:$L$2349,9,FALSE), "No")</f>
        <v>Yes</v>
      </c>
      <c r="F255" s="67">
        <f>IFERROR(VLOOKUP($C255,'2025-26 School Level AAFTE'!$C$2:$J$2349,8,FALSE), 0)</f>
        <v>18.2</v>
      </c>
      <c r="G255" s="69">
        <f>IFERROR(IF(E255= "yes",VLOOKUP(C255,Summary!$B:$I,6,0),0),0)</f>
        <v>0</v>
      </c>
      <c r="H255" s="68">
        <f t="shared" si="61"/>
        <v>18.2</v>
      </c>
      <c r="I255" s="110">
        <f>VLOOKUP($A255,'2026-27 Salary &amp; Benefits'!$A:$I,3,FALSE)</f>
        <v>1</v>
      </c>
      <c r="J255" s="110">
        <f>VLOOKUP($A255,'2026-27 Salary &amp; Benefits'!$A:$I,4,FALSE)</f>
        <v>1</v>
      </c>
      <c r="K255" s="101">
        <f t="shared" si="62"/>
        <v>18.2</v>
      </c>
      <c r="L255" s="100">
        <f t="shared" si="63"/>
        <v>5.2999999999999999E-2</v>
      </c>
      <c r="M255" s="102">
        <f>'2026-27 Salary &amp; Benefits'!$E$6</f>
        <v>78209</v>
      </c>
      <c r="N255" s="102">
        <f>'2026-27 Salary &amp; Benefits'!$F$6</f>
        <v>82248</v>
      </c>
      <c r="O255" s="7">
        <f t="shared" si="64"/>
        <v>4145.08</v>
      </c>
      <c r="P255" s="7">
        <f t="shared" si="65"/>
        <v>214.0600000000004</v>
      </c>
      <c r="Q255" s="7">
        <f>'2026-27 Salary &amp; Benefits'!G$6</f>
        <v>16817.759999999998</v>
      </c>
      <c r="R255" s="103">
        <f>'2026-27 Salary &amp; Benefits'!H$6</f>
        <v>0.16020000000000001</v>
      </c>
      <c r="S255" s="103">
        <f>'2026-27 Salary &amp; Benefits'!I$6</f>
        <v>0.15390000000000001</v>
      </c>
      <c r="T255" s="7">
        <f t="shared" si="66"/>
        <v>1588.33</v>
      </c>
      <c r="U255" s="7">
        <f t="shared" si="67"/>
        <v>72.650000000000006</v>
      </c>
      <c r="V255" s="7">
        <f t="shared" si="68"/>
        <v>11.18</v>
      </c>
      <c r="W255" s="7">
        <f t="shared" si="69"/>
        <v>83.830000000000013</v>
      </c>
      <c r="X255" s="18">
        <f t="shared" si="70"/>
        <v>6031.3</v>
      </c>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row>
    <row r="256" spans="1:159" s="17" customFormat="1">
      <c r="A256" s="50" t="s">
        <v>2884</v>
      </c>
      <c r="B256" s="59" t="s">
        <v>2895</v>
      </c>
      <c r="C256" s="60">
        <v>5607</v>
      </c>
      <c r="D256" s="59" t="s">
        <v>2896</v>
      </c>
      <c r="E256" s="78" t="str">
        <f>IFERROR(VLOOKUP($C256,'2025-26 School Level AAFTE'!$C$2:$L$2349,9,FALSE), "No")</f>
        <v>No</v>
      </c>
      <c r="F256" s="67">
        <f>IFERROR(VLOOKUP($C256,'2025-26 School Level AAFTE'!$C$2:$J$2349,8,FALSE), 0)</f>
        <v>518.89</v>
      </c>
      <c r="G256" s="69">
        <f>IFERROR(IF(E256= "yes",VLOOKUP(C256,Summary!$B:$I,6,0),0),0)</f>
        <v>0</v>
      </c>
      <c r="H256" s="68">
        <f t="shared" si="61"/>
        <v>0</v>
      </c>
      <c r="I256" s="110">
        <f>VLOOKUP($A256,'2026-27 Salary &amp; Benefits'!$A:$I,3,FALSE)</f>
        <v>1.18</v>
      </c>
      <c r="J256" s="110">
        <f>VLOOKUP($A256,'2026-27 Salary &amp; Benefits'!$A:$I,4,FALSE)</f>
        <v>1.18</v>
      </c>
      <c r="K256" s="101">
        <f t="shared" si="62"/>
        <v>0</v>
      </c>
      <c r="L256" s="100">
        <f t="shared" si="63"/>
        <v>0</v>
      </c>
      <c r="M256" s="102">
        <f>'2026-27 Salary &amp; Benefits'!$E$6</f>
        <v>78209</v>
      </c>
      <c r="N256" s="102">
        <f>'2026-27 Salary &amp; Benefits'!$F$6</f>
        <v>82248</v>
      </c>
      <c r="O256" s="7">
        <f t="shared" si="64"/>
        <v>0</v>
      </c>
      <c r="P256" s="7">
        <f t="shared" si="65"/>
        <v>0</v>
      </c>
      <c r="Q256" s="7">
        <f>'2026-27 Salary &amp; Benefits'!G$6</f>
        <v>16817.759999999998</v>
      </c>
      <c r="R256" s="103">
        <f>'2026-27 Salary &amp; Benefits'!H$6</f>
        <v>0.16020000000000001</v>
      </c>
      <c r="S256" s="103">
        <f>'2026-27 Salary &amp; Benefits'!I$6</f>
        <v>0.15390000000000001</v>
      </c>
      <c r="T256" s="7">
        <f t="shared" si="66"/>
        <v>0</v>
      </c>
      <c r="U256" s="7">
        <f t="shared" si="67"/>
        <v>0</v>
      </c>
      <c r="V256" s="7">
        <f t="shared" si="68"/>
        <v>0</v>
      </c>
      <c r="W256" s="7">
        <f t="shared" si="69"/>
        <v>0</v>
      </c>
      <c r="X256" s="18">
        <f t="shared" si="70"/>
        <v>0</v>
      </c>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row>
    <row r="257" spans="1:159" s="17" customFormat="1">
      <c r="A257" s="50" t="s">
        <v>2246</v>
      </c>
      <c r="B257" s="59" t="s">
        <v>2544</v>
      </c>
      <c r="C257" s="60">
        <v>2251</v>
      </c>
      <c r="D257" s="59" t="s">
        <v>1064</v>
      </c>
      <c r="E257" s="78" t="str">
        <f>IFERROR(VLOOKUP($C257,'2025-26 School Level AAFTE'!$C$2:$L$2349,9,FALSE), "No")</f>
        <v>No</v>
      </c>
      <c r="F257" s="67">
        <f>IFERROR(VLOOKUP($C257,'2025-26 School Level AAFTE'!$C$2:$J$2349,8,FALSE), 0)</f>
        <v>92.9</v>
      </c>
      <c r="G257" s="69">
        <f>IFERROR(IF(E257= "yes",VLOOKUP(C257,Summary!$B:$I,6,0),0),0)</f>
        <v>0</v>
      </c>
      <c r="H257" s="68">
        <f t="shared" si="61"/>
        <v>0</v>
      </c>
      <c r="I257" s="110">
        <f>VLOOKUP($A257,'2026-27 Salary &amp; Benefits'!$A:$I,3,FALSE)</f>
        <v>1</v>
      </c>
      <c r="J257" s="110">
        <f>VLOOKUP($A257,'2026-27 Salary &amp; Benefits'!$A:$I,4,FALSE)</f>
        <v>1</v>
      </c>
      <c r="K257" s="101">
        <f t="shared" si="62"/>
        <v>0</v>
      </c>
      <c r="L257" s="100">
        <f t="shared" si="63"/>
        <v>0</v>
      </c>
      <c r="M257" s="102">
        <f>'2026-27 Salary &amp; Benefits'!$E$6</f>
        <v>78209</v>
      </c>
      <c r="N257" s="102">
        <f>'2026-27 Salary &amp; Benefits'!$F$6</f>
        <v>82248</v>
      </c>
      <c r="O257" s="7">
        <f t="shared" si="64"/>
        <v>0</v>
      </c>
      <c r="P257" s="7">
        <f t="shared" si="65"/>
        <v>0</v>
      </c>
      <c r="Q257" s="7">
        <f>'2026-27 Salary &amp; Benefits'!G$6</f>
        <v>16817.759999999998</v>
      </c>
      <c r="R257" s="103">
        <f>'2026-27 Salary &amp; Benefits'!H$6</f>
        <v>0.16020000000000001</v>
      </c>
      <c r="S257" s="103">
        <f>'2026-27 Salary &amp; Benefits'!I$6</f>
        <v>0.15390000000000001</v>
      </c>
      <c r="T257" s="7">
        <f t="shared" si="66"/>
        <v>0</v>
      </c>
      <c r="U257" s="7">
        <f t="shared" si="67"/>
        <v>0</v>
      </c>
      <c r="V257" s="7">
        <f t="shared" si="68"/>
        <v>0</v>
      </c>
      <c r="W257" s="7">
        <f t="shared" si="69"/>
        <v>0</v>
      </c>
      <c r="X257" s="18">
        <f t="shared" si="70"/>
        <v>0</v>
      </c>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row>
    <row r="258" spans="1:159" s="17" customFormat="1">
      <c r="A258" s="50" t="s">
        <v>2235</v>
      </c>
      <c r="B258" s="59" t="s">
        <v>2545</v>
      </c>
      <c r="C258" s="60">
        <v>5472</v>
      </c>
      <c r="D258" s="59" t="s">
        <v>2465</v>
      </c>
      <c r="E258" s="78" t="str">
        <f>IFERROR(VLOOKUP($C258,'2025-26 School Level AAFTE'!$C$2:$L$2349,9,FALSE), "No")</f>
        <v>No</v>
      </c>
      <c r="F258" s="67">
        <f>IFERROR(VLOOKUP($C258,'2025-26 School Level AAFTE'!$C$2:$J$2349,8,FALSE), 0)</f>
        <v>527.25</v>
      </c>
      <c r="G258" s="69">
        <f>IFERROR(IF(E258= "yes",VLOOKUP(C258,Summary!$B:$I,6,0),0),0)</f>
        <v>0</v>
      </c>
      <c r="H258" s="68">
        <f t="shared" si="61"/>
        <v>0</v>
      </c>
      <c r="I258" s="110">
        <f>VLOOKUP($A258,'2026-27 Salary &amp; Benefits'!$A:$I,3,FALSE)</f>
        <v>1.18</v>
      </c>
      <c r="J258" s="110">
        <f>VLOOKUP($A258,'2026-27 Salary &amp; Benefits'!$A:$I,4,FALSE)</f>
        <v>1.22</v>
      </c>
      <c r="K258" s="101">
        <f t="shared" si="62"/>
        <v>0</v>
      </c>
      <c r="L258" s="100">
        <f t="shared" si="63"/>
        <v>0</v>
      </c>
      <c r="M258" s="102">
        <f>'2026-27 Salary &amp; Benefits'!$E$6</f>
        <v>78209</v>
      </c>
      <c r="N258" s="102">
        <f>'2026-27 Salary &amp; Benefits'!$F$6</f>
        <v>82248</v>
      </c>
      <c r="O258" s="7">
        <f t="shared" si="64"/>
        <v>0</v>
      </c>
      <c r="P258" s="7">
        <f t="shared" si="65"/>
        <v>0</v>
      </c>
      <c r="Q258" s="7">
        <f>'2026-27 Salary &amp; Benefits'!G$6</f>
        <v>16817.759999999998</v>
      </c>
      <c r="R258" s="103">
        <f>'2026-27 Salary &amp; Benefits'!H$6</f>
        <v>0.16020000000000001</v>
      </c>
      <c r="S258" s="103">
        <f>'2026-27 Salary &amp; Benefits'!I$6</f>
        <v>0.15390000000000001</v>
      </c>
      <c r="T258" s="7">
        <f t="shared" si="66"/>
        <v>0</v>
      </c>
      <c r="U258" s="7">
        <f t="shared" si="67"/>
        <v>0</v>
      </c>
      <c r="V258" s="7">
        <f t="shared" si="68"/>
        <v>0</v>
      </c>
      <c r="W258" s="7">
        <f t="shared" si="69"/>
        <v>0</v>
      </c>
      <c r="X258" s="18">
        <f t="shared" si="70"/>
        <v>0</v>
      </c>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row>
    <row r="259" spans="1:159" s="17" customFormat="1">
      <c r="A259" s="50" t="s">
        <v>2235</v>
      </c>
      <c r="B259" s="59" t="s">
        <v>2545</v>
      </c>
      <c r="C259" s="60">
        <v>2994</v>
      </c>
      <c r="D259" s="59" t="s">
        <v>1013</v>
      </c>
      <c r="E259" s="78" t="str">
        <f>IFERROR(VLOOKUP($C259,'2025-26 School Level AAFTE'!$C$2:$L$2349,9,FALSE), "No")</f>
        <v>No</v>
      </c>
      <c r="F259" s="67">
        <f>IFERROR(VLOOKUP($C259,'2025-26 School Level AAFTE'!$C$2:$J$2349,8,FALSE), 0)</f>
        <v>441.1</v>
      </c>
      <c r="G259" s="69">
        <f>IFERROR(IF(E259= "yes",VLOOKUP(C259,Summary!$B:$I,6,0),0),0)</f>
        <v>0</v>
      </c>
      <c r="H259" s="68">
        <f t="shared" si="61"/>
        <v>0</v>
      </c>
      <c r="I259" s="110">
        <f>VLOOKUP($A259,'2026-27 Salary &amp; Benefits'!$A:$I,3,FALSE)</f>
        <v>1.18</v>
      </c>
      <c r="J259" s="110">
        <f>VLOOKUP($A259,'2026-27 Salary &amp; Benefits'!$A:$I,4,FALSE)</f>
        <v>1.22</v>
      </c>
      <c r="K259" s="101">
        <f t="shared" si="62"/>
        <v>0</v>
      </c>
      <c r="L259" s="100">
        <f t="shared" si="63"/>
        <v>0</v>
      </c>
      <c r="M259" s="102">
        <f>'2026-27 Salary &amp; Benefits'!$E$6</f>
        <v>78209</v>
      </c>
      <c r="N259" s="102">
        <f>'2026-27 Salary &amp; Benefits'!$F$6</f>
        <v>82248</v>
      </c>
      <c r="O259" s="7">
        <f t="shared" si="64"/>
        <v>0</v>
      </c>
      <c r="P259" s="7">
        <f t="shared" si="65"/>
        <v>0</v>
      </c>
      <c r="Q259" s="7">
        <f>'2026-27 Salary &amp; Benefits'!G$6</f>
        <v>16817.759999999998</v>
      </c>
      <c r="R259" s="103">
        <f>'2026-27 Salary &amp; Benefits'!H$6</f>
        <v>0.16020000000000001</v>
      </c>
      <c r="S259" s="103">
        <f>'2026-27 Salary &amp; Benefits'!I$6</f>
        <v>0.15390000000000001</v>
      </c>
      <c r="T259" s="7">
        <f t="shared" si="66"/>
        <v>0</v>
      </c>
      <c r="U259" s="7">
        <f t="shared" si="67"/>
        <v>0</v>
      </c>
      <c r="V259" s="7">
        <f t="shared" si="68"/>
        <v>0</v>
      </c>
      <c r="W259" s="7">
        <f t="shared" si="69"/>
        <v>0</v>
      </c>
      <c r="X259" s="18">
        <f t="shared" si="70"/>
        <v>0</v>
      </c>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row>
    <row r="260" spans="1:159" s="17" customFormat="1">
      <c r="A260" s="50" t="s">
        <v>2235</v>
      </c>
      <c r="B260" s="59" t="s">
        <v>2545</v>
      </c>
      <c r="C260" s="60">
        <v>2615</v>
      </c>
      <c r="D260" s="59" t="s">
        <v>1012</v>
      </c>
      <c r="E260" s="78" t="str">
        <f>IFERROR(VLOOKUP($C260,'2025-26 School Level AAFTE'!$C$2:$L$2349,9,FALSE), "No")</f>
        <v>No</v>
      </c>
      <c r="F260" s="67">
        <f>IFERROR(VLOOKUP($C260,'2025-26 School Level AAFTE'!$C$2:$J$2349,8,FALSE), 0)</f>
        <v>1448.01</v>
      </c>
      <c r="G260" s="69">
        <f>IFERROR(IF(E260= "yes",VLOOKUP(C260,Summary!$B:$I,6,0),0),0)</f>
        <v>0</v>
      </c>
      <c r="H260" s="68">
        <f t="shared" si="61"/>
        <v>0</v>
      </c>
      <c r="I260" s="110">
        <f>VLOOKUP($A260,'2026-27 Salary &amp; Benefits'!$A:$I,3,FALSE)</f>
        <v>1.18</v>
      </c>
      <c r="J260" s="110">
        <f>VLOOKUP($A260,'2026-27 Salary &amp; Benefits'!$A:$I,4,FALSE)</f>
        <v>1.22</v>
      </c>
      <c r="K260" s="101">
        <f t="shared" si="62"/>
        <v>0</v>
      </c>
      <c r="L260" s="100">
        <f t="shared" si="63"/>
        <v>0</v>
      </c>
      <c r="M260" s="102">
        <f>'2026-27 Salary &amp; Benefits'!$E$6</f>
        <v>78209</v>
      </c>
      <c r="N260" s="102">
        <f>'2026-27 Salary &amp; Benefits'!$F$6</f>
        <v>82248</v>
      </c>
      <c r="O260" s="7">
        <f t="shared" si="64"/>
        <v>0</v>
      </c>
      <c r="P260" s="7">
        <f t="shared" si="65"/>
        <v>0</v>
      </c>
      <c r="Q260" s="7">
        <f>'2026-27 Salary &amp; Benefits'!G$6</f>
        <v>16817.759999999998</v>
      </c>
      <c r="R260" s="103">
        <f>'2026-27 Salary &amp; Benefits'!H$6</f>
        <v>0.16020000000000001</v>
      </c>
      <c r="S260" s="103">
        <f>'2026-27 Salary &amp; Benefits'!I$6</f>
        <v>0.15390000000000001</v>
      </c>
      <c r="T260" s="7">
        <f t="shared" si="66"/>
        <v>0</v>
      </c>
      <c r="U260" s="7">
        <f t="shared" si="67"/>
        <v>0</v>
      </c>
      <c r="V260" s="7">
        <f t="shared" si="68"/>
        <v>0</v>
      </c>
      <c r="W260" s="7">
        <f t="shared" si="69"/>
        <v>0</v>
      </c>
      <c r="X260" s="18">
        <f t="shared" si="70"/>
        <v>0</v>
      </c>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row>
    <row r="261" spans="1:159" s="17" customFormat="1">
      <c r="A261" s="50" t="s">
        <v>2235</v>
      </c>
      <c r="B261" s="59" t="s">
        <v>2545</v>
      </c>
      <c r="C261" s="60">
        <v>3237</v>
      </c>
      <c r="D261" s="59" t="s">
        <v>1014</v>
      </c>
      <c r="E261" s="78" t="str">
        <f>IFERROR(VLOOKUP($C261,'2025-26 School Level AAFTE'!$C$2:$L$2349,9,FALSE), "No")</f>
        <v>No</v>
      </c>
      <c r="F261" s="67">
        <f>IFERROR(VLOOKUP($C261,'2025-26 School Level AAFTE'!$C$2:$J$2349,8,FALSE), 0)</f>
        <v>591</v>
      </c>
      <c r="G261" s="69">
        <f>IFERROR(IF(E261= "yes",VLOOKUP(C261,Summary!$B:$I,6,0),0),0)</f>
        <v>0</v>
      </c>
      <c r="H261" s="68">
        <f t="shared" si="61"/>
        <v>0</v>
      </c>
      <c r="I261" s="110">
        <f>VLOOKUP($A261,'2026-27 Salary &amp; Benefits'!$A:$I,3,FALSE)</f>
        <v>1.18</v>
      </c>
      <c r="J261" s="110">
        <f>VLOOKUP($A261,'2026-27 Salary &amp; Benefits'!$A:$I,4,FALSE)</f>
        <v>1.22</v>
      </c>
      <c r="K261" s="101">
        <f t="shared" si="62"/>
        <v>0</v>
      </c>
      <c r="L261" s="100">
        <f t="shared" si="63"/>
        <v>0</v>
      </c>
      <c r="M261" s="102">
        <f>'2026-27 Salary &amp; Benefits'!$E$6</f>
        <v>78209</v>
      </c>
      <c r="N261" s="102">
        <f>'2026-27 Salary &amp; Benefits'!$F$6</f>
        <v>82248</v>
      </c>
      <c r="O261" s="7">
        <f t="shared" si="64"/>
        <v>0</v>
      </c>
      <c r="P261" s="7">
        <f t="shared" si="65"/>
        <v>0</v>
      </c>
      <c r="Q261" s="7">
        <f>'2026-27 Salary &amp; Benefits'!G$6</f>
        <v>16817.759999999998</v>
      </c>
      <c r="R261" s="103">
        <f>'2026-27 Salary &amp; Benefits'!H$6</f>
        <v>0.16020000000000001</v>
      </c>
      <c r="S261" s="103">
        <f>'2026-27 Salary &amp; Benefits'!I$6</f>
        <v>0.15390000000000001</v>
      </c>
      <c r="T261" s="7">
        <f t="shared" si="66"/>
        <v>0</v>
      </c>
      <c r="U261" s="7">
        <f t="shared" si="67"/>
        <v>0</v>
      </c>
      <c r="V261" s="7">
        <f t="shared" si="68"/>
        <v>0</v>
      </c>
      <c r="W261" s="7">
        <f t="shared" si="69"/>
        <v>0</v>
      </c>
      <c r="X261" s="18">
        <f t="shared" si="70"/>
        <v>0</v>
      </c>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row>
    <row r="262" spans="1:159" s="17" customFormat="1">
      <c r="A262" s="50" t="s">
        <v>2235</v>
      </c>
      <c r="B262" s="59" t="s">
        <v>2545</v>
      </c>
      <c r="C262" s="60">
        <v>4016</v>
      </c>
      <c r="D262" s="59" t="s">
        <v>1018</v>
      </c>
      <c r="E262" s="78" t="str">
        <f>IFERROR(VLOOKUP($C262,'2025-26 School Level AAFTE'!$C$2:$L$2349,9,FALSE), "No")</f>
        <v>No</v>
      </c>
      <c r="F262" s="67">
        <f>IFERROR(VLOOKUP($C262,'2025-26 School Level AAFTE'!$C$2:$J$2349,8,FALSE), 0)</f>
        <v>429.1</v>
      </c>
      <c r="G262" s="69">
        <f>IFERROR(IF(E262= "yes",VLOOKUP(C262,Summary!$B:$I,6,0),0),0)</f>
        <v>0</v>
      </c>
      <c r="H262" s="68">
        <f t="shared" si="61"/>
        <v>0</v>
      </c>
      <c r="I262" s="110">
        <f>VLOOKUP($A262,'2026-27 Salary &amp; Benefits'!$A:$I,3,FALSE)</f>
        <v>1.18</v>
      </c>
      <c r="J262" s="110">
        <f>VLOOKUP($A262,'2026-27 Salary &amp; Benefits'!$A:$I,4,FALSE)</f>
        <v>1.22</v>
      </c>
      <c r="K262" s="101">
        <f t="shared" si="62"/>
        <v>0</v>
      </c>
      <c r="L262" s="100">
        <f t="shared" si="63"/>
        <v>0</v>
      </c>
      <c r="M262" s="102">
        <f>'2026-27 Salary &amp; Benefits'!$E$6</f>
        <v>78209</v>
      </c>
      <c r="N262" s="102">
        <f>'2026-27 Salary &amp; Benefits'!$F$6</f>
        <v>82248</v>
      </c>
      <c r="O262" s="7">
        <f t="shared" si="64"/>
        <v>0</v>
      </c>
      <c r="P262" s="7">
        <f t="shared" si="65"/>
        <v>0</v>
      </c>
      <c r="Q262" s="7">
        <f>'2026-27 Salary &amp; Benefits'!G$6</f>
        <v>16817.759999999998</v>
      </c>
      <c r="R262" s="103">
        <f>'2026-27 Salary &amp; Benefits'!H$6</f>
        <v>0.16020000000000001</v>
      </c>
      <c r="S262" s="103">
        <f>'2026-27 Salary &amp; Benefits'!I$6</f>
        <v>0.15390000000000001</v>
      </c>
      <c r="T262" s="7">
        <f t="shared" si="66"/>
        <v>0</v>
      </c>
      <c r="U262" s="7">
        <f t="shared" si="67"/>
        <v>0</v>
      </c>
      <c r="V262" s="7">
        <f t="shared" si="68"/>
        <v>0</v>
      </c>
      <c r="W262" s="7">
        <f t="shared" si="69"/>
        <v>0</v>
      </c>
      <c r="X262" s="18">
        <f t="shared" si="70"/>
        <v>0</v>
      </c>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row>
    <row r="263" spans="1:159" s="17" customFormat="1">
      <c r="A263" s="50" t="s">
        <v>2235</v>
      </c>
      <c r="B263" s="59" t="s">
        <v>2545</v>
      </c>
      <c r="C263" s="60">
        <v>4014</v>
      </c>
      <c r="D263" s="59" t="s">
        <v>1016</v>
      </c>
      <c r="E263" s="78" t="str">
        <f>IFERROR(VLOOKUP($C263,'2025-26 School Level AAFTE'!$C$2:$L$2349,9,FALSE), "No")</f>
        <v>No</v>
      </c>
      <c r="F263" s="67">
        <f>IFERROR(VLOOKUP($C263,'2025-26 School Level AAFTE'!$C$2:$J$2349,8,FALSE), 0)</f>
        <v>357.7</v>
      </c>
      <c r="G263" s="69">
        <f>IFERROR(IF(E263= "yes",VLOOKUP(C263,Summary!$B:$I,6,0),0),0)</f>
        <v>0</v>
      </c>
      <c r="H263" s="68">
        <f t="shared" si="61"/>
        <v>0</v>
      </c>
      <c r="I263" s="110">
        <f>VLOOKUP($A263,'2026-27 Salary &amp; Benefits'!$A:$I,3,FALSE)</f>
        <v>1.18</v>
      </c>
      <c r="J263" s="110">
        <f>VLOOKUP($A263,'2026-27 Salary &amp; Benefits'!$A:$I,4,FALSE)</f>
        <v>1.22</v>
      </c>
      <c r="K263" s="101">
        <f t="shared" si="62"/>
        <v>0</v>
      </c>
      <c r="L263" s="100">
        <f t="shared" si="63"/>
        <v>0</v>
      </c>
      <c r="M263" s="102">
        <f>'2026-27 Salary &amp; Benefits'!$E$6</f>
        <v>78209</v>
      </c>
      <c r="N263" s="102">
        <f>'2026-27 Salary &amp; Benefits'!$F$6</f>
        <v>82248</v>
      </c>
      <c r="O263" s="7">
        <f t="shared" si="64"/>
        <v>0</v>
      </c>
      <c r="P263" s="7">
        <f t="shared" si="65"/>
        <v>0</v>
      </c>
      <c r="Q263" s="7">
        <f>'2026-27 Salary &amp; Benefits'!G$6</f>
        <v>16817.759999999998</v>
      </c>
      <c r="R263" s="103">
        <f>'2026-27 Salary &amp; Benefits'!H$6</f>
        <v>0.16020000000000001</v>
      </c>
      <c r="S263" s="103">
        <f>'2026-27 Salary &amp; Benefits'!I$6</f>
        <v>0.15390000000000001</v>
      </c>
      <c r="T263" s="7">
        <f t="shared" si="66"/>
        <v>0</v>
      </c>
      <c r="U263" s="7">
        <f t="shared" si="67"/>
        <v>0</v>
      </c>
      <c r="V263" s="7">
        <f t="shared" si="68"/>
        <v>0</v>
      </c>
      <c r="W263" s="7">
        <f t="shared" si="69"/>
        <v>0</v>
      </c>
      <c r="X263" s="18">
        <f t="shared" si="70"/>
        <v>0</v>
      </c>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row>
    <row r="264" spans="1:159" s="17" customFormat="1">
      <c r="A264" s="50" t="s">
        <v>2235</v>
      </c>
      <c r="B264" s="59" t="s">
        <v>2545</v>
      </c>
      <c r="C264" s="60">
        <v>4341</v>
      </c>
      <c r="D264" s="59" t="s">
        <v>1023</v>
      </c>
      <c r="E264" s="78" t="str">
        <f>IFERROR(VLOOKUP($C264,'2025-26 School Level AAFTE'!$C$2:$L$2349,9,FALSE), "No")</f>
        <v>No</v>
      </c>
      <c r="F264" s="67">
        <f>IFERROR(VLOOKUP($C264,'2025-26 School Level AAFTE'!$C$2:$J$2349,8,FALSE), 0)</f>
        <v>365.40000000000003</v>
      </c>
      <c r="G264" s="69">
        <f>IFERROR(IF(E264= "yes",VLOOKUP(C264,Summary!$B:$I,6,0),0),0)</f>
        <v>0</v>
      </c>
      <c r="H264" s="68">
        <f t="shared" si="61"/>
        <v>0</v>
      </c>
      <c r="I264" s="110">
        <f>VLOOKUP($A264,'2026-27 Salary &amp; Benefits'!$A:$I,3,FALSE)</f>
        <v>1.18</v>
      </c>
      <c r="J264" s="110">
        <f>VLOOKUP($A264,'2026-27 Salary &amp; Benefits'!$A:$I,4,FALSE)</f>
        <v>1.22</v>
      </c>
      <c r="K264" s="101">
        <f t="shared" si="62"/>
        <v>0</v>
      </c>
      <c r="L264" s="100">
        <f t="shared" si="63"/>
        <v>0</v>
      </c>
      <c r="M264" s="102">
        <f>'2026-27 Salary &amp; Benefits'!$E$6</f>
        <v>78209</v>
      </c>
      <c r="N264" s="102">
        <f>'2026-27 Salary &amp; Benefits'!$F$6</f>
        <v>82248</v>
      </c>
      <c r="O264" s="7">
        <f t="shared" si="64"/>
        <v>0</v>
      </c>
      <c r="P264" s="7">
        <f t="shared" si="65"/>
        <v>0</v>
      </c>
      <c r="Q264" s="7">
        <f>'2026-27 Salary &amp; Benefits'!G$6</f>
        <v>16817.759999999998</v>
      </c>
      <c r="R264" s="103">
        <f>'2026-27 Salary &amp; Benefits'!H$6</f>
        <v>0.16020000000000001</v>
      </c>
      <c r="S264" s="103">
        <f>'2026-27 Salary &amp; Benefits'!I$6</f>
        <v>0.15390000000000001</v>
      </c>
      <c r="T264" s="7">
        <f t="shared" si="66"/>
        <v>0</v>
      </c>
      <c r="U264" s="7">
        <f t="shared" si="67"/>
        <v>0</v>
      </c>
      <c r="V264" s="7">
        <f t="shared" si="68"/>
        <v>0</v>
      </c>
      <c r="W264" s="7">
        <f t="shared" si="69"/>
        <v>0</v>
      </c>
      <c r="X264" s="18">
        <f t="shared" si="70"/>
        <v>0</v>
      </c>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row>
    <row r="265" spans="1:159" s="17" customFormat="1">
      <c r="A265" s="50" t="s">
        <v>2235</v>
      </c>
      <c r="B265" s="59" t="s">
        <v>2545</v>
      </c>
      <c r="C265" s="60">
        <v>4444</v>
      </c>
      <c r="D265" s="59" t="s">
        <v>1026</v>
      </c>
      <c r="E265" s="78" t="str">
        <f>IFERROR(VLOOKUP($C265,'2025-26 School Level AAFTE'!$C$2:$L$2349,9,FALSE), "No")</f>
        <v>No</v>
      </c>
      <c r="F265" s="67">
        <f>IFERROR(VLOOKUP($C265,'2025-26 School Level AAFTE'!$C$2:$J$2349,8,FALSE), 0)</f>
        <v>433.4</v>
      </c>
      <c r="G265" s="69">
        <f>IFERROR(IF(E265= "yes",VLOOKUP(C265,Summary!$B:$I,6,0),0),0)</f>
        <v>0</v>
      </c>
      <c r="H265" s="68">
        <f t="shared" si="61"/>
        <v>0</v>
      </c>
      <c r="I265" s="110">
        <f>VLOOKUP($A265,'2026-27 Salary &amp; Benefits'!$A:$I,3,FALSE)</f>
        <v>1.18</v>
      </c>
      <c r="J265" s="110">
        <f>VLOOKUP($A265,'2026-27 Salary &amp; Benefits'!$A:$I,4,FALSE)</f>
        <v>1.22</v>
      </c>
      <c r="K265" s="101">
        <f t="shared" si="62"/>
        <v>0</v>
      </c>
      <c r="L265" s="100">
        <f t="shared" si="63"/>
        <v>0</v>
      </c>
      <c r="M265" s="102">
        <f>'2026-27 Salary &amp; Benefits'!$E$6</f>
        <v>78209</v>
      </c>
      <c r="N265" s="102">
        <f>'2026-27 Salary &amp; Benefits'!$F$6</f>
        <v>82248</v>
      </c>
      <c r="O265" s="7">
        <f t="shared" si="64"/>
        <v>0</v>
      </c>
      <c r="P265" s="7">
        <f t="shared" si="65"/>
        <v>0</v>
      </c>
      <c r="Q265" s="7">
        <f>'2026-27 Salary &amp; Benefits'!G$6</f>
        <v>16817.759999999998</v>
      </c>
      <c r="R265" s="103">
        <f>'2026-27 Salary &amp; Benefits'!H$6</f>
        <v>0.16020000000000001</v>
      </c>
      <c r="S265" s="103">
        <f>'2026-27 Salary &amp; Benefits'!I$6</f>
        <v>0.15390000000000001</v>
      </c>
      <c r="T265" s="7">
        <f t="shared" si="66"/>
        <v>0</v>
      </c>
      <c r="U265" s="7">
        <f t="shared" si="67"/>
        <v>0</v>
      </c>
      <c r="V265" s="7">
        <f t="shared" si="68"/>
        <v>0</v>
      </c>
      <c r="W265" s="7">
        <f t="shared" si="69"/>
        <v>0</v>
      </c>
      <c r="X265" s="18">
        <f t="shared" si="70"/>
        <v>0</v>
      </c>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row>
    <row r="266" spans="1:159" s="17" customFormat="1">
      <c r="A266" s="50" t="s">
        <v>2235</v>
      </c>
      <c r="B266" s="59" t="s">
        <v>2545</v>
      </c>
      <c r="C266" s="60">
        <v>4015</v>
      </c>
      <c r="D266" s="59" t="s">
        <v>1017</v>
      </c>
      <c r="E266" s="78" t="str">
        <f>IFERROR(VLOOKUP($C266,'2025-26 School Level AAFTE'!$C$2:$L$2349,9,FALSE), "No")</f>
        <v>Yes</v>
      </c>
      <c r="F266" s="67">
        <f>IFERROR(VLOOKUP($C266,'2025-26 School Level AAFTE'!$C$2:$J$2349,8,FALSE), 0)</f>
        <v>292.10000000000002</v>
      </c>
      <c r="G266" s="69">
        <f>IFERROR(IF(E266= "yes",VLOOKUP(C266,Summary!$B:$I,6,0),0),0)</f>
        <v>0</v>
      </c>
      <c r="H266" s="68">
        <f t="shared" si="61"/>
        <v>292.10000000000002</v>
      </c>
      <c r="I266" s="110">
        <f>VLOOKUP($A266,'2026-27 Salary &amp; Benefits'!$A:$I,3,FALSE)</f>
        <v>1.18</v>
      </c>
      <c r="J266" s="110">
        <f>VLOOKUP($A266,'2026-27 Salary &amp; Benefits'!$A:$I,4,FALSE)</f>
        <v>1.22</v>
      </c>
      <c r="K266" s="101">
        <f t="shared" si="62"/>
        <v>292.10000000000002</v>
      </c>
      <c r="L266" s="100">
        <f t="shared" si="63"/>
        <v>0.85699999999999998</v>
      </c>
      <c r="M266" s="102">
        <f>'2026-27 Salary &amp; Benefits'!$E$6</f>
        <v>78209</v>
      </c>
      <c r="N266" s="102">
        <f>'2026-27 Salary &amp; Benefits'!$F$6</f>
        <v>82248</v>
      </c>
      <c r="O266" s="7">
        <f t="shared" si="64"/>
        <v>79089.63</v>
      </c>
      <c r="P266" s="7">
        <f t="shared" si="65"/>
        <v>6903.9400000000023</v>
      </c>
      <c r="Q266" s="7">
        <f>'2026-27 Salary &amp; Benefits'!G$6</f>
        <v>16817.759999999998</v>
      </c>
      <c r="R266" s="103">
        <f>'2026-27 Salary &amp; Benefits'!H$6</f>
        <v>0.16020000000000001</v>
      </c>
      <c r="S266" s="103">
        <f>'2026-27 Salary &amp; Benefits'!I$6</f>
        <v>0.15390000000000001</v>
      </c>
      <c r="T266" s="7">
        <f t="shared" si="66"/>
        <v>28145.5</v>
      </c>
      <c r="U266" s="7">
        <f t="shared" si="67"/>
        <v>1433.23</v>
      </c>
      <c r="V266" s="7">
        <f t="shared" si="68"/>
        <v>220.57</v>
      </c>
      <c r="W266" s="7">
        <f t="shared" si="69"/>
        <v>1653.8</v>
      </c>
      <c r="X266" s="18">
        <f t="shared" si="70"/>
        <v>115792.87000000001</v>
      </c>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row>
    <row r="267" spans="1:159" s="17" customFormat="1">
      <c r="A267" s="50" t="s">
        <v>2235</v>
      </c>
      <c r="B267" s="59" t="s">
        <v>2545</v>
      </c>
      <c r="C267" s="60">
        <v>3791</v>
      </c>
      <c r="D267" s="59" t="s">
        <v>1015</v>
      </c>
      <c r="E267" s="78" t="str">
        <f>IFERROR(VLOOKUP($C267,'2025-26 School Level AAFTE'!$C$2:$L$2349,9,FALSE), "No")</f>
        <v>Yes</v>
      </c>
      <c r="F267" s="67">
        <f>IFERROR(VLOOKUP($C267,'2025-26 School Level AAFTE'!$C$2:$J$2349,8,FALSE), 0)</f>
        <v>625.1</v>
      </c>
      <c r="G267" s="69">
        <f>IFERROR(IF(E267= "yes",VLOOKUP(C267,Summary!$B:$I,6,0),0),0)</f>
        <v>0</v>
      </c>
      <c r="H267" s="68">
        <f t="shared" si="61"/>
        <v>625.1</v>
      </c>
      <c r="I267" s="110">
        <f>VLOOKUP($A267,'2026-27 Salary &amp; Benefits'!$A:$I,3,FALSE)</f>
        <v>1.18</v>
      </c>
      <c r="J267" s="110">
        <f>VLOOKUP($A267,'2026-27 Salary &amp; Benefits'!$A:$I,4,FALSE)</f>
        <v>1.22</v>
      </c>
      <c r="K267" s="101">
        <f t="shared" si="62"/>
        <v>625.1</v>
      </c>
      <c r="L267" s="100">
        <f t="shared" si="63"/>
        <v>1.8340000000000001</v>
      </c>
      <c r="M267" s="102">
        <f>'2026-27 Salary &amp; Benefits'!$E$6</f>
        <v>78209</v>
      </c>
      <c r="N267" s="102">
        <f>'2026-27 Salary &amp; Benefits'!$F$6</f>
        <v>82248</v>
      </c>
      <c r="O267" s="7">
        <f t="shared" si="64"/>
        <v>169253.66</v>
      </c>
      <c r="P267" s="7">
        <f t="shared" si="65"/>
        <v>14774.600000000006</v>
      </c>
      <c r="Q267" s="7">
        <f>'2026-27 Salary &amp; Benefits'!G$6</f>
        <v>16817.759999999998</v>
      </c>
      <c r="R267" s="103">
        <f>'2026-27 Salary &amp; Benefits'!H$6</f>
        <v>0.16020000000000001</v>
      </c>
      <c r="S267" s="103">
        <f>'2026-27 Salary &amp; Benefits'!I$6</f>
        <v>0.15390000000000001</v>
      </c>
      <c r="T267" s="7">
        <f t="shared" si="66"/>
        <v>60232.02</v>
      </c>
      <c r="U267" s="7">
        <f t="shared" si="67"/>
        <v>3067.14</v>
      </c>
      <c r="V267" s="7">
        <f t="shared" si="68"/>
        <v>472.03</v>
      </c>
      <c r="W267" s="7">
        <f t="shared" si="69"/>
        <v>3539.17</v>
      </c>
      <c r="X267" s="18">
        <f t="shared" si="70"/>
        <v>247799.45</v>
      </c>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row>
    <row r="268" spans="1:159" s="17" customFormat="1">
      <c r="A268" s="50" t="s">
        <v>2235</v>
      </c>
      <c r="B268" s="59" t="s">
        <v>2545</v>
      </c>
      <c r="C268" s="60">
        <v>4393</v>
      </c>
      <c r="D268" s="59" t="s">
        <v>1025</v>
      </c>
      <c r="E268" s="78" t="str">
        <f>IFERROR(VLOOKUP($C268,'2025-26 School Level AAFTE'!$C$2:$L$2349,9,FALSE), "No")</f>
        <v>No</v>
      </c>
      <c r="F268" s="67">
        <f>IFERROR(VLOOKUP($C268,'2025-26 School Level AAFTE'!$C$2:$J$2349,8,FALSE), 0)</f>
        <v>335.2</v>
      </c>
      <c r="G268" s="69">
        <f>IFERROR(IF(E268= "yes",VLOOKUP(C268,Summary!$B:$I,6,0),0),0)</f>
        <v>0</v>
      </c>
      <c r="H268" s="68">
        <f t="shared" si="61"/>
        <v>0</v>
      </c>
      <c r="I268" s="110">
        <f>VLOOKUP($A268,'2026-27 Salary &amp; Benefits'!$A:$I,3,FALSE)</f>
        <v>1.18</v>
      </c>
      <c r="J268" s="110">
        <f>VLOOKUP($A268,'2026-27 Salary &amp; Benefits'!$A:$I,4,FALSE)</f>
        <v>1.22</v>
      </c>
      <c r="K268" s="101">
        <f t="shared" si="62"/>
        <v>0</v>
      </c>
      <c r="L268" s="100">
        <f t="shared" si="63"/>
        <v>0</v>
      </c>
      <c r="M268" s="102">
        <f>'2026-27 Salary &amp; Benefits'!$E$6</f>
        <v>78209</v>
      </c>
      <c r="N268" s="102">
        <f>'2026-27 Salary &amp; Benefits'!$F$6</f>
        <v>82248</v>
      </c>
      <c r="O268" s="7">
        <f t="shared" si="64"/>
        <v>0</v>
      </c>
      <c r="P268" s="7">
        <f t="shared" si="65"/>
        <v>0</v>
      </c>
      <c r="Q268" s="7">
        <f>'2026-27 Salary &amp; Benefits'!G$6</f>
        <v>16817.759999999998</v>
      </c>
      <c r="R268" s="103">
        <f>'2026-27 Salary &amp; Benefits'!H$6</f>
        <v>0.16020000000000001</v>
      </c>
      <c r="S268" s="103">
        <f>'2026-27 Salary &amp; Benefits'!I$6</f>
        <v>0.15390000000000001</v>
      </c>
      <c r="T268" s="7">
        <f t="shared" si="66"/>
        <v>0</v>
      </c>
      <c r="U268" s="7">
        <f t="shared" si="67"/>
        <v>0</v>
      </c>
      <c r="V268" s="7">
        <f t="shared" si="68"/>
        <v>0</v>
      </c>
      <c r="W268" s="7">
        <f t="shared" si="69"/>
        <v>0</v>
      </c>
      <c r="X268" s="18">
        <f t="shared" si="70"/>
        <v>0</v>
      </c>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row>
    <row r="269" spans="1:159" s="17" customFormat="1">
      <c r="A269" s="50" t="s">
        <v>2235</v>
      </c>
      <c r="B269" s="59" t="s">
        <v>2545</v>
      </c>
      <c r="C269" s="60">
        <v>3594</v>
      </c>
      <c r="D269" s="59" t="s">
        <v>2897</v>
      </c>
      <c r="E269" s="78" t="str">
        <f>IFERROR(VLOOKUP($C269,'2025-26 School Level AAFTE'!$C$2:$L$2349,9,FALSE), "No")</f>
        <v>No</v>
      </c>
      <c r="F269" s="67">
        <f>IFERROR(VLOOKUP($C269,'2025-26 School Level AAFTE'!$C$2:$J$2349,8,FALSE), 0)</f>
        <v>435.8</v>
      </c>
      <c r="G269" s="69">
        <f>IFERROR(IF(E269= "yes",VLOOKUP(C269,Summary!$B:$I,6,0),0),0)</f>
        <v>0</v>
      </c>
      <c r="H269" s="68">
        <f t="shared" si="61"/>
        <v>0</v>
      </c>
      <c r="I269" s="110">
        <f>VLOOKUP($A269,'2026-27 Salary &amp; Benefits'!$A:$I,3,FALSE)</f>
        <v>1.18</v>
      </c>
      <c r="J269" s="110">
        <f>VLOOKUP($A269,'2026-27 Salary &amp; Benefits'!$A:$I,4,FALSE)</f>
        <v>1.22</v>
      </c>
      <c r="K269" s="101">
        <f t="shared" si="62"/>
        <v>0</v>
      </c>
      <c r="L269" s="100">
        <f t="shared" si="63"/>
        <v>0</v>
      </c>
      <c r="M269" s="102">
        <f>'2026-27 Salary &amp; Benefits'!$E$6</f>
        <v>78209</v>
      </c>
      <c r="N269" s="102">
        <f>'2026-27 Salary &amp; Benefits'!$F$6</f>
        <v>82248</v>
      </c>
      <c r="O269" s="7">
        <f t="shared" si="64"/>
        <v>0</v>
      </c>
      <c r="P269" s="7">
        <f t="shared" si="65"/>
        <v>0</v>
      </c>
      <c r="Q269" s="7">
        <f>'2026-27 Salary &amp; Benefits'!G$6</f>
        <v>16817.759999999998</v>
      </c>
      <c r="R269" s="103">
        <f>'2026-27 Salary &amp; Benefits'!H$6</f>
        <v>0.16020000000000001</v>
      </c>
      <c r="S269" s="103">
        <f>'2026-27 Salary &amp; Benefits'!I$6</f>
        <v>0.15390000000000001</v>
      </c>
      <c r="T269" s="7">
        <f t="shared" si="66"/>
        <v>0</v>
      </c>
      <c r="U269" s="7">
        <f t="shared" si="67"/>
        <v>0</v>
      </c>
      <c r="V269" s="7">
        <f t="shared" si="68"/>
        <v>0</v>
      </c>
      <c r="W269" s="7">
        <f t="shared" si="69"/>
        <v>0</v>
      </c>
      <c r="X269" s="18">
        <f t="shared" si="70"/>
        <v>0</v>
      </c>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row>
    <row r="270" spans="1:159" s="17" customFormat="1">
      <c r="A270" s="50" t="s">
        <v>2235</v>
      </c>
      <c r="B270" s="59" t="s">
        <v>2545</v>
      </c>
      <c r="C270" s="60">
        <v>4509</v>
      </c>
      <c r="D270" s="59" t="s">
        <v>1027</v>
      </c>
      <c r="E270" s="78" t="str">
        <f>IFERROR(VLOOKUP($C270,'2025-26 School Level AAFTE'!$C$2:$L$2349,9,FALSE), "No")</f>
        <v>No</v>
      </c>
      <c r="F270" s="67">
        <f>IFERROR(VLOOKUP($C270,'2025-26 School Level AAFTE'!$C$2:$J$2349,8,FALSE), 0)</f>
        <v>1014.12</v>
      </c>
      <c r="G270" s="69">
        <f>IFERROR(IF(E270= "yes",VLOOKUP(C270,Summary!$B:$I,6,0),0),0)</f>
        <v>0</v>
      </c>
      <c r="H270" s="68">
        <f t="shared" si="61"/>
        <v>0</v>
      </c>
      <c r="I270" s="110">
        <f>VLOOKUP($A270,'2026-27 Salary &amp; Benefits'!$A:$I,3,FALSE)</f>
        <v>1.18</v>
      </c>
      <c r="J270" s="110">
        <f>VLOOKUP($A270,'2026-27 Salary &amp; Benefits'!$A:$I,4,FALSE)</f>
        <v>1.22</v>
      </c>
      <c r="K270" s="101">
        <f t="shared" si="62"/>
        <v>0</v>
      </c>
      <c r="L270" s="100">
        <f t="shared" si="63"/>
        <v>0</v>
      </c>
      <c r="M270" s="102">
        <f>'2026-27 Salary &amp; Benefits'!$E$6</f>
        <v>78209</v>
      </c>
      <c r="N270" s="102">
        <f>'2026-27 Salary &amp; Benefits'!$F$6</f>
        <v>82248</v>
      </c>
      <c r="O270" s="7">
        <f t="shared" si="64"/>
        <v>0</v>
      </c>
      <c r="P270" s="7">
        <f t="shared" si="65"/>
        <v>0</v>
      </c>
      <c r="Q270" s="7">
        <f>'2026-27 Salary &amp; Benefits'!G$6</f>
        <v>16817.759999999998</v>
      </c>
      <c r="R270" s="103">
        <f>'2026-27 Salary &amp; Benefits'!H$6</f>
        <v>0.16020000000000001</v>
      </c>
      <c r="S270" s="103">
        <f>'2026-27 Salary &amp; Benefits'!I$6</f>
        <v>0.15390000000000001</v>
      </c>
      <c r="T270" s="7">
        <f t="shared" si="66"/>
        <v>0</v>
      </c>
      <c r="U270" s="7">
        <f t="shared" si="67"/>
        <v>0</v>
      </c>
      <c r="V270" s="7">
        <f t="shared" si="68"/>
        <v>0</v>
      </c>
      <c r="W270" s="7">
        <f t="shared" si="69"/>
        <v>0</v>
      </c>
      <c r="X270" s="18">
        <f t="shared" si="70"/>
        <v>0</v>
      </c>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row>
    <row r="271" spans="1:159" s="17" customFormat="1">
      <c r="A271" s="50" t="s">
        <v>2235</v>
      </c>
      <c r="B271" s="59" t="s">
        <v>2545</v>
      </c>
      <c r="C271" s="60">
        <v>4100</v>
      </c>
      <c r="D271" s="59" t="s">
        <v>1019</v>
      </c>
      <c r="E271" s="78" t="str">
        <f>IFERROR(VLOOKUP($C271,'2025-26 School Level AAFTE'!$C$2:$L$2349,9,FALSE), "No")</f>
        <v>No</v>
      </c>
      <c r="F271" s="67">
        <f>IFERROR(VLOOKUP($C271,'2025-26 School Level AAFTE'!$C$2:$J$2349,8,FALSE), 0)</f>
        <v>1179.1599999999999</v>
      </c>
      <c r="G271" s="69">
        <f>IFERROR(IF(E271= "yes",VLOOKUP(C271,Summary!$B:$I,6,0),0),0)</f>
        <v>0</v>
      </c>
      <c r="H271" s="68">
        <f t="shared" si="61"/>
        <v>0</v>
      </c>
      <c r="I271" s="110">
        <f>VLOOKUP($A271,'2026-27 Salary &amp; Benefits'!$A:$I,3,FALSE)</f>
        <v>1.18</v>
      </c>
      <c r="J271" s="110">
        <f>VLOOKUP($A271,'2026-27 Salary &amp; Benefits'!$A:$I,4,FALSE)</f>
        <v>1.22</v>
      </c>
      <c r="K271" s="101">
        <f t="shared" si="62"/>
        <v>0</v>
      </c>
      <c r="L271" s="100">
        <f t="shared" si="63"/>
        <v>0</v>
      </c>
      <c r="M271" s="102">
        <f>'2026-27 Salary &amp; Benefits'!$E$6</f>
        <v>78209</v>
      </c>
      <c r="N271" s="102">
        <f>'2026-27 Salary &amp; Benefits'!$F$6</f>
        <v>82248</v>
      </c>
      <c r="O271" s="7">
        <f t="shared" si="64"/>
        <v>0</v>
      </c>
      <c r="P271" s="7">
        <f t="shared" si="65"/>
        <v>0</v>
      </c>
      <c r="Q271" s="7">
        <f>'2026-27 Salary &amp; Benefits'!G$6</f>
        <v>16817.759999999998</v>
      </c>
      <c r="R271" s="103">
        <f>'2026-27 Salary &amp; Benefits'!H$6</f>
        <v>0.16020000000000001</v>
      </c>
      <c r="S271" s="103">
        <f>'2026-27 Salary &amp; Benefits'!I$6</f>
        <v>0.15390000000000001</v>
      </c>
      <c r="T271" s="7">
        <f t="shared" si="66"/>
        <v>0</v>
      </c>
      <c r="U271" s="7">
        <f t="shared" si="67"/>
        <v>0</v>
      </c>
      <c r="V271" s="7">
        <f t="shared" si="68"/>
        <v>0</v>
      </c>
      <c r="W271" s="7">
        <f t="shared" si="69"/>
        <v>0</v>
      </c>
      <c r="X271" s="18">
        <f t="shared" si="70"/>
        <v>0</v>
      </c>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row>
    <row r="272" spans="1:159" s="17" customFormat="1">
      <c r="A272" s="50" t="s">
        <v>2235</v>
      </c>
      <c r="B272" s="59" t="s">
        <v>2545</v>
      </c>
      <c r="C272" s="60">
        <v>4527</v>
      </c>
      <c r="D272" s="59" t="s">
        <v>1028</v>
      </c>
      <c r="E272" s="78" t="str">
        <f>IFERROR(VLOOKUP($C272,'2025-26 School Level AAFTE'!$C$2:$L$2349,9,FALSE), "No")</f>
        <v>No</v>
      </c>
      <c r="F272" s="67">
        <f>IFERROR(VLOOKUP($C272,'2025-26 School Level AAFTE'!$C$2:$J$2349,8,FALSE), 0)</f>
        <v>396.2</v>
      </c>
      <c r="G272" s="69">
        <f>IFERROR(IF(E272= "yes",VLOOKUP(C272,Summary!$B:$I,6,0),0),0)</f>
        <v>0</v>
      </c>
      <c r="H272" s="68">
        <f t="shared" si="61"/>
        <v>0</v>
      </c>
      <c r="I272" s="110">
        <f>VLOOKUP($A272,'2026-27 Salary &amp; Benefits'!$A:$I,3,FALSE)</f>
        <v>1.18</v>
      </c>
      <c r="J272" s="110">
        <f>VLOOKUP($A272,'2026-27 Salary &amp; Benefits'!$A:$I,4,FALSE)</f>
        <v>1.22</v>
      </c>
      <c r="K272" s="101">
        <f t="shared" si="62"/>
        <v>0</v>
      </c>
      <c r="L272" s="100">
        <f t="shared" si="63"/>
        <v>0</v>
      </c>
      <c r="M272" s="102">
        <f>'2026-27 Salary &amp; Benefits'!$E$6</f>
        <v>78209</v>
      </c>
      <c r="N272" s="102">
        <f>'2026-27 Salary &amp; Benefits'!$F$6</f>
        <v>82248</v>
      </c>
      <c r="O272" s="7">
        <f t="shared" si="64"/>
        <v>0</v>
      </c>
      <c r="P272" s="7">
        <f t="shared" si="65"/>
        <v>0</v>
      </c>
      <c r="Q272" s="7">
        <f>'2026-27 Salary &amp; Benefits'!G$6</f>
        <v>16817.759999999998</v>
      </c>
      <c r="R272" s="103">
        <f>'2026-27 Salary &amp; Benefits'!H$6</f>
        <v>0.16020000000000001</v>
      </c>
      <c r="S272" s="103">
        <f>'2026-27 Salary &amp; Benefits'!I$6</f>
        <v>0.15390000000000001</v>
      </c>
      <c r="T272" s="7">
        <f t="shared" si="66"/>
        <v>0</v>
      </c>
      <c r="U272" s="7">
        <f t="shared" si="67"/>
        <v>0</v>
      </c>
      <c r="V272" s="7">
        <f t="shared" si="68"/>
        <v>0</v>
      </c>
      <c r="W272" s="7">
        <f t="shared" si="69"/>
        <v>0</v>
      </c>
      <c r="X272" s="18">
        <f t="shared" si="70"/>
        <v>0</v>
      </c>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row>
    <row r="273" spans="1:159" s="17" customFormat="1">
      <c r="A273" s="50" t="s">
        <v>2235</v>
      </c>
      <c r="B273" s="59" t="s">
        <v>2545</v>
      </c>
      <c r="C273" s="60">
        <v>4249</v>
      </c>
      <c r="D273" s="59" t="s">
        <v>1022</v>
      </c>
      <c r="E273" s="78" t="str">
        <f>IFERROR(VLOOKUP($C273,'2025-26 School Level AAFTE'!$C$2:$L$2349,9,FALSE), "No")</f>
        <v>No</v>
      </c>
      <c r="F273" s="67">
        <f>IFERROR(VLOOKUP($C273,'2025-26 School Level AAFTE'!$C$2:$J$2349,8,FALSE), 0)</f>
        <v>823.07</v>
      </c>
      <c r="G273" s="69">
        <f>IFERROR(IF(E273= "yes",VLOOKUP(C273,Summary!$B:$I,6,0),0),0)</f>
        <v>0</v>
      </c>
      <c r="H273" s="68">
        <f t="shared" si="61"/>
        <v>0</v>
      </c>
      <c r="I273" s="110">
        <f>VLOOKUP($A273,'2026-27 Salary &amp; Benefits'!$A:$I,3,FALSE)</f>
        <v>1.18</v>
      </c>
      <c r="J273" s="110">
        <f>VLOOKUP($A273,'2026-27 Salary &amp; Benefits'!$A:$I,4,FALSE)</f>
        <v>1.22</v>
      </c>
      <c r="K273" s="101">
        <f t="shared" si="62"/>
        <v>0</v>
      </c>
      <c r="L273" s="100">
        <f t="shared" si="63"/>
        <v>0</v>
      </c>
      <c r="M273" s="102">
        <f>'2026-27 Salary &amp; Benefits'!$E$6</f>
        <v>78209</v>
      </c>
      <c r="N273" s="102">
        <f>'2026-27 Salary &amp; Benefits'!$F$6</f>
        <v>82248</v>
      </c>
      <c r="O273" s="7">
        <f t="shared" si="64"/>
        <v>0</v>
      </c>
      <c r="P273" s="7">
        <f t="shared" si="65"/>
        <v>0</v>
      </c>
      <c r="Q273" s="7">
        <f>'2026-27 Salary &amp; Benefits'!G$6</f>
        <v>16817.759999999998</v>
      </c>
      <c r="R273" s="103">
        <f>'2026-27 Salary &amp; Benefits'!H$6</f>
        <v>0.16020000000000001</v>
      </c>
      <c r="S273" s="103">
        <f>'2026-27 Salary &amp; Benefits'!I$6</f>
        <v>0.15390000000000001</v>
      </c>
      <c r="T273" s="7">
        <f t="shared" si="66"/>
        <v>0</v>
      </c>
      <c r="U273" s="7">
        <f t="shared" si="67"/>
        <v>0</v>
      </c>
      <c r="V273" s="7">
        <f t="shared" si="68"/>
        <v>0</v>
      </c>
      <c r="W273" s="7">
        <f t="shared" si="69"/>
        <v>0</v>
      </c>
      <c r="X273" s="18">
        <f t="shared" si="70"/>
        <v>0</v>
      </c>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row>
    <row r="274" spans="1:159" s="17" customFormat="1">
      <c r="A274" s="50" t="s">
        <v>2235</v>
      </c>
      <c r="B274" s="59" t="s">
        <v>2545</v>
      </c>
      <c r="C274" s="60">
        <v>4372</v>
      </c>
      <c r="D274" s="59" t="s">
        <v>1024</v>
      </c>
      <c r="E274" s="78" t="str">
        <f>IFERROR(VLOOKUP($C274,'2025-26 School Level AAFTE'!$C$2:$L$2349,9,FALSE), "No")</f>
        <v>No</v>
      </c>
      <c r="F274" s="67">
        <f>IFERROR(VLOOKUP($C274,'2025-26 School Level AAFTE'!$C$2:$J$2349,8,FALSE), 0)</f>
        <v>412.5</v>
      </c>
      <c r="G274" s="69">
        <f>IFERROR(IF(E274= "yes",VLOOKUP(C274,Summary!$B:$I,6,0),0),0)</f>
        <v>0</v>
      </c>
      <c r="H274" s="68">
        <f t="shared" si="61"/>
        <v>0</v>
      </c>
      <c r="I274" s="110">
        <f>VLOOKUP($A274,'2026-27 Salary &amp; Benefits'!$A:$I,3,FALSE)</f>
        <v>1.18</v>
      </c>
      <c r="J274" s="110">
        <f>VLOOKUP($A274,'2026-27 Salary &amp; Benefits'!$A:$I,4,FALSE)</f>
        <v>1.22</v>
      </c>
      <c r="K274" s="101">
        <f t="shared" si="62"/>
        <v>0</v>
      </c>
      <c r="L274" s="100">
        <f t="shared" si="63"/>
        <v>0</v>
      </c>
      <c r="M274" s="102">
        <f>'2026-27 Salary &amp; Benefits'!$E$6</f>
        <v>78209</v>
      </c>
      <c r="N274" s="102">
        <f>'2026-27 Salary &amp; Benefits'!$F$6</f>
        <v>82248</v>
      </c>
      <c r="O274" s="7">
        <f t="shared" si="64"/>
        <v>0</v>
      </c>
      <c r="P274" s="7">
        <f t="shared" si="65"/>
        <v>0</v>
      </c>
      <c r="Q274" s="7">
        <f>'2026-27 Salary &amp; Benefits'!G$6</f>
        <v>16817.759999999998</v>
      </c>
      <c r="R274" s="103">
        <f>'2026-27 Salary &amp; Benefits'!H$6</f>
        <v>0.16020000000000001</v>
      </c>
      <c r="S274" s="103">
        <f>'2026-27 Salary &amp; Benefits'!I$6</f>
        <v>0.15390000000000001</v>
      </c>
      <c r="T274" s="7">
        <f t="shared" si="66"/>
        <v>0</v>
      </c>
      <c r="U274" s="7">
        <f t="shared" si="67"/>
        <v>0</v>
      </c>
      <c r="V274" s="7">
        <f t="shared" si="68"/>
        <v>0</v>
      </c>
      <c r="W274" s="7">
        <f t="shared" si="69"/>
        <v>0</v>
      </c>
      <c r="X274" s="18">
        <f t="shared" si="70"/>
        <v>0</v>
      </c>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row>
    <row r="275" spans="1:159" s="17" customFormat="1">
      <c r="A275" s="50" t="s">
        <v>2235</v>
      </c>
      <c r="B275" s="59" t="s">
        <v>2545</v>
      </c>
      <c r="C275" s="60">
        <v>4101</v>
      </c>
      <c r="D275" s="59" t="s">
        <v>1020</v>
      </c>
      <c r="E275" s="78" t="str">
        <f>IFERROR(VLOOKUP($C275,'2025-26 School Level AAFTE'!$C$2:$L$2349,9,FALSE), "No")</f>
        <v>No</v>
      </c>
      <c r="F275" s="67">
        <f>IFERROR(VLOOKUP($C275,'2025-26 School Level AAFTE'!$C$2:$J$2349,8,FALSE), 0)</f>
        <v>431.7</v>
      </c>
      <c r="G275" s="69">
        <f>IFERROR(IF(E275= "yes",VLOOKUP(C275,Summary!$B:$I,6,0),0),0)</f>
        <v>0</v>
      </c>
      <c r="H275" s="68">
        <f t="shared" si="61"/>
        <v>0</v>
      </c>
      <c r="I275" s="110">
        <f>VLOOKUP($A275,'2026-27 Salary &amp; Benefits'!$A:$I,3,FALSE)</f>
        <v>1.18</v>
      </c>
      <c r="J275" s="110">
        <f>VLOOKUP($A275,'2026-27 Salary &amp; Benefits'!$A:$I,4,FALSE)</f>
        <v>1.22</v>
      </c>
      <c r="K275" s="101">
        <f t="shared" si="62"/>
        <v>0</v>
      </c>
      <c r="L275" s="100">
        <f t="shared" si="63"/>
        <v>0</v>
      </c>
      <c r="M275" s="102">
        <f>'2026-27 Salary &amp; Benefits'!$E$6</f>
        <v>78209</v>
      </c>
      <c r="N275" s="102">
        <f>'2026-27 Salary &amp; Benefits'!$F$6</f>
        <v>82248</v>
      </c>
      <c r="O275" s="7">
        <f t="shared" si="64"/>
        <v>0</v>
      </c>
      <c r="P275" s="7">
        <f t="shared" si="65"/>
        <v>0</v>
      </c>
      <c r="Q275" s="7">
        <f>'2026-27 Salary &amp; Benefits'!G$6</f>
        <v>16817.759999999998</v>
      </c>
      <c r="R275" s="103">
        <f>'2026-27 Salary &amp; Benefits'!H$6</f>
        <v>0.16020000000000001</v>
      </c>
      <c r="S275" s="103">
        <f>'2026-27 Salary &amp; Benefits'!I$6</f>
        <v>0.15390000000000001</v>
      </c>
      <c r="T275" s="7">
        <f t="shared" si="66"/>
        <v>0</v>
      </c>
      <c r="U275" s="7">
        <f t="shared" si="67"/>
        <v>0</v>
      </c>
      <c r="V275" s="7">
        <f t="shared" si="68"/>
        <v>0</v>
      </c>
      <c r="W275" s="7">
        <f t="shared" si="69"/>
        <v>0</v>
      </c>
      <c r="X275" s="18">
        <f t="shared" si="70"/>
        <v>0</v>
      </c>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row>
    <row r="276" spans="1:159" s="17" customFormat="1">
      <c r="A276" s="50" t="s">
        <v>2235</v>
      </c>
      <c r="B276" s="59" t="s">
        <v>2545</v>
      </c>
      <c r="C276" s="60">
        <v>4135</v>
      </c>
      <c r="D276" s="59" t="s">
        <v>1021</v>
      </c>
      <c r="E276" s="78" t="str">
        <f>IFERROR(VLOOKUP($C276,'2025-26 School Level AAFTE'!$C$2:$L$2349,9,FALSE), "No")</f>
        <v>Yes</v>
      </c>
      <c r="F276" s="67">
        <f>IFERROR(VLOOKUP($C276,'2025-26 School Level AAFTE'!$C$2:$J$2349,8,FALSE), 0)</f>
        <v>361.51</v>
      </c>
      <c r="G276" s="69">
        <f>IFERROR(IF(E276= "yes",VLOOKUP(C276,Summary!$B:$I,6,0),0),0)</f>
        <v>0</v>
      </c>
      <c r="H276" s="68">
        <f t="shared" si="61"/>
        <v>361.51</v>
      </c>
      <c r="I276" s="110">
        <f>VLOOKUP($A276,'2026-27 Salary &amp; Benefits'!$A:$I,3,FALSE)</f>
        <v>1.18</v>
      </c>
      <c r="J276" s="110">
        <f>VLOOKUP($A276,'2026-27 Salary &amp; Benefits'!$A:$I,4,FALSE)</f>
        <v>1.22</v>
      </c>
      <c r="K276" s="101">
        <f t="shared" si="62"/>
        <v>361.51</v>
      </c>
      <c r="L276" s="100">
        <f t="shared" si="63"/>
        <v>1.06</v>
      </c>
      <c r="M276" s="102">
        <f>'2026-27 Salary &amp; Benefits'!$E$6</f>
        <v>78209</v>
      </c>
      <c r="N276" s="102">
        <f>'2026-27 Salary &amp; Benefits'!$F$6</f>
        <v>82248</v>
      </c>
      <c r="O276" s="7">
        <f t="shared" si="64"/>
        <v>97823.82</v>
      </c>
      <c r="P276" s="7">
        <f t="shared" si="65"/>
        <v>8539.2899999999936</v>
      </c>
      <c r="Q276" s="7">
        <f>'2026-27 Salary &amp; Benefits'!G$6</f>
        <v>16817.759999999998</v>
      </c>
      <c r="R276" s="103">
        <f>'2026-27 Salary &amp; Benefits'!H$6</f>
        <v>0.16020000000000001</v>
      </c>
      <c r="S276" s="103">
        <f>'2026-27 Salary &amp; Benefits'!I$6</f>
        <v>0.15390000000000001</v>
      </c>
      <c r="T276" s="7">
        <f t="shared" si="66"/>
        <v>34812.400000000001</v>
      </c>
      <c r="U276" s="7">
        <f t="shared" si="67"/>
        <v>1772.72</v>
      </c>
      <c r="V276" s="7">
        <f t="shared" si="68"/>
        <v>272.82</v>
      </c>
      <c r="W276" s="7">
        <f t="shared" si="69"/>
        <v>2045.54</v>
      </c>
      <c r="X276" s="18">
        <f t="shared" si="70"/>
        <v>143221.05000000002</v>
      </c>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row>
    <row r="277" spans="1:159" s="17" customFormat="1">
      <c r="A277" s="50" t="s">
        <v>2349</v>
      </c>
      <c r="B277" s="59" t="s">
        <v>2546</v>
      </c>
      <c r="C277" s="60">
        <v>3259</v>
      </c>
      <c r="D277" s="59" t="s">
        <v>1671</v>
      </c>
      <c r="E277" s="78" t="str">
        <f>IFERROR(VLOOKUP($C277,'2025-26 School Level AAFTE'!$C$2:$L$2349,9,FALSE), "No")</f>
        <v>Yes</v>
      </c>
      <c r="F277" s="67">
        <f>IFERROR(VLOOKUP($C277,'2025-26 School Level AAFTE'!$C$2:$J$2349,8,FALSE), 0)</f>
        <v>360.64</v>
      </c>
      <c r="G277" s="69">
        <f>IFERROR(IF(E277= "yes",VLOOKUP(C277,Summary!$B:$I,6,0),0),0)</f>
        <v>0</v>
      </c>
      <c r="H277" s="68">
        <f t="shared" si="61"/>
        <v>360.64</v>
      </c>
      <c r="I277" s="110">
        <f>VLOOKUP($A277,'2026-27 Salary &amp; Benefits'!$A:$I,3,FALSE)</f>
        <v>1</v>
      </c>
      <c r="J277" s="110">
        <f>VLOOKUP($A277,'2026-27 Salary &amp; Benefits'!$A:$I,4,FALSE)</f>
        <v>1.04</v>
      </c>
      <c r="K277" s="101">
        <f t="shared" si="62"/>
        <v>360.64</v>
      </c>
      <c r="L277" s="100">
        <f t="shared" si="63"/>
        <v>1.0580000000000001</v>
      </c>
      <c r="M277" s="102">
        <f>'2026-27 Salary &amp; Benefits'!$E$6</f>
        <v>78209</v>
      </c>
      <c r="N277" s="102">
        <f>'2026-27 Salary &amp; Benefits'!$F$6</f>
        <v>82248</v>
      </c>
      <c r="O277" s="7">
        <f t="shared" si="64"/>
        <v>82745.119999999995</v>
      </c>
      <c r="P277" s="7">
        <f t="shared" si="65"/>
        <v>7754</v>
      </c>
      <c r="Q277" s="7">
        <f>'2026-27 Salary &amp; Benefits'!G$6</f>
        <v>16817.759999999998</v>
      </c>
      <c r="R277" s="103">
        <f>'2026-27 Salary &amp; Benefits'!H$6</f>
        <v>0.16020000000000001</v>
      </c>
      <c r="S277" s="103">
        <f>'2026-27 Salary &amp; Benefits'!I$6</f>
        <v>0.15390000000000001</v>
      </c>
      <c r="T277" s="7">
        <f t="shared" si="66"/>
        <v>32242.3</v>
      </c>
      <c r="U277" s="7">
        <f t="shared" si="67"/>
        <v>1508.32</v>
      </c>
      <c r="V277" s="7">
        <f t="shared" si="68"/>
        <v>232.13</v>
      </c>
      <c r="W277" s="7">
        <f t="shared" si="69"/>
        <v>1740.4499999999998</v>
      </c>
      <c r="X277" s="18">
        <f t="shared" si="70"/>
        <v>124481.87</v>
      </c>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row>
    <row r="278" spans="1:159" s="17" customFormat="1">
      <c r="A278" s="50" t="s">
        <v>2349</v>
      </c>
      <c r="B278" s="59" t="s">
        <v>2546</v>
      </c>
      <c r="C278" s="60">
        <v>3260</v>
      </c>
      <c r="D278" s="59" t="s">
        <v>1737</v>
      </c>
      <c r="E278" s="78" t="str">
        <f>IFERROR(VLOOKUP($C278,'2025-26 School Level AAFTE'!$C$2:$L$2349,9,FALSE), "No")</f>
        <v>Yes</v>
      </c>
      <c r="F278" s="67">
        <f>IFERROR(VLOOKUP($C278,'2025-26 School Level AAFTE'!$C$2:$J$2349,8,FALSE), 0)</f>
        <v>378.47</v>
      </c>
      <c r="G278" s="69">
        <f>IFERROR(IF(E278= "yes",VLOOKUP(C278,Summary!$B:$I,6,0),0),0)</f>
        <v>0</v>
      </c>
      <c r="H278" s="68">
        <f t="shared" si="61"/>
        <v>378.47</v>
      </c>
      <c r="I278" s="110">
        <f>VLOOKUP($A278,'2026-27 Salary &amp; Benefits'!$A:$I,3,FALSE)</f>
        <v>1</v>
      </c>
      <c r="J278" s="110">
        <f>VLOOKUP($A278,'2026-27 Salary &amp; Benefits'!$A:$I,4,FALSE)</f>
        <v>1.04</v>
      </c>
      <c r="K278" s="101">
        <f t="shared" si="62"/>
        <v>378.47</v>
      </c>
      <c r="L278" s="100">
        <f t="shared" si="63"/>
        <v>1.1100000000000001</v>
      </c>
      <c r="M278" s="102">
        <f>'2026-27 Salary &amp; Benefits'!$E$6</f>
        <v>78209</v>
      </c>
      <c r="N278" s="102">
        <f>'2026-27 Salary &amp; Benefits'!$F$6</f>
        <v>82248</v>
      </c>
      <c r="O278" s="7">
        <f t="shared" si="64"/>
        <v>86811.99</v>
      </c>
      <c r="P278" s="7">
        <f t="shared" si="65"/>
        <v>8135.0999999999913</v>
      </c>
      <c r="Q278" s="7">
        <f>'2026-27 Salary &amp; Benefits'!G$6</f>
        <v>16817.759999999998</v>
      </c>
      <c r="R278" s="103">
        <f>'2026-27 Salary &amp; Benefits'!H$6</f>
        <v>0.16020000000000001</v>
      </c>
      <c r="S278" s="103">
        <f>'2026-27 Salary &amp; Benefits'!I$6</f>
        <v>0.15390000000000001</v>
      </c>
      <c r="T278" s="7">
        <f t="shared" si="66"/>
        <v>33826.99</v>
      </c>
      <c r="U278" s="7">
        <f t="shared" si="67"/>
        <v>1582.45</v>
      </c>
      <c r="V278" s="7">
        <f t="shared" si="68"/>
        <v>243.54</v>
      </c>
      <c r="W278" s="7">
        <f t="shared" si="69"/>
        <v>1825.99</v>
      </c>
      <c r="X278" s="18">
        <f t="shared" si="70"/>
        <v>130600.07</v>
      </c>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row>
    <row r="279" spans="1:159" s="17" customFormat="1">
      <c r="A279" s="50" t="s">
        <v>2349</v>
      </c>
      <c r="B279" s="59" t="s">
        <v>2546</v>
      </c>
      <c r="C279" s="60">
        <v>2892</v>
      </c>
      <c r="D279" s="59" t="s">
        <v>1732</v>
      </c>
      <c r="E279" s="78" t="str">
        <f>IFERROR(VLOOKUP($C279,'2025-26 School Level AAFTE'!$C$2:$L$2349,9,FALSE), "No")</f>
        <v>Yes</v>
      </c>
      <c r="F279" s="67">
        <f>IFERROR(VLOOKUP($C279,'2025-26 School Level AAFTE'!$C$2:$J$2349,8,FALSE), 0)</f>
        <v>276.2</v>
      </c>
      <c r="G279" s="69">
        <f>IFERROR(IF(E279= "yes",VLOOKUP(C279,Summary!$B:$I,6,0),0),0)</f>
        <v>0</v>
      </c>
      <c r="H279" s="68">
        <f t="shared" si="61"/>
        <v>276.2</v>
      </c>
      <c r="I279" s="110">
        <f>VLOOKUP($A279,'2026-27 Salary &amp; Benefits'!$A:$I,3,FALSE)</f>
        <v>1</v>
      </c>
      <c r="J279" s="110">
        <f>VLOOKUP($A279,'2026-27 Salary &amp; Benefits'!$A:$I,4,FALSE)</f>
        <v>1.04</v>
      </c>
      <c r="K279" s="101">
        <f t="shared" si="62"/>
        <v>276.2</v>
      </c>
      <c r="L279" s="100">
        <f t="shared" si="63"/>
        <v>0.81</v>
      </c>
      <c r="M279" s="102">
        <f>'2026-27 Salary &amp; Benefits'!$E$6</f>
        <v>78209</v>
      </c>
      <c r="N279" s="102">
        <f>'2026-27 Salary &amp; Benefits'!$F$6</f>
        <v>82248</v>
      </c>
      <c r="O279" s="7">
        <f t="shared" si="64"/>
        <v>63349.29</v>
      </c>
      <c r="P279" s="7">
        <f t="shared" si="65"/>
        <v>5936.43</v>
      </c>
      <c r="Q279" s="7">
        <f>'2026-27 Salary &amp; Benefits'!G$6</f>
        <v>16817.759999999998</v>
      </c>
      <c r="R279" s="103">
        <f>'2026-27 Salary &amp; Benefits'!H$6</f>
        <v>0.16020000000000001</v>
      </c>
      <c r="S279" s="103">
        <f>'2026-27 Salary &amp; Benefits'!I$6</f>
        <v>0.15390000000000001</v>
      </c>
      <c r="T279" s="7">
        <f t="shared" si="66"/>
        <v>24684.560000000001</v>
      </c>
      <c r="U279" s="7">
        <f t="shared" si="67"/>
        <v>1154.76</v>
      </c>
      <c r="V279" s="7">
        <f t="shared" si="68"/>
        <v>177.72</v>
      </c>
      <c r="W279" s="7">
        <f t="shared" si="69"/>
        <v>1332.48</v>
      </c>
      <c r="X279" s="18">
        <f t="shared" si="70"/>
        <v>95302.76</v>
      </c>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row>
    <row r="280" spans="1:159" s="17" customFormat="1">
      <c r="A280" s="50" t="s">
        <v>2349</v>
      </c>
      <c r="B280" s="59" t="s">
        <v>2546</v>
      </c>
      <c r="C280" s="60">
        <v>3065</v>
      </c>
      <c r="D280" s="59" t="s">
        <v>1735</v>
      </c>
      <c r="E280" s="78" t="str">
        <f>IFERROR(VLOOKUP($C280,'2025-26 School Level AAFTE'!$C$2:$L$2349,9,FALSE), "No")</f>
        <v>No</v>
      </c>
      <c r="F280" s="67">
        <f>IFERROR(VLOOKUP($C280,'2025-26 School Level AAFTE'!$C$2:$J$2349,8,FALSE), 0)</f>
        <v>1255.32</v>
      </c>
      <c r="G280" s="69">
        <f>IFERROR(IF(E280= "yes",VLOOKUP(C280,Summary!$B:$I,6,0),0),0)</f>
        <v>0</v>
      </c>
      <c r="H280" s="68">
        <f t="shared" si="61"/>
        <v>0</v>
      </c>
      <c r="I280" s="110">
        <f>VLOOKUP($A280,'2026-27 Salary &amp; Benefits'!$A:$I,3,FALSE)</f>
        <v>1</v>
      </c>
      <c r="J280" s="110">
        <f>VLOOKUP($A280,'2026-27 Salary &amp; Benefits'!$A:$I,4,FALSE)</f>
        <v>1.04</v>
      </c>
      <c r="K280" s="101">
        <f t="shared" si="62"/>
        <v>0</v>
      </c>
      <c r="L280" s="100">
        <f t="shared" si="63"/>
        <v>0</v>
      </c>
      <c r="M280" s="102">
        <f>'2026-27 Salary &amp; Benefits'!$E$6</f>
        <v>78209</v>
      </c>
      <c r="N280" s="102">
        <f>'2026-27 Salary &amp; Benefits'!$F$6</f>
        <v>82248</v>
      </c>
      <c r="O280" s="7">
        <f t="shared" si="64"/>
        <v>0</v>
      </c>
      <c r="P280" s="7">
        <f t="shared" si="65"/>
        <v>0</v>
      </c>
      <c r="Q280" s="7">
        <f>'2026-27 Salary &amp; Benefits'!G$6</f>
        <v>16817.759999999998</v>
      </c>
      <c r="R280" s="103">
        <f>'2026-27 Salary &amp; Benefits'!H$6</f>
        <v>0.16020000000000001</v>
      </c>
      <c r="S280" s="103">
        <f>'2026-27 Salary &amp; Benefits'!I$6</f>
        <v>0.15390000000000001</v>
      </c>
      <c r="T280" s="7">
        <f t="shared" si="66"/>
        <v>0</v>
      </c>
      <c r="U280" s="7">
        <f t="shared" si="67"/>
        <v>0</v>
      </c>
      <c r="V280" s="7">
        <f t="shared" si="68"/>
        <v>0</v>
      </c>
      <c r="W280" s="7">
        <f t="shared" si="69"/>
        <v>0</v>
      </c>
      <c r="X280" s="18">
        <f t="shared" si="70"/>
        <v>0</v>
      </c>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row>
    <row r="281" spans="1:159" s="17" customFormat="1">
      <c r="A281" s="50" t="s">
        <v>2349</v>
      </c>
      <c r="B281" s="59" t="s">
        <v>2546</v>
      </c>
      <c r="C281" s="60">
        <v>5667</v>
      </c>
      <c r="D281" s="59" t="s">
        <v>3242</v>
      </c>
      <c r="E281" s="78" t="str">
        <f>IFERROR(VLOOKUP($C281,'2025-26 School Level AAFTE'!$C$2:$L$2349,9,FALSE), "No")</f>
        <v>Yes</v>
      </c>
      <c r="F281" s="67">
        <f>IFERROR(VLOOKUP($C281,'2025-26 School Level AAFTE'!$C$2:$J$2349,8,FALSE), 0)</f>
        <v>183.66</v>
      </c>
      <c r="G281" s="69">
        <f>IFERROR(IF(E281= "yes",VLOOKUP(C281,Summary!$B:$I,6,0),0),0)</f>
        <v>0</v>
      </c>
      <c r="H281" s="68">
        <f t="shared" si="61"/>
        <v>183.66</v>
      </c>
      <c r="I281" s="110">
        <f>VLOOKUP($A281,'2026-27 Salary &amp; Benefits'!$A:$I,3,FALSE)</f>
        <v>1</v>
      </c>
      <c r="J281" s="110">
        <f>VLOOKUP($A281,'2026-27 Salary &amp; Benefits'!$A:$I,4,FALSE)</f>
        <v>1.04</v>
      </c>
      <c r="K281" s="101">
        <f t="shared" si="62"/>
        <v>183.66</v>
      </c>
      <c r="L281" s="100">
        <f t="shared" si="63"/>
        <v>0.53900000000000003</v>
      </c>
      <c r="M281" s="102">
        <f>'2026-27 Salary &amp; Benefits'!$E$6</f>
        <v>78209</v>
      </c>
      <c r="N281" s="102">
        <f>'2026-27 Salary &amp; Benefits'!$F$6</f>
        <v>82248</v>
      </c>
      <c r="O281" s="7">
        <f t="shared" si="64"/>
        <v>42154.65</v>
      </c>
      <c r="P281" s="7">
        <f t="shared" si="65"/>
        <v>3950.2900000000009</v>
      </c>
      <c r="Q281" s="7">
        <f>'2026-27 Salary &amp; Benefits'!G$6</f>
        <v>16817.759999999998</v>
      </c>
      <c r="R281" s="103">
        <f>'2026-27 Salary &amp; Benefits'!H$6</f>
        <v>0.16020000000000001</v>
      </c>
      <c r="S281" s="103">
        <f>'2026-27 Salary &amp; Benefits'!I$6</f>
        <v>0.15390000000000001</v>
      </c>
      <c r="T281" s="7">
        <f t="shared" si="66"/>
        <v>16425.900000000001</v>
      </c>
      <c r="U281" s="7">
        <f t="shared" si="67"/>
        <v>768.42</v>
      </c>
      <c r="V281" s="7">
        <f t="shared" si="68"/>
        <v>118.26</v>
      </c>
      <c r="W281" s="7">
        <f t="shared" si="69"/>
        <v>886.68</v>
      </c>
      <c r="X281" s="18">
        <f t="shared" si="70"/>
        <v>63417.520000000004</v>
      </c>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row>
    <row r="282" spans="1:159" s="17" customFormat="1">
      <c r="A282" s="50" t="s">
        <v>2349</v>
      </c>
      <c r="B282" s="59" t="s">
        <v>2546</v>
      </c>
      <c r="C282" s="60">
        <v>5764</v>
      </c>
      <c r="D282" s="59" t="s">
        <v>3184</v>
      </c>
      <c r="E282" s="78" t="str">
        <f>IFERROR(VLOOKUP($C282,'2025-26 School Level AAFTE'!$C$2:$L$2349,9,FALSE), "No")</f>
        <v>Yes</v>
      </c>
      <c r="F282" s="67">
        <f>IFERROR(VLOOKUP($C282,'2025-26 School Level AAFTE'!$C$2:$J$2349,8,FALSE), 0)</f>
        <v>346.3</v>
      </c>
      <c r="G282" s="69">
        <f>IFERROR(IF(E282= "yes",VLOOKUP(C282,Summary!$B:$I,6,0),0),0)</f>
        <v>0</v>
      </c>
      <c r="H282" s="68">
        <f t="shared" si="61"/>
        <v>346.3</v>
      </c>
      <c r="I282" s="110">
        <f>VLOOKUP($A282,'2026-27 Salary &amp; Benefits'!$A:$I,3,FALSE)</f>
        <v>1</v>
      </c>
      <c r="J282" s="110">
        <f>VLOOKUP($A282,'2026-27 Salary &amp; Benefits'!$A:$I,4,FALSE)</f>
        <v>1.04</v>
      </c>
      <c r="K282" s="101">
        <f t="shared" si="62"/>
        <v>346.3</v>
      </c>
      <c r="L282" s="100">
        <f t="shared" si="63"/>
        <v>1.016</v>
      </c>
      <c r="M282" s="102">
        <f>'2026-27 Salary &amp; Benefits'!$E$6</f>
        <v>78209</v>
      </c>
      <c r="N282" s="102">
        <f>'2026-27 Salary &amp; Benefits'!$F$6</f>
        <v>82248</v>
      </c>
      <c r="O282" s="7">
        <f t="shared" si="64"/>
        <v>79460.34</v>
      </c>
      <c r="P282" s="7">
        <f t="shared" si="65"/>
        <v>7446.1900000000023</v>
      </c>
      <c r="Q282" s="7">
        <f>'2026-27 Salary &amp; Benefits'!G$6</f>
        <v>16817.759999999998</v>
      </c>
      <c r="R282" s="103">
        <f>'2026-27 Salary &amp; Benefits'!H$6</f>
        <v>0.16020000000000001</v>
      </c>
      <c r="S282" s="103">
        <f>'2026-27 Salary &amp; Benefits'!I$6</f>
        <v>0.15390000000000001</v>
      </c>
      <c r="T282" s="7">
        <f t="shared" si="66"/>
        <v>30962.36</v>
      </c>
      <c r="U282" s="7">
        <f t="shared" si="67"/>
        <v>1448.44</v>
      </c>
      <c r="V282" s="7">
        <f t="shared" si="68"/>
        <v>222.91</v>
      </c>
      <c r="W282" s="7">
        <f t="shared" si="69"/>
        <v>1671.3500000000001</v>
      </c>
      <c r="X282" s="18">
        <f t="shared" si="70"/>
        <v>119540.24</v>
      </c>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row>
    <row r="283" spans="1:159" s="17" customFormat="1">
      <c r="A283" s="50" t="s">
        <v>2349</v>
      </c>
      <c r="B283" s="59" t="s">
        <v>2546</v>
      </c>
      <c r="C283" s="60">
        <v>3929</v>
      </c>
      <c r="D283" s="59" t="s">
        <v>1743</v>
      </c>
      <c r="E283" s="78" t="str">
        <f>IFERROR(VLOOKUP($C283,'2025-26 School Level AAFTE'!$C$2:$L$2349,9,FALSE), "No")</f>
        <v>No</v>
      </c>
      <c r="F283" s="67">
        <f>IFERROR(VLOOKUP($C283,'2025-26 School Level AAFTE'!$C$2:$J$2349,8,FALSE), 0)</f>
        <v>406.43</v>
      </c>
      <c r="G283" s="69">
        <f>IFERROR(IF(E283= "yes",VLOOKUP(C283,Summary!$B:$I,6,0),0),0)</f>
        <v>0</v>
      </c>
      <c r="H283" s="68">
        <f t="shared" si="61"/>
        <v>0</v>
      </c>
      <c r="I283" s="110">
        <f>VLOOKUP($A283,'2026-27 Salary &amp; Benefits'!$A:$I,3,FALSE)</f>
        <v>1</v>
      </c>
      <c r="J283" s="110">
        <f>VLOOKUP($A283,'2026-27 Salary &amp; Benefits'!$A:$I,4,FALSE)</f>
        <v>1.04</v>
      </c>
      <c r="K283" s="101">
        <f t="shared" si="62"/>
        <v>0</v>
      </c>
      <c r="L283" s="100">
        <f t="shared" si="63"/>
        <v>0</v>
      </c>
      <c r="M283" s="102">
        <f>'2026-27 Salary &amp; Benefits'!$E$6</f>
        <v>78209</v>
      </c>
      <c r="N283" s="102">
        <f>'2026-27 Salary &amp; Benefits'!$F$6</f>
        <v>82248</v>
      </c>
      <c r="O283" s="7">
        <f t="shared" si="64"/>
        <v>0</v>
      </c>
      <c r="P283" s="7">
        <f t="shared" si="65"/>
        <v>0</v>
      </c>
      <c r="Q283" s="7">
        <f>'2026-27 Salary &amp; Benefits'!G$6</f>
        <v>16817.759999999998</v>
      </c>
      <c r="R283" s="103">
        <f>'2026-27 Salary &amp; Benefits'!H$6</f>
        <v>0.16020000000000001</v>
      </c>
      <c r="S283" s="103">
        <f>'2026-27 Salary &amp; Benefits'!I$6</f>
        <v>0.15390000000000001</v>
      </c>
      <c r="T283" s="7">
        <f t="shared" si="66"/>
        <v>0</v>
      </c>
      <c r="U283" s="7">
        <f t="shared" si="67"/>
        <v>0</v>
      </c>
      <c r="V283" s="7">
        <f t="shared" si="68"/>
        <v>0</v>
      </c>
      <c r="W283" s="7">
        <f t="shared" si="69"/>
        <v>0</v>
      </c>
      <c r="X283" s="18">
        <f t="shared" si="70"/>
        <v>0</v>
      </c>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row>
    <row r="284" spans="1:159" s="17" customFormat="1">
      <c r="A284" s="50" t="s">
        <v>2349</v>
      </c>
      <c r="B284" s="59" t="s">
        <v>2546</v>
      </c>
      <c r="C284" s="60">
        <v>5328</v>
      </c>
      <c r="D284" s="59" t="s">
        <v>1748</v>
      </c>
      <c r="E284" s="78" t="str">
        <f>IFERROR(VLOOKUP($C284,'2025-26 School Level AAFTE'!$C$2:$L$2349,9,FALSE), "No")</f>
        <v>No</v>
      </c>
      <c r="F284" s="67">
        <f>IFERROR(VLOOKUP($C284,'2025-26 School Level AAFTE'!$C$2:$J$2349,8,FALSE), 0)</f>
        <v>125.5</v>
      </c>
      <c r="G284" s="69">
        <f>IFERROR(IF(E284= "yes",VLOOKUP(C284,Summary!$B:$I,6,0),0),0)</f>
        <v>0</v>
      </c>
      <c r="H284" s="68">
        <f t="shared" si="61"/>
        <v>0</v>
      </c>
      <c r="I284" s="110">
        <f>VLOOKUP($A284,'2026-27 Salary &amp; Benefits'!$A:$I,3,FALSE)</f>
        <v>1</v>
      </c>
      <c r="J284" s="110">
        <f>VLOOKUP($A284,'2026-27 Salary &amp; Benefits'!$A:$I,4,FALSE)</f>
        <v>1.04</v>
      </c>
      <c r="K284" s="101">
        <f t="shared" si="62"/>
        <v>0</v>
      </c>
      <c r="L284" s="100">
        <f t="shared" si="63"/>
        <v>0</v>
      </c>
      <c r="M284" s="102">
        <f>'2026-27 Salary &amp; Benefits'!$E$6</f>
        <v>78209</v>
      </c>
      <c r="N284" s="102">
        <f>'2026-27 Salary &amp; Benefits'!$F$6</f>
        <v>82248</v>
      </c>
      <c r="O284" s="7">
        <f t="shared" si="64"/>
        <v>0</v>
      </c>
      <c r="P284" s="7">
        <f t="shared" si="65"/>
        <v>0</v>
      </c>
      <c r="Q284" s="7">
        <f>'2026-27 Salary &amp; Benefits'!G$6</f>
        <v>16817.759999999998</v>
      </c>
      <c r="R284" s="103">
        <f>'2026-27 Salary &amp; Benefits'!H$6</f>
        <v>0.16020000000000001</v>
      </c>
      <c r="S284" s="103">
        <f>'2026-27 Salary &amp; Benefits'!I$6</f>
        <v>0.15390000000000001</v>
      </c>
      <c r="T284" s="7">
        <f t="shared" si="66"/>
        <v>0</v>
      </c>
      <c r="U284" s="7">
        <f t="shared" si="67"/>
        <v>0</v>
      </c>
      <c r="V284" s="7">
        <f t="shared" si="68"/>
        <v>0</v>
      </c>
      <c r="W284" s="7">
        <f t="shared" si="69"/>
        <v>0</v>
      </c>
      <c r="X284" s="18">
        <f t="shared" si="70"/>
        <v>0</v>
      </c>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row>
    <row r="285" spans="1:159" s="17" customFormat="1">
      <c r="A285" s="50" t="s">
        <v>2349</v>
      </c>
      <c r="B285" s="59" t="s">
        <v>2546</v>
      </c>
      <c r="C285" s="60">
        <v>3890</v>
      </c>
      <c r="D285" s="59" t="s">
        <v>891</v>
      </c>
      <c r="E285" s="78" t="str">
        <f>IFERROR(VLOOKUP($C285,'2025-26 School Level AAFTE'!$C$2:$L$2349,9,FALSE), "No")</f>
        <v>No</v>
      </c>
      <c r="F285" s="67">
        <f>IFERROR(VLOOKUP($C285,'2025-26 School Level AAFTE'!$C$2:$J$2349,8,FALSE), 0)</f>
        <v>623.73</v>
      </c>
      <c r="G285" s="69">
        <f>IFERROR(IF(E285= "yes",VLOOKUP(C285,Summary!$B:$I,6,0),0),0)</f>
        <v>0</v>
      </c>
      <c r="H285" s="68">
        <f t="shared" si="61"/>
        <v>0</v>
      </c>
      <c r="I285" s="110">
        <f>VLOOKUP($A285,'2026-27 Salary &amp; Benefits'!$A:$I,3,FALSE)</f>
        <v>1</v>
      </c>
      <c r="J285" s="110">
        <f>VLOOKUP($A285,'2026-27 Salary &amp; Benefits'!$A:$I,4,FALSE)</f>
        <v>1.04</v>
      </c>
      <c r="K285" s="101">
        <f t="shared" si="62"/>
        <v>0</v>
      </c>
      <c r="L285" s="100">
        <f t="shared" si="63"/>
        <v>0</v>
      </c>
      <c r="M285" s="102">
        <f>'2026-27 Salary &amp; Benefits'!$E$6</f>
        <v>78209</v>
      </c>
      <c r="N285" s="102">
        <f>'2026-27 Salary &amp; Benefits'!$F$6</f>
        <v>82248</v>
      </c>
      <c r="O285" s="7">
        <f t="shared" si="64"/>
        <v>0</v>
      </c>
      <c r="P285" s="7">
        <f t="shared" si="65"/>
        <v>0</v>
      </c>
      <c r="Q285" s="7">
        <f>'2026-27 Salary &amp; Benefits'!G$6</f>
        <v>16817.759999999998</v>
      </c>
      <c r="R285" s="103">
        <f>'2026-27 Salary &amp; Benefits'!H$6</f>
        <v>0.16020000000000001</v>
      </c>
      <c r="S285" s="103">
        <f>'2026-27 Salary &amp; Benefits'!I$6</f>
        <v>0.15390000000000001</v>
      </c>
      <c r="T285" s="7">
        <f t="shared" si="66"/>
        <v>0</v>
      </c>
      <c r="U285" s="7">
        <f t="shared" si="67"/>
        <v>0</v>
      </c>
      <c r="V285" s="7">
        <f t="shared" si="68"/>
        <v>0</v>
      </c>
      <c r="W285" s="7">
        <f t="shared" si="69"/>
        <v>0</v>
      </c>
      <c r="X285" s="18">
        <f t="shared" si="70"/>
        <v>0</v>
      </c>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row>
    <row r="286" spans="1:159" s="17" customFormat="1">
      <c r="A286" s="50" t="s">
        <v>2349</v>
      </c>
      <c r="B286" s="59" t="s">
        <v>2546</v>
      </c>
      <c r="C286" s="60">
        <v>2157</v>
      </c>
      <c r="D286" s="59" t="s">
        <v>1730</v>
      </c>
      <c r="E286" s="78" t="str">
        <f>IFERROR(VLOOKUP($C286,'2025-26 School Level AAFTE'!$C$2:$L$2349,9,FALSE), "No")</f>
        <v>Yes</v>
      </c>
      <c r="F286" s="67">
        <f>IFERROR(VLOOKUP($C286,'2025-26 School Level AAFTE'!$C$2:$J$2349,8,FALSE), 0)</f>
        <v>601.91</v>
      </c>
      <c r="G286" s="69">
        <f>IFERROR(IF(E286= "yes",VLOOKUP(C286,Summary!$B:$I,6,0),0),0)</f>
        <v>0</v>
      </c>
      <c r="H286" s="68">
        <f t="shared" ref="H286:H349" si="71">IF(E286= "yes", F286,0)</f>
        <v>601.91</v>
      </c>
      <c r="I286" s="110">
        <f>VLOOKUP($A286,'2026-27 Salary &amp; Benefits'!$A:$I,3,FALSE)</f>
        <v>1</v>
      </c>
      <c r="J286" s="110">
        <f>VLOOKUP($A286,'2026-27 Salary &amp; Benefits'!$A:$I,4,FALSE)</f>
        <v>1.04</v>
      </c>
      <c r="K286" s="101">
        <f t="shared" ref="K286:K349" si="72">IF(G286&gt;0,G286,H286)</f>
        <v>601.91</v>
      </c>
      <c r="L286" s="100">
        <f t="shared" ref="L286:L349" si="73">ROUND((($K286*1.1*36)/15)/900,3)</f>
        <v>1.766</v>
      </c>
      <c r="M286" s="102">
        <f>'2026-27 Salary &amp; Benefits'!$E$6</f>
        <v>78209</v>
      </c>
      <c r="N286" s="102">
        <f>'2026-27 Salary &amp; Benefits'!$F$6</f>
        <v>82248</v>
      </c>
      <c r="O286" s="7">
        <f t="shared" ref="O286:O349" si="74">ROUND($I286*$M286*$L286,2)</f>
        <v>138117.09</v>
      </c>
      <c r="P286" s="7">
        <f t="shared" ref="P286:P349" si="75">ROUND($J286*$N286*$L286,2)-O286</f>
        <v>12942.880000000005</v>
      </c>
      <c r="Q286" s="7">
        <f>'2026-27 Salary &amp; Benefits'!G$6</f>
        <v>16817.759999999998</v>
      </c>
      <c r="R286" s="103">
        <f>'2026-27 Salary &amp; Benefits'!H$6</f>
        <v>0.16020000000000001</v>
      </c>
      <c r="S286" s="103">
        <f>'2026-27 Salary &amp; Benefits'!I$6</f>
        <v>0.15390000000000001</v>
      </c>
      <c r="T286" s="7">
        <f t="shared" ref="T286:T349" si="76">ROUND(O286*R286+P286*S286+L286*Q286,2)</f>
        <v>53818.43</v>
      </c>
      <c r="U286" s="7">
        <f t="shared" ref="U286:U349" si="77">ROUND((($N286*$J286*$L286)/180)*3,2)</f>
        <v>2517.67</v>
      </c>
      <c r="V286" s="7">
        <f t="shared" ref="V286:V349" si="78">ROUND(U286*S286,2)</f>
        <v>387.47</v>
      </c>
      <c r="W286" s="7">
        <f t="shared" ref="W286:W349" si="79">SUM(U286:V286)</f>
        <v>2905.1400000000003</v>
      </c>
      <c r="X286" s="18">
        <f t="shared" ref="X286:X349" si="80">SUM(T286,O286:P286,W286)</f>
        <v>207783.54</v>
      </c>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row>
    <row r="287" spans="1:159" s="17" customFormat="1">
      <c r="A287" s="50" t="s">
        <v>2349</v>
      </c>
      <c r="B287" s="59" t="s">
        <v>2546</v>
      </c>
      <c r="C287" s="60">
        <v>3573</v>
      </c>
      <c r="D287" s="59" t="s">
        <v>1741</v>
      </c>
      <c r="E287" s="78" t="str">
        <f>IFERROR(VLOOKUP($C287,'2025-26 School Level AAFTE'!$C$2:$L$2349,9,FALSE), "No")</f>
        <v>No</v>
      </c>
      <c r="F287" s="67">
        <f>IFERROR(VLOOKUP($C287,'2025-26 School Level AAFTE'!$C$2:$J$2349,8,FALSE), 0)</f>
        <v>565.65</v>
      </c>
      <c r="G287" s="69">
        <f>IFERROR(IF(E287= "yes",VLOOKUP(C287,Summary!$B:$I,6,0),0),0)</f>
        <v>0</v>
      </c>
      <c r="H287" s="68">
        <f t="shared" si="71"/>
        <v>0</v>
      </c>
      <c r="I287" s="110">
        <f>VLOOKUP($A287,'2026-27 Salary &amp; Benefits'!$A:$I,3,FALSE)</f>
        <v>1</v>
      </c>
      <c r="J287" s="110">
        <f>VLOOKUP($A287,'2026-27 Salary &amp; Benefits'!$A:$I,4,FALSE)</f>
        <v>1.04</v>
      </c>
      <c r="K287" s="101">
        <f t="shared" si="72"/>
        <v>0</v>
      </c>
      <c r="L287" s="100">
        <f t="shared" si="73"/>
        <v>0</v>
      </c>
      <c r="M287" s="102">
        <f>'2026-27 Salary &amp; Benefits'!$E$6</f>
        <v>78209</v>
      </c>
      <c r="N287" s="102">
        <f>'2026-27 Salary &amp; Benefits'!$F$6</f>
        <v>82248</v>
      </c>
      <c r="O287" s="7">
        <f t="shared" si="74"/>
        <v>0</v>
      </c>
      <c r="P287" s="7">
        <f t="shared" si="75"/>
        <v>0</v>
      </c>
      <c r="Q287" s="7">
        <f>'2026-27 Salary &amp; Benefits'!G$6</f>
        <v>16817.759999999998</v>
      </c>
      <c r="R287" s="103">
        <f>'2026-27 Salary &amp; Benefits'!H$6</f>
        <v>0.16020000000000001</v>
      </c>
      <c r="S287" s="103">
        <f>'2026-27 Salary &amp; Benefits'!I$6</f>
        <v>0.15390000000000001</v>
      </c>
      <c r="T287" s="7">
        <f t="shared" si="76"/>
        <v>0</v>
      </c>
      <c r="U287" s="7">
        <f t="shared" si="77"/>
        <v>0</v>
      </c>
      <c r="V287" s="7">
        <f t="shared" si="78"/>
        <v>0</v>
      </c>
      <c r="W287" s="7">
        <f t="shared" si="79"/>
        <v>0</v>
      </c>
      <c r="X287" s="18">
        <f t="shared" si="80"/>
        <v>0</v>
      </c>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row>
    <row r="288" spans="1:159" s="17" customFormat="1">
      <c r="A288" s="50" t="s">
        <v>2349</v>
      </c>
      <c r="B288" s="59" t="s">
        <v>2546</v>
      </c>
      <c r="C288" s="60">
        <v>4185</v>
      </c>
      <c r="D288" s="59" t="s">
        <v>1745</v>
      </c>
      <c r="E288" s="78" t="str">
        <f>IFERROR(VLOOKUP($C288,'2025-26 School Level AAFTE'!$C$2:$L$2349,9,FALSE), "No")</f>
        <v>No</v>
      </c>
      <c r="F288" s="67">
        <f>IFERROR(VLOOKUP($C288,'2025-26 School Level AAFTE'!$C$2:$J$2349,8,FALSE), 0)</f>
        <v>499.05</v>
      </c>
      <c r="G288" s="69">
        <f>IFERROR(IF(E288= "yes",VLOOKUP(C288,Summary!$B:$I,6,0),0),0)</f>
        <v>0</v>
      </c>
      <c r="H288" s="68">
        <f t="shared" si="71"/>
        <v>0</v>
      </c>
      <c r="I288" s="110">
        <f>VLOOKUP($A288,'2026-27 Salary &amp; Benefits'!$A:$I,3,FALSE)</f>
        <v>1</v>
      </c>
      <c r="J288" s="110">
        <f>VLOOKUP($A288,'2026-27 Salary &amp; Benefits'!$A:$I,4,FALSE)</f>
        <v>1.04</v>
      </c>
      <c r="K288" s="101">
        <f t="shared" si="72"/>
        <v>0</v>
      </c>
      <c r="L288" s="100">
        <f t="shared" si="73"/>
        <v>0</v>
      </c>
      <c r="M288" s="102">
        <f>'2026-27 Salary &amp; Benefits'!$E$6</f>
        <v>78209</v>
      </c>
      <c r="N288" s="102">
        <f>'2026-27 Salary &amp; Benefits'!$F$6</f>
        <v>82248</v>
      </c>
      <c r="O288" s="7">
        <f t="shared" si="74"/>
        <v>0</v>
      </c>
      <c r="P288" s="7">
        <f t="shared" si="75"/>
        <v>0</v>
      </c>
      <c r="Q288" s="7">
        <f>'2026-27 Salary &amp; Benefits'!G$6</f>
        <v>16817.759999999998</v>
      </c>
      <c r="R288" s="103">
        <f>'2026-27 Salary &amp; Benefits'!H$6</f>
        <v>0.16020000000000001</v>
      </c>
      <c r="S288" s="103">
        <f>'2026-27 Salary &amp; Benefits'!I$6</f>
        <v>0.15390000000000001</v>
      </c>
      <c r="T288" s="7">
        <f t="shared" si="76"/>
        <v>0</v>
      </c>
      <c r="U288" s="7">
        <f t="shared" si="77"/>
        <v>0</v>
      </c>
      <c r="V288" s="7">
        <f t="shared" si="78"/>
        <v>0</v>
      </c>
      <c r="W288" s="7">
        <f t="shared" si="79"/>
        <v>0</v>
      </c>
      <c r="X288" s="18">
        <f t="shared" si="80"/>
        <v>0</v>
      </c>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row>
    <row r="289" spans="1:159" s="17" customFormat="1">
      <c r="A289" s="50" t="s">
        <v>2349</v>
      </c>
      <c r="B289" s="59" t="s">
        <v>2546</v>
      </c>
      <c r="C289" s="60">
        <v>5507</v>
      </c>
      <c r="D289" s="59" t="s">
        <v>2466</v>
      </c>
      <c r="E289" s="78" t="str">
        <f>IFERROR(VLOOKUP($C289,'2025-26 School Level AAFTE'!$C$2:$L$2349,9,FALSE), "No")</f>
        <v>No</v>
      </c>
      <c r="F289" s="67">
        <f>IFERROR(VLOOKUP($C289,'2025-26 School Level AAFTE'!$C$2:$J$2349,8,FALSE), 0)</f>
        <v>444.43</v>
      </c>
      <c r="G289" s="69">
        <f>IFERROR(IF(E289= "yes",VLOOKUP(C289,Summary!$B:$I,6,0),0),0)</f>
        <v>0</v>
      </c>
      <c r="H289" s="68">
        <f t="shared" si="71"/>
        <v>0</v>
      </c>
      <c r="I289" s="110">
        <f>VLOOKUP($A289,'2026-27 Salary &amp; Benefits'!$A:$I,3,FALSE)</f>
        <v>1</v>
      </c>
      <c r="J289" s="110">
        <f>VLOOKUP($A289,'2026-27 Salary &amp; Benefits'!$A:$I,4,FALSE)</f>
        <v>1.04</v>
      </c>
      <c r="K289" s="101">
        <f t="shared" si="72"/>
        <v>0</v>
      </c>
      <c r="L289" s="100">
        <f t="shared" si="73"/>
        <v>0</v>
      </c>
      <c r="M289" s="102">
        <f>'2026-27 Salary &amp; Benefits'!$E$6</f>
        <v>78209</v>
      </c>
      <c r="N289" s="102">
        <f>'2026-27 Salary &amp; Benefits'!$F$6</f>
        <v>82248</v>
      </c>
      <c r="O289" s="7">
        <f t="shared" si="74"/>
        <v>0</v>
      </c>
      <c r="P289" s="7">
        <f t="shared" si="75"/>
        <v>0</v>
      </c>
      <c r="Q289" s="7">
        <f>'2026-27 Salary &amp; Benefits'!G$6</f>
        <v>16817.759999999998</v>
      </c>
      <c r="R289" s="103">
        <f>'2026-27 Salary &amp; Benefits'!H$6</f>
        <v>0.16020000000000001</v>
      </c>
      <c r="S289" s="103">
        <f>'2026-27 Salary &amp; Benefits'!I$6</f>
        <v>0.15390000000000001</v>
      </c>
      <c r="T289" s="7">
        <f t="shared" si="76"/>
        <v>0</v>
      </c>
      <c r="U289" s="7">
        <f t="shared" si="77"/>
        <v>0</v>
      </c>
      <c r="V289" s="7">
        <f t="shared" si="78"/>
        <v>0</v>
      </c>
      <c r="W289" s="7">
        <f t="shared" si="79"/>
        <v>0</v>
      </c>
      <c r="X289" s="18">
        <f t="shared" si="80"/>
        <v>0</v>
      </c>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row>
    <row r="290" spans="1:159" s="17" customFormat="1">
      <c r="A290" s="50" t="s">
        <v>2349</v>
      </c>
      <c r="B290" s="59" t="s">
        <v>2546</v>
      </c>
      <c r="C290" s="60">
        <v>4529</v>
      </c>
      <c r="D290" s="59" t="s">
        <v>1746</v>
      </c>
      <c r="E290" s="78" t="str">
        <f>IFERROR(VLOOKUP($C290,'2025-26 School Level AAFTE'!$C$2:$L$2349,9,FALSE), "No")</f>
        <v>No</v>
      </c>
      <c r="F290" s="67">
        <f>IFERROR(VLOOKUP($C290,'2025-26 School Level AAFTE'!$C$2:$J$2349,8,FALSE), 0)</f>
        <v>550.32000000000005</v>
      </c>
      <c r="G290" s="69">
        <f>IFERROR(IF(E290= "yes",VLOOKUP(C290,Summary!$B:$I,6,0),0),0)</f>
        <v>0</v>
      </c>
      <c r="H290" s="68">
        <f t="shared" si="71"/>
        <v>0</v>
      </c>
      <c r="I290" s="110">
        <f>VLOOKUP($A290,'2026-27 Salary &amp; Benefits'!$A:$I,3,FALSE)</f>
        <v>1</v>
      </c>
      <c r="J290" s="110">
        <f>VLOOKUP($A290,'2026-27 Salary &amp; Benefits'!$A:$I,4,FALSE)</f>
        <v>1.04</v>
      </c>
      <c r="K290" s="101">
        <f t="shared" si="72"/>
        <v>0</v>
      </c>
      <c r="L290" s="100">
        <f t="shared" si="73"/>
        <v>0</v>
      </c>
      <c r="M290" s="102">
        <f>'2026-27 Salary &amp; Benefits'!$E$6</f>
        <v>78209</v>
      </c>
      <c r="N290" s="102">
        <f>'2026-27 Salary &amp; Benefits'!$F$6</f>
        <v>82248</v>
      </c>
      <c r="O290" s="7">
        <f t="shared" si="74"/>
        <v>0</v>
      </c>
      <c r="P290" s="7">
        <f t="shared" si="75"/>
        <v>0</v>
      </c>
      <c r="Q290" s="7">
        <f>'2026-27 Salary &amp; Benefits'!G$6</f>
        <v>16817.759999999998</v>
      </c>
      <c r="R290" s="103">
        <f>'2026-27 Salary &amp; Benefits'!H$6</f>
        <v>0.16020000000000001</v>
      </c>
      <c r="S290" s="103">
        <f>'2026-27 Salary &amp; Benefits'!I$6</f>
        <v>0.15390000000000001</v>
      </c>
      <c r="T290" s="7">
        <f t="shared" si="76"/>
        <v>0</v>
      </c>
      <c r="U290" s="7">
        <f t="shared" si="77"/>
        <v>0</v>
      </c>
      <c r="V290" s="7">
        <f t="shared" si="78"/>
        <v>0</v>
      </c>
      <c r="W290" s="7">
        <f t="shared" si="79"/>
        <v>0</v>
      </c>
      <c r="X290" s="18">
        <f t="shared" si="80"/>
        <v>0</v>
      </c>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row>
    <row r="291" spans="1:159" s="17" customFormat="1">
      <c r="A291" s="50" t="s">
        <v>2349</v>
      </c>
      <c r="B291" s="59" t="s">
        <v>2546</v>
      </c>
      <c r="C291" s="60">
        <v>3127</v>
      </c>
      <c r="D291" s="59" t="s">
        <v>1736</v>
      </c>
      <c r="E291" s="78" t="str">
        <f>IFERROR(VLOOKUP($C291,'2025-26 School Level AAFTE'!$C$2:$L$2349,9,FALSE), "No")</f>
        <v>Yes</v>
      </c>
      <c r="F291" s="67">
        <f>IFERROR(VLOOKUP($C291,'2025-26 School Level AAFTE'!$C$2:$J$2349,8,FALSE), 0)</f>
        <v>270.66000000000003</v>
      </c>
      <c r="G291" s="69">
        <f>IFERROR(IF(E291= "yes",VLOOKUP(C291,Summary!$B:$I,6,0),0),0)</f>
        <v>0</v>
      </c>
      <c r="H291" s="68">
        <f t="shared" si="71"/>
        <v>270.66000000000003</v>
      </c>
      <c r="I291" s="110">
        <f>VLOOKUP($A291,'2026-27 Salary &amp; Benefits'!$A:$I,3,FALSE)</f>
        <v>1</v>
      </c>
      <c r="J291" s="110">
        <f>VLOOKUP($A291,'2026-27 Salary &amp; Benefits'!$A:$I,4,FALSE)</f>
        <v>1.04</v>
      </c>
      <c r="K291" s="101">
        <f t="shared" si="72"/>
        <v>270.66000000000003</v>
      </c>
      <c r="L291" s="100">
        <f t="shared" si="73"/>
        <v>0.79400000000000004</v>
      </c>
      <c r="M291" s="102">
        <f>'2026-27 Salary &amp; Benefits'!$E$6</f>
        <v>78209</v>
      </c>
      <c r="N291" s="102">
        <f>'2026-27 Salary &amp; Benefits'!$F$6</f>
        <v>82248</v>
      </c>
      <c r="O291" s="7">
        <f t="shared" si="74"/>
        <v>62097.95</v>
      </c>
      <c r="P291" s="7">
        <f t="shared" si="75"/>
        <v>5819.1600000000035</v>
      </c>
      <c r="Q291" s="7">
        <f>'2026-27 Salary &amp; Benefits'!G$6</f>
        <v>16817.759999999998</v>
      </c>
      <c r="R291" s="103">
        <f>'2026-27 Salary &amp; Benefits'!H$6</f>
        <v>0.16020000000000001</v>
      </c>
      <c r="S291" s="103">
        <f>'2026-27 Salary &amp; Benefits'!I$6</f>
        <v>0.15390000000000001</v>
      </c>
      <c r="T291" s="7">
        <f t="shared" si="76"/>
        <v>24196.959999999999</v>
      </c>
      <c r="U291" s="7">
        <f t="shared" si="77"/>
        <v>1131.95</v>
      </c>
      <c r="V291" s="7">
        <f t="shared" si="78"/>
        <v>174.21</v>
      </c>
      <c r="W291" s="7">
        <f t="shared" si="79"/>
        <v>1306.1600000000001</v>
      </c>
      <c r="X291" s="18">
        <f t="shared" si="80"/>
        <v>93420.23000000001</v>
      </c>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row>
    <row r="292" spans="1:159" s="17" customFormat="1">
      <c r="A292" s="50" t="s">
        <v>2349</v>
      </c>
      <c r="B292" s="59" t="s">
        <v>2546</v>
      </c>
      <c r="C292" s="60">
        <v>3918</v>
      </c>
      <c r="D292" s="59" t="s">
        <v>1742</v>
      </c>
      <c r="E292" s="78" t="str">
        <f>IFERROR(VLOOKUP($C292,'2025-26 School Level AAFTE'!$C$2:$L$2349,9,FALSE), "No")</f>
        <v>Yes</v>
      </c>
      <c r="F292" s="67">
        <f>IFERROR(VLOOKUP($C292,'2025-26 School Level AAFTE'!$C$2:$J$2349,8,FALSE), 0)</f>
        <v>104.7</v>
      </c>
      <c r="G292" s="69">
        <f>IFERROR(IF(E292= "yes",VLOOKUP(C292,Summary!$B:$I,6,0),0),0)</f>
        <v>0</v>
      </c>
      <c r="H292" s="68">
        <f t="shared" si="71"/>
        <v>104.7</v>
      </c>
      <c r="I292" s="110">
        <f>VLOOKUP($A292,'2026-27 Salary &amp; Benefits'!$A:$I,3,FALSE)</f>
        <v>1</v>
      </c>
      <c r="J292" s="110">
        <f>VLOOKUP($A292,'2026-27 Salary &amp; Benefits'!$A:$I,4,FALSE)</f>
        <v>1.04</v>
      </c>
      <c r="K292" s="101">
        <f t="shared" si="72"/>
        <v>104.7</v>
      </c>
      <c r="L292" s="100">
        <f t="shared" si="73"/>
        <v>0.307</v>
      </c>
      <c r="M292" s="102">
        <f>'2026-27 Salary &amp; Benefits'!$E$6</f>
        <v>78209</v>
      </c>
      <c r="N292" s="102">
        <f>'2026-27 Salary &amp; Benefits'!$F$6</f>
        <v>82248</v>
      </c>
      <c r="O292" s="7">
        <f t="shared" si="74"/>
        <v>24010.16</v>
      </c>
      <c r="P292" s="7">
        <f t="shared" si="75"/>
        <v>2249.9799999999996</v>
      </c>
      <c r="Q292" s="7">
        <f>'2026-27 Salary &amp; Benefits'!G$6</f>
        <v>16817.759999999998</v>
      </c>
      <c r="R292" s="103">
        <f>'2026-27 Salary &amp; Benefits'!H$6</f>
        <v>0.16020000000000001</v>
      </c>
      <c r="S292" s="103">
        <f>'2026-27 Salary &amp; Benefits'!I$6</f>
        <v>0.15390000000000001</v>
      </c>
      <c r="T292" s="7">
        <f t="shared" si="76"/>
        <v>9355.75</v>
      </c>
      <c r="U292" s="7">
        <f t="shared" si="77"/>
        <v>437.67</v>
      </c>
      <c r="V292" s="7">
        <f t="shared" si="78"/>
        <v>67.36</v>
      </c>
      <c r="W292" s="7">
        <f t="shared" si="79"/>
        <v>505.03000000000003</v>
      </c>
      <c r="X292" s="18">
        <f t="shared" si="80"/>
        <v>36120.92</v>
      </c>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row>
    <row r="293" spans="1:159" s="17" customFormat="1">
      <c r="A293" s="50" t="s">
        <v>2349</v>
      </c>
      <c r="B293" s="59" t="s">
        <v>2546</v>
      </c>
      <c r="C293" s="60">
        <v>2776</v>
      </c>
      <c r="D293" s="59" t="s">
        <v>1731</v>
      </c>
      <c r="E293" s="78" t="str">
        <f>IFERROR(VLOOKUP($C293,'2025-26 School Level AAFTE'!$C$2:$L$2349,9,FALSE), "No")</f>
        <v>Yes</v>
      </c>
      <c r="F293" s="67">
        <f>IFERROR(VLOOKUP($C293,'2025-26 School Level AAFTE'!$C$2:$J$2349,8,FALSE), 0)</f>
        <v>511.72</v>
      </c>
      <c r="G293" s="69">
        <f>IFERROR(IF(E293= "yes",VLOOKUP(C293,Summary!$B:$I,6,0),0),0)</f>
        <v>0</v>
      </c>
      <c r="H293" s="68">
        <f t="shared" si="71"/>
        <v>511.72</v>
      </c>
      <c r="I293" s="110">
        <f>VLOOKUP($A293,'2026-27 Salary &amp; Benefits'!$A:$I,3,FALSE)</f>
        <v>1</v>
      </c>
      <c r="J293" s="110">
        <f>VLOOKUP($A293,'2026-27 Salary &amp; Benefits'!$A:$I,4,FALSE)</f>
        <v>1.04</v>
      </c>
      <c r="K293" s="101">
        <f t="shared" si="72"/>
        <v>511.72</v>
      </c>
      <c r="L293" s="100">
        <f t="shared" si="73"/>
        <v>1.5009999999999999</v>
      </c>
      <c r="M293" s="102">
        <f>'2026-27 Salary &amp; Benefits'!$E$6</f>
        <v>78209</v>
      </c>
      <c r="N293" s="102">
        <f>'2026-27 Salary &amp; Benefits'!$F$6</f>
        <v>82248</v>
      </c>
      <c r="O293" s="7">
        <f t="shared" si="74"/>
        <v>117391.71</v>
      </c>
      <c r="P293" s="7">
        <f t="shared" si="75"/>
        <v>11000.709999999992</v>
      </c>
      <c r="Q293" s="7">
        <f>'2026-27 Salary &amp; Benefits'!G$6</f>
        <v>16817.759999999998</v>
      </c>
      <c r="R293" s="103">
        <f>'2026-27 Salary &amp; Benefits'!H$6</f>
        <v>0.16020000000000001</v>
      </c>
      <c r="S293" s="103">
        <f>'2026-27 Salary &amp; Benefits'!I$6</f>
        <v>0.15390000000000001</v>
      </c>
      <c r="T293" s="7">
        <f t="shared" si="76"/>
        <v>45742.62</v>
      </c>
      <c r="U293" s="7">
        <f t="shared" si="77"/>
        <v>2139.87</v>
      </c>
      <c r="V293" s="7">
        <f t="shared" si="78"/>
        <v>329.33</v>
      </c>
      <c r="W293" s="7">
        <f t="shared" si="79"/>
        <v>2469.1999999999998</v>
      </c>
      <c r="X293" s="18">
        <f t="shared" si="80"/>
        <v>176604.24000000002</v>
      </c>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row>
    <row r="294" spans="1:159" s="17" customFormat="1">
      <c r="A294" s="50" t="s">
        <v>2349</v>
      </c>
      <c r="B294" s="59" t="s">
        <v>2546</v>
      </c>
      <c r="C294" s="60">
        <v>2113</v>
      </c>
      <c r="D294" s="59" t="s">
        <v>1729</v>
      </c>
      <c r="E294" s="78" t="str">
        <f>IFERROR(VLOOKUP($C294,'2025-26 School Level AAFTE'!$C$2:$L$2349,9,FALSE), "No")</f>
        <v>Yes</v>
      </c>
      <c r="F294" s="67">
        <f>IFERROR(VLOOKUP($C294,'2025-26 School Level AAFTE'!$C$2:$J$2349,8,FALSE), 0)</f>
        <v>601.01</v>
      </c>
      <c r="G294" s="69">
        <f>IFERROR(IF(E294= "yes",VLOOKUP(C294,Summary!$B:$I,6,0),0),0)</f>
        <v>0</v>
      </c>
      <c r="H294" s="68">
        <f t="shared" si="71"/>
        <v>601.01</v>
      </c>
      <c r="I294" s="110">
        <f>VLOOKUP($A294,'2026-27 Salary &amp; Benefits'!$A:$I,3,FALSE)</f>
        <v>1</v>
      </c>
      <c r="J294" s="110">
        <f>VLOOKUP($A294,'2026-27 Salary &amp; Benefits'!$A:$I,4,FALSE)</f>
        <v>1.04</v>
      </c>
      <c r="K294" s="101">
        <f t="shared" si="72"/>
        <v>601.01</v>
      </c>
      <c r="L294" s="100">
        <f t="shared" si="73"/>
        <v>1.7629999999999999</v>
      </c>
      <c r="M294" s="102">
        <f>'2026-27 Salary &amp; Benefits'!$E$6</f>
        <v>78209</v>
      </c>
      <c r="N294" s="102">
        <f>'2026-27 Salary &amp; Benefits'!$F$6</f>
        <v>82248</v>
      </c>
      <c r="O294" s="7">
        <f t="shared" si="74"/>
        <v>137882.47</v>
      </c>
      <c r="P294" s="7">
        <f t="shared" si="75"/>
        <v>12920.880000000005</v>
      </c>
      <c r="Q294" s="7">
        <f>'2026-27 Salary &amp; Benefits'!G$6</f>
        <v>16817.759999999998</v>
      </c>
      <c r="R294" s="103">
        <f>'2026-27 Salary &amp; Benefits'!H$6</f>
        <v>0.16020000000000001</v>
      </c>
      <c r="S294" s="103">
        <f>'2026-27 Salary &amp; Benefits'!I$6</f>
        <v>0.15390000000000001</v>
      </c>
      <c r="T294" s="7">
        <f t="shared" si="76"/>
        <v>53727.01</v>
      </c>
      <c r="U294" s="7">
        <f t="shared" si="77"/>
        <v>2513.39</v>
      </c>
      <c r="V294" s="7">
        <f t="shared" si="78"/>
        <v>386.81</v>
      </c>
      <c r="W294" s="7">
        <f t="shared" si="79"/>
        <v>2900.2</v>
      </c>
      <c r="X294" s="18">
        <f t="shared" si="80"/>
        <v>207430.56000000003</v>
      </c>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row>
    <row r="295" spans="1:159" s="17" customFormat="1">
      <c r="A295" s="50" t="s">
        <v>2349</v>
      </c>
      <c r="B295" s="59" t="s">
        <v>2546</v>
      </c>
      <c r="C295" s="60">
        <v>4098</v>
      </c>
      <c r="D295" s="59" t="s">
        <v>1744</v>
      </c>
      <c r="E295" s="78" t="str">
        <f>IFERROR(VLOOKUP($C295,'2025-26 School Level AAFTE'!$C$2:$L$2349,9,FALSE), "No")</f>
        <v>No</v>
      </c>
      <c r="F295" s="67">
        <f>IFERROR(VLOOKUP($C295,'2025-26 School Level AAFTE'!$C$2:$J$2349,8,FALSE), 0)</f>
        <v>345.02</v>
      </c>
      <c r="G295" s="69">
        <f>IFERROR(IF(E295= "yes",VLOOKUP(C295,Summary!$B:$I,6,0),0),0)</f>
        <v>0</v>
      </c>
      <c r="H295" s="68">
        <f t="shared" si="71"/>
        <v>0</v>
      </c>
      <c r="I295" s="110">
        <f>VLOOKUP($A295,'2026-27 Salary &amp; Benefits'!$A:$I,3,FALSE)</f>
        <v>1</v>
      </c>
      <c r="J295" s="110">
        <f>VLOOKUP($A295,'2026-27 Salary &amp; Benefits'!$A:$I,4,FALSE)</f>
        <v>1.04</v>
      </c>
      <c r="K295" s="101">
        <f t="shared" si="72"/>
        <v>0</v>
      </c>
      <c r="L295" s="100">
        <f t="shared" si="73"/>
        <v>0</v>
      </c>
      <c r="M295" s="102">
        <f>'2026-27 Salary &amp; Benefits'!$E$6</f>
        <v>78209</v>
      </c>
      <c r="N295" s="102">
        <f>'2026-27 Salary &amp; Benefits'!$F$6</f>
        <v>82248</v>
      </c>
      <c r="O295" s="7">
        <f t="shared" si="74"/>
        <v>0</v>
      </c>
      <c r="P295" s="7">
        <f t="shared" si="75"/>
        <v>0</v>
      </c>
      <c r="Q295" s="7">
        <f>'2026-27 Salary &amp; Benefits'!G$6</f>
        <v>16817.759999999998</v>
      </c>
      <c r="R295" s="103">
        <f>'2026-27 Salary &amp; Benefits'!H$6</f>
        <v>0.16020000000000001</v>
      </c>
      <c r="S295" s="103">
        <f>'2026-27 Salary &amp; Benefits'!I$6</f>
        <v>0.15390000000000001</v>
      </c>
      <c r="T295" s="7">
        <f t="shared" si="76"/>
        <v>0</v>
      </c>
      <c r="U295" s="7">
        <f t="shared" si="77"/>
        <v>0</v>
      </c>
      <c r="V295" s="7">
        <f t="shared" si="78"/>
        <v>0</v>
      </c>
      <c r="W295" s="7">
        <f t="shared" si="79"/>
        <v>0</v>
      </c>
      <c r="X295" s="18">
        <f t="shared" si="80"/>
        <v>0</v>
      </c>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row>
    <row r="296" spans="1:159" s="17" customFormat="1">
      <c r="A296" s="50" t="s">
        <v>2349</v>
      </c>
      <c r="B296" s="59" t="s">
        <v>2546</v>
      </c>
      <c r="C296" s="60">
        <v>2953</v>
      </c>
      <c r="D296" s="59" t="s">
        <v>1733</v>
      </c>
      <c r="E296" s="78" t="str">
        <f>IFERROR(VLOOKUP($C296,'2025-26 School Level AAFTE'!$C$2:$L$2349,9,FALSE), "No")</f>
        <v>Yes</v>
      </c>
      <c r="F296" s="67">
        <f>IFERROR(VLOOKUP($C296,'2025-26 School Level AAFTE'!$C$2:$J$2349,8,FALSE), 0)</f>
        <v>207</v>
      </c>
      <c r="G296" s="69">
        <f>IFERROR(IF(E296= "yes",VLOOKUP(C296,Summary!$B:$I,6,0),0),0)</f>
        <v>0</v>
      </c>
      <c r="H296" s="68">
        <f t="shared" si="71"/>
        <v>207</v>
      </c>
      <c r="I296" s="110">
        <f>VLOOKUP($A296,'2026-27 Salary &amp; Benefits'!$A:$I,3,FALSE)</f>
        <v>1</v>
      </c>
      <c r="J296" s="110">
        <f>VLOOKUP($A296,'2026-27 Salary &amp; Benefits'!$A:$I,4,FALSE)</f>
        <v>1.04</v>
      </c>
      <c r="K296" s="101">
        <f t="shared" si="72"/>
        <v>207</v>
      </c>
      <c r="L296" s="100">
        <f t="shared" si="73"/>
        <v>0.60699999999999998</v>
      </c>
      <c r="M296" s="102">
        <f>'2026-27 Salary &amp; Benefits'!$E$6</f>
        <v>78209</v>
      </c>
      <c r="N296" s="102">
        <f>'2026-27 Salary &amp; Benefits'!$F$6</f>
        <v>82248</v>
      </c>
      <c r="O296" s="7">
        <f t="shared" si="74"/>
        <v>47472.86</v>
      </c>
      <c r="P296" s="7">
        <f t="shared" si="75"/>
        <v>4448.6599999999962</v>
      </c>
      <c r="Q296" s="7">
        <f>'2026-27 Salary &amp; Benefits'!G$6</f>
        <v>16817.759999999998</v>
      </c>
      <c r="R296" s="103">
        <f>'2026-27 Salary &amp; Benefits'!H$6</f>
        <v>0.16020000000000001</v>
      </c>
      <c r="S296" s="103">
        <f>'2026-27 Salary &amp; Benefits'!I$6</f>
        <v>0.15390000000000001</v>
      </c>
      <c r="T296" s="7">
        <f t="shared" si="76"/>
        <v>18498.18</v>
      </c>
      <c r="U296" s="7">
        <f t="shared" si="77"/>
        <v>865.36</v>
      </c>
      <c r="V296" s="7">
        <f t="shared" si="78"/>
        <v>133.18</v>
      </c>
      <c r="W296" s="7">
        <f t="shared" si="79"/>
        <v>998.54</v>
      </c>
      <c r="X296" s="18">
        <f t="shared" si="80"/>
        <v>71418.240000000005</v>
      </c>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row>
    <row r="297" spans="1:159" s="17" customFormat="1">
      <c r="A297" s="50" t="s">
        <v>2349</v>
      </c>
      <c r="B297" s="59" t="s">
        <v>2546</v>
      </c>
      <c r="C297" s="60">
        <v>5660</v>
      </c>
      <c r="D297" s="59" t="s">
        <v>2987</v>
      </c>
      <c r="E297" s="78" t="str">
        <f>IFERROR(VLOOKUP($C297,'2025-26 School Level AAFTE'!$C$2:$L$2349,9,FALSE), "No")</f>
        <v>No</v>
      </c>
      <c r="F297" s="67">
        <f>IFERROR(VLOOKUP($C297,'2025-26 School Level AAFTE'!$C$2:$J$2349,8,FALSE), 0)</f>
        <v>1431.9</v>
      </c>
      <c r="G297" s="69">
        <f>IFERROR(IF(E297= "yes",VLOOKUP(C297,Summary!$B:$I,6,0),0),0)</f>
        <v>0</v>
      </c>
      <c r="H297" s="68">
        <f t="shared" si="71"/>
        <v>0</v>
      </c>
      <c r="I297" s="110">
        <f>VLOOKUP($A297,'2026-27 Salary &amp; Benefits'!$A:$I,3,FALSE)</f>
        <v>1</v>
      </c>
      <c r="J297" s="110">
        <f>VLOOKUP($A297,'2026-27 Salary &amp; Benefits'!$A:$I,4,FALSE)</f>
        <v>1.04</v>
      </c>
      <c r="K297" s="101">
        <f t="shared" si="72"/>
        <v>0</v>
      </c>
      <c r="L297" s="100">
        <f t="shared" si="73"/>
        <v>0</v>
      </c>
      <c r="M297" s="102">
        <f>'2026-27 Salary &amp; Benefits'!$E$6</f>
        <v>78209</v>
      </c>
      <c r="N297" s="102">
        <f>'2026-27 Salary &amp; Benefits'!$F$6</f>
        <v>82248</v>
      </c>
      <c r="O297" s="7">
        <f t="shared" si="74"/>
        <v>0</v>
      </c>
      <c r="P297" s="7">
        <f t="shared" si="75"/>
        <v>0</v>
      </c>
      <c r="Q297" s="7">
        <f>'2026-27 Salary &amp; Benefits'!G$6</f>
        <v>16817.759999999998</v>
      </c>
      <c r="R297" s="103">
        <f>'2026-27 Salary &amp; Benefits'!H$6</f>
        <v>0.16020000000000001</v>
      </c>
      <c r="S297" s="103">
        <f>'2026-27 Salary &amp; Benefits'!I$6</f>
        <v>0.15390000000000001</v>
      </c>
      <c r="T297" s="7">
        <f t="shared" si="76"/>
        <v>0</v>
      </c>
      <c r="U297" s="7">
        <f t="shared" si="77"/>
        <v>0</v>
      </c>
      <c r="V297" s="7">
        <f t="shared" si="78"/>
        <v>0</v>
      </c>
      <c r="W297" s="7">
        <f t="shared" si="79"/>
        <v>0</v>
      </c>
      <c r="X297" s="18">
        <f t="shared" si="80"/>
        <v>0</v>
      </c>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row>
    <row r="298" spans="1:159" s="17" customFormat="1">
      <c r="A298" s="50" t="s">
        <v>2349</v>
      </c>
      <c r="B298" s="59" t="s">
        <v>2546</v>
      </c>
      <c r="C298" s="60">
        <v>5541</v>
      </c>
      <c r="D298" s="59" t="s">
        <v>2898</v>
      </c>
      <c r="E298" s="78" t="str">
        <f>IFERROR(VLOOKUP($C298,'2025-26 School Level AAFTE'!$C$2:$L$2349,9,FALSE), "No")</f>
        <v>No</v>
      </c>
      <c r="F298" s="67">
        <f>IFERROR(VLOOKUP($C298,'2025-26 School Level AAFTE'!$C$2:$J$2349,8,FALSE), 0)</f>
        <v>597.17999999999995</v>
      </c>
      <c r="G298" s="69">
        <f>IFERROR(IF(E298= "yes",VLOOKUP(C298,Summary!$B:$I,6,0),0),0)</f>
        <v>0</v>
      </c>
      <c r="H298" s="68">
        <f t="shared" si="71"/>
        <v>0</v>
      </c>
      <c r="I298" s="110">
        <f>VLOOKUP($A298,'2026-27 Salary &amp; Benefits'!$A:$I,3,FALSE)</f>
        <v>1</v>
      </c>
      <c r="J298" s="110">
        <f>VLOOKUP($A298,'2026-27 Salary &amp; Benefits'!$A:$I,4,FALSE)</f>
        <v>1.04</v>
      </c>
      <c r="K298" s="101">
        <f t="shared" si="72"/>
        <v>0</v>
      </c>
      <c r="L298" s="100">
        <f t="shared" si="73"/>
        <v>0</v>
      </c>
      <c r="M298" s="102">
        <f>'2026-27 Salary &amp; Benefits'!$E$6</f>
        <v>78209</v>
      </c>
      <c r="N298" s="102">
        <f>'2026-27 Salary &amp; Benefits'!$F$6</f>
        <v>82248</v>
      </c>
      <c r="O298" s="7">
        <f t="shared" si="74"/>
        <v>0</v>
      </c>
      <c r="P298" s="7">
        <f t="shared" si="75"/>
        <v>0</v>
      </c>
      <c r="Q298" s="7">
        <f>'2026-27 Salary &amp; Benefits'!G$6</f>
        <v>16817.759999999998</v>
      </c>
      <c r="R298" s="103">
        <f>'2026-27 Salary &amp; Benefits'!H$6</f>
        <v>0.16020000000000001</v>
      </c>
      <c r="S298" s="103">
        <f>'2026-27 Salary &amp; Benefits'!I$6</f>
        <v>0.15390000000000001</v>
      </c>
      <c r="T298" s="7">
        <f t="shared" si="76"/>
        <v>0</v>
      </c>
      <c r="U298" s="7">
        <f t="shared" si="77"/>
        <v>0</v>
      </c>
      <c r="V298" s="7">
        <f t="shared" si="78"/>
        <v>0</v>
      </c>
      <c r="W298" s="7">
        <f t="shared" si="79"/>
        <v>0</v>
      </c>
      <c r="X298" s="18">
        <f t="shared" si="80"/>
        <v>0</v>
      </c>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row>
    <row r="299" spans="1:159" s="17" customFormat="1">
      <c r="A299" s="50" t="s">
        <v>2349</v>
      </c>
      <c r="B299" s="59" t="s">
        <v>2546</v>
      </c>
      <c r="C299" s="60">
        <v>5003</v>
      </c>
      <c r="D299" s="52" t="s">
        <v>1747</v>
      </c>
      <c r="E299" s="78" t="str">
        <f>IFERROR(VLOOKUP($C299,'2025-26 School Level AAFTE'!$C$2:$L$2349,9,FALSE), "No")</f>
        <v>Yes</v>
      </c>
      <c r="F299" s="67">
        <f>IFERROR(VLOOKUP($C299,'2025-26 School Level AAFTE'!$C$2:$J$2349,8,FALSE), 0)</f>
        <v>47.8</v>
      </c>
      <c r="G299" s="69">
        <f>IFERROR(IF(E299= "yes",VLOOKUP(C299,Summary!$B:$I,6,0),0),0)</f>
        <v>0</v>
      </c>
      <c r="H299" s="68">
        <f t="shared" si="71"/>
        <v>47.8</v>
      </c>
      <c r="I299" s="110">
        <f>VLOOKUP($A299,'2026-27 Salary &amp; Benefits'!$A:$I,3,FALSE)</f>
        <v>1</v>
      </c>
      <c r="J299" s="110">
        <f>VLOOKUP($A299,'2026-27 Salary &amp; Benefits'!$A:$I,4,FALSE)</f>
        <v>1.04</v>
      </c>
      <c r="K299" s="101">
        <f t="shared" si="72"/>
        <v>47.8</v>
      </c>
      <c r="L299" s="100">
        <f t="shared" si="73"/>
        <v>0.14000000000000001</v>
      </c>
      <c r="M299" s="102">
        <f>'2026-27 Salary &amp; Benefits'!$E$6</f>
        <v>78209</v>
      </c>
      <c r="N299" s="102">
        <f>'2026-27 Salary &amp; Benefits'!$F$6</f>
        <v>82248</v>
      </c>
      <c r="O299" s="7">
        <f t="shared" si="74"/>
        <v>10949.26</v>
      </c>
      <c r="P299" s="7">
        <f t="shared" si="75"/>
        <v>1026.0499999999993</v>
      </c>
      <c r="Q299" s="7">
        <f>'2026-27 Salary &amp; Benefits'!G$6</f>
        <v>16817.759999999998</v>
      </c>
      <c r="R299" s="103">
        <f>'2026-27 Salary &amp; Benefits'!H$6</f>
        <v>0.16020000000000001</v>
      </c>
      <c r="S299" s="103">
        <f>'2026-27 Salary &amp; Benefits'!I$6</f>
        <v>0.15390000000000001</v>
      </c>
      <c r="T299" s="7">
        <f t="shared" si="76"/>
        <v>4266.47</v>
      </c>
      <c r="U299" s="7">
        <f t="shared" si="77"/>
        <v>199.59</v>
      </c>
      <c r="V299" s="7">
        <f t="shared" si="78"/>
        <v>30.72</v>
      </c>
      <c r="W299" s="7">
        <f t="shared" si="79"/>
        <v>230.31</v>
      </c>
      <c r="X299" s="18">
        <f t="shared" si="80"/>
        <v>16472.09</v>
      </c>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row>
    <row r="300" spans="1:159" s="17" customFormat="1">
      <c r="A300" s="50" t="s">
        <v>2349</v>
      </c>
      <c r="B300" s="59" t="s">
        <v>2546</v>
      </c>
      <c r="C300" s="60">
        <v>5552</v>
      </c>
      <c r="D300" s="59" t="s">
        <v>1241</v>
      </c>
      <c r="E300" s="78" t="str">
        <f>IFERROR(VLOOKUP($C300,'2025-26 School Level AAFTE'!$C$2:$L$2349,9,FALSE), "No")</f>
        <v>No</v>
      </c>
      <c r="F300" s="67">
        <f>IFERROR(VLOOKUP($C300,'2025-26 School Level AAFTE'!$C$2:$J$2349,8,FALSE), 0)</f>
        <v>584.73</v>
      </c>
      <c r="G300" s="69">
        <f>IFERROR(IF(E300= "yes",VLOOKUP(C300,Summary!$B:$I,6,0),0),0)</f>
        <v>0</v>
      </c>
      <c r="H300" s="68">
        <f t="shared" si="71"/>
        <v>0</v>
      </c>
      <c r="I300" s="110">
        <f>VLOOKUP($A300,'2026-27 Salary &amp; Benefits'!$A:$I,3,FALSE)</f>
        <v>1</v>
      </c>
      <c r="J300" s="110">
        <f>VLOOKUP($A300,'2026-27 Salary &amp; Benefits'!$A:$I,4,FALSE)</f>
        <v>1.04</v>
      </c>
      <c r="K300" s="101">
        <f t="shared" si="72"/>
        <v>0</v>
      </c>
      <c r="L300" s="100">
        <f t="shared" si="73"/>
        <v>0</v>
      </c>
      <c r="M300" s="102">
        <f>'2026-27 Salary &amp; Benefits'!$E$6</f>
        <v>78209</v>
      </c>
      <c r="N300" s="102">
        <f>'2026-27 Salary &amp; Benefits'!$F$6</f>
        <v>82248</v>
      </c>
      <c r="O300" s="7">
        <f t="shared" si="74"/>
        <v>0</v>
      </c>
      <c r="P300" s="7">
        <f t="shared" si="75"/>
        <v>0</v>
      </c>
      <c r="Q300" s="7">
        <f>'2026-27 Salary &amp; Benefits'!G$6</f>
        <v>16817.759999999998</v>
      </c>
      <c r="R300" s="103">
        <f>'2026-27 Salary &amp; Benefits'!H$6</f>
        <v>0.16020000000000001</v>
      </c>
      <c r="S300" s="103">
        <f>'2026-27 Salary &amp; Benefits'!I$6</f>
        <v>0.15390000000000001</v>
      </c>
      <c r="T300" s="7">
        <f t="shared" si="76"/>
        <v>0</v>
      </c>
      <c r="U300" s="7">
        <f t="shared" si="77"/>
        <v>0</v>
      </c>
      <c r="V300" s="7">
        <f t="shared" si="78"/>
        <v>0</v>
      </c>
      <c r="W300" s="7">
        <f t="shared" si="79"/>
        <v>0</v>
      </c>
      <c r="X300" s="18">
        <f t="shared" si="80"/>
        <v>0</v>
      </c>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row>
    <row r="301" spans="1:159" s="17" customFormat="1">
      <c r="A301" s="50" t="s">
        <v>2349</v>
      </c>
      <c r="B301" s="59" t="s">
        <v>2546</v>
      </c>
      <c r="C301" s="60">
        <v>5278</v>
      </c>
      <c r="D301" s="59" t="s">
        <v>3243</v>
      </c>
      <c r="E301" s="78" t="str">
        <f>IFERROR(VLOOKUP($C301,'2025-26 School Level AAFTE'!$C$2:$L$2349,9,FALSE), "No")</f>
        <v>No</v>
      </c>
      <c r="F301" s="67">
        <f>IFERROR(VLOOKUP($C301,'2025-26 School Level AAFTE'!$C$2:$J$2349,8,FALSE), 0)</f>
        <v>62.21</v>
      </c>
      <c r="G301" s="69">
        <f>IFERROR(IF(E301= "yes",VLOOKUP(C301,Summary!$B:$I,6,0),0),0)</f>
        <v>0</v>
      </c>
      <c r="H301" s="68">
        <f t="shared" si="71"/>
        <v>0</v>
      </c>
      <c r="I301" s="110">
        <f>VLOOKUP($A301,'2026-27 Salary &amp; Benefits'!$A:$I,3,FALSE)</f>
        <v>1</v>
      </c>
      <c r="J301" s="110">
        <f>VLOOKUP($A301,'2026-27 Salary &amp; Benefits'!$A:$I,4,FALSE)</f>
        <v>1.04</v>
      </c>
      <c r="K301" s="101">
        <f t="shared" si="72"/>
        <v>0</v>
      </c>
      <c r="L301" s="100">
        <f t="shared" si="73"/>
        <v>0</v>
      </c>
      <c r="M301" s="102">
        <f>'2026-27 Salary &amp; Benefits'!$E$6</f>
        <v>78209</v>
      </c>
      <c r="N301" s="102">
        <f>'2026-27 Salary &amp; Benefits'!$F$6</f>
        <v>82248</v>
      </c>
      <c r="O301" s="7">
        <f t="shared" si="74"/>
        <v>0</v>
      </c>
      <c r="P301" s="7">
        <f t="shared" si="75"/>
        <v>0</v>
      </c>
      <c r="Q301" s="7">
        <f>'2026-27 Salary &amp; Benefits'!G$6</f>
        <v>16817.759999999998</v>
      </c>
      <c r="R301" s="103">
        <f>'2026-27 Salary &amp; Benefits'!H$6</f>
        <v>0.16020000000000001</v>
      </c>
      <c r="S301" s="103">
        <f>'2026-27 Salary &amp; Benefits'!I$6</f>
        <v>0.15390000000000001</v>
      </c>
      <c r="T301" s="7">
        <f t="shared" si="76"/>
        <v>0</v>
      </c>
      <c r="U301" s="7">
        <f t="shared" si="77"/>
        <v>0</v>
      </c>
      <c r="V301" s="7">
        <f t="shared" si="78"/>
        <v>0</v>
      </c>
      <c r="W301" s="7">
        <f t="shared" si="79"/>
        <v>0</v>
      </c>
      <c r="X301" s="18">
        <f t="shared" si="80"/>
        <v>0</v>
      </c>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row>
    <row r="302" spans="1:159" s="17" customFormat="1">
      <c r="A302" s="50" t="s">
        <v>2349</v>
      </c>
      <c r="B302" s="59" t="s">
        <v>2546</v>
      </c>
      <c r="C302" s="60">
        <v>3307</v>
      </c>
      <c r="D302" s="52" t="s">
        <v>1738</v>
      </c>
      <c r="E302" s="78" t="str">
        <f>IFERROR(VLOOKUP($C302,'2025-26 School Level AAFTE'!$C$2:$L$2349,9,FALSE), "No")</f>
        <v>Yes</v>
      </c>
      <c r="F302" s="67">
        <f>IFERROR(VLOOKUP($C302,'2025-26 School Level AAFTE'!$C$2:$J$2349,8,FALSE), 0)</f>
        <v>257.75</v>
      </c>
      <c r="G302" s="69">
        <f>IFERROR(IF(E302= "yes",VLOOKUP(C302,Summary!$B:$I,6,0),0),0)</f>
        <v>0</v>
      </c>
      <c r="H302" s="68">
        <f t="shared" si="71"/>
        <v>257.75</v>
      </c>
      <c r="I302" s="110">
        <f>VLOOKUP($A302,'2026-27 Salary &amp; Benefits'!$A:$I,3,FALSE)</f>
        <v>1</v>
      </c>
      <c r="J302" s="110">
        <f>VLOOKUP($A302,'2026-27 Salary &amp; Benefits'!$A:$I,4,FALSE)</f>
        <v>1.04</v>
      </c>
      <c r="K302" s="101">
        <f t="shared" si="72"/>
        <v>257.75</v>
      </c>
      <c r="L302" s="100">
        <f t="shared" si="73"/>
        <v>0.75600000000000001</v>
      </c>
      <c r="M302" s="102">
        <f>'2026-27 Salary &amp; Benefits'!$E$6</f>
        <v>78209</v>
      </c>
      <c r="N302" s="102">
        <f>'2026-27 Salary &amp; Benefits'!$F$6</f>
        <v>82248</v>
      </c>
      <c r="O302" s="7">
        <f t="shared" si="74"/>
        <v>59126</v>
      </c>
      <c r="P302" s="7">
        <f t="shared" si="75"/>
        <v>5540.6699999999983</v>
      </c>
      <c r="Q302" s="7">
        <f>'2026-27 Salary &amp; Benefits'!G$6</f>
        <v>16817.759999999998</v>
      </c>
      <c r="R302" s="103">
        <f>'2026-27 Salary &amp; Benefits'!H$6</f>
        <v>0.16020000000000001</v>
      </c>
      <c r="S302" s="103">
        <f>'2026-27 Salary &amp; Benefits'!I$6</f>
        <v>0.15390000000000001</v>
      </c>
      <c r="T302" s="7">
        <f t="shared" si="76"/>
        <v>23038.92</v>
      </c>
      <c r="U302" s="7">
        <f t="shared" si="77"/>
        <v>1077.78</v>
      </c>
      <c r="V302" s="7">
        <f t="shared" si="78"/>
        <v>165.87</v>
      </c>
      <c r="W302" s="7">
        <f t="shared" si="79"/>
        <v>1243.6500000000001</v>
      </c>
      <c r="X302" s="18">
        <f t="shared" si="80"/>
        <v>88949.239999999991</v>
      </c>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row>
    <row r="303" spans="1:159" s="17" customFormat="1">
      <c r="A303" s="50" t="s">
        <v>2349</v>
      </c>
      <c r="B303" s="59" t="s">
        <v>2546</v>
      </c>
      <c r="C303" s="60">
        <v>5542</v>
      </c>
      <c r="D303" s="59" t="s">
        <v>2467</v>
      </c>
      <c r="E303" s="78" t="str">
        <f>IFERROR(VLOOKUP($C303,'2025-26 School Level AAFTE'!$C$2:$L$2349,9,FALSE), "No")</f>
        <v>No</v>
      </c>
      <c r="F303" s="67">
        <f>IFERROR(VLOOKUP($C303,'2025-26 School Level AAFTE'!$C$2:$J$2349,8,FALSE), 0)</f>
        <v>139.94999999999999</v>
      </c>
      <c r="G303" s="69">
        <f>IFERROR(IF(E303= "yes",VLOOKUP(C303,Summary!$B:$I,6,0),0),0)</f>
        <v>0</v>
      </c>
      <c r="H303" s="68">
        <f t="shared" si="71"/>
        <v>0</v>
      </c>
      <c r="I303" s="110">
        <f>VLOOKUP($A303,'2026-27 Salary &amp; Benefits'!$A:$I,3,FALSE)</f>
        <v>1</v>
      </c>
      <c r="J303" s="110">
        <f>VLOOKUP($A303,'2026-27 Salary &amp; Benefits'!$A:$I,4,FALSE)</f>
        <v>1.04</v>
      </c>
      <c r="K303" s="101">
        <f t="shared" si="72"/>
        <v>0</v>
      </c>
      <c r="L303" s="100">
        <f t="shared" si="73"/>
        <v>0</v>
      </c>
      <c r="M303" s="102">
        <f>'2026-27 Salary &amp; Benefits'!$E$6</f>
        <v>78209</v>
      </c>
      <c r="N303" s="102">
        <f>'2026-27 Salary &amp; Benefits'!$F$6</f>
        <v>82248</v>
      </c>
      <c r="O303" s="7">
        <f t="shared" si="74"/>
        <v>0</v>
      </c>
      <c r="P303" s="7">
        <f t="shared" si="75"/>
        <v>0</v>
      </c>
      <c r="Q303" s="7">
        <f>'2026-27 Salary &amp; Benefits'!G$6</f>
        <v>16817.759999999998</v>
      </c>
      <c r="R303" s="103">
        <f>'2026-27 Salary &amp; Benefits'!H$6</f>
        <v>0.16020000000000001</v>
      </c>
      <c r="S303" s="103">
        <f>'2026-27 Salary &amp; Benefits'!I$6</f>
        <v>0.15390000000000001</v>
      </c>
      <c r="T303" s="7">
        <f t="shared" si="76"/>
        <v>0</v>
      </c>
      <c r="U303" s="7">
        <f t="shared" si="77"/>
        <v>0</v>
      </c>
      <c r="V303" s="7">
        <f t="shared" si="78"/>
        <v>0</v>
      </c>
      <c r="W303" s="7">
        <f t="shared" si="79"/>
        <v>0</v>
      </c>
      <c r="X303" s="18">
        <f t="shared" si="80"/>
        <v>0</v>
      </c>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row>
    <row r="304" spans="1:159" s="17" customFormat="1">
      <c r="A304" s="50" t="s">
        <v>2349</v>
      </c>
      <c r="B304" s="59" t="s">
        <v>2546</v>
      </c>
      <c r="C304" s="60">
        <v>3465</v>
      </c>
      <c r="D304" s="59" t="s">
        <v>1740</v>
      </c>
      <c r="E304" s="78" t="str">
        <f>IFERROR(VLOOKUP($C304,'2025-26 School Level AAFTE'!$C$2:$L$2349,9,FALSE), "No")</f>
        <v>No</v>
      </c>
      <c r="F304" s="67">
        <f>IFERROR(VLOOKUP($C304,'2025-26 School Level AAFTE'!$C$2:$J$2349,8,FALSE), 0)</f>
        <v>367.3</v>
      </c>
      <c r="G304" s="69">
        <f>IFERROR(IF(E304= "yes",VLOOKUP(C304,Summary!$B:$I,6,0),0),0)</f>
        <v>0</v>
      </c>
      <c r="H304" s="68">
        <f t="shared" si="71"/>
        <v>0</v>
      </c>
      <c r="I304" s="110">
        <f>VLOOKUP($A304,'2026-27 Salary &amp; Benefits'!$A:$I,3,FALSE)</f>
        <v>1</v>
      </c>
      <c r="J304" s="110">
        <f>VLOOKUP($A304,'2026-27 Salary &amp; Benefits'!$A:$I,4,FALSE)</f>
        <v>1.04</v>
      </c>
      <c r="K304" s="101">
        <f t="shared" si="72"/>
        <v>0</v>
      </c>
      <c r="L304" s="100">
        <f t="shared" si="73"/>
        <v>0</v>
      </c>
      <c r="M304" s="102">
        <f>'2026-27 Salary &amp; Benefits'!$E$6</f>
        <v>78209</v>
      </c>
      <c r="N304" s="102">
        <f>'2026-27 Salary &amp; Benefits'!$F$6</f>
        <v>82248</v>
      </c>
      <c r="O304" s="7">
        <f t="shared" si="74"/>
        <v>0</v>
      </c>
      <c r="P304" s="7">
        <f t="shared" si="75"/>
        <v>0</v>
      </c>
      <c r="Q304" s="7">
        <f>'2026-27 Salary &amp; Benefits'!G$6</f>
        <v>16817.759999999998</v>
      </c>
      <c r="R304" s="103">
        <f>'2026-27 Salary &amp; Benefits'!H$6</f>
        <v>0.16020000000000001</v>
      </c>
      <c r="S304" s="103">
        <f>'2026-27 Salary &amp; Benefits'!I$6</f>
        <v>0.15390000000000001</v>
      </c>
      <c r="T304" s="7">
        <f t="shared" si="76"/>
        <v>0</v>
      </c>
      <c r="U304" s="7">
        <f t="shared" si="77"/>
        <v>0</v>
      </c>
      <c r="V304" s="7">
        <f t="shared" si="78"/>
        <v>0</v>
      </c>
      <c r="W304" s="7">
        <f t="shared" si="79"/>
        <v>0</v>
      </c>
      <c r="X304" s="18">
        <f t="shared" si="80"/>
        <v>0</v>
      </c>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row>
    <row r="305" spans="1:159" s="17" customFormat="1">
      <c r="A305" s="50" t="s">
        <v>2349</v>
      </c>
      <c r="B305" s="59" t="s">
        <v>2546</v>
      </c>
      <c r="C305" s="60">
        <v>4160</v>
      </c>
      <c r="D305" s="52" t="s">
        <v>670</v>
      </c>
      <c r="E305" s="78" t="str">
        <f>IFERROR(VLOOKUP($C305,'2025-26 School Level AAFTE'!$C$2:$L$2349,9,FALSE), "No")</f>
        <v>No</v>
      </c>
      <c r="F305" s="67">
        <f>IFERROR(VLOOKUP($C305,'2025-26 School Level AAFTE'!$C$2:$J$2349,8,FALSE), 0)</f>
        <v>608.41</v>
      </c>
      <c r="G305" s="69">
        <f>IFERROR(IF(E305= "yes",VLOOKUP(C305,Summary!$B:$I,6,0),0),0)</f>
        <v>0</v>
      </c>
      <c r="H305" s="68">
        <f t="shared" si="71"/>
        <v>0</v>
      </c>
      <c r="I305" s="110">
        <f>VLOOKUP($A305,'2026-27 Salary &amp; Benefits'!$A:$I,3,FALSE)</f>
        <v>1</v>
      </c>
      <c r="J305" s="110">
        <f>VLOOKUP($A305,'2026-27 Salary &amp; Benefits'!$A:$I,4,FALSE)</f>
        <v>1.04</v>
      </c>
      <c r="K305" s="101">
        <f t="shared" si="72"/>
        <v>0</v>
      </c>
      <c r="L305" s="100">
        <f t="shared" si="73"/>
        <v>0</v>
      </c>
      <c r="M305" s="102">
        <f>'2026-27 Salary &amp; Benefits'!$E$6</f>
        <v>78209</v>
      </c>
      <c r="N305" s="102">
        <f>'2026-27 Salary &amp; Benefits'!$F$6</f>
        <v>82248</v>
      </c>
      <c r="O305" s="7">
        <f t="shared" si="74"/>
        <v>0</v>
      </c>
      <c r="P305" s="7">
        <f t="shared" si="75"/>
        <v>0</v>
      </c>
      <c r="Q305" s="7">
        <f>'2026-27 Salary &amp; Benefits'!G$6</f>
        <v>16817.759999999998</v>
      </c>
      <c r="R305" s="103">
        <f>'2026-27 Salary &amp; Benefits'!H$6</f>
        <v>0.16020000000000001</v>
      </c>
      <c r="S305" s="103">
        <f>'2026-27 Salary &amp; Benefits'!I$6</f>
        <v>0.15390000000000001</v>
      </c>
      <c r="T305" s="7">
        <f t="shared" si="76"/>
        <v>0</v>
      </c>
      <c r="U305" s="7">
        <f t="shared" si="77"/>
        <v>0</v>
      </c>
      <c r="V305" s="7">
        <f t="shared" si="78"/>
        <v>0</v>
      </c>
      <c r="W305" s="7">
        <f t="shared" si="79"/>
        <v>0</v>
      </c>
      <c r="X305" s="18">
        <f t="shared" si="80"/>
        <v>0</v>
      </c>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row>
    <row r="306" spans="1:159" s="17" customFormat="1">
      <c r="A306" s="50" t="s">
        <v>2349</v>
      </c>
      <c r="B306" s="59" t="s">
        <v>2546</v>
      </c>
      <c r="C306" s="61">
        <v>3064</v>
      </c>
      <c r="D306" s="72" t="s">
        <v>1734</v>
      </c>
      <c r="E306" s="78" t="str">
        <f>IFERROR(VLOOKUP($C306,'2025-26 School Level AAFTE'!$C$2:$L$2349,9,FALSE), "No")</f>
        <v>Yes</v>
      </c>
      <c r="F306" s="67">
        <f>IFERROR(VLOOKUP($C306,'2025-26 School Level AAFTE'!$C$2:$J$2349,8,FALSE), 0)</f>
        <v>259.7</v>
      </c>
      <c r="G306" s="69">
        <f>IFERROR(IF(E306= "yes",VLOOKUP(C306,Summary!$B:$I,6,0),0),0)</f>
        <v>0</v>
      </c>
      <c r="H306" s="68">
        <f t="shared" si="71"/>
        <v>259.7</v>
      </c>
      <c r="I306" s="110">
        <f>VLOOKUP($A306,'2026-27 Salary &amp; Benefits'!$A:$I,3,FALSE)</f>
        <v>1</v>
      </c>
      <c r="J306" s="110">
        <f>VLOOKUP($A306,'2026-27 Salary &amp; Benefits'!$A:$I,4,FALSE)</f>
        <v>1.04</v>
      </c>
      <c r="K306" s="101">
        <f t="shared" si="72"/>
        <v>259.7</v>
      </c>
      <c r="L306" s="100">
        <f t="shared" si="73"/>
        <v>0.76200000000000001</v>
      </c>
      <c r="M306" s="102">
        <f>'2026-27 Salary &amp; Benefits'!$E$6</f>
        <v>78209</v>
      </c>
      <c r="N306" s="102">
        <f>'2026-27 Salary &amp; Benefits'!$F$6</f>
        <v>82248</v>
      </c>
      <c r="O306" s="7">
        <f t="shared" si="74"/>
        <v>59595.26</v>
      </c>
      <c r="P306" s="7">
        <f t="shared" si="75"/>
        <v>5584.6399999999994</v>
      </c>
      <c r="Q306" s="7">
        <f>'2026-27 Salary &amp; Benefits'!G$6</f>
        <v>16817.759999999998</v>
      </c>
      <c r="R306" s="103">
        <f>'2026-27 Salary &amp; Benefits'!H$6</f>
        <v>0.16020000000000001</v>
      </c>
      <c r="S306" s="103">
        <f>'2026-27 Salary &amp; Benefits'!I$6</f>
        <v>0.15390000000000001</v>
      </c>
      <c r="T306" s="7">
        <f t="shared" si="76"/>
        <v>23221.77</v>
      </c>
      <c r="U306" s="7">
        <f t="shared" si="77"/>
        <v>1086.33</v>
      </c>
      <c r="V306" s="7">
        <f t="shared" si="78"/>
        <v>167.19</v>
      </c>
      <c r="W306" s="7">
        <f t="shared" si="79"/>
        <v>1253.52</v>
      </c>
      <c r="X306" s="18">
        <f t="shared" si="80"/>
        <v>89655.19</v>
      </c>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row>
    <row r="307" spans="1:159" s="17" customFormat="1">
      <c r="A307" s="50" t="s">
        <v>2349</v>
      </c>
      <c r="B307" s="59" t="s">
        <v>2546</v>
      </c>
      <c r="C307" s="60">
        <v>3415</v>
      </c>
      <c r="D307" s="59" t="s">
        <v>1739</v>
      </c>
      <c r="E307" s="78" t="str">
        <f>IFERROR(VLOOKUP($C307,'2025-26 School Level AAFTE'!$C$2:$L$2349,9,FALSE), "No")</f>
        <v>No</v>
      </c>
      <c r="F307" s="67">
        <f>IFERROR(VLOOKUP($C307,'2025-26 School Level AAFTE'!$C$2:$J$2349,8,FALSE), 0)</f>
        <v>1271.25</v>
      </c>
      <c r="G307" s="69">
        <f>IFERROR(IF(E307= "yes",VLOOKUP(C307,Summary!$B:$I,6,0),0),0)</f>
        <v>0</v>
      </c>
      <c r="H307" s="68">
        <f t="shared" si="71"/>
        <v>0</v>
      </c>
      <c r="I307" s="110">
        <f>VLOOKUP($A307,'2026-27 Salary &amp; Benefits'!$A:$I,3,FALSE)</f>
        <v>1</v>
      </c>
      <c r="J307" s="110">
        <f>VLOOKUP($A307,'2026-27 Salary &amp; Benefits'!$A:$I,4,FALSE)</f>
        <v>1.04</v>
      </c>
      <c r="K307" s="101">
        <f t="shared" si="72"/>
        <v>0</v>
      </c>
      <c r="L307" s="100">
        <f t="shared" si="73"/>
        <v>0</v>
      </c>
      <c r="M307" s="102">
        <f>'2026-27 Salary &amp; Benefits'!$E$6</f>
        <v>78209</v>
      </c>
      <c r="N307" s="102">
        <f>'2026-27 Salary &amp; Benefits'!$F$6</f>
        <v>82248</v>
      </c>
      <c r="O307" s="7">
        <f t="shared" si="74"/>
        <v>0</v>
      </c>
      <c r="P307" s="7">
        <f t="shared" si="75"/>
        <v>0</v>
      </c>
      <c r="Q307" s="7">
        <f>'2026-27 Salary &amp; Benefits'!G$6</f>
        <v>16817.759999999998</v>
      </c>
      <c r="R307" s="103">
        <f>'2026-27 Salary &amp; Benefits'!H$6</f>
        <v>0.16020000000000001</v>
      </c>
      <c r="S307" s="103">
        <f>'2026-27 Salary &amp; Benefits'!I$6</f>
        <v>0.15390000000000001</v>
      </c>
      <c r="T307" s="7">
        <f t="shared" si="76"/>
        <v>0</v>
      </c>
      <c r="U307" s="7">
        <f t="shared" si="77"/>
        <v>0</v>
      </c>
      <c r="V307" s="7">
        <f t="shared" si="78"/>
        <v>0</v>
      </c>
      <c r="W307" s="7">
        <f t="shared" si="79"/>
        <v>0</v>
      </c>
      <c r="X307" s="18">
        <f t="shared" si="80"/>
        <v>0</v>
      </c>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row>
    <row r="308" spans="1:159" s="17" customFormat="1">
      <c r="A308" s="50" t="s">
        <v>2266</v>
      </c>
      <c r="B308" s="59" t="s">
        <v>2547</v>
      </c>
      <c r="C308" s="60">
        <v>2166</v>
      </c>
      <c r="D308" s="59" t="s">
        <v>1128</v>
      </c>
      <c r="E308" s="78" t="str">
        <f>IFERROR(VLOOKUP($C308,'2025-26 School Level AAFTE'!$C$2:$L$2349,9,FALSE), "No")</f>
        <v>Yes</v>
      </c>
      <c r="F308" s="67">
        <f>IFERROR(VLOOKUP($C308,'2025-26 School Level AAFTE'!$C$2:$J$2349,8,FALSE), 0)</f>
        <v>962.54000000000008</v>
      </c>
      <c r="G308" s="69">
        <f>IFERROR(IF(E308= "yes",VLOOKUP(C308,Summary!$B:$I,6,0),0),0)</f>
        <v>0</v>
      </c>
      <c r="H308" s="68">
        <f t="shared" si="71"/>
        <v>962.54000000000008</v>
      </c>
      <c r="I308" s="110">
        <f>VLOOKUP($A308,'2026-27 Salary &amp; Benefits'!$A:$I,3,FALSE)</f>
        <v>1</v>
      </c>
      <c r="J308" s="110">
        <f>VLOOKUP($A308,'2026-27 Salary &amp; Benefits'!$A:$I,4,FALSE)</f>
        <v>1</v>
      </c>
      <c r="K308" s="101">
        <f t="shared" si="72"/>
        <v>962.54000000000008</v>
      </c>
      <c r="L308" s="100">
        <f t="shared" si="73"/>
        <v>2.823</v>
      </c>
      <c r="M308" s="102">
        <f>'2026-27 Salary &amp; Benefits'!$E$6</f>
        <v>78209</v>
      </c>
      <c r="N308" s="102">
        <f>'2026-27 Salary &amp; Benefits'!$F$6</f>
        <v>82248</v>
      </c>
      <c r="O308" s="7">
        <f t="shared" si="74"/>
        <v>220784.01</v>
      </c>
      <c r="P308" s="7">
        <f t="shared" si="75"/>
        <v>11402.089999999997</v>
      </c>
      <c r="Q308" s="7">
        <f>'2026-27 Salary &amp; Benefits'!G$6</f>
        <v>16817.759999999998</v>
      </c>
      <c r="R308" s="103">
        <f>'2026-27 Salary &amp; Benefits'!H$6</f>
        <v>0.16020000000000001</v>
      </c>
      <c r="S308" s="103">
        <f>'2026-27 Salary &amp; Benefits'!I$6</f>
        <v>0.15390000000000001</v>
      </c>
      <c r="T308" s="7">
        <f t="shared" si="76"/>
        <v>84600.92</v>
      </c>
      <c r="U308" s="7">
        <f t="shared" si="77"/>
        <v>3869.77</v>
      </c>
      <c r="V308" s="7">
        <f t="shared" si="78"/>
        <v>595.55999999999995</v>
      </c>
      <c r="W308" s="7">
        <f t="shared" si="79"/>
        <v>4465.33</v>
      </c>
      <c r="X308" s="18">
        <f t="shared" si="80"/>
        <v>321252.35000000003</v>
      </c>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row>
    <row r="309" spans="1:159" s="17" customFormat="1">
      <c r="A309" s="50" t="s">
        <v>2266</v>
      </c>
      <c r="B309" s="59" t="s">
        <v>2547</v>
      </c>
      <c r="C309" s="60">
        <v>3240</v>
      </c>
      <c r="D309" s="59" t="s">
        <v>1133</v>
      </c>
      <c r="E309" s="78" t="str">
        <f>IFERROR(VLOOKUP($C309,'2025-26 School Level AAFTE'!$C$2:$L$2349,9,FALSE), "No")</f>
        <v>Yes</v>
      </c>
      <c r="F309" s="67">
        <f>IFERROR(VLOOKUP($C309,'2025-26 School Level AAFTE'!$C$2:$J$2349,8,FALSE), 0)</f>
        <v>484.57</v>
      </c>
      <c r="G309" s="69">
        <f>IFERROR(IF(E309= "yes",VLOOKUP(C309,Summary!$B:$I,6,0),0),0)</f>
        <v>0</v>
      </c>
      <c r="H309" s="68">
        <f t="shared" si="71"/>
        <v>484.57</v>
      </c>
      <c r="I309" s="110">
        <f>VLOOKUP($A309,'2026-27 Salary &amp; Benefits'!$A:$I,3,FALSE)</f>
        <v>1</v>
      </c>
      <c r="J309" s="110">
        <f>VLOOKUP($A309,'2026-27 Salary &amp; Benefits'!$A:$I,4,FALSE)</f>
        <v>1</v>
      </c>
      <c r="K309" s="101">
        <f t="shared" si="72"/>
        <v>484.57</v>
      </c>
      <c r="L309" s="100">
        <f t="shared" si="73"/>
        <v>1.421</v>
      </c>
      <c r="M309" s="102">
        <f>'2026-27 Salary &amp; Benefits'!$E$6</f>
        <v>78209</v>
      </c>
      <c r="N309" s="102">
        <f>'2026-27 Salary &amp; Benefits'!$F$6</f>
        <v>82248</v>
      </c>
      <c r="O309" s="7">
        <f t="shared" si="74"/>
        <v>111134.99</v>
      </c>
      <c r="P309" s="7">
        <f t="shared" si="75"/>
        <v>5739.4199999999983</v>
      </c>
      <c r="Q309" s="7">
        <f>'2026-27 Salary &amp; Benefits'!G$6</f>
        <v>16817.759999999998</v>
      </c>
      <c r="R309" s="103">
        <f>'2026-27 Salary &amp; Benefits'!H$6</f>
        <v>0.16020000000000001</v>
      </c>
      <c r="S309" s="103">
        <f>'2026-27 Salary &amp; Benefits'!I$6</f>
        <v>0.15390000000000001</v>
      </c>
      <c r="T309" s="7">
        <f t="shared" si="76"/>
        <v>42585.16</v>
      </c>
      <c r="U309" s="7">
        <f t="shared" si="77"/>
        <v>1947.91</v>
      </c>
      <c r="V309" s="7">
        <f t="shared" si="78"/>
        <v>299.77999999999997</v>
      </c>
      <c r="W309" s="7">
        <f t="shared" si="79"/>
        <v>2247.69</v>
      </c>
      <c r="X309" s="18">
        <f t="shared" si="80"/>
        <v>161707.26</v>
      </c>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row>
    <row r="310" spans="1:159" s="17" customFormat="1">
      <c r="A310" s="50" t="s">
        <v>2266</v>
      </c>
      <c r="B310" s="59" t="s">
        <v>2547</v>
      </c>
      <c r="C310" s="60">
        <v>2244</v>
      </c>
      <c r="D310" s="59" t="s">
        <v>1129</v>
      </c>
      <c r="E310" s="78" t="str">
        <f>IFERROR(VLOOKUP($C310,'2025-26 School Level AAFTE'!$C$2:$L$2349,9,FALSE), "No")</f>
        <v>Yes</v>
      </c>
      <c r="F310" s="67">
        <f>IFERROR(VLOOKUP($C310,'2025-26 School Level AAFTE'!$C$2:$J$2349,8,FALSE), 0)</f>
        <v>320.55</v>
      </c>
      <c r="G310" s="69">
        <f>IFERROR(IF(E310= "yes",VLOOKUP(C310,Summary!$B:$I,6,0),0),0)</f>
        <v>0</v>
      </c>
      <c r="H310" s="68">
        <f t="shared" si="71"/>
        <v>320.55</v>
      </c>
      <c r="I310" s="110">
        <f>VLOOKUP($A310,'2026-27 Salary &amp; Benefits'!$A:$I,3,FALSE)</f>
        <v>1</v>
      </c>
      <c r="J310" s="110">
        <f>VLOOKUP($A310,'2026-27 Salary &amp; Benefits'!$A:$I,4,FALSE)</f>
        <v>1</v>
      </c>
      <c r="K310" s="101">
        <f t="shared" si="72"/>
        <v>320.55</v>
      </c>
      <c r="L310" s="100">
        <f t="shared" si="73"/>
        <v>0.94</v>
      </c>
      <c r="M310" s="102">
        <f>'2026-27 Salary &amp; Benefits'!$E$6</f>
        <v>78209</v>
      </c>
      <c r="N310" s="102">
        <f>'2026-27 Salary &amp; Benefits'!$F$6</f>
        <v>82248</v>
      </c>
      <c r="O310" s="7">
        <f t="shared" si="74"/>
        <v>73516.460000000006</v>
      </c>
      <c r="P310" s="7">
        <f t="shared" si="75"/>
        <v>3796.6599999999889</v>
      </c>
      <c r="Q310" s="7">
        <f>'2026-27 Salary &amp; Benefits'!G$6</f>
        <v>16817.759999999998</v>
      </c>
      <c r="R310" s="103">
        <f>'2026-27 Salary &amp; Benefits'!H$6</f>
        <v>0.16020000000000001</v>
      </c>
      <c r="S310" s="103">
        <f>'2026-27 Salary &amp; Benefits'!I$6</f>
        <v>0.15390000000000001</v>
      </c>
      <c r="T310" s="7">
        <f t="shared" si="76"/>
        <v>28170.34</v>
      </c>
      <c r="U310" s="7">
        <f t="shared" si="77"/>
        <v>1288.55</v>
      </c>
      <c r="V310" s="7">
        <f t="shared" si="78"/>
        <v>198.31</v>
      </c>
      <c r="W310" s="7">
        <f t="shared" si="79"/>
        <v>1486.86</v>
      </c>
      <c r="X310" s="18">
        <f t="shared" si="80"/>
        <v>106970.31999999999</v>
      </c>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row>
    <row r="311" spans="1:159" s="17" customFormat="1">
      <c r="A311" s="50" t="s">
        <v>2266</v>
      </c>
      <c r="B311" s="59" t="s">
        <v>2547</v>
      </c>
      <c r="C311" s="60">
        <v>2704</v>
      </c>
      <c r="D311" s="59" t="s">
        <v>1131</v>
      </c>
      <c r="E311" s="78" t="str">
        <f>IFERROR(VLOOKUP($C311,'2025-26 School Level AAFTE'!$C$2:$L$2349,9,FALSE), "No")</f>
        <v>Yes</v>
      </c>
      <c r="F311" s="67">
        <f>IFERROR(VLOOKUP($C311,'2025-26 School Level AAFTE'!$C$2:$J$2349,8,FALSE), 0)</f>
        <v>424.25</v>
      </c>
      <c r="G311" s="69">
        <f>IFERROR(IF(E311= "yes",VLOOKUP(C311,Summary!$B:$I,6,0),0),0)</f>
        <v>0</v>
      </c>
      <c r="H311" s="68">
        <f t="shared" si="71"/>
        <v>424.25</v>
      </c>
      <c r="I311" s="110">
        <f>VLOOKUP($A311,'2026-27 Salary &amp; Benefits'!$A:$I,3,FALSE)</f>
        <v>1</v>
      </c>
      <c r="J311" s="110">
        <f>VLOOKUP($A311,'2026-27 Salary &amp; Benefits'!$A:$I,4,FALSE)</f>
        <v>1</v>
      </c>
      <c r="K311" s="101">
        <f t="shared" si="72"/>
        <v>424.25</v>
      </c>
      <c r="L311" s="100">
        <f t="shared" si="73"/>
        <v>1.244</v>
      </c>
      <c r="M311" s="102">
        <f>'2026-27 Salary &amp; Benefits'!$E$6</f>
        <v>78209</v>
      </c>
      <c r="N311" s="102">
        <f>'2026-27 Salary &amp; Benefits'!$F$6</f>
        <v>82248</v>
      </c>
      <c r="O311" s="7">
        <f t="shared" si="74"/>
        <v>97292</v>
      </c>
      <c r="P311" s="7">
        <f t="shared" si="75"/>
        <v>5024.5099999999948</v>
      </c>
      <c r="Q311" s="7">
        <f>'2026-27 Salary &amp; Benefits'!G$6</f>
        <v>16817.759999999998</v>
      </c>
      <c r="R311" s="103">
        <f>'2026-27 Salary &amp; Benefits'!H$6</f>
        <v>0.16020000000000001</v>
      </c>
      <c r="S311" s="103">
        <f>'2026-27 Salary &amp; Benefits'!I$6</f>
        <v>0.15390000000000001</v>
      </c>
      <c r="T311" s="7">
        <f t="shared" si="76"/>
        <v>37280.74</v>
      </c>
      <c r="U311" s="7">
        <f t="shared" si="77"/>
        <v>1705.28</v>
      </c>
      <c r="V311" s="7">
        <f t="shared" si="78"/>
        <v>262.44</v>
      </c>
      <c r="W311" s="7">
        <f t="shared" si="79"/>
        <v>1967.72</v>
      </c>
      <c r="X311" s="18">
        <f t="shared" si="80"/>
        <v>141564.97</v>
      </c>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row>
    <row r="312" spans="1:159" s="17" customFormat="1">
      <c r="A312" s="50" t="s">
        <v>2266</v>
      </c>
      <c r="B312" s="59" t="s">
        <v>2547</v>
      </c>
      <c r="C312" s="60">
        <v>5359</v>
      </c>
      <c r="D312" s="59" t="s">
        <v>1134</v>
      </c>
      <c r="E312" s="78" t="str">
        <f>IFERROR(VLOOKUP($C312,'2025-26 School Level AAFTE'!$C$2:$L$2349,9,FALSE), "No")</f>
        <v>Yes</v>
      </c>
      <c r="F312" s="67">
        <f>IFERROR(VLOOKUP($C312,'2025-26 School Level AAFTE'!$C$2:$J$2349,8,FALSE), 0)</f>
        <v>95.839999999999989</v>
      </c>
      <c r="G312" s="69">
        <f>IFERROR(IF(E312= "yes",VLOOKUP(C312,Summary!$B:$I,6,0),0),0)</f>
        <v>0</v>
      </c>
      <c r="H312" s="68">
        <f t="shared" si="71"/>
        <v>95.839999999999989</v>
      </c>
      <c r="I312" s="110">
        <f>VLOOKUP($A312,'2026-27 Salary &amp; Benefits'!$A:$I,3,FALSE)</f>
        <v>1</v>
      </c>
      <c r="J312" s="110">
        <f>VLOOKUP($A312,'2026-27 Salary &amp; Benefits'!$A:$I,4,FALSE)</f>
        <v>1</v>
      </c>
      <c r="K312" s="101">
        <f t="shared" si="72"/>
        <v>95.839999999999989</v>
      </c>
      <c r="L312" s="100">
        <f t="shared" si="73"/>
        <v>0.28100000000000003</v>
      </c>
      <c r="M312" s="102">
        <f>'2026-27 Salary &amp; Benefits'!$E$6</f>
        <v>78209</v>
      </c>
      <c r="N312" s="102">
        <f>'2026-27 Salary &amp; Benefits'!$F$6</f>
        <v>82248</v>
      </c>
      <c r="O312" s="7">
        <f t="shared" si="74"/>
        <v>21976.73</v>
      </c>
      <c r="P312" s="7">
        <f t="shared" si="75"/>
        <v>1134.9599999999991</v>
      </c>
      <c r="Q312" s="7">
        <f>'2026-27 Salary &amp; Benefits'!G$6</f>
        <v>16817.759999999998</v>
      </c>
      <c r="R312" s="103">
        <f>'2026-27 Salary &amp; Benefits'!H$6</f>
        <v>0.16020000000000001</v>
      </c>
      <c r="S312" s="103">
        <f>'2026-27 Salary &amp; Benefits'!I$6</f>
        <v>0.15390000000000001</v>
      </c>
      <c r="T312" s="7">
        <f t="shared" si="76"/>
        <v>8421.1299999999992</v>
      </c>
      <c r="U312" s="7">
        <f t="shared" si="77"/>
        <v>385.19</v>
      </c>
      <c r="V312" s="7">
        <f t="shared" si="78"/>
        <v>59.28</v>
      </c>
      <c r="W312" s="7">
        <f t="shared" si="79"/>
        <v>444.47</v>
      </c>
      <c r="X312" s="18">
        <f t="shared" si="80"/>
        <v>31977.29</v>
      </c>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row>
    <row r="313" spans="1:159" s="17" customFormat="1">
      <c r="A313" s="50" t="s">
        <v>2266</v>
      </c>
      <c r="B313" s="59" t="s">
        <v>2547</v>
      </c>
      <c r="C313" s="60">
        <v>3172</v>
      </c>
      <c r="D313" s="59" t="s">
        <v>1132</v>
      </c>
      <c r="E313" s="78" t="str">
        <f>IFERROR(VLOOKUP($C313,'2025-26 School Level AAFTE'!$C$2:$L$2349,9,FALSE), "No")</f>
        <v>Yes</v>
      </c>
      <c r="F313" s="67">
        <f>IFERROR(VLOOKUP($C313,'2025-26 School Level AAFTE'!$C$2:$J$2349,8,FALSE), 0)</f>
        <v>342.61</v>
      </c>
      <c r="G313" s="69">
        <f>IFERROR(IF(E313= "yes",VLOOKUP(C313,Summary!$B:$I,6,0),0),0)</f>
        <v>0</v>
      </c>
      <c r="H313" s="68">
        <f t="shared" si="71"/>
        <v>342.61</v>
      </c>
      <c r="I313" s="110">
        <f>VLOOKUP($A313,'2026-27 Salary &amp; Benefits'!$A:$I,3,FALSE)</f>
        <v>1</v>
      </c>
      <c r="J313" s="110">
        <f>VLOOKUP($A313,'2026-27 Salary &amp; Benefits'!$A:$I,4,FALSE)</f>
        <v>1</v>
      </c>
      <c r="K313" s="101">
        <f t="shared" si="72"/>
        <v>342.61</v>
      </c>
      <c r="L313" s="100">
        <f t="shared" si="73"/>
        <v>1.0049999999999999</v>
      </c>
      <c r="M313" s="102">
        <f>'2026-27 Salary &amp; Benefits'!$E$6</f>
        <v>78209</v>
      </c>
      <c r="N313" s="102">
        <f>'2026-27 Salary &amp; Benefits'!$F$6</f>
        <v>82248</v>
      </c>
      <c r="O313" s="7">
        <f t="shared" si="74"/>
        <v>78600.05</v>
      </c>
      <c r="P313" s="7">
        <f t="shared" si="75"/>
        <v>4059.1900000000023</v>
      </c>
      <c r="Q313" s="7">
        <f>'2026-27 Salary &amp; Benefits'!G$6</f>
        <v>16817.759999999998</v>
      </c>
      <c r="R313" s="103">
        <f>'2026-27 Salary &amp; Benefits'!H$6</f>
        <v>0.16020000000000001</v>
      </c>
      <c r="S313" s="103">
        <f>'2026-27 Salary &amp; Benefits'!I$6</f>
        <v>0.15390000000000001</v>
      </c>
      <c r="T313" s="7">
        <f t="shared" si="76"/>
        <v>30118.29</v>
      </c>
      <c r="U313" s="7">
        <f t="shared" si="77"/>
        <v>1377.65</v>
      </c>
      <c r="V313" s="7">
        <f t="shared" si="78"/>
        <v>212.02</v>
      </c>
      <c r="W313" s="7">
        <f t="shared" si="79"/>
        <v>1589.67</v>
      </c>
      <c r="X313" s="18">
        <f t="shared" si="80"/>
        <v>114367.2</v>
      </c>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row>
    <row r="314" spans="1:159" s="17" customFormat="1">
      <c r="A314" s="50" t="s">
        <v>2266</v>
      </c>
      <c r="B314" s="59" t="s">
        <v>2547</v>
      </c>
      <c r="C314" s="60">
        <v>2291</v>
      </c>
      <c r="D314" s="59" t="s">
        <v>1130</v>
      </c>
      <c r="E314" s="78" t="str">
        <f>IFERROR(VLOOKUP($C314,'2025-26 School Level AAFTE'!$C$2:$L$2349,9,FALSE), "No")</f>
        <v>Yes</v>
      </c>
      <c r="F314" s="67">
        <f>IFERROR(VLOOKUP($C314,'2025-26 School Level AAFTE'!$C$2:$J$2349,8,FALSE), 0)</f>
        <v>316.5</v>
      </c>
      <c r="G314" s="69">
        <f>IFERROR(IF(E314= "yes",VLOOKUP(C314,Summary!$B:$I,6,0),0),0)</f>
        <v>0</v>
      </c>
      <c r="H314" s="68">
        <f t="shared" si="71"/>
        <v>316.5</v>
      </c>
      <c r="I314" s="110">
        <f>VLOOKUP($A314,'2026-27 Salary &amp; Benefits'!$A:$I,3,FALSE)</f>
        <v>1</v>
      </c>
      <c r="J314" s="110">
        <f>VLOOKUP($A314,'2026-27 Salary &amp; Benefits'!$A:$I,4,FALSE)</f>
        <v>1</v>
      </c>
      <c r="K314" s="101">
        <f t="shared" si="72"/>
        <v>316.5</v>
      </c>
      <c r="L314" s="100">
        <f t="shared" si="73"/>
        <v>0.92800000000000005</v>
      </c>
      <c r="M314" s="102">
        <f>'2026-27 Salary &amp; Benefits'!$E$6</f>
        <v>78209</v>
      </c>
      <c r="N314" s="102">
        <f>'2026-27 Salary &amp; Benefits'!$F$6</f>
        <v>82248</v>
      </c>
      <c r="O314" s="7">
        <f t="shared" si="74"/>
        <v>72577.95</v>
      </c>
      <c r="P314" s="7">
        <f t="shared" si="75"/>
        <v>3748.1900000000023</v>
      </c>
      <c r="Q314" s="7">
        <f>'2026-27 Salary &amp; Benefits'!G$6</f>
        <v>16817.759999999998</v>
      </c>
      <c r="R314" s="103">
        <f>'2026-27 Salary &amp; Benefits'!H$6</f>
        <v>0.16020000000000001</v>
      </c>
      <c r="S314" s="103">
        <f>'2026-27 Salary &amp; Benefits'!I$6</f>
        <v>0.15390000000000001</v>
      </c>
      <c r="T314" s="7">
        <f t="shared" si="76"/>
        <v>27810.720000000001</v>
      </c>
      <c r="U314" s="7">
        <f t="shared" si="77"/>
        <v>1272.0999999999999</v>
      </c>
      <c r="V314" s="7">
        <f t="shared" si="78"/>
        <v>195.78</v>
      </c>
      <c r="W314" s="7">
        <f t="shared" si="79"/>
        <v>1467.8799999999999</v>
      </c>
      <c r="X314" s="18">
        <f t="shared" si="80"/>
        <v>105604.74</v>
      </c>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row>
    <row r="315" spans="1:159" s="17" customFormat="1">
      <c r="A315" s="50" t="s">
        <v>2266</v>
      </c>
      <c r="B315" s="59" t="s">
        <v>2547</v>
      </c>
      <c r="C315" s="60">
        <v>2768</v>
      </c>
      <c r="D315" s="59" t="s">
        <v>39</v>
      </c>
      <c r="E315" s="78" t="str">
        <f>IFERROR(VLOOKUP($C315,'2025-26 School Level AAFTE'!$C$2:$L$2349,9,FALSE), "No")</f>
        <v>Yes</v>
      </c>
      <c r="F315" s="67">
        <f>IFERROR(VLOOKUP($C315,'2025-26 School Level AAFTE'!$C$2:$J$2349,8,FALSE), 0)</f>
        <v>300.45999999999998</v>
      </c>
      <c r="G315" s="69">
        <f>IFERROR(IF(E315= "yes",VLOOKUP(C315,Summary!$B:$I,6,0),0),0)</f>
        <v>0</v>
      </c>
      <c r="H315" s="68">
        <f t="shared" si="71"/>
        <v>300.45999999999998</v>
      </c>
      <c r="I315" s="110">
        <f>VLOOKUP($A315,'2026-27 Salary &amp; Benefits'!$A:$I,3,FALSE)</f>
        <v>1</v>
      </c>
      <c r="J315" s="110">
        <f>VLOOKUP($A315,'2026-27 Salary &amp; Benefits'!$A:$I,4,FALSE)</f>
        <v>1</v>
      </c>
      <c r="K315" s="101">
        <f t="shared" si="72"/>
        <v>300.45999999999998</v>
      </c>
      <c r="L315" s="100">
        <f t="shared" si="73"/>
        <v>0.88100000000000001</v>
      </c>
      <c r="M315" s="102">
        <f>'2026-27 Salary &amp; Benefits'!$E$6</f>
        <v>78209</v>
      </c>
      <c r="N315" s="102">
        <f>'2026-27 Salary &amp; Benefits'!$F$6</f>
        <v>82248</v>
      </c>
      <c r="O315" s="7">
        <f t="shared" si="74"/>
        <v>68902.13</v>
      </c>
      <c r="P315" s="7">
        <f t="shared" si="75"/>
        <v>3558.3600000000006</v>
      </c>
      <c r="Q315" s="7">
        <f>'2026-27 Salary &amp; Benefits'!G$6</f>
        <v>16817.759999999998</v>
      </c>
      <c r="R315" s="103">
        <f>'2026-27 Salary &amp; Benefits'!H$6</f>
        <v>0.16020000000000001</v>
      </c>
      <c r="S315" s="103">
        <f>'2026-27 Salary &amp; Benefits'!I$6</f>
        <v>0.15390000000000001</v>
      </c>
      <c r="T315" s="7">
        <f t="shared" si="76"/>
        <v>26402.2</v>
      </c>
      <c r="U315" s="7">
        <f t="shared" si="77"/>
        <v>1207.67</v>
      </c>
      <c r="V315" s="7">
        <f t="shared" si="78"/>
        <v>185.86</v>
      </c>
      <c r="W315" s="7">
        <f t="shared" si="79"/>
        <v>1393.5300000000002</v>
      </c>
      <c r="X315" s="18">
        <f t="shared" si="80"/>
        <v>100256.22</v>
      </c>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row>
    <row r="316" spans="1:159" s="17" customFormat="1">
      <c r="A316" s="50" t="s">
        <v>2264</v>
      </c>
      <c r="B316" s="59" t="s">
        <v>2548</v>
      </c>
      <c r="C316" s="60">
        <v>4311</v>
      </c>
      <c r="D316" s="2" t="s">
        <v>1122</v>
      </c>
      <c r="E316" s="78" t="str">
        <f>IFERROR(VLOOKUP($C316,'2025-26 School Level AAFTE'!$C$2:$L$2349,9,FALSE), "No")</f>
        <v>No</v>
      </c>
      <c r="F316" s="67">
        <f>IFERROR(VLOOKUP($C316,'2025-26 School Level AAFTE'!$C$2:$J$2349,8,FALSE), 0)</f>
        <v>695.3</v>
      </c>
      <c r="G316" s="69">
        <f>IFERROR(IF(E316= "yes",VLOOKUP(C316,Summary!$B:$I,6,0),0),0)</f>
        <v>0</v>
      </c>
      <c r="H316" s="68">
        <f t="shared" si="71"/>
        <v>0</v>
      </c>
      <c r="I316" s="110">
        <f>VLOOKUP($A316,'2026-27 Salary &amp; Benefits'!$A:$I,3,FALSE)</f>
        <v>1</v>
      </c>
      <c r="J316" s="110">
        <f>VLOOKUP($A316,'2026-27 Salary &amp; Benefits'!$A:$I,4,FALSE)</f>
        <v>1.04</v>
      </c>
      <c r="K316" s="101">
        <f t="shared" si="72"/>
        <v>0</v>
      </c>
      <c r="L316" s="100">
        <f t="shared" si="73"/>
        <v>0</v>
      </c>
      <c r="M316" s="102">
        <f>'2026-27 Salary &amp; Benefits'!$E$6</f>
        <v>78209</v>
      </c>
      <c r="N316" s="102">
        <f>'2026-27 Salary &amp; Benefits'!$F$6</f>
        <v>82248</v>
      </c>
      <c r="O316" s="7">
        <f t="shared" si="74"/>
        <v>0</v>
      </c>
      <c r="P316" s="7">
        <f t="shared" si="75"/>
        <v>0</v>
      </c>
      <c r="Q316" s="7">
        <f>'2026-27 Salary &amp; Benefits'!G$6</f>
        <v>16817.759999999998</v>
      </c>
      <c r="R316" s="103">
        <f>'2026-27 Salary &amp; Benefits'!H$6</f>
        <v>0.16020000000000001</v>
      </c>
      <c r="S316" s="103">
        <f>'2026-27 Salary &amp; Benefits'!I$6</f>
        <v>0.15390000000000001</v>
      </c>
      <c r="T316" s="7">
        <f t="shared" si="76"/>
        <v>0</v>
      </c>
      <c r="U316" s="7">
        <f t="shared" si="77"/>
        <v>0</v>
      </c>
      <c r="V316" s="7">
        <f t="shared" si="78"/>
        <v>0</v>
      </c>
      <c r="W316" s="7">
        <f t="shared" si="79"/>
        <v>0</v>
      </c>
      <c r="X316" s="18">
        <f t="shared" si="80"/>
        <v>0</v>
      </c>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row>
    <row r="317" spans="1:159" s="17" customFormat="1">
      <c r="A317" s="50" t="s">
        <v>2264</v>
      </c>
      <c r="B317" s="59" t="s">
        <v>2548</v>
      </c>
      <c r="C317" s="60">
        <v>5509</v>
      </c>
      <c r="D317" s="59" t="s">
        <v>2836</v>
      </c>
      <c r="E317" s="78" t="str">
        <f>IFERROR(VLOOKUP($C317,'2025-26 School Level AAFTE'!$C$2:$L$2349,9,FALSE), "No")</f>
        <v>Yes</v>
      </c>
      <c r="F317" s="67">
        <f>IFERROR(VLOOKUP($C317,'2025-26 School Level AAFTE'!$C$2:$J$2349,8,FALSE), 0)</f>
        <v>564.88</v>
      </c>
      <c r="G317" s="69">
        <f>IFERROR(IF(E317= "yes",VLOOKUP(C317,Summary!$B:$I,6,0),0),0)</f>
        <v>0</v>
      </c>
      <c r="H317" s="68">
        <f t="shared" si="71"/>
        <v>564.88</v>
      </c>
      <c r="I317" s="110">
        <f>VLOOKUP($A317,'2026-27 Salary &amp; Benefits'!$A:$I,3,FALSE)</f>
        <v>1</v>
      </c>
      <c r="J317" s="110">
        <f>VLOOKUP($A317,'2026-27 Salary &amp; Benefits'!$A:$I,4,FALSE)</f>
        <v>1.04</v>
      </c>
      <c r="K317" s="101">
        <f t="shared" si="72"/>
        <v>564.88</v>
      </c>
      <c r="L317" s="100">
        <f t="shared" si="73"/>
        <v>1.657</v>
      </c>
      <c r="M317" s="102">
        <f>'2026-27 Salary &amp; Benefits'!$E$6</f>
        <v>78209</v>
      </c>
      <c r="N317" s="102">
        <f>'2026-27 Salary &amp; Benefits'!$F$6</f>
        <v>82248</v>
      </c>
      <c r="O317" s="7">
        <f t="shared" si="74"/>
        <v>129592.31</v>
      </c>
      <c r="P317" s="7">
        <f t="shared" si="75"/>
        <v>12144.01999999999</v>
      </c>
      <c r="Q317" s="7">
        <f>'2026-27 Salary &amp; Benefits'!G$6</f>
        <v>16817.759999999998</v>
      </c>
      <c r="R317" s="103">
        <f>'2026-27 Salary &amp; Benefits'!H$6</f>
        <v>0.16020000000000001</v>
      </c>
      <c r="S317" s="103">
        <f>'2026-27 Salary &amp; Benefits'!I$6</f>
        <v>0.15390000000000001</v>
      </c>
      <c r="T317" s="7">
        <f t="shared" si="76"/>
        <v>50496.68</v>
      </c>
      <c r="U317" s="7">
        <f t="shared" si="77"/>
        <v>2362.27</v>
      </c>
      <c r="V317" s="7">
        <f t="shared" si="78"/>
        <v>363.55</v>
      </c>
      <c r="W317" s="7">
        <f t="shared" si="79"/>
        <v>2725.82</v>
      </c>
      <c r="X317" s="18">
        <f t="shared" si="80"/>
        <v>194958.83</v>
      </c>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row>
    <row r="318" spans="1:159" s="17" customFormat="1">
      <c r="A318" s="50" t="s">
        <v>2264</v>
      </c>
      <c r="B318" s="59" t="s">
        <v>2548</v>
      </c>
      <c r="C318" s="60">
        <v>5369</v>
      </c>
      <c r="D318" s="59" t="s">
        <v>1123</v>
      </c>
      <c r="E318" s="78" t="str">
        <f>IFERROR(VLOOKUP($C318,'2025-26 School Level AAFTE'!$C$2:$L$2349,9,FALSE), "No")</f>
        <v>Yes</v>
      </c>
      <c r="F318" s="67">
        <f>IFERROR(VLOOKUP($C318,'2025-26 School Level AAFTE'!$C$2:$J$2349,8,FALSE), 0)</f>
        <v>28.08</v>
      </c>
      <c r="G318" s="69">
        <f>IFERROR(IF(E318= "yes",VLOOKUP(C318,Summary!$B:$I,6,0),0),0)</f>
        <v>0</v>
      </c>
      <c r="H318" s="68">
        <f t="shared" si="71"/>
        <v>28.08</v>
      </c>
      <c r="I318" s="110">
        <f>VLOOKUP($A318,'2026-27 Salary &amp; Benefits'!$A:$I,3,FALSE)</f>
        <v>1</v>
      </c>
      <c r="J318" s="110">
        <f>VLOOKUP($A318,'2026-27 Salary &amp; Benefits'!$A:$I,4,FALSE)</f>
        <v>1.04</v>
      </c>
      <c r="K318" s="101">
        <f t="shared" si="72"/>
        <v>28.08</v>
      </c>
      <c r="L318" s="100">
        <f t="shared" si="73"/>
        <v>8.2000000000000003E-2</v>
      </c>
      <c r="M318" s="102">
        <f>'2026-27 Salary &amp; Benefits'!$E$6</f>
        <v>78209</v>
      </c>
      <c r="N318" s="102">
        <f>'2026-27 Salary &amp; Benefits'!$F$6</f>
        <v>82248</v>
      </c>
      <c r="O318" s="7">
        <f t="shared" si="74"/>
        <v>6413.14</v>
      </c>
      <c r="P318" s="7">
        <f t="shared" si="75"/>
        <v>600.96999999999935</v>
      </c>
      <c r="Q318" s="7">
        <f>'2026-27 Salary &amp; Benefits'!G$6</f>
        <v>16817.759999999998</v>
      </c>
      <c r="R318" s="103">
        <f>'2026-27 Salary &amp; Benefits'!H$6</f>
        <v>0.16020000000000001</v>
      </c>
      <c r="S318" s="103">
        <f>'2026-27 Salary &amp; Benefits'!I$6</f>
        <v>0.15390000000000001</v>
      </c>
      <c r="T318" s="7">
        <f t="shared" si="76"/>
        <v>2498.9299999999998</v>
      </c>
      <c r="U318" s="7">
        <f t="shared" si="77"/>
        <v>116.9</v>
      </c>
      <c r="V318" s="7">
        <f t="shared" si="78"/>
        <v>17.989999999999998</v>
      </c>
      <c r="W318" s="7">
        <f t="shared" si="79"/>
        <v>134.89000000000001</v>
      </c>
      <c r="X318" s="18">
        <f t="shared" si="80"/>
        <v>9647.9299999999985</v>
      </c>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row>
    <row r="319" spans="1:159" s="17" customFormat="1">
      <c r="A319" s="50" t="s">
        <v>2264</v>
      </c>
      <c r="B319" s="59" t="s">
        <v>2548</v>
      </c>
      <c r="C319" s="60">
        <v>5510</v>
      </c>
      <c r="D319" s="59" t="s">
        <v>2837</v>
      </c>
      <c r="E319" s="78" t="str">
        <f>IFERROR(VLOOKUP($C319,'2025-26 School Level AAFTE'!$C$2:$L$2349,9,FALSE), "No")</f>
        <v>Yes</v>
      </c>
      <c r="F319" s="67">
        <f>IFERROR(VLOOKUP($C319,'2025-26 School Level AAFTE'!$C$2:$J$2349,8,FALSE), 0)</f>
        <v>647.46</v>
      </c>
      <c r="G319" s="69">
        <f>IFERROR(IF(E319= "yes",VLOOKUP(C319,Summary!$B:$I,6,0),0),0)</f>
        <v>0</v>
      </c>
      <c r="H319" s="68">
        <f t="shared" si="71"/>
        <v>647.46</v>
      </c>
      <c r="I319" s="110">
        <f>VLOOKUP($A319,'2026-27 Salary &amp; Benefits'!$A:$I,3,FALSE)</f>
        <v>1</v>
      </c>
      <c r="J319" s="110">
        <f>VLOOKUP($A319,'2026-27 Salary &amp; Benefits'!$A:$I,4,FALSE)</f>
        <v>1.04</v>
      </c>
      <c r="K319" s="101">
        <f t="shared" si="72"/>
        <v>647.46</v>
      </c>
      <c r="L319" s="100">
        <f t="shared" si="73"/>
        <v>1.899</v>
      </c>
      <c r="M319" s="102">
        <f>'2026-27 Salary &amp; Benefits'!$E$6</f>
        <v>78209</v>
      </c>
      <c r="N319" s="102">
        <f>'2026-27 Salary &amp; Benefits'!$F$6</f>
        <v>82248</v>
      </c>
      <c r="O319" s="7">
        <f t="shared" si="74"/>
        <v>148518.89000000001</v>
      </c>
      <c r="P319" s="7">
        <f t="shared" si="75"/>
        <v>13917.619999999995</v>
      </c>
      <c r="Q319" s="7">
        <f>'2026-27 Salary &amp; Benefits'!G$6</f>
        <v>16817.759999999998</v>
      </c>
      <c r="R319" s="103">
        <f>'2026-27 Salary &amp; Benefits'!H$6</f>
        <v>0.16020000000000001</v>
      </c>
      <c r="S319" s="103">
        <f>'2026-27 Salary &amp; Benefits'!I$6</f>
        <v>0.15390000000000001</v>
      </c>
      <c r="T319" s="7">
        <f t="shared" si="76"/>
        <v>57871.57</v>
      </c>
      <c r="U319" s="7">
        <f t="shared" si="77"/>
        <v>2707.28</v>
      </c>
      <c r="V319" s="7">
        <f t="shared" si="78"/>
        <v>416.65</v>
      </c>
      <c r="W319" s="7">
        <f t="shared" si="79"/>
        <v>3123.9300000000003</v>
      </c>
      <c r="X319" s="18">
        <f t="shared" si="80"/>
        <v>223432.01</v>
      </c>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row>
    <row r="320" spans="1:159" s="17" customFormat="1">
      <c r="A320" s="50" t="s">
        <v>2264</v>
      </c>
      <c r="B320" s="59" t="s">
        <v>2548</v>
      </c>
      <c r="C320" s="60">
        <v>2799</v>
      </c>
      <c r="D320" s="59" t="s">
        <v>1121</v>
      </c>
      <c r="E320" s="78" t="str">
        <f>IFERROR(VLOOKUP($C320,'2025-26 School Level AAFTE'!$C$2:$L$2349,9,FALSE), "No")</f>
        <v>Yes</v>
      </c>
      <c r="F320" s="67">
        <f>IFERROR(VLOOKUP($C320,'2025-26 School Level AAFTE'!$C$2:$J$2349,8,FALSE), 0)</f>
        <v>950.11</v>
      </c>
      <c r="G320" s="69">
        <f>IFERROR(IF(E320= "yes",VLOOKUP(C320,Summary!$B:$I,6,0),0),0)</f>
        <v>0</v>
      </c>
      <c r="H320" s="68">
        <f t="shared" si="71"/>
        <v>950.11</v>
      </c>
      <c r="I320" s="110">
        <f>VLOOKUP($A320,'2026-27 Salary &amp; Benefits'!$A:$I,3,FALSE)</f>
        <v>1</v>
      </c>
      <c r="J320" s="110">
        <f>VLOOKUP($A320,'2026-27 Salary &amp; Benefits'!$A:$I,4,FALSE)</f>
        <v>1.04</v>
      </c>
      <c r="K320" s="101">
        <f t="shared" si="72"/>
        <v>950.11</v>
      </c>
      <c r="L320" s="100">
        <f t="shared" si="73"/>
        <v>2.7869999999999999</v>
      </c>
      <c r="M320" s="102">
        <f>'2026-27 Salary &amp; Benefits'!$E$6</f>
        <v>78209</v>
      </c>
      <c r="N320" s="102">
        <f>'2026-27 Salary &amp; Benefits'!$F$6</f>
        <v>82248</v>
      </c>
      <c r="O320" s="7">
        <f t="shared" si="74"/>
        <v>217968.48</v>
      </c>
      <c r="P320" s="7">
        <f t="shared" si="75"/>
        <v>20425.699999999983</v>
      </c>
      <c r="Q320" s="7">
        <f>'2026-27 Salary &amp; Benefits'!G$6</f>
        <v>16817.759999999998</v>
      </c>
      <c r="R320" s="103">
        <f>'2026-27 Salary &amp; Benefits'!H$6</f>
        <v>0.16020000000000001</v>
      </c>
      <c r="S320" s="103">
        <f>'2026-27 Salary &amp; Benefits'!I$6</f>
        <v>0.15390000000000001</v>
      </c>
      <c r="T320" s="7">
        <f t="shared" si="76"/>
        <v>84933.16</v>
      </c>
      <c r="U320" s="7">
        <f t="shared" si="77"/>
        <v>3973.24</v>
      </c>
      <c r="V320" s="7">
        <f t="shared" si="78"/>
        <v>611.48</v>
      </c>
      <c r="W320" s="7">
        <f t="shared" si="79"/>
        <v>4584.7199999999993</v>
      </c>
      <c r="X320" s="18">
        <f t="shared" si="80"/>
        <v>327912.05999999994</v>
      </c>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row>
    <row r="321" spans="1:159" s="17" customFormat="1">
      <c r="A321" s="50" t="s">
        <v>2351</v>
      </c>
      <c r="B321" s="59" t="s">
        <v>2549</v>
      </c>
      <c r="C321" s="60">
        <v>2954</v>
      </c>
      <c r="D321" s="59" t="s">
        <v>1756</v>
      </c>
      <c r="E321" s="78" t="str">
        <f>IFERROR(VLOOKUP($C321,'2025-26 School Level AAFTE'!$C$2:$L$2349,9,FALSE), "No")</f>
        <v>Yes</v>
      </c>
      <c r="F321" s="67">
        <f>IFERROR(VLOOKUP($C321,'2025-26 School Level AAFTE'!$C$2:$J$2349,8,FALSE), 0)</f>
        <v>484.4</v>
      </c>
      <c r="G321" s="69">
        <f>IFERROR(IF(E321= "yes",VLOOKUP(C321,Summary!$B:$I,6,0),0),0)</f>
        <v>0</v>
      </c>
      <c r="H321" s="68">
        <f t="shared" si="71"/>
        <v>484.4</v>
      </c>
      <c r="I321" s="110">
        <f>VLOOKUP($A321,'2026-27 Salary &amp; Benefits'!$A:$I,3,FALSE)</f>
        <v>1</v>
      </c>
      <c r="J321" s="110">
        <f>VLOOKUP($A321,'2026-27 Salary &amp; Benefits'!$A:$I,4,FALSE)</f>
        <v>1</v>
      </c>
      <c r="K321" s="101">
        <f t="shared" si="72"/>
        <v>484.4</v>
      </c>
      <c r="L321" s="100">
        <f t="shared" si="73"/>
        <v>1.421</v>
      </c>
      <c r="M321" s="102">
        <f>'2026-27 Salary &amp; Benefits'!$E$6</f>
        <v>78209</v>
      </c>
      <c r="N321" s="102">
        <f>'2026-27 Salary &amp; Benefits'!$F$6</f>
        <v>82248</v>
      </c>
      <c r="O321" s="7">
        <f t="shared" si="74"/>
        <v>111134.99</v>
      </c>
      <c r="P321" s="7">
        <f t="shared" si="75"/>
        <v>5739.4199999999983</v>
      </c>
      <c r="Q321" s="7">
        <f>'2026-27 Salary &amp; Benefits'!G$6</f>
        <v>16817.759999999998</v>
      </c>
      <c r="R321" s="103">
        <f>'2026-27 Salary &amp; Benefits'!H$6</f>
        <v>0.16020000000000001</v>
      </c>
      <c r="S321" s="103">
        <f>'2026-27 Salary &amp; Benefits'!I$6</f>
        <v>0.15390000000000001</v>
      </c>
      <c r="T321" s="7">
        <f t="shared" si="76"/>
        <v>42585.16</v>
      </c>
      <c r="U321" s="7">
        <f t="shared" si="77"/>
        <v>1947.91</v>
      </c>
      <c r="V321" s="7">
        <f t="shared" si="78"/>
        <v>299.77999999999997</v>
      </c>
      <c r="W321" s="7">
        <f t="shared" si="79"/>
        <v>2247.69</v>
      </c>
      <c r="X321" s="18">
        <f t="shared" si="80"/>
        <v>161707.26</v>
      </c>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row>
    <row r="322" spans="1:159" s="17" customFormat="1">
      <c r="A322" s="50" t="s">
        <v>2351</v>
      </c>
      <c r="B322" s="59" t="s">
        <v>2549</v>
      </c>
      <c r="C322" s="60">
        <v>3610</v>
      </c>
      <c r="D322" s="59" t="s">
        <v>1758</v>
      </c>
      <c r="E322" s="78" t="str">
        <f>IFERROR(VLOOKUP($C322,'2025-26 School Level AAFTE'!$C$2:$L$2349,9,FALSE), "No")</f>
        <v>No</v>
      </c>
      <c r="F322" s="67">
        <f>IFERROR(VLOOKUP($C322,'2025-26 School Level AAFTE'!$C$2:$J$2349,8,FALSE), 0)</f>
        <v>1469.1699999999998</v>
      </c>
      <c r="G322" s="69">
        <f>IFERROR(IF(E322= "yes",VLOOKUP(C322,Summary!$B:$I,6,0),0),0)</f>
        <v>0</v>
      </c>
      <c r="H322" s="68">
        <f t="shared" si="71"/>
        <v>0</v>
      </c>
      <c r="I322" s="110">
        <f>VLOOKUP($A322,'2026-27 Salary &amp; Benefits'!$A:$I,3,FALSE)</f>
        <v>1</v>
      </c>
      <c r="J322" s="110">
        <f>VLOOKUP($A322,'2026-27 Salary &amp; Benefits'!$A:$I,4,FALSE)</f>
        <v>1</v>
      </c>
      <c r="K322" s="101">
        <f t="shared" si="72"/>
        <v>0</v>
      </c>
      <c r="L322" s="100">
        <f t="shared" si="73"/>
        <v>0</v>
      </c>
      <c r="M322" s="102">
        <f>'2026-27 Salary &amp; Benefits'!$E$6</f>
        <v>78209</v>
      </c>
      <c r="N322" s="102">
        <f>'2026-27 Salary &amp; Benefits'!$F$6</f>
        <v>82248</v>
      </c>
      <c r="O322" s="7">
        <f t="shared" si="74"/>
        <v>0</v>
      </c>
      <c r="P322" s="7">
        <f t="shared" si="75"/>
        <v>0</v>
      </c>
      <c r="Q322" s="7">
        <f>'2026-27 Salary &amp; Benefits'!G$6</f>
        <v>16817.759999999998</v>
      </c>
      <c r="R322" s="103">
        <f>'2026-27 Salary &amp; Benefits'!H$6</f>
        <v>0.16020000000000001</v>
      </c>
      <c r="S322" s="103">
        <f>'2026-27 Salary &amp; Benefits'!I$6</f>
        <v>0.15390000000000001</v>
      </c>
      <c r="T322" s="7">
        <f t="shared" si="76"/>
        <v>0</v>
      </c>
      <c r="U322" s="7">
        <f t="shared" si="77"/>
        <v>0</v>
      </c>
      <c r="V322" s="7">
        <f t="shared" si="78"/>
        <v>0</v>
      </c>
      <c r="W322" s="7">
        <f t="shared" si="79"/>
        <v>0</v>
      </c>
      <c r="X322" s="18">
        <f t="shared" si="80"/>
        <v>0</v>
      </c>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row>
    <row r="323" spans="1:159" s="17" customFormat="1">
      <c r="A323" s="50" t="s">
        <v>2351</v>
      </c>
      <c r="B323" s="59" t="s">
        <v>2549</v>
      </c>
      <c r="C323" s="60">
        <v>2447</v>
      </c>
      <c r="D323" s="59" t="s">
        <v>1755</v>
      </c>
      <c r="E323" s="78" t="str">
        <f>IFERROR(VLOOKUP($C323,'2025-26 School Level AAFTE'!$C$2:$L$2349,9,FALSE), "No")</f>
        <v>No</v>
      </c>
      <c r="F323" s="67">
        <f>IFERROR(VLOOKUP($C323,'2025-26 School Level AAFTE'!$C$2:$J$2349,8,FALSE), 0)</f>
        <v>624.82000000000005</v>
      </c>
      <c r="G323" s="69">
        <f>IFERROR(IF(E323= "yes",VLOOKUP(C323,Summary!$B:$I,6,0),0),0)</f>
        <v>0</v>
      </c>
      <c r="H323" s="68">
        <f t="shared" si="71"/>
        <v>0</v>
      </c>
      <c r="I323" s="110">
        <f>VLOOKUP($A323,'2026-27 Salary &amp; Benefits'!$A:$I,3,FALSE)</f>
        <v>1</v>
      </c>
      <c r="J323" s="110">
        <f>VLOOKUP($A323,'2026-27 Salary &amp; Benefits'!$A:$I,4,FALSE)</f>
        <v>1</v>
      </c>
      <c r="K323" s="101">
        <f t="shared" si="72"/>
        <v>0</v>
      </c>
      <c r="L323" s="100">
        <f t="shared" si="73"/>
        <v>0</v>
      </c>
      <c r="M323" s="102">
        <f>'2026-27 Salary &amp; Benefits'!$E$6</f>
        <v>78209</v>
      </c>
      <c r="N323" s="102">
        <f>'2026-27 Salary &amp; Benefits'!$F$6</f>
        <v>82248</v>
      </c>
      <c r="O323" s="7">
        <f t="shared" si="74"/>
        <v>0</v>
      </c>
      <c r="P323" s="7">
        <f t="shared" si="75"/>
        <v>0</v>
      </c>
      <c r="Q323" s="7">
        <f>'2026-27 Salary &amp; Benefits'!G$6</f>
        <v>16817.759999999998</v>
      </c>
      <c r="R323" s="103">
        <f>'2026-27 Salary &amp; Benefits'!H$6</f>
        <v>0.16020000000000001</v>
      </c>
      <c r="S323" s="103">
        <f>'2026-27 Salary &amp; Benefits'!I$6</f>
        <v>0.15390000000000001</v>
      </c>
      <c r="T323" s="7">
        <f t="shared" si="76"/>
        <v>0</v>
      </c>
      <c r="U323" s="7">
        <f t="shared" si="77"/>
        <v>0</v>
      </c>
      <c r="V323" s="7">
        <f t="shared" si="78"/>
        <v>0</v>
      </c>
      <c r="W323" s="7">
        <f t="shared" si="79"/>
        <v>0</v>
      </c>
      <c r="X323" s="18">
        <f t="shared" si="80"/>
        <v>0</v>
      </c>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row>
    <row r="324" spans="1:159" s="17" customFormat="1">
      <c r="A324" s="50" t="s">
        <v>2351</v>
      </c>
      <c r="B324" s="59" t="s">
        <v>2549</v>
      </c>
      <c r="C324" s="61">
        <v>5396</v>
      </c>
      <c r="D324" s="72" t="s">
        <v>1763</v>
      </c>
      <c r="E324" s="78" t="str">
        <f>IFERROR(VLOOKUP($C324,'2025-26 School Level AAFTE'!$C$2:$L$2349,9,FALSE), "No")</f>
        <v>Yes</v>
      </c>
      <c r="F324" s="67">
        <f>IFERROR(VLOOKUP($C324,'2025-26 School Level AAFTE'!$C$2:$J$2349,8,FALSE), 0)</f>
        <v>16.48</v>
      </c>
      <c r="G324" s="69">
        <f>IFERROR(IF(E324= "yes",VLOOKUP(C324,Summary!$B:$I,6,0),0),0)</f>
        <v>0</v>
      </c>
      <c r="H324" s="68">
        <f t="shared" si="71"/>
        <v>16.48</v>
      </c>
      <c r="I324" s="110">
        <f>VLOOKUP($A324,'2026-27 Salary &amp; Benefits'!$A:$I,3,FALSE)</f>
        <v>1</v>
      </c>
      <c r="J324" s="110">
        <f>VLOOKUP($A324,'2026-27 Salary &amp; Benefits'!$A:$I,4,FALSE)</f>
        <v>1</v>
      </c>
      <c r="K324" s="101">
        <f t="shared" si="72"/>
        <v>16.48</v>
      </c>
      <c r="L324" s="100">
        <f t="shared" si="73"/>
        <v>4.8000000000000001E-2</v>
      </c>
      <c r="M324" s="102">
        <f>'2026-27 Salary &amp; Benefits'!$E$6</f>
        <v>78209</v>
      </c>
      <c r="N324" s="102">
        <f>'2026-27 Salary &amp; Benefits'!$F$6</f>
        <v>82248</v>
      </c>
      <c r="O324" s="7">
        <f t="shared" si="74"/>
        <v>3754.03</v>
      </c>
      <c r="P324" s="7">
        <f t="shared" si="75"/>
        <v>193.86999999999989</v>
      </c>
      <c r="Q324" s="7">
        <f>'2026-27 Salary &amp; Benefits'!G$6</f>
        <v>16817.759999999998</v>
      </c>
      <c r="R324" s="103">
        <f>'2026-27 Salary &amp; Benefits'!H$6</f>
        <v>0.16020000000000001</v>
      </c>
      <c r="S324" s="103">
        <f>'2026-27 Salary &amp; Benefits'!I$6</f>
        <v>0.15390000000000001</v>
      </c>
      <c r="T324" s="7">
        <f t="shared" si="76"/>
        <v>1438.48</v>
      </c>
      <c r="U324" s="7">
        <f t="shared" si="77"/>
        <v>65.8</v>
      </c>
      <c r="V324" s="7">
        <f t="shared" si="78"/>
        <v>10.130000000000001</v>
      </c>
      <c r="W324" s="7">
        <f t="shared" si="79"/>
        <v>75.929999999999993</v>
      </c>
      <c r="X324" s="18">
        <f t="shared" si="80"/>
        <v>5462.31</v>
      </c>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row>
    <row r="325" spans="1:159" s="17" customFormat="1">
      <c r="A325" s="50" t="s">
        <v>2351</v>
      </c>
      <c r="B325" s="59" t="s">
        <v>2549</v>
      </c>
      <c r="C325" s="58">
        <v>5035</v>
      </c>
      <c r="D325" s="51" t="s">
        <v>1760</v>
      </c>
      <c r="E325" s="78" t="str">
        <f>IFERROR(VLOOKUP($C325,'2025-26 School Level AAFTE'!$C$2:$L$2349,9,FALSE), "No")</f>
        <v>No</v>
      </c>
      <c r="F325" s="67">
        <f>IFERROR(VLOOKUP($C325,'2025-26 School Level AAFTE'!$C$2:$J$2349,8,FALSE), 0)</f>
        <v>145.32</v>
      </c>
      <c r="G325" s="69">
        <f>IFERROR(IF(E325= "yes",VLOOKUP(C325,Summary!$B:$I,6,0),0),0)</f>
        <v>0</v>
      </c>
      <c r="H325" s="68">
        <f t="shared" si="71"/>
        <v>0</v>
      </c>
      <c r="I325" s="110">
        <f>VLOOKUP($A325,'2026-27 Salary &amp; Benefits'!$A:$I,3,FALSE)</f>
        <v>1</v>
      </c>
      <c r="J325" s="110">
        <f>VLOOKUP($A325,'2026-27 Salary &amp; Benefits'!$A:$I,4,FALSE)</f>
        <v>1</v>
      </c>
      <c r="K325" s="101">
        <f t="shared" si="72"/>
        <v>0</v>
      </c>
      <c r="L325" s="100">
        <f t="shared" si="73"/>
        <v>0</v>
      </c>
      <c r="M325" s="102">
        <f>'2026-27 Salary &amp; Benefits'!$E$6</f>
        <v>78209</v>
      </c>
      <c r="N325" s="102">
        <f>'2026-27 Salary &amp; Benefits'!$F$6</f>
        <v>82248</v>
      </c>
      <c r="O325" s="7">
        <f t="shared" si="74"/>
        <v>0</v>
      </c>
      <c r="P325" s="7">
        <f t="shared" si="75"/>
        <v>0</v>
      </c>
      <c r="Q325" s="7">
        <f>'2026-27 Salary &amp; Benefits'!G$6</f>
        <v>16817.759999999998</v>
      </c>
      <c r="R325" s="103">
        <f>'2026-27 Salary &amp; Benefits'!H$6</f>
        <v>0.16020000000000001</v>
      </c>
      <c r="S325" s="103">
        <f>'2026-27 Salary &amp; Benefits'!I$6</f>
        <v>0.15390000000000001</v>
      </c>
      <c r="T325" s="7">
        <f t="shared" si="76"/>
        <v>0</v>
      </c>
      <c r="U325" s="7">
        <f t="shared" si="77"/>
        <v>0</v>
      </c>
      <c r="V325" s="7">
        <f t="shared" si="78"/>
        <v>0</v>
      </c>
      <c r="W325" s="7">
        <f t="shared" si="79"/>
        <v>0</v>
      </c>
      <c r="X325" s="18">
        <f t="shared" si="80"/>
        <v>0</v>
      </c>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row>
    <row r="326" spans="1:159" s="17" customFormat="1">
      <c r="A326" t="s">
        <v>2351</v>
      </c>
      <c r="B326" s="59" t="s">
        <v>2549</v>
      </c>
      <c r="C326" s="3">
        <v>5294</v>
      </c>
      <c r="D326" t="s">
        <v>1762</v>
      </c>
      <c r="E326" s="78" t="str">
        <f>IFERROR(VLOOKUP($C326,'2025-26 School Level AAFTE'!$C$2:$L$2349,9,FALSE), "No")</f>
        <v>No</v>
      </c>
      <c r="F326" s="67">
        <f>IFERROR(VLOOKUP($C326,'2025-26 School Level AAFTE'!$C$2:$J$2349,8,FALSE), 0)</f>
        <v>478.08</v>
      </c>
      <c r="G326" s="69">
        <f>IFERROR(IF(E326= "yes",VLOOKUP(C326,Summary!$B:$I,6,0),0),0)</f>
        <v>0</v>
      </c>
      <c r="H326" s="68">
        <f t="shared" si="71"/>
        <v>0</v>
      </c>
      <c r="I326" s="110">
        <f>VLOOKUP($A326,'2026-27 Salary &amp; Benefits'!$A:$I,3,FALSE)</f>
        <v>1</v>
      </c>
      <c r="J326" s="110">
        <f>VLOOKUP($A326,'2026-27 Salary &amp; Benefits'!$A:$I,4,FALSE)</f>
        <v>1</v>
      </c>
      <c r="K326" s="101">
        <f t="shared" si="72"/>
        <v>0</v>
      </c>
      <c r="L326" s="100">
        <f t="shared" si="73"/>
        <v>0</v>
      </c>
      <c r="M326" s="102">
        <f>'2026-27 Salary &amp; Benefits'!$E$6</f>
        <v>78209</v>
      </c>
      <c r="N326" s="102">
        <f>'2026-27 Salary &amp; Benefits'!$F$6</f>
        <v>82248</v>
      </c>
      <c r="O326" s="7">
        <f t="shared" si="74"/>
        <v>0</v>
      </c>
      <c r="P326" s="7">
        <f t="shared" si="75"/>
        <v>0</v>
      </c>
      <c r="Q326" s="7">
        <f>'2026-27 Salary &amp; Benefits'!G$6</f>
        <v>16817.759999999998</v>
      </c>
      <c r="R326" s="103">
        <f>'2026-27 Salary &amp; Benefits'!H$6</f>
        <v>0.16020000000000001</v>
      </c>
      <c r="S326" s="103">
        <f>'2026-27 Salary &amp; Benefits'!I$6</f>
        <v>0.15390000000000001</v>
      </c>
      <c r="T326" s="7">
        <f t="shared" si="76"/>
        <v>0</v>
      </c>
      <c r="U326" s="7">
        <f t="shared" si="77"/>
        <v>0</v>
      </c>
      <c r="V326" s="7">
        <f t="shared" si="78"/>
        <v>0</v>
      </c>
      <c r="W326" s="7">
        <f t="shared" si="79"/>
        <v>0</v>
      </c>
      <c r="X326" s="18">
        <f t="shared" si="80"/>
        <v>0</v>
      </c>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row>
    <row r="327" spans="1:159" s="17" customFormat="1">
      <c r="A327" s="50" t="s">
        <v>2351</v>
      </c>
      <c r="B327" s="59" t="s">
        <v>2549</v>
      </c>
      <c r="C327" s="60">
        <v>3761</v>
      </c>
      <c r="D327" s="59" t="s">
        <v>1759</v>
      </c>
      <c r="E327" s="78" t="str">
        <f>IFERROR(VLOOKUP($C327,'2025-26 School Level AAFTE'!$C$2:$L$2349,9,FALSE), "No")</f>
        <v>Yes</v>
      </c>
      <c r="F327" s="67">
        <f>IFERROR(VLOOKUP($C327,'2025-26 School Level AAFTE'!$C$2:$J$2349,8,FALSE), 0)</f>
        <v>335.15</v>
      </c>
      <c r="G327" s="69">
        <f>IFERROR(IF(E327= "yes",VLOOKUP(C327,Summary!$B:$I,6,0),0),0)</f>
        <v>0</v>
      </c>
      <c r="H327" s="68">
        <f t="shared" si="71"/>
        <v>335.15</v>
      </c>
      <c r="I327" s="110">
        <f>VLOOKUP($A327,'2026-27 Salary &amp; Benefits'!$A:$I,3,FALSE)</f>
        <v>1</v>
      </c>
      <c r="J327" s="110">
        <f>VLOOKUP($A327,'2026-27 Salary &amp; Benefits'!$A:$I,4,FALSE)</f>
        <v>1</v>
      </c>
      <c r="K327" s="101">
        <f t="shared" si="72"/>
        <v>335.15</v>
      </c>
      <c r="L327" s="100">
        <f t="shared" si="73"/>
        <v>0.98299999999999998</v>
      </c>
      <c r="M327" s="102">
        <f>'2026-27 Salary &amp; Benefits'!$E$6</f>
        <v>78209</v>
      </c>
      <c r="N327" s="102">
        <f>'2026-27 Salary &amp; Benefits'!$F$6</f>
        <v>82248</v>
      </c>
      <c r="O327" s="7">
        <f t="shared" si="74"/>
        <v>76879.45</v>
      </c>
      <c r="P327" s="7">
        <f t="shared" si="75"/>
        <v>3970.3300000000017</v>
      </c>
      <c r="Q327" s="7">
        <f>'2026-27 Salary &amp; Benefits'!G$6</f>
        <v>16817.759999999998</v>
      </c>
      <c r="R327" s="103">
        <f>'2026-27 Salary &amp; Benefits'!H$6</f>
        <v>0.16020000000000001</v>
      </c>
      <c r="S327" s="103">
        <f>'2026-27 Salary &amp; Benefits'!I$6</f>
        <v>0.15390000000000001</v>
      </c>
      <c r="T327" s="7">
        <f t="shared" si="76"/>
        <v>29458.98</v>
      </c>
      <c r="U327" s="7">
        <f t="shared" si="77"/>
        <v>1347.5</v>
      </c>
      <c r="V327" s="7">
        <f t="shared" si="78"/>
        <v>207.38</v>
      </c>
      <c r="W327" s="7">
        <f t="shared" si="79"/>
        <v>1554.88</v>
      </c>
      <c r="X327" s="18">
        <f t="shared" si="80"/>
        <v>111863.64</v>
      </c>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row>
    <row r="328" spans="1:159" s="17" customFormat="1">
      <c r="A328" s="50" t="s">
        <v>2351</v>
      </c>
      <c r="B328" s="59" t="s">
        <v>2549</v>
      </c>
      <c r="C328" s="60">
        <v>2814</v>
      </c>
      <c r="D328" s="59" t="s">
        <v>818</v>
      </c>
      <c r="E328" s="78" t="str">
        <f>IFERROR(VLOOKUP($C328,'2025-26 School Level AAFTE'!$C$2:$L$2349,9,FALSE), "No")</f>
        <v>Yes</v>
      </c>
      <c r="F328" s="67">
        <f>IFERROR(VLOOKUP($C328,'2025-26 School Level AAFTE'!$C$2:$J$2349,8,FALSE), 0)</f>
        <v>602.29999999999995</v>
      </c>
      <c r="G328" s="69">
        <f>IFERROR(IF(E328= "yes",VLOOKUP(C328,Summary!$B:$I,6,0),0),0)</f>
        <v>0</v>
      </c>
      <c r="H328" s="68">
        <f t="shared" si="71"/>
        <v>602.29999999999995</v>
      </c>
      <c r="I328" s="110">
        <f>VLOOKUP($A328,'2026-27 Salary &amp; Benefits'!$A:$I,3,FALSE)</f>
        <v>1</v>
      </c>
      <c r="J328" s="110">
        <f>VLOOKUP($A328,'2026-27 Salary &amp; Benefits'!$A:$I,4,FALSE)</f>
        <v>1</v>
      </c>
      <c r="K328" s="101">
        <f t="shared" si="72"/>
        <v>602.29999999999995</v>
      </c>
      <c r="L328" s="100">
        <f t="shared" si="73"/>
        <v>1.7669999999999999</v>
      </c>
      <c r="M328" s="102">
        <f>'2026-27 Salary &amp; Benefits'!$E$6</f>
        <v>78209</v>
      </c>
      <c r="N328" s="102">
        <f>'2026-27 Salary &amp; Benefits'!$F$6</f>
        <v>82248</v>
      </c>
      <c r="O328" s="7">
        <f t="shared" si="74"/>
        <v>138195.29999999999</v>
      </c>
      <c r="P328" s="7">
        <f t="shared" si="75"/>
        <v>7136.9200000000128</v>
      </c>
      <c r="Q328" s="7">
        <f>'2026-27 Salary &amp; Benefits'!G$6</f>
        <v>16817.759999999998</v>
      </c>
      <c r="R328" s="103">
        <f>'2026-27 Salary &amp; Benefits'!H$6</f>
        <v>0.16020000000000001</v>
      </c>
      <c r="S328" s="103">
        <f>'2026-27 Salary &amp; Benefits'!I$6</f>
        <v>0.15390000000000001</v>
      </c>
      <c r="T328" s="7">
        <f t="shared" si="76"/>
        <v>52954.239999999998</v>
      </c>
      <c r="U328" s="7">
        <f t="shared" si="77"/>
        <v>2422.1999999999998</v>
      </c>
      <c r="V328" s="7">
        <f t="shared" si="78"/>
        <v>372.78</v>
      </c>
      <c r="W328" s="7">
        <f t="shared" si="79"/>
        <v>2794.9799999999996</v>
      </c>
      <c r="X328" s="18">
        <f t="shared" si="80"/>
        <v>201081.44</v>
      </c>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row>
    <row r="329" spans="1:159" s="17" customFormat="1">
      <c r="A329" s="50" t="s">
        <v>2351</v>
      </c>
      <c r="B329" s="59" t="s">
        <v>2549</v>
      </c>
      <c r="C329" s="60">
        <v>1769</v>
      </c>
      <c r="D329" s="59" t="s">
        <v>1754</v>
      </c>
      <c r="E329" s="78" t="str">
        <f>IFERROR(VLOOKUP($C329,'2025-26 School Level AAFTE'!$C$2:$L$2349,9,FALSE), "No")</f>
        <v>Yes</v>
      </c>
      <c r="F329" s="67">
        <f>IFERROR(VLOOKUP($C329,'2025-26 School Level AAFTE'!$C$2:$J$2349,8,FALSE), 0)</f>
        <v>115.95</v>
      </c>
      <c r="G329" s="69">
        <f>IFERROR(IF(E329= "yes",VLOOKUP(C329,Summary!$B:$I,6,0),0),0)</f>
        <v>0</v>
      </c>
      <c r="H329" s="68">
        <f t="shared" si="71"/>
        <v>115.95</v>
      </c>
      <c r="I329" s="110">
        <f>VLOOKUP($A329,'2026-27 Salary &amp; Benefits'!$A:$I,3,FALSE)</f>
        <v>1</v>
      </c>
      <c r="J329" s="110">
        <f>VLOOKUP($A329,'2026-27 Salary &amp; Benefits'!$A:$I,4,FALSE)</f>
        <v>1</v>
      </c>
      <c r="K329" s="101">
        <f t="shared" si="72"/>
        <v>115.95</v>
      </c>
      <c r="L329" s="100">
        <f t="shared" si="73"/>
        <v>0.34</v>
      </c>
      <c r="M329" s="102">
        <f>'2026-27 Salary &amp; Benefits'!$E$6</f>
        <v>78209</v>
      </c>
      <c r="N329" s="102">
        <f>'2026-27 Salary &amp; Benefits'!$F$6</f>
        <v>82248</v>
      </c>
      <c r="O329" s="7">
        <f t="shared" si="74"/>
        <v>26591.06</v>
      </c>
      <c r="P329" s="7">
        <f t="shared" si="75"/>
        <v>1373.2599999999984</v>
      </c>
      <c r="Q329" s="7">
        <f>'2026-27 Salary &amp; Benefits'!G$6</f>
        <v>16817.759999999998</v>
      </c>
      <c r="R329" s="103">
        <f>'2026-27 Salary &amp; Benefits'!H$6</f>
        <v>0.16020000000000001</v>
      </c>
      <c r="S329" s="103">
        <f>'2026-27 Salary &amp; Benefits'!I$6</f>
        <v>0.15390000000000001</v>
      </c>
      <c r="T329" s="7">
        <f t="shared" si="76"/>
        <v>10189.27</v>
      </c>
      <c r="U329" s="7">
        <f t="shared" si="77"/>
        <v>466.07</v>
      </c>
      <c r="V329" s="7">
        <f t="shared" si="78"/>
        <v>71.73</v>
      </c>
      <c r="W329" s="7">
        <f t="shared" si="79"/>
        <v>537.79999999999995</v>
      </c>
      <c r="X329" s="18">
        <f t="shared" si="80"/>
        <v>38691.39</v>
      </c>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row>
    <row r="330" spans="1:159" s="17" customFormat="1">
      <c r="A330" s="50" t="s">
        <v>2351</v>
      </c>
      <c r="B330" s="59" t="s">
        <v>2549</v>
      </c>
      <c r="C330" s="60">
        <v>5269</v>
      </c>
      <c r="D330" s="59" t="s">
        <v>1761</v>
      </c>
      <c r="E330" s="78" t="str">
        <f>IFERROR(VLOOKUP($C330,'2025-26 School Level AAFTE'!$C$2:$L$2349,9,FALSE), "No")</f>
        <v>Yes</v>
      </c>
      <c r="F330" s="67">
        <f>IFERROR(VLOOKUP($C330,'2025-26 School Level AAFTE'!$C$2:$J$2349,8,FALSE), 0)</f>
        <v>621.88</v>
      </c>
      <c r="G330" s="69">
        <f>IFERROR(IF(E330= "yes",VLOOKUP(C330,Summary!$B:$I,6,0),0),0)</f>
        <v>0</v>
      </c>
      <c r="H330" s="68">
        <f t="shared" si="71"/>
        <v>621.88</v>
      </c>
      <c r="I330" s="110">
        <f>VLOOKUP($A330,'2026-27 Salary &amp; Benefits'!$A:$I,3,FALSE)</f>
        <v>1</v>
      </c>
      <c r="J330" s="110">
        <f>VLOOKUP($A330,'2026-27 Salary &amp; Benefits'!$A:$I,4,FALSE)</f>
        <v>1</v>
      </c>
      <c r="K330" s="101">
        <f t="shared" si="72"/>
        <v>621.88</v>
      </c>
      <c r="L330" s="100">
        <f t="shared" si="73"/>
        <v>1.8240000000000001</v>
      </c>
      <c r="M330" s="102">
        <f>'2026-27 Salary &amp; Benefits'!$E$6</f>
        <v>78209</v>
      </c>
      <c r="N330" s="102">
        <f>'2026-27 Salary &amp; Benefits'!$F$6</f>
        <v>82248</v>
      </c>
      <c r="O330" s="7">
        <f t="shared" si="74"/>
        <v>142653.22</v>
      </c>
      <c r="P330" s="7">
        <f t="shared" si="75"/>
        <v>7367.1300000000047</v>
      </c>
      <c r="Q330" s="7">
        <f>'2026-27 Salary &amp; Benefits'!G$6</f>
        <v>16817.759999999998</v>
      </c>
      <c r="R330" s="103">
        <f>'2026-27 Salary &amp; Benefits'!H$6</f>
        <v>0.16020000000000001</v>
      </c>
      <c r="S330" s="103">
        <f>'2026-27 Salary &amp; Benefits'!I$6</f>
        <v>0.15390000000000001</v>
      </c>
      <c r="T330" s="7">
        <f t="shared" si="76"/>
        <v>54662.44</v>
      </c>
      <c r="U330" s="7">
        <f t="shared" si="77"/>
        <v>2500.34</v>
      </c>
      <c r="V330" s="7">
        <f t="shared" si="78"/>
        <v>384.8</v>
      </c>
      <c r="W330" s="7">
        <f t="shared" si="79"/>
        <v>2885.1400000000003</v>
      </c>
      <c r="X330" s="18">
        <f t="shared" si="80"/>
        <v>207567.93000000002</v>
      </c>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row>
    <row r="331" spans="1:159" s="17" customFormat="1">
      <c r="A331" s="50" t="s">
        <v>2351</v>
      </c>
      <c r="B331" s="59" t="s">
        <v>2549</v>
      </c>
      <c r="C331" s="60">
        <v>5750</v>
      </c>
      <c r="D331" s="59" t="s">
        <v>3050</v>
      </c>
      <c r="E331" s="78" t="str">
        <f>IFERROR(VLOOKUP($C331,'2025-26 School Level AAFTE'!$C$2:$L$2349,9,FALSE), "No")</f>
        <v>Yes</v>
      </c>
      <c r="F331" s="67">
        <f>IFERROR(VLOOKUP($C331,'2025-26 School Level AAFTE'!$C$2:$J$2349,8,FALSE), 0)</f>
        <v>71.56</v>
      </c>
      <c r="G331" s="69">
        <f>IFERROR(IF(E331= "yes",VLOOKUP(C331,Summary!$B:$I,6,0),0),0)</f>
        <v>0</v>
      </c>
      <c r="H331" s="68">
        <f t="shared" si="71"/>
        <v>71.56</v>
      </c>
      <c r="I331" s="110">
        <f>VLOOKUP($A331,'2026-27 Salary &amp; Benefits'!$A:$I,3,FALSE)</f>
        <v>1</v>
      </c>
      <c r="J331" s="110">
        <f>VLOOKUP($A331,'2026-27 Salary &amp; Benefits'!$A:$I,4,FALSE)</f>
        <v>1</v>
      </c>
      <c r="K331" s="101">
        <f t="shared" si="72"/>
        <v>71.56</v>
      </c>
      <c r="L331" s="100">
        <f t="shared" si="73"/>
        <v>0.21</v>
      </c>
      <c r="M331" s="102">
        <f>'2026-27 Salary &amp; Benefits'!$E$6</f>
        <v>78209</v>
      </c>
      <c r="N331" s="102">
        <f>'2026-27 Salary &amp; Benefits'!$F$6</f>
        <v>82248</v>
      </c>
      <c r="O331" s="7">
        <f t="shared" si="74"/>
        <v>16423.89</v>
      </c>
      <c r="P331" s="7">
        <f t="shared" si="75"/>
        <v>848.19000000000233</v>
      </c>
      <c r="Q331" s="7">
        <f>'2026-27 Salary &amp; Benefits'!G$6</f>
        <v>16817.759999999998</v>
      </c>
      <c r="R331" s="103">
        <f>'2026-27 Salary &amp; Benefits'!H$6</f>
        <v>0.16020000000000001</v>
      </c>
      <c r="S331" s="103">
        <f>'2026-27 Salary &amp; Benefits'!I$6</f>
        <v>0.15390000000000001</v>
      </c>
      <c r="T331" s="7">
        <f t="shared" si="76"/>
        <v>6293.37</v>
      </c>
      <c r="U331" s="7">
        <f t="shared" si="77"/>
        <v>287.87</v>
      </c>
      <c r="V331" s="7">
        <f t="shared" si="78"/>
        <v>44.3</v>
      </c>
      <c r="W331" s="7">
        <f t="shared" si="79"/>
        <v>332.17</v>
      </c>
      <c r="X331" s="18">
        <f t="shared" si="80"/>
        <v>23897.62</v>
      </c>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row>
    <row r="332" spans="1:159" s="17" customFormat="1">
      <c r="A332" s="50" t="s">
        <v>2351</v>
      </c>
      <c r="B332" s="59" t="s">
        <v>2549</v>
      </c>
      <c r="C332" s="60">
        <v>3309</v>
      </c>
      <c r="D332" s="59" t="s">
        <v>1757</v>
      </c>
      <c r="E332" s="78" t="str">
        <f>IFERROR(VLOOKUP($C332,'2025-26 School Level AAFTE'!$C$2:$L$2349,9,FALSE), "No")</f>
        <v>No</v>
      </c>
      <c r="F332" s="67">
        <f>IFERROR(VLOOKUP($C332,'2025-26 School Level AAFTE'!$C$2:$J$2349,8,FALSE), 0)</f>
        <v>491.73</v>
      </c>
      <c r="G332" s="69">
        <f>IFERROR(IF(E332= "yes",VLOOKUP(C332,Summary!$B:$I,6,0),0),0)</f>
        <v>0</v>
      </c>
      <c r="H332" s="68">
        <f t="shared" si="71"/>
        <v>0</v>
      </c>
      <c r="I332" s="110">
        <f>VLOOKUP($A332,'2026-27 Salary &amp; Benefits'!$A:$I,3,FALSE)</f>
        <v>1</v>
      </c>
      <c r="J332" s="110">
        <f>VLOOKUP($A332,'2026-27 Salary &amp; Benefits'!$A:$I,4,FALSE)</f>
        <v>1</v>
      </c>
      <c r="K332" s="101">
        <f t="shared" si="72"/>
        <v>0</v>
      </c>
      <c r="L332" s="100">
        <f t="shared" si="73"/>
        <v>0</v>
      </c>
      <c r="M332" s="102">
        <f>'2026-27 Salary &amp; Benefits'!$E$6</f>
        <v>78209</v>
      </c>
      <c r="N332" s="102">
        <f>'2026-27 Salary &amp; Benefits'!$F$6</f>
        <v>82248</v>
      </c>
      <c r="O332" s="7">
        <f t="shared" si="74"/>
        <v>0</v>
      </c>
      <c r="P332" s="7">
        <f t="shared" si="75"/>
        <v>0</v>
      </c>
      <c r="Q332" s="7">
        <f>'2026-27 Salary &amp; Benefits'!G$6</f>
        <v>16817.759999999998</v>
      </c>
      <c r="R332" s="103">
        <f>'2026-27 Salary &amp; Benefits'!H$6</f>
        <v>0.16020000000000001</v>
      </c>
      <c r="S332" s="103">
        <f>'2026-27 Salary &amp; Benefits'!I$6</f>
        <v>0.15390000000000001</v>
      </c>
      <c r="T332" s="7">
        <f t="shared" si="76"/>
        <v>0</v>
      </c>
      <c r="U332" s="7">
        <f t="shared" si="77"/>
        <v>0</v>
      </c>
      <c r="V332" s="7">
        <f t="shared" si="78"/>
        <v>0</v>
      </c>
      <c r="W332" s="7">
        <f t="shared" si="79"/>
        <v>0</v>
      </c>
      <c r="X332" s="18">
        <f t="shared" si="80"/>
        <v>0</v>
      </c>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row>
    <row r="333" spans="1:159" s="17" customFormat="1">
      <c r="A333" s="50" t="s">
        <v>2360</v>
      </c>
      <c r="B333" s="59" t="s">
        <v>2550</v>
      </c>
      <c r="C333" s="60">
        <v>5523</v>
      </c>
      <c r="D333" s="59" t="s">
        <v>2838</v>
      </c>
      <c r="E333" s="78" t="str">
        <f>IFERROR(VLOOKUP($C333,'2025-26 School Level AAFTE'!$C$2:$L$2349,9,FALSE), "No")</f>
        <v>Yes</v>
      </c>
      <c r="F333" s="67">
        <f>IFERROR(VLOOKUP($C333,'2025-26 School Level AAFTE'!$C$2:$J$2349,8,FALSE), 0)</f>
        <v>20.8</v>
      </c>
      <c r="G333" s="69">
        <f>IFERROR(IF(E333= "yes",VLOOKUP(C333,Summary!$B:$I,6,0),0),0)</f>
        <v>0</v>
      </c>
      <c r="H333" s="68">
        <f t="shared" si="71"/>
        <v>20.8</v>
      </c>
      <c r="I333" s="110">
        <f>VLOOKUP($A333,'2026-27 Salary &amp; Benefits'!$A:$I,3,FALSE)</f>
        <v>1</v>
      </c>
      <c r="J333" s="110">
        <f>VLOOKUP($A333,'2026-27 Salary &amp; Benefits'!$A:$I,4,FALSE)</f>
        <v>1</v>
      </c>
      <c r="K333" s="101">
        <f t="shared" si="72"/>
        <v>20.8</v>
      </c>
      <c r="L333" s="100">
        <f t="shared" si="73"/>
        <v>6.0999999999999999E-2</v>
      </c>
      <c r="M333" s="102">
        <f>'2026-27 Salary &amp; Benefits'!$E$6</f>
        <v>78209</v>
      </c>
      <c r="N333" s="102">
        <f>'2026-27 Salary &amp; Benefits'!$F$6</f>
        <v>82248</v>
      </c>
      <c r="O333" s="7">
        <f t="shared" si="74"/>
        <v>4770.75</v>
      </c>
      <c r="P333" s="7">
        <f t="shared" si="75"/>
        <v>246.38000000000011</v>
      </c>
      <c r="Q333" s="7">
        <f>'2026-27 Salary &amp; Benefits'!G$6</f>
        <v>16817.759999999998</v>
      </c>
      <c r="R333" s="103">
        <f>'2026-27 Salary &amp; Benefits'!H$6</f>
        <v>0.16020000000000001</v>
      </c>
      <c r="S333" s="103">
        <f>'2026-27 Salary &amp; Benefits'!I$6</f>
        <v>0.15390000000000001</v>
      </c>
      <c r="T333" s="7">
        <f t="shared" si="76"/>
        <v>1828.08</v>
      </c>
      <c r="U333" s="7">
        <f t="shared" si="77"/>
        <v>83.62</v>
      </c>
      <c r="V333" s="7">
        <f t="shared" si="78"/>
        <v>12.87</v>
      </c>
      <c r="W333" s="7">
        <f t="shared" si="79"/>
        <v>96.490000000000009</v>
      </c>
      <c r="X333" s="18">
        <f t="shared" si="80"/>
        <v>6941.7</v>
      </c>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row>
    <row r="334" spans="1:159" s="17" customFormat="1">
      <c r="A334" s="50" t="s">
        <v>2360</v>
      </c>
      <c r="B334" s="59" t="s">
        <v>2550</v>
      </c>
      <c r="C334" s="60">
        <v>2664</v>
      </c>
      <c r="D334" s="59" t="s">
        <v>1803</v>
      </c>
      <c r="E334" s="78" t="str">
        <f>IFERROR(VLOOKUP($C334,'2025-26 School Level AAFTE'!$C$2:$L$2349,9,FALSE), "No")</f>
        <v>Yes</v>
      </c>
      <c r="F334" s="67">
        <f>IFERROR(VLOOKUP($C334,'2025-26 School Level AAFTE'!$C$2:$J$2349,8,FALSE), 0)</f>
        <v>299.03999999999996</v>
      </c>
      <c r="G334" s="69">
        <f>IFERROR(IF(E334= "yes",VLOOKUP(C334,Summary!$B:$I,6,0),0),0)</f>
        <v>0</v>
      </c>
      <c r="H334" s="68">
        <f t="shared" si="71"/>
        <v>299.03999999999996</v>
      </c>
      <c r="I334" s="110">
        <f>VLOOKUP($A334,'2026-27 Salary &amp; Benefits'!$A:$I,3,FALSE)</f>
        <v>1</v>
      </c>
      <c r="J334" s="110">
        <f>VLOOKUP($A334,'2026-27 Salary &amp; Benefits'!$A:$I,4,FALSE)</f>
        <v>1</v>
      </c>
      <c r="K334" s="101">
        <f t="shared" si="72"/>
        <v>299.03999999999996</v>
      </c>
      <c r="L334" s="100">
        <f t="shared" si="73"/>
        <v>0.877</v>
      </c>
      <c r="M334" s="102">
        <f>'2026-27 Salary &amp; Benefits'!$E$6</f>
        <v>78209</v>
      </c>
      <c r="N334" s="102">
        <f>'2026-27 Salary &amp; Benefits'!$F$6</f>
        <v>82248</v>
      </c>
      <c r="O334" s="7">
        <f t="shared" si="74"/>
        <v>68589.289999999994</v>
      </c>
      <c r="P334" s="7">
        <f t="shared" si="75"/>
        <v>3542.2100000000064</v>
      </c>
      <c r="Q334" s="7">
        <f>'2026-27 Salary &amp; Benefits'!G$6</f>
        <v>16817.759999999998</v>
      </c>
      <c r="R334" s="103">
        <f>'2026-27 Salary &amp; Benefits'!H$6</f>
        <v>0.16020000000000001</v>
      </c>
      <c r="S334" s="103">
        <f>'2026-27 Salary &amp; Benefits'!I$6</f>
        <v>0.15390000000000001</v>
      </c>
      <c r="T334" s="7">
        <f t="shared" si="76"/>
        <v>26282.33</v>
      </c>
      <c r="U334" s="7">
        <f t="shared" si="77"/>
        <v>1202.19</v>
      </c>
      <c r="V334" s="7">
        <f t="shared" si="78"/>
        <v>185.02</v>
      </c>
      <c r="W334" s="7">
        <f t="shared" si="79"/>
        <v>1387.21</v>
      </c>
      <c r="X334" s="18">
        <f t="shared" si="80"/>
        <v>99801.040000000008</v>
      </c>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row>
    <row r="335" spans="1:159" s="17" customFormat="1">
      <c r="A335" s="50" t="s">
        <v>2360</v>
      </c>
      <c r="B335" s="59" t="s">
        <v>2550</v>
      </c>
      <c r="C335" s="60">
        <v>2404</v>
      </c>
      <c r="D335" s="59" t="s">
        <v>1802</v>
      </c>
      <c r="E335" s="78" t="str">
        <f>IFERROR(VLOOKUP($C335,'2025-26 School Level AAFTE'!$C$2:$L$2349,9,FALSE), "No")</f>
        <v>Yes</v>
      </c>
      <c r="F335" s="67">
        <f>IFERROR(VLOOKUP($C335,'2025-26 School Level AAFTE'!$C$2:$J$2349,8,FALSE), 0)</f>
        <v>309.81</v>
      </c>
      <c r="G335" s="69">
        <f>IFERROR(IF(E335= "yes",VLOOKUP(C335,Summary!$B:$I,6,0),0),0)</f>
        <v>0</v>
      </c>
      <c r="H335" s="68">
        <f t="shared" si="71"/>
        <v>309.81</v>
      </c>
      <c r="I335" s="110">
        <f>VLOOKUP($A335,'2026-27 Salary &amp; Benefits'!$A:$I,3,FALSE)</f>
        <v>1</v>
      </c>
      <c r="J335" s="110">
        <f>VLOOKUP($A335,'2026-27 Salary &amp; Benefits'!$A:$I,4,FALSE)</f>
        <v>1</v>
      </c>
      <c r="K335" s="101">
        <f t="shared" si="72"/>
        <v>309.81</v>
      </c>
      <c r="L335" s="100">
        <f t="shared" si="73"/>
        <v>0.90900000000000003</v>
      </c>
      <c r="M335" s="102">
        <f>'2026-27 Salary &amp; Benefits'!$E$6</f>
        <v>78209</v>
      </c>
      <c r="N335" s="102">
        <f>'2026-27 Salary &amp; Benefits'!$F$6</f>
        <v>82248</v>
      </c>
      <c r="O335" s="7">
        <f t="shared" si="74"/>
        <v>71091.98</v>
      </c>
      <c r="P335" s="7">
        <f t="shared" si="75"/>
        <v>3671.4499999999971</v>
      </c>
      <c r="Q335" s="7">
        <f>'2026-27 Salary &amp; Benefits'!G$6</f>
        <v>16817.759999999998</v>
      </c>
      <c r="R335" s="103">
        <f>'2026-27 Salary &amp; Benefits'!H$6</f>
        <v>0.16020000000000001</v>
      </c>
      <c r="S335" s="103">
        <f>'2026-27 Salary &amp; Benefits'!I$6</f>
        <v>0.15390000000000001</v>
      </c>
      <c r="T335" s="7">
        <f t="shared" si="76"/>
        <v>27241.32</v>
      </c>
      <c r="U335" s="7">
        <f t="shared" si="77"/>
        <v>1246.06</v>
      </c>
      <c r="V335" s="7">
        <f t="shared" si="78"/>
        <v>191.77</v>
      </c>
      <c r="W335" s="7">
        <f t="shared" si="79"/>
        <v>1437.83</v>
      </c>
      <c r="X335" s="18">
        <f t="shared" si="80"/>
        <v>103442.57999999999</v>
      </c>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row>
    <row r="336" spans="1:159" s="17" customFormat="1">
      <c r="A336" s="50" t="s">
        <v>2360</v>
      </c>
      <c r="B336" s="59" t="s">
        <v>2550</v>
      </c>
      <c r="C336" s="60">
        <v>1763</v>
      </c>
      <c r="D336" s="59" t="s">
        <v>2899</v>
      </c>
      <c r="E336" s="78" t="str">
        <f>IFERROR(VLOOKUP($C336,'2025-26 School Level AAFTE'!$C$2:$L$2349,9,FALSE), "No")</f>
        <v>Yes</v>
      </c>
      <c r="F336" s="67">
        <f>IFERROR(VLOOKUP($C336,'2025-26 School Level AAFTE'!$C$2:$J$2349,8,FALSE), 0)</f>
        <v>109.07</v>
      </c>
      <c r="G336" s="69">
        <f>IFERROR(IF(E336= "yes",VLOOKUP(C336,Summary!$B:$I,6,0),0),0)</f>
        <v>0</v>
      </c>
      <c r="H336" s="68">
        <f t="shared" si="71"/>
        <v>109.07</v>
      </c>
      <c r="I336" s="110">
        <f>VLOOKUP($A336,'2026-27 Salary &amp; Benefits'!$A:$I,3,FALSE)</f>
        <v>1</v>
      </c>
      <c r="J336" s="110">
        <f>VLOOKUP($A336,'2026-27 Salary &amp; Benefits'!$A:$I,4,FALSE)</f>
        <v>1</v>
      </c>
      <c r="K336" s="101">
        <f t="shared" si="72"/>
        <v>109.07</v>
      </c>
      <c r="L336" s="100">
        <f t="shared" si="73"/>
        <v>0.32</v>
      </c>
      <c r="M336" s="102">
        <f>'2026-27 Salary &amp; Benefits'!$E$6</f>
        <v>78209</v>
      </c>
      <c r="N336" s="102">
        <f>'2026-27 Salary &amp; Benefits'!$F$6</f>
        <v>82248</v>
      </c>
      <c r="O336" s="7">
        <f t="shared" si="74"/>
        <v>25026.880000000001</v>
      </c>
      <c r="P336" s="7">
        <f t="shared" si="75"/>
        <v>1292.4799999999996</v>
      </c>
      <c r="Q336" s="7">
        <f>'2026-27 Salary &amp; Benefits'!G$6</f>
        <v>16817.759999999998</v>
      </c>
      <c r="R336" s="103">
        <f>'2026-27 Salary &amp; Benefits'!H$6</f>
        <v>0.16020000000000001</v>
      </c>
      <c r="S336" s="103">
        <f>'2026-27 Salary &amp; Benefits'!I$6</f>
        <v>0.15390000000000001</v>
      </c>
      <c r="T336" s="7">
        <f t="shared" si="76"/>
        <v>9589.9</v>
      </c>
      <c r="U336" s="7">
        <f t="shared" si="77"/>
        <v>438.66</v>
      </c>
      <c r="V336" s="7">
        <f t="shared" si="78"/>
        <v>67.510000000000005</v>
      </c>
      <c r="W336" s="7">
        <f t="shared" si="79"/>
        <v>506.17</v>
      </c>
      <c r="X336" s="18">
        <f t="shared" si="80"/>
        <v>36415.429999999993</v>
      </c>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row>
    <row r="337" spans="1:159" s="17" customFormat="1">
      <c r="A337" s="50" t="s">
        <v>2506</v>
      </c>
      <c r="B337" s="59" t="s">
        <v>2507</v>
      </c>
      <c r="C337" s="60">
        <v>5549</v>
      </c>
      <c r="D337" s="59" t="s">
        <v>1269</v>
      </c>
      <c r="E337" s="78" t="str">
        <f>IFERROR(VLOOKUP($C337,'2025-26 School Level AAFTE'!$C$2:$L$2349,9,FALSE), "No")</f>
        <v>Yes</v>
      </c>
      <c r="F337" s="67">
        <f>IFERROR(VLOOKUP($C337,'2025-26 School Level AAFTE'!$C$2:$J$2349,8,FALSE), 0)</f>
        <v>676.97</v>
      </c>
      <c r="G337" s="69">
        <f>IFERROR(IF(E337= "yes",VLOOKUP(C337,Summary!$B:$I,6,0),0),0)</f>
        <v>0</v>
      </c>
      <c r="H337" s="68">
        <f t="shared" si="71"/>
        <v>676.97</v>
      </c>
      <c r="I337" s="110">
        <f>VLOOKUP($A337,'2026-27 Salary &amp; Benefits'!$A:$I,3,FALSE)</f>
        <v>1.1200000000000001</v>
      </c>
      <c r="J337" s="110">
        <f>VLOOKUP($A337,'2026-27 Salary &amp; Benefits'!$A:$I,4,FALSE)</f>
        <v>1.1200000000000001</v>
      </c>
      <c r="K337" s="101">
        <f t="shared" si="72"/>
        <v>676.97</v>
      </c>
      <c r="L337" s="100">
        <f t="shared" si="73"/>
        <v>1.986</v>
      </c>
      <c r="M337" s="102">
        <f>'2026-27 Salary &amp; Benefits'!$E$6</f>
        <v>78209</v>
      </c>
      <c r="N337" s="102">
        <f>'2026-27 Salary &amp; Benefits'!$F$6</f>
        <v>82248</v>
      </c>
      <c r="O337" s="7">
        <f t="shared" si="74"/>
        <v>173961.84</v>
      </c>
      <c r="P337" s="7">
        <f t="shared" si="75"/>
        <v>8984.0299999999988</v>
      </c>
      <c r="Q337" s="7">
        <f>'2026-27 Salary &amp; Benefits'!G$6</f>
        <v>16817.759999999998</v>
      </c>
      <c r="R337" s="103">
        <f>'2026-27 Salary &amp; Benefits'!H$6</f>
        <v>0.16020000000000001</v>
      </c>
      <c r="S337" s="103">
        <f>'2026-27 Salary &amp; Benefits'!I$6</f>
        <v>0.15390000000000001</v>
      </c>
      <c r="T337" s="7">
        <f t="shared" si="76"/>
        <v>62651.4</v>
      </c>
      <c r="U337" s="7">
        <f t="shared" si="77"/>
        <v>3049.1</v>
      </c>
      <c r="V337" s="7">
        <f t="shared" si="78"/>
        <v>469.26</v>
      </c>
      <c r="W337" s="7">
        <f t="shared" si="79"/>
        <v>3518.3599999999997</v>
      </c>
      <c r="X337" s="18">
        <f t="shared" si="80"/>
        <v>249115.62999999998</v>
      </c>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row>
    <row r="338" spans="1:159" s="17" customFormat="1">
      <c r="A338" s="50" t="s">
        <v>2208</v>
      </c>
      <c r="B338" s="59" t="s">
        <v>2551</v>
      </c>
      <c r="C338" s="60">
        <v>4552</v>
      </c>
      <c r="D338" s="59" t="s">
        <v>525</v>
      </c>
      <c r="E338" s="78" t="str">
        <f>IFERROR(VLOOKUP($C338,'2025-26 School Level AAFTE'!$C$2:$L$2349,9,FALSE), "No")</f>
        <v>Yes</v>
      </c>
      <c r="F338" s="67">
        <f>IFERROR(VLOOKUP($C338,'2025-26 School Level AAFTE'!$C$2:$J$2349,8,FALSE), 0)</f>
        <v>115.9</v>
      </c>
      <c r="G338" s="69">
        <f>IFERROR(IF(E338= "yes",VLOOKUP(C338,Summary!$B:$I,6,0),0),0)</f>
        <v>0</v>
      </c>
      <c r="H338" s="68">
        <f t="shared" si="71"/>
        <v>115.9</v>
      </c>
      <c r="I338" s="110">
        <f>VLOOKUP($A338,'2026-27 Salary &amp; Benefits'!$A:$I,3,FALSE)</f>
        <v>1.1200000000000001</v>
      </c>
      <c r="J338" s="110">
        <f>VLOOKUP($A338,'2026-27 Salary &amp; Benefits'!$A:$I,4,FALSE)</f>
        <v>1.1200000000000001</v>
      </c>
      <c r="K338" s="101">
        <f t="shared" si="72"/>
        <v>115.9</v>
      </c>
      <c r="L338" s="100">
        <f t="shared" si="73"/>
        <v>0.34</v>
      </c>
      <c r="M338" s="102">
        <f>'2026-27 Salary &amp; Benefits'!$E$6</f>
        <v>78209</v>
      </c>
      <c r="N338" s="102">
        <f>'2026-27 Salary &amp; Benefits'!$F$6</f>
        <v>82248</v>
      </c>
      <c r="O338" s="7">
        <f t="shared" si="74"/>
        <v>29781.99</v>
      </c>
      <c r="P338" s="7">
        <f t="shared" si="75"/>
        <v>1538.0499999999993</v>
      </c>
      <c r="Q338" s="7">
        <f>'2026-27 Salary &amp; Benefits'!G$6</f>
        <v>16817.759999999998</v>
      </c>
      <c r="R338" s="103">
        <f>'2026-27 Salary &amp; Benefits'!H$6</f>
        <v>0.16020000000000001</v>
      </c>
      <c r="S338" s="103">
        <f>'2026-27 Salary &amp; Benefits'!I$6</f>
        <v>0.15390000000000001</v>
      </c>
      <c r="T338" s="7">
        <f t="shared" si="76"/>
        <v>10725.82</v>
      </c>
      <c r="U338" s="7">
        <f t="shared" si="77"/>
        <v>522</v>
      </c>
      <c r="V338" s="7">
        <f t="shared" si="78"/>
        <v>80.34</v>
      </c>
      <c r="W338" s="7">
        <f t="shared" si="79"/>
        <v>602.34</v>
      </c>
      <c r="X338" s="18">
        <f t="shared" si="80"/>
        <v>42648.2</v>
      </c>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row>
    <row r="339" spans="1:159" s="17" customFormat="1">
      <c r="A339" s="50" t="s">
        <v>2208</v>
      </c>
      <c r="B339" s="59" t="s">
        <v>2551</v>
      </c>
      <c r="C339" s="60">
        <v>2697</v>
      </c>
      <c r="D339" s="59" t="s">
        <v>524</v>
      </c>
      <c r="E339" s="78" t="str">
        <f>IFERROR(VLOOKUP($C339,'2025-26 School Level AAFTE'!$C$2:$L$2349,9,FALSE), "No")</f>
        <v>Yes</v>
      </c>
      <c r="F339" s="67">
        <f>IFERROR(VLOOKUP($C339,'2025-26 School Level AAFTE'!$C$2:$J$2349,8,FALSE), 0)</f>
        <v>256.8</v>
      </c>
      <c r="G339" s="69">
        <f>IFERROR(IF(E339= "yes",VLOOKUP(C339,Summary!$B:$I,6,0),0),0)</f>
        <v>0</v>
      </c>
      <c r="H339" s="68">
        <f t="shared" si="71"/>
        <v>256.8</v>
      </c>
      <c r="I339" s="110">
        <f>VLOOKUP($A339,'2026-27 Salary &amp; Benefits'!$A:$I,3,FALSE)</f>
        <v>1.1200000000000001</v>
      </c>
      <c r="J339" s="110">
        <f>VLOOKUP($A339,'2026-27 Salary &amp; Benefits'!$A:$I,4,FALSE)</f>
        <v>1.1200000000000001</v>
      </c>
      <c r="K339" s="101">
        <f t="shared" si="72"/>
        <v>256.8</v>
      </c>
      <c r="L339" s="100">
        <f t="shared" si="73"/>
        <v>0.753</v>
      </c>
      <c r="M339" s="102">
        <f>'2026-27 Salary &amp; Benefits'!$E$6</f>
        <v>78209</v>
      </c>
      <c r="N339" s="102">
        <f>'2026-27 Salary &amp; Benefits'!$F$6</f>
        <v>82248</v>
      </c>
      <c r="O339" s="7">
        <f t="shared" si="74"/>
        <v>65958.34</v>
      </c>
      <c r="P339" s="7">
        <f t="shared" si="75"/>
        <v>3406.3300000000017</v>
      </c>
      <c r="Q339" s="7">
        <f>'2026-27 Salary &amp; Benefits'!G$6</f>
        <v>16817.759999999998</v>
      </c>
      <c r="R339" s="103">
        <f>'2026-27 Salary &amp; Benefits'!H$6</f>
        <v>0.16020000000000001</v>
      </c>
      <c r="S339" s="103">
        <f>'2026-27 Salary &amp; Benefits'!I$6</f>
        <v>0.15390000000000001</v>
      </c>
      <c r="T339" s="7">
        <f t="shared" si="76"/>
        <v>23754.53</v>
      </c>
      <c r="U339" s="7">
        <f t="shared" si="77"/>
        <v>1156.08</v>
      </c>
      <c r="V339" s="7">
        <f t="shared" si="78"/>
        <v>177.92</v>
      </c>
      <c r="W339" s="7">
        <f t="shared" si="79"/>
        <v>1334</v>
      </c>
      <c r="X339" s="18">
        <f t="shared" si="80"/>
        <v>94453.2</v>
      </c>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row>
    <row r="340" spans="1:159" s="17" customFormat="1">
      <c r="A340" s="50" t="s">
        <v>2208</v>
      </c>
      <c r="B340" s="59" t="s">
        <v>2551</v>
      </c>
      <c r="C340" s="60">
        <v>3275</v>
      </c>
      <c r="D340" s="59" t="s">
        <v>2900</v>
      </c>
      <c r="E340" s="78" t="str">
        <f>IFERROR(VLOOKUP($C340,'2025-26 School Level AAFTE'!$C$2:$L$2349,9,FALSE), "No")</f>
        <v>Yes</v>
      </c>
      <c r="F340" s="67">
        <f>IFERROR(VLOOKUP($C340,'2025-26 School Level AAFTE'!$C$2:$J$2349,8,FALSE), 0)</f>
        <v>237.18</v>
      </c>
      <c r="G340" s="69">
        <f>IFERROR(IF(E340= "yes",VLOOKUP(C340,Summary!$B:$I,6,0),0),0)</f>
        <v>0</v>
      </c>
      <c r="H340" s="68">
        <f t="shared" si="71"/>
        <v>237.18</v>
      </c>
      <c r="I340" s="110">
        <f>VLOOKUP($A340,'2026-27 Salary &amp; Benefits'!$A:$I,3,FALSE)</f>
        <v>1.1200000000000001</v>
      </c>
      <c r="J340" s="110">
        <f>VLOOKUP($A340,'2026-27 Salary &amp; Benefits'!$A:$I,4,FALSE)</f>
        <v>1.1200000000000001</v>
      </c>
      <c r="K340" s="101">
        <f t="shared" si="72"/>
        <v>237.18</v>
      </c>
      <c r="L340" s="100">
        <f t="shared" si="73"/>
        <v>0.69599999999999995</v>
      </c>
      <c r="M340" s="102">
        <f>'2026-27 Salary &amp; Benefits'!$E$6</f>
        <v>78209</v>
      </c>
      <c r="N340" s="102">
        <f>'2026-27 Salary &amp; Benefits'!$F$6</f>
        <v>82248</v>
      </c>
      <c r="O340" s="7">
        <f t="shared" si="74"/>
        <v>60965.48</v>
      </c>
      <c r="P340" s="7">
        <f t="shared" si="75"/>
        <v>3148.4799999999959</v>
      </c>
      <c r="Q340" s="7">
        <f>'2026-27 Salary &amp; Benefits'!G$6</f>
        <v>16817.759999999998</v>
      </c>
      <c r="R340" s="103">
        <f>'2026-27 Salary &amp; Benefits'!H$6</f>
        <v>0.16020000000000001</v>
      </c>
      <c r="S340" s="103">
        <f>'2026-27 Salary &amp; Benefits'!I$6</f>
        <v>0.15390000000000001</v>
      </c>
      <c r="T340" s="7">
        <f t="shared" si="76"/>
        <v>21956.38</v>
      </c>
      <c r="U340" s="7">
        <f t="shared" si="77"/>
        <v>1068.57</v>
      </c>
      <c r="V340" s="7">
        <f t="shared" si="78"/>
        <v>164.45</v>
      </c>
      <c r="W340" s="7">
        <f t="shared" si="79"/>
        <v>1233.02</v>
      </c>
      <c r="X340" s="18">
        <f t="shared" si="80"/>
        <v>87303.360000000001</v>
      </c>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row>
    <row r="341" spans="1:159" s="17" customFormat="1">
      <c r="A341" s="50" t="s">
        <v>2208</v>
      </c>
      <c r="B341" s="59" t="s">
        <v>2551</v>
      </c>
      <c r="C341" s="60">
        <v>1724</v>
      </c>
      <c r="D341" s="59" t="s">
        <v>523</v>
      </c>
      <c r="E341" s="78" t="str">
        <f>IFERROR(VLOOKUP($C341,'2025-26 School Level AAFTE'!$C$2:$L$2349,9,FALSE), "No")</f>
        <v>Yes</v>
      </c>
      <c r="F341" s="67">
        <f>IFERROR(VLOOKUP($C341,'2025-26 School Level AAFTE'!$C$2:$J$2349,8,FALSE), 0)</f>
        <v>67.97999999999999</v>
      </c>
      <c r="G341" s="69">
        <f>IFERROR(IF(E341= "yes",VLOOKUP(C341,Summary!$B:$I,6,0),0),0)</f>
        <v>0</v>
      </c>
      <c r="H341" s="68">
        <f t="shared" si="71"/>
        <v>67.97999999999999</v>
      </c>
      <c r="I341" s="110">
        <f>VLOOKUP($A341,'2026-27 Salary &amp; Benefits'!$A:$I,3,FALSE)</f>
        <v>1.1200000000000001</v>
      </c>
      <c r="J341" s="110">
        <f>VLOOKUP($A341,'2026-27 Salary &amp; Benefits'!$A:$I,4,FALSE)</f>
        <v>1.1200000000000001</v>
      </c>
      <c r="K341" s="101">
        <f t="shared" si="72"/>
        <v>67.97999999999999</v>
      </c>
      <c r="L341" s="100">
        <f t="shared" si="73"/>
        <v>0.19900000000000001</v>
      </c>
      <c r="M341" s="102">
        <f>'2026-27 Salary &amp; Benefits'!$E$6</f>
        <v>78209</v>
      </c>
      <c r="N341" s="102">
        <f>'2026-27 Salary &amp; Benefits'!$F$6</f>
        <v>82248</v>
      </c>
      <c r="O341" s="7">
        <f t="shared" si="74"/>
        <v>17431.22</v>
      </c>
      <c r="P341" s="7">
        <f t="shared" si="75"/>
        <v>900.20999999999913</v>
      </c>
      <c r="Q341" s="7">
        <f>'2026-27 Salary &amp; Benefits'!G$6</f>
        <v>16817.759999999998</v>
      </c>
      <c r="R341" s="103">
        <f>'2026-27 Salary &amp; Benefits'!H$6</f>
        <v>0.16020000000000001</v>
      </c>
      <c r="S341" s="103">
        <f>'2026-27 Salary &amp; Benefits'!I$6</f>
        <v>0.15390000000000001</v>
      </c>
      <c r="T341" s="7">
        <f t="shared" si="76"/>
        <v>6277.76</v>
      </c>
      <c r="U341" s="7">
        <f t="shared" si="77"/>
        <v>305.52</v>
      </c>
      <c r="V341" s="7">
        <f t="shared" si="78"/>
        <v>47.02</v>
      </c>
      <c r="W341" s="7">
        <f t="shared" si="79"/>
        <v>352.53999999999996</v>
      </c>
      <c r="X341" s="18">
        <f t="shared" si="80"/>
        <v>24961.730000000003</v>
      </c>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row>
    <row r="342" spans="1:159" s="17" customFormat="1">
      <c r="A342" s="50" t="s">
        <v>2125</v>
      </c>
      <c r="B342" s="59" t="s">
        <v>2552</v>
      </c>
      <c r="C342" s="60">
        <v>2299</v>
      </c>
      <c r="D342" s="59" t="s">
        <v>21</v>
      </c>
      <c r="E342" s="78" t="str">
        <f>IFERROR(VLOOKUP($C342,'2025-26 School Level AAFTE'!$C$2:$L$2349,9,FALSE), "No")</f>
        <v>No</v>
      </c>
      <c r="F342" s="67">
        <f>IFERROR(VLOOKUP($C342,'2025-26 School Level AAFTE'!$C$2:$J$2349,8,FALSE), 0)</f>
        <v>632.02</v>
      </c>
      <c r="G342" s="69">
        <f>IFERROR(IF(E342= "yes",VLOOKUP(C342,Summary!$B:$I,6,0),0),0)</f>
        <v>0</v>
      </c>
      <c r="H342" s="68">
        <f t="shared" si="71"/>
        <v>0</v>
      </c>
      <c r="I342" s="110">
        <f>VLOOKUP($A342,'2026-27 Salary &amp; Benefits'!$A:$I,3,FALSE)</f>
        <v>1</v>
      </c>
      <c r="J342" s="110">
        <f>VLOOKUP($A342,'2026-27 Salary &amp; Benefits'!$A:$I,4,FALSE)</f>
        <v>1</v>
      </c>
      <c r="K342" s="101">
        <f t="shared" si="72"/>
        <v>0</v>
      </c>
      <c r="L342" s="100">
        <f t="shared" si="73"/>
        <v>0</v>
      </c>
      <c r="M342" s="102">
        <f>'2026-27 Salary &amp; Benefits'!$E$6</f>
        <v>78209</v>
      </c>
      <c r="N342" s="102">
        <f>'2026-27 Salary &amp; Benefits'!$F$6</f>
        <v>82248</v>
      </c>
      <c r="O342" s="7">
        <f t="shared" si="74"/>
        <v>0</v>
      </c>
      <c r="P342" s="7">
        <f t="shared" si="75"/>
        <v>0</v>
      </c>
      <c r="Q342" s="7">
        <f>'2026-27 Salary &amp; Benefits'!G$6</f>
        <v>16817.759999999998</v>
      </c>
      <c r="R342" s="103">
        <f>'2026-27 Salary &amp; Benefits'!H$6</f>
        <v>0.16020000000000001</v>
      </c>
      <c r="S342" s="103">
        <f>'2026-27 Salary &amp; Benefits'!I$6</f>
        <v>0.15390000000000001</v>
      </c>
      <c r="T342" s="7">
        <f t="shared" si="76"/>
        <v>0</v>
      </c>
      <c r="U342" s="7">
        <f t="shared" si="77"/>
        <v>0</v>
      </c>
      <c r="V342" s="7">
        <f t="shared" si="78"/>
        <v>0</v>
      </c>
      <c r="W342" s="7">
        <f t="shared" si="79"/>
        <v>0</v>
      </c>
      <c r="X342" s="18">
        <f t="shared" si="80"/>
        <v>0</v>
      </c>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row>
    <row r="343" spans="1:159" s="17" customFormat="1">
      <c r="A343" s="50" t="s">
        <v>2125</v>
      </c>
      <c r="B343" s="59" t="s">
        <v>2552</v>
      </c>
      <c r="C343" s="60">
        <v>5644</v>
      </c>
      <c r="D343" s="59" t="s">
        <v>3085</v>
      </c>
      <c r="E343" s="78" t="str">
        <f>IFERROR(VLOOKUP($C343,'2025-26 School Level AAFTE'!$C$2:$L$2349,9,FALSE), "No")</f>
        <v>No</v>
      </c>
      <c r="F343" s="67">
        <f>IFERROR(VLOOKUP($C343,'2025-26 School Level AAFTE'!$C$2:$J$2349,8,FALSE), 0)</f>
        <v>136.09</v>
      </c>
      <c r="G343" s="69">
        <f>IFERROR(IF(E343= "yes",VLOOKUP(C343,Summary!$B:$I,6,0),0),0)</f>
        <v>0</v>
      </c>
      <c r="H343" s="68">
        <f t="shared" si="71"/>
        <v>0</v>
      </c>
      <c r="I343" s="110">
        <f>VLOOKUP($A343,'2026-27 Salary &amp; Benefits'!$A:$I,3,FALSE)</f>
        <v>1</v>
      </c>
      <c r="J343" s="110">
        <f>VLOOKUP($A343,'2026-27 Salary &amp; Benefits'!$A:$I,4,FALSE)</f>
        <v>1</v>
      </c>
      <c r="K343" s="101">
        <f t="shared" si="72"/>
        <v>0</v>
      </c>
      <c r="L343" s="100">
        <f t="shared" si="73"/>
        <v>0</v>
      </c>
      <c r="M343" s="102">
        <f>'2026-27 Salary &amp; Benefits'!$E$6</f>
        <v>78209</v>
      </c>
      <c r="N343" s="102">
        <f>'2026-27 Salary &amp; Benefits'!$F$6</f>
        <v>82248</v>
      </c>
      <c r="O343" s="7">
        <f t="shared" si="74"/>
        <v>0</v>
      </c>
      <c r="P343" s="7">
        <f t="shared" si="75"/>
        <v>0</v>
      </c>
      <c r="Q343" s="7">
        <f>'2026-27 Salary &amp; Benefits'!G$6</f>
        <v>16817.759999999998</v>
      </c>
      <c r="R343" s="103">
        <f>'2026-27 Salary &amp; Benefits'!H$6</f>
        <v>0.16020000000000001</v>
      </c>
      <c r="S343" s="103">
        <f>'2026-27 Salary &amp; Benefits'!I$6</f>
        <v>0.15390000000000001</v>
      </c>
      <c r="T343" s="7">
        <f t="shared" si="76"/>
        <v>0</v>
      </c>
      <c r="U343" s="7">
        <f t="shared" si="77"/>
        <v>0</v>
      </c>
      <c r="V343" s="7">
        <f t="shared" si="78"/>
        <v>0</v>
      </c>
      <c r="W343" s="7">
        <f t="shared" si="79"/>
        <v>0</v>
      </c>
      <c r="X343" s="18">
        <f t="shared" si="80"/>
        <v>0</v>
      </c>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row>
    <row r="344" spans="1:159" s="17" customFormat="1">
      <c r="A344" s="50" t="s">
        <v>2125</v>
      </c>
      <c r="B344" s="59" t="s">
        <v>2552</v>
      </c>
      <c r="C344" s="60">
        <v>1617</v>
      </c>
      <c r="D344" s="59" t="s">
        <v>20</v>
      </c>
      <c r="E344" s="78" t="str">
        <f>IFERROR(VLOOKUP($C344,'2025-26 School Level AAFTE'!$C$2:$L$2349,9,FALSE), "No")</f>
        <v>Yes</v>
      </c>
      <c r="F344" s="67">
        <f>IFERROR(VLOOKUP($C344,'2025-26 School Level AAFTE'!$C$2:$J$2349,8,FALSE), 0)</f>
        <v>74.8</v>
      </c>
      <c r="G344" s="69">
        <f>IFERROR(IF(E344= "yes",VLOOKUP(C344,Summary!$B:$I,6,0),0),0)</f>
        <v>0</v>
      </c>
      <c r="H344" s="68">
        <f t="shared" si="71"/>
        <v>74.8</v>
      </c>
      <c r="I344" s="110">
        <f>VLOOKUP($A344,'2026-27 Salary &amp; Benefits'!$A:$I,3,FALSE)</f>
        <v>1</v>
      </c>
      <c r="J344" s="110">
        <f>VLOOKUP($A344,'2026-27 Salary &amp; Benefits'!$A:$I,4,FALSE)</f>
        <v>1</v>
      </c>
      <c r="K344" s="101">
        <f t="shared" si="72"/>
        <v>74.8</v>
      </c>
      <c r="L344" s="100">
        <f t="shared" si="73"/>
        <v>0.219</v>
      </c>
      <c r="M344" s="102">
        <f>'2026-27 Salary &amp; Benefits'!$E$6</f>
        <v>78209</v>
      </c>
      <c r="N344" s="102">
        <f>'2026-27 Salary &amp; Benefits'!$F$6</f>
        <v>82248</v>
      </c>
      <c r="O344" s="7">
        <f t="shared" si="74"/>
        <v>17127.77</v>
      </c>
      <c r="P344" s="7">
        <f t="shared" si="75"/>
        <v>884.54000000000087</v>
      </c>
      <c r="Q344" s="7">
        <f>'2026-27 Salary &amp; Benefits'!G$6</f>
        <v>16817.759999999998</v>
      </c>
      <c r="R344" s="103">
        <f>'2026-27 Salary &amp; Benefits'!H$6</f>
        <v>0.16020000000000001</v>
      </c>
      <c r="S344" s="103">
        <f>'2026-27 Salary &amp; Benefits'!I$6</f>
        <v>0.15390000000000001</v>
      </c>
      <c r="T344" s="7">
        <f t="shared" si="76"/>
        <v>6563.09</v>
      </c>
      <c r="U344" s="7">
        <f t="shared" si="77"/>
        <v>300.20999999999998</v>
      </c>
      <c r="V344" s="7">
        <f t="shared" si="78"/>
        <v>46.2</v>
      </c>
      <c r="W344" s="7">
        <f t="shared" si="79"/>
        <v>346.40999999999997</v>
      </c>
      <c r="X344" s="18">
        <f t="shared" si="80"/>
        <v>24921.81</v>
      </c>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row>
    <row r="345" spans="1:159" s="17" customFormat="1">
      <c r="A345" s="50" t="s">
        <v>2125</v>
      </c>
      <c r="B345" s="59" t="s">
        <v>2552</v>
      </c>
      <c r="C345" s="60">
        <v>5413</v>
      </c>
      <c r="D345" s="59" t="s">
        <v>28</v>
      </c>
      <c r="E345" s="78" t="str">
        <f>IFERROR(VLOOKUP($C345,'2025-26 School Level AAFTE'!$C$2:$L$2349,9,FALSE), "No")</f>
        <v>Yes</v>
      </c>
      <c r="F345" s="67">
        <f>IFERROR(VLOOKUP($C345,'2025-26 School Level AAFTE'!$C$2:$J$2349,8,FALSE), 0)</f>
        <v>21.7</v>
      </c>
      <c r="G345" s="69">
        <f>IFERROR(IF(E345= "yes",VLOOKUP(C345,Summary!$B:$I,6,0),0),0)</f>
        <v>0</v>
      </c>
      <c r="H345" s="68">
        <f t="shared" si="71"/>
        <v>21.7</v>
      </c>
      <c r="I345" s="110">
        <f>VLOOKUP($A345,'2026-27 Salary &amp; Benefits'!$A:$I,3,FALSE)</f>
        <v>1</v>
      </c>
      <c r="J345" s="110">
        <f>VLOOKUP($A345,'2026-27 Salary &amp; Benefits'!$A:$I,4,FALSE)</f>
        <v>1</v>
      </c>
      <c r="K345" s="101">
        <f t="shared" si="72"/>
        <v>21.7</v>
      </c>
      <c r="L345" s="100">
        <f t="shared" si="73"/>
        <v>6.4000000000000001E-2</v>
      </c>
      <c r="M345" s="102">
        <f>'2026-27 Salary &amp; Benefits'!$E$6</f>
        <v>78209</v>
      </c>
      <c r="N345" s="102">
        <f>'2026-27 Salary &amp; Benefits'!$F$6</f>
        <v>82248</v>
      </c>
      <c r="O345" s="7">
        <f t="shared" si="74"/>
        <v>5005.38</v>
      </c>
      <c r="P345" s="7">
        <f t="shared" si="75"/>
        <v>258.48999999999978</v>
      </c>
      <c r="Q345" s="7">
        <f>'2026-27 Salary &amp; Benefits'!G$6</f>
        <v>16817.759999999998</v>
      </c>
      <c r="R345" s="103">
        <f>'2026-27 Salary &amp; Benefits'!H$6</f>
        <v>0.16020000000000001</v>
      </c>
      <c r="S345" s="103">
        <f>'2026-27 Salary &amp; Benefits'!I$6</f>
        <v>0.15390000000000001</v>
      </c>
      <c r="T345" s="7">
        <f t="shared" si="76"/>
        <v>1917.98</v>
      </c>
      <c r="U345" s="7">
        <f t="shared" si="77"/>
        <v>87.73</v>
      </c>
      <c r="V345" s="7">
        <f t="shared" si="78"/>
        <v>13.5</v>
      </c>
      <c r="W345" s="7">
        <f t="shared" si="79"/>
        <v>101.23</v>
      </c>
      <c r="X345" s="18">
        <f t="shared" si="80"/>
        <v>7283.08</v>
      </c>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row>
    <row r="346" spans="1:159" s="17" customFormat="1">
      <c r="A346" s="50" t="s">
        <v>2125</v>
      </c>
      <c r="B346" s="59" t="s">
        <v>2552</v>
      </c>
      <c r="C346" s="60">
        <v>2962</v>
      </c>
      <c r="D346" s="59" t="s">
        <v>24</v>
      </c>
      <c r="E346" s="78" t="str">
        <f>IFERROR(VLOOKUP($C346,'2025-26 School Level AAFTE'!$C$2:$L$2349,9,FALSE), "No")</f>
        <v>Yes</v>
      </c>
      <c r="F346" s="67">
        <f>IFERROR(VLOOKUP($C346,'2025-26 School Level AAFTE'!$C$2:$J$2349,8,FALSE), 0)</f>
        <v>264.90999999999997</v>
      </c>
      <c r="G346" s="69">
        <f>IFERROR(IF(E346= "yes",VLOOKUP(C346,Summary!$B:$I,6,0),0),0)</f>
        <v>0</v>
      </c>
      <c r="H346" s="68">
        <f t="shared" si="71"/>
        <v>264.90999999999997</v>
      </c>
      <c r="I346" s="110">
        <f>VLOOKUP($A346,'2026-27 Salary &amp; Benefits'!$A:$I,3,FALSE)</f>
        <v>1</v>
      </c>
      <c r="J346" s="110">
        <f>VLOOKUP($A346,'2026-27 Salary &amp; Benefits'!$A:$I,4,FALSE)</f>
        <v>1</v>
      </c>
      <c r="K346" s="101">
        <f t="shared" si="72"/>
        <v>264.90999999999997</v>
      </c>
      <c r="L346" s="100">
        <f t="shared" si="73"/>
        <v>0.77700000000000002</v>
      </c>
      <c r="M346" s="102">
        <f>'2026-27 Salary &amp; Benefits'!$E$6</f>
        <v>78209</v>
      </c>
      <c r="N346" s="102">
        <f>'2026-27 Salary &amp; Benefits'!$F$6</f>
        <v>82248</v>
      </c>
      <c r="O346" s="7">
        <f t="shared" si="74"/>
        <v>60768.39</v>
      </c>
      <c r="P346" s="7">
        <f t="shared" si="75"/>
        <v>3138.3099999999977</v>
      </c>
      <c r="Q346" s="7">
        <f>'2026-27 Salary &amp; Benefits'!G$6</f>
        <v>16817.759999999998</v>
      </c>
      <c r="R346" s="103">
        <f>'2026-27 Salary &amp; Benefits'!H$6</f>
        <v>0.16020000000000001</v>
      </c>
      <c r="S346" s="103">
        <f>'2026-27 Salary &amp; Benefits'!I$6</f>
        <v>0.15390000000000001</v>
      </c>
      <c r="T346" s="7">
        <f t="shared" si="76"/>
        <v>23285.48</v>
      </c>
      <c r="U346" s="7">
        <f t="shared" si="77"/>
        <v>1065.1099999999999</v>
      </c>
      <c r="V346" s="7">
        <f t="shared" si="78"/>
        <v>163.92</v>
      </c>
      <c r="W346" s="7">
        <f t="shared" si="79"/>
        <v>1229.03</v>
      </c>
      <c r="X346" s="18">
        <f t="shared" si="80"/>
        <v>88421.209999999992</v>
      </c>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row>
    <row r="347" spans="1:159" s="17" customFormat="1">
      <c r="A347" s="50" t="s">
        <v>2125</v>
      </c>
      <c r="B347" s="59" t="s">
        <v>2552</v>
      </c>
      <c r="C347" s="60">
        <v>4384</v>
      </c>
      <c r="D347" s="59" t="s">
        <v>27</v>
      </c>
      <c r="E347" s="78" t="str">
        <f>IFERROR(VLOOKUP($C347,'2025-26 School Level AAFTE'!$C$2:$L$2349,9,FALSE), "No")</f>
        <v>No</v>
      </c>
      <c r="F347" s="67">
        <f>IFERROR(VLOOKUP($C347,'2025-26 School Level AAFTE'!$C$2:$J$2349,8,FALSE), 0)</f>
        <v>355.32</v>
      </c>
      <c r="G347" s="69">
        <f>IFERROR(IF(E347= "yes",VLOOKUP(C347,Summary!$B:$I,6,0),0),0)</f>
        <v>0</v>
      </c>
      <c r="H347" s="68">
        <f t="shared" si="71"/>
        <v>0</v>
      </c>
      <c r="I347" s="110">
        <f>VLOOKUP($A347,'2026-27 Salary &amp; Benefits'!$A:$I,3,FALSE)</f>
        <v>1</v>
      </c>
      <c r="J347" s="110">
        <f>VLOOKUP($A347,'2026-27 Salary &amp; Benefits'!$A:$I,4,FALSE)</f>
        <v>1</v>
      </c>
      <c r="K347" s="101">
        <f t="shared" si="72"/>
        <v>0</v>
      </c>
      <c r="L347" s="100">
        <f t="shared" si="73"/>
        <v>0</v>
      </c>
      <c r="M347" s="102">
        <f>'2026-27 Salary &amp; Benefits'!$E$6</f>
        <v>78209</v>
      </c>
      <c r="N347" s="102">
        <f>'2026-27 Salary &amp; Benefits'!$F$6</f>
        <v>82248</v>
      </c>
      <c r="O347" s="7">
        <f t="shared" si="74"/>
        <v>0</v>
      </c>
      <c r="P347" s="7">
        <f t="shared" si="75"/>
        <v>0</v>
      </c>
      <c r="Q347" s="7">
        <f>'2026-27 Salary &amp; Benefits'!G$6</f>
        <v>16817.759999999998</v>
      </c>
      <c r="R347" s="103">
        <f>'2026-27 Salary &amp; Benefits'!H$6</f>
        <v>0.16020000000000001</v>
      </c>
      <c r="S347" s="103">
        <f>'2026-27 Salary &amp; Benefits'!I$6</f>
        <v>0.15390000000000001</v>
      </c>
      <c r="T347" s="7">
        <f t="shared" si="76"/>
        <v>0</v>
      </c>
      <c r="U347" s="7">
        <f t="shared" si="77"/>
        <v>0</v>
      </c>
      <c r="V347" s="7">
        <f t="shared" si="78"/>
        <v>0</v>
      </c>
      <c r="W347" s="7">
        <f t="shared" si="79"/>
        <v>0</v>
      </c>
      <c r="X347" s="18">
        <f t="shared" si="80"/>
        <v>0</v>
      </c>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row>
    <row r="348" spans="1:159" s="17" customFormat="1">
      <c r="A348" s="50" t="s">
        <v>2125</v>
      </c>
      <c r="B348" s="59" t="s">
        <v>2552</v>
      </c>
      <c r="C348" s="60">
        <v>3266</v>
      </c>
      <c r="D348" s="59" t="s">
        <v>25</v>
      </c>
      <c r="E348" s="78" t="str">
        <f>IFERROR(VLOOKUP($C348,'2025-26 School Level AAFTE'!$C$2:$L$2349,9,FALSE), "No")</f>
        <v>Yes</v>
      </c>
      <c r="F348" s="67">
        <f>IFERROR(VLOOKUP($C348,'2025-26 School Level AAFTE'!$C$2:$J$2349,8,FALSE), 0)</f>
        <v>256.96999999999997</v>
      </c>
      <c r="G348" s="69">
        <f>IFERROR(IF(E348= "yes",VLOOKUP(C348,Summary!$B:$I,6,0),0),0)</f>
        <v>0</v>
      </c>
      <c r="H348" s="68">
        <f t="shared" si="71"/>
        <v>256.96999999999997</v>
      </c>
      <c r="I348" s="110">
        <f>VLOOKUP($A348,'2026-27 Salary &amp; Benefits'!$A:$I,3,FALSE)</f>
        <v>1</v>
      </c>
      <c r="J348" s="110">
        <f>VLOOKUP($A348,'2026-27 Salary &amp; Benefits'!$A:$I,4,FALSE)</f>
        <v>1</v>
      </c>
      <c r="K348" s="101">
        <f t="shared" si="72"/>
        <v>256.96999999999997</v>
      </c>
      <c r="L348" s="100">
        <f t="shared" si="73"/>
        <v>0.754</v>
      </c>
      <c r="M348" s="102">
        <f>'2026-27 Salary &amp; Benefits'!$E$6</f>
        <v>78209</v>
      </c>
      <c r="N348" s="102">
        <f>'2026-27 Salary &amp; Benefits'!$F$6</f>
        <v>82248</v>
      </c>
      <c r="O348" s="7">
        <f t="shared" si="74"/>
        <v>58969.59</v>
      </c>
      <c r="P348" s="7">
        <f t="shared" si="75"/>
        <v>3045.4000000000015</v>
      </c>
      <c r="Q348" s="7">
        <f>'2026-27 Salary &amp; Benefits'!G$6</f>
        <v>16817.759999999998</v>
      </c>
      <c r="R348" s="103">
        <f>'2026-27 Salary &amp; Benefits'!H$6</f>
        <v>0.16020000000000001</v>
      </c>
      <c r="S348" s="103">
        <f>'2026-27 Salary &amp; Benefits'!I$6</f>
        <v>0.15390000000000001</v>
      </c>
      <c r="T348" s="7">
        <f t="shared" si="76"/>
        <v>22596.21</v>
      </c>
      <c r="U348" s="7">
        <f t="shared" si="77"/>
        <v>1033.58</v>
      </c>
      <c r="V348" s="7">
        <f t="shared" si="78"/>
        <v>159.07</v>
      </c>
      <c r="W348" s="7">
        <f t="shared" si="79"/>
        <v>1192.6499999999999</v>
      </c>
      <c r="X348" s="18">
        <f t="shared" si="80"/>
        <v>85803.849999999977</v>
      </c>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row>
    <row r="349" spans="1:159" s="17" customFormat="1">
      <c r="A349" s="50" t="s">
        <v>2125</v>
      </c>
      <c r="B349" s="59" t="s">
        <v>2552</v>
      </c>
      <c r="C349" s="60">
        <v>2501</v>
      </c>
      <c r="D349" s="59" t="s">
        <v>22</v>
      </c>
      <c r="E349" s="78" t="str">
        <f>IFERROR(VLOOKUP($C349,'2025-26 School Level AAFTE'!$C$2:$L$2349,9,FALSE), "No")</f>
        <v>Yes</v>
      </c>
      <c r="F349" s="67">
        <f>IFERROR(VLOOKUP($C349,'2025-26 School Level AAFTE'!$C$2:$J$2349,8,FALSE), 0)</f>
        <v>339.45</v>
      </c>
      <c r="G349" s="69">
        <f>IFERROR(IF(E349= "yes",VLOOKUP(C349,Summary!$B:$I,6,0),0),0)</f>
        <v>0</v>
      </c>
      <c r="H349" s="68">
        <f t="shared" si="71"/>
        <v>339.45</v>
      </c>
      <c r="I349" s="110">
        <f>VLOOKUP($A349,'2026-27 Salary &amp; Benefits'!$A:$I,3,FALSE)</f>
        <v>1</v>
      </c>
      <c r="J349" s="110">
        <f>VLOOKUP($A349,'2026-27 Salary &amp; Benefits'!$A:$I,4,FALSE)</f>
        <v>1</v>
      </c>
      <c r="K349" s="101">
        <f t="shared" si="72"/>
        <v>339.45</v>
      </c>
      <c r="L349" s="100">
        <f t="shared" si="73"/>
        <v>0.996</v>
      </c>
      <c r="M349" s="102">
        <f>'2026-27 Salary &amp; Benefits'!$E$6</f>
        <v>78209</v>
      </c>
      <c r="N349" s="102">
        <f>'2026-27 Salary &amp; Benefits'!$F$6</f>
        <v>82248</v>
      </c>
      <c r="O349" s="7">
        <f t="shared" si="74"/>
        <v>77896.160000000003</v>
      </c>
      <c r="P349" s="7">
        <f t="shared" si="75"/>
        <v>4022.8499999999913</v>
      </c>
      <c r="Q349" s="7">
        <f>'2026-27 Salary &amp; Benefits'!G$6</f>
        <v>16817.759999999998</v>
      </c>
      <c r="R349" s="103">
        <f>'2026-27 Salary &amp; Benefits'!H$6</f>
        <v>0.16020000000000001</v>
      </c>
      <c r="S349" s="103">
        <f>'2026-27 Salary &amp; Benefits'!I$6</f>
        <v>0.15390000000000001</v>
      </c>
      <c r="T349" s="7">
        <f t="shared" si="76"/>
        <v>29848.57</v>
      </c>
      <c r="U349" s="7">
        <f t="shared" si="77"/>
        <v>1365.32</v>
      </c>
      <c r="V349" s="7">
        <f t="shared" si="78"/>
        <v>210.12</v>
      </c>
      <c r="W349" s="7">
        <f t="shared" si="79"/>
        <v>1575.44</v>
      </c>
      <c r="X349" s="18">
        <f t="shared" si="80"/>
        <v>113343.02</v>
      </c>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row>
    <row r="350" spans="1:159" s="17" customFormat="1">
      <c r="A350" s="50" t="s">
        <v>2125</v>
      </c>
      <c r="B350" s="59" t="s">
        <v>2552</v>
      </c>
      <c r="C350" s="60">
        <v>2823</v>
      </c>
      <c r="D350" s="59" t="s">
        <v>23</v>
      </c>
      <c r="E350" s="78" t="str">
        <f>IFERROR(VLOOKUP($C350,'2025-26 School Level AAFTE'!$C$2:$L$2349,9,FALSE), "No")</f>
        <v>Yes</v>
      </c>
      <c r="F350" s="67">
        <f>IFERROR(VLOOKUP($C350,'2025-26 School Level AAFTE'!$C$2:$J$2349,8,FALSE), 0)</f>
        <v>322.45</v>
      </c>
      <c r="G350" s="69">
        <f>IFERROR(IF(E350= "yes",VLOOKUP(C350,Summary!$B:$I,6,0),0),0)</f>
        <v>0</v>
      </c>
      <c r="H350" s="68">
        <f t="shared" ref="H350:H413" si="81">IF(E350= "yes", F350,0)</f>
        <v>322.45</v>
      </c>
      <c r="I350" s="110">
        <f>VLOOKUP($A350,'2026-27 Salary &amp; Benefits'!$A:$I,3,FALSE)</f>
        <v>1</v>
      </c>
      <c r="J350" s="110">
        <f>VLOOKUP($A350,'2026-27 Salary &amp; Benefits'!$A:$I,4,FALSE)</f>
        <v>1</v>
      </c>
      <c r="K350" s="101">
        <f t="shared" ref="K350:K413" si="82">IF(G350&gt;0,G350,H350)</f>
        <v>322.45</v>
      </c>
      <c r="L350" s="100">
        <f t="shared" ref="L350:L413" si="83">ROUND((($K350*1.1*36)/15)/900,3)</f>
        <v>0.94599999999999995</v>
      </c>
      <c r="M350" s="102">
        <f>'2026-27 Salary &amp; Benefits'!$E$6</f>
        <v>78209</v>
      </c>
      <c r="N350" s="102">
        <f>'2026-27 Salary &amp; Benefits'!$F$6</f>
        <v>82248</v>
      </c>
      <c r="O350" s="7">
        <f t="shared" ref="O350:O413" si="84">ROUND($I350*$M350*$L350,2)</f>
        <v>73985.710000000006</v>
      </c>
      <c r="P350" s="7">
        <f t="shared" ref="P350:P413" si="85">ROUND($J350*$N350*$L350,2)-O350</f>
        <v>3820.8999999999942</v>
      </c>
      <c r="Q350" s="7">
        <f>'2026-27 Salary &amp; Benefits'!G$6</f>
        <v>16817.759999999998</v>
      </c>
      <c r="R350" s="103">
        <f>'2026-27 Salary &amp; Benefits'!H$6</f>
        <v>0.16020000000000001</v>
      </c>
      <c r="S350" s="103">
        <f>'2026-27 Salary &amp; Benefits'!I$6</f>
        <v>0.15390000000000001</v>
      </c>
      <c r="T350" s="7">
        <f t="shared" ref="T350:T413" si="86">ROUND(O350*R350+P350*S350+L350*Q350,2)</f>
        <v>28350.15</v>
      </c>
      <c r="U350" s="7">
        <f t="shared" ref="U350:U413" si="87">ROUND((($N350*$J350*$L350)/180)*3,2)</f>
        <v>1296.78</v>
      </c>
      <c r="V350" s="7">
        <f t="shared" ref="V350:V413" si="88">ROUND(U350*S350,2)</f>
        <v>199.57</v>
      </c>
      <c r="W350" s="7">
        <f t="shared" ref="W350:W413" si="89">SUM(U350:V350)</f>
        <v>1496.35</v>
      </c>
      <c r="X350" s="18">
        <f t="shared" ref="X350:X413" si="90">SUM(T350,O350:P350,W350)</f>
        <v>107653.11000000002</v>
      </c>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row>
    <row r="351" spans="1:159" s="17" customFormat="1">
      <c r="A351" s="50" t="s">
        <v>2125</v>
      </c>
      <c r="B351" s="59" t="s">
        <v>2552</v>
      </c>
      <c r="C351" s="60">
        <v>3616</v>
      </c>
      <c r="D351" s="59" t="s">
        <v>26</v>
      </c>
      <c r="E351" s="78" t="str">
        <f>IFERROR(VLOOKUP($C351,'2025-26 School Level AAFTE'!$C$2:$L$2349,9,FALSE), "No")</f>
        <v>No</v>
      </c>
      <c r="F351" s="67">
        <f>IFERROR(VLOOKUP($C351,'2025-26 School Level AAFTE'!$C$2:$J$2349,8,FALSE), 0)</f>
        <v>6.15</v>
      </c>
      <c r="G351" s="69">
        <f>IFERROR(IF(E351= "yes",VLOOKUP(C351,Summary!$B:$I,6,0),0),0)</f>
        <v>0</v>
      </c>
      <c r="H351" s="68">
        <f t="shared" si="81"/>
        <v>0</v>
      </c>
      <c r="I351" s="110">
        <f>VLOOKUP($A351,'2026-27 Salary &amp; Benefits'!$A:$I,3,FALSE)</f>
        <v>1</v>
      </c>
      <c r="J351" s="110">
        <f>VLOOKUP($A351,'2026-27 Salary &amp; Benefits'!$A:$I,4,FALSE)</f>
        <v>1</v>
      </c>
      <c r="K351" s="101">
        <f t="shared" si="82"/>
        <v>0</v>
      </c>
      <c r="L351" s="100">
        <f t="shared" si="83"/>
        <v>0</v>
      </c>
      <c r="M351" s="102">
        <f>'2026-27 Salary &amp; Benefits'!$E$6</f>
        <v>78209</v>
      </c>
      <c r="N351" s="102">
        <f>'2026-27 Salary &amp; Benefits'!$F$6</f>
        <v>82248</v>
      </c>
      <c r="O351" s="7">
        <f t="shared" si="84"/>
        <v>0</v>
      </c>
      <c r="P351" s="7">
        <f t="shared" si="85"/>
        <v>0</v>
      </c>
      <c r="Q351" s="7">
        <f>'2026-27 Salary &amp; Benefits'!G$6</f>
        <v>16817.759999999998</v>
      </c>
      <c r="R351" s="103">
        <f>'2026-27 Salary &amp; Benefits'!H$6</f>
        <v>0.16020000000000001</v>
      </c>
      <c r="S351" s="103">
        <f>'2026-27 Salary &amp; Benefits'!I$6</f>
        <v>0.15390000000000001</v>
      </c>
      <c r="T351" s="7">
        <f t="shared" si="86"/>
        <v>0</v>
      </c>
      <c r="U351" s="7">
        <f t="shared" si="87"/>
        <v>0</v>
      </c>
      <c r="V351" s="7">
        <f t="shared" si="88"/>
        <v>0</v>
      </c>
      <c r="W351" s="7">
        <f t="shared" si="89"/>
        <v>0</v>
      </c>
      <c r="X351" s="18">
        <f t="shared" si="90"/>
        <v>0</v>
      </c>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row>
    <row r="352" spans="1:159" s="17" customFormat="1">
      <c r="A352" s="50" t="s">
        <v>2243</v>
      </c>
      <c r="B352" s="59" t="s">
        <v>2553</v>
      </c>
      <c r="C352" s="60">
        <v>2328</v>
      </c>
      <c r="D352" s="59" t="s">
        <v>1056</v>
      </c>
      <c r="E352" s="78" t="str">
        <f>IFERROR(VLOOKUP($C352,'2025-26 School Level AAFTE'!$C$2:$L$2349,9,FALSE), "No")</f>
        <v>No</v>
      </c>
      <c r="F352" s="67">
        <f>IFERROR(VLOOKUP($C352,'2025-26 School Level AAFTE'!$C$2:$J$2349,8,FALSE), 0)</f>
        <v>481.56</v>
      </c>
      <c r="G352" s="69">
        <f>IFERROR(IF(E352= "yes",VLOOKUP(C352,Summary!$B:$I,6,0),0),0)</f>
        <v>0</v>
      </c>
      <c r="H352" s="68">
        <f t="shared" si="81"/>
        <v>0</v>
      </c>
      <c r="I352" s="110">
        <f>VLOOKUP($A352,'2026-27 Salary &amp; Benefits'!$A:$I,3,FALSE)</f>
        <v>1.06</v>
      </c>
      <c r="J352" s="110">
        <f>VLOOKUP($A352,'2026-27 Salary &amp; Benefits'!$A:$I,4,FALSE)</f>
        <v>1.06</v>
      </c>
      <c r="K352" s="101">
        <f t="shared" si="82"/>
        <v>0</v>
      </c>
      <c r="L352" s="100">
        <f t="shared" si="83"/>
        <v>0</v>
      </c>
      <c r="M352" s="102">
        <f>'2026-27 Salary &amp; Benefits'!$E$6</f>
        <v>78209</v>
      </c>
      <c r="N352" s="102">
        <f>'2026-27 Salary &amp; Benefits'!$F$6</f>
        <v>82248</v>
      </c>
      <c r="O352" s="7">
        <f t="shared" si="84"/>
        <v>0</v>
      </c>
      <c r="P352" s="7">
        <f t="shared" si="85"/>
        <v>0</v>
      </c>
      <c r="Q352" s="7">
        <f>'2026-27 Salary &amp; Benefits'!G$6</f>
        <v>16817.759999999998</v>
      </c>
      <c r="R352" s="103">
        <f>'2026-27 Salary &amp; Benefits'!H$6</f>
        <v>0.16020000000000001</v>
      </c>
      <c r="S352" s="103">
        <f>'2026-27 Salary &amp; Benefits'!I$6</f>
        <v>0.15390000000000001</v>
      </c>
      <c r="T352" s="7">
        <f t="shared" si="86"/>
        <v>0</v>
      </c>
      <c r="U352" s="7">
        <f t="shared" si="87"/>
        <v>0</v>
      </c>
      <c r="V352" s="7">
        <f t="shared" si="88"/>
        <v>0</v>
      </c>
      <c r="W352" s="7">
        <f t="shared" si="89"/>
        <v>0</v>
      </c>
      <c r="X352" s="18">
        <f t="shared" si="90"/>
        <v>0</v>
      </c>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row>
    <row r="353" spans="1:159" s="17" customFormat="1">
      <c r="A353" s="50" t="s">
        <v>2243</v>
      </c>
      <c r="B353" s="59" t="s">
        <v>2553</v>
      </c>
      <c r="C353" s="60">
        <v>2329</v>
      </c>
      <c r="D353" s="59" t="s">
        <v>1057</v>
      </c>
      <c r="E353" s="78" t="str">
        <f>IFERROR(VLOOKUP($C353,'2025-26 School Level AAFTE'!$C$2:$L$2349,9,FALSE), "No")</f>
        <v>No</v>
      </c>
      <c r="F353" s="67">
        <f>IFERROR(VLOOKUP($C353,'2025-26 School Level AAFTE'!$C$2:$J$2349,8,FALSE), 0)</f>
        <v>302.83</v>
      </c>
      <c r="G353" s="69">
        <f>IFERROR(IF(E353= "yes",VLOOKUP(C353,Summary!$B:$I,6,0),0),0)</f>
        <v>0</v>
      </c>
      <c r="H353" s="68">
        <f t="shared" si="81"/>
        <v>0</v>
      </c>
      <c r="I353" s="110">
        <f>VLOOKUP($A353,'2026-27 Salary &amp; Benefits'!$A:$I,3,FALSE)</f>
        <v>1.06</v>
      </c>
      <c r="J353" s="110">
        <f>VLOOKUP($A353,'2026-27 Salary &amp; Benefits'!$A:$I,4,FALSE)</f>
        <v>1.06</v>
      </c>
      <c r="K353" s="101">
        <f t="shared" si="82"/>
        <v>0</v>
      </c>
      <c r="L353" s="100">
        <f t="shared" si="83"/>
        <v>0</v>
      </c>
      <c r="M353" s="102">
        <f>'2026-27 Salary &amp; Benefits'!$E$6</f>
        <v>78209</v>
      </c>
      <c r="N353" s="102">
        <f>'2026-27 Salary &amp; Benefits'!$F$6</f>
        <v>82248</v>
      </c>
      <c r="O353" s="7">
        <f t="shared" si="84"/>
        <v>0</v>
      </c>
      <c r="P353" s="7">
        <f t="shared" si="85"/>
        <v>0</v>
      </c>
      <c r="Q353" s="7">
        <f>'2026-27 Salary &amp; Benefits'!G$6</f>
        <v>16817.759999999998</v>
      </c>
      <c r="R353" s="103">
        <f>'2026-27 Salary &amp; Benefits'!H$6</f>
        <v>0.16020000000000001</v>
      </c>
      <c r="S353" s="103">
        <f>'2026-27 Salary &amp; Benefits'!I$6</f>
        <v>0.15390000000000001</v>
      </c>
      <c r="T353" s="7">
        <f t="shared" si="86"/>
        <v>0</v>
      </c>
      <c r="U353" s="7">
        <f t="shared" si="87"/>
        <v>0</v>
      </c>
      <c r="V353" s="7">
        <f t="shared" si="88"/>
        <v>0</v>
      </c>
      <c r="W353" s="7">
        <f t="shared" si="89"/>
        <v>0</v>
      </c>
      <c r="X353" s="18">
        <f t="shared" si="90"/>
        <v>0</v>
      </c>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row>
    <row r="354" spans="1:159" s="17" customFormat="1">
      <c r="A354" s="50" t="s">
        <v>2243</v>
      </c>
      <c r="B354" s="59" t="s">
        <v>2553</v>
      </c>
      <c r="C354" s="60">
        <v>1987</v>
      </c>
      <c r="D354" s="59" t="s">
        <v>1055</v>
      </c>
      <c r="E354" s="78" t="str">
        <f>IFERROR(VLOOKUP($C354,'2025-26 School Level AAFTE'!$C$2:$L$2349,9,FALSE), "No")</f>
        <v>Yes</v>
      </c>
      <c r="F354" s="67">
        <f>IFERROR(VLOOKUP($C354,'2025-26 School Level AAFTE'!$C$2:$J$2349,8,FALSE), 0)</f>
        <v>15.33</v>
      </c>
      <c r="G354" s="69">
        <f>IFERROR(IF(E354= "yes",VLOOKUP(C354,Summary!$B:$I,6,0),0),0)</f>
        <v>0</v>
      </c>
      <c r="H354" s="68">
        <f t="shared" si="81"/>
        <v>15.33</v>
      </c>
      <c r="I354" s="110">
        <f>VLOOKUP($A354,'2026-27 Salary &amp; Benefits'!$A:$I,3,FALSE)</f>
        <v>1.06</v>
      </c>
      <c r="J354" s="110">
        <f>VLOOKUP($A354,'2026-27 Salary &amp; Benefits'!$A:$I,4,FALSE)</f>
        <v>1.06</v>
      </c>
      <c r="K354" s="101">
        <f t="shared" si="82"/>
        <v>15.33</v>
      </c>
      <c r="L354" s="100">
        <f t="shared" si="83"/>
        <v>4.4999999999999998E-2</v>
      </c>
      <c r="M354" s="102">
        <f>'2026-27 Salary &amp; Benefits'!$E$6</f>
        <v>78209</v>
      </c>
      <c r="N354" s="102">
        <f>'2026-27 Salary &amp; Benefits'!$F$6</f>
        <v>82248</v>
      </c>
      <c r="O354" s="7">
        <f t="shared" si="84"/>
        <v>3730.57</v>
      </c>
      <c r="P354" s="7">
        <f t="shared" si="85"/>
        <v>192.65999999999985</v>
      </c>
      <c r="Q354" s="7">
        <f>'2026-27 Salary &amp; Benefits'!G$6</f>
        <v>16817.759999999998</v>
      </c>
      <c r="R354" s="103">
        <f>'2026-27 Salary &amp; Benefits'!H$6</f>
        <v>0.16020000000000001</v>
      </c>
      <c r="S354" s="103">
        <f>'2026-27 Salary &amp; Benefits'!I$6</f>
        <v>0.15390000000000001</v>
      </c>
      <c r="T354" s="7">
        <f t="shared" si="86"/>
        <v>1384.09</v>
      </c>
      <c r="U354" s="7">
        <f t="shared" si="87"/>
        <v>65.39</v>
      </c>
      <c r="V354" s="7">
        <f t="shared" si="88"/>
        <v>10.06</v>
      </c>
      <c r="W354" s="7">
        <f t="shared" si="89"/>
        <v>75.45</v>
      </c>
      <c r="X354" s="18">
        <f t="shared" si="90"/>
        <v>5382.7699999999995</v>
      </c>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row>
    <row r="355" spans="1:159" s="17" customFormat="1">
      <c r="A355" s="50" t="s">
        <v>2243</v>
      </c>
      <c r="B355" s="59" t="s">
        <v>2553</v>
      </c>
      <c r="C355" s="60">
        <v>2570</v>
      </c>
      <c r="D355" s="59" t="s">
        <v>1058</v>
      </c>
      <c r="E355" s="78" t="str">
        <f>IFERROR(VLOOKUP($C355,'2025-26 School Level AAFTE'!$C$2:$L$2349,9,FALSE), "No")</f>
        <v>No</v>
      </c>
      <c r="F355" s="67">
        <f>IFERROR(VLOOKUP($C355,'2025-26 School Level AAFTE'!$C$2:$J$2349,8,FALSE), 0)</f>
        <v>174.84</v>
      </c>
      <c r="G355" s="69">
        <f>IFERROR(IF(E355= "yes",VLOOKUP(C355,Summary!$B:$I,6,0),0),0)</f>
        <v>0</v>
      </c>
      <c r="H355" s="68">
        <f t="shared" si="81"/>
        <v>0</v>
      </c>
      <c r="I355" s="110">
        <f>VLOOKUP($A355,'2026-27 Salary &amp; Benefits'!$A:$I,3,FALSE)</f>
        <v>1.06</v>
      </c>
      <c r="J355" s="110">
        <f>VLOOKUP($A355,'2026-27 Salary &amp; Benefits'!$A:$I,4,FALSE)</f>
        <v>1.06</v>
      </c>
      <c r="K355" s="101">
        <f t="shared" si="82"/>
        <v>0</v>
      </c>
      <c r="L355" s="100">
        <f t="shared" si="83"/>
        <v>0</v>
      </c>
      <c r="M355" s="102">
        <f>'2026-27 Salary &amp; Benefits'!$E$6</f>
        <v>78209</v>
      </c>
      <c r="N355" s="102">
        <f>'2026-27 Salary &amp; Benefits'!$F$6</f>
        <v>82248</v>
      </c>
      <c r="O355" s="7">
        <f t="shared" si="84"/>
        <v>0</v>
      </c>
      <c r="P355" s="7">
        <f t="shared" si="85"/>
        <v>0</v>
      </c>
      <c r="Q355" s="7">
        <f>'2026-27 Salary &amp; Benefits'!G$6</f>
        <v>16817.759999999998</v>
      </c>
      <c r="R355" s="103">
        <f>'2026-27 Salary &amp; Benefits'!H$6</f>
        <v>0.16020000000000001</v>
      </c>
      <c r="S355" s="103">
        <f>'2026-27 Salary &amp; Benefits'!I$6</f>
        <v>0.15390000000000001</v>
      </c>
      <c r="T355" s="7">
        <f t="shared" si="86"/>
        <v>0</v>
      </c>
      <c r="U355" s="7">
        <f t="shared" si="87"/>
        <v>0</v>
      </c>
      <c r="V355" s="7">
        <f t="shared" si="88"/>
        <v>0</v>
      </c>
      <c r="W355" s="7">
        <f t="shared" si="89"/>
        <v>0</v>
      </c>
      <c r="X355" s="18">
        <f t="shared" si="90"/>
        <v>0</v>
      </c>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row>
    <row r="356" spans="1:159" s="17" customFormat="1">
      <c r="A356" s="50" t="s">
        <v>2307</v>
      </c>
      <c r="B356" s="59" t="s">
        <v>2554</v>
      </c>
      <c r="C356" s="60">
        <v>1825</v>
      </c>
      <c r="D356" s="59" t="s">
        <v>1321</v>
      </c>
      <c r="E356" s="78" t="str">
        <f>IFERROR(VLOOKUP($C356,'2025-26 School Level AAFTE'!$C$2:$L$2349,9,FALSE), "No")</f>
        <v>Yes</v>
      </c>
      <c r="F356" s="67">
        <f>IFERROR(VLOOKUP($C356,'2025-26 School Level AAFTE'!$C$2:$J$2349,8,FALSE), 0)</f>
        <v>45.319999999999993</v>
      </c>
      <c r="G356" s="69">
        <f>IFERROR(IF(E356= "yes",VLOOKUP(C356,Summary!$B:$I,6,0),0),0)</f>
        <v>0</v>
      </c>
      <c r="H356" s="68">
        <f t="shared" si="81"/>
        <v>45.319999999999993</v>
      </c>
      <c r="I356" s="110">
        <f>VLOOKUP($A356,'2026-27 Salary &amp; Benefits'!$A:$I,3,FALSE)</f>
        <v>1.06</v>
      </c>
      <c r="J356" s="110">
        <f>VLOOKUP($A356,'2026-27 Salary &amp; Benefits'!$A:$I,4,FALSE)</f>
        <v>1.06</v>
      </c>
      <c r="K356" s="101">
        <f t="shared" si="82"/>
        <v>45.319999999999993</v>
      </c>
      <c r="L356" s="100">
        <f t="shared" si="83"/>
        <v>0.13300000000000001</v>
      </c>
      <c r="M356" s="102">
        <f>'2026-27 Salary &amp; Benefits'!$E$6</f>
        <v>78209</v>
      </c>
      <c r="N356" s="102">
        <f>'2026-27 Salary &amp; Benefits'!$F$6</f>
        <v>82248</v>
      </c>
      <c r="O356" s="7">
        <f t="shared" si="84"/>
        <v>11025.9</v>
      </c>
      <c r="P356" s="7">
        <f t="shared" si="85"/>
        <v>569.42000000000007</v>
      </c>
      <c r="Q356" s="7">
        <f>'2026-27 Salary &amp; Benefits'!G$6</f>
        <v>16817.759999999998</v>
      </c>
      <c r="R356" s="103">
        <f>'2026-27 Salary &amp; Benefits'!H$6</f>
        <v>0.16020000000000001</v>
      </c>
      <c r="S356" s="103">
        <f>'2026-27 Salary &amp; Benefits'!I$6</f>
        <v>0.15390000000000001</v>
      </c>
      <c r="T356" s="7">
        <f t="shared" si="86"/>
        <v>4090.74</v>
      </c>
      <c r="U356" s="7">
        <f t="shared" si="87"/>
        <v>193.26</v>
      </c>
      <c r="V356" s="7">
        <f t="shared" si="88"/>
        <v>29.74</v>
      </c>
      <c r="W356" s="7">
        <f t="shared" si="89"/>
        <v>223</v>
      </c>
      <c r="X356" s="18">
        <f t="shared" si="90"/>
        <v>15909.06</v>
      </c>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row>
    <row r="357" spans="1:159" s="17" customFormat="1">
      <c r="A357" s="50" t="s">
        <v>2307</v>
      </c>
      <c r="B357" s="59" t="s">
        <v>2554</v>
      </c>
      <c r="C357" s="60">
        <v>3454</v>
      </c>
      <c r="D357" s="59" t="s">
        <v>1333</v>
      </c>
      <c r="E357" s="78" t="str">
        <f>IFERROR(VLOOKUP($C357,'2025-26 School Level AAFTE'!$C$2:$L$2349,9,FALSE), "No")</f>
        <v>No</v>
      </c>
      <c r="F357" s="67">
        <f>IFERROR(VLOOKUP($C357,'2025-26 School Level AAFTE'!$C$2:$J$2349,8,FALSE), 0)</f>
        <v>356.5</v>
      </c>
      <c r="G357" s="69">
        <f>IFERROR(IF(E357= "yes",VLOOKUP(C357,Summary!$B:$I,6,0),0),0)</f>
        <v>0</v>
      </c>
      <c r="H357" s="68">
        <f t="shared" si="81"/>
        <v>0</v>
      </c>
      <c r="I357" s="110">
        <f>VLOOKUP($A357,'2026-27 Salary &amp; Benefits'!$A:$I,3,FALSE)</f>
        <v>1.06</v>
      </c>
      <c r="J357" s="110">
        <f>VLOOKUP($A357,'2026-27 Salary &amp; Benefits'!$A:$I,4,FALSE)</f>
        <v>1.06</v>
      </c>
      <c r="K357" s="101">
        <f t="shared" si="82"/>
        <v>0</v>
      </c>
      <c r="L357" s="100">
        <f t="shared" si="83"/>
        <v>0</v>
      </c>
      <c r="M357" s="102">
        <f>'2026-27 Salary &amp; Benefits'!$E$6</f>
        <v>78209</v>
      </c>
      <c r="N357" s="102">
        <f>'2026-27 Salary &amp; Benefits'!$F$6</f>
        <v>82248</v>
      </c>
      <c r="O357" s="7">
        <f t="shared" si="84"/>
        <v>0</v>
      </c>
      <c r="P357" s="7">
        <f t="shared" si="85"/>
        <v>0</v>
      </c>
      <c r="Q357" s="7">
        <f>'2026-27 Salary &amp; Benefits'!G$6</f>
        <v>16817.759999999998</v>
      </c>
      <c r="R357" s="103">
        <f>'2026-27 Salary &amp; Benefits'!H$6</f>
        <v>0.16020000000000001</v>
      </c>
      <c r="S357" s="103">
        <f>'2026-27 Salary &amp; Benefits'!I$6</f>
        <v>0.15390000000000001</v>
      </c>
      <c r="T357" s="7">
        <f t="shared" si="86"/>
        <v>0</v>
      </c>
      <c r="U357" s="7">
        <f t="shared" si="87"/>
        <v>0</v>
      </c>
      <c r="V357" s="7">
        <f t="shared" si="88"/>
        <v>0</v>
      </c>
      <c r="W357" s="7">
        <f t="shared" si="89"/>
        <v>0</v>
      </c>
      <c r="X357" s="18">
        <f t="shared" si="90"/>
        <v>0</v>
      </c>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row>
    <row r="358" spans="1:159" s="17" customFormat="1">
      <c r="A358" s="50" t="s">
        <v>2307</v>
      </c>
      <c r="B358" s="59" t="s">
        <v>2554</v>
      </c>
      <c r="C358" s="61">
        <v>3457</v>
      </c>
      <c r="D358" s="72" t="s">
        <v>1336</v>
      </c>
      <c r="E358" s="78" t="str">
        <f>IFERROR(VLOOKUP($C358,'2025-26 School Level AAFTE'!$C$2:$L$2349,9,FALSE), "No")</f>
        <v>No</v>
      </c>
      <c r="F358" s="67">
        <f>IFERROR(VLOOKUP($C358,'2025-26 School Level AAFTE'!$C$2:$J$2349,8,FALSE), 0)</f>
        <v>435.6</v>
      </c>
      <c r="G358" s="69">
        <f>IFERROR(IF(E358= "yes",VLOOKUP(C358,Summary!$B:$I,6,0),0),0)</f>
        <v>0</v>
      </c>
      <c r="H358" s="68">
        <f t="shared" si="81"/>
        <v>0</v>
      </c>
      <c r="I358" s="110">
        <f>VLOOKUP($A358,'2026-27 Salary &amp; Benefits'!$A:$I,3,FALSE)</f>
        <v>1.06</v>
      </c>
      <c r="J358" s="110">
        <f>VLOOKUP($A358,'2026-27 Salary &amp; Benefits'!$A:$I,4,FALSE)</f>
        <v>1.06</v>
      </c>
      <c r="K358" s="101">
        <f t="shared" si="82"/>
        <v>0</v>
      </c>
      <c r="L358" s="100">
        <f t="shared" si="83"/>
        <v>0</v>
      </c>
      <c r="M358" s="102">
        <f>'2026-27 Salary &amp; Benefits'!$E$6</f>
        <v>78209</v>
      </c>
      <c r="N358" s="102">
        <f>'2026-27 Salary &amp; Benefits'!$F$6</f>
        <v>82248</v>
      </c>
      <c r="O358" s="7">
        <f t="shared" si="84"/>
        <v>0</v>
      </c>
      <c r="P358" s="7">
        <f t="shared" si="85"/>
        <v>0</v>
      </c>
      <c r="Q358" s="7">
        <f>'2026-27 Salary &amp; Benefits'!G$6</f>
        <v>16817.759999999998</v>
      </c>
      <c r="R358" s="103">
        <f>'2026-27 Salary &amp; Benefits'!H$6</f>
        <v>0.16020000000000001</v>
      </c>
      <c r="S358" s="103">
        <f>'2026-27 Salary &amp; Benefits'!I$6</f>
        <v>0.15390000000000001</v>
      </c>
      <c r="T358" s="7">
        <f t="shared" si="86"/>
        <v>0</v>
      </c>
      <c r="U358" s="7">
        <f t="shared" si="87"/>
        <v>0</v>
      </c>
      <c r="V358" s="7">
        <f t="shared" si="88"/>
        <v>0</v>
      </c>
      <c r="W358" s="7">
        <f t="shared" si="89"/>
        <v>0</v>
      </c>
      <c r="X358" s="18">
        <f t="shared" si="90"/>
        <v>0</v>
      </c>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row>
    <row r="359" spans="1:159" s="17" customFormat="1">
      <c r="A359" s="50" t="s">
        <v>2307</v>
      </c>
      <c r="B359" s="59" t="s">
        <v>2554</v>
      </c>
      <c r="C359" s="60">
        <v>2425</v>
      </c>
      <c r="D359" s="59" t="s">
        <v>1324</v>
      </c>
      <c r="E359" s="78" t="str">
        <f>IFERROR(VLOOKUP($C359,'2025-26 School Level AAFTE'!$C$2:$L$2349,9,FALSE), "No")</f>
        <v>Yes</v>
      </c>
      <c r="F359" s="67">
        <f>IFERROR(VLOOKUP($C359,'2025-26 School Level AAFTE'!$C$2:$J$2349,8,FALSE), 0)</f>
        <v>1111.19</v>
      </c>
      <c r="G359" s="69">
        <f>IFERROR(IF(E359= "yes",VLOOKUP(C359,Summary!$B:$I,6,0),0),0)</f>
        <v>0</v>
      </c>
      <c r="H359" s="68">
        <f t="shared" si="81"/>
        <v>1111.19</v>
      </c>
      <c r="I359" s="110">
        <f>VLOOKUP($A359,'2026-27 Salary &amp; Benefits'!$A:$I,3,FALSE)</f>
        <v>1.06</v>
      </c>
      <c r="J359" s="110">
        <f>VLOOKUP($A359,'2026-27 Salary &amp; Benefits'!$A:$I,4,FALSE)</f>
        <v>1.06</v>
      </c>
      <c r="K359" s="101">
        <f t="shared" si="82"/>
        <v>1111.19</v>
      </c>
      <c r="L359" s="100">
        <f t="shared" si="83"/>
        <v>3.2589999999999999</v>
      </c>
      <c r="M359" s="102">
        <f>'2026-27 Salary &amp; Benefits'!$E$6</f>
        <v>78209</v>
      </c>
      <c r="N359" s="102">
        <f>'2026-27 Salary &amp; Benefits'!$F$6</f>
        <v>82248</v>
      </c>
      <c r="O359" s="7">
        <f t="shared" si="84"/>
        <v>270176.12</v>
      </c>
      <c r="P359" s="7">
        <f t="shared" si="85"/>
        <v>13952.890000000014</v>
      </c>
      <c r="Q359" s="7">
        <f>'2026-27 Salary &amp; Benefits'!G$6</f>
        <v>16817.759999999998</v>
      </c>
      <c r="R359" s="103">
        <f>'2026-27 Salary &amp; Benefits'!H$6</f>
        <v>0.16020000000000001</v>
      </c>
      <c r="S359" s="103">
        <f>'2026-27 Salary &amp; Benefits'!I$6</f>
        <v>0.15390000000000001</v>
      </c>
      <c r="T359" s="7">
        <f t="shared" si="86"/>
        <v>100238.64</v>
      </c>
      <c r="U359" s="7">
        <f t="shared" si="87"/>
        <v>4735.4799999999996</v>
      </c>
      <c r="V359" s="7">
        <f t="shared" si="88"/>
        <v>728.79</v>
      </c>
      <c r="W359" s="7">
        <f t="shared" si="89"/>
        <v>5464.2699999999995</v>
      </c>
      <c r="X359" s="18">
        <f t="shared" si="90"/>
        <v>389831.92000000004</v>
      </c>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row>
    <row r="360" spans="1:159" s="17" customFormat="1">
      <c r="A360" s="50" t="s">
        <v>2307</v>
      </c>
      <c r="B360" s="59" t="s">
        <v>2554</v>
      </c>
      <c r="C360" s="60">
        <v>5411</v>
      </c>
      <c r="D360" s="59" t="s">
        <v>1344</v>
      </c>
      <c r="E360" s="78" t="str">
        <f>IFERROR(VLOOKUP($C360,'2025-26 School Level AAFTE'!$C$2:$L$2349,9,FALSE), "No")</f>
        <v>Yes</v>
      </c>
      <c r="F360" s="67">
        <f>IFERROR(VLOOKUP($C360,'2025-26 School Level AAFTE'!$C$2:$J$2349,8,FALSE), 0)</f>
        <v>276.58999999999997</v>
      </c>
      <c r="G360" s="69">
        <f>IFERROR(IF(E360= "yes",VLOOKUP(C360,Summary!$B:$I,6,0),0),0)</f>
        <v>0</v>
      </c>
      <c r="H360" s="68">
        <f t="shared" si="81"/>
        <v>276.58999999999997</v>
      </c>
      <c r="I360" s="110">
        <f>VLOOKUP($A360,'2026-27 Salary &amp; Benefits'!$A:$I,3,FALSE)</f>
        <v>1.06</v>
      </c>
      <c r="J360" s="110">
        <f>VLOOKUP($A360,'2026-27 Salary &amp; Benefits'!$A:$I,4,FALSE)</f>
        <v>1.06</v>
      </c>
      <c r="K360" s="101">
        <f t="shared" si="82"/>
        <v>276.58999999999997</v>
      </c>
      <c r="L360" s="100">
        <f t="shared" si="83"/>
        <v>0.81100000000000005</v>
      </c>
      <c r="M360" s="102">
        <f>'2026-27 Salary &amp; Benefits'!$E$6</f>
        <v>78209</v>
      </c>
      <c r="N360" s="102">
        <f>'2026-27 Salary &amp; Benefits'!$F$6</f>
        <v>82248</v>
      </c>
      <c r="O360" s="7">
        <f t="shared" si="84"/>
        <v>67233.149999999994</v>
      </c>
      <c r="P360" s="7">
        <f t="shared" si="85"/>
        <v>3472.1700000000128</v>
      </c>
      <c r="Q360" s="7">
        <f>'2026-27 Salary &amp; Benefits'!G$6</f>
        <v>16817.759999999998</v>
      </c>
      <c r="R360" s="103">
        <f>'2026-27 Salary &amp; Benefits'!H$6</f>
        <v>0.16020000000000001</v>
      </c>
      <c r="S360" s="103">
        <f>'2026-27 Salary &amp; Benefits'!I$6</f>
        <v>0.15390000000000001</v>
      </c>
      <c r="T360" s="7">
        <f t="shared" si="86"/>
        <v>24944.32</v>
      </c>
      <c r="U360" s="7">
        <f t="shared" si="87"/>
        <v>1178.42</v>
      </c>
      <c r="V360" s="7">
        <f t="shared" si="88"/>
        <v>181.36</v>
      </c>
      <c r="W360" s="7">
        <f t="shared" si="89"/>
        <v>1359.7800000000002</v>
      </c>
      <c r="X360" s="18">
        <f t="shared" si="90"/>
        <v>97009.420000000013</v>
      </c>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row>
    <row r="361" spans="1:159" s="17" customFormat="1">
      <c r="A361" t="s">
        <v>2307</v>
      </c>
      <c r="B361" s="59" t="s">
        <v>2554</v>
      </c>
      <c r="C361" s="3">
        <v>2943</v>
      </c>
      <c r="D361" t="s">
        <v>1327</v>
      </c>
      <c r="E361" s="78" t="str">
        <f>IFERROR(VLOOKUP($C361,'2025-26 School Level AAFTE'!$C$2:$L$2349,9,FALSE), "No")</f>
        <v>Yes</v>
      </c>
      <c r="F361" s="67">
        <f>IFERROR(VLOOKUP($C361,'2025-26 School Level AAFTE'!$C$2:$J$2349,8,FALSE), 0)</f>
        <v>284.07</v>
      </c>
      <c r="G361" s="69">
        <f>IFERROR(IF(E361= "yes",VLOOKUP(C361,Summary!$B:$I,6,0),0),0)</f>
        <v>0</v>
      </c>
      <c r="H361" s="68">
        <f t="shared" si="81"/>
        <v>284.07</v>
      </c>
      <c r="I361" s="110">
        <f>VLOOKUP($A361,'2026-27 Salary &amp; Benefits'!$A:$I,3,FALSE)</f>
        <v>1.06</v>
      </c>
      <c r="J361" s="110">
        <f>VLOOKUP($A361,'2026-27 Salary &amp; Benefits'!$A:$I,4,FALSE)</f>
        <v>1.06</v>
      </c>
      <c r="K361" s="101">
        <f t="shared" si="82"/>
        <v>284.07</v>
      </c>
      <c r="L361" s="100">
        <f t="shared" si="83"/>
        <v>0.83299999999999996</v>
      </c>
      <c r="M361" s="102">
        <f>'2026-27 Salary &amp; Benefits'!$E$6</f>
        <v>78209</v>
      </c>
      <c r="N361" s="102">
        <f>'2026-27 Salary &amp; Benefits'!$F$6</f>
        <v>82248</v>
      </c>
      <c r="O361" s="7">
        <f t="shared" si="84"/>
        <v>69056.98</v>
      </c>
      <c r="P361" s="7">
        <f t="shared" si="85"/>
        <v>3566.3600000000006</v>
      </c>
      <c r="Q361" s="7">
        <f>'2026-27 Salary &amp; Benefits'!G$6</f>
        <v>16817.759999999998</v>
      </c>
      <c r="R361" s="103">
        <f>'2026-27 Salary &amp; Benefits'!H$6</f>
        <v>0.16020000000000001</v>
      </c>
      <c r="S361" s="103">
        <f>'2026-27 Salary &amp; Benefits'!I$6</f>
        <v>0.15390000000000001</v>
      </c>
      <c r="T361" s="7">
        <f t="shared" si="86"/>
        <v>25620.99</v>
      </c>
      <c r="U361" s="7">
        <f t="shared" si="87"/>
        <v>1210.3900000000001</v>
      </c>
      <c r="V361" s="7">
        <f t="shared" si="88"/>
        <v>186.28</v>
      </c>
      <c r="W361" s="7">
        <f t="shared" si="89"/>
        <v>1396.67</v>
      </c>
      <c r="X361" s="18">
        <f t="shared" si="90"/>
        <v>99641</v>
      </c>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row>
    <row r="362" spans="1:159" s="17" customFormat="1">
      <c r="A362" t="s">
        <v>2307</v>
      </c>
      <c r="B362" s="59" t="s">
        <v>2554</v>
      </c>
      <c r="C362" s="3">
        <v>3455</v>
      </c>
      <c r="D362" t="s">
        <v>1334</v>
      </c>
      <c r="E362" s="78" t="str">
        <f>IFERROR(VLOOKUP($C362,'2025-26 School Level AAFTE'!$C$2:$L$2349,9,FALSE), "No")</f>
        <v>Yes</v>
      </c>
      <c r="F362" s="67">
        <f>IFERROR(VLOOKUP($C362,'2025-26 School Level AAFTE'!$C$2:$J$2349,8,FALSE), 0)</f>
        <v>287.31</v>
      </c>
      <c r="G362" s="69">
        <f>IFERROR(IF(E362= "yes",VLOOKUP(C362,Summary!$B:$I,6,0),0),0)</f>
        <v>0</v>
      </c>
      <c r="H362" s="68">
        <f t="shared" si="81"/>
        <v>287.31</v>
      </c>
      <c r="I362" s="110">
        <f>VLOOKUP($A362,'2026-27 Salary &amp; Benefits'!$A:$I,3,FALSE)</f>
        <v>1.06</v>
      </c>
      <c r="J362" s="110">
        <f>VLOOKUP($A362,'2026-27 Salary &amp; Benefits'!$A:$I,4,FALSE)</f>
        <v>1.06</v>
      </c>
      <c r="K362" s="101">
        <f t="shared" si="82"/>
        <v>287.31</v>
      </c>
      <c r="L362" s="100">
        <f t="shared" si="83"/>
        <v>0.84299999999999997</v>
      </c>
      <c r="M362" s="102">
        <f>'2026-27 Salary &amp; Benefits'!$E$6</f>
        <v>78209</v>
      </c>
      <c r="N362" s="102">
        <f>'2026-27 Salary &amp; Benefits'!$F$6</f>
        <v>82248</v>
      </c>
      <c r="O362" s="7">
        <f t="shared" si="84"/>
        <v>69886</v>
      </c>
      <c r="P362" s="7">
        <f t="shared" si="85"/>
        <v>3609.1699999999983</v>
      </c>
      <c r="Q362" s="7">
        <f>'2026-27 Salary &amp; Benefits'!G$6</f>
        <v>16817.759999999998</v>
      </c>
      <c r="R362" s="103">
        <f>'2026-27 Salary &amp; Benefits'!H$6</f>
        <v>0.16020000000000001</v>
      </c>
      <c r="S362" s="103">
        <f>'2026-27 Salary &amp; Benefits'!I$6</f>
        <v>0.15390000000000001</v>
      </c>
      <c r="T362" s="7">
        <f t="shared" si="86"/>
        <v>25928.560000000001</v>
      </c>
      <c r="U362" s="7">
        <f t="shared" si="87"/>
        <v>1224.92</v>
      </c>
      <c r="V362" s="7">
        <f t="shared" si="88"/>
        <v>188.52</v>
      </c>
      <c r="W362" s="7">
        <f t="shared" si="89"/>
        <v>1413.44</v>
      </c>
      <c r="X362" s="18">
        <f t="shared" si="90"/>
        <v>100837.17</v>
      </c>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row>
    <row r="363" spans="1:159" s="17" customFormat="1">
      <c r="A363" t="s">
        <v>2307</v>
      </c>
      <c r="B363" s="59" t="s">
        <v>2554</v>
      </c>
      <c r="C363" s="3">
        <v>4396</v>
      </c>
      <c r="D363" t="s">
        <v>1163</v>
      </c>
      <c r="E363" s="78" t="str">
        <f>IFERROR(VLOOKUP($C363,'2025-26 School Level AAFTE'!$C$2:$L$2349,9,FALSE), "No")</f>
        <v>Yes</v>
      </c>
      <c r="F363" s="67">
        <f>IFERROR(VLOOKUP($C363,'2025-26 School Level AAFTE'!$C$2:$J$2349,8,FALSE), 0)</f>
        <v>392.62</v>
      </c>
      <c r="G363" s="69">
        <f>IFERROR(IF(E363= "yes",VLOOKUP(C363,Summary!$B:$I,6,0),0),0)</f>
        <v>0</v>
      </c>
      <c r="H363" s="68">
        <f t="shared" si="81"/>
        <v>392.62</v>
      </c>
      <c r="I363" s="110">
        <f>VLOOKUP($A363,'2026-27 Salary &amp; Benefits'!$A:$I,3,FALSE)</f>
        <v>1.06</v>
      </c>
      <c r="J363" s="110">
        <f>VLOOKUP($A363,'2026-27 Salary &amp; Benefits'!$A:$I,4,FALSE)</f>
        <v>1.06</v>
      </c>
      <c r="K363" s="101">
        <f t="shared" si="82"/>
        <v>392.62</v>
      </c>
      <c r="L363" s="100">
        <f t="shared" si="83"/>
        <v>1.1519999999999999</v>
      </c>
      <c r="M363" s="102">
        <f>'2026-27 Salary &amp; Benefits'!$E$6</f>
        <v>78209</v>
      </c>
      <c r="N363" s="102">
        <f>'2026-27 Salary &amp; Benefits'!$F$6</f>
        <v>82248</v>
      </c>
      <c r="O363" s="7">
        <f t="shared" si="84"/>
        <v>95502.57</v>
      </c>
      <c r="P363" s="7">
        <f t="shared" si="85"/>
        <v>4932.109999999986</v>
      </c>
      <c r="Q363" s="7">
        <f>'2026-27 Salary &amp; Benefits'!G$6</f>
        <v>16817.759999999998</v>
      </c>
      <c r="R363" s="103">
        <f>'2026-27 Salary &amp; Benefits'!H$6</f>
        <v>0.16020000000000001</v>
      </c>
      <c r="S363" s="103">
        <f>'2026-27 Salary &amp; Benefits'!I$6</f>
        <v>0.15390000000000001</v>
      </c>
      <c r="T363" s="7">
        <f t="shared" si="86"/>
        <v>35432.620000000003</v>
      </c>
      <c r="U363" s="7">
        <f t="shared" si="87"/>
        <v>1673.91</v>
      </c>
      <c r="V363" s="7">
        <f t="shared" si="88"/>
        <v>257.61</v>
      </c>
      <c r="W363" s="7">
        <f t="shared" si="89"/>
        <v>1931.52</v>
      </c>
      <c r="X363" s="18">
        <f t="shared" si="90"/>
        <v>137798.81999999998</v>
      </c>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row>
    <row r="364" spans="1:159" s="17" customFormat="1">
      <c r="A364" s="50" t="s">
        <v>2307</v>
      </c>
      <c r="B364" s="59" t="s">
        <v>2554</v>
      </c>
      <c r="C364" s="60">
        <v>5387</v>
      </c>
      <c r="D364" s="59" t="s">
        <v>1343</v>
      </c>
      <c r="E364" s="78" t="str">
        <f>IFERROR(VLOOKUP($C364,'2025-26 School Level AAFTE'!$C$2:$L$2349,9,FALSE), "No")</f>
        <v>Yes</v>
      </c>
      <c r="F364" s="67">
        <f>IFERROR(VLOOKUP($C364,'2025-26 School Level AAFTE'!$C$2:$J$2349,8,FALSE), 0)</f>
        <v>561.16999999999996</v>
      </c>
      <c r="G364" s="69">
        <f>IFERROR(IF(E364= "yes",VLOOKUP(C364,Summary!$B:$I,6,0),0),0)</f>
        <v>0</v>
      </c>
      <c r="H364" s="68">
        <f t="shared" si="81"/>
        <v>561.16999999999996</v>
      </c>
      <c r="I364" s="110">
        <f>VLOOKUP($A364,'2026-27 Salary &amp; Benefits'!$A:$I,3,FALSE)</f>
        <v>1.06</v>
      </c>
      <c r="J364" s="110">
        <f>VLOOKUP($A364,'2026-27 Salary &amp; Benefits'!$A:$I,4,FALSE)</f>
        <v>1.06</v>
      </c>
      <c r="K364" s="101">
        <f t="shared" si="82"/>
        <v>561.16999999999996</v>
      </c>
      <c r="L364" s="100">
        <f t="shared" si="83"/>
        <v>1.6459999999999999</v>
      </c>
      <c r="M364" s="102">
        <f>'2026-27 Salary &amp; Benefits'!$E$6</f>
        <v>78209</v>
      </c>
      <c r="N364" s="102">
        <f>'2026-27 Salary &amp; Benefits'!$F$6</f>
        <v>82248</v>
      </c>
      <c r="O364" s="7">
        <f t="shared" si="84"/>
        <v>136455.93</v>
      </c>
      <c r="P364" s="7">
        <f t="shared" si="85"/>
        <v>7047.0899999999965</v>
      </c>
      <c r="Q364" s="7">
        <f>'2026-27 Salary &amp; Benefits'!G$6</f>
        <v>16817.759999999998</v>
      </c>
      <c r="R364" s="103">
        <f>'2026-27 Salary &amp; Benefits'!H$6</f>
        <v>0.16020000000000001</v>
      </c>
      <c r="S364" s="103">
        <f>'2026-27 Salary &amp; Benefits'!I$6</f>
        <v>0.15390000000000001</v>
      </c>
      <c r="T364" s="7">
        <f t="shared" si="86"/>
        <v>50626.82</v>
      </c>
      <c r="U364" s="7">
        <f t="shared" si="87"/>
        <v>2391.7199999999998</v>
      </c>
      <c r="V364" s="7">
        <f t="shared" si="88"/>
        <v>368.09</v>
      </c>
      <c r="W364" s="7">
        <f t="shared" si="89"/>
        <v>2759.81</v>
      </c>
      <c r="X364" s="18">
        <f t="shared" si="90"/>
        <v>196889.65</v>
      </c>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row>
    <row r="365" spans="1:159" s="17" customFormat="1">
      <c r="A365" s="50" t="s">
        <v>2307</v>
      </c>
      <c r="B365" s="59" t="s">
        <v>2554</v>
      </c>
      <c r="C365" s="60">
        <v>5751</v>
      </c>
      <c r="D365" s="59" t="s">
        <v>3051</v>
      </c>
      <c r="E365" s="78" t="str">
        <f>IFERROR(VLOOKUP($C365,'2025-26 School Level AAFTE'!$C$2:$L$2349,9,FALSE), "No")</f>
        <v>Yes</v>
      </c>
      <c r="F365" s="67">
        <f>IFERROR(VLOOKUP($C365,'2025-26 School Level AAFTE'!$C$2:$J$2349,8,FALSE), 0)</f>
        <v>167.71</v>
      </c>
      <c r="G365" s="69">
        <f>IFERROR(IF(E365= "yes",VLOOKUP(C365,Summary!$B:$I,6,0),0),0)</f>
        <v>0</v>
      </c>
      <c r="H365" s="68">
        <f t="shared" si="81"/>
        <v>167.71</v>
      </c>
      <c r="I365" s="110">
        <f>VLOOKUP($A365,'2026-27 Salary &amp; Benefits'!$A:$I,3,FALSE)</f>
        <v>1.06</v>
      </c>
      <c r="J365" s="110">
        <f>VLOOKUP($A365,'2026-27 Salary &amp; Benefits'!$A:$I,4,FALSE)</f>
        <v>1.06</v>
      </c>
      <c r="K365" s="101">
        <f t="shared" si="82"/>
        <v>167.71</v>
      </c>
      <c r="L365" s="100">
        <f t="shared" si="83"/>
        <v>0.49199999999999999</v>
      </c>
      <c r="M365" s="102">
        <f>'2026-27 Salary &amp; Benefits'!$E$6</f>
        <v>78209</v>
      </c>
      <c r="N365" s="102">
        <f>'2026-27 Salary &amp; Benefits'!$F$6</f>
        <v>82248</v>
      </c>
      <c r="O365" s="7">
        <f t="shared" si="84"/>
        <v>40787.56</v>
      </c>
      <c r="P365" s="7">
        <f t="shared" si="85"/>
        <v>2106.4200000000055</v>
      </c>
      <c r="Q365" s="7">
        <f>'2026-27 Salary &amp; Benefits'!G$6</f>
        <v>16817.759999999998</v>
      </c>
      <c r="R365" s="103">
        <f>'2026-27 Salary &amp; Benefits'!H$6</f>
        <v>0.16020000000000001</v>
      </c>
      <c r="S365" s="103">
        <f>'2026-27 Salary &amp; Benefits'!I$6</f>
        <v>0.15390000000000001</v>
      </c>
      <c r="T365" s="7">
        <f t="shared" si="86"/>
        <v>15132.68</v>
      </c>
      <c r="U365" s="7">
        <f t="shared" si="87"/>
        <v>714.9</v>
      </c>
      <c r="V365" s="7">
        <f t="shared" si="88"/>
        <v>110.02</v>
      </c>
      <c r="W365" s="7">
        <f t="shared" si="89"/>
        <v>824.92</v>
      </c>
      <c r="X365" s="18">
        <f t="shared" si="90"/>
        <v>58851.58</v>
      </c>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row>
    <row r="366" spans="1:159" s="17" customFormat="1">
      <c r="A366" s="50" t="s">
        <v>2307</v>
      </c>
      <c r="B366" s="59" t="s">
        <v>2554</v>
      </c>
      <c r="C366" s="60">
        <v>5027</v>
      </c>
      <c r="D366" s="59" t="s">
        <v>1339</v>
      </c>
      <c r="E366" s="78" t="str">
        <f>IFERROR(VLOOKUP($C366,'2025-26 School Level AAFTE'!$C$2:$L$2349,9,FALSE), "No")</f>
        <v>Yes</v>
      </c>
      <c r="F366" s="67">
        <f>IFERROR(VLOOKUP($C366,'2025-26 School Level AAFTE'!$C$2:$J$2349,8,FALSE), 0)</f>
        <v>734.62</v>
      </c>
      <c r="G366" s="69">
        <f>IFERROR(IF(E366= "yes",VLOOKUP(C366,Summary!$B:$I,6,0),0),0)</f>
        <v>0</v>
      </c>
      <c r="H366" s="68">
        <f t="shared" si="81"/>
        <v>734.62</v>
      </c>
      <c r="I366" s="110">
        <f>VLOOKUP($A366,'2026-27 Salary &amp; Benefits'!$A:$I,3,FALSE)</f>
        <v>1.06</v>
      </c>
      <c r="J366" s="110">
        <f>VLOOKUP($A366,'2026-27 Salary &amp; Benefits'!$A:$I,4,FALSE)</f>
        <v>1.06</v>
      </c>
      <c r="K366" s="101">
        <f t="shared" si="82"/>
        <v>734.62</v>
      </c>
      <c r="L366" s="100">
        <f t="shared" si="83"/>
        <v>2.1549999999999998</v>
      </c>
      <c r="M366" s="102">
        <f>'2026-27 Salary &amp; Benefits'!$E$6</f>
        <v>78209</v>
      </c>
      <c r="N366" s="102">
        <f>'2026-27 Salary &amp; Benefits'!$F$6</f>
        <v>82248</v>
      </c>
      <c r="O366" s="7">
        <f t="shared" si="84"/>
        <v>178652.82</v>
      </c>
      <c r="P366" s="7">
        <f t="shared" si="85"/>
        <v>9226.289999999979</v>
      </c>
      <c r="Q366" s="7">
        <f>'2026-27 Salary &amp; Benefits'!G$6</f>
        <v>16817.759999999998</v>
      </c>
      <c r="R366" s="103">
        <f>'2026-27 Salary &amp; Benefits'!H$6</f>
        <v>0.16020000000000001</v>
      </c>
      <c r="S366" s="103">
        <f>'2026-27 Salary &amp; Benefits'!I$6</f>
        <v>0.15390000000000001</v>
      </c>
      <c r="T366" s="7">
        <f t="shared" si="86"/>
        <v>66282.38</v>
      </c>
      <c r="U366" s="7">
        <f t="shared" si="87"/>
        <v>3131.32</v>
      </c>
      <c r="V366" s="7">
        <f t="shared" si="88"/>
        <v>481.91</v>
      </c>
      <c r="W366" s="7">
        <f t="shared" si="89"/>
        <v>3613.23</v>
      </c>
      <c r="X366" s="18">
        <f t="shared" si="90"/>
        <v>257774.72</v>
      </c>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row>
    <row r="367" spans="1:159" s="17" customFormat="1">
      <c r="A367" s="50" t="s">
        <v>2307</v>
      </c>
      <c r="B367" s="59" t="s">
        <v>2554</v>
      </c>
      <c r="C367" s="60">
        <v>3298</v>
      </c>
      <c r="D367" s="59" t="s">
        <v>1331</v>
      </c>
      <c r="E367" s="78" t="str">
        <f>IFERROR(VLOOKUP($C367,'2025-26 School Level AAFTE'!$C$2:$L$2349,9,FALSE), "No")</f>
        <v>Yes</v>
      </c>
      <c r="F367" s="67">
        <f>IFERROR(VLOOKUP($C367,'2025-26 School Level AAFTE'!$C$2:$J$2349,8,FALSE), 0)</f>
        <v>472.5</v>
      </c>
      <c r="G367" s="69">
        <f>IFERROR(IF(E367= "yes",VLOOKUP(C367,Summary!$B:$I,6,0),0),0)</f>
        <v>0</v>
      </c>
      <c r="H367" s="68">
        <f t="shared" si="81"/>
        <v>472.5</v>
      </c>
      <c r="I367" s="110">
        <f>VLOOKUP($A367,'2026-27 Salary &amp; Benefits'!$A:$I,3,FALSE)</f>
        <v>1.06</v>
      </c>
      <c r="J367" s="110">
        <f>VLOOKUP($A367,'2026-27 Salary &amp; Benefits'!$A:$I,4,FALSE)</f>
        <v>1.06</v>
      </c>
      <c r="K367" s="101">
        <f t="shared" si="82"/>
        <v>472.5</v>
      </c>
      <c r="L367" s="100">
        <f t="shared" si="83"/>
        <v>1.3859999999999999</v>
      </c>
      <c r="M367" s="102">
        <f>'2026-27 Salary &amp; Benefits'!$E$6</f>
        <v>78209</v>
      </c>
      <c r="N367" s="102">
        <f>'2026-27 Salary &amp; Benefits'!$F$6</f>
        <v>82248</v>
      </c>
      <c r="O367" s="7">
        <f t="shared" si="84"/>
        <v>114901.53</v>
      </c>
      <c r="P367" s="7">
        <f t="shared" si="85"/>
        <v>5933.9400000000023</v>
      </c>
      <c r="Q367" s="7">
        <f>'2026-27 Salary &amp; Benefits'!G$6</f>
        <v>16817.759999999998</v>
      </c>
      <c r="R367" s="103">
        <f>'2026-27 Salary &amp; Benefits'!H$6</f>
        <v>0.16020000000000001</v>
      </c>
      <c r="S367" s="103">
        <f>'2026-27 Salary &amp; Benefits'!I$6</f>
        <v>0.15390000000000001</v>
      </c>
      <c r="T367" s="7">
        <f t="shared" si="86"/>
        <v>42629.87</v>
      </c>
      <c r="U367" s="7">
        <f t="shared" si="87"/>
        <v>2013.92</v>
      </c>
      <c r="V367" s="7">
        <f t="shared" si="88"/>
        <v>309.94</v>
      </c>
      <c r="W367" s="7">
        <f t="shared" si="89"/>
        <v>2323.86</v>
      </c>
      <c r="X367" s="18">
        <f t="shared" si="90"/>
        <v>165789.19999999998</v>
      </c>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row>
    <row r="368" spans="1:159" s="17" customFormat="1">
      <c r="A368" s="50" t="s">
        <v>2307</v>
      </c>
      <c r="B368" s="59" t="s">
        <v>2554</v>
      </c>
      <c r="C368" s="60">
        <v>3248</v>
      </c>
      <c r="D368" s="59" t="s">
        <v>1329</v>
      </c>
      <c r="E368" s="78" t="str">
        <f>IFERROR(VLOOKUP($C368,'2025-26 School Level AAFTE'!$C$2:$L$2349,9,FALSE), "No")</f>
        <v>Yes</v>
      </c>
      <c r="F368" s="67">
        <f>IFERROR(VLOOKUP($C368,'2025-26 School Level AAFTE'!$C$2:$J$2349,8,FALSE), 0)</f>
        <v>570.38</v>
      </c>
      <c r="G368" s="69">
        <f>IFERROR(IF(E368= "yes",VLOOKUP(C368,Summary!$B:$I,6,0),0),0)</f>
        <v>0</v>
      </c>
      <c r="H368" s="68">
        <f t="shared" si="81"/>
        <v>570.38</v>
      </c>
      <c r="I368" s="110">
        <f>VLOOKUP($A368,'2026-27 Salary &amp; Benefits'!$A:$I,3,FALSE)</f>
        <v>1.06</v>
      </c>
      <c r="J368" s="110">
        <f>VLOOKUP($A368,'2026-27 Salary &amp; Benefits'!$A:$I,4,FALSE)</f>
        <v>1.06</v>
      </c>
      <c r="K368" s="101">
        <f t="shared" si="82"/>
        <v>570.38</v>
      </c>
      <c r="L368" s="100">
        <f t="shared" si="83"/>
        <v>1.673</v>
      </c>
      <c r="M368" s="102">
        <f>'2026-27 Salary &amp; Benefits'!$E$6</f>
        <v>78209</v>
      </c>
      <c r="N368" s="102">
        <f>'2026-27 Salary &amp; Benefits'!$F$6</f>
        <v>82248</v>
      </c>
      <c r="O368" s="7">
        <f t="shared" si="84"/>
        <v>138694.28</v>
      </c>
      <c r="P368" s="7">
        <f t="shared" si="85"/>
        <v>7162.679999999993</v>
      </c>
      <c r="Q368" s="7">
        <f>'2026-27 Salary &amp; Benefits'!G$6</f>
        <v>16817.759999999998</v>
      </c>
      <c r="R368" s="103">
        <f>'2026-27 Salary &amp; Benefits'!H$6</f>
        <v>0.16020000000000001</v>
      </c>
      <c r="S368" s="103">
        <f>'2026-27 Salary &amp; Benefits'!I$6</f>
        <v>0.15390000000000001</v>
      </c>
      <c r="T368" s="7">
        <f t="shared" si="86"/>
        <v>51457.27</v>
      </c>
      <c r="U368" s="7">
        <f t="shared" si="87"/>
        <v>2430.9499999999998</v>
      </c>
      <c r="V368" s="7">
        <f t="shared" si="88"/>
        <v>374.12</v>
      </c>
      <c r="W368" s="7">
        <f t="shared" si="89"/>
        <v>2805.0699999999997</v>
      </c>
      <c r="X368" s="18">
        <f t="shared" si="90"/>
        <v>200119.3</v>
      </c>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row>
    <row r="369" spans="1:159" s="17" customFormat="1">
      <c r="A369" s="50" t="s">
        <v>2307</v>
      </c>
      <c r="B369" s="59" t="s">
        <v>2554</v>
      </c>
      <c r="C369" s="60">
        <v>3117</v>
      </c>
      <c r="D369" s="59" t="s">
        <v>1328</v>
      </c>
      <c r="E369" s="78" t="str">
        <f>IFERROR(VLOOKUP($C369,'2025-26 School Level AAFTE'!$C$2:$L$2349,9,FALSE), "No")</f>
        <v>No</v>
      </c>
      <c r="F369" s="67">
        <f>IFERROR(VLOOKUP($C369,'2025-26 School Level AAFTE'!$C$2:$J$2349,8,FALSE), 0)</f>
        <v>353.02</v>
      </c>
      <c r="G369" s="69">
        <f>IFERROR(IF(E369= "yes",VLOOKUP(C369,Summary!$B:$I,6,0),0),0)</f>
        <v>0</v>
      </c>
      <c r="H369" s="68">
        <f t="shared" si="81"/>
        <v>0</v>
      </c>
      <c r="I369" s="110">
        <f>VLOOKUP($A369,'2026-27 Salary &amp; Benefits'!$A:$I,3,FALSE)</f>
        <v>1.06</v>
      </c>
      <c r="J369" s="110">
        <f>VLOOKUP($A369,'2026-27 Salary &amp; Benefits'!$A:$I,4,FALSE)</f>
        <v>1.06</v>
      </c>
      <c r="K369" s="101">
        <f t="shared" si="82"/>
        <v>0</v>
      </c>
      <c r="L369" s="100">
        <f t="shared" si="83"/>
        <v>0</v>
      </c>
      <c r="M369" s="102">
        <f>'2026-27 Salary &amp; Benefits'!$E$6</f>
        <v>78209</v>
      </c>
      <c r="N369" s="102">
        <f>'2026-27 Salary &amp; Benefits'!$F$6</f>
        <v>82248</v>
      </c>
      <c r="O369" s="7">
        <f t="shared" si="84"/>
        <v>0</v>
      </c>
      <c r="P369" s="7">
        <f t="shared" si="85"/>
        <v>0</v>
      </c>
      <c r="Q369" s="7">
        <f>'2026-27 Salary &amp; Benefits'!G$6</f>
        <v>16817.759999999998</v>
      </c>
      <c r="R369" s="103">
        <f>'2026-27 Salary &amp; Benefits'!H$6</f>
        <v>0.16020000000000001</v>
      </c>
      <c r="S369" s="103">
        <f>'2026-27 Salary &amp; Benefits'!I$6</f>
        <v>0.15390000000000001</v>
      </c>
      <c r="T369" s="7">
        <f t="shared" si="86"/>
        <v>0</v>
      </c>
      <c r="U369" s="7">
        <f t="shared" si="87"/>
        <v>0</v>
      </c>
      <c r="V369" s="7">
        <f t="shared" si="88"/>
        <v>0</v>
      </c>
      <c r="W369" s="7">
        <f t="shared" si="89"/>
        <v>0</v>
      </c>
      <c r="X369" s="18">
        <f t="shared" si="90"/>
        <v>0</v>
      </c>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row>
    <row r="370" spans="1:159" s="17" customFormat="1">
      <c r="A370" s="50" t="s">
        <v>2307</v>
      </c>
      <c r="B370" s="59" t="s">
        <v>2554</v>
      </c>
      <c r="C370" s="61">
        <v>3351</v>
      </c>
      <c r="D370" s="72" t="s">
        <v>1332</v>
      </c>
      <c r="E370" s="78" t="str">
        <f>IFERROR(VLOOKUP($C370,'2025-26 School Level AAFTE'!$C$2:$L$2349,9,FALSE), "No")</f>
        <v>Yes</v>
      </c>
      <c r="F370" s="67">
        <f>IFERROR(VLOOKUP($C370,'2025-26 School Level AAFTE'!$C$2:$J$2349,8,FALSE), 0)</f>
        <v>446.14</v>
      </c>
      <c r="G370" s="69">
        <f>IFERROR(IF(E370= "yes",VLOOKUP(C370,Summary!$B:$I,6,0),0),0)</f>
        <v>0</v>
      </c>
      <c r="H370" s="68">
        <f t="shared" si="81"/>
        <v>446.14</v>
      </c>
      <c r="I370" s="110">
        <f>VLOOKUP($A370,'2026-27 Salary &amp; Benefits'!$A:$I,3,FALSE)</f>
        <v>1.06</v>
      </c>
      <c r="J370" s="110">
        <f>VLOOKUP($A370,'2026-27 Salary &amp; Benefits'!$A:$I,4,FALSE)</f>
        <v>1.06</v>
      </c>
      <c r="K370" s="101">
        <f t="shared" si="82"/>
        <v>446.14</v>
      </c>
      <c r="L370" s="100">
        <f t="shared" si="83"/>
        <v>1.3089999999999999</v>
      </c>
      <c r="M370" s="102">
        <f>'2026-27 Salary &amp; Benefits'!$E$6</f>
        <v>78209</v>
      </c>
      <c r="N370" s="102">
        <f>'2026-27 Salary &amp; Benefits'!$F$6</f>
        <v>82248</v>
      </c>
      <c r="O370" s="7">
        <f t="shared" si="84"/>
        <v>108518.12</v>
      </c>
      <c r="P370" s="7">
        <f t="shared" si="85"/>
        <v>5604.2700000000041</v>
      </c>
      <c r="Q370" s="7">
        <f>'2026-27 Salary &amp; Benefits'!G$6</f>
        <v>16817.759999999998</v>
      </c>
      <c r="R370" s="103">
        <f>'2026-27 Salary &amp; Benefits'!H$6</f>
        <v>0.16020000000000001</v>
      </c>
      <c r="S370" s="103">
        <f>'2026-27 Salary &amp; Benefits'!I$6</f>
        <v>0.15390000000000001</v>
      </c>
      <c r="T370" s="7">
        <f t="shared" si="86"/>
        <v>40261.550000000003</v>
      </c>
      <c r="U370" s="7">
        <f t="shared" si="87"/>
        <v>1902.04</v>
      </c>
      <c r="V370" s="7">
        <f t="shared" si="88"/>
        <v>292.72000000000003</v>
      </c>
      <c r="W370" s="7">
        <f t="shared" si="89"/>
        <v>2194.7600000000002</v>
      </c>
      <c r="X370" s="18">
        <f t="shared" si="90"/>
        <v>156578.70000000001</v>
      </c>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row>
    <row r="371" spans="1:159" s="17" customFormat="1">
      <c r="A371" s="50" t="s">
        <v>2307</v>
      </c>
      <c r="B371" s="59" t="s">
        <v>2554</v>
      </c>
      <c r="C371" s="60">
        <v>3456</v>
      </c>
      <c r="D371" s="59" t="s">
        <v>1335</v>
      </c>
      <c r="E371" s="78" t="str">
        <f>IFERROR(VLOOKUP($C371,'2025-26 School Level AAFTE'!$C$2:$L$2349,9,FALSE), "No")</f>
        <v>Yes</v>
      </c>
      <c r="F371" s="67">
        <f>IFERROR(VLOOKUP($C371,'2025-26 School Level AAFTE'!$C$2:$J$2349,8,FALSE), 0)</f>
        <v>1227.6399999999999</v>
      </c>
      <c r="G371" s="69">
        <f>IFERROR(IF(E371= "yes",VLOOKUP(C371,Summary!$B:$I,6,0),0),0)</f>
        <v>0</v>
      </c>
      <c r="H371" s="68">
        <f t="shared" si="81"/>
        <v>1227.6399999999999</v>
      </c>
      <c r="I371" s="110">
        <f>VLOOKUP($A371,'2026-27 Salary &amp; Benefits'!$A:$I,3,FALSE)</f>
        <v>1.06</v>
      </c>
      <c r="J371" s="110">
        <f>VLOOKUP($A371,'2026-27 Salary &amp; Benefits'!$A:$I,4,FALSE)</f>
        <v>1.06</v>
      </c>
      <c r="K371" s="101">
        <f t="shared" si="82"/>
        <v>1227.6399999999999</v>
      </c>
      <c r="L371" s="100">
        <f t="shared" si="83"/>
        <v>3.601</v>
      </c>
      <c r="M371" s="102">
        <f>'2026-27 Salary &amp; Benefits'!$E$6</f>
        <v>78209</v>
      </c>
      <c r="N371" s="102">
        <f>'2026-27 Salary &amp; Benefits'!$F$6</f>
        <v>82248</v>
      </c>
      <c r="O371" s="7">
        <f t="shared" si="84"/>
        <v>298528.45</v>
      </c>
      <c r="P371" s="7">
        <f t="shared" si="85"/>
        <v>15417.099999999977</v>
      </c>
      <c r="Q371" s="7">
        <f>'2026-27 Salary &amp; Benefits'!G$6</f>
        <v>16817.759999999998</v>
      </c>
      <c r="R371" s="103">
        <f>'2026-27 Salary &amp; Benefits'!H$6</f>
        <v>0.16020000000000001</v>
      </c>
      <c r="S371" s="103">
        <f>'2026-27 Salary &amp; Benefits'!I$6</f>
        <v>0.15390000000000001</v>
      </c>
      <c r="T371" s="7">
        <f t="shared" si="86"/>
        <v>110757.7</v>
      </c>
      <c r="U371" s="7">
        <f t="shared" si="87"/>
        <v>5232.43</v>
      </c>
      <c r="V371" s="7">
        <f t="shared" si="88"/>
        <v>805.27</v>
      </c>
      <c r="W371" s="7">
        <f t="shared" si="89"/>
        <v>6037.7000000000007</v>
      </c>
      <c r="X371" s="18">
        <f t="shared" si="90"/>
        <v>430740.95</v>
      </c>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row>
    <row r="372" spans="1:159" s="17" customFormat="1">
      <c r="A372" s="50" t="s">
        <v>2307</v>
      </c>
      <c r="B372" s="59" t="s">
        <v>2554</v>
      </c>
      <c r="C372" s="60">
        <v>2652</v>
      </c>
      <c r="D372" s="59" t="s">
        <v>1326</v>
      </c>
      <c r="E372" s="78" t="str">
        <f>IFERROR(VLOOKUP($C372,'2025-26 School Level AAFTE'!$C$2:$L$2349,9,FALSE), "No")</f>
        <v>Yes</v>
      </c>
      <c r="F372" s="67">
        <f>IFERROR(VLOOKUP($C372,'2025-26 School Level AAFTE'!$C$2:$J$2349,8,FALSE), 0)</f>
        <v>502.5</v>
      </c>
      <c r="G372" s="69">
        <f>IFERROR(IF(E372= "yes",VLOOKUP(C372,Summary!$B:$I,6,0),0),0)</f>
        <v>0</v>
      </c>
      <c r="H372" s="68">
        <f t="shared" si="81"/>
        <v>502.5</v>
      </c>
      <c r="I372" s="110">
        <f>VLOOKUP($A372,'2026-27 Salary &amp; Benefits'!$A:$I,3,FALSE)</f>
        <v>1.06</v>
      </c>
      <c r="J372" s="110">
        <f>VLOOKUP($A372,'2026-27 Salary &amp; Benefits'!$A:$I,4,FALSE)</f>
        <v>1.06</v>
      </c>
      <c r="K372" s="101">
        <f t="shared" si="82"/>
        <v>502.5</v>
      </c>
      <c r="L372" s="100">
        <f t="shared" si="83"/>
        <v>1.474</v>
      </c>
      <c r="M372" s="102">
        <f>'2026-27 Salary &amp; Benefits'!$E$6</f>
        <v>78209</v>
      </c>
      <c r="N372" s="102">
        <f>'2026-27 Salary &amp; Benefits'!$F$6</f>
        <v>82248</v>
      </c>
      <c r="O372" s="7">
        <f t="shared" si="84"/>
        <v>122196.87</v>
      </c>
      <c r="P372" s="7">
        <f t="shared" si="85"/>
        <v>6310.7000000000116</v>
      </c>
      <c r="Q372" s="7">
        <f>'2026-27 Salary &amp; Benefits'!G$6</f>
        <v>16817.759999999998</v>
      </c>
      <c r="R372" s="103">
        <f>'2026-27 Salary &amp; Benefits'!H$6</f>
        <v>0.16020000000000001</v>
      </c>
      <c r="S372" s="103">
        <f>'2026-27 Salary &amp; Benefits'!I$6</f>
        <v>0.15390000000000001</v>
      </c>
      <c r="T372" s="7">
        <f t="shared" si="86"/>
        <v>45336.53</v>
      </c>
      <c r="U372" s="7">
        <f t="shared" si="87"/>
        <v>2141.79</v>
      </c>
      <c r="V372" s="7">
        <f t="shared" si="88"/>
        <v>329.62</v>
      </c>
      <c r="W372" s="7">
        <f t="shared" si="89"/>
        <v>2471.41</v>
      </c>
      <c r="X372" s="18">
        <f t="shared" si="90"/>
        <v>176315.51</v>
      </c>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row>
    <row r="373" spans="1:159" s="17" customFormat="1">
      <c r="A373" s="50" t="s">
        <v>2307</v>
      </c>
      <c r="B373" s="59" t="s">
        <v>2554</v>
      </c>
      <c r="C373" s="60">
        <v>3602</v>
      </c>
      <c r="D373" s="59" t="s">
        <v>1337</v>
      </c>
      <c r="E373" s="78" t="str">
        <f>IFERROR(VLOOKUP($C373,'2025-26 School Level AAFTE'!$C$2:$L$2349,9,FALSE), "No")</f>
        <v>Yes</v>
      </c>
      <c r="F373" s="67">
        <f>IFERROR(VLOOKUP($C373,'2025-26 School Level AAFTE'!$C$2:$J$2349,8,FALSE), 0)</f>
        <v>505.02</v>
      </c>
      <c r="G373" s="69">
        <f>IFERROR(IF(E373= "yes",VLOOKUP(C373,Summary!$B:$I,6,0),0),0)</f>
        <v>0</v>
      </c>
      <c r="H373" s="68">
        <f t="shared" si="81"/>
        <v>505.02</v>
      </c>
      <c r="I373" s="110">
        <f>VLOOKUP($A373,'2026-27 Salary &amp; Benefits'!$A:$I,3,FALSE)</f>
        <v>1.06</v>
      </c>
      <c r="J373" s="110">
        <f>VLOOKUP($A373,'2026-27 Salary &amp; Benefits'!$A:$I,4,FALSE)</f>
        <v>1.06</v>
      </c>
      <c r="K373" s="101">
        <f t="shared" si="82"/>
        <v>505.02</v>
      </c>
      <c r="L373" s="100">
        <f t="shared" si="83"/>
        <v>1.4810000000000001</v>
      </c>
      <c r="M373" s="102">
        <f>'2026-27 Salary &amp; Benefits'!$E$6</f>
        <v>78209</v>
      </c>
      <c r="N373" s="102">
        <f>'2026-27 Salary &amp; Benefits'!$F$6</f>
        <v>82248</v>
      </c>
      <c r="O373" s="7">
        <f t="shared" si="84"/>
        <v>122777.18</v>
      </c>
      <c r="P373" s="7">
        <f t="shared" si="85"/>
        <v>6340.6700000000128</v>
      </c>
      <c r="Q373" s="7">
        <f>'2026-27 Salary &amp; Benefits'!G$6</f>
        <v>16817.759999999998</v>
      </c>
      <c r="R373" s="103">
        <f>'2026-27 Salary &amp; Benefits'!H$6</f>
        <v>0.16020000000000001</v>
      </c>
      <c r="S373" s="103">
        <f>'2026-27 Salary &amp; Benefits'!I$6</f>
        <v>0.15390000000000001</v>
      </c>
      <c r="T373" s="7">
        <f t="shared" si="86"/>
        <v>45551.839999999997</v>
      </c>
      <c r="U373" s="7">
        <f t="shared" si="87"/>
        <v>2151.96</v>
      </c>
      <c r="V373" s="7">
        <f t="shared" si="88"/>
        <v>331.19</v>
      </c>
      <c r="W373" s="7">
        <f t="shared" si="89"/>
        <v>2483.15</v>
      </c>
      <c r="X373" s="18">
        <f t="shared" si="90"/>
        <v>177152.84</v>
      </c>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row>
    <row r="374" spans="1:159" s="17" customFormat="1">
      <c r="A374" s="50" t="s">
        <v>2307</v>
      </c>
      <c r="B374" s="59" t="s">
        <v>2554</v>
      </c>
      <c r="C374" s="60">
        <v>5364</v>
      </c>
      <c r="D374" s="59" t="s">
        <v>1341</v>
      </c>
      <c r="E374" s="78" t="str">
        <f>IFERROR(VLOOKUP($C374,'2025-26 School Level AAFTE'!$C$2:$L$2349,9,FALSE), "No")</f>
        <v>No</v>
      </c>
      <c r="F374" s="67">
        <f>IFERROR(VLOOKUP($C374,'2025-26 School Level AAFTE'!$C$2:$J$2349,8,FALSE), 0)</f>
        <v>243.9</v>
      </c>
      <c r="G374" s="69">
        <f>IFERROR(IF(E374= "yes",VLOOKUP(C374,Summary!$B:$I,6,0),0),0)</f>
        <v>0</v>
      </c>
      <c r="H374" s="68">
        <f t="shared" si="81"/>
        <v>0</v>
      </c>
      <c r="I374" s="110">
        <f>VLOOKUP($A374,'2026-27 Salary &amp; Benefits'!$A:$I,3,FALSE)</f>
        <v>1.06</v>
      </c>
      <c r="J374" s="110">
        <f>VLOOKUP($A374,'2026-27 Salary &amp; Benefits'!$A:$I,4,FALSE)</f>
        <v>1.06</v>
      </c>
      <c r="K374" s="101">
        <f t="shared" si="82"/>
        <v>0</v>
      </c>
      <c r="L374" s="100">
        <f t="shared" si="83"/>
        <v>0</v>
      </c>
      <c r="M374" s="102">
        <f>'2026-27 Salary &amp; Benefits'!$E$6</f>
        <v>78209</v>
      </c>
      <c r="N374" s="102">
        <f>'2026-27 Salary &amp; Benefits'!$F$6</f>
        <v>82248</v>
      </c>
      <c r="O374" s="7">
        <f t="shared" si="84"/>
        <v>0</v>
      </c>
      <c r="P374" s="7">
        <f t="shared" si="85"/>
        <v>0</v>
      </c>
      <c r="Q374" s="7">
        <f>'2026-27 Salary &amp; Benefits'!G$6</f>
        <v>16817.759999999998</v>
      </c>
      <c r="R374" s="103">
        <f>'2026-27 Salary &amp; Benefits'!H$6</f>
        <v>0.16020000000000001</v>
      </c>
      <c r="S374" s="103">
        <f>'2026-27 Salary &amp; Benefits'!I$6</f>
        <v>0.15390000000000001</v>
      </c>
      <c r="T374" s="7">
        <f t="shared" si="86"/>
        <v>0</v>
      </c>
      <c r="U374" s="7">
        <f t="shared" si="87"/>
        <v>0</v>
      </c>
      <c r="V374" s="7">
        <f t="shared" si="88"/>
        <v>0</v>
      </c>
      <c r="W374" s="7">
        <f t="shared" si="89"/>
        <v>0</v>
      </c>
      <c r="X374" s="18">
        <f t="shared" si="90"/>
        <v>0</v>
      </c>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row>
    <row r="375" spans="1:159" s="17" customFormat="1">
      <c r="A375" s="50" t="s">
        <v>2307</v>
      </c>
      <c r="B375" s="59" t="s">
        <v>2554</v>
      </c>
      <c r="C375" s="60">
        <v>3763</v>
      </c>
      <c r="D375" s="59" t="s">
        <v>1338</v>
      </c>
      <c r="E375" s="78" t="str">
        <f>IFERROR(VLOOKUP($C375,'2025-26 School Level AAFTE'!$C$2:$L$2349,9,FALSE), "No")</f>
        <v>Yes</v>
      </c>
      <c r="F375" s="67">
        <f>IFERROR(VLOOKUP($C375,'2025-26 School Level AAFTE'!$C$2:$J$2349,8,FALSE), 0)</f>
        <v>285.98</v>
      </c>
      <c r="G375" s="69">
        <f>IFERROR(IF(E375= "yes",VLOOKUP(C375,Summary!$B:$I,6,0),0),0)</f>
        <v>0</v>
      </c>
      <c r="H375" s="68">
        <f t="shared" si="81"/>
        <v>285.98</v>
      </c>
      <c r="I375" s="110">
        <f>VLOOKUP($A375,'2026-27 Salary &amp; Benefits'!$A:$I,3,FALSE)</f>
        <v>1.06</v>
      </c>
      <c r="J375" s="110">
        <f>VLOOKUP($A375,'2026-27 Salary &amp; Benefits'!$A:$I,4,FALSE)</f>
        <v>1.06</v>
      </c>
      <c r="K375" s="101">
        <f t="shared" si="82"/>
        <v>285.98</v>
      </c>
      <c r="L375" s="100">
        <f t="shared" si="83"/>
        <v>0.83899999999999997</v>
      </c>
      <c r="M375" s="102">
        <f>'2026-27 Salary &amp; Benefits'!$E$6</f>
        <v>78209</v>
      </c>
      <c r="N375" s="102">
        <f>'2026-27 Salary &amp; Benefits'!$F$6</f>
        <v>82248</v>
      </c>
      <c r="O375" s="7">
        <f t="shared" si="84"/>
        <v>69554.39</v>
      </c>
      <c r="P375" s="7">
        <f t="shared" si="85"/>
        <v>3592.0500000000029</v>
      </c>
      <c r="Q375" s="7">
        <f>'2026-27 Salary &amp; Benefits'!G$6</f>
        <v>16817.759999999998</v>
      </c>
      <c r="R375" s="103">
        <f>'2026-27 Salary &amp; Benefits'!H$6</f>
        <v>0.16020000000000001</v>
      </c>
      <c r="S375" s="103">
        <f>'2026-27 Salary &amp; Benefits'!I$6</f>
        <v>0.15390000000000001</v>
      </c>
      <c r="T375" s="7">
        <f t="shared" si="86"/>
        <v>25805.53</v>
      </c>
      <c r="U375" s="7">
        <f t="shared" si="87"/>
        <v>1219.1099999999999</v>
      </c>
      <c r="V375" s="7">
        <f t="shared" si="88"/>
        <v>187.62</v>
      </c>
      <c r="W375" s="7">
        <f t="shared" si="89"/>
        <v>1406.73</v>
      </c>
      <c r="X375" s="18">
        <f t="shared" si="90"/>
        <v>100358.7</v>
      </c>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row>
    <row r="376" spans="1:159" s="17" customFormat="1">
      <c r="A376" s="50" t="s">
        <v>2307</v>
      </c>
      <c r="B376" s="59" t="s">
        <v>2554</v>
      </c>
      <c r="C376" s="60">
        <v>2189</v>
      </c>
      <c r="D376" s="59" t="s">
        <v>1323</v>
      </c>
      <c r="E376" s="78" t="str">
        <f>IFERROR(VLOOKUP($C376,'2025-26 School Level AAFTE'!$C$2:$L$2349,9,FALSE), "No")</f>
        <v>Yes</v>
      </c>
      <c r="F376" s="67">
        <f>IFERROR(VLOOKUP($C376,'2025-26 School Level AAFTE'!$C$2:$J$2349,8,FALSE), 0)</f>
        <v>352.4</v>
      </c>
      <c r="G376" s="69">
        <f>IFERROR(IF(E376= "yes",VLOOKUP(C376,Summary!$B:$I,6,0),0),0)</f>
        <v>0</v>
      </c>
      <c r="H376" s="68">
        <f t="shared" si="81"/>
        <v>352.4</v>
      </c>
      <c r="I376" s="110">
        <f>VLOOKUP($A376,'2026-27 Salary &amp; Benefits'!$A:$I,3,FALSE)</f>
        <v>1.06</v>
      </c>
      <c r="J376" s="110">
        <f>VLOOKUP($A376,'2026-27 Salary &amp; Benefits'!$A:$I,4,FALSE)</f>
        <v>1.06</v>
      </c>
      <c r="K376" s="101">
        <f t="shared" si="82"/>
        <v>352.4</v>
      </c>
      <c r="L376" s="100">
        <f t="shared" si="83"/>
        <v>1.034</v>
      </c>
      <c r="M376" s="102">
        <f>'2026-27 Salary &amp; Benefits'!$E$6</f>
        <v>78209</v>
      </c>
      <c r="N376" s="102">
        <f>'2026-27 Salary &amp; Benefits'!$F$6</f>
        <v>82248</v>
      </c>
      <c r="O376" s="7">
        <f t="shared" si="84"/>
        <v>85720.19</v>
      </c>
      <c r="P376" s="7">
        <f t="shared" si="85"/>
        <v>4426.9100000000035</v>
      </c>
      <c r="Q376" s="7">
        <f>'2026-27 Salary &amp; Benefits'!G$6</f>
        <v>16817.759999999998</v>
      </c>
      <c r="R376" s="103">
        <f>'2026-27 Salary &amp; Benefits'!H$6</f>
        <v>0.16020000000000001</v>
      </c>
      <c r="S376" s="103">
        <f>'2026-27 Salary &amp; Benefits'!I$6</f>
        <v>0.15390000000000001</v>
      </c>
      <c r="T376" s="7">
        <f t="shared" si="86"/>
        <v>31803.24</v>
      </c>
      <c r="U376" s="7">
        <f t="shared" si="87"/>
        <v>1502.45</v>
      </c>
      <c r="V376" s="7">
        <f t="shared" si="88"/>
        <v>231.23</v>
      </c>
      <c r="W376" s="7">
        <f t="shared" si="89"/>
        <v>1733.68</v>
      </c>
      <c r="X376" s="18">
        <f t="shared" si="90"/>
        <v>123684.02</v>
      </c>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row>
    <row r="377" spans="1:159" s="17" customFormat="1">
      <c r="A377" s="50" t="s">
        <v>2307</v>
      </c>
      <c r="B377" s="59" t="s">
        <v>2554</v>
      </c>
      <c r="C377" s="60">
        <v>5365</v>
      </c>
      <c r="D377" s="59" t="s">
        <v>1342</v>
      </c>
      <c r="E377" s="78" t="str">
        <f>IFERROR(VLOOKUP($C377,'2025-26 School Level AAFTE'!$C$2:$L$2349,9,FALSE), "No")</f>
        <v>No</v>
      </c>
      <c r="F377" s="67">
        <f>IFERROR(VLOOKUP($C377,'2025-26 School Level AAFTE'!$C$2:$J$2349,8,FALSE), 0)</f>
        <v>572.5</v>
      </c>
      <c r="G377" s="69">
        <f>IFERROR(IF(E377= "yes",VLOOKUP(C377,Summary!$B:$I,6,0),0),0)</f>
        <v>0</v>
      </c>
      <c r="H377" s="68">
        <f t="shared" si="81"/>
        <v>0</v>
      </c>
      <c r="I377" s="110">
        <f>VLOOKUP($A377,'2026-27 Salary &amp; Benefits'!$A:$I,3,FALSE)</f>
        <v>1.06</v>
      </c>
      <c r="J377" s="110">
        <f>VLOOKUP($A377,'2026-27 Salary &amp; Benefits'!$A:$I,4,FALSE)</f>
        <v>1.06</v>
      </c>
      <c r="K377" s="101">
        <f t="shared" si="82"/>
        <v>0</v>
      </c>
      <c r="L377" s="100">
        <f t="shared" si="83"/>
        <v>0</v>
      </c>
      <c r="M377" s="102">
        <f>'2026-27 Salary &amp; Benefits'!$E$6</f>
        <v>78209</v>
      </c>
      <c r="N377" s="102">
        <f>'2026-27 Salary &amp; Benefits'!$F$6</f>
        <v>82248</v>
      </c>
      <c r="O377" s="7">
        <f t="shared" si="84"/>
        <v>0</v>
      </c>
      <c r="P377" s="7">
        <f t="shared" si="85"/>
        <v>0</v>
      </c>
      <c r="Q377" s="7">
        <f>'2026-27 Salary &amp; Benefits'!G$6</f>
        <v>16817.759999999998</v>
      </c>
      <c r="R377" s="103">
        <f>'2026-27 Salary &amp; Benefits'!H$6</f>
        <v>0.16020000000000001</v>
      </c>
      <c r="S377" s="103">
        <f>'2026-27 Salary &amp; Benefits'!I$6</f>
        <v>0.15390000000000001</v>
      </c>
      <c r="T377" s="7">
        <f t="shared" si="86"/>
        <v>0</v>
      </c>
      <c r="U377" s="7">
        <f t="shared" si="87"/>
        <v>0</v>
      </c>
      <c r="V377" s="7">
        <f t="shared" si="88"/>
        <v>0</v>
      </c>
      <c r="W377" s="7">
        <f t="shared" si="89"/>
        <v>0</v>
      </c>
      <c r="X377" s="18">
        <f t="shared" si="90"/>
        <v>0</v>
      </c>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row>
    <row r="378" spans="1:159" s="17" customFormat="1">
      <c r="A378" s="50" t="s">
        <v>2307</v>
      </c>
      <c r="B378" s="59" t="s">
        <v>2554</v>
      </c>
      <c r="C378" s="60">
        <v>1882</v>
      </c>
      <c r="D378" s="59" t="s">
        <v>1322</v>
      </c>
      <c r="E378" s="78" t="str">
        <f>IFERROR(VLOOKUP($C378,'2025-26 School Level AAFTE'!$C$2:$L$2349,9,FALSE), "No")</f>
        <v>Yes</v>
      </c>
      <c r="F378" s="67">
        <f>IFERROR(VLOOKUP($C378,'2025-26 School Level AAFTE'!$C$2:$J$2349,8,FALSE), 0)</f>
        <v>5.32</v>
      </c>
      <c r="G378" s="69">
        <f>IFERROR(IF(E378= "yes",VLOOKUP(C378,Summary!$B:$I,6,0),0),0)</f>
        <v>0</v>
      </c>
      <c r="H378" s="68">
        <f t="shared" si="81"/>
        <v>5.32</v>
      </c>
      <c r="I378" s="110">
        <f>VLOOKUP($A378,'2026-27 Salary &amp; Benefits'!$A:$I,3,FALSE)</f>
        <v>1.06</v>
      </c>
      <c r="J378" s="110">
        <f>VLOOKUP($A378,'2026-27 Salary &amp; Benefits'!$A:$I,4,FALSE)</f>
        <v>1.06</v>
      </c>
      <c r="K378" s="101">
        <f t="shared" si="82"/>
        <v>5.32</v>
      </c>
      <c r="L378" s="100">
        <f t="shared" si="83"/>
        <v>1.6E-2</v>
      </c>
      <c r="M378" s="102">
        <f>'2026-27 Salary &amp; Benefits'!$E$6</f>
        <v>78209</v>
      </c>
      <c r="N378" s="102">
        <f>'2026-27 Salary &amp; Benefits'!$F$6</f>
        <v>82248</v>
      </c>
      <c r="O378" s="7">
        <f t="shared" si="84"/>
        <v>1326.42</v>
      </c>
      <c r="P378" s="7">
        <f t="shared" si="85"/>
        <v>68.509999999999991</v>
      </c>
      <c r="Q378" s="7">
        <f>'2026-27 Salary &amp; Benefits'!G$6</f>
        <v>16817.759999999998</v>
      </c>
      <c r="R378" s="103">
        <f>'2026-27 Salary &amp; Benefits'!H$6</f>
        <v>0.16020000000000001</v>
      </c>
      <c r="S378" s="103">
        <f>'2026-27 Salary &amp; Benefits'!I$6</f>
        <v>0.15390000000000001</v>
      </c>
      <c r="T378" s="7">
        <f t="shared" si="86"/>
        <v>492.12</v>
      </c>
      <c r="U378" s="7">
        <f t="shared" si="87"/>
        <v>23.25</v>
      </c>
      <c r="V378" s="7">
        <f t="shared" si="88"/>
        <v>3.58</v>
      </c>
      <c r="W378" s="7">
        <f t="shared" si="89"/>
        <v>26.83</v>
      </c>
      <c r="X378" s="18">
        <f t="shared" si="90"/>
        <v>1913.8799999999999</v>
      </c>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row>
    <row r="379" spans="1:159" s="17" customFormat="1">
      <c r="A379" s="98" t="s">
        <v>2307</v>
      </c>
      <c r="B379" s="59" t="s">
        <v>2554</v>
      </c>
      <c r="C379" s="60">
        <v>3500</v>
      </c>
      <c r="D379" s="59" t="s">
        <v>2901</v>
      </c>
      <c r="E379" s="78" t="str">
        <f>IFERROR(VLOOKUP($C379,'2025-26 School Level AAFTE'!$C$2:$L$2349,9,FALSE), "No")</f>
        <v>Yes</v>
      </c>
      <c r="F379" s="67">
        <f>IFERROR(VLOOKUP($C379,'2025-26 School Level AAFTE'!$C$2:$J$2349,8,FALSE), 0)</f>
        <v>990.76</v>
      </c>
      <c r="G379" s="69">
        <f>IFERROR(IF(E379= "yes",VLOOKUP(C379,Summary!$B:$I,6,0),0),0)</f>
        <v>0</v>
      </c>
      <c r="H379" s="68">
        <f t="shared" si="81"/>
        <v>990.76</v>
      </c>
      <c r="I379" s="110">
        <f>VLOOKUP($A379,'2026-27 Salary &amp; Benefits'!$A:$I,3,FALSE)</f>
        <v>1.06</v>
      </c>
      <c r="J379" s="110">
        <f>VLOOKUP($A379,'2026-27 Salary &amp; Benefits'!$A:$I,4,FALSE)</f>
        <v>1.06</v>
      </c>
      <c r="K379" s="101">
        <f t="shared" si="82"/>
        <v>990.76</v>
      </c>
      <c r="L379" s="100">
        <f t="shared" si="83"/>
        <v>2.9060000000000001</v>
      </c>
      <c r="M379" s="102">
        <f>'2026-27 Salary &amp; Benefits'!$E$6</f>
        <v>78209</v>
      </c>
      <c r="N379" s="102">
        <f>'2026-27 Salary &amp; Benefits'!$F$6</f>
        <v>82248</v>
      </c>
      <c r="O379" s="7">
        <f t="shared" si="84"/>
        <v>240911.88</v>
      </c>
      <c r="P379" s="7">
        <f t="shared" si="85"/>
        <v>12441.570000000007</v>
      </c>
      <c r="Q379" s="7">
        <f>'2026-27 Salary &amp; Benefits'!G$6</f>
        <v>16817.759999999998</v>
      </c>
      <c r="R379" s="103">
        <f>'2026-27 Salary &amp; Benefits'!H$6</f>
        <v>0.16020000000000001</v>
      </c>
      <c r="S379" s="103">
        <f>'2026-27 Salary &amp; Benefits'!I$6</f>
        <v>0.15390000000000001</v>
      </c>
      <c r="T379" s="7">
        <f t="shared" si="86"/>
        <v>89381.25</v>
      </c>
      <c r="U379" s="7">
        <f t="shared" si="87"/>
        <v>4222.5600000000004</v>
      </c>
      <c r="V379" s="7">
        <f t="shared" si="88"/>
        <v>649.85</v>
      </c>
      <c r="W379" s="7">
        <f t="shared" si="89"/>
        <v>4872.4100000000008</v>
      </c>
      <c r="X379" s="18">
        <f t="shared" si="90"/>
        <v>347607.11</v>
      </c>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row>
    <row r="380" spans="1:159" s="17" customFormat="1">
      <c r="A380" s="50" t="s">
        <v>2307</v>
      </c>
      <c r="B380" s="59" t="s">
        <v>2554</v>
      </c>
      <c r="C380" s="60">
        <v>2651</v>
      </c>
      <c r="D380" s="59" t="s">
        <v>1325</v>
      </c>
      <c r="E380" s="78" t="str">
        <f>IFERROR(VLOOKUP($C380,'2025-26 School Level AAFTE'!$C$2:$L$2349,9,FALSE), "No")</f>
        <v>Yes</v>
      </c>
      <c r="F380" s="67">
        <f>IFERROR(VLOOKUP($C380,'2025-26 School Level AAFTE'!$C$2:$J$2349,8,FALSE), 0)</f>
        <v>239.3</v>
      </c>
      <c r="G380" s="69">
        <f>IFERROR(IF(E380= "yes",VLOOKUP(C380,Summary!$B:$I,6,0),0),0)</f>
        <v>0</v>
      </c>
      <c r="H380" s="68">
        <f t="shared" si="81"/>
        <v>239.3</v>
      </c>
      <c r="I380" s="110">
        <f>VLOOKUP($A380,'2026-27 Salary &amp; Benefits'!$A:$I,3,FALSE)</f>
        <v>1.06</v>
      </c>
      <c r="J380" s="110">
        <f>VLOOKUP($A380,'2026-27 Salary &amp; Benefits'!$A:$I,4,FALSE)</f>
        <v>1.06</v>
      </c>
      <c r="K380" s="101">
        <f t="shared" si="82"/>
        <v>239.3</v>
      </c>
      <c r="L380" s="100">
        <f t="shared" si="83"/>
        <v>0.70199999999999996</v>
      </c>
      <c r="M380" s="102">
        <f>'2026-27 Salary &amp; Benefits'!$E$6</f>
        <v>78209</v>
      </c>
      <c r="N380" s="102">
        <f>'2026-27 Salary &amp; Benefits'!$F$6</f>
        <v>82248</v>
      </c>
      <c r="O380" s="7">
        <f t="shared" si="84"/>
        <v>58196.88</v>
      </c>
      <c r="P380" s="7">
        <f t="shared" si="85"/>
        <v>3005.5</v>
      </c>
      <c r="Q380" s="7">
        <f>'2026-27 Salary &amp; Benefits'!G$6</f>
        <v>16817.759999999998</v>
      </c>
      <c r="R380" s="103">
        <f>'2026-27 Salary &amp; Benefits'!H$6</f>
        <v>0.16020000000000001</v>
      </c>
      <c r="S380" s="103">
        <f>'2026-27 Salary &amp; Benefits'!I$6</f>
        <v>0.15390000000000001</v>
      </c>
      <c r="T380" s="7">
        <f t="shared" si="86"/>
        <v>21591.75</v>
      </c>
      <c r="U380" s="7">
        <f t="shared" si="87"/>
        <v>1020.04</v>
      </c>
      <c r="V380" s="7">
        <f t="shared" si="88"/>
        <v>156.97999999999999</v>
      </c>
      <c r="W380" s="7">
        <f t="shared" si="89"/>
        <v>1177.02</v>
      </c>
      <c r="X380" s="18">
        <f t="shared" si="90"/>
        <v>83971.150000000009</v>
      </c>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row>
    <row r="381" spans="1:159" s="17" customFormat="1">
      <c r="A381" s="50" t="s">
        <v>2307</v>
      </c>
      <c r="B381" s="59" t="s">
        <v>2554</v>
      </c>
      <c r="C381" s="60">
        <v>5297</v>
      </c>
      <c r="D381" s="59" t="s">
        <v>1340</v>
      </c>
      <c r="E381" s="78" t="str">
        <f>IFERROR(VLOOKUP($C381,'2025-26 School Level AAFTE'!$C$2:$L$2349,9,FALSE), "No")</f>
        <v>Yes</v>
      </c>
      <c r="F381" s="67">
        <f>IFERROR(VLOOKUP($C381,'2025-26 School Level AAFTE'!$C$2:$J$2349,8,FALSE), 0)</f>
        <v>10.6</v>
      </c>
      <c r="G381" s="69">
        <f>IFERROR(IF(E381= "yes",VLOOKUP(C381,Summary!$B:$I,6,0),0),0)</f>
        <v>0</v>
      </c>
      <c r="H381" s="68">
        <f t="shared" si="81"/>
        <v>10.6</v>
      </c>
      <c r="I381" s="110">
        <f>VLOOKUP($A381,'2026-27 Salary &amp; Benefits'!$A:$I,3,FALSE)</f>
        <v>1.06</v>
      </c>
      <c r="J381" s="110">
        <f>VLOOKUP($A381,'2026-27 Salary &amp; Benefits'!$A:$I,4,FALSE)</f>
        <v>1.06</v>
      </c>
      <c r="K381" s="101">
        <f t="shared" si="82"/>
        <v>10.6</v>
      </c>
      <c r="L381" s="100">
        <f t="shared" si="83"/>
        <v>3.1E-2</v>
      </c>
      <c r="M381" s="102">
        <f>'2026-27 Salary &amp; Benefits'!$E$6</f>
        <v>78209</v>
      </c>
      <c r="N381" s="102">
        <f>'2026-27 Salary &amp; Benefits'!$F$6</f>
        <v>82248</v>
      </c>
      <c r="O381" s="7">
        <f t="shared" si="84"/>
        <v>2569.9499999999998</v>
      </c>
      <c r="P381" s="7">
        <f t="shared" si="85"/>
        <v>132.72000000000025</v>
      </c>
      <c r="Q381" s="7">
        <f>'2026-27 Salary &amp; Benefits'!G$6</f>
        <v>16817.759999999998</v>
      </c>
      <c r="R381" s="103">
        <f>'2026-27 Salary &amp; Benefits'!H$6</f>
        <v>0.16020000000000001</v>
      </c>
      <c r="S381" s="103">
        <f>'2026-27 Salary &amp; Benefits'!I$6</f>
        <v>0.15390000000000001</v>
      </c>
      <c r="T381" s="7">
        <f t="shared" si="86"/>
        <v>953.48</v>
      </c>
      <c r="U381" s="7">
        <f t="shared" si="87"/>
        <v>45.04</v>
      </c>
      <c r="V381" s="7">
        <f t="shared" si="88"/>
        <v>6.93</v>
      </c>
      <c r="W381" s="7">
        <f t="shared" si="89"/>
        <v>51.97</v>
      </c>
      <c r="X381" s="18">
        <f t="shared" si="90"/>
        <v>3708.12</v>
      </c>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row>
    <row r="382" spans="1:159" s="17" customFormat="1">
      <c r="A382" s="50" t="s">
        <v>2307</v>
      </c>
      <c r="B382" s="59" t="s">
        <v>2554</v>
      </c>
      <c r="C382" s="60">
        <v>3249</v>
      </c>
      <c r="D382" s="59" t="s">
        <v>1330</v>
      </c>
      <c r="E382" s="78" t="str">
        <f>IFERROR(VLOOKUP($C382,'2025-26 School Level AAFTE'!$C$2:$L$2349,9,FALSE), "No")</f>
        <v>Yes</v>
      </c>
      <c r="F382" s="67">
        <f>IFERROR(VLOOKUP($C382,'2025-26 School Level AAFTE'!$C$2:$J$2349,8,FALSE), 0)</f>
        <v>385.73</v>
      </c>
      <c r="G382" s="69">
        <f>IFERROR(IF(E382= "yes",VLOOKUP(C382,Summary!$B:$I,6,0),0),0)</f>
        <v>0</v>
      </c>
      <c r="H382" s="68">
        <f t="shared" si="81"/>
        <v>385.73</v>
      </c>
      <c r="I382" s="110">
        <f>VLOOKUP($A382,'2026-27 Salary &amp; Benefits'!$A:$I,3,FALSE)</f>
        <v>1.06</v>
      </c>
      <c r="J382" s="110">
        <f>VLOOKUP($A382,'2026-27 Salary &amp; Benefits'!$A:$I,4,FALSE)</f>
        <v>1.06</v>
      </c>
      <c r="K382" s="101">
        <f t="shared" si="82"/>
        <v>385.73</v>
      </c>
      <c r="L382" s="100">
        <f t="shared" si="83"/>
        <v>1.131</v>
      </c>
      <c r="M382" s="102">
        <f>'2026-27 Salary &amp; Benefits'!$E$6</f>
        <v>78209</v>
      </c>
      <c r="N382" s="102">
        <f>'2026-27 Salary &amp; Benefits'!$F$6</f>
        <v>82248</v>
      </c>
      <c r="O382" s="7">
        <f t="shared" si="84"/>
        <v>93761.64</v>
      </c>
      <c r="P382" s="7">
        <f t="shared" si="85"/>
        <v>4842.1999999999971</v>
      </c>
      <c r="Q382" s="7">
        <f>'2026-27 Salary &amp; Benefits'!G$6</f>
        <v>16817.759999999998</v>
      </c>
      <c r="R382" s="103">
        <f>'2026-27 Salary &amp; Benefits'!H$6</f>
        <v>0.16020000000000001</v>
      </c>
      <c r="S382" s="103">
        <f>'2026-27 Salary &amp; Benefits'!I$6</f>
        <v>0.15390000000000001</v>
      </c>
      <c r="T382" s="7">
        <f t="shared" si="86"/>
        <v>34786.720000000001</v>
      </c>
      <c r="U382" s="7">
        <f t="shared" si="87"/>
        <v>1643.4</v>
      </c>
      <c r="V382" s="7">
        <f t="shared" si="88"/>
        <v>252.92</v>
      </c>
      <c r="W382" s="7">
        <f t="shared" si="89"/>
        <v>1896.3200000000002</v>
      </c>
      <c r="X382" s="18">
        <f t="shared" si="90"/>
        <v>135286.88</v>
      </c>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row>
    <row r="383" spans="1:159" s="17" customFormat="1">
      <c r="A383" s="50" t="s">
        <v>2399</v>
      </c>
      <c r="B383" s="59" t="s">
        <v>2555</v>
      </c>
      <c r="C383" s="60">
        <v>3366</v>
      </c>
      <c r="D383" s="59" t="s">
        <v>2011</v>
      </c>
      <c r="E383" s="78" t="str">
        <f>IFERROR(VLOOKUP($C383,'2025-26 School Level AAFTE'!$C$2:$L$2349,9,FALSE), "No")</f>
        <v>No</v>
      </c>
      <c r="F383" s="67">
        <f>IFERROR(VLOOKUP($C383,'2025-26 School Level AAFTE'!$C$2:$J$2349,8,FALSE), 0)</f>
        <v>268.48</v>
      </c>
      <c r="G383" s="69">
        <f>IFERROR(IF(E383= "yes",VLOOKUP(C383,Summary!$B:$I,6,0),0),0)</f>
        <v>0</v>
      </c>
      <c r="H383" s="68">
        <f t="shared" si="81"/>
        <v>0</v>
      </c>
      <c r="I383" s="110">
        <f>VLOOKUP($A383,'2026-27 Salary &amp; Benefits'!$A:$I,3,FALSE)</f>
        <v>1</v>
      </c>
      <c r="J383" s="110">
        <f>VLOOKUP($A383,'2026-27 Salary &amp; Benefits'!$A:$I,4,FALSE)</f>
        <v>1.04</v>
      </c>
      <c r="K383" s="101">
        <f t="shared" si="82"/>
        <v>0</v>
      </c>
      <c r="L383" s="100">
        <f t="shared" si="83"/>
        <v>0</v>
      </c>
      <c r="M383" s="102">
        <f>'2026-27 Salary &amp; Benefits'!$E$6</f>
        <v>78209</v>
      </c>
      <c r="N383" s="102">
        <f>'2026-27 Salary &amp; Benefits'!$F$6</f>
        <v>82248</v>
      </c>
      <c r="O383" s="7">
        <f t="shared" si="84"/>
        <v>0</v>
      </c>
      <c r="P383" s="7">
        <f t="shared" si="85"/>
        <v>0</v>
      </c>
      <c r="Q383" s="7">
        <f>'2026-27 Salary &amp; Benefits'!G$6</f>
        <v>16817.759999999998</v>
      </c>
      <c r="R383" s="103">
        <f>'2026-27 Salary &amp; Benefits'!H$6</f>
        <v>0.16020000000000001</v>
      </c>
      <c r="S383" s="103">
        <f>'2026-27 Salary &amp; Benefits'!I$6</f>
        <v>0.15390000000000001</v>
      </c>
      <c r="T383" s="7">
        <f t="shared" si="86"/>
        <v>0</v>
      </c>
      <c r="U383" s="7">
        <f t="shared" si="87"/>
        <v>0</v>
      </c>
      <c r="V383" s="7">
        <f t="shared" si="88"/>
        <v>0</v>
      </c>
      <c r="W383" s="7">
        <f t="shared" si="89"/>
        <v>0</v>
      </c>
      <c r="X383" s="18">
        <f t="shared" si="90"/>
        <v>0</v>
      </c>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row>
    <row r="384" spans="1:159" s="17" customFormat="1">
      <c r="A384" s="50" t="s">
        <v>2399</v>
      </c>
      <c r="B384" s="59" t="s">
        <v>2555</v>
      </c>
      <c r="C384" s="60">
        <v>2894</v>
      </c>
      <c r="D384" s="59" t="s">
        <v>2010</v>
      </c>
      <c r="E384" s="78" t="str">
        <f>IFERROR(VLOOKUP($C384,'2025-26 School Level AAFTE'!$C$2:$L$2349,9,FALSE), "No")</f>
        <v>No</v>
      </c>
      <c r="F384" s="67">
        <f>IFERROR(VLOOKUP($C384,'2025-26 School Level AAFTE'!$C$2:$J$2349,8,FALSE), 0)</f>
        <v>266.89999999999998</v>
      </c>
      <c r="G384" s="69">
        <f>IFERROR(IF(E384= "yes",VLOOKUP(C384,Summary!$B:$I,6,0),0),0)</f>
        <v>0</v>
      </c>
      <c r="H384" s="68">
        <f t="shared" si="81"/>
        <v>0</v>
      </c>
      <c r="I384" s="110">
        <f>VLOOKUP($A384,'2026-27 Salary &amp; Benefits'!$A:$I,3,FALSE)</f>
        <v>1</v>
      </c>
      <c r="J384" s="110">
        <f>VLOOKUP($A384,'2026-27 Salary &amp; Benefits'!$A:$I,4,FALSE)</f>
        <v>1.04</v>
      </c>
      <c r="K384" s="101">
        <f t="shared" si="82"/>
        <v>0</v>
      </c>
      <c r="L384" s="100">
        <f t="shared" si="83"/>
        <v>0</v>
      </c>
      <c r="M384" s="102">
        <f>'2026-27 Salary &amp; Benefits'!$E$6</f>
        <v>78209</v>
      </c>
      <c r="N384" s="102">
        <f>'2026-27 Salary &amp; Benefits'!$F$6</f>
        <v>82248</v>
      </c>
      <c r="O384" s="7">
        <f t="shared" si="84"/>
        <v>0</v>
      </c>
      <c r="P384" s="7">
        <f t="shared" si="85"/>
        <v>0</v>
      </c>
      <c r="Q384" s="7">
        <f>'2026-27 Salary &amp; Benefits'!G$6</f>
        <v>16817.759999999998</v>
      </c>
      <c r="R384" s="103">
        <f>'2026-27 Salary &amp; Benefits'!H$6</f>
        <v>0.16020000000000001</v>
      </c>
      <c r="S384" s="103">
        <f>'2026-27 Salary &amp; Benefits'!I$6</f>
        <v>0.15390000000000001</v>
      </c>
      <c r="T384" s="7">
        <f t="shared" si="86"/>
        <v>0</v>
      </c>
      <c r="U384" s="7">
        <f t="shared" si="87"/>
        <v>0</v>
      </c>
      <c r="V384" s="7">
        <f t="shared" si="88"/>
        <v>0</v>
      </c>
      <c r="W384" s="7">
        <f t="shared" si="89"/>
        <v>0</v>
      </c>
      <c r="X384" s="18">
        <f t="shared" si="90"/>
        <v>0</v>
      </c>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row>
    <row r="385" spans="1:159" s="17" customFormat="1">
      <c r="A385" s="50" t="s">
        <v>2382</v>
      </c>
      <c r="B385" s="59" t="s">
        <v>2556</v>
      </c>
      <c r="C385" s="60">
        <v>5362</v>
      </c>
      <c r="D385" s="59" t="s">
        <v>1925</v>
      </c>
      <c r="E385" s="78" t="str">
        <f>IFERROR(VLOOKUP($C385,'2025-26 School Level AAFTE'!$C$2:$L$2349,9,FALSE), "No")</f>
        <v>Yes</v>
      </c>
      <c r="F385" s="67">
        <f>IFERROR(VLOOKUP($C385,'2025-26 School Level AAFTE'!$C$2:$J$2349,8,FALSE), 0)</f>
        <v>486.42</v>
      </c>
      <c r="G385" s="69">
        <f>IFERROR(IF(E385= "yes",VLOOKUP(C385,Summary!$B:$I,6,0),0),0)</f>
        <v>0</v>
      </c>
      <c r="H385" s="68">
        <f t="shared" si="81"/>
        <v>486.42</v>
      </c>
      <c r="I385" s="110">
        <f>VLOOKUP($A385,'2026-27 Salary &amp; Benefits'!$A:$I,3,FALSE)</f>
        <v>1</v>
      </c>
      <c r="J385" s="110">
        <f>VLOOKUP($A385,'2026-27 Salary &amp; Benefits'!$A:$I,4,FALSE)</f>
        <v>1</v>
      </c>
      <c r="K385" s="101">
        <f t="shared" si="82"/>
        <v>486.42</v>
      </c>
      <c r="L385" s="100">
        <f t="shared" si="83"/>
        <v>1.427</v>
      </c>
      <c r="M385" s="102">
        <f>'2026-27 Salary &amp; Benefits'!$E$6</f>
        <v>78209</v>
      </c>
      <c r="N385" s="102">
        <f>'2026-27 Salary &amp; Benefits'!$F$6</f>
        <v>82248</v>
      </c>
      <c r="O385" s="7">
        <f t="shared" si="84"/>
        <v>111604.24</v>
      </c>
      <c r="P385" s="7">
        <f t="shared" si="85"/>
        <v>5763.6599999999889</v>
      </c>
      <c r="Q385" s="7">
        <f>'2026-27 Salary &amp; Benefits'!G$6</f>
        <v>16817.759999999998</v>
      </c>
      <c r="R385" s="103">
        <f>'2026-27 Salary &amp; Benefits'!H$6</f>
        <v>0.16020000000000001</v>
      </c>
      <c r="S385" s="103">
        <f>'2026-27 Salary &amp; Benefits'!I$6</f>
        <v>0.15390000000000001</v>
      </c>
      <c r="T385" s="7">
        <f t="shared" si="86"/>
        <v>42764.97</v>
      </c>
      <c r="U385" s="7">
        <f t="shared" si="87"/>
        <v>1956.13</v>
      </c>
      <c r="V385" s="7">
        <f t="shared" si="88"/>
        <v>301.05</v>
      </c>
      <c r="W385" s="7">
        <f t="shared" si="89"/>
        <v>2257.1800000000003</v>
      </c>
      <c r="X385" s="18">
        <f t="shared" si="90"/>
        <v>162390.04999999999</v>
      </c>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row>
    <row r="386" spans="1:159" s="17" customFormat="1">
      <c r="A386" s="50" t="s">
        <v>2382</v>
      </c>
      <c r="B386" s="59" t="s">
        <v>2556</v>
      </c>
      <c r="C386" s="60">
        <v>2114</v>
      </c>
      <c r="D386" s="59" t="s">
        <v>1923</v>
      </c>
      <c r="E386" s="78" t="str">
        <f>IFERROR(VLOOKUP($C386,'2025-26 School Level AAFTE'!$C$2:$L$2349,9,FALSE), "No")</f>
        <v>Yes</v>
      </c>
      <c r="F386" s="67">
        <f>IFERROR(VLOOKUP($C386,'2025-26 School Level AAFTE'!$C$2:$J$2349,8,FALSE), 0)</f>
        <v>649.62</v>
      </c>
      <c r="G386" s="69">
        <f>IFERROR(IF(E386= "yes",VLOOKUP(C386,Summary!$B:$I,6,0),0),0)</f>
        <v>0</v>
      </c>
      <c r="H386" s="68">
        <f t="shared" si="81"/>
        <v>649.62</v>
      </c>
      <c r="I386" s="110">
        <f>VLOOKUP($A386,'2026-27 Salary &amp; Benefits'!$A:$I,3,FALSE)</f>
        <v>1</v>
      </c>
      <c r="J386" s="110">
        <f>VLOOKUP($A386,'2026-27 Salary &amp; Benefits'!$A:$I,4,FALSE)</f>
        <v>1</v>
      </c>
      <c r="K386" s="101">
        <f t="shared" si="82"/>
        <v>649.62</v>
      </c>
      <c r="L386" s="100">
        <f t="shared" si="83"/>
        <v>1.9059999999999999</v>
      </c>
      <c r="M386" s="102">
        <f>'2026-27 Salary &amp; Benefits'!$E$6</f>
        <v>78209</v>
      </c>
      <c r="N386" s="102">
        <f>'2026-27 Salary &amp; Benefits'!$F$6</f>
        <v>82248</v>
      </c>
      <c r="O386" s="7">
        <f t="shared" si="84"/>
        <v>149066.35</v>
      </c>
      <c r="P386" s="7">
        <f t="shared" si="85"/>
        <v>7698.3399999999965</v>
      </c>
      <c r="Q386" s="7">
        <f>'2026-27 Salary &amp; Benefits'!G$6</f>
        <v>16817.759999999998</v>
      </c>
      <c r="R386" s="103">
        <f>'2026-27 Salary &amp; Benefits'!H$6</f>
        <v>0.16020000000000001</v>
      </c>
      <c r="S386" s="103">
        <f>'2026-27 Salary &amp; Benefits'!I$6</f>
        <v>0.15390000000000001</v>
      </c>
      <c r="T386" s="7">
        <f t="shared" si="86"/>
        <v>57119.85</v>
      </c>
      <c r="U386" s="7">
        <f t="shared" si="87"/>
        <v>2612.7399999999998</v>
      </c>
      <c r="V386" s="7">
        <f t="shared" si="88"/>
        <v>402.1</v>
      </c>
      <c r="W386" s="7">
        <f t="shared" si="89"/>
        <v>3014.8399999999997</v>
      </c>
      <c r="X386" s="18">
        <f t="shared" si="90"/>
        <v>216899.38</v>
      </c>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row>
    <row r="387" spans="1:159" s="17" customFormat="1">
      <c r="A387" s="50" t="s">
        <v>2382</v>
      </c>
      <c r="B387" s="59" t="s">
        <v>2556</v>
      </c>
      <c r="C387" s="60">
        <v>3541</v>
      </c>
      <c r="D387" s="59" t="s">
        <v>1924</v>
      </c>
      <c r="E387" s="78" t="str">
        <f>IFERROR(VLOOKUP($C387,'2025-26 School Level AAFTE'!$C$2:$L$2349,9,FALSE), "No")</f>
        <v>Yes</v>
      </c>
      <c r="F387" s="67">
        <f>IFERROR(VLOOKUP($C387,'2025-26 School Level AAFTE'!$C$2:$J$2349,8,FALSE), 0)</f>
        <v>399.92</v>
      </c>
      <c r="G387" s="69">
        <f>IFERROR(IF(E387= "yes",VLOOKUP(C387,Summary!$B:$I,6,0),0),0)</f>
        <v>0</v>
      </c>
      <c r="H387" s="68">
        <f t="shared" si="81"/>
        <v>399.92</v>
      </c>
      <c r="I387" s="110">
        <f>VLOOKUP($A387,'2026-27 Salary &amp; Benefits'!$A:$I,3,FALSE)</f>
        <v>1</v>
      </c>
      <c r="J387" s="110">
        <f>VLOOKUP($A387,'2026-27 Salary &amp; Benefits'!$A:$I,4,FALSE)</f>
        <v>1</v>
      </c>
      <c r="K387" s="101">
        <f t="shared" si="82"/>
        <v>399.92</v>
      </c>
      <c r="L387" s="100">
        <f t="shared" si="83"/>
        <v>1.173</v>
      </c>
      <c r="M387" s="102">
        <f>'2026-27 Salary &amp; Benefits'!$E$6</f>
        <v>78209</v>
      </c>
      <c r="N387" s="102">
        <f>'2026-27 Salary &amp; Benefits'!$F$6</f>
        <v>82248</v>
      </c>
      <c r="O387" s="7">
        <f t="shared" si="84"/>
        <v>91739.16</v>
      </c>
      <c r="P387" s="7">
        <f t="shared" si="85"/>
        <v>4737.7399999999907</v>
      </c>
      <c r="Q387" s="7">
        <f>'2026-27 Salary &amp; Benefits'!G$6</f>
        <v>16817.759999999998</v>
      </c>
      <c r="R387" s="103">
        <f>'2026-27 Salary &amp; Benefits'!H$6</f>
        <v>0.16020000000000001</v>
      </c>
      <c r="S387" s="103">
        <f>'2026-27 Salary &amp; Benefits'!I$6</f>
        <v>0.15390000000000001</v>
      </c>
      <c r="T387" s="7">
        <f t="shared" si="86"/>
        <v>35152.980000000003</v>
      </c>
      <c r="U387" s="7">
        <f t="shared" si="87"/>
        <v>1607.95</v>
      </c>
      <c r="V387" s="7">
        <f t="shared" si="88"/>
        <v>247.46</v>
      </c>
      <c r="W387" s="7">
        <f t="shared" si="89"/>
        <v>1855.41</v>
      </c>
      <c r="X387" s="18">
        <f t="shared" si="90"/>
        <v>133485.29</v>
      </c>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row>
    <row r="388" spans="1:159" s="17" customFormat="1">
      <c r="A388" s="50" t="s">
        <v>2403</v>
      </c>
      <c r="B388" s="59" t="s">
        <v>2557</v>
      </c>
      <c r="C388" s="60">
        <v>2588</v>
      </c>
      <c r="D388" s="59" t="s">
        <v>2022</v>
      </c>
      <c r="E388" s="78" t="str">
        <f>IFERROR(VLOOKUP($C388,'2025-26 School Level AAFTE'!$C$2:$L$2349,9,FALSE), "No")</f>
        <v>No</v>
      </c>
      <c r="F388" s="67">
        <f>IFERROR(VLOOKUP($C388,'2025-26 School Level AAFTE'!$C$2:$J$2349,8,FALSE), 0)</f>
        <v>161.92000000000002</v>
      </c>
      <c r="G388" s="69">
        <f>IFERROR(IF(E388= "yes",VLOOKUP(C388,Summary!$B:$I,6,0),0),0)</f>
        <v>0</v>
      </c>
      <c r="H388" s="68">
        <f t="shared" si="81"/>
        <v>0</v>
      </c>
      <c r="I388" s="110">
        <f>VLOOKUP($A388,'2026-27 Salary &amp; Benefits'!$A:$I,3,FALSE)</f>
        <v>1</v>
      </c>
      <c r="J388" s="110">
        <f>VLOOKUP($A388,'2026-27 Salary &amp; Benefits'!$A:$I,4,FALSE)</f>
        <v>1</v>
      </c>
      <c r="K388" s="101">
        <f t="shared" si="82"/>
        <v>0</v>
      </c>
      <c r="L388" s="100">
        <f t="shared" si="83"/>
        <v>0</v>
      </c>
      <c r="M388" s="102">
        <f>'2026-27 Salary &amp; Benefits'!$E$6</f>
        <v>78209</v>
      </c>
      <c r="N388" s="102">
        <f>'2026-27 Salary &amp; Benefits'!$F$6</f>
        <v>82248</v>
      </c>
      <c r="O388" s="7">
        <f t="shared" si="84"/>
        <v>0</v>
      </c>
      <c r="P388" s="7">
        <f t="shared" si="85"/>
        <v>0</v>
      </c>
      <c r="Q388" s="7">
        <f>'2026-27 Salary &amp; Benefits'!G$6</f>
        <v>16817.759999999998</v>
      </c>
      <c r="R388" s="103">
        <f>'2026-27 Salary &amp; Benefits'!H$6</f>
        <v>0.16020000000000001</v>
      </c>
      <c r="S388" s="103">
        <f>'2026-27 Salary &amp; Benefits'!I$6</f>
        <v>0.15390000000000001</v>
      </c>
      <c r="T388" s="7">
        <f t="shared" si="86"/>
        <v>0</v>
      </c>
      <c r="U388" s="7">
        <f t="shared" si="87"/>
        <v>0</v>
      </c>
      <c r="V388" s="7">
        <f t="shared" si="88"/>
        <v>0</v>
      </c>
      <c r="W388" s="7">
        <f t="shared" si="89"/>
        <v>0</v>
      </c>
      <c r="X388" s="18">
        <f t="shared" si="90"/>
        <v>0</v>
      </c>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row>
    <row r="389" spans="1:159" s="17" customFormat="1">
      <c r="A389" s="50" t="s">
        <v>2367</v>
      </c>
      <c r="B389" s="59" t="s">
        <v>2558</v>
      </c>
      <c r="C389" s="60">
        <v>3508</v>
      </c>
      <c r="D389" s="59" t="s">
        <v>1826</v>
      </c>
      <c r="E389" s="78" t="str">
        <f>IFERROR(VLOOKUP($C389,'2025-26 School Level AAFTE'!$C$2:$L$2349,9,FALSE), "No")</f>
        <v>Yes</v>
      </c>
      <c r="F389" s="67">
        <f>IFERROR(VLOOKUP($C389,'2025-26 School Level AAFTE'!$C$2:$J$2349,8,FALSE), 0)</f>
        <v>104.05</v>
      </c>
      <c r="G389" s="69">
        <f>IFERROR(IF(E389= "yes",VLOOKUP(C389,Summary!$B:$I,6,0),0),0)</f>
        <v>0</v>
      </c>
      <c r="H389" s="68">
        <f t="shared" si="81"/>
        <v>104.05</v>
      </c>
      <c r="I389" s="110">
        <f>VLOOKUP($A389,'2026-27 Salary &amp; Benefits'!$A:$I,3,FALSE)</f>
        <v>1</v>
      </c>
      <c r="J389" s="110">
        <f>VLOOKUP($A389,'2026-27 Salary &amp; Benefits'!$A:$I,4,FALSE)</f>
        <v>1</v>
      </c>
      <c r="K389" s="101">
        <f t="shared" si="82"/>
        <v>104.05</v>
      </c>
      <c r="L389" s="100">
        <f t="shared" si="83"/>
        <v>0.30499999999999999</v>
      </c>
      <c r="M389" s="102">
        <f>'2026-27 Salary &amp; Benefits'!$E$6</f>
        <v>78209</v>
      </c>
      <c r="N389" s="102">
        <f>'2026-27 Salary &amp; Benefits'!$F$6</f>
        <v>82248</v>
      </c>
      <c r="O389" s="7">
        <f t="shared" si="84"/>
        <v>23853.75</v>
      </c>
      <c r="P389" s="7">
        <f t="shared" si="85"/>
        <v>1231.8899999999994</v>
      </c>
      <c r="Q389" s="7">
        <f>'2026-27 Salary &amp; Benefits'!G$6</f>
        <v>16817.759999999998</v>
      </c>
      <c r="R389" s="103">
        <f>'2026-27 Salary &amp; Benefits'!H$6</f>
        <v>0.16020000000000001</v>
      </c>
      <c r="S389" s="103">
        <f>'2026-27 Salary &amp; Benefits'!I$6</f>
        <v>0.15390000000000001</v>
      </c>
      <c r="T389" s="7">
        <f t="shared" si="86"/>
        <v>9140.3799999999992</v>
      </c>
      <c r="U389" s="7">
        <f t="shared" si="87"/>
        <v>418.09</v>
      </c>
      <c r="V389" s="7">
        <f t="shared" si="88"/>
        <v>64.34</v>
      </c>
      <c r="W389" s="7">
        <f t="shared" si="89"/>
        <v>482.42999999999995</v>
      </c>
      <c r="X389" s="18">
        <f t="shared" si="90"/>
        <v>34708.449999999997</v>
      </c>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row>
    <row r="390" spans="1:159" s="17" customFormat="1">
      <c r="A390" s="50" t="s">
        <v>2384</v>
      </c>
      <c r="B390" s="59" t="s">
        <v>2559</v>
      </c>
      <c r="C390" s="60">
        <v>3613</v>
      </c>
      <c r="D390" s="59" t="s">
        <v>1529</v>
      </c>
      <c r="E390" s="78" t="str">
        <f>IFERROR(VLOOKUP($C390,'2025-26 School Level AAFTE'!$C$2:$L$2349,9,FALSE), "No")</f>
        <v>Yes</v>
      </c>
      <c r="F390" s="67">
        <f>IFERROR(VLOOKUP($C390,'2025-26 School Level AAFTE'!$C$2:$J$2349,8,FALSE), 0)</f>
        <v>369.5</v>
      </c>
      <c r="G390" s="69">
        <f>IFERROR(IF(E390= "yes",VLOOKUP(C390,Summary!$B:$I,6,0),0),0)</f>
        <v>0</v>
      </c>
      <c r="H390" s="68">
        <f t="shared" si="81"/>
        <v>369.5</v>
      </c>
      <c r="I390" s="110">
        <f>VLOOKUP($A390,'2026-27 Salary &amp; Benefits'!$A:$I,3,FALSE)</f>
        <v>1</v>
      </c>
      <c r="J390" s="110">
        <f>VLOOKUP($A390,'2026-27 Salary &amp; Benefits'!$A:$I,4,FALSE)</f>
        <v>1</v>
      </c>
      <c r="K390" s="101">
        <f t="shared" si="82"/>
        <v>369.5</v>
      </c>
      <c r="L390" s="100">
        <f t="shared" si="83"/>
        <v>1.0840000000000001</v>
      </c>
      <c r="M390" s="102">
        <f>'2026-27 Salary &amp; Benefits'!$E$6</f>
        <v>78209</v>
      </c>
      <c r="N390" s="102">
        <f>'2026-27 Salary &amp; Benefits'!$F$6</f>
        <v>82248</v>
      </c>
      <c r="O390" s="7">
        <f t="shared" si="84"/>
        <v>84778.559999999998</v>
      </c>
      <c r="P390" s="7">
        <f t="shared" si="85"/>
        <v>4378.2700000000041</v>
      </c>
      <c r="Q390" s="7">
        <f>'2026-27 Salary &amp; Benefits'!G$6</f>
        <v>16817.759999999998</v>
      </c>
      <c r="R390" s="103">
        <f>'2026-27 Salary &amp; Benefits'!H$6</f>
        <v>0.16020000000000001</v>
      </c>
      <c r="S390" s="103">
        <f>'2026-27 Salary &amp; Benefits'!I$6</f>
        <v>0.15390000000000001</v>
      </c>
      <c r="T390" s="7">
        <f t="shared" si="86"/>
        <v>32485.79</v>
      </c>
      <c r="U390" s="7">
        <f t="shared" si="87"/>
        <v>1485.95</v>
      </c>
      <c r="V390" s="7">
        <f t="shared" si="88"/>
        <v>228.69</v>
      </c>
      <c r="W390" s="7">
        <f t="shared" si="89"/>
        <v>1714.64</v>
      </c>
      <c r="X390" s="18">
        <f t="shared" si="90"/>
        <v>123357.26000000001</v>
      </c>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row>
    <row r="391" spans="1:159" s="17" customFormat="1">
      <c r="A391" s="50" t="s">
        <v>2384</v>
      </c>
      <c r="B391" s="59" t="s">
        <v>2559</v>
      </c>
      <c r="C391" s="60">
        <v>4049</v>
      </c>
      <c r="D391" s="59" t="s">
        <v>1079</v>
      </c>
      <c r="E391" s="78" t="str">
        <f>IFERROR(VLOOKUP($C391,'2025-26 School Level AAFTE'!$C$2:$L$2349,9,FALSE), "No")</f>
        <v>Yes</v>
      </c>
      <c r="F391" s="67">
        <f>IFERROR(VLOOKUP($C391,'2025-26 School Level AAFTE'!$C$2:$J$2349,8,FALSE), 0)</f>
        <v>248.14000000000001</v>
      </c>
      <c r="G391" s="69">
        <f>IFERROR(IF(E391= "yes",VLOOKUP(C391,Summary!$B:$I,6,0),0),0)</f>
        <v>0</v>
      </c>
      <c r="H391" s="68">
        <f t="shared" si="81"/>
        <v>248.14000000000001</v>
      </c>
      <c r="I391" s="110">
        <f>VLOOKUP($A391,'2026-27 Salary &amp; Benefits'!$A:$I,3,FALSE)</f>
        <v>1</v>
      </c>
      <c r="J391" s="110">
        <f>VLOOKUP($A391,'2026-27 Salary &amp; Benefits'!$A:$I,4,FALSE)</f>
        <v>1</v>
      </c>
      <c r="K391" s="101">
        <f t="shared" si="82"/>
        <v>248.14000000000001</v>
      </c>
      <c r="L391" s="100">
        <f t="shared" si="83"/>
        <v>0.72799999999999998</v>
      </c>
      <c r="M391" s="102">
        <f>'2026-27 Salary &amp; Benefits'!$E$6</f>
        <v>78209</v>
      </c>
      <c r="N391" s="102">
        <f>'2026-27 Salary &amp; Benefits'!$F$6</f>
        <v>82248</v>
      </c>
      <c r="O391" s="7">
        <f t="shared" si="84"/>
        <v>56936.15</v>
      </c>
      <c r="P391" s="7">
        <f t="shared" si="85"/>
        <v>2940.3899999999994</v>
      </c>
      <c r="Q391" s="7">
        <f>'2026-27 Salary &amp; Benefits'!G$6</f>
        <v>16817.759999999998</v>
      </c>
      <c r="R391" s="103">
        <f>'2026-27 Salary &amp; Benefits'!H$6</f>
        <v>0.16020000000000001</v>
      </c>
      <c r="S391" s="103">
        <f>'2026-27 Salary &amp; Benefits'!I$6</f>
        <v>0.15390000000000001</v>
      </c>
      <c r="T391" s="7">
        <f t="shared" si="86"/>
        <v>21817.03</v>
      </c>
      <c r="U391" s="7">
        <f t="shared" si="87"/>
        <v>997.94</v>
      </c>
      <c r="V391" s="7">
        <f t="shared" si="88"/>
        <v>153.58000000000001</v>
      </c>
      <c r="W391" s="7">
        <f t="shared" si="89"/>
        <v>1151.52</v>
      </c>
      <c r="X391" s="18">
        <f t="shared" si="90"/>
        <v>82845.09</v>
      </c>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row>
    <row r="392" spans="1:159" s="17" customFormat="1">
      <c r="A392" s="50" t="s">
        <v>2384</v>
      </c>
      <c r="B392" s="59" t="s">
        <v>2559</v>
      </c>
      <c r="C392" s="60">
        <v>3012</v>
      </c>
      <c r="D392" s="59" t="s">
        <v>1929</v>
      </c>
      <c r="E392" s="78" t="str">
        <f>IFERROR(VLOOKUP($C392,'2025-26 School Level AAFTE'!$C$2:$L$2349,9,FALSE), "No")</f>
        <v>Yes</v>
      </c>
      <c r="F392" s="67">
        <f>IFERROR(VLOOKUP($C392,'2025-26 School Level AAFTE'!$C$2:$J$2349,8,FALSE), 0)</f>
        <v>165.77</v>
      </c>
      <c r="G392" s="69">
        <f>IFERROR(IF(E392= "yes",VLOOKUP(C392,Summary!$B:$I,6,0),0),0)</f>
        <v>0</v>
      </c>
      <c r="H392" s="68">
        <f t="shared" si="81"/>
        <v>165.77</v>
      </c>
      <c r="I392" s="110">
        <f>VLOOKUP($A392,'2026-27 Salary &amp; Benefits'!$A:$I,3,FALSE)</f>
        <v>1</v>
      </c>
      <c r="J392" s="110">
        <f>VLOOKUP($A392,'2026-27 Salary &amp; Benefits'!$A:$I,4,FALSE)</f>
        <v>1</v>
      </c>
      <c r="K392" s="101">
        <f t="shared" si="82"/>
        <v>165.77</v>
      </c>
      <c r="L392" s="100">
        <f t="shared" si="83"/>
        <v>0.48599999999999999</v>
      </c>
      <c r="M392" s="102">
        <f>'2026-27 Salary &amp; Benefits'!$E$6</f>
        <v>78209</v>
      </c>
      <c r="N392" s="102">
        <f>'2026-27 Salary &amp; Benefits'!$F$6</f>
        <v>82248</v>
      </c>
      <c r="O392" s="7">
        <f t="shared" si="84"/>
        <v>38009.57</v>
      </c>
      <c r="P392" s="7">
        <f t="shared" si="85"/>
        <v>1962.9599999999991</v>
      </c>
      <c r="Q392" s="7">
        <f>'2026-27 Salary &amp; Benefits'!G$6</f>
        <v>16817.759999999998</v>
      </c>
      <c r="R392" s="103">
        <f>'2026-27 Salary &amp; Benefits'!H$6</f>
        <v>0.16020000000000001</v>
      </c>
      <c r="S392" s="103">
        <f>'2026-27 Salary &amp; Benefits'!I$6</f>
        <v>0.15390000000000001</v>
      </c>
      <c r="T392" s="7">
        <f t="shared" si="86"/>
        <v>14564.66</v>
      </c>
      <c r="U392" s="7">
        <f t="shared" si="87"/>
        <v>666.21</v>
      </c>
      <c r="V392" s="7">
        <f t="shared" si="88"/>
        <v>102.53</v>
      </c>
      <c r="W392" s="7">
        <f t="shared" si="89"/>
        <v>768.74</v>
      </c>
      <c r="X392" s="18">
        <f t="shared" si="90"/>
        <v>55305.929999999993</v>
      </c>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row>
    <row r="393" spans="1:159" s="17" customFormat="1">
      <c r="A393" t="s">
        <v>2363</v>
      </c>
      <c r="B393" s="59" t="s">
        <v>2560</v>
      </c>
      <c r="C393" s="3">
        <v>5604</v>
      </c>
      <c r="D393" t="s">
        <v>3052</v>
      </c>
      <c r="E393" s="78" t="str">
        <f>IFERROR(VLOOKUP($C393,'2025-26 School Level AAFTE'!$C$2:$L$2349,9,FALSE), "No")</f>
        <v>No</v>
      </c>
      <c r="F393" s="67">
        <f>IFERROR(VLOOKUP($C393,'2025-26 School Level AAFTE'!$C$2:$J$2349,8,FALSE), 0)</f>
        <v>12.87</v>
      </c>
      <c r="G393" s="69">
        <f>IFERROR(IF(E393= "yes",VLOOKUP(C393,Summary!$B:$I,6,0),0),0)</f>
        <v>0</v>
      </c>
      <c r="H393" s="68">
        <f t="shared" si="81"/>
        <v>0</v>
      </c>
      <c r="I393" s="110">
        <f>VLOOKUP($A393,'2026-27 Salary &amp; Benefits'!$A:$I,3,FALSE)</f>
        <v>1</v>
      </c>
      <c r="J393" s="110">
        <f>VLOOKUP($A393,'2026-27 Salary &amp; Benefits'!$A:$I,4,FALSE)</f>
        <v>1.04</v>
      </c>
      <c r="K393" s="101">
        <f t="shared" si="82"/>
        <v>0</v>
      </c>
      <c r="L393" s="100">
        <f t="shared" si="83"/>
        <v>0</v>
      </c>
      <c r="M393" s="102">
        <f>'2026-27 Salary &amp; Benefits'!$E$6</f>
        <v>78209</v>
      </c>
      <c r="N393" s="102">
        <f>'2026-27 Salary &amp; Benefits'!$F$6</f>
        <v>82248</v>
      </c>
      <c r="O393" s="7">
        <f t="shared" si="84"/>
        <v>0</v>
      </c>
      <c r="P393" s="7">
        <f t="shared" si="85"/>
        <v>0</v>
      </c>
      <c r="Q393" s="7">
        <f>'2026-27 Salary &amp; Benefits'!G$6</f>
        <v>16817.759999999998</v>
      </c>
      <c r="R393" s="103">
        <f>'2026-27 Salary &amp; Benefits'!H$6</f>
        <v>0.16020000000000001</v>
      </c>
      <c r="S393" s="103">
        <f>'2026-27 Salary &amp; Benefits'!I$6</f>
        <v>0.15390000000000001</v>
      </c>
      <c r="T393" s="7">
        <f t="shared" si="86"/>
        <v>0</v>
      </c>
      <c r="U393" s="7">
        <f t="shared" si="87"/>
        <v>0</v>
      </c>
      <c r="V393" s="7">
        <f t="shared" si="88"/>
        <v>0</v>
      </c>
      <c r="W393" s="7">
        <f t="shared" si="89"/>
        <v>0</v>
      </c>
      <c r="X393" s="18">
        <f t="shared" si="90"/>
        <v>0</v>
      </c>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row>
    <row r="394" spans="1:159" s="17" customFormat="1">
      <c r="A394" s="50" t="s">
        <v>2363</v>
      </c>
      <c r="B394" s="59" t="s">
        <v>2560</v>
      </c>
      <c r="C394" s="60">
        <v>3831</v>
      </c>
      <c r="D394" s="59" t="s">
        <v>1816</v>
      </c>
      <c r="E394" s="78" t="str">
        <f>IFERROR(VLOOKUP($C394,'2025-26 School Level AAFTE'!$C$2:$L$2349,9,FALSE), "No")</f>
        <v>Yes</v>
      </c>
      <c r="F394" s="67">
        <f>IFERROR(VLOOKUP($C394,'2025-26 School Level AAFTE'!$C$2:$J$2349,8,FALSE), 0)</f>
        <v>383.77</v>
      </c>
      <c r="G394" s="69">
        <f>IFERROR(IF(E394= "yes",VLOOKUP(C394,Summary!$B:$I,6,0),0),0)</f>
        <v>0</v>
      </c>
      <c r="H394" s="68">
        <f t="shared" si="81"/>
        <v>383.77</v>
      </c>
      <c r="I394" s="110">
        <f>VLOOKUP($A394,'2026-27 Salary &amp; Benefits'!$A:$I,3,FALSE)</f>
        <v>1</v>
      </c>
      <c r="J394" s="110">
        <f>VLOOKUP($A394,'2026-27 Salary &amp; Benefits'!$A:$I,4,FALSE)</f>
        <v>1.04</v>
      </c>
      <c r="K394" s="101">
        <f t="shared" si="82"/>
        <v>383.77</v>
      </c>
      <c r="L394" s="100">
        <f t="shared" si="83"/>
        <v>1.1259999999999999</v>
      </c>
      <c r="M394" s="102">
        <f>'2026-27 Salary &amp; Benefits'!$E$6</f>
        <v>78209</v>
      </c>
      <c r="N394" s="102">
        <f>'2026-27 Salary &amp; Benefits'!$F$6</f>
        <v>82248</v>
      </c>
      <c r="O394" s="7">
        <f t="shared" si="84"/>
        <v>88063.33</v>
      </c>
      <c r="P394" s="7">
        <f t="shared" si="85"/>
        <v>8252.3699999999953</v>
      </c>
      <c r="Q394" s="7">
        <f>'2026-27 Salary &amp; Benefits'!G$6</f>
        <v>16817.759999999998</v>
      </c>
      <c r="R394" s="103">
        <f>'2026-27 Salary &amp; Benefits'!H$6</f>
        <v>0.16020000000000001</v>
      </c>
      <c r="S394" s="103">
        <f>'2026-27 Salary &amp; Benefits'!I$6</f>
        <v>0.15390000000000001</v>
      </c>
      <c r="T394" s="7">
        <f t="shared" si="86"/>
        <v>34314.58</v>
      </c>
      <c r="U394" s="7">
        <f t="shared" si="87"/>
        <v>1605.26</v>
      </c>
      <c r="V394" s="7">
        <f t="shared" si="88"/>
        <v>247.05</v>
      </c>
      <c r="W394" s="7">
        <f t="shared" si="89"/>
        <v>1852.31</v>
      </c>
      <c r="X394" s="18">
        <f t="shared" si="90"/>
        <v>132482.59</v>
      </c>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row>
    <row r="395" spans="1:159" s="17" customFormat="1">
      <c r="A395" s="50" t="s">
        <v>2363</v>
      </c>
      <c r="B395" s="59" t="s">
        <v>2560</v>
      </c>
      <c r="C395" s="60">
        <v>3310</v>
      </c>
      <c r="D395" s="59" t="s">
        <v>1815</v>
      </c>
      <c r="E395" s="78" t="str">
        <f>IFERROR(VLOOKUP($C395,'2025-26 School Level AAFTE'!$C$2:$L$2349,9,FALSE), "No")</f>
        <v>Yes</v>
      </c>
      <c r="F395" s="67">
        <f>IFERROR(VLOOKUP($C395,'2025-26 School Level AAFTE'!$C$2:$J$2349,8,FALSE), 0)</f>
        <v>496.73</v>
      </c>
      <c r="G395" s="69">
        <f>IFERROR(IF(E395= "yes",VLOOKUP(C395,Summary!$B:$I,6,0),0),0)</f>
        <v>0</v>
      </c>
      <c r="H395" s="68">
        <f t="shared" si="81"/>
        <v>496.73</v>
      </c>
      <c r="I395" s="110">
        <f>VLOOKUP($A395,'2026-27 Salary &amp; Benefits'!$A:$I,3,FALSE)</f>
        <v>1</v>
      </c>
      <c r="J395" s="110">
        <f>VLOOKUP($A395,'2026-27 Salary &amp; Benefits'!$A:$I,4,FALSE)</f>
        <v>1.04</v>
      </c>
      <c r="K395" s="101">
        <f t="shared" si="82"/>
        <v>496.73</v>
      </c>
      <c r="L395" s="100">
        <f t="shared" si="83"/>
        <v>1.4570000000000001</v>
      </c>
      <c r="M395" s="102">
        <f>'2026-27 Salary &amp; Benefits'!$E$6</f>
        <v>78209</v>
      </c>
      <c r="N395" s="102">
        <f>'2026-27 Salary &amp; Benefits'!$F$6</f>
        <v>82248</v>
      </c>
      <c r="O395" s="7">
        <f t="shared" si="84"/>
        <v>113950.51</v>
      </c>
      <c r="P395" s="7">
        <f t="shared" si="85"/>
        <v>10678.240000000005</v>
      </c>
      <c r="Q395" s="7">
        <f>'2026-27 Salary &amp; Benefits'!G$6</f>
        <v>16817.759999999998</v>
      </c>
      <c r="R395" s="103">
        <f>'2026-27 Salary &amp; Benefits'!H$6</f>
        <v>0.16020000000000001</v>
      </c>
      <c r="S395" s="103">
        <f>'2026-27 Salary &amp; Benefits'!I$6</f>
        <v>0.15390000000000001</v>
      </c>
      <c r="T395" s="7">
        <f t="shared" si="86"/>
        <v>44401.73</v>
      </c>
      <c r="U395" s="7">
        <f t="shared" si="87"/>
        <v>2077.15</v>
      </c>
      <c r="V395" s="7">
        <f t="shared" si="88"/>
        <v>319.67</v>
      </c>
      <c r="W395" s="7">
        <f t="shared" si="89"/>
        <v>2396.8200000000002</v>
      </c>
      <c r="X395" s="18">
        <f t="shared" si="90"/>
        <v>171427.3</v>
      </c>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row>
    <row r="396" spans="1:159" s="17" customFormat="1">
      <c r="A396" s="98" t="s">
        <v>2363</v>
      </c>
      <c r="B396" s="59" t="s">
        <v>2560</v>
      </c>
      <c r="C396" s="60">
        <v>4180</v>
      </c>
      <c r="D396" s="59" t="s">
        <v>1817</v>
      </c>
      <c r="E396" s="78" t="str">
        <f>IFERROR(VLOOKUP($C396,'2025-26 School Level AAFTE'!$C$2:$L$2349,9,FALSE), "No")</f>
        <v>Yes</v>
      </c>
      <c r="F396" s="67">
        <f>IFERROR(VLOOKUP($C396,'2025-26 School Level AAFTE'!$C$2:$J$2349,8,FALSE), 0)</f>
        <v>370.48</v>
      </c>
      <c r="G396" s="69">
        <f>IFERROR(IF(E396= "yes",VLOOKUP(C396,Summary!$B:$I,6,0),0),0)</f>
        <v>0</v>
      </c>
      <c r="H396" s="68">
        <f t="shared" si="81"/>
        <v>370.48</v>
      </c>
      <c r="I396" s="110">
        <f>VLOOKUP($A396,'2026-27 Salary &amp; Benefits'!$A:$I,3,FALSE)</f>
        <v>1</v>
      </c>
      <c r="J396" s="110">
        <f>VLOOKUP($A396,'2026-27 Salary &amp; Benefits'!$A:$I,4,FALSE)</f>
        <v>1.04</v>
      </c>
      <c r="K396" s="101">
        <f t="shared" si="82"/>
        <v>370.48</v>
      </c>
      <c r="L396" s="100">
        <f t="shared" si="83"/>
        <v>1.087</v>
      </c>
      <c r="M396" s="102">
        <f>'2026-27 Salary &amp; Benefits'!$E$6</f>
        <v>78209</v>
      </c>
      <c r="N396" s="102">
        <f>'2026-27 Salary &amp; Benefits'!$F$6</f>
        <v>82248</v>
      </c>
      <c r="O396" s="7">
        <f t="shared" si="84"/>
        <v>85013.18</v>
      </c>
      <c r="P396" s="7">
        <f t="shared" si="85"/>
        <v>7966.5400000000081</v>
      </c>
      <c r="Q396" s="7">
        <f>'2026-27 Salary &amp; Benefits'!G$6</f>
        <v>16817.759999999998</v>
      </c>
      <c r="R396" s="103">
        <f>'2026-27 Salary &amp; Benefits'!H$6</f>
        <v>0.16020000000000001</v>
      </c>
      <c r="S396" s="103">
        <f>'2026-27 Salary &amp; Benefits'!I$6</f>
        <v>0.15390000000000001</v>
      </c>
      <c r="T396" s="7">
        <f t="shared" si="86"/>
        <v>33126.07</v>
      </c>
      <c r="U396" s="7">
        <f t="shared" si="87"/>
        <v>1549.66</v>
      </c>
      <c r="V396" s="7">
        <f t="shared" si="88"/>
        <v>238.49</v>
      </c>
      <c r="W396" s="7">
        <f t="shared" si="89"/>
        <v>1788.15</v>
      </c>
      <c r="X396" s="18">
        <f t="shared" si="90"/>
        <v>127893.94</v>
      </c>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row>
    <row r="397" spans="1:159" s="17" customFormat="1">
      <c r="A397" s="50" t="s">
        <v>2363</v>
      </c>
      <c r="B397" s="59" t="s">
        <v>2560</v>
      </c>
      <c r="C397" s="60">
        <v>2957</v>
      </c>
      <c r="D397" s="59" t="s">
        <v>1814</v>
      </c>
      <c r="E397" s="78" t="str">
        <f>IFERROR(VLOOKUP($C397,'2025-26 School Level AAFTE'!$C$2:$L$2349,9,FALSE), "No")</f>
        <v>Yes</v>
      </c>
      <c r="F397" s="67">
        <f>IFERROR(VLOOKUP($C397,'2025-26 School Level AAFTE'!$C$2:$J$2349,8,FALSE), 0)</f>
        <v>393.70000000000005</v>
      </c>
      <c r="G397" s="69">
        <f>IFERROR(IF(E397= "yes",VLOOKUP(C397,Summary!$B:$I,6,0),0),0)</f>
        <v>0</v>
      </c>
      <c r="H397" s="68">
        <f t="shared" si="81"/>
        <v>393.70000000000005</v>
      </c>
      <c r="I397" s="110">
        <f>VLOOKUP($A397,'2026-27 Salary &amp; Benefits'!$A:$I,3,FALSE)</f>
        <v>1</v>
      </c>
      <c r="J397" s="110">
        <f>VLOOKUP($A397,'2026-27 Salary &amp; Benefits'!$A:$I,4,FALSE)</f>
        <v>1.04</v>
      </c>
      <c r="K397" s="101">
        <f t="shared" si="82"/>
        <v>393.70000000000005</v>
      </c>
      <c r="L397" s="100">
        <f t="shared" si="83"/>
        <v>1.155</v>
      </c>
      <c r="M397" s="102">
        <f>'2026-27 Salary &amp; Benefits'!$E$6</f>
        <v>78209</v>
      </c>
      <c r="N397" s="102">
        <f>'2026-27 Salary &amp; Benefits'!$F$6</f>
        <v>82248</v>
      </c>
      <c r="O397" s="7">
        <f t="shared" si="84"/>
        <v>90331.4</v>
      </c>
      <c r="P397" s="7">
        <f t="shared" si="85"/>
        <v>8464.9000000000087</v>
      </c>
      <c r="Q397" s="7">
        <f>'2026-27 Salary &amp; Benefits'!G$6</f>
        <v>16817.759999999998</v>
      </c>
      <c r="R397" s="103">
        <f>'2026-27 Salary &amp; Benefits'!H$6</f>
        <v>0.16020000000000001</v>
      </c>
      <c r="S397" s="103">
        <f>'2026-27 Salary &amp; Benefits'!I$6</f>
        <v>0.15390000000000001</v>
      </c>
      <c r="T397" s="7">
        <f t="shared" si="86"/>
        <v>35198.35</v>
      </c>
      <c r="U397" s="7">
        <f t="shared" si="87"/>
        <v>1646.6</v>
      </c>
      <c r="V397" s="7">
        <f t="shared" si="88"/>
        <v>253.41</v>
      </c>
      <c r="W397" s="7">
        <f t="shared" si="89"/>
        <v>1900.01</v>
      </c>
      <c r="X397" s="18">
        <f t="shared" si="90"/>
        <v>135894.66000000003</v>
      </c>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row>
    <row r="398" spans="1:159" s="17" customFormat="1">
      <c r="A398" s="50" t="s">
        <v>2363</v>
      </c>
      <c r="B398" s="59" t="s">
        <v>2560</v>
      </c>
      <c r="C398" s="60">
        <v>1594</v>
      </c>
      <c r="D398" s="59" t="s">
        <v>1813</v>
      </c>
      <c r="E398" s="78" t="str">
        <f>IFERROR(VLOOKUP($C398,'2025-26 School Level AAFTE'!$C$2:$L$2349,9,FALSE), "No")</f>
        <v>Yes</v>
      </c>
      <c r="F398" s="67">
        <f>IFERROR(VLOOKUP($C398,'2025-26 School Level AAFTE'!$C$2:$J$2349,8,FALSE), 0)</f>
        <v>66.09</v>
      </c>
      <c r="G398" s="69">
        <f>IFERROR(IF(E398= "yes",VLOOKUP(C398,Summary!$B:$I,6,0),0),0)</f>
        <v>0</v>
      </c>
      <c r="H398" s="68">
        <f t="shared" si="81"/>
        <v>66.09</v>
      </c>
      <c r="I398" s="110">
        <f>VLOOKUP($A398,'2026-27 Salary &amp; Benefits'!$A:$I,3,FALSE)</f>
        <v>1</v>
      </c>
      <c r="J398" s="110">
        <f>VLOOKUP($A398,'2026-27 Salary &amp; Benefits'!$A:$I,4,FALSE)</f>
        <v>1.04</v>
      </c>
      <c r="K398" s="101">
        <f t="shared" si="82"/>
        <v>66.09</v>
      </c>
      <c r="L398" s="100">
        <f t="shared" si="83"/>
        <v>0.19400000000000001</v>
      </c>
      <c r="M398" s="102">
        <f>'2026-27 Salary &amp; Benefits'!$E$6</f>
        <v>78209</v>
      </c>
      <c r="N398" s="102">
        <f>'2026-27 Salary &amp; Benefits'!$F$6</f>
        <v>82248</v>
      </c>
      <c r="O398" s="7">
        <f t="shared" si="84"/>
        <v>15172.55</v>
      </c>
      <c r="P398" s="7">
        <f t="shared" si="85"/>
        <v>1421.8100000000013</v>
      </c>
      <c r="Q398" s="7">
        <f>'2026-27 Salary &amp; Benefits'!G$6</f>
        <v>16817.759999999998</v>
      </c>
      <c r="R398" s="103">
        <f>'2026-27 Salary &amp; Benefits'!H$6</f>
        <v>0.16020000000000001</v>
      </c>
      <c r="S398" s="103">
        <f>'2026-27 Salary &amp; Benefits'!I$6</f>
        <v>0.15390000000000001</v>
      </c>
      <c r="T398" s="7">
        <f t="shared" si="86"/>
        <v>5912.1</v>
      </c>
      <c r="U398" s="7">
        <f t="shared" si="87"/>
        <v>276.57</v>
      </c>
      <c r="V398" s="7">
        <f t="shared" si="88"/>
        <v>42.56</v>
      </c>
      <c r="W398" s="7">
        <f t="shared" si="89"/>
        <v>319.13</v>
      </c>
      <c r="X398" s="18">
        <f t="shared" si="90"/>
        <v>22825.590000000004</v>
      </c>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row>
    <row r="399" spans="1:159" s="17" customFormat="1">
      <c r="A399" s="50" t="s">
        <v>2318</v>
      </c>
      <c r="B399" s="59" t="s">
        <v>2561</v>
      </c>
      <c r="C399" s="60">
        <v>2577</v>
      </c>
      <c r="D399" s="59" t="s">
        <v>1440</v>
      </c>
      <c r="E399" s="78" t="str">
        <f>IFERROR(VLOOKUP($C399,'2025-26 School Level AAFTE'!$C$2:$L$2349,9,FALSE), "No")</f>
        <v>Yes</v>
      </c>
      <c r="F399" s="67">
        <f>IFERROR(VLOOKUP($C399,'2025-26 School Level AAFTE'!$C$2:$J$2349,8,FALSE), 0)</f>
        <v>256.60000000000002</v>
      </c>
      <c r="G399" s="69">
        <f>IFERROR(IF(E399= "yes",VLOOKUP(C399,Summary!$B:$I,6,0),0),0)</f>
        <v>0</v>
      </c>
      <c r="H399" s="68">
        <f t="shared" si="81"/>
        <v>256.60000000000002</v>
      </c>
      <c r="I399" s="110">
        <f>VLOOKUP($A399,'2026-27 Salary &amp; Benefits'!$A:$I,3,FALSE)</f>
        <v>1.06</v>
      </c>
      <c r="J399" s="110">
        <f>VLOOKUP($A399,'2026-27 Salary &amp; Benefits'!$A:$I,4,FALSE)</f>
        <v>1.06</v>
      </c>
      <c r="K399" s="101">
        <f t="shared" si="82"/>
        <v>256.60000000000002</v>
      </c>
      <c r="L399" s="100">
        <f t="shared" si="83"/>
        <v>0.753</v>
      </c>
      <c r="M399" s="102">
        <f>'2026-27 Salary &amp; Benefits'!$E$6</f>
        <v>78209</v>
      </c>
      <c r="N399" s="102">
        <f>'2026-27 Salary &amp; Benefits'!$F$6</f>
        <v>82248</v>
      </c>
      <c r="O399" s="7">
        <f t="shared" si="84"/>
        <v>62424.86</v>
      </c>
      <c r="P399" s="7">
        <f t="shared" si="85"/>
        <v>3223.8500000000058</v>
      </c>
      <c r="Q399" s="7">
        <f>'2026-27 Salary &amp; Benefits'!G$6</f>
        <v>16817.759999999998</v>
      </c>
      <c r="R399" s="103">
        <f>'2026-27 Salary &amp; Benefits'!H$6</f>
        <v>0.16020000000000001</v>
      </c>
      <c r="S399" s="103">
        <f>'2026-27 Salary &amp; Benefits'!I$6</f>
        <v>0.15390000000000001</v>
      </c>
      <c r="T399" s="7">
        <f t="shared" si="86"/>
        <v>23160.39</v>
      </c>
      <c r="U399" s="7">
        <f t="shared" si="87"/>
        <v>1094.1500000000001</v>
      </c>
      <c r="V399" s="7">
        <f t="shared" si="88"/>
        <v>168.39</v>
      </c>
      <c r="W399" s="7">
        <f t="shared" si="89"/>
        <v>1262.54</v>
      </c>
      <c r="X399" s="18">
        <f t="shared" si="90"/>
        <v>90071.64</v>
      </c>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row>
    <row r="400" spans="1:159" s="17" customFormat="1">
      <c r="A400" s="50" t="s">
        <v>2318</v>
      </c>
      <c r="B400" s="59" t="s">
        <v>2561</v>
      </c>
      <c r="C400" s="60">
        <v>2810</v>
      </c>
      <c r="D400" s="59" t="s">
        <v>1441</v>
      </c>
      <c r="E400" s="78" t="str">
        <f>IFERROR(VLOOKUP($C400,'2025-26 School Level AAFTE'!$C$2:$L$2349,9,FALSE), "No")</f>
        <v>Yes</v>
      </c>
      <c r="F400" s="67">
        <f>IFERROR(VLOOKUP($C400,'2025-26 School Level AAFTE'!$C$2:$J$2349,8,FALSE), 0)</f>
        <v>239.62</v>
      </c>
      <c r="G400" s="69">
        <f>IFERROR(IF(E400= "yes",VLOOKUP(C400,Summary!$B:$I,6,0),0),0)</f>
        <v>0</v>
      </c>
      <c r="H400" s="68">
        <f t="shared" si="81"/>
        <v>239.62</v>
      </c>
      <c r="I400" s="110">
        <f>VLOOKUP($A400,'2026-27 Salary &amp; Benefits'!$A:$I,3,FALSE)</f>
        <v>1.06</v>
      </c>
      <c r="J400" s="110">
        <f>VLOOKUP($A400,'2026-27 Salary &amp; Benefits'!$A:$I,4,FALSE)</f>
        <v>1.06</v>
      </c>
      <c r="K400" s="101">
        <f t="shared" si="82"/>
        <v>239.62</v>
      </c>
      <c r="L400" s="100">
        <f t="shared" si="83"/>
        <v>0.70299999999999996</v>
      </c>
      <c r="M400" s="102">
        <f>'2026-27 Salary &amp; Benefits'!$E$6</f>
        <v>78209</v>
      </c>
      <c r="N400" s="102">
        <f>'2026-27 Salary &amp; Benefits'!$F$6</f>
        <v>82248</v>
      </c>
      <c r="O400" s="7">
        <f t="shared" si="84"/>
        <v>58279.78</v>
      </c>
      <c r="P400" s="7">
        <f t="shared" si="85"/>
        <v>3009.7799999999988</v>
      </c>
      <c r="Q400" s="7">
        <f>'2026-27 Salary &amp; Benefits'!G$6</f>
        <v>16817.759999999998</v>
      </c>
      <c r="R400" s="103">
        <f>'2026-27 Salary &amp; Benefits'!H$6</f>
        <v>0.16020000000000001</v>
      </c>
      <c r="S400" s="103">
        <f>'2026-27 Salary &amp; Benefits'!I$6</f>
        <v>0.15390000000000001</v>
      </c>
      <c r="T400" s="7">
        <f t="shared" si="86"/>
        <v>21622.51</v>
      </c>
      <c r="U400" s="7">
        <f t="shared" si="87"/>
        <v>1021.49</v>
      </c>
      <c r="V400" s="7">
        <f t="shared" si="88"/>
        <v>157.21</v>
      </c>
      <c r="W400" s="7">
        <f t="shared" si="89"/>
        <v>1178.7</v>
      </c>
      <c r="X400" s="18">
        <f t="shared" si="90"/>
        <v>84090.76999999999</v>
      </c>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row>
    <row r="401" spans="1:159" s="17" customFormat="1">
      <c r="A401" s="50" t="s">
        <v>2323</v>
      </c>
      <c r="B401" s="59" t="s">
        <v>2562</v>
      </c>
      <c r="C401" s="60">
        <v>2578</v>
      </c>
      <c r="D401" s="59" t="s">
        <v>1468</v>
      </c>
      <c r="E401" s="78" t="str">
        <f>IFERROR(VLOOKUP($C401,'2025-26 School Level AAFTE'!$C$2:$L$2349,9,FALSE), "No")</f>
        <v>No</v>
      </c>
      <c r="F401" s="67">
        <f>IFERROR(VLOOKUP($C401,'2025-26 School Level AAFTE'!$C$2:$J$2349,8,FALSE), 0)</f>
        <v>412.02</v>
      </c>
      <c r="G401" s="69">
        <f>IFERROR(IF(E401= "yes",VLOOKUP(C401,Summary!$B:$I,6,0),0),0)</f>
        <v>0</v>
      </c>
      <c r="H401" s="68">
        <f t="shared" si="81"/>
        <v>0</v>
      </c>
      <c r="I401" s="110">
        <f>VLOOKUP($A401,'2026-27 Salary &amp; Benefits'!$A:$I,3,FALSE)</f>
        <v>1.1200000000000001</v>
      </c>
      <c r="J401" s="110">
        <f>VLOOKUP($A401,'2026-27 Salary &amp; Benefits'!$A:$I,4,FALSE)</f>
        <v>1.1600000000000001</v>
      </c>
      <c r="K401" s="101">
        <f t="shared" si="82"/>
        <v>0</v>
      </c>
      <c r="L401" s="100">
        <f t="shared" si="83"/>
        <v>0</v>
      </c>
      <c r="M401" s="102">
        <f>'2026-27 Salary &amp; Benefits'!$E$6</f>
        <v>78209</v>
      </c>
      <c r="N401" s="102">
        <f>'2026-27 Salary &amp; Benefits'!$F$6</f>
        <v>82248</v>
      </c>
      <c r="O401" s="7">
        <f t="shared" si="84"/>
        <v>0</v>
      </c>
      <c r="P401" s="7">
        <f t="shared" si="85"/>
        <v>0</v>
      </c>
      <c r="Q401" s="7">
        <f>'2026-27 Salary &amp; Benefits'!G$6</f>
        <v>16817.759999999998</v>
      </c>
      <c r="R401" s="103">
        <f>'2026-27 Salary &amp; Benefits'!H$6</f>
        <v>0.16020000000000001</v>
      </c>
      <c r="S401" s="103">
        <f>'2026-27 Salary &amp; Benefits'!I$6</f>
        <v>0.15390000000000001</v>
      </c>
      <c r="T401" s="7">
        <f t="shared" si="86"/>
        <v>0</v>
      </c>
      <c r="U401" s="7">
        <f t="shared" si="87"/>
        <v>0</v>
      </c>
      <c r="V401" s="7">
        <f t="shared" si="88"/>
        <v>0</v>
      </c>
      <c r="W401" s="7">
        <f t="shared" si="89"/>
        <v>0</v>
      </c>
      <c r="X401" s="18">
        <f t="shared" si="90"/>
        <v>0</v>
      </c>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row>
    <row r="402" spans="1:159" s="17" customFormat="1">
      <c r="A402" t="s">
        <v>2197</v>
      </c>
      <c r="B402" s="59" t="s">
        <v>2563</v>
      </c>
      <c r="C402" s="3">
        <v>3326</v>
      </c>
      <c r="D402" t="s">
        <v>487</v>
      </c>
      <c r="E402" s="78" t="str">
        <f>IFERROR(VLOOKUP($C402,'2025-26 School Level AAFTE'!$C$2:$L$2349,9,FALSE), "No")</f>
        <v>No</v>
      </c>
      <c r="F402" s="67">
        <f>IFERROR(VLOOKUP($C402,'2025-26 School Level AAFTE'!$C$2:$J$2349,8,FALSE), 0)</f>
        <v>162.08000000000001</v>
      </c>
      <c r="G402" s="69">
        <f>IFERROR(IF(E402= "yes",VLOOKUP(C402,Summary!$B:$I,6,0),0),0)</f>
        <v>0</v>
      </c>
      <c r="H402" s="68">
        <f t="shared" si="81"/>
        <v>0</v>
      </c>
      <c r="I402" s="110">
        <f>VLOOKUP($A402,'2026-27 Salary &amp; Benefits'!$A:$I,3,FALSE)</f>
        <v>1</v>
      </c>
      <c r="J402" s="110">
        <f>VLOOKUP($A402,'2026-27 Salary &amp; Benefits'!$A:$I,4,FALSE)</f>
        <v>1</v>
      </c>
      <c r="K402" s="101">
        <f t="shared" si="82"/>
        <v>0</v>
      </c>
      <c r="L402" s="100">
        <f t="shared" si="83"/>
        <v>0</v>
      </c>
      <c r="M402" s="102">
        <f>'2026-27 Salary &amp; Benefits'!$E$6</f>
        <v>78209</v>
      </c>
      <c r="N402" s="102">
        <f>'2026-27 Salary &amp; Benefits'!$F$6</f>
        <v>82248</v>
      </c>
      <c r="O402" s="7">
        <f t="shared" si="84"/>
        <v>0</v>
      </c>
      <c r="P402" s="7">
        <f t="shared" si="85"/>
        <v>0</v>
      </c>
      <c r="Q402" s="7">
        <f>'2026-27 Salary &amp; Benefits'!G$6</f>
        <v>16817.759999999998</v>
      </c>
      <c r="R402" s="103">
        <f>'2026-27 Salary &amp; Benefits'!H$6</f>
        <v>0.16020000000000001</v>
      </c>
      <c r="S402" s="103">
        <f>'2026-27 Salary &amp; Benefits'!I$6</f>
        <v>0.15390000000000001</v>
      </c>
      <c r="T402" s="7">
        <f t="shared" si="86"/>
        <v>0</v>
      </c>
      <c r="U402" s="7">
        <f t="shared" si="87"/>
        <v>0</v>
      </c>
      <c r="V402" s="7">
        <f t="shared" si="88"/>
        <v>0</v>
      </c>
      <c r="W402" s="7">
        <f t="shared" si="89"/>
        <v>0</v>
      </c>
      <c r="X402" s="18">
        <f t="shared" si="90"/>
        <v>0</v>
      </c>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row>
    <row r="403" spans="1:159" s="17" customFormat="1">
      <c r="A403" s="50" t="s">
        <v>2182</v>
      </c>
      <c r="B403" s="59" t="s">
        <v>2564</v>
      </c>
      <c r="C403" s="60">
        <v>2968</v>
      </c>
      <c r="D403" s="59" t="s">
        <v>415</v>
      </c>
      <c r="E403" s="78" t="str">
        <f>IFERROR(VLOOKUP($C403,'2025-26 School Level AAFTE'!$C$2:$L$2349,9,FALSE), "No")</f>
        <v>No</v>
      </c>
      <c r="F403" s="67">
        <f>IFERROR(VLOOKUP($C403,'2025-26 School Level AAFTE'!$C$2:$J$2349,8,FALSE), 0)</f>
        <v>103.9</v>
      </c>
      <c r="G403" s="69">
        <f>IFERROR(IF(E403= "yes",VLOOKUP(C403,Summary!$B:$I,6,0),0),0)</f>
        <v>0</v>
      </c>
      <c r="H403" s="68">
        <f t="shared" si="81"/>
        <v>0</v>
      </c>
      <c r="I403" s="110">
        <f>VLOOKUP($A403,'2026-27 Salary &amp; Benefits'!$A:$I,3,FALSE)</f>
        <v>1</v>
      </c>
      <c r="J403" s="110">
        <f>VLOOKUP($A403,'2026-27 Salary &amp; Benefits'!$A:$I,4,FALSE)</f>
        <v>1</v>
      </c>
      <c r="K403" s="101">
        <f t="shared" si="82"/>
        <v>0</v>
      </c>
      <c r="L403" s="100">
        <f t="shared" si="83"/>
        <v>0</v>
      </c>
      <c r="M403" s="102">
        <f>'2026-27 Salary &amp; Benefits'!$E$6</f>
        <v>78209</v>
      </c>
      <c r="N403" s="102">
        <f>'2026-27 Salary &amp; Benefits'!$F$6</f>
        <v>82248</v>
      </c>
      <c r="O403" s="7">
        <f t="shared" si="84"/>
        <v>0</v>
      </c>
      <c r="P403" s="7">
        <f t="shared" si="85"/>
        <v>0</v>
      </c>
      <c r="Q403" s="7">
        <f>'2026-27 Salary &amp; Benefits'!G$6</f>
        <v>16817.759999999998</v>
      </c>
      <c r="R403" s="103">
        <f>'2026-27 Salary &amp; Benefits'!H$6</f>
        <v>0.16020000000000001</v>
      </c>
      <c r="S403" s="103">
        <f>'2026-27 Salary &amp; Benefits'!I$6</f>
        <v>0.15390000000000001</v>
      </c>
      <c r="T403" s="7">
        <f t="shared" si="86"/>
        <v>0</v>
      </c>
      <c r="U403" s="7">
        <f t="shared" si="87"/>
        <v>0</v>
      </c>
      <c r="V403" s="7">
        <f t="shared" si="88"/>
        <v>0</v>
      </c>
      <c r="W403" s="7">
        <f t="shared" si="89"/>
        <v>0</v>
      </c>
      <c r="X403" s="18">
        <f t="shared" si="90"/>
        <v>0</v>
      </c>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row>
    <row r="404" spans="1:159" s="17" customFormat="1">
      <c r="A404" s="50" t="s">
        <v>2182</v>
      </c>
      <c r="B404" s="59" t="s">
        <v>2564</v>
      </c>
      <c r="C404" s="60">
        <v>2693</v>
      </c>
      <c r="D404" s="59" t="s">
        <v>414</v>
      </c>
      <c r="E404" s="78" t="str">
        <f>IFERROR(VLOOKUP($C404,'2025-26 School Level AAFTE'!$C$2:$L$2349,9,FALSE), "No")</f>
        <v>No</v>
      </c>
      <c r="F404" s="67">
        <f>IFERROR(VLOOKUP($C404,'2025-26 School Level AAFTE'!$C$2:$J$2349,8,FALSE), 0)</f>
        <v>74.5</v>
      </c>
      <c r="G404" s="69">
        <f>IFERROR(IF(E404= "yes",VLOOKUP(C404,Summary!$B:$I,6,0),0),0)</f>
        <v>0</v>
      </c>
      <c r="H404" s="68">
        <f t="shared" si="81"/>
        <v>0</v>
      </c>
      <c r="I404" s="110">
        <f>VLOOKUP($A404,'2026-27 Salary &amp; Benefits'!$A:$I,3,FALSE)</f>
        <v>1</v>
      </c>
      <c r="J404" s="110">
        <f>VLOOKUP($A404,'2026-27 Salary &amp; Benefits'!$A:$I,4,FALSE)</f>
        <v>1</v>
      </c>
      <c r="K404" s="101">
        <f t="shared" si="82"/>
        <v>0</v>
      </c>
      <c r="L404" s="100">
        <f t="shared" si="83"/>
        <v>0</v>
      </c>
      <c r="M404" s="102">
        <f>'2026-27 Salary &amp; Benefits'!$E$6</f>
        <v>78209</v>
      </c>
      <c r="N404" s="102">
        <f>'2026-27 Salary &amp; Benefits'!$F$6</f>
        <v>82248</v>
      </c>
      <c r="O404" s="7">
        <f t="shared" si="84"/>
        <v>0</v>
      </c>
      <c r="P404" s="7">
        <f t="shared" si="85"/>
        <v>0</v>
      </c>
      <c r="Q404" s="7">
        <f>'2026-27 Salary &amp; Benefits'!G$6</f>
        <v>16817.759999999998</v>
      </c>
      <c r="R404" s="103">
        <f>'2026-27 Salary &amp; Benefits'!H$6</f>
        <v>0.16020000000000001</v>
      </c>
      <c r="S404" s="103">
        <f>'2026-27 Salary &amp; Benefits'!I$6</f>
        <v>0.15390000000000001</v>
      </c>
      <c r="T404" s="7">
        <f t="shared" si="86"/>
        <v>0</v>
      </c>
      <c r="U404" s="7">
        <f t="shared" si="87"/>
        <v>0</v>
      </c>
      <c r="V404" s="7">
        <f t="shared" si="88"/>
        <v>0</v>
      </c>
      <c r="W404" s="7">
        <f t="shared" si="89"/>
        <v>0</v>
      </c>
      <c r="X404" s="18">
        <f t="shared" si="90"/>
        <v>0</v>
      </c>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row>
    <row r="405" spans="1:159" s="17" customFormat="1">
      <c r="A405" s="50" t="s">
        <v>2203</v>
      </c>
      <c r="B405" s="59" t="s">
        <v>2565</v>
      </c>
      <c r="C405" s="60">
        <v>3664</v>
      </c>
      <c r="D405" s="59" t="s">
        <v>508</v>
      </c>
      <c r="E405" s="78" t="str">
        <f>IFERROR(VLOOKUP($C405,'2025-26 School Level AAFTE'!$C$2:$L$2349,9,FALSE), "No")</f>
        <v>No</v>
      </c>
      <c r="F405" s="67">
        <f>IFERROR(VLOOKUP($C405,'2025-26 School Level AAFTE'!$C$2:$J$2349,8,FALSE), 0)</f>
        <v>425.8</v>
      </c>
      <c r="G405" s="69">
        <f>IFERROR(IF(E405= "yes",VLOOKUP(C405,Summary!$B:$I,6,0),0),0)</f>
        <v>0</v>
      </c>
      <c r="H405" s="68">
        <f t="shared" si="81"/>
        <v>0</v>
      </c>
      <c r="I405" s="110">
        <f>VLOOKUP($A405,'2026-27 Salary &amp; Benefits'!$A:$I,3,FALSE)</f>
        <v>1.1200000000000001</v>
      </c>
      <c r="J405" s="110">
        <f>VLOOKUP($A405,'2026-27 Salary &amp; Benefits'!$A:$I,4,FALSE)</f>
        <v>1.1200000000000001</v>
      </c>
      <c r="K405" s="101">
        <f t="shared" si="82"/>
        <v>0</v>
      </c>
      <c r="L405" s="100">
        <f t="shared" si="83"/>
        <v>0</v>
      </c>
      <c r="M405" s="102">
        <f>'2026-27 Salary &amp; Benefits'!$E$6</f>
        <v>78209</v>
      </c>
      <c r="N405" s="102">
        <f>'2026-27 Salary &amp; Benefits'!$F$6</f>
        <v>82248</v>
      </c>
      <c r="O405" s="7">
        <f t="shared" si="84"/>
        <v>0</v>
      </c>
      <c r="P405" s="7">
        <f t="shared" si="85"/>
        <v>0</v>
      </c>
      <c r="Q405" s="7">
        <f>'2026-27 Salary &amp; Benefits'!G$6</f>
        <v>16817.759999999998</v>
      </c>
      <c r="R405" s="103">
        <f>'2026-27 Salary &amp; Benefits'!H$6</f>
        <v>0.16020000000000001</v>
      </c>
      <c r="S405" s="103">
        <f>'2026-27 Salary &amp; Benefits'!I$6</f>
        <v>0.15390000000000001</v>
      </c>
      <c r="T405" s="7">
        <f t="shared" si="86"/>
        <v>0</v>
      </c>
      <c r="U405" s="7">
        <f t="shared" si="87"/>
        <v>0</v>
      </c>
      <c r="V405" s="7">
        <f t="shared" si="88"/>
        <v>0</v>
      </c>
      <c r="W405" s="7">
        <f t="shared" si="89"/>
        <v>0</v>
      </c>
      <c r="X405" s="18">
        <f t="shared" si="90"/>
        <v>0</v>
      </c>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row>
    <row r="406" spans="1:159" s="17" customFormat="1">
      <c r="A406" s="50" t="s">
        <v>2203</v>
      </c>
      <c r="B406" s="59" t="s">
        <v>2565</v>
      </c>
      <c r="C406" s="60">
        <v>2625</v>
      </c>
      <c r="D406" s="59" t="s">
        <v>507</v>
      </c>
      <c r="E406" s="78" t="str">
        <f>IFERROR(VLOOKUP($C406,'2025-26 School Level AAFTE'!$C$2:$L$2349,9,FALSE), "No")</f>
        <v>No</v>
      </c>
      <c r="F406" s="67">
        <f>IFERROR(VLOOKUP($C406,'2025-26 School Level AAFTE'!$C$2:$J$2349,8,FALSE), 0)</f>
        <v>272.47000000000003</v>
      </c>
      <c r="G406" s="69">
        <f>IFERROR(IF(E406= "yes",VLOOKUP(C406,Summary!$B:$I,6,0),0),0)</f>
        <v>0</v>
      </c>
      <c r="H406" s="68">
        <f t="shared" si="81"/>
        <v>0</v>
      </c>
      <c r="I406" s="110">
        <f>VLOOKUP($A406,'2026-27 Salary &amp; Benefits'!$A:$I,3,FALSE)</f>
        <v>1.1200000000000001</v>
      </c>
      <c r="J406" s="110">
        <f>VLOOKUP($A406,'2026-27 Salary &amp; Benefits'!$A:$I,4,FALSE)</f>
        <v>1.1200000000000001</v>
      </c>
      <c r="K406" s="101">
        <f t="shared" si="82"/>
        <v>0</v>
      </c>
      <c r="L406" s="100">
        <f t="shared" si="83"/>
        <v>0</v>
      </c>
      <c r="M406" s="102">
        <f>'2026-27 Salary &amp; Benefits'!$E$6</f>
        <v>78209</v>
      </c>
      <c r="N406" s="102">
        <f>'2026-27 Salary &amp; Benefits'!$F$6</f>
        <v>82248</v>
      </c>
      <c r="O406" s="7">
        <f t="shared" si="84"/>
        <v>0</v>
      </c>
      <c r="P406" s="7">
        <f t="shared" si="85"/>
        <v>0</v>
      </c>
      <c r="Q406" s="7">
        <f>'2026-27 Salary &amp; Benefits'!G$6</f>
        <v>16817.759999999998</v>
      </c>
      <c r="R406" s="103">
        <f>'2026-27 Salary &amp; Benefits'!H$6</f>
        <v>0.16020000000000001</v>
      </c>
      <c r="S406" s="103">
        <f>'2026-27 Salary &amp; Benefits'!I$6</f>
        <v>0.15390000000000001</v>
      </c>
      <c r="T406" s="7">
        <f t="shared" si="86"/>
        <v>0</v>
      </c>
      <c r="U406" s="7">
        <f t="shared" si="87"/>
        <v>0</v>
      </c>
      <c r="V406" s="7">
        <f t="shared" si="88"/>
        <v>0</v>
      </c>
      <c r="W406" s="7">
        <f t="shared" si="89"/>
        <v>0</v>
      </c>
      <c r="X406" s="18">
        <f t="shared" si="90"/>
        <v>0</v>
      </c>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row>
    <row r="407" spans="1:159" s="17" customFormat="1">
      <c r="A407" s="50" t="s">
        <v>2203</v>
      </c>
      <c r="B407" s="59" t="s">
        <v>2565</v>
      </c>
      <c r="C407" s="60">
        <v>4004</v>
      </c>
      <c r="D407" s="59" t="s">
        <v>509</v>
      </c>
      <c r="E407" s="78" t="str">
        <f>IFERROR(VLOOKUP($C407,'2025-26 School Level AAFTE'!$C$2:$L$2349,9,FALSE), "No")</f>
        <v>No</v>
      </c>
      <c r="F407" s="67">
        <f>IFERROR(VLOOKUP($C407,'2025-26 School Level AAFTE'!$C$2:$J$2349,8,FALSE), 0)</f>
        <v>223.04</v>
      </c>
      <c r="G407" s="69">
        <f>IFERROR(IF(E407= "yes",VLOOKUP(C407,Summary!$B:$I,6,0),0),0)</f>
        <v>0</v>
      </c>
      <c r="H407" s="68">
        <f t="shared" si="81"/>
        <v>0</v>
      </c>
      <c r="I407" s="110">
        <f>VLOOKUP($A407,'2026-27 Salary &amp; Benefits'!$A:$I,3,FALSE)</f>
        <v>1.1200000000000001</v>
      </c>
      <c r="J407" s="110">
        <f>VLOOKUP($A407,'2026-27 Salary &amp; Benefits'!$A:$I,4,FALSE)</f>
        <v>1.1200000000000001</v>
      </c>
      <c r="K407" s="101">
        <f t="shared" si="82"/>
        <v>0</v>
      </c>
      <c r="L407" s="100">
        <f t="shared" si="83"/>
        <v>0</v>
      </c>
      <c r="M407" s="102">
        <f>'2026-27 Salary &amp; Benefits'!$E$6</f>
        <v>78209</v>
      </c>
      <c r="N407" s="102">
        <f>'2026-27 Salary &amp; Benefits'!$F$6</f>
        <v>82248</v>
      </c>
      <c r="O407" s="7">
        <f t="shared" si="84"/>
        <v>0</v>
      </c>
      <c r="P407" s="7">
        <f t="shared" si="85"/>
        <v>0</v>
      </c>
      <c r="Q407" s="7">
        <f>'2026-27 Salary &amp; Benefits'!G$6</f>
        <v>16817.759999999998</v>
      </c>
      <c r="R407" s="103">
        <f>'2026-27 Salary &amp; Benefits'!H$6</f>
        <v>0.16020000000000001</v>
      </c>
      <c r="S407" s="103">
        <f>'2026-27 Salary &amp; Benefits'!I$6</f>
        <v>0.15390000000000001</v>
      </c>
      <c r="T407" s="7">
        <f t="shared" si="86"/>
        <v>0</v>
      </c>
      <c r="U407" s="7">
        <f t="shared" si="87"/>
        <v>0</v>
      </c>
      <c r="V407" s="7">
        <f t="shared" si="88"/>
        <v>0</v>
      </c>
      <c r="W407" s="7">
        <f t="shared" si="89"/>
        <v>0</v>
      </c>
      <c r="X407" s="18">
        <f t="shared" si="90"/>
        <v>0</v>
      </c>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row>
    <row r="408" spans="1:159" s="17" customFormat="1">
      <c r="A408" s="50" t="s">
        <v>2203</v>
      </c>
      <c r="B408" s="59" t="s">
        <v>2565</v>
      </c>
      <c r="C408" s="61">
        <v>5412</v>
      </c>
      <c r="D408" s="72" t="s">
        <v>3185</v>
      </c>
      <c r="E408" s="78" t="str">
        <f>IFERROR(VLOOKUP($C408,'2025-26 School Level AAFTE'!$C$2:$L$2349,9,FALSE), "No")</f>
        <v>No</v>
      </c>
      <c r="F408" s="67">
        <f>IFERROR(VLOOKUP($C408,'2025-26 School Level AAFTE'!$C$2:$J$2349,8,FALSE), 0)</f>
        <v>39.799999999999997</v>
      </c>
      <c r="G408" s="69">
        <f>IFERROR(IF(E408= "yes",VLOOKUP(C408,Summary!$B:$I,6,0),0),0)</f>
        <v>0</v>
      </c>
      <c r="H408" s="68">
        <f t="shared" si="81"/>
        <v>0</v>
      </c>
      <c r="I408" s="110">
        <f>VLOOKUP($A408,'2026-27 Salary &amp; Benefits'!$A:$I,3,FALSE)</f>
        <v>1.1200000000000001</v>
      </c>
      <c r="J408" s="110">
        <f>VLOOKUP($A408,'2026-27 Salary &amp; Benefits'!$A:$I,4,FALSE)</f>
        <v>1.1200000000000001</v>
      </c>
      <c r="K408" s="101">
        <f t="shared" si="82"/>
        <v>0</v>
      </c>
      <c r="L408" s="100">
        <f t="shared" si="83"/>
        <v>0</v>
      </c>
      <c r="M408" s="102">
        <f>'2026-27 Salary &amp; Benefits'!$E$6</f>
        <v>78209</v>
      </c>
      <c r="N408" s="102">
        <f>'2026-27 Salary &amp; Benefits'!$F$6</f>
        <v>82248</v>
      </c>
      <c r="O408" s="7">
        <f t="shared" si="84"/>
        <v>0</v>
      </c>
      <c r="P408" s="7">
        <f t="shared" si="85"/>
        <v>0</v>
      </c>
      <c r="Q408" s="7">
        <f>'2026-27 Salary &amp; Benefits'!G$6</f>
        <v>16817.759999999998</v>
      </c>
      <c r="R408" s="103">
        <f>'2026-27 Salary &amp; Benefits'!H$6</f>
        <v>0.16020000000000001</v>
      </c>
      <c r="S408" s="103">
        <f>'2026-27 Salary &amp; Benefits'!I$6</f>
        <v>0.15390000000000001</v>
      </c>
      <c r="T408" s="7">
        <f t="shared" si="86"/>
        <v>0</v>
      </c>
      <c r="U408" s="7">
        <f t="shared" si="87"/>
        <v>0</v>
      </c>
      <c r="V408" s="7">
        <f t="shared" si="88"/>
        <v>0</v>
      </c>
      <c r="W408" s="7">
        <f t="shared" si="89"/>
        <v>0</v>
      </c>
      <c r="X408" s="18">
        <f t="shared" si="90"/>
        <v>0</v>
      </c>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row>
    <row r="409" spans="1:159" s="17" customFormat="1">
      <c r="A409" s="50" t="s">
        <v>2141</v>
      </c>
      <c r="B409" s="59" t="s">
        <v>2566</v>
      </c>
      <c r="C409" s="60">
        <v>3473</v>
      </c>
      <c r="D409" s="52" t="s">
        <v>142</v>
      </c>
      <c r="E409" s="78" t="str">
        <f>IFERROR(VLOOKUP($C409,'2025-26 School Level AAFTE'!$C$2:$L$2349,9,FALSE), "No")</f>
        <v>Yes</v>
      </c>
      <c r="F409" s="67">
        <f>IFERROR(VLOOKUP($C409,'2025-26 School Level AAFTE'!$C$2:$J$2349,8,FALSE), 0)</f>
        <v>215.70000000000002</v>
      </c>
      <c r="G409" s="69">
        <f>IFERROR(IF(E409= "yes",VLOOKUP(C409,Summary!$B:$I,6,0),0),0)</f>
        <v>0</v>
      </c>
      <c r="H409" s="68">
        <f t="shared" si="81"/>
        <v>215.70000000000002</v>
      </c>
      <c r="I409" s="110">
        <f>VLOOKUP($A409,'2026-27 Salary &amp; Benefits'!$A:$I,3,FALSE)</f>
        <v>1</v>
      </c>
      <c r="J409" s="110">
        <f>VLOOKUP($A409,'2026-27 Salary &amp; Benefits'!$A:$I,4,FALSE)</f>
        <v>1</v>
      </c>
      <c r="K409" s="101">
        <f t="shared" si="82"/>
        <v>215.70000000000002</v>
      </c>
      <c r="L409" s="100">
        <f t="shared" si="83"/>
        <v>0.63300000000000001</v>
      </c>
      <c r="M409" s="102">
        <f>'2026-27 Salary &amp; Benefits'!$E$6</f>
        <v>78209</v>
      </c>
      <c r="N409" s="102">
        <f>'2026-27 Salary &amp; Benefits'!$F$6</f>
        <v>82248</v>
      </c>
      <c r="O409" s="7">
        <f t="shared" si="84"/>
        <v>49506.3</v>
      </c>
      <c r="P409" s="7">
        <f t="shared" si="85"/>
        <v>2556.6800000000003</v>
      </c>
      <c r="Q409" s="7">
        <f>'2026-27 Salary &amp; Benefits'!G$6</f>
        <v>16817.759999999998</v>
      </c>
      <c r="R409" s="103">
        <f>'2026-27 Salary &amp; Benefits'!H$6</f>
        <v>0.16020000000000001</v>
      </c>
      <c r="S409" s="103">
        <f>'2026-27 Salary &amp; Benefits'!I$6</f>
        <v>0.15390000000000001</v>
      </c>
      <c r="T409" s="7">
        <f t="shared" si="86"/>
        <v>18970.02</v>
      </c>
      <c r="U409" s="7">
        <f t="shared" si="87"/>
        <v>867.72</v>
      </c>
      <c r="V409" s="7">
        <f t="shared" si="88"/>
        <v>133.54</v>
      </c>
      <c r="W409" s="7">
        <f t="shared" si="89"/>
        <v>1001.26</v>
      </c>
      <c r="X409" s="18">
        <f t="shared" si="90"/>
        <v>72034.259999999995</v>
      </c>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row>
    <row r="410" spans="1:159" s="17" customFormat="1">
      <c r="A410" s="50" t="s">
        <v>2141</v>
      </c>
      <c r="B410" s="59" t="s">
        <v>2566</v>
      </c>
      <c r="C410" s="60">
        <v>5030</v>
      </c>
      <c r="D410" s="59" t="s">
        <v>143</v>
      </c>
      <c r="E410" s="78" t="str">
        <f>IFERROR(VLOOKUP($C410,'2025-26 School Level AAFTE'!$C$2:$L$2349,9,FALSE), "No")</f>
        <v>No</v>
      </c>
      <c r="F410" s="67">
        <f>IFERROR(VLOOKUP($C410,'2025-26 School Level AAFTE'!$C$2:$J$2349,8,FALSE), 0)</f>
        <v>176.94</v>
      </c>
      <c r="G410" s="69">
        <f>IFERROR(IF(E410= "yes",VLOOKUP(C410,Summary!$B:$I,6,0),0),0)</f>
        <v>0</v>
      </c>
      <c r="H410" s="68">
        <f t="shared" si="81"/>
        <v>0</v>
      </c>
      <c r="I410" s="110">
        <f>VLOOKUP($A410,'2026-27 Salary &amp; Benefits'!$A:$I,3,FALSE)</f>
        <v>1</v>
      </c>
      <c r="J410" s="110">
        <f>VLOOKUP($A410,'2026-27 Salary &amp; Benefits'!$A:$I,4,FALSE)</f>
        <v>1</v>
      </c>
      <c r="K410" s="101">
        <f t="shared" si="82"/>
        <v>0</v>
      </c>
      <c r="L410" s="100">
        <f t="shared" si="83"/>
        <v>0</v>
      </c>
      <c r="M410" s="102">
        <f>'2026-27 Salary &amp; Benefits'!$E$6</f>
        <v>78209</v>
      </c>
      <c r="N410" s="102">
        <f>'2026-27 Salary &amp; Benefits'!$F$6</f>
        <v>82248</v>
      </c>
      <c r="O410" s="7">
        <f t="shared" si="84"/>
        <v>0</v>
      </c>
      <c r="P410" s="7">
        <f t="shared" si="85"/>
        <v>0</v>
      </c>
      <c r="Q410" s="7">
        <f>'2026-27 Salary &amp; Benefits'!G$6</f>
        <v>16817.759999999998</v>
      </c>
      <c r="R410" s="103">
        <f>'2026-27 Salary &amp; Benefits'!H$6</f>
        <v>0.16020000000000001</v>
      </c>
      <c r="S410" s="103">
        <f>'2026-27 Salary &amp; Benefits'!I$6</f>
        <v>0.15390000000000001</v>
      </c>
      <c r="T410" s="7">
        <f t="shared" si="86"/>
        <v>0</v>
      </c>
      <c r="U410" s="7">
        <f t="shared" si="87"/>
        <v>0</v>
      </c>
      <c r="V410" s="7">
        <f t="shared" si="88"/>
        <v>0</v>
      </c>
      <c r="W410" s="7">
        <f t="shared" si="89"/>
        <v>0</v>
      </c>
      <c r="X410" s="18">
        <f t="shared" si="90"/>
        <v>0</v>
      </c>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row>
    <row r="411" spans="1:159" s="17" customFormat="1">
      <c r="A411" s="50" t="s">
        <v>2270</v>
      </c>
      <c r="B411" s="59" t="s">
        <v>2567</v>
      </c>
      <c r="C411" s="60">
        <v>2862</v>
      </c>
      <c r="D411" s="59" t="s">
        <v>1144</v>
      </c>
      <c r="E411" s="78" t="str">
        <f>IFERROR(VLOOKUP($C411,'2025-26 School Level AAFTE'!$C$2:$L$2349,9,FALSE), "No")</f>
        <v>Yes</v>
      </c>
      <c r="F411" s="67">
        <f>IFERROR(VLOOKUP($C411,'2025-26 School Level AAFTE'!$C$2:$J$2349,8,FALSE), 0)</f>
        <v>53.4</v>
      </c>
      <c r="G411" s="69">
        <f>IFERROR(IF(E411= "yes",VLOOKUP(C411,Summary!$B:$I,6,0),0),0)</f>
        <v>0</v>
      </c>
      <c r="H411" s="68">
        <f t="shared" si="81"/>
        <v>53.4</v>
      </c>
      <c r="I411" s="110">
        <f>VLOOKUP($A411,'2026-27 Salary &amp; Benefits'!$A:$I,3,FALSE)</f>
        <v>1</v>
      </c>
      <c r="J411" s="110">
        <f>VLOOKUP($A411,'2026-27 Salary &amp; Benefits'!$A:$I,4,FALSE)</f>
        <v>1</v>
      </c>
      <c r="K411" s="101">
        <f t="shared" si="82"/>
        <v>53.4</v>
      </c>
      <c r="L411" s="100">
        <f t="shared" si="83"/>
        <v>0.157</v>
      </c>
      <c r="M411" s="102">
        <f>'2026-27 Salary &amp; Benefits'!$E$6</f>
        <v>78209</v>
      </c>
      <c r="N411" s="102">
        <f>'2026-27 Salary &amp; Benefits'!$F$6</f>
        <v>82248</v>
      </c>
      <c r="O411" s="7">
        <f t="shared" si="84"/>
        <v>12278.81</v>
      </c>
      <c r="P411" s="7">
        <f t="shared" si="85"/>
        <v>634.13000000000102</v>
      </c>
      <c r="Q411" s="7">
        <f>'2026-27 Salary &amp; Benefits'!G$6</f>
        <v>16817.759999999998</v>
      </c>
      <c r="R411" s="103">
        <f>'2026-27 Salary &amp; Benefits'!H$6</f>
        <v>0.16020000000000001</v>
      </c>
      <c r="S411" s="103">
        <f>'2026-27 Salary &amp; Benefits'!I$6</f>
        <v>0.15390000000000001</v>
      </c>
      <c r="T411" s="7">
        <f t="shared" si="86"/>
        <v>4705.05</v>
      </c>
      <c r="U411" s="7">
        <f t="shared" si="87"/>
        <v>215.22</v>
      </c>
      <c r="V411" s="7">
        <f t="shared" si="88"/>
        <v>33.119999999999997</v>
      </c>
      <c r="W411" s="7">
        <f t="shared" si="89"/>
        <v>248.34</v>
      </c>
      <c r="X411" s="18">
        <f t="shared" si="90"/>
        <v>17866.330000000002</v>
      </c>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row>
    <row r="412" spans="1:159" s="17" customFormat="1">
      <c r="A412" s="50" t="s">
        <v>2270</v>
      </c>
      <c r="B412" s="59" t="s">
        <v>2567</v>
      </c>
      <c r="C412" s="60">
        <v>2863</v>
      </c>
      <c r="D412" s="59" t="s">
        <v>1145</v>
      </c>
      <c r="E412" s="78" t="str">
        <f>IFERROR(VLOOKUP($C412,'2025-26 School Level AAFTE'!$C$2:$L$2349,9,FALSE), "No")</f>
        <v>No</v>
      </c>
      <c r="F412" s="67">
        <f>IFERROR(VLOOKUP($C412,'2025-26 School Level AAFTE'!$C$2:$J$2349,8,FALSE), 0)</f>
        <v>35.67</v>
      </c>
      <c r="G412" s="69">
        <f>IFERROR(IF(E412= "yes",VLOOKUP(C412,Summary!$B:$I,6,0),0),0)</f>
        <v>0</v>
      </c>
      <c r="H412" s="68">
        <f t="shared" si="81"/>
        <v>0</v>
      </c>
      <c r="I412" s="110">
        <f>VLOOKUP($A412,'2026-27 Salary &amp; Benefits'!$A:$I,3,FALSE)</f>
        <v>1</v>
      </c>
      <c r="J412" s="110">
        <f>VLOOKUP($A412,'2026-27 Salary &amp; Benefits'!$A:$I,4,FALSE)</f>
        <v>1</v>
      </c>
      <c r="K412" s="101">
        <f t="shared" si="82"/>
        <v>0</v>
      </c>
      <c r="L412" s="100">
        <f t="shared" si="83"/>
        <v>0</v>
      </c>
      <c r="M412" s="102">
        <f>'2026-27 Salary &amp; Benefits'!$E$6</f>
        <v>78209</v>
      </c>
      <c r="N412" s="102">
        <f>'2026-27 Salary &amp; Benefits'!$F$6</f>
        <v>82248</v>
      </c>
      <c r="O412" s="7">
        <f t="shared" si="84"/>
        <v>0</v>
      </c>
      <c r="P412" s="7">
        <f t="shared" si="85"/>
        <v>0</v>
      </c>
      <c r="Q412" s="7">
        <f>'2026-27 Salary &amp; Benefits'!G$6</f>
        <v>16817.759999999998</v>
      </c>
      <c r="R412" s="103">
        <f>'2026-27 Salary &amp; Benefits'!H$6</f>
        <v>0.16020000000000001</v>
      </c>
      <c r="S412" s="103">
        <f>'2026-27 Salary &amp; Benefits'!I$6</f>
        <v>0.15390000000000001</v>
      </c>
      <c r="T412" s="7">
        <f t="shared" si="86"/>
        <v>0</v>
      </c>
      <c r="U412" s="7">
        <f t="shared" si="87"/>
        <v>0</v>
      </c>
      <c r="V412" s="7">
        <f t="shared" si="88"/>
        <v>0</v>
      </c>
      <c r="W412" s="7">
        <f t="shared" si="89"/>
        <v>0</v>
      </c>
      <c r="X412" s="18">
        <f t="shared" si="90"/>
        <v>0</v>
      </c>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row>
    <row r="413" spans="1:159" s="17" customFormat="1">
      <c r="A413" s="50" t="s">
        <v>2170</v>
      </c>
      <c r="B413" s="59" t="s">
        <v>2568</v>
      </c>
      <c r="C413" s="60">
        <v>2006</v>
      </c>
      <c r="D413" s="59" t="s">
        <v>351</v>
      </c>
      <c r="E413" s="78" t="str">
        <f>IFERROR(VLOOKUP($C413,'2025-26 School Level AAFTE'!$C$2:$L$2349,9,FALSE), "No")</f>
        <v>Yes</v>
      </c>
      <c r="F413" s="67">
        <f>IFERROR(VLOOKUP($C413,'2025-26 School Level AAFTE'!$C$2:$J$2349,8,FALSE), 0)</f>
        <v>176.81</v>
      </c>
      <c r="G413" s="69">
        <f>IFERROR(IF(E413= "yes",VLOOKUP(C413,Summary!$B:$I,6,0),0),0)</f>
        <v>0</v>
      </c>
      <c r="H413" s="68">
        <f t="shared" si="81"/>
        <v>176.81</v>
      </c>
      <c r="I413" s="110">
        <f>VLOOKUP($A413,'2026-27 Salary &amp; Benefits'!$A:$I,3,FALSE)</f>
        <v>1</v>
      </c>
      <c r="J413" s="110">
        <f>VLOOKUP($A413,'2026-27 Salary &amp; Benefits'!$A:$I,4,FALSE)</f>
        <v>1</v>
      </c>
      <c r="K413" s="101">
        <f t="shared" si="82"/>
        <v>176.81</v>
      </c>
      <c r="L413" s="100">
        <f t="shared" si="83"/>
        <v>0.51900000000000002</v>
      </c>
      <c r="M413" s="102">
        <f>'2026-27 Salary &amp; Benefits'!$E$6</f>
        <v>78209</v>
      </c>
      <c r="N413" s="102">
        <f>'2026-27 Salary &amp; Benefits'!$F$6</f>
        <v>82248</v>
      </c>
      <c r="O413" s="7">
        <f t="shared" si="84"/>
        <v>40590.47</v>
      </c>
      <c r="P413" s="7">
        <f t="shared" si="85"/>
        <v>2096.239999999998</v>
      </c>
      <c r="Q413" s="7">
        <f>'2026-27 Salary &amp; Benefits'!G$6</f>
        <v>16817.759999999998</v>
      </c>
      <c r="R413" s="103">
        <f>'2026-27 Salary &amp; Benefits'!H$6</f>
        <v>0.16020000000000001</v>
      </c>
      <c r="S413" s="103">
        <f>'2026-27 Salary &amp; Benefits'!I$6</f>
        <v>0.15390000000000001</v>
      </c>
      <c r="T413" s="7">
        <f t="shared" si="86"/>
        <v>15553.62</v>
      </c>
      <c r="U413" s="7">
        <f t="shared" si="87"/>
        <v>711.45</v>
      </c>
      <c r="V413" s="7">
        <f t="shared" si="88"/>
        <v>109.49</v>
      </c>
      <c r="W413" s="7">
        <f t="shared" si="89"/>
        <v>820.94</v>
      </c>
      <c r="X413" s="18">
        <f t="shared" si="90"/>
        <v>59061.270000000004</v>
      </c>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row>
    <row r="414" spans="1:159" s="17" customFormat="1">
      <c r="A414" s="50" t="s">
        <v>2170</v>
      </c>
      <c r="B414" s="59" t="s">
        <v>2568</v>
      </c>
      <c r="C414" s="58">
        <v>5530</v>
      </c>
      <c r="D414" s="57" t="s">
        <v>2569</v>
      </c>
      <c r="E414" s="78" t="str">
        <f>IFERROR(VLOOKUP($C414,'2025-26 School Level AAFTE'!$C$2:$L$2349,9,FALSE), "No")</f>
        <v>No</v>
      </c>
      <c r="F414" s="67">
        <f>IFERROR(VLOOKUP($C414,'2025-26 School Level AAFTE'!$C$2:$J$2349,8,FALSE), 0)</f>
        <v>42.2</v>
      </c>
      <c r="G414" s="69">
        <f>IFERROR(IF(E414= "yes",VLOOKUP(C414,Summary!$B:$I,6,0),0),0)</f>
        <v>0</v>
      </c>
      <c r="H414" s="68">
        <f t="shared" ref="H414:H477" si="91">IF(E414= "yes", F414,0)</f>
        <v>0</v>
      </c>
      <c r="I414" s="110">
        <f>VLOOKUP($A414,'2026-27 Salary &amp; Benefits'!$A:$I,3,FALSE)</f>
        <v>1</v>
      </c>
      <c r="J414" s="110">
        <f>VLOOKUP($A414,'2026-27 Salary &amp; Benefits'!$A:$I,4,FALSE)</f>
        <v>1</v>
      </c>
      <c r="K414" s="101">
        <f t="shared" ref="K414:K477" si="92">IF(G414&gt;0,G414,H414)</f>
        <v>0</v>
      </c>
      <c r="L414" s="100">
        <f t="shared" ref="L414:L477" si="93">ROUND((($K414*1.1*36)/15)/900,3)</f>
        <v>0</v>
      </c>
      <c r="M414" s="102">
        <f>'2026-27 Salary &amp; Benefits'!$E$6</f>
        <v>78209</v>
      </c>
      <c r="N414" s="102">
        <f>'2026-27 Salary &amp; Benefits'!$F$6</f>
        <v>82248</v>
      </c>
      <c r="O414" s="7">
        <f t="shared" ref="O414:O477" si="94">ROUND($I414*$M414*$L414,2)</f>
        <v>0</v>
      </c>
      <c r="P414" s="7">
        <f t="shared" ref="P414:P477" si="95">ROUND($J414*$N414*$L414,2)-O414</f>
        <v>0</v>
      </c>
      <c r="Q414" s="7">
        <f>'2026-27 Salary &amp; Benefits'!G$6</f>
        <v>16817.759999999998</v>
      </c>
      <c r="R414" s="103">
        <f>'2026-27 Salary &amp; Benefits'!H$6</f>
        <v>0.16020000000000001</v>
      </c>
      <c r="S414" s="103">
        <f>'2026-27 Salary &amp; Benefits'!I$6</f>
        <v>0.15390000000000001</v>
      </c>
      <c r="T414" s="7">
        <f t="shared" ref="T414:T477" si="96">ROUND(O414*R414+P414*S414+L414*Q414,2)</f>
        <v>0</v>
      </c>
      <c r="U414" s="7">
        <f t="shared" ref="U414:U477" si="97">ROUND((($N414*$J414*$L414)/180)*3,2)</f>
        <v>0</v>
      </c>
      <c r="V414" s="7">
        <f t="shared" ref="V414:V477" si="98">ROUND(U414*S414,2)</f>
        <v>0</v>
      </c>
      <c r="W414" s="7">
        <f t="shared" ref="W414:W477" si="99">SUM(U414:V414)</f>
        <v>0</v>
      </c>
      <c r="X414" s="18">
        <f t="shared" ref="X414:X477" si="100">SUM(T414,O414:P414,W414)</f>
        <v>0</v>
      </c>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row>
    <row r="415" spans="1:159" s="17" customFormat="1">
      <c r="A415" s="50" t="s">
        <v>2297</v>
      </c>
      <c r="B415" s="59" t="s">
        <v>2570</v>
      </c>
      <c r="C415" s="60">
        <v>2770</v>
      </c>
      <c r="D415" s="59" t="s">
        <v>1238</v>
      </c>
      <c r="E415" s="78" t="str">
        <f>IFERROR(VLOOKUP($C415,'2025-26 School Level AAFTE'!$C$2:$L$2349,9,FALSE), "No")</f>
        <v>Yes</v>
      </c>
      <c r="F415" s="67">
        <f>IFERROR(VLOOKUP($C415,'2025-26 School Level AAFTE'!$C$2:$J$2349,8,FALSE), 0)</f>
        <v>122.03999999999999</v>
      </c>
      <c r="G415" s="69">
        <f>IFERROR(IF(E415= "yes",VLOOKUP(C415,Summary!$B:$I,6,0),0),0)</f>
        <v>0</v>
      </c>
      <c r="H415" s="68">
        <f t="shared" si="91"/>
        <v>122.03999999999999</v>
      </c>
      <c r="I415" s="110">
        <f>VLOOKUP($A415,'2026-27 Salary &amp; Benefits'!$A:$I,3,FALSE)</f>
        <v>1</v>
      </c>
      <c r="J415" s="110">
        <f>VLOOKUP($A415,'2026-27 Salary &amp; Benefits'!$A:$I,4,FALSE)</f>
        <v>1</v>
      </c>
      <c r="K415" s="101">
        <f t="shared" si="92"/>
        <v>122.03999999999999</v>
      </c>
      <c r="L415" s="100">
        <f t="shared" si="93"/>
        <v>0.35799999999999998</v>
      </c>
      <c r="M415" s="102">
        <f>'2026-27 Salary &amp; Benefits'!$E$6</f>
        <v>78209</v>
      </c>
      <c r="N415" s="102">
        <f>'2026-27 Salary &amp; Benefits'!$F$6</f>
        <v>82248</v>
      </c>
      <c r="O415" s="7">
        <f t="shared" si="94"/>
        <v>27998.82</v>
      </c>
      <c r="P415" s="7">
        <f t="shared" si="95"/>
        <v>1445.9599999999991</v>
      </c>
      <c r="Q415" s="7">
        <f>'2026-27 Salary &amp; Benefits'!G$6</f>
        <v>16817.759999999998</v>
      </c>
      <c r="R415" s="103">
        <f>'2026-27 Salary &amp; Benefits'!H$6</f>
        <v>0.16020000000000001</v>
      </c>
      <c r="S415" s="103">
        <f>'2026-27 Salary &amp; Benefits'!I$6</f>
        <v>0.15390000000000001</v>
      </c>
      <c r="T415" s="7">
        <f t="shared" si="96"/>
        <v>10728.7</v>
      </c>
      <c r="U415" s="7">
        <f t="shared" si="97"/>
        <v>490.75</v>
      </c>
      <c r="V415" s="7">
        <f t="shared" si="98"/>
        <v>75.53</v>
      </c>
      <c r="W415" s="7">
        <f t="shared" si="99"/>
        <v>566.28</v>
      </c>
      <c r="X415" s="18">
        <f t="shared" si="100"/>
        <v>40739.760000000002</v>
      </c>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row>
    <row r="416" spans="1:159" s="17" customFormat="1">
      <c r="A416" s="50" t="s">
        <v>2297</v>
      </c>
      <c r="B416" s="59" t="s">
        <v>2570</v>
      </c>
      <c r="C416" s="60">
        <v>2423</v>
      </c>
      <c r="D416" s="59" t="s">
        <v>1237</v>
      </c>
      <c r="E416" s="78" t="str">
        <f>IFERROR(VLOOKUP($C416,'2025-26 School Level AAFTE'!$C$2:$L$2349,9,FALSE), "No")</f>
        <v>Yes</v>
      </c>
      <c r="F416" s="67">
        <f>IFERROR(VLOOKUP($C416,'2025-26 School Level AAFTE'!$C$2:$J$2349,8,FALSE), 0)</f>
        <v>164.81999999999996</v>
      </c>
      <c r="G416" s="69">
        <f>IFERROR(IF(E416= "yes",VLOOKUP(C416,Summary!$B:$I,6,0),0),0)</f>
        <v>0</v>
      </c>
      <c r="H416" s="68">
        <f t="shared" si="91"/>
        <v>164.81999999999996</v>
      </c>
      <c r="I416" s="110">
        <f>VLOOKUP($A416,'2026-27 Salary &amp; Benefits'!$A:$I,3,FALSE)</f>
        <v>1</v>
      </c>
      <c r="J416" s="110">
        <f>VLOOKUP($A416,'2026-27 Salary &amp; Benefits'!$A:$I,4,FALSE)</f>
        <v>1</v>
      </c>
      <c r="K416" s="101">
        <f t="shared" si="92"/>
        <v>164.81999999999996</v>
      </c>
      <c r="L416" s="100">
        <f t="shared" si="93"/>
        <v>0.48299999999999998</v>
      </c>
      <c r="M416" s="102">
        <f>'2026-27 Salary &amp; Benefits'!$E$6</f>
        <v>78209</v>
      </c>
      <c r="N416" s="102">
        <f>'2026-27 Salary &amp; Benefits'!$F$6</f>
        <v>82248</v>
      </c>
      <c r="O416" s="7">
        <f t="shared" si="94"/>
        <v>37774.949999999997</v>
      </c>
      <c r="P416" s="7">
        <f t="shared" si="95"/>
        <v>1950.8300000000017</v>
      </c>
      <c r="Q416" s="7">
        <f>'2026-27 Salary &amp; Benefits'!G$6</f>
        <v>16817.759999999998</v>
      </c>
      <c r="R416" s="103">
        <f>'2026-27 Salary &amp; Benefits'!H$6</f>
        <v>0.16020000000000001</v>
      </c>
      <c r="S416" s="103">
        <f>'2026-27 Salary &amp; Benefits'!I$6</f>
        <v>0.15390000000000001</v>
      </c>
      <c r="T416" s="7">
        <f t="shared" si="96"/>
        <v>14474.76</v>
      </c>
      <c r="U416" s="7">
        <f t="shared" si="97"/>
        <v>662.1</v>
      </c>
      <c r="V416" s="7">
        <f t="shared" si="98"/>
        <v>101.9</v>
      </c>
      <c r="W416" s="7">
        <f t="shared" si="99"/>
        <v>764</v>
      </c>
      <c r="X416" s="18">
        <f t="shared" si="100"/>
        <v>54964.54</v>
      </c>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row>
    <row r="417" spans="1:159" s="17" customFormat="1">
      <c r="A417" s="50" t="s">
        <v>2297</v>
      </c>
      <c r="B417" s="59" t="s">
        <v>2570</v>
      </c>
      <c r="C417" s="60">
        <v>5538</v>
      </c>
      <c r="D417" s="59" t="s">
        <v>2839</v>
      </c>
      <c r="E417" s="78" t="str">
        <f>IFERROR(VLOOKUP($C417,'2025-26 School Level AAFTE'!$C$2:$L$2349,9,FALSE), "No")</f>
        <v>Yes</v>
      </c>
      <c r="F417" s="67">
        <f>IFERROR(VLOOKUP($C417,'2025-26 School Level AAFTE'!$C$2:$J$2349,8,FALSE), 0)</f>
        <v>98.04</v>
      </c>
      <c r="G417" s="69">
        <f>IFERROR(IF(E417= "yes",VLOOKUP(C417,Summary!$B:$I,6,0),0),0)</f>
        <v>0</v>
      </c>
      <c r="H417" s="68">
        <f t="shared" si="91"/>
        <v>98.04</v>
      </c>
      <c r="I417" s="110">
        <f>VLOOKUP($A417,'2026-27 Salary &amp; Benefits'!$A:$I,3,FALSE)</f>
        <v>1</v>
      </c>
      <c r="J417" s="110">
        <f>VLOOKUP($A417,'2026-27 Salary &amp; Benefits'!$A:$I,4,FALSE)</f>
        <v>1</v>
      </c>
      <c r="K417" s="101">
        <f t="shared" si="92"/>
        <v>98.04</v>
      </c>
      <c r="L417" s="100">
        <f t="shared" si="93"/>
        <v>0.28799999999999998</v>
      </c>
      <c r="M417" s="102">
        <f>'2026-27 Salary &amp; Benefits'!$E$6</f>
        <v>78209</v>
      </c>
      <c r="N417" s="102">
        <f>'2026-27 Salary &amp; Benefits'!$F$6</f>
        <v>82248</v>
      </c>
      <c r="O417" s="7">
        <f t="shared" si="94"/>
        <v>22524.19</v>
      </c>
      <c r="P417" s="7">
        <f t="shared" si="95"/>
        <v>1163.2299999999996</v>
      </c>
      <c r="Q417" s="7">
        <f>'2026-27 Salary &amp; Benefits'!G$6</f>
        <v>16817.759999999998</v>
      </c>
      <c r="R417" s="103">
        <f>'2026-27 Salary &amp; Benefits'!H$6</f>
        <v>0.16020000000000001</v>
      </c>
      <c r="S417" s="103">
        <f>'2026-27 Salary &amp; Benefits'!I$6</f>
        <v>0.15390000000000001</v>
      </c>
      <c r="T417" s="7">
        <f t="shared" si="96"/>
        <v>8630.91</v>
      </c>
      <c r="U417" s="7">
        <f t="shared" si="97"/>
        <v>394.79</v>
      </c>
      <c r="V417" s="7">
        <f t="shared" si="98"/>
        <v>60.76</v>
      </c>
      <c r="W417" s="7">
        <f t="shared" si="99"/>
        <v>455.55</v>
      </c>
      <c r="X417" s="18">
        <f t="shared" si="100"/>
        <v>32773.879999999997</v>
      </c>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row>
    <row r="418" spans="1:159" s="17" customFormat="1">
      <c r="A418" s="50" t="s">
        <v>2297</v>
      </c>
      <c r="B418" s="59" t="s">
        <v>2570</v>
      </c>
      <c r="C418" s="60">
        <v>5539</v>
      </c>
      <c r="D418" s="59" t="s">
        <v>2854</v>
      </c>
      <c r="E418" s="78" t="str">
        <f>IFERROR(VLOOKUP($C418,'2025-26 School Level AAFTE'!$C$2:$L$2349,9,FALSE), "No")</f>
        <v>No</v>
      </c>
      <c r="F418" s="67">
        <f>IFERROR(VLOOKUP($C418,'2025-26 School Level AAFTE'!$C$2:$J$2349,8,FALSE), 0)</f>
        <v>12.98</v>
      </c>
      <c r="G418" s="69">
        <f>IFERROR(IF(E418= "yes",VLOOKUP(C418,Summary!$B:$I,6,0),0),0)</f>
        <v>0</v>
      </c>
      <c r="H418" s="68">
        <f t="shared" si="91"/>
        <v>0</v>
      </c>
      <c r="I418" s="110">
        <f>VLOOKUP($A418,'2026-27 Salary &amp; Benefits'!$A:$I,3,FALSE)</f>
        <v>1</v>
      </c>
      <c r="J418" s="110">
        <f>VLOOKUP($A418,'2026-27 Salary &amp; Benefits'!$A:$I,4,FALSE)</f>
        <v>1</v>
      </c>
      <c r="K418" s="101">
        <f t="shared" si="92"/>
        <v>0</v>
      </c>
      <c r="L418" s="100">
        <f t="shared" si="93"/>
        <v>0</v>
      </c>
      <c r="M418" s="102">
        <f>'2026-27 Salary &amp; Benefits'!$E$6</f>
        <v>78209</v>
      </c>
      <c r="N418" s="102">
        <f>'2026-27 Salary &amp; Benefits'!$F$6</f>
        <v>82248</v>
      </c>
      <c r="O418" s="7">
        <f t="shared" si="94"/>
        <v>0</v>
      </c>
      <c r="P418" s="7">
        <f t="shared" si="95"/>
        <v>0</v>
      </c>
      <c r="Q418" s="7">
        <f>'2026-27 Salary &amp; Benefits'!G$6</f>
        <v>16817.759999999998</v>
      </c>
      <c r="R418" s="103">
        <f>'2026-27 Salary &amp; Benefits'!H$6</f>
        <v>0.16020000000000001</v>
      </c>
      <c r="S418" s="103">
        <f>'2026-27 Salary &amp; Benefits'!I$6</f>
        <v>0.15390000000000001</v>
      </c>
      <c r="T418" s="7">
        <f t="shared" si="96"/>
        <v>0</v>
      </c>
      <c r="U418" s="7">
        <f t="shared" si="97"/>
        <v>0</v>
      </c>
      <c r="V418" s="7">
        <f t="shared" si="98"/>
        <v>0</v>
      </c>
      <c r="W418" s="7">
        <f t="shared" si="99"/>
        <v>0</v>
      </c>
      <c r="X418" s="18">
        <f t="shared" si="100"/>
        <v>0</v>
      </c>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row>
    <row r="419" spans="1:159" s="17" customFormat="1">
      <c r="A419" s="50" t="s">
        <v>2238</v>
      </c>
      <c r="B419" s="59" t="s">
        <v>2571</v>
      </c>
      <c r="C419" s="60">
        <v>2077</v>
      </c>
      <c r="D419" s="59" t="s">
        <v>1041</v>
      </c>
      <c r="E419" s="78" t="str">
        <f>IFERROR(VLOOKUP($C419,'2025-26 School Level AAFTE'!$C$2:$L$2349,9,FALSE), "No")</f>
        <v>No</v>
      </c>
      <c r="F419" s="67">
        <f>IFERROR(VLOOKUP($C419,'2025-26 School Level AAFTE'!$C$2:$J$2349,8,FALSE), 0)</f>
        <v>44.6</v>
      </c>
      <c r="G419" s="69">
        <f>IFERROR(IF(E419= "yes",VLOOKUP(C419,Summary!$B:$I,6,0),0),0)</f>
        <v>0</v>
      </c>
      <c r="H419" s="68">
        <f t="shared" si="91"/>
        <v>0</v>
      </c>
      <c r="I419" s="110">
        <f>VLOOKUP($A419,'2026-27 Salary &amp; Benefits'!$A:$I,3,FALSE)</f>
        <v>1</v>
      </c>
      <c r="J419" s="110">
        <f>VLOOKUP($A419,'2026-27 Salary &amp; Benefits'!$A:$I,4,FALSE)</f>
        <v>1.04</v>
      </c>
      <c r="K419" s="101">
        <f t="shared" si="92"/>
        <v>0</v>
      </c>
      <c r="L419" s="100">
        <f t="shared" si="93"/>
        <v>0</v>
      </c>
      <c r="M419" s="102">
        <f>'2026-27 Salary &amp; Benefits'!$E$6</f>
        <v>78209</v>
      </c>
      <c r="N419" s="102">
        <f>'2026-27 Salary &amp; Benefits'!$F$6</f>
        <v>82248</v>
      </c>
      <c r="O419" s="7">
        <f t="shared" si="94"/>
        <v>0</v>
      </c>
      <c r="P419" s="7">
        <f t="shared" si="95"/>
        <v>0</v>
      </c>
      <c r="Q419" s="7">
        <f>'2026-27 Salary &amp; Benefits'!G$6</f>
        <v>16817.759999999998</v>
      </c>
      <c r="R419" s="103">
        <f>'2026-27 Salary &amp; Benefits'!H$6</f>
        <v>0.16020000000000001</v>
      </c>
      <c r="S419" s="103">
        <f>'2026-27 Salary &amp; Benefits'!I$6</f>
        <v>0.15390000000000001</v>
      </c>
      <c r="T419" s="7">
        <f t="shared" si="96"/>
        <v>0</v>
      </c>
      <c r="U419" s="7">
        <f t="shared" si="97"/>
        <v>0</v>
      </c>
      <c r="V419" s="7">
        <f t="shared" si="98"/>
        <v>0</v>
      </c>
      <c r="W419" s="7">
        <f t="shared" si="99"/>
        <v>0</v>
      </c>
      <c r="X419" s="18">
        <f t="shared" si="100"/>
        <v>0</v>
      </c>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row>
    <row r="420" spans="1:159" s="17" customFormat="1">
      <c r="A420" s="48" t="s">
        <v>2340</v>
      </c>
      <c r="B420" s="59" t="s">
        <v>2572</v>
      </c>
      <c r="C420" s="60">
        <v>3609</v>
      </c>
      <c r="D420" s="59" t="s">
        <v>1638</v>
      </c>
      <c r="E420" s="78" t="str">
        <f>IFERROR(VLOOKUP($C420,'2025-26 School Level AAFTE'!$C$2:$L$2349,9,FALSE), "No")</f>
        <v>Yes</v>
      </c>
      <c r="F420" s="67">
        <f>IFERROR(VLOOKUP($C420,'2025-26 School Level AAFTE'!$C$2:$J$2349,8,FALSE), 0)</f>
        <v>299.33</v>
      </c>
      <c r="G420" s="69">
        <f>IFERROR(IF(E420= "yes",VLOOKUP(C420,Summary!$B:$I,6,0),0),0)</f>
        <v>0</v>
      </c>
      <c r="H420" s="68">
        <f t="shared" si="91"/>
        <v>299.33</v>
      </c>
      <c r="I420" s="110">
        <f>VLOOKUP($A420,'2026-27 Salary &amp; Benefits'!$A:$I,3,FALSE)</f>
        <v>1.1200000000000001</v>
      </c>
      <c r="J420" s="110">
        <f>VLOOKUP($A420,'2026-27 Salary &amp; Benefits'!$A:$I,4,FALSE)</f>
        <v>1.1200000000000001</v>
      </c>
      <c r="K420" s="101">
        <f t="shared" si="92"/>
        <v>299.33</v>
      </c>
      <c r="L420" s="100">
        <f t="shared" si="93"/>
        <v>0.878</v>
      </c>
      <c r="M420" s="102">
        <f>'2026-27 Salary &amp; Benefits'!$E$6</f>
        <v>78209</v>
      </c>
      <c r="N420" s="102">
        <f>'2026-27 Salary &amp; Benefits'!$F$6</f>
        <v>82248</v>
      </c>
      <c r="O420" s="7">
        <f t="shared" si="94"/>
        <v>76907.600000000006</v>
      </c>
      <c r="P420" s="7">
        <f t="shared" si="95"/>
        <v>3971.7899999999936</v>
      </c>
      <c r="Q420" s="7">
        <f>'2026-27 Salary &amp; Benefits'!G$6</f>
        <v>16817.759999999998</v>
      </c>
      <c r="R420" s="103">
        <f>'2026-27 Salary &amp; Benefits'!H$6</f>
        <v>0.16020000000000001</v>
      </c>
      <c r="S420" s="103">
        <f>'2026-27 Salary &amp; Benefits'!I$6</f>
        <v>0.15390000000000001</v>
      </c>
      <c r="T420" s="7">
        <f t="shared" si="96"/>
        <v>27697.85</v>
      </c>
      <c r="U420" s="7">
        <f t="shared" si="97"/>
        <v>1347.99</v>
      </c>
      <c r="V420" s="7">
        <f t="shared" si="98"/>
        <v>207.46</v>
      </c>
      <c r="W420" s="7">
        <f t="shared" si="99"/>
        <v>1555.45</v>
      </c>
      <c r="X420" s="18">
        <f t="shared" si="100"/>
        <v>110132.69</v>
      </c>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row>
    <row r="421" spans="1:159" s="17" customFormat="1">
      <c r="A421" s="50" t="s">
        <v>2340</v>
      </c>
      <c r="B421" s="59" t="s">
        <v>2572</v>
      </c>
      <c r="C421" s="60">
        <v>3188</v>
      </c>
      <c r="D421" s="59" t="s">
        <v>2902</v>
      </c>
      <c r="E421" s="78" t="str">
        <f>IFERROR(VLOOKUP($C421,'2025-26 School Level AAFTE'!$C$2:$L$2349,9,FALSE), "No")</f>
        <v>No</v>
      </c>
      <c r="F421" s="67">
        <f>IFERROR(VLOOKUP($C421,'2025-26 School Level AAFTE'!$C$2:$J$2349,8,FALSE), 0)</f>
        <v>123.85</v>
      </c>
      <c r="G421" s="69">
        <f>IFERROR(IF(E421= "yes",VLOOKUP(C421,Summary!$B:$I,6,0),0),0)</f>
        <v>0</v>
      </c>
      <c r="H421" s="68">
        <f t="shared" si="91"/>
        <v>0</v>
      </c>
      <c r="I421" s="110">
        <f>VLOOKUP($A421,'2026-27 Salary &amp; Benefits'!$A:$I,3,FALSE)</f>
        <v>1.1200000000000001</v>
      </c>
      <c r="J421" s="110">
        <f>VLOOKUP($A421,'2026-27 Salary &amp; Benefits'!$A:$I,4,FALSE)</f>
        <v>1.1200000000000001</v>
      </c>
      <c r="K421" s="101">
        <f t="shared" si="92"/>
        <v>0</v>
      </c>
      <c r="L421" s="100">
        <f t="shared" si="93"/>
        <v>0</v>
      </c>
      <c r="M421" s="102">
        <f>'2026-27 Salary &amp; Benefits'!$E$6</f>
        <v>78209</v>
      </c>
      <c r="N421" s="102">
        <f>'2026-27 Salary &amp; Benefits'!$F$6</f>
        <v>82248</v>
      </c>
      <c r="O421" s="7">
        <f t="shared" si="94"/>
        <v>0</v>
      </c>
      <c r="P421" s="7">
        <f t="shared" si="95"/>
        <v>0</v>
      </c>
      <c r="Q421" s="7">
        <f>'2026-27 Salary &amp; Benefits'!G$6</f>
        <v>16817.759999999998</v>
      </c>
      <c r="R421" s="103">
        <f>'2026-27 Salary &amp; Benefits'!H$6</f>
        <v>0.16020000000000001</v>
      </c>
      <c r="S421" s="103">
        <f>'2026-27 Salary &amp; Benefits'!I$6</f>
        <v>0.15390000000000001</v>
      </c>
      <c r="T421" s="7">
        <f t="shared" si="96"/>
        <v>0</v>
      </c>
      <c r="U421" s="7">
        <f t="shared" si="97"/>
        <v>0</v>
      </c>
      <c r="V421" s="7">
        <f t="shared" si="98"/>
        <v>0</v>
      </c>
      <c r="W421" s="7">
        <f t="shared" si="99"/>
        <v>0</v>
      </c>
      <c r="X421" s="18">
        <f t="shared" si="100"/>
        <v>0</v>
      </c>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row>
    <row r="422" spans="1:159" s="17" customFormat="1">
      <c r="A422" s="50" t="s">
        <v>2274</v>
      </c>
      <c r="B422" s="59" t="s">
        <v>2573</v>
      </c>
      <c r="C422" s="60">
        <v>2668</v>
      </c>
      <c r="D422" s="59" t="s">
        <v>1156</v>
      </c>
      <c r="E422" s="78" t="str">
        <f>IFERROR(VLOOKUP($C422,'2025-26 School Level AAFTE'!$C$2:$L$2349,9,FALSE), "No")</f>
        <v>Yes</v>
      </c>
      <c r="F422" s="67">
        <f>IFERROR(VLOOKUP($C422,'2025-26 School Level AAFTE'!$C$2:$J$2349,8,FALSE), 0)</f>
        <v>322.16000000000003</v>
      </c>
      <c r="G422" s="69">
        <f>IFERROR(IF(E422= "yes",VLOOKUP(C422,Summary!$B:$I,6,0),0),0)</f>
        <v>0</v>
      </c>
      <c r="H422" s="68">
        <f t="shared" si="91"/>
        <v>322.16000000000003</v>
      </c>
      <c r="I422" s="110">
        <f>VLOOKUP($A422,'2026-27 Salary &amp; Benefits'!$A:$I,3,FALSE)</f>
        <v>1</v>
      </c>
      <c r="J422" s="110">
        <f>VLOOKUP($A422,'2026-27 Salary &amp; Benefits'!$A:$I,4,FALSE)</f>
        <v>1</v>
      </c>
      <c r="K422" s="101">
        <f t="shared" si="92"/>
        <v>322.16000000000003</v>
      </c>
      <c r="L422" s="100">
        <f t="shared" si="93"/>
        <v>0.94499999999999995</v>
      </c>
      <c r="M422" s="102">
        <f>'2026-27 Salary &amp; Benefits'!$E$6</f>
        <v>78209</v>
      </c>
      <c r="N422" s="102">
        <f>'2026-27 Salary &amp; Benefits'!$F$6</f>
        <v>82248</v>
      </c>
      <c r="O422" s="7">
        <f t="shared" si="94"/>
        <v>73907.509999999995</v>
      </c>
      <c r="P422" s="7">
        <f t="shared" si="95"/>
        <v>3816.8500000000058</v>
      </c>
      <c r="Q422" s="7">
        <f>'2026-27 Salary &amp; Benefits'!G$6</f>
        <v>16817.759999999998</v>
      </c>
      <c r="R422" s="103">
        <f>'2026-27 Salary &amp; Benefits'!H$6</f>
        <v>0.16020000000000001</v>
      </c>
      <c r="S422" s="103">
        <f>'2026-27 Salary &amp; Benefits'!I$6</f>
        <v>0.15390000000000001</v>
      </c>
      <c r="T422" s="7">
        <f t="shared" si="96"/>
        <v>28320.18</v>
      </c>
      <c r="U422" s="7">
        <f t="shared" si="97"/>
        <v>1295.4100000000001</v>
      </c>
      <c r="V422" s="7">
        <f t="shared" si="98"/>
        <v>199.36</v>
      </c>
      <c r="W422" s="7">
        <f t="shared" si="99"/>
        <v>1494.77</v>
      </c>
      <c r="X422" s="18">
        <f t="shared" si="100"/>
        <v>107539.31000000001</v>
      </c>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row>
    <row r="423" spans="1:159" s="17" customFormat="1">
      <c r="A423" s="50" t="s">
        <v>2274</v>
      </c>
      <c r="B423" s="59" t="s">
        <v>2573</v>
      </c>
      <c r="C423" s="61">
        <v>3173</v>
      </c>
      <c r="D423" s="72" t="s">
        <v>1157</v>
      </c>
      <c r="E423" s="78" t="str">
        <f>IFERROR(VLOOKUP($C423,'2025-26 School Level AAFTE'!$C$2:$L$2349,9,FALSE), "No")</f>
        <v>No</v>
      </c>
      <c r="F423" s="67">
        <f>IFERROR(VLOOKUP($C423,'2025-26 School Level AAFTE'!$C$2:$J$2349,8,FALSE), 0)</f>
        <v>319.05</v>
      </c>
      <c r="G423" s="69">
        <f>IFERROR(IF(E423= "yes",VLOOKUP(C423,Summary!$B:$I,6,0),0),0)</f>
        <v>0</v>
      </c>
      <c r="H423" s="68">
        <f t="shared" si="91"/>
        <v>0</v>
      </c>
      <c r="I423" s="110">
        <f>VLOOKUP($A423,'2026-27 Salary &amp; Benefits'!$A:$I,3,FALSE)</f>
        <v>1</v>
      </c>
      <c r="J423" s="110">
        <f>VLOOKUP($A423,'2026-27 Salary &amp; Benefits'!$A:$I,4,FALSE)</f>
        <v>1</v>
      </c>
      <c r="K423" s="101">
        <f t="shared" si="92"/>
        <v>0</v>
      </c>
      <c r="L423" s="100">
        <f t="shared" si="93"/>
        <v>0</v>
      </c>
      <c r="M423" s="102">
        <f>'2026-27 Salary &amp; Benefits'!$E$6</f>
        <v>78209</v>
      </c>
      <c r="N423" s="102">
        <f>'2026-27 Salary &amp; Benefits'!$F$6</f>
        <v>82248</v>
      </c>
      <c r="O423" s="7">
        <f t="shared" si="94"/>
        <v>0</v>
      </c>
      <c r="P423" s="7">
        <f t="shared" si="95"/>
        <v>0</v>
      </c>
      <c r="Q423" s="7">
        <f>'2026-27 Salary &amp; Benefits'!G$6</f>
        <v>16817.759999999998</v>
      </c>
      <c r="R423" s="103">
        <f>'2026-27 Salary &amp; Benefits'!H$6</f>
        <v>0.16020000000000001</v>
      </c>
      <c r="S423" s="103">
        <f>'2026-27 Salary &amp; Benefits'!I$6</f>
        <v>0.15390000000000001</v>
      </c>
      <c r="T423" s="7">
        <f t="shared" si="96"/>
        <v>0</v>
      </c>
      <c r="U423" s="7">
        <f t="shared" si="97"/>
        <v>0</v>
      </c>
      <c r="V423" s="7">
        <f t="shared" si="98"/>
        <v>0</v>
      </c>
      <c r="W423" s="7">
        <f t="shared" si="99"/>
        <v>0</v>
      </c>
      <c r="X423" s="18">
        <f t="shared" si="100"/>
        <v>0</v>
      </c>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row>
    <row r="424" spans="1:159" s="17" customFormat="1">
      <c r="A424" s="50" t="s">
        <v>2274</v>
      </c>
      <c r="B424" s="59" t="s">
        <v>2573</v>
      </c>
      <c r="C424" s="60">
        <v>5770</v>
      </c>
      <c r="D424" s="59" t="s">
        <v>3086</v>
      </c>
      <c r="E424" s="78" t="str">
        <f>IFERROR(VLOOKUP($C424,'2025-26 School Level AAFTE'!$C$2:$L$2349,9,FALSE), "No")</f>
        <v>Yes</v>
      </c>
      <c r="F424" s="67">
        <f>IFERROR(VLOOKUP($C424,'2025-26 School Level AAFTE'!$C$2:$J$2349,8,FALSE), 0)</f>
        <v>40.450000000000003</v>
      </c>
      <c r="G424" s="69">
        <f>IFERROR(IF(E424= "yes",VLOOKUP(C424,Summary!$B:$I,6,0),0),0)</f>
        <v>0</v>
      </c>
      <c r="H424" s="68">
        <f t="shared" si="91"/>
        <v>40.450000000000003</v>
      </c>
      <c r="I424" s="110">
        <f>VLOOKUP($A424,'2026-27 Salary &amp; Benefits'!$A:$I,3,FALSE)</f>
        <v>1</v>
      </c>
      <c r="J424" s="110">
        <f>VLOOKUP($A424,'2026-27 Salary &amp; Benefits'!$A:$I,4,FALSE)</f>
        <v>1</v>
      </c>
      <c r="K424" s="101">
        <f t="shared" si="92"/>
        <v>40.450000000000003</v>
      </c>
      <c r="L424" s="100">
        <f t="shared" si="93"/>
        <v>0.11899999999999999</v>
      </c>
      <c r="M424" s="102">
        <f>'2026-27 Salary &amp; Benefits'!$E$6</f>
        <v>78209</v>
      </c>
      <c r="N424" s="102">
        <f>'2026-27 Salary &amp; Benefits'!$F$6</f>
        <v>82248</v>
      </c>
      <c r="O424" s="7">
        <f t="shared" si="94"/>
        <v>9306.8700000000008</v>
      </c>
      <c r="P424" s="7">
        <f t="shared" si="95"/>
        <v>480.63999999999942</v>
      </c>
      <c r="Q424" s="7">
        <f>'2026-27 Salary &amp; Benefits'!G$6</f>
        <v>16817.759999999998</v>
      </c>
      <c r="R424" s="103">
        <f>'2026-27 Salary &amp; Benefits'!H$6</f>
        <v>0.16020000000000001</v>
      </c>
      <c r="S424" s="103">
        <f>'2026-27 Salary &amp; Benefits'!I$6</f>
        <v>0.15390000000000001</v>
      </c>
      <c r="T424" s="7">
        <f t="shared" si="96"/>
        <v>3566.24</v>
      </c>
      <c r="U424" s="7">
        <f t="shared" si="97"/>
        <v>163.13</v>
      </c>
      <c r="V424" s="7">
        <f t="shared" si="98"/>
        <v>25.11</v>
      </c>
      <c r="W424" s="7">
        <f t="shared" si="99"/>
        <v>188.24</v>
      </c>
      <c r="X424" s="18">
        <f t="shared" si="100"/>
        <v>13541.99</v>
      </c>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row>
    <row r="425" spans="1:159" s="17" customFormat="1">
      <c r="A425" s="50" t="s">
        <v>2155</v>
      </c>
      <c r="B425" s="59" t="s">
        <v>2574</v>
      </c>
      <c r="C425" s="60">
        <v>2830</v>
      </c>
      <c r="D425" s="59" t="s">
        <v>282</v>
      </c>
      <c r="E425" s="78" t="str">
        <f>IFERROR(VLOOKUP($C425,'2025-26 School Level AAFTE'!$C$2:$L$2349,9,FALSE), "No")</f>
        <v>Yes</v>
      </c>
      <c r="F425" s="67">
        <f>IFERROR(VLOOKUP($C425,'2025-26 School Level AAFTE'!$C$2:$J$2349,8,FALSE), 0)</f>
        <v>166.35</v>
      </c>
      <c r="G425" s="69">
        <f>IFERROR(IF(E425= "yes",VLOOKUP(C425,Summary!$B:$I,6,0),0),0)</f>
        <v>0</v>
      </c>
      <c r="H425" s="68">
        <f t="shared" si="91"/>
        <v>166.35</v>
      </c>
      <c r="I425" s="110">
        <f>VLOOKUP($A425,'2026-27 Salary &amp; Benefits'!$A:$I,3,FALSE)</f>
        <v>1</v>
      </c>
      <c r="J425" s="110">
        <f>VLOOKUP($A425,'2026-27 Salary &amp; Benefits'!$A:$I,4,FALSE)</f>
        <v>1.04</v>
      </c>
      <c r="K425" s="101">
        <f t="shared" si="92"/>
        <v>166.35</v>
      </c>
      <c r="L425" s="100">
        <f t="shared" si="93"/>
        <v>0.48799999999999999</v>
      </c>
      <c r="M425" s="102">
        <f>'2026-27 Salary &amp; Benefits'!$E$6</f>
        <v>78209</v>
      </c>
      <c r="N425" s="102">
        <f>'2026-27 Salary &amp; Benefits'!$F$6</f>
        <v>82248</v>
      </c>
      <c r="O425" s="7">
        <f t="shared" si="94"/>
        <v>38165.99</v>
      </c>
      <c r="P425" s="7">
        <f t="shared" si="95"/>
        <v>3576.510000000002</v>
      </c>
      <c r="Q425" s="7">
        <f>'2026-27 Salary &amp; Benefits'!G$6</f>
        <v>16817.759999999998</v>
      </c>
      <c r="R425" s="103">
        <f>'2026-27 Salary &amp; Benefits'!H$6</f>
        <v>0.16020000000000001</v>
      </c>
      <c r="S425" s="103">
        <f>'2026-27 Salary &amp; Benefits'!I$6</f>
        <v>0.15390000000000001</v>
      </c>
      <c r="T425" s="7">
        <f t="shared" si="96"/>
        <v>14871.68</v>
      </c>
      <c r="U425" s="7">
        <f t="shared" si="97"/>
        <v>695.71</v>
      </c>
      <c r="V425" s="7">
        <f t="shared" si="98"/>
        <v>107.07</v>
      </c>
      <c r="W425" s="7">
        <f t="shared" si="99"/>
        <v>802.78</v>
      </c>
      <c r="X425" s="18">
        <f t="shared" si="100"/>
        <v>57416.959999999999</v>
      </c>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row>
    <row r="426" spans="1:159" s="17" customFormat="1">
      <c r="A426" s="98" t="s">
        <v>2155</v>
      </c>
      <c r="B426" s="59" t="s">
        <v>2574</v>
      </c>
      <c r="C426" s="60">
        <v>2302</v>
      </c>
      <c r="D426" s="59" t="s">
        <v>281</v>
      </c>
      <c r="E426" s="78" t="str">
        <f>IFERROR(VLOOKUP($C426,'2025-26 School Level AAFTE'!$C$2:$L$2349,9,FALSE), "No")</f>
        <v>Yes</v>
      </c>
      <c r="F426" s="67">
        <f>IFERROR(VLOOKUP($C426,'2025-26 School Level AAFTE'!$C$2:$J$2349,8,FALSE), 0)</f>
        <v>77.699999999999989</v>
      </c>
      <c r="G426" s="69">
        <f>IFERROR(IF(E426= "yes",VLOOKUP(C426,Summary!$B:$I,6,0),0),0)</f>
        <v>0</v>
      </c>
      <c r="H426" s="68">
        <f t="shared" si="91"/>
        <v>77.699999999999989</v>
      </c>
      <c r="I426" s="110">
        <f>VLOOKUP($A426,'2026-27 Salary &amp; Benefits'!$A:$I,3,FALSE)</f>
        <v>1</v>
      </c>
      <c r="J426" s="110">
        <f>VLOOKUP($A426,'2026-27 Salary &amp; Benefits'!$A:$I,4,FALSE)</f>
        <v>1.04</v>
      </c>
      <c r="K426" s="101">
        <f t="shared" si="92"/>
        <v>77.699999999999989</v>
      </c>
      <c r="L426" s="100">
        <f t="shared" si="93"/>
        <v>0.22800000000000001</v>
      </c>
      <c r="M426" s="102">
        <f>'2026-27 Salary &amp; Benefits'!$E$6</f>
        <v>78209</v>
      </c>
      <c r="N426" s="102">
        <f>'2026-27 Salary &amp; Benefits'!$F$6</f>
        <v>82248</v>
      </c>
      <c r="O426" s="7">
        <f t="shared" si="94"/>
        <v>17831.650000000001</v>
      </c>
      <c r="P426" s="7">
        <f t="shared" si="95"/>
        <v>1671</v>
      </c>
      <c r="Q426" s="7">
        <f>'2026-27 Salary &amp; Benefits'!G$6</f>
        <v>16817.759999999998</v>
      </c>
      <c r="R426" s="103">
        <f>'2026-27 Salary &amp; Benefits'!H$6</f>
        <v>0.16020000000000001</v>
      </c>
      <c r="S426" s="103">
        <f>'2026-27 Salary &amp; Benefits'!I$6</f>
        <v>0.15390000000000001</v>
      </c>
      <c r="T426" s="7">
        <f t="shared" si="96"/>
        <v>6948.25</v>
      </c>
      <c r="U426" s="7">
        <f t="shared" si="97"/>
        <v>325.04000000000002</v>
      </c>
      <c r="V426" s="7">
        <f t="shared" si="98"/>
        <v>50.02</v>
      </c>
      <c r="W426" s="7">
        <f t="shared" si="99"/>
        <v>375.06</v>
      </c>
      <c r="X426" s="18">
        <f t="shared" si="100"/>
        <v>26825.960000000003</v>
      </c>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row>
    <row r="427" spans="1:159" s="17" customFormat="1">
      <c r="A427" s="50" t="s">
        <v>2155</v>
      </c>
      <c r="B427" s="59" t="s">
        <v>2574</v>
      </c>
      <c r="C427" s="60">
        <v>4011</v>
      </c>
      <c r="D427" s="59" t="s">
        <v>283</v>
      </c>
      <c r="E427" s="78" t="str">
        <f>IFERROR(VLOOKUP($C427,'2025-26 School Level AAFTE'!$C$2:$L$2349,9,FALSE), "No")</f>
        <v>Yes</v>
      </c>
      <c r="F427" s="67">
        <f>IFERROR(VLOOKUP($C427,'2025-26 School Level AAFTE'!$C$2:$J$2349,8,FALSE), 0)</f>
        <v>75.23</v>
      </c>
      <c r="G427" s="69">
        <f>IFERROR(IF(E427= "yes",VLOOKUP(C427,Summary!$B:$I,6,0),0),0)</f>
        <v>0</v>
      </c>
      <c r="H427" s="68">
        <f t="shared" si="91"/>
        <v>75.23</v>
      </c>
      <c r="I427" s="110">
        <f>VLOOKUP($A427,'2026-27 Salary &amp; Benefits'!$A:$I,3,FALSE)</f>
        <v>1</v>
      </c>
      <c r="J427" s="110">
        <f>VLOOKUP($A427,'2026-27 Salary &amp; Benefits'!$A:$I,4,FALSE)</f>
        <v>1.04</v>
      </c>
      <c r="K427" s="101">
        <f t="shared" si="92"/>
        <v>75.23</v>
      </c>
      <c r="L427" s="100">
        <f t="shared" si="93"/>
        <v>0.221</v>
      </c>
      <c r="M427" s="102">
        <f>'2026-27 Salary &amp; Benefits'!$E$6</f>
        <v>78209</v>
      </c>
      <c r="N427" s="102">
        <f>'2026-27 Salary &amp; Benefits'!$F$6</f>
        <v>82248</v>
      </c>
      <c r="O427" s="7">
        <f t="shared" si="94"/>
        <v>17284.189999999999</v>
      </c>
      <c r="P427" s="7">
        <f t="shared" si="95"/>
        <v>1619.6900000000023</v>
      </c>
      <c r="Q427" s="7">
        <f>'2026-27 Salary &amp; Benefits'!G$6</f>
        <v>16817.759999999998</v>
      </c>
      <c r="R427" s="103">
        <f>'2026-27 Salary &amp; Benefits'!H$6</f>
        <v>0.16020000000000001</v>
      </c>
      <c r="S427" s="103">
        <f>'2026-27 Salary &amp; Benefits'!I$6</f>
        <v>0.15390000000000001</v>
      </c>
      <c r="T427" s="7">
        <f t="shared" si="96"/>
        <v>6734.92</v>
      </c>
      <c r="U427" s="7">
        <f t="shared" si="97"/>
        <v>315.06</v>
      </c>
      <c r="V427" s="7">
        <f t="shared" si="98"/>
        <v>48.49</v>
      </c>
      <c r="W427" s="7">
        <f t="shared" si="99"/>
        <v>363.55</v>
      </c>
      <c r="X427" s="18">
        <f t="shared" si="100"/>
        <v>26002.350000000002</v>
      </c>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row>
    <row r="428" spans="1:159" s="17" customFormat="1">
      <c r="A428" s="50" t="s">
        <v>2155</v>
      </c>
      <c r="B428" s="59" t="s">
        <v>2574</v>
      </c>
      <c r="C428" s="60">
        <v>5617</v>
      </c>
      <c r="D428" s="59" t="s">
        <v>2903</v>
      </c>
      <c r="E428" s="78" t="str">
        <f>IFERROR(VLOOKUP($C428,'2025-26 School Level AAFTE'!$C$2:$L$2349,9,FALSE), "No")</f>
        <v>Yes</v>
      </c>
      <c r="F428" s="67">
        <f>IFERROR(VLOOKUP($C428,'2025-26 School Level AAFTE'!$C$2:$J$2349,8,FALSE), 0)</f>
        <v>6.8</v>
      </c>
      <c r="G428" s="69">
        <f>IFERROR(IF(E428= "yes",VLOOKUP(C428,Summary!$B:$I,6,0),0),0)</f>
        <v>0</v>
      </c>
      <c r="H428" s="68">
        <f t="shared" si="91"/>
        <v>6.8</v>
      </c>
      <c r="I428" s="110">
        <f>VLOOKUP($A428,'2026-27 Salary &amp; Benefits'!$A:$I,3,FALSE)</f>
        <v>1</v>
      </c>
      <c r="J428" s="110">
        <f>VLOOKUP($A428,'2026-27 Salary &amp; Benefits'!$A:$I,4,FALSE)</f>
        <v>1.04</v>
      </c>
      <c r="K428" s="101">
        <f t="shared" si="92"/>
        <v>6.8</v>
      </c>
      <c r="L428" s="100">
        <f t="shared" si="93"/>
        <v>0.02</v>
      </c>
      <c r="M428" s="102">
        <f>'2026-27 Salary &amp; Benefits'!$E$6</f>
        <v>78209</v>
      </c>
      <c r="N428" s="102">
        <f>'2026-27 Salary &amp; Benefits'!$F$6</f>
        <v>82248</v>
      </c>
      <c r="O428" s="7">
        <f t="shared" si="94"/>
        <v>1564.18</v>
      </c>
      <c r="P428" s="7">
        <f t="shared" si="95"/>
        <v>146.57999999999993</v>
      </c>
      <c r="Q428" s="7">
        <f>'2026-27 Salary &amp; Benefits'!G$6</f>
        <v>16817.759999999998</v>
      </c>
      <c r="R428" s="103">
        <f>'2026-27 Salary &amp; Benefits'!H$6</f>
        <v>0.16020000000000001</v>
      </c>
      <c r="S428" s="103">
        <f>'2026-27 Salary &amp; Benefits'!I$6</f>
        <v>0.15390000000000001</v>
      </c>
      <c r="T428" s="7">
        <f t="shared" si="96"/>
        <v>609.5</v>
      </c>
      <c r="U428" s="7">
        <f t="shared" si="97"/>
        <v>28.51</v>
      </c>
      <c r="V428" s="7">
        <f t="shared" si="98"/>
        <v>4.3899999999999997</v>
      </c>
      <c r="W428" s="7">
        <f t="shared" si="99"/>
        <v>32.9</v>
      </c>
      <c r="X428" s="18">
        <f t="shared" si="100"/>
        <v>2353.1600000000003</v>
      </c>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row>
    <row r="429" spans="1:159" s="17" customFormat="1">
      <c r="A429" s="50" t="s">
        <v>2355</v>
      </c>
      <c r="B429" s="59" t="s">
        <v>2575</v>
      </c>
      <c r="C429" s="60">
        <v>2173</v>
      </c>
      <c r="D429" s="59" t="s">
        <v>1787</v>
      </c>
      <c r="E429" s="78" t="str">
        <f>IFERROR(VLOOKUP($C429,'2025-26 School Level AAFTE'!$C$2:$L$2349,9,FALSE), "No")</f>
        <v>Yes</v>
      </c>
      <c r="F429" s="67">
        <f>IFERROR(VLOOKUP($C429,'2025-26 School Level AAFTE'!$C$2:$J$2349,8,FALSE), 0)</f>
        <v>456</v>
      </c>
      <c r="G429" s="69">
        <f>IFERROR(IF(E429= "yes",VLOOKUP(C429,Summary!$B:$I,6,0),0),0)</f>
        <v>0</v>
      </c>
      <c r="H429" s="68">
        <f t="shared" si="91"/>
        <v>456</v>
      </c>
      <c r="I429" s="110">
        <f>VLOOKUP($A429,'2026-27 Salary &amp; Benefits'!$A:$I,3,FALSE)</f>
        <v>1</v>
      </c>
      <c r="J429" s="110">
        <f>VLOOKUP($A429,'2026-27 Salary &amp; Benefits'!$A:$I,4,FALSE)</f>
        <v>1</v>
      </c>
      <c r="K429" s="101">
        <f t="shared" si="92"/>
        <v>456</v>
      </c>
      <c r="L429" s="100">
        <f t="shared" si="93"/>
        <v>1.3380000000000001</v>
      </c>
      <c r="M429" s="102">
        <f>'2026-27 Salary &amp; Benefits'!$E$6</f>
        <v>78209</v>
      </c>
      <c r="N429" s="102">
        <f>'2026-27 Salary &amp; Benefits'!$F$6</f>
        <v>82248</v>
      </c>
      <c r="O429" s="7">
        <f t="shared" si="94"/>
        <v>104643.64</v>
      </c>
      <c r="P429" s="7">
        <f t="shared" si="95"/>
        <v>5404.1800000000076</v>
      </c>
      <c r="Q429" s="7">
        <f>'2026-27 Salary &amp; Benefits'!G$6</f>
        <v>16817.759999999998</v>
      </c>
      <c r="R429" s="103">
        <f>'2026-27 Salary &amp; Benefits'!H$6</f>
        <v>0.16020000000000001</v>
      </c>
      <c r="S429" s="103">
        <f>'2026-27 Salary &amp; Benefits'!I$6</f>
        <v>0.15390000000000001</v>
      </c>
      <c r="T429" s="7">
        <f t="shared" si="96"/>
        <v>40097.78</v>
      </c>
      <c r="U429" s="7">
        <f t="shared" si="97"/>
        <v>1834.13</v>
      </c>
      <c r="V429" s="7">
        <f t="shared" si="98"/>
        <v>282.27</v>
      </c>
      <c r="W429" s="7">
        <f t="shared" si="99"/>
        <v>2116.4</v>
      </c>
      <c r="X429" s="18">
        <f t="shared" si="100"/>
        <v>152261.99999999997</v>
      </c>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row>
    <row r="430" spans="1:159" s="17" customFormat="1">
      <c r="A430" s="50" t="s">
        <v>2355</v>
      </c>
      <c r="B430" s="59" t="s">
        <v>2575</v>
      </c>
      <c r="C430" s="60">
        <v>2430</v>
      </c>
      <c r="D430" s="59" t="s">
        <v>1788</v>
      </c>
      <c r="E430" s="78" t="str">
        <f>IFERROR(VLOOKUP($C430,'2025-26 School Level AAFTE'!$C$2:$L$2349,9,FALSE), "No")</f>
        <v>Yes</v>
      </c>
      <c r="F430" s="67">
        <f>IFERROR(VLOOKUP($C430,'2025-26 School Level AAFTE'!$C$2:$J$2349,8,FALSE), 0)</f>
        <v>389.09</v>
      </c>
      <c r="G430" s="69">
        <f>IFERROR(IF(E430= "yes",VLOOKUP(C430,Summary!$B:$I,6,0),0),0)</f>
        <v>0</v>
      </c>
      <c r="H430" s="68">
        <f t="shared" si="91"/>
        <v>389.09</v>
      </c>
      <c r="I430" s="110">
        <f>VLOOKUP($A430,'2026-27 Salary &amp; Benefits'!$A:$I,3,FALSE)</f>
        <v>1</v>
      </c>
      <c r="J430" s="110">
        <f>VLOOKUP($A430,'2026-27 Salary &amp; Benefits'!$A:$I,4,FALSE)</f>
        <v>1</v>
      </c>
      <c r="K430" s="101">
        <f t="shared" si="92"/>
        <v>389.09</v>
      </c>
      <c r="L430" s="100">
        <f t="shared" si="93"/>
        <v>1.141</v>
      </c>
      <c r="M430" s="102">
        <f>'2026-27 Salary &amp; Benefits'!$E$6</f>
        <v>78209</v>
      </c>
      <c r="N430" s="102">
        <f>'2026-27 Salary &amp; Benefits'!$F$6</f>
        <v>82248</v>
      </c>
      <c r="O430" s="7">
        <f t="shared" si="94"/>
        <v>89236.47</v>
      </c>
      <c r="P430" s="7">
        <f t="shared" si="95"/>
        <v>4608.5</v>
      </c>
      <c r="Q430" s="7">
        <f>'2026-27 Salary &amp; Benefits'!G$6</f>
        <v>16817.759999999998</v>
      </c>
      <c r="R430" s="103">
        <f>'2026-27 Salary &amp; Benefits'!H$6</f>
        <v>0.16020000000000001</v>
      </c>
      <c r="S430" s="103">
        <f>'2026-27 Salary &amp; Benefits'!I$6</f>
        <v>0.15390000000000001</v>
      </c>
      <c r="T430" s="7">
        <f t="shared" si="96"/>
        <v>34193.99</v>
      </c>
      <c r="U430" s="7">
        <f t="shared" si="97"/>
        <v>1564.08</v>
      </c>
      <c r="V430" s="7">
        <f t="shared" si="98"/>
        <v>240.71</v>
      </c>
      <c r="W430" s="7">
        <f t="shared" si="99"/>
        <v>1804.79</v>
      </c>
      <c r="X430" s="18">
        <f t="shared" si="100"/>
        <v>129843.74999999999</v>
      </c>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row>
    <row r="431" spans="1:159" s="17" customFormat="1">
      <c r="A431" s="50" t="s">
        <v>2355</v>
      </c>
      <c r="B431" s="59" t="s">
        <v>2575</v>
      </c>
      <c r="C431" s="60">
        <v>4123</v>
      </c>
      <c r="D431" s="59" t="s">
        <v>1790</v>
      </c>
      <c r="E431" s="78" t="str">
        <f>IFERROR(VLOOKUP($C431,'2025-26 School Level AAFTE'!$C$2:$L$2349,9,FALSE), "No")</f>
        <v>No</v>
      </c>
      <c r="F431" s="67">
        <f>IFERROR(VLOOKUP($C431,'2025-26 School Level AAFTE'!$C$2:$J$2349,8,FALSE), 0)</f>
        <v>583.51</v>
      </c>
      <c r="G431" s="69">
        <f>IFERROR(IF(E431= "yes",VLOOKUP(C431,Summary!$B:$I,6,0),0),0)</f>
        <v>0</v>
      </c>
      <c r="H431" s="68">
        <f t="shared" si="91"/>
        <v>0</v>
      </c>
      <c r="I431" s="110">
        <f>VLOOKUP($A431,'2026-27 Salary &amp; Benefits'!$A:$I,3,FALSE)</f>
        <v>1</v>
      </c>
      <c r="J431" s="110">
        <f>VLOOKUP($A431,'2026-27 Salary &amp; Benefits'!$A:$I,4,FALSE)</f>
        <v>1</v>
      </c>
      <c r="K431" s="101">
        <f t="shared" si="92"/>
        <v>0</v>
      </c>
      <c r="L431" s="100">
        <f t="shared" si="93"/>
        <v>0</v>
      </c>
      <c r="M431" s="102">
        <f>'2026-27 Salary &amp; Benefits'!$E$6</f>
        <v>78209</v>
      </c>
      <c r="N431" s="102">
        <f>'2026-27 Salary &amp; Benefits'!$F$6</f>
        <v>82248</v>
      </c>
      <c r="O431" s="7">
        <f t="shared" si="94"/>
        <v>0</v>
      </c>
      <c r="P431" s="7">
        <f t="shared" si="95"/>
        <v>0</v>
      </c>
      <c r="Q431" s="7">
        <f>'2026-27 Salary &amp; Benefits'!G$6</f>
        <v>16817.759999999998</v>
      </c>
      <c r="R431" s="103">
        <f>'2026-27 Salary &amp; Benefits'!H$6</f>
        <v>0.16020000000000001</v>
      </c>
      <c r="S431" s="103">
        <f>'2026-27 Salary &amp; Benefits'!I$6</f>
        <v>0.15390000000000001</v>
      </c>
      <c r="T431" s="7">
        <f t="shared" si="96"/>
        <v>0</v>
      </c>
      <c r="U431" s="7">
        <f t="shared" si="97"/>
        <v>0</v>
      </c>
      <c r="V431" s="7">
        <f t="shared" si="98"/>
        <v>0</v>
      </c>
      <c r="W431" s="7">
        <f t="shared" si="99"/>
        <v>0</v>
      </c>
      <c r="X431" s="18">
        <f t="shared" si="100"/>
        <v>0</v>
      </c>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row>
    <row r="432" spans="1:159" s="17" customFormat="1">
      <c r="A432" s="50" t="s">
        <v>2355</v>
      </c>
      <c r="B432" s="59" t="s">
        <v>2575</v>
      </c>
      <c r="C432" s="60">
        <v>1852</v>
      </c>
      <c r="D432" s="59" t="s">
        <v>1786</v>
      </c>
      <c r="E432" s="78" t="str">
        <f>IFERROR(VLOOKUP($C432,'2025-26 School Level AAFTE'!$C$2:$L$2349,9,FALSE), "No")</f>
        <v>No</v>
      </c>
      <c r="F432" s="67">
        <f>IFERROR(VLOOKUP($C432,'2025-26 School Level AAFTE'!$C$2:$J$2349,8,FALSE), 0)</f>
        <v>565.65</v>
      </c>
      <c r="G432" s="69">
        <f>IFERROR(IF(E432= "yes",VLOOKUP(C432,Summary!$B:$I,6,0),0),0)</f>
        <v>0</v>
      </c>
      <c r="H432" s="68">
        <f t="shared" si="91"/>
        <v>0</v>
      </c>
      <c r="I432" s="110">
        <f>VLOOKUP($A432,'2026-27 Salary &amp; Benefits'!$A:$I,3,FALSE)</f>
        <v>1</v>
      </c>
      <c r="J432" s="110">
        <f>VLOOKUP($A432,'2026-27 Salary &amp; Benefits'!$A:$I,4,FALSE)</f>
        <v>1</v>
      </c>
      <c r="K432" s="101">
        <f t="shared" si="92"/>
        <v>0</v>
      </c>
      <c r="L432" s="100">
        <f t="shared" si="93"/>
        <v>0</v>
      </c>
      <c r="M432" s="102">
        <f>'2026-27 Salary &amp; Benefits'!$E$6</f>
        <v>78209</v>
      </c>
      <c r="N432" s="102">
        <f>'2026-27 Salary &amp; Benefits'!$F$6</f>
        <v>82248</v>
      </c>
      <c r="O432" s="7">
        <f t="shared" si="94"/>
        <v>0</v>
      </c>
      <c r="P432" s="7">
        <f t="shared" si="95"/>
        <v>0</v>
      </c>
      <c r="Q432" s="7">
        <f>'2026-27 Salary &amp; Benefits'!G$6</f>
        <v>16817.759999999998</v>
      </c>
      <c r="R432" s="103">
        <f>'2026-27 Salary &amp; Benefits'!H$6</f>
        <v>0.16020000000000001</v>
      </c>
      <c r="S432" s="103">
        <f>'2026-27 Salary &amp; Benefits'!I$6</f>
        <v>0.15390000000000001</v>
      </c>
      <c r="T432" s="7">
        <f t="shared" si="96"/>
        <v>0</v>
      </c>
      <c r="U432" s="7">
        <f t="shared" si="97"/>
        <v>0</v>
      </c>
      <c r="V432" s="7">
        <f t="shared" si="98"/>
        <v>0</v>
      </c>
      <c r="W432" s="7">
        <f t="shared" si="99"/>
        <v>0</v>
      </c>
      <c r="X432" s="18">
        <f t="shared" si="100"/>
        <v>0</v>
      </c>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row>
    <row r="433" spans="1:159" s="17" customFormat="1">
      <c r="A433" s="50" t="s">
        <v>2355</v>
      </c>
      <c r="B433" s="59" t="s">
        <v>2575</v>
      </c>
      <c r="C433" s="60">
        <v>3261</v>
      </c>
      <c r="D433" s="59" t="s">
        <v>1789</v>
      </c>
      <c r="E433" s="78" t="str">
        <f>IFERROR(VLOOKUP($C433,'2025-26 School Level AAFTE'!$C$2:$L$2349,9,FALSE), "No")</f>
        <v>Yes</v>
      </c>
      <c r="F433" s="67">
        <f>IFERROR(VLOOKUP($C433,'2025-26 School Level AAFTE'!$C$2:$J$2349,8,FALSE), 0)</f>
        <v>515.98</v>
      </c>
      <c r="G433" s="69">
        <f>IFERROR(IF(E433= "yes",VLOOKUP(C433,Summary!$B:$I,6,0),0),0)</f>
        <v>0</v>
      </c>
      <c r="H433" s="68">
        <f t="shared" si="91"/>
        <v>515.98</v>
      </c>
      <c r="I433" s="110">
        <f>VLOOKUP($A433,'2026-27 Salary &amp; Benefits'!$A:$I,3,FALSE)</f>
        <v>1</v>
      </c>
      <c r="J433" s="110">
        <f>VLOOKUP($A433,'2026-27 Salary &amp; Benefits'!$A:$I,4,FALSE)</f>
        <v>1</v>
      </c>
      <c r="K433" s="101">
        <f t="shared" si="92"/>
        <v>515.98</v>
      </c>
      <c r="L433" s="100">
        <f t="shared" si="93"/>
        <v>1.514</v>
      </c>
      <c r="M433" s="102">
        <f>'2026-27 Salary &amp; Benefits'!$E$6</f>
        <v>78209</v>
      </c>
      <c r="N433" s="102">
        <f>'2026-27 Salary &amp; Benefits'!$F$6</f>
        <v>82248</v>
      </c>
      <c r="O433" s="7">
        <f t="shared" si="94"/>
        <v>118408.43</v>
      </c>
      <c r="P433" s="7">
        <f t="shared" si="95"/>
        <v>6115.0400000000081</v>
      </c>
      <c r="Q433" s="7">
        <f>'2026-27 Salary &amp; Benefits'!G$6</f>
        <v>16817.759999999998</v>
      </c>
      <c r="R433" s="103">
        <f>'2026-27 Salary &amp; Benefits'!H$6</f>
        <v>0.16020000000000001</v>
      </c>
      <c r="S433" s="103">
        <f>'2026-27 Salary &amp; Benefits'!I$6</f>
        <v>0.15390000000000001</v>
      </c>
      <c r="T433" s="7">
        <f t="shared" si="96"/>
        <v>45372.22</v>
      </c>
      <c r="U433" s="7">
        <f t="shared" si="97"/>
        <v>2075.39</v>
      </c>
      <c r="V433" s="7">
        <f t="shared" si="98"/>
        <v>319.39999999999998</v>
      </c>
      <c r="W433" s="7">
        <f t="shared" si="99"/>
        <v>2394.79</v>
      </c>
      <c r="X433" s="18">
        <f t="shared" si="100"/>
        <v>172290.48</v>
      </c>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row>
    <row r="434" spans="1:159" s="17" customFormat="1">
      <c r="A434" s="50" t="s">
        <v>2355</v>
      </c>
      <c r="B434" s="59" t="s">
        <v>2575</v>
      </c>
      <c r="C434" s="60">
        <v>5734</v>
      </c>
      <c r="D434" s="59" t="s">
        <v>3053</v>
      </c>
      <c r="E434" s="78" t="str">
        <f>IFERROR(VLOOKUP($C434,'2025-26 School Level AAFTE'!$C$2:$L$2349,9,FALSE), "No")</f>
        <v>Yes</v>
      </c>
      <c r="F434" s="67">
        <f>IFERROR(VLOOKUP($C434,'2025-26 School Level AAFTE'!$C$2:$J$2349,8,FALSE), 0)</f>
        <v>113.7</v>
      </c>
      <c r="G434" s="69">
        <f>IFERROR(IF(E434= "yes",VLOOKUP(C434,Summary!$B:$I,6,0),0),0)</f>
        <v>0</v>
      </c>
      <c r="H434" s="68">
        <f t="shared" si="91"/>
        <v>113.7</v>
      </c>
      <c r="I434" s="110">
        <f>VLOOKUP($A434,'2026-27 Salary &amp; Benefits'!$A:$I,3,FALSE)</f>
        <v>1</v>
      </c>
      <c r="J434" s="110">
        <f>VLOOKUP($A434,'2026-27 Salary &amp; Benefits'!$A:$I,4,FALSE)</f>
        <v>1</v>
      </c>
      <c r="K434" s="101">
        <f t="shared" si="92"/>
        <v>113.7</v>
      </c>
      <c r="L434" s="100">
        <f t="shared" si="93"/>
        <v>0.33400000000000002</v>
      </c>
      <c r="M434" s="102">
        <f>'2026-27 Salary &amp; Benefits'!$E$6</f>
        <v>78209</v>
      </c>
      <c r="N434" s="102">
        <f>'2026-27 Salary &amp; Benefits'!$F$6</f>
        <v>82248</v>
      </c>
      <c r="O434" s="7">
        <f t="shared" si="94"/>
        <v>26121.81</v>
      </c>
      <c r="P434" s="7">
        <f t="shared" si="95"/>
        <v>1349.0200000000004</v>
      </c>
      <c r="Q434" s="7">
        <f>'2026-27 Salary &amp; Benefits'!G$6</f>
        <v>16817.759999999998</v>
      </c>
      <c r="R434" s="103">
        <f>'2026-27 Salary &amp; Benefits'!H$6</f>
        <v>0.16020000000000001</v>
      </c>
      <c r="S434" s="103">
        <f>'2026-27 Salary &amp; Benefits'!I$6</f>
        <v>0.15390000000000001</v>
      </c>
      <c r="T434" s="7">
        <f t="shared" si="96"/>
        <v>10009.459999999999</v>
      </c>
      <c r="U434" s="7">
        <f t="shared" si="97"/>
        <v>457.85</v>
      </c>
      <c r="V434" s="7">
        <f t="shared" si="98"/>
        <v>70.459999999999994</v>
      </c>
      <c r="W434" s="7">
        <f t="shared" si="99"/>
        <v>528.31000000000006</v>
      </c>
      <c r="X434" s="18">
        <f t="shared" si="100"/>
        <v>38008.600000000006</v>
      </c>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row>
    <row r="435" spans="1:159" s="17" customFormat="1">
      <c r="A435" s="50" t="s">
        <v>2305</v>
      </c>
      <c r="B435" s="59" t="s">
        <v>2576</v>
      </c>
      <c r="C435" s="60">
        <v>4548</v>
      </c>
      <c r="D435" s="59" t="s">
        <v>1315</v>
      </c>
      <c r="E435" s="78" t="str">
        <f>IFERROR(VLOOKUP($C435,'2025-26 School Level AAFTE'!$C$2:$L$2349,9,FALSE), "No")</f>
        <v>No</v>
      </c>
      <c r="F435" s="67">
        <f>IFERROR(VLOOKUP($C435,'2025-26 School Level AAFTE'!$C$2:$J$2349,8,FALSE), 0)</f>
        <v>471.93</v>
      </c>
      <c r="G435" s="69">
        <f>IFERROR(IF(E435= "yes",VLOOKUP(C435,Summary!$B:$I,6,0),0),0)</f>
        <v>0</v>
      </c>
      <c r="H435" s="68">
        <f t="shared" si="91"/>
        <v>0</v>
      </c>
      <c r="I435" s="110">
        <f>VLOOKUP($A435,'2026-27 Salary &amp; Benefits'!$A:$I,3,FALSE)</f>
        <v>1.1200000000000001</v>
      </c>
      <c r="J435" s="110">
        <f>VLOOKUP($A435,'2026-27 Salary &amp; Benefits'!$A:$I,4,FALSE)</f>
        <v>1.1600000000000001</v>
      </c>
      <c r="K435" s="101">
        <f t="shared" si="92"/>
        <v>0</v>
      </c>
      <c r="L435" s="100">
        <f t="shared" si="93"/>
        <v>0</v>
      </c>
      <c r="M435" s="102">
        <f>'2026-27 Salary &amp; Benefits'!$E$6</f>
        <v>78209</v>
      </c>
      <c r="N435" s="102">
        <f>'2026-27 Salary &amp; Benefits'!$F$6</f>
        <v>82248</v>
      </c>
      <c r="O435" s="7">
        <f t="shared" si="94"/>
        <v>0</v>
      </c>
      <c r="P435" s="7">
        <f t="shared" si="95"/>
        <v>0</v>
      </c>
      <c r="Q435" s="7">
        <f>'2026-27 Salary &amp; Benefits'!G$6</f>
        <v>16817.759999999998</v>
      </c>
      <c r="R435" s="103">
        <f>'2026-27 Salary &amp; Benefits'!H$6</f>
        <v>0.16020000000000001</v>
      </c>
      <c r="S435" s="103">
        <f>'2026-27 Salary &amp; Benefits'!I$6</f>
        <v>0.15390000000000001</v>
      </c>
      <c r="T435" s="7">
        <f t="shared" si="96"/>
        <v>0</v>
      </c>
      <c r="U435" s="7">
        <f t="shared" si="97"/>
        <v>0</v>
      </c>
      <c r="V435" s="7">
        <f t="shared" si="98"/>
        <v>0</v>
      </c>
      <c r="W435" s="7">
        <f t="shared" si="99"/>
        <v>0</v>
      </c>
      <c r="X435" s="18">
        <f t="shared" si="100"/>
        <v>0</v>
      </c>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row>
    <row r="436" spans="1:159" s="17" customFormat="1">
      <c r="A436" s="50" t="s">
        <v>2305</v>
      </c>
      <c r="B436" s="59" t="s">
        <v>2576</v>
      </c>
      <c r="C436" s="60">
        <v>3683</v>
      </c>
      <c r="D436" s="59" t="s">
        <v>1313</v>
      </c>
      <c r="E436" s="78" t="str">
        <f>IFERROR(VLOOKUP($C436,'2025-26 School Level AAFTE'!$C$2:$L$2349,9,FALSE), "No")</f>
        <v>No</v>
      </c>
      <c r="F436" s="67">
        <f>IFERROR(VLOOKUP($C436,'2025-26 School Level AAFTE'!$C$2:$J$2349,8,FALSE), 0)</f>
        <v>413.93</v>
      </c>
      <c r="G436" s="69">
        <f>IFERROR(IF(E436= "yes",VLOOKUP(C436,Summary!$B:$I,6,0),0),0)</f>
        <v>0</v>
      </c>
      <c r="H436" s="68">
        <f t="shared" si="91"/>
        <v>0</v>
      </c>
      <c r="I436" s="110">
        <f>VLOOKUP($A436,'2026-27 Salary &amp; Benefits'!$A:$I,3,FALSE)</f>
        <v>1.1200000000000001</v>
      </c>
      <c r="J436" s="110">
        <f>VLOOKUP($A436,'2026-27 Salary &amp; Benefits'!$A:$I,4,FALSE)</f>
        <v>1.1600000000000001</v>
      </c>
      <c r="K436" s="101">
        <f t="shared" si="92"/>
        <v>0</v>
      </c>
      <c r="L436" s="100">
        <f t="shared" si="93"/>
        <v>0</v>
      </c>
      <c r="M436" s="102">
        <f>'2026-27 Salary &amp; Benefits'!$E$6</f>
        <v>78209</v>
      </c>
      <c r="N436" s="102">
        <f>'2026-27 Salary &amp; Benefits'!$F$6</f>
        <v>82248</v>
      </c>
      <c r="O436" s="7">
        <f t="shared" si="94"/>
        <v>0</v>
      </c>
      <c r="P436" s="7">
        <f t="shared" si="95"/>
        <v>0</v>
      </c>
      <c r="Q436" s="7">
        <f>'2026-27 Salary &amp; Benefits'!G$6</f>
        <v>16817.759999999998</v>
      </c>
      <c r="R436" s="103">
        <f>'2026-27 Salary &amp; Benefits'!H$6</f>
        <v>0.16020000000000001</v>
      </c>
      <c r="S436" s="103">
        <f>'2026-27 Salary &amp; Benefits'!I$6</f>
        <v>0.15390000000000001</v>
      </c>
      <c r="T436" s="7">
        <f t="shared" si="96"/>
        <v>0</v>
      </c>
      <c r="U436" s="7">
        <f t="shared" si="97"/>
        <v>0</v>
      </c>
      <c r="V436" s="7">
        <f t="shared" si="98"/>
        <v>0</v>
      </c>
      <c r="W436" s="7">
        <f t="shared" si="99"/>
        <v>0</v>
      </c>
      <c r="X436" s="18">
        <f t="shared" si="100"/>
        <v>0</v>
      </c>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row>
    <row r="437" spans="1:159" s="17" customFormat="1">
      <c r="A437" s="50" t="s">
        <v>2305</v>
      </c>
      <c r="B437" s="59" t="s">
        <v>2576</v>
      </c>
      <c r="C437" s="60">
        <v>4416</v>
      </c>
      <c r="D437" s="59" t="s">
        <v>1314</v>
      </c>
      <c r="E437" s="78" t="str">
        <f>IFERROR(VLOOKUP($C437,'2025-26 School Level AAFTE'!$C$2:$L$2349,9,FALSE), "No")</f>
        <v>No</v>
      </c>
      <c r="F437" s="67">
        <f>IFERROR(VLOOKUP($C437,'2025-26 School Level AAFTE'!$C$2:$J$2349,8,FALSE), 0)</f>
        <v>537.66</v>
      </c>
      <c r="G437" s="69">
        <f>IFERROR(IF(E437= "yes",VLOOKUP(C437,Summary!$B:$I,6,0),0),0)</f>
        <v>0</v>
      </c>
      <c r="H437" s="68">
        <f t="shared" si="91"/>
        <v>0</v>
      </c>
      <c r="I437" s="110">
        <f>VLOOKUP($A437,'2026-27 Salary &amp; Benefits'!$A:$I,3,FALSE)</f>
        <v>1.1200000000000001</v>
      </c>
      <c r="J437" s="110">
        <f>VLOOKUP($A437,'2026-27 Salary &amp; Benefits'!$A:$I,4,FALSE)</f>
        <v>1.1600000000000001</v>
      </c>
      <c r="K437" s="101">
        <f t="shared" si="92"/>
        <v>0</v>
      </c>
      <c r="L437" s="100">
        <f t="shared" si="93"/>
        <v>0</v>
      </c>
      <c r="M437" s="102">
        <f>'2026-27 Salary &amp; Benefits'!$E$6</f>
        <v>78209</v>
      </c>
      <c r="N437" s="102">
        <f>'2026-27 Salary &amp; Benefits'!$F$6</f>
        <v>82248</v>
      </c>
      <c r="O437" s="7">
        <f t="shared" si="94"/>
        <v>0</v>
      </c>
      <c r="P437" s="7">
        <f t="shared" si="95"/>
        <v>0</v>
      </c>
      <c r="Q437" s="7">
        <f>'2026-27 Salary &amp; Benefits'!G$6</f>
        <v>16817.759999999998</v>
      </c>
      <c r="R437" s="103">
        <f>'2026-27 Salary &amp; Benefits'!H$6</f>
        <v>0.16020000000000001</v>
      </c>
      <c r="S437" s="103">
        <f>'2026-27 Salary &amp; Benefits'!I$6</f>
        <v>0.15390000000000001</v>
      </c>
      <c r="T437" s="7">
        <f t="shared" si="96"/>
        <v>0</v>
      </c>
      <c r="U437" s="7">
        <f t="shared" si="97"/>
        <v>0</v>
      </c>
      <c r="V437" s="7">
        <f t="shared" si="98"/>
        <v>0</v>
      </c>
      <c r="W437" s="7">
        <f t="shared" si="99"/>
        <v>0</v>
      </c>
      <c r="X437" s="18">
        <f t="shared" si="100"/>
        <v>0</v>
      </c>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row>
    <row r="438" spans="1:159" s="17" customFormat="1">
      <c r="A438" s="50" t="s">
        <v>2380</v>
      </c>
      <c r="B438" s="59" t="s">
        <v>2577</v>
      </c>
      <c r="C438" s="60">
        <v>2278</v>
      </c>
      <c r="D438" s="59" t="s">
        <v>1913</v>
      </c>
      <c r="E438" s="78" t="str">
        <f>IFERROR(VLOOKUP($C438,'2025-26 School Level AAFTE'!$C$2:$L$2349,9,FALSE), "No")</f>
        <v>Yes</v>
      </c>
      <c r="F438" s="67">
        <f>IFERROR(VLOOKUP($C438,'2025-26 School Level AAFTE'!$C$2:$J$2349,8,FALSE), 0)</f>
        <v>14</v>
      </c>
      <c r="G438" s="69">
        <f>IFERROR(IF(E438= "yes",VLOOKUP(C438,Summary!$B:$I,6,0),0),0)</f>
        <v>0</v>
      </c>
      <c r="H438" s="68">
        <f t="shared" si="91"/>
        <v>14</v>
      </c>
      <c r="I438" s="110">
        <f>VLOOKUP($A438,'2026-27 Salary &amp; Benefits'!$A:$I,3,FALSE)</f>
        <v>1</v>
      </c>
      <c r="J438" s="110">
        <f>VLOOKUP($A438,'2026-27 Salary &amp; Benefits'!$A:$I,4,FALSE)</f>
        <v>1.04</v>
      </c>
      <c r="K438" s="101">
        <f t="shared" si="92"/>
        <v>14</v>
      </c>
      <c r="L438" s="100">
        <f t="shared" si="93"/>
        <v>4.1000000000000002E-2</v>
      </c>
      <c r="M438" s="102">
        <f>'2026-27 Salary &amp; Benefits'!$E$6</f>
        <v>78209</v>
      </c>
      <c r="N438" s="102">
        <f>'2026-27 Salary &amp; Benefits'!$F$6</f>
        <v>82248</v>
      </c>
      <c r="O438" s="7">
        <f t="shared" si="94"/>
        <v>3206.57</v>
      </c>
      <c r="P438" s="7">
        <f t="shared" si="95"/>
        <v>300.48</v>
      </c>
      <c r="Q438" s="7">
        <f>'2026-27 Salary &amp; Benefits'!G$6</f>
        <v>16817.759999999998</v>
      </c>
      <c r="R438" s="103">
        <f>'2026-27 Salary &amp; Benefits'!H$6</f>
        <v>0.16020000000000001</v>
      </c>
      <c r="S438" s="103">
        <f>'2026-27 Salary &amp; Benefits'!I$6</f>
        <v>0.15390000000000001</v>
      </c>
      <c r="T438" s="7">
        <f t="shared" si="96"/>
        <v>1249.46</v>
      </c>
      <c r="U438" s="7">
        <f t="shared" si="97"/>
        <v>58.45</v>
      </c>
      <c r="V438" s="7">
        <f t="shared" si="98"/>
        <v>9</v>
      </c>
      <c r="W438" s="7">
        <f t="shared" si="99"/>
        <v>67.45</v>
      </c>
      <c r="X438" s="18">
        <f t="shared" si="100"/>
        <v>4823.96</v>
      </c>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row>
    <row r="439" spans="1:159" s="17" customFormat="1">
      <c r="A439" t="s">
        <v>2352</v>
      </c>
      <c r="B439" s="59" t="s">
        <v>2578</v>
      </c>
      <c r="C439" s="3">
        <v>1712</v>
      </c>
      <c r="D439" t="s">
        <v>1765</v>
      </c>
      <c r="E439" s="78" t="str">
        <f>IFERROR(VLOOKUP($C439,'2025-26 School Level AAFTE'!$C$2:$L$2349,9,FALSE), "No")</f>
        <v>No</v>
      </c>
      <c r="F439" s="67">
        <f>IFERROR(VLOOKUP($C439,'2025-26 School Level AAFTE'!$C$2:$J$2349,8,FALSE), 0)</f>
        <v>388.06</v>
      </c>
      <c r="G439" s="69">
        <f>IFERROR(IF(E439= "yes",VLOOKUP(C439,Summary!$B:$I,6,0),0),0)</f>
        <v>0</v>
      </c>
      <c r="H439" s="68">
        <f t="shared" si="91"/>
        <v>0</v>
      </c>
      <c r="I439" s="110">
        <f>VLOOKUP($A439,'2026-27 Salary &amp; Benefits'!$A:$I,3,FALSE)</f>
        <v>1</v>
      </c>
      <c r="J439" s="110">
        <f>VLOOKUP($A439,'2026-27 Salary &amp; Benefits'!$A:$I,4,FALSE)</f>
        <v>1.04</v>
      </c>
      <c r="K439" s="101">
        <f t="shared" si="92"/>
        <v>0</v>
      </c>
      <c r="L439" s="100">
        <f t="shared" si="93"/>
        <v>0</v>
      </c>
      <c r="M439" s="102">
        <f>'2026-27 Salary &amp; Benefits'!$E$6</f>
        <v>78209</v>
      </c>
      <c r="N439" s="102">
        <f>'2026-27 Salary &amp; Benefits'!$F$6</f>
        <v>82248</v>
      </c>
      <c r="O439" s="7">
        <f t="shared" si="94"/>
        <v>0</v>
      </c>
      <c r="P439" s="7">
        <f t="shared" si="95"/>
        <v>0</v>
      </c>
      <c r="Q439" s="7">
        <f>'2026-27 Salary &amp; Benefits'!G$6</f>
        <v>16817.759999999998</v>
      </c>
      <c r="R439" s="103">
        <f>'2026-27 Salary &amp; Benefits'!H$6</f>
        <v>0.16020000000000001</v>
      </c>
      <c r="S439" s="103">
        <f>'2026-27 Salary &amp; Benefits'!I$6</f>
        <v>0.15390000000000001</v>
      </c>
      <c r="T439" s="7">
        <f t="shared" si="96"/>
        <v>0</v>
      </c>
      <c r="U439" s="7">
        <f t="shared" si="97"/>
        <v>0</v>
      </c>
      <c r="V439" s="7">
        <f t="shared" si="98"/>
        <v>0</v>
      </c>
      <c r="W439" s="7">
        <f t="shared" si="99"/>
        <v>0</v>
      </c>
      <c r="X439" s="18">
        <f t="shared" si="100"/>
        <v>0</v>
      </c>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row>
    <row r="440" spans="1:159" s="17" customFormat="1">
      <c r="A440" t="s">
        <v>2352</v>
      </c>
      <c r="B440" s="59" t="s">
        <v>2578</v>
      </c>
      <c r="C440" s="3">
        <v>4097</v>
      </c>
      <c r="D440" t="s">
        <v>2904</v>
      </c>
      <c r="E440" s="78" t="str">
        <f>IFERROR(VLOOKUP($C440,'2025-26 School Level AAFTE'!$C$2:$L$2349,9,FALSE), "No")</f>
        <v>Yes</v>
      </c>
      <c r="F440" s="67">
        <f>IFERROR(VLOOKUP($C440,'2025-26 School Level AAFTE'!$C$2:$J$2349,8,FALSE), 0)</f>
        <v>327.5</v>
      </c>
      <c r="G440" s="69">
        <f>IFERROR(IF(E440= "yes",VLOOKUP(C440,Summary!$B:$I,6,0),0),0)</f>
        <v>0</v>
      </c>
      <c r="H440" s="68">
        <f t="shared" si="91"/>
        <v>327.5</v>
      </c>
      <c r="I440" s="110">
        <f>VLOOKUP($A440,'2026-27 Salary &amp; Benefits'!$A:$I,3,FALSE)</f>
        <v>1</v>
      </c>
      <c r="J440" s="110">
        <f>VLOOKUP($A440,'2026-27 Salary &amp; Benefits'!$A:$I,4,FALSE)</f>
        <v>1.04</v>
      </c>
      <c r="K440" s="101">
        <f t="shared" si="92"/>
        <v>327.5</v>
      </c>
      <c r="L440" s="100">
        <f t="shared" si="93"/>
        <v>0.96099999999999997</v>
      </c>
      <c r="M440" s="102">
        <f>'2026-27 Salary &amp; Benefits'!$E$6</f>
        <v>78209</v>
      </c>
      <c r="N440" s="102">
        <f>'2026-27 Salary &amp; Benefits'!$F$6</f>
        <v>82248</v>
      </c>
      <c r="O440" s="7">
        <f t="shared" si="94"/>
        <v>75158.850000000006</v>
      </c>
      <c r="P440" s="7">
        <f t="shared" si="95"/>
        <v>7043.0899999999965</v>
      </c>
      <c r="Q440" s="7">
        <f>'2026-27 Salary &amp; Benefits'!G$6</f>
        <v>16817.759999999998</v>
      </c>
      <c r="R440" s="103">
        <f>'2026-27 Salary &amp; Benefits'!H$6</f>
        <v>0.16020000000000001</v>
      </c>
      <c r="S440" s="103">
        <f>'2026-27 Salary &amp; Benefits'!I$6</f>
        <v>0.15390000000000001</v>
      </c>
      <c r="T440" s="7">
        <f t="shared" si="96"/>
        <v>29286.25</v>
      </c>
      <c r="U440" s="7">
        <f t="shared" si="97"/>
        <v>1370.03</v>
      </c>
      <c r="V440" s="7">
        <f t="shared" si="98"/>
        <v>210.85</v>
      </c>
      <c r="W440" s="7">
        <f t="shared" si="99"/>
        <v>1580.8799999999999</v>
      </c>
      <c r="X440" s="18">
        <f t="shared" si="100"/>
        <v>113069.07</v>
      </c>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row>
    <row r="441" spans="1:159" s="17" customFormat="1">
      <c r="A441" s="50" t="s">
        <v>2352</v>
      </c>
      <c r="B441" s="59" t="s">
        <v>2578</v>
      </c>
      <c r="C441" s="60">
        <v>3360</v>
      </c>
      <c r="D441" s="59" t="s">
        <v>1769</v>
      </c>
      <c r="E441" s="78" t="str">
        <f>IFERROR(VLOOKUP($C441,'2025-26 School Level AAFTE'!$C$2:$L$2349,9,FALSE), "No")</f>
        <v>Yes</v>
      </c>
      <c r="F441" s="67">
        <f>IFERROR(VLOOKUP($C441,'2025-26 School Level AAFTE'!$C$2:$J$2349,8,FALSE), 0)</f>
        <v>851.44999999999993</v>
      </c>
      <c r="G441" s="69">
        <f>IFERROR(IF(E441= "yes",VLOOKUP(C441,Summary!$B:$I,6,0),0),0)</f>
        <v>0</v>
      </c>
      <c r="H441" s="68">
        <f t="shared" si="91"/>
        <v>851.44999999999993</v>
      </c>
      <c r="I441" s="110">
        <f>VLOOKUP($A441,'2026-27 Salary &amp; Benefits'!$A:$I,3,FALSE)</f>
        <v>1</v>
      </c>
      <c r="J441" s="110">
        <f>VLOOKUP($A441,'2026-27 Salary &amp; Benefits'!$A:$I,4,FALSE)</f>
        <v>1.04</v>
      </c>
      <c r="K441" s="101">
        <f t="shared" si="92"/>
        <v>851.44999999999993</v>
      </c>
      <c r="L441" s="100">
        <f t="shared" si="93"/>
        <v>2.4980000000000002</v>
      </c>
      <c r="M441" s="102">
        <f>'2026-27 Salary &amp; Benefits'!$E$6</f>
        <v>78209</v>
      </c>
      <c r="N441" s="102">
        <f>'2026-27 Salary &amp; Benefits'!$F$6</f>
        <v>82248</v>
      </c>
      <c r="O441" s="7">
        <f t="shared" si="94"/>
        <v>195366.08</v>
      </c>
      <c r="P441" s="7">
        <f t="shared" si="95"/>
        <v>18307.640000000014</v>
      </c>
      <c r="Q441" s="7">
        <f>'2026-27 Salary &amp; Benefits'!G$6</f>
        <v>16817.759999999998</v>
      </c>
      <c r="R441" s="103">
        <f>'2026-27 Salary &amp; Benefits'!H$6</f>
        <v>0.16020000000000001</v>
      </c>
      <c r="S441" s="103">
        <f>'2026-27 Salary &amp; Benefits'!I$6</f>
        <v>0.15390000000000001</v>
      </c>
      <c r="T441" s="7">
        <f t="shared" si="96"/>
        <v>76125.960000000006</v>
      </c>
      <c r="U441" s="7">
        <f t="shared" si="97"/>
        <v>3561.23</v>
      </c>
      <c r="V441" s="7">
        <f t="shared" si="98"/>
        <v>548.07000000000005</v>
      </c>
      <c r="W441" s="7">
        <f t="shared" si="99"/>
        <v>4109.3</v>
      </c>
      <c r="X441" s="18">
        <f t="shared" si="100"/>
        <v>293908.98</v>
      </c>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row>
    <row r="442" spans="1:159" s="17" customFormat="1">
      <c r="A442" s="50" t="s">
        <v>2352</v>
      </c>
      <c r="B442" s="59" t="s">
        <v>2578</v>
      </c>
      <c r="C442" s="60">
        <v>5346</v>
      </c>
      <c r="D442" s="59" t="s">
        <v>1770</v>
      </c>
      <c r="E442" s="78" t="str">
        <f>IFERROR(VLOOKUP($C442,'2025-26 School Level AAFTE'!$C$2:$L$2349,9,FALSE), "No")</f>
        <v>Yes</v>
      </c>
      <c r="F442" s="67">
        <f>IFERROR(VLOOKUP($C442,'2025-26 School Level AAFTE'!$C$2:$J$2349,8,FALSE), 0)</f>
        <v>391.42</v>
      </c>
      <c r="G442" s="69">
        <f>IFERROR(IF(E442= "yes",VLOOKUP(C442,Summary!$B:$I,6,0),0),0)</f>
        <v>0</v>
      </c>
      <c r="H442" s="68">
        <f t="shared" si="91"/>
        <v>391.42</v>
      </c>
      <c r="I442" s="110">
        <f>VLOOKUP($A442,'2026-27 Salary &amp; Benefits'!$A:$I,3,FALSE)</f>
        <v>1</v>
      </c>
      <c r="J442" s="110">
        <f>VLOOKUP($A442,'2026-27 Salary &amp; Benefits'!$A:$I,4,FALSE)</f>
        <v>1.04</v>
      </c>
      <c r="K442" s="101">
        <f t="shared" si="92"/>
        <v>391.42</v>
      </c>
      <c r="L442" s="100">
        <f t="shared" si="93"/>
        <v>1.1479999999999999</v>
      </c>
      <c r="M442" s="102">
        <f>'2026-27 Salary &amp; Benefits'!$E$6</f>
        <v>78209</v>
      </c>
      <c r="N442" s="102">
        <f>'2026-27 Salary &amp; Benefits'!$F$6</f>
        <v>82248</v>
      </c>
      <c r="O442" s="7">
        <f t="shared" si="94"/>
        <v>89783.93</v>
      </c>
      <c r="P442" s="7">
        <f t="shared" si="95"/>
        <v>8413.6000000000058</v>
      </c>
      <c r="Q442" s="7">
        <f>'2026-27 Salary &amp; Benefits'!G$6</f>
        <v>16817.759999999998</v>
      </c>
      <c r="R442" s="103">
        <f>'2026-27 Salary &amp; Benefits'!H$6</f>
        <v>0.16020000000000001</v>
      </c>
      <c r="S442" s="103">
        <f>'2026-27 Salary &amp; Benefits'!I$6</f>
        <v>0.15390000000000001</v>
      </c>
      <c r="T442" s="7">
        <f t="shared" si="96"/>
        <v>34985.03</v>
      </c>
      <c r="U442" s="7">
        <f t="shared" si="97"/>
        <v>1636.63</v>
      </c>
      <c r="V442" s="7">
        <f t="shared" si="98"/>
        <v>251.88</v>
      </c>
      <c r="W442" s="7">
        <f t="shared" si="99"/>
        <v>1888.5100000000002</v>
      </c>
      <c r="X442" s="18">
        <f t="shared" si="100"/>
        <v>135071.07</v>
      </c>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row>
    <row r="443" spans="1:159" s="17" customFormat="1">
      <c r="A443" s="50" t="s">
        <v>2352</v>
      </c>
      <c r="B443" s="59" t="s">
        <v>2578</v>
      </c>
      <c r="C443" s="60">
        <v>5432</v>
      </c>
      <c r="D443" s="59" t="s">
        <v>1771</v>
      </c>
      <c r="E443" s="78" t="str">
        <f>IFERROR(VLOOKUP($C443,'2025-26 School Level AAFTE'!$C$2:$L$2349,9,FALSE), "No")</f>
        <v>No</v>
      </c>
      <c r="F443" s="67">
        <f>IFERROR(VLOOKUP($C443,'2025-26 School Level AAFTE'!$C$2:$J$2349,8,FALSE), 0)</f>
        <v>39.25</v>
      </c>
      <c r="G443" s="69">
        <f>IFERROR(IF(E443= "yes",VLOOKUP(C443,Summary!$B:$I,6,0),0),0)</f>
        <v>0</v>
      </c>
      <c r="H443" s="68">
        <f t="shared" si="91"/>
        <v>0</v>
      </c>
      <c r="I443" s="110">
        <f>VLOOKUP($A443,'2026-27 Salary &amp; Benefits'!$A:$I,3,FALSE)</f>
        <v>1</v>
      </c>
      <c r="J443" s="110">
        <f>VLOOKUP($A443,'2026-27 Salary &amp; Benefits'!$A:$I,4,FALSE)</f>
        <v>1.04</v>
      </c>
      <c r="K443" s="101">
        <f t="shared" si="92"/>
        <v>0</v>
      </c>
      <c r="L443" s="100">
        <f t="shared" si="93"/>
        <v>0</v>
      </c>
      <c r="M443" s="102">
        <f>'2026-27 Salary &amp; Benefits'!$E$6</f>
        <v>78209</v>
      </c>
      <c r="N443" s="102">
        <f>'2026-27 Salary &amp; Benefits'!$F$6</f>
        <v>82248</v>
      </c>
      <c r="O443" s="7">
        <f t="shared" si="94"/>
        <v>0</v>
      </c>
      <c r="P443" s="7">
        <f t="shared" si="95"/>
        <v>0</v>
      </c>
      <c r="Q443" s="7">
        <f>'2026-27 Salary &amp; Benefits'!G$6</f>
        <v>16817.759999999998</v>
      </c>
      <c r="R443" s="103">
        <f>'2026-27 Salary &amp; Benefits'!H$6</f>
        <v>0.16020000000000001</v>
      </c>
      <c r="S443" s="103">
        <f>'2026-27 Salary &amp; Benefits'!I$6</f>
        <v>0.15390000000000001</v>
      </c>
      <c r="T443" s="7">
        <f t="shared" si="96"/>
        <v>0</v>
      </c>
      <c r="U443" s="7">
        <f t="shared" si="97"/>
        <v>0</v>
      </c>
      <c r="V443" s="7">
        <f t="shared" si="98"/>
        <v>0</v>
      </c>
      <c r="W443" s="7">
        <f t="shared" si="99"/>
        <v>0</v>
      </c>
      <c r="X443" s="18">
        <f t="shared" si="100"/>
        <v>0</v>
      </c>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row>
    <row r="444" spans="1:159" s="17" customFormat="1">
      <c r="A444" s="50" t="s">
        <v>2352</v>
      </c>
      <c r="B444" s="59" t="s">
        <v>2578</v>
      </c>
      <c r="C444" s="60">
        <v>5433</v>
      </c>
      <c r="D444" s="59" t="s">
        <v>1772</v>
      </c>
      <c r="E444" s="78" t="str">
        <f>IFERROR(VLOOKUP($C444,'2025-26 School Level AAFTE'!$C$2:$L$2349,9,FALSE), "No")</f>
        <v>No</v>
      </c>
      <c r="F444" s="67">
        <f>IFERROR(VLOOKUP($C444,'2025-26 School Level AAFTE'!$C$2:$J$2349,8,FALSE), 0)</f>
        <v>218.58</v>
      </c>
      <c r="G444" s="69">
        <f>IFERROR(IF(E444= "yes",VLOOKUP(C444,Summary!$B:$I,6,0),0),0)</f>
        <v>0</v>
      </c>
      <c r="H444" s="68">
        <f t="shared" si="91"/>
        <v>0</v>
      </c>
      <c r="I444" s="110">
        <f>VLOOKUP($A444,'2026-27 Salary &amp; Benefits'!$A:$I,3,FALSE)</f>
        <v>1</v>
      </c>
      <c r="J444" s="110">
        <f>VLOOKUP($A444,'2026-27 Salary &amp; Benefits'!$A:$I,4,FALSE)</f>
        <v>1.04</v>
      </c>
      <c r="K444" s="101">
        <f t="shared" si="92"/>
        <v>0</v>
      </c>
      <c r="L444" s="100">
        <f t="shared" si="93"/>
        <v>0</v>
      </c>
      <c r="M444" s="102">
        <f>'2026-27 Salary &amp; Benefits'!$E$6</f>
        <v>78209</v>
      </c>
      <c r="N444" s="102">
        <f>'2026-27 Salary &amp; Benefits'!$F$6</f>
        <v>82248</v>
      </c>
      <c r="O444" s="7">
        <f t="shared" si="94"/>
        <v>0</v>
      </c>
      <c r="P444" s="7">
        <f t="shared" si="95"/>
        <v>0</v>
      </c>
      <c r="Q444" s="7">
        <f>'2026-27 Salary &amp; Benefits'!G$6</f>
        <v>16817.759999999998</v>
      </c>
      <c r="R444" s="103">
        <f>'2026-27 Salary &amp; Benefits'!H$6</f>
        <v>0.16020000000000001</v>
      </c>
      <c r="S444" s="103">
        <f>'2026-27 Salary &amp; Benefits'!I$6</f>
        <v>0.15390000000000001</v>
      </c>
      <c r="T444" s="7">
        <f t="shared" si="96"/>
        <v>0</v>
      </c>
      <c r="U444" s="7">
        <f t="shared" si="97"/>
        <v>0</v>
      </c>
      <c r="V444" s="7">
        <f t="shared" si="98"/>
        <v>0</v>
      </c>
      <c r="W444" s="7">
        <f t="shared" si="99"/>
        <v>0</v>
      </c>
      <c r="X444" s="18">
        <f t="shared" si="100"/>
        <v>0</v>
      </c>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row>
    <row r="445" spans="1:159" s="17" customFormat="1">
      <c r="A445" s="50" t="s">
        <v>2352</v>
      </c>
      <c r="B445" s="59" t="s">
        <v>2578</v>
      </c>
      <c r="C445" s="60">
        <v>2955</v>
      </c>
      <c r="D445" s="59" t="s">
        <v>1767</v>
      </c>
      <c r="E445" s="78" t="str">
        <f>IFERROR(VLOOKUP($C445,'2025-26 School Level AAFTE'!$C$2:$L$2349,9,FALSE), "No")</f>
        <v>Yes</v>
      </c>
      <c r="F445" s="67">
        <f>IFERROR(VLOOKUP($C445,'2025-26 School Level AAFTE'!$C$2:$J$2349,8,FALSE), 0)</f>
        <v>305.94</v>
      </c>
      <c r="G445" s="69">
        <f>IFERROR(IF(E445= "yes",VLOOKUP(C445,Summary!$B:$I,6,0),0),0)</f>
        <v>0</v>
      </c>
      <c r="H445" s="68">
        <f t="shared" si="91"/>
        <v>305.94</v>
      </c>
      <c r="I445" s="110">
        <f>VLOOKUP($A445,'2026-27 Salary &amp; Benefits'!$A:$I,3,FALSE)</f>
        <v>1</v>
      </c>
      <c r="J445" s="110">
        <f>VLOOKUP($A445,'2026-27 Salary &amp; Benefits'!$A:$I,4,FALSE)</f>
        <v>1.04</v>
      </c>
      <c r="K445" s="101">
        <f t="shared" si="92"/>
        <v>305.94</v>
      </c>
      <c r="L445" s="100">
        <f t="shared" si="93"/>
        <v>0.89700000000000002</v>
      </c>
      <c r="M445" s="102">
        <f>'2026-27 Salary &amp; Benefits'!$E$6</f>
        <v>78209</v>
      </c>
      <c r="N445" s="102">
        <f>'2026-27 Salary &amp; Benefits'!$F$6</f>
        <v>82248</v>
      </c>
      <c r="O445" s="7">
        <f t="shared" si="94"/>
        <v>70153.47</v>
      </c>
      <c r="P445" s="7">
        <f t="shared" si="95"/>
        <v>6574.0399999999936</v>
      </c>
      <c r="Q445" s="7">
        <f>'2026-27 Salary &amp; Benefits'!G$6</f>
        <v>16817.759999999998</v>
      </c>
      <c r="R445" s="103">
        <f>'2026-27 Salary &amp; Benefits'!H$6</f>
        <v>0.16020000000000001</v>
      </c>
      <c r="S445" s="103">
        <f>'2026-27 Salary &amp; Benefits'!I$6</f>
        <v>0.15390000000000001</v>
      </c>
      <c r="T445" s="7">
        <f t="shared" si="96"/>
        <v>27335.86</v>
      </c>
      <c r="U445" s="7">
        <f t="shared" si="97"/>
        <v>1278.79</v>
      </c>
      <c r="V445" s="7">
        <f t="shared" si="98"/>
        <v>196.81</v>
      </c>
      <c r="W445" s="7">
        <f t="shared" si="99"/>
        <v>1475.6</v>
      </c>
      <c r="X445" s="18">
        <f t="shared" si="100"/>
        <v>105538.97</v>
      </c>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row>
    <row r="446" spans="1:159" s="17" customFormat="1">
      <c r="A446" s="50" t="s">
        <v>2352</v>
      </c>
      <c r="B446" s="59" t="s">
        <v>2578</v>
      </c>
      <c r="C446" s="60">
        <v>2653</v>
      </c>
      <c r="D446" s="59" t="s">
        <v>1766</v>
      </c>
      <c r="E446" s="78" t="str">
        <f>IFERROR(VLOOKUP($C446,'2025-26 School Level AAFTE'!$C$2:$L$2349,9,FALSE), "No")</f>
        <v>Yes</v>
      </c>
      <c r="F446" s="67">
        <f>IFERROR(VLOOKUP($C446,'2025-26 School Level AAFTE'!$C$2:$J$2349,8,FALSE), 0)</f>
        <v>426.2</v>
      </c>
      <c r="G446" s="69">
        <f>IFERROR(IF(E446= "yes",VLOOKUP(C446,Summary!$B:$I,6,0),0),0)</f>
        <v>0</v>
      </c>
      <c r="H446" s="68">
        <f t="shared" si="91"/>
        <v>426.2</v>
      </c>
      <c r="I446" s="110">
        <f>VLOOKUP($A446,'2026-27 Salary &amp; Benefits'!$A:$I,3,FALSE)</f>
        <v>1</v>
      </c>
      <c r="J446" s="110">
        <f>VLOOKUP($A446,'2026-27 Salary &amp; Benefits'!$A:$I,4,FALSE)</f>
        <v>1.04</v>
      </c>
      <c r="K446" s="101">
        <f t="shared" si="92"/>
        <v>426.2</v>
      </c>
      <c r="L446" s="100">
        <f t="shared" si="93"/>
        <v>1.25</v>
      </c>
      <c r="M446" s="102">
        <f>'2026-27 Salary &amp; Benefits'!$E$6</f>
        <v>78209</v>
      </c>
      <c r="N446" s="102">
        <f>'2026-27 Salary &amp; Benefits'!$F$6</f>
        <v>82248</v>
      </c>
      <c r="O446" s="7">
        <f t="shared" si="94"/>
        <v>97761.25</v>
      </c>
      <c r="P446" s="7">
        <f t="shared" si="95"/>
        <v>9161.1499999999942</v>
      </c>
      <c r="Q446" s="7">
        <f>'2026-27 Salary &amp; Benefits'!G$6</f>
        <v>16817.759999999998</v>
      </c>
      <c r="R446" s="103">
        <f>'2026-27 Salary &amp; Benefits'!H$6</f>
        <v>0.16020000000000001</v>
      </c>
      <c r="S446" s="103">
        <f>'2026-27 Salary &amp; Benefits'!I$6</f>
        <v>0.15390000000000001</v>
      </c>
      <c r="T446" s="7">
        <f t="shared" si="96"/>
        <v>38093.449999999997</v>
      </c>
      <c r="U446" s="7">
        <f t="shared" si="97"/>
        <v>1782.04</v>
      </c>
      <c r="V446" s="7">
        <f t="shared" si="98"/>
        <v>274.26</v>
      </c>
      <c r="W446" s="7">
        <f t="shared" si="99"/>
        <v>2056.3000000000002</v>
      </c>
      <c r="X446" s="18">
        <f t="shared" si="100"/>
        <v>147072.15</v>
      </c>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row>
    <row r="447" spans="1:159" s="17" customFormat="1">
      <c r="A447" s="50" t="s">
        <v>2352</v>
      </c>
      <c r="B447" s="59" t="s">
        <v>2578</v>
      </c>
      <c r="C447" s="60">
        <v>3128</v>
      </c>
      <c r="D447" s="59" t="s">
        <v>1768</v>
      </c>
      <c r="E447" s="78" t="str">
        <f>IFERROR(VLOOKUP($C447,'2025-26 School Level AAFTE'!$C$2:$L$2349,9,FALSE), "No")</f>
        <v>Yes</v>
      </c>
      <c r="F447" s="67">
        <f>IFERROR(VLOOKUP($C447,'2025-26 School Level AAFTE'!$C$2:$J$2349,8,FALSE), 0)</f>
        <v>378.03</v>
      </c>
      <c r="G447" s="69">
        <f>IFERROR(IF(E447= "yes",VLOOKUP(C447,Summary!$B:$I,6,0),0),0)</f>
        <v>0</v>
      </c>
      <c r="H447" s="68">
        <f t="shared" si="91"/>
        <v>378.03</v>
      </c>
      <c r="I447" s="110">
        <f>VLOOKUP($A447,'2026-27 Salary &amp; Benefits'!$A:$I,3,FALSE)</f>
        <v>1</v>
      </c>
      <c r="J447" s="110">
        <f>VLOOKUP($A447,'2026-27 Salary &amp; Benefits'!$A:$I,4,FALSE)</f>
        <v>1.04</v>
      </c>
      <c r="K447" s="101">
        <f t="shared" si="92"/>
        <v>378.03</v>
      </c>
      <c r="L447" s="100">
        <f t="shared" si="93"/>
        <v>1.109</v>
      </c>
      <c r="M447" s="102">
        <f>'2026-27 Salary &amp; Benefits'!$E$6</f>
        <v>78209</v>
      </c>
      <c r="N447" s="102">
        <f>'2026-27 Salary &amp; Benefits'!$F$6</f>
        <v>82248</v>
      </c>
      <c r="O447" s="7">
        <f t="shared" si="94"/>
        <v>86733.78</v>
      </c>
      <c r="P447" s="7">
        <f t="shared" si="95"/>
        <v>8127.7700000000041</v>
      </c>
      <c r="Q447" s="7">
        <f>'2026-27 Salary &amp; Benefits'!G$6</f>
        <v>16817.759999999998</v>
      </c>
      <c r="R447" s="103">
        <f>'2026-27 Salary &amp; Benefits'!H$6</f>
        <v>0.16020000000000001</v>
      </c>
      <c r="S447" s="103">
        <f>'2026-27 Salary &amp; Benefits'!I$6</f>
        <v>0.15390000000000001</v>
      </c>
      <c r="T447" s="7">
        <f t="shared" si="96"/>
        <v>33796.51</v>
      </c>
      <c r="U447" s="7">
        <f t="shared" si="97"/>
        <v>1581.03</v>
      </c>
      <c r="V447" s="7">
        <f t="shared" si="98"/>
        <v>243.32</v>
      </c>
      <c r="W447" s="7">
        <f t="shared" si="99"/>
        <v>1824.35</v>
      </c>
      <c r="X447" s="18">
        <f t="shared" si="100"/>
        <v>130482.41000000002</v>
      </c>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row>
    <row r="448" spans="1:159" s="17" customFormat="1">
      <c r="A448" s="50" t="s">
        <v>2411</v>
      </c>
      <c r="B448" s="59" t="s">
        <v>2579</v>
      </c>
      <c r="C448" s="60">
        <v>4055</v>
      </c>
      <c r="D448" s="59" t="s">
        <v>2061</v>
      </c>
      <c r="E448" s="78" t="str">
        <f>IFERROR(VLOOKUP($C448,'2025-26 School Level AAFTE'!$C$2:$L$2349,9,FALSE), "No")</f>
        <v>Yes</v>
      </c>
      <c r="F448" s="67">
        <f>IFERROR(VLOOKUP($C448,'2025-26 School Level AAFTE'!$C$2:$J$2349,8,FALSE), 0)</f>
        <v>777.55</v>
      </c>
      <c r="G448" s="69">
        <f>IFERROR(IF(E448= "yes",VLOOKUP(C448,Summary!$B:$I,6,0),0),0)</f>
        <v>0</v>
      </c>
      <c r="H448" s="68">
        <f t="shared" si="91"/>
        <v>777.55</v>
      </c>
      <c r="I448" s="110">
        <f>VLOOKUP($A448,'2026-27 Salary &amp; Benefits'!$A:$I,3,FALSE)</f>
        <v>1</v>
      </c>
      <c r="J448" s="110">
        <f>VLOOKUP($A448,'2026-27 Salary &amp; Benefits'!$A:$I,4,FALSE)</f>
        <v>1</v>
      </c>
      <c r="K448" s="101">
        <f t="shared" si="92"/>
        <v>777.55</v>
      </c>
      <c r="L448" s="100">
        <f t="shared" si="93"/>
        <v>2.2810000000000001</v>
      </c>
      <c r="M448" s="102">
        <f>'2026-27 Salary &amp; Benefits'!$E$6</f>
        <v>78209</v>
      </c>
      <c r="N448" s="102">
        <f>'2026-27 Salary &amp; Benefits'!$F$6</f>
        <v>82248</v>
      </c>
      <c r="O448" s="7">
        <f t="shared" si="94"/>
        <v>178394.73</v>
      </c>
      <c r="P448" s="7">
        <f t="shared" si="95"/>
        <v>9212.9599999999919</v>
      </c>
      <c r="Q448" s="7">
        <f>'2026-27 Salary &amp; Benefits'!G$6</f>
        <v>16817.759999999998</v>
      </c>
      <c r="R448" s="103">
        <f>'2026-27 Salary &amp; Benefits'!H$6</f>
        <v>0.16020000000000001</v>
      </c>
      <c r="S448" s="103">
        <f>'2026-27 Salary &amp; Benefits'!I$6</f>
        <v>0.15390000000000001</v>
      </c>
      <c r="T448" s="7">
        <f t="shared" si="96"/>
        <v>68358.02</v>
      </c>
      <c r="U448" s="7">
        <f t="shared" si="97"/>
        <v>3126.79</v>
      </c>
      <c r="V448" s="7">
        <f t="shared" si="98"/>
        <v>481.21</v>
      </c>
      <c r="W448" s="7">
        <f t="shared" si="99"/>
        <v>3608</v>
      </c>
      <c r="X448" s="18">
        <f t="shared" si="100"/>
        <v>259573.71</v>
      </c>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row>
    <row r="449" spans="1:159" s="17" customFormat="1">
      <c r="A449" s="50" t="s">
        <v>2411</v>
      </c>
      <c r="B449" s="59" t="s">
        <v>2579</v>
      </c>
      <c r="C449" s="60">
        <v>4487</v>
      </c>
      <c r="D449" s="59" t="s">
        <v>2062</v>
      </c>
      <c r="E449" s="78" t="str">
        <f>IFERROR(VLOOKUP($C449,'2025-26 School Level AAFTE'!$C$2:$L$2349,9,FALSE), "No")</f>
        <v>Yes</v>
      </c>
      <c r="F449" s="67">
        <f>IFERROR(VLOOKUP($C449,'2025-26 School Level AAFTE'!$C$2:$J$2349,8,FALSE), 0)</f>
        <v>511.25</v>
      </c>
      <c r="G449" s="69">
        <f>IFERROR(IF(E449= "yes",VLOOKUP(C449,Summary!$B:$I,6,0),0),0)</f>
        <v>0</v>
      </c>
      <c r="H449" s="68">
        <f t="shared" si="91"/>
        <v>511.25</v>
      </c>
      <c r="I449" s="110">
        <f>VLOOKUP($A449,'2026-27 Salary &amp; Benefits'!$A:$I,3,FALSE)</f>
        <v>1</v>
      </c>
      <c r="J449" s="110">
        <f>VLOOKUP($A449,'2026-27 Salary &amp; Benefits'!$A:$I,4,FALSE)</f>
        <v>1</v>
      </c>
      <c r="K449" s="101">
        <f t="shared" si="92"/>
        <v>511.25</v>
      </c>
      <c r="L449" s="100">
        <f t="shared" si="93"/>
        <v>1.5</v>
      </c>
      <c r="M449" s="102">
        <f>'2026-27 Salary &amp; Benefits'!$E$6</f>
        <v>78209</v>
      </c>
      <c r="N449" s="102">
        <f>'2026-27 Salary &amp; Benefits'!$F$6</f>
        <v>82248</v>
      </c>
      <c r="O449" s="7">
        <f t="shared" si="94"/>
        <v>117313.5</v>
      </c>
      <c r="P449" s="7">
        <f t="shared" si="95"/>
        <v>6058.5</v>
      </c>
      <c r="Q449" s="7">
        <f>'2026-27 Salary &amp; Benefits'!G$6</f>
        <v>16817.759999999998</v>
      </c>
      <c r="R449" s="103">
        <f>'2026-27 Salary &amp; Benefits'!H$6</f>
        <v>0.16020000000000001</v>
      </c>
      <c r="S449" s="103">
        <f>'2026-27 Salary &amp; Benefits'!I$6</f>
        <v>0.15390000000000001</v>
      </c>
      <c r="T449" s="7">
        <f t="shared" si="96"/>
        <v>44952.67</v>
      </c>
      <c r="U449" s="7">
        <f t="shared" si="97"/>
        <v>2056.1999999999998</v>
      </c>
      <c r="V449" s="7">
        <f t="shared" si="98"/>
        <v>316.45</v>
      </c>
      <c r="W449" s="7">
        <f t="shared" si="99"/>
        <v>2372.6499999999996</v>
      </c>
      <c r="X449" s="18">
        <f t="shared" si="100"/>
        <v>170697.31999999998</v>
      </c>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row>
    <row r="450" spans="1:159" s="17" customFormat="1">
      <c r="A450" s="50" t="s">
        <v>2411</v>
      </c>
      <c r="B450" s="59" t="s">
        <v>2579</v>
      </c>
      <c r="C450" s="60">
        <v>2344</v>
      </c>
      <c r="D450" s="59" t="s">
        <v>1769</v>
      </c>
      <c r="E450" s="78" t="str">
        <f>IFERROR(VLOOKUP($C450,'2025-26 School Level AAFTE'!$C$2:$L$2349,9,FALSE), "No")</f>
        <v>Yes</v>
      </c>
      <c r="F450" s="67">
        <f>IFERROR(VLOOKUP($C450,'2025-26 School Level AAFTE'!$C$2:$J$2349,8,FALSE), 0)</f>
        <v>1088.53</v>
      </c>
      <c r="G450" s="69">
        <f>IFERROR(IF(E450= "yes",VLOOKUP(C450,Summary!$B:$I,6,0),0),0)</f>
        <v>0</v>
      </c>
      <c r="H450" s="68">
        <f t="shared" si="91"/>
        <v>1088.53</v>
      </c>
      <c r="I450" s="110">
        <f>VLOOKUP($A450,'2026-27 Salary &amp; Benefits'!$A:$I,3,FALSE)</f>
        <v>1</v>
      </c>
      <c r="J450" s="110">
        <f>VLOOKUP($A450,'2026-27 Salary &amp; Benefits'!$A:$I,4,FALSE)</f>
        <v>1</v>
      </c>
      <c r="K450" s="101">
        <f t="shared" si="92"/>
        <v>1088.53</v>
      </c>
      <c r="L450" s="100">
        <f t="shared" si="93"/>
        <v>3.1930000000000001</v>
      </c>
      <c r="M450" s="102">
        <f>'2026-27 Salary &amp; Benefits'!$E$6</f>
        <v>78209</v>
      </c>
      <c r="N450" s="102">
        <f>'2026-27 Salary &amp; Benefits'!$F$6</f>
        <v>82248</v>
      </c>
      <c r="O450" s="7">
        <f t="shared" si="94"/>
        <v>249721.34</v>
      </c>
      <c r="P450" s="7">
        <f t="shared" si="95"/>
        <v>12896.51999999999</v>
      </c>
      <c r="Q450" s="7">
        <f>'2026-27 Salary &amp; Benefits'!G$6</f>
        <v>16817.759999999998</v>
      </c>
      <c r="R450" s="103">
        <f>'2026-27 Salary &amp; Benefits'!H$6</f>
        <v>0.16020000000000001</v>
      </c>
      <c r="S450" s="103">
        <f>'2026-27 Salary &amp; Benefits'!I$6</f>
        <v>0.15390000000000001</v>
      </c>
      <c r="T450" s="7">
        <f t="shared" si="96"/>
        <v>95689.24</v>
      </c>
      <c r="U450" s="7">
        <f t="shared" si="97"/>
        <v>4376.96</v>
      </c>
      <c r="V450" s="7">
        <f t="shared" si="98"/>
        <v>673.61</v>
      </c>
      <c r="W450" s="7">
        <f t="shared" si="99"/>
        <v>5050.57</v>
      </c>
      <c r="X450" s="18">
        <f t="shared" si="100"/>
        <v>363357.67</v>
      </c>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row>
    <row r="451" spans="1:159" s="17" customFormat="1">
      <c r="A451" s="50" t="s">
        <v>2411</v>
      </c>
      <c r="B451" s="59" t="s">
        <v>2579</v>
      </c>
      <c r="C451" s="61">
        <v>2530</v>
      </c>
      <c r="D451" s="72" t="s">
        <v>2059</v>
      </c>
      <c r="E451" s="78" t="str">
        <f>IFERROR(VLOOKUP($C451,'2025-26 School Level AAFTE'!$C$2:$L$2349,9,FALSE), "No")</f>
        <v>Yes</v>
      </c>
      <c r="F451" s="67">
        <f>IFERROR(VLOOKUP($C451,'2025-26 School Level AAFTE'!$C$2:$J$2349,8,FALSE), 0)</f>
        <v>503.24</v>
      </c>
      <c r="G451" s="69">
        <f>IFERROR(IF(E451= "yes",VLOOKUP(C451,Summary!$B:$I,6,0),0),0)</f>
        <v>0</v>
      </c>
      <c r="H451" s="68">
        <f t="shared" si="91"/>
        <v>503.24</v>
      </c>
      <c r="I451" s="110">
        <f>VLOOKUP($A451,'2026-27 Salary &amp; Benefits'!$A:$I,3,FALSE)</f>
        <v>1</v>
      </c>
      <c r="J451" s="110">
        <f>VLOOKUP($A451,'2026-27 Salary &amp; Benefits'!$A:$I,4,FALSE)</f>
        <v>1</v>
      </c>
      <c r="K451" s="101">
        <f t="shared" si="92"/>
        <v>503.24</v>
      </c>
      <c r="L451" s="100">
        <f t="shared" si="93"/>
        <v>1.476</v>
      </c>
      <c r="M451" s="102">
        <f>'2026-27 Salary &amp; Benefits'!$E$6</f>
        <v>78209</v>
      </c>
      <c r="N451" s="102">
        <f>'2026-27 Salary &amp; Benefits'!$F$6</f>
        <v>82248</v>
      </c>
      <c r="O451" s="7">
        <f t="shared" si="94"/>
        <v>115436.48</v>
      </c>
      <c r="P451" s="7">
        <f t="shared" si="95"/>
        <v>5961.570000000007</v>
      </c>
      <c r="Q451" s="7">
        <f>'2026-27 Salary &amp; Benefits'!G$6</f>
        <v>16817.759999999998</v>
      </c>
      <c r="R451" s="103">
        <f>'2026-27 Salary &amp; Benefits'!H$6</f>
        <v>0.16020000000000001</v>
      </c>
      <c r="S451" s="103">
        <f>'2026-27 Salary &amp; Benefits'!I$6</f>
        <v>0.15390000000000001</v>
      </c>
      <c r="T451" s="7">
        <f t="shared" si="96"/>
        <v>44233.42</v>
      </c>
      <c r="U451" s="7">
        <f t="shared" si="97"/>
        <v>2023.3</v>
      </c>
      <c r="V451" s="7">
        <f t="shared" si="98"/>
        <v>311.39</v>
      </c>
      <c r="W451" s="7">
        <f t="shared" si="99"/>
        <v>2334.69</v>
      </c>
      <c r="X451" s="18">
        <f t="shared" si="100"/>
        <v>167966.16</v>
      </c>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row>
    <row r="452" spans="1:159" s="17" customFormat="1">
      <c r="A452" s="50" t="s">
        <v>2411</v>
      </c>
      <c r="B452" s="59" t="s">
        <v>2579</v>
      </c>
      <c r="C452" s="60">
        <v>2821</v>
      </c>
      <c r="D452" s="59" t="s">
        <v>2060</v>
      </c>
      <c r="E452" s="78" t="str">
        <f>IFERROR(VLOOKUP($C452,'2025-26 School Level AAFTE'!$C$2:$L$2349,9,FALSE), "No")</f>
        <v>Yes</v>
      </c>
      <c r="F452" s="67">
        <f>IFERROR(VLOOKUP($C452,'2025-26 School Level AAFTE'!$C$2:$J$2349,8,FALSE), 0)</f>
        <v>447.95</v>
      </c>
      <c r="G452" s="69">
        <f>IFERROR(IF(E452= "yes",VLOOKUP(C452,Summary!$B:$I,6,0),0),0)</f>
        <v>0</v>
      </c>
      <c r="H452" s="68">
        <f t="shared" si="91"/>
        <v>447.95</v>
      </c>
      <c r="I452" s="110">
        <f>VLOOKUP($A452,'2026-27 Salary &amp; Benefits'!$A:$I,3,FALSE)</f>
        <v>1</v>
      </c>
      <c r="J452" s="110">
        <f>VLOOKUP($A452,'2026-27 Salary &amp; Benefits'!$A:$I,4,FALSE)</f>
        <v>1</v>
      </c>
      <c r="K452" s="101">
        <f t="shared" si="92"/>
        <v>447.95</v>
      </c>
      <c r="L452" s="100">
        <f t="shared" si="93"/>
        <v>1.3140000000000001</v>
      </c>
      <c r="M452" s="102">
        <f>'2026-27 Salary &amp; Benefits'!$E$6</f>
        <v>78209</v>
      </c>
      <c r="N452" s="102">
        <f>'2026-27 Salary &amp; Benefits'!$F$6</f>
        <v>82248</v>
      </c>
      <c r="O452" s="7">
        <f t="shared" si="94"/>
        <v>102766.63</v>
      </c>
      <c r="P452" s="7">
        <f t="shared" si="95"/>
        <v>5307.2399999999907</v>
      </c>
      <c r="Q452" s="7">
        <f>'2026-27 Salary &amp; Benefits'!G$6</f>
        <v>16817.759999999998</v>
      </c>
      <c r="R452" s="103">
        <f>'2026-27 Salary &amp; Benefits'!H$6</f>
        <v>0.16020000000000001</v>
      </c>
      <c r="S452" s="103">
        <f>'2026-27 Salary &amp; Benefits'!I$6</f>
        <v>0.15390000000000001</v>
      </c>
      <c r="T452" s="7">
        <f t="shared" si="96"/>
        <v>39378.54</v>
      </c>
      <c r="U452" s="7">
        <f t="shared" si="97"/>
        <v>1801.23</v>
      </c>
      <c r="V452" s="7">
        <f t="shared" si="98"/>
        <v>277.20999999999998</v>
      </c>
      <c r="W452" s="7">
        <f t="shared" si="99"/>
        <v>2078.44</v>
      </c>
      <c r="X452" s="18">
        <f t="shared" si="100"/>
        <v>149530.85</v>
      </c>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row>
    <row r="453" spans="1:159" s="17" customFormat="1">
      <c r="A453" s="50" t="s">
        <v>2166</v>
      </c>
      <c r="B453" s="59" t="s">
        <v>2580</v>
      </c>
      <c r="C453" s="60">
        <v>3659</v>
      </c>
      <c r="D453" s="59" t="s">
        <v>342</v>
      </c>
      <c r="E453" s="78" t="str">
        <f>IFERROR(VLOOKUP($C453,'2025-26 School Level AAFTE'!$C$2:$L$2349,9,FALSE), "No")</f>
        <v>Yes</v>
      </c>
      <c r="F453" s="67">
        <f>IFERROR(VLOOKUP($C453,'2025-26 School Level AAFTE'!$C$2:$J$2349,8,FALSE), 0)</f>
        <v>559.4</v>
      </c>
      <c r="G453" s="69">
        <f>IFERROR(IF(E453= "yes",VLOOKUP(C453,Summary!$B:$I,6,0),0),0)</f>
        <v>0</v>
      </c>
      <c r="H453" s="68">
        <f t="shared" si="91"/>
        <v>559.4</v>
      </c>
      <c r="I453" s="110">
        <f>VLOOKUP($A453,'2026-27 Salary &amp; Benefits'!$A:$I,3,FALSE)</f>
        <v>1</v>
      </c>
      <c r="J453" s="110">
        <f>VLOOKUP($A453,'2026-27 Salary &amp; Benefits'!$A:$I,4,FALSE)</f>
        <v>1</v>
      </c>
      <c r="K453" s="101">
        <f t="shared" si="92"/>
        <v>559.4</v>
      </c>
      <c r="L453" s="100">
        <f t="shared" si="93"/>
        <v>1.641</v>
      </c>
      <c r="M453" s="102">
        <f>'2026-27 Salary &amp; Benefits'!$E$6</f>
        <v>78209</v>
      </c>
      <c r="N453" s="102">
        <f>'2026-27 Salary &amp; Benefits'!$F$6</f>
        <v>82248</v>
      </c>
      <c r="O453" s="7">
        <f t="shared" si="94"/>
        <v>128340.97</v>
      </c>
      <c r="P453" s="7">
        <f t="shared" si="95"/>
        <v>6628</v>
      </c>
      <c r="Q453" s="7">
        <f>'2026-27 Salary &amp; Benefits'!G$6</f>
        <v>16817.759999999998</v>
      </c>
      <c r="R453" s="103">
        <f>'2026-27 Salary &amp; Benefits'!H$6</f>
        <v>0.16020000000000001</v>
      </c>
      <c r="S453" s="103">
        <f>'2026-27 Salary &amp; Benefits'!I$6</f>
        <v>0.15390000000000001</v>
      </c>
      <c r="T453" s="7">
        <f t="shared" si="96"/>
        <v>49178.22</v>
      </c>
      <c r="U453" s="7">
        <f t="shared" si="97"/>
        <v>2249.48</v>
      </c>
      <c r="V453" s="7">
        <f t="shared" si="98"/>
        <v>346.19</v>
      </c>
      <c r="W453" s="7">
        <f t="shared" si="99"/>
        <v>2595.67</v>
      </c>
      <c r="X453" s="18">
        <f t="shared" si="100"/>
        <v>186742.86000000002</v>
      </c>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row>
    <row r="454" spans="1:159" s="17" customFormat="1">
      <c r="A454" s="50" t="s">
        <v>2166</v>
      </c>
      <c r="B454" s="59" t="s">
        <v>2580</v>
      </c>
      <c r="C454" s="60">
        <v>5700</v>
      </c>
      <c r="D454" s="59" t="s">
        <v>2988</v>
      </c>
      <c r="E454" s="78" t="str">
        <f>IFERROR(VLOOKUP($C454,'2025-26 School Level AAFTE'!$C$2:$L$2349,9,FALSE), "No")</f>
        <v>Yes</v>
      </c>
      <c r="F454" s="67">
        <f>IFERROR(VLOOKUP($C454,'2025-26 School Level AAFTE'!$C$2:$J$2349,8,FALSE), 0)</f>
        <v>535.20000000000005</v>
      </c>
      <c r="G454" s="69">
        <f>IFERROR(IF(E454= "yes",VLOOKUP(C454,Summary!$B:$I,6,0),0),0)</f>
        <v>0</v>
      </c>
      <c r="H454" s="68">
        <f t="shared" si="91"/>
        <v>535.20000000000005</v>
      </c>
      <c r="I454" s="110">
        <f>VLOOKUP($A454,'2026-27 Salary &amp; Benefits'!$A:$I,3,FALSE)</f>
        <v>1</v>
      </c>
      <c r="J454" s="110">
        <f>VLOOKUP($A454,'2026-27 Salary &amp; Benefits'!$A:$I,4,FALSE)</f>
        <v>1</v>
      </c>
      <c r="K454" s="101">
        <f t="shared" si="92"/>
        <v>535.20000000000005</v>
      </c>
      <c r="L454" s="100">
        <f t="shared" si="93"/>
        <v>1.57</v>
      </c>
      <c r="M454" s="102">
        <f>'2026-27 Salary &amp; Benefits'!$E$6</f>
        <v>78209</v>
      </c>
      <c r="N454" s="102">
        <f>'2026-27 Salary &amp; Benefits'!$F$6</f>
        <v>82248</v>
      </c>
      <c r="O454" s="7">
        <f t="shared" si="94"/>
        <v>122788.13</v>
      </c>
      <c r="P454" s="7">
        <f t="shared" si="95"/>
        <v>6341.2299999999959</v>
      </c>
      <c r="Q454" s="7">
        <f>'2026-27 Salary &amp; Benefits'!G$6</f>
        <v>16817.759999999998</v>
      </c>
      <c r="R454" s="103">
        <f>'2026-27 Salary &amp; Benefits'!H$6</f>
        <v>0.16020000000000001</v>
      </c>
      <c r="S454" s="103">
        <f>'2026-27 Salary &amp; Benefits'!I$6</f>
        <v>0.15390000000000001</v>
      </c>
      <c r="T454" s="7">
        <f t="shared" si="96"/>
        <v>47050.46</v>
      </c>
      <c r="U454" s="7">
        <f t="shared" si="97"/>
        <v>2152.16</v>
      </c>
      <c r="V454" s="7">
        <f t="shared" si="98"/>
        <v>331.22</v>
      </c>
      <c r="W454" s="7">
        <f t="shared" si="99"/>
        <v>2483.38</v>
      </c>
      <c r="X454" s="18">
        <f t="shared" si="100"/>
        <v>178663.2</v>
      </c>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row>
    <row r="455" spans="1:159" s="17" customFormat="1">
      <c r="A455" s="50" t="s">
        <v>2166</v>
      </c>
      <c r="B455" s="59" t="s">
        <v>2580</v>
      </c>
      <c r="C455" s="60">
        <v>3372</v>
      </c>
      <c r="D455" s="59" t="s">
        <v>341</v>
      </c>
      <c r="E455" s="78" t="str">
        <f>IFERROR(VLOOKUP($C455,'2025-26 School Level AAFTE'!$C$2:$L$2349,9,FALSE), "No")</f>
        <v>Yes</v>
      </c>
      <c r="F455" s="67">
        <f>IFERROR(VLOOKUP($C455,'2025-26 School Level AAFTE'!$C$2:$J$2349,8,FALSE), 0)</f>
        <v>673.4</v>
      </c>
      <c r="G455" s="69">
        <f>IFERROR(IF(E455= "yes",VLOOKUP(C455,Summary!$B:$I,6,0),0),0)</f>
        <v>0</v>
      </c>
      <c r="H455" s="68">
        <f t="shared" si="91"/>
        <v>673.4</v>
      </c>
      <c r="I455" s="110">
        <f>VLOOKUP($A455,'2026-27 Salary &amp; Benefits'!$A:$I,3,FALSE)</f>
        <v>1</v>
      </c>
      <c r="J455" s="110">
        <f>VLOOKUP($A455,'2026-27 Salary &amp; Benefits'!$A:$I,4,FALSE)</f>
        <v>1</v>
      </c>
      <c r="K455" s="101">
        <f t="shared" si="92"/>
        <v>673.4</v>
      </c>
      <c r="L455" s="100">
        <f t="shared" si="93"/>
        <v>1.9750000000000001</v>
      </c>
      <c r="M455" s="102">
        <f>'2026-27 Salary &amp; Benefits'!$E$6</f>
        <v>78209</v>
      </c>
      <c r="N455" s="102">
        <f>'2026-27 Salary &amp; Benefits'!$F$6</f>
        <v>82248</v>
      </c>
      <c r="O455" s="7">
        <f t="shared" si="94"/>
        <v>154462.78</v>
      </c>
      <c r="P455" s="7">
        <f t="shared" si="95"/>
        <v>7977.0199999999895</v>
      </c>
      <c r="Q455" s="7">
        <f>'2026-27 Salary &amp; Benefits'!G$6</f>
        <v>16817.759999999998</v>
      </c>
      <c r="R455" s="103">
        <f>'2026-27 Salary &amp; Benefits'!H$6</f>
        <v>0.16020000000000001</v>
      </c>
      <c r="S455" s="103">
        <f>'2026-27 Salary &amp; Benefits'!I$6</f>
        <v>0.15390000000000001</v>
      </c>
      <c r="T455" s="7">
        <f t="shared" si="96"/>
        <v>59187.68</v>
      </c>
      <c r="U455" s="7">
        <f t="shared" si="97"/>
        <v>2707.33</v>
      </c>
      <c r="V455" s="7">
        <f t="shared" si="98"/>
        <v>416.66</v>
      </c>
      <c r="W455" s="7">
        <f t="shared" si="99"/>
        <v>3123.99</v>
      </c>
      <c r="X455" s="18">
        <f t="shared" si="100"/>
        <v>224751.46999999997</v>
      </c>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row>
    <row r="456" spans="1:159" s="17" customFormat="1">
      <c r="A456" s="50" t="s">
        <v>2166</v>
      </c>
      <c r="B456" s="59" t="s">
        <v>2580</v>
      </c>
      <c r="C456" s="60">
        <v>2727</v>
      </c>
      <c r="D456" s="59" t="s">
        <v>338</v>
      </c>
      <c r="E456" s="78" t="str">
        <f>IFERROR(VLOOKUP($C456,'2025-26 School Level AAFTE'!$C$2:$L$2349,9,FALSE), "No")</f>
        <v>Yes</v>
      </c>
      <c r="F456" s="67">
        <f>IFERROR(VLOOKUP($C456,'2025-26 School Level AAFTE'!$C$2:$J$2349,8,FALSE), 0)</f>
        <v>1512.96</v>
      </c>
      <c r="G456" s="69">
        <f>IFERROR(IF(E456= "yes",VLOOKUP(C456,Summary!$B:$I,6,0),0),0)</f>
        <v>0</v>
      </c>
      <c r="H456" s="68">
        <f t="shared" si="91"/>
        <v>1512.96</v>
      </c>
      <c r="I456" s="110">
        <f>VLOOKUP($A456,'2026-27 Salary &amp; Benefits'!$A:$I,3,FALSE)</f>
        <v>1</v>
      </c>
      <c r="J456" s="110">
        <f>VLOOKUP($A456,'2026-27 Salary &amp; Benefits'!$A:$I,4,FALSE)</f>
        <v>1</v>
      </c>
      <c r="K456" s="101">
        <f t="shared" si="92"/>
        <v>1512.96</v>
      </c>
      <c r="L456" s="100">
        <f t="shared" si="93"/>
        <v>4.4379999999999997</v>
      </c>
      <c r="M456" s="102">
        <f>'2026-27 Salary &amp; Benefits'!$E$6</f>
        <v>78209</v>
      </c>
      <c r="N456" s="102">
        <f>'2026-27 Salary &amp; Benefits'!$F$6</f>
        <v>82248</v>
      </c>
      <c r="O456" s="7">
        <f t="shared" si="94"/>
        <v>347091.54</v>
      </c>
      <c r="P456" s="7">
        <f t="shared" si="95"/>
        <v>17925.080000000016</v>
      </c>
      <c r="Q456" s="7">
        <f>'2026-27 Salary &amp; Benefits'!G$6</f>
        <v>16817.759999999998</v>
      </c>
      <c r="R456" s="103">
        <f>'2026-27 Salary &amp; Benefits'!H$6</f>
        <v>0.16020000000000001</v>
      </c>
      <c r="S456" s="103">
        <f>'2026-27 Salary &amp; Benefits'!I$6</f>
        <v>0.15390000000000001</v>
      </c>
      <c r="T456" s="7">
        <f t="shared" si="96"/>
        <v>132999.95000000001</v>
      </c>
      <c r="U456" s="7">
        <f t="shared" si="97"/>
        <v>6083.61</v>
      </c>
      <c r="V456" s="7">
        <f t="shared" si="98"/>
        <v>936.27</v>
      </c>
      <c r="W456" s="7">
        <f t="shared" si="99"/>
        <v>7019.8799999999992</v>
      </c>
      <c r="X456" s="18">
        <f t="shared" si="100"/>
        <v>505036.45</v>
      </c>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row>
    <row r="457" spans="1:159" s="17" customFormat="1">
      <c r="A457" s="50" t="s">
        <v>2166</v>
      </c>
      <c r="B457" s="59" t="s">
        <v>2580</v>
      </c>
      <c r="C457" s="60">
        <v>2966</v>
      </c>
      <c r="D457" s="59" t="s">
        <v>339</v>
      </c>
      <c r="E457" s="78" t="str">
        <f>IFERROR(VLOOKUP($C457,'2025-26 School Level AAFTE'!$C$2:$L$2349,9,FALSE), "No")</f>
        <v>Yes</v>
      </c>
      <c r="F457" s="67">
        <f>IFERROR(VLOOKUP($C457,'2025-26 School Level AAFTE'!$C$2:$J$2349,8,FALSE), 0)</f>
        <v>536.70000000000005</v>
      </c>
      <c r="G457" s="69">
        <f>IFERROR(IF(E457= "yes",VLOOKUP(C457,Summary!$B:$I,6,0),0),0)</f>
        <v>0</v>
      </c>
      <c r="H457" s="68">
        <f t="shared" si="91"/>
        <v>536.70000000000005</v>
      </c>
      <c r="I457" s="110">
        <f>VLOOKUP($A457,'2026-27 Salary &amp; Benefits'!$A:$I,3,FALSE)</f>
        <v>1</v>
      </c>
      <c r="J457" s="110">
        <f>VLOOKUP($A457,'2026-27 Salary &amp; Benefits'!$A:$I,4,FALSE)</f>
        <v>1</v>
      </c>
      <c r="K457" s="101">
        <f t="shared" si="92"/>
        <v>536.70000000000005</v>
      </c>
      <c r="L457" s="100">
        <f t="shared" si="93"/>
        <v>1.5740000000000001</v>
      </c>
      <c r="M457" s="102">
        <f>'2026-27 Salary &amp; Benefits'!$E$6</f>
        <v>78209</v>
      </c>
      <c r="N457" s="102">
        <f>'2026-27 Salary &amp; Benefits'!$F$6</f>
        <v>82248</v>
      </c>
      <c r="O457" s="7">
        <f t="shared" si="94"/>
        <v>123100.97</v>
      </c>
      <c r="P457" s="7">
        <f t="shared" si="95"/>
        <v>6357.3800000000047</v>
      </c>
      <c r="Q457" s="7">
        <f>'2026-27 Salary &amp; Benefits'!G$6</f>
        <v>16817.759999999998</v>
      </c>
      <c r="R457" s="103">
        <f>'2026-27 Salary &amp; Benefits'!H$6</f>
        <v>0.16020000000000001</v>
      </c>
      <c r="S457" s="103">
        <f>'2026-27 Salary &amp; Benefits'!I$6</f>
        <v>0.15390000000000001</v>
      </c>
      <c r="T457" s="7">
        <f t="shared" si="96"/>
        <v>47170.33</v>
      </c>
      <c r="U457" s="7">
        <f t="shared" si="97"/>
        <v>2157.64</v>
      </c>
      <c r="V457" s="7">
        <f t="shared" si="98"/>
        <v>332.06</v>
      </c>
      <c r="W457" s="7">
        <f t="shared" si="99"/>
        <v>2489.6999999999998</v>
      </c>
      <c r="X457" s="18">
        <f t="shared" si="100"/>
        <v>179118.38</v>
      </c>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row>
    <row r="458" spans="1:159" s="17" customFormat="1">
      <c r="A458" s="50" t="s">
        <v>2166</v>
      </c>
      <c r="B458" s="59" t="s">
        <v>2580</v>
      </c>
      <c r="C458" s="60">
        <v>3212</v>
      </c>
      <c r="D458" s="59" t="s">
        <v>340</v>
      </c>
      <c r="E458" s="78" t="str">
        <f>IFERROR(VLOOKUP($C458,'2025-26 School Level AAFTE'!$C$2:$L$2349,9,FALSE), "No")</f>
        <v>Yes</v>
      </c>
      <c r="F458" s="67">
        <f>IFERROR(VLOOKUP($C458,'2025-26 School Level AAFTE'!$C$2:$J$2349,8,FALSE), 0)</f>
        <v>511.51</v>
      </c>
      <c r="G458" s="69">
        <f>IFERROR(IF(E458= "yes",VLOOKUP(C458,Summary!$B:$I,6,0),0),0)</f>
        <v>0</v>
      </c>
      <c r="H458" s="68">
        <f t="shared" si="91"/>
        <v>511.51</v>
      </c>
      <c r="I458" s="110">
        <f>VLOOKUP($A458,'2026-27 Salary &amp; Benefits'!$A:$I,3,FALSE)</f>
        <v>1</v>
      </c>
      <c r="J458" s="110">
        <f>VLOOKUP($A458,'2026-27 Salary &amp; Benefits'!$A:$I,4,FALSE)</f>
        <v>1</v>
      </c>
      <c r="K458" s="101">
        <f t="shared" si="92"/>
        <v>511.51</v>
      </c>
      <c r="L458" s="100">
        <f t="shared" si="93"/>
        <v>1.5</v>
      </c>
      <c r="M458" s="102">
        <f>'2026-27 Salary &amp; Benefits'!$E$6</f>
        <v>78209</v>
      </c>
      <c r="N458" s="102">
        <f>'2026-27 Salary &amp; Benefits'!$F$6</f>
        <v>82248</v>
      </c>
      <c r="O458" s="7">
        <f t="shared" si="94"/>
        <v>117313.5</v>
      </c>
      <c r="P458" s="7">
        <f t="shared" si="95"/>
        <v>6058.5</v>
      </c>
      <c r="Q458" s="7">
        <f>'2026-27 Salary &amp; Benefits'!G$6</f>
        <v>16817.759999999998</v>
      </c>
      <c r="R458" s="103">
        <f>'2026-27 Salary &amp; Benefits'!H$6</f>
        <v>0.16020000000000001</v>
      </c>
      <c r="S458" s="103">
        <f>'2026-27 Salary &amp; Benefits'!I$6</f>
        <v>0.15390000000000001</v>
      </c>
      <c r="T458" s="7">
        <f t="shared" si="96"/>
        <v>44952.67</v>
      </c>
      <c r="U458" s="7">
        <f t="shared" si="97"/>
        <v>2056.1999999999998</v>
      </c>
      <c r="V458" s="7">
        <f t="shared" si="98"/>
        <v>316.45</v>
      </c>
      <c r="W458" s="7">
        <f t="shared" si="99"/>
        <v>2372.6499999999996</v>
      </c>
      <c r="X458" s="18">
        <f t="shared" si="100"/>
        <v>170697.31999999998</v>
      </c>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row>
    <row r="459" spans="1:159" s="17" customFormat="1">
      <c r="A459" s="50" t="s">
        <v>2166</v>
      </c>
      <c r="B459" s="59" t="s">
        <v>2580</v>
      </c>
      <c r="C459" s="60">
        <v>3083</v>
      </c>
      <c r="D459" s="59" t="s">
        <v>2905</v>
      </c>
      <c r="E459" s="78" t="str">
        <f>IFERROR(VLOOKUP($C459,'2025-26 School Level AAFTE'!$C$2:$L$2349,9,FALSE), "No")</f>
        <v>Yes</v>
      </c>
      <c r="F459" s="67">
        <f>IFERROR(VLOOKUP($C459,'2025-26 School Level AAFTE'!$C$2:$J$2349,8,FALSE), 0)</f>
        <v>519.56999999999994</v>
      </c>
      <c r="G459" s="69">
        <f>IFERROR(IF(E459= "yes",VLOOKUP(C459,Summary!$B:$I,6,0),0),0)</f>
        <v>0</v>
      </c>
      <c r="H459" s="68">
        <f t="shared" si="91"/>
        <v>519.56999999999994</v>
      </c>
      <c r="I459" s="110">
        <f>VLOOKUP($A459,'2026-27 Salary &amp; Benefits'!$A:$I,3,FALSE)</f>
        <v>1</v>
      </c>
      <c r="J459" s="110">
        <f>VLOOKUP($A459,'2026-27 Salary &amp; Benefits'!$A:$I,4,FALSE)</f>
        <v>1</v>
      </c>
      <c r="K459" s="101">
        <f t="shared" si="92"/>
        <v>519.56999999999994</v>
      </c>
      <c r="L459" s="100">
        <f t="shared" si="93"/>
        <v>1.524</v>
      </c>
      <c r="M459" s="102">
        <f>'2026-27 Salary &amp; Benefits'!$E$6</f>
        <v>78209</v>
      </c>
      <c r="N459" s="102">
        <f>'2026-27 Salary &amp; Benefits'!$F$6</f>
        <v>82248</v>
      </c>
      <c r="O459" s="7">
        <f t="shared" si="94"/>
        <v>119190.52</v>
      </c>
      <c r="P459" s="7">
        <f t="shared" si="95"/>
        <v>6155.429999999993</v>
      </c>
      <c r="Q459" s="7">
        <f>'2026-27 Salary &amp; Benefits'!G$6</f>
        <v>16817.759999999998</v>
      </c>
      <c r="R459" s="103">
        <f>'2026-27 Salary &amp; Benefits'!H$6</f>
        <v>0.16020000000000001</v>
      </c>
      <c r="S459" s="103">
        <f>'2026-27 Salary &amp; Benefits'!I$6</f>
        <v>0.15390000000000001</v>
      </c>
      <c r="T459" s="7">
        <f t="shared" si="96"/>
        <v>45671.91</v>
      </c>
      <c r="U459" s="7">
        <f t="shared" si="97"/>
        <v>2089.1</v>
      </c>
      <c r="V459" s="7">
        <f t="shared" si="98"/>
        <v>321.51</v>
      </c>
      <c r="W459" s="7">
        <f t="shared" si="99"/>
        <v>2410.6099999999997</v>
      </c>
      <c r="X459" s="18">
        <f t="shared" si="100"/>
        <v>173428.46999999997</v>
      </c>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row>
    <row r="460" spans="1:159" s="17" customFormat="1">
      <c r="A460" s="50" t="s">
        <v>2166</v>
      </c>
      <c r="B460" s="59" t="s">
        <v>2580</v>
      </c>
      <c r="C460" s="60">
        <v>2563</v>
      </c>
      <c r="D460" s="59" t="s">
        <v>337</v>
      </c>
      <c r="E460" s="78" t="str">
        <f>IFERROR(VLOOKUP($C460,'2025-26 School Level AAFTE'!$C$2:$L$2349,9,FALSE), "No")</f>
        <v>Yes</v>
      </c>
      <c r="F460" s="67">
        <f>IFERROR(VLOOKUP($C460,'2025-26 School Level AAFTE'!$C$2:$J$2349,8,FALSE), 0)</f>
        <v>294.3</v>
      </c>
      <c r="G460" s="69">
        <f>IFERROR(IF(E460= "yes",VLOOKUP(C460,Summary!$B:$I,6,0),0),0)</f>
        <v>0</v>
      </c>
      <c r="H460" s="68">
        <f t="shared" si="91"/>
        <v>294.3</v>
      </c>
      <c r="I460" s="110">
        <f>VLOOKUP($A460,'2026-27 Salary &amp; Benefits'!$A:$I,3,FALSE)</f>
        <v>1</v>
      </c>
      <c r="J460" s="110">
        <f>VLOOKUP($A460,'2026-27 Salary &amp; Benefits'!$A:$I,4,FALSE)</f>
        <v>1</v>
      </c>
      <c r="K460" s="101">
        <f t="shared" si="92"/>
        <v>294.3</v>
      </c>
      <c r="L460" s="100">
        <f t="shared" si="93"/>
        <v>0.86299999999999999</v>
      </c>
      <c r="M460" s="102">
        <f>'2026-27 Salary &amp; Benefits'!$E$6</f>
        <v>78209</v>
      </c>
      <c r="N460" s="102">
        <f>'2026-27 Salary &amp; Benefits'!$F$6</f>
        <v>82248</v>
      </c>
      <c r="O460" s="7">
        <f t="shared" si="94"/>
        <v>67494.37</v>
      </c>
      <c r="P460" s="7">
        <f t="shared" si="95"/>
        <v>3485.6500000000087</v>
      </c>
      <c r="Q460" s="7">
        <f>'2026-27 Salary &amp; Benefits'!G$6</f>
        <v>16817.759999999998</v>
      </c>
      <c r="R460" s="103">
        <f>'2026-27 Salary &amp; Benefits'!H$6</f>
        <v>0.16020000000000001</v>
      </c>
      <c r="S460" s="103">
        <f>'2026-27 Salary &amp; Benefits'!I$6</f>
        <v>0.15390000000000001</v>
      </c>
      <c r="T460" s="7">
        <f t="shared" si="96"/>
        <v>25862.77</v>
      </c>
      <c r="U460" s="7">
        <f t="shared" si="97"/>
        <v>1183</v>
      </c>
      <c r="V460" s="7">
        <f t="shared" si="98"/>
        <v>182.06</v>
      </c>
      <c r="W460" s="7">
        <f t="shared" si="99"/>
        <v>1365.06</v>
      </c>
      <c r="X460" s="18">
        <f t="shared" si="100"/>
        <v>98207.85</v>
      </c>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row>
    <row r="461" spans="1:159" s="17" customFormat="1">
      <c r="A461" s="50" t="s">
        <v>2166</v>
      </c>
      <c r="B461" s="59" t="s">
        <v>2580</v>
      </c>
      <c r="C461" s="60">
        <v>5701</v>
      </c>
      <c r="D461" s="59" t="s">
        <v>3087</v>
      </c>
      <c r="E461" s="78" t="str">
        <f>IFERROR(VLOOKUP($C461,'2025-26 School Level AAFTE'!$C$2:$L$2349,9,FALSE), "No")</f>
        <v>Yes</v>
      </c>
      <c r="F461" s="67">
        <f>IFERROR(VLOOKUP($C461,'2025-26 School Level AAFTE'!$C$2:$J$2349,8,FALSE), 0)</f>
        <v>620.20000000000005</v>
      </c>
      <c r="G461" s="69">
        <f>IFERROR(IF(E461= "yes",VLOOKUP(C461,Summary!$B:$I,6,0),0),0)</f>
        <v>0</v>
      </c>
      <c r="H461" s="68">
        <f t="shared" si="91"/>
        <v>620.20000000000005</v>
      </c>
      <c r="I461" s="110">
        <f>VLOOKUP($A461,'2026-27 Salary &amp; Benefits'!$A:$I,3,FALSE)</f>
        <v>1</v>
      </c>
      <c r="J461" s="110">
        <f>VLOOKUP($A461,'2026-27 Salary &amp; Benefits'!$A:$I,4,FALSE)</f>
        <v>1</v>
      </c>
      <c r="K461" s="101">
        <f t="shared" si="92"/>
        <v>620.20000000000005</v>
      </c>
      <c r="L461" s="100">
        <f t="shared" si="93"/>
        <v>1.819</v>
      </c>
      <c r="M461" s="102">
        <f>'2026-27 Salary &amp; Benefits'!$E$6</f>
        <v>78209</v>
      </c>
      <c r="N461" s="102">
        <f>'2026-27 Salary &amp; Benefits'!$F$6</f>
        <v>82248</v>
      </c>
      <c r="O461" s="7">
        <f t="shared" si="94"/>
        <v>142262.17000000001</v>
      </c>
      <c r="P461" s="7">
        <f t="shared" si="95"/>
        <v>7346.9399999999732</v>
      </c>
      <c r="Q461" s="7">
        <f>'2026-27 Salary &amp; Benefits'!G$6</f>
        <v>16817.759999999998</v>
      </c>
      <c r="R461" s="103">
        <f>'2026-27 Salary &amp; Benefits'!H$6</f>
        <v>0.16020000000000001</v>
      </c>
      <c r="S461" s="103">
        <f>'2026-27 Salary &amp; Benefits'!I$6</f>
        <v>0.15390000000000001</v>
      </c>
      <c r="T461" s="7">
        <f t="shared" si="96"/>
        <v>54512.6</v>
      </c>
      <c r="U461" s="7">
        <f t="shared" si="97"/>
        <v>2493.4899999999998</v>
      </c>
      <c r="V461" s="7">
        <f t="shared" si="98"/>
        <v>383.75</v>
      </c>
      <c r="W461" s="7">
        <f t="shared" si="99"/>
        <v>2877.24</v>
      </c>
      <c r="X461" s="18">
        <f t="shared" si="100"/>
        <v>206998.94999999998</v>
      </c>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row>
    <row r="462" spans="1:159" s="17" customFormat="1">
      <c r="A462" s="50" t="s">
        <v>2166</v>
      </c>
      <c r="B462" s="59" t="s">
        <v>2580</v>
      </c>
      <c r="C462" s="60">
        <v>5668</v>
      </c>
      <c r="D462" s="59" t="s">
        <v>2989</v>
      </c>
      <c r="E462" s="78" t="str">
        <f>IFERROR(VLOOKUP($C462,'2025-26 School Level AAFTE'!$C$2:$L$2349,9,FALSE), "No")</f>
        <v>Yes</v>
      </c>
      <c r="F462" s="67">
        <f>IFERROR(VLOOKUP($C462,'2025-26 School Level AAFTE'!$C$2:$J$2349,8,FALSE), 0)</f>
        <v>27.86</v>
      </c>
      <c r="G462" s="69">
        <f>IFERROR(IF(E462= "yes",VLOOKUP(C462,Summary!$B:$I,6,0),0),0)</f>
        <v>0</v>
      </c>
      <c r="H462" s="68">
        <f t="shared" si="91"/>
        <v>27.86</v>
      </c>
      <c r="I462" s="110">
        <f>VLOOKUP($A462,'2026-27 Salary &amp; Benefits'!$A:$I,3,FALSE)</f>
        <v>1</v>
      </c>
      <c r="J462" s="110">
        <f>VLOOKUP($A462,'2026-27 Salary &amp; Benefits'!$A:$I,4,FALSE)</f>
        <v>1</v>
      </c>
      <c r="K462" s="101">
        <f t="shared" si="92"/>
        <v>27.86</v>
      </c>
      <c r="L462" s="100">
        <f t="shared" si="93"/>
        <v>8.2000000000000003E-2</v>
      </c>
      <c r="M462" s="102">
        <f>'2026-27 Salary &amp; Benefits'!$E$6</f>
        <v>78209</v>
      </c>
      <c r="N462" s="102">
        <f>'2026-27 Salary &amp; Benefits'!$F$6</f>
        <v>82248</v>
      </c>
      <c r="O462" s="7">
        <f t="shared" si="94"/>
        <v>6413.14</v>
      </c>
      <c r="P462" s="7">
        <f t="shared" si="95"/>
        <v>331.19999999999982</v>
      </c>
      <c r="Q462" s="7">
        <f>'2026-27 Salary &amp; Benefits'!G$6</f>
        <v>16817.759999999998</v>
      </c>
      <c r="R462" s="103">
        <f>'2026-27 Salary &amp; Benefits'!H$6</f>
        <v>0.16020000000000001</v>
      </c>
      <c r="S462" s="103">
        <f>'2026-27 Salary &amp; Benefits'!I$6</f>
        <v>0.15390000000000001</v>
      </c>
      <c r="T462" s="7">
        <f t="shared" si="96"/>
        <v>2457.41</v>
      </c>
      <c r="U462" s="7">
        <f t="shared" si="97"/>
        <v>112.41</v>
      </c>
      <c r="V462" s="7">
        <f t="shared" si="98"/>
        <v>17.3</v>
      </c>
      <c r="W462" s="7">
        <f t="shared" si="99"/>
        <v>129.71</v>
      </c>
      <c r="X462" s="18">
        <f t="shared" si="100"/>
        <v>9331.4599999999991</v>
      </c>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row>
    <row r="463" spans="1:159" s="17" customFormat="1">
      <c r="A463" s="50" t="s">
        <v>2239</v>
      </c>
      <c r="B463" s="59" t="s">
        <v>2581</v>
      </c>
      <c r="C463" s="60">
        <v>3554</v>
      </c>
      <c r="D463" s="59" t="s">
        <v>1043</v>
      </c>
      <c r="E463" s="78" t="str">
        <f>IFERROR(VLOOKUP($C463,'2025-26 School Level AAFTE'!$C$2:$L$2349,9,FALSE), "No")</f>
        <v>Yes</v>
      </c>
      <c r="F463" s="67">
        <f>IFERROR(VLOOKUP($C463,'2025-26 School Level AAFTE'!$C$2:$J$2349,8,FALSE), 0)</f>
        <v>79.78</v>
      </c>
      <c r="G463" s="69">
        <f>IFERROR(IF(E463= "yes",VLOOKUP(C463,Summary!$B:$I,6,0),0),0)</f>
        <v>0</v>
      </c>
      <c r="H463" s="68">
        <f t="shared" si="91"/>
        <v>79.78</v>
      </c>
      <c r="I463" s="110">
        <f>VLOOKUP($A463,'2026-27 Salary &amp; Benefits'!$A:$I,3,FALSE)</f>
        <v>1.1200000000000001</v>
      </c>
      <c r="J463" s="110">
        <f>VLOOKUP($A463,'2026-27 Salary &amp; Benefits'!$A:$I,4,FALSE)</f>
        <v>1.1200000000000001</v>
      </c>
      <c r="K463" s="101">
        <f t="shared" si="92"/>
        <v>79.78</v>
      </c>
      <c r="L463" s="100">
        <f t="shared" si="93"/>
        <v>0.23400000000000001</v>
      </c>
      <c r="M463" s="102">
        <f>'2026-27 Salary &amp; Benefits'!$E$6</f>
        <v>78209</v>
      </c>
      <c r="N463" s="102">
        <f>'2026-27 Salary &amp; Benefits'!$F$6</f>
        <v>82248</v>
      </c>
      <c r="O463" s="7">
        <f t="shared" si="94"/>
        <v>20497.009999999998</v>
      </c>
      <c r="P463" s="7">
        <f t="shared" si="95"/>
        <v>1058.5500000000029</v>
      </c>
      <c r="Q463" s="7">
        <f>'2026-27 Salary &amp; Benefits'!G$6</f>
        <v>16817.759999999998</v>
      </c>
      <c r="R463" s="103">
        <f>'2026-27 Salary &amp; Benefits'!H$6</f>
        <v>0.16020000000000001</v>
      </c>
      <c r="S463" s="103">
        <f>'2026-27 Salary &amp; Benefits'!I$6</f>
        <v>0.15390000000000001</v>
      </c>
      <c r="T463" s="7">
        <f t="shared" si="96"/>
        <v>7381.89</v>
      </c>
      <c r="U463" s="7">
        <f t="shared" si="97"/>
        <v>359.26</v>
      </c>
      <c r="V463" s="7">
        <f t="shared" si="98"/>
        <v>55.29</v>
      </c>
      <c r="W463" s="7">
        <f t="shared" si="99"/>
        <v>414.55</v>
      </c>
      <c r="X463" s="18">
        <f t="shared" si="100"/>
        <v>29352</v>
      </c>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row>
    <row r="464" spans="1:159" s="17" customFormat="1">
      <c r="A464" s="50" t="s">
        <v>2311</v>
      </c>
      <c r="B464" s="59" t="s">
        <v>2582</v>
      </c>
      <c r="C464" s="60">
        <v>2808</v>
      </c>
      <c r="D464" s="59" t="s">
        <v>1405</v>
      </c>
      <c r="E464" s="78" t="str">
        <f>IFERROR(VLOOKUP($C464,'2025-26 School Level AAFTE'!$C$2:$L$2349,9,FALSE), "No")</f>
        <v>Yes</v>
      </c>
      <c r="F464" s="67">
        <f>IFERROR(VLOOKUP($C464,'2025-26 School Level AAFTE'!$C$2:$J$2349,8,FALSE), 0)</f>
        <v>178.85</v>
      </c>
      <c r="G464" s="69">
        <f>IFERROR(IF(E464= "yes",VLOOKUP(C464,Summary!$B:$I,6,0),0),0)</f>
        <v>0</v>
      </c>
      <c r="H464" s="68">
        <f t="shared" si="91"/>
        <v>178.85</v>
      </c>
      <c r="I464" s="110">
        <f>VLOOKUP($A464,'2026-27 Salary &amp; Benefits'!$A:$I,3,FALSE)</f>
        <v>1</v>
      </c>
      <c r="J464" s="110">
        <f>VLOOKUP($A464,'2026-27 Salary &amp; Benefits'!$A:$I,4,FALSE)</f>
        <v>1</v>
      </c>
      <c r="K464" s="101">
        <f t="shared" si="92"/>
        <v>178.85</v>
      </c>
      <c r="L464" s="100">
        <f t="shared" si="93"/>
        <v>0.52500000000000002</v>
      </c>
      <c r="M464" s="102">
        <f>'2026-27 Salary &amp; Benefits'!$E$6</f>
        <v>78209</v>
      </c>
      <c r="N464" s="102">
        <f>'2026-27 Salary &amp; Benefits'!$F$6</f>
        <v>82248</v>
      </c>
      <c r="O464" s="7">
        <f t="shared" si="94"/>
        <v>41059.730000000003</v>
      </c>
      <c r="P464" s="7">
        <f t="shared" si="95"/>
        <v>2120.4699999999939</v>
      </c>
      <c r="Q464" s="7">
        <f>'2026-27 Salary &amp; Benefits'!G$6</f>
        <v>16817.759999999998</v>
      </c>
      <c r="R464" s="103">
        <f>'2026-27 Salary &amp; Benefits'!H$6</f>
        <v>0.16020000000000001</v>
      </c>
      <c r="S464" s="103">
        <f>'2026-27 Salary &amp; Benefits'!I$6</f>
        <v>0.15390000000000001</v>
      </c>
      <c r="T464" s="7">
        <f t="shared" si="96"/>
        <v>15733.43</v>
      </c>
      <c r="U464" s="7">
        <f t="shared" si="97"/>
        <v>719.67</v>
      </c>
      <c r="V464" s="7">
        <f t="shared" si="98"/>
        <v>110.76</v>
      </c>
      <c r="W464" s="7">
        <f t="shared" si="99"/>
        <v>830.43</v>
      </c>
      <c r="X464" s="18">
        <f t="shared" si="100"/>
        <v>59744.06</v>
      </c>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row>
    <row r="465" spans="1:159" s="17" customFormat="1">
      <c r="A465" s="50" t="s">
        <v>2311</v>
      </c>
      <c r="B465" s="59" t="s">
        <v>2582</v>
      </c>
      <c r="C465" s="60">
        <v>2205</v>
      </c>
      <c r="D465" s="59" t="s">
        <v>1402</v>
      </c>
      <c r="E465" s="78" t="str">
        <f>IFERROR(VLOOKUP($C465,'2025-26 School Level AAFTE'!$C$2:$L$2349,9,FALSE), "No")</f>
        <v>No</v>
      </c>
      <c r="F465" s="67">
        <f>IFERROR(VLOOKUP($C465,'2025-26 School Level AAFTE'!$C$2:$J$2349,8,FALSE), 0)</f>
        <v>397.77</v>
      </c>
      <c r="G465" s="69">
        <f>IFERROR(IF(E465= "yes",VLOOKUP(C465,Summary!$B:$I,6,0),0),0)</f>
        <v>0</v>
      </c>
      <c r="H465" s="68">
        <f t="shared" si="91"/>
        <v>0</v>
      </c>
      <c r="I465" s="110">
        <f>VLOOKUP($A465,'2026-27 Salary &amp; Benefits'!$A:$I,3,FALSE)</f>
        <v>1</v>
      </c>
      <c r="J465" s="110">
        <f>VLOOKUP($A465,'2026-27 Salary &amp; Benefits'!$A:$I,4,FALSE)</f>
        <v>1</v>
      </c>
      <c r="K465" s="101">
        <f t="shared" si="92"/>
        <v>0</v>
      </c>
      <c r="L465" s="100">
        <f t="shared" si="93"/>
        <v>0</v>
      </c>
      <c r="M465" s="102">
        <f>'2026-27 Salary &amp; Benefits'!$E$6</f>
        <v>78209</v>
      </c>
      <c r="N465" s="102">
        <f>'2026-27 Salary &amp; Benefits'!$F$6</f>
        <v>82248</v>
      </c>
      <c r="O465" s="7">
        <f t="shared" si="94"/>
        <v>0</v>
      </c>
      <c r="P465" s="7">
        <f t="shared" si="95"/>
        <v>0</v>
      </c>
      <c r="Q465" s="7">
        <f>'2026-27 Salary &amp; Benefits'!G$6</f>
        <v>16817.759999999998</v>
      </c>
      <c r="R465" s="103">
        <f>'2026-27 Salary &amp; Benefits'!H$6</f>
        <v>0.16020000000000001</v>
      </c>
      <c r="S465" s="103">
        <f>'2026-27 Salary &amp; Benefits'!I$6</f>
        <v>0.15390000000000001</v>
      </c>
      <c r="T465" s="7">
        <f t="shared" si="96"/>
        <v>0</v>
      </c>
      <c r="U465" s="7">
        <f t="shared" si="97"/>
        <v>0</v>
      </c>
      <c r="V465" s="7">
        <f t="shared" si="98"/>
        <v>0</v>
      </c>
      <c r="W465" s="7">
        <f t="shared" si="99"/>
        <v>0</v>
      </c>
      <c r="X465" s="18">
        <f t="shared" si="100"/>
        <v>0</v>
      </c>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row>
    <row r="466" spans="1:159" s="17" customFormat="1">
      <c r="A466" s="50" t="s">
        <v>2311</v>
      </c>
      <c r="B466" s="59" t="s">
        <v>2582</v>
      </c>
      <c r="C466" s="60">
        <v>2206</v>
      </c>
      <c r="D466" s="59" t="s">
        <v>1403</v>
      </c>
      <c r="E466" s="78" t="str">
        <f>IFERROR(VLOOKUP($C466,'2025-26 School Level AAFTE'!$C$2:$L$2349,9,FALSE), "No")</f>
        <v>No</v>
      </c>
      <c r="F466" s="67">
        <f>IFERROR(VLOOKUP($C466,'2025-26 School Level AAFTE'!$C$2:$J$2349,8,FALSE), 0)</f>
        <v>597.04</v>
      </c>
      <c r="G466" s="69">
        <f>IFERROR(IF(E466= "yes",VLOOKUP(C466,Summary!$B:$I,6,0),0),0)</f>
        <v>0</v>
      </c>
      <c r="H466" s="68">
        <f t="shared" si="91"/>
        <v>0</v>
      </c>
      <c r="I466" s="110">
        <f>VLOOKUP($A466,'2026-27 Salary &amp; Benefits'!$A:$I,3,FALSE)</f>
        <v>1</v>
      </c>
      <c r="J466" s="110">
        <f>VLOOKUP($A466,'2026-27 Salary &amp; Benefits'!$A:$I,4,FALSE)</f>
        <v>1</v>
      </c>
      <c r="K466" s="101">
        <f t="shared" si="92"/>
        <v>0</v>
      </c>
      <c r="L466" s="100">
        <f t="shared" si="93"/>
        <v>0</v>
      </c>
      <c r="M466" s="102">
        <f>'2026-27 Salary &amp; Benefits'!$E$6</f>
        <v>78209</v>
      </c>
      <c r="N466" s="102">
        <f>'2026-27 Salary &amp; Benefits'!$F$6</f>
        <v>82248</v>
      </c>
      <c r="O466" s="7">
        <f t="shared" si="94"/>
        <v>0</v>
      </c>
      <c r="P466" s="7">
        <f t="shared" si="95"/>
        <v>0</v>
      </c>
      <c r="Q466" s="7">
        <f>'2026-27 Salary &amp; Benefits'!G$6</f>
        <v>16817.759999999998</v>
      </c>
      <c r="R466" s="103">
        <f>'2026-27 Salary &amp; Benefits'!H$6</f>
        <v>0.16020000000000001</v>
      </c>
      <c r="S466" s="103">
        <f>'2026-27 Salary &amp; Benefits'!I$6</f>
        <v>0.15390000000000001</v>
      </c>
      <c r="T466" s="7">
        <f t="shared" si="96"/>
        <v>0</v>
      </c>
      <c r="U466" s="7">
        <f t="shared" si="97"/>
        <v>0</v>
      </c>
      <c r="V466" s="7">
        <f t="shared" si="98"/>
        <v>0</v>
      </c>
      <c r="W466" s="7">
        <f t="shared" si="99"/>
        <v>0</v>
      </c>
      <c r="X466" s="18">
        <f t="shared" si="100"/>
        <v>0</v>
      </c>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row>
    <row r="467" spans="1:159" s="17" customFormat="1">
      <c r="A467" s="48" t="s">
        <v>2311</v>
      </c>
      <c r="B467" s="59" t="s">
        <v>2582</v>
      </c>
      <c r="C467" s="60">
        <v>4230</v>
      </c>
      <c r="D467" s="59" t="s">
        <v>1406</v>
      </c>
      <c r="E467" s="78" t="str">
        <f>IFERROR(VLOOKUP($C467,'2025-26 School Level AAFTE'!$C$2:$L$2349,9,FALSE), "No")</f>
        <v>No</v>
      </c>
      <c r="F467" s="67">
        <f>IFERROR(VLOOKUP($C467,'2025-26 School Level AAFTE'!$C$2:$J$2349,8,FALSE), 0)</f>
        <v>405.08</v>
      </c>
      <c r="G467" s="69">
        <f>IFERROR(IF(E467= "yes",VLOOKUP(C467,Summary!$B:$I,6,0),0),0)</f>
        <v>0</v>
      </c>
      <c r="H467" s="68">
        <f t="shared" si="91"/>
        <v>0</v>
      </c>
      <c r="I467" s="110">
        <f>VLOOKUP($A467,'2026-27 Salary &amp; Benefits'!$A:$I,3,FALSE)</f>
        <v>1</v>
      </c>
      <c r="J467" s="110">
        <f>VLOOKUP($A467,'2026-27 Salary &amp; Benefits'!$A:$I,4,FALSE)</f>
        <v>1</v>
      </c>
      <c r="K467" s="101">
        <f t="shared" si="92"/>
        <v>0</v>
      </c>
      <c r="L467" s="100">
        <f t="shared" si="93"/>
        <v>0</v>
      </c>
      <c r="M467" s="102">
        <f>'2026-27 Salary &amp; Benefits'!$E$6</f>
        <v>78209</v>
      </c>
      <c r="N467" s="102">
        <f>'2026-27 Salary &amp; Benefits'!$F$6</f>
        <v>82248</v>
      </c>
      <c r="O467" s="7">
        <f t="shared" si="94"/>
        <v>0</v>
      </c>
      <c r="P467" s="7">
        <f t="shared" si="95"/>
        <v>0</v>
      </c>
      <c r="Q467" s="7">
        <f>'2026-27 Salary &amp; Benefits'!G$6</f>
        <v>16817.759999999998</v>
      </c>
      <c r="R467" s="103">
        <f>'2026-27 Salary &amp; Benefits'!H$6</f>
        <v>0.16020000000000001</v>
      </c>
      <c r="S467" s="103">
        <f>'2026-27 Salary &amp; Benefits'!I$6</f>
        <v>0.15390000000000001</v>
      </c>
      <c r="T467" s="7">
        <f t="shared" si="96"/>
        <v>0</v>
      </c>
      <c r="U467" s="7">
        <f t="shared" si="97"/>
        <v>0</v>
      </c>
      <c r="V467" s="7">
        <f t="shared" si="98"/>
        <v>0</v>
      </c>
      <c r="W467" s="7">
        <f t="shared" si="99"/>
        <v>0</v>
      </c>
      <c r="X467" s="18">
        <f t="shared" si="100"/>
        <v>0</v>
      </c>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row>
    <row r="468" spans="1:159" s="17" customFormat="1">
      <c r="A468" s="50" t="s">
        <v>2311</v>
      </c>
      <c r="B468" s="59" t="s">
        <v>2582</v>
      </c>
      <c r="C468" s="60">
        <v>5332</v>
      </c>
      <c r="D468" s="59" t="s">
        <v>1407</v>
      </c>
      <c r="E468" s="78" t="str">
        <f>IFERROR(VLOOKUP($C468,'2025-26 School Level AAFTE'!$C$2:$L$2349,9,FALSE), "No")</f>
        <v>No</v>
      </c>
      <c r="F468" s="67">
        <f>IFERROR(VLOOKUP($C468,'2025-26 School Level AAFTE'!$C$2:$J$2349,8,FALSE), 0)</f>
        <v>27.5</v>
      </c>
      <c r="G468" s="69">
        <f>IFERROR(IF(E468= "yes",VLOOKUP(C468,Summary!$B:$I,6,0),0),0)</f>
        <v>0</v>
      </c>
      <c r="H468" s="68">
        <f t="shared" si="91"/>
        <v>0</v>
      </c>
      <c r="I468" s="110">
        <f>VLOOKUP($A468,'2026-27 Salary &amp; Benefits'!$A:$I,3,FALSE)</f>
        <v>1</v>
      </c>
      <c r="J468" s="110">
        <f>VLOOKUP($A468,'2026-27 Salary &amp; Benefits'!$A:$I,4,FALSE)</f>
        <v>1</v>
      </c>
      <c r="K468" s="101">
        <f t="shared" si="92"/>
        <v>0</v>
      </c>
      <c r="L468" s="100">
        <f t="shared" si="93"/>
        <v>0</v>
      </c>
      <c r="M468" s="102">
        <f>'2026-27 Salary &amp; Benefits'!$E$6</f>
        <v>78209</v>
      </c>
      <c r="N468" s="102">
        <f>'2026-27 Salary &amp; Benefits'!$F$6</f>
        <v>82248</v>
      </c>
      <c r="O468" s="7">
        <f t="shared" si="94"/>
        <v>0</v>
      </c>
      <c r="P468" s="7">
        <f t="shared" si="95"/>
        <v>0</v>
      </c>
      <c r="Q468" s="7">
        <f>'2026-27 Salary &amp; Benefits'!G$6</f>
        <v>16817.759999999998</v>
      </c>
      <c r="R468" s="103">
        <f>'2026-27 Salary &amp; Benefits'!H$6</f>
        <v>0.16020000000000001</v>
      </c>
      <c r="S468" s="103">
        <f>'2026-27 Salary &amp; Benefits'!I$6</f>
        <v>0.15390000000000001</v>
      </c>
      <c r="T468" s="7">
        <f t="shared" si="96"/>
        <v>0</v>
      </c>
      <c r="U468" s="7">
        <f t="shared" si="97"/>
        <v>0</v>
      </c>
      <c r="V468" s="7">
        <f t="shared" si="98"/>
        <v>0</v>
      </c>
      <c r="W468" s="7">
        <f t="shared" si="99"/>
        <v>0</v>
      </c>
      <c r="X468" s="18">
        <f t="shared" si="100"/>
        <v>0</v>
      </c>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row>
    <row r="469" spans="1:159" s="17" customFormat="1">
      <c r="A469" s="50" t="s">
        <v>2311</v>
      </c>
      <c r="B469" s="59" t="s">
        <v>2582</v>
      </c>
      <c r="C469" s="60">
        <v>2361</v>
      </c>
      <c r="D469" s="59" t="s">
        <v>1404</v>
      </c>
      <c r="E469" s="78" t="str">
        <f>IFERROR(VLOOKUP($C469,'2025-26 School Level AAFTE'!$C$2:$L$2349,9,FALSE), "No")</f>
        <v>No</v>
      </c>
      <c r="F469" s="67">
        <f>IFERROR(VLOOKUP($C469,'2025-26 School Level AAFTE'!$C$2:$J$2349,8,FALSE), 0)</f>
        <v>365.53</v>
      </c>
      <c r="G469" s="69">
        <f>IFERROR(IF(E469= "yes",VLOOKUP(C469,Summary!$B:$I,6,0),0),0)</f>
        <v>0</v>
      </c>
      <c r="H469" s="68">
        <f t="shared" si="91"/>
        <v>0</v>
      </c>
      <c r="I469" s="110">
        <f>VLOOKUP($A469,'2026-27 Salary &amp; Benefits'!$A:$I,3,FALSE)</f>
        <v>1</v>
      </c>
      <c r="J469" s="110">
        <f>VLOOKUP($A469,'2026-27 Salary &amp; Benefits'!$A:$I,4,FALSE)</f>
        <v>1</v>
      </c>
      <c r="K469" s="101">
        <f t="shared" si="92"/>
        <v>0</v>
      </c>
      <c r="L469" s="100">
        <f t="shared" si="93"/>
        <v>0</v>
      </c>
      <c r="M469" s="102">
        <f>'2026-27 Salary &amp; Benefits'!$E$6</f>
        <v>78209</v>
      </c>
      <c r="N469" s="102">
        <f>'2026-27 Salary &amp; Benefits'!$F$6</f>
        <v>82248</v>
      </c>
      <c r="O469" s="7">
        <f t="shared" si="94"/>
        <v>0</v>
      </c>
      <c r="P469" s="7">
        <f t="shared" si="95"/>
        <v>0</v>
      </c>
      <c r="Q469" s="7">
        <f>'2026-27 Salary &amp; Benefits'!G$6</f>
        <v>16817.759999999998</v>
      </c>
      <c r="R469" s="103">
        <f>'2026-27 Salary &amp; Benefits'!H$6</f>
        <v>0.16020000000000001</v>
      </c>
      <c r="S469" s="103">
        <f>'2026-27 Salary &amp; Benefits'!I$6</f>
        <v>0.15390000000000001</v>
      </c>
      <c r="T469" s="7">
        <f t="shared" si="96"/>
        <v>0</v>
      </c>
      <c r="U469" s="7">
        <f t="shared" si="97"/>
        <v>0</v>
      </c>
      <c r="V469" s="7">
        <f t="shared" si="98"/>
        <v>0</v>
      </c>
      <c r="W469" s="7">
        <f t="shared" si="99"/>
        <v>0</v>
      </c>
      <c r="X469" s="18">
        <f t="shared" si="100"/>
        <v>0</v>
      </c>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row>
    <row r="470" spans="1:159" s="17" customFormat="1">
      <c r="A470" s="50" t="s">
        <v>2332</v>
      </c>
      <c r="B470" s="59" t="s">
        <v>2583</v>
      </c>
      <c r="C470" s="60">
        <v>3560</v>
      </c>
      <c r="D470" s="59" t="s">
        <v>1559</v>
      </c>
      <c r="E470" s="78" t="str">
        <f>IFERROR(VLOOKUP($C470,'2025-26 School Level AAFTE'!$C$2:$L$2349,9,FALSE), "No")</f>
        <v>Yes</v>
      </c>
      <c r="F470" s="67">
        <f>IFERROR(VLOOKUP($C470,'2025-26 School Level AAFTE'!$C$2:$J$2349,8,FALSE), 0)</f>
        <v>665.38</v>
      </c>
      <c r="G470" s="69">
        <f>IFERROR(IF(E470= "yes",VLOOKUP(C470,Summary!$B:$I,6,0),0),0)</f>
        <v>0</v>
      </c>
      <c r="H470" s="68">
        <f t="shared" si="91"/>
        <v>665.38</v>
      </c>
      <c r="I470" s="110">
        <f>VLOOKUP($A470,'2026-27 Salary &amp; Benefits'!$A:$I,3,FALSE)</f>
        <v>1.18</v>
      </c>
      <c r="J470" s="110">
        <f>VLOOKUP($A470,'2026-27 Salary &amp; Benefits'!$A:$I,4,FALSE)</f>
        <v>1.18</v>
      </c>
      <c r="K470" s="101">
        <f t="shared" si="92"/>
        <v>665.38</v>
      </c>
      <c r="L470" s="100">
        <f t="shared" si="93"/>
        <v>1.952</v>
      </c>
      <c r="M470" s="102">
        <f>'2026-27 Salary &amp; Benefits'!$E$6</f>
        <v>78209</v>
      </c>
      <c r="N470" s="102">
        <f>'2026-27 Salary &amp; Benefits'!$F$6</f>
        <v>82248</v>
      </c>
      <c r="O470" s="7">
        <f t="shared" si="94"/>
        <v>180143.48</v>
      </c>
      <c r="P470" s="7">
        <f t="shared" si="95"/>
        <v>9303.2699999999895</v>
      </c>
      <c r="Q470" s="7">
        <f>'2026-27 Salary &amp; Benefits'!G$6</f>
        <v>16817.759999999998</v>
      </c>
      <c r="R470" s="103">
        <f>'2026-27 Salary &amp; Benefits'!H$6</f>
        <v>0.16020000000000001</v>
      </c>
      <c r="S470" s="103">
        <f>'2026-27 Salary &amp; Benefits'!I$6</f>
        <v>0.15390000000000001</v>
      </c>
      <c r="T470" s="7">
        <f t="shared" si="96"/>
        <v>63119.03</v>
      </c>
      <c r="U470" s="7">
        <f t="shared" si="97"/>
        <v>3157.45</v>
      </c>
      <c r="V470" s="7">
        <f t="shared" si="98"/>
        <v>485.93</v>
      </c>
      <c r="W470" s="7">
        <f t="shared" si="99"/>
        <v>3643.3799999999997</v>
      </c>
      <c r="X470" s="18">
        <f t="shared" si="100"/>
        <v>256209.16</v>
      </c>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row>
    <row r="471" spans="1:159" s="17" customFormat="1">
      <c r="A471" s="50" t="s">
        <v>2332</v>
      </c>
      <c r="B471" s="59" t="s">
        <v>2583</v>
      </c>
      <c r="C471" s="60">
        <v>3302</v>
      </c>
      <c r="D471" s="59" t="s">
        <v>1548</v>
      </c>
      <c r="E471" s="78" t="str">
        <f>IFERROR(VLOOKUP($C471,'2025-26 School Level AAFTE'!$C$2:$L$2349,9,FALSE), "No")</f>
        <v>No</v>
      </c>
      <c r="F471" s="67">
        <f>IFERROR(VLOOKUP($C471,'2025-26 School Level AAFTE'!$C$2:$J$2349,8,FALSE), 0)</f>
        <v>405.1</v>
      </c>
      <c r="G471" s="69">
        <f>IFERROR(IF(E471= "yes",VLOOKUP(C471,Summary!$B:$I,6,0),0),0)</f>
        <v>0</v>
      </c>
      <c r="H471" s="68">
        <f t="shared" si="91"/>
        <v>0</v>
      </c>
      <c r="I471" s="110">
        <f>VLOOKUP($A471,'2026-27 Salary &amp; Benefits'!$A:$I,3,FALSE)</f>
        <v>1.18</v>
      </c>
      <c r="J471" s="110">
        <f>VLOOKUP($A471,'2026-27 Salary &amp; Benefits'!$A:$I,4,FALSE)</f>
        <v>1.18</v>
      </c>
      <c r="K471" s="101">
        <f t="shared" si="92"/>
        <v>0</v>
      </c>
      <c r="L471" s="100">
        <f t="shared" si="93"/>
        <v>0</v>
      </c>
      <c r="M471" s="102">
        <f>'2026-27 Salary &amp; Benefits'!$E$6</f>
        <v>78209</v>
      </c>
      <c r="N471" s="102">
        <f>'2026-27 Salary &amp; Benefits'!$F$6</f>
        <v>82248</v>
      </c>
      <c r="O471" s="7">
        <f t="shared" si="94"/>
        <v>0</v>
      </c>
      <c r="P471" s="7">
        <f t="shared" si="95"/>
        <v>0</v>
      </c>
      <c r="Q471" s="7">
        <f>'2026-27 Salary &amp; Benefits'!G$6</f>
        <v>16817.759999999998</v>
      </c>
      <c r="R471" s="103">
        <f>'2026-27 Salary &amp; Benefits'!H$6</f>
        <v>0.16020000000000001</v>
      </c>
      <c r="S471" s="103">
        <f>'2026-27 Salary &amp; Benefits'!I$6</f>
        <v>0.15390000000000001</v>
      </c>
      <c r="T471" s="7">
        <f t="shared" si="96"/>
        <v>0</v>
      </c>
      <c r="U471" s="7">
        <f t="shared" si="97"/>
        <v>0</v>
      </c>
      <c r="V471" s="7">
        <f t="shared" si="98"/>
        <v>0</v>
      </c>
      <c r="W471" s="7">
        <f t="shared" si="99"/>
        <v>0</v>
      </c>
      <c r="X471" s="18">
        <f t="shared" si="100"/>
        <v>0</v>
      </c>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row>
    <row r="472" spans="1:159" s="17" customFormat="1">
      <c r="A472" s="50" t="s">
        <v>2332</v>
      </c>
      <c r="B472" s="59" t="s">
        <v>2583</v>
      </c>
      <c r="C472" s="61">
        <v>3536</v>
      </c>
      <c r="D472" s="72" t="s">
        <v>1558</v>
      </c>
      <c r="E472" s="78" t="str">
        <f>IFERROR(VLOOKUP($C472,'2025-26 School Level AAFTE'!$C$2:$L$2349,9,FALSE), "No")</f>
        <v>No</v>
      </c>
      <c r="F472" s="67">
        <f>IFERROR(VLOOKUP($C472,'2025-26 School Level AAFTE'!$C$2:$J$2349,8,FALSE), 0)</f>
        <v>390.18</v>
      </c>
      <c r="G472" s="69">
        <f>IFERROR(IF(E472= "yes",VLOOKUP(C472,Summary!$B:$I,6,0),0),0)</f>
        <v>0</v>
      </c>
      <c r="H472" s="68">
        <f t="shared" si="91"/>
        <v>0</v>
      </c>
      <c r="I472" s="110">
        <f>VLOOKUP($A472,'2026-27 Salary &amp; Benefits'!$A:$I,3,FALSE)</f>
        <v>1.18</v>
      </c>
      <c r="J472" s="110">
        <f>VLOOKUP($A472,'2026-27 Salary &amp; Benefits'!$A:$I,4,FALSE)</f>
        <v>1.18</v>
      </c>
      <c r="K472" s="101">
        <f t="shared" si="92"/>
        <v>0</v>
      </c>
      <c r="L472" s="100">
        <f t="shared" si="93"/>
        <v>0</v>
      </c>
      <c r="M472" s="102">
        <f>'2026-27 Salary &amp; Benefits'!$E$6</f>
        <v>78209</v>
      </c>
      <c r="N472" s="102">
        <f>'2026-27 Salary &amp; Benefits'!$F$6</f>
        <v>82248</v>
      </c>
      <c r="O472" s="7">
        <f t="shared" si="94"/>
        <v>0</v>
      </c>
      <c r="P472" s="7">
        <f t="shared" si="95"/>
        <v>0</v>
      </c>
      <c r="Q472" s="7">
        <f>'2026-27 Salary &amp; Benefits'!G$6</f>
        <v>16817.759999999998</v>
      </c>
      <c r="R472" s="103">
        <f>'2026-27 Salary &amp; Benefits'!H$6</f>
        <v>0.16020000000000001</v>
      </c>
      <c r="S472" s="103">
        <f>'2026-27 Salary &amp; Benefits'!I$6</f>
        <v>0.15390000000000001</v>
      </c>
      <c r="T472" s="7">
        <f t="shared" si="96"/>
        <v>0</v>
      </c>
      <c r="U472" s="7">
        <f t="shared" si="97"/>
        <v>0</v>
      </c>
      <c r="V472" s="7">
        <f t="shared" si="98"/>
        <v>0</v>
      </c>
      <c r="W472" s="7">
        <f t="shared" si="99"/>
        <v>0</v>
      </c>
      <c r="X472" s="18">
        <f t="shared" si="100"/>
        <v>0</v>
      </c>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row>
    <row r="473" spans="1:159" s="17" customFormat="1">
      <c r="A473" s="50" t="s">
        <v>2332</v>
      </c>
      <c r="B473" s="59" t="s">
        <v>2583</v>
      </c>
      <c r="C473" s="60">
        <v>3650</v>
      </c>
      <c r="D473" s="59" t="s">
        <v>1564</v>
      </c>
      <c r="E473" s="78" t="str">
        <f>IFERROR(VLOOKUP($C473,'2025-26 School Level AAFTE'!$C$2:$L$2349,9,FALSE), "No")</f>
        <v>No</v>
      </c>
      <c r="F473" s="67">
        <f>IFERROR(VLOOKUP($C473,'2025-26 School Level AAFTE'!$C$2:$J$2349,8,FALSE), 0)</f>
        <v>697.42</v>
      </c>
      <c r="G473" s="69">
        <f>IFERROR(IF(E473= "yes",VLOOKUP(C473,Summary!$B:$I,6,0),0),0)</f>
        <v>0</v>
      </c>
      <c r="H473" s="68">
        <f t="shared" si="91"/>
        <v>0</v>
      </c>
      <c r="I473" s="110">
        <f>VLOOKUP($A473,'2026-27 Salary &amp; Benefits'!$A:$I,3,FALSE)</f>
        <v>1.18</v>
      </c>
      <c r="J473" s="110">
        <f>VLOOKUP($A473,'2026-27 Salary &amp; Benefits'!$A:$I,4,FALSE)</f>
        <v>1.18</v>
      </c>
      <c r="K473" s="101">
        <f t="shared" si="92"/>
        <v>0</v>
      </c>
      <c r="L473" s="100">
        <f t="shared" si="93"/>
        <v>0</v>
      </c>
      <c r="M473" s="102">
        <f>'2026-27 Salary &amp; Benefits'!$E$6</f>
        <v>78209</v>
      </c>
      <c r="N473" s="102">
        <f>'2026-27 Salary &amp; Benefits'!$F$6</f>
        <v>82248</v>
      </c>
      <c r="O473" s="7">
        <f t="shared" si="94"/>
        <v>0</v>
      </c>
      <c r="P473" s="7">
        <f t="shared" si="95"/>
        <v>0</v>
      </c>
      <c r="Q473" s="7">
        <f>'2026-27 Salary &amp; Benefits'!G$6</f>
        <v>16817.759999999998</v>
      </c>
      <c r="R473" s="103">
        <f>'2026-27 Salary &amp; Benefits'!H$6</f>
        <v>0.16020000000000001</v>
      </c>
      <c r="S473" s="103">
        <f>'2026-27 Salary &amp; Benefits'!I$6</f>
        <v>0.15390000000000001</v>
      </c>
      <c r="T473" s="7">
        <f t="shared" si="96"/>
        <v>0</v>
      </c>
      <c r="U473" s="7">
        <f t="shared" si="97"/>
        <v>0</v>
      </c>
      <c r="V473" s="7">
        <f t="shared" si="98"/>
        <v>0</v>
      </c>
      <c r="W473" s="7">
        <f t="shared" si="99"/>
        <v>0</v>
      </c>
      <c r="X473" s="18">
        <f t="shared" si="100"/>
        <v>0</v>
      </c>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row>
    <row r="474" spans="1:159" s="17" customFormat="1">
      <c r="A474" s="50" t="s">
        <v>2332</v>
      </c>
      <c r="B474" s="59" t="s">
        <v>2583</v>
      </c>
      <c r="C474" s="60">
        <v>3409</v>
      </c>
      <c r="D474" s="59" t="s">
        <v>3186</v>
      </c>
      <c r="E474" s="78" t="str">
        <f>IFERROR(VLOOKUP($C474,'2025-26 School Level AAFTE'!$C$2:$L$2349,9,FALSE), "No")</f>
        <v>Yes</v>
      </c>
      <c r="F474" s="67">
        <f>IFERROR(VLOOKUP($C474,'2025-26 School Level AAFTE'!$C$2:$J$2349,8,FALSE), 0)</f>
        <v>448.95</v>
      </c>
      <c r="G474" s="69">
        <f>IFERROR(IF(E474= "yes",VLOOKUP(C474,Summary!$B:$I,6,0),0),0)</f>
        <v>0</v>
      </c>
      <c r="H474" s="68">
        <f t="shared" si="91"/>
        <v>448.95</v>
      </c>
      <c r="I474" s="110">
        <f>VLOOKUP($A474,'2026-27 Salary &amp; Benefits'!$A:$I,3,FALSE)</f>
        <v>1.18</v>
      </c>
      <c r="J474" s="110">
        <f>VLOOKUP($A474,'2026-27 Salary &amp; Benefits'!$A:$I,4,FALSE)</f>
        <v>1.18</v>
      </c>
      <c r="K474" s="101">
        <f t="shared" si="92"/>
        <v>448.95</v>
      </c>
      <c r="L474" s="100">
        <f t="shared" si="93"/>
        <v>1.3169999999999999</v>
      </c>
      <c r="M474" s="102">
        <f>'2026-27 Salary &amp; Benefits'!$E$6</f>
        <v>78209</v>
      </c>
      <c r="N474" s="102">
        <f>'2026-27 Salary &amp; Benefits'!$F$6</f>
        <v>82248</v>
      </c>
      <c r="O474" s="7">
        <f t="shared" si="94"/>
        <v>121541.48</v>
      </c>
      <c r="P474" s="7">
        <f t="shared" si="95"/>
        <v>6276.8500000000058</v>
      </c>
      <c r="Q474" s="7">
        <f>'2026-27 Salary &amp; Benefits'!G$6</f>
        <v>16817.759999999998</v>
      </c>
      <c r="R474" s="103">
        <f>'2026-27 Salary &amp; Benefits'!H$6</f>
        <v>0.16020000000000001</v>
      </c>
      <c r="S474" s="103">
        <f>'2026-27 Salary &amp; Benefits'!I$6</f>
        <v>0.15390000000000001</v>
      </c>
      <c r="T474" s="7">
        <f t="shared" si="96"/>
        <v>42585.94</v>
      </c>
      <c r="U474" s="7">
        <f t="shared" si="97"/>
        <v>2130.31</v>
      </c>
      <c r="V474" s="7">
        <f t="shared" si="98"/>
        <v>327.85</v>
      </c>
      <c r="W474" s="7">
        <f t="shared" si="99"/>
        <v>2458.16</v>
      </c>
      <c r="X474" s="18">
        <f t="shared" si="100"/>
        <v>172862.43</v>
      </c>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row>
    <row r="475" spans="1:159" s="17" customFormat="1">
      <c r="A475" s="50" t="s">
        <v>2332</v>
      </c>
      <c r="B475" s="59" t="s">
        <v>2583</v>
      </c>
      <c r="C475" s="60">
        <v>3304</v>
      </c>
      <c r="D475" s="59" t="s">
        <v>1550</v>
      </c>
      <c r="E475" s="78" t="str">
        <f>IFERROR(VLOOKUP($C475,'2025-26 School Level AAFTE'!$C$2:$L$2349,9,FALSE), "No")</f>
        <v>Yes</v>
      </c>
      <c r="F475" s="67">
        <f>IFERROR(VLOOKUP($C475,'2025-26 School Level AAFTE'!$C$2:$J$2349,8,FALSE), 0)</f>
        <v>467.18</v>
      </c>
      <c r="G475" s="69">
        <f>IFERROR(IF(E475= "yes",VLOOKUP(C475,Summary!$B:$I,6,0),0),0)</f>
        <v>0</v>
      </c>
      <c r="H475" s="68">
        <f t="shared" si="91"/>
        <v>467.18</v>
      </c>
      <c r="I475" s="110">
        <f>VLOOKUP($A475,'2026-27 Salary &amp; Benefits'!$A:$I,3,FALSE)</f>
        <v>1.18</v>
      </c>
      <c r="J475" s="110">
        <f>VLOOKUP($A475,'2026-27 Salary &amp; Benefits'!$A:$I,4,FALSE)</f>
        <v>1.18</v>
      </c>
      <c r="K475" s="101">
        <f t="shared" si="92"/>
        <v>467.18</v>
      </c>
      <c r="L475" s="100">
        <f t="shared" si="93"/>
        <v>1.37</v>
      </c>
      <c r="M475" s="102">
        <f>'2026-27 Salary &amp; Benefits'!$E$6</f>
        <v>78209</v>
      </c>
      <c r="N475" s="102">
        <f>'2026-27 Salary &amp; Benefits'!$F$6</f>
        <v>82248</v>
      </c>
      <c r="O475" s="7">
        <f t="shared" si="94"/>
        <v>126432.67</v>
      </c>
      <c r="P475" s="7">
        <f t="shared" si="95"/>
        <v>6529.4499999999971</v>
      </c>
      <c r="Q475" s="7">
        <f>'2026-27 Salary &amp; Benefits'!G$6</f>
        <v>16817.759999999998</v>
      </c>
      <c r="R475" s="103">
        <f>'2026-27 Salary &amp; Benefits'!H$6</f>
        <v>0.16020000000000001</v>
      </c>
      <c r="S475" s="103">
        <f>'2026-27 Salary &amp; Benefits'!I$6</f>
        <v>0.15390000000000001</v>
      </c>
      <c r="T475" s="7">
        <f t="shared" si="96"/>
        <v>44299.73</v>
      </c>
      <c r="U475" s="7">
        <f t="shared" si="97"/>
        <v>2216.04</v>
      </c>
      <c r="V475" s="7">
        <f t="shared" si="98"/>
        <v>341.05</v>
      </c>
      <c r="W475" s="7">
        <f t="shared" si="99"/>
        <v>2557.09</v>
      </c>
      <c r="X475" s="18">
        <f t="shared" si="100"/>
        <v>179818.93999999997</v>
      </c>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row>
    <row r="476" spans="1:159" s="17" customFormat="1">
      <c r="A476" s="50" t="s">
        <v>2332</v>
      </c>
      <c r="B476" s="59" t="s">
        <v>2583</v>
      </c>
      <c r="C476" s="60">
        <v>1520</v>
      </c>
      <c r="D476" s="59" t="s">
        <v>1539</v>
      </c>
      <c r="E476" s="78" t="str">
        <f>IFERROR(VLOOKUP($C476,'2025-26 School Level AAFTE'!$C$2:$L$2349,9,FALSE), "No")</f>
        <v>No</v>
      </c>
      <c r="F476" s="67">
        <f>IFERROR(VLOOKUP($C476,'2025-26 School Level AAFTE'!$C$2:$J$2349,8,FALSE), 0)</f>
        <v>370.96</v>
      </c>
      <c r="G476" s="69">
        <f>IFERROR(IF(E476= "yes",VLOOKUP(C476,Summary!$B:$I,6,0),0),0)</f>
        <v>0</v>
      </c>
      <c r="H476" s="68">
        <f t="shared" si="91"/>
        <v>0</v>
      </c>
      <c r="I476" s="110">
        <f>VLOOKUP($A476,'2026-27 Salary &amp; Benefits'!$A:$I,3,FALSE)</f>
        <v>1.18</v>
      </c>
      <c r="J476" s="110">
        <f>VLOOKUP($A476,'2026-27 Salary &amp; Benefits'!$A:$I,4,FALSE)</f>
        <v>1.18</v>
      </c>
      <c r="K476" s="101">
        <f t="shared" si="92"/>
        <v>0</v>
      </c>
      <c r="L476" s="100">
        <f t="shared" si="93"/>
        <v>0</v>
      </c>
      <c r="M476" s="102">
        <f>'2026-27 Salary &amp; Benefits'!$E$6</f>
        <v>78209</v>
      </c>
      <c r="N476" s="102">
        <f>'2026-27 Salary &amp; Benefits'!$F$6</f>
        <v>82248</v>
      </c>
      <c r="O476" s="7">
        <f t="shared" si="94"/>
        <v>0</v>
      </c>
      <c r="P476" s="7">
        <f t="shared" si="95"/>
        <v>0</v>
      </c>
      <c r="Q476" s="7">
        <f>'2026-27 Salary &amp; Benefits'!G$6</f>
        <v>16817.759999999998</v>
      </c>
      <c r="R476" s="103">
        <f>'2026-27 Salary &amp; Benefits'!H$6</f>
        <v>0.16020000000000001</v>
      </c>
      <c r="S476" s="103">
        <f>'2026-27 Salary &amp; Benefits'!I$6</f>
        <v>0.15390000000000001</v>
      </c>
      <c r="T476" s="7">
        <f t="shared" si="96"/>
        <v>0</v>
      </c>
      <c r="U476" s="7">
        <f t="shared" si="97"/>
        <v>0</v>
      </c>
      <c r="V476" s="7">
        <f t="shared" si="98"/>
        <v>0</v>
      </c>
      <c r="W476" s="7">
        <f t="shared" si="99"/>
        <v>0</v>
      </c>
      <c r="X476" s="18">
        <f t="shared" si="100"/>
        <v>0</v>
      </c>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row>
    <row r="477" spans="1:159" s="17" customFormat="1">
      <c r="A477" s="50" t="s">
        <v>2332</v>
      </c>
      <c r="B477" s="59" t="s">
        <v>2583</v>
      </c>
      <c r="C477" s="60">
        <v>3534</v>
      </c>
      <c r="D477" s="59" t="s">
        <v>1557</v>
      </c>
      <c r="E477" s="78" t="str">
        <f>IFERROR(VLOOKUP($C477,'2025-26 School Level AAFTE'!$C$2:$L$2349,9,FALSE), "No")</f>
        <v>Yes</v>
      </c>
      <c r="F477" s="67">
        <f>IFERROR(VLOOKUP($C477,'2025-26 School Level AAFTE'!$C$2:$J$2349,8,FALSE), 0)</f>
        <v>342.26</v>
      </c>
      <c r="G477" s="69">
        <f>IFERROR(IF(E477= "yes",VLOOKUP(C477,Summary!$B:$I,6,0),0),0)</f>
        <v>0</v>
      </c>
      <c r="H477" s="68">
        <f t="shared" si="91"/>
        <v>342.26</v>
      </c>
      <c r="I477" s="110">
        <f>VLOOKUP($A477,'2026-27 Salary &amp; Benefits'!$A:$I,3,FALSE)</f>
        <v>1.18</v>
      </c>
      <c r="J477" s="110">
        <f>VLOOKUP($A477,'2026-27 Salary &amp; Benefits'!$A:$I,4,FALSE)</f>
        <v>1.18</v>
      </c>
      <c r="K477" s="101">
        <f t="shared" si="92"/>
        <v>342.26</v>
      </c>
      <c r="L477" s="100">
        <f t="shared" si="93"/>
        <v>1.004</v>
      </c>
      <c r="M477" s="102">
        <f>'2026-27 Salary &amp; Benefits'!$E$6</f>
        <v>78209</v>
      </c>
      <c r="N477" s="102">
        <f>'2026-27 Salary &amp; Benefits'!$F$6</f>
        <v>82248</v>
      </c>
      <c r="O477" s="7">
        <f t="shared" si="94"/>
        <v>92655.77</v>
      </c>
      <c r="P477" s="7">
        <f t="shared" si="95"/>
        <v>4785.0800000000017</v>
      </c>
      <c r="Q477" s="7">
        <f>'2026-27 Salary &amp; Benefits'!G$6</f>
        <v>16817.759999999998</v>
      </c>
      <c r="R477" s="103">
        <f>'2026-27 Salary &amp; Benefits'!H$6</f>
        <v>0.16020000000000001</v>
      </c>
      <c r="S477" s="103">
        <f>'2026-27 Salary &amp; Benefits'!I$6</f>
        <v>0.15390000000000001</v>
      </c>
      <c r="T477" s="7">
        <f t="shared" si="96"/>
        <v>32464.91</v>
      </c>
      <c r="U477" s="7">
        <f t="shared" si="97"/>
        <v>1624.01</v>
      </c>
      <c r="V477" s="7">
        <f t="shared" si="98"/>
        <v>249.94</v>
      </c>
      <c r="W477" s="7">
        <f t="shared" si="99"/>
        <v>1873.95</v>
      </c>
      <c r="X477" s="18">
        <f t="shared" si="100"/>
        <v>131779.71000000002</v>
      </c>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row>
    <row r="478" spans="1:159" s="17" customFormat="1">
      <c r="A478" s="50" t="s">
        <v>2332</v>
      </c>
      <c r="B478" s="59" t="s">
        <v>2583</v>
      </c>
      <c r="C478" s="60">
        <v>3691</v>
      </c>
      <c r="D478" s="59" t="s">
        <v>1565</v>
      </c>
      <c r="E478" s="78" t="str">
        <f>IFERROR(VLOOKUP($C478,'2025-26 School Level AAFTE'!$C$2:$L$2349,9,FALSE), "No")</f>
        <v>Yes</v>
      </c>
      <c r="F478" s="67">
        <f>IFERROR(VLOOKUP($C478,'2025-26 School Level AAFTE'!$C$2:$J$2349,8,FALSE), 0)</f>
        <v>434.53</v>
      </c>
      <c r="G478" s="69">
        <f>IFERROR(IF(E478= "yes",VLOOKUP(C478,Summary!$B:$I,6,0),0),0)</f>
        <v>0</v>
      </c>
      <c r="H478" s="68">
        <f t="shared" ref="H478:H541" si="101">IF(E478= "yes", F478,0)</f>
        <v>434.53</v>
      </c>
      <c r="I478" s="110">
        <f>VLOOKUP($A478,'2026-27 Salary &amp; Benefits'!$A:$I,3,FALSE)</f>
        <v>1.18</v>
      </c>
      <c r="J478" s="110">
        <f>VLOOKUP($A478,'2026-27 Salary &amp; Benefits'!$A:$I,4,FALSE)</f>
        <v>1.18</v>
      </c>
      <c r="K478" s="101">
        <f t="shared" ref="K478:K541" si="102">IF(G478&gt;0,G478,H478)</f>
        <v>434.53</v>
      </c>
      <c r="L478" s="100">
        <f t="shared" ref="L478:L541" si="103">ROUND((($K478*1.1*36)/15)/900,3)</f>
        <v>1.2749999999999999</v>
      </c>
      <c r="M478" s="102">
        <f>'2026-27 Salary &amp; Benefits'!$E$6</f>
        <v>78209</v>
      </c>
      <c r="N478" s="102">
        <f>'2026-27 Salary &amp; Benefits'!$F$6</f>
        <v>82248</v>
      </c>
      <c r="O478" s="7">
        <f t="shared" ref="O478:O541" si="104">ROUND($I478*$M478*$L478,2)</f>
        <v>117665.44</v>
      </c>
      <c r="P478" s="7">
        <f t="shared" ref="P478:P541" si="105">ROUND($J478*$N478*$L478,2)-O478</f>
        <v>6076.679999999993</v>
      </c>
      <c r="Q478" s="7">
        <f>'2026-27 Salary &amp; Benefits'!G$6</f>
        <v>16817.759999999998</v>
      </c>
      <c r="R478" s="103">
        <f>'2026-27 Salary &amp; Benefits'!H$6</f>
        <v>0.16020000000000001</v>
      </c>
      <c r="S478" s="103">
        <f>'2026-27 Salary &amp; Benefits'!I$6</f>
        <v>0.15390000000000001</v>
      </c>
      <c r="T478" s="7">
        <f t="shared" ref="T478:T541" si="106">ROUND(O478*R478+P478*S478+L478*Q478,2)</f>
        <v>41227.85</v>
      </c>
      <c r="U478" s="7">
        <f t="shared" ref="U478:U541" si="107">ROUND((($N478*$J478*$L478)/180)*3,2)</f>
        <v>2062.37</v>
      </c>
      <c r="V478" s="7">
        <f t="shared" ref="V478:V541" si="108">ROUND(U478*S478,2)</f>
        <v>317.39999999999998</v>
      </c>
      <c r="W478" s="7">
        <f t="shared" ref="W478:W541" si="109">SUM(U478:V478)</f>
        <v>2379.77</v>
      </c>
      <c r="X478" s="18">
        <f t="shared" ref="X478:X541" si="110">SUM(T478,O478:P478,W478)</f>
        <v>167349.74</v>
      </c>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row>
    <row r="479" spans="1:159" s="17" customFormat="1">
      <c r="A479" s="50" t="s">
        <v>2332</v>
      </c>
      <c r="B479" s="59" t="s">
        <v>2583</v>
      </c>
      <c r="C479" s="60">
        <v>3754</v>
      </c>
      <c r="D479" s="59" t="s">
        <v>1566</v>
      </c>
      <c r="E479" s="78" t="str">
        <f>IFERROR(VLOOKUP($C479,'2025-26 School Level AAFTE'!$C$2:$L$2349,9,FALSE), "No")</f>
        <v>No</v>
      </c>
      <c r="F479" s="67">
        <f>IFERROR(VLOOKUP($C479,'2025-26 School Level AAFTE'!$C$2:$J$2349,8,FALSE), 0)</f>
        <v>473.71</v>
      </c>
      <c r="G479" s="69">
        <f>IFERROR(IF(E479= "yes",VLOOKUP(C479,Summary!$B:$I,6,0),0),0)</f>
        <v>0</v>
      </c>
      <c r="H479" s="68">
        <f t="shared" si="101"/>
        <v>0</v>
      </c>
      <c r="I479" s="110">
        <f>VLOOKUP($A479,'2026-27 Salary &amp; Benefits'!$A:$I,3,FALSE)</f>
        <v>1.18</v>
      </c>
      <c r="J479" s="110">
        <f>VLOOKUP($A479,'2026-27 Salary &amp; Benefits'!$A:$I,4,FALSE)</f>
        <v>1.18</v>
      </c>
      <c r="K479" s="101">
        <f t="shared" si="102"/>
        <v>0</v>
      </c>
      <c r="L479" s="100">
        <f t="shared" si="103"/>
        <v>0</v>
      </c>
      <c r="M479" s="102">
        <f>'2026-27 Salary &amp; Benefits'!$E$6</f>
        <v>78209</v>
      </c>
      <c r="N479" s="102">
        <f>'2026-27 Salary &amp; Benefits'!$F$6</f>
        <v>82248</v>
      </c>
      <c r="O479" s="7">
        <f t="shared" si="104"/>
        <v>0</v>
      </c>
      <c r="P479" s="7">
        <f t="shared" si="105"/>
        <v>0</v>
      </c>
      <c r="Q479" s="7">
        <f>'2026-27 Salary &amp; Benefits'!G$6</f>
        <v>16817.759999999998</v>
      </c>
      <c r="R479" s="103">
        <f>'2026-27 Salary &amp; Benefits'!H$6</f>
        <v>0.16020000000000001</v>
      </c>
      <c r="S479" s="103">
        <f>'2026-27 Salary &amp; Benefits'!I$6</f>
        <v>0.15390000000000001</v>
      </c>
      <c r="T479" s="7">
        <f t="shared" si="106"/>
        <v>0</v>
      </c>
      <c r="U479" s="7">
        <f t="shared" si="107"/>
        <v>0</v>
      </c>
      <c r="V479" s="7">
        <f t="shared" si="108"/>
        <v>0</v>
      </c>
      <c r="W479" s="7">
        <f t="shared" si="109"/>
        <v>0</v>
      </c>
      <c r="X479" s="18">
        <f t="shared" si="110"/>
        <v>0</v>
      </c>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row>
    <row r="480" spans="1:159" s="17" customFormat="1">
      <c r="A480" s="50" t="s">
        <v>2332</v>
      </c>
      <c r="B480" s="59" t="s">
        <v>2583</v>
      </c>
      <c r="C480" s="60">
        <v>5358</v>
      </c>
      <c r="D480" s="59" t="s">
        <v>1569</v>
      </c>
      <c r="E480" s="78" t="str">
        <f>IFERROR(VLOOKUP($C480,'2025-26 School Level AAFTE'!$C$2:$L$2349,9,FALSE), "No")</f>
        <v>No</v>
      </c>
      <c r="F480" s="67">
        <f>IFERROR(VLOOKUP($C480,'2025-26 School Level AAFTE'!$C$2:$J$2349,8,FALSE), 0)</f>
        <v>440.6</v>
      </c>
      <c r="G480" s="69">
        <f>IFERROR(IF(E480= "yes",VLOOKUP(C480,Summary!$B:$I,6,0),0),0)</f>
        <v>0</v>
      </c>
      <c r="H480" s="68">
        <f t="shared" si="101"/>
        <v>0</v>
      </c>
      <c r="I480" s="110">
        <f>VLOOKUP($A480,'2026-27 Salary &amp; Benefits'!$A:$I,3,FALSE)</f>
        <v>1.18</v>
      </c>
      <c r="J480" s="110">
        <f>VLOOKUP($A480,'2026-27 Salary &amp; Benefits'!$A:$I,4,FALSE)</f>
        <v>1.18</v>
      </c>
      <c r="K480" s="101">
        <f t="shared" si="102"/>
        <v>0</v>
      </c>
      <c r="L480" s="100">
        <f t="shared" si="103"/>
        <v>0</v>
      </c>
      <c r="M480" s="102">
        <f>'2026-27 Salary &amp; Benefits'!$E$6</f>
        <v>78209</v>
      </c>
      <c r="N480" s="102">
        <f>'2026-27 Salary &amp; Benefits'!$F$6</f>
        <v>82248</v>
      </c>
      <c r="O480" s="7">
        <f t="shared" si="104"/>
        <v>0</v>
      </c>
      <c r="P480" s="7">
        <f t="shared" si="105"/>
        <v>0</v>
      </c>
      <c r="Q480" s="7">
        <f>'2026-27 Salary &amp; Benefits'!G$6</f>
        <v>16817.759999999998</v>
      </c>
      <c r="R480" s="103">
        <f>'2026-27 Salary &amp; Benefits'!H$6</f>
        <v>0.16020000000000001</v>
      </c>
      <c r="S480" s="103">
        <f>'2026-27 Salary &amp; Benefits'!I$6</f>
        <v>0.15390000000000001</v>
      </c>
      <c r="T480" s="7">
        <f t="shared" si="106"/>
        <v>0</v>
      </c>
      <c r="U480" s="7">
        <f t="shared" si="107"/>
        <v>0</v>
      </c>
      <c r="V480" s="7">
        <f t="shared" si="108"/>
        <v>0</v>
      </c>
      <c r="W480" s="7">
        <f t="shared" si="109"/>
        <v>0</v>
      </c>
      <c r="X480" s="18">
        <f t="shared" si="110"/>
        <v>0</v>
      </c>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row>
    <row r="481" spans="1:159" s="17" customFormat="1">
      <c r="A481" s="50" t="s">
        <v>2332</v>
      </c>
      <c r="B481" s="59" t="s">
        <v>2583</v>
      </c>
      <c r="C481" s="60">
        <v>1519</v>
      </c>
      <c r="D481" s="59" t="s">
        <v>1538</v>
      </c>
      <c r="E481" s="78" t="str">
        <f>IFERROR(VLOOKUP($C481,'2025-26 School Level AAFTE'!$C$2:$L$2349,9,FALSE), "No")</f>
        <v>Yes</v>
      </c>
      <c r="F481" s="67">
        <f>IFERROR(VLOOKUP($C481,'2025-26 School Level AAFTE'!$C$2:$J$2349,8,FALSE), 0)</f>
        <v>303.73</v>
      </c>
      <c r="G481" s="69">
        <f>IFERROR(IF(E481= "yes",VLOOKUP(C481,Summary!$B:$I,6,0),0),0)</f>
        <v>0</v>
      </c>
      <c r="H481" s="68">
        <f t="shared" si="101"/>
        <v>303.73</v>
      </c>
      <c r="I481" s="110">
        <f>VLOOKUP($A481,'2026-27 Salary &amp; Benefits'!$A:$I,3,FALSE)</f>
        <v>1.18</v>
      </c>
      <c r="J481" s="110">
        <f>VLOOKUP($A481,'2026-27 Salary &amp; Benefits'!$A:$I,4,FALSE)</f>
        <v>1.18</v>
      </c>
      <c r="K481" s="101">
        <f t="shared" si="102"/>
        <v>303.73</v>
      </c>
      <c r="L481" s="100">
        <f t="shared" si="103"/>
        <v>0.89100000000000001</v>
      </c>
      <c r="M481" s="102">
        <f>'2026-27 Salary &amp; Benefits'!$E$6</f>
        <v>78209</v>
      </c>
      <c r="N481" s="102">
        <f>'2026-27 Salary &amp; Benefits'!$F$6</f>
        <v>82248</v>
      </c>
      <c r="O481" s="7">
        <f t="shared" si="104"/>
        <v>82227.38</v>
      </c>
      <c r="P481" s="7">
        <f t="shared" si="105"/>
        <v>4246.5199999999895</v>
      </c>
      <c r="Q481" s="7">
        <f>'2026-27 Salary &amp; Benefits'!G$6</f>
        <v>16817.759999999998</v>
      </c>
      <c r="R481" s="103">
        <f>'2026-27 Salary &amp; Benefits'!H$6</f>
        <v>0.16020000000000001</v>
      </c>
      <c r="S481" s="103">
        <f>'2026-27 Salary &amp; Benefits'!I$6</f>
        <v>0.15390000000000001</v>
      </c>
      <c r="T481" s="7">
        <f t="shared" si="106"/>
        <v>28810.99</v>
      </c>
      <c r="U481" s="7">
        <f t="shared" si="107"/>
        <v>1441.23</v>
      </c>
      <c r="V481" s="7">
        <f t="shared" si="108"/>
        <v>221.81</v>
      </c>
      <c r="W481" s="7">
        <f t="shared" si="109"/>
        <v>1663.04</v>
      </c>
      <c r="X481" s="18">
        <f t="shared" si="110"/>
        <v>116947.93</v>
      </c>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row>
    <row r="482" spans="1:159" s="17" customFormat="1">
      <c r="A482" s="50" t="s">
        <v>2332</v>
      </c>
      <c r="B482" s="59" t="s">
        <v>2583</v>
      </c>
      <c r="C482" s="60">
        <v>3606</v>
      </c>
      <c r="D482" s="59" t="s">
        <v>1561</v>
      </c>
      <c r="E482" s="78" t="str">
        <f>IFERROR(VLOOKUP($C482,'2025-26 School Level AAFTE'!$C$2:$L$2349,9,FALSE), "No")</f>
        <v>No</v>
      </c>
      <c r="F482" s="67">
        <f>IFERROR(VLOOKUP($C482,'2025-26 School Level AAFTE'!$C$2:$J$2349,8,FALSE), 0)</f>
        <v>301.7</v>
      </c>
      <c r="G482" s="69">
        <f>IFERROR(IF(E482= "yes",VLOOKUP(C482,Summary!$B:$I,6,0),0),0)</f>
        <v>0</v>
      </c>
      <c r="H482" s="68">
        <f t="shared" si="101"/>
        <v>0</v>
      </c>
      <c r="I482" s="110">
        <f>VLOOKUP($A482,'2026-27 Salary &amp; Benefits'!$A:$I,3,FALSE)</f>
        <v>1.18</v>
      </c>
      <c r="J482" s="110">
        <f>VLOOKUP($A482,'2026-27 Salary &amp; Benefits'!$A:$I,4,FALSE)</f>
        <v>1.18</v>
      </c>
      <c r="K482" s="101">
        <f t="shared" si="102"/>
        <v>0</v>
      </c>
      <c r="L482" s="100">
        <f t="shared" si="103"/>
        <v>0</v>
      </c>
      <c r="M482" s="102">
        <f>'2026-27 Salary &amp; Benefits'!$E$6</f>
        <v>78209</v>
      </c>
      <c r="N482" s="102">
        <f>'2026-27 Salary &amp; Benefits'!$F$6</f>
        <v>82248</v>
      </c>
      <c r="O482" s="7">
        <f t="shared" si="104"/>
        <v>0</v>
      </c>
      <c r="P482" s="7">
        <f t="shared" si="105"/>
        <v>0</v>
      </c>
      <c r="Q482" s="7">
        <f>'2026-27 Salary &amp; Benefits'!G$6</f>
        <v>16817.759999999998</v>
      </c>
      <c r="R482" s="103">
        <f>'2026-27 Salary &amp; Benefits'!H$6</f>
        <v>0.16020000000000001</v>
      </c>
      <c r="S482" s="103">
        <f>'2026-27 Salary &amp; Benefits'!I$6</f>
        <v>0.15390000000000001</v>
      </c>
      <c r="T482" s="7">
        <f t="shared" si="106"/>
        <v>0</v>
      </c>
      <c r="U482" s="7">
        <f t="shared" si="107"/>
        <v>0</v>
      </c>
      <c r="V482" s="7">
        <f t="shared" si="108"/>
        <v>0</v>
      </c>
      <c r="W482" s="7">
        <f t="shared" si="109"/>
        <v>0</v>
      </c>
      <c r="X482" s="18">
        <f t="shared" si="110"/>
        <v>0</v>
      </c>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row>
    <row r="483" spans="1:159" s="17" customFormat="1">
      <c r="A483" s="50" t="s">
        <v>2332</v>
      </c>
      <c r="B483" s="59" t="s">
        <v>2583</v>
      </c>
      <c r="C483" s="60">
        <v>1966</v>
      </c>
      <c r="D483" s="59" t="s">
        <v>1541</v>
      </c>
      <c r="E483" s="78" t="str">
        <f>IFERROR(VLOOKUP($C483,'2025-26 School Level AAFTE'!$C$2:$L$2349,9,FALSE), "No")</f>
        <v>No</v>
      </c>
      <c r="F483" s="67">
        <f>IFERROR(VLOOKUP($C483,'2025-26 School Level AAFTE'!$C$2:$J$2349,8,FALSE), 0)</f>
        <v>577.42999999999995</v>
      </c>
      <c r="G483" s="69">
        <f>IFERROR(IF(E483= "yes",VLOOKUP(C483,Summary!$B:$I,6,0),0),0)</f>
        <v>0</v>
      </c>
      <c r="H483" s="68">
        <f t="shared" si="101"/>
        <v>0</v>
      </c>
      <c r="I483" s="110">
        <f>VLOOKUP($A483,'2026-27 Salary &amp; Benefits'!$A:$I,3,FALSE)</f>
        <v>1.18</v>
      </c>
      <c r="J483" s="110">
        <f>VLOOKUP($A483,'2026-27 Salary &amp; Benefits'!$A:$I,4,FALSE)</f>
        <v>1.18</v>
      </c>
      <c r="K483" s="101">
        <f t="shared" si="102"/>
        <v>0</v>
      </c>
      <c r="L483" s="100">
        <f t="shared" si="103"/>
        <v>0</v>
      </c>
      <c r="M483" s="102">
        <f>'2026-27 Salary &amp; Benefits'!$E$6</f>
        <v>78209</v>
      </c>
      <c r="N483" s="102">
        <f>'2026-27 Salary &amp; Benefits'!$F$6</f>
        <v>82248</v>
      </c>
      <c r="O483" s="7">
        <f t="shared" si="104"/>
        <v>0</v>
      </c>
      <c r="P483" s="7">
        <f t="shared" si="105"/>
        <v>0</v>
      </c>
      <c r="Q483" s="7">
        <f>'2026-27 Salary &amp; Benefits'!G$6</f>
        <v>16817.759999999998</v>
      </c>
      <c r="R483" s="103">
        <f>'2026-27 Salary &amp; Benefits'!H$6</f>
        <v>0.16020000000000001</v>
      </c>
      <c r="S483" s="103">
        <f>'2026-27 Salary &amp; Benefits'!I$6</f>
        <v>0.15390000000000001</v>
      </c>
      <c r="T483" s="7">
        <f t="shared" si="106"/>
        <v>0</v>
      </c>
      <c r="U483" s="7">
        <f t="shared" si="107"/>
        <v>0</v>
      </c>
      <c r="V483" s="7">
        <f t="shared" si="108"/>
        <v>0</v>
      </c>
      <c r="W483" s="7">
        <f t="shared" si="109"/>
        <v>0</v>
      </c>
      <c r="X483" s="18">
        <f t="shared" si="110"/>
        <v>0</v>
      </c>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row>
    <row r="484" spans="1:159" s="17" customFormat="1">
      <c r="A484" s="50" t="s">
        <v>2332</v>
      </c>
      <c r="B484" s="59" t="s">
        <v>2583</v>
      </c>
      <c r="C484" s="60">
        <v>3123</v>
      </c>
      <c r="D484" s="59" t="s">
        <v>1545</v>
      </c>
      <c r="E484" s="78" t="str">
        <f>IFERROR(VLOOKUP($C484,'2025-26 School Level AAFTE'!$C$2:$L$2349,9,FALSE), "No")</f>
        <v>No</v>
      </c>
      <c r="F484" s="67">
        <f>IFERROR(VLOOKUP($C484,'2025-26 School Level AAFTE'!$C$2:$J$2349,8,FALSE), 0)</f>
        <v>1393.66</v>
      </c>
      <c r="G484" s="69">
        <f>IFERROR(IF(E484= "yes",VLOOKUP(C484,Summary!$B:$I,6,0),0),0)</f>
        <v>0</v>
      </c>
      <c r="H484" s="68">
        <f t="shared" si="101"/>
        <v>0</v>
      </c>
      <c r="I484" s="110">
        <f>VLOOKUP($A484,'2026-27 Salary &amp; Benefits'!$A:$I,3,FALSE)</f>
        <v>1.18</v>
      </c>
      <c r="J484" s="110">
        <f>VLOOKUP($A484,'2026-27 Salary &amp; Benefits'!$A:$I,4,FALSE)</f>
        <v>1.18</v>
      </c>
      <c r="K484" s="101">
        <f t="shared" si="102"/>
        <v>0</v>
      </c>
      <c r="L484" s="100">
        <f t="shared" si="103"/>
        <v>0</v>
      </c>
      <c r="M484" s="102">
        <f>'2026-27 Salary &amp; Benefits'!$E$6</f>
        <v>78209</v>
      </c>
      <c r="N484" s="102">
        <f>'2026-27 Salary &amp; Benefits'!$F$6</f>
        <v>82248</v>
      </c>
      <c r="O484" s="7">
        <f t="shared" si="104"/>
        <v>0</v>
      </c>
      <c r="P484" s="7">
        <f t="shared" si="105"/>
        <v>0</v>
      </c>
      <c r="Q484" s="7">
        <f>'2026-27 Salary &amp; Benefits'!G$6</f>
        <v>16817.759999999998</v>
      </c>
      <c r="R484" s="103">
        <f>'2026-27 Salary &amp; Benefits'!H$6</f>
        <v>0.16020000000000001</v>
      </c>
      <c r="S484" s="103">
        <f>'2026-27 Salary &amp; Benefits'!I$6</f>
        <v>0.15390000000000001</v>
      </c>
      <c r="T484" s="7">
        <f t="shared" si="106"/>
        <v>0</v>
      </c>
      <c r="U484" s="7">
        <f t="shared" si="107"/>
        <v>0</v>
      </c>
      <c r="V484" s="7">
        <f t="shared" si="108"/>
        <v>0</v>
      </c>
      <c r="W484" s="7">
        <f t="shared" si="109"/>
        <v>0</v>
      </c>
      <c r="X484" s="18">
        <f t="shared" si="110"/>
        <v>0</v>
      </c>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row>
    <row r="485" spans="1:159" s="17" customFormat="1">
      <c r="A485" s="50" t="s">
        <v>2332</v>
      </c>
      <c r="B485" s="59" t="s">
        <v>2583</v>
      </c>
      <c r="C485" s="60">
        <v>3607</v>
      </c>
      <c r="D485" s="59" t="s">
        <v>1562</v>
      </c>
      <c r="E485" s="78" t="str">
        <f>IFERROR(VLOOKUP($C485,'2025-26 School Level AAFTE'!$C$2:$L$2349,9,FALSE), "No")</f>
        <v>No</v>
      </c>
      <c r="F485" s="67">
        <f>IFERROR(VLOOKUP($C485,'2025-26 School Level AAFTE'!$C$2:$J$2349,8,FALSE), 0)</f>
        <v>423.49</v>
      </c>
      <c r="G485" s="69">
        <f>IFERROR(IF(E485= "yes",VLOOKUP(C485,Summary!$B:$I,6,0),0),0)</f>
        <v>0</v>
      </c>
      <c r="H485" s="68">
        <f t="shared" si="101"/>
        <v>0</v>
      </c>
      <c r="I485" s="110">
        <f>VLOOKUP($A485,'2026-27 Salary &amp; Benefits'!$A:$I,3,FALSE)</f>
        <v>1.18</v>
      </c>
      <c r="J485" s="110">
        <f>VLOOKUP($A485,'2026-27 Salary &amp; Benefits'!$A:$I,4,FALSE)</f>
        <v>1.18</v>
      </c>
      <c r="K485" s="101">
        <f t="shared" si="102"/>
        <v>0</v>
      </c>
      <c r="L485" s="100">
        <f t="shared" si="103"/>
        <v>0</v>
      </c>
      <c r="M485" s="102">
        <f>'2026-27 Salary &amp; Benefits'!$E$6</f>
        <v>78209</v>
      </c>
      <c r="N485" s="102">
        <f>'2026-27 Salary &amp; Benefits'!$F$6</f>
        <v>82248</v>
      </c>
      <c r="O485" s="7">
        <f t="shared" si="104"/>
        <v>0</v>
      </c>
      <c r="P485" s="7">
        <f t="shared" si="105"/>
        <v>0</v>
      </c>
      <c r="Q485" s="7">
        <f>'2026-27 Salary &amp; Benefits'!G$6</f>
        <v>16817.759999999998</v>
      </c>
      <c r="R485" s="103">
        <f>'2026-27 Salary &amp; Benefits'!H$6</f>
        <v>0.16020000000000001</v>
      </c>
      <c r="S485" s="103">
        <f>'2026-27 Salary &amp; Benefits'!I$6</f>
        <v>0.15390000000000001</v>
      </c>
      <c r="T485" s="7">
        <f t="shared" si="106"/>
        <v>0</v>
      </c>
      <c r="U485" s="7">
        <f t="shared" si="107"/>
        <v>0</v>
      </c>
      <c r="V485" s="7">
        <f t="shared" si="108"/>
        <v>0</v>
      </c>
      <c r="W485" s="7">
        <f t="shared" si="109"/>
        <v>0</v>
      </c>
      <c r="X485" s="18">
        <f t="shared" si="110"/>
        <v>0</v>
      </c>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row>
    <row r="486" spans="1:159" s="17" customFormat="1">
      <c r="A486" s="50" t="s">
        <v>2332</v>
      </c>
      <c r="B486" s="59" t="s">
        <v>2583</v>
      </c>
      <c r="C486" s="60">
        <v>3689</v>
      </c>
      <c r="D486" s="59" t="s">
        <v>695</v>
      </c>
      <c r="E486" s="78" t="str">
        <f>IFERROR(VLOOKUP($C486,'2025-26 School Level AAFTE'!$C$2:$L$2349,9,FALSE), "No")</f>
        <v>No</v>
      </c>
      <c r="F486" s="67">
        <f>IFERROR(VLOOKUP($C486,'2025-26 School Level AAFTE'!$C$2:$J$2349,8,FALSE), 0)</f>
        <v>569.55999999999995</v>
      </c>
      <c r="G486" s="69">
        <f>IFERROR(IF(E486= "yes",VLOOKUP(C486,Summary!$B:$I,6,0),0),0)</f>
        <v>0</v>
      </c>
      <c r="H486" s="68">
        <f t="shared" si="101"/>
        <v>0</v>
      </c>
      <c r="I486" s="110">
        <f>VLOOKUP($A486,'2026-27 Salary &amp; Benefits'!$A:$I,3,FALSE)</f>
        <v>1.18</v>
      </c>
      <c r="J486" s="110">
        <f>VLOOKUP($A486,'2026-27 Salary &amp; Benefits'!$A:$I,4,FALSE)</f>
        <v>1.18</v>
      </c>
      <c r="K486" s="101">
        <f t="shared" si="102"/>
        <v>0</v>
      </c>
      <c r="L486" s="100">
        <f t="shared" si="103"/>
        <v>0</v>
      </c>
      <c r="M486" s="102">
        <f>'2026-27 Salary &amp; Benefits'!$E$6</f>
        <v>78209</v>
      </c>
      <c r="N486" s="102">
        <f>'2026-27 Salary &amp; Benefits'!$F$6</f>
        <v>82248</v>
      </c>
      <c r="O486" s="7">
        <f t="shared" si="104"/>
        <v>0</v>
      </c>
      <c r="P486" s="7">
        <f t="shared" si="105"/>
        <v>0</v>
      </c>
      <c r="Q486" s="7">
        <f>'2026-27 Salary &amp; Benefits'!G$6</f>
        <v>16817.759999999998</v>
      </c>
      <c r="R486" s="103">
        <f>'2026-27 Salary &amp; Benefits'!H$6</f>
        <v>0.16020000000000001</v>
      </c>
      <c r="S486" s="103">
        <f>'2026-27 Salary &amp; Benefits'!I$6</f>
        <v>0.15390000000000001</v>
      </c>
      <c r="T486" s="7">
        <f t="shared" si="106"/>
        <v>0</v>
      </c>
      <c r="U486" s="7">
        <f t="shared" si="107"/>
        <v>0</v>
      </c>
      <c r="V486" s="7">
        <f t="shared" si="108"/>
        <v>0</v>
      </c>
      <c r="W486" s="7">
        <f t="shared" si="109"/>
        <v>0</v>
      </c>
      <c r="X486" s="18">
        <f t="shared" si="110"/>
        <v>0</v>
      </c>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row>
    <row r="487" spans="1:159" s="17" customFormat="1">
      <c r="A487" s="50" t="s">
        <v>2332</v>
      </c>
      <c r="B487" s="59" t="s">
        <v>2583</v>
      </c>
      <c r="C487" s="60">
        <v>3122</v>
      </c>
      <c r="D487" s="59" t="s">
        <v>1544</v>
      </c>
      <c r="E487" s="78" t="str">
        <f>IFERROR(VLOOKUP($C487,'2025-26 School Level AAFTE'!$C$2:$L$2349,9,FALSE), "No")</f>
        <v>Yes</v>
      </c>
      <c r="F487" s="67">
        <f>IFERROR(VLOOKUP($C487,'2025-26 School Level AAFTE'!$C$2:$J$2349,8,FALSE), 0)</f>
        <v>375.61</v>
      </c>
      <c r="G487" s="69">
        <f>IFERROR(IF(E487= "yes",VLOOKUP(C487,Summary!$B:$I,6,0),0),0)</f>
        <v>0</v>
      </c>
      <c r="H487" s="68">
        <f t="shared" si="101"/>
        <v>375.61</v>
      </c>
      <c r="I487" s="110">
        <f>VLOOKUP($A487,'2026-27 Salary &amp; Benefits'!$A:$I,3,FALSE)</f>
        <v>1.18</v>
      </c>
      <c r="J487" s="110">
        <f>VLOOKUP($A487,'2026-27 Salary &amp; Benefits'!$A:$I,4,FALSE)</f>
        <v>1.18</v>
      </c>
      <c r="K487" s="101">
        <f t="shared" si="102"/>
        <v>375.61</v>
      </c>
      <c r="L487" s="100">
        <f t="shared" si="103"/>
        <v>1.1020000000000001</v>
      </c>
      <c r="M487" s="102">
        <f>'2026-27 Salary &amp; Benefits'!$E$6</f>
        <v>78209</v>
      </c>
      <c r="N487" s="102">
        <f>'2026-27 Salary &amp; Benefits'!$F$6</f>
        <v>82248</v>
      </c>
      <c r="O487" s="7">
        <f t="shared" si="104"/>
        <v>101699.86</v>
      </c>
      <c r="P487" s="7">
        <f t="shared" si="105"/>
        <v>5252.1499999999942</v>
      </c>
      <c r="Q487" s="7">
        <f>'2026-27 Salary &amp; Benefits'!G$6</f>
        <v>16817.759999999998</v>
      </c>
      <c r="R487" s="103">
        <f>'2026-27 Salary &amp; Benefits'!H$6</f>
        <v>0.16020000000000001</v>
      </c>
      <c r="S487" s="103">
        <f>'2026-27 Salary &amp; Benefits'!I$6</f>
        <v>0.15390000000000001</v>
      </c>
      <c r="T487" s="7">
        <f t="shared" si="106"/>
        <v>35633.79</v>
      </c>
      <c r="U487" s="7">
        <f t="shared" si="107"/>
        <v>1782.53</v>
      </c>
      <c r="V487" s="7">
        <f t="shared" si="108"/>
        <v>274.33</v>
      </c>
      <c r="W487" s="7">
        <f t="shared" si="109"/>
        <v>2056.86</v>
      </c>
      <c r="X487" s="18">
        <f t="shared" si="110"/>
        <v>144642.65999999997</v>
      </c>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row>
    <row r="488" spans="1:159" s="17" customFormat="1">
      <c r="A488" s="50" t="s">
        <v>2332</v>
      </c>
      <c r="B488" s="59" t="s">
        <v>2583</v>
      </c>
      <c r="C488" s="60">
        <v>3503</v>
      </c>
      <c r="D488" s="59" t="s">
        <v>1555</v>
      </c>
      <c r="E488" s="78" t="str">
        <f>IFERROR(VLOOKUP($C488,'2025-26 School Level AAFTE'!$C$2:$L$2349,9,FALSE), "No")</f>
        <v>No</v>
      </c>
      <c r="F488" s="67">
        <f>IFERROR(VLOOKUP($C488,'2025-26 School Level AAFTE'!$C$2:$J$2349,8,FALSE), 0)</f>
        <v>567.02</v>
      </c>
      <c r="G488" s="69">
        <f>IFERROR(IF(E488= "yes",VLOOKUP(C488,Summary!$B:$I,6,0),0),0)</f>
        <v>0</v>
      </c>
      <c r="H488" s="68">
        <f t="shared" si="101"/>
        <v>0</v>
      </c>
      <c r="I488" s="110">
        <f>VLOOKUP($A488,'2026-27 Salary &amp; Benefits'!$A:$I,3,FALSE)</f>
        <v>1.18</v>
      </c>
      <c r="J488" s="110">
        <f>VLOOKUP($A488,'2026-27 Salary &amp; Benefits'!$A:$I,4,FALSE)</f>
        <v>1.18</v>
      </c>
      <c r="K488" s="101">
        <f t="shared" si="102"/>
        <v>0</v>
      </c>
      <c r="L488" s="100">
        <f t="shared" si="103"/>
        <v>0</v>
      </c>
      <c r="M488" s="102">
        <f>'2026-27 Salary &amp; Benefits'!$E$6</f>
        <v>78209</v>
      </c>
      <c r="N488" s="102">
        <f>'2026-27 Salary &amp; Benefits'!$F$6</f>
        <v>82248</v>
      </c>
      <c r="O488" s="7">
        <f t="shared" si="104"/>
        <v>0</v>
      </c>
      <c r="P488" s="7">
        <f t="shared" si="105"/>
        <v>0</v>
      </c>
      <c r="Q488" s="7">
        <f>'2026-27 Salary &amp; Benefits'!G$6</f>
        <v>16817.759999999998</v>
      </c>
      <c r="R488" s="103">
        <f>'2026-27 Salary &amp; Benefits'!H$6</f>
        <v>0.16020000000000001</v>
      </c>
      <c r="S488" s="103">
        <f>'2026-27 Salary &amp; Benefits'!I$6</f>
        <v>0.15390000000000001</v>
      </c>
      <c r="T488" s="7">
        <f t="shared" si="106"/>
        <v>0</v>
      </c>
      <c r="U488" s="7">
        <f t="shared" si="107"/>
        <v>0</v>
      </c>
      <c r="V488" s="7">
        <f t="shared" si="108"/>
        <v>0</v>
      </c>
      <c r="W488" s="7">
        <f t="shared" si="109"/>
        <v>0</v>
      </c>
      <c r="X488" s="18">
        <f t="shared" si="110"/>
        <v>0</v>
      </c>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row>
    <row r="489" spans="1:159" s="17" customFormat="1">
      <c r="A489" s="50" t="s">
        <v>2332</v>
      </c>
      <c r="B489" s="59" t="s">
        <v>2583</v>
      </c>
      <c r="C489" s="60">
        <v>3755</v>
      </c>
      <c r="D489" s="59" t="s">
        <v>1567</v>
      </c>
      <c r="E489" s="78" t="str">
        <f>IFERROR(VLOOKUP($C489,'2025-26 School Level AAFTE'!$C$2:$L$2349,9,FALSE), "No")</f>
        <v>Yes</v>
      </c>
      <c r="F489" s="67">
        <f>IFERROR(VLOOKUP($C489,'2025-26 School Level AAFTE'!$C$2:$J$2349,8,FALSE), 0)</f>
        <v>1223.24</v>
      </c>
      <c r="G489" s="69">
        <f>IFERROR(IF(E489= "yes",VLOOKUP(C489,Summary!$B:$I,6,0),0),0)</f>
        <v>0</v>
      </c>
      <c r="H489" s="68">
        <f t="shared" si="101"/>
        <v>1223.24</v>
      </c>
      <c r="I489" s="110">
        <f>VLOOKUP($A489,'2026-27 Salary &amp; Benefits'!$A:$I,3,FALSE)</f>
        <v>1.18</v>
      </c>
      <c r="J489" s="110">
        <f>VLOOKUP($A489,'2026-27 Salary &amp; Benefits'!$A:$I,4,FALSE)</f>
        <v>1.18</v>
      </c>
      <c r="K489" s="101">
        <f t="shared" si="102"/>
        <v>1223.24</v>
      </c>
      <c r="L489" s="100">
        <f t="shared" si="103"/>
        <v>3.5880000000000001</v>
      </c>
      <c r="M489" s="102">
        <f>'2026-27 Salary &amp; Benefits'!$E$6</f>
        <v>78209</v>
      </c>
      <c r="N489" s="102">
        <f>'2026-27 Salary &amp; Benefits'!$F$6</f>
        <v>82248</v>
      </c>
      <c r="O489" s="7">
        <f t="shared" si="104"/>
        <v>331124.39</v>
      </c>
      <c r="P489" s="7">
        <f t="shared" si="105"/>
        <v>17100.479999999981</v>
      </c>
      <c r="Q489" s="7">
        <f>'2026-27 Salary &amp; Benefits'!G$6</f>
        <v>16817.759999999998</v>
      </c>
      <c r="R489" s="103">
        <f>'2026-27 Salary &amp; Benefits'!H$6</f>
        <v>0.16020000000000001</v>
      </c>
      <c r="S489" s="103">
        <f>'2026-27 Salary &amp; Benefits'!I$6</f>
        <v>0.15390000000000001</v>
      </c>
      <c r="T489" s="7">
        <f t="shared" si="106"/>
        <v>116020.01</v>
      </c>
      <c r="U489" s="7">
        <f t="shared" si="107"/>
        <v>5803.75</v>
      </c>
      <c r="V489" s="7">
        <f t="shared" si="108"/>
        <v>893.2</v>
      </c>
      <c r="W489" s="7">
        <f t="shared" si="109"/>
        <v>6696.95</v>
      </c>
      <c r="X489" s="18">
        <f t="shared" si="110"/>
        <v>470941.83</v>
      </c>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row>
    <row r="490" spans="1:159" s="17" customFormat="1">
      <c r="A490" s="50" t="s">
        <v>2332</v>
      </c>
      <c r="B490" s="59" t="s">
        <v>2583</v>
      </c>
      <c r="C490" s="60">
        <v>3463</v>
      </c>
      <c r="D490" s="59" t="s">
        <v>2906</v>
      </c>
      <c r="E490" s="78" t="str">
        <f>IFERROR(VLOOKUP($C490,'2025-26 School Level AAFTE'!$C$2:$L$2349,9,FALSE), "No")</f>
        <v>No</v>
      </c>
      <c r="F490" s="67">
        <f>IFERROR(VLOOKUP($C490,'2025-26 School Level AAFTE'!$C$2:$J$2349,8,FALSE), 0)</f>
        <v>621.58000000000004</v>
      </c>
      <c r="G490" s="69">
        <f>IFERROR(IF(E490= "yes",VLOOKUP(C490,Summary!$B:$I,6,0),0),0)</f>
        <v>0</v>
      </c>
      <c r="H490" s="68">
        <f t="shared" si="101"/>
        <v>0</v>
      </c>
      <c r="I490" s="110">
        <f>VLOOKUP($A490,'2026-27 Salary &amp; Benefits'!$A:$I,3,FALSE)</f>
        <v>1.18</v>
      </c>
      <c r="J490" s="110">
        <f>VLOOKUP($A490,'2026-27 Salary &amp; Benefits'!$A:$I,4,FALSE)</f>
        <v>1.18</v>
      </c>
      <c r="K490" s="101">
        <f t="shared" si="102"/>
        <v>0</v>
      </c>
      <c r="L490" s="100">
        <f t="shared" si="103"/>
        <v>0</v>
      </c>
      <c r="M490" s="102">
        <f>'2026-27 Salary &amp; Benefits'!$E$6</f>
        <v>78209</v>
      </c>
      <c r="N490" s="102">
        <f>'2026-27 Salary &amp; Benefits'!$F$6</f>
        <v>82248</v>
      </c>
      <c r="O490" s="7">
        <f t="shared" si="104"/>
        <v>0</v>
      </c>
      <c r="P490" s="7">
        <f t="shared" si="105"/>
        <v>0</v>
      </c>
      <c r="Q490" s="7">
        <f>'2026-27 Salary &amp; Benefits'!G$6</f>
        <v>16817.759999999998</v>
      </c>
      <c r="R490" s="103">
        <f>'2026-27 Salary &amp; Benefits'!H$6</f>
        <v>0.16020000000000001</v>
      </c>
      <c r="S490" s="103">
        <f>'2026-27 Salary &amp; Benefits'!I$6</f>
        <v>0.15390000000000001</v>
      </c>
      <c r="T490" s="7">
        <f t="shared" si="106"/>
        <v>0</v>
      </c>
      <c r="U490" s="7">
        <f t="shared" si="107"/>
        <v>0</v>
      </c>
      <c r="V490" s="7">
        <f t="shared" si="108"/>
        <v>0</v>
      </c>
      <c r="W490" s="7">
        <f t="shared" si="109"/>
        <v>0</v>
      </c>
      <c r="X490" s="18">
        <f t="shared" si="110"/>
        <v>0</v>
      </c>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row>
    <row r="491" spans="1:159" s="17" customFormat="1">
      <c r="A491" s="50" t="s">
        <v>2332</v>
      </c>
      <c r="B491" s="59" t="s">
        <v>2583</v>
      </c>
      <c r="C491" s="60">
        <v>1685</v>
      </c>
      <c r="D491" s="59" t="s">
        <v>1540</v>
      </c>
      <c r="E491" s="78" t="str">
        <f>IFERROR(VLOOKUP($C491,'2025-26 School Level AAFTE'!$C$2:$L$2349,9,FALSE), "No")</f>
        <v>No</v>
      </c>
      <c r="F491" s="67">
        <f>IFERROR(VLOOKUP($C491,'2025-26 School Level AAFTE'!$C$2:$J$2349,8,FALSE), 0)</f>
        <v>480.74</v>
      </c>
      <c r="G491" s="69">
        <f>IFERROR(IF(E491= "yes",VLOOKUP(C491,Summary!$B:$I,6,0),0),0)</f>
        <v>0</v>
      </c>
      <c r="H491" s="68">
        <f t="shared" si="101"/>
        <v>0</v>
      </c>
      <c r="I491" s="110">
        <f>VLOOKUP($A491,'2026-27 Salary &amp; Benefits'!$A:$I,3,FALSE)</f>
        <v>1.18</v>
      </c>
      <c r="J491" s="110">
        <f>VLOOKUP($A491,'2026-27 Salary &amp; Benefits'!$A:$I,4,FALSE)</f>
        <v>1.18</v>
      </c>
      <c r="K491" s="101">
        <f t="shared" si="102"/>
        <v>0</v>
      </c>
      <c r="L491" s="100">
        <f t="shared" si="103"/>
        <v>0</v>
      </c>
      <c r="M491" s="102">
        <f>'2026-27 Salary &amp; Benefits'!$E$6</f>
        <v>78209</v>
      </c>
      <c r="N491" s="102">
        <f>'2026-27 Salary &amp; Benefits'!$F$6</f>
        <v>82248</v>
      </c>
      <c r="O491" s="7">
        <f t="shared" si="104"/>
        <v>0</v>
      </c>
      <c r="P491" s="7">
        <f t="shared" si="105"/>
        <v>0</v>
      </c>
      <c r="Q491" s="7">
        <f>'2026-27 Salary &amp; Benefits'!G$6</f>
        <v>16817.759999999998</v>
      </c>
      <c r="R491" s="103">
        <f>'2026-27 Salary &amp; Benefits'!H$6</f>
        <v>0.16020000000000001</v>
      </c>
      <c r="S491" s="103">
        <f>'2026-27 Salary &amp; Benefits'!I$6</f>
        <v>0.15390000000000001</v>
      </c>
      <c r="T491" s="7">
        <f t="shared" si="106"/>
        <v>0</v>
      </c>
      <c r="U491" s="7">
        <f t="shared" si="107"/>
        <v>0</v>
      </c>
      <c r="V491" s="7">
        <f t="shared" si="108"/>
        <v>0</v>
      </c>
      <c r="W491" s="7">
        <f t="shared" si="109"/>
        <v>0</v>
      </c>
      <c r="X491" s="18">
        <f t="shared" si="110"/>
        <v>0</v>
      </c>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row>
    <row r="492" spans="1:159" s="17" customFormat="1">
      <c r="A492" s="50" t="s">
        <v>2332</v>
      </c>
      <c r="B492" s="59" t="s">
        <v>2583</v>
      </c>
      <c r="C492" s="60">
        <v>2887</v>
      </c>
      <c r="D492" s="59" t="s">
        <v>1542</v>
      </c>
      <c r="E492" s="78" t="str">
        <f>IFERROR(VLOOKUP($C492,'2025-26 School Level AAFTE'!$C$2:$L$2349,9,FALSE), "No")</f>
        <v>No</v>
      </c>
      <c r="F492" s="67">
        <f>IFERROR(VLOOKUP($C492,'2025-26 School Level AAFTE'!$C$2:$J$2349,8,FALSE), 0)</f>
        <v>493.66</v>
      </c>
      <c r="G492" s="69">
        <f>IFERROR(IF(E492= "yes",VLOOKUP(C492,Summary!$B:$I,6,0),0),0)</f>
        <v>0</v>
      </c>
      <c r="H492" s="68">
        <f t="shared" si="101"/>
        <v>0</v>
      </c>
      <c r="I492" s="110">
        <f>VLOOKUP($A492,'2026-27 Salary &amp; Benefits'!$A:$I,3,FALSE)</f>
        <v>1.18</v>
      </c>
      <c r="J492" s="110">
        <f>VLOOKUP($A492,'2026-27 Salary &amp; Benefits'!$A:$I,4,FALSE)</f>
        <v>1.18</v>
      </c>
      <c r="K492" s="101">
        <f t="shared" si="102"/>
        <v>0</v>
      </c>
      <c r="L492" s="100">
        <f t="shared" si="103"/>
        <v>0</v>
      </c>
      <c r="M492" s="102">
        <f>'2026-27 Salary &amp; Benefits'!$E$6</f>
        <v>78209</v>
      </c>
      <c r="N492" s="102">
        <f>'2026-27 Salary &amp; Benefits'!$F$6</f>
        <v>82248</v>
      </c>
      <c r="O492" s="7">
        <f t="shared" si="104"/>
        <v>0</v>
      </c>
      <c r="P492" s="7">
        <f t="shared" si="105"/>
        <v>0</v>
      </c>
      <c r="Q492" s="7">
        <f>'2026-27 Salary &amp; Benefits'!G$6</f>
        <v>16817.759999999998</v>
      </c>
      <c r="R492" s="103">
        <f>'2026-27 Salary &amp; Benefits'!H$6</f>
        <v>0.16020000000000001</v>
      </c>
      <c r="S492" s="103">
        <f>'2026-27 Salary &amp; Benefits'!I$6</f>
        <v>0.15390000000000001</v>
      </c>
      <c r="T492" s="7">
        <f t="shared" si="106"/>
        <v>0</v>
      </c>
      <c r="U492" s="7">
        <f t="shared" si="107"/>
        <v>0</v>
      </c>
      <c r="V492" s="7">
        <f t="shared" si="108"/>
        <v>0</v>
      </c>
      <c r="W492" s="7">
        <f t="shared" si="109"/>
        <v>0</v>
      </c>
      <c r="X492" s="18">
        <f t="shared" si="110"/>
        <v>0</v>
      </c>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row>
    <row r="493" spans="1:159" s="17" customFormat="1">
      <c r="A493" s="50" t="s">
        <v>2332</v>
      </c>
      <c r="B493" s="59" t="s">
        <v>2583</v>
      </c>
      <c r="C493" s="60">
        <v>3504</v>
      </c>
      <c r="D493" s="59" t="s">
        <v>1556</v>
      </c>
      <c r="E493" s="78" t="str">
        <f>IFERROR(VLOOKUP($C493,'2025-26 School Level AAFTE'!$C$2:$L$2349,9,FALSE), "No")</f>
        <v>No</v>
      </c>
      <c r="F493" s="67">
        <f>IFERROR(VLOOKUP($C493,'2025-26 School Level AAFTE'!$C$2:$J$2349,8,FALSE), 0)</f>
        <v>419.29</v>
      </c>
      <c r="G493" s="69">
        <f>IFERROR(IF(E493= "yes",VLOOKUP(C493,Summary!$B:$I,6,0),0),0)</f>
        <v>0</v>
      </c>
      <c r="H493" s="68">
        <f t="shared" si="101"/>
        <v>0</v>
      </c>
      <c r="I493" s="110">
        <f>VLOOKUP($A493,'2026-27 Salary &amp; Benefits'!$A:$I,3,FALSE)</f>
        <v>1.18</v>
      </c>
      <c r="J493" s="110">
        <f>VLOOKUP($A493,'2026-27 Salary &amp; Benefits'!$A:$I,4,FALSE)</f>
        <v>1.18</v>
      </c>
      <c r="K493" s="101">
        <f t="shared" si="102"/>
        <v>0</v>
      </c>
      <c r="L493" s="100">
        <f t="shared" si="103"/>
        <v>0</v>
      </c>
      <c r="M493" s="102">
        <f>'2026-27 Salary &amp; Benefits'!$E$6</f>
        <v>78209</v>
      </c>
      <c r="N493" s="102">
        <f>'2026-27 Salary &amp; Benefits'!$F$6</f>
        <v>82248</v>
      </c>
      <c r="O493" s="7">
        <f t="shared" si="104"/>
        <v>0</v>
      </c>
      <c r="P493" s="7">
        <f t="shared" si="105"/>
        <v>0</v>
      </c>
      <c r="Q493" s="7">
        <f>'2026-27 Salary &amp; Benefits'!G$6</f>
        <v>16817.759999999998</v>
      </c>
      <c r="R493" s="103">
        <f>'2026-27 Salary &amp; Benefits'!H$6</f>
        <v>0.16020000000000001</v>
      </c>
      <c r="S493" s="103">
        <f>'2026-27 Salary &amp; Benefits'!I$6</f>
        <v>0.15390000000000001</v>
      </c>
      <c r="T493" s="7">
        <f t="shared" si="106"/>
        <v>0</v>
      </c>
      <c r="U493" s="7">
        <f t="shared" si="107"/>
        <v>0</v>
      </c>
      <c r="V493" s="7">
        <f t="shared" si="108"/>
        <v>0</v>
      </c>
      <c r="W493" s="7">
        <f t="shared" si="109"/>
        <v>0</v>
      </c>
      <c r="X493" s="18">
        <f t="shared" si="110"/>
        <v>0</v>
      </c>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row>
    <row r="494" spans="1:159" s="17" customFormat="1">
      <c r="A494" s="50" t="s">
        <v>2332</v>
      </c>
      <c r="B494" s="59" t="s">
        <v>2583</v>
      </c>
      <c r="C494" s="60">
        <v>3464</v>
      </c>
      <c r="D494" s="59" t="s">
        <v>1554</v>
      </c>
      <c r="E494" s="78" t="str">
        <f>IFERROR(VLOOKUP($C494,'2025-26 School Level AAFTE'!$C$2:$L$2349,9,FALSE), "No")</f>
        <v>No</v>
      </c>
      <c r="F494" s="67">
        <f>IFERROR(VLOOKUP($C494,'2025-26 School Level AAFTE'!$C$2:$J$2349,8,FALSE), 0)</f>
        <v>1379.31</v>
      </c>
      <c r="G494" s="69">
        <f>IFERROR(IF(E494= "yes",VLOOKUP(C494,Summary!$B:$I,6,0),0),0)</f>
        <v>0</v>
      </c>
      <c r="H494" s="68">
        <f t="shared" si="101"/>
        <v>0</v>
      </c>
      <c r="I494" s="110">
        <f>VLOOKUP($A494,'2026-27 Salary &amp; Benefits'!$A:$I,3,FALSE)</f>
        <v>1.18</v>
      </c>
      <c r="J494" s="110">
        <f>VLOOKUP($A494,'2026-27 Salary &amp; Benefits'!$A:$I,4,FALSE)</f>
        <v>1.18</v>
      </c>
      <c r="K494" s="101">
        <f t="shared" si="102"/>
        <v>0</v>
      </c>
      <c r="L494" s="100">
        <f t="shared" si="103"/>
        <v>0</v>
      </c>
      <c r="M494" s="102">
        <f>'2026-27 Salary &amp; Benefits'!$E$6</f>
        <v>78209</v>
      </c>
      <c r="N494" s="102">
        <f>'2026-27 Salary &amp; Benefits'!$F$6</f>
        <v>82248</v>
      </c>
      <c r="O494" s="7">
        <f t="shared" si="104"/>
        <v>0</v>
      </c>
      <c r="P494" s="7">
        <f t="shared" si="105"/>
        <v>0</v>
      </c>
      <c r="Q494" s="7">
        <f>'2026-27 Salary &amp; Benefits'!G$6</f>
        <v>16817.759999999998</v>
      </c>
      <c r="R494" s="103">
        <f>'2026-27 Salary &amp; Benefits'!H$6</f>
        <v>0.16020000000000001</v>
      </c>
      <c r="S494" s="103">
        <f>'2026-27 Salary &amp; Benefits'!I$6</f>
        <v>0.15390000000000001</v>
      </c>
      <c r="T494" s="7">
        <f t="shared" si="106"/>
        <v>0</v>
      </c>
      <c r="U494" s="7">
        <f t="shared" si="107"/>
        <v>0</v>
      </c>
      <c r="V494" s="7">
        <f t="shared" si="108"/>
        <v>0</v>
      </c>
      <c r="W494" s="7">
        <f t="shared" si="109"/>
        <v>0</v>
      </c>
      <c r="X494" s="18">
        <f t="shared" si="110"/>
        <v>0</v>
      </c>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row>
    <row r="495" spans="1:159" s="17" customFormat="1">
      <c r="A495" s="50" t="s">
        <v>2332</v>
      </c>
      <c r="B495" s="59" t="s">
        <v>2583</v>
      </c>
      <c r="C495" s="60">
        <v>3353</v>
      </c>
      <c r="D495" s="59" t="s">
        <v>1551</v>
      </c>
      <c r="E495" s="78" t="str">
        <f>IFERROR(VLOOKUP($C495,'2025-26 School Level AAFTE'!$C$2:$L$2349,9,FALSE), "No")</f>
        <v>No</v>
      </c>
      <c r="F495" s="67">
        <f>IFERROR(VLOOKUP($C495,'2025-26 School Level AAFTE'!$C$2:$J$2349,8,FALSE), 0)</f>
        <v>731.21</v>
      </c>
      <c r="G495" s="69">
        <f>IFERROR(IF(E495= "yes",VLOOKUP(C495,Summary!$B:$I,6,0),0),0)</f>
        <v>0</v>
      </c>
      <c r="H495" s="68">
        <f t="shared" si="101"/>
        <v>0</v>
      </c>
      <c r="I495" s="110">
        <f>VLOOKUP($A495,'2026-27 Salary &amp; Benefits'!$A:$I,3,FALSE)</f>
        <v>1.18</v>
      </c>
      <c r="J495" s="110">
        <f>VLOOKUP($A495,'2026-27 Salary &amp; Benefits'!$A:$I,4,FALSE)</f>
        <v>1.18</v>
      </c>
      <c r="K495" s="101">
        <f t="shared" si="102"/>
        <v>0</v>
      </c>
      <c r="L495" s="100">
        <f t="shared" si="103"/>
        <v>0</v>
      </c>
      <c r="M495" s="102">
        <f>'2026-27 Salary &amp; Benefits'!$E$6</f>
        <v>78209</v>
      </c>
      <c r="N495" s="102">
        <f>'2026-27 Salary &amp; Benefits'!$F$6</f>
        <v>82248</v>
      </c>
      <c r="O495" s="7">
        <f t="shared" si="104"/>
        <v>0</v>
      </c>
      <c r="P495" s="7">
        <f t="shared" si="105"/>
        <v>0</v>
      </c>
      <c r="Q495" s="7">
        <f>'2026-27 Salary &amp; Benefits'!G$6</f>
        <v>16817.759999999998</v>
      </c>
      <c r="R495" s="103">
        <f>'2026-27 Salary &amp; Benefits'!H$6</f>
        <v>0.16020000000000001</v>
      </c>
      <c r="S495" s="103">
        <f>'2026-27 Salary &amp; Benefits'!I$6</f>
        <v>0.15390000000000001</v>
      </c>
      <c r="T495" s="7">
        <f t="shared" si="106"/>
        <v>0</v>
      </c>
      <c r="U495" s="7">
        <f t="shared" si="107"/>
        <v>0</v>
      </c>
      <c r="V495" s="7">
        <f t="shared" si="108"/>
        <v>0</v>
      </c>
      <c r="W495" s="7">
        <f t="shared" si="109"/>
        <v>0</v>
      </c>
      <c r="X495" s="18">
        <f t="shared" si="110"/>
        <v>0</v>
      </c>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row>
    <row r="496" spans="1:159" s="17" customFormat="1">
      <c r="A496" s="50" t="s">
        <v>2332</v>
      </c>
      <c r="B496" s="59" t="s">
        <v>2583</v>
      </c>
      <c r="C496" s="60">
        <v>3254</v>
      </c>
      <c r="D496" s="59" t="s">
        <v>1547</v>
      </c>
      <c r="E496" s="78" t="str">
        <f>IFERROR(VLOOKUP($C496,'2025-26 School Level AAFTE'!$C$2:$L$2349,9,FALSE), "No")</f>
        <v>Yes</v>
      </c>
      <c r="F496" s="67">
        <f>IFERROR(VLOOKUP($C496,'2025-26 School Level AAFTE'!$C$2:$J$2349,8,FALSE), 0)</f>
        <v>421.2</v>
      </c>
      <c r="G496" s="69">
        <f>IFERROR(IF(E496= "yes",VLOOKUP(C496,Summary!$B:$I,6,0),0),0)</f>
        <v>0</v>
      </c>
      <c r="H496" s="68">
        <f t="shared" si="101"/>
        <v>421.2</v>
      </c>
      <c r="I496" s="110">
        <f>VLOOKUP($A496,'2026-27 Salary &amp; Benefits'!$A:$I,3,FALSE)</f>
        <v>1.18</v>
      </c>
      <c r="J496" s="110">
        <f>VLOOKUP($A496,'2026-27 Salary &amp; Benefits'!$A:$I,4,FALSE)</f>
        <v>1.18</v>
      </c>
      <c r="K496" s="101">
        <f t="shared" si="102"/>
        <v>421.2</v>
      </c>
      <c r="L496" s="100">
        <f t="shared" si="103"/>
        <v>1.236</v>
      </c>
      <c r="M496" s="102">
        <f>'2026-27 Salary &amp; Benefits'!$E$6</f>
        <v>78209</v>
      </c>
      <c r="N496" s="102">
        <f>'2026-27 Salary &amp; Benefits'!$F$6</f>
        <v>82248</v>
      </c>
      <c r="O496" s="7">
        <f t="shared" si="104"/>
        <v>114066.26</v>
      </c>
      <c r="P496" s="7">
        <f t="shared" si="105"/>
        <v>5890.8000000000029</v>
      </c>
      <c r="Q496" s="7">
        <f>'2026-27 Salary &amp; Benefits'!G$6</f>
        <v>16817.759999999998</v>
      </c>
      <c r="R496" s="103">
        <f>'2026-27 Salary &amp; Benefits'!H$6</f>
        <v>0.16020000000000001</v>
      </c>
      <c r="S496" s="103">
        <f>'2026-27 Salary &amp; Benefits'!I$6</f>
        <v>0.15390000000000001</v>
      </c>
      <c r="T496" s="7">
        <f t="shared" si="106"/>
        <v>39966.76</v>
      </c>
      <c r="U496" s="7">
        <f t="shared" si="107"/>
        <v>1999.28</v>
      </c>
      <c r="V496" s="7">
        <f t="shared" si="108"/>
        <v>307.69</v>
      </c>
      <c r="W496" s="7">
        <f t="shared" si="109"/>
        <v>2306.9699999999998</v>
      </c>
      <c r="X496" s="18">
        <f t="shared" si="110"/>
        <v>162230.79</v>
      </c>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row>
    <row r="497" spans="1:159" s="17" customFormat="1">
      <c r="A497" s="50" t="s">
        <v>2332</v>
      </c>
      <c r="B497" s="59" t="s">
        <v>2583</v>
      </c>
      <c r="C497" s="60">
        <v>3303</v>
      </c>
      <c r="D497" s="59" t="s">
        <v>1549</v>
      </c>
      <c r="E497" s="78" t="str">
        <f>IFERROR(VLOOKUP($C497,'2025-26 School Level AAFTE'!$C$2:$L$2349,9,FALSE), "No")</f>
        <v>No</v>
      </c>
      <c r="F497" s="67">
        <f>IFERROR(VLOOKUP($C497,'2025-26 School Level AAFTE'!$C$2:$J$2349,8,FALSE), 0)</f>
        <v>1436.92</v>
      </c>
      <c r="G497" s="69">
        <f>IFERROR(IF(E497= "yes",VLOOKUP(C497,Summary!$B:$I,6,0),0),0)</f>
        <v>0</v>
      </c>
      <c r="H497" s="68">
        <f t="shared" si="101"/>
        <v>0</v>
      </c>
      <c r="I497" s="110">
        <f>VLOOKUP($A497,'2026-27 Salary &amp; Benefits'!$A:$I,3,FALSE)</f>
        <v>1.18</v>
      </c>
      <c r="J497" s="110">
        <f>VLOOKUP($A497,'2026-27 Salary &amp; Benefits'!$A:$I,4,FALSE)</f>
        <v>1.18</v>
      </c>
      <c r="K497" s="101">
        <f t="shared" si="102"/>
        <v>0</v>
      </c>
      <c r="L497" s="100">
        <f t="shared" si="103"/>
        <v>0</v>
      </c>
      <c r="M497" s="102">
        <f>'2026-27 Salary &amp; Benefits'!$E$6</f>
        <v>78209</v>
      </c>
      <c r="N497" s="102">
        <f>'2026-27 Salary &amp; Benefits'!$F$6</f>
        <v>82248</v>
      </c>
      <c r="O497" s="7">
        <f t="shared" si="104"/>
        <v>0</v>
      </c>
      <c r="P497" s="7">
        <f t="shared" si="105"/>
        <v>0</v>
      </c>
      <c r="Q497" s="7">
        <f>'2026-27 Salary &amp; Benefits'!G$6</f>
        <v>16817.759999999998</v>
      </c>
      <c r="R497" s="103">
        <f>'2026-27 Salary &amp; Benefits'!H$6</f>
        <v>0.16020000000000001</v>
      </c>
      <c r="S497" s="103">
        <f>'2026-27 Salary &amp; Benefits'!I$6</f>
        <v>0.15390000000000001</v>
      </c>
      <c r="T497" s="7">
        <f t="shared" si="106"/>
        <v>0</v>
      </c>
      <c r="U497" s="7">
        <f t="shared" si="107"/>
        <v>0</v>
      </c>
      <c r="V497" s="7">
        <f t="shared" si="108"/>
        <v>0</v>
      </c>
      <c r="W497" s="7">
        <f t="shared" si="109"/>
        <v>0</v>
      </c>
      <c r="X497" s="18">
        <f t="shared" si="110"/>
        <v>0</v>
      </c>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row>
    <row r="498" spans="1:159" s="17" customFormat="1">
      <c r="A498" s="50" t="s">
        <v>2332</v>
      </c>
      <c r="B498" s="59" t="s">
        <v>2583</v>
      </c>
      <c r="C498" s="60">
        <v>3608</v>
      </c>
      <c r="D498" s="59" t="s">
        <v>1563</v>
      </c>
      <c r="E498" s="78" t="str">
        <f>IFERROR(VLOOKUP($C498,'2025-26 School Level AAFTE'!$C$2:$L$2349,9,FALSE), "No")</f>
        <v>No</v>
      </c>
      <c r="F498" s="67">
        <f>IFERROR(VLOOKUP($C498,'2025-26 School Level AAFTE'!$C$2:$J$2349,8,FALSE), 0)</f>
        <v>506</v>
      </c>
      <c r="G498" s="69">
        <f>IFERROR(IF(E498= "yes",VLOOKUP(C498,Summary!$B:$I,6,0),0),0)</f>
        <v>0</v>
      </c>
      <c r="H498" s="68">
        <f t="shared" si="101"/>
        <v>0</v>
      </c>
      <c r="I498" s="110">
        <f>VLOOKUP($A498,'2026-27 Salary &amp; Benefits'!$A:$I,3,FALSE)</f>
        <v>1.18</v>
      </c>
      <c r="J498" s="110">
        <f>VLOOKUP($A498,'2026-27 Salary &amp; Benefits'!$A:$I,4,FALSE)</f>
        <v>1.18</v>
      </c>
      <c r="K498" s="101">
        <f t="shared" si="102"/>
        <v>0</v>
      </c>
      <c r="L498" s="100">
        <f t="shared" si="103"/>
        <v>0</v>
      </c>
      <c r="M498" s="102">
        <f>'2026-27 Salary &amp; Benefits'!$E$6</f>
        <v>78209</v>
      </c>
      <c r="N498" s="102">
        <f>'2026-27 Salary &amp; Benefits'!$F$6</f>
        <v>82248</v>
      </c>
      <c r="O498" s="7">
        <f t="shared" si="104"/>
        <v>0</v>
      </c>
      <c r="P498" s="7">
        <f t="shared" si="105"/>
        <v>0</v>
      </c>
      <c r="Q498" s="7">
        <f>'2026-27 Salary &amp; Benefits'!G$6</f>
        <v>16817.759999999998</v>
      </c>
      <c r="R498" s="103">
        <f>'2026-27 Salary &amp; Benefits'!H$6</f>
        <v>0.16020000000000001</v>
      </c>
      <c r="S498" s="103">
        <f>'2026-27 Salary &amp; Benefits'!I$6</f>
        <v>0.15390000000000001</v>
      </c>
      <c r="T498" s="7">
        <f t="shared" si="106"/>
        <v>0</v>
      </c>
      <c r="U498" s="7">
        <f t="shared" si="107"/>
        <v>0</v>
      </c>
      <c r="V498" s="7">
        <f t="shared" si="108"/>
        <v>0</v>
      </c>
      <c r="W498" s="7">
        <f t="shared" si="109"/>
        <v>0</v>
      </c>
      <c r="X498" s="18">
        <f t="shared" si="110"/>
        <v>0</v>
      </c>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row>
    <row r="499" spans="1:159" s="17" customFormat="1">
      <c r="A499" s="50" t="s">
        <v>2332</v>
      </c>
      <c r="B499" s="59" t="s">
        <v>2583</v>
      </c>
      <c r="C499" s="60">
        <v>3854</v>
      </c>
      <c r="D499" s="59" t="s">
        <v>1568</v>
      </c>
      <c r="E499" s="78" t="str">
        <f>IFERROR(VLOOKUP($C499,'2025-26 School Level AAFTE'!$C$2:$L$2349,9,FALSE), "No")</f>
        <v>Yes</v>
      </c>
      <c r="F499" s="67">
        <f>IFERROR(VLOOKUP($C499,'2025-26 School Level AAFTE'!$C$2:$J$2349,8,FALSE), 0)</f>
        <v>182.16</v>
      </c>
      <c r="G499" s="69">
        <f>IFERROR(IF(E499= "yes",VLOOKUP(C499,Summary!$B:$I,6,0),0),0)</f>
        <v>0</v>
      </c>
      <c r="H499" s="68">
        <f t="shared" si="101"/>
        <v>182.16</v>
      </c>
      <c r="I499" s="110">
        <f>VLOOKUP($A499,'2026-27 Salary &amp; Benefits'!$A:$I,3,FALSE)</f>
        <v>1.18</v>
      </c>
      <c r="J499" s="110">
        <f>VLOOKUP($A499,'2026-27 Salary &amp; Benefits'!$A:$I,4,FALSE)</f>
        <v>1.18</v>
      </c>
      <c r="K499" s="101">
        <f t="shared" si="102"/>
        <v>182.16</v>
      </c>
      <c r="L499" s="100">
        <f t="shared" si="103"/>
        <v>0.53400000000000003</v>
      </c>
      <c r="M499" s="102">
        <f>'2026-27 Salary &amp; Benefits'!$E$6</f>
        <v>78209</v>
      </c>
      <c r="N499" s="102">
        <f>'2026-27 Salary &amp; Benefits'!$F$6</f>
        <v>82248</v>
      </c>
      <c r="O499" s="7">
        <f t="shared" si="104"/>
        <v>49281.06</v>
      </c>
      <c r="P499" s="7">
        <f t="shared" si="105"/>
        <v>2545.0500000000029</v>
      </c>
      <c r="Q499" s="7">
        <f>'2026-27 Salary &amp; Benefits'!G$6</f>
        <v>16817.759999999998</v>
      </c>
      <c r="R499" s="103">
        <f>'2026-27 Salary &amp; Benefits'!H$6</f>
        <v>0.16020000000000001</v>
      </c>
      <c r="S499" s="103">
        <f>'2026-27 Salary &amp; Benefits'!I$6</f>
        <v>0.15390000000000001</v>
      </c>
      <c r="T499" s="7">
        <f t="shared" si="106"/>
        <v>17267.189999999999</v>
      </c>
      <c r="U499" s="7">
        <f t="shared" si="107"/>
        <v>863.77</v>
      </c>
      <c r="V499" s="7">
        <f t="shared" si="108"/>
        <v>132.93</v>
      </c>
      <c r="W499" s="7">
        <f t="shared" si="109"/>
        <v>996.7</v>
      </c>
      <c r="X499" s="18">
        <f t="shared" si="110"/>
        <v>70090</v>
      </c>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row>
    <row r="500" spans="1:159" s="17" customFormat="1">
      <c r="A500" s="50" t="s">
        <v>2332</v>
      </c>
      <c r="B500" s="59" t="s">
        <v>2583</v>
      </c>
      <c r="C500" s="60">
        <v>3461</v>
      </c>
      <c r="D500" s="59" t="s">
        <v>1553</v>
      </c>
      <c r="E500" s="78" t="str">
        <f>IFERROR(VLOOKUP($C500,'2025-26 School Level AAFTE'!$C$2:$L$2349,9,FALSE), "No")</f>
        <v>No</v>
      </c>
      <c r="F500" s="67">
        <f>IFERROR(VLOOKUP($C500,'2025-26 School Level AAFTE'!$C$2:$J$2349,8,FALSE), 0)</f>
        <v>414.37</v>
      </c>
      <c r="G500" s="69">
        <f>IFERROR(IF(E500= "yes",VLOOKUP(C500,Summary!$B:$I,6,0),0),0)</f>
        <v>0</v>
      </c>
      <c r="H500" s="68">
        <f t="shared" si="101"/>
        <v>0</v>
      </c>
      <c r="I500" s="110">
        <f>VLOOKUP($A500,'2026-27 Salary &amp; Benefits'!$A:$I,3,FALSE)</f>
        <v>1.18</v>
      </c>
      <c r="J500" s="110">
        <f>VLOOKUP($A500,'2026-27 Salary &amp; Benefits'!$A:$I,4,FALSE)</f>
        <v>1.18</v>
      </c>
      <c r="K500" s="101">
        <f t="shared" si="102"/>
        <v>0</v>
      </c>
      <c r="L500" s="100">
        <f t="shared" si="103"/>
        <v>0</v>
      </c>
      <c r="M500" s="102">
        <f>'2026-27 Salary &amp; Benefits'!$E$6</f>
        <v>78209</v>
      </c>
      <c r="N500" s="102">
        <f>'2026-27 Salary &amp; Benefits'!$F$6</f>
        <v>82248</v>
      </c>
      <c r="O500" s="7">
        <f t="shared" si="104"/>
        <v>0</v>
      </c>
      <c r="P500" s="7">
        <f t="shared" si="105"/>
        <v>0</v>
      </c>
      <c r="Q500" s="7">
        <f>'2026-27 Salary &amp; Benefits'!G$6</f>
        <v>16817.759999999998</v>
      </c>
      <c r="R500" s="103">
        <f>'2026-27 Salary &amp; Benefits'!H$6</f>
        <v>0.16020000000000001</v>
      </c>
      <c r="S500" s="103">
        <f>'2026-27 Salary &amp; Benefits'!I$6</f>
        <v>0.15390000000000001</v>
      </c>
      <c r="T500" s="7">
        <f t="shared" si="106"/>
        <v>0</v>
      </c>
      <c r="U500" s="7">
        <f t="shared" si="107"/>
        <v>0</v>
      </c>
      <c r="V500" s="7">
        <f t="shared" si="108"/>
        <v>0</v>
      </c>
      <c r="W500" s="7">
        <f t="shared" si="109"/>
        <v>0</v>
      </c>
      <c r="X500" s="18">
        <f t="shared" si="110"/>
        <v>0</v>
      </c>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row>
    <row r="501" spans="1:159" s="17" customFormat="1">
      <c r="A501" s="50" t="s">
        <v>2332</v>
      </c>
      <c r="B501" s="59" t="s">
        <v>2583</v>
      </c>
      <c r="C501" s="60">
        <v>3605</v>
      </c>
      <c r="D501" s="59" t="s">
        <v>1560</v>
      </c>
      <c r="E501" s="78" t="str">
        <f>IFERROR(VLOOKUP($C501,'2025-26 School Level AAFTE'!$C$2:$L$2349,9,FALSE), "No")</f>
        <v>No</v>
      </c>
      <c r="F501" s="67">
        <f>IFERROR(VLOOKUP($C501,'2025-26 School Level AAFTE'!$C$2:$J$2349,8,FALSE), 0)</f>
        <v>518.46</v>
      </c>
      <c r="G501" s="69">
        <f>IFERROR(IF(E501= "yes",VLOOKUP(C501,Summary!$B:$I,6,0),0),0)</f>
        <v>0</v>
      </c>
      <c r="H501" s="68">
        <f t="shared" si="101"/>
        <v>0</v>
      </c>
      <c r="I501" s="110">
        <f>VLOOKUP($A501,'2026-27 Salary &amp; Benefits'!$A:$I,3,FALSE)</f>
        <v>1.18</v>
      </c>
      <c r="J501" s="110">
        <f>VLOOKUP($A501,'2026-27 Salary &amp; Benefits'!$A:$I,4,FALSE)</f>
        <v>1.18</v>
      </c>
      <c r="K501" s="101">
        <f t="shared" si="102"/>
        <v>0</v>
      </c>
      <c r="L501" s="100">
        <f t="shared" si="103"/>
        <v>0</v>
      </c>
      <c r="M501" s="102">
        <f>'2026-27 Salary &amp; Benefits'!$E$6</f>
        <v>78209</v>
      </c>
      <c r="N501" s="102">
        <f>'2026-27 Salary &amp; Benefits'!$F$6</f>
        <v>82248</v>
      </c>
      <c r="O501" s="7">
        <f t="shared" si="104"/>
        <v>0</v>
      </c>
      <c r="P501" s="7">
        <f t="shared" si="105"/>
        <v>0</v>
      </c>
      <c r="Q501" s="7">
        <f>'2026-27 Salary &amp; Benefits'!G$6</f>
        <v>16817.759999999998</v>
      </c>
      <c r="R501" s="103">
        <f>'2026-27 Salary &amp; Benefits'!H$6</f>
        <v>0.16020000000000001</v>
      </c>
      <c r="S501" s="103">
        <f>'2026-27 Salary &amp; Benefits'!I$6</f>
        <v>0.15390000000000001</v>
      </c>
      <c r="T501" s="7">
        <f t="shared" si="106"/>
        <v>0</v>
      </c>
      <c r="U501" s="7">
        <f t="shared" si="107"/>
        <v>0</v>
      </c>
      <c r="V501" s="7">
        <f t="shared" si="108"/>
        <v>0</v>
      </c>
      <c r="W501" s="7">
        <f t="shared" si="109"/>
        <v>0</v>
      </c>
      <c r="X501" s="18">
        <f t="shared" si="110"/>
        <v>0</v>
      </c>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row>
    <row r="502" spans="1:159" s="17" customFormat="1">
      <c r="A502" s="50" t="s">
        <v>2332</v>
      </c>
      <c r="B502" s="59" t="s">
        <v>2583</v>
      </c>
      <c r="C502" s="60">
        <v>3410</v>
      </c>
      <c r="D502" s="59" t="s">
        <v>1552</v>
      </c>
      <c r="E502" s="78" t="str">
        <f>IFERROR(VLOOKUP($C502,'2025-26 School Level AAFTE'!$C$2:$L$2349,9,FALSE), "No")</f>
        <v>Yes</v>
      </c>
      <c r="F502" s="67">
        <f>IFERROR(VLOOKUP($C502,'2025-26 School Level AAFTE'!$C$2:$J$2349,8,FALSE), 0)</f>
        <v>633.15</v>
      </c>
      <c r="G502" s="69">
        <f>IFERROR(IF(E502= "yes",VLOOKUP(C502,Summary!$B:$I,6,0),0),0)</f>
        <v>0</v>
      </c>
      <c r="H502" s="68">
        <f t="shared" si="101"/>
        <v>633.15</v>
      </c>
      <c r="I502" s="110">
        <f>VLOOKUP($A502,'2026-27 Salary &amp; Benefits'!$A:$I,3,FALSE)</f>
        <v>1.18</v>
      </c>
      <c r="J502" s="110">
        <f>VLOOKUP($A502,'2026-27 Salary &amp; Benefits'!$A:$I,4,FALSE)</f>
        <v>1.18</v>
      </c>
      <c r="K502" s="101">
        <f t="shared" si="102"/>
        <v>633.15</v>
      </c>
      <c r="L502" s="100">
        <f t="shared" si="103"/>
        <v>1.857</v>
      </c>
      <c r="M502" s="102">
        <f>'2026-27 Salary &amp; Benefits'!$E$6</f>
        <v>78209</v>
      </c>
      <c r="N502" s="102">
        <f>'2026-27 Salary &amp; Benefits'!$F$6</f>
        <v>82248</v>
      </c>
      <c r="O502" s="7">
        <f t="shared" si="104"/>
        <v>171376.25</v>
      </c>
      <c r="P502" s="7">
        <f t="shared" si="105"/>
        <v>8850.5</v>
      </c>
      <c r="Q502" s="7">
        <f>'2026-27 Salary &amp; Benefits'!G$6</f>
        <v>16817.759999999998</v>
      </c>
      <c r="R502" s="103">
        <f>'2026-27 Salary &amp; Benefits'!H$6</f>
        <v>0.16020000000000001</v>
      </c>
      <c r="S502" s="103">
        <f>'2026-27 Salary &amp; Benefits'!I$6</f>
        <v>0.15390000000000001</v>
      </c>
      <c r="T502" s="7">
        <f t="shared" si="106"/>
        <v>60047.15</v>
      </c>
      <c r="U502" s="7">
        <f t="shared" si="107"/>
        <v>3003.78</v>
      </c>
      <c r="V502" s="7">
        <f t="shared" si="108"/>
        <v>462.28</v>
      </c>
      <c r="W502" s="7">
        <f t="shared" si="109"/>
        <v>3466.0600000000004</v>
      </c>
      <c r="X502" s="18">
        <f t="shared" si="110"/>
        <v>243739.96</v>
      </c>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row>
    <row r="503" spans="1:159" s="17" customFormat="1">
      <c r="A503" s="50" t="s">
        <v>2332</v>
      </c>
      <c r="B503" s="59" t="s">
        <v>2583</v>
      </c>
      <c r="C503" s="60">
        <v>2888</v>
      </c>
      <c r="D503" s="59" t="s">
        <v>1543</v>
      </c>
      <c r="E503" s="78" t="str">
        <f>IFERROR(VLOOKUP($C503,'2025-26 School Level AAFTE'!$C$2:$L$2349,9,FALSE), "No")</f>
        <v>No</v>
      </c>
      <c r="F503" s="67">
        <f>IFERROR(VLOOKUP($C503,'2025-26 School Level AAFTE'!$C$2:$J$2349,8,FALSE), 0)</f>
        <v>293.35000000000002</v>
      </c>
      <c r="G503" s="69">
        <f>IFERROR(IF(E503= "yes",VLOOKUP(C503,Summary!$B:$I,6,0),0),0)</f>
        <v>0</v>
      </c>
      <c r="H503" s="68">
        <f t="shared" si="101"/>
        <v>0</v>
      </c>
      <c r="I503" s="110">
        <f>VLOOKUP($A503,'2026-27 Salary &amp; Benefits'!$A:$I,3,FALSE)</f>
        <v>1.18</v>
      </c>
      <c r="J503" s="110">
        <f>VLOOKUP($A503,'2026-27 Salary &amp; Benefits'!$A:$I,4,FALSE)</f>
        <v>1.18</v>
      </c>
      <c r="K503" s="101">
        <f t="shared" si="102"/>
        <v>0</v>
      </c>
      <c r="L503" s="100">
        <f t="shared" si="103"/>
        <v>0</v>
      </c>
      <c r="M503" s="102">
        <f>'2026-27 Salary &amp; Benefits'!$E$6</f>
        <v>78209</v>
      </c>
      <c r="N503" s="102">
        <f>'2026-27 Salary &amp; Benefits'!$F$6</f>
        <v>82248</v>
      </c>
      <c r="O503" s="7">
        <f t="shared" si="104"/>
        <v>0</v>
      </c>
      <c r="P503" s="7">
        <f t="shared" si="105"/>
        <v>0</v>
      </c>
      <c r="Q503" s="7">
        <f>'2026-27 Salary &amp; Benefits'!G$6</f>
        <v>16817.759999999998</v>
      </c>
      <c r="R503" s="103">
        <f>'2026-27 Salary &amp; Benefits'!H$6</f>
        <v>0.16020000000000001</v>
      </c>
      <c r="S503" s="103">
        <f>'2026-27 Salary &amp; Benefits'!I$6</f>
        <v>0.15390000000000001</v>
      </c>
      <c r="T503" s="7">
        <f t="shared" si="106"/>
        <v>0</v>
      </c>
      <c r="U503" s="7">
        <f t="shared" si="107"/>
        <v>0</v>
      </c>
      <c r="V503" s="7">
        <f t="shared" si="108"/>
        <v>0</v>
      </c>
      <c r="W503" s="7">
        <f t="shared" si="109"/>
        <v>0</v>
      </c>
      <c r="X503" s="18">
        <f t="shared" si="110"/>
        <v>0</v>
      </c>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row>
    <row r="504" spans="1:159" s="17" customFormat="1">
      <c r="A504" s="50" t="s">
        <v>2332</v>
      </c>
      <c r="B504" s="59" t="s">
        <v>2583</v>
      </c>
      <c r="C504" s="60">
        <v>3186</v>
      </c>
      <c r="D504" s="59" t="s">
        <v>1546</v>
      </c>
      <c r="E504" s="78" t="str">
        <f>IFERROR(VLOOKUP($C504,'2025-26 School Level AAFTE'!$C$2:$L$2349,9,FALSE), "No")</f>
        <v>No</v>
      </c>
      <c r="F504" s="67">
        <f>IFERROR(VLOOKUP($C504,'2025-26 School Level AAFTE'!$C$2:$J$2349,8,FALSE), 0)</f>
        <v>475.8</v>
      </c>
      <c r="G504" s="69">
        <f>IFERROR(IF(E504= "yes",VLOOKUP(C504,Summary!$B:$I,6,0),0),0)</f>
        <v>0</v>
      </c>
      <c r="H504" s="68">
        <f t="shared" si="101"/>
        <v>0</v>
      </c>
      <c r="I504" s="110">
        <f>VLOOKUP($A504,'2026-27 Salary &amp; Benefits'!$A:$I,3,FALSE)</f>
        <v>1.18</v>
      </c>
      <c r="J504" s="110">
        <f>VLOOKUP($A504,'2026-27 Salary &amp; Benefits'!$A:$I,4,FALSE)</f>
        <v>1.18</v>
      </c>
      <c r="K504" s="101">
        <f t="shared" si="102"/>
        <v>0</v>
      </c>
      <c r="L504" s="100">
        <f t="shared" si="103"/>
        <v>0</v>
      </c>
      <c r="M504" s="102">
        <f>'2026-27 Salary &amp; Benefits'!$E$6</f>
        <v>78209</v>
      </c>
      <c r="N504" s="102">
        <f>'2026-27 Salary &amp; Benefits'!$F$6</f>
        <v>82248</v>
      </c>
      <c r="O504" s="7">
        <f t="shared" si="104"/>
        <v>0</v>
      </c>
      <c r="P504" s="7">
        <f t="shared" si="105"/>
        <v>0</v>
      </c>
      <c r="Q504" s="7">
        <f>'2026-27 Salary &amp; Benefits'!G$6</f>
        <v>16817.759999999998</v>
      </c>
      <c r="R504" s="103">
        <f>'2026-27 Salary &amp; Benefits'!H$6</f>
        <v>0.16020000000000001</v>
      </c>
      <c r="S504" s="103">
        <f>'2026-27 Salary &amp; Benefits'!I$6</f>
        <v>0.15390000000000001</v>
      </c>
      <c r="T504" s="7">
        <f t="shared" si="106"/>
        <v>0</v>
      </c>
      <c r="U504" s="7">
        <f t="shared" si="107"/>
        <v>0</v>
      </c>
      <c r="V504" s="7">
        <f t="shared" si="108"/>
        <v>0</v>
      </c>
      <c r="W504" s="7">
        <f t="shared" si="109"/>
        <v>0</v>
      </c>
      <c r="X504" s="18">
        <f t="shared" si="110"/>
        <v>0</v>
      </c>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row>
    <row r="505" spans="1:159" s="17" customFormat="1">
      <c r="A505" s="50" t="s">
        <v>2241</v>
      </c>
      <c r="B505" s="59" t="s">
        <v>2584</v>
      </c>
      <c r="C505" s="60">
        <v>5097</v>
      </c>
      <c r="D505" s="59" t="s">
        <v>3187</v>
      </c>
      <c r="E505" s="78" t="str">
        <f>IFERROR(VLOOKUP($C505,'2025-26 School Level AAFTE'!$C$2:$L$2349,9,FALSE), "No")</f>
        <v>Yes</v>
      </c>
      <c r="F505" s="67">
        <f>IFERROR(VLOOKUP($C505,'2025-26 School Level AAFTE'!$C$2:$J$2349,8,FALSE), 0)</f>
        <v>100.37</v>
      </c>
      <c r="G505" s="69">
        <f>IFERROR(IF(E505= "yes",VLOOKUP(C505,Summary!$B:$I,6,0),0),0)</f>
        <v>0</v>
      </c>
      <c r="H505" s="68">
        <f t="shared" si="101"/>
        <v>100.37</v>
      </c>
      <c r="I505" s="110">
        <f>VLOOKUP($A505,'2026-27 Salary &amp; Benefits'!$A:$I,3,FALSE)</f>
        <v>1</v>
      </c>
      <c r="J505" s="110">
        <f>VLOOKUP($A505,'2026-27 Salary &amp; Benefits'!$A:$I,4,FALSE)</f>
        <v>1</v>
      </c>
      <c r="K505" s="101">
        <f t="shared" si="102"/>
        <v>100.37</v>
      </c>
      <c r="L505" s="100">
        <f t="shared" si="103"/>
        <v>0.29399999999999998</v>
      </c>
      <c r="M505" s="102">
        <f>'2026-27 Salary &amp; Benefits'!$E$6</f>
        <v>78209</v>
      </c>
      <c r="N505" s="102">
        <f>'2026-27 Salary &amp; Benefits'!$F$6</f>
        <v>82248</v>
      </c>
      <c r="O505" s="7">
        <f t="shared" si="104"/>
        <v>22993.45</v>
      </c>
      <c r="P505" s="7">
        <f t="shared" si="105"/>
        <v>1187.4599999999991</v>
      </c>
      <c r="Q505" s="7">
        <f>'2026-27 Salary &amp; Benefits'!G$6</f>
        <v>16817.759999999998</v>
      </c>
      <c r="R505" s="103">
        <f>'2026-27 Salary &amp; Benefits'!H$6</f>
        <v>0.16020000000000001</v>
      </c>
      <c r="S505" s="103">
        <f>'2026-27 Salary &amp; Benefits'!I$6</f>
        <v>0.15390000000000001</v>
      </c>
      <c r="T505" s="7">
        <f t="shared" si="106"/>
        <v>8810.7199999999993</v>
      </c>
      <c r="U505" s="7">
        <f t="shared" si="107"/>
        <v>403.02</v>
      </c>
      <c r="V505" s="7">
        <f t="shared" si="108"/>
        <v>62.02</v>
      </c>
      <c r="W505" s="7">
        <f t="shared" si="109"/>
        <v>465.03999999999996</v>
      </c>
      <c r="X505" s="18">
        <f t="shared" si="110"/>
        <v>33456.67</v>
      </c>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row>
    <row r="506" spans="1:159" s="17" customFormat="1">
      <c r="A506" s="50" t="s">
        <v>2241</v>
      </c>
      <c r="B506" s="59" t="s">
        <v>2584</v>
      </c>
      <c r="C506" s="60">
        <v>2996</v>
      </c>
      <c r="D506" s="59" t="s">
        <v>1048</v>
      </c>
      <c r="E506" s="78" t="str">
        <f>IFERROR(VLOOKUP($C506,'2025-26 School Level AAFTE'!$C$2:$L$2349,9,FALSE), "No")</f>
        <v>No</v>
      </c>
      <c r="F506" s="67">
        <f>IFERROR(VLOOKUP($C506,'2025-26 School Level AAFTE'!$C$2:$J$2349,8,FALSE), 0)</f>
        <v>992.27</v>
      </c>
      <c r="G506" s="69">
        <f>IFERROR(IF(E506= "yes",VLOOKUP(C506,Summary!$B:$I,6,0),0),0)</f>
        <v>0</v>
      </c>
      <c r="H506" s="68">
        <f t="shared" si="101"/>
        <v>0</v>
      </c>
      <c r="I506" s="110">
        <f>VLOOKUP($A506,'2026-27 Salary &amp; Benefits'!$A:$I,3,FALSE)</f>
        <v>1</v>
      </c>
      <c r="J506" s="110">
        <f>VLOOKUP($A506,'2026-27 Salary &amp; Benefits'!$A:$I,4,FALSE)</f>
        <v>1</v>
      </c>
      <c r="K506" s="101">
        <f t="shared" si="102"/>
        <v>0</v>
      </c>
      <c r="L506" s="100">
        <f t="shared" si="103"/>
        <v>0</v>
      </c>
      <c r="M506" s="102">
        <f>'2026-27 Salary &amp; Benefits'!$E$6</f>
        <v>78209</v>
      </c>
      <c r="N506" s="102">
        <f>'2026-27 Salary &amp; Benefits'!$F$6</f>
        <v>82248</v>
      </c>
      <c r="O506" s="7">
        <f t="shared" si="104"/>
        <v>0</v>
      </c>
      <c r="P506" s="7">
        <f t="shared" si="105"/>
        <v>0</v>
      </c>
      <c r="Q506" s="7">
        <f>'2026-27 Salary &amp; Benefits'!G$6</f>
        <v>16817.759999999998</v>
      </c>
      <c r="R506" s="103">
        <f>'2026-27 Salary &amp; Benefits'!H$6</f>
        <v>0.16020000000000001</v>
      </c>
      <c r="S506" s="103">
        <f>'2026-27 Salary &amp; Benefits'!I$6</f>
        <v>0.15390000000000001</v>
      </c>
      <c r="T506" s="7">
        <f t="shared" si="106"/>
        <v>0</v>
      </c>
      <c r="U506" s="7">
        <f t="shared" si="107"/>
        <v>0</v>
      </c>
      <c r="V506" s="7">
        <f t="shared" si="108"/>
        <v>0</v>
      </c>
      <c r="W506" s="7">
        <f t="shared" si="109"/>
        <v>0</v>
      </c>
      <c r="X506" s="18">
        <f t="shared" si="110"/>
        <v>0</v>
      </c>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row>
    <row r="507" spans="1:159" s="17" customFormat="1">
      <c r="A507" s="50" t="s">
        <v>2241</v>
      </c>
      <c r="B507" s="59" t="s">
        <v>2584</v>
      </c>
      <c r="C507" s="60">
        <v>5959</v>
      </c>
      <c r="D507" s="59" t="s">
        <v>3171</v>
      </c>
      <c r="E507" s="78" t="str">
        <f>IFERROR(VLOOKUP($C507,'2025-26 School Level AAFTE'!$C$2:$L$2349,9,FALSE), "No")</f>
        <v>Yes</v>
      </c>
      <c r="F507" s="67">
        <f>IFERROR(VLOOKUP($C507,'2025-26 School Level AAFTE'!$C$2:$J$2349,8,FALSE), 0)</f>
        <v>24.98</v>
      </c>
      <c r="G507" s="69">
        <f>IFERROR(IF(E507= "yes",VLOOKUP(C507,Summary!$B:$I,6,0),0),0)</f>
        <v>0</v>
      </c>
      <c r="H507" s="68">
        <f t="shared" si="101"/>
        <v>24.98</v>
      </c>
      <c r="I507" s="110">
        <f>VLOOKUP($A507,'2026-27 Salary &amp; Benefits'!$A:$I,3,FALSE)</f>
        <v>1</v>
      </c>
      <c r="J507" s="110">
        <f>VLOOKUP($A507,'2026-27 Salary &amp; Benefits'!$A:$I,4,FALSE)</f>
        <v>1</v>
      </c>
      <c r="K507" s="101">
        <f t="shared" si="102"/>
        <v>24.98</v>
      </c>
      <c r="L507" s="100">
        <f t="shared" si="103"/>
        <v>7.2999999999999995E-2</v>
      </c>
      <c r="M507" s="102">
        <f>'2026-27 Salary &amp; Benefits'!$E$6</f>
        <v>78209</v>
      </c>
      <c r="N507" s="102">
        <f>'2026-27 Salary &amp; Benefits'!$F$6</f>
        <v>82248</v>
      </c>
      <c r="O507" s="7">
        <f t="shared" si="104"/>
        <v>5709.26</v>
      </c>
      <c r="P507" s="7">
        <f t="shared" si="105"/>
        <v>294.84000000000015</v>
      </c>
      <c r="Q507" s="7">
        <f>'2026-27 Salary &amp; Benefits'!G$6</f>
        <v>16817.759999999998</v>
      </c>
      <c r="R507" s="103">
        <f>'2026-27 Salary &amp; Benefits'!H$6</f>
        <v>0.16020000000000001</v>
      </c>
      <c r="S507" s="103">
        <f>'2026-27 Salary &amp; Benefits'!I$6</f>
        <v>0.15390000000000001</v>
      </c>
      <c r="T507" s="7">
        <f t="shared" si="106"/>
        <v>2187.6999999999998</v>
      </c>
      <c r="U507" s="7">
        <f t="shared" si="107"/>
        <v>100.07</v>
      </c>
      <c r="V507" s="7">
        <f t="shared" si="108"/>
        <v>15.4</v>
      </c>
      <c r="W507" s="7">
        <f t="shared" si="109"/>
        <v>115.47</v>
      </c>
      <c r="X507" s="18">
        <f t="shared" si="110"/>
        <v>8307.27</v>
      </c>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row>
    <row r="508" spans="1:159" s="17" customFormat="1">
      <c r="A508" s="50" t="s">
        <v>2241</v>
      </c>
      <c r="B508" s="59" t="s">
        <v>2584</v>
      </c>
      <c r="C508" s="60">
        <v>5718</v>
      </c>
      <c r="D508" s="59" t="s">
        <v>2990</v>
      </c>
      <c r="E508" s="78" t="str">
        <f>IFERROR(VLOOKUP($C508,'2025-26 School Level AAFTE'!$C$2:$L$2349,9,FALSE), "No")</f>
        <v>Yes</v>
      </c>
      <c r="F508" s="67">
        <f>IFERROR(VLOOKUP($C508,'2025-26 School Level AAFTE'!$C$2:$J$2349,8,FALSE), 0)</f>
        <v>371.7</v>
      </c>
      <c r="G508" s="69">
        <f>IFERROR(IF(E508= "yes",VLOOKUP(C508,Summary!$B:$I,6,0),0),0)</f>
        <v>0</v>
      </c>
      <c r="H508" s="68">
        <f t="shared" si="101"/>
        <v>371.7</v>
      </c>
      <c r="I508" s="110">
        <f>VLOOKUP($A508,'2026-27 Salary &amp; Benefits'!$A:$I,3,FALSE)</f>
        <v>1</v>
      </c>
      <c r="J508" s="110">
        <f>VLOOKUP($A508,'2026-27 Salary &amp; Benefits'!$A:$I,4,FALSE)</f>
        <v>1</v>
      </c>
      <c r="K508" s="101">
        <f t="shared" si="102"/>
        <v>371.7</v>
      </c>
      <c r="L508" s="100">
        <f t="shared" si="103"/>
        <v>1.0900000000000001</v>
      </c>
      <c r="M508" s="102">
        <f>'2026-27 Salary &amp; Benefits'!$E$6</f>
        <v>78209</v>
      </c>
      <c r="N508" s="102">
        <f>'2026-27 Salary &amp; Benefits'!$F$6</f>
        <v>82248</v>
      </c>
      <c r="O508" s="7">
        <f t="shared" si="104"/>
        <v>85247.81</v>
      </c>
      <c r="P508" s="7">
        <f t="shared" si="105"/>
        <v>4402.5100000000093</v>
      </c>
      <c r="Q508" s="7">
        <f>'2026-27 Salary &amp; Benefits'!G$6</f>
        <v>16817.759999999998</v>
      </c>
      <c r="R508" s="103">
        <f>'2026-27 Salary &amp; Benefits'!H$6</f>
        <v>0.16020000000000001</v>
      </c>
      <c r="S508" s="103">
        <f>'2026-27 Salary &amp; Benefits'!I$6</f>
        <v>0.15390000000000001</v>
      </c>
      <c r="T508" s="7">
        <f t="shared" si="106"/>
        <v>32665.599999999999</v>
      </c>
      <c r="U508" s="7">
        <f t="shared" si="107"/>
        <v>1494.17</v>
      </c>
      <c r="V508" s="7">
        <f t="shared" si="108"/>
        <v>229.95</v>
      </c>
      <c r="W508" s="7">
        <f t="shared" si="109"/>
        <v>1724.1200000000001</v>
      </c>
      <c r="X508" s="18">
        <f t="shared" si="110"/>
        <v>124040.04000000001</v>
      </c>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row>
    <row r="509" spans="1:159" s="17" customFormat="1">
      <c r="A509" s="50" t="s">
        <v>2241</v>
      </c>
      <c r="B509" s="59" t="s">
        <v>2584</v>
      </c>
      <c r="C509" s="60">
        <v>2741</v>
      </c>
      <c r="D509" s="59" t="s">
        <v>462</v>
      </c>
      <c r="E509" s="78" t="str">
        <f>IFERROR(VLOOKUP($C509,'2025-26 School Level AAFTE'!$C$2:$L$2349,9,FALSE), "No")</f>
        <v>No</v>
      </c>
      <c r="F509" s="67">
        <f>IFERROR(VLOOKUP($C509,'2025-26 School Level AAFTE'!$C$2:$J$2349,8,FALSE), 0)</f>
        <v>328.55</v>
      </c>
      <c r="G509" s="69">
        <f>IFERROR(IF(E509= "yes",VLOOKUP(C509,Summary!$B:$I,6,0),0),0)</f>
        <v>0</v>
      </c>
      <c r="H509" s="68">
        <f t="shared" si="101"/>
        <v>0</v>
      </c>
      <c r="I509" s="110">
        <f>VLOOKUP($A509,'2026-27 Salary &amp; Benefits'!$A:$I,3,FALSE)</f>
        <v>1</v>
      </c>
      <c r="J509" s="110">
        <f>VLOOKUP($A509,'2026-27 Salary &amp; Benefits'!$A:$I,4,FALSE)</f>
        <v>1</v>
      </c>
      <c r="K509" s="101">
        <f t="shared" si="102"/>
        <v>0</v>
      </c>
      <c r="L509" s="100">
        <f t="shared" si="103"/>
        <v>0</v>
      </c>
      <c r="M509" s="102">
        <f>'2026-27 Salary &amp; Benefits'!$E$6</f>
        <v>78209</v>
      </c>
      <c r="N509" s="102">
        <f>'2026-27 Salary &amp; Benefits'!$F$6</f>
        <v>82248</v>
      </c>
      <c r="O509" s="7">
        <f t="shared" si="104"/>
        <v>0</v>
      </c>
      <c r="P509" s="7">
        <f t="shared" si="105"/>
        <v>0</v>
      </c>
      <c r="Q509" s="7">
        <f>'2026-27 Salary &amp; Benefits'!G$6</f>
        <v>16817.759999999998</v>
      </c>
      <c r="R509" s="103">
        <f>'2026-27 Salary &amp; Benefits'!H$6</f>
        <v>0.16020000000000001</v>
      </c>
      <c r="S509" s="103">
        <f>'2026-27 Salary &amp; Benefits'!I$6</f>
        <v>0.15390000000000001</v>
      </c>
      <c r="T509" s="7">
        <f t="shared" si="106"/>
        <v>0</v>
      </c>
      <c r="U509" s="7">
        <f t="shared" si="107"/>
        <v>0</v>
      </c>
      <c r="V509" s="7">
        <f t="shared" si="108"/>
        <v>0</v>
      </c>
      <c r="W509" s="7">
        <f t="shared" si="109"/>
        <v>0</v>
      </c>
      <c r="X509" s="18">
        <f t="shared" si="110"/>
        <v>0</v>
      </c>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row>
    <row r="510" spans="1:159" s="17" customFormat="1">
      <c r="A510" s="50" t="s">
        <v>2241</v>
      </c>
      <c r="B510" s="59" t="s">
        <v>2584</v>
      </c>
      <c r="C510" s="60">
        <v>2453</v>
      </c>
      <c r="D510" s="59" t="s">
        <v>1047</v>
      </c>
      <c r="E510" s="78" t="str">
        <f>IFERROR(VLOOKUP($C510,'2025-26 School Level AAFTE'!$C$2:$L$2349,9,FALSE), "No")</f>
        <v>Yes</v>
      </c>
      <c r="F510" s="67">
        <f>IFERROR(VLOOKUP($C510,'2025-26 School Level AAFTE'!$C$2:$J$2349,8,FALSE), 0)</f>
        <v>729.32</v>
      </c>
      <c r="G510" s="69">
        <f>IFERROR(IF(E510= "yes",VLOOKUP(C510,Summary!$B:$I,6,0),0),0)</f>
        <v>0</v>
      </c>
      <c r="H510" s="68">
        <f t="shared" si="101"/>
        <v>729.32</v>
      </c>
      <c r="I510" s="110">
        <f>VLOOKUP($A510,'2026-27 Salary &amp; Benefits'!$A:$I,3,FALSE)</f>
        <v>1</v>
      </c>
      <c r="J510" s="110">
        <f>VLOOKUP($A510,'2026-27 Salary &amp; Benefits'!$A:$I,4,FALSE)</f>
        <v>1</v>
      </c>
      <c r="K510" s="101">
        <f t="shared" si="102"/>
        <v>729.32</v>
      </c>
      <c r="L510" s="100">
        <f t="shared" si="103"/>
        <v>2.1389999999999998</v>
      </c>
      <c r="M510" s="102">
        <f>'2026-27 Salary &amp; Benefits'!$E$6</f>
        <v>78209</v>
      </c>
      <c r="N510" s="102">
        <f>'2026-27 Salary &amp; Benefits'!$F$6</f>
        <v>82248</v>
      </c>
      <c r="O510" s="7">
        <f t="shared" si="104"/>
        <v>167289.04999999999</v>
      </c>
      <c r="P510" s="7">
        <f t="shared" si="105"/>
        <v>8639.4200000000128</v>
      </c>
      <c r="Q510" s="7">
        <f>'2026-27 Salary &amp; Benefits'!G$6</f>
        <v>16817.759999999998</v>
      </c>
      <c r="R510" s="103">
        <f>'2026-27 Salary &amp; Benefits'!H$6</f>
        <v>0.16020000000000001</v>
      </c>
      <c r="S510" s="103">
        <f>'2026-27 Salary &amp; Benefits'!I$6</f>
        <v>0.15390000000000001</v>
      </c>
      <c r="T510" s="7">
        <f t="shared" si="106"/>
        <v>64102.5</v>
      </c>
      <c r="U510" s="7">
        <f t="shared" si="107"/>
        <v>2932.14</v>
      </c>
      <c r="V510" s="7">
        <f t="shared" si="108"/>
        <v>451.26</v>
      </c>
      <c r="W510" s="7">
        <f t="shared" si="109"/>
        <v>3383.3999999999996</v>
      </c>
      <c r="X510" s="18">
        <f t="shared" si="110"/>
        <v>243414.37</v>
      </c>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row>
    <row r="511" spans="1:159" s="17" customFormat="1">
      <c r="A511" s="50" t="s">
        <v>2241</v>
      </c>
      <c r="B511" s="59" t="s">
        <v>2584</v>
      </c>
      <c r="C511" s="60">
        <v>3596</v>
      </c>
      <c r="D511" s="59" t="s">
        <v>1049</v>
      </c>
      <c r="E511" s="78" t="str">
        <f>IFERROR(VLOOKUP($C511,'2025-26 School Level AAFTE'!$C$2:$L$2349,9,FALSE), "No")</f>
        <v>No</v>
      </c>
      <c r="F511" s="67">
        <f>IFERROR(VLOOKUP($C511,'2025-26 School Level AAFTE'!$C$2:$J$2349,8,FALSE), 0)</f>
        <v>324.66000000000003</v>
      </c>
      <c r="G511" s="69">
        <f>IFERROR(IF(E511= "yes",VLOOKUP(C511,Summary!$B:$I,6,0),0),0)</f>
        <v>0</v>
      </c>
      <c r="H511" s="68">
        <f t="shared" si="101"/>
        <v>0</v>
      </c>
      <c r="I511" s="110">
        <f>VLOOKUP($A511,'2026-27 Salary &amp; Benefits'!$A:$I,3,FALSE)</f>
        <v>1</v>
      </c>
      <c r="J511" s="110">
        <f>VLOOKUP($A511,'2026-27 Salary &amp; Benefits'!$A:$I,4,FALSE)</f>
        <v>1</v>
      </c>
      <c r="K511" s="101">
        <f t="shared" si="102"/>
        <v>0</v>
      </c>
      <c r="L511" s="100">
        <f t="shared" si="103"/>
        <v>0</v>
      </c>
      <c r="M511" s="102">
        <f>'2026-27 Salary &amp; Benefits'!$E$6</f>
        <v>78209</v>
      </c>
      <c r="N511" s="102">
        <f>'2026-27 Salary &amp; Benefits'!$F$6</f>
        <v>82248</v>
      </c>
      <c r="O511" s="7">
        <f t="shared" si="104"/>
        <v>0</v>
      </c>
      <c r="P511" s="7">
        <f t="shared" si="105"/>
        <v>0</v>
      </c>
      <c r="Q511" s="7">
        <f>'2026-27 Salary &amp; Benefits'!G$6</f>
        <v>16817.759999999998</v>
      </c>
      <c r="R511" s="103">
        <f>'2026-27 Salary &amp; Benefits'!H$6</f>
        <v>0.16020000000000001</v>
      </c>
      <c r="S511" s="103">
        <f>'2026-27 Salary &amp; Benefits'!I$6</f>
        <v>0.15390000000000001</v>
      </c>
      <c r="T511" s="7">
        <f t="shared" si="106"/>
        <v>0</v>
      </c>
      <c r="U511" s="7">
        <f t="shared" si="107"/>
        <v>0</v>
      </c>
      <c r="V511" s="7">
        <f t="shared" si="108"/>
        <v>0</v>
      </c>
      <c r="W511" s="7">
        <f t="shared" si="109"/>
        <v>0</v>
      </c>
      <c r="X511" s="18">
        <f t="shared" si="110"/>
        <v>0</v>
      </c>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row>
    <row r="512" spans="1:159" s="17" customFormat="1">
      <c r="A512" s="50" t="s">
        <v>2241</v>
      </c>
      <c r="B512" s="59" t="s">
        <v>2584</v>
      </c>
      <c r="C512" s="60">
        <v>4411</v>
      </c>
      <c r="D512" s="59" t="s">
        <v>1050</v>
      </c>
      <c r="E512" s="78" t="str">
        <f>IFERROR(VLOOKUP($C512,'2025-26 School Level AAFTE'!$C$2:$L$2349,9,FALSE), "No")</f>
        <v>No</v>
      </c>
      <c r="F512" s="67">
        <f>IFERROR(VLOOKUP($C512,'2025-26 School Level AAFTE'!$C$2:$J$2349,8,FALSE), 0)</f>
        <v>391.92</v>
      </c>
      <c r="G512" s="69">
        <f>IFERROR(IF(E512= "yes",VLOOKUP(C512,Summary!$B:$I,6,0),0),0)</f>
        <v>0</v>
      </c>
      <c r="H512" s="68">
        <f t="shared" si="101"/>
        <v>0</v>
      </c>
      <c r="I512" s="110">
        <f>VLOOKUP($A512,'2026-27 Salary &amp; Benefits'!$A:$I,3,FALSE)</f>
        <v>1</v>
      </c>
      <c r="J512" s="110">
        <f>VLOOKUP($A512,'2026-27 Salary &amp; Benefits'!$A:$I,4,FALSE)</f>
        <v>1</v>
      </c>
      <c r="K512" s="101">
        <f t="shared" si="102"/>
        <v>0</v>
      </c>
      <c r="L512" s="100">
        <f t="shared" si="103"/>
        <v>0</v>
      </c>
      <c r="M512" s="102">
        <f>'2026-27 Salary &amp; Benefits'!$E$6</f>
        <v>78209</v>
      </c>
      <c r="N512" s="102">
        <f>'2026-27 Salary &amp; Benefits'!$F$6</f>
        <v>82248</v>
      </c>
      <c r="O512" s="7">
        <f t="shared" si="104"/>
        <v>0</v>
      </c>
      <c r="P512" s="7">
        <f t="shared" si="105"/>
        <v>0</v>
      </c>
      <c r="Q512" s="7">
        <f>'2026-27 Salary &amp; Benefits'!G$6</f>
        <v>16817.759999999998</v>
      </c>
      <c r="R512" s="103">
        <f>'2026-27 Salary &amp; Benefits'!H$6</f>
        <v>0.16020000000000001</v>
      </c>
      <c r="S512" s="103">
        <f>'2026-27 Salary &amp; Benefits'!I$6</f>
        <v>0.15390000000000001</v>
      </c>
      <c r="T512" s="7">
        <f t="shared" si="106"/>
        <v>0</v>
      </c>
      <c r="U512" s="7">
        <f t="shared" si="107"/>
        <v>0</v>
      </c>
      <c r="V512" s="7">
        <f t="shared" si="108"/>
        <v>0</v>
      </c>
      <c r="W512" s="7">
        <f t="shared" si="109"/>
        <v>0</v>
      </c>
      <c r="X512" s="18">
        <f t="shared" si="110"/>
        <v>0</v>
      </c>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row>
    <row r="513" spans="1:159" s="17" customFormat="1">
      <c r="A513" s="50" t="s">
        <v>2194</v>
      </c>
      <c r="B513" s="59" t="s">
        <v>2585</v>
      </c>
      <c r="C513" s="60">
        <v>5715</v>
      </c>
      <c r="D513" s="59" t="s">
        <v>3088</v>
      </c>
      <c r="E513" s="78" t="str">
        <f>IFERROR(VLOOKUP($C513,'2025-26 School Level AAFTE'!$C$2:$L$2349,9,FALSE), "No")</f>
        <v>Yes</v>
      </c>
      <c r="F513" s="67">
        <f>IFERROR(VLOOKUP($C513,'2025-26 School Level AAFTE'!$C$2:$J$2349,8,FALSE), 0)</f>
        <v>58.870000000000005</v>
      </c>
      <c r="G513" s="69">
        <f>IFERROR(IF(E513= "yes",VLOOKUP(C513,Summary!$B:$I,6,0),0),0)</f>
        <v>0</v>
      </c>
      <c r="H513" s="68">
        <f t="shared" si="101"/>
        <v>58.870000000000005</v>
      </c>
      <c r="I513" s="110">
        <f>VLOOKUP($A513,'2026-27 Salary &amp; Benefits'!$A:$I,3,FALSE)</f>
        <v>1</v>
      </c>
      <c r="J513" s="110">
        <f>VLOOKUP($A513,'2026-27 Salary &amp; Benefits'!$A:$I,4,FALSE)</f>
        <v>1</v>
      </c>
      <c r="K513" s="101">
        <f t="shared" si="102"/>
        <v>58.870000000000005</v>
      </c>
      <c r="L513" s="100">
        <f t="shared" si="103"/>
        <v>0.17299999999999999</v>
      </c>
      <c r="M513" s="102">
        <f>'2026-27 Salary &amp; Benefits'!$E$6</f>
        <v>78209</v>
      </c>
      <c r="N513" s="102">
        <f>'2026-27 Salary &amp; Benefits'!$F$6</f>
        <v>82248</v>
      </c>
      <c r="O513" s="7">
        <f t="shared" si="104"/>
        <v>13530.16</v>
      </c>
      <c r="P513" s="7">
        <f t="shared" si="105"/>
        <v>698.73999999999978</v>
      </c>
      <c r="Q513" s="7">
        <f>'2026-27 Salary &amp; Benefits'!G$6</f>
        <v>16817.759999999998</v>
      </c>
      <c r="R513" s="103">
        <f>'2026-27 Salary &amp; Benefits'!H$6</f>
        <v>0.16020000000000001</v>
      </c>
      <c r="S513" s="103">
        <f>'2026-27 Salary &amp; Benefits'!I$6</f>
        <v>0.15390000000000001</v>
      </c>
      <c r="T513" s="7">
        <f t="shared" si="106"/>
        <v>5184.54</v>
      </c>
      <c r="U513" s="7">
        <f t="shared" si="107"/>
        <v>237.15</v>
      </c>
      <c r="V513" s="7">
        <f t="shared" si="108"/>
        <v>36.5</v>
      </c>
      <c r="W513" s="7">
        <f t="shared" si="109"/>
        <v>273.64999999999998</v>
      </c>
      <c r="X513" s="18">
        <f t="shared" si="110"/>
        <v>19687.090000000004</v>
      </c>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row>
    <row r="514" spans="1:159" s="17" customFormat="1">
      <c r="A514" s="50" t="s">
        <v>2194</v>
      </c>
      <c r="B514" s="59" t="s">
        <v>2585</v>
      </c>
      <c r="C514" s="60">
        <v>1629</v>
      </c>
      <c r="D514" s="59" t="s">
        <v>477</v>
      </c>
      <c r="E514" s="78" t="str">
        <f>IFERROR(VLOOKUP($C514,'2025-26 School Level AAFTE'!$C$2:$L$2349,9,FALSE), "No")</f>
        <v>No</v>
      </c>
      <c r="F514" s="67">
        <f>IFERROR(VLOOKUP($C514,'2025-26 School Level AAFTE'!$C$2:$J$2349,8,FALSE), 0)</f>
        <v>22.95</v>
      </c>
      <c r="G514" s="69">
        <f>IFERROR(IF(E514= "yes",VLOOKUP(C514,Summary!$B:$I,6,0),0),0)</f>
        <v>0</v>
      </c>
      <c r="H514" s="68">
        <f t="shared" si="101"/>
        <v>0</v>
      </c>
      <c r="I514" s="110">
        <f>VLOOKUP($A514,'2026-27 Salary &amp; Benefits'!$A:$I,3,FALSE)</f>
        <v>1</v>
      </c>
      <c r="J514" s="110">
        <f>VLOOKUP($A514,'2026-27 Salary &amp; Benefits'!$A:$I,4,FALSE)</f>
        <v>1</v>
      </c>
      <c r="K514" s="101">
        <f t="shared" si="102"/>
        <v>0</v>
      </c>
      <c r="L514" s="100">
        <f t="shared" si="103"/>
        <v>0</v>
      </c>
      <c r="M514" s="102">
        <f>'2026-27 Salary &amp; Benefits'!$E$6</f>
        <v>78209</v>
      </c>
      <c r="N514" s="102">
        <f>'2026-27 Salary &amp; Benefits'!$F$6</f>
        <v>82248</v>
      </c>
      <c r="O514" s="7">
        <f t="shared" si="104"/>
        <v>0</v>
      </c>
      <c r="P514" s="7">
        <f t="shared" si="105"/>
        <v>0</v>
      </c>
      <c r="Q514" s="7">
        <f>'2026-27 Salary &amp; Benefits'!G$6</f>
        <v>16817.759999999998</v>
      </c>
      <c r="R514" s="103">
        <f>'2026-27 Salary &amp; Benefits'!H$6</f>
        <v>0.16020000000000001</v>
      </c>
      <c r="S514" s="103">
        <f>'2026-27 Salary &amp; Benefits'!I$6</f>
        <v>0.15390000000000001</v>
      </c>
      <c r="T514" s="7">
        <f t="shared" si="106"/>
        <v>0</v>
      </c>
      <c r="U514" s="7">
        <f t="shared" si="107"/>
        <v>0</v>
      </c>
      <c r="V514" s="7">
        <f t="shared" si="108"/>
        <v>0</v>
      </c>
      <c r="W514" s="7">
        <f t="shared" si="109"/>
        <v>0</v>
      </c>
      <c r="X514" s="18">
        <f t="shared" si="110"/>
        <v>0</v>
      </c>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row>
    <row r="515" spans="1:159" s="17" customFormat="1">
      <c r="A515" s="50" t="s">
        <v>2194</v>
      </c>
      <c r="B515" s="59" t="s">
        <v>2585</v>
      </c>
      <c r="C515" s="60">
        <v>5416</v>
      </c>
      <c r="D515" s="59" t="s">
        <v>481</v>
      </c>
      <c r="E515" s="78" t="str">
        <f>IFERROR(VLOOKUP($C515,'2025-26 School Level AAFTE'!$C$2:$L$2349,9,FALSE), "No")</f>
        <v>Yes</v>
      </c>
      <c r="F515" s="67">
        <f>IFERROR(VLOOKUP($C515,'2025-26 School Level AAFTE'!$C$2:$J$2349,8,FALSE), 0)</f>
        <v>17.850000000000001</v>
      </c>
      <c r="G515" s="69">
        <f>IFERROR(IF(E515= "yes",VLOOKUP(C515,Summary!$B:$I,6,0),0),0)</f>
        <v>0</v>
      </c>
      <c r="H515" s="68">
        <f t="shared" si="101"/>
        <v>17.850000000000001</v>
      </c>
      <c r="I515" s="110">
        <f>VLOOKUP($A515,'2026-27 Salary &amp; Benefits'!$A:$I,3,FALSE)</f>
        <v>1</v>
      </c>
      <c r="J515" s="110">
        <f>VLOOKUP($A515,'2026-27 Salary &amp; Benefits'!$A:$I,4,FALSE)</f>
        <v>1</v>
      </c>
      <c r="K515" s="101">
        <f t="shared" si="102"/>
        <v>17.850000000000001</v>
      </c>
      <c r="L515" s="100">
        <f t="shared" si="103"/>
        <v>5.1999999999999998E-2</v>
      </c>
      <c r="M515" s="102">
        <f>'2026-27 Salary &amp; Benefits'!$E$6</f>
        <v>78209</v>
      </c>
      <c r="N515" s="102">
        <f>'2026-27 Salary &amp; Benefits'!$F$6</f>
        <v>82248</v>
      </c>
      <c r="O515" s="7">
        <f t="shared" si="104"/>
        <v>4066.87</v>
      </c>
      <c r="P515" s="7">
        <f t="shared" si="105"/>
        <v>210.02999999999975</v>
      </c>
      <c r="Q515" s="7">
        <f>'2026-27 Salary &amp; Benefits'!G$6</f>
        <v>16817.759999999998</v>
      </c>
      <c r="R515" s="103">
        <f>'2026-27 Salary &amp; Benefits'!H$6</f>
        <v>0.16020000000000001</v>
      </c>
      <c r="S515" s="103">
        <f>'2026-27 Salary &amp; Benefits'!I$6</f>
        <v>0.15390000000000001</v>
      </c>
      <c r="T515" s="7">
        <f t="shared" si="106"/>
        <v>1558.36</v>
      </c>
      <c r="U515" s="7">
        <f t="shared" si="107"/>
        <v>71.28</v>
      </c>
      <c r="V515" s="7">
        <f t="shared" si="108"/>
        <v>10.97</v>
      </c>
      <c r="W515" s="7">
        <f t="shared" si="109"/>
        <v>82.25</v>
      </c>
      <c r="X515" s="18">
        <f t="shared" si="110"/>
        <v>5917.5099999999993</v>
      </c>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row>
    <row r="516" spans="1:159" s="17" customFormat="1">
      <c r="A516" s="50" t="s">
        <v>2194</v>
      </c>
      <c r="B516" s="59" t="s">
        <v>2585</v>
      </c>
      <c r="C516" s="60">
        <v>3217</v>
      </c>
      <c r="D516" s="59" t="s">
        <v>479</v>
      </c>
      <c r="E516" s="78" t="str">
        <f>IFERROR(VLOOKUP($C516,'2025-26 School Level AAFTE'!$C$2:$L$2349,9,FALSE), "No")</f>
        <v>Yes</v>
      </c>
      <c r="F516" s="67">
        <f>IFERROR(VLOOKUP($C516,'2025-26 School Level AAFTE'!$C$2:$J$2349,8,FALSE), 0)</f>
        <v>628.82000000000005</v>
      </c>
      <c r="G516" s="69">
        <f>IFERROR(IF(E516= "yes",VLOOKUP(C516,Summary!$B:$I,6,0),0),0)</f>
        <v>0</v>
      </c>
      <c r="H516" s="68">
        <f t="shared" si="101"/>
        <v>628.82000000000005</v>
      </c>
      <c r="I516" s="110">
        <f>VLOOKUP($A516,'2026-27 Salary &amp; Benefits'!$A:$I,3,FALSE)</f>
        <v>1</v>
      </c>
      <c r="J516" s="110">
        <f>VLOOKUP($A516,'2026-27 Salary &amp; Benefits'!$A:$I,4,FALSE)</f>
        <v>1</v>
      </c>
      <c r="K516" s="101">
        <f t="shared" si="102"/>
        <v>628.82000000000005</v>
      </c>
      <c r="L516" s="100">
        <f t="shared" si="103"/>
        <v>1.845</v>
      </c>
      <c r="M516" s="102">
        <f>'2026-27 Salary &amp; Benefits'!$E$6</f>
        <v>78209</v>
      </c>
      <c r="N516" s="102">
        <f>'2026-27 Salary &amp; Benefits'!$F$6</f>
        <v>82248</v>
      </c>
      <c r="O516" s="7">
        <f t="shared" si="104"/>
        <v>144295.60999999999</v>
      </c>
      <c r="P516" s="7">
        <f t="shared" si="105"/>
        <v>7451.9500000000116</v>
      </c>
      <c r="Q516" s="7">
        <f>'2026-27 Salary &amp; Benefits'!G$6</f>
        <v>16817.759999999998</v>
      </c>
      <c r="R516" s="103">
        <f>'2026-27 Salary &amp; Benefits'!H$6</f>
        <v>0.16020000000000001</v>
      </c>
      <c r="S516" s="103">
        <f>'2026-27 Salary &amp; Benefits'!I$6</f>
        <v>0.15390000000000001</v>
      </c>
      <c r="T516" s="7">
        <f t="shared" si="106"/>
        <v>55291.78</v>
      </c>
      <c r="U516" s="7">
        <f t="shared" si="107"/>
        <v>2529.13</v>
      </c>
      <c r="V516" s="7">
        <f t="shared" si="108"/>
        <v>389.23</v>
      </c>
      <c r="W516" s="7">
        <f t="shared" si="109"/>
        <v>2918.36</v>
      </c>
      <c r="X516" s="18">
        <f t="shared" si="110"/>
        <v>209957.69999999998</v>
      </c>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row>
    <row r="517" spans="1:159" s="17" customFormat="1">
      <c r="A517" s="50" t="s">
        <v>2194</v>
      </c>
      <c r="B517" s="59" t="s">
        <v>2585</v>
      </c>
      <c r="C517" s="60">
        <v>2137</v>
      </c>
      <c r="D517" s="59" t="s">
        <v>478</v>
      </c>
      <c r="E517" s="78" t="str">
        <f>IFERROR(VLOOKUP($C517,'2025-26 School Level AAFTE'!$C$2:$L$2349,9,FALSE), "No")</f>
        <v>Yes</v>
      </c>
      <c r="F517" s="67">
        <f>IFERROR(VLOOKUP($C517,'2025-26 School Level AAFTE'!$C$2:$J$2349,8,FALSE), 0)</f>
        <v>535.31999999999994</v>
      </c>
      <c r="G517" s="69">
        <f>IFERROR(IF(E517= "yes",VLOOKUP(C517,Summary!$B:$I,6,0),0),0)</f>
        <v>0</v>
      </c>
      <c r="H517" s="68">
        <f t="shared" si="101"/>
        <v>535.31999999999994</v>
      </c>
      <c r="I517" s="110">
        <f>VLOOKUP($A517,'2026-27 Salary &amp; Benefits'!$A:$I,3,FALSE)</f>
        <v>1</v>
      </c>
      <c r="J517" s="110">
        <f>VLOOKUP($A517,'2026-27 Salary &amp; Benefits'!$A:$I,4,FALSE)</f>
        <v>1</v>
      </c>
      <c r="K517" s="101">
        <f t="shared" si="102"/>
        <v>535.31999999999994</v>
      </c>
      <c r="L517" s="100">
        <f t="shared" si="103"/>
        <v>1.57</v>
      </c>
      <c r="M517" s="102">
        <f>'2026-27 Salary &amp; Benefits'!$E$6</f>
        <v>78209</v>
      </c>
      <c r="N517" s="102">
        <f>'2026-27 Salary &amp; Benefits'!$F$6</f>
        <v>82248</v>
      </c>
      <c r="O517" s="7">
        <f t="shared" si="104"/>
        <v>122788.13</v>
      </c>
      <c r="P517" s="7">
        <f t="shared" si="105"/>
        <v>6341.2299999999959</v>
      </c>
      <c r="Q517" s="7">
        <f>'2026-27 Salary &amp; Benefits'!G$6</f>
        <v>16817.759999999998</v>
      </c>
      <c r="R517" s="103">
        <f>'2026-27 Salary &amp; Benefits'!H$6</f>
        <v>0.16020000000000001</v>
      </c>
      <c r="S517" s="103">
        <f>'2026-27 Salary &amp; Benefits'!I$6</f>
        <v>0.15390000000000001</v>
      </c>
      <c r="T517" s="7">
        <f t="shared" si="106"/>
        <v>47050.46</v>
      </c>
      <c r="U517" s="7">
        <f t="shared" si="107"/>
        <v>2152.16</v>
      </c>
      <c r="V517" s="7">
        <f t="shared" si="108"/>
        <v>331.22</v>
      </c>
      <c r="W517" s="7">
        <f t="shared" si="109"/>
        <v>2483.38</v>
      </c>
      <c r="X517" s="18">
        <f t="shared" si="110"/>
        <v>178663.2</v>
      </c>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row>
    <row r="518" spans="1:159" s="17" customFormat="1">
      <c r="A518" s="50" t="s">
        <v>2194</v>
      </c>
      <c r="B518" s="59" t="s">
        <v>2585</v>
      </c>
      <c r="C518" s="60">
        <v>4245</v>
      </c>
      <c r="D518" s="59" t="s">
        <v>480</v>
      </c>
      <c r="E518" s="78" t="str">
        <f>IFERROR(VLOOKUP($C518,'2025-26 School Level AAFTE'!$C$2:$L$2349,9,FALSE), "No")</f>
        <v>Yes</v>
      </c>
      <c r="F518" s="67">
        <f>IFERROR(VLOOKUP($C518,'2025-26 School Level AAFTE'!$C$2:$J$2349,8,FALSE), 0)</f>
        <v>314.66000000000003</v>
      </c>
      <c r="G518" s="69">
        <f>IFERROR(IF(E518= "yes",VLOOKUP(C518,Summary!$B:$I,6,0),0),0)</f>
        <v>0</v>
      </c>
      <c r="H518" s="68">
        <f t="shared" si="101"/>
        <v>314.66000000000003</v>
      </c>
      <c r="I518" s="110">
        <f>VLOOKUP($A518,'2026-27 Salary &amp; Benefits'!$A:$I,3,FALSE)</f>
        <v>1</v>
      </c>
      <c r="J518" s="110">
        <f>VLOOKUP($A518,'2026-27 Salary &amp; Benefits'!$A:$I,4,FALSE)</f>
        <v>1</v>
      </c>
      <c r="K518" s="101">
        <f t="shared" si="102"/>
        <v>314.66000000000003</v>
      </c>
      <c r="L518" s="100">
        <f t="shared" si="103"/>
        <v>0.92300000000000004</v>
      </c>
      <c r="M518" s="102">
        <f>'2026-27 Salary &amp; Benefits'!$E$6</f>
        <v>78209</v>
      </c>
      <c r="N518" s="102">
        <f>'2026-27 Salary &amp; Benefits'!$F$6</f>
        <v>82248</v>
      </c>
      <c r="O518" s="7">
        <f t="shared" si="104"/>
        <v>72186.91</v>
      </c>
      <c r="P518" s="7">
        <f t="shared" si="105"/>
        <v>3727.9899999999907</v>
      </c>
      <c r="Q518" s="7">
        <f>'2026-27 Salary &amp; Benefits'!G$6</f>
        <v>16817.759999999998</v>
      </c>
      <c r="R518" s="103">
        <f>'2026-27 Salary &amp; Benefits'!H$6</f>
        <v>0.16020000000000001</v>
      </c>
      <c r="S518" s="103">
        <f>'2026-27 Salary &amp; Benefits'!I$6</f>
        <v>0.15390000000000001</v>
      </c>
      <c r="T518" s="7">
        <f t="shared" si="106"/>
        <v>27660.87</v>
      </c>
      <c r="U518" s="7">
        <f t="shared" si="107"/>
        <v>1265.25</v>
      </c>
      <c r="V518" s="7">
        <f t="shared" si="108"/>
        <v>194.72</v>
      </c>
      <c r="W518" s="7">
        <f t="shared" si="109"/>
        <v>1459.97</v>
      </c>
      <c r="X518" s="18">
        <f t="shared" si="110"/>
        <v>105035.73999999999</v>
      </c>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row>
    <row r="519" spans="1:159" s="17" customFormat="1">
      <c r="A519" s="50" t="s">
        <v>2404</v>
      </c>
      <c r="B519" s="59" t="s">
        <v>2586</v>
      </c>
      <c r="C519" s="60">
        <v>2207</v>
      </c>
      <c r="D519" s="59" t="s">
        <v>2024</v>
      </c>
      <c r="E519" s="78" t="str">
        <f>IFERROR(VLOOKUP($C519,'2025-26 School Level AAFTE'!$C$2:$L$2349,9,FALSE), "No")</f>
        <v>Yes</v>
      </c>
      <c r="F519" s="67">
        <f>IFERROR(VLOOKUP($C519,'2025-26 School Level AAFTE'!$C$2:$J$2349,8,FALSE), 0)</f>
        <v>64.900000000000006</v>
      </c>
      <c r="G519" s="69">
        <f>IFERROR(IF(E519= "yes",VLOOKUP(C519,Summary!$B:$I,6,0),0),0)</f>
        <v>0</v>
      </c>
      <c r="H519" s="68">
        <f t="shared" si="101"/>
        <v>64.900000000000006</v>
      </c>
      <c r="I519" s="110">
        <f>VLOOKUP($A519,'2026-27 Salary &amp; Benefits'!$A:$I,3,FALSE)</f>
        <v>1</v>
      </c>
      <c r="J519" s="110">
        <f>VLOOKUP($A519,'2026-27 Salary &amp; Benefits'!$A:$I,4,FALSE)</f>
        <v>1</v>
      </c>
      <c r="K519" s="101">
        <f t="shared" si="102"/>
        <v>64.900000000000006</v>
      </c>
      <c r="L519" s="100">
        <f t="shared" si="103"/>
        <v>0.19</v>
      </c>
      <c r="M519" s="102">
        <f>'2026-27 Salary &amp; Benefits'!$E$6</f>
        <v>78209</v>
      </c>
      <c r="N519" s="102">
        <f>'2026-27 Salary &amp; Benefits'!$F$6</f>
        <v>82248</v>
      </c>
      <c r="O519" s="7">
        <f t="shared" si="104"/>
        <v>14859.71</v>
      </c>
      <c r="P519" s="7">
        <f t="shared" si="105"/>
        <v>767.41000000000167</v>
      </c>
      <c r="Q519" s="7">
        <f>'2026-27 Salary &amp; Benefits'!G$6</f>
        <v>16817.759999999998</v>
      </c>
      <c r="R519" s="103">
        <f>'2026-27 Salary &amp; Benefits'!H$6</f>
        <v>0.16020000000000001</v>
      </c>
      <c r="S519" s="103">
        <f>'2026-27 Salary &amp; Benefits'!I$6</f>
        <v>0.15390000000000001</v>
      </c>
      <c r="T519" s="7">
        <f t="shared" si="106"/>
        <v>5694</v>
      </c>
      <c r="U519" s="7">
        <f t="shared" si="107"/>
        <v>260.45</v>
      </c>
      <c r="V519" s="7">
        <f t="shared" si="108"/>
        <v>40.08</v>
      </c>
      <c r="W519" s="7">
        <f t="shared" si="109"/>
        <v>300.52999999999997</v>
      </c>
      <c r="X519" s="18">
        <f t="shared" si="110"/>
        <v>21621.65</v>
      </c>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row>
    <row r="520" spans="1:159" s="17" customFormat="1">
      <c r="A520" s="50" t="s">
        <v>2135</v>
      </c>
      <c r="B520" s="59" t="s">
        <v>2587</v>
      </c>
      <c r="C520" s="60">
        <v>3317</v>
      </c>
      <c r="D520" s="59" t="s">
        <v>100</v>
      </c>
      <c r="E520" s="78" t="str">
        <f>IFERROR(VLOOKUP($C520,'2025-26 School Level AAFTE'!$C$2:$L$2349,9,FALSE), "No")</f>
        <v>Yes</v>
      </c>
      <c r="F520" s="67">
        <f>IFERROR(VLOOKUP($C520,'2025-26 School Level AAFTE'!$C$2:$J$2349,8,FALSE), 0)</f>
        <v>195.98000000000002</v>
      </c>
      <c r="G520" s="69">
        <f>IFERROR(IF(E520= "yes",VLOOKUP(C520,Summary!$B:$I,6,0),0),0)</f>
        <v>0</v>
      </c>
      <c r="H520" s="68">
        <f t="shared" si="101"/>
        <v>195.98000000000002</v>
      </c>
      <c r="I520" s="110">
        <f>VLOOKUP($A520,'2026-27 Salary &amp; Benefits'!$A:$I,3,FALSE)</f>
        <v>1</v>
      </c>
      <c r="J520" s="110">
        <f>VLOOKUP($A520,'2026-27 Salary &amp; Benefits'!$A:$I,4,FALSE)</f>
        <v>1.04</v>
      </c>
      <c r="K520" s="101">
        <f t="shared" si="102"/>
        <v>195.98000000000002</v>
      </c>
      <c r="L520" s="100">
        <f t="shared" si="103"/>
        <v>0.57499999999999996</v>
      </c>
      <c r="M520" s="102">
        <f>'2026-27 Salary &amp; Benefits'!$E$6</f>
        <v>78209</v>
      </c>
      <c r="N520" s="102">
        <f>'2026-27 Salary &amp; Benefits'!$F$6</f>
        <v>82248</v>
      </c>
      <c r="O520" s="7">
        <f t="shared" si="104"/>
        <v>44970.18</v>
      </c>
      <c r="P520" s="7">
        <f t="shared" si="105"/>
        <v>4214.1200000000026</v>
      </c>
      <c r="Q520" s="7">
        <f>'2026-27 Salary &amp; Benefits'!G$6</f>
        <v>16817.759999999998</v>
      </c>
      <c r="R520" s="103">
        <f>'2026-27 Salary &amp; Benefits'!H$6</f>
        <v>0.16020000000000001</v>
      </c>
      <c r="S520" s="103">
        <f>'2026-27 Salary &amp; Benefits'!I$6</f>
        <v>0.15390000000000001</v>
      </c>
      <c r="T520" s="7">
        <f t="shared" si="106"/>
        <v>17522.990000000002</v>
      </c>
      <c r="U520" s="7">
        <f t="shared" si="107"/>
        <v>819.74</v>
      </c>
      <c r="V520" s="7">
        <f t="shared" si="108"/>
        <v>126.16</v>
      </c>
      <c r="W520" s="7">
        <f t="shared" si="109"/>
        <v>945.9</v>
      </c>
      <c r="X520" s="18">
        <f t="shared" si="110"/>
        <v>67653.19</v>
      </c>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row>
    <row r="521" spans="1:159" s="17" customFormat="1">
      <c r="A521" s="50" t="s">
        <v>2135</v>
      </c>
      <c r="B521" s="59" t="s">
        <v>2587</v>
      </c>
      <c r="C521" s="60">
        <v>2688</v>
      </c>
      <c r="D521" s="59" t="s">
        <v>99</v>
      </c>
      <c r="E521" s="78" t="str">
        <f>IFERROR(VLOOKUP($C521,'2025-26 School Level AAFTE'!$C$2:$L$2349,9,FALSE), "No")</f>
        <v>Yes</v>
      </c>
      <c r="F521" s="67">
        <f>IFERROR(VLOOKUP($C521,'2025-26 School Level AAFTE'!$C$2:$J$2349,8,FALSE), 0)</f>
        <v>211.13</v>
      </c>
      <c r="G521" s="69">
        <f>IFERROR(IF(E521= "yes",VLOOKUP(C521,Summary!$B:$I,6,0),0),0)</f>
        <v>0</v>
      </c>
      <c r="H521" s="68">
        <f t="shared" si="101"/>
        <v>211.13</v>
      </c>
      <c r="I521" s="110">
        <f>VLOOKUP($A521,'2026-27 Salary &amp; Benefits'!$A:$I,3,FALSE)</f>
        <v>1</v>
      </c>
      <c r="J521" s="110">
        <f>VLOOKUP($A521,'2026-27 Salary &amp; Benefits'!$A:$I,4,FALSE)</f>
        <v>1.04</v>
      </c>
      <c r="K521" s="101">
        <f t="shared" si="102"/>
        <v>211.13</v>
      </c>
      <c r="L521" s="100">
        <f t="shared" si="103"/>
        <v>0.61899999999999999</v>
      </c>
      <c r="M521" s="102">
        <f>'2026-27 Salary &amp; Benefits'!$E$6</f>
        <v>78209</v>
      </c>
      <c r="N521" s="102">
        <f>'2026-27 Salary &amp; Benefits'!$F$6</f>
        <v>82248</v>
      </c>
      <c r="O521" s="7">
        <f t="shared" si="104"/>
        <v>48411.37</v>
      </c>
      <c r="P521" s="7">
        <f t="shared" si="105"/>
        <v>4536.5999999999985</v>
      </c>
      <c r="Q521" s="7">
        <f>'2026-27 Salary &amp; Benefits'!G$6</f>
        <v>16817.759999999998</v>
      </c>
      <c r="R521" s="103">
        <f>'2026-27 Salary &amp; Benefits'!H$6</f>
        <v>0.16020000000000001</v>
      </c>
      <c r="S521" s="103">
        <f>'2026-27 Salary &amp; Benefits'!I$6</f>
        <v>0.15390000000000001</v>
      </c>
      <c r="T521" s="7">
        <f t="shared" si="106"/>
        <v>18863.88</v>
      </c>
      <c r="U521" s="7">
        <f t="shared" si="107"/>
        <v>882.47</v>
      </c>
      <c r="V521" s="7">
        <f t="shared" si="108"/>
        <v>135.81</v>
      </c>
      <c r="W521" s="7">
        <f t="shared" si="109"/>
        <v>1018.28</v>
      </c>
      <c r="X521" s="18">
        <f t="shared" si="110"/>
        <v>72830.13</v>
      </c>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row>
    <row r="522" spans="1:159" s="17" customFormat="1">
      <c r="A522" s="50" t="s">
        <v>2212</v>
      </c>
      <c r="B522" s="59" t="s">
        <v>2588</v>
      </c>
      <c r="C522" s="60">
        <v>3430</v>
      </c>
      <c r="D522" s="59" t="s">
        <v>666</v>
      </c>
      <c r="E522" s="78" t="str">
        <f>IFERROR(VLOOKUP($C522,'2025-26 School Level AAFTE'!$C$2:$L$2349,9,FALSE), "No")</f>
        <v>No</v>
      </c>
      <c r="F522" s="67">
        <f>IFERROR(VLOOKUP($C522,'2025-26 School Level AAFTE'!$C$2:$J$2349,8,FALSE), 0)</f>
        <v>410.09</v>
      </c>
      <c r="G522" s="69">
        <f>IFERROR(IF(E522= "yes",VLOOKUP(C522,Summary!$B:$I,6,0),0),0)</f>
        <v>0</v>
      </c>
      <c r="H522" s="68">
        <f t="shared" si="101"/>
        <v>0</v>
      </c>
      <c r="I522" s="110">
        <f>VLOOKUP($A522,'2026-27 Salary &amp; Benefits'!$A:$I,3,FALSE)</f>
        <v>1.1200000000000001</v>
      </c>
      <c r="J522" s="110">
        <f>VLOOKUP($A522,'2026-27 Salary &amp; Benefits'!$A:$I,4,FALSE)</f>
        <v>1.1200000000000001</v>
      </c>
      <c r="K522" s="101">
        <f t="shared" si="102"/>
        <v>0</v>
      </c>
      <c r="L522" s="100">
        <f t="shared" si="103"/>
        <v>0</v>
      </c>
      <c r="M522" s="102">
        <f>'2026-27 Salary &amp; Benefits'!$E$6</f>
        <v>78209</v>
      </c>
      <c r="N522" s="102">
        <f>'2026-27 Salary &amp; Benefits'!$F$6</f>
        <v>82248</v>
      </c>
      <c r="O522" s="7">
        <f t="shared" si="104"/>
        <v>0</v>
      </c>
      <c r="P522" s="7">
        <f t="shared" si="105"/>
        <v>0</v>
      </c>
      <c r="Q522" s="7">
        <f>'2026-27 Salary &amp; Benefits'!G$6</f>
        <v>16817.759999999998</v>
      </c>
      <c r="R522" s="103">
        <f>'2026-27 Salary &amp; Benefits'!H$6</f>
        <v>0.16020000000000001</v>
      </c>
      <c r="S522" s="103">
        <f>'2026-27 Salary &amp; Benefits'!I$6</f>
        <v>0.15390000000000001</v>
      </c>
      <c r="T522" s="7">
        <f t="shared" si="106"/>
        <v>0</v>
      </c>
      <c r="U522" s="7">
        <f t="shared" si="107"/>
        <v>0</v>
      </c>
      <c r="V522" s="7">
        <f t="shared" si="108"/>
        <v>0</v>
      </c>
      <c r="W522" s="7">
        <f t="shared" si="109"/>
        <v>0</v>
      </c>
      <c r="X522" s="18">
        <f t="shared" si="110"/>
        <v>0</v>
      </c>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row>
    <row r="523" spans="1:159" s="17" customFormat="1">
      <c r="A523" s="50" t="s">
        <v>2212</v>
      </c>
      <c r="B523" s="59" t="s">
        <v>2588</v>
      </c>
      <c r="C523" s="60">
        <v>2980</v>
      </c>
      <c r="D523" s="59" t="s">
        <v>664</v>
      </c>
      <c r="E523" s="78" t="str">
        <f>IFERROR(VLOOKUP($C523,'2025-26 School Level AAFTE'!$C$2:$L$2349,9,FALSE), "No")</f>
        <v>No</v>
      </c>
      <c r="F523" s="67">
        <f>IFERROR(VLOOKUP($C523,'2025-26 School Level AAFTE'!$C$2:$J$2349,8,FALSE), 0)</f>
        <v>447.04</v>
      </c>
      <c r="G523" s="69">
        <f>IFERROR(IF(E523= "yes",VLOOKUP(C523,Summary!$B:$I,6,0),0),0)</f>
        <v>0</v>
      </c>
      <c r="H523" s="68">
        <f t="shared" si="101"/>
        <v>0</v>
      </c>
      <c r="I523" s="110">
        <f>VLOOKUP($A523,'2026-27 Salary &amp; Benefits'!$A:$I,3,FALSE)</f>
        <v>1.1200000000000001</v>
      </c>
      <c r="J523" s="110">
        <f>VLOOKUP($A523,'2026-27 Salary &amp; Benefits'!$A:$I,4,FALSE)</f>
        <v>1.1200000000000001</v>
      </c>
      <c r="K523" s="101">
        <f t="shared" si="102"/>
        <v>0</v>
      </c>
      <c r="L523" s="100">
        <f t="shared" si="103"/>
        <v>0</v>
      </c>
      <c r="M523" s="102">
        <f>'2026-27 Salary &amp; Benefits'!$E$6</f>
        <v>78209</v>
      </c>
      <c r="N523" s="102">
        <f>'2026-27 Salary &amp; Benefits'!$F$6</f>
        <v>82248</v>
      </c>
      <c r="O523" s="7">
        <f t="shared" si="104"/>
        <v>0</v>
      </c>
      <c r="P523" s="7">
        <f t="shared" si="105"/>
        <v>0</v>
      </c>
      <c r="Q523" s="7">
        <f>'2026-27 Salary &amp; Benefits'!G$6</f>
        <v>16817.759999999998</v>
      </c>
      <c r="R523" s="103">
        <f>'2026-27 Salary &amp; Benefits'!H$6</f>
        <v>0.16020000000000001</v>
      </c>
      <c r="S523" s="103">
        <f>'2026-27 Salary &amp; Benefits'!I$6</f>
        <v>0.15390000000000001</v>
      </c>
      <c r="T523" s="7">
        <f t="shared" si="106"/>
        <v>0</v>
      </c>
      <c r="U523" s="7">
        <f t="shared" si="107"/>
        <v>0</v>
      </c>
      <c r="V523" s="7">
        <f t="shared" si="108"/>
        <v>0</v>
      </c>
      <c r="W523" s="7">
        <f t="shared" si="109"/>
        <v>0</v>
      </c>
      <c r="X523" s="18">
        <f t="shared" si="110"/>
        <v>0</v>
      </c>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row>
    <row r="524" spans="1:159" s="17" customFormat="1">
      <c r="A524" s="50" t="s">
        <v>2212</v>
      </c>
      <c r="B524" s="59" t="s">
        <v>2588</v>
      </c>
      <c r="C524" s="60">
        <v>4210</v>
      </c>
      <c r="D524" s="59" t="s">
        <v>669</v>
      </c>
      <c r="E524" s="78" t="str">
        <f>IFERROR(VLOOKUP($C524,'2025-26 School Level AAFTE'!$C$2:$L$2349,9,FALSE), "No")</f>
        <v>No</v>
      </c>
      <c r="F524" s="67">
        <f>IFERROR(VLOOKUP($C524,'2025-26 School Level AAFTE'!$C$2:$J$2349,8,FALSE), 0)</f>
        <v>517.21</v>
      </c>
      <c r="G524" s="69">
        <f>IFERROR(IF(E524= "yes",VLOOKUP(C524,Summary!$B:$I,6,0),0),0)</f>
        <v>0</v>
      </c>
      <c r="H524" s="68">
        <f t="shared" si="101"/>
        <v>0</v>
      </c>
      <c r="I524" s="110">
        <f>VLOOKUP($A524,'2026-27 Salary &amp; Benefits'!$A:$I,3,FALSE)</f>
        <v>1.1200000000000001</v>
      </c>
      <c r="J524" s="110">
        <f>VLOOKUP($A524,'2026-27 Salary &amp; Benefits'!$A:$I,4,FALSE)</f>
        <v>1.1200000000000001</v>
      </c>
      <c r="K524" s="101">
        <f t="shared" si="102"/>
        <v>0</v>
      </c>
      <c r="L524" s="100">
        <f t="shared" si="103"/>
        <v>0</v>
      </c>
      <c r="M524" s="102">
        <f>'2026-27 Salary &amp; Benefits'!$E$6</f>
        <v>78209</v>
      </c>
      <c r="N524" s="102">
        <f>'2026-27 Salary &amp; Benefits'!$F$6</f>
        <v>82248</v>
      </c>
      <c r="O524" s="7">
        <f t="shared" si="104"/>
        <v>0</v>
      </c>
      <c r="P524" s="7">
        <f t="shared" si="105"/>
        <v>0</v>
      </c>
      <c r="Q524" s="7">
        <f>'2026-27 Salary &amp; Benefits'!G$6</f>
        <v>16817.759999999998</v>
      </c>
      <c r="R524" s="103">
        <f>'2026-27 Salary &amp; Benefits'!H$6</f>
        <v>0.16020000000000001</v>
      </c>
      <c r="S524" s="103">
        <f>'2026-27 Salary &amp; Benefits'!I$6</f>
        <v>0.15390000000000001</v>
      </c>
      <c r="T524" s="7">
        <f t="shared" si="106"/>
        <v>0</v>
      </c>
      <c r="U524" s="7">
        <f t="shared" si="107"/>
        <v>0</v>
      </c>
      <c r="V524" s="7">
        <f t="shared" si="108"/>
        <v>0</v>
      </c>
      <c r="W524" s="7">
        <f t="shared" si="109"/>
        <v>0</v>
      </c>
      <c r="X524" s="18">
        <f t="shared" si="110"/>
        <v>0</v>
      </c>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row>
    <row r="525" spans="1:159" s="17" customFormat="1">
      <c r="A525" s="50" t="s">
        <v>2212</v>
      </c>
      <c r="B525" s="59" t="s">
        <v>2588</v>
      </c>
      <c r="C525" s="61">
        <v>3330</v>
      </c>
      <c r="D525" s="72" t="s">
        <v>665</v>
      </c>
      <c r="E525" s="78" t="str">
        <f>IFERROR(VLOOKUP($C525,'2025-26 School Level AAFTE'!$C$2:$L$2349,9,FALSE), "No")</f>
        <v>No</v>
      </c>
      <c r="F525" s="67">
        <f>IFERROR(VLOOKUP($C525,'2025-26 School Level AAFTE'!$C$2:$J$2349,8,FALSE), 0)</f>
        <v>1308.9100000000001</v>
      </c>
      <c r="G525" s="69">
        <f>IFERROR(IF(E525= "yes",VLOOKUP(C525,Summary!$B:$I,6,0),0),0)</f>
        <v>0</v>
      </c>
      <c r="H525" s="68">
        <f t="shared" si="101"/>
        <v>0</v>
      </c>
      <c r="I525" s="110">
        <f>VLOOKUP($A525,'2026-27 Salary &amp; Benefits'!$A:$I,3,FALSE)</f>
        <v>1.1200000000000001</v>
      </c>
      <c r="J525" s="110">
        <f>VLOOKUP($A525,'2026-27 Salary &amp; Benefits'!$A:$I,4,FALSE)</f>
        <v>1.1200000000000001</v>
      </c>
      <c r="K525" s="101">
        <f t="shared" si="102"/>
        <v>0</v>
      </c>
      <c r="L525" s="100">
        <f t="shared" si="103"/>
        <v>0</v>
      </c>
      <c r="M525" s="102">
        <f>'2026-27 Salary &amp; Benefits'!$E$6</f>
        <v>78209</v>
      </c>
      <c r="N525" s="102">
        <f>'2026-27 Salary &amp; Benefits'!$F$6</f>
        <v>82248</v>
      </c>
      <c r="O525" s="7">
        <f t="shared" si="104"/>
        <v>0</v>
      </c>
      <c r="P525" s="7">
        <f t="shared" si="105"/>
        <v>0</v>
      </c>
      <c r="Q525" s="7">
        <f>'2026-27 Salary &amp; Benefits'!G$6</f>
        <v>16817.759999999998</v>
      </c>
      <c r="R525" s="103">
        <f>'2026-27 Salary &amp; Benefits'!H$6</f>
        <v>0.16020000000000001</v>
      </c>
      <c r="S525" s="103">
        <f>'2026-27 Salary &amp; Benefits'!I$6</f>
        <v>0.15390000000000001</v>
      </c>
      <c r="T525" s="7">
        <f t="shared" si="106"/>
        <v>0</v>
      </c>
      <c r="U525" s="7">
        <f t="shared" si="107"/>
        <v>0</v>
      </c>
      <c r="V525" s="7">
        <f t="shared" si="108"/>
        <v>0</v>
      </c>
      <c r="W525" s="7">
        <f t="shared" si="109"/>
        <v>0</v>
      </c>
      <c r="X525" s="18">
        <f t="shared" si="110"/>
        <v>0</v>
      </c>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row>
    <row r="526" spans="1:159" s="17" customFormat="1">
      <c r="A526" s="50" t="s">
        <v>2212</v>
      </c>
      <c r="B526" s="59" t="s">
        <v>2588</v>
      </c>
      <c r="C526" s="60">
        <v>5491</v>
      </c>
      <c r="D526" s="59" t="s">
        <v>2991</v>
      </c>
      <c r="E526" s="78" t="str">
        <f>IFERROR(VLOOKUP($C526,'2025-26 School Level AAFTE'!$C$2:$L$2349,9,FALSE), "No")</f>
        <v>No</v>
      </c>
      <c r="F526" s="67">
        <f>IFERROR(VLOOKUP($C526,'2025-26 School Level AAFTE'!$C$2:$J$2349,8,FALSE), 0)</f>
        <v>39.1</v>
      </c>
      <c r="G526" s="69">
        <f>IFERROR(IF(E526= "yes",VLOOKUP(C526,Summary!$B:$I,6,0),0),0)</f>
        <v>0</v>
      </c>
      <c r="H526" s="68">
        <f t="shared" si="101"/>
        <v>0</v>
      </c>
      <c r="I526" s="110">
        <f>VLOOKUP($A526,'2026-27 Salary &amp; Benefits'!$A:$I,3,FALSE)</f>
        <v>1.1200000000000001</v>
      </c>
      <c r="J526" s="110">
        <f>VLOOKUP($A526,'2026-27 Salary &amp; Benefits'!$A:$I,4,FALSE)</f>
        <v>1.1200000000000001</v>
      </c>
      <c r="K526" s="101">
        <f t="shared" si="102"/>
        <v>0</v>
      </c>
      <c r="L526" s="100">
        <f t="shared" si="103"/>
        <v>0</v>
      </c>
      <c r="M526" s="102">
        <f>'2026-27 Salary &amp; Benefits'!$E$6</f>
        <v>78209</v>
      </c>
      <c r="N526" s="102">
        <f>'2026-27 Salary &amp; Benefits'!$F$6</f>
        <v>82248</v>
      </c>
      <c r="O526" s="7">
        <f t="shared" si="104"/>
        <v>0</v>
      </c>
      <c r="P526" s="7">
        <f t="shared" si="105"/>
        <v>0</v>
      </c>
      <c r="Q526" s="7">
        <f>'2026-27 Salary &amp; Benefits'!G$6</f>
        <v>16817.759999999998</v>
      </c>
      <c r="R526" s="103">
        <f>'2026-27 Salary &amp; Benefits'!H$6</f>
        <v>0.16020000000000001</v>
      </c>
      <c r="S526" s="103">
        <f>'2026-27 Salary &amp; Benefits'!I$6</f>
        <v>0.15390000000000001</v>
      </c>
      <c r="T526" s="7">
        <f t="shared" si="106"/>
        <v>0</v>
      </c>
      <c r="U526" s="7">
        <f t="shared" si="107"/>
        <v>0</v>
      </c>
      <c r="V526" s="7">
        <f t="shared" si="108"/>
        <v>0</v>
      </c>
      <c r="W526" s="7">
        <f t="shared" si="109"/>
        <v>0</v>
      </c>
      <c r="X526" s="18">
        <f t="shared" si="110"/>
        <v>0</v>
      </c>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row>
    <row r="527" spans="1:159" s="17" customFormat="1">
      <c r="A527" s="50" t="s">
        <v>2212</v>
      </c>
      <c r="B527" s="59" t="s">
        <v>2588</v>
      </c>
      <c r="C527" s="60">
        <v>3739</v>
      </c>
      <c r="D527" s="59" t="s">
        <v>668</v>
      </c>
      <c r="E527" s="78" t="str">
        <f>IFERROR(VLOOKUP($C527,'2025-26 School Level AAFTE'!$C$2:$L$2349,9,FALSE), "No")</f>
        <v>No</v>
      </c>
      <c r="F527" s="67">
        <f>IFERROR(VLOOKUP($C527,'2025-26 School Level AAFTE'!$C$2:$J$2349,8,FALSE), 0)</f>
        <v>347.09</v>
      </c>
      <c r="G527" s="69">
        <f>IFERROR(IF(E527= "yes",VLOOKUP(C527,Summary!$B:$I,6,0),0),0)</f>
        <v>0</v>
      </c>
      <c r="H527" s="68">
        <f t="shared" si="101"/>
        <v>0</v>
      </c>
      <c r="I527" s="110">
        <f>VLOOKUP($A527,'2026-27 Salary &amp; Benefits'!$A:$I,3,FALSE)</f>
        <v>1.1200000000000001</v>
      </c>
      <c r="J527" s="110">
        <f>VLOOKUP($A527,'2026-27 Salary &amp; Benefits'!$A:$I,4,FALSE)</f>
        <v>1.1200000000000001</v>
      </c>
      <c r="K527" s="101">
        <f t="shared" si="102"/>
        <v>0</v>
      </c>
      <c r="L527" s="100">
        <f t="shared" si="103"/>
        <v>0</v>
      </c>
      <c r="M527" s="102">
        <f>'2026-27 Salary &amp; Benefits'!$E$6</f>
        <v>78209</v>
      </c>
      <c r="N527" s="102">
        <f>'2026-27 Salary &amp; Benefits'!$F$6</f>
        <v>82248</v>
      </c>
      <c r="O527" s="7">
        <f t="shared" si="104"/>
        <v>0</v>
      </c>
      <c r="P527" s="7">
        <f t="shared" si="105"/>
        <v>0</v>
      </c>
      <c r="Q527" s="7">
        <f>'2026-27 Salary &amp; Benefits'!G$6</f>
        <v>16817.759999999998</v>
      </c>
      <c r="R527" s="103">
        <f>'2026-27 Salary &amp; Benefits'!H$6</f>
        <v>0.16020000000000001</v>
      </c>
      <c r="S527" s="103">
        <f>'2026-27 Salary &amp; Benefits'!I$6</f>
        <v>0.15390000000000001</v>
      </c>
      <c r="T527" s="7">
        <f t="shared" si="106"/>
        <v>0</v>
      </c>
      <c r="U527" s="7">
        <f t="shared" si="107"/>
        <v>0</v>
      </c>
      <c r="V527" s="7">
        <f t="shared" si="108"/>
        <v>0</v>
      </c>
      <c r="W527" s="7">
        <f t="shared" si="109"/>
        <v>0</v>
      </c>
      <c r="X527" s="18">
        <f t="shared" si="110"/>
        <v>0</v>
      </c>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row>
    <row r="528" spans="1:159" s="17" customFormat="1">
      <c r="A528" s="50" t="s">
        <v>2212</v>
      </c>
      <c r="B528" s="59" t="s">
        <v>2588</v>
      </c>
      <c r="C528" s="60">
        <v>4289</v>
      </c>
      <c r="D528" s="59" t="s">
        <v>670</v>
      </c>
      <c r="E528" s="78" t="str">
        <f>IFERROR(VLOOKUP($C528,'2025-26 School Level AAFTE'!$C$2:$L$2349,9,FALSE), "No")</f>
        <v>No</v>
      </c>
      <c r="F528" s="67">
        <f>IFERROR(VLOOKUP($C528,'2025-26 School Level AAFTE'!$C$2:$J$2349,8,FALSE), 0)</f>
        <v>372.06</v>
      </c>
      <c r="G528" s="69">
        <f>IFERROR(IF(E528= "yes",VLOOKUP(C528,Summary!$B:$I,6,0),0),0)</f>
        <v>0</v>
      </c>
      <c r="H528" s="68">
        <f t="shared" si="101"/>
        <v>0</v>
      </c>
      <c r="I528" s="110">
        <f>VLOOKUP($A528,'2026-27 Salary &amp; Benefits'!$A:$I,3,FALSE)</f>
        <v>1.1200000000000001</v>
      </c>
      <c r="J528" s="110">
        <f>VLOOKUP($A528,'2026-27 Salary &amp; Benefits'!$A:$I,4,FALSE)</f>
        <v>1.1200000000000001</v>
      </c>
      <c r="K528" s="101">
        <f t="shared" si="102"/>
        <v>0</v>
      </c>
      <c r="L528" s="100">
        <f t="shared" si="103"/>
        <v>0</v>
      </c>
      <c r="M528" s="102">
        <f>'2026-27 Salary &amp; Benefits'!$E$6</f>
        <v>78209</v>
      </c>
      <c r="N528" s="102">
        <f>'2026-27 Salary &amp; Benefits'!$F$6</f>
        <v>82248</v>
      </c>
      <c r="O528" s="7">
        <f t="shared" si="104"/>
        <v>0</v>
      </c>
      <c r="P528" s="7">
        <f t="shared" si="105"/>
        <v>0</v>
      </c>
      <c r="Q528" s="7">
        <f>'2026-27 Salary &amp; Benefits'!G$6</f>
        <v>16817.759999999998</v>
      </c>
      <c r="R528" s="103">
        <f>'2026-27 Salary &amp; Benefits'!H$6</f>
        <v>0.16020000000000001</v>
      </c>
      <c r="S528" s="103">
        <f>'2026-27 Salary &amp; Benefits'!I$6</f>
        <v>0.15390000000000001</v>
      </c>
      <c r="T528" s="7">
        <f t="shared" si="106"/>
        <v>0</v>
      </c>
      <c r="U528" s="7">
        <f t="shared" si="107"/>
        <v>0</v>
      </c>
      <c r="V528" s="7">
        <f t="shared" si="108"/>
        <v>0</v>
      </c>
      <c r="W528" s="7">
        <f t="shared" si="109"/>
        <v>0</v>
      </c>
      <c r="X528" s="18">
        <f t="shared" si="110"/>
        <v>0</v>
      </c>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row>
    <row r="529" spans="1:159" s="17" customFormat="1">
      <c r="A529" s="50" t="s">
        <v>2212</v>
      </c>
      <c r="B529" s="59" t="s">
        <v>2588</v>
      </c>
      <c r="C529" s="60">
        <v>4550</v>
      </c>
      <c r="D529" s="59" t="s">
        <v>671</v>
      </c>
      <c r="E529" s="78" t="str">
        <f>IFERROR(VLOOKUP($C529,'2025-26 School Level AAFTE'!$C$2:$L$2349,9,FALSE), "No")</f>
        <v>No</v>
      </c>
      <c r="F529" s="67">
        <f>IFERROR(VLOOKUP($C529,'2025-26 School Level AAFTE'!$C$2:$J$2349,8,FALSE), 0)</f>
        <v>529.24</v>
      </c>
      <c r="G529" s="69">
        <f>IFERROR(IF(E529= "yes",VLOOKUP(C529,Summary!$B:$I,6,0),0),0)</f>
        <v>0</v>
      </c>
      <c r="H529" s="68">
        <f t="shared" si="101"/>
        <v>0</v>
      </c>
      <c r="I529" s="110">
        <f>VLOOKUP($A529,'2026-27 Salary &amp; Benefits'!$A:$I,3,FALSE)</f>
        <v>1.1200000000000001</v>
      </c>
      <c r="J529" s="110">
        <f>VLOOKUP($A529,'2026-27 Salary &amp; Benefits'!$A:$I,4,FALSE)</f>
        <v>1.1200000000000001</v>
      </c>
      <c r="K529" s="101">
        <f t="shared" si="102"/>
        <v>0</v>
      </c>
      <c r="L529" s="100">
        <f t="shared" si="103"/>
        <v>0</v>
      </c>
      <c r="M529" s="102">
        <f>'2026-27 Salary &amp; Benefits'!$E$6</f>
        <v>78209</v>
      </c>
      <c r="N529" s="102">
        <f>'2026-27 Salary &amp; Benefits'!$F$6</f>
        <v>82248</v>
      </c>
      <c r="O529" s="7">
        <f t="shared" si="104"/>
        <v>0</v>
      </c>
      <c r="P529" s="7">
        <f t="shared" si="105"/>
        <v>0</v>
      </c>
      <c r="Q529" s="7">
        <f>'2026-27 Salary &amp; Benefits'!G$6</f>
        <v>16817.759999999998</v>
      </c>
      <c r="R529" s="103">
        <f>'2026-27 Salary &amp; Benefits'!H$6</f>
        <v>0.16020000000000001</v>
      </c>
      <c r="S529" s="103">
        <f>'2026-27 Salary &amp; Benefits'!I$6</f>
        <v>0.15390000000000001</v>
      </c>
      <c r="T529" s="7">
        <f t="shared" si="106"/>
        <v>0</v>
      </c>
      <c r="U529" s="7">
        <f t="shared" si="107"/>
        <v>0</v>
      </c>
      <c r="V529" s="7">
        <f t="shared" si="108"/>
        <v>0</v>
      </c>
      <c r="W529" s="7">
        <f t="shared" si="109"/>
        <v>0</v>
      </c>
      <c r="X529" s="18">
        <f t="shared" si="110"/>
        <v>0</v>
      </c>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row>
    <row r="530" spans="1:159" s="17" customFormat="1">
      <c r="A530" s="50" t="s">
        <v>2212</v>
      </c>
      <c r="B530" s="59" t="s">
        <v>2588</v>
      </c>
      <c r="C530" s="60">
        <v>3585</v>
      </c>
      <c r="D530" s="59" t="s">
        <v>667</v>
      </c>
      <c r="E530" s="78" t="str">
        <f>IFERROR(VLOOKUP($C530,'2025-26 School Level AAFTE'!$C$2:$L$2349,9,FALSE), "No")</f>
        <v>No</v>
      </c>
      <c r="F530" s="67">
        <f>IFERROR(VLOOKUP($C530,'2025-26 School Level AAFTE'!$C$2:$J$2349,8,FALSE), 0)</f>
        <v>436.51</v>
      </c>
      <c r="G530" s="69">
        <f>IFERROR(IF(E530= "yes",VLOOKUP(C530,Summary!$B:$I,6,0),0),0)</f>
        <v>0</v>
      </c>
      <c r="H530" s="68">
        <f t="shared" si="101"/>
        <v>0</v>
      </c>
      <c r="I530" s="110">
        <f>VLOOKUP($A530,'2026-27 Salary &amp; Benefits'!$A:$I,3,FALSE)</f>
        <v>1.1200000000000001</v>
      </c>
      <c r="J530" s="110">
        <f>VLOOKUP($A530,'2026-27 Salary &amp; Benefits'!$A:$I,4,FALSE)</f>
        <v>1.1200000000000001</v>
      </c>
      <c r="K530" s="101">
        <f t="shared" si="102"/>
        <v>0</v>
      </c>
      <c r="L530" s="100">
        <f t="shared" si="103"/>
        <v>0</v>
      </c>
      <c r="M530" s="102">
        <f>'2026-27 Salary &amp; Benefits'!$E$6</f>
        <v>78209</v>
      </c>
      <c r="N530" s="102">
        <f>'2026-27 Salary &amp; Benefits'!$F$6</f>
        <v>82248</v>
      </c>
      <c r="O530" s="7">
        <f t="shared" si="104"/>
        <v>0</v>
      </c>
      <c r="P530" s="7">
        <f t="shared" si="105"/>
        <v>0</v>
      </c>
      <c r="Q530" s="7">
        <f>'2026-27 Salary &amp; Benefits'!G$6</f>
        <v>16817.759999999998</v>
      </c>
      <c r="R530" s="103">
        <f>'2026-27 Salary &amp; Benefits'!H$6</f>
        <v>0.16020000000000001</v>
      </c>
      <c r="S530" s="103">
        <f>'2026-27 Salary &amp; Benefits'!I$6</f>
        <v>0.15390000000000001</v>
      </c>
      <c r="T530" s="7">
        <f t="shared" si="106"/>
        <v>0</v>
      </c>
      <c r="U530" s="7">
        <f t="shared" si="107"/>
        <v>0</v>
      </c>
      <c r="V530" s="7">
        <f t="shared" si="108"/>
        <v>0</v>
      </c>
      <c r="W530" s="7">
        <f t="shared" si="109"/>
        <v>0</v>
      </c>
      <c r="X530" s="18">
        <f t="shared" si="110"/>
        <v>0</v>
      </c>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row>
    <row r="531" spans="1:159" s="17" customFormat="1">
      <c r="A531" s="50" t="s">
        <v>2186</v>
      </c>
      <c r="B531" s="59" t="s">
        <v>2589</v>
      </c>
      <c r="C531" s="60">
        <v>2793</v>
      </c>
      <c r="D531" s="59" t="s">
        <v>440</v>
      </c>
      <c r="E531" s="78" t="str">
        <f>IFERROR(VLOOKUP($C531,'2025-26 School Level AAFTE'!$C$2:$L$2349,9,FALSE), "No")</f>
        <v>Yes</v>
      </c>
      <c r="F531" s="67">
        <f>IFERROR(VLOOKUP($C531,'2025-26 School Level AAFTE'!$C$2:$J$2349,8,FALSE), 0)</f>
        <v>458</v>
      </c>
      <c r="G531" s="69">
        <f>IFERROR(IF(E531= "yes",VLOOKUP(C531,Summary!$B:$I,6,0),0),0)</f>
        <v>0</v>
      </c>
      <c r="H531" s="68">
        <f t="shared" si="101"/>
        <v>458</v>
      </c>
      <c r="I531" s="110">
        <f>VLOOKUP($A531,'2026-27 Salary &amp; Benefits'!$A:$I,3,FALSE)</f>
        <v>1</v>
      </c>
      <c r="J531" s="110">
        <f>VLOOKUP($A531,'2026-27 Salary &amp; Benefits'!$A:$I,4,FALSE)</f>
        <v>1.04</v>
      </c>
      <c r="K531" s="101">
        <f t="shared" si="102"/>
        <v>458</v>
      </c>
      <c r="L531" s="100">
        <f t="shared" si="103"/>
        <v>1.343</v>
      </c>
      <c r="M531" s="102">
        <f>'2026-27 Salary &amp; Benefits'!$E$6</f>
        <v>78209</v>
      </c>
      <c r="N531" s="102">
        <f>'2026-27 Salary &amp; Benefits'!$F$6</f>
        <v>82248</v>
      </c>
      <c r="O531" s="7">
        <f t="shared" si="104"/>
        <v>105034.69</v>
      </c>
      <c r="P531" s="7">
        <f t="shared" si="105"/>
        <v>9842.7399999999907</v>
      </c>
      <c r="Q531" s="7">
        <f>'2026-27 Salary &amp; Benefits'!G$6</f>
        <v>16817.759999999998</v>
      </c>
      <c r="R531" s="103">
        <f>'2026-27 Salary &amp; Benefits'!H$6</f>
        <v>0.16020000000000001</v>
      </c>
      <c r="S531" s="103">
        <f>'2026-27 Salary &amp; Benefits'!I$6</f>
        <v>0.15390000000000001</v>
      </c>
      <c r="T531" s="7">
        <f t="shared" si="106"/>
        <v>40927.61</v>
      </c>
      <c r="U531" s="7">
        <f t="shared" si="107"/>
        <v>1914.62</v>
      </c>
      <c r="V531" s="7">
        <f t="shared" si="108"/>
        <v>294.66000000000003</v>
      </c>
      <c r="W531" s="7">
        <f t="shared" si="109"/>
        <v>2209.2799999999997</v>
      </c>
      <c r="X531" s="18">
        <f t="shared" si="110"/>
        <v>158014.31999999998</v>
      </c>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row>
    <row r="532" spans="1:159" s="17" customFormat="1">
      <c r="A532" s="50" t="s">
        <v>2186</v>
      </c>
      <c r="B532" s="59" t="s">
        <v>2589</v>
      </c>
      <c r="C532" s="60">
        <v>2920</v>
      </c>
      <c r="D532" s="59" t="s">
        <v>441</v>
      </c>
      <c r="E532" s="78" t="str">
        <f>IFERROR(VLOOKUP($C532,'2025-26 School Level AAFTE'!$C$2:$L$2349,9,FALSE), "No")</f>
        <v>Yes</v>
      </c>
      <c r="F532" s="67">
        <f>IFERROR(VLOOKUP($C532,'2025-26 School Level AAFTE'!$C$2:$J$2349,8,FALSE), 0)</f>
        <v>882.09</v>
      </c>
      <c r="G532" s="69">
        <f>IFERROR(IF(E532= "yes",VLOOKUP(C532,Summary!$B:$I,6,0),0),0)</f>
        <v>0</v>
      </c>
      <c r="H532" s="68">
        <f t="shared" si="101"/>
        <v>882.09</v>
      </c>
      <c r="I532" s="110">
        <f>VLOOKUP($A532,'2026-27 Salary &amp; Benefits'!$A:$I,3,FALSE)</f>
        <v>1</v>
      </c>
      <c r="J532" s="110">
        <f>VLOOKUP($A532,'2026-27 Salary &amp; Benefits'!$A:$I,4,FALSE)</f>
        <v>1.04</v>
      </c>
      <c r="K532" s="101">
        <f t="shared" si="102"/>
        <v>882.09</v>
      </c>
      <c r="L532" s="100">
        <f t="shared" si="103"/>
        <v>2.5870000000000002</v>
      </c>
      <c r="M532" s="102">
        <f>'2026-27 Salary &amp; Benefits'!$E$6</f>
        <v>78209</v>
      </c>
      <c r="N532" s="102">
        <f>'2026-27 Salary &amp; Benefits'!$F$6</f>
        <v>82248</v>
      </c>
      <c r="O532" s="7">
        <f t="shared" si="104"/>
        <v>202326.68</v>
      </c>
      <c r="P532" s="7">
        <f t="shared" si="105"/>
        <v>18959.920000000013</v>
      </c>
      <c r="Q532" s="7">
        <f>'2026-27 Salary &amp; Benefits'!G$6</f>
        <v>16817.759999999998</v>
      </c>
      <c r="R532" s="103">
        <f>'2026-27 Salary &amp; Benefits'!H$6</f>
        <v>0.16020000000000001</v>
      </c>
      <c r="S532" s="103">
        <f>'2026-27 Salary &amp; Benefits'!I$6</f>
        <v>0.15390000000000001</v>
      </c>
      <c r="T532" s="7">
        <f t="shared" si="106"/>
        <v>78838.210000000006</v>
      </c>
      <c r="U532" s="7">
        <f t="shared" si="107"/>
        <v>3688.11</v>
      </c>
      <c r="V532" s="7">
        <f t="shared" si="108"/>
        <v>567.6</v>
      </c>
      <c r="W532" s="7">
        <f t="shared" si="109"/>
        <v>4255.71</v>
      </c>
      <c r="X532" s="18">
        <f t="shared" si="110"/>
        <v>304380.52000000008</v>
      </c>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row>
    <row r="533" spans="1:159" s="17" customFormat="1">
      <c r="A533" s="50" t="s">
        <v>2186</v>
      </c>
      <c r="B533" s="59" t="s">
        <v>2589</v>
      </c>
      <c r="C533" s="60">
        <v>3373</v>
      </c>
      <c r="D533" s="59" t="s">
        <v>443</v>
      </c>
      <c r="E533" s="78" t="str">
        <f>IFERROR(VLOOKUP($C533,'2025-26 School Level AAFTE'!$C$2:$L$2349,9,FALSE), "No")</f>
        <v>Yes</v>
      </c>
      <c r="F533" s="67">
        <f>IFERROR(VLOOKUP($C533,'2025-26 School Level AAFTE'!$C$2:$J$2349,8,FALSE), 0)</f>
        <v>437.01</v>
      </c>
      <c r="G533" s="69">
        <f>IFERROR(IF(E533= "yes",VLOOKUP(C533,Summary!$B:$I,6,0),0),0)</f>
        <v>0</v>
      </c>
      <c r="H533" s="68">
        <f t="shared" si="101"/>
        <v>437.01</v>
      </c>
      <c r="I533" s="110">
        <f>VLOOKUP($A533,'2026-27 Salary &amp; Benefits'!$A:$I,3,FALSE)</f>
        <v>1</v>
      </c>
      <c r="J533" s="110">
        <f>VLOOKUP($A533,'2026-27 Salary &amp; Benefits'!$A:$I,4,FALSE)</f>
        <v>1.04</v>
      </c>
      <c r="K533" s="101">
        <f t="shared" si="102"/>
        <v>437.01</v>
      </c>
      <c r="L533" s="100">
        <f t="shared" si="103"/>
        <v>1.282</v>
      </c>
      <c r="M533" s="102">
        <f>'2026-27 Salary &amp; Benefits'!$E$6</f>
        <v>78209</v>
      </c>
      <c r="N533" s="102">
        <f>'2026-27 Salary &amp; Benefits'!$F$6</f>
        <v>82248</v>
      </c>
      <c r="O533" s="7">
        <f t="shared" si="104"/>
        <v>100263.94</v>
      </c>
      <c r="P533" s="7">
        <f t="shared" si="105"/>
        <v>9395.6699999999983</v>
      </c>
      <c r="Q533" s="7">
        <f>'2026-27 Salary &amp; Benefits'!G$6</f>
        <v>16817.759999999998</v>
      </c>
      <c r="R533" s="103">
        <f>'2026-27 Salary &amp; Benefits'!H$6</f>
        <v>0.16020000000000001</v>
      </c>
      <c r="S533" s="103">
        <f>'2026-27 Salary &amp; Benefits'!I$6</f>
        <v>0.15390000000000001</v>
      </c>
      <c r="T533" s="7">
        <f t="shared" si="106"/>
        <v>39068.65</v>
      </c>
      <c r="U533" s="7">
        <f t="shared" si="107"/>
        <v>1827.66</v>
      </c>
      <c r="V533" s="7">
        <f t="shared" si="108"/>
        <v>281.27999999999997</v>
      </c>
      <c r="W533" s="7">
        <f t="shared" si="109"/>
        <v>2108.94</v>
      </c>
      <c r="X533" s="18">
        <f t="shared" si="110"/>
        <v>150837.20000000001</v>
      </c>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row>
    <row r="534" spans="1:159" s="17" customFormat="1">
      <c r="A534" s="50" t="s">
        <v>2186</v>
      </c>
      <c r="B534" s="59" t="s">
        <v>2589</v>
      </c>
      <c r="C534" s="60">
        <v>3092</v>
      </c>
      <c r="D534" s="59" t="s">
        <v>442</v>
      </c>
      <c r="E534" s="78" t="str">
        <f>IFERROR(VLOOKUP($C534,'2025-26 School Level AAFTE'!$C$2:$L$2349,9,FALSE), "No")</f>
        <v>Yes</v>
      </c>
      <c r="F534" s="67">
        <f>IFERROR(VLOOKUP($C534,'2025-26 School Level AAFTE'!$C$2:$J$2349,8,FALSE), 0)</f>
        <v>452.49</v>
      </c>
      <c r="G534" s="69">
        <f>IFERROR(IF(E534= "yes",VLOOKUP(C534,Summary!$B:$I,6,0),0),0)</f>
        <v>0</v>
      </c>
      <c r="H534" s="68">
        <f t="shared" si="101"/>
        <v>452.49</v>
      </c>
      <c r="I534" s="110">
        <f>VLOOKUP($A534,'2026-27 Salary &amp; Benefits'!$A:$I,3,FALSE)</f>
        <v>1</v>
      </c>
      <c r="J534" s="110">
        <f>VLOOKUP($A534,'2026-27 Salary &amp; Benefits'!$A:$I,4,FALSE)</f>
        <v>1.04</v>
      </c>
      <c r="K534" s="101">
        <f t="shared" si="102"/>
        <v>452.49</v>
      </c>
      <c r="L534" s="100">
        <f t="shared" si="103"/>
        <v>1.327</v>
      </c>
      <c r="M534" s="102">
        <f>'2026-27 Salary &amp; Benefits'!$E$6</f>
        <v>78209</v>
      </c>
      <c r="N534" s="102">
        <f>'2026-27 Salary &amp; Benefits'!$F$6</f>
        <v>82248</v>
      </c>
      <c r="O534" s="7">
        <f t="shared" si="104"/>
        <v>103783.34</v>
      </c>
      <c r="P534" s="7">
        <f t="shared" si="105"/>
        <v>9725.4800000000105</v>
      </c>
      <c r="Q534" s="7">
        <f>'2026-27 Salary &amp; Benefits'!G$6</f>
        <v>16817.759999999998</v>
      </c>
      <c r="R534" s="103">
        <f>'2026-27 Salary &amp; Benefits'!H$6</f>
        <v>0.16020000000000001</v>
      </c>
      <c r="S534" s="103">
        <f>'2026-27 Salary &amp; Benefits'!I$6</f>
        <v>0.15390000000000001</v>
      </c>
      <c r="T534" s="7">
        <f t="shared" si="106"/>
        <v>40440.01</v>
      </c>
      <c r="U534" s="7">
        <f t="shared" si="107"/>
        <v>1891.81</v>
      </c>
      <c r="V534" s="7">
        <f t="shared" si="108"/>
        <v>291.14999999999998</v>
      </c>
      <c r="W534" s="7">
        <f t="shared" si="109"/>
        <v>2182.96</v>
      </c>
      <c r="X534" s="18">
        <f t="shared" si="110"/>
        <v>156131.79</v>
      </c>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row>
    <row r="535" spans="1:159" s="17" customFormat="1">
      <c r="A535" s="50" t="s">
        <v>2186</v>
      </c>
      <c r="B535" s="59" t="s">
        <v>2589</v>
      </c>
      <c r="C535" s="60">
        <v>2695</v>
      </c>
      <c r="D535" s="59" t="s">
        <v>439</v>
      </c>
      <c r="E535" s="78" t="str">
        <f>IFERROR(VLOOKUP($C535,'2025-26 School Level AAFTE'!$C$2:$L$2349,9,FALSE), "No")</f>
        <v>Yes</v>
      </c>
      <c r="F535" s="67">
        <f>IFERROR(VLOOKUP($C535,'2025-26 School Level AAFTE'!$C$2:$J$2349,8,FALSE), 0)</f>
        <v>413.01</v>
      </c>
      <c r="G535" s="69">
        <f>IFERROR(IF(E535= "yes",VLOOKUP(C535,Summary!$B:$I,6,0),0),0)</f>
        <v>0</v>
      </c>
      <c r="H535" s="68">
        <f t="shared" si="101"/>
        <v>413.01</v>
      </c>
      <c r="I535" s="110">
        <f>VLOOKUP($A535,'2026-27 Salary &amp; Benefits'!$A:$I,3,FALSE)</f>
        <v>1</v>
      </c>
      <c r="J535" s="110">
        <f>VLOOKUP($A535,'2026-27 Salary &amp; Benefits'!$A:$I,4,FALSE)</f>
        <v>1.04</v>
      </c>
      <c r="K535" s="101">
        <f t="shared" si="102"/>
        <v>413.01</v>
      </c>
      <c r="L535" s="100">
        <f t="shared" si="103"/>
        <v>1.2110000000000001</v>
      </c>
      <c r="M535" s="102">
        <f>'2026-27 Salary &amp; Benefits'!$E$6</f>
        <v>78209</v>
      </c>
      <c r="N535" s="102">
        <f>'2026-27 Salary &amp; Benefits'!$F$6</f>
        <v>82248</v>
      </c>
      <c r="O535" s="7">
        <f t="shared" si="104"/>
        <v>94711.1</v>
      </c>
      <c r="P535" s="7">
        <f t="shared" si="105"/>
        <v>8875.3199999999924</v>
      </c>
      <c r="Q535" s="7">
        <f>'2026-27 Salary &amp; Benefits'!G$6</f>
        <v>16817.759999999998</v>
      </c>
      <c r="R535" s="103">
        <f>'2026-27 Salary &amp; Benefits'!H$6</f>
        <v>0.16020000000000001</v>
      </c>
      <c r="S535" s="103">
        <f>'2026-27 Salary &amp; Benefits'!I$6</f>
        <v>0.15390000000000001</v>
      </c>
      <c r="T535" s="7">
        <f t="shared" si="106"/>
        <v>36904.94</v>
      </c>
      <c r="U535" s="7">
        <f t="shared" si="107"/>
        <v>1726.44</v>
      </c>
      <c r="V535" s="7">
        <f t="shared" si="108"/>
        <v>265.7</v>
      </c>
      <c r="W535" s="7">
        <f t="shared" si="109"/>
        <v>1992.14</v>
      </c>
      <c r="X535" s="18">
        <f t="shared" si="110"/>
        <v>142483.5</v>
      </c>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row>
    <row r="536" spans="1:159" s="17" customFormat="1">
      <c r="A536" s="50" t="s">
        <v>2186</v>
      </c>
      <c r="B536" s="59" t="s">
        <v>2589</v>
      </c>
      <c r="C536" s="60">
        <v>5497</v>
      </c>
      <c r="D536" s="59" t="s">
        <v>3188</v>
      </c>
      <c r="E536" s="78" t="str">
        <f>IFERROR(VLOOKUP($C536,'2025-26 School Level AAFTE'!$C$2:$L$2349,9,FALSE), "No")</f>
        <v>Yes</v>
      </c>
      <c r="F536" s="67">
        <f>IFERROR(VLOOKUP($C536,'2025-26 School Level AAFTE'!$C$2:$J$2349,8,FALSE), 0)</f>
        <v>38.6</v>
      </c>
      <c r="G536" s="69">
        <f>IFERROR(IF(E536= "yes",VLOOKUP(C536,Summary!$B:$I,6,0),0),0)</f>
        <v>0</v>
      </c>
      <c r="H536" s="68">
        <f t="shared" si="101"/>
        <v>38.6</v>
      </c>
      <c r="I536" s="110">
        <f>VLOOKUP($A536,'2026-27 Salary &amp; Benefits'!$A:$I,3,FALSE)</f>
        <v>1</v>
      </c>
      <c r="J536" s="110">
        <f>VLOOKUP($A536,'2026-27 Salary &amp; Benefits'!$A:$I,4,FALSE)</f>
        <v>1.04</v>
      </c>
      <c r="K536" s="101">
        <f t="shared" si="102"/>
        <v>38.6</v>
      </c>
      <c r="L536" s="100">
        <f t="shared" si="103"/>
        <v>0.113</v>
      </c>
      <c r="M536" s="102">
        <f>'2026-27 Salary &amp; Benefits'!$E$6</f>
        <v>78209</v>
      </c>
      <c r="N536" s="102">
        <f>'2026-27 Salary &amp; Benefits'!$F$6</f>
        <v>82248</v>
      </c>
      <c r="O536" s="7">
        <f t="shared" si="104"/>
        <v>8837.6200000000008</v>
      </c>
      <c r="P536" s="7">
        <f t="shared" si="105"/>
        <v>828.15999999999985</v>
      </c>
      <c r="Q536" s="7">
        <f>'2026-27 Salary &amp; Benefits'!G$6</f>
        <v>16817.759999999998</v>
      </c>
      <c r="R536" s="103">
        <f>'2026-27 Salary &amp; Benefits'!H$6</f>
        <v>0.16020000000000001</v>
      </c>
      <c r="S536" s="103">
        <f>'2026-27 Salary &amp; Benefits'!I$6</f>
        <v>0.15390000000000001</v>
      </c>
      <c r="T536" s="7">
        <f t="shared" si="106"/>
        <v>3443.65</v>
      </c>
      <c r="U536" s="7">
        <f t="shared" si="107"/>
        <v>161.1</v>
      </c>
      <c r="V536" s="7">
        <f t="shared" si="108"/>
        <v>24.79</v>
      </c>
      <c r="W536" s="7">
        <f t="shared" si="109"/>
        <v>185.89</v>
      </c>
      <c r="X536" s="18">
        <f t="shared" si="110"/>
        <v>13295.32</v>
      </c>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row>
    <row r="537" spans="1:159" s="17" customFormat="1">
      <c r="A537" s="50" t="s">
        <v>2255</v>
      </c>
      <c r="B537" s="59" t="s">
        <v>2590</v>
      </c>
      <c r="C537" s="60">
        <v>2355</v>
      </c>
      <c r="D537" s="59" t="s">
        <v>1092</v>
      </c>
      <c r="E537" s="78" t="str">
        <f>IFERROR(VLOOKUP($C537,'2025-26 School Level AAFTE'!$C$2:$L$2349,9,FALSE), "No")</f>
        <v>No</v>
      </c>
      <c r="F537" s="67">
        <f>IFERROR(VLOOKUP($C537,'2025-26 School Level AAFTE'!$C$2:$J$2349,8,FALSE), 0)</f>
        <v>67.900000000000006</v>
      </c>
      <c r="G537" s="69">
        <f>IFERROR(IF(E537= "yes",VLOOKUP(C537,Summary!$B:$I,6,0),0),0)</f>
        <v>0</v>
      </c>
      <c r="H537" s="68">
        <f t="shared" si="101"/>
        <v>0</v>
      </c>
      <c r="I537" s="110">
        <f>VLOOKUP($A537,'2026-27 Salary &amp; Benefits'!$A:$I,3,FALSE)</f>
        <v>1</v>
      </c>
      <c r="J537" s="110">
        <f>VLOOKUP($A537,'2026-27 Salary &amp; Benefits'!$A:$I,4,FALSE)</f>
        <v>1</v>
      </c>
      <c r="K537" s="101">
        <f t="shared" si="102"/>
        <v>0</v>
      </c>
      <c r="L537" s="100">
        <f t="shared" si="103"/>
        <v>0</v>
      </c>
      <c r="M537" s="102">
        <f>'2026-27 Salary &amp; Benefits'!$E$6</f>
        <v>78209</v>
      </c>
      <c r="N537" s="102">
        <f>'2026-27 Salary &amp; Benefits'!$F$6</f>
        <v>82248</v>
      </c>
      <c r="O537" s="7">
        <f t="shared" si="104"/>
        <v>0</v>
      </c>
      <c r="P537" s="7">
        <f t="shared" si="105"/>
        <v>0</v>
      </c>
      <c r="Q537" s="7">
        <f>'2026-27 Salary &amp; Benefits'!G$6</f>
        <v>16817.759999999998</v>
      </c>
      <c r="R537" s="103">
        <f>'2026-27 Salary &amp; Benefits'!H$6</f>
        <v>0.16020000000000001</v>
      </c>
      <c r="S537" s="103">
        <f>'2026-27 Salary &amp; Benefits'!I$6</f>
        <v>0.15390000000000001</v>
      </c>
      <c r="T537" s="7">
        <f t="shared" si="106"/>
        <v>0</v>
      </c>
      <c r="U537" s="7">
        <f t="shared" si="107"/>
        <v>0</v>
      </c>
      <c r="V537" s="7">
        <f t="shared" si="108"/>
        <v>0</v>
      </c>
      <c r="W537" s="7">
        <f t="shared" si="109"/>
        <v>0</v>
      </c>
      <c r="X537" s="18">
        <f t="shared" si="110"/>
        <v>0</v>
      </c>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row>
    <row r="538" spans="1:159" s="17" customFormat="1">
      <c r="A538" s="50" t="s">
        <v>2329</v>
      </c>
      <c r="B538" s="59" t="s">
        <v>2591</v>
      </c>
      <c r="C538" s="60">
        <v>3407</v>
      </c>
      <c r="D538" s="59" t="s">
        <v>113</v>
      </c>
      <c r="E538" s="78" t="str">
        <f>IFERROR(VLOOKUP($C538,'2025-26 School Level AAFTE'!$C$2:$L$2349,9,FALSE), "No")</f>
        <v>Yes</v>
      </c>
      <c r="F538" s="67">
        <f>IFERROR(VLOOKUP($C538,'2025-26 School Level AAFTE'!$C$2:$J$2349,8,FALSE), 0)</f>
        <v>1508.41</v>
      </c>
      <c r="G538" s="69">
        <f>IFERROR(IF(E538= "yes",VLOOKUP(C538,Summary!$B:$I,6,0),0),0)</f>
        <v>0</v>
      </c>
      <c r="H538" s="68">
        <f t="shared" si="101"/>
        <v>1508.41</v>
      </c>
      <c r="I538" s="110">
        <f>VLOOKUP($A538,'2026-27 Salary &amp; Benefits'!$A:$I,3,FALSE)</f>
        <v>1.18</v>
      </c>
      <c r="J538" s="110">
        <f>VLOOKUP($A538,'2026-27 Salary &amp; Benefits'!$A:$I,4,FALSE)</f>
        <v>1.18</v>
      </c>
      <c r="K538" s="101">
        <f t="shared" si="102"/>
        <v>1508.41</v>
      </c>
      <c r="L538" s="100">
        <f t="shared" si="103"/>
        <v>4.4249999999999998</v>
      </c>
      <c r="M538" s="102">
        <f>'2026-27 Salary &amp; Benefits'!$E$6</f>
        <v>78209</v>
      </c>
      <c r="N538" s="102">
        <f>'2026-27 Salary &amp; Benefits'!$F$6</f>
        <v>82248</v>
      </c>
      <c r="O538" s="7">
        <f t="shared" si="104"/>
        <v>408368.29</v>
      </c>
      <c r="P538" s="7">
        <f t="shared" si="105"/>
        <v>21089.640000000014</v>
      </c>
      <c r="Q538" s="7">
        <f>'2026-27 Salary &amp; Benefits'!G$6</f>
        <v>16817.759999999998</v>
      </c>
      <c r="R538" s="103">
        <f>'2026-27 Salary &amp; Benefits'!H$6</f>
        <v>0.16020000000000001</v>
      </c>
      <c r="S538" s="103">
        <f>'2026-27 Salary &amp; Benefits'!I$6</f>
        <v>0.15390000000000001</v>
      </c>
      <c r="T538" s="7">
        <f t="shared" si="106"/>
        <v>143084.88</v>
      </c>
      <c r="U538" s="7">
        <f t="shared" si="107"/>
        <v>7157.63</v>
      </c>
      <c r="V538" s="7">
        <f t="shared" si="108"/>
        <v>1101.56</v>
      </c>
      <c r="W538" s="7">
        <f t="shared" si="109"/>
        <v>8259.19</v>
      </c>
      <c r="X538" s="18">
        <f t="shared" si="110"/>
        <v>580801.99999999988</v>
      </c>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row>
    <row r="539" spans="1:159" s="17" customFormat="1">
      <c r="A539" s="50" t="s">
        <v>2329</v>
      </c>
      <c r="B539" s="59" t="s">
        <v>2591</v>
      </c>
      <c r="C539" s="60">
        <v>4382</v>
      </c>
      <c r="D539" s="59" t="s">
        <v>1504</v>
      </c>
      <c r="E539" s="78" t="str">
        <f>IFERROR(VLOOKUP($C539,'2025-26 School Level AAFTE'!$C$2:$L$2349,9,FALSE), "No")</f>
        <v>No</v>
      </c>
      <c r="F539" s="67">
        <f>IFERROR(VLOOKUP($C539,'2025-26 School Level AAFTE'!$C$2:$J$2349,8,FALSE), 0)</f>
        <v>630.44000000000005</v>
      </c>
      <c r="G539" s="69">
        <f>IFERROR(IF(E539= "yes",VLOOKUP(C539,Summary!$B:$I,6,0),0),0)</f>
        <v>0</v>
      </c>
      <c r="H539" s="68">
        <f t="shared" si="101"/>
        <v>0</v>
      </c>
      <c r="I539" s="110">
        <f>VLOOKUP($A539,'2026-27 Salary &amp; Benefits'!$A:$I,3,FALSE)</f>
        <v>1.18</v>
      </c>
      <c r="J539" s="110">
        <f>VLOOKUP($A539,'2026-27 Salary &amp; Benefits'!$A:$I,4,FALSE)</f>
        <v>1.18</v>
      </c>
      <c r="K539" s="101">
        <f t="shared" si="102"/>
        <v>0</v>
      </c>
      <c r="L539" s="100">
        <f t="shared" si="103"/>
        <v>0</v>
      </c>
      <c r="M539" s="102">
        <f>'2026-27 Salary &amp; Benefits'!$E$6</f>
        <v>78209</v>
      </c>
      <c r="N539" s="102">
        <f>'2026-27 Salary &amp; Benefits'!$F$6</f>
        <v>82248</v>
      </c>
      <c r="O539" s="7">
        <f t="shared" si="104"/>
        <v>0</v>
      </c>
      <c r="P539" s="7">
        <f t="shared" si="105"/>
        <v>0</v>
      </c>
      <c r="Q539" s="7">
        <f>'2026-27 Salary &amp; Benefits'!G$6</f>
        <v>16817.759999999998</v>
      </c>
      <c r="R539" s="103">
        <f>'2026-27 Salary &amp; Benefits'!H$6</f>
        <v>0.16020000000000001</v>
      </c>
      <c r="S539" s="103">
        <f>'2026-27 Salary &amp; Benefits'!I$6</f>
        <v>0.15390000000000001</v>
      </c>
      <c r="T539" s="7">
        <f t="shared" si="106"/>
        <v>0</v>
      </c>
      <c r="U539" s="7">
        <f t="shared" si="107"/>
        <v>0</v>
      </c>
      <c r="V539" s="7">
        <f t="shared" si="108"/>
        <v>0</v>
      </c>
      <c r="W539" s="7">
        <f t="shared" si="109"/>
        <v>0</v>
      </c>
      <c r="X539" s="18">
        <f t="shared" si="110"/>
        <v>0</v>
      </c>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row>
    <row r="540" spans="1:159" s="17" customFormat="1">
      <c r="A540" s="50" t="s">
        <v>2329</v>
      </c>
      <c r="B540" s="59" t="s">
        <v>2591</v>
      </c>
      <c r="C540" s="60">
        <v>3752</v>
      </c>
      <c r="D540" s="59" t="s">
        <v>1498</v>
      </c>
      <c r="E540" s="78" t="str">
        <f>IFERROR(VLOOKUP($C540,'2025-26 School Level AAFTE'!$C$2:$L$2349,9,FALSE), "No")</f>
        <v>Yes</v>
      </c>
      <c r="F540" s="67">
        <f>IFERROR(VLOOKUP($C540,'2025-26 School Level AAFTE'!$C$2:$J$2349,8,FALSE), 0)</f>
        <v>880.76</v>
      </c>
      <c r="G540" s="69">
        <f>IFERROR(IF(E540= "yes",VLOOKUP(C540,Summary!$B:$I,6,0),0),0)</f>
        <v>0</v>
      </c>
      <c r="H540" s="68">
        <f t="shared" si="101"/>
        <v>880.76</v>
      </c>
      <c r="I540" s="110">
        <f>VLOOKUP($A540,'2026-27 Salary &amp; Benefits'!$A:$I,3,FALSE)</f>
        <v>1.18</v>
      </c>
      <c r="J540" s="110">
        <f>VLOOKUP($A540,'2026-27 Salary &amp; Benefits'!$A:$I,4,FALSE)</f>
        <v>1.18</v>
      </c>
      <c r="K540" s="101">
        <f t="shared" si="102"/>
        <v>880.76</v>
      </c>
      <c r="L540" s="100">
        <f t="shared" si="103"/>
        <v>2.5840000000000001</v>
      </c>
      <c r="M540" s="102">
        <f>'2026-27 Salary &amp; Benefits'!$E$6</f>
        <v>78209</v>
      </c>
      <c r="N540" s="102">
        <f>'2026-27 Salary &amp; Benefits'!$F$6</f>
        <v>82248</v>
      </c>
      <c r="O540" s="7">
        <f t="shared" si="104"/>
        <v>238468.63</v>
      </c>
      <c r="P540" s="7">
        <f t="shared" si="105"/>
        <v>12315.389999999985</v>
      </c>
      <c r="Q540" s="7">
        <f>'2026-27 Salary &amp; Benefits'!G$6</f>
        <v>16817.759999999998</v>
      </c>
      <c r="R540" s="103">
        <f>'2026-27 Salary &amp; Benefits'!H$6</f>
        <v>0.16020000000000001</v>
      </c>
      <c r="S540" s="103">
        <f>'2026-27 Salary &amp; Benefits'!I$6</f>
        <v>0.15390000000000001</v>
      </c>
      <c r="T540" s="7">
        <f t="shared" si="106"/>
        <v>83555.100000000006</v>
      </c>
      <c r="U540" s="7">
        <f t="shared" si="107"/>
        <v>4179.7299999999996</v>
      </c>
      <c r="V540" s="7">
        <f t="shared" si="108"/>
        <v>643.26</v>
      </c>
      <c r="W540" s="7">
        <f t="shared" si="109"/>
        <v>4822.99</v>
      </c>
      <c r="X540" s="18">
        <f t="shared" si="110"/>
        <v>339162.11</v>
      </c>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row>
    <row r="541" spans="1:159" s="17" customFormat="1">
      <c r="A541" t="s">
        <v>2329</v>
      </c>
      <c r="B541" s="59" t="s">
        <v>2591</v>
      </c>
      <c r="C541" s="3">
        <v>3184</v>
      </c>
      <c r="D541" t="s">
        <v>547</v>
      </c>
      <c r="E541" s="78" t="str">
        <f>IFERROR(VLOOKUP($C541,'2025-26 School Level AAFTE'!$C$2:$L$2349,9,FALSE), "No")</f>
        <v>Yes</v>
      </c>
      <c r="F541" s="67">
        <f>IFERROR(VLOOKUP($C541,'2025-26 School Level AAFTE'!$C$2:$J$2349,8,FALSE), 0)</f>
        <v>656</v>
      </c>
      <c r="G541" s="69">
        <f>IFERROR(IF(E541= "yes",VLOOKUP(C541,Summary!$B:$I,6,0),0),0)</f>
        <v>0</v>
      </c>
      <c r="H541" s="68">
        <f t="shared" si="101"/>
        <v>656</v>
      </c>
      <c r="I541" s="110">
        <f>VLOOKUP($A541,'2026-27 Salary &amp; Benefits'!$A:$I,3,FALSE)</f>
        <v>1.18</v>
      </c>
      <c r="J541" s="110">
        <f>VLOOKUP($A541,'2026-27 Salary &amp; Benefits'!$A:$I,4,FALSE)</f>
        <v>1.18</v>
      </c>
      <c r="K541" s="101">
        <f t="shared" si="102"/>
        <v>656</v>
      </c>
      <c r="L541" s="100">
        <f t="shared" si="103"/>
        <v>1.9239999999999999</v>
      </c>
      <c r="M541" s="102">
        <f>'2026-27 Salary &amp; Benefits'!$E$6</f>
        <v>78209</v>
      </c>
      <c r="N541" s="102">
        <f>'2026-27 Salary &amp; Benefits'!$F$6</f>
        <v>82248</v>
      </c>
      <c r="O541" s="7">
        <f t="shared" si="104"/>
        <v>177559.46</v>
      </c>
      <c r="P541" s="7">
        <f t="shared" si="105"/>
        <v>9169.820000000007</v>
      </c>
      <c r="Q541" s="7">
        <f>'2026-27 Salary &amp; Benefits'!G$6</f>
        <v>16817.759999999998</v>
      </c>
      <c r="R541" s="103">
        <f>'2026-27 Salary &amp; Benefits'!H$6</f>
        <v>0.16020000000000001</v>
      </c>
      <c r="S541" s="103">
        <f>'2026-27 Salary &amp; Benefits'!I$6</f>
        <v>0.15390000000000001</v>
      </c>
      <c r="T541" s="7">
        <f t="shared" si="106"/>
        <v>62213.63</v>
      </c>
      <c r="U541" s="7">
        <f t="shared" si="107"/>
        <v>3112.15</v>
      </c>
      <c r="V541" s="7">
        <f t="shared" si="108"/>
        <v>478.96</v>
      </c>
      <c r="W541" s="7">
        <f t="shared" si="109"/>
        <v>3591.11</v>
      </c>
      <c r="X541" s="18">
        <f t="shared" si="110"/>
        <v>252534.02</v>
      </c>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row>
    <row r="542" spans="1:159" s="17" customFormat="1">
      <c r="A542" s="50" t="s">
        <v>2329</v>
      </c>
      <c r="B542" s="59" t="s">
        <v>2591</v>
      </c>
      <c r="C542" s="60">
        <v>2126</v>
      </c>
      <c r="D542" s="59" t="s">
        <v>1490</v>
      </c>
      <c r="E542" s="78" t="str">
        <f>IFERROR(VLOOKUP($C542,'2025-26 School Level AAFTE'!$C$2:$L$2349,9,FALSE), "No")</f>
        <v>Yes</v>
      </c>
      <c r="F542" s="67">
        <f>IFERROR(VLOOKUP($C542,'2025-26 School Level AAFTE'!$C$2:$J$2349,8,FALSE), 0)</f>
        <v>1554.29</v>
      </c>
      <c r="G542" s="69">
        <f>IFERROR(IF(E542= "yes",VLOOKUP(C542,Summary!$B:$I,6,0),0),0)</f>
        <v>0</v>
      </c>
      <c r="H542" s="68">
        <f t="shared" ref="H542:H605" si="111">IF(E542= "yes", F542,0)</f>
        <v>1554.29</v>
      </c>
      <c r="I542" s="110">
        <f>VLOOKUP($A542,'2026-27 Salary &amp; Benefits'!$A:$I,3,FALSE)</f>
        <v>1.18</v>
      </c>
      <c r="J542" s="110">
        <f>VLOOKUP($A542,'2026-27 Salary &amp; Benefits'!$A:$I,4,FALSE)</f>
        <v>1.18</v>
      </c>
      <c r="K542" s="101">
        <f t="shared" ref="K542:K605" si="112">IF(G542&gt;0,G542,H542)</f>
        <v>1554.29</v>
      </c>
      <c r="L542" s="100">
        <f t="shared" ref="L542:L605" si="113">ROUND((($K542*1.1*36)/15)/900,3)</f>
        <v>4.5590000000000002</v>
      </c>
      <c r="M542" s="102">
        <f>'2026-27 Salary &amp; Benefits'!$E$6</f>
        <v>78209</v>
      </c>
      <c r="N542" s="102">
        <f>'2026-27 Salary &amp; Benefits'!$F$6</f>
        <v>82248</v>
      </c>
      <c r="O542" s="7">
        <f t="shared" ref="O542:O605" si="114">ROUND($I542*$M542*$L542,2)</f>
        <v>420734.7</v>
      </c>
      <c r="P542" s="7">
        <f t="shared" ref="P542:P605" si="115">ROUND($J542*$N542*$L542,2)-O542</f>
        <v>21728.289999999979</v>
      </c>
      <c r="Q542" s="7">
        <f>'2026-27 Salary &amp; Benefits'!G$6</f>
        <v>16817.759999999998</v>
      </c>
      <c r="R542" s="103">
        <f>'2026-27 Salary &amp; Benefits'!H$6</f>
        <v>0.16020000000000001</v>
      </c>
      <c r="S542" s="103">
        <f>'2026-27 Salary &amp; Benefits'!I$6</f>
        <v>0.15390000000000001</v>
      </c>
      <c r="T542" s="7">
        <f t="shared" ref="T542:T605" si="116">ROUND(O542*R542+P542*S542+L542*Q542,2)</f>
        <v>147417.85</v>
      </c>
      <c r="U542" s="7">
        <f t="shared" ref="U542:U605" si="117">ROUND((($N542*$J542*$L542)/180)*3,2)</f>
        <v>7374.38</v>
      </c>
      <c r="V542" s="7">
        <f t="shared" ref="V542:V605" si="118">ROUND(U542*S542,2)</f>
        <v>1134.92</v>
      </c>
      <c r="W542" s="7">
        <f t="shared" ref="W542:W605" si="119">SUM(U542:V542)</f>
        <v>8509.2999999999993</v>
      </c>
      <c r="X542" s="18">
        <f t="shared" ref="X542:X605" si="120">SUM(T542,O542:P542,W542)</f>
        <v>598390.14000000013</v>
      </c>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row>
    <row r="543" spans="1:159" s="17" customFormat="1">
      <c r="A543" s="50" t="s">
        <v>2329</v>
      </c>
      <c r="B543" s="59" t="s">
        <v>2591</v>
      </c>
      <c r="C543" s="60">
        <v>5330</v>
      </c>
      <c r="D543" s="59" t="s">
        <v>1509</v>
      </c>
      <c r="E543" s="78" t="str">
        <f>IFERROR(VLOOKUP($C543,'2025-26 School Level AAFTE'!$C$2:$L$2349,9,FALSE), "No")</f>
        <v>Yes</v>
      </c>
      <c r="F543" s="67">
        <f>IFERROR(VLOOKUP($C543,'2025-26 School Level AAFTE'!$C$2:$J$2349,8,FALSE), 0)</f>
        <v>339.73</v>
      </c>
      <c r="G543" s="69">
        <f>IFERROR(IF(E543= "yes",VLOOKUP(C543,Summary!$B:$I,6,0),0),0)</f>
        <v>0</v>
      </c>
      <c r="H543" s="68">
        <f t="shared" si="111"/>
        <v>339.73</v>
      </c>
      <c r="I543" s="110">
        <f>VLOOKUP($A543,'2026-27 Salary &amp; Benefits'!$A:$I,3,FALSE)</f>
        <v>1.18</v>
      </c>
      <c r="J543" s="110">
        <f>VLOOKUP($A543,'2026-27 Salary &amp; Benefits'!$A:$I,4,FALSE)</f>
        <v>1.18</v>
      </c>
      <c r="K543" s="101">
        <f t="shared" si="112"/>
        <v>339.73</v>
      </c>
      <c r="L543" s="100">
        <f t="shared" si="113"/>
        <v>0.997</v>
      </c>
      <c r="M543" s="102">
        <f>'2026-27 Salary &amp; Benefits'!$E$6</f>
        <v>78209</v>
      </c>
      <c r="N543" s="102">
        <f>'2026-27 Salary &amp; Benefits'!$F$6</f>
        <v>82248</v>
      </c>
      <c r="O543" s="7">
        <f t="shared" si="114"/>
        <v>92009.76</v>
      </c>
      <c r="P543" s="7">
        <f t="shared" si="115"/>
        <v>4751.7200000000012</v>
      </c>
      <c r="Q543" s="7">
        <f>'2026-27 Salary &amp; Benefits'!G$6</f>
        <v>16817.759999999998</v>
      </c>
      <c r="R543" s="103">
        <f>'2026-27 Salary &amp; Benefits'!H$6</f>
        <v>0.16020000000000001</v>
      </c>
      <c r="S543" s="103">
        <f>'2026-27 Salary &amp; Benefits'!I$6</f>
        <v>0.15390000000000001</v>
      </c>
      <c r="T543" s="7">
        <f t="shared" si="116"/>
        <v>32238.560000000001</v>
      </c>
      <c r="U543" s="7">
        <f t="shared" si="117"/>
        <v>1612.69</v>
      </c>
      <c r="V543" s="7">
        <f t="shared" si="118"/>
        <v>248.19</v>
      </c>
      <c r="W543" s="7">
        <f t="shared" si="119"/>
        <v>1860.88</v>
      </c>
      <c r="X543" s="18">
        <f t="shared" si="120"/>
        <v>130860.92</v>
      </c>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row>
    <row r="544" spans="1:159" s="17" customFormat="1">
      <c r="A544" s="50" t="s">
        <v>2329</v>
      </c>
      <c r="B544" s="59" t="s">
        <v>2591</v>
      </c>
      <c r="C544" s="60">
        <v>5735</v>
      </c>
      <c r="D544" s="59" t="s">
        <v>2992</v>
      </c>
      <c r="E544" s="78" t="str">
        <f>IFERROR(VLOOKUP($C544,'2025-26 School Level AAFTE'!$C$2:$L$2349,9,FALSE), "No")</f>
        <v>Yes</v>
      </c>
      <c r="F544" s="67">
        <f>IFERROR(VLOOKUP($C544,'2025-26 School Level AAFTE'!$C$2:$J$2349,8,FALSE), 0)</f>
        <v>20.420000000000002</v>
      </c>
      <c r="G544" s="69">
        <f>IFERROR(IF(E544= "yes",VLOOKUP(C544,Summary!$B:$I,6,0),0),0)</f>
        <v>0</v>
      </c>
      <c r="H544" s="68">
        <f t="shared" si="111"/>
        <v>20.420000000000002</v>
      </c>
      <c r="I544" s="110">
        <f>VLOOKUP($A544,'2026-27 Salary &amp; Benefits'!$A:$I,3,FALSE)</f>
        <v>1.18</v>
      </c>
      <c r="J544" s="110">
        <f>VLOOKUP($A544,'2026-27 Salary &amp; Benefits'!$A:$I,4,FALSE)</f>
        <v>1.18</v>
      </c>
      <c r="K544" s="101">
        <f t="shared" si="112"/>
        <v>20.420000000000002</v>
      </c>
      <c r="L544" s="100">
        <f t="shared" si="113"/>
        <v>0.06</v>
      </c>
      <c r="M544" s="102">
        <f>'2026-27 Salary &amp; Benefits'!$E$6</f>
        <v>78209</v>
      </c>
      <c r="N544" s="102">
        <f>'2026-27 Salary &amp; Benefits'!$F$6</f>
        <v>82248</v>
      </c>
      <c r="O544" s="7">
        <f t="shared" si="114"/>
        <v>5537.2</v>
      </c>
      <c r="P544" s="7">
        <f t="shared" si="115"/>
        <v>285.96000000000004</v>
      </c>
      <c r="Q544" s="7">
        <f>'2026-27 Salary &amp; Benefits'!G$6</f>
        <v>16817.759999999998</v>
      </c>
      <c r="R544" s="103">
        <f>'2026-27 Salary &amp; Benefits'!H$6</f>
        <v>0.16020000000000001</v>
      </c>
      <c r="S544" s="103">
        <f>'2026-27 Salary &amp; Benefits'!I$6</f>
        <v>0.15390000000000001</v>
      </c>
      <c r="T544" s="7">
        <f t="shared" si="116"/>
        <v>1940.13</v>
      </c>
      <c r="U544" s="7">
        <f t="shared" si="117"/>
        <v>97.05</v>
      </c>
      <c r="V544" s="7">
        <f t="shared" si="118"/>
        <v>14.94</v>
      </c>
      <c r="W544" s="7">
        <f t="shared" si="119"/>
        <v>111.99</v>
      </c>
      <c r="X544" s="18">
        <f t="shared" si="120"/>
        <v>7875.28</v>
      </c>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row>
    <row r="545" spans="1:159" s="17" customFormat="1">
      <c r="A545" t="s">
        <v>2329</v>
      </c>
      <c r="B545" s="59" t="s">
        <v>2591</v>
      </c>
      <c r="C545" s="3">
        <v>3253</v>
      </c>
      <c r="D545" t="s">
        <v>891</v>
      </c>
      <c r="E545" s="78" t="str">
        <f>IFERROR(VLOOKUP($C545,'2025-26 School Level AAFTE'!$C$2:$L$2349,9,FALSE), "No")</f>
        <v>Yes</v>
      </c>
      <c r="F545" s="67">
        <f>IFERROR(VLOOKUP($C545,'2025-26 School Level AAFTE'!$C$2:$J$2349,8,FALSE), 0)</f>
        <v>910.91</v>
      </c>
      <c r="G545" s="69">
        <f>IFERROR(IF(E545= "yes",VLOOKUP(C545,Summary!$B:$I,6,0),0),0)</f>
        <v>0</v>
      </c>
      <c r="H545" s="68">
        <f t="shared" si="111"/>
        <v>910.91</v>
      </c>
      <c r="I545" s="110">
        <f>VLOOKUP($A545,'2026-27 Salary &amp; Benefits'!$A:$I,3,FALSE)</f>
        <v>1.18</v>
      </c>
      <c r="J545" s="110">
        <f>VLOOKUP($A545,'2026-27 Salary &amp; Benefits'!$A:$I,4,FALSE)</f>
        <v>1.18</v>
      </c>
      <c r="K545" s="101">
        <f t="shared" si="112"/>
        <v>910.91</v>
      </c>
      <c r="L545" s="100">
        <f t="shared" si="113"/>
        <v>2.6720000000000002</v>
      </c>
      <c r="M545" s="102">
        <f>'2026-27 Salary &amp; Benefits'!$E$6</f>
        <v>78209</v>
      </c>
      <c r="N545" s="102">
        <f>'2026-27 Salary &amp; Benefits'!$F$6</f>
        <v>82248</v>
      </c>
      <c r="O545" s="7">
        <f t="shared" si="114"/>
        <v>246589.85</v>
      </c>
      <c r="P545" s="7">
        <f t="shared" si="115"/>
        <v>12734.799999999988</v>
      </c>
      <c r="Q545" s="7">
        <f>'2026-27 Salary &amp; Benefits'!G$6</f>
        <v>16817.759999999998</v>
      </c>
      <c r="R545" s="103">
        <f>'2026-27 Salary &amp; Benefits'!H$6</f>
        <v>0.16020000000000001</v>
      </c>
      <c r="S545" s="103">
        <f>'2026-27 Salary &amp; Benefits'!I$6</f>
        <v>0.15390000000000001</v>
      </c>
      <c r="T545" s="7">
        <f t="shared" si="116"/>
        <v>86400.63</v>
      </c>
      <c r="U545" s="7">
        <f t="shared" si="117"/>
        <v>4322.08</v>
      </c>
      <c r="V545" s="7">
        <f t="shared" si="118"/>
        <v>665.17</v>
      </c>
      <c r="W545" s="7">
        <f t="shared" si="119"/>
        <v>4987.25</v>
      </c>
      <c r="X545" s="18">
        <f t="shared" si="120"/>
        <v>350712.52999999997</v>
      </c>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row>
    <row r="546" spans="1:159" s="17" customFormat="1">
      <c r="A546" s="50" t="s">
        <v>2329</v>
      </c>
      <c r="B546" s="59" t="s">
        <v>2591</v>
      </c>
      <c r="C546" s="60">
        <v>5091</v>
      </c>
      <c r="D546" s="59" t="s">
        <v>1508</v>
      </c>
      <c r="E546" s="78" t="str">
        <f>IFERROR(VLOOKUP($C546,'2025-26 School Level AAFTE'!$C$2:$L$2349,9,FALSE), "No")</f>
        <v>No</v>
      </c>
      <c r="F546" s="67">
        <f>IFERROR(VLOOKUP($C546,'2025-26 School Level AAFTE'!$C$2:$J$2349,8,FALSE), 0)</f>
        <v>577.76</v>
      </c>
      <c r="G546" s="69">
        <f>IFERROR(IF(E546= "yes",VLOOKUP(C546,Summary!$B:$I,6,0),0),0)</f>
        <v>0</v>
      </c>
      <c r="H546" s="68">
        <f t="shared" si="111"/>
        <v>0</v>
      </c>
      <c r="I546" s="110">
        <f>VLOOKUP($A546,'2026-27 Salary &amp; Benefits'!$A:$I,3,FALSE)</f>
        <v>1.18</v>
      </c>
      <c r="J546" s="110">
        <f>VLOOKUP($A546,'2026-27 Salary &amp; Benefits'!$A:$I,4,FALSE)</f>
        <v>1.18</v>
      </c>
      <c r="K546" s="101">
        <f t="shared" si="112"/>
        <v>0</v>
      </c>
      <c r="L546" s="100">
        <f t="shared" si="113"/>
        <v>0</v>
      </c>
      <c r="M546" s="102">
        <f>'2026-27 Salary &amp; Benefits'!$E$6</f>
        <v>78209</v>
      </c>
      <c r="N546" s="102">
        <f>'2026-27 Salary &amp; Benefits'!$F$6</f>
        <v>82248</v>
      </c>
      <c r="O546" s="7">
        <f t="shared" si="114"/>
        <v>0</v>
      </c>
      <c r="P546" s="7">
        <f t="shared" si="115"/>
        <v>0</v>
      </c>
      <c r="Q546" s="7">
        <f>'2026-27 Salary &amp; Benefits'!G$6</f>
        <v>16817.759999999998</v>
      </c>
      <c r="R546" s="103">
        <f>'2026-27 Salary &amp; Benefits'!H$6</f>
        <v>0.16020000000000001</v>
      </c>
      <c r="S546" s="103">
        <f>'2026-27 Salary &amp; Benefits'!I$6</f>
        <v>0.15390000000000001</v>
      </c>
      <c r="T546" s="7">
        <f t="shared" si="116"/>
        <v>0</v>
      </c>
      <c r="U546" s="7">
        <f t="shared" si="117"/>
        <v>0</v>
      </c>
      <c r="V546" s="7">
        <f t="shared" si="118"/>
        <v>0</v>
      </c>
      <c r="W546" s="7">
        <f t="shared" si="119"/>
        <v>0</v>
      </c>
      <c r="X546" s="18">
        <f t="shared" si="120"/>
        <v>0</v>
      </c>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row>
    <row r="547" spans="1:159" s="17" customFormat="1">
      <c r="A547" s="50" t="s">
        <v>2329</v>
      </c>
      <c r="B547" s="59" t="s">
        <v>2591</v>
      </c>
      <c r="C547" s="60">
        <v>2065</v>
      </c>
      <c r="D547" s="59" t="s">
        <v>1489</v>
      </c>
      <c r="E547" s="78" t="str">
        <f>IFERROR(VLOOKUP($C547,'2025-26 School Level AAFTE'!$C$2:$L$2349,9,FALSE), "No")</f>
        <v>Yes</v>
      </c>
      <c r="F547" s="67">
        <f>IFERROR(VLOOKUP($C547,'2025-26 School Level AAFTE'!$C$2:$J$2349,8,FALSE), 0)</f>
        <v>392.7</v>
      </c>
      <c r="G547" s="69">
        <f>IFERROR(IF(E547= "yes",VLOOKUP(C547,Summary!$B:$I,6,0),0),0)</f>
        <v>0</v>
      </c>
      <c r="H547" s="68">
        <f t="shared" si="111"/>
        <v>392.7</v>
      </c>
      <c r="I547" s="110">
        <f>VLOOKUP($A547,'2026-27 Salary &amp; Benefits'!$A:$I,3,FALSE)</f>
        <v>1.18</v>
      </c>
      <c r="J547" s="110">
        <f>VLOOKUP($A547,'2026-27 Salary &amp; Benefits'!$A:$I,4,FALSE)</f>
        <v>1.18</v>
      </c>
      <c r="K547" s="101">
        <f t="shared" si="112"/>
        <v>392.7</v>
      </c>
      <c r="L547" s="100">
        <f t="shared" si="113"/>
        <v>1.1519999999999999</v>
      </c>
      <c r="M547" s="102">
        <f>'2026-27 Salary &amp; Benefits'!$E$6</f>
        <v>78209</v>
      </c>
      <c r="N547" s="102">
        <f>'2026-27 Salary &amp; Benefits'!$F$6</f>
        <v>82248</v>
      </c>
      <c r="O547" s="7">
        <f t="shared" si="114"/>
        <v>106314.19</v>
      </c>
      <c r="P547" s="7">
        <f t="shared" si="115"/>
        <v>5490.4499999999971</v>
      </c>
      <c r="Q547" s="7">
        <f>'2026-27 Salary &amp; Benefits'!G$6</f>
        <v>16817.759999999998</v>
      </c>
      <c r="R547" s="103">
        <f>'2026-27 Salary &amp; Benefits'!H$6</f>
        <v>0.16020000000000001</v>
      </c>
      <c r="S547" s="103">
        <f>'2026-27 Salary &amp; Benefits'!I$6</f>
        <v>0.15390000000000001</v>
      </c>
      <c r="T547" s="7">
        <f t="shared" si="116"/>
        <v>37250.57</v>
      </c>
      <c r="U547" s="7">
        <f t="shared" si="117"/>
        <v>1863.41</v>
      </c>
      <c r="V547" s="7">
        <f t="shared" si="118"/>
        <v>286.77999999999997</v>
      </c>
      <c r="W547" s="7">
        <f t="shared" si="119"/>
        <v>2150.19</v>
      </c>
      <c r="X547" s="18">
        <f t="shared" si="120"/>
        <v>151205.40000000002</v>
      </c>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row>
    <row r="548" spans="1:159" s="17" customFormat="1">
      <c r="A548" s="50" t="s">
        <v>2329</v>
      </c>
      <c r="B548" s="59" t="s">
        <v>2591</v>
      </c>
      <c r="C548" s="60">
        <v>4437</v>
      </c>
      <c r="D548" s="59" t="s">
        <v>1505</v>
      </c>
      <c r="E548" s="78" t="str">
        <f>IFERROR(VLOOKUP($C548,'2025-26 School Level AAFTE'!$C$2:$L$2349,9,FALSE), "No")</f>
        <v>No</v>
      </c>
      <c r="F548" s="67">
        <f>IFERROR(VLOOKUP($C548,'2025-26 School Level AAFTE'!$C$2:$J$2349,8,FALSE), 0)</f>
        <v>1069.18</v>
      </c>
      <c r="G548" s="69">
        <f>IFERROR(IF(E548= "yes",VLOOKUP(C548,Summary!$B:$I,6,0),0),0)</f>
        <v>0</v>
      </c>
      <c r="H548" s="68">
        <f t="shared" si="111"/>
        <v>0</v>
      </c>
      <c r="I548" s="110">
        <f>VLOOKUP($A548,'2026-27 Salary &amp; Benefits'!$A:$I,3,FALSE)</f>
        <v>1.18</v>
      </c>
      <c r="J548" s="110">
        <f>VLOOKUP($A548,'2026-27 Salary &amp; Benefits'!$A:$I,4,FALSE)</f>
        <v>1.18</v>
      </c>
      <c r="K548" s="101">
        <f t="shared" si="112"/>
        <v>0</v>
      </c>
      <c r="L548" s="100">
        <f t="shared" si="113"/>
        <v>0</v>
      </c>
      <c r="M548" s="102">
        <f>'2026-27 Salary &amp; Benefits'!$E$6</f>
        <v>78209</v>
      </c>
      <c r="N548" s="102">
        <f>'2026-27 Salary &amp; Benefits'!$F$6</f>
        <v>82248</v>
      </c>
      <c r="O548" s="7">
        <f t="shared" si="114"/>
        <v>0</v>
      </c>
      <c r="P548" s="7">
        <f t="shared" si="115"/>
        <v>0</v>
      </c>
      <c r="Q548" s="7">
        <f>'2026-27 Salary &amp; Benefits'!G$6</f>
        <v>16817.759999999998</v>
      </c>
      <c r="R548" s="103">
        <f>'2026-27 Salary &amp; Benefits'!H$6</f>
        <v>0.16020000000000001</v>
      </c>
      <c r="S548" s="103">
        <f>'2026-27 Salary &amp; Benefits'!I$6</f>
        <v>0.15390000000000001</v>
      </c>
      <c r="T548" s="7">
        <f t="shared" si="116"/>
        <v>0</v>
      </c>
      <c r="U548" s="7">
        <f t="shared" si="117"/>
        <v>0</v>
      </c>
      <c r="V548" s="7">
        <f t="shared" si="118"/>
        <v>0</v>
      </c>
      <c r="W548" s="7">
        <f t="shared" si="119"/>
        <v>0</v>
      </c>
      <c r="X548" s="18">
        <f t="shared" si="120"/>
        <v>0</v>
      </c>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row>
    <row r="549" spans="1:159" s="17" customFormat="1">
      <c r="A549" s="50" t="s">
        <v>2329</v>
      </c>
      <c r="B549" s="59" t="s">
        <v>2591</v>
      </c>
      <c r="C549" s="60">
        <v>2883</v>
      </c>
      <c r="D549" s="59" t="s">
        <v>1495</v>
      </c>
      <c r="E549" s="78" t="str">
        <f>IFERROR(VLOOKUP($C549,'2025-26 School Level AAFTE'!$C$2:$L$2349,9,FALSE), "No")</f>
        <v>Yes</v>
      </c>
      <c r="F549" s="67">
        <f>IFERROR(VLOOKUP($C549,'2025-26 School Level AAFTE'!$C$2:$J$2349,8,FALSE), 0)</f>
        <v>348.1</v>
      </c>
      <c r="G549" s="69">
        <f>IFERROR(IF(E549= "yes",VLOOKUP(C549,Summary!$B:$I,6,0),0),0)</f>
        <v>0</v>
      </c>
      <c r="H549" s="68">
        <f t="shared" si="111"/>
        <v>348.1</v>
      </c>
      <c r="I549" s="110">
        <f>VLOOKUP($A549,'2026-27 Salary &amp; Benefits'!$A:$I,3,FALSE)</f>
        <v>1.18</v>
      </c>
      <c r="J549" s="110">
        <f>VLOOKUP($A549,'2026-27 Salary &amp; Benefits'!$A:$I,4,FALSE)</f>
        <v>1.18</v>
      </c>
      <c r="K549" s="101">
        <f t="shared" si="112"/>
        <v>348.1</v>
      </c>
      <c r="L549" s="100">
        <f t="shared" si="113"/>
        <v>1.0209999999999999</v>
      </c>
      <c r="M549" s="102">
        <f>'2026-27 Salary &amp; Benefits'!$E$6</f>
        <v>78209</v>
      </c>
      <c r="N549" s="102">
        <f>'2026-27 Salary &amp; Benefits'!$F$6</f>
        <v>82248</v>
      </c>
      <c r="O549" s="7">
        <f t="shared" si="114"/>
        <v>94224.639999999999</v>
      </c>
      <c r="P549" s="7">
        <f t="shared" si="115"/>
        <v>4866.1100000000006</v>
      </c>
      <c r="Q549" s="7">
        <f>'2026-27 Salary &amp; Benefits'!G$6</f>
        <v>16817.759999999998</v>
      </c>
      <c r="R549" s="103">
        <f>'2026-27 Salary &amp; Benefits'!H$6</f>
        <v>0.16020000000000001</v>
      </c>
      <c r="S549" s="103">
        <f>'2026-27 Salary &amp; Benefits'!I$6</f>
        <v>0.15390000000000001</v>
      </c>
      <c r="T549" s="7">
        <f t="shared" si="116"/>
        <v>33014.61</v>
      </c>
      <c r="U549" s="7">
        <f t="shared" si="117"/>
        <v>1651.51</v>
      </c>
      <c r="V549" s="7">
        <f t="shared" si="118"/>
        <v>254.17</v>
      </c>
      <c r="W549" s="7">
        <f t="shared" si="119"/>
        <v>1905.68</v>
      </c>
      <c r="X549" s="18">
        <f t="shared" si="120"/>
        <v>134011.03999999998</v>
      </c>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row>
    <row r="550" spans="1:159" s="17" customFormat="1">
      <c r="A550" s="50" t="s">
        <v>2329</v>
      </c>
      <c r="B550" s="59" t="s">
        <v>2591</v>
      </c>
      <c r="C550" s="60">
        <v>4334</v>
      </c>
      <c r="D550" s="59" t="s">
        <v>1503</v>
      </c>
      <c r="E550" s="78" t="str">
        <f>IFERROR(VLOOKUP($C550,'2025-26 School Level AAFTE'!$C$2:$L$2349,9,FALSE), "No")</f>
        <v>No</v>
      </c>
      <c r="F550" s="67">
        <f>IFERROR(VLOOKUP($C550,'2025-26 School Level AAFTE'!$C$2:$J$2349,8,FALSE), 0)</f>
        <v>1087.48</v>
      </c>
      <c r="G550" s="69">
        <f>IFERROR(IF(E550= "yes",VLOOKUP(C550,Summary!$B:$I,6,0),0),0)</f>
        <v>0</v>
      </c>
      <c r="H550" s="68">
        <f t="shared" si="111"/>
        <v>0</v>
      </c>
      <c r="I550" s="110">
        <f>VLOOKUP($A550,'2026-27 Salary &amp; Benefits'!$A:$I,3,FALSE)</f>
        <v>1.18</v>
      </c>
      <c r="J550" s="110">
        <f>VLOOKUP($A550,'2026-27 Salary &amp; Benefits'!$A:$I,4,FALSE)</f>
        <v>1.18</v>
      </c>
      <c r="K550" s="101">
        <f t="shared" si="112"/>
        <v>0</v>
      </c>
      <c r="L550" s="100">
        <f t="shared" si="113"/>
        <v>0</v>
      </c>
      <c r="M550" s="102">
        <f>'2026-27 Salary &amp; Benefits'!$E$6</f>
        <v>78209</v>
      </c>
      <c r="N550" s="102">
        <f>'2026-27 Salary &amp; Benefits'!$F$6</f>
        <v>82248</v>
      </c>
      <c r="O550" s="7">
        <f t="shared" si="114"/>
        <v>0</v>
      </c>
      <c r="P550" s="7">
        <f t="shared" si="115"/>
        <v>0</v>
      </c>
      <c r="Q550" s="7">
        <f>'2026-27 Salary &amp; Benefits'!G$6</f>
        <v>16817.759999999998</v>
      </c>
      <c r="R550" s="103">
        <f>'2026-27 Salary &amp; Benefits'!H$6</f>
        <v>0.16020000000000001</v>
      </c>
      <c r="S550" s="103">
        <f>'2026-27 Salary &amp; Benefits'!I$6</f>
        <v>0.15390000000000001</v>
      </c>
      <c r="T550" s="7">
        <f t="shared" si="116"/>
        <v>0</v>
      </c>
      <c r="U550" s="7">
        <f t="shared" si="117"/>
        <v>0</v>
      </c>
      <c r="V550" s="7">
        <f t="shared" si="118"/>
        <v>0</v>
      </c>
      <c r="W550" s="7">
        <f t="shared" si="119"/>
        <v>0</v>
      </c>
      <c r="X550" s="18">
        <f t="shared" si="120"/>
        <v>0</v>
      </c>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row>
    <row r="551" spans="1:159" s="17" customFormat="1">
      <c r="A551" s="50" t="s">
        <v>2329</v>
      </c>
      <c r="B551" s="59" t="s">
        <v>2591</v>
      </c>
      <c r="C551" s="60">
        <v>4438</v>
      </c>
      <c r="D551" s="59" t="s">
        <v>1506</v>
      </c>
      <c r="E551" s="78" t="str">
        <f>IFERROR(VLOOKUP($C551,'2025-26 School Level AAFTE'!$C$2:$L$2349,9,FALSE), "No")</f>
        <v>No</v>
      </c>
      <c r="F551" s="67">
        <f>IFERROR(VLOOKUP($C551,'2025-26 School Level AAFTE'!$C$2:$J$2349,8,FALSE), 0)</f>
        <v>2120.02</v>
      </c>
      <c r="G551" s="69">
        <f>IFERROR(IF(E551= "yes",VLOOKUP(C551,Summary!$B:$I,6,0),0),0)</f>
        <v>0</v>
      </c>
      <c r="H551" s="68">
        <f t="shared" si="111"/>
        <v>0</v>
      </c>
      <c r="I551" s="110">
        <f>VLOOKUP($A551,'2026-27 Salary &amp; Benefits'!$A:$I,3,FALSE)</f>
        <v>1.18</v>
      </c>
      <c r="J551" s="110">
        <f>VLOOKUP($A551,'2026-27 Salary &amp; Benefits'!$A:$I,4,FALSE)</f>
        <v>1.18</v>
      </c>
      <c r="K551" s="101">
        <f t="shared" si="112"/>
        <v>0</v>
      </c>
      <c r="L551" s="100">
        <f t="shared" si="113"/>
        <v>0</v>
      </c>
      <c r="M551" s="102">
        <f>'2026-27 Salary &amp; Benefits'!$E$6</f>
        <v>78209</v>
      </c>
      <c r="N551" s="102">
        <f>'2026-27 Salary &amp; Benefits'!$F$6</f>
        <v>82248</v>
      </c>
      <c r="O551" s="7">
        <f t="shared" si="114"/>
        <v>0</v>
      </c>
      <c r="P551" s="7">
        <f t="shared" si="115"/>
        <v>0</v>
      </c>
      <c r="Q551" s="7">
        <f>'2026-27 Salary &amp; Benefits'!G$6</f>
        <v>16817.759999999998</v>
      </c>
      <c r="R551" s="103">
        <f>'2026-27 Salary &amp; Benefits'!H$6</f>
        <v>0.16020000000000001</v>
      </c>
      <c r="S551" s="103">
        <f>'2026-27 Salary &amp; Benefits'!I$6</f>
        <v>0.15390000000000001</v>
      </c>
      <c r="T551" s="7">
        <f t="shared" si="116"/>
        <v>0</v>
      </c>
      <c r="U551" s="7">
        <f t="shared" si="117"/>
        <v>0</v>
      </c>
      <c r="V551" s="7">
        <f t="shared" si="118"/>
        <v>0</v>
      </c>
      <c r="W551" s="7">
        <f t="shared" si="119"/>
        <v>0</v>
      </c>
      <c r="X551" s="18">
        <f t="shared" si="120"/>
        <v>0</v>
      </c>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row>
    <row r="552" spans="1:159" s="17" customFormat="1">
      <c r="A552" s="50" t="s">
        <v>2329</v>
      </c>
      <c r="B552" s="59" t="s">
        <v>2591</v>
      </c>
      <c r="C552" s="60">
        <v>2751</v>
      </c>
      <c r="D552" s="59" t="s">
        <v>1493</v>
      </c>
      <c r="E552" s="78" t="str">
        <f>IFERROR(VLOOKUP($C552,'2025-26 School Level AAFTE'!$C$2:$L$2349,9,FALSE), "No")</f>
        <v>Yes</v>
      </c>
      <c r="F552" s="67">
        <f>IFERROR(VLOOKUP($C552,'2025-26 School Level AAFTE'!$C$2:$J$2349,8,FALSE), 0)</f>
        <v>312.10000000000002</v>
      </c>
      <c r="G552" s="69">
        <f>IFERROR(IF(E552= "yes",VLOOKUP(C552,Summary!$B:$I,6,0),0),0)</f>
        <v>0</v>
      </c>
      <c r="H552" s="68">
        <f t="shared" si="111"/>
        <v>312.10000000000002</v>
      </c>
      <c r="I552" s="110">
        <f>VLOOKUP($A552,'2026-27 Salary &amp; Benefits'!$A:$I,3,FALSE)</f>
        <v>1.18</v>
      </c>
      <c r="J552" s="110">
        <f>VLOOKUP($A552,'2026-27 Salary &amp; Benefits'!$A:$I,4,FALSE)</f>
        <v>1.18</v>
      </c>
      <c r="K552" s="101">
        <f t="shared" si="112"/>
        <v>312.10000000000002</v>
      </c>
      <c r="L552" s="100">
        <f t="shared" si="113"/>
        <v>0.91500000000000004</v>
      </c>
      <c r="M552" s="102">
        <f>'2026-27 Salary &amp; Benefits'!$E$6</f>
        <v>78209</v>
      </c>
      <c r="N552" s="102">
        <f>'2026-27 Salary &amp; Benefits'!$F$6</f>
        <v>82248</v>
      </c>
      <c r="O552" s="7">
        <f t="shared" si="114"/>
        <v>84442.26</v>
      </c>
      <c r="P552" s="7">
        <f t="shared" si="115"/>
        <v>4360.9100000000035</v>
      </c>
      <c r="Q552" s="7">
        <f>'2026-27 Salary &amp; Benefits'!G$6</f>
        <v>16817.759999999998</v>
      </c>
      <c r="R552" s="103">
        <f>'2026-27 Salary &amp; Benefits'!H$6</f>
        <v>0.16020000000000001</v>
      </c>
      <c r="S552" s="103">
        <f>'2026-27 Salary &amp; Benefits'!I$6</f>
        <v>0.15390000000000001</v>
      </c>
      <c r="T552" s="7">
        <f t="shared" si="116"/>
        <v>29587.040000000001</v>
      </c>
      <c r="U552" s="7">
        <f t="shared" si="117"/>
        <v>1480.05</v>
      </c>
      <c r="V552" s="7">
        <f t="shared" si="118"/>
        <v>227.78</v>
      </c>
      <c r="W552" s="7">
        <f t="shared" si="119"/>
        <v>1707.83</v>
      </c>
      <c r="X552" s="18">
        <f t="shared" si="120"/>
        <v>120098.04</v>
      </c>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row>
    <row r="553" spans="1:159" s="17" customFormat="1">
      <c r="A553" t="s">
        <v>2329</v>
      </c>
      <c r="B553" t="s">
        <v>2591</v>
      </c>
      <c r="C553" s="3">
        <v>3533</v>
      </c>
      <c r="D553" t="s">
        <v>75</v>
      </c>
      <c r="E553" s="78" t="str">
        <f>IFERROR(VLOOKUP($C553,'2025-26 School Level AAFTE'!$C$2:$L$2349,9,FALSE), "No")</f>
        <v>No</v>
      </c>
      <c r="F553" s="67">
        <f>IFERROR(VLOOKUP($C553,'2025-26 School Level AAFTE'!$C$2:$J$2349,8,FALSE), 0)</f>
        <v>520.34</v>
      </c>
      <c r="G553" s="69">
        <f>IFERROR(IF(E553= "yes",VLOOKUP(C553,Summary!$B:$I,6,0),0),0)</f>
        <v>0</v>
      </c>
      <c r="H553" s="68">
        <f t="shared" si="111"/>
        <v>0</v>
      </c>
      <c r="I553" s="110">
        <f>VLOOKUP($A553,'2026-27 Salary &amp; Benefits'!$A:$I,3,FALSE)</f>
        <v>1.18</v>
      </c>
      <c r="J553" s="110">
        <f>VLOOKUP($A553,'2026-27 Salary &amp; Benefits'!$A:$I,4,FALSE)</f>
        <v>1.18</v>
      </c>
      <c r="K553" s="101">
        <f t="shared" si="112"/>
        <v>0</v>
      </c>
      <c r="L553" s="100">
        <f t="shared" si="113"/>
        <v>0</v>
      </c>
      <c r="M553" s="102">
        <f>'2026-27 Salary &amp; Benefits'!$E$6</f>
        <v>78209</v>
      </c>
      <c r="N553" s="102">
        <f>'2026-27 Salary &amp; Benefits'!$F$6</f>
        <v>82248</v>
      </c>
      <c r="O553" s="7">
        <f t="shared" si="114"/>
        <v>0</v>
      </c>
      <c r="P553" s="7">
        <f t="shared" si="115"/>
        <v>0</v>
      </c>
      <c r="Q553" s="7">
        <f>'2026-27 Salary &amp; Benefits'!G$6</f>
        <v>16817.759999999998</v>
      </c>
      <c r="R553" s="103">
        <f>'2026-27 Salary &amp; Benefits'!H$6</f>
        <v>0.16020000000000001</v>
      </c>
      <c r="S553" s="103">
        <f>'2026-27 Salary &amp; Benefits'!I$6</f>
        <v>0.15390000000000001</v>
      </c>
      <c r="T553" s="7">
        <f t="shared" si="116"/>
        <v>0</v>
      </c>
      <c r="U553" s="7">
        <f t="shared" si="117"/>
        <v>0</v>
      </c>
      <c r="V553" s="7">
        <f t="shared" si="118"/>
        <v>0</v>
      </c>
      <c r="W553" s="7">
        <f t="shared" si="119"/>
        <v>0</v>
      </c>
      <c r="X553" s="18">
        <f t="shared" si="120"/>
        <v>0</v>
      </c>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row>
    <row r="554" spans="1:159" s="17" customFormat="1">
      <c r="A554" s="50" t="s">
        <v>2329</v>
      </c>
      <c r="B554" s="59" t="s">
        <v>2591</v>
      </c>
      <c r="C554" s="60">
        <v>2811</v>
      </c>
      <c r="D554" s="59" t="s">
        <v>1494</v>
      </c>
      <c r="E554" s="78" t="str">
        <f>IFERROR(VLOOKUP($C554,'2025-26 School Level AAFTE'!$C$2:$L$2349,9,FALSE), "No")</f>
        <v>Yes</v>
      </c>
      <c r="F554" s="67">
        <f>IFERROR(VLOOKUP($C554,'2025-26 School Level AAFTE'!$C$2:$J$2349,8,FALSE), 0)</f>
        <v>474.2</v>
      </c>
      <c r="G554" s="69">
        <f>IFERROR(IF(E554= "yes",VLOOKUP(C554,Summary!$B:$I,6,0),0),0)</f>
        <v>0</v>
      </c>
      <c r="H554" s="68">
        <f t="shared" si="111"/>
        <v>474.2</v>
      </c>
      <c r="I554" s="110">
        <f>VLOOKUP($A554,'2026-27 Salary &amp; Benefits'!$A:$I,3,FALSE)</f>
        <v>1.18</v>
      </c>
      <c r="J554" s="110">
        <f>VLOOKUP($A554,'2026-27 Salary &amp; Benefits'!$A:$I,4,FALSE)</f>
        <v>1.18</v>
      </c>
      <c r="K554" s="101">
        <f t="shared" si="112"/>
        <v>474.2</v>
      </c>
      <c r="L554" s="100">
        <f t="shared" si="113"/>
        <v>1.391</v>
      </c>
      <c r="M554" s="102">
        <f>'2026-27 Salary &amp; Benefits'!$E$6</f>
        <v>78209</v>
      </c>
      <c r="N554" s="102">
        <f>'2026-27 Salary &amp; Benefits'!$F$6</f>
        <v>82248</v>
      </c>
      <c r="O554" s="7">
        <f t="shared" si="114"/>
        <v>128370.69</v>
      </c>
      <c r="P554" s="7">
        <f t="shared" si="115"/>
        <v>6629.5299999999988</v>
      </c>
      <c r="Q554" s="7">
        <f>'2026-27 Salary &amp; Benefits'!G$6</f>
        <v>16817.759999999998</v>
      </c>
      <c r="R554" s="103">
        <f>'2026-27 Salary &amp; Benefits'!H$6</f>
        <v>0.16020000000000001</v>
      </c>
      <c r="S554" s="103">
        <f>'2026-27 Salary &amp; Benefits'!I$6</f>
        <v>0.15390000000000001</v>
      </c>
      <c r="T554" s="7">
        <f t="shared" si="116"/>
        <v>44978.77</v>
      </c>
      <c r="U554" s="7">
        <f t="shared" si="117"/>
        <v>2250</v>
      </c>
      <c r="V554" s="7">
        <f t="shared" si="118"/>
        <v>346.28</v>
      </c>
      <c r="W554" s="7">
        <f t="shared" si="119"/>
        <v>2596.2799999999997</v>
      </c>
      <c r="X554" s="18">
        <f t="shared" si="120"/>
        <v>182575.27</v>
      </c>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row>
    <row r="555" spans="1:159" s="17" customFormat="1">
      <c r="A555" s="50" t="s">
        <v>2329</v>
      </c>
      <c r="B555" s="59" t="s">
        <v>2591</v>
      </c>
      <c r="C555" s="60">
        <v>2669</v>
      </c>
      <c r="D555" s="59" t="s">
        <v>1471</v>
      </c>
      <c r="E555" s="78" t="str">
        <f>IFERROR(VLOOKUP($C555,'2025-26 School Level AAFTE'!$C$2:$L$2349,9,FALSE), "No")</f>
        <v>Yes</v>
      </c>
      <c r="F555" s="67">
        <f>IFERROR(VLOOKUP($C555,'2025-26 School Level AAFTE'!$C$2:$J$2349,8,FALSE), 0)</f>
        <v>352.5</v>
      </c>
      <c r="G555" s="69">
        <f>IFERROR(IF(E555= "yes",VLOOKUP(C555,Summary!$B:$I,6,0),0),0)</f>
        <v>0</v>
      </c>
      <c r="H555" s="68">
        <f t="shared" si="111"/>
        <v>352.5</v>
      </c>
      <c r="I555" s="110">
        <f>VLOOKUP($A555,'2026-27 Salary &amp; Benefits'!$A:$I,3,FALSE)</f>
        <v>1.18</v>
      </c>
      <c r="J555" s="110">
        <f>VLOOKUP($A555,'2026-27 Salary &amp; Benefits'!$A:$I,4,FALSE)</f>
        <v>1.18</v>
      </c>
      <c r="K555" s="101">
        <f t="shared" si="112"/>
        <v>352.5</v>
      </c>
      <c r="L555" s="100">
        <f t="shared" si="113"/>
        <v>1.034</v>
      </c>
      <c r="M555" s="102">
        <f>'2026-27 Salary &amp; Benefits'!$E$6</f>
        <v>78209</v>
      </c>
      <c r="N555" s="102">
        <f>'2026-27 Salary &amp; Benefits'!$F$6</f>
        <v>82248</v>
      </c>
      <c r="O555" s="7">
        <f t="shared" si="114"/>
        <v>95424.37</v>
      </c>
      <c r="P555" s="7">
        <f t="shared" si="115"/>
        <v>4928.0599999999977</v>
      </c>
      <c r="Q555" s="7">
        <f>'2026-27 Salary &amp; Benefits'!G$6</f>
        <v>16817.759999999998</v>
      </c>
      <c r="R555" s="103">
        <f>'2026-27 Salary &amp; Benefits'!H$6</f>
        <v>0.16020000000000001</v>
      </c>
      <c r="S555" s="103">
        <f>'2026-27 Salary &amp; Benefits'!I$6</f>
        <v>0.15390000000000001</v>
      </c>
      <c r="T555" s="7">
        <f t="shared" si="116"/>
        <v>33434.980000000003</v>
      </c>
      <c r="U555" s="7">
        <f t="shared" si="117"/>
        <v>1672.54</v>
      </c>
      <c r="V555" s="7">
        <f t="shared" si="118"/>
        <v>257.39999999999998</v>
      </c>
      <c r="W555" s="7">
        <f t="shared" si="119"/>
        <v>1929.94</v>
      </c>
      <c r="X555" s="18">
        <f t="shared" si="120"/>
        <v>135717.35</v>
      </c>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row>
    <row r="556" spans="1:159" s="17" customFormat="1">
      <c r="A556" s="50" t="s">
        <v>2329</v>
      </c>
      <c r="B556" s="59" t="s">
        <v>2591</v>
      </c>
      <c r="C556" s="60">
        <v>4316</v>
      </c>
      <c r="D556" s="59" t="s">
        <v>1502</v>
      </c>
      <c r="E556" s="78" t="str">
        <f>IFERROR(VLOOKUP($C556,'2025-26 School Level AAFTE'!$C$2:$L$2349,9,FALSE), "No")</f>
        <v>No</v>
      </c>
      <c r="F556" s="67">
        <f>IFERROR(VLOOKUP($C556,'2025-26 School Level AAFTE'!$C$2:$J$2349,8,FALSE), 0)</f>
        <v>649.07000000000005</v>
      </c>
      <c r="G556" s="69">
        <f>IFERROR(IF(E556= "yes",VLOOKUP(C556,Summary!$B:$I,6,0),0),0)</f>
        <v>0</v>
      </c>
      <c r="H556" s="68">
        <f t="shared" si="111"/>
        <v>0</v>
      </c>
      <c r="I556" s="110">
        <f>VLOOKUP($A556,'2026-27 Salary &amp; Benefits'!$A:$I,3,FALSE)</f>
        <v>1.18</v>
      </c>
      <c r="J556" s="110">
        <f>VLOOKUP($A556,'2026-27 Salary &amp; Benefits'!$A:$I,4,FALSE)</f>
        <v>1.18</v>
      </c>
      <c r="K556" s="101">
        <f t="shared" si="112"/>
        <v>0</v>
      </c>
      <c r="L556" s="100">
        <f t="shared" si="113"/>
        <v>0</v>
      </c>
      <c r="M556" s="102">
        <f>'2026-27 Salary &amp; Benefits'!$E$6</f>
        <v>78209</v>
      </c>
      <c r="N556" s="102">
        <f>'2026-27 Salary &amp; Benefits'!$F$6</f>
        <v>82248</v>
      </c>
      <c r="O556" s="7">
        <f t="shared" si="114"/>
        <v>0</v>
      </c>
      <c r="P556" s="7">
        <f t="shared" si="115"/>
        <v>0</v>
      </c>
      <c r="Q556" s="7">
        <f>'2026-27 Salary &amp; Benefits'!G$6</f>
        <v>16817.759999999998</v>
      </c>
      <c r="R556" s="103">
        <f>'2026-27 Salary &amp; Benefits'!H$6</f>
        <v>0.16020000000000001</v>
      </c>
      <c r="S556" s="103">
        <f>'2026-27 Salary &amp; Benefits'!I$6</f>
        <v>0.15390000000000001</v>
      </c>
      <c r="T556" s="7">
        <f t="shared" si="116"/>
        <v>0</v>
      </c>
      <c r="U556" s="7">
        <f t="shared" si="117"/>
        <v>0</v>
      </c>
      <c r="V556" s="7">
        <f t="shared" si="118"/>
        <v>0</v>
      </c>
      <c r="W556" s="7">
        <f t="shared" si="119"/>
        <v>0</v>
      </c>
      <c r="X556" s="18">
        <f t="shared" si="120"/>
        <v>0</v>
      </c>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row>
    <row r="557" spans="1:159" s="17" customFormat="1">
      <c r="A557" s="50" t="s">
        <v>2329</v>
      </c>
      <c r="B557" s="59" t="s">
        <v>2591</v>
      </c>
      <c r="C557" s="60">
        <v>3686</v>
      </c>
      <c r="D557" s="59" t="s">
        <v>1497</v>
      </c>
      <c r="E557" s="78" t="str">
        <f>IFERROR(VLOOKUP($C557,'2025-26 School Level AAFTE'!$C$2:$L$2349,9,FALSE), "No")</f>
        <v>Yes</v>
      </c>
      <c r="F557" s="67">
        <f>IFERROR(VLOOKUP($C557,'2025-26 School Level AAFTE'!$C$2:$J$2349,8,FALSE), 0)</f>
        <v>532.79999999999995</v>
      </c>
      <c r="G557" s="69">
        <f>IFERROR(IF(E557= "yes",VLOOKUP(C557,Summary!$B:$I,6,0),0),0)</f>
        <v>0</v>
      </c>
      <c r="H557" s="68">
        <f t="shared" si="111"/>
        <v>532.79999999999995</v>
      </c>
      <c r="I557" s="110">
        <f>VLOOKUP($A557,'2026-27 Salary &amp; Benefits'!$A:$I,3,FALSE)</f>
        <v>1.18</v>
      </c>
      <c r="J557" s="110">
        <f>VLOOKUP($A557,'2026-27 Salary &amp; Benefits'!$A:$I,4,FALSE)</f>
        <v>1.18</v>
      </c>
      <c r="K557" s="101">
        <f t="shared" si="112"/>
        <v>532.79999999999995</v>
      </c>
      <c r="L557" s="100">
        <f t="shared" si="113"/>
        <v>1.5629999999999999</v>
      </c>
      <c r="M557" s="102">
        <f>'2026-27 Salary &amp; Benefits'!$E$6</f>
        <v>78209</v>
      </c>
      <c r="N557" s="102">
        <f>'2026-27 Salary &amp; Benefits'!$F$6</f>
        <v>82248</v>
      </c>
      <c r="O557" s="7">
        <f t="shared" si="114"/>
        <v>144243.99</v>
      </c>
      <c r="P557" s="7">
        <f t="shared" si="115"/>
        <v>7449.2900000000081</v>
      </c>
      <c r="Q557" s="7">
        <f>'2026-27 Salary &amp; Benefits'!G$6</f>
        <v>16817.759999999998</v>
      </c>
      <c r="R557" s="103">
        <f>'2026-27 Salary &amp; Benefits'!H$6</f>
        <v>0.16020000000000001</v>
      </c>
      <c r="S557" s="103">
        <f>'2026-27 Salary &amp; Benefits'!I$6</f>
        <v>0.15390000000000001</v>
      </c>
      <c r="T557" s="7">
        <f t="shared" si="116"/>
        <v>50540.49</v>
      </c>
      <c r="U557" s="7">
        <f t="shared" si="117"/>
        <v>2528.2199999999998</v>
      </c>
      <c r="V557" s="7">
        <f t="shared" si="118"/>
        <v>389.09</v>
      </c>
      <c r="W557" s="7">
        <f t="shared" si="119"/>
        <v>2917.31</v>
      </c>
      <c r="X557" s="18">
        <f t="shared" si="120"/>
        <v>205151.08</v>
      </c>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row>
    <row r="558" spans="1:159" s="17" customFormat="1">
      <c r="A558" s="50" t="s">
        <v>2329</v>
      </c>
      <c r="B558" s="59" t="s">
        <v>2591</v>
      </c>
      <c r="C558" s="60">
        <v>2364</v>
      </c>
      <c r="D558" s="59" t="s">
        <v>1491</v>
      </c>
      <c r="E558" s="78" t="str">
        <f>IFERROR(VLOOKUP($C558,'2025-26 School Level AAFTE'!$C$2:$L$2349,9,FALSE), "No")</f>
        <v>Yes</v>
      </c>
      <c r="F558" s="67">
        <f>IFERROR(VLOOKUP($C558,'2025-26 School Level AAFTE'!$C$2:$J$2349,8,FALSE), 0)</f>
        <v>725.08</v>
      </c>
      <c r="G558" s="69">
        <f>IFERROR(IF(E558= "yes",VLOOKUP(C558,Summary!$B:$I,6,0),0),0)</f>
        <v>0</v>
      </c>
      <c r="H558" s="68">
        <f t="shared" si="111"/>
        <v>725.08</v>
      </c>
      <c r="I558" s="110">
        <f>VLOOKUP($A558,'2026-27 Salary &amp; Benefits'!$A:$I,3,FALSE)</f>
        <v>1.18</v>
      </c>
      <c r="J558" s="110">
        <f>VLOOKUP($A558,'2026-27 Salary &amp; Benefits'!$A:$I,4,FALSE)</f>
        <v>1.18</v>
      </c>
      <c r="K558" s="101">
        <f t="shared" si="112"/>
        <v>725.08</v>
      </c>
      <c r="L558" s="100">
        <f t="shared" si="113"/>
        <v>2.1269999999999998</v>
      </c>
      <c r="M558" s="102">
        <f>'2026-27 Salary &amp; Benefits'!$E$6</f>
        <v>78209</v>
      </c>
      <c r="N558" s="102">
        <f>'2026-27 Salary &amp; Benefits'!$F$6</f>
        <v>82248</v>
      </c>
      <c r="O558" s="7">
        <f t="shared" si="114"/>
        <v>196293.64</v>
      </c>
      <c r="P558" s="7">
        <f t="shared" si="115"/>
        <v>10137.329999999987</v>
      </c>
      <c r="Q558" s="7">
        <f>'2026-27 Salary &amp; Benefits'!G$6</f>
        <v>16817.759999999998</v>
      </c>
      <c r="R558" s="103">
        <f>'2026-27 Salary &amp; Benefits'!H$6</f>
        <v>0.16020000000000001</v>
      </c>
      <c r="S558" s="103">
        <f>'2026-27 Salary &amp; Benefits'!I$6</f>
        <v>0.15390000000000001</v>
      </c>
      <c r="T558" s="7">
        <f t="shared" si="116"/>
        <v>68777.75</v>
      </c>
      <c r="U558" s="7">
        <f t="shared" si="117"/>
        <v>3440.52</v>
      </c>
      <c r="V558" s="7">
        <f t="shared" si="118"/>
        <v>529.5</v>
      </c>
      <c r="W558" s="7">
        <f t="shared" si="119"/>
        <v>3970.02</v>
      </c>
      <c r="X558" s="18">
        <f t="shared" si="120"/>
        <v>279178.74</v>
      </c>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row>
    <row r="559" spans="1:159" s="17" customFormat="1">
      <c r="A559" s="50" t="s">
        <v>2329</v>
      </c>
      <c r="B559" s="59" t="s">
        <v>2591</v>
      </c>
      <c r="C559" s="60">
        <v>4530</v>
      </c>
      <c r="D559" s="59" t="s">
        <v>1507</v>
      </c>
      <c r="E559" s="78" t="str">
        <f>IFERROR(VLOOKUP($C559,'2025-26 School Level AAFTE'!$C$2:$L$2349,9,FALSE), "No")</f>
        <v>No</v>
      </c>
      <c r="F559" s="67">
        <f>IFERROR(VLOOKUP($C559,'2025-26 School Level AAFTE'!$C$2:$J$2349,8,FALSE), 0)</f>
        <v>715.4</v>
      </c>
      <c r="G559" s="69">
        <f>IFERROR(IF(E559= "yes",VLOOKUP(C559,Summary!$B:$I,6,0),0),0)</f>
        <v>0</v>
      </c>
      <c r="H559" s="68">
        <f t="shared" si="111"/>
        <v>0</v>
      </c>
      <c r="I559" s="110">
        <f>VLOOKUP($A559,'2026-27 Salary &amp; Benefits'!$A:$I,3,FALSE)</f>
        <v>1.18</v>
      </c>
      <c r="J559" s="110">
        <f>VLOOKUP($A559,'2026-27 Salary &amp; Benefits'!$A:$I,4,FALSE)</f>
        <v>1.18</v>
      </c>
      <c r="K559" s="101">
        <f t="shared" si="112"/>
        <v>0</v>
      </c>
      <c r="L559" s="100">
        <f t="shared" si="113"/>
        <v>0</v>
      </c>
      <c r="M559" s="102">
        <f>'2026-27 Salary &amp; Benefits'!$E$6</f>
        <v>78209</v>
      </c>
      <c r="N559" s="102">
        <f>'2026-27 Salary &amp; Benefits'!$F$6</f>
        <v>82248</v>
      </c>
      <c r="O559" s="7">
        <f t="shared" si="114"/>
        <v>0</v>
      </c>
      <c r="P559" s="7">
        <f t="shared" si="115"/>
        <v>0</v>
      </c>
      <c r="Q559" s="7">
        <f>'2026-27 Salary &amp; Benefits'!G$6</f>
        <v>16817.759999999998</v>
      </c>
      <c r="R559" s="103">
        <f>'2026-27 Salary &amp; Benefits'!H$6</f>
        <v>0.16020000000000001</v>
      </c>
      <c r="S559" s="103">
        <f>'2026-27 Salary &amp; Benefits'!I$6</f>
        <v>0.15390000000000001</v>
      </c>
      <c r="T559" s="7">
        <f t="shared" si="116"/>
        <v>0</v>
      </c>
      <c r="U559" s="7">
        <f t="shared" si="117"/>
        <v>0</v>
      </c>
      <c r="V559" s="7">
        <f t="shared" si="118"/>
        <v>0</v>
      </c>
      <c r="W559" s="7">
        <f t="shared" si="119"/>
        <v>0</v>
      </c>
      <c r="X559" s="18">
        <f t="shared" si="120"/>
        <v>0</v>
      </c>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row>
    <row r="560" spans="1:159" s="17" customFormat="1">
      <c r="A560" s="50" t="s">
        <v>2329</v>
      </c>
      <c r="B560" s="59" t="s">
        <v>2591</v>
      </c>
      <c r="C560" s="60">
        <v>1907</v>
      </c>
      <c r="D560" s="59" t="s">
        <v>1488</v>
      </c>
      <c r="E560" s="78" t="str">
        <f>IFERROR(VLOOKUP($C560,'2025-26 School Level AAFTE'!$C$2:$L$2349,9,FALSE), "No")</f>
        <v>No</v>
      </c>
      <c r="F560" s="67">
        <f>IFERROR(VLOOKUP($C560,'2025-26 School Level AAFTE'!$C$2:$J$2349,8,FALSE), 0)</f>
        <v>95.809999999999988</v>
      </c>
      <c r="G560" s="69">
        <f>IFERROR(IF(E560= "yes",VLOOKUP(C560,Summary!$B:$I,6,0),0),0)</f>
        <v>0</v>
      </c>
      <c r="H560" s="68">
        <f t="shared" si="111"/>
        <v>0</v>
      </c>
      <c r="I560" s="110">
        <f>VLOOKUP($A560,'2026-27 Salary &amp; Benefits'!$A:$I,3,FALSE)</f>
        <v>1.18</v>
      </c>
      <c r="J560" s="110">
        <f>VLOOKUP($A560,'2026-27 Salary &amp; Benefits'!$A:$I,4,FALSE)</f>
        <v>1.18</v>
      </c>
      <c r="K560" s="101">
        <f t="shared" si="112"/>
        <v>0</v>
      </c>
      <c r="L560" s="100">
        <f t="shared" si="113"/>
        <v>0</v>
      </c>
      <c r="M560" s="102">
        <f>'2026-27 Salary &amp; Benefits'!$E$6</f>
        <v>78209</v>
      </c>
      <c r="N560" s="102">
        <f>'2026-27 Salary &amp; Benefits'!$F$6</f>
        <v>82248</v>
      </c>
      <c r="O560" s="7">
        <f t="shared" si="114"/>
        <v>0</v>
      </c>
      <c r="P560" s="7">
        <f t="shared" si="115"/>
        <v>0</v>
      </c>
      <c r="Q560" s="7">
        <f>'2026-27 Salary &amp; Benefits'!G$6</f>
        <v>16817.759999999998</v>
      </c>
      <c r="R560" s="103">
        <f>'2026-27 Salary &amp; Benefits'!H$6</f>
        <v>0.16020000000000001</v>
      </c>
      <c r="S560" s="103">
        <f>'2026-27 Salary &amp; Benefits'!I$6</f>
        <v>0.15390000000000001</v>
      </c>
      <c r="T560" s="7">
        <f t="shared" si="116"/>
        <v>0</v>
      </c>
      <c r="U560" s="7">
        <f t="shared" si="117"/>
        <v>0</v>
      </c>
      <c r="V560" s="7">
        <f t="shared" si="118"/>
        <v>0</v>
      </c>
      <c r="W560" s="7">
        <f t="shared" si="119"/>
        <v>0</v>
      </c>
      <c r="X560" s="18">
        <f t="shared" si="120"/>
        <v>0</v>
      </c>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row>
    <row r="561" spans="1:159" s="17" customFormat="1">
      <c r="A561" s="50" t="s">
        <v>2329</v>
      </c>
      <c r="B561" s="59" t="s">
        <v>2591</v>
      </c>
      <c r="C561" s="60">
        <v>4137</v>
      </c>
      <c r="D561" s="59" t="s">
        <v>1500</v>
      </c>
      <c r="E561" s="78" t="str">
        <f>IFERROR(VLOOKUP($C561,'2025-26 School Level AAFTE'!$C$2:$L$2349,9,FALSE), "No")</f>
        <v>Yes</v>
      </c>
      <c r="F561" s="67">
        <f>IFERROR(VLOOKUP($C561,'2025-26 School Level AAFTE'!$C$2:$J$2349,8,FALSE), 0)</f>
        <v>221.53</v>
      </c>
      <c r="G561" s="69">
        <f>IFERROR(IF(E561= "yes",VLOOKUP(C561,Summary!$B:$I,6,0),0),0)</f>
        <v>0</v>
      </c>
      <c r="H561" s="68">
        <f t="shared" si="111"/>
        <v>221.53</v>
      </c>
      <c r="I561" s="110">
        <f>VLOOKUP($A561,'2026-27 Salary &amp; Benefits'!$A:$I,3,FALSE)</f>
        <v>1.18</v>
      </c>
      <c r="J561" s="110">
        <f>VLOOKUP($A561,'2026-27 Salary &amp; Benefits'!$A:$I,4,FALSE)</f>
        <v>1.18</v>
      </c>
      <c r="K561" s="101">
        <f t="shared" si="112"/>
        <v>221.53</v>
      </c>
      <c r="L561" s="100">
        <f t="shared" si="113"/>
        <v>0.65</v>
      </c>
      <c r="M561" s="102">
        <f>'2026-27 Salary &amp; Benefits'!$E$6</f>
        <v>78209</v>
      </c>
      <c r="N561" s="102">
        <f>'2026-27 Salary &amp; Benefits'!$F$6</f>
        <v>82248</v>
      </c>
      <c r="O561" s="7">
        <f t="shared" si="114"/>
        <v>59986.3</v>
      </c>
      <c r="P561" s="7">
        <f t="shared" si="115"/>
        <v>3097.9199999999983</v>
      </c>
      <c r="Q561" s="7">
        <f>'2026-27 Salary &amp; Benefits'!G$6</f>
        <v>16817.759999999998</v>
      </c>
      <c r="R561" s="103">
        <f>'2026-27 Salary &amp; Benefits'!H$6</f>
        <v>0.16020000000000001</v>
      </c>
      <c r="S561" s="103">
        <f>'2026-27 Salary &amp; Benefits'!I$6</f>
        <v>0.15390000000000001</v>
      </c>
      <c r="T561" s="7">
        <f t="shared" si="116"/>
        <v>21018.12</v>
      </c>
      <c r="U561" s="7">
        <f t="shared" si="117"/>
        <v>1051.4000000000001</v>
      </c>
      <c r="V561" s="7">
        <f t="shared" si="118"/>
        <v>161.81</v>
      </c>
      <c r="W561" s="7">
        <f t="shared" si="119"/>
        <v>1213.21</v>
      </c>
      <c r="X561" s="18">
        <f t="shared" si="120"/>
        <v>85315.55</v>
      </c>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row>
    <row r="562" spans="1:159" s="17" customFormat="1">
      <c r="A562" s="50" t="s">
        <v>2329</v>
      </c>
      <c r="B562" s="59" t="s">
        <v>2591</v>
      </c>
      <c r="C562" s="60">
        <v>4298</v>
      </c>
      <c r="D562" s="59" t="s">
        <v>1501</v>
      </c>
      <c r="E562" s="78" t="str">
        <f>IFERROR(VLOOKUP($C562,'2025-26 School Level AAFTE'!$C$2:$L$2349,9,FALSE), "No")</f>
        <v>No</v>
      </c>
      <c r="F562" s="67">
        <f>IFERROR(VLOOKUP($C562,'2025-26 School Level AAFTE'!$C$2:$J$2349,8,FALSE), 0)</f>
        <v>565.29999999999995</v>
      </c>
      <c r="G562" s="69">
        <f>IFERROR(IF(E562= "yes",VLOOKUP(C562,Summary!$B:$I,6,0),0),0)</f>
        <v>0</v>
      </c>
      <c r="H562" s="68">
        <f t="shared" si="111"/>
        <v>0</v>
      </c>
      <c r="I562" s="110">
        <f>VLOOKUP($A562,'2026-27 Salary &amp; Benefits'!$A:$I,3,FALSE)</f>
        <v>1.18</v>
      </c>
      <c r="J562" s="110">
        <f>VLOOKUP($A562,'2026-27 Salary &amp; Benefits'!$A:$I,4,FALSE)</f>
        <v>1.18</v>
      </c>
      <c r="K562" s="101">
        <f t="shared" si="112"/>
        <v>0</v>
      </c>
      <c r="L562" s="100">
        <f t="shared" si="113"/>
        <v>0</v>
      </c>
      <c r="M562" s="102">
        <f>'2026-27 Salary &amp; Benefits'!$E$6</f>
        <v>78209</v>
      </c>
      <c r="N562" s="102">
        <f>'2026-27 Salary &amp; Benefits'!$F$6</f>
        <v>82248</v>
      </c>
      <c r="O562" s="7">
        <f t="shared" si="114"/>
        <v>0</v>
      </c>
      <c r="P562" s="7">
        <f t="shared" si="115"/>
        <v>0</v>
      </c>
      <c r="Q562" s="7">
        <f>'2026-27 Salary &amp; Benefits'!G$6</f>
        <v>16817.759999999998</v>
      </c>
      <c r="R562" s="103">
        <f>'2026-27 Salary &amp; Benefits'!H$6</f>
        <v>0.16020000000000001</v>
      </c>
      <c r="S562" s="103">
        <f>'2026-27 Salary &amp; Benefits'!I$6</f>
        <v>0.15390000000000001</v>
      </c>
      <c r="T562" s="7">
        <f t="shared" si="116"/>
        <v>0</v>
      </c>
      <c r="U562" s="7">
        <f t="shared" si="117"/>
        <v>0</v>
      </c>
      <c r="V562" s="7">
        <f t="shared" si="118"/>
        <v>0</v>
      </c>
      <c r="W562" s="7">
        <f t="shared" si="119"/>
        <v>0</v>
      </c>
      <c r="X562" s="18">
        <f t="shared" si="120"/>
        <v>0</v>
      </c>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row>
    <row r="563" spans="1:159" s="17" customFormat="1">
      <c r="A563" s="50" t="s">
        <v>2329</v>
      </c>
      <c r="B563" s="59" t="s">
        <v>2591</v>
      </c>
      <c r="C563" s="60">
        <v>2545</v>
      </c>
      <c r="D563" s="59" t="s">
        <v>1492</v>
      </c>
      <c r="E563" s="78" t="str">
        <f>IFERROR(VLOOKUP($C563,'2025-26 School Level AAFTE'!$C$2:$L$2349,9,FALSE), "No")</f>
        <v>Yes</v>
      </c>
      <c r="F563" s="67">
        <f>IFERROR(VLOOKUP($C563,'2025-26 School Level AAFTE'!$C$2:$J$2349,8,FALSE), 0)</f>
        <v>501.75</v>
      </c>
      <c r="G563" s="69">
        <f>IFERROR(IF(E563= "yes",VLOOKUP(C563,Summary!$B:$I,6,0),0),0)</f>
        <v>0</v>
      </c>
      <c r="H563" s="68">
        <f t="shared" si="111"/>
        <v>501.75</v>
      </c>
      <c r="I563" s="110">
        <f>VLOOKUP($A563,'2026-27 Salary &amp; Benefits'!$A:$I,3,FALSE)</f>
        <v>1.18</v>
      </c>
      <c r="J563" s="110">
        <f>VLOOKUP($A563,'2026-27 Salary &amp; Benefits'!$A:$I,4,FALSE)</f>
        <v>1.18</v>
      </c>
      <c r="K563" s="101">
        <f t="shared" si="112"/>
        <v>501.75</v>
      </c>
      <c r="L563" s="100">
        <f t="shared" si="113"/>
        <v>1.472</v>
      </c>
      <c r="M563" s="102">
        <f>'2026-27 Salary &amp; Benefits'!$E$6</f>
        <v>78209</v>
      </c>
      <c r="N563" s="102">
        <f>'2026-27 Salary &amp; Benefits'!$F$6</f>
        <v>82248</v>
      </c>
      <c r="O563" s="7">
        <f t="shared" si="114"/>
        <v>135845.9</v>
      </c>
      <c r="P563" s="7">
        <f t="shared" si="115"/>
        <v>7015.5899999999965</v>
      </c>
      <c r="Q563" s="7">
        <f>'2026-27 Salary &amp; Benefits'!G$6</f>
        <v>16817.759999999998</v>
      </c>
      <c r="R563" s="103">
        <f>'2026-27 Salary &amp; Benefits'!H$6</f>
        <v>0.16020000000000001</v>
      </c>
      <c r="S563" s="103">
        <f>'2026-27 Salary &amp; Benefits'!I$6</f>
        <v>0.15390000000000001</v>
      </c>
      <c r="T563" s="7">
        <f t="shared" si="116"/>
        <v>47597.96</v>
      </c>
      <c r="U563" s="7">
        <f t="shared" si="117"/>
        <v>2381.02</v>
      </c>
      <c r="V563" s="7">
        <f t="shared" si="118"/>
        <v>366.44</v>
      </c>
      <c r="W563" s="7">
        <f t="shared" si="119"/>
        <v>2747.46</v>
      </c>
      <c r="X563" s="18">
        <f t="shared" si="120"/>
        <v>193206.90999999997</v>
      </c>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row>
    <row r="564" spans="1:159" s="17" customFormat="1">
      <c r="A564" s="50" t="s">
        <v>2329</v>
      </c>
      <c r="B564" s="59" t="s">
        <v>2591</v>
      </c>
      <c r="C564" s="60">
        <v>5570</v>
      </c>
      <c r="D564" s="59" t="s">
        <v>2870</v>
      </c>
      <c r="E564" s="78" t="str">
        <f>IFERROR(VLOOKUP($C564,'2025-26 School Level AAFTE'!$C$2:$L$2349,9,FALSE), "No")</f>
        <v>No</v>
      </c>
      <c r="F564" s="67">
        <f>IFERROR(VLOOKUP($C564,'2025-26 School Level AAFTE'!$C$2:$J$2349,8,FALSE), 0)</f>
        <v>714.5</v>
      </c>
      <c r="G564" s="69">
        <f>IFERROR(IF(E564= "yes",VLOOKUP(C564,Summary!$B:$I,6,0),0),0)</f>
        <v>0</v>
      </c>
      <c r="H564" s="68">
        <f t="shared" si="111"/>
        <v>0</v>
      </c>
      <c r="I564" s="110">
        <f>VLOOKUP($A564,'2026-27 Salary &amp; Benefits'!$A:$I,3,FALSE)</f>
        <v>1.18</v>
      </c>
      <c r="J564" s="110">
        <f>VLOOKUP($A564,'2026-27 Salary &amp; Benefits'!$A:$I,4,FALSE)</f>
        <v>1.18</v>
      </c>
      <c r="K564" s="101">
        <f t="shared" si="112"/>
        <v>0</v>
      </c>
      <c r="L564" s="100">
        <f t="shared" si="113"/>
        <v>0</v>
      </c>
      <c r="M564" s="102">
        <f>'2026-27 Salary &amp; Benefits'!$E$6</f>
        <v>78209</v>
      </c>
      <c r="N564" s="102">
        <f>'2026-27 Salary &amp; Benefits'!$F$6</f>
        <v>82248</v>
      </c>
      <c r="O564" s="7">
        <f t="shared" si="114"/>
        <v>0</v>
      </c>
      <c r="P564" s="7">
        <f t="shared" si="115"/>
        <v>0</v>
      </c>
      <c r="Q564" s="7">
        <f>'2026-27 Salary &amp; Benefits'!G$6</f>
        <v>16817.759999999998</v>
      </c>
      <c r="R564" s="103">
        <f>'2026-27 Salary &amp; Benefits'!H$6</f>
        <v>0.16020000000000001</v>
      </c>
      <c r="S564" s="103">
        <f>'2026-27 Salary &amp; Benefits'!I$6</f>
        <v>0.15390000000000001</v>
      </c>
      <c r="T564" s="7">
        <f t="shared" si="116"/>
        <v>0</v>
      </c>
      <c r="U564" s="7">
        <f t="shared" si="117"/>
        <v>0</v>
      </c>
      <c r="V564" s="7">
        <f t="shared" si="118"/>
        <v>0</v>
      </c>
      <c r="W564" s="7">
        <f t="shared" si="119"/>
        <v>0</v>
      </c>
      <c r="X564" s="18">
        <f t="shared" si="120"/>
        <v>0</v>
      </c>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row>
    <row r="565" spans="1:159" s="17" customFormat="1">
      <c r="A565" s="50" t="s">
        <v>2329</v>
      </c>
      <c r="B565" s="59" t="s">
        <v>2591</v>
      </c>
      <c r="C565" s="60">
        <v>3002</v>
      </c>
      <c r="D565" s="59" t="s">
        <v>1496</v>
      </c>
      <c r="E565" s="78" t="str">
        <f>IFERROR(VLOOKUP($C565,'2025-26 School Level AAFTE'!$C$2:$L$2349,9,FALSE), "No")</f>
        <v>Yes</v>
      </c>
      <c r="F565" s="67">
        <f>IFERROR(VLOOKUP($C565,'2025-26 School Level AAFTE'!$C$2:$J$2349,8,FALSE), 0)</f>
        <v>545</v>
      </c>
      <c r="G565" s="69">
        <f>IFERROR(IF(E565= "yes",VLOOKUP(C565,Summary!$B:$I,6,0),0),0)</f>
        <v>0</v>
      </c>
      <c r="H565" s="68">
        <f t="shared" si="111"/>
        <v>545</v>
      </c>
      <c r="I565" s="110">
        <f>VLOOKUP($A565,'2026-27 Salary &amp; Benefits'!$A:$I,3,FALSE)</f>
        <v>1.18</v>
      </c>
      <c r="J565" s="110">
        <f>VLOOKUP($A565,'2026-27 Salary &amp; Benefits'!$A:$I,4,FALSE)</f>
        <v>1.18</v>
      </c>
      <c r="K565" s="101">
        <f t="shared" si="112"/>
        <v>545</v>
      </c>
      <c r="L565" s="100">
        <f t="shared" si="113"/>
        <v>1.599</v>
      </c>
      <c r="M565" s="102">
        <f>'2026-27 Salary &amp; Benefits'!$E$6</f>
        <v>78209</v>
      </c>
      <c r="N565" s="102">
        <f>'2026-27 Salary &amp; Benefits'!$F$6</f>
        <v>82248</v>
      </c>
      <c r="O565" s="7">
        <f t="shared" si="114"/>
        <v>147566.31</v>
      </c>
      <c r="P565" s="7">
        <f t="shared" si="115"/>
        <v>7620.8600000000151</v>
      </c>
      <c r="Q565" s="7">
        <f>'2026-27 Salary &amp; Benefits'!G$6</f>
        <v>16817.759999999998</v>
      </c>
      <c r="R565" s="103">
        <f>'2026-27 Salary &amp; Benefits'!H$6</f>
        <v>0.16020000000000001</v>
      </c>
      <c r="S565" s="103">
        <f>'2026-27 Salary &amp; Benefits'!I$6</f>
        <v>0.15390000000000001</v>
      </c>
      <c r="T565" s="7">
        <f t="shared" si="116"/>
        <v>51704.57</v>
      </c>
      <c r="U565" s="7">
        <f t="shared" si="117"/>
        <v>2586.4499999999998</v>
      </c>
      <c r="V565" s="7">
        <f t="shared" si="118"/>
        <v>398.05</v>
      </c>
      <c r="W565" s="7">
        <f t="shared" si="119"/>
        <v>2984.5</v>
      </c>
      <c r="X565" s="18">
        <f t="shared" si="120"/>
        <v>209876.24000000002</v>
      </c>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row>
    <row r="566" spans="1:159" s="17" customFormat="1">
      <c r="A566" s="50" t="s">
        <v>2329</v>
      </c>
      <c r="B566" s="59" t="s">
        <v>2591</v>
      </c>
      <c r="C566" s="60">
        <v>2752</v>
      </c>
      <c r="D566" s="59" t="s">
        <v>371</v>
      </c>
      <c r="E566" s="78" t="str">
        <f>IFERROR(VLOOKUP($C566,'2025-26 School Level AAFTE'!$C$2:$L$2349,9,FALSE), "No")</f>
        <v>No</v>
      </c>
      <c r="F566" s="67">
        <f>IFERROR(VLOOKUP($C566,'2025-26 School Level AAFTE'!$C$2:$J$2349,8,FALSE), 0)</f>
        <v>429.08</v>
      </c>
      <c r="G566" s="69">
        <f>IFERROR(IF(E566= "yes",VLOOKUP(C566,Summary!$B:$I,6,0),0),0)</f>
        <v>0</v>
      </c>
      <c r="H566" s="68">
        <f t="shared" si="111"/>
        <v>0</v>
      </c>
      <c r="I566" s="110">
        <f>VLOOKUP($A566,'2026-27 Salary &amp; Benefits'!$A:$I,3,FALSE)</f>
        <v>1.18</v>
      </c>
      <c r="J566" s="110">
        <f>VLOOKUP($A566,'2026-27 Salary &amp; Benefits'!$A:$I,4,FALSE)</f>
        <v>1.18</v>
      </c>
      <c r="K566" s="101">
        <f t="shared" si="112"/>
        <v>0</v>
      </c>
      <c r="L566" s="100">
        <f t="shared" si="113"/>
        <v>0</v>
      </c>
      <c r="M566" s="102">
        <f>'2026-27 Salary &amp; Benefits'!$E$6</f>
        <v>78209</v>
      </c>
      <c r="N566" s="102">
        <f>'2026-27 Salary &amp; Benefits'!$F$6</f>
        <v>82248</v>
      </c>
      <c r="O566" s="7">
        <f t="shared" si="114"/>
        <v>0</v>
      </c>
      <c r="P566" s="7">
        <f t="shared" si="115"/>
        <v>0</v>
      </c>
      <c r="Q566" s="7">
        <f>'2026-27 Salary &amp; Benefits'!G$6</f>
        <v>16817.759999999998</v>
      </c>
      <c r="R566" s="103">
        <f>'2026-27 Salary &amp; Benefits'!H$6</f>
        <v>0.16020000000000001</v>
      </c>
      <c r="S566" s="103">
        <f>'2026-27 Salary &amp; Benefits'!I$6</f>
        <v>0.15390000000000001</v>
      </c>
      <c r="T566" s="7">
        <f t="shared" si="116"/>
        <v>0</v>
      </c>
      <c r="U566" s="7">
        <f t="shared" si="117"/>
        <v>0</v>
      </c>
      <c r="V566" s="7">
        <f t="shared" si="118"/>
        <v>0</v>
      </c>
      <c r="W566" s="7">
        <f t="shared" si="119"/>
        <v>0</v>
      </c>
      <c r="X566" s="18">
        <f t="shared" si="120"/>
        <v>0</v>
      </c>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row>
    <row r="567" spans="1:159" s="17" customFormat="1">
      <c r="A567" s="50" t="s">
        <v>2329</v>
      </c>
      <c r="B567" s="59" t="s">
        <v>2591</v>
      </c>
      <c r="C567" s="60">
        <v>4125</v>
      </c>
      <c r="D567" s="59" t="s">
        <v>1499</v>
      </c>
      <c r="E567" s="78" t="str">
        <f>IFERROR(VLOOKUP($C567,'2025-26 School Level AAFTE'!$C$2:$L$2349,9,FALSE), "No")</f>
        <v>No</v>
      </c>
      <c r="F567" s="67">
        <f>IFERROR(VLOOKUP($C567,'2025-26 School Level AAFTE'!$C$2:$J$2349,8,FALSE), 0)</f>
        <v>557.20000000000005</v>
      </c>
      <c r="G567" s="69">
        <f>IFERROR(IF(E567= "yes",VLOOKUP(C567,Summary!$B:$I,6,0),0),0)</f>
        <v>0</v>
      </c>
      <c r="H567" s="68">
        <f t="shared" si="111"/>
        <v>0</v>
      </c>
      <c r="I567" s="110">
        <f>VLOOKUP($A567,'2026-27 Salary &amp; Benefits'!$A:$I,3,FALSE)</f>
        <v>1.18</v>
      </c>
      <c r="J567" s="110">
        <f>VLOOKUP($A567,'2026-27 Salary &amp; Benefits'!$A:$I,4,FALSE)</f>
        <v>1.18</v>
      </c>
      <c r="K567" s="101">
        <f t="shared" si="112"/>
        <v>0</v>
      </c>
      <c r="L567" s="100">
        <f t="shared" si="113"/>
        <v>0</v>
      </c>
      <c r="M567" s="102">
        <f>'2026-27 Salary &amp; Benefits'!$E$6</f>
        <v>78209</v>
      </c>
      <c r="N567" s="102">
        <f>'2026-27 Salary &amp; Benefits'!$F$6</f>
        <v>82248</v>
      </c>
      <c r="O567" s="7">
        <f t="shared" si="114"/>
        <v>0</v>
      </c>
      <c r="P567" s="7">
        <f t="shared" si="115"/>
        <v>0</v>
      </c>
      <c r="Q567" s="7">
        <f>'2026-27 Salary &amp; Benefits'!G$6</f>
        <v>16817.759999999998</v>
      </c>
      <c r="R567" s="103">
        <f>'2026-27 Salary &amp; Benefits'!H$6</f>
        <v>0.16020000000000001</v>
      </c>
      <c r="S567" s="103">
        <f>'2026-27 Salary &amp; Benefits'!I$6</f>
        <v>0.15390000000000001</v>
      </c>
      <c r="T567" s="7">
        <f t="shared" si="116"/>
        <v>0</v>
      </c>
      <c r="U567" s="7">
        <f t="shared" si="117"/>
        <v>0</v>
      </c>
      <c r="V567" s="7">
        <f t="shared" si="118"/>
        <v>0</v>
      </c>
      <c r="W567" s="7">
        <f t="shared" si="119"/>
        <v>0</v>
      </c>
      <c r="X567" s="18">
        <f t="shared" si="120"/>
        <v>0</v>
      </c>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row>
    <row r="568" spans="1:159" s="17" customFormat="1">
      <c r="A568" s="50" t="s">
        <v>2151</v>
      </c>
      <c r="B568" s="59" t="s">
        <v>2592</v>
      </c>
      <c r="C568" s="60">
        <v>4299</v>
      </c>
      <c r="D568" s="59" t="s">
        <v>234</v>
      </c>
      <c r="E568" s="78" t="str">
        <f>IFERROR(VLOOKUP($C568,'2025-26 School Level AAFTE'!$C$2:$L$2349,9,FALSE), "No")</f>
        <v>Yes</v>
      </c>
      <c r="F568" s="67">
        <f>IFERROR(VLOOKUP($C568,'2025-26 School Level AAFTE'!$C$2:$J$2349,8,FALSE), 0)</f>
        <v>280.39999999999998</v>
      </c>
      <c r="G568" s="69">
        <f>IFERROR(IF(E568= "yes",VLOOKUP(C568,Summary!$B:$I,6,0),0),0)</f>
        <v>0</v>
      </c>
      <c r="H568" s="68">
        <f t="shared" si="111"/>
        <v>280.39999999999998</v>
      </c>
      <c r="I568" s="110">
        <f>VLOOKUP($A568,'2026-27 Salary &amp; Benefits'!$A:$I,3,FALSE)</f>
        <v>1.06</v>
      </c>
      <c r="J568" s="110">
        <f>VLOOKUP($A568,'2026-27 Salary &amp; Benefits'!$A:$I,4,FALSE)</f>
        <v>1.1000000000000001</v>
      </c>
      <c r="K568" s="101">
        <f t="shared" si="112"/>
        <v>280.39999999999998</v>
      </c>
      <c r="L568" s="100">
        <f t="shared" si="113"/>
        <v>0.82299999999999995</v>
      </c>
      <c r="M568" s="102">
        <f>'2026-27 Salary &amp; Benefits'!$E$6</f>
        <v>78209</v>
      </c>
      <c r="N568" s="102">
        <f>'2026-27 Salary &amp; Benefits'!$F$6</f>
        <v>82248</v>
      </c>
      <c r="O568" s="7">
        <f t="shared" si="114"/>
        <v>68227.97</v>
      </c>
      <c r="P568" s="7">
        <f t="shared" si="115"/>
        <v>6231.1399999999994</v>
      </c>
      <c r="Q568" s="7">
        <f>'2026-27 Salary &amp; Benefits'!G$6</f>
        <v>16817.759999999998</v>
      </c>
      <c r="R568" s="103">
        <f>'2026-27 Salary &amp; Benefits'!H$6</f>
        <v>0.16020000000000001</v>
      </c>
      <c r="S568" s="103">
        <f>'2026-27 Salary &amp; Benefits'!I$6</f>
        <v>0.15390000000000001</v>
      </c>
      <c r="T568" s="7">
        <f t="shared" si="116"/>
        <v>25730.11</v>
      </c>
      <c r="U568" s="7">
        <f t="shared" si="117"/>
        <v>1240.99</v>
      </c>
      <c r="V568" s="7">
        <f t="shared" si="118"/>
        <v>190.99</v>
      </c>
      <c r="W568" s="7">
        <f t="shared" si="119"/>
        <v>1431.98</v>
      </c>
      <c r="X568" s="18">
        <f t="shared" si="120"/>
        <v>101621.2</v>
      </c>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row>
    <row r="569" spans="1:159" s="17" customFormat="1">
      <c r="A569" s="50" t="s">
        <v>2151</v>
      </c>
      <c r="B569" s="59" t="s">
        <v>2592</v>
      </c>
      <c r="C569" s="60">
        <v>3736</v>
      </c>
      <c r="D569" s="59" t="s">
        <v>222</v>
      </c>
      <c r="E569" s="78" t="str">
        <f>IFERROR(VLOOKUP($C569,'2025-26 School Level AAFTE'!$C$2:$L$2349,9,FALSE), "No")</f>
        <v>Yes</v>
      </c>
      <c r="F569" s="67">
        <f>IFERROR(VLOOKUP($C569,'2025-26 School Level AAFTE'!$C$2:$J$2349,8,FALSE), 0)</f>
        <v>454.2</v>
      </c>
      <c r="G569" s="69">
        <f>IFERROR(IF(E569= "yes",VLOOKUP(C569,Summary!$B:$I,6,0),0),0)</f>
        <v>0</v>
      </c>
      <c r="H569" s="68">
        <f t="shared" si="111"/>
        <v>454.2</v>
      </c>
      <c r="I569" s="110">
        <f>VLOOKUP($A569,'2026-27 Salary &amp; Benefits'!$A:$I,3,FALSE)</f>
        <v>1.06</v>
      </c>
      <c r="J569" s="110">
        <f>VLOOKUP($A569,'2026-27 Salary &amp; Benefits'!$A:$I,4,FALSE)</f>
        <v>1.1000000000000001</v>
      </c>
      <c r="K569" s="101">
        <f t="shared" si="112"/>
        <v>454.2</v>
      </c>
      <c r="L569" s="100">
        <f t="shared" si="113"/>
        <v>1.3320000000000001</v>
      </c>
      <c r="M569" s="102">
        <f>'2026-27 Salary &amp; Benefits'!$E$6</f>
        <v>78209</v>
      </c>
      <c r="N569" s="102">
        <f>'2026-27 Salary &amp; Benefits'!$F$6</f>
        <v>82248</v>
      </c>
      <c r="O569" s="7">
        <f t="shared" si="114"/>
        <v>110424.85</v>
      </c>
      <c r="P569" s="7">
        <f t="shared" si="115"/>
        <v>10084.919999999998</v>
      </c>
      <c r="Q569" s="7">
        <f>'2026-27 Salary &amp; Benefits'!G$6</f>
        <v>16817.759999999998</v>
      </c>
      <c r="R569" s="103">
        <f>'2026-27 Salary &amp; Benefits'!H$6</f>
        <v>0.16020000000000001</v>
      </c>
      <c r="S569" s="103">
        <f>'2026-27 Salary &amp; Benefits'!I$6</f>
        <v>0.15390000000000001</v>
      </c>
      <c r="T569" s="7">
        <f t="shared" si="116"/>
        <v>41643.39</v>
      </c>
      <c r="U569" s="7">
        <f t="shared" si="117"/>
        <v>2008.5</v>
      </c>
      <c r="V569" s="7">
        <f t="shared" si="118"/>
        <v>309.11</v>
      </c>
      <c r="W569" s="7">
        <f t="shared" si="119"/>
        <v>2317.61</v>
      </c>
      <c r="X569" s="18">
        <f t="shared" si="120"/>
        <v>164470.76999999996</v>
      </c>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row>
    <row r="570" spans="1:159" s="17" customFormat="1">
      <c r="A570" s="50" t="s">
        <v>2151</v>
      </c>
      <c r="B570" s="59" t="s">
        <v>2592</v>
      </c>
      <c r="C570" s="60">
        <v>3785</v>
      </c>
      <c r="D570" s="59" t="s">
        <v>223</v>
      </c>
      <c r="E570" s="78" t="str">
        <f>IFERROR(VLOOKUP($C570,'2025-26 School Level AAFTE'!$C$2:$L$2349,9,FALSE), "No")</f>
        <v>Yes</v>
      </c>
      <c r="F570" s="67">
        <f>IFERROR(VLOOKUP($C570,'2025-26 School Level AAFTE'!$C$2:$J$2349,8,FALSE), 0)</f>
        <v>808.05</v>
      </c>
      <c r="G570" s="69">
        <f>IFERROR(IF(E570= "yes",VLOOKUP(C570,Summary!$B:$I,6,0),0),0)</f>
        <v>0</v>
      </c>
      <c r="H570" s="68">
        <f t="shared" si="111"/>
        <v>808.05</v>
      </c>
      <c r="I570" s="110">
        <f>VLOOKUP($A570,'2026-27 Salary &amp; Benefits'!$A:$I,3,FALSE)</f>
        <v>1.06</v>
      </c>
      <c r="J570" s="110">
        <f>VLOOKUP($A570,'2026-27 Salary &amp; Benefits'!$A:$I,4,FALSE)</f>
        <v>1.1000000000000001</v>
      </c>
      <c r="K570" s="101">
        <f t="shared" si="112"/>
        <v>808.05</v>
      </c>
      <c r="L570" s="100">
        <f t="shared" si="113"/>
        <v>2.37</v>
      </c>
      <c r="M570" s="102">
        <f>'2026-27 Salary &amp; Benefits'!$E$6</f>
        <v>78209</v>
      </c>
      <c r="N570" s="102">
        <f>'2026-27 Salary &amp; Benefits'!$F$6</f>
        <v>82248</v>
      </c>
      <c r="O570" s="7">
        <f t="shared" si="114"/>
        <v>196476.65</v>
      </c>
      <c r="P570" s="7">
        <f t="shared" si="115"/>
        <v>17943.890000000014</v>
      </c>
      <c r="Q570" s="7">
        <f>'2026-27 Salary &amp; Benefits'!G$6</f>
        <v>16817.759999999998</v>
      </c>
      <c r="R570" s="103">
        <f>'2026-27 Salary &amp; Benefits'!H$6</f>
        <v>0.16020000000000001</v>
      </c>
      <c r="S570" s="103">
        <f>'2026-27 Salary &amp; Benefits'!I$6</f>
        <v>0.15390000000000001</v>
      </c>
      <c r="T570" s="7">
        <f t="shared" si="116"/>
        <v>74095.22</v>
      </c>
      <c r="U570" s="7">
        <f t="shared" si="117"/>
        <v>3573.68</v>
      </c>
      <c r="V570" s="7">
        <f t="shared" si="118"/>
        <v>549.99</v>
      </c>
      <c r="W570" s="7">
        <f t="shared" si="119"/>
        <v>4123.67</v>
      </c>
      <c r="X570" s="18">
        <f t="shared" si="120"/>
        <v>292639.43</v>
      </c>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row>
    <row r="571" spans="1:159" s="17" customFormat="1">
      <c r="A571" s="50" t="s">
        <v>2151</v>
      </c>
      <c r="B571" s="59" t="s">
        <v>2592</v>
      </c>
      <c r="C571" s="60">
        <v>4203</v>
      </c>
      <c r="D571" s="59" t="s">
        <v>2593</v>
      </c>
      <c r="E571" s="78" t="str">
        <f>IFERROR(VLOOKUP($C571,'2025-26 School Level AAFTE'!$C$2:$L$2349,9,FALSE), "No")</f>
        <v>No</v>
      </c>
      <c r="F571" s="67">
        <f>IFERROR(VLOOKUP($C571,'2025-26 School Level AAFTE'!$C$2:$J$2349,8,FALSE), 0)</f>
        <v>948.7700000000001</v>
      </c>
      <c r="G571" s="69">
        <f>IFERROR(IF(E571= "yes",VLOOKUP(C571,Summary!$B:$I,6,0),0),0)</f>
        <v>0</v>
      </c>
      <c r="H571" s="68">
        <f t="shared" si="111"/>
        <v>0</v>
      </c>
      <c r="I571" s="110">
        <f>VLOOKUP($A571,'2026-27 Salary &amp; Benefits'!$A:$I,3,FALSE)</f>
        <v>1.06</v>
      </c>
      <c r="J571" s="110">
        <f>VLOOKUP($A571,'2026-27 Salary &amp; Benefits'!$A:$I,4,FALSE)</f>
        <v>1.1000000000000001</v>
      </c>
      <c r="K571" s="101">
        <f t="shared" si="112"/>
        <v>0</v>
      </c>
      <c r="L571" s="100">
        <f t="shared" si="113"/>
        <v>0</v>
      </c>
      <c r="M571" s="102">
        <f>'2026-27 Salary &amp; Benefits'!$E$6</f>
        <v>78209</v>
      </c>
      <c r="N571" s="102">
        <f>'2026-27 Salary &amp; Benefits'!$F$6</f>
        <v>82248</v>
      </c>
      <c r="O571" s="7">
        <f t="shared" si="114"/>
        <v>0</v>
      </c>
      <c r="P571" s="7">
        <f t="shared" si="115"/>
        <v>0</v>
      </c>
      <c r="Q571" s="7">
        <f>'2026-27 Salary &amp; Benefits'!G$6</f>
        <v>16817.759999999998</v>
      </c>
      <c r="R571" s="103">
        <f>'2026-27 Salary &amp; Benefits'!H$6</f>
        <v>0.16020000000000001</v>
      </c>
      <c r="S571" s="103">
        <f>'2026-27 Salary &amp; Benefits'!I$6</f>
        <v>0.15390000000000001</v>
      </c>
      <c r="T571" s="7">
        <f t="shared" si="116"/>
        <v>0</v>
      </c>
      <c r="U571" s="7">
        <f t="shared" si="117"/>
        <v>0</v>
      </c>
      <c r="V571" s="7">
        <f t="shared" si="118"/>
        <v>0</v>
      </c>
      <c r="W571" s="7">
        <f t="shared" si="119"/>
        <v>0</v>
      </c>
      <c r="X571" s="18">
        <f t="shared" si="120"/>
        <v>0</v>
      </c>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row>
    <row r="572" spans="1:159" s="17" customFormat="1">
      <c r="A572" s="50" t="s">
        <v>2151</v>
      </c>
      <c r="B572" s="59" t="s">
        <v>2592</v>
      </c>
      <c r="C572" s="60">
        <v>4587</v>
      </c>
      <c r="D572" s="59" t="s">
        <v>243</v>
      </c>
      <c r="E572" s="78" t="str">
        <f>IFERROR(VLOOKUP($C572,'2025-26 School Level AAFTE'!$C$2:$L$2349,9,FALSE), "No")</f>
        <v>No</v>
      </c>
      <c r="F572" s="67">
        <f>IFERROR(VLOOKUP($C572,'2025-26 School Level AAFTE'!$C$2:$J$2349,8,FALSE), 0)</f>
        <v>354</v>
      </c>
      <c r="G572" s="69">
        <f>IFERROR(IF(E572= "yes",VLOOKUP(C572,Summary!$B:$I,6,0),0),0)</f>
        <v>0</v>
      </c>
      <c r="H572" s="68">
        <f t="shared" si="111"/>
        <v>0</v>
      </c>
      <c r="I572" s="110">
        <f>VLOOKUP($A572,'2026-27 Salary &amp; Benefits'!$A:$I,3,FALSE)</f>
        <v>1.06</v>
      </c>
      <c r="J572" s="110">
        <f>VLOOKUP($A572,'2026-27 Salary &amp; Benefits'!$A:$I,4,FALSE)</f>
        <v>1.1000000000000001</v>
      </c>
      <c r="K572" s="101">
        <f t="shared" si="112"/>
        <v>0</v>
      </c>
      <c r="L572" s="100">
        <f t="shared" si="113"/>
        <v>0</v>
      </c>
      <c r="M572" s="102">
        <f>'2026-27 Salary &amp; Benefits'!$E$6</f>
        <v>78209</v>
      </c>
      <c r="N572" s="102">
        <f>'2026-27 Salary &amp; Benefits'!$F$6</f>
        <v>82248</v>
      </c>
      <c r="O572" s="7">
        <f t="shared" si="114"/>
        <v>0</v>
      </c>
      <c r="P572" s="7">
        <f t="shared" si="115"/>
        <v>0</v>
      </c>
      <c r="Q572" s="7">
        <f>'2026-27 Salary &amp; Benefits'!G$6</f>
        <v>16817.759999999998</v>
      </c>
      <c r="R572" s="103">
        <f>'2026-27 Salary &amp; Benefits'!H$6</f>
        <v>0.16020000000000001</v>
      </c>
      <c r="S572" s="103">
        <f>'2026-27 Salary &amp; Benefits'!I$6</f>
        <v>0.15390000000000001</v>
      </c>
      <c r="T572" s="7">
        <f t="shared" si="116"/>
        <v>0</v>
      </c>
      <c r="U572" s="7">
        <f t="shared" si="117"/>
        <v>0</v>
      </c>
      <c r="V572" s="7">
        <f t="shared" si="118"/>
        <v>0</v>
      </c>
      <c r="W572" s="7">
        <f t="shared" si="119"/>
        <v>0</v>
      </c>
      <c r="X572" s="18">
        <f t="shared" si="120"/>
        <v>0</v>
      </c>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row>
    <row r="573" spans="1:159" s="17" customFormat="1">
      <c r="A573" s="50" t="s">
        <v>2151</v>
      </c>
      <c r="B573" s="59" t="s">
        <v>2592</v>
      </c>
      <c r="C573" s="60">
        <v>3320</v>
      </c>
      <c r="D573" s="59" t="s">
        <v>220</v>
      </c>
      <c r="E573" s="78" t="str">
        <f>IFERROR(VLOOKUP($C573,'2025-26 School Level AAFTE'!$C$2:$L$2349,9,FALSE), "No")</f>
        <v>Yes</v>
      </c>
      <c r="F573" s="67">
        <f>IFERROR(VLOOKUP($C573,'2025-26 School Level AAFTE'!$C$2:$J$2349,8,FALSE), 0)</f>
        <v>850.03</v>
      </c>
      <c r="G573" s="69">
        <f>IFERROR(IF(E573= "yes",VLOOKUP(C573,Summary!$B:$I,6,0),0),0)</f>
        <v>0</v>
      </c>
      <c r="H573" s="68">
        <f t="shared" si="111"/>
        <v>850.03</v>
      </c>
      <c r="I573" s="110">
        <f>VLOOKUP($A573,'2026-27 Salary &amp; Benefits'!$A:$I,3,FALSE)</f>
        <v>1.06</v>
      </c>
      <c r="J573" s="110">
        <f>VLOOKUP($A573,'2026-27 Salary &amp; Benefits'!$A:$I,4,FALSE)</f>
        <v>1.1000000000000001</v>
      </c>
      <c r="K573" s="101">
        <f t="shared" si="112"/>
        <v>850.03</v>
      </c>
      <c r="L573" s="100">
        <f t="shared" si="113"/>
        <v>2.4929999999999999</v>
      </c>
      <c r="M573" s="102">
        <f>'2026-27 Salary &amp; Benefits'!$E$6</f>
        <v>78209</v>
      </c>
      <c r="N573" s="102">
        <f>'2026-27 Salary &amp; Benefits'!$F$6</f>
        <v>82248</v>
      </c>
      <c r="O573" s="7">
        <f t="shared" si="114"/>
        <v>206673.54</v>
      </c>
      <c r="P573" s="7">
        <f t="shared" si="115"/>
        <v>18875.149999999994</v>
      </c>
      <c r="Q573" s="7">
        <f>'2026-27 Salary &amp; Benefits'!G$6</f>
        <v>16817.759999999998</v>
      </c>
      <c r="R573" s="103">
        <f>'2026-27 Salary &amp; Benefits'!H$6</f>
        <v>0.16020000000000001</v>
      </c>
      <c r="S573" s="103">
        <f>'2026-27 Salary &amp; Benefits'!I$6</f>
        <v>0.15390000000000001</v>
      </c>
      <c r="T573" s="7">
        <f t="shared" si="116"/>
        <v>77940.66</v>
      </c>
      <c r="U573" s="7">
        <f t="shared" si="117"/>
        <v>3759.14</v>
      </c>
      <c r="V573" s="7">
        <f t="shared" si="118"/>
        <v>578.53</v>
      </c>
      <c r="W573" s="7">
        <f t="shared" si="119"/>
        <v>4337.67</v>
      </c>
      <c r="X573" s="18">
        <f t="shared" si="120"/>
        <v>307827.01999999996</v>
      </c>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row>
    <row r="574" spans="1:159" s="17" customFormat="1">
      <c r="A574" s="50" t="s">
        <v>2151</v>
      </c>
      <c r="B574" s="59" t="s">
        <v>2592</v>
      </c>
      <c r="C574" s="60">
        <v>3822</v>
      </c>
      <c r="D574" s="59" t="s">
        <v>224</v>
      </c>
      <c r="E574" s="78" t="str">
        <f>IFERROR(VLOOKUP($C574,'2025-26 School Level AAFTE'!$C$2:$L$2349,9,FALSE), "No")</f>
        <v>Yes</v>
      </c>
      <c r="F574" s="67">
        <f>IFERROR(VLOOKUP($C574,'2025-26 School Level AAFTE'!$C$2:$J$2349,8,FALSE), 0)</f>
        <v>359.94</v>
      </c>
      <c r="G574" s="69">
        <f>IFERROR(IF(E574= "yes",VLOOKUP(C574,Summary!$B:$I,6,0),0),0)</f>
        <v>0</v>
      </c>
      <c r="H574" s="68">
        <f t="shared" si="111"/>
        <v>359.94</v>
      </c>
      <c r="I574" s="110">
        <f>VLOOKUP($A574,'2026-27 Salary &amp; Benefits'!$A:$I,3,FALSE)</f>
        <v>1.06</v>
      </c>
      <c r="J574" s="110">
        <f>VLOOKUP($A574,'2026-27 Salary &amp; Benefits'!$A:$I,4,FALSE)</f>
        <v>1.1000000000000001</v>
      </c>
      <c r="K574" s="101">
        <f t="shared" si="112"/>
        <v>359.94</v>
      </c>
      <c r="L574" s="100">
        <f t="shared" si="113"/>
        <v>1.056</v>
      </c>
      <c r="M574" s="102">
        <f>'2026-27 Salary &amp; Benefits'!$E$6</f>
        <v>78209</v>
      </c>
      <c r="N574" s="102">
        <f>'2026-27 Salary &amp; Benefits'!$F$6</f>
        <v>82248</v>
      </c>
      <c r="O574" s="7">
        <f t="shared" si="114"/>
        <v>87544.03</v>
      </c>
      <c r="P574" s="7">
        <f t="shared" si="115"/>
        <v>7995.25</v>
      </c>
      <c r="Q574" s="7">
        <f>'2026-27 Salary &amp; Benefits'!G$6</f>
        <v>16817.759999999998</v>
      </c>
      <c r="R574" s="103">
        <f>'2026-27 Salary &amp; Benefits'!H$6</f>
        <v>0.16020000000000001</v>
      </c>
      <c r="S574" s="103">
        <f>'2026-27 Salary &amp; Benefits'!I$6</f>
        <v>0.15390000000000001</v>
      </c>
      <c r="T574" s="7">
        <f t="shared" si="116"/>
        <v>33014.58</v>
      </c>
      <c r="U574" s="7">
        <f t="shared" si="117"/>
        <v>1592.32</v>
      </c>
      <c r="V574" s="7">
        <f t="shared" si="118"/>
        <v>245.06</v>
      </c>
      <c r="W574" s="7">
        <f t="shared" si="119"/>
        <v>1837.3799999999999</v>
      </c>
      <c r="X574" s="18">
        <f t="shared" si="120"/>
        <v>130391.24</v>
      </c>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row>
    <row r="575" spans="1:159" s="17" customFormat="1">
      <c r="A575" s="50" t="s">
        <v>2151</v>
      </c>
      <c r="B575" s="59" t="s">
        <v>2592</v>
      </c>
      <c r="C575" s="60">
        <v>3148</v>
      </c>
      <c r="D575" s="59" t="s">
        <v>218</v>
      </c>
      <c r="E575" s="78" t="str">
        <f>IFERROR(VLOOKUP($C575,'2025-26 School Level AAFTE'!$C$2:$L$2349,9,FALSE), "No")</f>
        <v>Yes</v>
      </c>
      <c r="F575" s="67">
        <f>IFERROR(VLOOKUP($C575,'2025-26 School Level AAFTE'!$C$2:$J$2349,8,FALSE), 0)</f>
        <v>365.42</v>
      </c>
      <c r="G575" s="69">
        <f>IFERROR(IF(E575= "yes",VLOOKUP(C575,Summary!$B:$I,6,0),0),0)</f>
        <v>0</v>
      </c>
      <c r="H575" s="68">
        <f t="shared" si="111"/>
        <v>365.42</v>
      </c>
      <c r="I575" s="110">
        <f>VLOOKUP($A575,'2026-27 Salary &amp; Benefits'!$A:$I,3,FALSE)</f>
        <v>1.06</v>
      </c>
      <c r="J575" s="110">
        <f>VLOOKUP($A575,'2026-27 Salary &amp; Benefits'!$A:$I,4,FALSE)</f>
        <v>1.1000000000000001</v>
      </c>
      <c r="K575" s="101">
        <f t="shared" si="112"/>
        <v>365.42</v>
      </c>
      <c r="L575" s="100">
        <f t="shared" si="113"/>
        <v>1.0720000000000001</v>
      </c>
      <c r="M575" s="102">
        <f>'2026-27 Salary &amp; Benefits'!$E$6</f>
        <v>78209</v>
      </c>
      <c r="N575" s="102">
        <f>'2026-27 Salary &amp; Benefits'!$F$6</f>
        <v>82248</v>
      </c>
      <c r="O575" s="7">
        <f t="shared" si="114"/>
        <v>88870.45</v>
      </c>
      <c r="P575" s="7">
        <f t="shared" si="115"/>
        <v>8116.3899999999994</v>
      </c>
      <c r="Q575" s="7">
        <f>'2026-27 Salary &amp; Benefits'!G$6</f>
        <v>16817.759999999998</v>
      </c>
      <c r="R575" s="103">
        <f>'2026-27 Salary &amp; Benefits'!H$6</f>
        <v>0.16020000000000001</v>
      </c>
      <c r="S575" s="103">
        <f>'2026-27 Salary &amp; Benefits'!I$6</f>
        <v>0.15390000000000001</v>
      </c>
      <c r="T575" s="7">
        <f t="shared" si="116"/>
        <v>33514.800000000003</v>
      </c>
      <c r="U575" s="7">
        <f t="shared" si="117"/>
        <v>1616.45</v>
      </c>
      <c r="V575" s="7">
        <f t="shared" si="118"/>
        <v>248.77</v>
      </c>
      <c r="W575" s="7">
        <f t="shared" si="119"/>
        <v>1865.22</v>
      </c>
      <c r="X575" s="18">
        <f t="shared" si="120"/>
        <v>132366.85999999999</v>
      </c>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row>
    <row r="576" spans="1:159" s="17" customFormat="1">
      <c r="A576" s="50" t="s">
        <v>2151</v>
      </c>
      <c r="B576" s="59" t="s">
        <v>2592</v>
      </c>
      <c r="C576" s="60">
        <v>5612</v>
      </c>
      <c r="D576" s="59" t="s">
        <v>2907</v>
      </c>
      <c r="E576" s="78" t="str">
        <f>IFERROR(VLOOKUP($C576,'2025-26 School Level AAFTE'!$C$2:$L$2349,9,FALSE), "No")</f>
        <v>No</v>
      </c>
      <c r="F576" s="67">
        <f>IFERROR(VLOOKUP($C576,'2025-26 School Level AAFTE'!$C$2:$J$2349,8,FALSE), 0)</f>
        <v>458.54</v>
      </c>
      <c r="G576" s="69">
        <f>IFERROR(IF(E576= "yes",VLOOKUP(C576,Summary!$B:$I,6,0),0),0)</f>
        <v>0</v>
      </c>
      <c r="H576" s="68">
        <f t="shared" si="111"/>
        <v>0</v>
      </c>
      <c r="I576" s="110">
        <f>VLOOKUP($A576,'2026-27 Salary &amp; Benefits'!$A:$I,3,FALSE)</f>
        <v>1.06</v>
      </c>
      <c r="J576" s="110">
        <f>VLOOKUP($A576,'2026-27 Salary &amp; Benefits'!$A:$I,4,FALSE)</f>
        <v>1.1000000000000001</v>
      </c>
      <c r="K576" s="101">
        <f t="shared" si="112"/>
        <v>0</v>
      </c>
      <c r="L576" s="100">
        <f t="shared" si="113"/>
        <v>0</v>
      </c>
      <c r="M576" s="102">
        <f>'2026-27 Salary &amp; Benefits'!$E$6</f>
        <v>78209</v>
      </c>
      <c r="N576" s="102">
        <f>'2026-27 Salary &amp; Benefits'!$F$6</f>
        <v>82248</v>
      </c>
      <c r="O576" s="7">
        <f t="shared" si="114"/>
        <v>0</v>
      </c>
      <c r="P576" s="7">
        <f t="shared" si="115"/>
        <v>0</v>
      </c>
      <c r="Q576" s="7">
        <f>'2026-27 Salary &amp; Benefits'!G$6</f>
        <v>16817.759999999998</v>
      </c>
      <c r="R576" s="103">
        <f>'2026-27 Salary &amp; Benefits'!H$6</f>
        <v>0.16020000000000001</v>
      </c>
      <c r="S576" s="103">
        <f>'2026-27 Salary &amp; Benefits'!I$6</f>
        <v>0.15390000000000001</v>
      </c>
      <c r="T576" s="7">
        <f t="shared" si="116"/>
        <v>0</v>
      </c>
      <c r="U576" s="7">
        <f t="shared" si="117"/>
        <v>0</v>
      </c>
      <c r="V576" s="7">
        <f t="shared" si="118"/>
        <v>0</v>
      </c>
      <c r="W576" s="7">
        <f t="shared" si="119"/>
        <v>0</v>
      </c>
      <c r="X576" s="18">
        <f t="shared" si="120"/>
        <v>0</v>
      </c>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row>
    <row r="577" spans="1:159" s="17" customFormat="1">
      <c r="A577" s="50" t="s">
        <v>2151</v>
      </c>
      <c r="B577" s="59" t="s">
        <v>2592</v>
      </c>
      <c r="C577" s="60">
        <v>5136</v>
      </c>
      <c r="D577" s="59" t="s">
        <v>245</v>
      </c>
      <c r="E577" s="78" t="str">
        <f>IFERROR(VLOOKUP($C577,'2025-26 School Level AAFTE'!$C$2:$L$2349,9,FALSE), "No")</f>
        <v>Yes</v>
      </c>
      <c r="F577" s="67">
        <f>IFERROR(VLOOKUP($C577,'2025-26 School Level AAFTE'!$C$2:$J$2349,8,FALSE), 0)</f>
        <v>456.49</v>
      </c>
      <c r="G577" s="69">
        <f>IFERROR(IF(E577= "yes",VLOOKUP(C577,Summary!$B:$I,6,0),0),0)</f>
        <v>0</v>
      </c>
      <c r="H577" s="68">
        <f t="shared" si="111"/>
        <v>456.49</v>
      </c>
      <c r="I577" s="110">
        <f>VLOOKUP($A577,'2026-27 Salary &amp; Benefits'!$A:$I,3,FALSE)</f>
        <v>1.06</v>
      </c>
      <c r="J577" s="110">
        <f>VLOOKUP($A577,'2026-27 Salary &amp; Benefits'!$A:$I,4,FALSE)</f>
        <v>1.1000000000000001</v>
      </c>
      <c r="K577" s="101">
        <f t="shared" si="112"/>
        <v>456.49</v>
      </c>
      <c r="L577" s="100">
        <f t="shared" si="113"/>
        <v>1.339</v>
      </c>
      <c r="M577" s="102">
        <f>'2026-27 Salary &amp; Benefits'!$E$6</f>
        <v>78209</v>
      </c>
      <c r="N577" s="102">
        <f>'2026-27 Salary &amp; Benefits'!$F$6</f>
        <v>82248</v>
      </c>
      <c r="O577" s="7">
        <f t="shared" si="114"/>
        <v>111005.16</v>
      </c>
      <c r="P577" s="7">
        <f t="shared" si="115"/>
        <v>10137.919999999998</v>
      </c>
      <c r="Q577" s="7">
        <f>'2026-27 Salary &amp; Benefits'!G$6</f>
        <v>16817.759999999998</v>
      </c>
      <c r="R577" s="103">
        <f>'2026-27 Salary &amp; Benefits'!H$6</f>
        <v>0.16020000000000001</v>
      </c>
      <c r="S577" s="103">
        <f>'2026-27 Salary &amp; Benefits'!I$6</f>
        <v>0.15390000000000001</v>
      </c>
      <c r="T577" s="7">
        <f t="shared" si="116"/>
        <v>41862.230000000003</v>
      </c>
      <c r="U577" s="7">
        <f t="shared" si="117"/>
        <v>2019.05</v>
      </c>
      <c r="V577" s="7">
        <f t="shared" si="118"/>
        <v>310.73</v>
      </c>
      <c r="W577" s="7">
        <f t="shared" si="119"/>
        <v>2329.7799999999997</v>
      </c>
      <c r="X577" s="18">
        <f t="shared" si="120"/>
        <v>165335.09</v>
      </c>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row>
    <row r="578" spans="1:159" s="17" customFormat="1">
      <c r="A578" s="50" t="s">
        <v>2151</v>
      </c>
      <c r="B578" s="59" t="s">
        <v>2592</v>
      </c>
      <c r="C578" s="60">
        <v>2724</v>
      </c>
      <c r="D578" s="59" t="s">
        <v>215</v>
      </c>
      <c r="E578" s="78" t="str">
        <f>IFERROR(VLOOKUP($C578,'2025-26 School Level AAFTE'!$C$2:$L$2349,9,FALSE), "No")</f>
        <v>Yes</v>
      </c>
      <c r="F578" s="67">
        <f>IFERROR(VLOOKUP($C578,'2025-26 School Level AAFTE'!$C$2:$J$2349,8,FALSE), 0)</f>
        <v>1249.5400000000002</v>
      </c>
      <c r="G578" s="69">
        <f>IFERROR(IF(E578= "yes",VLOOKUP(C578,Summary!$B:$I,6,0),0),0)</f>
        <v>0</v>
      </c>
      <c r="H578" s="68">
        <f t="shared" si="111"/>
        <v>1249.5400000000002</v>
      </c>
      <c r="I578" s="110">
        <f>VLOOKUP($A578,'2026-27 Salary &amp; Benefits'!$A:$I,3,FALSE)</f>
        <v>1.06</v>
      </c>
      <c r="J578" s="110">
        <f>VLOOKUP($A578,'2026-27 Salary &amp; Benefits'!$A:$I,4,FALSE)</f>
        <v>1.1000000000000001</v>
      </c>
      <c r="K578" s="101">
        <f t="shared" si="112"/>
        <v>1249.5400000000002</v>
      </c>
      <c r="L578" s="100">
        <f t="shared" si="113"/>
        <v>3.665</v>
      </c>
      <c r="M578" s="102">
        <f>'2026-27 Salary &amp; Benefits'!$E$6</f>
        <v>78209</v>
      </c>
      <c r="N578" s="102">
        <f>'2026-27 Salary &amp; Benefits'!$F$6</f>
        <v>82248</v>
      </c>
      <c r="O578" s="7">
        <f t="shared" si="114"/>
        <v>303834.14</v>
      </c>
      <c r="P578" s="7">
        <f t="shared" si="115"/>
        <v>27748.669999999984</v>
      </c>
      <c r="Q578" s="7">
        <f>'2026-27 Salary &amp; Benefits'!G$6</f>
        <v>16817.759999999998</v>
      </c>
      <c r="R578" s="103">
        <f>'2026-27 Salary &amp; Benefits'!H$6</f>
        <v>0.16020000000000001</v>
      </c>
      <c r="S578" s="103">
        <f>'2026-27 Salary &amp; Benefits'!I$6</f>
        <v>0.15390000000000001</v>
      </c>
      <c r="T578" s="7">
        <f t="shared" si="116"/>
        <v>114581.84</v>
      </c>
      <c r="U578" s="7">
        <f t="shared" si="117"/>
        <v>5526.38</v>
      </c>
      <c r="V578" s="7">
        <f t="shared" si="118"/>
        <v>850.51</v>
      </c>
      <c r="W578" s="7">
        <f t="shared" si="119"/>
        <v>6376.89</v>
      </c>
      <c r="X578" s="18">
        <f t="shared" si="120"/>
        <v>452541.54</v>
      </c>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row>
    <row r="579" spans="1:159" s="17" customFormat="1">
      <c r="A579" s="50" t="s">
        <v>2151</v>
      </c>
      <c r="B579" s="59" t="s">
        <v>2592</v>
      </c>
      <c r="C579" s="60">
        <v>3971</v>
      </c>
      <c r="D579" s="59" t="s">
        <v>227</v>
      </c>
      <c r="E579" s="78" t="str">
        <f>IFERROR(VLOOKUP($C579,'2025-26 School Level AAFTE'!$C$2:$L$2349,9,FALSE), "No")</f>
        <v>Yes</v>
      </c>
      <c r="F579" s="67">
        <f>IFERROR(VLOOKUP($C579,'2025-26 School Level AAFTE'!$C$2:$J$2349,8,FALSE), 0)</f>
        <v>318.23</v>
      </c>
      <c r="G579" s="69">
        <f>IFERROR(IF(E579= "yes",VLOOKUP(C579,Summary!$B:$I,6,0),0),0)</f>
        <v>0</v>
      </c>
      <c r="H579" s="68">
        <f t="shared" si="111"/>
        <v>318.23</v>
      </c>
      <c r="I579" s="110">
        <f>VLOOKUP($A579,'2026-27 Salary &amp; Benefits'!$A:$I,3,FALSE)</f>
        <v>1.06</v>
      </c>
      <c r="J579" s="110">
        <f>VLOOKUP($A579,'2026-27 Salary &amp; Benefits'!$A:$I,4,FALSE)</f>
        <v>1.1000000000000001</v>
      </c>
      <c r="K579" s="101">
        <f t="shared" si="112"/>
        <v>318.23</v>
      </c>
      <c r="L579" s="100">
        <f t="shared" si="113"/>
        <v>0.93300000000000005</v>
      </c>
      <c r="M579" s="102">
        <f>'2026-27 Salary &amp; Benefits'!$E$6</f>
        <v>78209</v>
      </c>
      <c r="N579" s="102">
        <f>'2026-27 Salary &amp; Benefits'!$F$6</f>
        <v>82248</v>
      </c>
      <c r="O579" s="7">
        <f t="shared" si="114"/>
        <v>77347.14</v>
      </c>
      <c r="P579" s="7">
        <f t="shared" si="115"/>
        <v>7063.9799999999959</v>
      </c>
      <c r="Q579" s="7">
        <f>'2026-27 Salary &amp; Benefits'!G$6</f>
        <v>16817.759999999998</v>
      </c>
      <c r="R579" s="103">
        <f>'2026-27 Salary &amp; Benefits'!H$6</f>
        <v>0.16020000000000001</v>
      </c>
      <c r="S579" s="103">
        <f>'2026-27 Salary &amp; Benefits'!I$6</f>
        <v>0.15390000000000001</v>
      </c>
      <c r="T579" s="7">
        <f t="shared" si="116"/>
        <v>29169.13</v>
      </c>
      <c r="U579" s="7">
        <f t="shared" si="117"/>
        <v>1406.85</v>
      </c>
      <c r="V579" s="7">
        <f t="shared" si="118"/>
        <v>216.51</v>
      </c>
      <c r="W579" s="7">
        <f t="shared" si="119"/>
        <v>1623.36</v>
      </c>
      <c r="X579" s="18">
        <f t="shared" si="120"/>
        <v>115203.61</v>
      </c>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row>
    <row r="580" spans="1:159" s="17" customFormat="1">
      <c r="A580" s="50" t="s">
        <v>2151</v>
      </c>
      <c r="B580" s="59" t="s">
        <v>2592</v>
      </c>
      <c r="C580" s="60">
        <v>4499</v>
      </c>
      <c r="D580" s="59" t="s">
        <v>238</v>
      </c>
      <c r="E580" s="78" t="str">
        <f>IFERROR(VLOOKUP($C580,'2025-26 School Level AAFTE'!$C$2:$L$2349,9,FALSE), "No")</f>
        <v>No</v>
      </c>
      <c r="F580" s="67">
        <f>IFERROR(VLOOKUP($C580,'2025-26 School Level AAFTE'!$C$2:$J$2349,8,FALSE), 0)</f>
        <v>368.47</v>
      </c>
      <c r="G580" s="69">
        <f>IFERROR(IF(E580= "yes",VLOOKUP(C580,Summary!$B:$I,6,0),0),0)</f>
        <v>0</v>
      </c>
      <c r="H580" s="68">
        <f t="shared" si="111"/>
        <v>0</v>
      </c>
      <c r="I580" s="110">
        <f>VLOOKUP($A580,'2026-27 Salary &amp; Benefits'!$A:$I,3,FALSE)</f>
        <v>1.06</v>
      </c>
      <c r="J580" s="110">
        <f>VLOOKUP($A580,'2026-27 Salary &amp; Benefits'!$A:$I,4,FALSE)</f>
        <v>1.1000000000000001</v>
      </c>
      <c r="K580" s="101">
        <f t="shared" si="112"/>
        <v>0</v>
      </c>
      <c r="L580" s="100">
        <f t="shared" si="113"/>
        <v>0</v>
      </c>
      <c r="M580" s="102">
        <f>'2026-27 Salary &amp; Benefits'!$E$6</f>
        <v>78209</v>
      </c>
      <c r="N580" s="102">
        <f>'2026-27 Salary &amp; Benefits'!$F$6</f>
        <v>82248</v>
      </c>
      <c r="O580" s="7">
        <f t="shared" si="114"/>
        <v>0</v>
      </c>
      <c r="P580" s="7">
        <f t="shared" si="115"/>
        <v>0</v>
      </c>
      <c r="Q580" s="7">
        <f>'2026-27 Salary &amp; Benefits'!G$6</f>
        <v>16817.759999999998</v>
      </c>
      <c r="R580" s="103">
        <f>'2026-27 Salary &amp; Benefits'!H$6</f>
        <v>0.16020000000000001</v>
      </c>
      <c r="S580" s="103">
        <f>'2026-27 Salary &amp; Benefits'!I$6</f>
        <v>0.15390000000000001</v>
      </c>
      <c r="T580" s="7">
        <f t="shared" si="116"/>
        <v>0</v>
      </c>
      <c r="U580" s="7">
        <f t="shared" si="117"/>
        <v>0</v>
      </c>
      <c r="V580" s="7">
        <f t="shared" si="118"/>
        <v>0</v>
      </c>
      <c r="W580" s="7">
        <f t="shared" si="119"/>
        <v>0</v>
      </c>
      <c r="X580" s="18">
        <f t="shared" si="120"/>
        <v>0</v>
      </c>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row>
    <row r="581" spans="1:159" s="17" customFormat="1">
      <c r="A581" s="50" t="s">
        <v>2151</v>
      </c>
      <c r="B581" s="59" t="s">
        <v>2592</v>
      </c>
      <c r="C581" s="60">
        <v>4498</v>
      </c>
      <c r="D581" s="59" t="s">
        <v>237</v>
      </c>
      <c r="E581" s="78" t="str">
        <f>IFERROR(VLOOKUP($C581,'2025-26 School Level AAFTE'!$C$2:$L$2349,9,FALSE), "No")</f>
        <v>Yes</v>
      </c>
      <c r="F581" s="67">
        <f>IFERROR(VLOOKUP($C581,'2025-26 School Level AAFTE'!$C$2:$J$2349,8,FALSE), 0)</f>
        <v>737.66</v>
      </c>
      <c r="G581" s="69">
        <f>IFERROR(IF(E581= "yes",VLOOKUP(C581,Summary!$B:$I,6,0),0),0)</f>
        <v>0</v>
      </c>
      <c r="H581" s="68">
        <f t="shared" si="111"/>
        <v>737.66</v>
      </c>
      <c r="I581" s="110">
        <f>VLOOKUP($A581,'2026-27 Salary &amp; Benefits'!$A:$I,3,FALSE)</f>
        <v>1.06</v>
      </c>
      <c r="J581" s="110">
        <f>VLOOKUP($A581,'2026-27 Salary &amp; Benefits'!$A:$I,4,FALSE)</f>
        <v>1.1000000000000001</v>
      </c>
      <c r="K581" s="101">
        <f t="shared" si="112"/>
        <v>737.66</v>
      </c>
      <c r="L581" s="100">
        <f t="shared" si="113"/>
        <v>2.1640000000000001</v>
      </c>
      <c r="M581" s="102">
        <f>'2026-27 Salary &amp; Benefits'!$E$6</f>
        <v>78209</v>
      </c>
      <c r="N581" s="102">
        <f>'2026-27 Salary &amp; Benefits'!$F$6</f>
        <v>82248</v>
      </c>
      <c r="O581" s="7">
        <f t="shared" si="114"/>
        <v>179398.93</v>
      </c>
      <c r="P581" s="7">
        <f t="shared" si="115"/>
        <v>16384.210000000021</v>
      </c>
      <c r="Q581" s="7">
        <f>'2026-27 Salary &amp; Benefits'!G$6</f>
        <v>16817.759999999998</v>
      </c>
      <c r="R581" s="103">
        <f>'2026-27 Salary &amp; Benefits'!H$6</f>
        <v>0.16020000000000001</v>
      </c>
      <c r="S581" s="103">
        <f>'2026-27 Salary &amp; Benefits'!I$6</f>
        <v>0.15390000000000001</v>
      </c>
      <c r="T581" s="7">
        <f t="shared" si="116"/>
        <v>67654.87</v>
      </c>
      <c r="U581" s="7">
        <f t="shared" si="117"/>
        <v>3263.05</v>
      </c>
      <c r="V581" s="7">
        <f t="shared" si="118"/>
        <v>502.18</v>
      </c>
      <c r="W581" s="7">
        <f t="shared" si="119"/>
        <v>3765.23</v>
      </c>
      <c r="X581" s="18">
        <f t="shared" si="120"/>
        <v>267203.24</v>
      </c>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row>
    <row r="582" spans="1:159" s="17" customFormat="1">
      <c r="A582" s="50" t="s">
        <v>2151</v>
      </c>
      <c r="B582" s="59" t="s">
        <v>2592</v>
      </c>
      <c r="C582" s="60">
        <v>4380</v>
      </c>
      <c r="D582" s="59" t="s">
        <v>235</v>
      </c>
      <c r="E582" s="78" t="str">
        <f>IFERROR(VLOOKUP($C582,'2025-26 School Level AAFTE'!$C$2:$L$2349,9,FALSE), "No")</f>
        <v>No</v>
      </c>
      <c r="F582" s="67">
        <f>IFERROR(VLOOKUP($C582,'2025-26 School Level AAFTE'!$C$2:$J$2349,8,FALSE), 0)</f>
        <v>426.4</v>
      </c>
      <c r="G582" s="69">
        <f>IFERROR(IF(E582= "yes",VLOOKUP(C582,Summary!$B:$I,6,0),0),0)</f>
        <v>0</v>
      </c>
      <c r="H582" s="68">
        <f t="shared" si="111"/>
        <v>0</v>
      </c>
      <c r="I582" s="110">
        <f>VLOOKUP($A582,'2026-27 Salary &amp; Benefits'!$A:$I,3,FALSE)</f>
        <v>1.06</v>
      </c>
      <c r="J582" s="110">
        <f>VLOOKUP($A582,'2026-27 Salary &amp; Benefits'!$A:$I,4,FALSE)</f>
        <v>1.1000000000000001</v>
      </c>
      <c r="K582" s="101">
        <f t="shared" si="112"/>
        <v>0</v>
      </c>
      <c r="L582" s="100">
        <f t="shared" si="113"/>
        <v>0</v>
      </c>
      <c r="M582" s="102">
        <f>'2026-27 Salary &amp; Benefits'!$E$6</f>
        <v>78209</v>
      </c>
      <c r="N582" s="102">
        <f>'2026-27 Salary &amp; Benefits'!$F$6</f>
        <v>82248</v>
      </c>
      <c r="O582" s="7">
        <f t="shared" si="114"/>
        <v>0</v>
      </c>
      <c r="P582" s="7">
        <f t="shared" si="115"/>
        <v>0</v>
      </c>
      <c r="Q582" s="7">
        <f>'2026-27 Salary &amp; Benefits'!G$6</f>
        <v>16817.759999999998</v>
      </c>
      <c r="R582" s="103">
        <f>'2026-27 Salary &amp; Benefits'!H$6</f>
        <v>0.16020000000000001</v>
      </c>
      <c r="S582" s="103">
        <f>'2026-27 Salary &amp; Benefits'!I$6</f>
        <v>0.15390000000000001</v>
      </c>
      <c r="T582" s="7">
        <f t="shared" si="116"/>
        <v>0</v>
      </c>
      <c r="U582" s="7">
        <f t="shared" si="117"/>
        <v>0</v>
      </c>
      <c r="V582" s="7">
        <f t="shared" si="118"/>
        <v>0</v>
      </c>
      <c r="W582" s="7">
        <f t="shared" si="119"/>
        <v>0</v>
      </c>
      <c r="X582" s="18">
        <f t="shared" si="120"/>
        <v>0</v>
      </c>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row>
    <row r="583" spans="1:159" s="17" customFormat="1">
      <c r="A583" s="50" t="s">
        <v>2151</v>
      </c>
      <c r="B583" s="59" t="s">
        <v>2592</v>
      </c>
      <c r="C583" s="60">
        <v>4163</v>
      </c>
      <c r="D583" s="59" t="s">
        <v>232</v>
      </c>
      <c r="E583" s="78" t="str">
        <f>IFERROR(VLOOKUP($C583,'2025-26 School Level AAFTE'!$C$2:$L$2349,9,FALSE), "No")</f>
        <v>Yes</v>
      </c>
      <c r="F583" s="67">
        <f>IFERROR(VLOOKUP($C583,'2025-26 School Level AAFTE'!$C$2:$J$2349,8,FALSE), 0)</f>
        <v>335.66</v>
      </c>
      <c r="G583" s="69">
        <f>IFERROR(IF(E583= "yes",VLOOKUP(C583,Summary!$B:$I,6,0),0),0)</f>
        <v>0</v>
      </c>
      <c r="H583" s="68">
        <f t="shared" si="111"/>
        <v>335.66</v>
      </c>
      <c r="I583" s="110">
        <f>VLOOKUP($A583,'2026-27 Salary &amp; Benefits'!$A:$I,3,FALSE)</f>
        <v>1.06</v>
      </c>
      <c r="J583" s="110">
        <f>VLOOKUP($A583,'2026-27 Salary &amp; Benefits'!$A:$I,4,FALSE)</f>
        <v>1.1000000000000001</v>
      </c>
      <c r="K583" s="101">
        <f t="shared" si="112"/>
        <v>335.66</v>
      </c>
      <c r="L583" s="100">
        <f t="shared" si="113"/>
        <v>0.98499999999999999</v>
      </c>
      <c r="M583" s="102">
        <f>'2026-27 Salary &amp; Benefits'!$E$6</f>
        <v>78209</v>
      </c>
      <c r="N583" s="102">
        <f>'2026-27 Salary &amp; Benefits'!$F$6</f>
        <v>82248</v>
      </c>
      <c r="O583" s="7">
        <f t="shared" si="114"/>
        <v>81658.02</v>
      </c>
      <c r="P583" s="7">
        <f t="shared" si="115"/>
        <v>7457.6900000000023</v>
      </c>
      <c r="Q583" s="7">
        <f>'2026-27 Salary &amp; Benefits'!G$6</f>
        <v>16817.759999999998</v>
      </c>
      <c r="R583" s="103">
        <f>'2026-27 Salary &amp; Benefits'!H$6</f>
        <v>0.16020000000000001</v>
      </c>
      <c r="S583" s="103">
        <f>'2026-27 Salary &amp; Benefits'!I$6</f>
        <v>0.15390000000000001</v>
      </c>
      <c r="T583" s="7">
        <f t="shared" si="116"/>
        <v>30794.85</v>
      </c>
      <c r="U583" s="7">
        <f t="shared" si="117"/>
        <v>1485.26</v>
      </c>
      <c r="V583" s="7">
        <f t="shared" si="118"/>
        <v>228.58</v>
      </c>
      <c r="W583" s="7">
        <f t="shared" si="119"/>
        <v>1713.84</v>
      </c>
      <c r="X583" s="18">
        <f t="shared" si="120"/>
        <v>121624.4</v>
      </c>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row>
    <row r="584" spans="1:159" s="17" customFormat="1">
      <c r="A584" s="50" t="s">
        <v>2151</v>
      </c>
      <c r="B584" s="59" t="s">
        <v>2592</v>
      </c>
      <c r="C584" s="60">
        <v>5310</v>
      </c>
      <c r="D584" s="59" t="s">
        <v>2908</v>
      </c>
      <c r="E584" s="78" t="str">
        <f>IFERROR(VLOOKUP($C584,'2025-26 School Level AAFTE'!$C$2:$L$2349,9,FALSE), "No")</f>
        <v>No</v>
      </c>
      <c r="F584" s="67">
        <f>IFERROR(VLOOKUP($C584,'2025-26 School Level AAFTE'!$C$2:$J$2349,8,FALSE), 0)</f>
        <v>500.15</v>
      </c>
      <c r="G584" s="69">
        <f>IFERROR(IF(E584= "yes",VLOOKUP(C584,Summary!$B:$I,6,0),0),0)</f>
        <v>0</v>
      </c>
      <c r="H584" s="68">
        <f t="shared" si="111"/>
        <v>0</v>
      </c>
      <c r="I584" s="110">
        <f>VLOOKUP($A584,'2026-27 Salary &amp; Benefits'!$A:$I,3,FALSE)</f>
        <v>1.06</v>
      </c>
      <c r="J584" s="110">
        <f>VLOOKUP($A584,'2026-27 Salary &amp; Benefits'!$A:$I,4,FALSE)</f>
        <v>1.1000000000000001</v>
      </c>
      <c r="K584" s="101">
        <f t="shared" si="112"/>
        <v>0</v>
      </c>
      <c r="L584" s="100">
        <f t="shared" si="113"/>
        <v>0</v>
      </c>
      <c r="M584" s="102">
        <f>'2026-27 Salary &amp; Benefits'!$E$6</f>
        <v>78209</v>
      </c>
      <c r="N584" s="102">
        <f>'2026-27 Salary &amp; Benefits'!$F$6</f>
        <v>82248</v>
      </c>
      <c r="O584" s="7">
        <f t="shared" si="114"/>
        <v>0</v>
      </c>
      <c r="P584" s="7">
        <f t="shared" si="115"/>
        <v>0</v>
      </c>
      <c r="Q584" s="7">
        <f>'2026-27 Salary &amp; Benefits'!G$6</f>
        <v>16817.759999999998</v>
      </c>
      <c r="R584" s="103">
        <f>'2026-27 Salary &amp; Benefits'!H$6</f>
        <v>0.16020000000000001</v>
      </c>
      <c r="S584" s="103">
        <f>'2026-27 Salary &amp; Benefits'!I$6</f>
        <v>0.15390000000000001</v>
      </c>
      <c r="T584" s="7">
        <f t="shared" si="116"/>
        <v>0</v>
      </c>
      <c r="U584" s="7">
        <f t="shared" si="117"/>
        <v>0</v>
      </c>
      <c r="V584" s="7">
        <f t="shared" si="118"/>
        <v>0</v>
      </c>
      <c r="W584" s="7">
        <f t="shared" si="119"/>
        <v>0</v>
      </c>
      <c r="X584" s="18">
        <f t="shared" si="120"/>
        <v>0</v>
      </c>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row>
    <row r="585" spans="1:159" s="17" customFormat="1">
      <c r="A585" s="50" t="s">
        <v>2151</v>
      </c>
      <c r="B585" s="59" t="s">
        <v>2592</v>
      </c>
      <c r="C585" s="60">
        <v>4523</v>
      </c>
      <c r="D585" s="59" t="s">
        <v>239</v>
      </c>
      <c r="E585" s="78" t="str">
        <f>IFERROR(VLOOKUP($C585,'2025-26 School Level AAFTE'!$C$2:$L$2349,9,FALSE), "No")</f>
        <v>Yes</v>
      </c>
      <c r="F585" s="67">
        <f>IFERROR(VLOOKUP($C585,'2025-26 School Level AAFTE'!$C$2:$J$2349,8,FALSE), 0)</f>
        <v>1459.77</v>
      </c>
      <c r="G585" s="69">
        <f>IFERROR(IF(E585= "yes",VLOOKUP(C585,Summary!$B:$I,6,0),0),0)</f>
        <v>0</v>
      </c>
      <c r="H585" s="68">
        <f t="shared" si="111"/>
        <v>1459.77</v>
      </c>
      <c r="I585" s="110">
        <f>VLOOKUP($A585,'2026-27 Salary &amp; Benefits'!$A:$I,3,FALSE)</f>
        <v>1.06</v>
      </c>
      <c r="J585" s="110">
        <f>VLOOKUP($A585,'2026-27 Salary &amp; Benefits'!$A:$I,4,FALSE)</f>
        <v>1.1000000000000001</v>
      </c>
      <c r="K585" s="101">
        <f t="shared" si="112"/>
        <v>1459.77</v>
      </c>
      <c r="L585" s="100">
        <f t="shared" si="113"/>
        <v>4.282</v>
      </c>
      <c r="M585" s="102">
        <f>'2026-27 Salary &amp; Benefits'!$E$6</f>
        <v>78209</v>
      </c>
      <c r="N585" s="102">
        <f>'2026-27 Salary &amp; Benefits'!$F$6</f>
        <v>82248</v>
      </c>
      <c r="O585" s="7">
        <f t="shared" si="114"/>
        <v>354984.39</v>
      </c>
      <c r="P585" s="7">
        <f t="shared" si="115"/>
        <v>32420.140000000014</v>
      </c>
      <c r="Q585" s="7">
        <f>'2026-27 Salary &amp; Benefits'!G$6</f>
        <v>16817.759999999998</v>
      </c>
      <c r="R585" s="103">
        <f>'2026-27 Salary &amp; Benefits'!H$6</f>
        <v>0.16020000000000001</v>
      </c>
      <c r="S585" s="103">
        <f>'2026-27 Salary &amp; Benefits'!I$6</f>
        <v>0.15390000000000001</v>
      </c>
      <c r="T585" s="7">
        <f t="shared" si="116"/>
        <v>133871.60999999999</v>
      </c>
      <c r="U585" s="7">
        <f t="shared" si="117"/>
        <v>6456.74</v>
      </c>
      <c r="V585" s="7">
        <f t="shared" si="118"/>
        <v>993.69</v>
      </c>
      <c r="W585" s="7">
        <f t="shared" si="119"/>
        <v>7450.43</v>
      </c>
      <c r="X585" s="18">
        <f t="shared" si="120"/>
        <v>528726.57000000007</v>
      </c>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row>
    <row r="586" spans="1:159" s="17" customFormat="1">
      <c r="A586" s="50" t="s">
        <v>2151</v>
      </c>
      <c r="B586" s="59" t="s">
        <v>2592</v>
      </c>
      <c r="C586" s="60">
        <v>1646</v>
      </c>
      <c r="D586" s="59" t="s">
        <v>3089</v>
      </c>
      <c r="E586" s="78" t="str">
        <f>IFERROR(VLOOKUP($C586,'2025-26 School Level AAFTE'!$C$2:$L$2349,9,FALSE), "No")</f>
        <v>Yes</v>
      </c>
      <c r="F586" s="67">
        <f>IFERROR(VLOOKUP($C586,'2025-26 School Level AAFTE'!$C$2:$J$2349,8,FALSE), 0)</f>
        <v>100.62</v>
      </c>
      <c r="G586" s="69">
        <f>IFERROR(IF(E586= "yes",VLOOKUP(C586,Summary!$B:$I,6,0),0),0)</f>
        <v>0</v>
      </c>
      <c r="H586" s="68">
        <f t="shared" si="111"/>
        <v>100.62</v>
      </c>
      <c r="I586" s="110">
        <f>VLOOKUP($A586,'2026-27 Salary &amp; Benefits'!$A:$I,3,FALSE)</f>
        <v>1.06</v>
      </c>
      <c r="J586" s="110">
        <f>VLOOKUP($A586,'2026-27 Salary &amp; Benefits'!$A:$I,4,FALSE)</f>
        <v>1.1000000000000001</v>
      </c>
      <c r="K586" s="101">
        <f t="shared" si="112"/>
        <v>100.62</v>
      </c>
      <c r="L586" s="100">
        <f t="shared" si="113"/>
        <v>0.29499999999999998</v>
      </c>
      <c r="M586" s="102">
        <f>'2026-27 Salary &amp; Benefits'!$E$6</f>
        <v>78209</v>
      </c>
      <c r="N586" s="102">
        <f>'2026-27 Salary &amp; Benefits'!$F$6</f>
        <v>82248</v>
      </c>
      <c r="O586" s="7">
        <f t="shared" si="114"/>
        <v>24455.95</v>
      </c>
      <c r="P586" s="7">
        <f t="shared" si="115"/>
        <v>2233.5299999999988</v>
      </c>
      <c r="Q586" s="7">
        <f>'2026-27 Salary &amp; Benefits'!G$6</f>
        <v>16817.759999999998</v>
      </c>
      <c r="R586" s="103">
        <f>'2026-27 Salary &amp; Benefits'!H$6</f>
        <v>0.16020000000000001</v>
      </c>
      <c r="S586" s="103">
        <f>'2026-27 Salary &amp; Benefits'!I$6</f>
        <v>0.15390000000000001</v>
      </c>
      <c r="T586" s="7">
        <f t="shared" si="116"/>
        <v>9222.82</v>
      </c>
      <c r="U586" s="7">
        <f t="shared" si="117"/>
        <v>444.82</v>
      </c>
      <c r="V586" s="7">
        <f t="shared" si="118"/>
        <v>68.459999999999994</v>
      </c>
      <c r="W586" s="7">
        <f t="shared" si="119"/>
        <v>513.28</v>
      </c>
      <c r="X586" s="18">
        <f t="shared" si="120"/>
        <v>36425.58</v>
      </c>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row>
    <row r="587" spans="1:159" s="17" customFormat="1">
      <c r="A587" s="50" t="s">
        <v>2151</v>
      </c>
      <c r="B587" s="59" t="s">
        <v>2592</v>
      </c>
      <c r="C587" s="60">
        <v>1926</v>
      </c>
      <c r="D587" s="59" t="s">
        <v>214</v>
      </c>
      <c r="E587" s="78" t="str">
        <f>IFERROR(VLOOKUP($C587,'2025-26 School Level AAFTE'!$C$2:$L$2349,9,FALSE), "No")</f>
        <v>No</v>
      </c>
      <c r="F587" s="67">
        <f>IFERROR(VLOOKUP($C587,'2025-26 School Level AAFTE'!$C$2:$J$2349,8,FALSE), 0)</f>
        <v>207.57</v>
      </c>
      <c r="G587" s="69">
        <f>IFERROR(IF(E587= "yes",VLOOKUP(C587,Summary!$B:$I,6,0),0),0)</f>
        <v>0</v>
      </c>
      <c r="H587" s="68">
        <f t="shared" si="111"/>
        <v>0</v>
      </c>
      <c r="I587" s="110">
        <f>VLOOKUP($A587,'2026-27 Salary &amp; Benefits'!$A:$I,3,FALSE)</f>
        <v>1.06</v>
      </c>
      <c r="J587" s="110">
        <f>VLOOKUP($A587,'2026-27 Salary &amp; Benefits'!$A:$I,4,FALSE)</f>
        <v>1.1000000000000001</v>
      </c>
      <c r="K587" s="101">
        <f t="shared" si="112"/>
        <v>0</v>
      </c>
      <c r="L587" s="100">
        <f t="shared" si="113"/>
        <v>0</v>
      </c>
      <c r="M587" s="102">
        <f>'2026-27 Salary &amp; Benefits'!$E$6</f>
        <v>78209</v>
      </c>
      <c r="N587" s="102">
        <f>'2026-27 Salary &amp; Benefits'!$F$6</f>
        <v>82248</v>
      </c>
      <c r="O587" s="7">
        <f t="shared" si="114"/>
        <v>0</v>
      </c>
      <c r="P587" s="7">
        <f t="shared" si="115"/>
        <v>0</v>
      </c>
      <c r="Q587" s="7">
        <f>'2026-27 Salary &amp; Benefits'!G$6</f>
        <v>16817.759999999998</v>
      </c>
      <c r="R587" s="103">
        <f>'2026-27 Salary &amp; Benefits'!H$6</f>
        <v>0.16020000000000001</v>
      </c>
      <c r="S587" s="103">
        <f>'2026-27 Salary &amp; Benefits'!I$6</f>
        <v>0.15390000000000001</v>
      </c>
      <c r="T587" s="7">
        <f t="shared" si="116"/>
        <v>0</v>
      </c>
      <c r="U587" s="7">
        <f t="shared" si="117"/>
        <v>0</v>
      </c>
      <c r="V587" s="7">
        <f t="shared" si="118"/>
        <v>0</v>
      </c>
      <c r="W587" s="7">
        <f t="shared" si="119"/>
        <v>0</v>
      </c>
      <c r="X587" s="18">
        <f t="shared" si="120"/>
        <v>0</v>
      </c>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row>
    <row r="588" spans="1:159" s="17" customFormat="1">
      <c r="A588" s="50" t="s">
        <v>2151</v>
      </c>
      <c r="B588" s="59" t="s">
        <v>2592</v>
      </c>
      <c r="C588" s="60">
        <v>4560</v>
      </c>
      <c r="D588" s="59" t="s">
        <v>240</v>
      </c>
      <c r="E588" s="78" t="str">
        <f>IFERROR(VLOOKUP($C588,'2025-26 School Level AAFTE'!$C$2:$L$2349,9,FALSE), "No")</f>
        <v>No</v>
      </c>
      <c r="F588" s="67">
        <f>IFERROR(VLOOKUP($C588,'2025-26 School Level AAFTE'!$C$2:$J$2349,8,FALSE), 0)</f>
        <v>328</v>
      </c>
      <c r="G588" s="69">
        <f>IFERROR(IF(E588= "yes",VLOOKUP(C588,Summary!$B:$I,6,0),0),0)</f>
        <v>0</v>
      </c>
      <c r="H588" s="68">
        <f t="shared" si="111"/>
        <v>0</v>
      </c>
      <c r="I588" s="110">
        <f>VLOOKUP($A588,'2026-27 Salary &amp; Benefits'!$A:$I,3,FALSE)</f>
        <v>1.06</v>
      </c>
      <c r="J588" s="110">
        <f>VLOOKUP($A588,'2026-27 Salary &amp; Benefits'!$A:$I,4,FALSE)</f>
        <v>1.1000000000000001</v>
      </c>
      <c r="K588" s="101">
        <f t="shared" si="112"/>
        <v>0</v>
      </c>
      <c r="L588" s="100">
        <f t="shared" si="113"/>
        <v>0</v>
      </c>
      <c r="M588" s="102">
        <f>'2026-27 Salary &amp; Benefits'!$E$6</f>
        <v>78209</v>
      </c>
      <c r="N588" s="102">
        <f>'2026-27 Salary &amp; Benefits'!$F$6</f>
        <v>82248</v>
      </c>
      <c r="O588" s="7">
        <f t="shared" si="114"/>
        <v>0</v>
      </c>
      <c r="P588" s="7">
        <f t="shared" si="115"/>
        <v>0</v>
      </c>
      <c r="Q588" s="7">
        <f>'2026-27 Salary &amp; Benefits'!G$6</f>
        <v>16817.759999999998</v>
      </c>
      <c r="R588" s="103">
        <f>'2026-27 Salary &amp; Benefits'!H$6</f>
        <v>0.16020000000000001</v>
      </c>
      <c r="S588" s="103">
        <f>'2026-27 Salary &amp; Benefits'!I$6</f>
        <v>0.15390000000000001</v>
      </c>
      <c r="T588" s="7">
        <f t="shared" si="116"/>
        <v>0</v>
      </c>
      <c r="U588" s="7">
        <f t="shared" si="117"/>
        <v>0</v>
      </c>
      <c r="V588" s="7">
        <f t="shared" si="118"/>
        <v>0</v>
      </c>
      <c r="W588" s="7">
        <f t="shared" si="119"/>
        <v>0</v>
      </c>
      <c r="X588" s="18">
        <f t="shared" si="120"/>
        <v>0</v>
      </c>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row>
    <row r="589" spans="1:159" s="17" customFormat="1">
      <c r="A589" s="50" t="s">
        <v>2151</v>
      </c>
      <c r="B589" s="59" t="s">
        <v>2592</v>
      </c>
      <c r="C589" s="60">
        <v>3994</v>
      </c>
      <c r="D589" s="59" t="s">
        <v>228</v>
      </c>
      <c r="E589" s="78" t="str">
        <f>IFERROR(VLOOKUP($C589,'2025-26 School Level AAFTE'!$C$2:$L$2349,9,FALSE), "No")</f>
        <v>Yes</v>
      </c>
      <c r="F589" s="67">
        <f>IFERROR(VLOOKUP($C589,'2025-26 School Level AAFTE'!$C$2:$J$2349,8,FALSE), 0)</f>
        <v>434.68</v>
      </c>
      <c r="G589" s="69">
        <f>IFERROR(IF(E589= "yes",VLOOKUP(C589,Summary!$B:$I,6,0),0),0)</f>
        <v>0</v>
      </c>
      <c r="H589" s="68">
        <f t="shared" si="111"/>
        <v>434.68</v>
      </c>
      <c r="I589" s="110">
        <f>VLOOKUP($A589,'2026-27 Salary &amp; Benefits'!$A:$I,3,FALSE)</f>
        <v>1.06</v>
      </c>
      <c r="J589" s="110">
        <f>VLOOKUP($A589,'2026-27 Salary &amp; Benefits'!$A:$I,4,FALSE)</f>
        <v>1.1000000000000001</v>
      </c>
      <c r="K589" s="101">
        <f t="shared" si="112"/>
        <v>434.68</v>
      </c>
      <c r="L589" s="100">
        <f t="shared" si="113"/>
        <v>1.2749999999999999</v>
      </c>
      <c r="M589" s="102">
        <f>'2026-27 Salary &amp; Benefits'!$E$6</f>
        <v>78209</v>
      </c>
      <c r="N589" s="102">
        <f>'2026-27 Salary &amp; Benefits'!$F$6</f>
        <v>82248</v>
      </c>
      <c r="O589" s="7">
        <f t="shared" si="114"/>
        <v>105699.46</v>
      </c>
      <c r="P589" s="7">
        <f t="shared" si="115"/>
        <v>9653.36</v>
      </c>
      <c r="Q589" s="7">
        <f>'2026-27 Salary &amp; Benefits'!G$6</f>
        <v>16817.759999999998</v>
      </c>
      <c r="R589" s="103">
        <f>'2026-27 Salary &amp; Benefits'!H$6</f>
        <v>0.16020000000000001</v>
      </c>
      <c r="S589" s="103">
        <f>'2026-27 Salary &amp; Benefits'!I$6</f>
        <v>0.15390000000000001</v>
      </c>
      <c r="T589" s="7">
        <f t="shared" si="116"/>
        <v>39861.35</v>
      </c>
      <c r="U589" s="7">
        <f t="shared" si="117"/>
        <v>1922.55</v>
      </c>
      <c r="V589" s="7">
        <f t="shared" si="118"/>
        <v>295.88</v>
      </c>
      <c r="W589" s="7">
        <f t="shared" si="119"/>
        <v>2218.4299999999998</v>
      </c>
      <c r="X589" s="18">
        <f t="shared" si="120"/>
        <v>157432.59999999998</v>
      </c>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row>
    <row r="590" spans="1:159" s="17" customFormat="1">
      <c r="A590" s="50" t="s">
        <v>2151</v>
      </c>
      <c r="B590" s="59" t="s">
        <v>2592</v>
      </c>
      <c r="C590" s="60">
        <v>4042</v>
      </c>
      <c r="D590" s="59" t="s">
        <v>33</v>
      </c>
      <c r="E590" s="78" t="str">
        <f>IFERROR(VLOOKUP($C590,'2025-26 School Level AAFTE'!$C$2:$L$2349,9,FALSE), "No")</f>
        <v>Yes</v>
      </c>
      <c r="F590" s="67">
        <f>IFERROR(VLOOKUP($C590,'2025-26 School Level AAFTE'!$C$2:$J$2349,8,FALSE), 0)</f>
        <v>345.31</v>
      </c>
      <c r="G590" s="69">
        <f>IFERROR(IF(E590= "yes",VLOOKUP(C590,Summary!$B:$I,6,0),0),0)</f>
        <v>0</v>
      </c>
      <c r="H590" s="68">
        <f t="shared" si="111"/>
        <v>345.31</v>
      </c>
      <c r="I590" s="110">
        <f>VLOOKUP($A590,'2026-27 Salary &amp; Benefits'!$A:$I,3,FALSE)</f>
        <v>1.06</v>
      </c>
      <c r="J590" s="110">
        <f>VLOOKUP($A590,'2026-27 Salary &amp; Benefits'!$A:$I,4,FALSE)</f>
        <v>1.1000000000000001</v>
      </c>
      <c r="K590" s="101">
        <f t="shared" si="112"/>
        <v>345.31</v>
      </c>
      <c r="L590" s="100">
        <f t="shared" si="113"/>
        <v>1.0129999999999999</v>
      </c>
      <c r="M590" s="102">
        <f>'2026-27 Salary &amp; Benefits'!$E$6</f>
        <v>78209</v>
      </c>
      <c r="N590" s="102">
        <f>'2026-27 Salary &amp; Benefits'!$F$6</f>
        <v>82248</v>
      </c>
      <c r="O590" s="7">
        <f t="shared" si="114"/>
        <v>83979.26</v>
      </c>
      <c r="P590" s="7">
        <f t="shared" si="115"/>
        <v>7669.6900000000023</v>
      </c>
      <c r="Q590" s="7">
        <f>'2026-27 Salary &amp; Benefits'!G$6</f>
        <v>16817.759999999998</v>
      </c>
      <c r="R590" s="103">
        <f>'2026-27 Salary &amp; Benefits'!H$6</f>
        <v>0.16020000000000001</v>
      </c>
      <c r="S590" s="103">
        <f>'2026-27 Salary &amp; Benefits'!I$6</f>
        <v>0.15390000000000001</v>
      </c>
      <c r="T590" s="7">
        <f t="shared" si="116"/>
        <v>31670.23</v>
      </c>
      <c r="U590" s="7">
        <f t="shared" si="117"/>
        <v>1527.48</v>
      </c>
      <c r="V590" s="7">
        <f t="shared" si="118"/>
        <v>235.08</v>
      </c>
      <c r="W590" s="7">
        <f t="shared" si="119"/>
        <v>1762.56</v>
      </c>
      <c r="X590" s="18">
        <f t="shared" si="120"/>
        <v>125081.73999999999</v>
      </c>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row>
    <row r="591" spans="1:159" s="17" customFormat="1">
      <c r="A591" s="50" t="s">
        <v>2151</v>
      </c>
      <c r="B591" s="59" t="s">
        <v>2592</v>
      </c>
      <c r="C591" s="61">
        <v>3618</v>
      </c>
      <c r="D591" s="72" t="s">
        <v>221</v>
      </c>
      <c r="E591" s="78" t="str">
        <f>IFERROR(VLOOKUP($C591,'2025-26 School Level AAFTE'!$C$2:$L$2349,9,FALSE), "No")</f>
        <v>Yes</v>
      </c>
      <c r="F591" s="67">
        <f>IFERROR(VLOOKUP($C591,'2025-26 School Level AAFTE'!$C$2:$J$2349,8,FALSE), 0)</f>
        <v>543.64</v>
      </c>
      <c r="G591" s="69">
        <f>IFERROR(IF(E591= "yes",VLOOKUP(C591,Summary!$B:$I,6,0),0),0)</f>
        <v>0</v>
      </c>
      <c r="H591" s="68">
        <f t="shared" si="111"/>
        <v>543.64</v>
      </c>
      <c r="I591" s="110">
        <f>VLOOKUP($A591,'2026-27 Salary &amp; Benefits'!$A:$I,3,FALSE)</f>
        <v>1.06</v>
      </c>
      <c r="J591" s="110">
        <f>VLOOKUP($A591,'2026-27 Salary &amp; Benefits'!$A:$I,4,FALSE)</f>
        <v>1.1000000000000001</v>
      </c>
      <c r="K591" s="101">
        <f t="shared" si="112"/>
        <v>543.64</v>
      </c>
      <c r="L591" s="100">
        <f t="shared" si="113"/>
        <v>1.595</v>
      </c>
      <c r="M591" s="102">
        <f>'2026-27 Salary &amp; Benefits'!$E$6</f>
        <v>78209</v>
      </c>
      <c r="N591" s="102">
        <f>'2026-27 Salary &amp; Benefits'!$F$6</f>
        <v>82248</v>
      </c>
      <c r="O591" s="7">
        <f t="shared" si="114"/>
        <v>132227.96</v>
      </c>
      <c r="P591" s="7">
        <f t="shared" si="115"/>
        <v>12076.160000000003</v>
      </c>
      <c r="Q591" s="7">
        <f>'2026-27 Salary &amp; Benefits'!G$6</f>
        <v>16817.759999999998</v>
      </c>
      <c r="R591" s="103">
        <f>'2026-27 Salary &amp; Benefits'!H$6</f>
        <v>0.16020000000000001</v>
      </c>
      <c r="S591" s="103">
        <f>'2026-27 Salary &amp; Benefits'!I$6</f>
        <v>0.15390000000000001</v>
      </c>
      <c r="T591" s="7">
        <f t="shared" si="116"/>
        <v>49865.77</v>
      </c>
      <c r="U591" s="7">
        <f t="shared" si="117"/>
        <v>2405.0700000000002</v>
      </c>
      <c r="V591" s="7">
        <f t="shared" si="118"/>
        <v>370.14</v>
      </c>
      <c r="W591" s="7">
        <f t="shared" si="119"/>
        <v>2775.21</v>
      </c>
      <c r="X591" s="18">
        <f t="shared" si="120"/>
        <v>196945.09999999998</v>
      </c>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row>
    <row r="592" spans="1:159" s="17" customFormat="1">
      <c r="A592" s="50" t="s">
        <v>2151</v>
      </c>
      <c r="B592" s="59" t="s">
        <v>2592</v>
      </c>
      <c r="C592" s="60">
        <v>2829</v>
      </c>
      <c r="D592" s="59" t="s">
        <v>216</v>
      </c>
      <c r="E592" s="78" t="str">
        <f>IFERROR(VLOOKUP($C592,'2025-26 School Level AAFTE'!$C$2:$L$2349,9,FALSE), "No")</f>
        <v>Yes</v>
      </c>
      <c r="F592" s="67">
        <f>IFERROR(VLOOKUP($C592,'2025-26 School Level AAFTE'!$C$2:$J$2349,8,FALSE), 0)</f>
        <v>376.63</v>
      </c>
      <c r="G592" s="69">
        <f>IFERROR(IF(E592= "yes",VLOOKUP(C592,Summary!$B:$I,6,0),0),0)</f>
        <v>0</v>
      </c>
      <c r="H592" s="68">
        <f t="shared" si="111"/>
        <v>376.63</v>
      </c>
      <c r="I592" s="110">
        <f>VLOOKUP($A592,'2026-27 Salary &amp; Benefits'!$A:$I,3,FALSE)</f>
        <v>1.06</v>
      </c>
      <c r="J592" s="110">
        <f>VLOOKUP($A592,'2026-27 Salary &amp; Benefits'!$A:$I,4,FALSE)</f>
        <v>1.1000000000000001</v>
      </c>
      <c r="K592" s="101">
        <f t="shared" si="112"/>
        <v>376.63</v>
      </c>
      <c r="L592" s="100">
        <f t="shared" si="113"/>
        <v>1.105</v>
      </c>
      <c r="M592" s="102">
        <f>'2026-27 Salary &amp; Benefits'!$E$6</f>
        <v>78209</v>
      </c>
      <c r="N592" s="102">
        <f>'2026-27 Salary &amp; Benefits'!$F$6</f>
        <v>82248</v>
      </c>
      <c r="O592" s="7">
        <f t="shared" si="114"/>
        <v>91606.2</v>
      </c>
      <c r="P592" s="7">
        <f t="shared" si="115"/>
        <v>8366.2400000000052</v>
      </c>
      <c r="Q592" s="7">
        <f>'2026-27 Salary &amp; Benefits'!G$6</f>
        <v>16817.759999999998</v>
      </c>
      <c r="R592" s="103">
        <f>'2026-27 Salary &amp; Benefits'!H$6</f>
        <v>0.16020000000000001</v>
      </c>
      <c r="S592" s="103">
        <f>'2026-27 Salary &amp; Benefits'!I$6</f>
        <v>0.15390000000000001</v>
      </c>
      <c r="T592" s="7">
        <f t="shared" si="116"/>
        <v>34546.5</v>
      </c>
      <c r="U592" s="7">
        <f t="shared" si="117"/>
        <v>1666.21</v>
      </c>
      <c r="V592" s="7">
        <f t="shared" si="118"/>
        <v>256.43</v>
      </c>
      <c r="W592" s="7">
        <f t="shared" si="119"/>
        <v>1922.64</v>
      </c>
      <c r="X592" s="18">
        <f t="shared" si="120"/>
        <v>136441.58000000002</v>
      </c>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row>
    <row r="593" spans="1:159" s="17" customFormat="1">
      <c r="A593" s="50" t="s">
        <v>2151</v>
      </c>
      <c r="B593" s="59" t="s">
        <v>2592</v>
      </c>
      <c r="C593" s="60">
        <v>4162</v>
      </c>
      <c r="D593" s="59" t="s">
        <v>231</v>
      </c>
      <c r="E593" s="78" t="str">
        <f>IFERROR(VLOOKUP($C593,'2025-26 School Level AAFTE'!$C$2:$L$2349,9,FALSE), "No")</f>
        <v>No</v>
      </c>
      <c r="F593" s="67">
        <f>IFERROR(VLOOKUP($C593,'2025-26 School Level AAFTE'!$C$2:$J$2349,8,FALSE), 0)</f>
        <v>1362.47</v>
      </c>
      <c r="G593" s="69">
        <f>IFERROR(IF(E593= "yes",VLOOKUP(C593,Summary!$B:$I,6,0),0),0)</f>
        <v>0</v>
      </c>
      <c r="H593" s="68">
        <f t="shared" si="111"/>
        <v>0</v>
      </c>
      <c r="I593" s="110">
        <f>VLOOKUP($A593,'2026-27 Salary &amp; Benefits'!$A:$I,3,FALSE)</f>
        <v>1.06</v>
      </c>
      <c r="J593" s="110">
        <f>VLOOKUP($A593,'2026-27 Salary &amp; Benefits'!$A:$I,4,FALSE)</f>
        <v>1.1000000000000001</v>
      </c>
      <c r="K593" s="101">
        <f t="shared" si="112"/>
        <v>0</v>
      </c>
      <c r="L593" s="100">
        <f t="shared" si="113"/>
        <v>0</v>
      </c>
      <c r="M593" s="102">
        <f>'2026-27 Salary &amp; Benefits'!$E$6</f>
        <v>78209</v>
      </c>
      <c r="N593" s="102">
        <f>'2026-27 Salary &amp; Benefits'!$F$6</f>
        <v>82248</v>
      </c>
      <c r="O593" s="7">
        <f t="shared" si="114"/>
        <v>0</v>
      </c>
      <c r="P593" s="7">
        <f t="shared" si="115"/>
        <v>0</v>
      </c>
      <c r="Q593" s="7">
        <f>'2026-27 Salary &amp; Benefits'!G$6</f>
        <v>16817.759999999998</v>
      </c>
      <c r="R593" s="103">
        <f>'2026-27 Salary &amp; Benefits'!H$6</f>
        <v>0.16020000000000001</v>
      </c>
      <c r="S593" s="103">
        <f>'2026-27 Salary &amp; Benefits'!I$6</f>
        <v>0.15390000000000001</v>
      </c>
      <c r="T593" s="7">
        <f t="shared" si="116"/>
        <v>0</v>
      </c>
      <c r="U593" s="7">
        <f t="shared" si="117"/>
        <v>0</v>
      </c>
      <c r="V593" s="7">
        <f t="shared" si="118"/>
        <v>0</v>
      </c>
      <c r="W593" s="7">
        <f t="shared" si="119"/>
        <v>0</v>
      </c>
      <c r="X593" s="18">
        <f t="shared" si="120"/>
        <v>0</v>
      </c>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row>
    <row r="594" spans="1:159" s="17" customFormat="1">
      <c r="A594" s="50" t="s">
        <v>2151</v>
      </c>
      <c r="B594" s="59" t="s">
        <v>2592</v>
      </c>
      <c r="C594" s="60">
        <v>5435</v>
      </c>
      <c r="D594" s="59" t="s">
        <v>246</v>
      </c>
      <c r="E594" s="78" t="str">
        <f>IFERROR(VLOOKUP($C594,'2025-26 School Level AAFTE'!$C$2:$L$2349,9,FALSE), "No")</f>
        <v>Yes</v>
      </c>
      <c r="F594" s="67">
        <f>IFERROR(VLOOKUP($C594,'2025-26 School Level AAFTE'!$C$2:$J$2349,8,FALSE), 0)</f>
        <v>196.3</v>
      </c>
      <c r="G594" s="69">
        <f>IFERROR(IF(E594= "yes",VLOOKUP(C594,Summary!$B:$I,6,0),0),0)</f>
        <v>0</v>
      </c>
      <c r="H594" s="68">
        <f t="shared" si="111"/>
        <v>196.3</v>
      </c>
      <c r="I594" s="110">
        <f>VLOOKUP($A594,'2026-27 Salary &amp; Benefits'!$A:$I,3,FALSE)</f>
        <v>1.06</v>
      </c>
      <c r="J594" s="110">
        <f>VLOOKUP($A594,'2026-27 Salary &amp; Benefits'!$A:$I,4,FALSE)</f>
        <v>1.1000000000000001</v>
      </c>
      <c r="K594" s="101">
        <f t="shared" si="112"/>
        <v>196.3</v>
      </c>
      <c r="L594" s="100">
        <f t="shared" si="113"/>
        <v>0.57599999999999996</v>
      </c>
      <c r="M594" s="102">
        <f>'2026-27 Salary &amp; Benefits'!$E$6</f>
        <v>78209</v>
      </c>
      <c r="N594" s="102">
        <f>'2026-27 Salary &amp; Benefits'!$F$6</f>
        <v>82248</v>
      </c>
      <c r="O594" s="7">
        <f t="shared" si="114"/>
        <v>47751.29</v>
      </c>
      <c r="P594" s="7">
        <f t="shared" si="115"/>
        <v>4361.0400000000009</v>
      </c>
      <c r="Q594" s="7">
        <f>'2026-27 Salary &amp; Benefits'!G$6</f>
        <v>16817.759999999998</v>
      </c>
      <c r="R594" s="103">
        <f>'2026-27 Salary &amp; Benefits'!H$6</f>
        <v>0.16020000000000001</v>
      </c>
      <c r="S594" s="103">
        <f>'2026-27 Salary &amp; Benefits'!I$6</f>
        <v>0.15390000000000001</v>
      </c>
      <c r="T594" s="7">
        <f t="shared" si="116"/>
        <v>18007.95</v>
      </c>
      <c r="U594" s="7">
        <f t="shared" si="117"/>
        <v>868.54</v>
      </c>
      <c r="V594" s="7">
        <f t="shared" si="118"/>
        <v>133.66999999999999</v>
      </c>
      <c r="W594" s="7">
        <f t="shared" si="119"/>
        <v>1002.2099999999999</v>
      </c>
      <c r="X594" s="18">
        <f t="shared" si="120"/>
        <v>71122.490000000005</v>
      </c>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row>
    <row r="595" spans="1:159" s="17" customFormat="1">
      <c r="A595" s="50" t="s">
        <v>2151</v>
      </c>
      <c r="B595" s="59" t="s">
        <v>2592</v>
      </c>
      <c r="C595" s="60">
        <v>2912</v>
      </c>
      <c r="D595" s="59" t="s">
        <v>217</v>
      </c>
      <c r="E595" s="78" t="str">
        <f>IFERROR(VLOOKUP($C595,'2025-26 School Level AAFTE'!$C$2:$L$2349,9,FALSE), "No")</f>
        <v>Yes</v>
      </c>
      <c r="F595" s="67">
        <f>IFERROR(VLOOKUP($C595,'2025-26 School Level AAFTE'!$C$2:$J$2349,8,FALSE), 0)</f>
        <v>381.35</v>
      </c>
      <c r="G595" s="69">
        <f>IFERROR(IF(E595= "yes",VLOOKUP(C595,Summary!$B:$I,6,0),0),0)</f>
        <v>0</v>
      </c>
      <c r="H595" s="68">
        <f t="shared" si="111"/>
        <v>381.35</v>
      </c>
      <c r="I595" s="110">
        <f>VLOOKUP($A595,'2026-27 Salary &amp; Benefits'!$A:$I,3,FALSE)</f>
        <v>1.06</v>
      </c>
      <c r="J595" s="110">
        <f>VLOOKUP($A595,'2026-27 Salary &amp; Benefits'!$A:$I,4,FALSE)</f>
        <v>1.1000000000000001</v>
      </c>
      <c r="K595" s="101">
        <f t="shared" si="112"/>
        <v>381.35</v>
      </c>
      <c r="L595" s="100">
        <f t="shared" si="113"/>
        <v>1.119</v>
      </c>
      <c r="M595" s="102">
        <f>'2026-27 Salary &amp; Benefits'!$E$6</f>
        <v>78209</v>
      </c>
      <c r="N595" s="102">
        <f>'2026-27 Salary &amp; Benefits'!$F$6</f>
        <v>82248</v>
      </c>
      <c r="O595" s="7">
        <f t="shared" si="114"/>
        <v>92766.82</v>
      </c>
      <c r="P595" s="7">
        <f t="shared" si="115"/>
        <v>8472.2399999999907</v>
      </c>
      <c r="Q595" s="7">
        <f>'2026-27 Salary &amp; Benefits'!G$6</f>
        <v>16817.759999999998</v>
      </c>
      <c r="R595" s="103">
        <f>'2026-27 Salary &amp; Benefits'!H$6</f>
        <v>0.16020000000000001</v>
      </c>
      <c r="S595" s="103">
        <f>'2026-27 Salary &amp; Benefits'!I$6</f>
        <v>0.15390000000000001</v>
      </c>
      <c r="T595" s="7">
        <f t="shared" si="116"/>
        <v>34984.199999999997</v>
      </c>
      <c r="U595" s="7">
        <f t="shared" si="117"/>
        <v>1687.32</v>
      </c>
      <c r="V595" s="7">
        <f t="shared" si="118"/>
        <v>259.68</v>
      </c>
      <c r="W595" s="7">
        <f t="shared" si="119"/>
        <v>1947</v>
      </c>
      <c r="X595" s="18">
        <f t="shared" si="120"/>
        <v>138170.26</v>
      </c>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row>
    <row r="596" spans="1:159" s="17" customFormat="1">
      <c r="A596" s="50" t="s">
        <v>2151</v>
      </c>
      <c r="B596" s="59" t="s">
        <v>2592</v>
      </c>
      <c r="C596" s="60">
        <v>4209</v>
      </c>
      <c r="D596" s="59" t="s">
        <v>233</v>
      </c>
      <c r="E596" s="78" t="str">
        <f>IFERROR(VLOOKUP($C596,'2025-26 School Level AAFTE'!$C$2:$L$2349,9,FALSE), "No")</f>
        <v>No</v>
      </c>
      <c r="F596" s="67">
        <f>IFERROR(VLOOKUP($C596,'2025-26 School Level AAFTE'!$C$2:$J$2349,8,FALSE), 0)</f>
        <v>788.26</v>
      </c>
      <c r="G596" s="69">
        <f>IFERROR(IF(E596= "yes",VLOOKUP(C596,Summary!$B:$I,6,0),0),0)</f>
        <v>0</v>
      </c>
      <c r="H596" s="68">
        <f t="shared" si="111"/>
        <v>0</v>
      </c>
      <c r="I596" s="110">
        <f>VLOOKUP($A596,'2026-27 Salary &amp; Benefits'!$A:$I,3,FALSE)</f>
        <v>1.06</v>
      </c>
      <c r="J596" s="110">
        <f>VLOOKUP($A596,'2026-27 Salary &amp; Benefits'!$A:$I,4,FALSE)</f>
        <v>1.1000000000000001</v>
      </c>
      <c r="K596" s="101">
        <f t="shared" si="112"/>
        <v>0</v>
      </c>
      <c r="L596" s="100">
        <f t="shared" si="113"/>
        <v>0</v>
      </c>
      <c r="M596" s="102">
        <f>'2026-27 Salary &amp; Benefits'!$E$6</f>
        <v>78209</v>
      </c>
      <c r="N596" s="102">
        <f>'2026-27 Salary &amp; Benefits'!$F$6</f>
        <v>82248</v>
      </c>
      <c r="O596" s="7">
        <f t="shared" si="114"/>
        <v>0</v>
      </c>
      <c r="P596" s="7">
        <f t="shared" si="115"/>
        <v>0</v>
      </c>
      <c r="Q596" s="7">
        <f>'2026-27 Salary &amp; Benefits'!G$6</f>
        <v>16817.759999999998</v>
      </c>
      <c r="R596" s="103">
        <f>'2026-27 Salary &amp; Benefits'!H$6</f>
        <v>0.16020000000000001</v>
      </c>
      <c r="S596" s="103">
        <f>'2026-27 Salary &amp; Benefits'!I$6</f>
        <v>0.15390000000000001</v>
      </c>
      <c r="T596" s="7">
        <f t="shared" si="116"/>
        <v>0</v>
      </c>
      <c r="U596" s="7">
        <f t="shared" si="117"/>
        <v>0</v>
      </c>
      <c r="V596" s="7">
        <f t="shared" si="118"/>
        <v>0</v>
      </c>
      <c r="W596" s="7">
        <f t="shared" si="119"/>
        <v>0</v>
      </c>
      <c r="X596" s="18">
        <f t="shared" si="120"/>
        <v>0</v>
      </c>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row>
    <row r="597" spans="1:159" s="17" customFormat="1">
      <c r="A597" s="50" t="s">
        <v>2151</v>
      </c>
      <c r="B597" s="59" t="s">
        <v>2592</v>
      </c>
      <c r="C597" s="60">
        <v>4445</v>
      </c>
      <c r="D597" s="59" t="s">
        <v>236</v>
      </c>
      <c r="E597" s="78" t="str">
        <f>IFERROR(VLOOKUP($C597,'2025-26 School Level AAFTE'!$C$2:$L$2349,9,FALSE), "No")</f>
        <v>No</v>
      </c>
      <c r="F597" s="67">
        <f>IFERROR(VLOOKUP($C597,'2025-26 School Level AAFTE'!$C$2:$J$2349,8,FALSE), 0)</f>
        <v>521.19000000000005</v>
      </c>
      <c r="G597" s="69">
        <f>IFERROR(IF(E597= "yes",VLOOKUP(C597,Summary!$B:$I,6,0),0),0)</f>
        <v>0</v>
      </c>
      <c r="H597" s="68">
        <f t="shared" si="111"/>
        <v>0</v>
      </c>
      <c r="I597" s="110">
        <f>VLOOKUP($A597,'2026-27 Salary &amp; Benefits'!$A:$I,3,FALSE)</f>
        <v>1.06</v>
      </c>
      <c r="J597" s="110">
        <f>VLOOKUP($A597,'2026-27 Salary &amp; Benefits'!$A:$I,4,FALSE)</f>
        <v>1.1000000000000001</v>
      </c>
      <c r="K597" s="101">
        <f t="shared" si="112"/>
        <v>0</v>
      </c>
      <c r="L597" s="100">
        <f t="shared" si="113"/>
        <v>0</v>
      </c>
      <c r="M597" s="102">
        <f>'2026-27 Salary &amp; Benefits'!$E$6</f>
        <v>78209</v>
      </c>
      <c r="N597" s="102">
        <f>'2026-27 Salary &amp; Benefits'!$F$6</f>
        <v>82248</v>
      </c>
      <c r="O597" s="7">
        <f t="shared" si="114"/>
        <v>0</v>
      </c>
      <c r="P597" s="7">
        <f t="shared" si="115"/>
        <v>0</v>
      </c>
      <c r="Q597" s="7">
        <f>'2026-27 Salary &amp; Benefits'!G$6</f>
        <v>16817.759999999998</v>
      </c>
      <c r="R597" s="103">
        <f>'2026-27 Salary &amp; Benefits'!H$6</f>
        <v>0.16020000000000001</v>
      </c>
      <c r="S597" s="103">
        <f>'2026-27 Salary &amp; Benefits'!I$6</f>
        <v>0.15390000000000001</v>
      </c>
      <c r="T597" s="7">
        <f t="shared" si="116"/>
        <v>0</v>
      </c>
      <c r="U597" s="7">
        <f t="shared" si="117"/>
        <v>0</v>
      </c>
      <c r="V597" s="7">
        <f t="shared" si="118"/>
        <v>0</v>
      </c>
      <c r="W597" s="7">
        <f t="shared" si="119"/>
        <v>0</v>
      </c>
      <c r="X597" s="18">
        <f t="shared" si="120"/>
        <v>0</v>
      </c>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row>
    <row r="598" spans="1:159" s="17" customFormat="1">
      <c r="A598" s="50" t="s">
        <v>2151</v>
      </c>
      <c r="B598" s="59" t="s">
        <v>2592</v>
      </c>
      <c r="C598" s="60">
        <v>3995</v>
      </c>
      <c r="D598" s="59" t="s">
        <v>229</v>
      </c>
      <c r="E598" s="78" t="str">
        <f>IFERROR(VLOOKUP($C598,'2025-26 School Level AAFTE'!$C$2:$L$2349,9,FALSE), "No")</f>
        <v>No</v>
      </c>
      <c r="F598" s="67">
        <f>IFERROR(VLOOKUP($C598,'2025-26 School Level AAFTE'!$C$2:$J$2349,8,FALSE), 0)</f>
        <v>311.88</v>
      </c>
      <c r="G598" s="69">
        <f>IFERROR(IF(E598= "yes",VLOOKUP(C598,Summary!$B:$I,6,0),0),0)</f>
        <v>0</v>
      </c>
      <c r="H598" s="68">
        <f t="shared" si="111"/>
        <v>0</v>
      </c>
      <c r="I598" s="110">
        <f>VLOOKUP($A598,'2026-27 Salary &amp; Benefits'!$A:$I,3,FALSE)</f>
        <v>1.06</v>
      </c>
      <c r="J598" s="110">
        <f>VLOOKUP($A598,'2026-27 Salary &amp; Benefits'!$A:$I,4,FALSE)</f>
        <v>1.1000000000000001</v>
      </c>
      <c r="K598" s="101">
        <f t="shared" si="112"/>
        <v>0</v>
      </c>
      <c r="L598" s="100">
        <f t="shared" si="113"/>
        <v>0</v>
      </c>
      <c r="M598" s="102">
        <f>'2026-27 Salary &amp; Benefits'!$E$6</f>
        <v>78209</v>
      </c>
      <c r="N598" s="102">
        <f>'2026-27 Salary &amp; Benefits'!$F$6</f>
        <v>82248</v>
      </c>
      <c r="O598" s="7">
        <f t="shared" si="114"/>
        <v>0</v>
      </c>
      <c r="P598" s="7">
        <f t="shared" si="115"/>
        <v>0</v>
      </c>
      <c r="Q598" s="7">
        <f>'2026-27 Salary &amp; Benefits'!G$6</f>
        <v>16817.759999999998</v>
      </c>
      <c r="R598" s="103">
        <f>'2026-27 Salary &amp; Benefits'!H$6</f>
        <v>0.16020000000000001</v>
      </c>
      <c r="S598" s="103">
        <f>'2026-27 Salary &amp; Benefits'!I$6</f>
        <v>0.15390000000000001</v>
      </c>
      <c r="T598" s="7">
        <f t="shared" si="116"/>
        <v>0</v>
      </c>
      <c r="U598" s="7">
        <f t="shared" si="117"/>
        <v>0</v>
      </c>
      <c r="V598" s="7">
        <f t="shared" si="118"/>
        <v>0</v>
      </c>
      <c r="W598" s="7">
        <f t="shared" si="119"/>
        <v>0</v>
      </c>
      <c r="X598" s="18">
        <f t="shared" si="120"/>
        <v>0</v>
      </c>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row>
    <row r="599" spans="1:159" s="17" customFormat="1">
      <c r="A599" s="50" t="s">
        <v>2151</v>
      </c>
      <c r="B599" s="59" t="s">
        <v>2592</v>
      </c>
      <c r="C599" s="60">
        <v>4561</v>
      </c>
      <c r="D599" s="59" t="s">
        <v>241</v>
      </c>
      <c r="E599" s="78" t="str">
        <f>IFERROR(VLOOKUP($C599,'2025-26 School Level AAFTE'!$C$2:$L$2349,9,FALSE), "No")</f>
        <v>No</v>
      </c>
      <c r="F599" s="67">
        <f>IFERROR(VLOOKUP($C599,'2025-26 School Level AAFTE'!$C$2:$J$2349,8,FALSE), 0)</f>
        <v>715.79</v>
      </c>
      <c r="G599" s="69">
        <f>IFERROR(IF(E599= "yes",VLOOKUP(C599,Summary!$B:$I,6,0),0),0)</f>
        <v>0</v>
      </c>
      <c r="H599" s="68">
        <f t="shared" si="111"/>
        <v>0</v>
      </c>
      <c r="I599" s="110">
        <f>VLOOKUP($A599,'2026-27 Salary &amp; Benefits'!$A:$I,3,FALSE)</f>
        <v>1.06</v>
      </c>
      <c r="J599" s="110">
        <f>VLOOKUP($A599,'2026-27 Salary &amp; Benefits'!$A:$I,4,FALSE)</f>
        <v>1.1000000000000001</v>
      </c>
      <c r="K599" s="101">
        <f t="shared" si="112"/>
        <v>0</v>
      </c>
      <c r="L599" s="100">
        <f t="shared" si="113"/>
        <v>0</v>
      </c>
      <c r="M599" s="102">
        <f>'2026-27 Salary &amp; Benefits'!$E$6</f>
        <v>78209</v>
      </c>
      <c r="N599" s="102">
        <f>'2026-27 Salary &amp; Benefits'!$F$6</f>
        <v>82248</v>
      </c>
      <c r="O599" s="7">
        <f t="shared" si="114"/>
        <v>0</v>
      </c>
      <c r="P599" s="7">
        <f t="shared" si="115"/>
        <v>0</v>
      </c>
      <c r="Q599" s="7">
        <f>'2026-27 Salary &amp; Benefits'!G$6</f>
        <v>16817.759999999998</v>
      </c>
      <c r="R599" s="103">
        <f>'2026-27 Salary &amp; Benefits'!H$6</f>
        <v>0.16020000000000001</v>
      </c>
      <c r="S599" s="103">
        <f>'2026-27 Salary &amp; Benefits'!I$6</f>
        <v>0.15390000000000001</v>
      </c>
      <c r="T599" s="7">
        <f t="shared" si="116"/>
        <v>0</v>
      </c>
      <c r="U599" s="7">
        <f t="shared" si="117"/>
        <v>0</v>
      </c>
      <c r="V599" s="7">
        <f t="shared" si="118"/>
        <v>0</v>
      </c>
      <c r="W599" s="7">
        <f t="shared" si="119"/>
        <v>0</v>
      </c>
      <c r="X599" s="18">
        <f t="shared" si="120"/>
        <v>0</v>
      </c>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row>
    <row r="600" spans="1:159" s="17" customFormat="1">
      <c r="A600" s="50" t="s">
        <v>2151</v>
      </c>
      <c r="B600" s="59" t="s">
        <v>2592</v>
      </c>
      <c r="C600" s="58">
        <v>3149</v>
      </c>
      <c r="D600" s="57" t="s">
        <v>219</v>
      </c>
      <c r="E600" s="78" t="str">
        <f>IFERROR(VLOOKUP($C600,'2025-26 School Level AAFTE'!$C$2:$L$2349,9,FALSE), "No")</f>
        <v>Yes</v>
      </c>
      <c r="F600" s="67">
        <f>IFERROR(VLOOKUP($C600,'2025-26 School Level AAFTE'!$C$2:$J$2349,8,FALSE), 0)</f>
        <v>491.92</v>
      </c>
      <c r="G600" s="69">
        <f>IFERROR(IF(E600= "yes",VLOOKUP(C600,Summary!$B:$I,6,0),0),0)</f>
        <v>0</v>
      </c>
      <c r="H600" s="68">
        <f t="shared" si="111"/>
        <v>491.92</v>
      </c>
      <c r="I600" s="110">
        <f>VLOOKUP($A600,'2026-27 Salary &amp; Benefits'!$A:$I,3,FALSE)</f>
        <v>1.06</v>
      </c>
      <c r="J600" s="110">
        <f>VLOOKUP($A600,'2026-27 Salary &amp; Benefits'!$A:$I,4,FALSE)</f>
        <v>1.1000000000000001</v>
      </c>
      <c r="K600" s="101">
        <f t="shared" si="112"/>
        <v>491.92</v>
      </c>
      <c r="L600" s="100">
        <f t="shared" si="113"/>
        <v>1.4430000000000001</v>
      </c>
      <c r="M600" s="102">
        <f>'2026-27 Salary &amp; Benefits'!$E$6</f>
        <v>78209</v>
      </c>
      <c r="N600" s="102">
        <f>'2026-27 Salary &amp; Benefits'!$F$6</f>
        <v>82248</v>
      </c>
      <c r="O600" s="7">
        <f t="shared" si="114"/>
        <v>119626.92</v>
      </c>
      <c r="P600" s="7">
        <f t="shared" si="115"/>
        <v>10925.330000000002</v>
      </c>
      <c r="Q600" s="7">
        <f>'2026-27 Salary &amp; Benefits'!G$6</f>
        <v>16817.759999999998</v>
      </c>
      <c r="R600" s="103">
        <f>'2026-27 Salary &amp; Benefits'!H$6</f>
        <v>0.16020000000000001</v>
      </c>
      <c r="S600" s="103">
        <f>'2026-27 Salary &amp; Benefits'!I$6</f>
        <v>0.15390000000000001</v>
      </c>
      <c r="T600" s="7">
        <f t="shared" si="116"/>
        <v>45113.67</v>
      </c>
      <c r="U600" s="7">
        <f t="shared" si="117"/>
        <v>2175.87</v>
      </c>
      <c r="V600" s="7">
        <f t="shared" si="118"/>
        <v>334.87</v>
      </c>
      <c r="W600" s="7">
        <f t="shared" si="119"/>
        <v>2510.7399999999998</v>
      </c>
      <c r="X600" s="18">
        <f t="shared" si="120"/>
        <v>178176.65999999997</v>
      </c>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row>
    <row r="601" spans="1:159" s="17" customFormat="1">
      <c r="A601" s="50" t="s">
        <v>2151</v>
      </c>
      <c r="B601" s="59" t="s">
        <v>2592</v>
      </c>
      <c r="C601" s="60">
        <v>3823</v>
      </c>
      <c r="D601" s="59" t="s">
        <v>225</v>
      </c>
      <c r="E601" s="78" t="str">
        <f>IFERROR(VLOOKUP($C601,'2025-26 School Level AAFTE'!$C$2:$L$2349,9,FALSE), "No")</f>
        <v>Yes</v>
      </c>
      <c r="F601" s="67">
        <f>IFERROR(VLOOKUP($C601,'2025-26 School Level AAFTE'!$C$2:$J$2349,8,FALSE), 0)</f>
        <v>371.23</v>
      </c>
      <c r="G601" s="69">
        <f>IFERROR(IF(E601= "yes",VLOOKUP(C601,Summary!$B:$I,6,0),0),0)</f>
        <v>0</v>
      </c>
      <c r="H601" s="68">
        <f t="shared" si="111"/>
        <v>371.23</v>
      </c>
      <c r="I601" s="110">
        <f>VLOOKUP($A601,'2026-27 Salary &amp; Benefits'!$A:$I,3,FALSE)</f>
        <v>1.06</v>
      </c>
      <c r="J601" s="110">
        <f>VLOOKUP($A601,'2026-27 Salary &amp; Benefits'!$A:$I,4,FALSE)</f>
        <v>1.1000000000000001</v>
      </c>
      <c r="K601" s="101">
        <f t="shared" si="112"/>
        <v>371.23</v>
      </c>
      <c r="L601" s="100">
        <f t="shared" si="113"/>
        <v>1.089</v>
      </c>
      <c r="M601" s="102">
        <f>'2026-27 Salary &amp; Benefits'!$E$6</f>
        <v>78209</v>
      </c>
      <c r="N601" s="102">
        <f>'2026-27 Salary &amp; Benefits'!$F$6</f>
        <v>82248</v>
      </c>
      <c r="O601" s="7">
        <f t="shared" si="114"/>
        <v>90279.78</v>
      </c>
      <c r="P601" s="7">
        <f t="shared" si="115"/>
        <v>8245.1000000000058</v>
      </c>
      <c r="Q601" s="7">
        <f>'2026-27 Salary &amp; Benefits'!G$6</f>
        <v>16817.759999999998</v>
      </c>
      <c r="R601" s="103">
        <f>'2026-27 Salary &amp; Benefits'!H$6</f>
        <v>0.16020000000000001</v>
      </c>
      <c r="S601" s="103">
        <f>'2026-27 Salary &amp; Benefits'!I$6</f>
        <v>0.15390000000000001</v>
      </c>
      <c r="T601" s="7">
        <f t="shared" si="116"/>
        <v>34046.28</v>
      </c>
      <c r="U601" s="7">
        <f t="shared" si="117"/>
        <v>1642.08</v>
      </c>
      <c r="V601" s="7">
        <f t="shared" si="118"/>
        <v>252.72</v>
      </c>
      <c r="W601" s="7">
        <f t="shared" si="119"/>
        <v>1894.8</v>
      </c>
      <c r="X601" s="18">
        <f t="shared" si="120"/>
        <v>134465.96</v>
      </c>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row>
    <row r="602" spans="1:159" s="17" customFormat="1">
      <c r="A602" s="50" t="s">
        <v>2151</v>
      </c>
      <c r="B602" s="59" t="s">
        <v>2592</v>
      </c>
      <c r="C602" s="60">
        <v>3970</v>
      </c>
      <c r="D602" s="59" t="s">
        <v>226</v>
      </c>
      <c r="E602" s="78" t="str">
        <f>IFERROR(VLOOKUP($C602,'2025-26 School Level AAFTE'!$C$2:$L$2349,9,FALSE), "No")</f>
        <v>Yes</v>
      </c>
      <c r="F602" s="67">
        <f>IFERROR(VLOOKUP($C602,'2025-26 School Level AAFTE'!$C$2:$J$2349,8,FALSE), 0)</f>
        <v>393.29</v>
      </c>
      <c r="G602" s="69">
        <f>IFERROR(IF(E602= "yes",VLOOKUP(C602,Summary!$B:$I,6,0),0),0)</f>
        <v>0</v>
      </c>
      <c r="H602" s="68">
        <f t="shared" si="111"/>
        <v>393.29</v>
      </c>
      <c r="I602" s="110">
        <f>VLOOKUP($A602,'2026-27 Salary &amp; Benefits'!$A:$I,3,FALSE)</f>
        <v>1.06</v>
      </c>
      <c r="J602" s="110">
        <f>VLOOKUP($A602,'2026-27 Salary &amp; Benefits'!$A:$I,4,FALSE)</f>
        <v>1.1000000000000001</v>
      </c>
      <c r="K602" s="101">
        <f t="shared" si="112"/>
        <v>393.29</v>
      </c>
      <c r="L602" s="100">
        <f t="shared" si="113"/>
        <v>1.1539999999999999</v>
      </c>
      <c r="M602" s="102">
        <f>'2026-27 Salary &amp; Benefits'!$E$6</f>
        <v>78209</v>
      </c>
      <c r="N602" s="102">
        <f>'2026-27 Salary &amp; Benefits'!$F$6</f>
        <v>82248</v>
      </c>
      <c r="O602" s="7">
        <f t="shared" si="114"/>
        <v>95668.38</v>
      </c>
      <c r="P602" s="7">
        <f t="shared" si="115"/>
        <v>8737.2299999999959</v>
      </c>
      <c r="Q602" s="7">
        <f>'2026-27 Salary &amp; Benefits'!G$6</f>
        <v>16817.759999999998</v>
      </c>
      <c r="R602" s="103">
        <f>'2026-27 Salary &amp; Benefits'!H$6</f>
        <v>0.16020000000000001</v>
      </c>
      <c r="S602" s="103">
        <f>'2026-27 Salary &amp; Benefits'!I$6</f>
        <v>0.15390000000000001</v>
      </c>
      <c r="T602" s="7">
        <f t="shared" si="116"/>
        <v>36078.43</v>
      </c>
      <c r="U602" s="7">
        <f t="shared" si="117"/>
        <v>1740.09</v>
      </c>
      <c r="V602" s="7">
        <f t="shared" si="118"/>
        <v>267.8</v>
      </c>
      <c r="W602" s="7">
        <f t="shared" si="119"/>
        <v>2007.8899999999999</v>
      </c>
      <c r="X602" s="18">
        <f t="shared" si="120"/>
        <v>142491.93</v>
      </c>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row>
    <row r="603" spans="1:159" s="17" customFormat="1">
      <c r="A603" s="50" t="s">
        <v>2151</v>
      </c>
      <c r="B603" s="59" t="s">
        <v>2592</v>
      </c>
      <c r="C603" s="60">
        <v>5111</v>
      </c>
      <c r="D603" s="59" t="s">
        <v>244</v>
      </c>
      <c r="E603" s="78" t="str">
        <f>IFERROR(VLOOKUP($C603,'2025-26 School Level AAFTE'!$C$2:$L$2349,9,FALSE), "No")</f>
        <v>No</v>
      </c>
      <c r="F603" s="67">
        <f>IFERROR(VLOOKUP($C603,'2025-26 School Level AAFTE'!$C$2:$J$2349,8,FALSE), 0)</f>
        <v>1861.9</v>
      </c>
      <c r="G603" s="69">
        <f>IFERROR(IF(E603= "yes",VLOOKUP(C603,Summary!$B:$I,6,0),0),0)</f>
        <v>0</v>
      </c>
      <c r="H603" s="68">
        <f t="shared" si="111"/>
        <v>0</v>
      </c>
      <c r="I603" s="110">
        <f>VLOOKUP($A603,'2026-27 Salary &amp; Benefits'!$A:$I,3,FALSE)</f>
        <v>1.06</v>
      </c>
      <c r="J603" s="110">
        <f>VLOOKUP($A603,'2026-27 Salary &amp; Benefits'!$A:$I,4,FALSE)</f>
        <v>1.1000000000000001</v>
      </c>
      <c r="K603" s="101">
        <f t="shared" si="112"/>
        <v>0</v>
      </c>
      <c r="L603" s="100">
        <f t="shared" si="113"/>
        <v>0</v>
      </c>
      <c r="M603" s="102">
        <f>'2026-27 Salary &amp; Benefits'!$E$6</f>
        <v>78209</v>
      </c>
      <c r="N603" s="102">
        <f>'2026-27 Salary &amp; Benefits'!$F$6</f>
        <v>82248</v>
      </c>
      <c r="O603" s="7">
        <f t="shared" si="114"/>
        <v>0</v>
      </c>
      <c r="P603" s="7">
        <f t="shared" si="115"/>
        <v>0</v>
      </c>
      <c r="Q603" s="7">
        <f>'2026-27 Salary &amp; Benefits'!G$6</f>
        <v>16817.759999999998</v>
      </c>
      <c r="R603" s="103">
        <f>'2026-27 Salary &amp; Benefits'!H$6</f>
        <v>0.16020000000000001</v>
      </c>
      <c r="S603" s="103">
        <f>'2026-27 Salary &amp; Benefits'!I$6</f>
        <v>0.15390000000000001</v>
      </c>
      <c r="T603" s="7">
        <f t="shared" si="116"/>
        <v>0</v>
      </c>
      <c r="U603" s="7">
        <f t="shared" si="117"/>
        <v>0</v>
      </c>
      <c r="V603" s="7">
        <f t="shared" si="118"/>
        <v>0</v>
      </c>
      <c r="W603" s="7">
        <f t="shared" si="119"/>
        <v>0</v>
      </c>
      <c r="X603" s="18">
        <f t="shared" si="120"/>
        <v>0</v>
      </c>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row>
    <row r="604" spans="1:159" s="17" customFormat="1">
      <c r="A604" s="50" t="s">
        <v>2151</v>
      </c>
      <c r="B604" s="59" t="s">
        <v>2592</v>
      </c>
      <c r="C604" s="60">
        <v>4051</v>
      </c>
      <c r="D604" s="59" t="s">
        <v>230</v>
      </c>
      <c r="E604" s="78" t="str">
        <f>IFERROR(VLOOKUP($C604,'2025-26 School Level AAFTE'!$C$2:$L$2349,9,FALSE), "No")</f>
        <v>Yes</v>
      </c>
      <c r="F604" s="67">
        <f>IFERROR(VLOOKUP($C604,'2025-26 School Level AAFTE'!$C$2:$J$2349,8,FALSE), 0)</f>
        <v>740.92</v>
      </c>
      <c r="G604" s="69">
        <f>IFERROR(IF(E604= "yes",VLOOKUP(C604,Summary!$B:$I,6,0),0),0)</f>
        <v>0</v>
      </c>
      <c r="H604" s="68">
        <f t="shared" si="111"/>
        <v>740.92</v>
      </c>
      <c r="I604" s="110">
        <f>VLOOKUP($A604,'2026-27 Salary &amp; Benefits'!$A:$I,3,FALSE)</f>
        <v>1.06</v>
      </c>
      <c r="J604" s="110">
        <f>VLOOKUP($A604,'2026-27 Salary &amp; Benefits'!$A:$I,4,FALSE)</f>
        <v>1.1000000000000001</v>
      </c>
      <c r="K604" s="101">
        <f t="shared" si="112"/>
        <v>740.92</v>
      </c>
      <c r="L604" s="100">
        <f t="shared" si="113"/>
        <v>2.173</v>
      </c>
      <c r="M604" s="102">
        <f>'2026-27 Salary &amp; Benefits'!$E$6</f>
        <v>78209</v>
      </c>
      <c r="N604" s="102">
        <f>'2026-27 Salary &amp; Benefits'!$F$6</f>
        <v>82248</v>
      </c>
      <c r="O604" s="7">
        <f t="shared" si="114"/>
        <v>180145.05</v>
      </c>
      <c r="P604" s="7">
        <f t="shared" si="115"/>
        <v>16452.340000000026</v>
      </c>
      <c r="Q604" s="7">
        <f>'2026-27 Salary &amp; Benefits'!G$6</f>
        <v>16817.759999999998</v>
      </c>
      <c r="R604" s="103">
        <f>'2026-27 Salary &amp; Benefits'!H$6</f>
        <v>0.16020000000000001</v>
      </c>
      <c r="S604" s="103">
        <f>'2026-27 Salary &amp; Benefits'!I$6</f>
        <v>0.15390000000000001</v>
      </c>
      <c r="T604" s="7">
        <f t="shared" si="116"/>
        <v>67936.240000000005</v>
      </c>
      <c r="U604" s="7">
        <f t="shared" si="117"/>
        <v>3276.62</v>
      </c>
      <c r="V604" s="7">
        <f t="shared" si="118"/>
        <v>504.27</v>
      </c>
      <c r="W604" s="7">
        <f t="shared" si="119"/>
        <v>3780.89</v>
      </c>
      <c r="X604" s="18">
        <f t="shared" si="120"/>
        <v>268314.52</v>
      </c>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row>
    <row r="605" spans="1:159" s="17" customFormat="1">
      <c r="A605" s="50" t="s">
        <v>2151</v>
      </c>
      <c r="B605" s="59" t="s">
        <v>2592</v>
      </c>
      <c r="C605" s="60">
        <v>4579</v>
      </c>
      <c r="D605" s="59" t="s">
        <v>242</v>
      </c>
      <c r="E605" s="78" t="str">
        <f>IFERROR(VLOOKUP($C605,'2025-26 School Level AAFTE'!$C$2:$L$2349,9,FALSE), "No")</f>
        <v>No</v>
      </c>
      <c r="F605" s="67">
        <f>IFERROR(VLOOKUP($C605,'2025-26 School Level AAFTE'!$C$2:$J$2349,8,FALSE), 0)</f>
        <v>321.75</v>
      </c>
      <c r="G605" s="69">
        <f>IFERROR(IF(E605= "yes",VLOOKUP(C605,Summary!$B:$I,6,0),0),0)</f>
        <v>0</v>
      </c>
      <c r="H605" s="68">
        <f t="shared" si="111"/>
        <v>0</v>
      </c>
      <c r="I605" s="110">
        <f>VLOOKUP($A605,'2026-27 Salary &amp; Benefits'!$A:$I,3,FALSE)</f>
        <v>1.06</v>
      </c>
      <c r="J605" s="110">
        <f>VLOOKUP($A605,'2026-27 Salary &amp; Benefits'!$A:$I,4,FALSE)</f>
        <v>1.1000000000000001</v>
      </c>
      <c r="K605" s="101">
        <f t="shared" si="112"/>
        <v>0</v>
      </c>
      <c r="L605" s="100">
        <f t="shared" si="113"/>
        <v>0</v>
      </c>
      <c r="M605" s="102">
        <f>'2026-27 Salary &amp; Benefits'!$E$6</f>
        <v>78209</v>
      </c>
      <c r="N605" s="102">
        <f>'2026-27 Salary &amp; Benefits'!$F$6</f>
        <v>82248</v>
      </c>
      <c r="O605" s="7">
        <f t="shared" si="114"/>
        <v>0</v>
      </c>
      <c r="P605" s="7">
        <f t="shared" si="115"/>
        <v>0</v>
      </c>
      <c r="Q605" s="7">
        <f>'2026-27 Salary &amp; Benefits'!G$6</f>
        <v>16817.759999999998</v>
      </c>
      <c r="R605" s="103">
        <f>'2026-27 Salary &amp; Benefits'!H$6</f>
        <v>0.16020000000000001</v>
      </c>
      <c r="S605" s="103">
        <f>'2026-27 Salary &amp; Benefits'!I$6</f>
        <v>0.15390000000000001</v>
      </c>
      <c r="T605" s="7">
        <f t="shared" si="116"/>
        <v>0</v>
      </c>
      <c r="U605" s="7">
        <f t="shared" si="117"/>
        <v>0</v>
      </c>
      <c r="V605" s="7">
        <f t="shared" si="118"/>
        <v>0</v>
      </c>
      <c r="W605" s="7">
        <f t="shared" si="119"/>
        <v>0</v>
      </c>
      <c r="X605" s="18">
        <f t="shared" si="120"/>
        <v>0</v>
      </c>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row>
    <row r="606" spans="1:159" s="17" customFormat="1">
      <c r="A606" s="50" t="s">
        <v>2366</v>
      </c>
      <c r="B606" s="59" t="s">
        <v>2594</v>
      </c>
      <c r="C606" s="60">
        <v>3197</v>
      </c>
      <c r="D606" s="59" t="s">
        <v>1824</v>
      </c>
      <c r="E606" s="78" t="str">
        <f>IFERROR(VLOOKUP($C606,'2025-26 School Level AAFTE'!$C$2:$L$2349,9,FALSE), "No")</f>
        <v>Yes</v>
      </c>
      <c r="F606" s="67">
        <f>IFERROR(VLOOKUP($C606,'2025-26 School Level AAFTE'!$C$2:$J$2349,8,FALSE), 0)</f>
        <v>30.7</v>
      </c>
      <c r="G606" s="69">
        <f>IFERROR(IF(E606= "yes",VLOOKUP(C606,Summary!$B:$I,6,0),0),0)</f>
        <v>0</v>
      </c>
      <c r="H606" s="68">
        <f t="shared" ref="H606:H669" si="121">IF(E606= "yes", F606,0)</f>
        <v>30.7</v>
      </c>
      <c r="I606" s="110">
        <f>VLOOKUP($A606,'2026-27 Salary &amp; Benefits'!$A:$I,3,FALSE)</f>
        <v>1</v>
      </c>
      <c r="J606" s="110">
        <f>VLOOKUP($A606,'2026-27 Salary &amp; Benefits'!$A:$I,4,FALSE)</f>
        <v>1</v>
      </c>
      <c r="K606" s="101">
        <f t="shared" ref="K606:K669" si="122">IF(G606&gt;0,G606,H606)</f>
        <v>30.7</v>
      </c>
      <c r="L606" s="100">
        <f t="shared" ref="L606:L669" si="123">ROUND((($K606*1.1*36)/15)/900,3)</f>
        <v>0.09</v>
      </c>
      <c r="M606" s="102">
        <f>'2026-27 Salary &amp; Benefits'!$E$6</f>
        <v>78209</v>
      </c>
      <c r="N606" s="102">
        <f>'2026-27 Salary &amp; Benefits'!$F$6</f>
        <v>82248</v>
      </c>
      <c r="O606" s="7">
        <f t="shared" ref="O606:O669" si="124">ROUND($I606*$M606*$L606,2)</f>
        <v>7038.81</v>
      </c>
      <c r="P606" s="7">
        <f t="shared" ref="P606:P669" si="125">ROUND($J606*$N606*$L606,2)-O606</f>
        <v>363.50999999999931</v>
      </c>
      <c r="Q606" s="7">
        <f>'2026-27 Salary &amp; Benefits'!G$6</f>
        <v>16817.759999999998</v>
      </c>
      <c r="R606" s="103">
        <f>'2026-27 Salary &amp; Benefits'!H$6</f>
        <v>0.16020000000000001</v>
      </c>
      <c r="S606" s="103">
        <f>'2026-27 Salary &amp; Benefits'!I$6</f>
        <v>0.15390000000000001</v>
      </c>
      <c r="T606" s="7">
        <f t="shared" ref="T606:T669" si="126">ROUND(O606*R606+P606*S606+L606*Q606,2)</f>
        <v>2697.16</v>
      </c>
      <c r="U606" s="7">
        <f t="shared" ref="U606:U669" si="127">ROUND((($N606*$J606*$L606)/180)*3,2)</f>
        <v>123.37</v>
      </c>
      <c r="V606" s="7">
        <f t="shared" ref="V606:V669" si="128">ROUND(U606*S606,2)</f>
        <v>18.989999999999998</v>
      </c>
      <c r="W606" s="7">
        <f t="shared" ref="W606:W669" si="129">SUM(U606:V606)</f>
        <v>142.36000000000001</v>
      </c>
      <c r="X606" s="18">
        <f t="shared" ref="X606:X669" si="130">SUM(T606,O606:P606,W606)</f>
        <v>10241.84</v>
      </c>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row>
    <row r="607" spans="1:159" s="17" customFormat="1">
      <c r="A607" s="50" t="s">
        <v>2211</v>
      </c>
      <c r="B607" s="59" t="s">
        <v>2595</v>
      </c>
      <c r="C607" s="60">
        <v>3519</v>
      </c>
      <c r="D607" s="59" t="s">
        <v>639</v>
      </c>
      <c r="E607" s="78" t="str">
        <f>IFERROR(VLOOKUP($C607,'2025-26 School Level AAFTE'!$C$2:$L$2349,9,FALSE), "No")</f>
        <v>Yes</v>
      </c>
      <c r="F607" s="67">
        <f>IFERROR(VLOOKUP($C607,'2025-26 School Level AAFTE'!$C$2:$J$2349,8,FALSE), 0)</f>
        <v>244.7</v>
      </c>
      <c r="G607" s="69">
        <f>IFERROR(IF(E607= "yes",VLOOKUP(C607,Summary!$B:$I,6,0),0),0)</f>
        <v>0</v>
      </c>
      <c r="H607" s="68">
        <f t="shared" si="121"/>
        <v>244.7</v>
      </c>
      <c r="I607" s="110">
        <f>VLOOKUP($A607,'2026-27 Salary &amp; Benefits'!$A:$I,3,FALSE)</f>
        <v>1.1200000000000001</v>
      </c>
      <c r="J607" s="110">
        <f>VLOOKUP($A607,'2026-27 Salary &amp; Benefits'!$A:$I,4,FALSE)</f>
        <v>1.1200000000000001</v>
      </c>
      <c r="K607" s="101">
        <f t="shared" si="122"/>
        <v>244.7</v>
      </c>
      <c r="L607" s="100">
        <f t="shared" si="123"/>
        <v>0.71799999999999997</v>
      </c>
      <c r="M607" s="102">
        <f>'2026-27 Salary &amp; Benefits'!$E$6</f>
        <v>78209</v>
      </c>
      <c r="N607" s="102">
        <f>'2026-27 Salary &amp; Benefits'!$F$6</f>
        <v>82248</v>
      </c>
      <c r="O607" s="7">
        <f t="shared" si="124"/>
        <v>62892.55</v>
      </c>
      <c r="P607" s="7">
        <f t="shared" si="125"/>
        <v>3248</v>
      </c>
      <c r="Q607" s="7">
        <f>'2026-27 Salary &amp; Benefits'!G$6</f>
        <v>16817.759999999998</v>
      </c>
      <c r="R607" s="103">
        <f>'2026-27 Salary &amp; Benefits'!H$6</f>
        <v>0.16020000000000001</v>
      </c>
      <c r="S607" s="103">
        <f>'2026-27 Salary &amp; Benefits'!I$6</f>
        <v>0.15390000000000001</v>
      </c>
      <c r="T607" s="7">
        <f t="shared" si="126"/>
        <v>22650.41</v>
      </c>
      <c r="U607" s="7">
        <f t="shared" si="127"/>
        <v>1102.3399999999999</v>
      </c>
      <c r="V607" s="7">
        <f t="shared" si="128"/>
        <v>169.65</v>
      </c>
      <c r="W607" s="7">
        <f t="shared" si="129"/>
        <v>1271.99</v>
      </c>
      <c r="X607" s="18">
        <f t="shared" si="130"/>
        <v>90062.950000000012</v>
      </c>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row>
    <row r="608" spans="1:159" s="17" customFormat="1">
      <c r="A608" s="50" t="s">
        <v>2211</v>
      </c>
      <c r="B608" s="59" t="s">
        <v>2595</v>
      </c>
      <c r="C608" s="60">
        <v>3700</v>
      </c>
      <c r="D608" s="59" t="s">
        <v>650</v>
      </c>
      <c r="E608" s="78" t="str">
        <f>IFERROR(VLOOKUP($C608,'2025-26 School Level AAFTE'!$C$2:$L$2349,9,FALSE), "No")</f>
        <v>Yes</v>
      </c>
      <c r="F608" s="67">
        <f>IFERROR(VLOOKUP($C608,'2025-26 School Level AAFTE'!$C$2:$J$2349,8,FALSE), 0)</f>
        <v>314.55</v>
      </c>
      <c r="G608" s="69">
        <f>IFERROR(IF(E608= "yes",VLOOKUP(C608,Summary!$B:$I,6,0),0),0)</f>
        <v>0</v>
      </c>
      <c r="H608" s="68">
        <f t="shared" si="121"/>
        <v>314.55</v>
      </c>
      <c r="I608" s="110">
        <f>VLOOKUP($A608,'2026-27 Salary &amp; Benefits'!$A:$I,3,FALSE)</f>
        <v>1.1200000000000001</v>
      </c>
      <c r="J608" s="110">
        <f>VLOOKUP($A608,'2026-27 Salary &amp; Benefits'!$A:$I,4,FALSE)</f>
        <v>1.1200000000000001</v>
      </c>
      <c r="K608" s="101">
        <f t="shared" si="122"/>
        <v>314.55</v>
      </c>
      <c r="L608" s="100">
        <f t="shared" si="123"/>
        <v>0.92300000000000004</v>
      </c>
      <c r="M608" s="102">
        <f>'2026-27 Salary &amp; Benefits'!$E$6</f>
        <v>78209</v>
      </c>
      <c r="N608" s="102">
        <f>'2026-27 Salary &amp; Benefits'!$F$6</f>
        <v>82248</v>
      </c>
      <c r="O608" s="7">
        <f t="shared" si="124"/>
        <v>80849.34</v>
      </c>
      <c r="P608" s="7">
        <f t="shared" si="125"/>
        <v>4175.3500000000058</v>
      </c>
      <c r="Q608" s="7">
        <f>'2026-27 Salary &amp; Benefits'!G$6</f>
        <v>16817.759999999998</v>
      </c>
      <c r="R608" s="103">
        <f>'2026-27 Salary &amp; Benefits'!H$6</f>
        <v>0.16020000000000001</v>
      </c>
      <c r="S608" s="103">
        <f>'2026-27 Salary &amp; Benefits'!I$6</f>
        <v>0.15390000000000001</v>
      </c>
      <c r="T608" s="7">
        <f t="shared" si="126"/>
        <v>29117.439999999999</v>
      </c>
      <c r="U608" s="7">
        <f t="shared" si="127"/>
        <v>1417.08</v>
      </c>
      <c r="V608" s="7">
        <f t="shared" si="128"/>
        <v>218.09</v>
      </c>
      <c r="W608" s="7">
        <f t="shared" si="129"/>
        <v>1635.1699999999998</v>
      </c>
      <c r="X608" s="18">
        <f t="shared" si="130"/>
        <v>115777.3</v>
      </c>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row>
    <row r="609" spans="1:159" s="17" customFormat="1">
      <c r="A609" s="50" t="s">
        <v>2211</v>
      </c>
      <c r="B609" s="59" t="s">
        <v>2595</v>
      </c>
      <c r="C609" s="60">
        <v>3547</v>
      </c>
      <c r="D609" s="59" t="s">
        <v>640</v>
      </c>
      <c r="E609" s="78" t="str">
        <f>IFERROR(VLOOKUP($C609,'2025-26 School Level AAFTE'!$C$2:$L$2349,9,FALSE), "No")</f>
        <v>Yes</v>
      </c>
      <c r="F609" s="67">
        <f>IFERROR(VLOOKUP($C609,'2025-26 School Level AAFTE'!$C$2:$J$2349,8,FALSE), 0)</f>
        <v>248.8</v>
      </c>
      <c r="G609" s="69">
        <f>IFERROR(IF(E609= "yes",VLOOKUP(C609,Summary!$B:$I,6,0),0),0)</f>
        <v>0</v>
      </c>
      <c r="H609" s="68">
        <f t="shared" si="121"/>
        <v>248.8</v>
      </c>
      <c r="I609" s="110">
        <f>VLOOKUP($A609,'2026-27 Salary &amp; Benefits'!$A:$I,3,FALSE)</f>
        <v>1.1200000000000001</v>
      </c>
      <c r="J609" s="110">
        <f>VLOOKUP($A609,'2026-27 Salary &amp; Benefits'!$A:$I,4,FALSE)</f>
        <v>1.1200000000000001</v>
      </c>
      <c r="K609" s="101">
        <f t="shared" si="122"/>
        <v>248.8</v>
      </c>
      <c r="L609" s="100">
        <f t="shared" si="123"/>
        <v>0.73</v>
      </c>
      <c r="M609" s="102">
        <f>'2026-27 Salary &amp; Benefits'!$E$6</f>
        <v>78209</v>
      </c>
      <c r="N609" s="102">
        <f>'2026-27 Salary &amp; Benefits'!$F$6</f>
        <v>82248</v>
      </c>
      <c r="O609" s="7">
        <f t="shared" si="124"/>
        <v>63943.68</v>
      </c>
      <c r="P609" s="7">
        <f t="shared" si="125"/>
        <v>3302.2800000000061</v>
      </c>
      <c r="Q609" s="7">
        <f>'2026-27 Salary &amp; Benefits'!G$6</f>
        <v>16817.759999999998</v>
      </c>
      <c r="R609" s="103">
        <f>'2026-27 Salary &amp; Benefits'!H$6</f>
        <v>0.16020000000000001</v>
      </c>
      <c r="S609" s="103">
        <f>'2026-27 Salary &amp; Benefits'!I$6</f>
        <v>0.15390000000000001</v>
      </c>
      <c r="T609" s="7">
        <f t="shared" si="126"/>
        <v>23028.959999999999</v>
      </c>
      <c r="U609" s="7">
        <f t="shared" si="127"/>
        <v>1120.77</v>
      </c>
      <c r="V609" s="7">
        <f t="shared" si="128"/>
        <v>172.49</v>
      </c>
      <c r="W609" s="7">
        <f t="shared" si="129"/>
        <v>1293.26</v>
      </c>
      <c r="X609" s="18">
        <f t="shared" si="130"/>
        <v>91568.180000000008</v>
      </c>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row>
    <row r="610" spans="1:159" s="17" customFormat="1">
      <c r="A610" s="50" t="s">
        <v>2211</v>
      </c>
      <c r="B610" s="59" t="s">
        <v>2595</v>
      </c>
      <c r="C610" s="60">
        <v>5163</v>
      </c>
      <c r="D610" s="59" t="s">
        <v>661</v>
      </c>
      <c r="E610" s="78" t="str">
        <f>IFERROR(VLOOKUP($C610,'2025-26 School Level AAFTE'!$C$2:$L$2349,9,FALSE), "No")</f>
        <v>Yes</v>
      </c>
      <c r="F610" s="67">
        <f>IFERROR(VLOOKUP($C610,'2025-26 School Level AAFTE'!$C$2:$J$2349,8,FALSE), 0)</f>
        <v>72.180000000000007</v>
      </c>
      <c r="G610" s="69">
        <f>IFERROR(IF(E610= "yes",VLOOKUP(C610,Summary!$B:$I,6,0),0),0)</f>
        <v>0</v>
      </c>
      <c r="H610" s="68">
        <f t="shared" si="121"/>
        <v>72.180000000000007</v>
      </c>
      <c r="I610" s="110">
        <f>VLOOKUP($A610,'2026-27 Salary &amp; Benefits'!$A:$I,3,FALSE)</f>
        <v>1.1200000000000001</v>
      </c>
      <c r="J610" s="110">
        <f>VLOOKUP($A610,'2026-27 Salary &amp; Benefits'!$A:$I,4,FALSE)</f>
        <v>1.1200000000000001</v>
      </c>
      <c r="K610" s="101">
        <f t="shared" si="122"/>
        <v>72.180000000000007</v>
      </c>
      <c r="L610" s="100">
        <f t="shared" si="123"/>
        <v>0.21199999999999999</v>
      </c>
      <c r="M610" s="102">
        <f>'2026-27 Salary &amp; Benefits'!$E$6</f>
        <v>78209</v>
      </c>
      <c r="N610" s="102">
        <f>'2026-27 Salary &amp; Benefits'!$F$6</f>
        <v>82248</v>
      </c>
      <c r="O610" s="7">
        <f t="shared" si="124"/>
        <v>18569.939999999999</v>
      </c>
      <c r="P610" s="7">
        <f t="shared" si="125"/>
        <v>959.03000000000247</v>
      </c>
      <c r="Q610" s="7">
        <f>'2026-27 Salary &amp; Benefits'!G$6</f>
        <v>16817.759999999998</v>
      </c>
      <c r="R610" s="103">
        <f>'2026-27 Salary &amp; Benefits'!H$6</f>
        <v>0.16020000000000001</v>
      </c>
      <c r="S610" s="103">
        <f>'2026-27 Salary &amp; Benefits'!I$6</f>
        <v>0.15390000000000001</v>
      </c>
      <c r="T610" s="7">
        <f t="shared" si="126"/>
        <v>6687.86</v>
      </c>
      <c r="U610" s="7">
        <f t="shared" si="127"/>
        <v>325.48</v>
      </c>
      <c r="V610" s="7">
        <f t="shared" si="128"/>
        <v>50.09</v>
      </c>
      <c r="W610" s="7">
        <f t="shared" si="129"/>
        <v>375.57000000000005</v>
      </c>
      <c r="X610" s="18">
        <f t="shared" si="130"/>
        <v>26592.400000000001</v>
      </c>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row>
    <row r="611" spans="1:159" s="17" customFormat="1">
      <c r="A611" s="50" t="s">
        <v>2211</v>
      </c>
      <c r="B611" s="59" t="s">
        <v>2595</v>
      </c>
      <c r="C611" s="60">
        <v>3766</v>
      </c>
      <c r="D611" s="59" t="s">
        <v>653</v>
      </c>
      <c r="E611" s="78" t="str">
        <f>IFERROR(VLOOKUP($C611,'2025-26 School Level AAFTE'!$C$2:$L$2349,9,FALSE), "No")</f>
        <v>Yes</v>
      </c>
      <c r="F611" s="67">
        <f>IFERROR(VLOOKUP($C611,'2025-26 School Level AAFTE'!$C$2:$J$2349,8,FALSE), 0)</f>
        <v>1314.15</v>
      </c>
      <c r="G611" s="69">
        <f>IFERROR(IF(E611= "yes",VLOOKUP(C611,Summary!$B:$I,6,0),0),0)</f>
        <v>0</v>
      </c>
      <c r="H611" s="68">
        <f t="shared" si="121"/>
        <v>1314.15</v>
      </c>
      <c r="I611" s="110">
        <f>VLOOKUP($A611,'2026-27 Salary &amp; Benefits'!$A:$I,3,FALSE)</f>
        <v>1.1200000000000001</v>
      </c>
      <c r="J611" s="110">
        <f>VLOOKUP($A611,'2026-27 Salary &amp; Benefits'!$A:$I,4,FALSE)</f>
        <v>1.1200000000000001</v>
      </c>
      <c r="K611" s="101">
        <f t="shared" si="122"/>
        <v>1314.15</v>
      </c>
      <c r="L611" s="100">
        <f t="shared" si="123"/>
        <v>3.855</v>
      </c>
      <c r="M611" s="102">
        <f>'2026-27 Salary &amp; Benefits'!$E$6</f>
        <v>78209</v>
      </c>
      <c r="N611" s="102">
        <f>'2026-27 Salary &amp; Benefits'!$F$6</f>
        <v>82248</v>
      </c>
      <c r="O611" s="7">
        <f t="shared" si="124"/>
        <v>337675.18</v>
      </c>
      <c r="P611" s="7">
        <f t="shared" si="125"/>
        <v>17438.780000000028</v>
      </c>
      <c r="Q611" s="7">
        <f>'2026-27 Salary &amp; Benefits'!G$6</f>
        <v>16817.759999999998</v>
      </c>
      <c r="R611" s="103">
        <f>'2026-27 Salary &amp; Benefits'!H$6</f>
        <v>0.16020000000000001</v>
      </c>
      <c r="S611" s="103">
        <f>'2026-27 Salary &amp; Benefits'!I$6</f>
        <v>0.15390000000000001</v>
      </c>
      <c r="T611" s="7">
        <f t="shared" si="126"/>
        <v>121611.86</v>
      </c>
      <c r="U611" s="7">
        <f t="shared" si="127"/>
        <v>5918.57</v>
      </c>
      <c r="V611" s="7">
        <f t="shared" si="128"/>
        <v>910.87</v>
      </c>
      <c r="W611" s="7">
        <f t="shared" si="129"/>
        <v>6829.44</v>
      </c>
      <c r="X611" s="18">
        <f t="shared" si="130"/>
        <v>483555.26</v>
      </c>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row>
    <row r="612" spans="1:159" s="17" customFormat="1">
      <c r="A612" s="50" t="s">
        <v>2211</v>
      </c>
      <c r="B612" s="59" t="s">
        <v>2595</v>
      </c>
      <c r="C612" s="60">
        <v>1950</v>
      </c>
      <c r="D612" s="59" t="s">
        <v>629</v>
      </c>
      <c r="E612" s="78" t="str">
        <f>IFERROR(VLOOKUP($C612,'2025-26 School Level AAFTE'!$C$2:$L$2349,9,FALSE), "No")</f>
        <v>Yes</v>
      </c>
      <c r="F612" s="67">
        <f>IFERROR(VLOOKUP($C612,'2025-26 School Level AAFTE'!$C$2:$J$2349,8,FALSE), 0)</f>
        <v>49.95</v>
      </c>
      <c r="G612" s="69">
        <f>IFERROR(IF(E612= "yes",VLOOKUP(C612,Summary!$B:$I,6,0),0),0)</f>
        <v>0</v>
      </c>
      <c r="H612" s="68">
        <f t="shared" si="121"/>
        <v>49.95</v>
      </c>
      <c r="I612" s="110">
        <f>VLOOKUP($A612,'2026-27 Salary &amp; Benefits'!$A:$I,3,FALSE)</f>
        <v>1.1200000000000001</v>
      </c>
      <c r="J612" s="110">
        <f>VLOOKUP($A612,'2026-27 Salary &amp; Benefits'!$A:$I,4,FALSE)</f>
        <v>1.1200000000000001</v>
      </c>
      <c r="K612" s="101">
        <f t="shared" si="122"/>
        <v>49.95</v>
      </c>
      <c r="L612" s="100">
        <f t="shared" si="123"/>
        <v>0.14699999999999999</v>
      </c>
      <c r="M612" s="102">
        <f>'2026-27 Salary &amp; Benefits'!$E$6</f>
        <v>78209</v>
      </c>
      <c r="N612" s="102">
        <f>'2026-27 Salary &amp; Benefits'!$F$6</f>
        <v>82248</v>
      </c>
      <c r="O612" s="7">
        <f t="shared" si="124"/>
        <v>12876.33</v>
      </c>
      <c r="P612" s="7">
        <f t="shared" si="125"/>
        <v>664.97999999999956</v>
      </c>
      <c r="Q612" s="7">
        <f>'2026-27 Salary &amp; Benefits'!G$6</f>
        <v>16817.759999999998</v>
      </c>
      <c r="R612" s="103">
        <f>'2026-27 Salary &amp; Benefits'!H$6</f>
        <v>0.16020000000000001</v>
      </c>
      <c r="S612" s="103">
        <f>'2026-27 Salary &amp; Benefits'!I$6</f>
        <v>0.15390000000000001</v>
      </c>
      <c r="T612" s="7">
        <f t="shared" si="126"/>
        <v>4637.34</v>
      </c>
      <c r="U612" s="7">
        <f t="shared" si="127"/>
        <v>225.69</v>
      </c>
      <c r="V612" s="7">
        <f t="shared" si="128"/>
        <v>34.729999999999997</v>
      </c>
      <c r="W612" s="7">
        <f t="shared" si="129"/>
        <v>260.42</v>
      </c>
      <c r="X612" s="18">
        <f t="shared" si="130"/>
        <v>18439.069999999996</v>
      </c>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row>
    <row r="613" spans="1:159" s="17" customFormat="1">
      <c r="A613" s="50" t="s">
        <v>2211</v>
      </c>
      <c r="B613" s="59" t="s">
        <v>2595</v>
      </c>
      <c r="C613" s="60">
        <v>4470</v>
      </c>
      <c r="D613" s="59" t="s">
        <v>657</v>
      </c>
      <c r="E613" s="78" t="str">
        <f>IFERROR(VLOOKUP($C613,'2025-26 School Level AAFTE'!$C$2:$L$2349,9,FALSE), "No")</f>
        <v>Yes</v>
      </c>
      <c r="F613" s="67">
        <f>IFERROR(VLOOKUP($C613,'2025-26 School Level AAFTE'!$C$2:$J$2349,8,FALSE), 0)</f>
        <v>420.6</v>
      </c>
      <c r="G613" s="69">
        <f>IFERROR(IF(E613= "yes",VLOOKUP(C613,Summary!$B:$I,6,0),0),0)</f>
        <v>0</v>
      </c>
      <c r="H613" s="68">
        <f t="shared" si="121"/>
        <v>420.6</v>
      </c>
      <c r="I613" s="110">
        <f>VLOOKUP($A613,'2026-27 Salary &amp; Benefits'!$A:$I,3,FALSE)</f>
        <v>1.1200000000000001</v>
      </c>
      <c r="J613" s="110">
        <f>VLOOKUP($A613,'2026-27 Salary &amp; Benefits'!$A:$I,4,FALSE)</f>
        <v>1.1200000000000001</v>
      </c>
      <c r="K613" s="101">
        <f t="shared" si="122"/>
        <v>420.6</v>
      </c>
      <c r="L613" s="100">
        <f t="shared" si="123"/>
        <v>1.234</v>
      </c>
      <c r="M613" s="102">
        <f>'2026-27 Salary &amp; Benefits'!$E$6</f>
        <v>78209</v>
      </c>
      <c r="N613" s="102">
        <f>'2026-27 Salary &amp; Benefits'!$F$6</f>
        <v>82248</v>
      </c>
      <c r="O613" s="7">
        <f t="shared" si="124"/>
        <v>108091.09</v>
      </c>
      <c r="P613" s="7">
        <f t="shared" si="125"/>
        <v>5582.2300000000105</v>
      </c>
      <c r="Q613" s="7">
        <f>'2026-27 Salary &amp; Benefits'!G$6</f>
        <v>16817.759999999998</v>
      </c>
      <c r="R613" s="103">
        <f>'2026-27 Salary &amp; Benefits'!H$6</f>
        <v>0.16020000000000001</v>
      </c>
      <c r="S613" s="103">
        <f>'2026-27 Salary &amp; Benefits'!I$6</f>
        <v>0.15390000000000001</v>
      </c>
      <c r="T613" s="7">
        <f t="shared" si="126"/>
        <v>38928.410000000003</v>
      </c>
      <c r="U613" s="7">
        <f t="shared" si="127"/>
        <v>1894.56</v>
      </c>
      <c r="V613" s="7">
        <f t="shared" si="128"/>
        <v>291.57</v>
      </c>
      <c r="W613" s="7">
        <f t="shared" si="129"/>
        <v>2186.13</v>
      </c>
      <c r="X613" s="18">
        <f t="shared" si="130"/>
        <v>154787.86000000002</v>
      </c>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row>
    <row r="614" spans="1:159" s="17" customFormat="1">
      <c r="A614" s="50" t="s">
        <v>2211</v>
      </c>
      <c r="B614" s="59" t="s">
        <v>2595</v>
      </c>
      <c r="C614" s="60">
        <v>3431</v>
      </c>
      <c r="D614" s="59" t="s">
        <v>891</v>
      </c>
      <c r="E614" s="78" t="str">
        <f>IFERROR(VLOOKUP($C614,'2025-26 School Level AAFTE'!$C$2:$L$2349,9,FALSE), "No")</f>
        <v>Yes</v>
      </c>
      <c r="F614" s="67">
        <f>IFERROR(VLOOKUP($C614,'2025-26 School Level AAFTE'!$C$2:$J$2349,8,FALSE), 0)</f>
        <v>763.7</v>
      </c>
      <c r="G614" s="69">
        <f>IFERROR(IF(E614= "yes",VLOOKUP(C614,Summary!$B:$I,6,0),0),0)</f>
        <v>0</v>
      </c>
      <c r="H614" s="68">
        <f t="shared" si="121"/>
        <v>763.7</v>
      </c>
      <c r="I614" s="110">
        <f>VLOOKUP($A614,'2026-27 Salary &amp; Benefits'!$A:$I,3,FALSE)</f>
        <v>1.1200000000000001</v>
      </c>
      <c r="J614" s="110">
        <f>VLOOKUP($A614,'2026-27 Salary &amp; Benefits'!$A:$I,4,FALSE)</f>
        <v>1.1200000000000001</v>
      </c>
      <c r="K614" s="101">
        <f t="shared" si="122"/>
        <v>763.7</v>
      </c>
      <c r="L614" s="100">
        <f t="shared" si="123"/>
        <v>2.2400000000000002</v>
      </c>
      <c r="M614" s="102">
        <f>'2026-27 Salary &amp; Benefits'!$E$6</f>
        <v>78209</v>
      </c>
      <c r="N614" s="102">
        <f>'2026-27 Salary &amp; Benefits'!$F$6</f>
        <v>82248</v>
      </c>
      <c r="O614" s="7">
        <f t="shared" si="124"/>
        <v>196210.74</v>
      </c>
      <c r="P614" s="7">
        <f t="shared" si="125"/>
        <v>10133.040000000008</v>
      </c>
      <c r="Q614" s="7">
        <f>'2026-27 Salary &amp; Benefits'!G$6</f>
        <v>16817.759999999998</v>
      </c>
      <c r="R614" s="103">
        <f>'2026-27 Salary &amp; Benefits'!H$6</f>
        <v>0.16020000000000001</v>
      </c>
      <c r="S614" s="103">
        <f>'2026-27 Salary &amp; Benefits'!I$6</f>
        <v>0.15390000000000001</v>
      </c>
      <c r="T614" s="7">
        <f t="shared" si="126"/>
        <v>70664.22</v>
      </c>
      <c r="U614" s="7">
        <f t="shared" si="127"/>
        <v>3439.06</v>
      </c>
      <c r="V614" s="7">
        <f t="shared" si="128"/>
        <v>529.27</v>
      </c>
      <c r="W614" s="7">
        <f t="shared" si="129"/>
        <v>3968.33</v>
      </c>
      <c r="X614" s="18">
        <f t="shared" si="130"/>
        <v>280976.33</v>
      </c>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row>
    <row r="615" spans="1:159" s="17" customFormat="1">
      <c r="A615" s="50" t="s">
        <v>2211</v>
      </c>
      <c r="B615" s="59" t="s">
        <v>2595</v>
      </c>
      <c r="C615" s="60">
        <v>2417</v>
      </c>
      <c r="D615" s="59" t="s">
        <v>631</v>
      </c>
      <c r="E615" s="78" t="str">
        <f>IFERROR(VLOOKUP($C615,'2025-26 School Level AAFTE'!$C$2:$L$2349,9,FALSE), "No")</f>
        <v>Yes</v>
      </c>
      <c r="F615" s="67">
        <f>IFERROR(VLOOKUP($C615,'2025-26 School Level AAFTE'!$C$2:$J$2349,8,FALSE), 0)</f>
        <v>1667.28</v>
      </c>
      <c r="G615" s="69">
        <f>IFERROR(IF(E615= "yes",VLOOKUP(C615,Summary!$B:$I,6,0),0),0)</f>
        <v>0</v>
      </c>
      <c r="H615" s="68">
        <f t="shared" si="121"/>
        <v>1667.28</v>
      </c>
      <c r="I615" s="110">
        <f>VLOOKUP($A615,'2026-27 Salary &amp; Benefits'!$A:$I,3,FALSE)</f>
        <v>1.1200000000000001</v>
      </c>
      <c r="J615" s="110">
        <f>VLOOKUP($A615,'2026-27 Salary &amp; Benefits'!$A:$I,4,FALSE)</f>
        <v>1.1200000000000001</v>
      </c>
      <c r="K615" s="101">
        <f t="shared" si="122"/>
        <v>1667.28</v>
      </c>
      <c r="L615" s="100">
        <f t="shared" si="123"/>
        <v>4.891</v>
      </c>
      <c r="M615" s="102">
        <f>'2026-27 Salary &amp; Benefits'!$E$6</f>
        <v>78209</v>
      </c>
      <c r="N615" s="102">
        <f>'2026-27 Salary &amp; Benefits'!$F$6</f>
        <v>82248</v>
      </c>
      <c r="O615" s="7">
        <f t="shared" si="124"/>
        <v>428422.65</v>
      </c>
      <c r="P615" s="7">
        <f t="shared" si="125"/>
        <v>22125.309999999998</v>
      </c>
      <c r="Q615" s="7">
        <f>'2026-27 Salary &amp; Benefits'!G$6</f>
        <v>16817.759999999998</v>
      </c>
      <c r="R615" s="103">
        <f>'2026-27 Salary &amp; Benefits'!H$6</f>
        <v>0.16020000000000001</v>
      </c>
      <c r="S615" s="103">
        <f>'2026-27 Salary &amp; Benefits'!I$6</f>
        <v>0.15390000000000001</v>
      </c>
      <c r="T615" s="7">
        <f t="shared" si="126"/>
        <v>154294.06</v>
      </c>
      <c r="U615" s="7">
        <f t="shared" si="127"/>
        <v>7509.13</v>
      </c>
      <c r="V615" s="7">
        <f t="shared" si="128"/>
        <v>1155.6600000000001</v>
      </c>
      <c r="W615" s="7">
        <f t="shared" si="129"/>
        <v>8664.7900000000009</v>
      </c>
      <c r="X615" s="18">
        <f t="shared" si="130"/>
        <v>613506.81000000006</v>
      </c>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row>
    <row r="616" spans="1:159" s="17" customFormat="1">
      <c r="A616" s="50" t="s">
        <v>2211</v>
      </c>
      <c r="B616" s="59" t="s">
        <v>2595</v>
      </c>
      <c r="C616" s="60">
        <v>1789</v>
      </c>
      <c r="D616" s="59" t="s">
        <v>628</v>
      </c>
      <c r="E616" s="78" t="str">
        <f>IFERROR(VLOOKUP($C616,'2025-26 School Level AAFTE'!$C$2:$L$2349,9,FALSE), "No")</f>
        <v>No</v>
      </c>
      <c r="F616" s="67">
        <f>IFERROR(VLOOKUP($C616,'2025-26 School Level AAFTE'!$C$2:$J$2349,8,FALSE), 0)</f>
        <v>305.33</v>
      </c>
      <c r="G616" s="69">
        <f>IFERROR(IF(E616= "yes",VLOOKUP(C616,Summary!$B:$I,6,0),0),0)</f>
        <v>0</v>
      </c>
      <c r="H616" s="68">
        <f t="shared" si="121"/>
        <v>0</v>
      </c>
      <c r="I616" s="110">
        <f>VLOOKUP($A616,'2026-27 Salary &amp; Benefits'!$A:$I,3,FALSE)</f>
        <v>1.1200000000000001</v>
      </c>
      <c r="J616" s="110">
        <f>VLOOKUP($A616,'2026-27 Salary &amp; Benefits'!$A:$I,4,FALSE)</f>
        <v>1.1200000000000001</v>
      </c>
      <c r="K616" s="101">
        <f t="shared" si="122"/>
        <v>0</v>
      </c>
      <c r="L616" s="100">
        <f t="shared" si="123"/>
        <v>0</v>
      </c>
      <c r="M616" s="102">
        <f>'2026-27 Salary &amp; Benefits'!$E$6</f>
        <v>78209</v>
      </c>
      <c r="N616" s="102">
        <f>'2026-27 Salary &amp; Benefits'!$F$6</f>
        <v>82248</v>
      </c>
      <c r="O616" s="7">
        <f t="shared" si="124"/>
        <v>0</v>
      </c>
      <c r="P616" s="7">
        <f t="shared" si="125"/>
        <v>0</v>
      </c>
      <c r="Q616" s="7">
        <f>'2026-27 Salary &amp; Benefits'!G$6</f>
        <v>16817.759999999998</v>
      </c>
      <c r="R616" s="103">
        <f>'2026-27 Salary &amp; Benefits'!H$6</f>
        <v>0.16020000000000001</v>
      </c>
      <c r="S616" s="103">
        <f>'2026-27 Salary &amp; Benefits'!I$6</f>
        <v>0.15390000000000001</v>
      </c>
      <c r="T616" s="7">
        <f t="shared" si="126"/>
        <v>0</v>
      </c>
      <c r="U616" s="7">
        <f t="shared" si="127"/>
        <v>0</v>
      </c>
      <c r="V616" s="7">
        <f t="shared" si="128"/>
        <v>0</v>
      </c>
      <c r="W616" s="7">
        <f t="shared" si="129"/>
        <v>0</v>
      </c>
      <c r="X616" s="18">
        <f t="shared" si="130"/>
        <v>0</v>
      </c>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row>
    <row r="617" spans="1:159" s="17" customFormat="1">
      <c r="A617" s="50" t="s">
        <v>2211</v>
      </c>
      <c r="B617" s="59" t="s">
        <v>2595</v>
      </c>
      <c r="C617" s="60">
        <v>4426</v>
      </c>
      <c r="D617" s="59" t="s">
        <v>656</v>
      </c>
      <c r="E617" s="78" t="str">
        <f>IFERROR(VLOOKUP($C617,'2025-26 School Level AAFTE'!$C$2:$L$2349,9,FALSE), "No")</f>
        <v>Yes</v>
      </c>
      <c r="F617" s="67">
        <f>IFERROR(VLOOKUP($C617,'2025-26 School Level AAFTE'!$C$2:$J$2349,8,FALSE), 0)</f>
        <v>277.52</v>
      </c>
      <c r="G617" s="69">
        <f>IFERROR(IF(E617= "yes",VLOOKUP(C617,Summary!$B:$I,6,0),0),0)</f>
        <v>0</v>
      </c>
      <c r="H617" s="68">
        <f t="shared" si="121"/>
        <v>277.52</v>
      </c>
      <c r="I617" s="110">
        <f>VLOOKUP($A617,'2026-27 Salary &amp; Benefits'!$A:$I,3,FALSE)</f>
        <v>1.1200000000000001</v>
      </c>
      <c r="J617" s="110">
        <f>VLOOKUP($A617,'2026-27 Salary &amp; Benefits'!$A:$I,4,FALSE)</f>
        <v>1.1200000000000001</v>
      </c>
      <c r="K617" s="101">
        <f t="shared" si="122"/>
        <v>277.52</v>
      </c>
      <c r="L617" s="100">
        <f t="shared" si="123"/>
        <v>0.81399999999999995</v>
      </c>
      <c r="M617" s="102">
        <f>'2026-27 Salary &amp; Benefits'!$E$6</f>
        <v>78209</v>
      </c>
      <c r="N617" s="102">
        <f>'2026-27 Salary &amp; Benefits'!$F$6</f>
        <v>82248</v>
      </c>
      <c r="O617" s="7">
        <f t="shared" si="124"/>
        <v>71301.58</v>
      </c>
      <c r="P617" s="7">
        <f t="shared" si="125"/>
        <v>3682.2799999999988</v>
      </c>
      <c r="Q617" s="7">
        <f>'2026-27 Salary &amp; Benefits'!G$6</f>
        <v>16817.759999999998</v>
      </c>
      <c r="R617" s="103">
        <f>'2026-27 Salary &amp; Benefits'!H$6</f>
        <v>0.16020000000000001</v>
      </c>
      <c r="S617" s="103">
        <f>'2026-27 Salary &amp; Benefits'!I$6</f>
        <v>0.15390000000000001</v>
      </c>
      <c r="T617" s="7">
        <f t="shared" si="126"/>
        <v>25678.87</v>
      </c>
      <c r="U617" s="7">
        <f t="shared" si="127"/>
        <v>1249.73</v>
      </c>
      <c r="V617" s="7">
        <f t="shared" si="128"/>
        <v>192.33</v>
      </c>
      <c r="W617" s="7">
        <f t="shared" si="129"/>
        <v>1442.06</v>
      </c>
      <c r="X617" s="18">
        <f t="shared" si="130"/>
        <v>102104.79</v>
      </c>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row>
    <row r="618" spans="1:159" s="17" customFormat="1">
      <c r="A618" s="50" t="s">
        <v>2211</v>
      </c>
      <c r="B618" s="59" t="s">
        <v>2595</v>
      </c>
      <c r="C618" s="60">
        <v>3898</v>
      </c>
      <c r="D618" s="59" t="s">
        <v>654</v>
      </c>
      <c r="E618" s="78" t="str">
        <f>IFERROR(VLOOKUP($C618,'2025-26 School Level AAFTE'!$C$2:$L$2349,9,FALSE), "No")</f>
        <v>Yes</v>
      </c>
      <c r="F618" s="67">
        <f>IFERROR(VLOOKUP($C618,'2025-26 School Level AAFTE'!$C$2:$J$2349,8,FALSE), 0)</f>
        <v>710.97</v>
      </c>
      <c r="G618" s="69">
        <f>IFERROR(IF(E618= "yes",VLOOKUP(C618,Summary!$B:$I,6,0),0),0)</f>
        <v>0</v>
      </c>
      <c r="H618" s="68">
        <f t="shared" si="121"/>
        <v>710.97</v>
      </c>
      <c r="I618" s="110">
        <f>VLOOKUP($A618,'2026-27 Salary &amp; Benefits'!$A:$I,3,FALSE)</f>
        <v>1.1200000000000001</v>
      </c>
      <c r="J618" s="110">
        <f>VLOOKUP($A618,'2026-27 Salary &amp; Benefits'!$A:$I,4,FALSE)</f>
        <v>1.1200000000000001</v>
      </c>
      <c r="K618" s="101">
        <f t="shared" si="122"/>
        <v>710.97</v>
      </c>
      <c r="L618" s="100">
        <f t="shared" si="123"/>
        <v>2.0859999999999999</v>
      </c>
      <c r="M618" s="102">
        <f>'2026-27 Salary &amp; Benefits'!$E$6</f>
        <v>78209</v>
      </c>
      <c r="N618" s="102">
        <f>'2026-27 Salary &amp; Benefits'!$F$6</f>
        <v>82248</v>
      </c>
      <c r="O618" s="7">
        <f t="shared" si="124"/>
        <v>182721.25</v>
      </c>
      <c r="P618" s="7">
        <f t="shared" si="125"/>
        <v>9436.3999999999942</v>
      </c>
      <c r="Q618" s="7">
        <f>'2026-27 Salary &amp; Benefits'!G$6</f>
        <v>16817.759999999998</v>
      </c>
      <c r="R618" s="103">
        <f>'2026-27 Salary &amp; Benefits'!H$6</f>
        <v>0.16020000000000001</v>
      </c>
      <c r="S618" s="103">
        <f>'2026-27 Salary &amp; Benefits'!I$6</f>
        <v>0.15390000000000001</v>
      </c>
      <c r="T618" s="7">
        <f t="shared" si="126"/>
        <v>65806.05</v>
      </c>
      <c r="U618" s="7">
        <f t="shared" si="127"/>
        <v>3202.63</v>
      </c>
      <c r="V618" s="7">
        <f t="shared" si="128"/>
        <v>492.88</v>
      </c>
      <c r="W618" s="7">
        <f t="shared" si="129"/>
        <v>3695.51</v>
      </c>
      <c r="X618" s="18">
        <f t="shared" si="130"/>
        <v>261659.21</v>
      </c>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row>
    <row r="619" spans="1:159" s="17" customFormat="1">
      <c r="A619" s="50" t="s">
        <v>2211</v>
      </c>
      <c r="B619" s="59" t="s">
        <v>2595</v>
      </c>
      <c r="C619" s="60">
        <v>1759</v>
      </c>
      <c r="D619" s="59" t="s">
        <v>627</v>
      </c>
      <c r="E619" s="78" t="str">
        <f>IFERROR(VLOOKUP($C619,'2025-26 School Level AAFTE'!$C$2:$L$2349,9,FALSE), "No")</f>
        <v>Yes</v>
      </c>
      <c r="F619" s="67">
        <f>IFERROR(VLOOKUP($C619,'2025-26 School Level AAFTE'!$C$2:$J$2349,8,FALSE), 0)</f>
        <v>394.85</v>
      </c>
      <c r="G619" s="69">
        <f>IFERROR(IF(E619= "yes",VLOOKUP(C619,Summary!$B:$I,6,0),0),0)</f>
        <v>0</v>
      </c>
      <c r="H619" s="68">
        <f t="shared" si="121"/>
        <v>394.85</v>
      </c>
      <c r="I619" s="110">
        <f>VLOOKUP($A619,'2026-27 Salary &amp; Benefits'!$A:$I,3,FALSE)</f>
        <v>1.1200000000000001</v>
      </c>
      <c r="J619" s="110">
        <f>VLOOKUP($A619,'2026-27 Salary &amp; Benefits'!$A:$I,4,FALSE)</f>
        <v>1.1200000000000001</v>
      </c>
      <c r="K619" s="101">
        <f t="shared" si="122"/>
        <v>394.85</v>
      </c>
      <c r="L619" s="100">
        <f t="shared" si="123"/>
        <v>1.1579999999999999</v>
      </c>
      <c r="M619" s="102">
        <f>'2026-27 Salary &amp; Benefits'!$E$6</f>
        <v>78209</v>
      </c>
      <c r="N619" s="102">
        <f>'2026-27 Salary &amp; Benefits'!$F$6</f>
        <v>82248</v>
      </c>
      <c r="O619" s="7">
        <f t="shared" si="124"/>
        <v>101433.94</v>
      </c>
      <c r="P619" s="7">
        <f t="shared" si="125"/>
        <v>5238.429999999993</v>
      </c>
      <c r="Q619" s="7">
        <f>'2026-27 Salary &amp; Benefits'!G$6</f>
        <v>16817.759999999998</v>
      </c>
      <c r="R619" s="103">
        <f>'2026-27 Salary &amp; Benefits'!H$6</f>
        <v>0.16020000000000001</v>
      </c>
      <c r="S619" s="103">
        <f>'2026-27 Salary &amp; Benefits'!I$6</f>
        <v>0.15390000000000001</v>
      </c>
      <c r="T619" s="7">
        <f t="shared" si="126"/>
        <v>36530.879999999997</v>
      </c>
      <c r="U619" s="7">
        <f t="shared" si="127"/>
        <v>1777.87</v>
      </c>
      <c r="V619" s="7">
        <f t="shared" si="128"/>
        <v>273.61</v>
      </c>
      <c r="W619" s="7">
        <f t="shared" si="129"/>
        <v>2051.48</v>
      </c>
      <c r="X619" s="18">
        <f t="shared" si="130"/>
        <v>145254.73000000001</v>
      </c>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row>
    <row r="620" spans="1:159" s="17" customFormat="1">
      <c r="A620" s="50" t="s">
        <v>2211</v>
      </c>
      <c r="B620" s="59" t="s">
        <v>2595</v>
      </c>
      <c r="C620" s="60">
        <v>3701</v>
      </c>
      <c r="D620" s="59" t="s">
        <v>651</v>
      </c>
      <c r="E620" s="78" t="str">
        <f>IFERROR(VLOOKUP($C620,'2025-26 School Level AAFTE'!$C$2:$L$2349,9,FALSE), "No")</f>
        <v>Yes</v>
      </c>
      <c r="F620" s="67">
        <f>IFERROR(VLOOKUP($C620,'2025-26 School Level AAFTE'!$C$2:$J$2349,8,FALSE), 0)</f>
        <v>651.89</v>
      </c>
      <c r="G620" s="69">
        <f>IFERROR(IF(E620= "yes",VLOOKUP(C620,Summary!$B:$I,6,0),0),0)</f>
        <v>0</v>
      </c>
      <c r="H620" s="68">
        <f t="shared" si="121"/>
        <v>651.89</v>
      </c>
      <c r="I620" s="110">
        <f>VLOOKUP($A620,'2026-27 Salary &amp; Benefits'!$A:$I,3,FALSE)</f>
        <v>1.1200000000000001</v>
      </c>
      <c r="J620" s="110">
        <f>VLOOKUP($A620,'2026-27 Salary &amp; Benefits'!$A:$I,4,FALSE)</f>
        <v>1.1200000000000001</v>
      </c>
      <c r="K620" s="101">
        <f t="shared" si="122"/>
        <v>651.89</v>
      </c>
      <c r="L620" s="100">
        <f t="shared" si="123"/>
        <v>1.9119999999999999</v>
      </c>
      <c r="M620" s="102">
        <f>'2026-27 Salary &amp; Benefits'!$E$6</f>
        <v>78209</v>
      </c>
      <c r="N620" s="102">
        <f>'2026-27 Salary &amp; Benefits'!$F$6</f>
        <v>82248</v>
      </c>
      <c r="O620" s="7">
        <f t="shared" si="124"/>
        <v>167479.88</v>
      </c>
      <c r="P620" s="7">
        <f t="shared" si="125"/>
        <v>8649.2799999999988</v>
      </c>
      <c r="Q620" s="7">
        <f>'2026-27 Salary &amp; Benefits'!G$6</f>
        <v>16817.759999999998</v>
      </c>
      <c r="R620" s="103">
        <f>'2026-27 Salary &amp; Benefits'!H$6</f>
        <v>0.16020000000000001</v>
      </c>
      <c r="S620" s="103">
        <f>'2026-27 Salary &amp; Benefits'!I$6</f>
        <v>0.15390000000000001</v>
      </c>
      <c r="T620" s="7">
        <f t="shared" si="126"/>
        <v>60316.959999999999</v>
      </c>
      <c r="U620" s="7">
        <f t="shared" si="127"/>
        <v>2935.49</v>
      </c>
      <c r="V620" s="7">
        <f t="shared" si="128"/>
        <v>451.77</v>
      </c>
      <c r="W620" s="7">
        <f t="shared" si="129"/>
        <v>3387.2599999999998</v>
      </c>
      <c r="X620" s="18">
        <f t="shared" si="130"/>
        <v>239833.38</v>
      </c>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row>
    <row r="621" spans="1:159" s="17" customFormat="1">
      <c r="A621" s="50" t="s">
        <v>2211</v>
      </c>
      <c r="B621" s="59" t="s">
        <v>2595</v>
      </c>
      <c r="C621" s="60">
        <v>3738</v>
      </c>
      <c r="D621" s="59" t="s">
        <v>652</v>
      </c>
      <c r="E621" s="78" t="str">
        <f>IFERROR(VLOOKUP($C621,'2025-26 School Level AAFTE'!$C$2:$L$2349,9,FALSE), "No")</f>
        <v>Yes</v>
      </c>
      <c r="F621" s="67">
        <f>IFERROR(VLOOKUP($C621,'2025-26 School Level AAFTE'!$C$2:$J$2349,8,FALSE), 0)</f>
        <v>482.90000000000003</v>
      </c>
      <c r="G621" s="69">
        <f>IFERROR(IF(E621= "yes",VLOOKUP(C621,Summary!$B:$I,6,0),0),0)</f>
        <v>0</v>
      </c>
      <c r="H621" s="68">
        <f t="shared" si="121"/>
        <v>482.90000000000003</v>
      </c>
      <c r="I621" s="110">
        <f>VLOOKUP($A621,'2026-27 Salary &amp; Benefits'!$A:$I,3,FALSE)</f>
        <v>1.1200000000000001</v>
      </c>
      <c r="J621" s="110">
        <f>VLOOKUP($A621,'2026-27 Salary &amp; Benefits'!$A:$I,4,FALSE)</f>
        <v>1.1200000000000001</v>
      </c>
      <c r="K621" s="101">
        <f t="shared" si="122"/>
        <v>482.90000000000003</v>
      </c>
      <c r="L621" s="100">
        <f t="shared" si="123"/>
        <v>1.417</v>
      </c>
      <c r="M621" s="102">
        <f>'2026-27 Salary &amp; Benefits'!$E$6</f>
        <v>78209</v>
      </c>
      <c r="N621" s="102">
        <f>'2026-27 Salary &amp; Benefits'!$F$6</f>
        <v>82248</v>
      </c>
      <c r="O621" s="7">
        <f t="shared" si="124"/>
        <v>124120.81</v>
      </c>
      <c r="P621" s="7">
        <f t="shared" si="125"/>
        <v>6410.0599999999977</v>
      </c>
      <c r="Q621" s="7">
        <f>'2026-27 Salary &amp; Benefits'!G$6</f>
        <v>16817.759999999998</v>
      </c>
      <c r="R621" s="103">
        <f>'2026-27 Salary &amp; Benefits'!H$6</f>
        <v>0.16020000000000001</v>
      </c>
      <c r="S621" s="103">
        <f>'2026-27 Salary &amp; Benefits'!I$6</f>
        <v>0.15390000000000001</v>
      </c>
      <c r="T621" s="7">
        <f t="shared" si="126"/>
        <v>44701.43</v>
      </c>
      <c r="U621" s="7">
        <f t="shared" si="127"/>
        <v>2175.5100000000002</v>
      </c>
      <c r="V621" s="7">
        <f t="shared" si="128"/>
        <v>334.81</v>
      </c>
      <c r="W621" s="7">
        <f t="shared" si="129"/>
        <v>2510.3200000000002</v>
      </c>
      <c r="X621" s="18">
        <f t="shared" si="130"/>
        <v>177742.62</v>
      </c>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row>
    <row r="622" spans="1:159" s="17" customFormat="1">
      <c r="A622" s="48" t="s">
        <v>2211</v>
      </c>
      <c r="B622" s="59" t="s">
        <v>2595</v>
      </c>
      <c r="C622" s="60">
        <v>3568</v>
      </c>
      <c r="D622" s="59" t="s">
        <v>642</v>
      </c>
      <c r="E622" s="78" t="str">
        <f>IFERROR(VLOOKUP($C622,'2025-26 School Level AAFTE'!$C$2:$L$2349,9,FALSE), "No")</f>
        <v>Yes</v>
      </c>
      <c r="F622" s="67">
        <f>IFERROR(VLOOKUP($C622,'2025-26 School Level AAFTE'!$C$2:$J$2349,8,FALSE), 0)</f>
        <v>376.32</v>
      </c>
      <c r="G622" s="69">
        <f>IFERROR(IF(E622= "yes",VLOOKUP(C622,Summary!$B:$I,6,0),0),0)</f>
        <v>0</v>
      </c>
      <c r="H622" s="68">
        <f t="shared" si="121"/>
        <v>376.32</v>
      </c>
      <c r="I622" s="110">
        <f>VLOOKUP($A622,'2026-27 Salary &amp; Benefits'!$A:$I,3,FALSE)</f>
        <v>1.1200000000000001</v>
      </c>
      <c r="J622" s="110">
        <f>VLOOKUP($A622,'2026-27 Salary &amp; Benefits'!$A:$I,4,FALSE)</f>
        <v>1.1200000000000001</v>
      </c>
      <c r="K622" s="101">
        <f t="shared" si="122"/>
        <v>376.32</v>
      </c>
      <c r="L622" s="100">
        <f t="shared" si="123"/>
        <v>1.1040000000000001</v>
      </c>
      <c r="M622" s="102">
        <f>'2026-27 Salary &amp; Benefits'!$E$6</f>
        <v>78209</v>
      </c>
      <c r="N622" s="102">
        <f>'2026-27 Salary &amp; Benefits'!$F$6</f>
        <v>82248</v>
      </c>
      <c r="O622" s="7">
        <f t="shared" si="124"/>
        <v>96703.86</v>
      </c>
      <c r="P622" s="7">
        <f t="shared" si="125"/>
        <v>4994.1499999999942</v>
      </c>
      <c r="Q622" s="7">
        <f>'2026-27 Salary &amp; Benefits'!G$6</f>
        <v>16817.759999999998</v>
      </c>
      <c r="R622" s="103">
        <f>'2026-27 Salary &amp; Benefits'!H$6</f>
        <v>0.16020000000000001</v>
      </c>
      <c r="S622" s="103">
        <f>'2026-27 Salary &amp; Benefits'!I$6</f>
        <v>0.15390000000000001</v>
      </c>
      <c r="T622" s="7">
        <f t="shared" si="126"/>
        <v>34827.370000000003</v>
      </c>
      <c r="U622" s="7">
        <f t="shared" si="127"/>
        <v>1694.97</v>
      </c>
      <c r="V622" s="7">
        <f t="shared" si="128"/>
        <v>260.86</v>
      </c>
      <c r="W622" s="7">
        <f t="shared" si="129"/>
        <v>1955.83</v>
      </c>
      <c r="X622" s="18">
        <f t="shared" si="130"/>
        <v>138481.21</v>
      </c>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row>
    <row r="623" spans="1:159" s="17" customFormat="1">
      <c r="A623" s="50" t="s">
        <v>2211</v>
      </c>
      <c r="B623" s="59" t="s">
        <v>2595</v>
      </c>
      <c r="C623" s="60">
        <v>2841</v>
      </c>
      <c r="D623" s="59" t="s">
        <v>632</v>
      </c>
      <c r="E623" s="78" t="str">
        <f>IFERROR(VLOOKUP($C623,'2025-26 School Level AAFTE'!$C$2:$L$2349,9,FALSE), "No")</f>
        <v>Yes</v>
      </c>
      <c r="F623" s="67">
        <f>IFERROR(VLOOKUP($C623,'2025-26 School Level AAFTE'!$C$2:$J$2349,8,FALSE), 0)</f>
        <v>432.3</v>
      </c>
      <c r="G623" s="69">
        <f>IFERROR(IF(E623= "yes",VLOOKUP(C623,Summary!$B:$I,6,0),0),0)</f>
        <v>0</v>
      </c>
      <c r="H623" s="68">
        <f t="shared" si="121"/>
        <v>432.3</v>
      </c>
      <c r="I623" s="110">
        <f>VLOOKUP($A623,'2026-27 Salary &amp; Benefits'!$A:$I,3,FALSE)</f>
        <v>1.1200000000000001</v>
      </c>
      <c r="J623" s="110">
        <f>VLOOKUP($A623,'2026-27 Salary &amp; Benefits'!$A:$I,4,FALSE)</f>
        <v>1.1200000000000001</v>
      </c>
      <c r="K623" s="101">
        <f t="shared" si="122"/>
        <v>432.3</v>
      </c>
      <c r="L623" s="100">
        <f t="shared" si="123"/>
        <v>1.268</v>
      </c>
      <c r="M623" s="102">
        <f>'2026-27 Salary &amp; Benefits'!$E$6</f>
        <v>78209</v>
      </c>
      <c r="N623" s="102">
        <f>'2026-27 Salary &amp; Benefits'!$F$6</f>
        <v>82248</v>
      </c>
      <c r="O623" s="7">
        <f t="shared" si="124"/>
        <v>111069.29</v>
      </c>
      <c r="P623" s="7">
        <f t="shared" si="125"/>
        <v>5736.0300000000134</v>
      </c>
      <c r="Q623" s="7">
        <f>'2026-27 Salary &amp; Benefits'!G$6</f>
        <v>16817.759999999998</v>
      </c>
      <c r="R623" s="103">
        <f>'2026-27 Salary &amp; Benefits'!H$6</f>
        <v>0.16020000000000001</v>
      </c>
      <c r="S623" s="103">
        <f>'2026-27 Salary &amp; Benefits'!I$6</f>
        <v>0.15390000000000001</v>
      </c>
      <c r="T623" s="7">
        <f t="shared" si="126"/>
        <v>40000.99</v>
      </c>
      <c r="U623" s="7">
        <f t="shared" si="127"/>
        <v>1946.76</v>
      </c>
      <c r="V623" s="7">
        <f t="shared" si="128"/>
        <v>299.61</v>
      </c>
      <c r="W623" s="7">
        <f t="shared" si="129"/>
        <v>2246.37</v>
      </c>
      <c r="X623" s="18">
        <f t="shared" si="130"/>
        <v>159052.68</v>
      </c>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row>
    <row r="624" spans="1:159" s="17" customFormat="1">
      <c r="A624" s="50" t="s">
        <v>2211</v>
      </c>
      <c r="B624" s="59" t="s">
        <v>2595</v>
      </c>
      <c r="C624" s="60">
        <v>3381</v>
      </c>
      <c r="D624" s="59" t="s">
        <v>637</v>
      </c>
      <c r="E624" s="78" t="str">
        <f>IFERROR(VLOOKUP($C624,'2025-26 School Level AAFTE'!$C$2:$L$2349,9,FALSE), "No")</f>
        <v>Yes</v>
      </c>
      <c r="F624" s="67">
        <f>IFERROR(VLOOKUP($C624,'2025-26 School Level AAFTE'!$C$2:$J$2349,8,FALSE), 0)</f>
        <v>588.12</v>
      </c>
      <c r="G624" s="69">
        <f>IFERROR(IF(E624= "yes",VLOOKUP(C624,Summary!$B:$I,6,0),0),0)</f>
        <v>0</v>
      </c>
      <c r="H624" s="68">
        <f t="shared" si="121"/>
        <v>588.12</v>
      </c>
      <c r="I624" s="110">
        <f>VLOOKUP($A624,'2026-27 Salary &amp; Benefits'!$A:$I,3,FALSE)</f>
        <v>1.1200000000000001</v>
      </c>
      <c r="J624" s="110">
        <f>VLOOKUP($A624,'2026-27 Salary &amp; Benefits'!$A:$I,4,FALSE)</f>
        <v>1.1200000000000001</v>
      </c>
      <c r="K624" s="101">
        <f t="shared" si="122"/>
        <v>588.12</v>
      </c>
      <c r="L624" s="100">
        <f t="shared" si="123"/>
        <v>1.7250000000000001</v>
      </c>
      <c r="M624" s="102">
        <f>'2026-27 Salary &amp; Benefits'!$E$6</f>
        <v>78209</v>
      </c>
      <c r="N624" s="102">
        <f>'2026-27 Salary &amp; Benefits'!$F$6</f>
        <v>82248</v>
      </c>
      <c r="O624" s="7">
        <f t="shared" si="124"/>
        <v>151099.79</v>
      </c>
      <c r="P624" s="7">
        <f t="shared" si="125"/>
        <v>7803.3500000000058</v>
      </c>
      <c r="Q624" s="7">
        <f>'2026-27 Salary &amp; Benefits'!G$6</f>
        <v>16817.759999999998</v>
      </c>
      <c r="R624" s="103">
        <f>'2026-27 Salary &amp; Benefits'!H$6</f>
        <v>0.16020000000000001</v>
      </c>
      <c r="S624" s="103">
        <f>'2026-27 Salary &amp; Benefits'!I$6</f>
        <v>0.15390000000000001</v>
      </c>
      <c r="T624" s="7">
        <f t="shared" si="126"/>
        <v>54417.760000000002</v>
      </c>
      <c r="U624" s="7">
        <f t="shared" si="127"/>
        <v>2648.39</v>
      </c>
      <c r="V624" s="7">
        <f t="shared" si="128"/>
        <v>407.59</v>
      </c>
      <c r="W624" s="7">
        <f t="shared" si="129"/>
        <v>3055.98</v>
      </c>
      <c r="X624" s="18">
        <f t="shared" si="130"/>
        <v>216376.88000000003</v>
      </c>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row>
    <row r="625" spans="1:159" s="17" customFormat="1">
      <c r="A625" s="50" t="s">
        <v>2211</v>
      </c>
      <c r="B625" s="59" t="s">
        <v>2595</v>
      </c>
      <c r="C625" s="60">
        <v>3627</v>
      </c>
      <c r="D625" s="59" t="s">
        <v>648</v>
      </c>
      <c r="E625" s="78" t="str">
        <f>IFERROR(VLOOKUP($C625,'2025-26 School Level AAFTE'!$C$2:$L$2349,9,FALSE), "No")</f>
        <v>Yes</v>
      </c>
      <c r="F625" s="67">
        <f>IFERROR(VLOOKUP($C625,'2025-26 School Level AAFTE'!$C$2:$J$2349,8,FALSE), 0)</f>
        <v>545.02</v>
      </c>
      <c r="G625" s="69">
        <f>IFERROR(IF(E625= "yes",VLOOKUP(C625,Summary!$B:$I,6,0),0),0)</f>
        <v>0</v>
      </c>
      <c r="H625" s="68">
        <f t="shared" si="121"/>
        <v>545.02</v>
      </c>
      <c r="I625" s="110">
        <f>VLOOKUP($A625,'2026-27 Salary &amp; Benefits'!$A:$I,3,FALSE)</f>
        <v>1.1200000000000001</v>
      </c>
      <c r="J625" s="110">
        <f>VLOOKUP($A625,'2026-27 Salary &amp; Benefits'!$A:$I,4,FALSE)</f>
        <v>1.1200000000000001</v>
      </c>
      <c r="K625" s="101">
        <f t="shared" si="122"/>
        <v>545.02</v>
      </c>
      <c r="L625" s="100">
        <f t="shared" si="123"/>
        <v>1.599</v>
      </c>
      <c r="M625" s="102">
        <f>'2026-27 Salary &amp; Benefits'!$E$6</f>
        <v>78209</v>
      </c>
      <c r="N625" s="102">
        <f>'2026-27 Salary &amp; Benefits'!$F$6</f>
        <v>82248</v>
      </c>
      <c r="O625" s="7">
        <f t="shared" si="124"/>
        <v>140062.93</v>
      </c>
      <c r="P625" s="7">
        <f t="shared" si="125"/>
        <v>7233.3699999999953</v>
      </c>
      <c r="Q625" s="7">
        <f>'2026-27 Salary &amp; Benefits'!G$6</f>
        <v>16817.759999999998</v>
      </c>
      <c r="R625" s="103">
        <f>'2026-27 Salary &amp; Benefits'!H$6</f>
        <v>0.16020000000000001</v>
      </c>
      <c r="S625" s="103">
        <f>'2026-27 Salary &amp; Benefits'!I$6</f>
        <v>0.15390000000000001</v>
      </c>
      <c r="T625" s="7">
        <f t="shared" si="126"/>
        <v>50442.9</v>
      </c>
      <c r="U625" s="7">
        <f t="shared" si="127"/>
        <v>2454.94</v>
      </c>
      <c r="V625" s="7">
        <f t="shared" si="128"/>
        <v>377.82</v>
      </c>
      <c r="W625" s="7">
        <f t="shared" si="129"/>
        <v>2832.76</v>
      </c>
      <c r="X625" s="18">
        <f t="shared" si="130"/>
        <v>200571.96</v>
      </c>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row>
    <row r="626" spans="1:159" s="17" customFormat="1">
      <c r="A626" s="50" t="s">
        <v>2211</v>
      </c>
      <c r="B626" s="59" t="s">
        <v>2595</v>
      </c>
      <c r="C626" s="60">
        <v>4480</v>
      </c>
      <c r="D626" s="59" t="s">
        <v>658</v>
      </c>
      <c r="E626" s="78" t="str">
        <f>IFERROR(VLOOKUP($C626,'2025-26 School Level AAFTE'!$C$2:$L$2349,9,FALSE), "No")</f>
        <v>Yes</v>
      </c>
      <c r="F626" s="67">
        <f>IFERROR(VLOOKUP($C626,'2025-26 School Level AAFTE'!$C$2:$J$2349,8,FALSE), 0)</f>
        <v>406.45</v>
      </c>
      <c r="G626" s="69">
        <f>IFERROR(IF(E626= "yes",VLOOKUP(C626,Summary!$B:$I,6,0),0),0)</f>
        <v>0</v>
      </c>
      <c r="H626" s="68">
        <f t="shared" si="121"/>
        <v>406.45</v>
      </c>
      <c r="I626" s="110">
        <f>VLOOKUP($A626,'2026-27 Salary &amp; Benefits'!$A:$I,3,FALSE)</f>
        <v>1.1200000000000001</v>
      </c>
      <c r="J626" s="110">
        <f>VLOOKUP($A626,'2026-27 Salary &amp; Benefits'!$A:$I,4,FALSE)</f>
        <v>1.1200000000000001</v>
      </c>
      <c r="K626" s="101">
        <f t="shared" si="122"/>
        <v>406.45</v>
      </c>
      <c r="L626" s="100">
        <f t="shared" si="123"/>
        <v>1.1919999999999999</v>
      </c>
      <c r="M626" s="102">
        <f>'2026-27 Salary &amp; Benefits'!$E$6</f>
        <v>78209</v>
      </c>
      <c r="N626" s="102">
        <f>'2026-27 Salary &amp; Benefits'!$F$6</f>
        <v>82248</v>
      </c>
      <c r="O626" s="7">
        <f t="shared" si="124"/>
        <v>104412.14</v>
      </c>
      <c r="P626" s="7">
        <f t="shared" si="125"/>
        <v>5392.2299999999959</v>
      </c>
      <c r="Q626" s="7">
        <f>'2026-27 Salary &amp; Benefits'!G$6</f>
        <v>16817.759999999998</v>
      </c>
      <c r="R626" s="103">
        <f>'2026-27 Salary &amp; Benefits'!H$6</f>
        <v>0.16020000000000001</v>
      </c>
      <c r="S626" s="103">
        <f>'2026-27 Salary &amp; Benefits'!I$6</f>
        <v>0.15390000000000001</v>
      </c>
      <c r="T626" s="7">
        <f t="shared" si="126"/>
        <v>37603.46</v>
      </c>
      <c r="U626" s="7">
        <f t="shared" si="127"/>
        <v>1830.07</v>
      </c>
      <c r="V626" s="7">
        <f t="shared" si="128"/>
        <v>281.64999999999998</v>
      </c>
      <c r="W626" s="7">
        <f t="shared" si="129"/>
        <v>2111.7199999999998</v>
      </c>
      <c r="X626" s="18">
        <f t="shared" si="130"/>
        <v>149519.55000000002</v>
      </c>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row>
    <row r="627" spans="1:159" s="17" customFormat="1">
      <c r="A627" s="50" t="s">
        <v>2211</v>
      </c>
      <c r="B627" s="59" t="s">
        <v>2595</v>
      </c>
      <c r="C627" s="60">
        <v>3159</v>
      </c>
      <c r="D627" s="59" t="s">
        <v>633</v>
      </c>
      <c r="E627" s="78" t="str">
        <f>IFERROR(VLOOKUP($C627,'2025-26 School Level AAFTE'!$C$2:$L$2349,9,FALSE), "No")</f>
        <v>Yes</v>
      </c>
      <c r="F627" s="67">
        <f>IFERROR(VLOOKUP($C627,'2025-26 School Level AAFTE'!$C$2:$J$2349,8,FALSE), 0)</f>
        <v>504.18</v>
      </c>
      <c r="G627" s="69">
        <f>IFERROR(IF(E627= "yes",VLOOKUP(C627,Summary!$B:$I,6,0),0),0)</f>
        <v>0</v>
      </c>
      <c r="H627" s="68">
        <f t="shared" si="121"/>
        <v>504.18</v>
      </c>
      <c r="I627" s="110">
        <f>VLOOKUP($A627,'2026-27 Salary &amp; Benefits'!$A:$I,3,FALSE)</f>
        <v>1.1200000000000001</v>
      </c>
      <c r="J627" s="110">
        <f>VLOOKUP($A627,'2026-27 Salary &amp; Benefits'!$A:$I,4,FALSE)</f>
        <v>1.1200000000000001</v>
      </c>
      <c r="K627" s="101">
        <f t="shared" si="122"/>
        <v>504.18</v>
      </c>
      <c r="L627" s="100">
        <f t="shared" si="123"/>
        <v>1.4790000000000001</v>
      </c>
      <c r="M627" s="102">
        <f>'2026-27 Salary &amp; Benefits'!$E$6</f>
        <v>78209</v>
      </c>
      <c r="N627" s="102">
        <f>'2026-27 Salary &amp; Benefits'!$F$6</f>
        <v>82248</v>
      </c>
      <c r="O627" s="7">
        <f t="shared" si="124"/>
        <v>129551.64</v>
      </c>
      <c r="P627" s="7">
        <f t="shared" si="125"/>
        <v>6690.5300000000134</v>
      </c>
      <c r="Q627" s="7">
        <f>'2026-27 Salary &amp; Benefits'!G$6</f>
        <v>16817.759999999998</v>
      </c>
      <c r="R627" s="103">
        <f>'2026-27 Salary &amp; Benefits'!H$6</f>
        <v>0.16020000000000001</v>
      </c>
      <c r="S627" s="103">
        <f>'2026-27 Salary &amp; Benefits'!I$6</f>
        <v>0.15390000000000001</v>
      </c>
      <c r="T627" s="7">
        <f t="shared" si="126"/>
        <v>46657.31</v>
      </c>
      <c r="U627" s="7">
        <f t="shared" si="127"/>
        <v>2270.6999999999998</v>
      </c>
      <c r="V627" s="7">
        <f t="shared" si="128"/>
        <v>349.46</v>
      </c>
      <c r="W627" s="7">
        <f t="shared" si="129"/>
        <v>2620.16</v>
      </c>
      <c r="X627" s="18">
        <f t="shared" si="130"/>
        <v>185519.64000000004</v>
      </c>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row>
    <row r="628" spans="1:159" s="17" customFormat="1">
      <c r="A628" s="50" t="s">
        <v>2211</v>
      </c>
      <c r="B628" s="59" t="s">
        <v>2595</v>
      </c>
      <c r="C628" s="60">
        <v>3625</v>
      </c>
      <c r="D628" s="59" t="s">
        <v>646</v>
      </c>
      <c r="E628" s="78" t="str">
        <f>IFERROR(VLOOKUP($C628,'2025-26 School Level AAFTE'!$C$2:$L$2349,9,FALSE), "No")</f>
        <v>Yes</v>
      </c>
      <c r="F628" s="67">
        <f>IFERROR(VLOOKUP($C628,'2025-26 School Level AAFTE'!$C$2:$J$2349,8,FALSE), 0)</f>
        <v>469.02</v>
      </c>
      <c r="G628" s="69">
        <f>IFERROR(IF(E628= "yes",VLOOKUP(C628,Summary!$B:$I,6,0),0),0)</f>
        <v>0</v>
      </c>
      <c r="H628" s="68">
        <f t="shared" si="121"/>
        <v>469.02</v>
      </c>
      <c r="I628" s="110">
        <f>VLOOKUP($A628,'2026-27 Salary &amp; Benefits'!$A:$I,3,FALSE)</f>
        <v>1.1200000000000001</v>
      </c>
      <c r="J628" s="110">
        <f>VLOOKUP($A628,'2026-27 Salary &amp; Benefits'!$A:$I,4,FALSE)</f>
        <v>1.1200000000000001</v>
      </c>
      <c r="K628" s="101">
        <f t="shared" si="122"/>
        <v>469.02</v>
      </c>
      <c r="L628" s="100">
        <f t="shared" si="123"/>
        <v>1.3759999999999999</v>
      </c>
      <c r="M628" s="102">
        <f>'2026-27 Salary &amp; Benefits'!$E$6</f>
        <v>78209</v>
      </c>
      <c r="N628" s="102">
        <f>'2026-27 Salary &amp; Benefits'!$F$6</f>
        <v>82248</v>
      </c>
      <c r="O628" s="7">
        <f t="shared" si="124"/>
        <v>120529.45</v>
      </c>
      <c r="P628" s="7">
        <f t="shared" si="125"/>
        <v>6224.5899999999965</v>
      </c>
      <c r="Q628" s="7">
        <f>'2026-27 Salary &amp; Benefits'!G$6</f>
        <v>16817.759999999998</v>
      </c>
      <c r="R628" s="103">
        <f>'2026-27 Salary &amp; Benefits'!H$6</f>
        <v>0.16020000000000001</v>
      </c>
      <c r="S628" s="103">
        <f>'2026-27 Salary &amp; Benefits'!I$6</f>
        <v>0.15390000000000001</v>
      </c>
      <c r="T628" s="7">
        <f t="shared" si="126"/>
        <v>43408.02</v>
      </c>
      <c r="U628" s="7">
        <f t="shared" si="127"/>
        <v>2112.5700000000002</v>
      </c>
      <c r="V628" s="7">
        <f t="shared" si="128"/>
        <v>325.12</v>
      </c>
      <c r="W628" s="7">
        <f t="shared" si="129"/>
        <v>2437.69</v>
      </c>
      <c r="X628" s="18">
        <f t="shared" si="130"/>
        <v>172599.75</v>
      </c>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row>
    <row r="629" spans="1:159" s="17" customFormat="1">
      <c r="A629" s="50" t="s">
        <v>2211</v>
      </c>
      <c r="B629" s="59" t="s">
        <v>2595</v>
      </c>
      <c r="C629" s="60">
        <v>3432</v>
      </c>
      <c r="D629" s="59" t="s">
        <v>563</v>
      </c>
      <c r="E629" s="78" t="str">
        <f>IFERROR(VLOOKUP($C629,'2025-26 School Level AAFTE'!$C$2:$L$2349,9,FALSE), "No")</f>
        <v>Yes</v>
      </c>
      <c r="F629" s="67">
        <f>IFERROR(VLOOKUP($C629,'2025-26 School Level AAFTE'!$C$2:$J$2349,8,FALSE), 0)</f>
        <v>579.71999999999991</v>
      </c>
      <c r="G629" s="69">
        <f>IFERROR(IF(E629= "yes",VLOOKUP(C629,Summary!$B:$I,6,0),0),0)</f>
        <v>0</v>
      </c>
      <c r="H629" s="68">
        <f t="shared" si="121"/>
        <v>579.71999999999991</v>
      </c>
      <c r="I629" s="110">
        <f>VLOOKUP($A629,'2026-27 Salary &amp; Benefits'!$A:$I,3,FALSE)</f>
        <v>1.1200000000000001</v>
      </c>
      <c r="J629" s="110">
        <f>VLOOKUP($A629,'2026-27 Salary &amp; Benefits'!$A:$I,4,FALSE)</f>
        <v>1.1200000000000001</v>
      </c>
      <c r="K629" s="101">
        <f t="shared" si="122"/>
        <v>579.71999999999991</v>
      </c>
      <c r="L629" s="100">
        <f t="shared" si="123"/>
        <v>1.7010000000000001</v>
      </c>
      <c r="M629" s="102">
        <f>'2026-27 Salary &amp; Benefits'!$E$6</f>
        <v>78209</v>
      </c>
      <c r="N629" s="102">
        <f>'2026-27 Salary &amp; Benefits'!$F$6</f>
        <v>82248</v>
      </c>
      <c r="O629" s="7">
        <f t="shared" si="124"/>
        <v>148997.53</v>
      </c>
      <c r="P629" s="7">
        <f t="shared" si="125"/>
        <v>7694.7799999999988</v>
      </c>
      <c r="Q629" s="7">
        <f>'2026-27 Salary &amp; Benefits'!G$6</f>
        <v>16817.759999999998</v>
      </c>
      <c r="R629" s="103">
        <f>'2026-27 Salary &amp; Benefits'!H$6</f>
        <v>0.16020000000000001</v>
      </c>
      <c r="S629" s="103">
        <f>'2026-27 Salary &amp; Benefits'!I$6</f>
        <v>0.15390000000000001</v>
      </c>
      <c r="T629" s="7">
        <f t="shared" si="126"/>
        <v>53660.639999999999</v>
      </c>
      <c r="U629" s="7">
        <f t="shared" si="127"/>
        <v>2611.54</v>
      </c>
      <c r="V629" s="7">
        <f t="shared" si="128"/>
        <v>401.92</v>
      </c>
      <c r="W629" s="7">
        <f t="shared" si="129"/>
        <v>3013.46</v>
      </c>
      <c r="X629" s="18">
        <f t="shared" si="130"/>
        <v>213366.40999999997</v>
      </c>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row>
    <row r="630" spans="1:159" s="17" customFormat="1">
      <c r="A630" s="50" t="s">
        <v>2211</v>
      </c>
      <c r="B630" s="59" t="s">
        <v>2595</v>
      </c>
      <c r="C630" s="60">
        <v>5348</v>
      </c>
      <c r="D630" s="59" t="s">
        <v>662</v>
      </c>
      <c r="E630" s="78" t="str">
        <f>IFERROR(VLOOKUP($C630,'2025-26 School Level AAFTE'!$C$2:$L$2349,9,FALSE), "No")</f>
        <v>Yes</v>
      </c>
      <c r="F630" s="67">
        <f>IFERROR(VLOOKUP($C630,'2025-26 School Level AAFTE'!$C$2:$J$2349,8,FALSE), 0)</f>
        <v>197.14</v>
      </c>
      <c r="G630" s="69">
        <f>IFERROR(IF(E630= "yes",VLOOKUP(C630,Summary!$B:$I,6,0),0),0)</f>
        <v>0</v>
      </c>
      <c r="H630" s="68">
        <f t="shared" si="121"/>
        <v>197.14</v>
      </c>
      <c r="I630" s="110">
        <f>VLOOKUP($A630,'2026-27 Salary &amp; Benefits'!$A:$I,3,FALSE)</f>
        <v>1.1200000000000001</v>
      </c>
      <c r="J630" s="110">
        <f>VLOOKUP($A630,'2026-27 Salary &amp; Benefits'!$A:$I,4,FALSE)</f>
        <v>1.1200000000000001</v>
      </c>
      <c r="K630" s="101">
        <f t="shared" si="122"/>
        <v>197.14</v>
      </c>
      <c r="L630" s="100">
        <f t="shared" si="123"/>
        <v>0.57799999999999996</v>
      </c>
      <c r="M630" s="102">
        <f>'2026-27 Salary &amp; Benefits'!$E$6</f>
        <v>78209</v>
      </c>
      <c r="N630" s="102">
        <f>'2026-27 Salary &amp; Benefits'!$F$6</f>
        <v>82248</v>
      </c>
      <c r="O630" s="7">
        <f t="shared" si="124"/>
        <v>50629.38</v>
      </c>
      <c r="P630" s="7">
        <f t="shared" si="125"/>
        <v>2614.6900000000023</v>
      </c>
      <c r="Q630" s="7">
        <f>'2026-27 Salary &amp; Benefits'!G$6</f>
        <v>16817.759999999998</v>
      </c>
      <c r="R630" s="103">
        <f>'2026-27 Salary &amp; Benefits'!H$6</f>
        <v>0.16020000000000001</v>
      </c>
      <c r="S630" s="103">
        <f>'2026-27 Salary &amp; Benefits'!I$6</f>
        <v>0.15390000000000001</v>
      </c>
      <c r="T630" s="7">
        <f t="shared" si="126"/>
        <v>18233.89</v>
      </c>
      <c r="U630" s="7">
        <f t="shared" si="127"/>
        <v>887.4</v>
      </c>
      <c r="V630" s="7">
        <f t="shared" si="128"/>
        <v>136.57</v>
      </c>
      <c r="W630" s="7">
        <f t="shared" si="129"/>
        <v>1023.97</v>
      </c>
      <c r="X630" s="18">
        <f t="shared" si="130"/>
        <v>72501.929999999993</v>
      </c>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row>
    <row r="631" spans="1:159" s="17" customFormat="1">
      <c r="A631" s="50" t="s">
        <v>2211</v>
      </c>
      <c r="B631" s="59" t="s">
        <v>2595</v>
      </c>
      <c r="C631" s="60">
        <v>3329</v>
      </c>
      <c r="D631" s="59" t="s">
        <v>636</v>
      </c>
      <c r="E631" s="78" t="str">
        <f>IFERROR(VLOOKUP($C631,'2025-26 School Level AAFTE'!$C$2:$L$2349,9,FALSE), "No")</f>
        <v>Yes</v>
      </c>
      <c r="F631" s="67">
        <f>IFERROR(VLOOKUP($C631,'2025-26 School Level AAFTE'!$C$2:$J$2349,8,FALSE), 0)</f>
        <v>404.2</v>
      </c>
      <c r="G631" s="69">
        <f>IFERROR(IF(E631= "yes",VLOOKUP(C631,Summary!$B:$I,6,0),0),0)</f>
        <v>0</v>
      </c>
      <c r="H631" s="68">
        <f t="shared" si="121"/>
        <v>404.2</v>
      </c>
      <c r="I631" s="110">
        <f>VLOOKUP($A631,'2026-27 Salary &amp; Benefits'!$A:$I,3,FALSE)</f>
        <v>1.1200000000000001</v>
      </c>
      <c r="J631" s="110">
        <f>VLOOKUP($A631,'2026-27 Salary &amp; Benefits'!$A:$I,4,FALSE)</f>
        <v>1.1200000000000001</v>
      </c>
      <c r="K631" s="101">
        <f t="shared" si="122"/>
        <v>404.2</v>
      </c>
      <c r="L631" s="100">
        <f t="shared" si="123"/>
        <v>1.1859999999999999</v>
      </c>
      <c r="M631" s="102">
        <f>'2026-27 Salary &amp; Benefits'!$E$6</f>
        <v>78209</v>
      </c>
      <c r="N631" s="102">
        <f>'2026-27 Salary &amp; Benefits'!$F$6</f>
        <v>82248</v>
      </c>
      <c r="O631" s="7">
        <f t="shared" si="124"/>
        <v>103886.58</v>
      </c>
      <c r="P631" s="7">
        <f t="shared" si="125"/>
        <v>5365.0800000000017</v>
      </c>
      <c r="Q631" s="7">
        <f>'2026-27 Salary &amp; Benefits'!G$6</f>
        <v>16817.759999999998</v>
      </c>
      <c r="R631" s="103">
        <f>'2026-27 Salary &amp; Benefits'!H$6</f>
        <v>0.16020000000000001</v>
      </c>
      <c r="S631" s="103">
        <f>'2026-27 Salary &amp; Benefits'!I$6</f>
        <v>0.15390000000000001</v>
      </c>
      <c r="T631" s="7">
        <f t="shared" si="126"/>
        <v>37414.18</v>
      </c>
      <c r="U631" s="7">
        <f t="shared" si="127"/>
        <v>1820.86</v>
      </c>
      <c r="V631" s="7">
        <f t="shared" si="128"/>
        <v>280.23</v>
      </c>
      <c r="W631" s="7">
        <f t="shared" si="129"/>
        <v>2101.09</v>
      </c>
      <c r="X631" s="18">
        <f t="shared" si="130"/>
        <v>148766.93000000002</v>
      </c>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row>
    <row r="632" spans="1:159" s="17" customFormat="1">
      <c r="A632" s="50" t="s">
        <v>2211</v>
      </c>
      <c r="B632" s="59" t="s">
        <v>2595</v>
      </c>
      <c r="C632" s="60">
        <v>4422</v>
      </c>
      <c r="D632" s="59" t="s">
        <v>597</v>
      </c>
      <c r="E632" s="78" t="str">
        <f>IFERROR(VLOOKUP($C632,'2025-26 School Level AAFTE'!$C$2:$L$2349,9,FALSE), "No")</f>
        <v>Yes</v>
      </c>
      <c r="F632" s="67">
        <f>IFERROR(VLOOKUP($C632,'2025-26 School Level AAFTE'!$C$2:$J$2349,8,FALSE), 0)</f>
        <v>420.5</v>
      </c>
      <c r="G632" s="69">
        <f>IFERROR(IF(E632= "yes",VLOOKUP(C632,Summary!$B:$I,6,0),0),0)</f>
        <v>0</v>
      </c>
      <c r="H632" s="68">
        <f t="shared" si="121"/>
        <v>420.5</v>
      </c>
      <c r="I632" s="110">
        <f>VLOOKUP($A632,'2026-27 Salary &amp; Benefits'!$A:$I,3,FALSE)</f>
        <v>1.1200000000000001</v>
      </c>
      <c r="J632" s="110">
        <f>VLOOKUP($A632,'2026-27 Salary &amp; Benefits'!$A:$I,4,FALSE)</f>
        <v>1.1200000000000001</v>
      </c>
      <c r="K632" s="101">
        <f t="shared" si="122"/>
        <v>420.5</v>
      </c>
      <c r="L632" s="100">
        <f t="shared" si="123"/>
        <v>1.2330000000000001</v>
      </c>
      <c r="M632" s="102">
        <f>'2026-27 Salary &amp; Benefits'!$E$6</f>
        <v>78209</v>
      </c>
      <c r="N632" s="102">
        <f>'2026-27 Salary &amp; Benefits'!$F$6</f>
        <v>82248</v>
      </c>
      <c r="O632" s="7">
        <f t="shared" si="124"/>
        <v>108003.5</v>
      </c>
      <c r="P632" s="7">
        <f t="shared" si="125"/>
        <v>5577.6999999999971</v>
      </c>
      <c r="Q632" s="7">
        <f>'2026-27 Salary &amp; Benefits'!G$6</f>
        <v>16817.759999999998</v>
      </c>
      <c r="R632" s="103">
        <f>'2026-27 Salary &amp; Benefits'!H$6</f>
        <v>0.16020000000000001</v>
      </c>
      <c r="S632" s="103">
        <f>'2026-27 Salary &amp; Benefits'!I$6</f>
        <v>0.15390000000000001</v>
      </c>
      <c r="T632" s="7">
        <f t="shared" si="126"/>
        <v>38896.870000000003</v>
      </c>
      <c r="U632" s="7">
        <f t="shared" si="127"/>
        <v>1893.02</v>
      </c>
      <c r="V632" s="7">
        <f t="shared" si="128"/>
        <v>291.33999999999997</v>
      </c>
      <c r="W632" s="7">
        <f t="shared" si="129"/>
        <v>2184.36</v>
      </c>
      <c r="X632" s="18">
        <f t="shared" si="130"/>
        <v>154662.43</v>
      </c>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row>
    <row r="633" spans="1:159" s="17" customFormat="1">
      <c r="A633" s="50" t="s">
        <v>2211</v>
      </c>
      <c r="B633" s="59" t="s">
        <v>2595</v>
      </c>
      <c r="C633" s="60">
        <v>3626</v>
      </c>
      <c r="D633" s="59" t="s">
        <v>647</v>
      </c>
      <c r="E633" s="78" t="str">
        <f>IFERROR(VLOOKUP($C633,'2025-26 School Level AAFTE'!$C$2:$L$2349,9,FALSE), "No")</f>
        <v>Yes</v>
      </c>
      <c r="F633" s="67">
        <f>IFERROR(VLOOKUP($C633,'2025-26 School Level AAFTE'!$C$2:$J$2349,8,FALSE), 0)</f>
        <v>695.81</v>
      </c>
      <c r="G633" s="69">
        <f>IFERROR(IF(E633= "yes",VLOOKUP(C633,Summary!$B:$I,6,0),0),0)</f>
        <v>0</v>
      </c>
      <c r="H633" s="68">
        <f t="shared" si="121"/>
        <v>695.81</v>
      </c>
      <c r="I633" s="110">
        <f>VLOOKUP($A633,'2026-27 Salary &amp; Benefits'!$A:$I,3,FALSE)</f>
        <v>1.1200000000000001</v>
      </c>
      <c r="J633" s="110">
        <f>VLOOKUP($A633,'2026-27 Salary &amp; Benefits'!$A:$I,4,FALSE)</f>
        <v>1.1200000000000001</v>
      </c>
      <c r="K633" s="101">
        <f t="shared" si="122"/>
        <v>695.81</v>
      </c>
      <c r="L633" s="100">
        <f t="shared" si="123"/>
        <v>2.0409999999999999</v>
      </c>
      <c r="M633" s="102">
        <f>'2026-27 Salary &amp; Benefits'!$E$6</f>
        <v>78209</v>
      </c>
      <c r="N633" s="102">
        <f>'2026-27 Salary &amp; Benefits'!$F$6</f>
        <v>82248</v>
      </c>
      <c r="O633" s="7">
        <f t="shared" si="124"/>
        <v>178779.51999999999</v>
      </c>
      <c r="P633" s="7">
        <f t="shared" si="125"/>
        <v>9232.8300000000163</v>
      </c>
      <c r="Q633" s="7">
        <f>'2026-27 Salary &amp; Benefits'!G$6</f>
        <v>16817.759999999998</v>
      </c>
      <c r="R633" s="103">
        <f>'2026-27 Salary &amp; Benefits'!H$6</f>
        <v>0.16020000000000001</v>
      </c>
      <c r="S633" s="103">
        <f>'2026-27 Salary &amp; Benefits'!I$6</f>
        <v>0.15390000000000001</v>
      </c>
      <c r="T633" s="7">
        <f t="shared" si="126"/>
        <v>64386.46</v>
      </c>
      <c r="U633" s="7">
        <f t="shared" si="127"/>
        <v>3133.54</v>
      </c>
      <c r="V633" s="7">
        <f t="shared" si="128"/>
        <v>482.25</v>
      </c>
      <c r="W633" s="7">
        <f t="shared" si="129"/>
        <v>3615.79</v>
      </c>
      <c r="X633" s="18">
        <f t="shared" si="130"/>
        <v>256014.6</v>
      </c>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row>
    <row r="634" spans="1:159" s="17" customFormat="1">
      <c r="A634" s="50" t="s">
        <v>2211</v>
      </c>
      <c r="B634" s="59" t="s">
        <v>2595</v>
      </c>
      <c r="C634" s="60">
        <v>5029</v>
      </c>
      <c r="D634" s="59" t="s">
        <v>660</v>
      </c>
      <c r="E634" s="78" t="str">
        <f>IFERROR(VLOOKUP($C634,'2025-26 School Level AAFTE'!$C$2:$L$2349,9,FALSE), "No")</f>
        <v>Yes</v>
      </c>
      <c r="F634" s="67">
        <f>IFERROR(VLOOKUP($C634,'2025-26 School Level AAFTE'!$C$2:$J$2349,8,FALSE), 0)</f>
        <v>536.38</v>
      </c>
      <c r="G634" s="69">
        <f>IFERROR(IF(E634= "yes",VLOOKUP(C634,Summary!$B:$I,6,0),0),0)</f>
        <v>0</v>
      </c>
      <c r="H634" s="68">
        <f t="shared" si="121"/>
        <v>536.38</v>
      </c>
      <c r="I634" s="110">
        <f>VLOOKUP($A634,'2026-27 Salary &amp; Benefits'!$A:$I,3,FALSE)</f>
        <v>1.1200000000000001</v>
      </c>
      <c r="J634" s="110">
        <f>VLOOKUP($A634,'2026-27 Salary &amp; Benefits'!$A:$I,4,FALSE)</f>
        <v>1.1200000000000001</v>
      </c>
      <c r="K634" s="101">
        <f t="shared" si="122"/>
        <v>536.38</v>
      </c>
      <c r="L634" s="100">
        <f t="shared" si="123"/>
        <v>1.573</v>
      </c>
      <c r="M634" s="102">
        <f>'2026-27 Salary &amp; Benefits'!$E$6</f>
        <v>78209</v>
      </c>
      <c r="N634" s="102">
        <f>'2026-27 Salary &amp; Benefits'!$F$6</f>
        <v>82248</v>
      </c>
      <c r="O634" s="7">
        <f t="shared" si="124"/>
        <v>137785.49</v>
      </c>
      <c r="P634" s="7">
        <f t="shared" si="125"/>
        <v>7115.75</v>
      </c>
      <c r="Q634" s="7">
        <f>'2026-27 Salary &amp; Benefits'!G$6</f>
        <v>16817.759999999998</v>
      </c>
      <c r="R634" s="103">
        <f>'2026-27 Salary &amp; Benefits'!H$6</f>
        <v>0.16020000000000001</v>
      </c>
      <c r="S634" s="103">
        <f>'2026-27 Salary &amp; Benefits'!I$6</f>
        <v>0.15390000000000001</v>
      </c>
      <c r="T634" s="7">
        <f t="shared" si="126"/>
        <v>49622.69</v>
      </c>
      <c r="U634" s="7">
        <f t="shared" si="127"/>
        <v>2415.02</v>
      </c>
      <c r="V634" s="7">
        <f t="shared" si="128"/>
        <v>371.67</v>
      </c>
      <c r="W634" s="7">
        <f t="shared" si="129"/>
        <v>2786.69</v>
      </c>
      <c r="X634" s="18">
        <f t="shared" si="130"/>
        <v>197310.62</v>
      </c>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row>
    <row r="635" spans="1:159" s="17" customFormat="1">
      <c r="A635" s="50" t="s">
        <v>2211</v>
      </c>
      <c r="B635" s="59" t="s">
        <v>2595</v>
      </c>
      <c r="C635" s="60">
        <v>4374</v>
      </c>
      <c r="D635" s="59" t="s">
        <v>655</v>
      </c>
      <c r="E635" s="78" t="str">
        <f>IFERROR(VLOOKUP($C635,'2025-26 School Level AAFTE'!$C$2:$L$2349,9,FALSE), "No")</f>
        <v>Yes</v>
      </c>
      <c r="F635" s="67">
        <f>IFERROR(VLOOKUP($C635,'2025-26 School Level AAFTE'!$C$2:$J$2349,8,FALSE), 0)</f>
        <v>322.5</v>
      </c>
      <c r="G635" s="69">
        <f>IFERROR(IF(E635= "yes",VLOOKUP(C635,Summary!$B:$I,6,0),0),0)</f>
        <v>0</v>
      </c>
      <c r="H635" s="68">
        <f t="shared" si="121"/>
        <v>322.5</v>
      </c>
      <c r="I635" s="110">
        <f>VLOOKUP($A635,'2026-27 Salary &amp; Benefits'!$A:$I,3,FALSE)</f>
        <v>1.1200000000000001</v>
      </c>
      <c r="J635" s="110">
        <f>VLOOKUP($A635,'2026-27 Salary &amp; Benefits'!$A:$I,4,FALSE)</f>
        <v>1.1200000000000001</v>
      </c>
      <c r="K635" s="101">
        <f t="shared" si="122"/>
        <v>322.5</v>
      </c>
      <c r="L635" s="100">
        <f t="shared" si="123"/>
        <v>0.94599999999999995</v>
      </c>
      <c r="M635" s="102">
        <f>'2026-27 Salary &amp; Benefits'!$E$6</f>
        <v>78209</v>
      </c>
      <c r="N635" s="102">
        <f>'2026-27 Salary &amp; Benefits'!$F$6</f>
        <v>82248</v>
      </c>
      <c r="O635" s="7">
        <f t="shared" si="124"/>
        <v>82864</v>
      </c>
      <c r="P635" s="7">
        <f t="shared" si="125"/>
        <v>4279.3999999999942</v>
      </c>
      <c r="Q635" s="7">
        <f>'2026-27 Salary &amp; Benefits'!G$6</f>
        <v>16817.759999999998</v>
      </c>
      <c r="R635" s="103">
        <f>'2026-27 Salary &amp; Benefits'!H$6</f>
        <v>0.16020000000000001</v>
      </c>
      <c r="S635" s="103">
        <f>'2026-27 Salary &amp; Benefits'!I$6</f>
        <v>0.15390000000000001</v>
      </c>
      <c r="T635" s="7">
        <f t="shared" si="126"/>
        <v>29843.01</v>
      </c>
      <c r="U635" s="7">
        <f t="shared" si="127"/>
        <v>1452.39</v>
      </c>
      <c r="V635" s="7">
        <f t="shared" si="128"/>
        <v>223.52</v>
      </c>
      <c r="W635" s="7">
        <f t="shared" si="129"/>
        <v>1675.91</v>
      </c>
      <c r="X635" s="18">
        <f t="shared" si="130"/>
        <v>118662.31999999999</v>
      </c>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row>
    <row r="636" spans="1:159" s="17" customFormat="1">
      <c r="A636" s="50" t="s">
        <v>2211</v>
      </c>
      <c r="B636" s="59" t="s">
        <v>2595</v>
      </c>
      <c r="C636" s="60">
        <v>4343</v>
      </c>
      <c r="D636" s="59" t="s">
        <v>3189</v>
      </c>
      <c r="E636" s="78" t="str">
        <f>IFERROR(VLOOKUP($C636,'2025-26 School Level AAFTE'!$C$2:$L$2349,9,FALSE), "No")</f>
        <v>Yes</v>
      </c>
      <c r="F636" s="67">
        <f>IFERROR(VLOOKUP($C636,'2025-26 School Level AAFTE'!$C$2:$J$2349,8,FALSE), 0)</f>
        <v>362.72</v>
      </c>
      <c r="G636" s="69">
        <f>IFERROR(IF(E636= "yes",VLOOKUP(C636,Summary!$B:$I,6,0),0),0)</f>
        <v>0</v>
      </c>
      <c r="H636" s="68">
        <f t="shared" si="121"/>
        <v>362.72</v>
      </c>
      <c r="I636" s="110">
        <f>VLOOKUP($A636,'2026-27 Salary &amp; Benefits'!$A:$I,3,FALSE)</f>
        <v>1.1200000000000001</v>
      </c>
      <c r="J636" s="110">
        <f>VLOOKUP($A636,'2026-27 Salary &amp; Benefits'!$A:$I,4,FALSE)</f>
        <v>1.1200000000000001</v>
      </c>
      <c r="K636" s="101">
        <f t="shared" si="122"/>
        <v>362.72</v>
      </c>
      <c r="L636" s="100">
        <f t="shared" si="123"/>
        <v>1.0640000000000001</v>
      </c>
      <c r="M636" s="102">
        <f>'2026-27 Salary &amp; Benefits'!$E$6</f>
        <v>78209</v>
      </c>
      <c r="N636" s="102">
        <f>'2026-27 Salary &amp; Benefits'!$F$6</f>
        <v>82248</v>
      </c>
      <c r="O636" s="7">
        <f t="shared" si="124"/>
        <v>93200.1</v>
      </c>
      <c r="P636" s="7">
        <f t="shared" si="125"/>
        <v>4813.1999999999971</v>
      </c>
      <c r="Q636" s="7">
        <f>'2026-27 Salary &amp; Benefits'!G$6</f>
        <v>16817.759999999998</v>
      </c>
      <c r="R636" s="103">
        <f>'2026-27 Salary &amp; Benefits'!H$6</f>
        <v>0.16020000000000001</v>
      </c>
      <c r="S636" s="103">
        <f>'2026-27 Salary &amp; Benefits'!I$6</f>
        <v>0.15390000000000001</v>
      </c>
      <c r="T636" s="7">
        <f t="shared" si="126"/>
        <v>33565.5</v>
      </c>
      <c r="U636" s="7">
        <f t="shared" si="127"/>
        <v>1633.55</v>
      </c>
      <c r="V636" s="7">
        <f t="shared" si="128"/>
        <v>251.4</v>
      </c>
      <c r="W636" s="7">
        <f t="shared" si="129"/>
        <v>1884.95</v>
      </c>
      <c r="X636" s="18">
        <f t="shared" si="130"/>
        <v>133463.75</v>
      </c>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row>
    <row r="637" spans="1:159" s="17" customFormat="1">
      <c r="A637" s="50" t="s">
        <v>2211</v>
      </c>
      <c r="B637" s="59" t="s">
        <v>2595</v>
      </c>
      <c r="C637" s="60">
        <v>3160</v>
      </c>
      <c r="D637" s="59" t="s">
        <v>634</v>
      </c>
      <c r="E637" s="78" t="str">
        <f>IFERROR(VLOOKUP($C637,'2025-26 School Level AAFTE'!$C$2:$L$2349,9,FALSE), "No")</f>
        <v>Yes</v>
      </c>
      <c r="F637" s="67">
        <f>IFERROR(VLOOKUP($C637,'2025-26 School Level AAFTE'!$C$2:$J$2349,8,FALSE), 0)</f>
        <v>419.86</v>
      </c>
      <c r="G637" s="69">
        <f>IFERROR(IF(E637= "yes",VLOOKUP(C637,Summary!$B:$I,6,0),0),0)</f>
        <v>0</v>
      </c>
      <c r="H637" s="68">
        <f t="shared" si="121"/>
        <v>419.86</v>
      </c>
      <c r="I637" s="110">
        <f>VLOOKUP($A637,'2026-27 Salary &amp; Benefits'!$A:$I,3,FALSE)</f>
        <v>1.1200000000000001</v>
      </c>
      <c r="J637" s="110">
        <f>VLOOKUP($A637,'2026-27 Salary &amp; Benefits'!$A:$I,4,FALSE)</f>
        <v>1.1200000000000001</v>
      </c>
      <c r="K637" s="101">
        <f t="shared" si="122"/>
        <v>419.86</v>
      </c>
      <c r="L637" s="100">
        <f t="shared" si="123"/>
        <v>1.232</v>
      </c>
      <c r="M637" s="102">
        <f>'2026-27 Salary &amp; Benefits'!$E$6</f>
        <v>78209</v>
      </c>
      <c r="N637" s="102">
        <f>'2026-27 Salary &amp; Benefits'!$F$6</f>
        <v>82248</v>
      </c>
      <c r="O637" s="7">
        <f t="shared" si="124"/>
        <v>107915.91</v>
      </c>
      <c r="P637" s="7">
        <f t="shared" si="125"/>
        <v>5573.1699999999983</v>
      </c>
      <c r="Q637" s="7">
        <f>'2026-27 Salary &amp; Benefits'!G$6</f>
        <v>16817.759999999998</v>
      </c>
      <c r="R637" s="103">
        <f>'2026-27 Salary &amp; Benefits'!H$6</f>
        <v>0.16020000000000001</v>
      </c>
      <c r="S637" s="103">
        <f>'2026-27 Salary &amp; Benefits'!I$6</f>
        <v>0.15390000000000001</v>
      </c>
      <c r="T637" s="7">
        <f t="shared" si="126"/>
        <v>38865.32</v>
      </c>
      <c r="U637" s="7">
        <f t="shared" si="127"/>
        <v>1891.48</v>
      </c>
      <c r="V637" s="7">
        <f t="shared" si="128"/>
        <v>291.10000000000002</v>
      </c>
      <c r="W637" s="7">
        <f t="shared" si="129"/>
        <v>2182.58</v>
      </c>
      <c r="X637" s="18">
        <f t="shared" si="130"/>
        <v>154536.98000000001</v>
      </c>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row>
    <row r="638" spans="1:159" s="17" customFormat="1">
      <c r="A638" s="50" t="s">
        <v>2211</v>
      </c>
      <c r="B638" s="59" t="s">
        <v>2595</v>
      </c>
      <c r="C638" s="60">
        <v>3567</v>
      </c>
      <c r="D638" s="59" t="s">
        <v>641</v>
      </c>
      <c r="E638" s="78" t="str">
        <f>IFERROR(VLOOKUP($C638,'2025-26 School Level AAFTE'!$C$2:$L$2349,9,FALSE), "No")</f>
        <v>Yes</v>
      </c>
      <c r="F638" s="67">
        <f>IFERROR(VLOOKUP($C638,'2025-26 School Level AAFTE'!$C$2:$J$2349,8,FALSE), 0)</f>
        <v>514.42999999999995</v>
      </c>
      <c r="G638" s="69">
        <f>IFERROR(IF(E638= "yes",VLOOKUP(C638,Summary!$B:$I,6,0),0),0)</f>
        <v>0</v>
      </c>
      <c r="H638" s="68">
        <f t="shared" si="121"/>
        <v>514.42999999999995</v>
      </c>
      <c r="I638" s="110">
        <f>VLOOKUP($A638,'2026-27 Salary &amp; Benefits'!$A:$I,3,FALSE)</f>
        <v>1.1200000000000001</v>
      </c>
      <c r="J638" s="110">
        <f>VLOOKUP($A638,'2026-27 Salary &amp; Benefits'!$A:$I,4,FALSE)</f>
        <v>1.1200000000000001</v>
      </c>
      <c r="K638" s="101">
        <f t="shared" si="122"/>
        <v>514.42999999999995</v>
      </c>
      <c r="L638" s="100">
        <f t="shared" si="123"/>
        <v>1.5089999999999999</v>
      </c>
      <c r="M638" s="102">
        <f>'2026-27 Salary &amp; Benefits'!$E$6</f>
        <v>78209</v>
      </c>
      <c r="N638" s="102">
        <f>'2026-27 Salary &amp; Benefits'!$F$6</f>
        <v>82248</v>
      </c>
      <c r="O638" s="7">
        <f t="shared" si="124"/>
        <v>132179.47</v>
      </c>
      <c r="P638" s="7">
        <f t="shared" si="125"/>
        <v>6826.2300000000105</v>
      </c>
      <c r="Q638" s="7">
        <f>'2026-27 Salary &amp; Benefits'!G$6</f>
        <v>16817.759999999998</v>
      </c>
      <c r="R638" s="103">
        <f>'2026-27 Salary &amp; Benefits'!H$6</f>
        <v>0.16020000000000001</v>
      </c>
      <c r="S638" s="103">
        <f>'2026-27 Salary &amp; Benefits'!I$6</f>
        <v>0.15390000000000001</v>
      </c>
      <c r="T638" s="7">
        <f t="shared" si="126"/>
        <v>47603.71</v>
      </c>
      <c r="U638" s="7">
        <f t="shared" si="127"/>
        <v>2316.7600000000002</v>
      </c>
      <c r="V638" s="7">
        <f t="shared" si="128"/>
        <v>356.55</v>
      </c>
      <c r="W638" s="7">
        <f t="shared" si="129"/>
        <v>2673.3100000000004</v>
      </c>
      <c r="X638" s="18">
        <f t="shared" si="130"/>
        <v>189282.72</v>
      </c>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row>
    <row r="639" spans="1:159" s="17" customFormat="1">
      <c r="A639" s="50" t="s">
        <v>2211</v>
      </c>
      <c r="B639" s="59" t="s">
        <v>2595</v>
      </c>
      <c r="C639" s="61">
        <v>1951</v>
      </c>
      <c r="D639" s="72" t="s">
        <v>630</v>
      </c>
      <c r="E639" s="78" t="str">
        <f>IFERROR(VLOOKUP($C639,'2025-26 School Level AAFTE'!$C$2:$L$2349,9,FALSE), "No")</f>
        <v>Yes</v>
      </c>
      <c r="F639" s="67">
        <f>IFERROR(VLOOKUP($C639,'2025-26 School Level AAFTE'!$C$2:$J$2349,8,FALSE), 0)</f>
        <v>12.72</v>
      </c>
      <c r="G639" s="69">
        <f>IFERROR(IF(E639= "yes",VLOOKUP(C639,Summary!$B:$I,6,0),0),0)</f>
        <v>0</v>
      </c>
      <c r="H639" s="68">
        <f t="shared" si="121"/>
        <v>12.72</v>
      </c>
      <c r="I639" s="110">
        <f>VLOOKUP($A639,'2026-27 Salary &amp; Benefits'!$A:$I,3,FALSE)</f>
        <v>1.1200000000000001</v>
      </c>
      <c r="J639" s="110">
        <f>VLOOKUP($A639,'2026-27 Salary &amp; Benefits'!$A:$I,4,FALSE)</f>
        <v>1.1200000000000001</v>
      </c>
      <c r="K639" s="101">
        <f t="shared" si="122"/>
        <v>12.72</v>
      </c>
      <c r="L639" s="100">
        <f t="shared" si="123"/>
        <v>3.6999999999999998E-2</v>
      </c>
      <c r="M639" s="102">
        <f>'2026-27 Salary &amp; Benefits'!$E$6</f>
        <v>78209</v>
      </c>
      <c r="N639" s="102">
        <f>'2026-27 Salary &amp; Benefits'!$F$6</f>
        <v>82248</v>
      </c>
      <c r="O639" s="7">
        <f t="shared" si="124"/>
        <v>3240.98</v>
      </c>
      <c r="P639" s="7">
        <f t="shared" si="125"/>
        <v>167.38000000000011</v>
      </c>
      <c r="Q639" s="7">
        <f>'2026-27 Salary &amp; Benefits'!G$6</f>
        <v>16817.759999999998</v>
      </c>
      <c r="R639" s="103">
        <f>'2026-27 Salary &amp; Benefits'!H$6</f>
        <v>0.16020000000000001</v>
      </c>
      <c r="S639" s="103">
        <f>'2026-27 Salary &amp; Benefits'!I$6</f>
        <v>0.15390000000000001</v>
      </c>
      <c r="T639" s="7">
        <f t="shared" si="126"/>
        <v>1167.22</v>
      </c>
      <c r="U639" s="7">
        <f t="shared" si="127"/>
        <v>56.81</v>
      </c>
      <c r="V639" s="7">
        <f t="shared" si="128"/>
        <v>8.74</v>
      </c>
      <c r="W639" s="7">
        <f t="shared" si="129"/>
        <v>65.55</v>
      </c>
      <c r="X639" s="18">
        <f t="shared" si="130"/>
        <v>4641.13</v>
      </c>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row>
    <row r="640" spans="1:159" s="17" customFormat="1">
      <c r="A640" s="50" t="s">
        <v>2211</v>
      </c>
      <c r="B640" s="59" t="s">
        <v>2595</v>
      </c>
      <c r="C640" s="60">
        <v>5473</v>
      </c>
      <c r="D640" s="59" t="s">
        <v>2468</v>
      </c>
      <c r="E640" s="78" t="str">
        <f>IFERROR(VLOOKUP($C640,'2025-26 School Level AAFTE'!$C$2:$L$2349,9,FALSE), "No")</f>
        <v>Yes</v>
      </c>
      <c r="F640" s="67">
        <f>IFERROR(VLOOKUP($C640,'2025-26 School Level AAFTE'!$C$2:$J$2349,8,FALSE), 0)</f>
        <v>482.96</v>
      </c>
      <c r="G640" s="69">
        <f>IFERROR(IF(E640= "yes",VLOOKUP(C640,Summary!$B:$I,6,0),0),0)</f>
        <v>0</v>
      </c>
      <c r="H640" s="68">
        <f t="shared" si="121"/>
        <v>482.96</v>
      </c>
      <c r="I640" s="110">
        <f>VLOOKUP($A640,'2026-27 Salary &amp; Benefits'!$A:$I,3,FALSE)</f>
        <v>1.1200000000000001</v>
      </c>
      <c r="J640" s="110">
        <f>VLOOKUP($A640,'2026-27 Salary &amp; Benefits'!$A:$I,4,FALSE)</f>
        <v>1.1200000000000001</v>
      </c>
      <c r="K640" s="101">
        <f t="shared" si="122"/>
        <v>482.96</v>
      </c>
      <c r="L640" s="100">
        <f t="shared" si="123"/>
        <v>1.417</v>
      </c>
      <c r="M640" s="102">
        <f>'2026-27 Salary &amp; Benefits'!$E$6</f>
        <v>78209</v>
      </c>
      <c r="N640" s="102">
        <f>'2026-27 Salary &amp; Benefits'!$F$6</f>
        <v>82248</v>
      </c>
      <c r="O640" s="7">
        <f t="shared" si="124"/>
        <v>124120.81</v>
      </c>
      <c r="P640" s="7">
        <f t="shared" si="125"/>
        <v>6410.0599999999977</v>
      </c>
      <c r="Q640" s="7">
        <f>'2026-27 Salary &amp; Benefits'!G$6</f>
        <v>16817.759999999998</v>
      </c>
      <c r="R640" s="103">
        <f>'2026-27 Salary &amp; Benefits'!H$6</f>
        <v>0.16020000000000001</v>
      </c>
      <c r="S640" s="103">
        <f>'2026-27 Salary &amp; Benefits'!I$6</f>
        <v>0.15390000000000001</v>
      </c>
      <c r="T640" s="7">
        <f t="shared" si="126"/>
        <v>44701.43</v>
      </c>
      <c r="U640" s="7">
        <f t="shared" si="127"/>
        <v>2175.5100000000002</v>
      </c>
      <c r="V640" s="7">
        <f t="shared" si="128"/>
        <v>334.81</v>
      </c>
      <c r="W640" s="7">
        <f t="shared" si="129"/>
        <v>2510.3200000000002</v>
      </c>
      <c r="X640" s="18">
        <f t="shared" si="130"/>
        <v>177742.62</v>
      </c>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row>
    <row r="641" spans="1:159" s="17" customFormat="1">
      <c r="A641" s="50" t="s">
        <v>2211</v>
      </c>
      <c r="B641" s="59" t="s">
        <v>2595</v>
      </c>
      <c r="C641" s="60">
        <v>3584</v>
      </c>
      <c r="D641" s="59" t="s">
        <v>645</v>
      </c>
      <c r="E641" s="78" t="str">
        <f>IFERROR(VLOOKUP($C641,'2025-26 School Level AAFTE'!$C$2:$L$2349,9,FALSE), "No")</f>
        <v>Yes</v>
      </c>
      <c r="F641" s="67">
        <f>IFERROR(VLOOKUP($C641,'2025-26 School Level AAFTE'!$C$2:$J$2349,8,FALSE), 0)</f>
        <v>1755.6399999999999</v>
      </c>
      <c r="G641" s="69">
        <f>IFERROR(IF(E641= "yes",VLOOKUP(C641,Summary!$B:$I,6,0),0),0)</f>
        <v>0</v>
      </c>
      <c r="H641" s="68">
        <f t="shared" si="121"/>
        <v>1755.6399999999999</v>
      </c>
      <c r="I641" s="110">
        <f>VLOOKUP($A641,'2026-27 Salary &amp; Benefits'!$A:$I,3,FALSE)</f>
        <v>1.1200000000000001</v>
      </c>
      <c r="J641" s="110">
        <f>VLOOKUP($A641,'2026-27 Salary &amp; Benefits'!$A:$I,4,FALSE)</f>
        <v>1.1200000000000001</v>
      </c>
      <c r="K641" s="101">
        <f t="shared" si="122"/>
        <v>1755.6399999999999</v>
      </c>
      <c r="L641" s="100">
        <f t="shared" si="123"/>
        <v>5.15</v>
      </c>
      <c r="M641" s="102">
        <f>'2026-27 Salary &amp; Benefits'!$E$6</f>
        <v>78209</v>
      </c>
      <c r="N641" s="102">
        <f>'2026-27 Salary &amp; Benefits'!$F$6</f>
        <v>82248</v>
      </c>
      <c r="O641" s="7">
        <f t="shared" si="124"/>
        <v>451109.51</v>
      </c>
      <c r="P641" s="7">
        <f t="shared" si="125"/>
        <v>23296.950000000012</v>
      </c>
      <c r="Q641" s="7">
        <f>'2026-27 Salary &amp; Benefits'!G$6</f>
        <v>16817.759999999998</v>
      </c>
      <c r="R641" s="103">
        <f>'2026-27 Salary &amp; Benefits'!H$6</f>
        <v>0.16020000000000001</v>
      </c>
      <c r="S641" s="103">
        <f>'2026-27 Salary &amp; Benefits'!I$6</f>
        <v>0.15390000000000001</v>
      </c>
      <c r="T641" s="7">
        <f t="shared" si="126"/>
        <v>162464.60999999999</v>
      </c>
      <c r="U641" s="7">
        <f t="shared" si="127"/>
        <v>7906.77</v>
      </c>
      <c r="V641" s="7">
        <f t="shared" si="128"/>
        <v>1216.8499999999999</v>
      </c>
      <c r="W641" s="7">
        <f t="shared" si="129"/>
        <v>9123.6200000000008</v>
      </c>
      <c r="X641" s="18">
        <f t="shared" si="130"/>
        <v>645994.69000000006</v>
      </c>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row>
    <row r="642" spans="1:159" s="17" customFormat="1">
      <c r="A642" s="50" t="s">
        <v>2211</v>
      </c>
      <c r="B642" s="59" t="s">
        <v>2595</v>
      </c>
      <c r="C642" s="58">
        <v>4570</v>
      </c>
      <c r="D642" s="51" t="s">
        <v>659</v>
      </c>
      <c r="E642" s="78" t="str">
        <f>IFERROR(VLOOKUP($C642,'2025-26 School Level AAFTE'!$C$2:$L$2349,9,FALSE), "No")</f>
        <v>Yes</v>
      </c>
      <c r="F642" s="67">
        <f>IFERROR(VLOOKUP($C642,'2025-26 School Level AAFTE'!$C$2:$J$2349,8,FALSE), 0)</f>
        <v>1194.79</v>
      </c>
      <c r="G642" s="69">
        <f>IFERROR(IF(E642= "yes",VLOOKUP(C642,Summary!$B:$I,6,0),0),0)</f>
        <v>0</v>
      </c>
      <c r="H642" s="68">
        <f t="shared" si="121"/>
        <v>1194.79</v>
      </c>
      <c r="I642" s="110">
        <f>VLOOKUP($A642,'2026-27 Salary &amp; Benefits'!$A:$I,3,FALSE)</f>
        <v>1.1200000000000001</v>
      </c>
      <c r="J642" s="110">
        <f>VLOOKUP($A642,'2026-27 Salary &amp; Benefits'!$A:$I,4,FALSE)</f>
        <v>1.1200000000000001</v>
      </c>
      <c r="K642" s="101">
        <f t="shared" si="122"/>
        <v>1194.79</v>
      </c>
      <c r="L642" s="100">
        <f t="shared" si="123"/>
        <v>3.5049999999999999</v>
      </c>
      <c r="M642" s="102">
        <f>'2026-27 Salary &amp; Benefits'!$E$6</f>
        <v>78209</v>
      </c>
      <c r="N642" s="102">
        <f>'2026-27 Salary &amp; Benefits'!$F$6</f>
        <v>82248</v>
      </c>
      <c r="O642" s="7">
        <f t="shared" si="124"/>
        <v>307017.25</v>
      </c>
      <c r="P642" s="7">
        <f t="shared" si="125"/>
        <v>15855.5</v>
      </c>
      <c r="Q642" s="7">
        <f>'2026-27 Salary &amp; Benefits'!G$6</f>
        <v>16817.759999999998</v>
      </c>
      <c r="R642" s="103">
        <f>'2026-27 Salary &amp; Benefits'!H$6</f>
        <v>0.16020000000000001</v>
      </c>
      <c r="S642" s="103">
        <f>'2026-27 Salary &amp; Benefits'!I$6</f>
        <v>0.15390000000000001</v>
      </c>
      <c r="T642" s="7">
        <f t="shared" si="126"/>
        <v>110570.57</v>
      </c>
      <c r="U642" s="7">
        <f t="shared" si="127"/>
        <v>5381.21</v>
      </c>
      <c r="V642" s="7">
        <f t="shared" si="128"/>
        <v>828.17</v>
      </c>
      <c r="W642" s="7">
        <f t="shared" si="129"/>
        <v>6209.38</v>
      </c>
      <c r="X642" s="18">
        <f t="shared" si="130"/>
        <v>439652.7</v>
      </c>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row>
    <row r="643" spans="1:159" s="17" customFormat="1">
      <c r="A643" s="50" t="s">
        <v>2211</v>
      </c>
      <c r="B643" s="59" t="s">
        <v>2595</v>
      </c>
      <c r="C643" s="60">
        <v>3628</v>
      </c>
      <c r="D643" s="59" t="s">
        <v>649</v>
      </c>
      <c r="E643" s="78" t="str">
        <f>IFERROR(VLOOKUP($C643,'2025-26 School Level AAFTE'!$C$2:$L$2349,9,FALSE), "No")</f>
        <v>Yes</v>
      </c>
      <c r="F643" s="67">
        <f>IFERROR(VLOOKUP($C643,'2025-26 School Level AAFTE'!$C$2:$J$2349,8,FALSE), 0)</f>
        <v>315.7</v>
      </c>
      <c r="G643" s="69">
        <f>IFERROR(IF(E643= "yes",VLOOKUP(C643,Summary!$B:$I,6,0),0),0)</f>
        <v>0</v>
      </c>
      <c r="H643" s="68">
        <f t="shared" si="121"/>
        <v>315.7</v>
      </c>
      <c r="I643" s="110">
        <f>VLOOKUP($A643,'2026-27 Salary &amp; Benefits'!$A:$I,3,FALSE)</f>
        <v>1.1200000000000001</v>
      </c>
      <c r="J643" s="110">
        <f>VLOOKUP($A643,'2026-27 Salary &amp; Benefits'!$A:$I,4,FALSE)</f>
        <v>1.1200000000000001</v>
      </c>
      <c r="K643" s="101">
        <f t="shared" si="122"/>
        <v>315.7</v>
      </c>
      <c r="L643" s="100">
        <f t="shared" si="123"/>
        <v>0.92600000000000005</v>
      </c>
      <c r="M643" s="102">
        <f>'2026-27 Salary &amp; Benefits'!$E$6</f>
        <v>78209</v>
      </c>
      <c r="N643" s="102">
        <f>'2026-27 Salary &amp; Benefits'!$F$6</f>
        <v>82248</v>
      </c>
      <c r="O643" s="7">
        <f t="shared" si="124"/>
        <v>81112.12</v>
      </c>
      <c r="P643" s="7">
        <f t="shared" si="125"/>
        <v>4188.9300000000076</v>
      </c>
      <c r="Q643" s="7">
        <f>'2026-27 Salary &amp; Benefits'!G$6</f>
        <v>16817.759999999998</v>
      </c>
      <c r="R643" s="103">
        <f>'2026-27 Salary &amp; Benefits'!H$6</f>
        <v>0.16020000000000001</v>
      </c>
      <c r="S643" s="103">
        <f>'2026-27 Salary &amp; Benefits'!I$6</f>
        <v>0.15390000000000001</v>
      </c>
      <c r="T643" s="7">
        <f t="shared" si="126"/>
        <v>29212.080000000002</v>
      </c>
      <c r="U643" s="7">
        <f t="shared" si="127"/>
        <v>1421.68</v>
      </c>
      <c r="V643" s="7">
        <f t="shared" si="128"/>
        <v>218.8</v>
      </c>
      <c r="W643" s="7">
        <f t="shared" si="129"/>
        <v>1640.48</v>
      </c>
      <c r="X643" s="18">
        <f t="shared" si="130"/>
        <v>116153.61</v>
      </c>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row>
    <row r="644" spans="1:159" s="17" customFormat="1">
      <c r="A644" s="50" t="s">
        <v>2211</v>
      </c>
      <c r="B644" s="59" t="s">
        <v>2595</v>
      </c>
      <c r="C644" s="60">
        <v>3582</v>
      </c>
      <c r="D644" s="59" t="s">
        <v>643</v>
      </c>
      <c r="E644" s="78" t="str">
        <f>IFERROR(VLOOKUP($C644,'2025-26 School Level AAFTE'!$C$2:$L$2349,9,FALSE), "No")</f>
        <v>Yes</v>
      </c>
      <c r="F644" s="67">
        <f>IFERROR(VLOOKUP($C644,'2025-26 School Level AAFTE'!$C$2:$J$2349,8,FALSE), 0)</f>
        <v>483.5</v>
      </c>
      <c r="G644" s="69">
        <f>IFERROR(IF(E644= "yes",VLOOKUP(C644,Summary!$B:$I,6,0),0),0)</f>
        <v>0</v>
      </c>
      <c r="H644" s="68">
        <f t="shared" si="121"/>
        <v>483.5</v>
      </c>
      <c r="I644" s="110">
        <f>VLOOKUP($A644,'2026-27 Salary &amp; Benefits'!$A:$I,3,FALSE)</f>
        <v>1.1200000000000001</v>
      </c>
      <c r="J644" s="110">
        <f>VLOOKUP($A644,'2026-27 Salary &amp; Benefits'!$A:$I,4,FALSE)</f>
        <v>1.1200000000000001</v>
      </c>
      <c r="K644" s="101">
        <f t="shared" si="122"/>
        <v>483.5</v>
      </c>
      <c r="L644" s="100">
        <f t="shared" si="123"/>
        <v>1.4179999999999999</v>
      </c>
      <c r="M644" s="102">
        <f>'2026-27 Salary &amp; Benefits'!$E$6</f>
        <v>78209</v>
      </c>
      <c r="N644" s="102">
        <f>'2026-27 Salary &amp; Benefits'!$F$6</f>
        <v>82248</v>
      </c>
      <c r="O644" s="7">
        <f t="shared" si="124"/>
        <v>124208.41</v>
      </c>
      <c r="P644" s="7">
        <f t="shared" si="125"/>
        <v>6414.5699999999924</v>
      </c>
      <c r="Q644" s="7">
        <f>'2026-27 Salary &amp; Benefits'!G$6</f>
        <v>16817.759999999998</v>
      </c>
      <c r="R644" s="103">
        <f>'2026-27 Salary &amp; Benefits'!H$6</f>
        <v>0.16020000000000001</v>
      </c>
      <c r="S644" s="103">
        <f>'2026-27 Salary &amp; Benefits'!I$6</f>
        <v>0.15390000000000001</v>
      </c>
      <c r="T644" s="7">
        <f t="shared" si="126"/>
        <v>44732.97</v>
      </c>
      <c r="U644" s="7">
        <f t="shared" si="127"/>
        <v>2177.0500000000002</v>
      </c>
      <c r="V644" s="7">
        <f t="shared" si="128"/>
        <v>335.05</v>
      </c>
      <c r="W644" s="7">
        <f t="shared" si="129"/>
        <v>2512.1000000000004</v>
      </c>
      <c r="X644" s="18">
        <f t="shared" si="130"/>
        <v>177868.05000000002</v>
      </c>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row>
    <row r="645" spans="1:159" s="17" customFormat="1">
      <c r="A645" s="50" t="s">
        <v>2211</v>
      </c>
      <c r="B645" s="59" t="s">
        <v>2595</v>
      </c>
      <c r="C645" s="60">
        <v>3583</v>
      </c>
      <c r="D645" s="59" t="s">
        <v>644</v>
      </c>
      <c r="E645" s="78" t="str">
        <f>IFERROR(VLOOKUP($C645,'2025-26 School Level AAFTE'!$C$2:$L$2349,9,FALSE), "No")</f>
        <v>Yes</v>
      </c>
      <c r="F645" s="67">
        <f>IFERROR(VLOOKUP($C645,'2025-26 School Level AAFTE'!$C$2:$J$2349,8,FALSE), 0)</f>
        <v>515.29999999999995</v>
      </c>
      <c r="G645" s="69">
        <f>IFERROR(IF(E645= "yes",VLOOKUP(C645,Summary!$B:$I,6,0),0),0)</f>
        <v>0</v>
      </c>
      <c r="H645" s="68">
        <f t="shared" si="121"/>
        <v>515.29999999999995</v>
      </c>
      <c r="I645" s="110">
        <f>VLOOKUP($A645,'2026-27 Salary &amp; Benefits'!$A:$I,3,FALSE)</f>
        <v>1.1200000000000001</v>
      </c>
      <c r="J645" s="110">
        <f>VLOOKUP($A645,'2026-27 Salary &amp; Benefits'!$A:$I,4,FALSE)</f>
        <v>1.1200000000000001</v>
      </c>
      <c r="K645" s="101">
        <f t="shared" si="122"/>
        <v>515.29999999999995</v>
      </c>
      <c r="L645" s="100">
        <f t="shared" si="123"/>
        <v>1.512</v>
      </c>
      <c r="M645" s="102">
        <f>'2026-27 Salary &amp; Benefits'!$E$6</f>
        <v>78209</v>
      </c>
      <c r="N645" s="102">
        <f>'2026-27 Salary &amp; Benefits'!$F$6</f>
        <v>82248</v>
      </c>
      <c r="O645" s="7">
        <f t="shared" si="124"/>
        <v>132442.25</v>
      </c>
      <c r="P645" s="7">
        <f t="shared" si="125"/>
        <v>6839.7999999999884</v>
      </c>
      <c r="Q645" s="7">
        <f>'2026-27 Salary &amp; Benefits'!G$6</f>
        <v>16817.759999999998</v>
      </c>
      <c r="R645" s="103">
        <f>'2026-27 Salary &amp; Benefits'!H$6</f>
        <v>0.16020000000000001</v>
      </c>
      <c r="S645" s="103">
        <f>'2026-27 Salary &amp; Benefits'!I$6</f>
        <v>0.15390000000000001</v>
      </c>
      <c r="T645" s="7">
        <f t="shared" si="126"/>
        <v>47698.35</v>
      </c>
      <c r="U645" s="7">
        <f t="shared" si="127"/>
        <v>2321.37</v>
      </c>
      <c r="V645" s="7">
        <f t="shared" si="128"/>
        <v>357.26</v>
      </c>
      <c r="W645" s="7">
        <f t="shared" si="129"/>
        <v>2678.63</v>
      </c>
      <c r="X645" s="18">
        <f t="shared" si="130"/>
        <v>189659.03</v>
      </c>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row>
    <row r="646" spans="1:159" s="17" customFormat="1">
      <c r="A646" s="50" t="s">
        <v>2211</v>
      </c>
      <c r="B646" s="59" t="s">
        <v>2595</v>
      </c>
      <c r="C646" s="60">
        <v>3328</v>
      </c>
      <c r="D646" s="59" t="s">
        <v>635</v>
      </c>
      <c r="E646" s="78" t="str">
        <f>IFERROR(VLOOKUP($C646,'2025-26 School Level AAFTE'!$C$2:$L$2349,9,FALSE), "No")</f>
        <v>Yes</v>
      </c>
      <c r="F646" s="67">
        <f>IFERROR(VLOOKUP($C646,'2025-26 School Level AAFTE'!$C$2:$J$2349,8,FALSE), 0)</f>
        <v>527.14</v>
      </c>
      <c r="G646" s="69">
        <f>IFERROR(IF(E646= "yes",VLOOKUP(C646,Summary!$B:$I,6,0),0),0)</f>
        <v>0</v>
      </c>
      <c r="H646" s="68">
        <f t="shared" si="121"/>
        <v>527.14</v>
      </c>
      <c r="I646" s="110">
        <f>VLOOKUP($A646,'2026-27 Salary &amp; Benefits'!$A:$I,3,FALSE)</f>
        <v>1.1200000000000001</v>
      </c>
      <c r="J646" s="110">
        <f>VLOOKUP($A646,'2026-27 Salary &amp; Benefits'!$A:$I,4,FALSE)</f>
        <v>1.1200000000000001</v>
      </c>
      <c r="K646" s="101">
        <f t="shared" si="122"/>
        <v>527.14</v>
      </c>
      <c r="L646" s="100">
        <f t="shared" si="123"/>
        <v>1.546</v>
      </c>
      <c r="M646" s="102">
        <f>'2026-27 Salary &amp; Benefits'!$E$6</f>
        <v>78209</v>
      </c>
      <c r="N646" s="102">
        <f>'2026-27 Salary &amp; Benefits'!$F$6</f>
        <v>82248</v>
      </c>
      <c r="O646" s="7">
        <f t="shared" si="124"/>
        <v>135420.45000000001</v>
      </c>
      <c r="P646" s="7">
        <f t="shared" si="125"/>
        <v>6993.609999999986</v>
      </c>
      <c r="Q646" s="7">
        <f>'2026-27 Salary &amp; Benefits'!G$6</f>
        <v>16817.759999999998</v>
      </c>
      <c r="R646" s="103">
        <f>'2026-27 Salary &amp; Benefits'!H$6</f>
        <v>0.16020000000000001</v>
      </c>
      <c r="S646" s="103">
        <f>'2026-27 Salary &amp; Benefits'!I$6</f>
        <v>0.15390000000000001</v>
      </c>
      <c r="T646" s="7">
        <f t="shared" si="126"/>
        <v>48770.93</v>
      </c>
      <c r="U646" s="7">
        <f t="shared" si="127"/>
        <v>2373.5700000000002</v>
      </c>
      <c r="V646" s="7">
        <f t="shared" si="128"/>
        <v>365.29</v>
      </c>
      <c r="W646" s="7">
        <f t="shared" si="129"/>
        <v>2738.86</v>
      </c>
      <c r="X646" s="18">
        <f t="shared" si="130"/>
        <v>193923.84999999998</v>
      </c>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row>
    <row r="647" spans="1:159" s="17" customFormat="1">
      <c r="A647" s="50" t="s">
        <v>2388</v>
      </c>
      <c r="B647" s="59" t="s">
        <v>2596</v>
      </c>
      <c r="C647" s="60">
        <v>2263</v>
      </c>
      <c r="D647" s="59" t="s">
        <v>1960</v>
      </c>
      <c r="E647" s="78" t="str">
        <f>IFERROR(VLOOKUP($C647,'2025-26 School Level AAFTE'!$C$2:$L$2349,9,FALSE), "No")</f>
        <v>Yes</v>
      </c>
      <c r="F647" s="67">
        <f>IFERROR(VLOOKUP($C647,'2025-26 School Level AAFTE'!$C$2:$J$2349,8,FALSE), 0)</f>
        <v>29.82</v>
      </c>
      <c r="G647" s="69">
        <f>IFERROR(IF(E647= "yes",VLOOKUP(C647,Summary!$B:$I,6,0),0),0)</f>
        <v>0</v>
      </c>
      <c r="H647" s="68">
        <f t="shared" si="121"/>
        <v>29.82</v>
      </c>
      <c r="I647" s="110">
        <f>VLOOKUP($A647,'2026-27 Salary &amp; Benefits'!$A:$I,3,FALSE)</f>
        <v>1.06</v>
      </c>
      <c r="J647" s="110">
        <f>VLOOKUP($A647,'2026-27 Salary &amp; Benefits'!$A:$I,4,FALSE)</f>
        <v>1.06</v>
      </c>
      <c r="K647" s="101">
        <f t="shared" si="122"/>
        <v>29.82</v>
      </c>
      <c r="L647" s="100">
        <f t="shared" si="123"/>
        <v>8.6999999999999994E-2</v>
      </c>
      <c r="M647" s="102">
        <f>'2026-27 Salary &amp; Benefits'!$E$6</f>
        <v>78209</v>
      </c>
      <c r="N647" s="102">
        <f>'2026-27 Salary &amp; Benefits'!$F$6</f>
        <v>82248</v>
      </c>
      <c r="O647" s="7">
        <f t="shared" si="124"/>
        <v>7212.43</v>
      </c>
      <c r="P647" s="7">
        <f t="shared" si="125"/>
        <v>372.47999999999956</v>
      </c>
      <c r="Q647" s="7">
        <f>'2026-27 Salary &amp; Benefits'!G$6</f>
        <v>16817.759999999998</v>
      </c>
      <c r="R647" s="103">
        <f>'2026-27 Salary &amp; Benefits'!H$6</f>
        <v>0.16020000000000001</v>
      </c>
      <c r="S647" s="103">
        <f>'2026-27 Salary &amp; Benefits'!I$6</f>
        <v>0.15390000000000001</v>
      </c>
      <c r="T647" s="7">
        <f t="shared" si="126"/>
        <v>2675.9</v>
      </c>
      <c r="U647" s="7">
        <f t="shared" si="127"/>
        <v>126.42</v>
      </c>
      <c r="V647" s="7">
        <f t="shared" si="128"/>
        <v>19.46</v>
      </c>
      <c r="W647" s="7">
        <f t="shared" si="129"/>
        <v>145.88</v>
      </c>
      <c r="X647" s="18">
        <f t="shared" si="130"/>
        <v>10406.689999999999</v>
      </c>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row>
    <row r="648" spans="1:159" s="17" customFormat="1">
      <c r="A648" s="50" t="s">
        <v>2388</v>
      </c>
      <c r="B648" s="59" t="s">
        <v>2596</v>
      </c>
      <c r="C648" s="60">
        <v>5207</v>
      </c>
      <c r="D648" s="59" t="s">
        <v>622</v>
      </c>
      <c r="E648" s="78" t="str">
        <f>IFERROR(VLOOKUP($C648,'2025-26 School Level AAFTE'!$C$2:$L$2349,9,FALSE), "No")</f>
        <v>Yes</v>
      </c>
      <c r="F648" s="67">
        <f>IFERROR(VLOOKUP($C648,'2025-26 School Level AAFTE'!$C$2:$J$2349,8,FALSE), 0)</f>
        <v>430.25</v>
      </c>
      <c r="G648" s="69">
        <f>IFERROR(IF(E648= "yes",VLOOKUP(C648,Summary!$B:$I,6,0),0),0)</f>
        <v>0</v>
      </c>
      <c r="H648" s="68">
        <f t="shared" si="121"/>
        <v>430.25</v>
      </c>
      <c r="I648" s="110">
        <f>VLOOKUP($A648,'2026-27 Salary &amp; Benefits'!$A:$I,3,FALSE)</f>
        <v>1.06</v>
      </c>
      <c r="J648" s="110">
        <f>VLOOKUP($A648,'2026-27 Salary &amp; Benefits'!$A:$I,4,FALSE)</f>
        <v>1.06</v>
      </c>
      <c r="K648" s="101">
        <f t="shared" si="122"/>
        <v>430.25</v>
      </c>
      <c r="L648" s="100">
        <f t="shared" si="123"/>
        <v>1.262</v>
      </c>
      <c r="M648" s="102">
        <f>'2026-27 Salary &amp; Benefits'!$E$6</f>
        <v>78209</v>
      </c>
      <c r="N648" s="102">
        <f>'2026-27 Salary &amp; Benefits'!$F$6</f>
        <v>82248</v>
      </c>
      <c r="O648" s="7">
        <f t="shared" si="124"/>
        <v>104621.74</v>
      </c>
      <c r="P648" s="7">
        <f t="shared" si="125"/>
        <v>5403.0499999999884</v>
      </c>
      <c r="Q648" s="7">
        <f>'2026-27 Salary &amp; Benefits'!G$6</f>
        <v>16817.759999999998</v>
      </c>
      <c r="R648" s="103">
        <f>'2026-27 Salary &amp; Benefits'!H$6</f>
        <v>0.16020000000000001</v>
      </c>
      <c r="S648" s="103">
        <f>'2026-27 Salary &amp; Benefits'!I$6</f>
        <v>0.15390000000000001</v>
      </c>
      <c r="T648" s="7">
        <f t="shared" si="126"/>
        <v>38815.949999999997</v>
      </c>
      <c r="U648" s="7">
        <f t="shared" si="127"/>
        <v>1833.75</v>
      </c>
      <c r="V648" s="7">
        <f t="shared" si="128"/>
        <v>282.20999999999998</v>
      </c>
      <c r="W648" s="7">
        <f t="shared" si="129"/>
        <v>2115.96</v>
      </c>
      <c r="X648" s="18">
        <f t="shared" si="130"/>
        <v>150956.69999999998</v>
      </c>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row>
    <row r="649" spans="1:159" s="17" customFormat="1">
      <c r="A649" s="50" t="s">
        <v>2388</v>
      </c>
      <c r="B649" s="59" t="s">
        <v>2596</v>
      </c>
      <c r="C649" s="60">
        <v>2458</v>
      </c>
      <c r="D649" s="59" t="s">
        <v>1613</v>
      </c>
      <c r="E649" s="78" t="str">
        <f>IFERROR(VLOOKUP($C649,'2025-26 School Level AAFTE'!$C$2:$L$2349,9,FALSE), "No")</f>
        <v>Yes</v>
      </c>
      <c r="F649" s="67">
        <f>IFERROR(VLOOKUP($C649,'2025-26 School Level AAFTE'!$C$2:$J$2349,8,FALSE), 0)</f>
        <v>288.60999999999996</v>
      </c>
      <c r="G649" s="69">
        <f>IFERROR(IF(E649= "yes",VLOOKUP(C649,Summary!$B:$I,6,0),0),0)</f>
        <v>0</v>
      </c>
      <c r="H649" s="68">
        <f t="shared" si="121"/>
        <v>288.60999999999996</v>
      </c>
      <c r="I649" s="110">
        <f>VLOOKUP($A649,'2026-27 Salary &amp; Benefits'!$A:$I,3,FALSE)</f>
        <v>1.06</v>
      </c>
      <c r="J649" s="110">
        <f>VLOOKUP($A649,'2026-27 Salary &amp; Benefits'!$A:$I,4,FALSE)</f>
        <v>1.06</v>
      </c>
      <c r="K649" s="101">
        <f t="shared" si="122"/>
        <v>288.60999999999996</v>
      </c>
      <c r="L649" s="100">
        <f t="shared" si="123"/>
        <v>0.84699999999999998</v>
      </c>
      <c r="M649" s="102">
        <f>'2026-27 Salary &amp; Benefits'!$E$6</f>
        <v>78209</v>
      </c>
      <c r="N649" s="102">
        <f>'2026-27 Salary &amp; Benefits'!$F$6</f>
        <v>82248</v>
      </c>
      <c r="O649" s="7">
        <f t="shared" si="124"/>
        <v>70217.600000000006</v>
      </c>
      <c r="P649" s="7">
        <f t="shared" si="125"/>
        <v>3626.2999999999884</v>
      </c>
      <c r="Q649" s="7">
        <f>'2026-27 Salary &amp; Benefits'!G$6</f>
        <v>16817.759999999998</v>
      </c>
      <c r="R649" s="103">
        <f>'2026-27 Salary &amp; Benefits'!H$6</f>
        <v>0.16020000000000001</v>
      </c>
      <c r="S649" s="103">
        <f>'2026-27 Salary &amp; Benefits'!I$6</f>
        <v>0.15390000000000001</v>
      </c>
      <c r="T649" s="7">
        <f t="shared" si="126"/>
        <v>26051.59</v>
      </c>
      <c r="U649" s="7">
        <f t="shared" si="127"/>
        <v>1230.73</v>
      </c>
      <c r="V649" s="7">
        <f t="shared" si="128"/>
        <v>189.41</v>
      </c>
      <c r="W649" s="7">
        <f t="shared" si="129"/>
        <v>1420.14</v>
      </c>
      <c r="X649" s="18">
        <f t="shared" si="130"/>
        <v>101315.62999999999</v>
      </c>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row>
    <row r="650" spans="1:159" s="17" customFormat="1">
      <c r="A650" s="50" t="s">
        <v>2388</v>
      </c>
      <c r="B650" s="59" t="s">
        <v>2596</v>
      </c>
      <c r="C650" s="60">
        <v>2607</v>
      </c>
      <c r="D650" s="59" t="s">
        <v>1962</v>
      </c>
      <c r="E650" s="78" t="str">
        <f>IFERROR(VLOOKUP($C650,'2025-26 School Level AAFTE'!$C$2:$L$2349,9,FALSE), "No")</f>
        <v>No</v>
      </c>
      <c r="F650" s="67">
        <f>IFERROR(VLOOKUP($C650,'2025-26 School Level AAFTE'!$C$2:$J$2349,8,FALSE), 0)</f>
        <v>391.94</v>
      </c>
      <c r="G650" s="69">
        <f>IFERROR(IF(E650= "yes",VLOOKUP(C650,Summary!$B:$I,6,0),0),0)</f>
        <v>0</v>
      </c>
      <c r="H650" s="68">
        <f t="shared" si="121"/>
        <v>0</v>
      </c>
      <c r="I650" s="110">
        <f>VLOOKUP($A650,'2026-27 Salary &amp; Benefits'!$A:$I,3,FALSE)</f>
        <v>1.06</v>
      </c>
      <c r="J650" s="110">
        <f>VLOOKUP($A650,'2026-27 Salary &amp; Benefits'!$A:$I,4,FALSE)</f>
        <v>1.06</v>
      </c>
      <c r="K650" s="101">
        <f t="shared" si="122"/>
        <v>0</v>
      </c>
      <c r="L650" s="100">
        <f t="shared" si="123"/>
        <v>0</v>
      </c>
      <c r="M650" s="102">
        <f>'2026-27 Salary &amp; Benefits'!$E$6</f>
        <v>78209</v>
      </c>
      <c r="N650" s="102">
        <f>'2026-27 Salary &amp; Benefits'!$F$6</f>
        <v>82248</v>
      </c>
      <c r="O650" s="7">
        <f t="shared" si="124"/>
        <v>0</v>
      </c>
      <c r="P650" s="7">
        <f t="shared" si="125"/>
        <v>0</v>
      </c>
      <c r="Q650" s="7">
        <f>'2026-27 Salary &amp; Benefits'!G$6</f>
        <v>16817.759999999998</v>
      </c>
      <c r="R650" s="103">
        <f>'2026-27 Salary &amp; Benefits'!H$6</f>
        <v>0.16020000000000001</v>
      </c>
      <c r="S650" s="103">
        <f>'2026-27 Salary &amp; Benefits'!I$6</f>
        <v>0.15390000000000001</v>
      </c>
      <c r="T650" s="7">
        <f t="shared" si="126"/>
        <v>0</v>
      </c>
      <c r="U650" s="7">
        <f t="shared" si="127"/>
        <v>0</v>
      </c>
      <c r="V650" s="7">
        <f t="shared" si="128"/>
        <v>0</v>
      </c>
      <c r="W650" s="7">
        <f t="shared" si="129"/>
        <v>0</v>
      </c>
      <c r="X650" s="18">
        <f t="shared" si="130"/>
        <v>0</v>
      </c>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row>
    <row r="651" spans="1:159" s="17" customFormat="1">
      <c r="A651" s="50" t="s">
        <v>2388</v>
      </c>
      <c r="B651" s="59" t="s">
        <v>2596</v>
      </c>
      <c r="C651" s="60">
        <v>4482</v>
      </c>
      <c r="D651" s="59" t="s">
        <v>1965</v>
      </c>
      <c r="E651" s="78" t="str">
        <f>IFERROR(VLOOKUP($C651,'2025-26 School Level AAFTE'!$C$2:$L$2349,9,FALSE), "No")</f>
        <v>Yes</v>
      </c>
      <c r="F651" s="67">
        <f>IFERROR(VLOOKUP($C651,'2025-26 School Level AAFTE'!$C$2:$J$2349,8,FALSE), 0)</f>
        <v>468.42</v>
      </c>
      <c r="G651" s="69">
        <f>IFERROR(IF(E651= "yes",VLOOKUP(C651,Summary!$B:$I,6,0),0),0)</f>
        <v>0</v>
      </c>
      <c r="H651" s="68">
        <f t="shared" si="121"/>
        <v>468.42</v>
      </c>
      <c r="I651" s="110">
        <f>VLOOKUP($A651,'2026-27 Salary &amp; Benefits'!$A:$I,3,FALSE)</f>
        <v>1.06</v>
      </c>
      <c r="J651" s="110">
        <f>VLOOKUP($A651,'2026-27 Salary &amp; Benefits'!$A:$I,4,FALSE)</f>
        <v>1.06</v>
      </c>
      <c r="K651" s="101">
        <f t="shared" si="122"/>
        <v>468.42</v>
      </c>
      <c r="L651" s="100">
        <f t="shared" si="123"/>
        <v>1.3740000000000001</v>
      </c>
      <c r="M651" s="102">
        <f>'2026-27 Salary &amp; Benefits'!$E$6</f>
        <v>78209</v>
      </c>
      <c r="N651" s="102">
        <f>'2026-27 Salary &amp; Benefits'!$F$6</f>
        <v>82248</v>
      </c>
      <c r="O651" s="7">
        <f t="shared" si="124"/>
        <v>113906.72</v>
      </c>
      <c r="P651" s="7">
        <f t="shared" si="125"/>
        <v>5882.5599999999977</v>
      </c>
      <c r="Q651" s="7">
        <f>'2026-27 Salary &amp; Benefits'!G$6</f>
        <v>16817.759999999998</v>
      </c>
      <c r="R651" s="103">
        <f>'2026-27 Salary &amp; Benefits'!H$6</f>
        <v>0.16020000000000001</v>
      </c>
      <c r="S651" s="103">
        <f>'2026-27 Salary &amp; Benefits'!I$6</f>
        <v>0.15390000000000001</v>
      </c>
      <c r="T651" s="7">
        <f t="shared" si="126"/>
        <v>42260.78</v>
      </c>
      <c r="U651" s="7">
        <f t="shared" si="127"/>
        <v>1996.49</v>
      </c>
      <c r="V651" s="7">
        <f t="shared" si="128"/>
        <v>307.26</v>
      </c>
      <c r="W651" s="7">
        <f t="shared" si="129"/>
        <v>2303.75</v>
      </c>
      <c r="X651" s="18">
        <f t="shared" si="130"/>
        <v>164353.81</v>
      </c>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row>
    <row r="652" spans="1:159" s="17" customFormat="1">
      <c r="A652" s="50" t="s">
        <v>2388</v>
      </c>
      <c r="B652" s="59" t="s">
        <v>2596</v>
      </c>
      <c r="C652" s="60">
        <v>5771</v>
      </c>
      <c r="D652" s="59" t="s">
        <v>3244</v>
      </c>
      <c r="E652" s="78" t="str">
        <f>IFERROR(VLOOKUP($C652,'2025-26 School Level AAFTE'!$C$2:$L$2349,9,FALSE), "No")</f>
        <v>No</v>
      </c>
      <c r="F652" s="67">
        <f>IFERROR(VLOOKUP($C652,'2025-26 School Level AAFTE'!$C$2:$J$2349,8,FALSE), 0)</f>
        <v>13.02</v>
      </c>
      <c r="G652" s="69">
        <f>IFERROR(IF(E652= "yes",VLOOKUP(C652,Summary!$B:$I,6,0),0),0)</f>
        <v>0</v>
      </c>
      <c r="H652" s="68">
        <f t="shared" si="121"/>
        <v>0</v>
      </c>
      <c r="I652" s="110">
        <f>VLOOKUP($A652,'2026-27 Salary &amp; Benefits'!$A:$I,3,FALSE)</f>
        <v>1.06</v>
      </c>
      <c r="J652" s="110">
        <f>VLOOKUP($A652,'2026-27 Salary &amp; Benefits'!$A:$I,4,FALSE)</f>
        <v>1.06</v>
      </c>
      <c r="K652" s="101">
        <f t="shared" si="122"/>
        <v>0</v>
      </c>
      <c r="L652" s="100">
        <f t="shared" si="123"/>
        <v>0</v>
      </c>
      <c r="M652" s="102">
        <f>'2026-27 Salary &amp; Benefits'!$E$6</f>
        <v>78209</v>
      </c>
      <c r="N652" s="102">
        <f>'2026-27 Salary &amp; Benefits'!$F$6</f>
        <v>82248</v>
      </c>
      <c r="O652" s="7">
        <f t="shared" si="124"/>
        <v>0</v>
      </c>
      <c r="P652" s="7">
        <f t="shared" si="125"/>
        <v>0</v>
      </c>
      <c r="Q652" s="7">
        <f>'2026-27 Salary &amp; Benefits'!G$6</f>
        <v>16817.759999999998</v>
      </c>
      <c r="R652" s="103">
        <f>'2026-27 Salary &amp; Benefits'!H$6</f>
        <v>0.16020000000000001</v>
      </c>
      <c r="S652" s="103">
        <f>'2026-27 Salary &amp; Benefits'!I$6</f>
        <v>0.15390000000000001</v>
      </c>
      <c r="T652" s="7">
        <f t="shared" si="126"/>
        <v>0</v>
      </c>
      <c r="U652" s="7">
        <f t="shared" si="127"/>
        <v>0</v>
      </c>
      <c r="V652" s="7">
        <f t="shared" si="128"/>
        <v>0</v>
      </c>
      <c r="W652" s="7">
        <f t="shared" si="129"/>
        <v>0</v>
      </c>
      <c r="X652" s="18">
        <f t="shared" si="130"/>
        <v>0</v>
      </c>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row>
    <row r="653" spans="1:159" s="17" customFormat="1">
      <c r="A653" s="50" t="s">
        <v>2388</v>
      </c>
      <c r="B653" s="59" t="s">
        <v>2596</v>
      </c>
      <c r="C653" s="60">
        <v>2488</v>
      </c>
      <c r="D653" s="59" t="s">
        <v>1961</v>
      </c>
      <c r="E653" s="78" t="str">
        <f>IFERROR(VLOOKUP($C653,'2025-26 School Level AAFTE'!$C$2:$L$2349,9,FALSE), "No")</f>
        <v>No</v>
      </c>
      <c r="F653" s="67">
        <f>IFERROR(VLOOKUP($C653,'2025-26 School Level AAFTE'!$C$2:$J$2349,8,FALSE), 0)</f>
        <v>1258.74</v>
      </c>
      <c r="G653" s="69">
        <f>IFERROR(IF(E653= "yes",VLOOKUP(C653,Summary!$B:$I,6,0),0),0)</f>
        <v>0</v>
      </c>
      <c r="H653" s="68">
        <f t="shared" si="121"/>
        <v>0</v>
      </c>
      <c r="I653" s="110">
        <f>VLOOKUP($A653,'2026-27 Salary &amp; Benefits'!$A:$I,3,FALSE)</f>
        <v>1.06</v>
      </c>
      <c r="J653" s="110">
        <f>VLOOKUP($A653,'2026-27 Salary &amp; Benefits'!$A:$I,4,FALSE)</f>
        <v>1.06</v>
      </c>
      <c r="K653" s="101">
        <f t="shared" si="122"/>
        <v>0</v>
      </c>
      <c r="L653" s="100">
        <f t="shared" si="123"/>
        <v>0</v>
      </c>
      <c r="M653" s="102">
        <f>'2026-27 Salary &amp; Benefits'!$E$6</f>
        <v>78209</v>
      </c>
      <c r="N653" s="102">
        <f>'2026-27 Salary &amp; Benefits'!$F$6</f>
        <v>82248</v>
      </c>
      <c r="O653" s="7">
        <f t="shared" si="124"/>
        <v>0</v>
      </c>
      <c r="P653" s="7">
        <f t="shared" si="125"/>
        <v>0</v>
      </c>
      <c r="Q653" s="7">
        <f>'2026-27 Salary &amp; Benefits'!G$6</f>
        <v>16817.759999999998</v>
      </c>
      <c r="R653" s="103">
        <f>'2026-27 Salary &amp; Benefits'!H$6</f>
        <v>0.16020000000000001</v>
      </c>
      <c r="S653" s="103">
        <f>'2026-27 Salary &amp; Benefits'!I$6</f>
        <v>0.15390000000000001</v>
      </c>
      <c r="T653" s="7">
        <f t="shared" si="126"/>
        <v>0</v>
      </c>
      <c r="U653" s="7">
        <f t="shared" si="127"/>
        <v>0</v>
      </c>
      <c r="V653" s="7">
        <f t="shared" si="128"/>
        <v>0</v>
      </c>
      <c r="W653" s="7">
        <f t="shared" si="129"/>
        <v>0</v>
      </c>
      <c r="X653" s="18">
        <f t="shared" si="130"/>
        <v>0</v>
      </c>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row>
    <row r="654" spans="1:159" s="17" customFormat="1">
      <c r="A654" s="50" t="s">
        <v>2388</v>
      </c>
      <c r="B654" s="59" t="s">
        <v>2596</v>
      </c>
      <c r="C654" s="60">
        <v>5464</v>
      </c>
      <c r="D654" s="59" t="s">
        <v>3190</v>
      </c>
      <c r="E654" s="78" t="str">
        <f>IFERROR(VLOOKUP($C654,'2025-26 School Level AAFTE'!$C$2:$L$2349,9,FALSE), "No")</f>
        <v>Yes</v>
      </c>
      <c r="F654" s="67">
        <f>IFERROR(VLOOKUP($C654,'2025-26 School Level AAFTE'!$C$2:$J$2349,8,FALSE), 0)</f>
        <v>76.09</v>
      </c>
      <c r="G654" s="69">
        <f>IFERROR(IF(E654= "yes",VLOOKUP(C654,Summary!$B:$I,6,0),0),0)</f>
        <v>0</v>
      </c>
      <c r="H654" s="68">
        <f t="shared" si="121"/>
        <v>76.09</v>
      </c>
      <c r="I654" s="110">
        <f>VLOOKUP($A654,'2026-27 Salary &amp; Benefits'!$A:$I,3,FALSE)</f>
        <v>1.06</v>
      </c>
      <c r="J654" s="110">
        <f>VLOOKUP($A654,'2026-27 Salary &amp; Benefits'!$A:$I,4,FALSE)</f>
        <v>1.06</v>
      </c>
      <c r="K654" s="101">
        <f t="shared" si="122"/>
        <v>76.09</v>
      </c>
      <c r="L654" s="100">
        <f t="shared" si="123"/>
        <v>0.223</v>
      </c>
      <c r="M654" s="102">
        <f>'2026-27 Salary &amp; Benefits'!$E$6</f>
        <v>78209</v>
      </c>
      <c r="N654" s="102">
        <f>'2026-27 Salary &amp; Benefits'!$F$6</f>
        <v>82248</v>
      </c>
      <c r="O654" s="7">
        <f t="shared" si="124"/>
        <v>18487.04</v>
      </c>
      <c r="P654" s="7">
        <f t="shared" si="125"/>
        <v>954.73999999999796</v>
      </c>
      <c r="Q654" s="7">
        <f>'2026-27 Salary &amp; Benefits'!G$6</f>
        <v>16817.759999999998</v>
      </c>
      <c r="R654" s="103">
        <f>'2026-27 Salary &amp; Benefits'!H$6</f>
        <v>0.16020000000000001</v>
      </c>
      <c r="S654" s="103">
        <f>'2026-27 Salary &amp; Benefits'!I$6</f>
        <v>0.15390000000000001</v>
      </c>
      <c r="T654" s="7">
        <f t="shared" si="126"/>
        <v>6858.92</v>
      </c>
      <c r="U654" s="7">
        <f t="shared" si="127"/>
        <v>324.02999999999997</v>
      </c>
      <c r="V654" s="7">
        <f t="shared" si="128"/>
        <v>49.87</v>
      </c>
      <c r="W654" s="7">
        <f t="shared" si="129"/>
        <v>373.9</v>
      </c>
      <c r="X654" s="18">
        <f t="shared" si="130"/>
        <v>26674.6</v>
      </c>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row>
    <row r="655" spans="1:159" s="17" customFormat="1">
      <c r="A655" s="50" t="s">
        <v>2388</v>
      </c>
      <c r="B655" s="59" t="s">
        <v>2596</v>
      </c>
      <c r="C655" s="60">
        <v>4554</v>
      </c>
      <c r="D655" s="59" t="s">
        <v>1745</v>
      </c>
      <c r="E655" s="78" t="str">
        <f>IFERROR(VLOOKUP($C655,'2025-26 School Level AAFTE'!$C$2:$L$2349,9,FALSE), "No")</f>
        <v>Yes</v>
      </c>
      <c r="F655" s="67">
        <f>IFERROR(VLOOKUP($C655,'2025-26 School Level AAFTE'!$C$2:$J$2349,8,FALSE), 0)</f>
        <v>435.06</v>
      </c>
      <c r="G655" s="69">
        <f>IFERROR(IF(E655= "yes",VLOOKUP(C655,Summary!$B:$I,6,0),0),0)</f>
        <v>0</v>
      </c>
      <c r="H655" s="68">
        <f t="shared" si="121"/>
        <v>435.06</v>
      </c>
      <c r="I655" s="110">
        <f>VLOOKUP($A655,'2026-27 Salary &amp; Benefits'!$A:$I,3,FALSE)</f>
        <v>1.06</v>
      </c>
      <c r="J655" s="110">
        <f>VLOOKUP($A655,'2026-27 Salary &amp; Benefits'!$A:$I,4,FALSE)</f>
        <v>1.06</v>
      </c>
      <c r="K655" s="101">
        <f t="shared" si="122"/>
        <v>435.06</v>
      </c>
      <c r="L655" s="100">
        <f t="shared" si="123"/>
        <v>1.276</v>
      </c>
      <c r="M655" s="102">
        <f>'2026-27 Salary &amp; Benefits'!$E$6</f>
        <v>78209</v>
      </c>
      <c r="N655" s="102">
        <f>'2026-27 Salary &amp; Benefits'!$F$6</f>
        <v>82248</v>
      </c>
      <c r="O655" s="7">
        <f t="shared" si="124"/>
        <v>105782.37</v>
      </c>
      <c r="P655" s="7">
        <f t="shared" si="125"/>
        <v>5462.9800000000105</v>
      </c>
      <c r="Q655" s="7">
        <f>'2026-27 Salary &amp; Benefits'!G$6</f>
        <v>16817.759999999998</v>
      </c>
      <c r="R655" s="103">
        <f>'2026-27 Salary &amp; Benefits'!H$6</f>
        <v>0.16020000000000001</v>
      </c>
      <c r="S655" s="103">
        <f>'2026-27 Salary &amp; Benefits'!I$6</f>
        <v>0.15390000000000001</v>
      </c>
      <c r="T655" s="7">
        <f t="shared" si="126"/>
        <v>39246.550000000003</v>
      </c>
      <c r="U655" s="7">
        <f t="shared" si="127"/>
        <v>1854.09</v>
      </c>
      <c r="V655" s="7">
        <f t="shared" si="128"/>
        <v>285.33999999999997</v>
      </c>
      <c r="W655" s="7">
        <f t="shared" si="129"/>
        <v>2139.4299999999998</v>
      </c>
      <c r="X655" s="18">
        <f t="shared" si="130"/>
        <v>152631.32999999999</v>
      </c>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row>
    <row r="656" spans="1:159" s="17" customFormat="1">
      <c r="A656" s="50" t="s">
        <v>2388</v>
      </c>
      <c r="B656" s="59" t="s">
        <v>2596</v>
      </c>
      <c r="C656" s="60">
        <v>5747</v>
      </c>
      <c r="D656" s="59" t="s">
        <v>3191</v>
      </c>
      <c r="E656" s="78" t="str">
        <f>IFERROR(VLOOKUP($C656,'2025-26 School Level AAFTE'!$C$2:$L$2349,9,FALSE), "No")</f>
        <v>Yes</v>
      </c>
      <c r="F656" s="67">
        <f>IFERROR(VLOOKUP($C656,'2025-26 School Level AAFTE'!$C$2:$J$2349,8,FALSE), 0)</f>
        <v>12.6</v>
      </c>
      <c r="G656" s="69">
        <f>IFERROR(IF(E656= "yes",VLOOKUP(C656,Summary!$B:$I,6,0),0),0)</f>
        <v>0</v>
      </c>
      <c r="H656" s="68">
        <f t="shared" si="121"/>
        <v>12.6</v>
      </c>
      <c r="I656" s="110">
        <f>VLOOKUP($A656,'2026-27 Salary &amp; Benefits'!$A:$I,3,FALSE)</f>
        <v>1.06</v>
      </c>
      <c r="J656" s="110">
        <f>VLOOKUP($A656,'2026-27 Salary &amp; Benefits'!$A:$I,4,FALSE)</f>
        <v>1.06</v>
      </c>
      <c r="K656" s="101">
        <f t="shared" si="122"/>
        <v>12.6</v>
      </c>
      <c r="L656" s="100">
        <f t="shared" si="123"/>
        <v>3.6999999999999998E-2</v>
      </c>
      <c r="M656" s="102">
        <f>'2026-27 Salary &amp; Benefits'!$E$6</f>
        <v>78209</v>
      </c>
      <c r="N656" s="102">
        <f>'2026-27 Salary &amp; Benefits'!$F$6</f>
        <v>82248</v>
      </c>
      <c r="O656" s="7">
        <f t="shared" si="124"/>
        <v>3067.36</v>
      </c>
      <c r="P656" s="7">
        <f t="shared" si="125"/>
        <v>158.40999999999985</v>
      </c>
      <c r="Q656" s="7">
        <f>'2026-27 Salary &amp; Benefits'!G$6</f>
        <v>16817.759999999998</v>
      </c>
      <c r="R656" s="103">
        <f>'2026-27 Salary &amp; Benefits'!H$6</f>
        <v>0.16020000000000001</v>
      </c>
      <c r="S656" s="103">
        <f>'2026-27 Salary &amp; Benefits'!I$6</f>
        <v>0.15390000000000001</v>
      </c>
      <c r="T656" s="7">
        <f t="shared" si="126"/>
        <v>1138.03</v>
      </c>
      <c r="U656" s="7">
        <f t="shared" si="127"/>
        <v>53.76</v>
      </c>
      <c r="V656" s="7">
        <f t="shared" si="128"/>
        <v>8.27</v>
      </c>
      <c r="W656" s="7">
        <f t="shared" si="129"/>
        <v>62.03</v>
      </c>
      <c r="X656" s="18">
        <f t="shared" si="130"/>
        <v>4425.83</v>
      </c>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row>
    <row r="657" spans="1:159" s="17" customFormat="1">
      <c r="A657" s="50" t="s">
        <v>2388</v>
      </c>
      <c r="B657" s="59" t="s">
        <v>2596</v>
      </c>
      <c r="C657" s="58">
        <v>4130</v>
      </c>
      <c r="D657" s="51" t="s">
        <v>1964</v>
      </c>
      <c r="E657" s="78" t="str">
        <f>IFERROR(VLOOKUP($C657,'2025-26 School Level AAFTE'!$C$2:$L$2349,9,FALSE), "No")</f>
        <v>Yes</v>
      </c>
      <c r="F657" s="67">
        <f>IFERROR(VLOOKUP($C657,'2025-26 School Level AAFTE'!$C$2:$J$2349,8,FALSE), 0)</f>
        <v>498.85</v>
      </c>
      <c r="G657" s="69">
        <f>IFERROR(IF(E657= "yes",VLOOKUP(C657,Summary!$B:$I,6,0),0),0)</f>
        <v>0</v>
      </c>
      <c r="H657" s="68">
        <f t="shared" si="121"/>
        <v>498.85</v>
      </c>
      <c r="I657" s="110">
        <f>VLOOKUP($A657,'2026-27 Salary &amp; Benefits'!$A:$I,3,FALSE)</f>
        <v>1.06</v>
      </c>
      <c r="J657" s="110">
        <f>VLOOKUP($A657,'2026-27 Salary &amp; Benefits'!$A:$I,4,FALSE)</f>
        <v>1.06</v>
      </c>
      <c r="K657" s="101">
        <f t="shared" si="122"/>
        <v>498.85</v>
      </c>
      <c r="L657" s="100">
        <f t="shared" si="123"/>
        <v>1.4630000000000001</v>
      </c>
      <c r="M657" s="102">
        <f>'2026-27 Salary &amp; Benefits'!$E$6</f>
        <v>78209</v>
      </c>
      <c r="N657" s="102">
        <f>'2026-27 Salary &amp; Benefits'!$F$6</f>
        <v>82248</v>
      </c>
      <c r="O657" s="7">
        <f t="shared" si="124"/>
        <v>121284.95</v>
      </c>
      <c r="P657" s="7">
        <f t="shared" si="125"/>
        <v>6263.6000000000058</v>
      </c>
      <c r="Q657" s="7">
        <f>'2026-27 Salary &amp; Benefits'!G$6</f>
        <v>16817.759999999998</v>
      </c>
      <c r="R657" s="103">
        <f>'2026-27 Salary &amp; Benefits'!H$6</f>
        <v>0.16020000000000001</v>
      </c>
      <c r="S657" s="103">
        <f>'2026-27 Salary &amp; Benefits'!I$6</f>
        <v>0.15390000000000001</v>
      </c>
      <c r="T657" s="7">
        <f t="shared" si="126"/>
        <v>44998.2</v>
      </c>
      <c r="U657" s="7">
        <f t="shared" si="127"/>
        <v>2125.81</v>
      </c>
      <c r="V657" s="7">
        <f t="shared" si="128"/>
        <v>327.16000000000003</v>
      </c>
      <c r="W657" s="7">
        <f t="shared" si="129"/>
        <v>2452.9699999999998</v>
      </c>
      <c r="X657" s="18">
        <f t="shared" si="130"/>
        <v>174999.72</v>
      </c>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row>
    <row r="658" spans="1:159" s="17" customFormat="1">
      <c r="A658" s="50" t="s">
        <v>2388</v>
      </c>
      <c r="B658" s="59" t="s">
        <v>2596</v>
      </c>
      <c r="C658" s="60">
        <v>3762</v>
      </c>
      <c r="D658" s="59" t="s">
        <v>1963</v>
      </c>
      <c r="E658" s="78" t="str">
        <f>IFERROR(VLOOKUP($C658,'2025-26 School Level AAFTE'!$C$2:$L$2349,9,FALSE), "No")</f>
        <v>Yes</v>
      </c>
      <c r="F658" s="67">
        <f>IFERROR(VLOOKUP($C658,'2025-26 School Level AAFTE'!$C$2:$J$2349,8,FALSE), 0)</f>
        <v>571.01</v>
      </c>
      <c r="G658" s="69">
        <f>IFERROR(IF(E658= "yes",VLOOKUP(C658,Summary!$B:$I,6,0),0),0)</f>
        <v>0</v>
      </c>
      <c r="H658" s="68">
        <f t="shared" si="121"/>
        <v>571.01</v>
      </c>
      <c r="I658" s="110">
        <f>VLOOKUP($A658,'2026-27 Salary &amp; Benefits'!$A:$I,3,FALSE)</f>
        <v>1.06</v>
      </c>
      <c r="J658" s="110">
        <f>VLOOKUP($A658,'2026-27 Salary &amp; Benefits'!$A:$I,4,FALSE)</f>
        <v>1.06</v>
      </c>
      <c r="K658" s="101">
        <f t="shared" si="122"/>
        <v>571.01</v>
      </c>
      <c r="L658" s="100">
        <f t="shared" si="123"/>
        <v>1.675</v>
      </c>
      <c r="M658" s="102">
        <f>'2026-27 Salary &amp; Benefits'!$E$6</f>
        <v>78209</v>
      </c>
      <c r="N658" s="102">
        <f>'2026-27 Salary &amp; Benefits'!$F$6</f>
        <v>82248</v>
      </c>
      <c r="O658" s="7">
        <f t="shared" si="124"/>
        <v>138860.07999999999</v>
      </c>
      <c r="P658" s="7">
        <f t="shared" si="125"/>
        <v>7171.2400000000198</v>
      </c>
      <c r="Q658" s="7">
        <f>'2026-27 Salary &amp; Benefits'!G$6</f>
        <v>16817.759999999998</v>
      </c>
      <c r="R658" s="103">
        <f>'2026-27 Salary &amp; Benefits'!H$6</f>
        <v>0.16020000000000001</v>
      </c>
      <c r="S658" s="103">
        <f>'2026-27 Salary &amp; Benefits'!I$6</f>
        <v>0.15390000000000001</v>
      </c>
      <c r="T658" s="7">
        <f t="shared" si="126"/>
        <v>51518.79</v>
      </c>
      <c r="U658" s="7">
        <f t="shared" si="127"/>
        <v>2433.86</v>
      </c>
      <c r="V658" s="7">
        <f t="shared" si="128"/>
        <v>374.57</v>
      </c>
      <c r="W658" s="7">
        <f t="shared" si="129"/>
        <v>2808.4300000000003</v>
      </c>
      <c r="X658" s="18">
        <f t="shared" si="130"/>
        <v>200358.54</v>
      </c>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row>
    <row r="659" spans="1:159" s="17" customFormat="1">
      <c r="A659" s="50" t="s">
        <v>2388</v>
      </c>
      <c r="B659" s="59" t="s">
        <v>2596</v>
      </c>
      <c r="C659" s="60">
        <v>5579</v>
      </c>
      <c r="D659" s="59" t="s">
        <v>2872</v>
      </c>
      <c r="E659" s="78" t="str">
        <f>IFERROR(VLOOKUP($C659,'2025-26 School Level AAFTE'!$C$2:$L$2349,9,FALSE), "No")</f>
        <v>Yes</v>
      </c>
      <c r="F659" s="67">
        <f>IFERROR(VLOOKUP($C659,'2025-26 School Level AAFTE'!$C$2:$J$2349,8,FALSE), 0)</f>
        <v>153.77000000000001</v>
      </c>
      <c r="G659" s="69">
        <f>IFERROR(IF(E659= "yes",VLOOKUP(C659,Summary!$B:$I,6,0),0),0)</f>
        <v>0</v>
      </c>
      <c r="H659" s="68">
        <f t="shared" si="121"/>
        <v>153.77000000000001</v>
      </c>
      <c r="I659" s="110">
        <f>VLOOKUP($A659,'2026-27 Salary &amp; Benefits'!$A:$I,3,FALSE)</f>
        <v>1.06</v>
      </c>
      <c r="J659" s="110">
        <f>VLOOKUP($A659,'2026-27 Salary &amp; Benefits'!$A:$I,4,FALSE)</f>
        <v>1.06</v>
      </c>
      <c r="K659" s="101">
        <f t="shared" si="122"/>
        <v>153.77000000000001</v>
      </c>
      <c r="L659" s="100">
        <f t="shared" si="123"/>
        <v>0.45100000000000001</v>
      </c>
      <c r="M659" s="102">
        <f>'2026-27 Salary &amp; Benefits'!$E$6</f>
        <v>78209</v>
      </c>
      <c r="N659" s="102">
        <f>'2026-27 Salary &amp; Benefits'!$F$6</f>
        <v>82248</v>
      </c>
      <c r="O659" s="7">
        <f t="shared" si="124"/>
        <v>37388.589999999997</v>
      </c>
      <c r="P659" s="7">
        <f t="shared" si="125"/>
        <v>1930.8900000000067</v>
      </c>
      <c r="Q659" s="7">
        <f>'2026-27 Salary &amp; Benefits'!G$6</f>
        <v>16817.759999999998</v>
      </c>
      <c r="R659" s="103">
        <f>'2026-27 Salary &amp; Benefits'!H$6</f>
        <v>0.16020000000000001</v>
      </c>
      <c r="S659" s="103">
        <f>'2026-27 Salary &amp; Benefits'!I$6</f>
        <v>0.15390000000000001</v>
      </c>
      <c r="T659" s="7">
        <f t="shared" si="126"/>
        <v>13871.63</v>
      </c>
      <c r="U659" s="7">
        <f t="shared" si="127"/>
        <v>655.32000000000005</v>
      </c>
      <c r="V659" s="7">
        <f t="shared" si="128"/>
        <v>100.85</v>
      </c>
      <c r="W659" s="7">
        <f t="shared" si="129"/>
        <v>756.17000000000007</v>
      </c>
      <c r="X659" s="18">
        <f t="shared" si="130"/>
        <v>53947.28</v>
      </c>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row>
    <row r="660" spans="1:159" s="17" customFormat="1">
      <c r="A660" s="50" t="s">
        <v>2313</v>
      </c>
      <c r="B660" s="59" t="s">
        <v>2597</v>
      </c>
      <c r="C660" s="60">
        <v>4582</v>
      </c>
      <c r="D660" s="59" t="s">
        <v>1421</v>
      </c>
      <c r="E660" s="78" t="str">
        <f>IFERROR(VLOOKUP($C660,'2025-26 School Level AAFTE'!$C$2:$L$2349,9,FALSE), "No")</f>
        <v>Yes</v>
      </c>
      <c r="F660" s="67">
        <f>IFERROR(VLOOKUP($C660,'2025-26 School Level AAFTE'!$C$2:$J$2349,8,FALSE), 0)</f>
        <v>626.96</v>
      </c>
      <c r="G660" s="69">
        <f>IFERROR(IF(E660= "yes",VLOOKUP(C660,Summary!$B:$I,6,0),0),0)</f>
        <v>0</v>
      </c>
      <c r="H660" s="68">
        <f t="shared" si="121"/>
        <v>626.96</v>
      </c>
      <c r="I660" s="110">
        <f>VLOOKUP($A660,'2026-27 Salary &amp; Benefits'!$A:$I,3,FALSE)</f>
        <v>1.1200000000000001</v>
      </c>
      <c r="J660" s="110">
        <f>VLOOKUP($A660,'2026-27 Salary &amp; Benefits'!$A:$I,4,FALSE)</f>
        <v>1.1200000000000001</v>
      </c>
      <c r="K660" s="101">
        <f t="shared" si="122"/>
        <v>626.96</v>
      </c>
      <c r="L660" s="100">
        <f t="shared" si="123"/>
        <v>1.839</v>
      </c>
      <c r="M660" s="102">
        <f>'2026-27 Salary &amp; Benefits'!$E$6</f>
        <v>78209</v>
      </c>
      <c r="N660" s="102">
        <f>'2026-27 Salary &amp; Benefits'!$F$6</f>
        <v>82248</v>
      </c>
      <c r="O660" s="7">
        <f t="shared" si="124"/>
        <v>161085.51</v>
      </c>
      <c r="P660" s="7">
        <f t="shared" si="125"/>
        <v>8319.0499999999884</v>
      </c>
      <c r="Q660" s="7">
        <f>'2026-27 Salary &amp; Benefits'!G$6</f>
        <v>16817.759999999998</v>
      </c>
      <c r="R660" s="103">
        <f>'2026-27 Salary &amp; Benefits'!H$6</f>
        <v>0.16020000000000001</v>
      </c>
      <c r="S660" s="103">
        <f>'2026-27 Salary &amp; Benefits'!I$6</f>
        <v>0.15390000000000001</v>
      </c>
      <c r="T660" s="7">
        <f t="shared" si="126"/>
        <v>58014.06</v>
      </c>
      <c r="U660" s="7">
        <f t="shared" si="127"/>
        <v>2823.41</v>
      </c>
      <c r="V660" s="7">
        <f t="shared" si="128"/>
        <v>434.52</v>
      </c>
      <c r="W660" s="7">
        <f t="shared" si="129"/>
        <v>3257.93</v>
      </c>
      <c r="X660" s="18">
        <f t="shared" si="130"/>
        <v>230676.55</v>
      </c>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row>
    <row r="661" spans="1:159" s="17" customFormat="1">
      <c r="A661" s="50" t="s">
        <v>2313</v>
      </c>
      <c r="B661" s="59" t="s">
        <v>2597</v>
      </c>
      <c r="C661" s="60">
        <v>2878</v>
      </c>
      <c r="D661" s="59" t="s">
        <v>1418</v>
      </c>
      <c r="E661" s="78" t="str">
        <f>IFERROR(VLOOKUP($C661,'2025-26 School Level AAFTE'!$C$2:$L$2349,9,FALSE), "No")</f>
        <v>No</v>
      </c>
      <c r="F661" s="67">
        <f>IFERROR(VLOOKUP($C661,'2025-26 School Level AAFTE'!$C$2:$J$2349,8,FALSE), 0)</f>
        <v>436.15</v>
      </c>
      <c r="G661" s="69">
        <f>IFERROR(IF(E661= "yes",VLOOKUP(C661,Summary!$B:$I,6,0),0),0)</f>
        <v>0</v>
      </c>
      <c r="H661" s="68">
        <f t="shared" si="121"/>
        <v>0</v>
      </c>
      <c r="I661" s="110">
        <f>VLOOKUP($A661,'2026-27 Salary &amp; Benefits'!$A:$I,3,FALSE)</f>
        <v>1.1200000000000001</v>
      </c>
      <c r="J661" s="110">
        <f>VLOOKUP($A661,'2026-27 Salary &amp; Benefits'!$A:$I,4,FALSE)</f>
        <v>1.1200000000000001</v>
      </c>
      <c r="K661" s="101">
        <f t="shared" si="122"/>
        <v>0</v>
      </c>
      <c r="L661" s="100">
        <f t="shared" si="123"/>
        <v>0</v>
      </c>
      <c r="M661" s="102">
        <f>'2026-27 Salary &amp; Benefits'!$E$6</f>
        <v>78209</v>
      </c>
      <c r="N661" s="102">
        <f>'2026-27 Salary &amp; Benefits'!$F$6</f>
        <v>82248</v>
      </c>
      <c r="O661" s="7">
        <f t="shared" si="124"/>
        <v>0</v>
      </c>
      <c r="P661" s="7">
        <f t="shared" si="125"/>
        <v>0</v>
      </c>
      <c r="Q661" s="7">
        <f>'2026-27 Salary &amp; Benefits'!G$6</f>
        <v>16817.759999999998</v>
      </c>
      <c r="R661" s="103">
        <f>'2026-27 Salary &amp; Benefits'!H$6</f>
        <v>0.16020000000000001</v>
      </c>
      <c r="S661" s="103">
        <f>'2026-27 Salary &amp; Benefits'!I$6</f>
        <v>0.15390000000000001</v>
      </c>
      <c r="T661" s="7">
        <f t="shared" si="126"/>
        <v>0</v>
      </c>
      <c r="U661" s="7">
        <f t="shared" si="127"/>
        <v>0</v>
      </c>
      <c r="V661" s="7">
        <f t="shared" si="128"/>
        <v>0</v>
      </c>
      <c r="W661" s="7">
        <f t="shared" si="129"/>
        <v>0</v>
      </c>
      <c r="X661" s="18">
        <f t="shared" si="130"/>
        <v>0</v>
      </c>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row>
    <row r="662" spans="1:159" s="17" customFormat="1">
      <c r="A662" s="50" t="s">
        <v>2313</v>
      </c>
      <c r="B662" s="59" t="s">
        <v>2597</v>
      </c>
      <c r="C662" s="60">
        <v>5671</v>
      </c>
      <c r="D662" s="59" t="s">
        <v>2993</v>
      </c>
      <c r="E662" s="78" t="str">
        <f>IFERROR(VLOOKUP($C662,'2025-26 School Level AAFTE'!$C$2:$L$2349,9,FALSE), "No")</f>
        <v>Yes</v>
      </c>
      <c r="F662" s="67">
        <f>IFERROR(VLOOKUP($C662,'2025-26 School Level AAFTE'!$C$2:$J$2349,8,FALSE), 0)</f>
        <v>817.37</v>
      </c>
      <c r="G662" s="69">
        <f>IFERROR(IF(E662= "yes",VLOOKUP(C662,Summary!$B:$I,6,0),0),0)</f>
        <v>0</v>
      </c>
      <c r="H662" s="68">
        <f t="shared" si="121"/>
        <v>817.37</v>
      </c>
      <c r="I662" s="110">
        <f>VLOOKUP($A662,'2026-27 Salary &amp; Benefits'!$A:$I,3,FALSE)</f>
        <v>1.1200000000000001</v>
      </c>
      <c r="J662" s="110">
        <f>VLOOKUP($A662,'2026-27 Salary &amp; Benefits'!$A:$I,4,FALSE)</f>
        <v>1.1200000000000001</v>
      </c>
      <c r="K662" s="101">
        <f t="shared" si="122"/>
        <v>817.37</v>
      </c>
      <c r="L662" s="100">
        <f t="shared" si="123"/>
        <v>2.3980000000000001</v>
      </c>
      <c r="M662" s="102">
        <f>'2026-27 Salary &amp; Benefits'!$E$6</f>
        <v>78209</v>
      </c>
      <c r="N662" s="102">
        <f>'2026-27 Salary &amp; Benefits'!$F$6</f>
        <v>82248</v>
      </c>
      <c r="O662" s="7">
        <f t="shared" si="124"/>
        <v>210050.6</v>
      </c>
      <c r="P662" s="7">
        <f t="shared" si="125"/>
        <v>10847.790000000008</v>
      </c>
      <c r="Q662" s="7">
        <f>'2026-27 Salary &amp; Benefits'!G$6</f>
        <v>16817.759999999998</v>
      </c>
      <c r="R662" s="103">
        <f>'2026-27 Salary &amp; Benefits'!H$6</f>
        <v>0.16020000000000001</v>
      </c>
      <c r="S662" s="103">
        <f>'2026-27 Salary &amp; Benefits'!I$6</f>
        <v>0.15390000000000001</v>
      </c>
      <c r="T662" s="7">
        <f t="shared" si="126"/>
        <v>75648.570000000007</v>
      </c>
      <c r="U662" s="7">
        <f t="shared" si="127"/>
        <v>3681.64</v>
      </c>
      <c r="V662" s="7">
        <f t="shared" si="128"/>
        <v>566.6</v>
      </c>
      <c r="W662" s="7">
        <f t="shared" si="129"/>
        <v>4248.24</v>
      </c>
      <c r="X662" s="18">
        <f t="shared" si="130"/>
        <v>300795.20000000007</v>
      </c>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row>
    <row r="663" spans="1:159" s="17" customFormat="1">
      <c r="A663" s="48" t="s">
        <v>2313</v>
      </c>
      <c r="B663" s="59" t="s">
        <v>2597</v>
      </c>
      <c r="C663" s="60">
        <v>2773</v>
      </c>
      <c r="D663" s="59" t="s">
        <v>1417</v>
      </c>
      <c r="E663" s="78" t="str">
        <f>IFERROR(VLOOKUP($C663,'2025-26 School Level AAFTE'!$C$2:$L$2349,9,FALSE), "No")</f>
        <v>No</v>
      </c>
      <c r="F663" s="67">
        <f>IFERROR(VLOOKUP($C663,'2025-26 School Level AAFTE'!$C$2:$J$2349,8,FALSE), 0)</f>
        <v>839.09999999999991</v>
      </c>
      <c r="G663" s="69">
        <f>IFERROR(IF(E663= "yes",VLOOKUP(C663,Summary!$B:$I,6,0),0),0)</f>
        <v>0</v>
      </c>
      <c r="H663" s="68">
        <f t="shared" si="121"/>
        <v>0</v>
      </c>
      <c r="I663" s="110">
        <f>VLOOKUP($A663,'2026-27 Salary &amp; Benefits'!$A:$I,3,FALSE)</f>
        <v>1.1200000000000001</v>
      </c>
      <c r="J663" s="110">
        <f>VLOOKUP($A663,'2026-27 Salary &amp; Benefits'!$A:$I,4,FALSE)</f>
        <v>1.1200000000000001</v>
      </c>
      <c r="K663" s="101">
        <f t="shared" si="122"/>
        <v>0</v>
      </c>
      <c r="L663" s="100">
        <f t="shared" si="123"/>
        <v>0</v>
      </c>
      <c r="M663" s="102">
        <f>'2026-27 Salary &amp; Benefits'!$E$6</f>
        <v>78209</v>
      </c>
      <c r="N663" s="102">
        <f>'2026-27 Salary &amp; Benefits'!$F$6</f>
        <v>82248</v>
      </c>
      <c r="O663" s="7">
        <f t="shared" si="124"/>
        <v>0</v>
      </c>
      <c r="P663" s="7">
        <f t="shared" si="125"/>
        <v>0</v>
      </c>
      <c r="Q663" s="7">
        <f>'2026-27 Salary &amp; Benefits'!G$6</f>
        <v>16817.759999999998</v>
      </c>
      <c r="R663" s="103">
        <f>'2026-27 Salary &amp; Benefits'!H$6</f>
        <v>0.16020000000000001</v>
      </c>
      <c r="S663" s="103">
        <f>'2026-27 Salary &amp; Benefits'!I$6</f>
        <v>0.15390000000000001</v>
      </c>
      <c r="T663" s="7">
        <f t="shared" si="126"/>
        <v>0</v>
      </c>
      <c r="U663" s="7">
        <f t="shared" si="127"/>
        <v>0</v>
      </c>
      <c r="V663" s="7">
        <f t="shared" si="128"/>
        <v>0</v>
      </c>
      <c r="W663" s="7">
        <f t="shared" si="129"/>
        <v>0</v>
      </c>
      <c r="X663" s="18">
        <f t="shared" si="130"/>
        <v>0</v>
      </c>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row>
    <row r="664" spans="1:159" s="17" customFormat="1">
      <c r="A664" s="50" t="s">
        <v>2313</v>
      </c>
      <c r="B664" s="59" t="s">
        <v>2597</v>
      </c>
      <c r="C664" s="60">
        <v>5582</v>
      </c>
      <c r="D664" s="59" t="s">
        <v>2867</v>
      </c>
      <c r="E664" s="78" t="str">
        <f>IFERROR(VLOOKUP($C664,'2025-26 School Level AAFTE'!$C$2:$L$2349,9,FALSE), "No")</f>
        <v>Yes</v>
      </c>
      <c r="F664" s="67">
        <f>IFERROR(VLOOKUP($C664,'2025-26 School Level AAFTE'!$C$2:$J$2349,8,FALSE), 0)</f>
        <v>30.5</v>
      </c>
      <c r="G664" s="69">
        <f>IFERROR(IF(E664= "yes",VLOOKUP(C664,Summary!$B:$I,6,0),0),0)</f>
        <v>0</v>
      </c>
      <c r="H664" s="68">
        <f t="shared" si="121"/>
        <v>30.5</v>
      </c>
      <c r="I664" s="110">
        <f>VLOOKUP($A664,'2026-27 Salary &amp; Benefits'!$A:$I,3,FALSE)</f>
        <v>1.1200000000000001</v>
      </c>
      <c r="J664" s="110">
        <f>VLOOKUP($A664,'2026-27 Salary &amp; Benefits'!$A:$I,4,FALSE)</f>
        <v>1.1200000000000001</v>
      </c>
      <c r="K664" s="101">
        <f t="shared" si="122"/>
        <v>30.5</v>
      </c>
      <c r="L664" s="100">
        <f t="shared" si="123"/>
        <v>8.8999999999999996E-2</v>
      </c>
      <c r="M664" s="102">
        <f>'2026-27 Salary &amp; Benefits'!$E$6</f>
        <v>78209</v>
      </c>
      <c r="N664" s="102">
        <f>'2026-27 Salary &amp; Benefits'!$F$6</f>
        <v>82248</v>
      </c>
      <c r="O664" s="7">
        <f t="shared" si="124"/>
        <v>7795.87</v>
      </c>
      <c r="P664" s="7">
        <f t="shared" si="125"/>
        <v>402.60999999999967</v>
      </c>
      <c r="Q664" s="7">
        <f>'2026-27 Salary &amp; Benefits'!G$6</f>
        <v>16817.759999999998</v>
      </c>
      <c r="R664" s="103">
        <f>'2026-27 Salary &amp; Benefits'!H$6</f>
        <v>0.16020000000000001</v>
      </c>
      <c r="S664" s="103">
        <f>'2026-27 Salary &amp; Benefits'!I$6</f>
        <v>0.15390000000000001</v>
      </c>
      <c r="T664" s="7">
        <f t="shared" si="126"/>
        <v>2807.64</v>
      </c>
      <c r="U664" s="7">
        <f t="shared" si="127"/>
        <v>136.63999999999999</v>
      </c>
      <c r="V664" s="7">
        <f t="shared" si="128"/>
        <v>21.03</v>
      </c>
      <c r="W664" s="7">
        <f t="shared" si="129"/>
        <v>157.66999999999999</v>
      </c>
      <c r="X664" s="18">
        <f t="shared" si="130"/>
        <v>11163.789999999999</v>
      </c>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row>
    <row r="665" spans="1:159" s="17" customFormat="1">
      <c r="A665" s="50" t="s">
        <v>2313</v>
      </c>
      <c r="B665" s="59" t="s">
        <v>2597</v>
      </c>
      <c r="C665" s="60">
        <v>4557</v>
      </c>
      <c r="D665" s="59" t="s">
        <v>1420</v>
      </c>
      <c r="E665" s="78" t="str">
        <f>IFERROR(VLOOKUP($C665,'2025-26 School Level AAFTE'!$C$2:$L$2349,9,FALSE), "No")</f>
        <v>No</v>
      </c>
      <c r="F665" s="67">
        <f>IFERROR(VLOOKUP($C665,'2025-26 School Level AAFTE'!$C$2:$J$2349,8,FALSE), 0)</f>
        <v>455.51</v>
      </c>
      <c r="G665" s="69">
        <f>IFERROR(IF(E665= "yes",VLOOKUP(C665,Summary!$B:$I,6,0),0),0)</f>
        <v>0</v>
      </c>
      <c r="H665" s="68">
        <f t="shared" si="121"/>
        <v>0</v>
      </c>
      <c r="I665" s="110">
        <f>VLOOKUP($A665,'2026-27 Salary &amp; Benefits'!$A:$I,3,FALSE)</f>
        <v>1.1200000000000001</v>
      </c>
      <c r="J665" s="110">
        <f>VLOOKUP($A665,'2026-27 Salary &amp; Benefits'!$A:$I,4,FALSE)</f>
        <v>1.1200000000000001</v>
      </c>
      <c r="K665" s="101">
        <f t="shared" si="122"/>
        <v>0</v>
      </c>
      <c r="L665" s="100">
        <f t="shared" si="123"/>
        <v>0</v>
      </c>
      <c r="M665" s="102">
        <f>'2026-27 Salary &amp; Benefits'!$E$6</f>
        <v>78209</v>
      </c>
      <c r="N665" s="102">
        <f>'2026-27 Salary &amp; Benefits'!$F$6</f>
        <v>82248</v>
      </c>
      <c r="O665" s="7">
        <f t="shared" si="124"/>
        <v>0</v>
      </c>
      <c r="P665" s="7">
        <f t="shared" si="125"/>
        <v>0</v>
      </c>
      <c r="Q665" s="7">
        <f>'2026-27 Salary &amp; Benefits'!G$6</f>
        <v>16817.759999999998</v>
      </c>
      <c r="R665" s="103">
        <f>'2026-27 Salary &amp; Benefits'!H$6</f>
        <v>0.16020000000000001</v>
      </c>
      <c r="S665" s="103">
        <f>'2026-27 Salary &amp; Benefits'!I$6</f>
        <v>0.15390000000000001</v>
      </c>
      <c r="T665" s="7">
        <f t="shared" si="126"/>
        <v>0</v>
      </c>
      <c r="U665" s="7">
        <f t="shared" si="127"/>
        <v>0</v>
      </c>
      <c r="V665" s="7">
        <f t="shared" si="128"/>
        <v>0</v>
      </c>
      <c r="W665" s="7">
        <f t="shared" si="129"/>
        <v>0</v>
      </c>
      <c r="X665" s="18">
        <f t="shared" si="130"/>
        <v>0</v>
      </c>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row>
    <row r="666" spans="1:159" s="17" customFormat="1">
      <c r="A666" s="50" t="s">
        <v>2313</v>
      </c>
      <c r="B666" s="59" t="s">
        <v>2597</v>
      </c>
      <c r="C666" s="60">
        <v>3798</v>
      </c>
      <c r="D666" s="59" t="s">
        <v>1419</v>
      </c>
      <c r="E666" s="78" t="str">
        <f>IFERROR(VLOOKUP($C666,'2025-26 School Level AAFTE'!$C$2:$L$2349,9,FALSE), "No")</f>
        <v>Yes</v>
      </c>
      <c r="F666" s="67">
        <f>IFERROR(VLOOKUP($C666,'2025-26 School Level AAFTE'!$C$2:$J$2349,8,FALSE), 0)</f>
        <v>640.09</v>
      </c>
      <c r="G666" s="69">
        <f>IFERROR(IF(E666= "yes",VLOOKUP(C666,Summary!$B:$I,6,0),0),0)</f>
        <v>0</v>
      </c>
      <c r="H666" s="68">
        <f t="shared" si="121"/>
        <v>640.09</v>
      </c>
      <c r="I666" s="110">
        <f>VLOOKUP($A666,'2026-27 Salary &amp; Benefits'!$A:$I,3,FALSE)</f>
        <v>1.1200000000000001</v>
      </c>
      <c r="J666" s="110">
        <f>VLOOKUP($A666,'2026-27 Salary &amp; Benefits'!$A:$I,4,FALSE)</f>
        <v>1.1200000000000001</v>
      </c>
      <c r="K666" s="101">
        <f t="shared" si="122"/>
        <v>640.09</v>
      </c>
      <c r="L666" s="100">
        <f t="shared" si="123"/>
        <v>1.8779999999999999</v>
      </c>
      <c r="M666" s="102">
        <f>'2026-27 Salary &amp; Benefits'!$E$6</f>
        <v>78209</v>
      </c>
      <c r="N666" s="102">
        <f>'2026-27 Salary &amp; Benefits'!$F$6</f>
        <v>82248</v>
      </c>
      <c r="O666" s="7">
        <f t="shared" si="124"/>
        <v>164501.68</v>
      </c>
      <c r="P666" s="7">
        <f t="shared" si="125"/>
        <v>8495.4700000000012</v>
      </c>
      <c r="Q666" s="7">
        <f>'2026-27 Salary &amp; Benefits'!G$6</f>
        <v>16817.759999999998</v>
      </c>
      <c r="R666" s="103">
        <f>'2026-27 Salary &amp; Benefits'!H$6</f>
        <v>0.16020000000000001</v>
      </c>
      <c r="S666" s="103">
        <f>'2026-27 Salary &amp; Benefits'!I$6</f>
        <v>0.15390000000000001</v>
      </c>
      <c r="T666" s="7">
        <f t="shared" si="126"/>
        <v>59244.38</v>
      </c>
      <c r="U666" s="7">
        <f t="shared" si="127"/>
        <v>2883.29</v>
      </c>
      <c r="V666" s="7">
        <f t="shared" si="128"/>
        <v>443.74</v>
      </c>
      <c r="W666" s="7">
        <f t="shared" si="129"/>
        <v>3327.0299999999997</v>
      </c>
      <c r="X666" s="18">
        <f t="shared" si="130"/>
        <v>235568.56</v>
      </c>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row>
    <row r="667" spans="1:159" s="17" customFormat="1">
      <c r="A667" s="50" t="s">
        <v>2130</v>
      </c>
      <c r="B667" s="59" t="s">
        <v>2598</v>
      </c>
      <c r="C667" s="60">
        <v>3078</v>
      </c>
      <c r="D667" s="59" t="s">
        <v>66</v>
      </c>
      <c r="E667" s="78" t="str">
        <f>IFERROR(VLOOKUP($C667,'2025-26 School Level AAFTE'!$C$2:$L$2349,9,FALSE), "No")</f>
        <v>Yes</v>
      </c>
      <c r="F667" s="67">
        <f>IFERROR(VLOOKUP($C667,'2025-26 School Level AAFTE'!$C$2:$J$2349,8,FALSE), 0)</f>
        <v>351.67</v>
      </c>
      <c r="G667" s="69">
        <f>IFERROR(IF(E667= "yes",VLOOKUP(C667,Summary!$B:$I,6,0),0),0)</f>
        <v>0</v>
      </c>
      <c r="H667" s="68">
        <f t="shared" si="121"/>
        <v>351.67</v>
      </c>
      <c r="I667" s="110">
        <f>VLOOKUP($A667,'2026-27 Salary &amp; Benefits'!$A:$I,3,FALSE)</f>
        <v>1</v>
      </c>
      <c r="J667" s="110">
        <f>VLOOKUP($A667,'2026-27 Salary &amp; Benefits'!$A:$I,4,FALSE)</f>
        <v>1</v>
      </c>
      <c r="K667" s="101">
        <f t="shared" si="122"/>
        <v>351.67</v>
      </c>
      <c r="L667" s="100">
        <f t="shared" si="123"/>
        <v>1.032</v>
      </c>
      <c r="M667" s="102">
        <f>'2026-27 Salary &amp; Benefits'!$E$6</f>
        <v>78209</v>
      </c>
      <c r="N667" s="102">
        <f>'2026-27 Salary &amp; Benefits'!$F$6</f>
        <v>82248</v>
      </c>
      <c r="O667" s="7">
        <f t="shared" si="124"/>
        <v>80711.69</v>
      </c>
      <c r="P667" s="7">
        <f t="shared" si="125"/>
        <v>4168.25</v>
      </c>
      <c r="Q667" s="7">
        <f>'2026-27 Salary &amp; Benefits'!G$6</f>
        <v>16817.759999999998</v>
      </c>
      <c r="R667" s="103">
        <f>'2026-27 Salary &amp; Benefits'!H$6</f>
        <v>0.16020000000000001</v>
      </c>
      <c r="S667" s="103">
        <f>'2026-27 Salary &amp; Benefits'!I$6</f>
        <v>0.15390000000000001</v>
      </c>
      <c r="T667" s="7">
        <f t="shared" si="126"/>
        <v>30927.43</v>
      </c>
      <c r="U667" s="7">
        <f t="shared" si="127"/>
        <v>1414.67</v>
      </c>
      <c r="V667" s="7">
        <f t="shared" si="128"/>
        <v>217.72</v>
      </c>
      <c r="W667" s="7">
        <f t="shared" si="129"/>
        <v>1632.39</v>
      </c>
      <c r="X667" s="18">
        <f t="shared" si="130"/>
        <v>117439.76</v>
      </c>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row>
    <row r="668" spans="1:159" s="17" customFormat="1">
      <c r="A668" s="50" t="s">
        <v>2130</v>
      </c>
      <c r="B668" s="59" t="s">
        <v>2598</v>
      </c>
      <c r="C668" s="60">
        <v>4031</v>
      </c>
      <c r="D668" s="59" t="s">
        <v>67</v>
      </c>
      <c r="E668" s="78" t="str">
        <f>IFERROR(VLOOKUP($C668,'2025-26 School Level AAFTE'!$C$2:$L$2349,9,FALSE), "No")</f>
        <v>Yes</v>
      </c>
      <c r="F668" s="67">
        <f>IFERROR(VLOOKUP($C668,'2025-26 School Level AAFTE'!$C$2:$J$2349,8,FALSE), 0)</f>
        <v>207.5</v>
      </c>
      <c r="G668" s="69">
        <f>IFERROR(IF(E668= "yes",VLOOKUP(C668,Summary!$B:$I,6,0),0),0)</f>
        <v>0</v>
      </c>
      <c r="H668" s="68">
        <f t="shared" si="121"/>
        <v>207.5</v>
      </c>
      <c r="I668" s="110">
        <f>VLOOKUP($A668,'2026-27 Salary &amp; Benefits'!$A:$I,3,FALSE)</f>
        <v>1</v>
      </c>
      <c r="J668" s="110">
        <f>VLOOKUP($A668,'2026-27 Salary &amp; Benefits'!$A:$I,4,FALSE)</f>
        <v>1</v>
      </c>
      <c r="K668" s="101">
        <f t="shared" si="122"/>
        <v>207.5</v>
      </c>
      <c r="L668" s="100">
        <f t="shared" si="123"/>
        <v>0.60899999999999999</v>
      </c>
      <c r="M668" s="102">
        <f>'2026-27 Salary &amp; Benefits'!$E$6</f>
        <v>78209</v>
      </c>
      <c r="N668" s="102">
        <f>'2026-27 Salary &amp; Benefits'!$F$6</f>
        <v>82248</v>
      </c>
      <c r="O668" s="7">
        <f t="shared" si="124"/>
        <v>47629.279999999999</v>
      </c>
      <c r="P668" s="7">
        <f t="shared" si="125"/>
        <v>2459.75</v>
      </c>
      <c r="Q668" s="7">
        <f>'2026-27 Salary &amp; Benefits'!G$6</f>
        <v>16817.759999999998</v>
      </c>
      <c r="R668" s="103">
        <f>'2026-27 Salary &amp; Benefits'!H$6</f>
        <v>0.16020000000000001</v>
      </c>
      <c r="S668" s="103">
        <f>'2026-27 Salary &amp; Benefits'!I$6</f>
        <v>0.15390000000000001</v>
      </c>
      <c r="T668" s="7">
        <f t="shared" si="126"/>
        <v>18250.78</v>
      </c>
      <c r="U668" s="7">
        <f t="shared" si="127"/>
        <v>834.82</v>
      </c>
      <c r="V668" s="7">
        <f t="shared" si="128"/>
        <v>128.47999999999999</v>
      </c>
      <c r="W668" s="7">
        <f t="shared" si="129"/>
        <v>963.30000000000007</v>
      </c>
      <c r="X668" s="18">
        <f t="shared" si="130"/>
        <v>69303.11</v>
      </c>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row>
    <row r="669" spans="1:159" s="17" customFormat="1">
      <c r="A669" s="50" t="s">
        <v>2130</v>
      </c>
      <c r="B669" s="59" t="s">
        <v>2598</v>
      </c>
      <c r="C669" s="60">
        <v>2367</v>
      </c>
      <c r="D669" s="59" t="s">
        <v>65</v>
      </c>
      <c r="E669" s="78" t="str">
        <f>IFERROR(VLOOKUP($C669,'2025-26 School Level AAFTE'!$C$2:$L$2349,9,FALSE), "No")</f>
        <v>Yes</v>
      </c>
      <c r="F669" s="67">
        <f>IFERROR(VLOOKUP($C669,'2025-26 School Level AAFTE'!$C$2:$J$2349,8,FALSE), 0)</f>
        <v>293.45999999999998</v>
      </c>
      <c r="G669" s="69">
        <f>IFERROR(IF(E669= "yes",VLOOKUP(C669,Summary!$B:$I,6,0),0),0)</f>
        <v>0</v>
      </c>
      <c r="H669" s="68">
        <f t="shared" si="121"/>
        <v>293.45999999999998</v>
      </c>
      <c r="I669" s="110">
        <f>VLOOKUP($A669,'2026-27 Salary &amp; Benefits'!$A:$I,3,FALSE)</f>
        <v>1</v>
      </c>
      <c r="J669" s="110">
        <f>VLOOKUP($A669,'2026-27 Salary &amp; Benefits'!$A:$I,4,FALSE)</f>
        <v>1</v>
      </c>
      <c r="K669" s="101">
        <f t="shared" si="122"/>
        <v>293.45999999999998</v>
      </c>
      <c r="L669" s="100">
        <f t="shared" si="123"/>
        <v>0.86099999999999999</v>
      </c>
      <c r="M669" s="102">
        <f>'2026-27 Salary &amp; Benefits'!$E$6</f>
        <v>78209</v>
      </c>
      <c r="N669" s="102">
        <f>'2026-27 Salary &amp; Benefits'!$F$6</f>
        <v>82248</v>
      </c>
      <c r="O669" s="7">
        <f t="shared" si="124"/>
        <v>67337.95</v>
      </c>
      <c r="P669" s="7">
        <f t="shared" si="125"/>
        <v>3477.5800000000017</v>
      </c>
      <c r="Q669" s="7">
        <f>'2026-27 Salary &amp; Benefits'!G$6</f>
        <v>16817.759999999998</v>
      </c>
      <c r="R669" s="103">
        <f>'2026-27 Salary &amp; Benefits'!H$6</f>
        <v>0.16020000000000001</v>
      </c>
      <c r="S669" s="103">
        <f>'2026-27 Salary &amp; Benefits'!I$6</f>
        <v>0.15390000000000001</v>
      </c>
      <c r="T669" s="7">
        <f t="shared" si="126"/>
        <v>25802.83</v>
      </c>
      <c r="U669" s="7">
        <f t="shared" si="127"/>
        <v>1180.26</v>
      </c>
      <c r="V669" s="7">
        <f t="shared" si="128"/>
        <v>181.64</v>
      </c>
      <c r="W669" s="7">
        <f t="shared" si="129"/>
        <v>1361.9</v>
      </c>
      <c r="X669" s="18">
        <f t="shared" si="130"/>
        <v>97980.26</v>
      </c>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row>
    <row r="670" spans="1:159" s="17" customFormat="1">
      <c r="A670" s="50" t="s">
        <v>2309</v>
      </c>
      <c r="B670" s="59" t="s">
        <v>2599</v>
      </c>
      <c r="C670" s="60">
        <v>3180</v>
      </c>
      <c r="D670" s="59" t="s">
        <v>1368</v>
      </c>
      <c r="E670" s="78" t="str">
        <f>IFERROR(VLOOKUP($C670,'2025-26 School Level AAFTE'!$C$2:$L$2349,9,FALSE), "No")</f>
        <v>Yes</v>
      </c>
      <c r="F670" s="67">
        <f>IFERROR(VLOOKUP($C670,'2025-26 School Level AAFTE'!$C$2:$J$2349,8,FALSE), 0)</f>
        <v>444.7</v>
      </c>
      <c r="G670" s="69">
        <f>IFERROR(IF(E670= "yes",VLOOKUP(C670,Summary!$B:$I,6,0),0),0)</f>
        <v>0</v>
      </c>
      <c r="H670" s="68">
        <f t="shared" ref="H670:H733" si="131">IF(E670= "yes", F670,0)</f>
        <v>444.7</v>
      </c>
      <c r="I670" s="110">
        <f>VLOOKUP($A670,'2026-27 Salary &amp; Benefits'!$A:$I,3,FALSE)</f>
        <v>1.06</v>
      </c>
      <c r="J670" s="110">
        <f>VLOOKUP($A670,'2026-27 Salary &amp; Benefits'!$A:$I,4,FALSE)</f>
        <v>1.06</v>
      </c>
      <c r="K670" s="101">
        <f t="shared" ref="K670:K733" si="132">IF(G670&gt;0,G670,H670)</f>
        <v>444.7</v>
      </c>
      <c r="L670" s="100">
        <f t="shared" ref="L670:L733" si="133">ROUND((($K670*1.1*36)/15)/900,3)</f>
        <v>1.304</v>
      </c>
      <c r="M670" s="102">
        <f>'2026-27 Salary &amp; Benefits'!$E$6</f>
        <v>78209</v>
      </c>
      <c r="N670" s="102">
        <f>'2026-27 Salary &amp; Benefits'!$F$6</f>
        <v>82248</v>
      </c>
      <c r="O670" s="7">
        <f t="shared" ref="O670:O733" si="134">ROUND($I670*$M670*$L670,2)</f>
        <v>108103.61</v>
      </c>
      <c r="P670" s="7">
        <f t="shared" ref="P670:P733" si="135">ROUND($J670*$N670*$L670,2)-O670</f>
        <v>5582.8699999999953</v>
      </c>
      <c r="Q670" s="7">
        <f>'2026-27 Salary &amp; Benefits'!G$6</f>
        <v>16817.759999999998</v>
      </c>
      <c r="R670" s="103">
        <f>'2026-27 Salary &amp; Benefits'!H$6</f>
        <v>0.16020000000000001</v>
      </c>
      <c r="S670" s="103">
        <f>'2026-27 Salary &amp; Benefits'!I$6</f>
        <v>0.15390000000000001</v>
      </c>
      <c r="T670" s="7">
        <f t="shared" ref="T670:T733" si="136">ROUND(O670*R670+P670*S670+L670*Q670,2)</f>
        <v>40107.760000000002</v>
      </c>
      <c r="U670" s="7">
        <f t="shared" ref="U670:U733" si="137">ROUND((($N670*$J670*$L670)/180)*3,2)</f>
        <v>1894.77</v>
      </c>
      <c r="V670" s="7">
        <f t="shared" ref="V670:V733" si="138">ROUND(U670*S670,2)</f>
        <v>291.61</v>
      </c>
      <c r="W670" s="7">
        <f t="shared" ref="W670:W733" si="139">SUM(U670:V670)</f>
        <v>2186.38</v>
      </c>
      <c r="X670" s="18">
        <f t="shared" ref="X670:X733" si="140">SUM(T670,O670:P670,W670)</f>
        <v>155980.62</v>
      </c>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row>
    <row r="671" spans="1:159" s="17" customFormat="1">
      <c r="A671" s="50" t="s">
        <v>2309</v>
      </c>
      <c r="B671" s="59" t="s">
        <v>2599</v>
      </c>
      <c r="C671" s="61">
        <v>2398</v>
      </c>
      <c r="D671" s="72" t="s">
        <v>1364</v>
      </c>
      <c r="E671" s="78" t="str">
        <f>IFERROR(VLOOKUP($C671,'2025-26 School Level AAFTE'!$C$2:$L$2349,9,FALSE), "No")</f>
        <v>Yes</v>
      </c>
      <c r="F671" s="67">
        <f>IFERROR(VLOOKUP($C671,'2025-26 School Level AAFTE'!$C$2:$J$2349,8,FALSE), 0)</f>
        <v>371.5</v>
      </c>
      <c r="G671" s="69">
        <f>IFERROR(IF(E671= "yes",VLOOKUP(C671,Summary!$B:$I,6,0),0),0)</f>
        <v>0</v>
      </c>
      <c r="H671" s="68">
        <f t="shared" si="131"/>
        <v>371.5</v>
      </c>
      <c r="I671" s="110">
        <f>VLOOKUP($A671,'2026-27 Salary &amp; Benefits'!$A:$I,3,FALSE)</f>
        <v>1.06</v>
      </c>
      <c r="J671" s="110">
        <f>VLOOKUP($A671,'2026-27 Salary &amp; Benefits'!$A:$I,4,FALSE)</f>
        <v>1.06</v>
      </c>
      <c r="K671" s="101">
        <f t="shared" si="132"/>
        <v>371.5</v>
      </c>
      <c r="L671" s="100">
        <f t="shared" si="133"/>
        <v>1.0900000000000001</v>
      </c>
      <c r="M671" s="102">
        <f>'2026-27 Salary &amp; Benefits'!$E$6</f>
        <v>78209</v>
      </c>
      <c r="N671" s="102">
        <f>'2026-27 Salary &amp; Benefits'!$F$6</f>
        <v>82248</v>
      </c>
      <c r="O671" s="7">
        <f t="shared" si="134"/>
        <v>90362.68</v>
      </c>
      <c r="P671" s="7">
        <f t="shared" si="135"/>
        <v>4666.6600000000035</v>
      </c>
      <c r="Q671" s="7">
        <f>'2026-27 Salary &amp; Benefits'!G$6</f>
        <v>16817.759999999998</v>
      </c>
      <c r="R671" s="103">
        <f>'2026-27 Salary &amp; Benefits'!H$6</f>
        <v>0.16020000000000001</v>
      </c>
      <c r="S671" s="103">
        <f>'2026-27 Salary &amp; Benefits'!I$6</f>
        <v>0.15390000000000001</v>
      </c>
      <c r="T671" s="7">
        <f t="shared" si="136"/>
        <v>33525.660000000003</v>
      </c>
      <c r="U671" s="7">
        <f t="shared" si="137"/>
        <v>1583.82</v>
      </c>
      <c r="V671" s="7">
        <f t="shared" si="138"/>
        <v>243.75</v>
      </c>
      <c r="W671" s="7">
        <f t="shared" si="139"/>
        <v>1827.57</v>
      </c>
      <c r="X671" s="18">
        <f t="shared" si="140"/>
        <v>130382.57</v>
      </c>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row>
    <row r="672" spans="1:159" s="17" customFormat="1">
      <c r="A672" s="50" t="s">
        <v>2309</v>
      </c>
      <c r="B672" s="59" t="s">
        <v>2599</v>
      </c>
      <c r="C672" s="60">
        <v>3301</v>
      </c>
      <c r="D672" s="59" t="s">
        <v>1370</v>
      </c>
      <c r="E672" s="78" t="str">
        <f>IFERROR(VLOOKUP($C672,'2025-26 School Level AAFTE'!$C$2:$L$2349,9,FALSE), "No")</f>
        <v>Yes</v>
      </c>
      <c r="F672" s="67">
        <f>IFERROR(VLOOKUP($C672,'2025-26 School Level AAFTE'!$C$2:$J$2349,8,FALSE), 0)</f>
        <v>351.9</v>
      </c>
      <c r="G672" s="69">
        <f>IFERROR(IF(E672= "yes",VLOOKUP(C672,Summary!$B:$I,6,0),0),0)</f>
        <v>0</v>
      </c>
      <c r="H672" s="68">
        <f t="shared" si="131"/>
        <v>351.9</v>
      </c>
      <c r="I672" s="110">
        <f>VLOOKUP($A672,'2026-27 Salary &amp; Benefits'!$A:$I,3,FALSE)</f>
        <v>1.06</v>
      </c>
      <c r="J672" s="110">
        <f>VLOOKUP($A672,'2026-27 Salary &amp; Benefits'!$A:$I,4,FALSE)</f>
        <v>1.06</v>
      </c>
      <c r="K672" s="101">
        <f t="shared" si="132"/>
        <v>351.9</v>
      </c>
      <c r="L672" s="100">
        <f t="shared" si="133"/>
        <v>1.032</v>
      </c>
      <c r="M672" s="102">
        <f>'2026-27 Salary &amp; Benefits'!$E$6</f>
        <v>78209</v>
      </c>
      <c r="N672" s="102">
        <f>'2026-27 Salary &amp; Benefits'!$F$6</f>
        <v>82248</v>
      </c>
      <c r="O672" s="7">
        <f t="shared" si="134"/>
        <v>85554.39</v>
      </c>
      <c r="P672" s="7">
        <f t="shared" si="135"/>
        <v>4418.3399999999965</v>
      </c>
      <c r="Q672" s="7">
        <f>'2026-27 Salary &amp; Benefits'!G$6</f>
        <v>16817.759999999998</v>
      </c>
      <c r="R672" s="103">
        <f>'2026-27 Salary &amp; Benefits'!H$6</f>
        <v>0.16020000000000001</v>
      </c>
      <c r="S672" s="103">
        <f>'2026-27 Salary &amp; Benefits'!I$6</f>
        <v>0.15390000000000001</v>
      </c>
      <c r="T672" s="7">
        <f t="shared" si="136"/>
        <v>31741.72</v>
      </c>
      <c r="U672" s="7">
        <f t="shared" si="137"/>
        <v>1499.55</v>
      </c>
      <c r="V672" s="7">
        <f t="shared" si="138"/>
        <v>230.78</v>
      </c>
      <c r="W672" s="7">
        <f t="shared" si="139"/>
        <v>1730.33</v>
      </c>
      <c r="X672" s="18">
        <f t="shared" si="140"/>
        <v>123444.78</v>
      </c>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row>
    <row r="673" spans="1:159" s="17" customFormat="1">
      <c r="A673" s="50" t="s">
        <v>2309</v>
      </c>
      <c r="B673" s="59" t="s">
        <v>2599</v>
      </c>
      <c r="C673" s="60">
        <v>2257</v>
      </c>
      <c r="D673" s="59" t="s">
        <v>1362</v>
      </c>
      <c r="E673" s="78" t="str">
        <f>IFERROR(VLOOKUP($C673,'2025-26 School Level AAFTE'!$C$2:$L$2349,9,FALSE), "No")</f>
        <v>Yes</v>
      </c>
      <c r="F673" s="67">
        <f>IFERROR(VLOOKUP($C673,'2025-26 School Level AAFTE'!$C$2:$J$2349,8,FALSE), 0)</f>
        <v>482.92</v>
      </c>
      <c r="G673" s="69">
        <f>IFERROR(IF(E673= "yes",VLOOKUP(C673,Summary!$B:$I,6,0),0),0)</f>
        <v>0</v>
      </c>
      <c r="H673" s="68">
        <f t="shared" si="131"/>
        <v>482.92</v>
      </c>
      <c r="I673" s="110">
        <f>VLOOKUP($A673,'2026-27 Salary &amp; Benefits'!$A:$I,3,FALSE)</f>
        <v>1.06</v>
      </c>
      <c r="J673" s="110">
        <f>VLOOKUP($A673,'2026-27 Salary &amp; Benefits'!$A:$I,4,FALSE)</f>
        <v>1.06</v>
      </c>
      <c r="K673" s="101">
        <f t="shared" si="132"/>
        <v>482.92</v>
      </c>
      <c r="L673" s="100">
        <f t="shared" si="133"/>
        <v>1.417</v>
      </c>
      <c r="M673" s="102">
        <f>'2026-27 Salary &amp; Benefits'!$E$6</f>
        <v>78209</v>
      </c>
      <c r="N673" s="102">
        <f>'2026-27 Salary &amp; Benefits'!$F$6</f>
        <v>82248</v>
      </c>
      <c r="O673" s="7">
        <f t="shared" si="134"/>
        <v>117471.48</v>
      </c>
      <c r="P673" s="7">
        <f t="shared" si="135"/>
        <v>6066.6600000000035</v>
      </c>
      <c r="Q673" s="7">
        <f>'2026-27 Salary &amp; Benefits'!G$6</f>
        <v>16817.759999999998</v>
      </c>
      <c r="R673" s="103">
        <f>'2026-27 Salary &amp; Benefits'!H$6</f>
        <v>0.16020000000000001</v>
      </c>
      <c r="S673" s="103">
        <f>'2026-27 Salary &amp; Benefits'!I$6</f>
        <v>0.15390000000000001</v>
      </c>
      <c r="T673" s="7">
        <f t="shared" si="136"/>
        <v>43583.360000000001</v>
      </c>
      <c r="U673" s="7">
        <f t="shared" si="137"/>
        <v>2058.9699999999998</v>
      </c>
      <c r="V673" s="7">
        <f t="shared" si="138"/>
        <v>316.88</v>
      </c>
      <c r="W673" s="7">
        <f t="shared" si="139"/>
        <v>2375.85</v>
      </c>
      <c r="X673" s="18">
        <f t="shared" si="140"/>
        <v>169497.35</v>
      </c>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row>
    <row r="674" spans="1:159" s="17" customFormat="1">
      <c r="A674" s="50" t="s">
        <v>2309</v>
      </c>
      <c r="B674" s="59" t="s">
        <v>2599</v>
      </c>
      <c r="C674" s="60">
        <v>3532</v>
      </c>
      <c r="D674" s="59" t="s">
        <v>1372</v>
      </c>
      <c r="E674" s="78" t="str">
        <f>IFERROR(VLOOKUP($C674,'2025-26 School Level AAFTE'!$C$2:$L$2349,9,FALSE), "No")</f>
        <v>Yes</v>
      </c>
      <c r="F674" s="67">
        <f>IFERROR(VLOOKUP($C674,'2025-26 School Level AAFTE'!$C$2:$J$2349,8,FALSE), 0)</f>
        <v>337.9</v>
      </c>
      <c r="G674" s="69">
        <f>IFERROR(IF(E674= "yes",VLOOKUP(C674,Summary!$B:$I,6,0),0),0)</f>
        <v>0</v>
      </c>
      <c r="H674" s="68">
        <f t="shared" si="131"/>
        <v>337.9</v>
      </c>
      <c r="I674" s="110">
        <f>VLOOKUP($A674,'2026-27 Salary &amp; Benefits'!$A:$I,3,FALSE)</f>
        <v>1.06</v>
      </c>
      <c r="J674" s="110">
        <f>VLOOKUP($A674,'2026-27 Salary &amp; Benefits'!$A:$I,4,FALSE)</f>
        <v>1.06</v>
      </c>
      <c r="K674" s="101">
        <f t="shared" si="132"/>
        <v>337.9</v>
      </c>
      <c r="L674" s="100">
        <f t="shared" si="133"/>
        <v>0.99099999999999999</v>
      </c>
      <c r="M674" s="102">
        <f>'2026-27 Salary &amp; Benefits'!$E$6</f>
        <v>78209</v>
      </c>
      <c r="N674" s="102">
        <f>'2026-27 Salary &amp; Benefits'!$F$6</f>
        <v>82248</v>
      </c>
      <c r="O674" s="7">
        <f t="shared" si="134"/>
        <v>82155.429999999993</v>
      </c>
      <c r="P674" s="7">
        <f t="shared" si="135"/>
        <v>4242.8000000000029</v>
      </c>
      <c r="Q674" s="7">
        <f>'2026-27 Salary &amp; Benefits'!G$6</f>
        <v>16817.759999999998</v>
      </c>
      <c r="R674" s="103">
        <f>'2026-27 Salary &amp; Benefits'!H$6</f>
        <v>0.16020000000000001</v>
      </c>
      <c r="S674" s="103">
        <f>'2026-27 Salary &amp; Benefits'!I$6</f>
        <v>0.15390000000000001</v>
      </c>
      <c r="T674" s="7">
        <f t="shared" si="136"/>
        <v>30480.67</v>
      </c>
      <c r="U674" s="7">
        <f t="shared" si="137"/>
        <v>1439.97</v>
      </c>
      <c r="V674" s="7">
        <f t="shared" si="138"/>
        <v>221.61</v>
      </c>
      <c r="W674" s="7">
        <f t="shared" si="139"/>
        <v>1661.58</v>
      </c>
      <c r="X674" s="18">
        <f t="shared" si="140"/>
        <v>118540.48</v>
      </c>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row>
    <row r="675" spans="1:159" s="17" customFormat="1">
      <c r="A675" s="50" t="s">
        <v>2309</v>
      </c>
      <c r="B675" s="59" t="s">
        <v>2599</v>
      </c>
      <c r="C675" s="60">
        <v>2876</v>
      </c>
      <c r="D675" s="59" t="s">
        <v>1365</v>
      </c>
      <c r="E675" s="78" t="str">
        <f>IFERROR(VLOOKUP($C675,'2025-26 School Level AAFTE'!$C$2:$L$2349,9,FALSE), "No")</f>
        <v>Yes</v>
      </c>
      <c r="F675" s="67">
        <f>IFERROR(VLOOKUP($C675,'2025-26 School Level AAFTE'!$C$2:$J$2349,8,FALSE), 0)</f>
        <v>1017.2</v>
      </c>
      <c r="G675" s="69">
        <f>IFERROR(IF(E675= "yes",VLOOKUP(C675,Summary!$B:$I,6,0),0),0)</f>
        <v>0</v>
      </c>
      <c r="H675" s="68">
        <f t="shared" si="131"/>
        <v>1017.2</v>
      </c>
      <c r="I675" s="110">
        <f>VLOOKUP($A675,'2026-27 Salary &amp; Benefits'!$A:$I,3,FALSE)</f>
        <v>1.06</v>
      </c>
      <c r="J675" s="110">
        <f>VLOOKUP($A675,'2026-27 Salary &amp; Benefits'!$A:$I,4,FALSE)</f>
        <v>1.06</v>
      </c>
      <c r="K675" s="101">
        <f t="shared" si="132"/>
        <v>1017.2</v>
      </c>
      <c r="L675" s="100">
        <f t="shared" si="133"/>
        <v>2.984</v>
      </c>
      <c r="M675" s="102">
        <f>'2026-27 Salary &amp; Benefits'!$E$6</f>
        <v>78209</v>
      </c>
      <c r="N675" s="102">
        <f>'2026-27 Salary &amp; Benefits'!$F$6</f>
        <v>82248</v>
      </c>
      <c r="O675" s="7">
        <f t="shared" si="134"/>
        <v>247378.2</v>
      </c>
      <c r="P675" s="7">
        <f t="shared" si="135"/>
        <v>12775.50999999998</v>
      </c>
      <c r="Q675" s="7">
        <f>'2026-27 Salary &amp; Benefits'!G$6</f>
        <v>16817.759999999998</v>
      </c>
      <c r="R675" s="103">
        <f>'2026-27 Salary &amp; Benefits'!H$6</f>
        <v>0.16020000000000001</v>
      </c>
      <c r="S675" s="103">
        <f>'2026-27 Salary &amp; Benefits'!I$6</f>
        <v>0.15390000000000001</v>
      </c>
      <c r="T675" s="7">
        <f t="shared" si="136"/>
        <v>91780.33</v>
      </c>
      <c r="U675" s="7">
        <f t="shared" si="137"/>
        <v>4335.8999999999996</v>
      </c>
      <c r="V675" s="7">
        <f t="shared" si="138"/>
        <v>667.3</v>
      </c>
      <c r="W675" s="7">
        <f t="shared" si="139"/>
        <v>5003.2</v>
      </c>
      <c r="X675" s="18">
        <f t="shared" si="140"/>
        <v>356937.24000000005</v>
      </c>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row>
    <row r="676" spans="1:159" s="17" customFormat="1">
      <c r="A676" s="50" t="s">
        <v>2309</v>
      </c>
      <c r="B676" s="59" t="s">
        <v>2599</v>
      </c>
      <c r="C676" s="60">
        <v>4063</v>
      </c>
      <c r="D676" s="59" t="s">
        <v>3192</v>
      </c>
      <c r="E676" s="78" t="str">
        <f>IFERROR(VLOOKUP($C676,'2025-26 School Level AAFTE'!$C$2:$L$2349,9,FALSE), "No")</f>
        <v>Yes</v>
      </c>
      <c r="F676" s="67">
        <f>IFERROR(VLOOKUP($C676,'2025-26 School Level AAFTE'!$C$2:$J$2349,8,FALSE), 0)</f>
        <v>93.960000000000008</v>
      </c>
      <c r="G676" s="69">
        <f>IFERROR(IF(E676= "yes",VLOOKUP(C676,Summary!$B:$I,6,0),0),0)</f>
        <v>0</v>
      </c>
      <c r="H676" s="68">
        <f t="shared" si="131"/>
        <v>93.960000000000008</v>
      </c>
      <c r="I676" s="110">
        <f>VLOOKUP($A676,'2026-27 Salary &amp; Benefits'!$A:$I,3,FALSE)</f>
        <v>1.06</v>
      </c>
      <c r="J676" s="110">
        <f>VLOOKUP($A676,'2026-27 Salary &amp; Benefits'!$A:$I,4,FALSE)</f>
        <v>1.06</v>
      </c>
      <c r="K676" s="101">
        <f t="shared" si="132"/>
        <v>93.960000000000008</v>
      </c>
      <c r="L676" s="100">
        <f t="shared" si="133"/>
        <v>0.27600000000000002</v>
      </c>
      <c r="M676" s="102">
        <f>'2026-27 Salary &amp; Benefits'!$E$6</f>
        <v>78209</v>
      </c>
      <c r="N676" s="102">
        <f>'2026-27 Salary &amp; Benefits'!$F$6</f>
        <v>82248</v>
      </c>
      <c r="O676" s="7">
        <f t="shared" si="134"/>
        <v>22880.83</v>
      </c>
      <c r="P676" s="7">
        <f t="shared" si="135"/>
        <v>1181.6399999999994</v>
      </c>
      <c r="Q676" s="7">
        <f>'2026-27 Salary &amp; Benefits'!G$6</f>
        <v>16817.759999999998</v>
      </c>
      <c r="R676" s="103">
        <f>'2026-27 Salary &amp; Benefits'!H$6</f>
        <v>0.16020000000000001</v>
      </c>
      <c r="S676" s="103">
        <f>'2026-27 Salary &amp; Benefits'!I$6</f>
        <v>0.15390000000000001</v>
      </c>
      <c r="T676" s="7">
        <f t="shared" si="136"/>
        <v>8489.07</v>
      </c>
      <c r="U676" s="7">
        <f t="shared" si="137"/>
        <v>401.04</v>
      </c>
      <c r="V676" s="7">
        <f t="shared" si="138"/>
        <v>61.72</v>
      </c>
      <c r="W676" s="7">
        <f t="shared" si="139"/>
        <v>462.76</v>
      </c>
      <c r="X676" s="18">
        <f t="shared" si="140"/>
        <v>33014.300000000003</v>
      </c>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row>
    <row r="677" spans="1:159" s="17" customFormat="1">
      <c r="A677" s="50" t="s">
        <v>2309</v>
      </c>
      <c r="B677" s="59" t="s">
        <v>2599</v>
      </c>
      <c r="C677" s="60">
        <v>3000</v>
      </c>
      <c r="D677" s="59" t="s">
        <v>1367</v>
      </c>
      <c r="E677" s="78" t="str">
        <f>IFERROR(VLOOKUP($C677,'2025-26 School Level AAFTE'!$C$2:$L$2349,9,FALSE), "No")</f>
        <v>Yes</v>
      </c>
      <c r="F677" s="67">
        <f>IFERROR(VLOOKUP($C677,'2025-26 School Level AAFTE'!$C$2:$J$2349,8,FALSE), 0)</f>
        <v>440.8</v>
      </c>
      <c r="G677" s="69">
        <f>IFERROR(IF(E677= "yes",VLOOKUP(C677,Summary!$B:$I,6,0),0),0)</f>
        <v>0</v>
      </c>
      <c r="H677" s="68">
        <f t="shared" si="131"/>
        <v>440.8</v>
      </c>
      <c r="I677" s="110">
        <f>VLOOKUP($A677,'2026-27 Salary &amp; Benefits'!$A:$I,3,FALSE)</f>
        <v>1.06</v>
      </c>
      <c r="J677" s="110">
        <f>VLOOKUP($A677,'2026-27 Salary &amp; Benefits'!$A:$I,4,FALSE)</f>
        <v>1.06</v>
      </c>
      <c r="K677" s="101">
        <f t="shared" si="132"/>
        <v>440.8</v>
      </c>
      <c r="L677" s="100">
        <f t="shared" si="133"/>
        <v>1.2929999999999999</v>
      </c>
      <c r="M677" s="102">
        <f>'2026-27 Salary &amp; Benefits'!$E$6</f>
        <v>78209</v>
      </c>
      <c r="N677" s="102">
        <f>'2026-27 Salary &amp; Benefits'!$F$6</f>
        <v>82248</v>
      </c>
      <c r="O677" s="7">
        <f t="shared" si="134"/>
        <v>107191.69</v>
      </c>
      <c r="P677" s="7">
        <f t="shared" si="135"/>
        <v>5535.7700000000041</v>
      </c>
      <c r="Q677" s="7">
        <f>'2026-27 Salary &amp; Benefits'!G$6</f>
        <v>16817.759999999998</v>
      </c>
      <c r="R677" s="103">
        <f>'2026-27 Salary &amp; Benefits'!H$6</f>
        <v>0.16020000000000001</v>
      </c>
      <c r="S677" s="103">
        <f>'2026-27 Salary &amp; Benefits'!I$6</f>
        <v>0.15390000000000001</v>
      </c>
      <c r="T677" s="7">
        <f t="shared" si="136"/>
        <v>39769.43</v>
      </c>
      <c r="U677" s="7">
        <f t="shared" si="137"/>
        <v>1878.79</v>
      </c>
      <c r="V677" s="7">
        <f t="shared" si="138"/>
        <v>289.14999999999998</v>
      </c>
      <c r="W677" s="7">
        <f t="shared" si="139"/>
        <v>2167.94</v>
      </c>
      <c r="X677" s="18">
        <f t="shared" si="140"/>
        <v>154664.83000000002</v>
      </c>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row>
    <row r="678" spans="1:159" s="17" customFormat="1">
      <c r="A678" s="50" t="s">
        <v>2309</v>
      </c>
      <c r="B678" s="59" t="s">
        <v>2599</v>
      </c>
      <c r="C678" s="60">
        <v>2945</v>
      </c>
      <c r="D678" s="59" t="s">
        <v>1366</v>
      </c>
      <c r="E678" s="78" t="str">
        <f>IFERROR(VLOOKUP($C678,'2025-26 School Level AAFTE'!$C$2:$L$2349,9,FALSE), "No")</f>
        <v>Yes</v>
      </c>
      <c r="F678" s="67">
        <f>IFERROR(VLOOKUP($C678,'2025-26 School Level AAFTE'!$C$2:$J$2349,8,FALSE), 0)</f>
        <v>390.1</v>
      </c>
      <c r="G678" s="69">
        <f>IFERROR(IF(E678= "yes",VLOOKUP(C678,Summary!$B:$I,6,0),0),0)</f>
        <v>0</v>
      </c>
      <c r="H678" s="68">
        <f t="shared" si="131"/>
        <v>390.1</v>
      </c>
      <c r="I678" s="110">
        <f>VLOOKUP($A678,'2026-27 Salary &amp; Benefits'!$A:$I,3,FALSE)</f>
        <v>1.06</v>
      </c>
      <c r="J678" s="110">
        <f>VLOOKUP($A678,'2026-27 Salary &amp; Benefits'!$A:$I,4,FALSE)</f>
        <v>1.06</v>
      </c>
      <c r="K678" s="101">
        <f t="shared" si="132"/>
        <v>390.1</v>
      </c>
      <c r="L678" s="100">
        <f t="shared" si="133"/>
        <v>1.1439999999999999</v>
      </c>
      <c r="M678" s="102">
        <f>'2026-27 Salary &amp; Benefits'!$E$6</f>
        <v>78209</v>
      </c>
      <c r="N678" s="102">
        <f>'2026-27 Salary &amp; Benefits'!$F$6</f>
        <v>82248</v>
      </c>
      <c r="O678" s="7">
        <f t="shared" si="134"/>
        <v>94839.360000000001</v>
      </c>
      <c r="P678" s="7">
        <f t="shared" si="135"/>
        <v>4897.8500000000058</v>
      </c>
      <c r="Q678" s="7">
        <f>'2026-27 Salary &amp; Benefits'!G$6</f>
        <v>16817.759999999998</v>
      </c>
      <c r="R678" s="103">
        <f>'2026-27 Salary &amp; Benefits'!H$6</f>
        <v>0.16020000000000001</v>
      </c>
      <c r="S678" s="103">
        <f>'2026-27 Salary &amp; Benefits'!I$6</f>
        <v>0.15390000000000001</v>
      </c>
      <c r="T678" s="7">
        <f t="shared" si="136"/>
        <v>35186.559999999998</v>
      </c>
      <c r="U678" s="7">
        <f t="shared" si="137"/>
        <v>1662.29</v>
      </c>
      <c r="V678" s="7">
        <f t="shared" si="138"/>
        <v>255.83</v>
      </c>
      <c r="W678" s="7">
        <f t="shared" si="139"/>
        <v>1918.12</v>
      </c>
      <c r="X678" s="18">
        <f t="shared" si="140"/>
        <v>136841.89000000001</v>
      </c>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row>
    <row r="679" spans="1:159" s="17" customFormat="1">
      <c r="A679" s="50" t="s">
        <v>2309</v>
      </c>
      <c r="B679" s="59" t="s">
        <v>2599</v>
      </c>
      <c r="C679" s="60">
        <v>2340</v>
      </c>
      <c r="D679" s="59" t="s">
        <v>1363</v>
      </c>
      <c r="E679" s="78" t="str">
        <f>IFERROR(VLOOKUP($C679,'2025-26 School Level AAFTE'!$C$2:$L$2349,9,FALSE), "No")</f>
        <v>Yes</v>
      </c>
      <c r="F679" s="67">
        <f>IFERROR(VLOOKUP($C679,'2025-26 School Level AAFTE'!$C$2:$J$2349,8,FALSE), 0)</f>
        <v>372.5</v>
      </c>
      <c r="G679" s="69">
        <f>IFERROR(IF(E679= "yes",VLOOKUP(C679,Summary!$B:$I,6,0),0),0)</f>
        <v>0</v>
      </c>
      <c r="H679" s="68">
        <f t="shared" si="131"/>
        <v>372.5</v>
      </c>
      <c r="I679" s="110">
        <f>VLOOKUP($A679,'2026-27 Salary &amp; Benefits'!$A:$I,3,FALSE)</f>
        <v>1.06</v>
      </c>
      <c r="J679" s="110">
        <f>VLOOKUP($A679,'2026-27 Salary &amp; Benefits'!$A:$I,4,FALSE)</f>
        <v>1.06</v>
      </c>
      <c r="K679" s="101">
        <f t="shared" si="132"/>
        <v>372.5</v>
      </c>
      <c r="L679" s="100">
        <f t="shared" si="133"/>
        <v>1.093</v>
      </c>
      <c r="M679" s="102">
        <f>'2026-27 Salary &amp; Benefits'!$E$6</f>
        <v>78209</v>
      </c>
      <c r="N679" s="102">
        <f>'2026-27 Salary &amp; Benefits'!$F$6</f>
        <v>82248</v>
      </c>
      <c r="O679" s="7">
        <f t="shared" si="134"/>
        <v>90611.38</v>
      </c>
      <c r="P679" s="7">
        <f t="shared" si="135"/>
        <v>4679.5099999999948</v>
      </c>
      <c r="Q679" s="7">
        <f>'2026-27 Salary &amp; Benefits'!G$6</f>
        <v>16817.759999999998</v>
      </c>
      <c r="R679" s="103">
        <f>'2026-27 Salary &amp; Benefits'!H$6</f>
        <v>0.16020000000000001</v>
      </c>
      <c r="S679" s="103">
        <f>'2026-27 Salary &amp; Benefits'!I$6</f>
        <v>0.15390000000000001</v>
      </c>
      <c r="T679" s="7">
        <f t="shared" si="136"/>
        <v>33617.93</v>
      </c>
      <c r="U679" s="7">
        <f t="shared" si="137"/>
        <v>1588.18</v>
      </c>
      <c r="V679" s="7">
        <f t="shared" si="138"/>
        <v>244.42</v>
      </c>
      <c r="W679" s="7">
        <f t="shared" si="139"/>
        <v>1832.6000000000001</v>
      </c>
      <c r="X679" s="18">
        <f t="shared" si="140"/>
        <v>130741.42</v>
      </c>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row>
    <row r="680" spans="1:159" s="17" customFormat="1">
      <c r="A680" s="50" t="s">
        <v>2309</v>
      </c>
      <c r="B680" s="59" t="s">
        <v>2599</v>
      </c>
      <c r="C680" s="60">
        <v>3300</v>
      </c>
      <c r="D680" s="59" t="s">
        <v>1369</v>
      </c>
      <c r="E680" s="78" t="str">
        <f>IFERROR(VLOOKUP($C680,'2025-26 School Level AAFTE'!$C$2:$L$2349,9,FALSE), "No")</f>
        <v>Yes</v>
      </c>
      <c r="F680" s="67">
        <f>IFERROR(VLOOKUP($C680,'2025-26 School Level AAFTE'!$C$2:$J$2349,8,FALSE), 0)</f>
        <v>832.06</v>
      </c>
      <c r="G680" s="69">
        <f>IFERROR(IF(E680= "yes",VLOOKUP(C680,Summary!$B:$I,6,0),0),0)</f>
        <v>0</v>
      </c>
      <c r="H680" s="68">
        <f t="shared" si="131"/>
        <v>832.06</v>
      </c>
      <c r="I680" s="110">
        <f>VLOOKUP($A680,'2026-27 Salary &amp; Benefits'!$A:$I,3,FALSE)</f>
        <v>1.06</v>
      </c>
      <c r="J680" s="110">
        <f>VLOOKUP($A680,'2026-27 Salary &amp; Benefits'!$A:$I,4,FALSE)</f>
        <v>1.06</v>
      </c>
      <c r="K680" s="101">
        <f t="shared" si="132"/>
        <v>832.06</v>
      </c>
      <c r="L680" s="100">
        <f t="shared" si="133"/>
        <v>2.4409999999999998</v>
      </c>
      <c r="M680" s="102">
        <f>'2026-27 Salary &amp; Benefits'!$E$6</f>
        <v>78209</v>
      </c>
      <c r="N680" s="102">
        <f>'2026-27 Salary &amp; Benefits'!$F$6</f>
        <v>82248</v>
      </c>
      <c r="O680" s="7">
        <f t="shared" si="134"/>
        <v>202362.66</v>
      </c>
      <c r="P680" s="7">
        <f t="shared" si="135"/>
        <v>10450.75</v>
      </c>
      <c r="Q680" s="7">
        <f>'2026-27 Salary &amp; Benefits'!G$6</f>
        <v>16817.759999999998</v>
      </c>
      <c r="R680" s="103">
        <f>'2026-27 Salary &amp; Benefits'!H$6</f>
        <v>0.16020000000000001</v>
      </c>
      <c r="S680" s="103">
        <f>'2026-27 Salary &amp; Benefits'!I$6</f>
        <v>0.15390000000000001</v>
      </c>
      <c r="T680" s="7">
        <f t="shared" si="136"/>
        <v>75079.02</v>
      </c>
      <c r="U680" s="7">
        <f t="shared" si="137"/>
        <v>3546.89</v>
      </c>
      <c r="V680" s="7">
        <f t="shared" si="138"/>
        <v>545.87</v>
      </c>
      <c r="W680" s="7">
        <f t="shared" si="139"/>
        <v>4092.7599999999998</v>
      </c>
      <c r="X680" s="18">
        <f t="shared" si="140"/>
        <v>291985.19</v>
      </c>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row>
    <row r="681" spans="1:159" s="17" customFormat="1">
      <c r="A681" s="50" t="s">
        <v>2309</v>
      </c>
      <c r="B681" s="59" t="s">
        <v>2599</v>
      </c>
      <c r="C681" s="60">
        <v>3401</v>
      </c>
      <c r="D681" s="59" t="s">
        <v>1371</v>
      </c>
      <c r="E681" s="78" t="str">
        <f>IFERROR(VLOOKUP($C681,'2025-26 School Level AAFTE'!$C$2:$L$2349,9,FALSE), "No")</f>
        <v>Yes</v>
      </c>
      <c r="F681" s="67">
        <f>IFERROR(VLOOKUP($C681,'2025-26 School Level AAFTE'!$C$2:$J$2349,8,FALSE), 0)</f>
        <v>743.13</v>
      </c>
      <c r="G681" s="69">
        <f>IFERROR(IF(E681= "yes",VLOOKUP(C681,Summary!$B:$I,6,0),0),0)</f>
        <v>0</v>
      </c>
      <c r="H681" s="68">
        <f t="shared" si="131"/>
        <v>743.13</v>
      </c>
      <c r="I681" s="110">
        <f>VLOOKUP($A681,'2026-27 Salary &amp; Benefits'!$A:$I,3,FALSE)</f>
        <v>1.06</v>
      </c>
      <c r="J681" s="110">
        <f>VLOOKUP($A681,'2026-27 Salary &amp; Benefits'!$A:$I,4,FALSE)</f>
        <v>1.06</v>
      </c>
      <c r="K681" s="101">
        <f t="shared" si="132"/>
        <v>743.13</v>
      </c>
      <c r="L681" s="100">
        <f t="shared" si="133"/>
        <v>2.1800000000000002</v>
      </c>
      <c r="M681" s="102">
        <f>'2026-27 Salary &amp; Benefits'!$E$6</f>
        <v>78209</v>
      </c>
      <c r="N681" s="102">
        <f>'2026-27 Salary &amp; Benefits'!$F$6</f>
        <v>82248</v>
      </c>
      <c r="O681" s="7">
        <f t="shared" si="134"/>
        <v>180725.36</v>
      </c>
      <c r="P681" s="7">
        <f t="shared" si="135"/>
        <v>9333.320000000007</v>
      </c>
      <c r="Q681" s="7">
        <f>'2026-27 Salary &amp; Benefits'!G$6</f>
        <v>16817.759999999998</v>
      </c>
      <c r="R681" s="103">
        <f>'2026-27 Salary &amp; Benefits'!H$6</f>
        <v>0.16020000000000001</v>
      </c>
      <c r="S681" s="103">
        <f>'2026-27 Salary &amp; Benefits'!I$6</f>
        <v>0.15390000000000001</v>
      </c>
      <c r="T681" s="7">
        <f t="shared" si="136"/>
        <v>67051.320000000007</v>
      </c>
      <c r="U681" s="7">
        <f t="shared" si="137"/>
        <v>3167.64</v>
      </c>
      <c r="V681" s="7">
        <f t="shared" si="138"/>
        <v>487.5</v>
      </c>
      <c r="W681" s="7">
        <f t="shared" si="139"/>
        <v>3655.14</v>
      </c>
      <c r="X681" s="18">
        <f t="shared" si="140"/>
        <v>260765.14</v>
      </c>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row>
    <row r="682" spans="1:159" s="17" customFormat="1">
      <c r="A682" s="50" t="s">
        <v>2309</v>
      </c>
      <c r="B682" s="59" t="s">
        <v>2599</v>
      </c>
      <c r="C682" s="60">
        <v>3648</v>
      </c>
      <c r="D682" s="59" t="s">
        <v>1373</v>
      </c>
      <c r="E682" s="78" t="str">
        <f>IFERROR(VLOOKUP($C682,'2025-26 School Level AAFTE'!$C$2:$L$2349,9,FALSE), "No")</f>
        <v>Yes</v>
      </c>
      <c r="F682" s="67">
        <f>IFERROR(VLOOKUP($C682,'2025-26 School Level AAFTE'!$C$2:$J$2349,8,FALSE), 0)</f>
        <v>950.45</v>
      </c>
      <c r="G682" s="69">
        <f>IFERROR(IF(E682= "yes",VLOOKUP(C682,Summary!$B:$I,6,0),0),0)</f>
        <v>0</v>
      </c>
      <c r="H682" s="68">
        <f t="shared" si="131"/>
        <v>950.45</v>
      </c>
      <c r="I682" s="110">
        <f>VLOOKUP($A682,'2026-27 Salary &amp; Benefits'!$A:$I,3,FALSE)</f>
        <v>1.06</v>
      </c>
      <c r="J682" s="110">
        <f>VLOOKUP($A682,'2026-27 Salary &amp; Benefits'!$A:$I,4,FALSE)</f>
        <v>1.06</v>
      </c>
      <c r="K682" s="101">
        <f t="shared" si="132"/>
        <v>950.45</v>
      </c>
      <c r="L682" s="100">
        <f t="shared" si="133"/>
        <v>2.7879999999999998</v>
      </c>
      <c r="M682" s="102">
        <f>'2026-27 Salary &amp; Benefits'!$E$6</f>
        <v>78209</v>
      </c>
      <c r="N682" s="102">
        <f>'2026-27 Salary &amp; Benefits'!$F$6</f>
        <v>82248</v>
      </c>
      <c r="O682" s="7">
        <f t="shared" si="134"/>
        <v>231129.49</v>
      </c>
      <c r="P682" s="7">
        <f t="shared" si="135"/>
        <v>11936.380000000005</v>
      </c>
      <c r="Q682" s="7">
        <f>'2026-27 Salary &amp; Benefits'!G$6</f>
        <v>16817.759999999998</v>
      </c>
      <c r="R682" s="103">
        <f>'2026-27 Salary &amp; Benefits'!H$6</f>
        <v>0.16020000000000001</v>
      </c>
      <c r="S682" s="103">
        <f>'2026-27 Salary &amp; Benefits'!I$6</f>
        <v>0.15390000000000001</v>
      </c>
      <c r="T682" s="7">
        <f t="shared" si="136"/>
        <v>85751.87</v>
      </c>
      <c r="U682" s="7">
        <f t="shared" si="137"/>
        <v>4051.1</v>
      </c>
      <c r="V682" s="7">
        <f t="shared" si="138"/>
        <v>623.46</v>
      </c>
      <c r="W682" s="7">
        <f t="shared" si="139"/>
        <v>4674.5599999999995</v>
      </c>
      <c r="X682" s="18">
        <f t="shared" si="140"/>
        <v>333492.3</v>
      </c>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row>
    <row r="683" spans="1:159" s="17" customFormat="1">
      <c r="A683" s="50" t="s">
        <v>2350</v>
      </c>
      <c r="B683" s="59" t="s">
        <v>2600</v>
      </c>
      <c r="C683" s="60">
        <v>3794</v>
      </c>
      <c r="D683" s="59" t="s">
        <v>1751</v>
      </c>
      <c r="E683" s="78" t="str">
        <f>IFERROR(VLOOKUP($C683,'2025-26 School Level AAFTE'!$C$2:$L$2349,9,FALSE), "No")</f>
        <v>No</v>
      </c>
      <c r="F683" s="67">
        <f>IFERROR(VLOOKUP($C683,'2025-26 School Level AAFTE'!$C$2:$J$2349,8,FALSE), 0)</f>
        <v>405.16999999999996</v>
      </c>
      <c r="G683" s="69">
        <f>IFERROR(IF(E683= "yes",VLOOKUP(C683,Summary!$B:$I,6,0),0),0)</f>
        <v>0</v>
      </c>
      <c r="H683" s="68">
        <f t="shared" si="131"/>
        <v>0</v>
      </c>
      <c r="I683" s="110">
        <f>VLOOKUP($A683,'2026-27 Salary &amp; Benefits'!$A:$I,3,FALSE)</f>
        <v>1</v>
      </c>
      <c r="J683" s="110">
        <f>VLOOKUP($A683,'2026-27 Salary &amp; Benefits'!$A:$I,4,FALSE)</f>
        <v>1.04</v>
      </c>
      <c r="K683" s="101">
        <f t="shared" si="132"/>
        <v>0</v>
      </c>
      <c r="L683" s="100">
        <f t="shared" si="133"/>
        <v>0</v>
      </c>
      <c r="M683" s="102">
        <f>'2026-27 Salary &amp; Benefits'!$E$6</f>
        <v>78209</v>
      </c>
      <c r="N683" s="102">
        <f>'2026-27 Salary &amp; Benefits'!$F$6</f>
        <v>82248</v>
      </c>
      <c r="O683" s="7">
        <f t="shared" si="134"/>
        <v>0</v>
      </c>
      <c r="P683" s="7">
        <f t="shared" si="135"/>
        <v>0</v>
      </c>
      <c r="Q683" s="7">
        <f>'2026-27 Salary &amp; Benefits'!G$6</f>
        <v>16817.759999999998</v>
      </c>
      <c r="R683" s="103">
        <f>'2026-27 Salary &amp; Benefits'!H$6</f>
        <v>0.16020000000000001</v>
      </c>
      <c r="S683" s="103">
        <f>'2026-27 Salary &amp; Benefits'!I$6</f>
        <v>0.15390000000000001</v>
      </c>
      <c r="T683" s="7">
        <f t="shared" si="136"/>
        <v>0</v>
      </c>
      <c r="U683" s="7">
        <f t="shared" si="137"/>
        <v>0</v>
      </c>
      <c r="V683" s="7">
        <f t="shared" si="138"/>
        <v>0</v>
      </c>
      <c r="W683" s="7">
        <f t="shared" si="139"/>
        <v>0</v>
      </c>
      <c r="X683" s="18">
        <f t="shared" si="140"/>
        <v>0</v>
      </c>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row>
    <row r="684" spans="1:159" s="17" customFormat="1">
      <c r="A684" s="50" t="s">
        <v>2350</v>
      </c>
      <c r="B684" s="59" t="s">
        <v>2600</v>
      </c>
      <c r="C684" s="60">
        <v>3192</v>
      </c>
      <c r="D684" s="59" t="s">
        <v>1750</v>
      </c>
      <c r="E684" s="78" t="str">
        <f>IFERROR(VLOOKUP($C684,'2025-26 School Level AAFTE'!$C$2:$L$2349,9,FALSE), "No")</f>
        <v>No</v>
      </c>
      <c r="F684" s="67">
        <f>IFERROR(VLOOKUP($C684,'2025-26 School Level AAFTE'!$C$2:$J$2349,8,FALSE), 0)</f>
        <v>274.97999999999996</v>
      </c>
      <c r="G684" s="69">
        <f>IFERROR(IF(E684= "yes",VLOOKUP(C684,Summary!$B:$I,6,0),0),0)</f>
        <v>0</v>
      </c>
      <c r="H684" s="68">
        <f t="shared" si="131"/>
        <v>0</v>
      </c>
      <c r="I684" s="110">
        <f>VLOOKUP($A684,'2026-27 Salary &amp; Benefits'!$A:$I,3,FALSE)</f>
        <v>1</v>
      </c>
      <c r="J684" s="110">
        <f>VLOOKUP($A684,'2026-27 Salary &amp; Benefits'!$A:$I,4,FALSE)</f>
        <v>1.04</v>
      </c>
      <c r="K684" s="101">
        <f t="shared" si="132"/>
        <v>0</v>
      </c>
      <c r="L684" s="100">
        <f t="shared" si="133"/>
        <v>0</v>
      </c>
      <c r="M684" s="102">
        <f>'2026-27 Salary &amp; Benefits'!$E$6</f>
        <v>78209</v>
      </c>
      <c r="N684" s="102">
        <f>'2026-27 Salary &amp; Benefits'!$F$6</f>
        <v>82248</v>
      </c>
      <c r="O684" s="7">
        <f t="shared" si="134"/>
        <v>0</v>
      </c>
      <c r="P684" s="7">
        <f t="shared" si="135"/>
        <v>0</v>
      </c>
      <c r="Q684" s="7">
        <f>'2026-27 Salary &amp; Benefits'!G$6</f>
        <v>16817.759999999998</v>
      </c>
      <c r="R684" s="103">
        <f>'2026-27 Salary &amp; Benefits'!H$6</f>
        <v>0.16020000000000001</v>
      </c>
      <c r="S684" s="103">
        <f>'2026-27 Salary &amp; Benefits'!I$6</f>
        <v>0.15390000000000001</v>
      </c>
      <c r="T684" s="7">
        <f t="shared" si="136"/>
        <v>0</v>
      </c>
      <c r="U684" s="7">
        <f t="shared" si="137"/>
        <v>0</v>
      </c>
      <c r="V684" s="7">
        <f t="shared" si="138"/>
        <v>0</v>
      </c>
      <c r="W684" s="7">
        <f t="shared" si="139"/>
        <v>0</v>
      </c>
      <c r="X684" s="18">
        <f t="shared" si="140"/>
        <v>0</v>
      </c>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row>
    <row r="685" spans="1:159" s="17" customFormat="1">
      <c r="A685" s="50" t="s">
        <v>2350</v>
      </c>
      <c r="B685" s="59" t="s">
        <v>2600</v>
      </c>
      <c r="C685" s="60">
        <v>4593</v>
      </c>
      <c r="D685" s="59" t="s">
        <v>1752</v>
      </c>
      <c r="E685" s="78" t="str">
        <f>IFERROR(VLOOKUP($C685,'2025-26 School Level AAFTE'!$C$2:$L$2349,9,FALSE), "No")</f>
        <v>No</v>
      </c>
      <c r="F685" s="67">
        <f>IFERROR(VLOOKUP($C685,'2025-26 School Level AAFTE'!$C$2:$J$2349,8,FALSE), 0)</f>
        <v>192.6</v>
      </c>
      <c r="G685" s="69">
        <f>IFERROR(IF(E685= "yes",VLOOKUP(C685,Summary!$B:$I,6,0),0),0)</f>
        <v>0</v>
      </c>
      <c r="H685" s="68">
        <f t="shared" si="131"/>
        <v>0</v>
      </c>
      <c r="I685" s="110">
        <f>VLOOKUP($A685,'2026-27 Salary &amp; Benefits'!$A:$I,3,FALSE)</f>
        <v>1</v>
      </c>
      <c r="J685" s="110">
        <f>VLOOKUP($A685,'2026-27 Salary &amp; Benefits'!$A:$I,4,FALSE)</f>
        <v>1.04</v>
      </c>
      <c r="K685" s="101">
        <f t="shared" si="132"/>
        <v>0</v>
      </c>
      <c r="L685" s="100">
        <f t="shared" si="133"/>
        <v>0</v>
      </c>
      <c r="M685" s="102">
        <f>'2026-27 Salary &amp; Benefits'!$E$6</f>
        <v>78209</v>
      </c>
      <c r="N685" s="102">
        <f>'2026-27 Salary &amp; Benefits'!$F$6</f>
        <v>82248</v>
      </c>
      <c r="O685" s="7">
        <f t="shared" si="134"/>
        <v>0</v>
      </c>
      <c r="P685" s="7">
        <f t="shared" si="135"/>
        <v>0</v>
      </c>
      <c r="Q685" s="7">
        <f>'2026-27 Salary &amp; Benefits'!G$6</f>
        <v>16817.759999999998</v>
      </c>
      <c r="R685" s="103">
        <f>'2026-27 Salary &amp; Benefits'!H$6</f>
        <v>0.16020000000000001</v>
      </c>
      <c r="S685" s="103">
        <f>'2026-27 Salary &amp; Benefits'!I$6</f>
        <v>0.15390000000000001</v>
      </c>
      <c r="T685" s="7">
        <f t="shared" si="136"/>
        <v>0</v>
      </c>
      <c r="U685" s="7">
        <f t="shared" si="137"/>
        <v>0</v>
      </c>
      <c r="V685" s="7">
        <f t="shared" si="138"/>
        <v>0</v>
      </c>
      <c r="W685" s="7">
        <f t="shared" si="139"/>
        <v>0</v>
      </c>
      <c r="X685" s="18">
        <f t="shared" si="140"/>
        <v>0</v>
      </c>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row>
    <row r="686" spans="1:159" s="17" customFormat="1">
      <c r="A686" s="50" t="s">
        <v>2401</v>
      </c>
      <c r="B686" s="59" t="s">
        <v>2601</v>
      </c>
      <c r="C686" s="60">
        <v>1962</v>
      </c>
      <c r="D686" s="59" t="s">
        <v>2017</v>
      </c>
      <c r="E686" s="78" t="str">
        <f>IFERROR(VLOOKUP($C686,'2025-26 School Level AAFTE'!$C$2:$L$2349,9,FALSE), "No")</f>
        <v>Yes</v>
      </c>
      <c r="F686" s="67">
        <f>IFERROR(VLOOKUP($C686,'2025-26 School Level AAFTE'!$C$2:$J$2349,8,FALSE), 0)</f>
        <v>43.86</v>
      </c>
      <c r="G686" s="69">
        <f>IFERROR(IF(E686= "yes",VLOOKUP(C686,Summary!$B:$I,6,0),0),0)</f>
        <v>0</v>
      </c>
      <c r="H686" s="68">
        <f t="shared" si="131"/>
        <v>43.86</v>
      </c>
      <c r="I686" s="110">
        <f>VLOOKUP($A686,'2026-27 Salary &amp; Benefits'!$A:$I,3,FALSE)</f>
        <v>1</v>
      </c>
      <c r="J686" s="110">
        <f>VLOOKUP($A686,'2026-27 Salary &amp; Benefits'!$A:$I,4,FALSE)</f>
        <v>1</v>
      </c>
      <c r="K686" s="101">
        <f t="shared" si="132"/>
        <v>43.86</v>
      </c>
      <c r="L686" s="100">
        <f t="shared" si="133"/>
        <v>0.129</v>
      </c>
      <c r="M686" s="102">
        <f>'2026-27 Salary &amp; Benefits'!$E$6</f>
        <v>78209</v>
      </c>
      <c r="N686" s="102">
        <f>'2026-27 Salary &amp; Benefits'!$F$6</f>
        <v>82248</v>
      </c>
      <c r="O686" s="7">
        <f t="shared" si="134"/>
        <v>10088.959999999999</v>
      </c>
      <c r="P686" s="7">
        <f t="shared" si="135"/>
        <v>521.03000000000065</v>
      </c>
      <c r="Q686" s="7">
        <f>'2026-27 Salary &amp; Benefits'!G$6</f>
        <v>16817.759999999998</v>
      </c>
      <c r="R686" s="103">
        <f>'2026-27 Salary &amp; Benefits'!H$6</f>
        <v>0.16020000000000001</v>
      </c>
      <c r="S686" s="103">
        <f>'2026-27 Salary &amp; Benefits'!I$6</f>
        <v>0.15390000000000001</v>
      </c>
      <c r="T686" s="7">
        <f t="shared" si="136"/>
        <v>3865.93</v>
      </c>
      <c r="U686" s="7">
        <f t="shared" si="137"/>
        <v>176.83</v>
      </c>
      <c r="V686" s="7">
        <f t="shared" si="138"/>
        <v>27.21</v>
      </c>
      <c r="W686" s="7">
        <f t="shared" si="139"/>
        <v>204.04000000000002</v>
      </c>
      <c r="X686" s="18">
        <f t="shared" si="140"/>
        <v>14679.960000000001</v>
      </c>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row>
    <row r="687" spans="1:159" s="17" customFormat="1">
      <c r="A687" s="50" t="s">
        <v>2401</v>
      </c>
      <c r="B687" s="59" t="s">
        <v>2601</v>
      </c>
      <c r="C687" s="60">
        <v>2895</v>
      </c>
      <c r="D687" s="59" t="s">
        <v>1695</v>
      </c>
      <c r="E687" s="78" t="str">
        <f>IFERROR(VLOOKUP($C687,'2025-26 School Level AAFTE'!$C$2:$L$2349,9,FALSE), "No")</f>
        <v>Yes</v>
      </c>
      <c r="F687" s="67">
        <f>IFERROR(VLOOKUP($C687,'2025-26 School Level AAFTE'!$C$2:$J$2349,8,FALSE), 0)</f>
        <v>44.9</v>
      </c>
      <c r="G687" s="69">
        <f>IFERROR(IF(E687= "yes",VLOOKUP(C687,Summary!$B:$I,6,0),0),0)</f>
        <v>0</v>
      </c>
      <c r="H687" s="68">
        <f t="shared" si="131"/>
        <v>44.9</v>
      </c>
      <c r="I687" s="110">
        <f>VLOOKUP($A687,'2026-27 Salary &amp; Benefits'!$A:$I,3,FALSE)</f>
        <v>1</v>
      </c>
      <c r="J687" s="110">
        <f>VLOOKUP($A687,'2026-27 Salary &amp; Benefits'!$A:$I,4,FALSE)</f>
        <v>1</v>
      </c>
      <c r="K687" s="101">
        <f t="shared" si="132"/>
        <v>44.9</v>
      </c>
      <c r="L687" s="100">
        <f t="shared" si="133"/>
        <v>0.13200000000000001</v>
      </c>
      <c r="M687" s="102">
        <f>'2026-27 Salary &amp; Benefits'!$E$6</f>
        <v>78209</v>
      </c>
      <c r="N687" s="102">
        <f>'2026-27 Salary &amp; Benefits'!$F$6</f>
        <v>82248</v>
      </c>
      <c r="O687" s="7">
        <f t="shared" si="134"/>
        <v>10323.59</v>
      </c>
      <c r="P687" s="7">
        <f t="shared" si="135"/>
        <v>533.14999999999964</v>
      </c>
      <c r="Q687" s="7">
        <f>'2026-27 Salary &amp; Benefits'!G$6</f>
        <v>16817.759999999998</v>
      </c>
      <c r="R687" s="103">
        <f>'2026-27 Salary &amp; Benefits'!H$6</f>
        <v>0.16020000000000001</v>
      </c>
      <c r="S687" s="103">
        <f>'2026-27 Salary &amp; Benefits'!I$6</f>
        <v>0.15390000000000001</v>
      </c>
      <c r="T687" s="7">
        <f t="shared" si="136"/>
        <v>3955.84</v>
      </c>
      <c r="U687" s="7">
        <f t="shared" si="137"/>
        <v>180.95</v>
      </c>
      <c r="V687" s="7">
        <f t="shared" si="138"/>
        <v>27.85</v>
      </c>
      <c r="W687" s="7">
        <f t="shared" si="139"/>
        <v>208.79999999999998</v>
      </c>
      <c r="X687" s="18">
        <f t="shared" si="140"/>
        <v>15021.38</v>
      </c>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row>
    <row r="688" spans="1:159" s="17" customFormat="1">
      <c r="A688" s="50" t="s">
        <v>2401</v>
      </c>
      <c r="B688" s="59" t="s">
        <v>2601</v>
      </c>
      <c r="C688" s="60">
        <v>2896</v>
      </c>
      <c r="D688" s="59" t="s">
        <v>2018</v>
      </c>
      <c r="E688" s="78" t="str">
        <f>IFERROR(VLOOKUP($C688,'2025-26 School Level AAFTE'!$C$2:$L$2349,9,FALSE), "No")</f>
        <v>Yes</v>
      </c>
      <c r="F688" s="67">
        <f>IFERROR(VLOOKUP($C688,'2025-26 School Level AAFTE'!$C$2:$J$2349,8,FALSE), 0)</f>
        <v>38.53</v>
      </c>
      <c r="G688" s="69">
        <f>IFERROR(IF(E688= "yes",VLOOKUP(C688,Summary!$B:$I,6,0),0),0)</f>
        <v>0</v>
      </c>
      <c r="H688" s="68">
        <f t="shared" si="131"/>
        <v>38.53</v>
      </c>
      <c r="I688" s="110">
        <f>VLOOKUP($A688,'2026-27 Salary &amp; Benefits'!$A:$I,3,FALSE)</f>
        <v>1</v>
      </c>
      <c r="J688" s="110">
        <f>VLOOKUP($A688,'2026-27 Salary &amp; Benefits'!$A:$I,4,FALSE)</f>
        <v>1</v>
      </c>
      <c r="K688" s="101">
        <f t="shared" si="132"/>
        <v>38.53</v>
      </c>
      <c r="L688" s="100">
        <f t="shared" si="133"/>
        <v>0.113</v>
      </c>
      <c r="M688" s="102">
        <f>'2026-27 Salary &amp; Benefits'!$E$6</f>
        <v>78209</v>
      </c>
      <c r="N688" s="102">
        <f>'2026-27 Salary &amp; Benefits'!$F$6</f>
        <v>82248</v>
      </c>
      <c r="O688" s="7">
        <f t="shared" si="134"/>
        <v>8837.6200000000008</v>
      </c>
      <c r="P688" s="7">
        <f t="shared" si="135"/>
        <v>456.39999999999964</v>
      </c>
      <c r="Q688" s="7">
        <f>'2026-27 Salary &amp; Benefits'!G$6</f>
        <v>16817.759999999998</v>
      </c>
      <c r="R688" s="103">
        <f>'2026-27 Salary &amp; Benefits'!H$6</f>
        <v>0.16020000000000001</v>
      </c>
      <c r="S688" s="103">
        <f>'2026-27 Salary &amp; Benefits'!I$6</f>
        <v>0.15390000000000001</v>
      </c>
      <c r="T688" s="7">
        <f t="shared" si="136"/>
        <v>3386.43</v>
      </c>
      <c r="U688" s="7">
        <f t="shared" si="137"/>
        <v>154.9</v>
      </c>
      <c r="V688" s="7">
        <f t="shared" si="138"/>
        <v>23.84</v>
      </c>
      <c r="W688" s="7">
        <f t="shared" si="139"/>
        <v>178.74</v>
      </c>
      <c r="X688" s="18">
        <f t="shared" si="140"/>
        <v>12859.19</v>
      </c>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row>
    <row r="689" spans="1:159" s="17" customFormat="1">
      <c r="A689" s="50" t="s">
        <v>2248</v>
      </c>
      <c r="B689" s="59" t="s">
        <v>2602</v>
      </c>
      <c r="C689" s="60">
        <v>3047</v>
      </c>
      <c r="D689" s="59" t="s">
        <v>1069</v>
      </c>
      <c r="E689" s="78" t="str">
        <f>IFERROR(VLOOKUP($C689,'2025-26 School Level AAFTE'!$C$2:$L$2349,9,FALSE), "No")</f>
        <v>Yes</v>
      </c>
      <c r="F689" s="67">
        <f>IFERROR(VLOOKUP($C689,'2025-26 School Level AAFTE'!$C$2:$J$2349,8,FALSE), 0)</f>
        <v>18.899999999999999</v>
      </c>
      <c r="G689" s="69">
        <f>IFERROR(IF(E689= "yes",VLOOKUP(C689,Summary!$B:$I,6,0),0),0)</f>
        <v>0</v>
      </c>
      <c r="H689" s="68">
        <f t="shared" si="131"/>
        <v>18.899999999999999</v>
      </c>
      <c r="I689" s="110">
        <f>VLOOKUP($A689,'2026-27 Salary &amp; Benefits'!$A:$I,3,FALSE)</f>
        <v>1</v>
      </c>
      <c r="J689" s="110">
        <f>VLOOKUP($A689,'2026-27 Salary &amp; Benefits'!$A:$I,4,FALSE)</f>
        <v>1.04</v>
      </c>
      <c r="K689" s="101">
        <f t="shared" si="132"/>
        <v>18.899999999999999</v>
      </c>
      <c r="L689" s="100">
        <f t="shared" si="133"/>
        <v>5.5E-2</v>
      </c>
      <c r="M689" s="102">
        <f>'2026-27 Salary &amp; Benefits'!$E$6</f>
        <v>78209</v>
      </c>
      <c r="N689" s="102">
        <f>'2026-27 Salary &amp; Benefits'!$F$6</f>
        <v>82248</v>
      </c>
      <c r="O689" s="7">
        <f t="shared" si="134"/>
        <v>4301.5</v>
      </c>
      <c r="P689" s="7">
        <f t="shared" si="135"/>
        <v>403.09000000000015</v>
      </c>
      <c r="Q689" s="7">
        <f>'2026-27 Salary &amp; Benefits'!G$6</f>
        <v>16817.759999999998</v>
      </c>
      <c r="R689" s="103">
        <f>'2026-27 Salary &amp; Benefits'!H$6</f>
        <v>0.16020000000000001</v>
      </c>
      <c r="S689" s="103">
        <f>'2026-27 Salary &amp; Benefits'!I$6</f>
        <v>0.15390000000000001</v>
      </c>
      <c r="T689" s="7">
        <f t="shared" si="136"/>
        <v>1676.11</v>
      </c>
      <c r="U689" s="7">
        <f t="shared" si="137"/>
        <v>78.41</v>
      </c>
      <c r="V689" s="7">
        <f t="shared" si="138"/>
        <v>12.07</v>
      </c>
      <c r="W689" s="7">
        <f t="shared" si="139"/>
        <v>90.47999999999999</v>
      </c>
      <c r="X689" s="18">
        <f t="shared" si="140"/>
        <v>6471.1799999999994</v>
      </c>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row>
    <row r="690" spans="1:159" s="17" customFormat="1">
      <c r="A690" s="50" t="s">
        <v>2248</v>
      </c>
      <c r="B690" s="59" t="s">
        <v>2602</v>
      </c>
      <c r="C690" s="58">
        <v>3048</v>
      </c>
      <c r="D690" s="51" t="s">
        <v>1070</v>
      </c>
      <c r="E690" s="78" t="str">
        <f>IFERROR(VLOOKUP($C690,'2025-26 School Level AAFTE'!$C$2:$L$2349,9,FALSE), "No")</f>
        <v>No</v>
      </c>
      <c r="F690" s="67">
        <f>IFERROR(VLOOKUP($C690,'2025-26 School Level AAFTE'!$C$2:$J$2349,8,FALSE), 0)</f>
        <v>15.16</v>
      </c>
      <c r="G690" s="69">
        <f>IFERROR(IF(E690= "yes",VLOOKUP(C690,Summary!$B:$I,6,0),0),0)</f>
        <v>0</v>
      </c>
      <c r="H690" s="68">
        <f t="shared" si="131"/>
        <v>0</v>
      </c>
      <c r="I690" s="110">
        <f>VLOOKUP($A690,'2026-27 Salary &amp; Benefits'!$A:$I,3,FALSE)</f>
        <v>1</v>
      </c>
      <c r="J690" s="110">
        <f>VLOOKUP($A690,'2026-27 Salary &amp; Benefits'!$A:$I,4,FALSE)</f>
        <v>1.04</v>
      </c>
      <c r="K690" s="101">
        <f t="shared" si="132"/>
        <v>0</v>
      </c>
      <c r="L690" s="100">
        <f t="shared" si="133"/>
        <v>0</v>
      </c>
      <c r="M690" s="102">
        <f>'2026-27 Salary &amp; Benefits'!$E$6</f>
        <v>78209</v>
      </c>
      <c r="N690" s="102">
        <f>'2026-27 Salary &amp; Benefits'!$F$6</f>
        <v>82248</v>
      </c>
      <c r="O690" s="7">
        <f t="shared" si="134"/>
        <v>0</v>
      </c>
      <c r="P690" s="7">
        <f t="shared" si="135"/>
        <v>0</v>
      </c>
      <c r="Q690" s="7">
        <f>'2026-27 Salary &amp; Benefits'!G$6</f>
        <v>16817.759999999998</v>
      </c>
      <c r="R690" s="103">
        <f>'2026-27 Salary &amp; Benefits'!H$6</f>
        <v>0.16020000000000001</v>
      </c>
      <c r="S690" s="103">
        <f>'2026-27 Salary &amp; Benefits'!I$6</f>
        <v>0.15390000000000001</v>
      </c>
      <c r="T690" s="7">
        <f t="shared" si="136"/>
        <v>0</v>
      </c>
      <c r="U690" s="7">
        <f t="shared" si="137"/>
        <v>0</v>
      </c>
      <c r="V690" s="7">
        <f t="shared" si="138"/>
        <v>0</v>
      </c>
      <c r="W690" s="7">
        <f t="shared" si="139"/>
        <v>0</v>
      </c>
      <c r="X690" s="18">
        <f t="shared" si="140"/>
        <v>0</v>
      </c>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row>
    <row r="691" spans="1:159" s="17" customFormat="1">
      <c r="A691" s="50" t="s">
        <v>2251</v>
      </c>
      <c r="B691" s="59" t="s">
        <v>2603</v>
      </c>
      <c r="C691" s="60">
        <v>2856</v>
      </c>
      <c r="D691" s="59" t="s">
        <v>1076</v>
      </c>
      <c r="E691" s="78" t="str">
        <f>IFERROR(VLOOKUP($C691,'2025-26 School Level AAFTE'!$C$2:$L$2349,9,FALSE), "No")</f>
        <v>Yes</v>
      </c>
      <c r="F691" s="67">
        <f>IFERROR(VLOOKUP($C691,'2025-26 School Level AAFTE'!$C$2:$J$2349,8,FALSE), 0)</f>
        <v>306.02999999999997</v>
      </c>
      <c r="G691" s="69">
        <f>IFERROR(IF(E691= "yes",VLOOKUP(C691,Summary!$B:$I,6,0),0),0)</f>
        <v>0</v>
      </c>
      <c r="H691" s="68">
        <f t="shared" si="131"/>
        <v>306.02999999999997</v>
      </c>
      <c r="I691" s="110">
        <f>VLOOKUP($A691,'2026-27 Salary &amp; Benefits'!$A:$I,3,FALSE)</f>
        <v>1</v>
      </c>
      <c r="J691" s="110">
        <f>VLOOKUP($A691,'2026-27 Salary &amp; Benefits'!$A:$I,4,FALSE)</f>
        <v>1</v>
      </c>
      <c r="K691" s="101">
        <f t="shared" si="132"/>
        <v>306.02999999999997</v>
      </c>
      <c r="L691" s="100">
        <f t="shared" si="133"/>
        <v>0.89800000000000002</v>
      </c>
      <c r="M691" s="102">
        <f>'2026-27 Salary &amp; Benefits'!$E$6</f>
        <v>78209</v>
      </c>
      <c r="N691" s="102">
        <f>'2026-27 Salary &amp; Benefits'!$F$6</f>
        <v>82248</v>
      </c>
      <c r="O691" s="7">
        <f t="shared" si="134"/>
        <v>70231.679999999993</v>
      </c>
      <c r="P691" s="7">
        <f t="shared" si="135"/>
        <v>3627.0200000000041</v>
      </c>
      <c r="Q691" s="7">
        <f>'2026-27 Salary &amp; Benefits'!G$6</f>
        <v>16817.759999999998</v>
      </c>
      <c r="R691" s="103">
        <f>'2026-27 Salary &amp; Benefits'!H$6</f>
        <v>0.16020000000000001</v>
      </c>
      <c r="S691" s="103">
        <f>'2026-27 Salary &amp; Benefits'!I$6</f>
        <v>0.15390000000000001</v>
      </c>
      <c r="T691" s="7">
        <f t="shared" si="136"/>
        <v>26911.66</v>
      </c>
      <c r="U691" s="7">
        <f t="shared" si="137"/>
        <v>1230.98</v>
      </c>
      <c r="V691" s="7">
        <f t="shared" si="138"/>
        <v>189.45</v>
      </c>
      <c r="W691" s="7">
        <f t="shared" si="139"/>
        <v>1420.43</v>
      </c>
      <c r="X691" s="18">
        <f t="shared" si="140"/>
        <v>102190.79</v>
      </c>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row>
    <row r="692" spans="1:159" s="17" customFormat="1">
      <c r="A692" s="50" t="s">
        <v>2251</v>
      </c>
      <c r="B692" s="59" t="s">
        <v>2603</v>
      </c>
      <c r="C692" s="60">
        <v>3393</v>
      </c>
      <c r="D692" s="59" t="s">
        <v>1077</v>
      </c>
      <c r="E692" s="78" t="str">
        <f>IFERROR(VLOOKUP($C692,'2025-26 School Level AAFTE'!$C$2:$L$2349,9,FALSE), "No")</f>
        <v>Yes</v>
      </c>
      <c r="F692" s="67">
        <f>IFERROR(VLOOKUP($C692,'2025-26 School Level AAFTE'!$C$2:$J$2349,8,FALSE), 0)</f>
        <v>246.61</v>
      </c>
      <c r="G692" s="69">
        <f>IFERROR(IF(E692= "yes",VLOOKUP(C692,Summary!$B:$I,6,0),0),0)</f>
        <v>0</v>
      </c>
      <c r="H692" s="68">
        <f t="shared" si="131"/>
        <v>246.61</v>
      </c>
      <c r="I692" s="110">
        <f>VLOOKUP($A692,'2026-27 Salary &amp; Benefits'!$A:$I,3,FALSE)</f>
        <v>1</v>
      </c>
      <c r="J692" s="110">
        <f>VLOOKUP($A692,'2026-27 Salary &amp; Benefits'!$A:$I,4,FALSE)</f>
        <v>1</v>
      </c>
      <c r="K692" s="101">
        <f t="shared" si="132"/>
        <v>246.61</v>
      </c>
      <c r="L692" s="100">
        <f t="shared" si="133"/>
        <v>0.72299999999999998</v>
      </c>
      <c r="M692" s="102">
        <f>'2026-27 Salary &amp; Benefits'!$E$6</f>
        <v>78209</v>
      </c>
      <c r="N692" s="102">
        <f>'2026-27 Salary &amp; Benefits'!$F$6</f>
        <v>82248</v>
      </c>
      <c r="O692" s="7">
        <f t="shared" si="134"/>
        <v>56545.11</v>
      </c>
      <c r="P692" s="7">
        <f t="shared" si="135"/>
        <v>2920.1900000000023</v>
      </c>
      <c r="Q692" s="7">
        <f>'2026-27 Salary &amp; Benefits'!G$6</f>
        <v>16817.759999999998</v>
      </c>
      <c r="R692" s="103">
        <f>'2026-27 Salary &amp; Benefits'!H$6</f>
        <v>0.16020000000000001</v>
      </c>
      <c r="S692" s="103">
        <f>'2026-27 Salary &amp; Benefits'!I$6</f>
        <v>0.15390000000000001</v>
      </c>
      <c r="T692" s="7">
        <f t="shared" si="136"/>
        <v>21667.18</v>
      </c>
      <c r="U692" s="7">
        <f t="shared" si="137"/>
        <v>991.09</v>
      </c>
      <c r="V692" s="7">
        <f t="shared" si="138"/>
        <v>152.53</v>
      </c>
      <c r="W692" s="7">
        <f t="shared" si="139"/>
        <v>1143.6200000000001</v>
      </c>
      <c r="X692" s="18">
        <f t="shared" si="140"/>
        <v>82276.100000000006</v>
      </c>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row>
    <row r="693" spans="1:159" s="17" customFormat="1">
      <c r="A693" s="50" t="s">
        <v>2251</v>
      </c>
      <c r="B693" s="59" t="s">
        <v>2603</v>
      </c>
      <c r="C693" s="58">
        <v>2677</v>
      </c>
      <c r="D693" s="51" t="s">
        <v>1075</v>
      </c>
      <c r="E693" s="78" t="str">
        <f>IFERROR(VLOOKUP($C693,'2025-26 School Level AAFTE'!$C$2:$L$2349,9,FALSE), "No")</f>
        <v>Yes</v>
      </c>
      <c r="F693" s="67">
        <f>IFERROR(VLOOKUP($C693,'2025-26 School Level AAFTE'!$C$2:$J$2349,8,FALSE), 0)</f>
        <v>282.95</v>
      </c>
      <c r="G693" s="69">
        <f>IFERROR(IF(E693= "yes",VLOOKUP(C693,Summary!$B:$I,6,0),0),0)</f>
        <v>0</v>
      </c>
      <c r="H693" s="68">
        <f t="shared" si="131"/>
        <v>282.95</v>
      </c>
      <c r="I693" s="110">
        <f>VLOOKUP($A693,'2026-27 Salary &amp; Benefits'!$A:$I,3,FALSE)</f>
        <v>1</v>
      </c>
      <c r="J693" s="110">
        <f>VLOOKUP($A693,'2026-27 Salary &amp; Benefits'!$A:$I,4,FALSE)</f>
        <v>1</v>
      </c>
      <c r="K693" s="101">
        <f t="shared" si="132"/>
        <v>282.95</v>
      </c>
      <c r="L693" s="100">
        <f t="shared" si="133"/>
        <v>0.83</v>
      </c>
      <c r="M693" s="102">
        <f>'2026-27 Salary &amp; Benefits'!$E$6</f>
        <v>78209</v>
      </c>
      <c r="N693" s="102">
        <f>'2026-27 Salary &amp; Benefits'!$F$6</f>
        <v>82248</v>
      </c>
      <c r="O693" s="7">
        <f t="shared" si="134"/>
        <v>64913.47</v>
      </c>
      <c r="P693" s="7">
        <f t="shared" si="135"/>
        <v>3352.3699999999953</v>
      </c>
      <c r="Q693" s="7">
        <f>'2026-27 Salary &amp; Benefits'!G$6</f>
        <v>16817.759999999998</v>
      </c>
      <c r="R693" s="103">
        <f>'2026-27 Salary &amp; Benefits'!H$6</f>
        <v>0.16020000000000001</v>
      </c>
      <c r="S693" s="103">
        <f>'2026-27 Salary &amp; Benefits'!I$6</f>
        <v>0.15390000000000001</v>
      </c>
      <c r="T693" s="7">
        <f t="shared" si="136"/>
        <v>24873.81</v>
      </c>
      <c r="U693" s="7">
        <f t="shared" si="137"/>
        <v>1137.76</v>
      </c>
      <c r="V693" s="7">
        <f t="shared" si="138"/>
        <v>175.1</v>
      </c>
      <c r="W693" s="7">
        <f t="shared" si="139"/>
        <v>1312.86</v>
      </c>
      <c r="X693" s="18">
        <f t="shared" si="140"/>
        <v>94452.51</v>
      </c>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row>
    <row r="694" spans="1:159" s="17" customFormat="1">
      <c r="A694" s="50" t="s">
        <v>2251</v>
      </c>
      <c r="B694" s="59" t="s">
        <v>2603</v>
      </c>
      <c r="C694" s="60">
        <v>5618</v>
      </c>
      <c r="D694" s="59" t="s">
        <v>2909</v>
      </c>
      <c r="E694" s="78" t="str">
        <f>IFERROR(VLOOKUP($C694,'2025-26 School Level AAFTE'!$C$2:$L$2349,9,FALSE), "No")</f>
        <v>No</v>
      </c>
      <c r="F694" s="67">
        <f>IFERROR(VLOOKUP($C694,'2025-26 School Level AAFTE'!$C$2:$J$2349,8,FALSE), 0)</f>
        <v>2417.31</v>
      </c>
      <c r="G694" s="69">
        <f>IFERROR(IF(E694= "yes",VLOOKUP(C694,Summary!$B:$I,6,0),0),0)</f>
        <v>0</v>
      </c>
      <c r="H694" s="68">
        <f t="shared" si="131"/>
        <v>0</v>
      </c>
      <c r="I694" s="110">
        <f>VLOOKUP($A694,'2026-27 Salary &amp; Benefits'!$A:$I,3,FALSE)</f>
        <v>1</v>
      </c>
      <c r="J694" s="110">
        <f>VLOOKUP($A694,'2026-27 Salary &amp; Benefits'!$A:$I,4,FALSE)</f>
        <v>1</v>
      </c>
      <c r="K694" s="101">
        <f t="shared" si="132"/>
        <v>0</v>
      </c>
      <c r="L694" s="100">
        <f t="shared" si="133"/>
        <v>0</v>
      </c>
      <c r="M694" s="102">
        <f>'2026-27 Salary &amp; Benefits'!$E$6</f>
        <v>78209</v>
      </c>
      <c r="N694" s="102">
        <f>'2026-27 Salary &amp; Benefits'!$F$6</f>
        <v>82248</v>
      </c>
      <c r="O694" s="7">
        <f t="shared" si="134"/>
        <v>0</v>
      </c>
      <c r="P694" s="7">
        <f t="shared" si="135"/>
        <v>0</v>
      </c>
      <c r="Q694" s="7">
        <f>'2026-27 Salary &amp; Benefits'!G$6</f>
        <v>16817.759999999998</v>
      </c>
      <c r="R694" s="103">
        <f>'2026-27 Salary &amp; Benefits'!H$6</f>
        <v>0.16020000000000001</v>
      </c>
      <c r="S694" s="103">
        <f>'2026-27 Salary &amp; Benefits'!I$6</f>
        <v>0.15390000000000001</v>
      </c>
      <c r="T694" s="7">
        <f t="shared" si="136"/>
        <v>0</v>
      </c>
      <c r="U694" s="7">
        <f t="shared" si="137"/>
        <v>0</v>
      </c>
      <c r="V694" s="7">
        <f t="shared" si="138"/>
        <v>0</v>
      </c>
      <c r="W694" s="7">
        <f t="shared" si="139"/>
        <v>0</v>
      </c>
      <c r="X694" s="18">
        <f t="shared" si="140"/>
        <v>0</v>
      </c>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row>
    <row r="695" spans="1:159" s="17" customFormat="1">
      <c r="A695" s="50" t="s">
        <v>2188</v>
      </c>
      <c r="B695" s="59" t="s">
        <v>2604</v>
      </c>
      <c r="C695" s="60">
        <v>5336</v>
      </c>
      <c r="D695" s="59" t="s">
        <v>2841</v>
      </c>
      <c r="E695" s="78" t="str">
        <f>IFERROR(VLOOKUP($C695,'2025-26 School Level AAFTE'!$C$2:$L$2349,9,FALSE), "No")</f>
        <v>Yes</v>
      </c>
      <c r="F695" s="67">
        <f>IFERROR(VLOOKUP($C695,'2025-26 School Level AAFTE'!$C$2:$J$2349,8,FALSE), 0)</f>
        <v>29.6</v>
      </c>
      <c r="G695" s="69">
        <f>IFERROR(IF(E695= "yes",VLOOKUP(C695,Summary!$B:$I,6,0),0),0)</f>
        <v>0</v>
      </c>
      <c r="H695" s="68">
        <f t="shared" si="131"/>
        <v>29.6</v>
      </c>
      <c r="I695" s="110">
        <f>VLOOKUP($A695,'2026-27 Salary &amp; Benefits'!$A:$I,3,FALSE)</f>
        <v>1</v>
      </c>
      <c r="J695" s="110">
        <f>VLOOKUP($A695,'2026-27 Salary &amp; Benefits'!$A:$I,4,FALSE)</f>
        <v>1</v>
      </c>
      <c r="K695" s="101">
        <f t="shared" si="132"/>
        <v>29.6</v>
      </c>
      <c r="L695" s="100">
        <f t="shared" si="133"/>
        <v>8.6999999999999994E-2</v>
      </c>
      <c r="M695" s="102">
        <f>'2026-27 Salary &amp; Benefits'!$E$6</f>
        <v>78209</v>
      </c>
      <c r="N695" s="102">
        <f>'2026-27 Salary &amp; Benefits'!$F$6</f>
        <v>82248</v>
      </c>
      <c r="O695" s="7">
        <f t="shared" si="134"/>
        <v>6804.18</v>
      </c>
      <c r="P695" s="7">
        <f t="shared" si="135"/>
        <v>351.39999999999964</v>
      </c>
      <c r="Q695" s="7">
        <f>'2026-27 Salary &amp; Benefits'!G$6</f>
        <v>16817.759999999998</v>
      </c>
      <c r="R695" s="103">
        <f>'2026-27 Salary &amp; Benefits'!H$6</f>
        <v>0.16020000000000001</v>
      </c>
      <c r="S695" s="103">
        <f>'2026-27 Salary &amp; Benefits'!I$6</f>
        <v>0.15390000000000001</v>
      </c>
      <c r="T695" s="7">
        <f t="shared" si="136"/>
        <v>2607.2600000000002</v>
      </c>
      <c r="U695" s="7">
        <f t="shared" si="137"/>
        <v>119.26</v>
      </c>
      <c r="V695" s="7">
        <f t="shared" si="138"/>
        <v>18.350000000000001</v>
      </c>
      <c r="W695" s="7">
        <f t="shared" si="139"/>
        <v>137.61000000000001</v>
      </c>
      <c r="X695" s="18">
        <f t="shared" si="140"/>
        <v>9900.4500000000007</v>
      </c>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row>
    <row r="696" spans="1:159" s="17" customFormat="1">
      <c r="A696" s="50" t="s">
        <v>2188</v>
      </c>
      <c r="B696" s="59" t="s">
        <v>2604</v>
      </c>
      <c r="C696" s="60">
        <v>2802</v>
      </c>
      <c r="D696" s="59" t="s">
        <v>450</v>
      </c>
      <c r="E696" s="78" t="str">
        <f>IFERROR(VLOOKUP($C696,'2025-26 School Level AAFTE'!$C$2:$L$2349,9,FALSE), "No")</f>
        <v>Yes</v>
      </c>
      <c r="F696" s="67">
        <f>IFERROR(VLOOKUP($C696,'2025-26 School Level AAFTE'!$C$2:$J$2349,8,FALSE), 0)</f>
        <v>296.97000000000003</v>
      </c>
      <c r="G696" s="69">
        <f>IFERROR(IF(E696= "yes",VLOOKUP(C696,Summary!$B:$I,6,0),0),0)</f>
        <v>0</v>
      </c>
      <c r="H696" s="68">
        <f t="shared" si="131"/>
        <v>296.97000000000003</v>
      </c>
      <c r="I696" s="110">
        <f>VLOOKUP($A696,'2026-27 Salary &amp; Benefits'!$A:$I,3,FALSE)</f>
        <v>1</v>
      </c>
      <c r="J696" s="110">
        <f>VLOOKUP($A696,'2026-27 Salary &amp; Benefits'!$A:$I,4,FALSE)</f>
        <v>1</v>
      </c>
      <c r="K696" s="101">
        <f t="shared" si="132"/>
        <v>296.97000000000003</v>
      </c>
      <c r="L696" s="100">
        <f t="shared" si="133"/>
        <v>0.871</v>
      </c>
      <c r="M696" s="102">
        <f>'2026-27 Salary &amp; Benefits'!$E$6</f>
        <v>78209</v>
      </c>
      <c r="N696" s="102">
        <f>'2026-27 Salary &amp; Benefits'!$F$6</f>
        <v>82248</v>
      </c>
      <c r="O696" s="7">
        <f t="shared" si="134"/>
        <v>68120.039999999994</v>
      </c>
      <c r="P696" s="7">
        <f t="shared" si="135"/>
        <v>3517.9700000000012</v>
      </c>
      <c r="Q696" s="7">
        <f>'2026-27 Salary &amp; Benefits'!G$6</f>
        <v>16817.759999999998</v>
      </c>
      <c r="R696" s="103">
        <f>'2026-27 Salary &amp; Benefits'!H$6</f>
        <v>0.16020000000000001</v>
      </c>
      <c r="S696" s="103">
        <f>'2026-27 Salary &amp; Benefits'!I$6</f>
        <v>0.15390000000000001</v>
      </c>
      <c r="T696" s="7">
        <f t="shared" si="136"/>
        <v>26102.51</v>
      </c>
      <c r="U696" s="7">
        <f t="shared" si="137"/>
        <v>1193.97</v>
      </c>
      <c r="V696" s="7">
        <f t="shared" si="138"/>
        <v>183.75</v>
      </c>
      <c r="W696" s="7">
        <f t="shared" si="139"/>
        <v>1377.72</v>
      </c>
      <c r="X696" s="18">
        <f t="shared" si="140"/>
        <v>99118.239999999991</v>
      </c>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row>
    <row r="697" spans="1:159" s="17" customFormat="1">
      <c r="A697" s="50" t="s">
        <v>2188</v>
      </c>
      <c r="B697" s="59" t="s">
        <v>2604</v>
      </c>
      <c r="C697" s="60">
        <v>2801</v>
      </c>
      <c r="D697" s="59" t="s">
        <v>449</v>
      </c>
      <c r="E697" s="78" t="str">
        <f>IFERROR(VLOOKUP($C697,'2025-26 School Level AAFTE'!$C$2:$L$2349,9,FALSE), "No")</f>
        <v>Yes</v>
      </c>
      <c r="F697" s="67">
        <f>IFERROR(VLOOKUP($C697,'2025-26 School Level AAFTE'!$C$2:$J$2349,8,FALSE), 0)</f>
        <v>277.82</v>
      </c>
      <c r="G697" s="69">
        <f>IFERROR(IF(E697= "yes",VLOOKUP(C697,Summary!$B:$I,6,0),0),0)</f>
        <v>0</v>
      </c>
      <c r="H697" s="68">
        <f t="shared" si="131"/>
        <v>277.82</v>
      </c>
      <c r="I697" s="110">
        <f>VLOOKUP($A697,'2026-27 Salary &amp; Benefits'!$A:$I,3,FALSE)</f>
        <v>1</v>
      </c>
      <c r="J697" s="110">
        <f>VLOOKUP($A697,'2026-27 Salary &amp; Benefits'!$A:$I,4,FALSE)</f>
        <v>1</v>
      </c>
      <c r="K697" s="101">
        <f t="shared" si="132"/>
        <v>277.82</v>
      </c>
      <c r="L697" s="100">
        <f t="shared" si="133"/>
        <v>0.81499999999999995</v>
      </c>
      <c r="M697" s="102">
        <f>'2026-27 Salary &amp; Benefits'!$E$6</f>
        <v>78209</v>
      </c>
      <c r="N697" s="102">
        <f>'2026-27 Salary &amp; Benefits'!$F$6</f>
        <v>82248</v>
      </c>
      <c r="O697" s="7">
        <f t="shared" si="134"/>
        <v>63740.34</v>
      </c>
      <c r="P697" s="7">
        <f t="shared" si="135"/>
        <v>3291.7799999999988</v>
      </c>
      <c r="Q697" s="7">
        <f>'2026-27 Salary &amp; Benefits'!G$6</f>
        <v>16817.759999999998</v>
      </c>
      <c r="R697" s="103">
        <f>'2026-27 Salary &amp; Benefits'!H$6</f>
        <v>0.16020000000000001</v>
      </c>
      <c r="S697" s="103">
        <f>'2026-27 Salary &amp; Benefits'!I$6</f>
        <v>0.15390000000000001</v>
      </c>
      <c r="T697" s="7">
        <f t="shared" si="136"/>
        <v>24424.28</v>
      </c>
      <c r="U697" s="7">
        <f t="shared" si="137"/>
        <v>1117.2</v>
      </c>
      <c r="V697" s="7">
        <f t="shared" si="138"/>
        <v>171.94</v>
      </c>
      <c r="W697" s="7">
        <f t="shared" si="139"/>
        <v>1289.1400000000001</v>
      </c>
      <c r="X697" s="18">
        <f t="shared" si="140"/>
        <v>92745.54</v>
      </c>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row>
    <row r="698" spans="1:159" s="17" customFormat="1">
      <c r="A698" s="50" t="s">
        <v>2414</v>
      </c>
      <c r="B698" s="59" t="s">
        <v>2605</v>
      </c>
      <c r="C698" s="60">
        <v>1776</v>
      </c>
      <c r="D698" s="59" t="s">
        <v>2072</v>
      </c>
      <c r="E698" s="78" t="str">
        <f>IFERROR(VLOOKUP($C698,'2025-26 School Level AAFTE'!$C$2:$L$2349,9,FALSE), "No")</f>
        <v>Yes</v>
      </c>
      <c r="F698" s="67">
        <f>IFERROR(VLOOKUP($C698,'2025-26 School Level AAFTE'!$C$2:$J$2349,8,FALSE), 0)</f>
        <v>39.200000000000003</v>
      </c>
      <c r="G698" s="69">
        <f>IFERROR(IF(E698= "yes",VLOOKUP(C698,Summary!$B:$I,6,0),0),0)</f>
        <v>0</v>
      </c>
      <c r="H698" s="68">
        <f t="shared" si="131"/>
        <v>39.200000000000003</v>
      </c>
      <c r="I698" s="110">
        <f>VLOOKUP($A698,'2026-27 Salary &amp; Benefits'!$A:$I,3,FALSE)</f>
        <v>1</v>
      </c>
      <c r="J698" s="110">
        <f>VLOOKUP($A698,'2026-27 Salary &amp; Benefits'!$A:$I,4,FALSE)</f>
        <v>1</v>
      </c>
      <c r="K698" s="101">
        <f t="shared" si="132"/>
        <v>39.200000000000003</v>
      </c>
      <c r="L698" s="100">
        <f t="shared" si="133"/>
        <v>0.115</v>
      </c>
      <c r="M698" s="102">
        <f>'2026-27 Salary &amp; Benefits'!$E$6</f>
        <v>78209</v>
      </c>
      <c r="N698" s="102">
        <f>'2026-27 Salary &amp; Benefits'!$F$6</f>
        <v>82248</v>
      </c>
      <c r="O698" s="7">
        <f t="shared" si="134"/>
        <v>8994.0400000000009</v>
      </c>
      <c r="P698" s="7">
        <f t="shared" si="135"/>
        <v>464.47999999999956</v>
      </c>
      <c r="Q698" s="7">
        <f>'2026-27 Salary &amp; Benefits'!G$6</f>
        <v>16817.759999999998</v>
      </c>
      <c r="R698" s="103">
        <f>'2026-27 Salary &amp; Benefits'!H$6</f>
        <v>0.16020000000000001</v>
      </c>
      <c r="S698" s="103">
        <f>'2026-27 Salary &amp; Benefits'!I$6</f>
        <v>0.15390000000000001</v>
      </c>
      <c r="T698" s="7">
        <f t="shared" si="136"/>
        <v>3446.37</v>
      </c>
      <c r="U698" s="7">
        <f t="shared" si="137"/>
        <v>157.63999999999999</v>
      </c>
      <c r="V698" s="7">
        <f t="shared" si="138"/>
        <v>24.26</v>
      </c>
      <c r="W698" s="7">
        <f t="shared" si="139"/>
        <v>181.89999999999998</v>
      </c>
      <c r="X698" s="18">
        <f t="shared" si="140"/>
        <v>13086.789999999999</v>
      </c>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row>
    <row r="699" spans="1:159" s="17" customFormat="1">
      <c r="A699" s="50" t="s">
        <v>2414</v>
      </c>
      <c r="B699" s="59" t="s">
        <v>2605</v>
      </c>
      <c r="C699" s="60">
        <v>2555</v>
      </c>
      <c r="D699" s="59" t="s">
        <v>2074</v>
      </c>
      <c r="E699" s="78" t="str">
        <f>IFERROR(VLOOKUP($C699,'2025-26 School Level AAFTE'!$C$2:$L$2349,9,FALSE), "No")</f>
        <v>Yes</v>
      </c>
      <c r="F699" s="67">
        <f>IFERROR(VLOOKUP($C699,'2025-26 School Level AAFTE'!$C$2:$J$2349,8,FALSE), 0)</f>
        <v>1124.77</v>
      </c>
      <c r="G699" s="69">
        <f>IFERROR(IF(E699= "yes",VLOOKUP(C699,Summary!$B:$I,6,0),0),0)</f>
        <v>0</v>
      </c>
      <c r="H699" s="68">
        <f t="shared" si="131"/>
        <v>1124.77</v>
      </c>
      <c r="I699" s="110">
        <f>VLOOKUP($A699,'2026-27 Salary &amp; Benefits'!$A:$I,3,FALSE)</f>
        <v>1</v>
      </c>
      <c r="J699" s="110">
        <f>VLOOKUP($A699,'2026-27 Salary &amp; Benefits'!$A:$I,4,FALSE)</f>
        <v>1</v>
      </c>
      <c r="K699" s="101">
        <f t="shared" si="132"/>
        <v>1124.77</v>
      </c>
      <c r="L699" s="100">
        <f t="shared" si="133"/>
        <v>3.2989999999999999</v>
      </c>
      <c r="M699" s="102">
        <f>'2026-27 Salary &amp; Benefits'!$E$6</f>
        <v>78209</v>
      </c>
      <c r="N699" s="102">
        <f>'2026-27 Salary &amp; Benefits'!$F$6</f>
        <v>82248</v>
      </c>
      <c r="O699" s="7">
        <f t="shared" si="134"/>
        <v>258011.49</v>
      </c>
      <c r="P699" s="7">
        <f t="shared" si="135"/>
        <v>13324.660000000033</v>
      </c>
      <c r="Q699" s="7">
        <f>'2026-27 Salary &amp; Benefits'!G$6</f>
        <v>16817.759999999998</v>
      </c>
      <c r="R699" s="103">
        <f>'2026-27 Salary &amp; Benefits'!H$6</f>
        <v>0.16020000000000001</v>
      </c>
      <c r="S699" s="103">
        <f>'2026-27 Salary &amp; Benefits'!I$6</f>
        <v>0.15390000000000001</v>
      </c>
      <c r="T699" s="7">
        <f t="shared" si="136"/>
        <v>98865.9</v>
      </c>
      <c r="U699" s="7">
        <f t="shared" si="137"/>
        <v>4522.2700000000004</v>
      </c>
      <c r="V699" s="7">
        <f t="shared" si="138"/>
        <v>695.98</v>
      </c>
      <c r="W699" s="7">
        <f t="shared" si="139"/>
        <v>5218.25</v>
      </c>
      <c r="X699" s="18">
        <f t="shared" si="140"/>
        <v>375420.30000000005</v>
      </c>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row>
    <row r="700" spans="1:159" s="17" customFormat="1">
      <c r="A700" s="50" t="s">
        <v>2414</v>
      </c>
      <c r="B700" s="59" t="s">
        <v>2605</v>
      </c>
      <c r="C700" s="60">
        <v>3071</v>
      </c>
      <c r="D700" s="59" t="s">
        <v>2077</v>
      </c>
      <c r="E700" s="78" t="str">
        <f>IFERROR(VLOOKUP($C700,'2025-26 School Level AAFTE'!$C$2:$L$2349,9,FALSE), "No")</f>
        <v>Yes</v>
      </c>
      <c r="F700" s="67">
        <f>IFERROR(VLOOKUP($C700,'2025-26 School Level AAFTE'!$C$2:$J$2349,8,FALSE), 0)</f>
        <v>776.77</v>
      </c>
      <c r="G700" s="69">
        <f>IFERROR(IF(E700= "yes",VLOOKUP(C700,Summary!$B:$I,6,0),0),0)</f>
        <v>0</v>
      </c>
      <c r="H700" s="68">
        <f t="shared" si="131"/>
        <v>776.77</v>
      </c>
      <c r="I700" s="110">
        <f>VLOOKUP($A700,'2026-27 Salary &amp; Benefits'!$A:$I,3,FALSE)</f>
        <v>1</v>
      </c>
      <c r="J700" s="110">
        <f>VLOOKUP($A700,'2026-27 Salary &amp; Benefits'!$A:$I,4,FALSE)</f>
        <v>1</v>
      </c>
      <c r="K700" s="101">
        <f t="shared" si="132"/>
        <v>776.77</v>
      </c>
      <c r="L700" s="100">
        <f t="shared" si="133"/>
        <v>2.2789999999999999</v>
      </c>
      <c r="M700" s="102">
        <f>'2026-27 Salary &amp; Benefits'!$E$6</f>
        <v>78209</v>
      </c>
      <c r="N700" s="102">
        <f>'2026-27 Salary &amp; Benefits'!$F$6</f>
        <v>82248</v>
      </c>
      <c r="O700" s="7">
        <f t="shared" si="134"/>
        <v>178238.31</v>
      </c>
      <c r="P700" s="7">
        <f t="shared" si="135"/>
        <v>9204.8800000000047</v>
      </c>
      <c r="Q700" s="7">
        <f>'2026-27 Salary &amp; Benefits'!G$6</f>
        <v>16817.759999999998</v>
      </c>
      <c r="R700" s="103">
        <f>'2026-27 Salary &amp; Benefits'!H$6</f>
        <v>0.16020000000000001</v>
      </c>
      <c r="S700" s="103">
        <f>'2026-27 Salary &amp; Benefits'!I$6</f>
        <v>0.15390000000000001</v>
      </c>
      <c r="T700" s="7">
        <f t="shared" si="136"/>
        <v>68298.080000000002</v>
      </c>
      <c r="U700" s="7">
        <f t="shared" si="137"/>
        <v>3124.05</v>
      </c>
      <c r="V700" s="7">
        <f t="shared" si="138"/>
        <v>480.79</v>
      </c>
      <c r="W700" s="7">
        <f t="shared" si="139"/>
        <v>3604.84</v>
      </c>
      <c r="X700" s="18">
        <f t="shared" si="140"/>
        <v>259346.11000000002</v>
      </c>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row>
    <row r="701" spans="1:159" s="17" customFormat="1">
      <c r="A701" s="50" t="s">
        <v>2414</v>
      </c>
      <c r="B701" s="59" t="s">
        <v>2605</v>
      </c>
      <c r="C701" s="60">
        <v>2345</v>
      </c>
      <c r="D701" s="59" t="s">
        <v>2073</v>
      </c>
      <c r="E701" s="78" t="str">
        <f>IFERROR(VLOOKUP($C701,'2025-26 School Level AAFTE'!$C$2:$L$2349,9,FALSE), "No")</f>
        <v>Yes</v>
      </c>
      <c r="F701" s="67">
        <f>IFERROR(VLOOKUP($C701,'2025-26 School Level AAFTE'!$C$2:$J$2349,8,FALSE), 0)</f>
        <v>560.5</v>
      </c>
      <c r="G701" s="69">
        <f>IFERROR(IF(E701= "yes",VLOOKUP(C701,Summary!$B:$I,6,0),0),0)</f>
        <v>0</v>
      </c>
      <c r="H701" s="68">
        <f t="shared" si="131"/>
        <v>560.5</v>
      </c>
      <c r="I701" s="110">
        <f>VLOOKUP($A701,'2026-27 Salary &amp; Benefits'!$A:$I,3,FALSE)</f>
        <v>1</v>
      </c>
      <c r="J701" s="110">
        <f>VLOOKUP($A701,'2026-27 Salary &amp; Benefits'!$A:$I,4,FALSE)</f>
        <v>1</v>
      </c>
      <c r="K701" s="101">
        <f t="shared" si="132"/>
        <v>560.5</v>
      </c>
      <c r="L701" s="100">
        <f t="shared" si="133"/>
        <v>1.6439999999999999</v>
      </c>
      <c r="M701" s="102">
        <f>'2026-27 Salary &amp; Benefits'!$E$6</f>
        <v>78209</v>
      </c>
      <c r="N701" s="102">
        <f>'2026-27 Salary &amp; Benefits'!$F$6</f>
        <v>82248</v>
      </c>
      <c r="O701" s="7">
        <f t="shared" si="134"/>
        <v>128575.6</v>
      </c>
      <c r="P701" s="7">
        <f t="shared" si="135"/>
        <v>6640.109999999986</v>
      </c>
      <c r="Q701" s="7">
        <f>'2026-27 Salary &amp; Benefits'!G$6</f>
        <v>16817.759999999998</v>
      </c>
      <c r="R701" s="103">
        <f>'2026-27 Salary &amp; Benefits'!H$6</f>
        <v>0.16020000000000001</v>
      </c>
      <c r="S701" s="103">
        <f>'2026-27 Salary &amp; Benefits'!I$6</f>
        <v>0.15390000000000001</v>
      </c>
      <c r="T701" s="7">
        <f t="shared" si="136"/>
        <v>49268.12</v>
      </c>
      <c r="U701" s="7">
        <f t="shared" si="137"/>
        <v>2253.6</v>
      </c>
      <c r="V701" s="7">
        <f t="shared" si="138"/>
        <v>346.83</v>
      </c>
      <c r="W701" s="7">
        <f t="shared" si="139"/>
        <v>2600.4299999999998</v>
      </c>
      <c r="X701" s="18">
        <f t="shared" si="140"/>
        <v>187084.25999999998</v>
      </c>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row>
    <row r="702" spans="1:159" s="17" customFormat="1">
      <c r="A702" s="50" t="s">
        <v>2414</v>
      </c>
      <c r="B702" s="59" t="s">
        <v>2605</v>
      </c>
      <c r="C702" s="60">
        <v>3013</v>
      </c>
      <c r="D702" s="59" t="s">
        <v>2076</v>
      </c>
      <c r="E702" s="78" t="str">
        <f>IFERROR(VLOOKUP($C702,'2025-26 School Level AAFTE'!$C$2:$L$2349,9,FALSE), "No")</f>
        <v>Yes</v>
      </c>
      <c r="F702" s="67">
        <f>IFERROR(VLOOKUP($C702,'2025-26 School Level AAFTE'!$C$2:$J$2349,8,FALSE), 0)</f>
        <v>476.21000000000004</v>
      </c>
      <c r="G702" s="69">
        <f>IFERROR(IF(E702= "yes",VLOOKUP(C702,Summary!$B:$I,6,0),0),0)</f>
        <v>0</v>
      </c>
      <c r="H702" s="68">
        <f t="shared" si="131"/>
        <v>476.21000000000004</v>
      </c>
      <c r="I702" s="110">
        <f>VLOOKUP($A702,'2026-27 Salary &amp; Benefits'!$A:$I,3,FALSE)</f>
        <v>1</v>
      </c>
      <c r="J702" s="110">
        <f>VLOOKUP($A702,'2026-27 Salary &amp; Benefits'!$A:$I,4,FALSE)</f>
        <v>1</v>
      </c>
      <c r="K702" s="101">
        <f t="shared" si="132"/>
        <v>476.21000000000004</v>
      </c>
      <c r="L702" s="100">
        <f t="shared" si="133"/>
        <v>1.397</v>
      </c>
      <c r="M702" s="102">
        <f>'2026-27 Salary &amp; Benefits'!$E$6</f>
        <v>78209</v>
      </c>
      <c r="N702" s="102">
        <f>'2026-27 Salary &amp; Benefits'!$F$6</f>
        <v>82248</v>
      </c>
      <c r="O702" s="7">
        <f t="shared" si="134"/>
        <v>109257.97</v>
      </c>
      <c r="P702" s="7">
        <f t="shared" si="135"/>
        <v>5642.4900000000052</v>
      </c>
      <c r="Q702" s="7">
        <f>'2026-27 Salary &amp; Benefits'!G$6</f>
        <v>16817.759999999998</v>
      </c>
      <c r="R702" s="103">
        <f>'2026-27 Salary &amp; Benefits'!H$6</f>
        <v>0.16020000000000001</v>
      </c>
      <c r="S702" s="103">
        <f>'2026-27 Salary &amp; Benefits'!I$6</f>
        <v>0.15390000000000001</v>
      </c>
      <c r="T702" s="7">
        <f t="shared" si="136"/>
        <v>41865.919999999998</v>
      </c>
      <c r="U702" s="7">
        <f t="shared" si="137"/>
        <v>1915.01</v>
      </c>
      <c r="V702" s="7">
        <f t="shared" si="138"/>
        <v>294.72000000000003</v>
      </c>
      <c r="W702" s="7">
        <f t="shared" si="139"/>
        <v>2209.73</v>
      </c>
      <c r="X702" s="18">
        <f t="shared" si="140"/>
        <v>158976.11000000002</v>
      </c>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row>
    <row r="703" spans="1:159" s="17" customFormat="1">
      <c r="A703" s="50" t="s">
        <v>2414</v>
      </c>
      <c r="B703" s="59" t="s">
        <v>2605</v>
      </c>
      <c r="C703" s="60">
        <v>5399</v>
      </c>
      <c r="D703" s="59" t="s">
        <v>2078</v>
      </c>
      <c r="E703" s="78" t="str">
        <f>IFERROR(VLOOKUP($C703,'2025-26 School Level AAFTE'!$C$2:$L$2349,9,FALSE), "No")</f>
        <v>Yes</v>
      </c>
      <c r="F703" s="67">
        <f>IFERROR(VLOOKUP($C703,'2025-26 School Level AAFTE'!$C$2:$J$2349,8,FALSE), 0)</f>
        <v>8.1</v>
      </c>
      <c r="G703" s="69">
        <f>IFERROR(IF(E703= "yes",VLOOKUP(C703,Summary!$B:$I,6,0),0),0)</f>
        <v>0</v>
      </c>
      <c r="H703" s="68">
        <f t="shared" si="131"/>
        <v>8.1</v>
      </c>
      <c r="I703" s="110">
        <f>VLOOKUP($A703,'2026-27 Salary &amp; Benefits'!$A:$I,3,FALSE)</f>
        <v>1</v>
      </c>
      <c r="J703" s="110">
        <f>VLOOKUP($A703,'2026-27 Salary &amp; Benefits'!$A:$I,4,FALSE)</f>
        <v>1</v>
      </c>
      <c r="K703" s="101">
        <f t="shared" si="132"/>
        <v>8.1</v>
      </c>
      <c r="L703" s="100">
        <f t="shared" si="133"/>
        <v>2.4E-2</v>
      </c>
      <c r="M703" s="102">
        <f>'2026-27 Salary &amp; Benefits'!$E$6</f>
        <v>78209</v>
      </c>
      <c r="N703" s="102">
        <f>'2026-27 Salary &amp; Benefits'!$F$6</f>
        <v>82248</v>
      </c>
      <c r="O703" s="7">
        <f t="shared" si="134"/>
        <v>1877.02</v>
      </c>
      <c r="P703" s="7">
        <f t="shared" si="135"/>
        <v>96.930000000000064</v>
      </c>
      <c r="Q703" s="7">
        <f>'2026-27 Salary &amp; Benefits'!G$6</f>
        <v>16817.759999999998</v>
      </c>
      <c r="R703" s="103">
        <f>'2026-27 Salary &amp; Benefits'!H$6</f>
        <v>0.16020000000000001</v>
      </c>
      <c r="S703" s="103">
        <f>'2026-27 Salary &amp; Benefits'!I$6</f>
        <v>0.15390000000000001</v>
      </c>
      <c r="T703" s="7">
        <f t="shared" si="136"/>
        <v>719.24</v>
      </c>
      <c r="U703" s="7">
        <f t="shared" si="137"/>
        <v>32.9</v>
      </c>
      <c r="V703" s="7">
        <f t="shared" si="138"/>
        <v>5.0599999999999996</v>
      </c>
      <c r="W703" s="7">
        <f t="shared" si="139"/>
        <v>37.96</v>
      </c>
      <c r="X703" s="18">
        <f t="shared" si="140"/>
        <v>2731.1500000000005</v>
      </c>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row>
    <row r="704" spans="1:159" s="17" customFormat="1">
      <c r="A704" s="50" t="s">
        <v>2414</v>
      </c>
      <c r="B704" s="59" t="s">
        <v>2605</v>
      </c>
      <c r="C704" s="60">
        <v>2756</v>
      </c>
      <c r="D704" s="59" t="s">
        <v>2075</v>
      </c>
      <c r="E704" s="78" t="str">
        <f>IFERROR(VLOOKUP($C704,'2025-26 School Level AAFTE'!$C$2:$L$2349,9,FALSE), "No")</f>
        <v>Yes</v>
      </c>
      <c r="F704" s="67">
        <f>IFERROR(VLOOKUP($C704,'2025-26 School Level AAFTE'!$C$2:$J$2349,8,FALSE), 0)</f>
        <v>519.9</v>
      </c>
      <c r="G704" s="69">
        <f>IFERROR(IF(E704= "yes",VLOOKUP(C704,Summary!$B:$I,6,0),0),0)</f>
        <v>0</v>
      </c>
      <c r="H704" s="68">
        <f t="shared" si="131"/>
        <v>519.9</v>
      </c>
      <c r="I704" s="110">
        <f>VLOOKUP($A704,'2026-27 Salary &amp; Benefits'!$A:$I,3,FALSE)</f>
        <v>1</v>
      </c>
      <c r="J704" s="110">
        <f>VLOOKUP($A704,'2026-27 Salary &amp; Benefits'!$A:$I,4,FALSE)</f>
        <v>1</v>
      </c>
      <c r="K704" s="101">
        <f t="shared" si="132"/>
        <v>519.9</v>
      </c>
      <c r="L704" s="100">
        <f t="shared" si="133"/>
        <v>1.5249999999999999</v>
      </c>
      <c r="M704" s="102">
        <f>'2026-27 Salary &amp; Benefits'!$E$6</f>
        <v>78209</v>
      </c>
      <c r="N704" s="102">
        <f>'2026-27 Salary &amp; Benefits'!$F$6</f>
        <v>82248</v>
      </c>
      <c r="O704" s="7">
        <f t="shared" si="134"/>
        <v>119268.73</v>
      </c>
      <c r="P704" s="7">
        <f t="shared" si="135"/>
        <v>6159.4700000000012</v>
      </c>
      <c r="Q704" s="7">
        <f>'2026-27 Salary &amp; Benefits'!G$6</f>
        <v>16817.759999999998</v>
      </c>
      <c r="R704" s="103">
        <f>'2026-27 Salary &amp; Benefits'!H$6</f>
        <v>0.16020000000000001</v>
      </c>
      <c r="S704" s="103">
        <f>'2026-27 Salary &amp; Benefits'!I$6</f>
        <v>0.15390000000000001</v>
      </c>
      <c r="T704" s="7">
        <f t="shared" si="136"/>
        <v>45701.88</v>
      </c>
      <c r="U704" s="7">
        <f t="shared" si="137"/>
        <v>2090.4699999999998</v>
      </c>
      <c r="V704" s="7">
        <f t="shared" si="138"/>
        <v>321.72000000000003</v>
      </c>
      <c r="W704" s="7">
        <f t="shared" si="139"/>
        <v>2412.1899999999996</v>
      </c>
      <c r="X704" s="18">
        <f t="shared" si="140"/>
        <v>173542.27</v>
      </c>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row>
    <row r="705" spans="1:159" s="17" customFormat="1">
      <c r="A705" s="50" t="s">
        <v>2418</v>
      </c>
      <c r="B705" s="59" t="s">
        <v>2606</v>
      </c>
      <c r="C705" s="60">
        <v>3314</v>
      </c>
      <c r="D705" s="59" t="s">
        <v>2098</v>
      </c>
      <c r="E705" s="78" t="str">
        <f>IFERROR(VLOOKUP($C705,'2025-26 School Level AAFTE'!$C$2:$L$2349,9,FALSE), "No")</f>
        <v>Yes</v>
      </c>
      <c r="F705" s="67">
        <f>IFERROR(VLOOKUP($C705,'2025-26 School Level AAFTE'!$C$2:$J$2349,8,FALSE), 0)</f>
        <v>433.84</v>
      </c>
      <c r="G705" s="69">
        <f>IFERROR(IF(E705= "yes",VLOOKUP(C705,Summary!$B:$I,6,0),0),0)</f>
        <v>0</v>
      </c>
      <c r="H705" s="68">
        <f t="shared" si="131"/>
        <v>433.84</v>
      </c>
      <c r="I705" s="110">
        <f>VLOOKUP($A705,'2026-27 Salary &amp; Benefits'!$A:$I,3,FALSE)</f>
        <v>1</v>
      </c>
      <c r="J705" s="110">
        <f>VLOOKUP($A705,'2026-27 Salary &amp; Benefits'!$A:$I,4,FALSE)</f>
        <v>1</v>
      </c>
      <c r="K705" s="101">
        <f t="shared" si="132"/>
        <v>433.84</v>
      </c>
      <c r="L705" s="100">
        <f t="shared" si="133"/>
        <v>1.2729999999999999</v>
      </c>
      <c r="M705" s="102">
        <f>'2026-27 Salary &amp; Benefits'!$E$6</f>
        <v>78209</v>
      </c>
      <c r="N705" s="102">
        <f>'2026-27 Salary &amp; Benefits'!$F$6</f>
        <v>82248</v>
      </c>
      <c r="O705" s="7">
        <f t="shared" si="134"/>
        <v>99560.06</v>
      </c>
      <c r="P705" s="7">
        <f t="shared" si="135"/>
        <v>5141.6399999999994</v>
      </c>
      <c r="Q705" s="7">
        <f>'2026-27 Salary &amp; Benefits'!G$6</f>
        <v>16817.759999999998</v>
      </c>
      <c r="R705" s="103">
        <f>'2026-27 Salary &amp; Benefits'!H$6</f>
        <v>0.16020000000000001</v>
      </c>
      <c r="S705" s="103">
        <f>'2026-27 Salary &amp; Benefits'!I$6</f>
        <v>0.15390000000000001</v>
      </c>
      <c r="T705" s="7">
        <f t="shared" si="136"/>
        <v>38149.83</v>
      </c>
      <c r="U705" s="7">
        <f t="shared" si="137"/>
        <v>1745.03</v>
      </c>
      <c r="V705" s="7">
        <f t="shared" si="138"/>
        <v>268.56</v>
      </c>
      <c r="W705" s="7">
        <f t="shared" si="139"/>
        <v>2013.59</v>
      </c>
      <c r="X705" s="18">
        <f t="shared" si="140"/>
        <v>144865.12000000002</v>
      </c>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row>
    <row r="706" spans="1:159" s="17" customFormat="1">
      <c r="A706" s="50" t="s">
        <v>2418</v>
      </c>
      <c r="B706" s="59" t="s">
        <v>2606</v>
      </c>
      <c r="C706" s="60">
        <v>2531</v>
      </c>
      <c r="D706" s="59" t="s">
        <v>2097</v>
      </c>
      <c r="E706" s="78" t="str">
        <f>IFERROR(VLOOKUP($C706,'2025-26 School Level AAFTE'!$C$2:$L$2349,9,FALSE), "No")</f>
        <v>Yes</v>
      </c>
      <c r="F706" s="67">
        <f>IFERROR(VLOOKUP($C706,'2025-26 School Level AAFTE'!$C$2:$J$2349,8,FALSE), 0)</f>
        <v>406.6</v>
      </c>
      <c r="G706" s="69">
        <f>IFERROR(IF(E706= "yes",VLOOKUP(C706,Summary!$B:$I,6,0),0),0)</f>
        <v>0</v>
      </c>
      <c r="H706" s="68">
        <f t="shared" si="131"/>
        <v>406.6</v>
      </c>
      <c r="I706" s="110">
        <f>VLOOKUP($A706,'2026-27 Salary &amp; Benefits'!$A:$I,3,FALSE)</f>
        <v>1</v>
      </c>
      <c r="J706" s="110">
        <f>VLOOKUP($A706,'2026-27 Salary &amp; Benefits'!$A:$I,4,FALSE)</f>
        <v>1</v>
      </c>
      <c r="K706" s="101">
        <f t="shared" si="132"/>
        <v>406.6</v>
      </c>
      <c r="L706" s="100">
        <f t="shared" si="133"/>
        <v>1.1930000000000001</v>
      </c>
      <c r="M706" s="102">
        <f>'2026-27 Salary &amp; Benefits'!$E$6</f>
        <v>78209</v>
      </c>
      <c r="N706" s="102">
        <f>'2026-27 Salary &amp; Benefits'!$F$6</f>
        <v>82248</v>
      </c>
      <c r="O706" s="7">
        <f t="shared" si="134"/>
        <v>93303.34</v>
      </c>
      <c r="P706" s="7">
        <f t="shared" si="135"/>
        <v>4818.5200000000041</v>
      </c>
      <c r="Q706" s="7">
        <f>'2026-27 Salary &amp; Benefits'!G$6</f>
        <v>16817.759999999998</v>
      </c>
      <c r="R706" s="103">
        <f>'2026-27 Salary &amp; Benefits'!H$6</f>
        <v>0.16020000000000001</v>
      </c>
      <c r="S706" s="103">
        <f>'2026-27 Salary &amp; Benefits'!I$6</f>
        <v>0.15390000000000001</v>
      </c>
      <c r="T706" s="7">
        <f t="shared" si="136"/>
        <v>35752.35</v>
      </c>
      <c r="U706" s="7">
        <f t="shared" si="137"/>
        <v>1635.36</v>
      </c>
      <c r="V706" s="7">
        <f t="shared" si="138"/>
        <v>251.68</v>
      </c>
      <c r="W706" s="7">
        <f t="shared" si="139"/>
        <v>1887.04</v>
      </c>
      <c r="X706" s="18">
        <f t="shared" si="140"/>
        <v>135761.25000000003</v>
      </c>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row>
    <row r="707" spans="1:159" s="17" customFormat="1">
      <c r="A707" s="50" t="s">
        <v>2418</v>
      </c>
      <c r="B707" s="59" t="s">
        <v>2606</v>
      </c>
      <c r="C707" s="60">
        <v>4535</v>
      </c>
      <c r="D707" s="59" t="s">
        <v>1664</v>
      </c>
      <c r="E707" s="78" t="str">
        <f>IFERROR(VLOOKUP($C707,'2025-26 School Level AAFTE'!$C$2:$L$2349,9,FALSE), "No")</f>
        <v>Yes</v>
      </c>
      <c r="F707" s="67">
        <f>IFERROR(VLOOKUP($C707,'2025-26 School Level AAFTE'!$C$2:$J$2349,8,FALSE), 0)</f>
        <v>512.51</v>
      </c>
      <c r="G707" s="69">
        <f>IFERROR(IF(E707= "yes",VLOOKUP(C707,Summary!$B:$I,6,0),0),0)</f>
        <v>0</v>
      </c>
      <c r="H707" s="68">
        <f t="shared" si="131"/>
        <v>512.51</v>
      </c>
      <c r="I707" s="110">
        <f>VLOOKUP($A707,'2026-27 Salary &amp; Benefits'!$A:$I,3,FALSE)</f>
        <v>1</v>
      </c>
      <c r="J707" s="110">
        <f>VLOOKUP($A707,'2026-27 Salary &amp; Benefits'!$A:$I,4,FALSE)</f>
        <v>1</v>
      </c>
      <c r="K707" s="101">
        <f t="shared" si="132"/>
        <v>512.51</v>
      </c>
      <c r="L707" s="100">
        <f t="shared" si="133"/>
        <v>1.5029999999999999</v>
      </c>
      <c r="M707" s="102">
        <f>'2026-27 Salary &amp; Benefits'!$E$6</f>
        <v>78209</v>
      </c>
      <c r="N707" s="102">
        <f>'2026-27 Salary &amp; Benefits'!$F$6</f>
        <v>82248</v>
      </c>
      <c r="O707" s="7">
        <f t="shared" si="134"/>
        <v>117548.13</v>
      </c>
      <c r="P707" s="7">
        <f t="shared" si="135"/>
        <v>6070.6100000000006</v>
      </c>
      <c r="Q707" s="7">
        <f>'2026-27 Salary &amp; Benefits'!G$6</f>
        <v>16817.759999999998</v>
      </c>
      <c r="R707" s="103">
        <f>'2026-27 Salary &amp; Benefits'!H$6</f>
        <v>0.16020000000000001</v>
      </c>
      <c r="S707" s="103">
        <f>'2026-27 Salary &amp; Benefits'!I$6</f>
        <v>0.15390000000000001</v>
      </c>
      <c r="T707" s="7">
        <f t="shared" si="136"/>
        <v>45042.57</v>
      </c>
      <c r="U707" s="7">
        <f t="shared" si="137"/>
        <v>2060.31</v>
      </c>
      <c r="V707" s="7">
        <f t="shared" si="138"/>
        <v>317.08</v>
      </c>
      <c r="W707" s="7">
        <f t="shared" si="139"/>
        <v>2377.39</v>
      </c>
      <c r="X707" s="18">
        <f t="shared" si="140"/>
        <v>171038.7</v>
      </c>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row>
    <row r="708" spans="1:159" s="17" customFormat="1">
      <c r="A708" s="50" t="s">
        <v>2418</v>
      </c>
      <c r="B708" s="59" t="s">
        <v>2606</v>
      </c>
      <c r="C708" s="60">
        <v>5782</v>
      </c>
      <c r="D708" s="59" t="s">
        <v>3228</v>
      </c>
      <c r="E708" s="78" t="str">
        <f>IFERROR(VLOOKUP($C708,'2025-26 School Level AAFTE'!$C$2:$L$2349,9,FALSE), "No")</f>
        <v>Yes</v>
      </c>
      <c r="F708" s="67">
        <f>IFERROR(VLOOKUP($C708,'2025-26 School Level AAFTE'!$C$2:$J$2349,8,FALSE), 0)</f>
        <v>35.1</v>
      </c>
      <c r="G708" s="69">
        <f>IFERROR(IF(E708= "yes",VLOOKUP(C708,Summary!$B:$I,6,0),0),0)</f>
        <v>0</v>
      </c>
      <c r="H708" s="68">
        <f t="shared" si="131"/>
        <v>35.1</v>
      </c>
      <c r="I708" s="110">
        <f>VLOOKUP($A708,'2026-27 Salary &amp; Benefits'!$A:$I,3,FALSE)</f>
        <v>1</v>
      </c>
      <c r="J708" s="110">
        <f>VLOOKUP($A708,'2026-27 Salary &amp; Benefits'!$A:$I,4,FALSE)</f>
        <v>1</v>
      </c>
      <c r="K708" s="101">
        <f t="shared" si="132"/>
        <v>35.1</v>
      </c>
      <c r="L708" s="100">
        <f t="shared" si="133"/>
        <v>0.10299999999999999</v>
      </c>
      <c r="M708" s="102">
        <f>'2026-27 Salary &amp; Benefits'!$E$6</f>
        <v>78209</v>
      </c>
      <c r="N708" s="102">
        <f>'2026-27 Salary &amp; Benefits'!$F$6</f>
        <v>82248</v>
      </c>
      <c r="O708" s="7">
        <f t="shared" si="134"/>
        <v>8055.53</v>
      </c>
      <c r="P708" s="7">
        <f t="shared" si="135"/>
        <v>416.01000000000113</v>
      </c>
      <c r="Q708" s="7">
        <f>'2026-27 Salary &amp; Benefits'!G$6</f>
        <v>16817.759999999998</v>
      </c>
      <c r="R708" s="103">
        <f>'2026-27 Salary &amp; Benefits'!H$6</f>
        <v>0.16020000000000001</v>
      </c>
      <c r="S708" s="103">
        <f>'2026-27 Salary &amp; Benefits'!I$6</f>
        <v>0.15390000000000001</v>
      </c>
      <c r="T708" s="7">
        <f t="shared" si="136"/>
        <v>3086.75</v>
      </c>
      <c r="U708" s="7">
        <f t="shared" si="137"/>
        <v>141.19</v>
      </c>
      <c r="V708" s="7">
        <f t="shared" si="138"/>
        <v>21.73</v>
      </c>
      <c r="W708" s="7">
        <f t="shared" si="139"/>
        <v>162.91999999999999</v>
      </c>
      <c r="X708" s="18">
        <f t="shared" si="140"/>
        <v>11721.210000000001</v>
      </c>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row>
    <row r="709" spans="1:159" s="17" customFormat="1">
      <c r="A709" s="50" t="s">
        <v>2341</v>
      </c>
      <c r="B709" s="59" t="s">
        <v>2607</v>
      </c>
      <c r="C709" s="60">
        <v>5171</v>
      </c>
      <c r="D709" s="59" t="s">
        <v>1644</v>
      </c>
      <c r="E709" s="78" t="str">
        <f>IFERROR(VLOOKUP($C709,'2025-26 School Level AAFTE'!$C$2:$L$2349,9,FALSE), "No")</f>
        <v>Yes</v>
      </c>
      <c r="F709" s="67">
        <f>IFERROR(VLOOKUP($C709,'2025-26 School Level AAFTE'!$C$2:$J$2349,8,FALSE), 0)</f>
        <v>114.38</v>
      </c>
      <c r="G709" s="69">
        <f>IFERROR(IF(E709= "yes",VLOOKUP(C709,Summary!$B:$I,6,0),0),0)</f>
        <v>0</v>
      </c>
      <c r="H709" s="68">
        <f t="shared" si="131"/>
        <v>114.38</v>
      </c>
      <c r="I709" s="110">
        <f>VLOOKUP($A709,'2026-27 Salary &amp; Benefits'!$A:$I,3,FALSE)</f>
        <v>1.1200000000000001</v>
      </c>
      <c r="J709" s="110">
        <f>VLOOKUP($A709,'2026-27 Salary &amp; Benefits'!$A:$I,4,FALSE)</f>
        <v>1.1200000000000001</v>
      </c>
      <c r="K709" s="101">
        <f t="shared" si="132"/>
        <v>114.38</v>
      </c>
      <c r="L709" s="100">
        <f t="shared" si="133"/>
        <v>0.33600000000000002</v>
      </c>
      <c r="M709" s="102">
        <f>'2026-27 Salary &amp; Benefits'!$E$6</f>
        <v>78209</v>
      </c>
      <c r="N709" s="102">
        <f>'2026-27 Salary &amp; Benefits'!$F$6</f>
        <v>82248</v>
      </c>
      <c r="O709" s="7">
        <f t="shared" si="134"/>
        <v>29431.61</v>
      </c>
      <c r="P709" s="7">
        <f t="shared" si="135"/>
        <v>1519.9599999999991</v>
      </c>
      <c r="Q709" s="7">
        <f>'2026-27 Salary &amp; Benefits'!G$6</f>
        <v>16817.759999999998</v>
      </c>
      <c r="R709" s="103">
        <f>'2026-27 Salary &amp; Benefits'!H$6</f>
        <v>0.16020000000000001</v>
      </c>
      <c r="S709" s="103">
        <f>'2026-27 Salary &amp; Benefits'!I$6</f>
        <v>0.15390000000000001</v>
      </c>
      <c r="T709" s="7">
        <f t="shared" si="136"/>
        <v>10599.63</v>
      </c>
      <c r="U709" s="7">
        <f t="shared" si="137"/>
        <v>515.86</v>
      </c>
      <c r="V709" s="7">
        <f t="shared" si="138"/>
        <v>79.39</v>
      </c>
      <c r="W709" s="7">
        <f t="shared" si="139"/>
        <v>595.25</v>
      </c>
      <c r="X709" s="18">
        <f t="shared" si="140"/>
        <v>42146.45</v>
      </c>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row>
    <row r="710" spans="1:159" s="17" customFormat="1">
      <c r="A710" s="50" t="s">
        <v>2341</v>
      </c>
      <c r="B710" s="59" t="s">
        <v>2607</v>
      </c>
      <c r="C710" s="60">
        <v>2580</v>
      </c>
      <c r="D710" s="59" t="s">
        <v>1640</v>
      </c>
      <c r="E710" s="78" t="str">
        <f>IFERROR(VLOOKUP($C710,'2025-26 School Level AAFTE'!$C$2:$L$2349,9,FALSE), "No")</f>
        <v>No</v>
      </c>
      <c r="F710" s="67">
        <f>IFERROR(VLOOKUP($C710,'2025-26 School Level AAFTE'!$C$2:$J$2349,8,FALSE), 0)</f>
        <v>584.34</v>
      </c>
      <c r="G710" s="69">
        <f>IFERROR(IF(E710= "yes",VLOOKUP(C710,Summary!$B:$I,6,0),0),0)</f>
        <v>0</v>
      </c>
      <c r="H710" s="68">
        <f t="shared" si="131"/>
        <v>0</v>
      </c>
      <c r="I710" s="110">
        <f>VLOOKUP($A710,'2026-27 Salary &amp; Benefits'!$A:$I,3,FALSE)</f>
        <v>1.1200000000000001</v>
      </c>
      <c r="J710" s="110">
        <f>VLOOKUP($A710,'2026-27 Salary &amp; Benefits'!$A:$I,4,FALSE)</f>
        <v>1.1200000000000001</v>
      </c>
      <c r="K710" s="101">
        <f t="shared" si="132"/>
        <v>0</v>
      </c>
      <c r="L710" s="100">
        <f t="shared" si="133"/>
        <v>0</v>
      </c>
      <c r="M710" s="102">
        <f>'2026-27 Salary &amp; Benefits'!$E$6</f>
        <v>78209</v>
      </c>
      <c r="N710" s="102">
        <f>'2026-27 Salary &amp; Benefits'!$F$6</f>
        <v>82248</v>
      </c>
      <c r="O710" s="7">
        <f t="shared" si="134"/>
        <v>0</v>
      </c>
      <c r="P710" s="7">
        <f t="shared" si="135"/>
        <v>0</v>
      </c>
      <c r="Q710" s="7">
        <f>'2026-27 Salary &amp; Benefits'!G$6</f>
        <v>16817.759999999998</v>
      </c>
      <c r="R710" s="103">
        <f>'2026-27 Salary &amp; Benefits'!H$6</f>
        <v>0.16020000000000001</v>
      </c>
      <c r="S710" s="103">
        <f>'2026-27 Salary &amp; Benefits'!I$6</f>
        <v>0.15390000000000001</v>
      </c>
      <c r="T710" s="7">
        <f t="shared" si="136"/>
        <v>0</v>
      </c>
      <c r="U710" s="7">
        <f t="shared" si="137"/>
        <v>0</v>
      </c>
      <c r="V710" s="7">
        <f t="shared" si="138"/>
        <v>0</v>
      </c>
      <c r="W710" s="7">
        <f t="shared" si="139"/>
        <v>0</v>
      </c>
      <c r="X710" s="18">
        <f t="shared" si="140"/>
        <v>0</v>
      </c>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row>
    <row r="711" spans="1:159" s="17" customFormat="1">
      <c r="A711" s="50" t="s">
        <v>2341</v>
      </c>
      <c r="B711" s="59" t="s">
        <v>2607</v>
      </c>
      <c r="C711" s="60">
        <v>4113</v>
      </c>
      <c r="D711" s="59" t="s">
        <v>1641</v>
      </c>
      <c r="E711" s="78" t="str">
        <f>IFERROR(VLOOKUP($C711,'2025-26 School Level AAFTE'!$C$2:$L$2349,9,FALSE), "No")</f>
        <v>No</v>
      </c>
      <c r="F711" s="67">
        <f>IFERROR(VLOOKUP($C711,'2025-26 School Level AAFTE'!$C$2:$J$2349,8,FALSE), 0)</f>
        <v>473.68</v>
      </c>
      <c r="G711" s="69">
        <f>IFERROR(IF(E711= "yes",VLOOKUP(C711,Summary!$B:$I,6,0),0),0)</f>
        <v>0</v>
      </c>
      <c r="H711" s="68">
        <f t="shared" si="131"/>
        <v>0</v>
      </c>
      <c r="I711" s="110">
        <f>VLOOKUP($A711,'2026-27 Salary &amp; Benefits'!$A:$I,3,FALSE)</f>
        <v>1.1200000000000001</v>
      </c>
      <c r="J711" s="110">
        <f>VLOOKUP($A711,'2026-27 Salary &amp; Benefits'!$A:$I,4,FALSE)</f>
        <v>1.1200000000000001</v>
      </c>
      <c r="K711" s="101">
        <f t="shared" si="132"/>
        <v>0</v>
      </c>
      <c r="L711" s="100">
        <f t="shared" si="133"/>
        <v>0</v>
      </c>
      <c r="M711" s="102">
        <f>'2026-27 Salary &amp; Benefits'!$E$6</f>
        <v>78209</v>
      </c>
      <c r="N711" s="102">
        <f>'2026-27 Salary &amp; Benefits'!$F$6</f>
        <v>82248</v>
      </c>
      <c r="O711" s="7">
        <f t="shared" si="134"/>
        <v>0</v>
      </c>
      <c r="P711" s="7">
        <f t="shared" si="135"/>
        <v>0</v>
      </c>
      <c r="Q711" s="7">
        <f>'2026-27 Salary &amp; Benefits'!G$6</f>
        <v>16817.759999999998</v>
      </c>
      <c r="R711" s="103">
        <f>'2026-27 Salary &amp; Benefits'!H$6</f>
        <v>0.16020000000000001</v>
      </c>
      <c r="S711" s="103">
        <f>'2026-27 Salary &amp; Benefits'!I$6</f>
        <v>0.15390000000000001</v>
      </c>
      <c r="T711" s="7">
        <f t="shared" si="136"/>
        <v>0</v>
      </c>
      <c r="U711" s="7">
        <f t="shared" si="137"/>
        <v>0</v>
      </c>
      <c r="V711" s="7">
        <f t="shared" si="138"/>
        <v>0</v>
      </c>
      <c r="W711" s="7">
        <f t="shared" si="139"/>
        <v>0</v>
      </c>
      <c r="X711" s="18">
        <f t="shared" si="140"/>
        <v>0</v>
      </c>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row>
    <row r="712" spans="1:159" s="17" customFormat="1">
      <c r="A712" s="50" t="s">
        <v>2341</v>
      </c>
      <c r="B712" s="59" t="s">
        <v>2607</v>
      </c>
      <c r="C712" s="60">
        <v>5349</v>
      </c>
      <c r="D712" s="59" t="s">
        <v>1645</v>
      </c>
      <c r="E712" s="78" t="str">
        <f>IFERROR(VLOOKUP($C712,'2025-26 School Level AAFTE'!$C$2:$L$2349,9,FALSE), "No")</f>
        <v>Yes</v>
      </c>
      <c r="F712" s="67">
        <f>IFERROR(VLOOKUP($C712,'2025-26 School Level AAFTE'!$C$2:$J$2349,8,FALSE), 0)</f>
        <v>48</v>
      </c>
      <c r="G712" s="69">
        <f>IFERROR(IF(E712= "yes",VLOOKUP(C712,Summary!$B:$I,6,0),0),0)</f>
        <v>0</v>
      </c>
      <c r="H712" s="68">
        <f t="shared" si="131"/>
        <v>48</v>
      </c>
      <c r="I712" s="110">
        <f>VLOOKUP($A712,'2026-27 Salary &amp; Benefits'!$A:$I,3,FALSE)</f>
        <v>1.1200000000000001</v>
      </c>
      <c r="J712" s="110">
        <f>VLOOKUP($A712,'2026-27 Salary &amp; Benefits'!$A:$I,4,FALSE)</f>
        <v>1.1200000000000001</v>
      </c>
      <c r="K712" s="101">
        <f t="shared" si="132"/>
        <v>48</v>
      </c>
      <c r="L712" s="100">
        <f t="shared" si="133"/>
        <v>0.14099999999999999</v>
      </c>
      <c r="M712" s="102">
        <f>'2026-27 Salary &amp; Benefits'!$E$6</f>
        <v>78209</v>
      </c>
      <c r="N712" s="102">
        <f>'2026-27 Salary &amp; Benefits'!$F$6</f>
        <v>82248</v>
      </c>
      <c r="O712" s="7">
        <f t="shared" si="134"/>
        <v>12350.77</v>
      </c>
      <c r="P712" s="7">
        <f t="shared" si="135"/>
        <v>637.82999999999993</v>
      </c>
      <c r="Q712" s="7">
        <f>'2026-27 Salary &amp; Benefits'!G$6</f>
        <v>16817.759999999998</v>
      </c>
      <c r="R712" s="103">
        <f>'2026-27 Salary &amp; Benefits'!H$6</f>
        <v>0.16020000000000001</v>
      </c>
      <c r="S712" s="103">
        <f>'2026-27 Salary &amp; Benefits'!I$6</f>
        <v>0.15390000000000001</v>
      </c>
      <c r="T712" s="7">
        <f t="shared" si="136"/>
        <v>4448.0600000000004</v>
      </c>
      <c r="U712" s="7">
        <f t="shared" si="137"/>
        <v>216.48</v>
      </c>
      <c r="V712" s="7">
        <f t="shared" si="138"/>
        <v>33.32</v>
      </c>
      <c r="W712" s="7">
        <f t="shared" si="139"/>
        <v>249.79999999999998</v>
      </c>
      <c r="X712" s="18">
        <f t="shared" si="140"/>
        <v>17686.460000000003</v>
      </c>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row>
    <row r="713" spans="1:159" s="17" customFormat="1">
      <c r="A713" s="50" t="s">
        <v>2341</v>
      </c>
      <c r="B713" s="59" t="s">
        <v>2607</v>
      </c>
      <c r="C713" s="60">
        <v>4479</v>
      </c>
      <c r="D713" s="59" t="s">
        <v>1643</v>
      </c>
      <c r="E713" s="78" t="str">
        <f>IFERROR(VLOOKUP($C713,'2025-26 School Level AAFTE'!$C$2:$L$2349,9,FALSE), "No")</f>
        <v>No</v>
      </c>
      <c r="F713" s="67">
        <f>IFERROR(VLOOKUP($C713,'2025-26 School Level AAFTE'!$C$2:$J$2349,8,FALSE), 0)</f>
        <v>483.32</v>
      </c>
      <c r="G713" s="69">
        <f>IFERROR(IF(E713= "yes",VLOOKUP(C713,Summary!$B:$I,6,0),0),0)</f>
        <v>0</v>
      </c>
      <c r="H713" s="68">
        <f t="shared" si="131"/>
        <v>0</v>
      </c>
      <c r="I713" s="110">
        <f>VLOOKUP($A713,'2026-27 Salary &amp; Benefits'!$A:$I,3,FALSE)</f>
        <v>1.1200000000000001</v>
      </c>
      <c r="J713" s="110">
        <f>VLOOKUP($A713,'2026-27 Salary &amp; Benefits'!$A:$I,4,FALSE)</f>
        <v>1.1200000000000001</v>
      </c>
      <c r="K713" s="101">
        <f t="shared" si="132"/>
        <v>0</v>
      </c>
      <c r="L713" s="100">
        <f t="shared" si="133"/>
        <v>0</v>
      </c>
      <c r="M713" s="102">
        <f>'2026-27 Salary &amp; Benefits'!$E$6</f>
        <v>78209</v>
      </c>
      <c r="N713" s="102">
        <f>'2026-27 Salary &amp; Benefits'!$F$6</f>
        <v>82248</v>
      </c>
      <c r="O713" s="7">
        <f t="shared" si="134"/>
        <v>0</v>
      </c>
      <c r="P713" s="7">
        <f t="shared" si="135"/>
        <v>0</v>
      </c>
      <c r="Q713" s="7">
        <f>'2026-27 Salary &amp; Benefits'!G$6</f>
        <v>16817.759999999998</v>
      </c>
      <c r="R713" s="103">
        <f>'2026-27 Salary &amp; Benefits'!H$6</f>
        <v>0.16020000000000001</v>
      </c>
      <c r="S713" s="103">
        <f>'2026-27 Salary &amp; Benefits'!I$6</f>
        <v>0.15390000000000001</v>
      </c>
      <c r="T713" s="7">
        <f t="shared" si="136"/>
        <v>0</v>
      </c>
      <c r="U713" s="7">
        <f t="shared" si="137"/>
        <v>0</v>
      </c>
      <c r="V713" s="7">
        <f t="shared" si="138"/>
        <v>0</v>
      </c>
      <c r="W713" s="7">
        <f t="shared" si="139"/>
        <v>0</v>
      </c>
      <c r="X713" s="18">
        <f t="shared" si="140"/>
        <v>0</v>
      </c>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row>
    <row r="714" spans="1:159" s="17" customFormat="1">
      <c r="A714" s="50" t="s">
        <v>2341</v>
      </c>
      <c r="B714" s="59" t="s">
        <v>2607</v>
      </c>
      <c r="C714" s="60">
        <v>4330</v>
      </c>
      <c r="D714" s="59" t="s">
        <v>1642</v>
      </c>
      <c r="E714" s="78" t="str">
        <f>IFERROR(VLOOKUP($C714,'2025-26 School Level AAFTE'!$C$2:$L$2349,9,FALSE), "No")</f>
        <v>No</v>
      </c>
      <c r="F714" s="67">
        <f>IFERROR(VLOOKUP($C714,'2025-26 School Level AAFTE'!$C$2:$J$2349,8,FALSE), 0)</f>
        <v>471.2</v>
      </c>
      <c r="G714" s="69">
        <f>IFERROR(IF(E714= "yes",VLOOKUP(C714,Summary!$B:$I,6,0),0),0)</f>
        <v>0</v>
      </c>
      <c r="H714" s="68">
        <f t="shared" si="131"/>
        <v>0</v>
      </c>
      <c r="I714" s="110">
        <f>VLOOKUP($A714,'2026-27 Salary &amp; Benefits'!$A:$I,3,FALSE)</f>
        <v>1.1200000000000001</v>
      </c>
      <c r="J714" s="110">
        <f>VLOOKUP($A714,'2026-27 Salary &amp; Benefits'!$A:$I,4,FALSE)</f>
        <v>1.1200000000000001</v>
      </c>
      <c r="K714" s="101">
        <f t="shared" si="132"/>
        <v>0</v>
      </c>
      <c r="L714" s="100">
        <f t="shared" si="133"/>
        <v>0</v>
      </c>
      <c r="M714" s="102">
        <f>'2026-27 Salary &amp; Benefits'!$E$6</f>
        <v>78209</v>
      </c>
      <c r="N714" s="102">
        <f>'2026-27 Salary &amp; Benefits'!$F$6</f>
        <v>82248</v>
      </c>
      <c r="O714" s="7">
        <f t="shared" si="134"/>
        <v>0</v>
      </c>
      <c r="P714" s="7">
        <f t="shared" si="135"/>
        <v>0</v>
      </c>
      <c r="Q714" s="7">
        <f>'2026-27 Salary &amp; Benefits'!G$6</f>
        <v>16817.759999999998</v>
      </c>
      <c r="R714" s="103">
        <f>'2026-27 Salary &amp; Benefits'!H$6</f>
        <v>0.16020000000000001</v>
      </c>
      <c r="S714" s="103">
        <f>'2026-27 Salary &amp; Benefits'!I$6</f>
        <v>0.15390000000000001</v>
      </c>
      <c r="T714" s="7">
        <f t="shared" si="136"/>
        <v>0</v>
      </c>
      <c r="U714" s="7">
        <f t="shared" si="137"/>
        <v>0</v>
      </c>
      <c r="V714" s="7">
        <f t="shared" si="138"/>
        <v>0</v>
      </c>
      <c r="W714" s="7">
        <f t="shared" si="139"/>
        <v>0</v>
      </c>
      <c r="X714" s="18">
        <f t="shared" si="140"/>
        <v>0</v>
      </c>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row>
    <row r="715" spans="1:159" s="17" customFormat="1">
      <c r="A715" s="50" t="s">
        <v>2276</v>
      </c>
      <c r="B715" s="59" t="s">
        <v>2608</v>
      </c>
      <c r="C715" s="60">
        <v>2145</v>
      </c>
      <c r="D715" s="59" t="s">
        <v>1161</v>
      </c>
      <c r="E715" s="78" t="str">
        <f>IFERROR(VLOOKUP($C715,'2025-26 School Level AAFTE'!$C$2:$L$2349,9,FALSE), "No")</f>
        <v>No</v>
      </c>
      <c r="F715" s="67">
        <f>IFERROR(VLOOKUP($C715,'2025-26 School Level AAFTE'!$C$2:$J$2349,8,FALSE), 0)</f>
        <v>232.33</v>
      </c>
      <c r="G715" s="69">
        <f>IFERROR(IF(E715= "yes",VLOOKUP(C715,Summary!$B:$I,6,0),0),0)</f>
        <v>0</v>
      </c>
      <c r="H715" s="68">
        <f t="shared" si="131"/>
        <v>0</v>
      </c>
      <c r="I715" s="110">
        <f>VLOOKUP($A715,'2026-27 Salary &amp; Benefits'!$A:$I,3,FALSE)</f>
        <v>1.06</v>
      </c>
      <c r="J715" s="110">
        <f>VLOOKUP($A715,'2026-27 Salary &amp; Benefits'!$A:$I,4,FALSE)</f>
        <v>1.06</v>
      </c>
      <c r="K715" s="101">
        <f t="shared" si="132"/>
        <v>0</v>
      </c>
      <c r="L715" s="100">
        <f t="shared" si="133"/>
        <v>0</v>
      </c>
      <c r="M715" s="102">
        <f>'2026-27 Salary &amp; Benefits'!$E$6</f>
        <v>78209</v>
      </c>
      <c r="N715" s="102">
        <f>'2026-27 Salary &amp; Benefits'!$F$6</f>
        <v>82248</v>
      </c>
      <c r="O715" s="7">
        <f t="shared" si="134"/>
        <v>0</v>
      </c>
      <c r="P715" s="7">
        <f t="shared" si="135"/>
        <v>0</v>
      </c>
      <c r="Q715" s="7">
        <f>'2026-27 Salary &amp; Benefits'!G$6</f>
        <v>16817.759999999998</v>
      </c>
      <c r="R715" s="103">
        <f>'2026-27 Salary &amp; Benefits'!H$6</f>
        <v>0.16020000000000001</v>
      </c>
      <c r="S715" s="103">
        <f>'2026-27 Salary &amp; Benefits'!I$6</f>
        <v>0.15390000000000001</v>
      </c>
      <c r="T715" s="7">
        <f t="shared" si="136"/>
        <v>0</v>
      </c>
      <c r="U715" s="7">
        <f t="shared" si="137"/>
        <v>0</v>
      </c>
      <c r="V715" s="7">
        <f t="shared" si="138"/>
        <v>0</v>
      </c>
      <c r="W715" s="7">
        <f t="shared" si="139"/>
        <v>0</v>
      </c>
      <c r="X715" s="18">
        <f t="shared" si="140"/>
        <v>0</v>
      </c>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row>
    <row r="716" spans="1:159" s="17" customFormat="1">
      <c r="A716" s="50" t="s">
        <v>2345</v>
      </c>
      <c r="B716" s="59" t="s">
        <v>2609</v>
      </c>
      <c r="C716" s="60">
        <v>2097</v>
      </c>
      <c r="D716" s="59" t="s">
        <v>1707</v>
      </c>
      <c r="E716" s="78" t="str">
        <f>IFERROR(VLOOKUP($C716,'2025-26 School Level AAFTE'!$C$2:$L$2349,9,FALSE), "No")</f>
        <v>Yes</v>
      </c>
      <c r="F716" s="67">
        <f>IFERROR(VLOOKUP($C716,'2025-26 School Level AAFTE'!$C$2:$J$2349,8,FALSE), 0)</f>
        <v>36.9</v>
      </c>
      <c r="G716" s="69">
        <f>IFERROR(IF(E716= "yes",VLOOKUP(C716,Summary!$B:$I,6,0),0),0)</f>
        <v>0</v>
      </c>
      <c r="H716" s="68">
        <f t="shared" si="131"/>
        <v>36.9</v>
      </c>
      <c r="I716" s="110">
        <f>VLOOKUP($A716,'2026-27 Salary &amp; Benefits'!$A:$I,3,FALSE)</f>
        <v>1</v>
      </c>
      <c r="J716" s="110">
        <f>VLOOKUP($A716,'2026-27 Salary &amp; Benefits'!$A:$I,4,FALSE)</f>
        <v>1</v>
      </c>
      <c r="K716" s="101">
        <f t="shared" si="132"/>
        <v>36.9</v>
      </c>
      <c r="L716" s="100">
        <f t="shared" si="133"/>
        <v>0.108</v>
      </c>
      <c r="M716" s="102">
        <f>'2026-27 Salary &amp; Benefits'!$E$6</f>
        <v>78209</v>
      </c>
      <c r="N716" s="102">
        <f>'2026-27 Salary &amp; Benefits'!$F$6</f>
        <v>82248</v>
      </c>
      <c r="O716" s="7">
        <f t="shared" si="134"/>
        <v>8446.57</v>
      </c>
      <c r="P716" s="7">
        <f t="shared" si="135"/>
        <v>436.21000000000095</v>
      </c>
      <c r="Q716" s="7">
        <f>'2026-27 Salary &amp; Benefits'!G$6</f>
        <v>16817.759999999998</v>
      </c>
      <c r="R716" s="103">
        <f>'2026-27 Salary &amp; Benefits'!H$6</f>
        <v>0.16020000000000001</v>
      </c>
      <c r="S716" s="103">
        <f>'2026-27 Salary &amp; Benefits'!I$6</f>
        <v>0.15390000000000001</v>
      </c>
      <c r="T716" s="7">
        <f t="shared" si="136"/>
        <v>3236.59</v>
      </c>
      <c r="U716" s="7">
        <f t="shared" si="137"/>
        <v>148.05000000000001</v>
      </c>
      <c r="V716" s="7">
        <f t="shared" si="138"/>
        <v>22.78</v>
      </c>
      <c r="W716" s="7">
        <f t="shared" si="139"/>
        <v>170.83</v>
      </c>
      <c r="X716" s="18">
        <f t="shared" si="140"/>
        <v>12290.2</v>
      </c>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row>
    <row r="717" spans="1:159" s="17" customFormat="1">
      <c r="A717" s="50" t="s">
        <v>2149</v>
      </c>
      <c r="B717" s="59" t="s">
        <v>2610</v>
      </c>
      <c r="C717" s="60">
        <v>2484</v>
      </c>
      <c r="D717" s="59" t="s">
        <v>205</v>
      </c>
      <c r="E717" s="78" t="str">
        <f>IFERROR(VLOOKUP($C717,'2025-26 School Level AAFTE'!$C$2:$L$2349,9,FALSE), "No")</f>
        <v>No</v>
      </c>
      <c r="F717" s="67">
        <f>IFERROR(VLOOKUP($C717,'2025-26 School Level AAFTE'!$C$2:$J$2349,8,FALSE), 0)</f>
        <v>173.07</v>
      </c>
      <c r="G717" s="69">
        <f>IFERROR(IF(E717= "yes",VLOOKUP(C717,Summary!$B:$I,6,0),0),0)</f>
        <v>0</v>
      </c>
      <c r="H717" s="68">
        <f t="shared" si="131"/>
        <v>0</v>
      </c>
      <c r="I717" s="110">
        <f>VLOOKUP($A717,'2026-27 Salary &amp; Benefits'!$A:$I,3,FALSE)</f>
        <v>1.06</v>
      </c>
      <c r="J717" s="110">
        <f>VLOOKUP($A717,'2026-27 Salary &amp; Benefits'!$A:$I,4,FALSE)</f>
        <v>1.06</v>
      </c>
      <c r="K717" s="101">
        <f t="shared" si="132"/>
        <v>0</v>
      </c>
      <c r="L717" s="100">
        <f t="shared" si="133"/>
        <v>0</v>
      </c>
      <c r="M717" s="102">
        <f>'2026-27 Salary &amp; Benefits'!$E$6</f>
        <v>78209</v>
      </c>
      <c r="N717" s="102">
        <f>'2026-27 Salary &amp; Benefits'!$F$6</f>
        <v>82248</v>
      </c>
      <c r="O717" s="7">
        <f t="shared" si="134"/>
        <v>0</v>
      </c>
      <c r="P717" s="7">
        <f t="shared" si="135"/>
        <v>0</v>
      </c>
      <c r="Q717" s="7">
        <f>'2026-27 Salary &amp; Benefits'!G$6</f>
        <v>16817.759999999998</v>
      </c>
      <c r="R717" s="103">
        <f>'2026-27 Salary &amp; Benefits'!H$6</f>
        <v>0.16020000000000001</v>
      </c>
      <c r="S717" s="103">
        <f>'2026-27 Salary &amp; Benefits'!I$6</f>
        <v>0.15390000000000001</v>
      </c>
      <c r="T717" s="7">
        <f t="shared" si="136"/>
        <v>0</v>
      </c>
      <c r="U717" s="7">
        <f t="shared" si="137"/>
        <v>0</v>
      </c>
      <c r="V717" s="7">
        <f t="shared" si="138"/>
        <v>0</v>
      </c>
      <c r="W717" s="7">
        <f t="shared" si="139"/>
        <v>0</v>
      </c>
      <c r="X717" s="18">
        <f t="shared" si="140"/>
        <v>0</v>
      </c>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row>
    <row r="718" spans="1:159" s="17" customFormat="1">
      <c r="A718" s="50" t="s">
        <v>2376</v>
      </c>
      <c r="B718" s="59" t="s">
        <v>2611</v>
      </c>
      <c r="C718" s="60">
        <v>2406</v>
      </c>
      <c r="D718" s="59" t="s">
        <v>1898</v>
      </c>
      <c r="E718" s="78" t="str">
        <f>IFERROR(VLOOKUP($C718,'2025-26 School Level AAFTE'!$C$2:$L$2349,9,FALSE), "No")</f>
        <v>No</v>
      </c>
      <c r="F718" s="67">
        <f>IFERROR(VLOOKUP($C718,'2025-26 School Level AAFTE'!$C$2:$J$2349,8,FALSE), 0)</f>
        <v>583.26</v>
      </c>
      <c r="G718" s="69">
        <f>IFERROR(IF(E718= "yes",VLOOKUP(C718,Summary!$B:$I,6,0),0),0)</f>
        <v>0</v>
      </c>
      <c r="H718" s="68">
        <f t="shared" si="131"/>
        <v>0</v>
      </c>
      <c r="I718" s="110">
        <f>VLOOKUP($A718,'2026-27 Salary &amp; Benefits'!$A:$I,3,FALSE)</f>
        <v>1</v>
      </c>
      <c r="J718" s="110">
        <f>VLOOKUP($A718,'2026-27 Salary &amp; Benefits'!$A:$I,4,FALSE)</f>
        <v>1</v>
      </c>
      <c r="K718" s="101">
        <f t="shared" si="132"/>
        <v>0</v>
      </c>
      <c r="L718" s="100">
        <f t="shared" si="133"/>
        <v>0</v>
      </c>
      <c r="M718" s="102">
        <f>'2026-27 Salary &amp; Benefits'!$E$6</f>
        <v>78209</v>
      </c>
      <c r="N718" s="102">
        <f>'2026-27 Salary &amp; Benefits'!$F$6</f>
        <v>82248</v>
      </c>
      <c r="O718" s="7">
        <f t="shared" si="134"/>
        <v>0</v>
      </c>
      <c r="P718" s="7">
        <f t="shared" si="135"/>
        <v>0</v>
      </c>
      <c r="Q718" s="7">
        <f>'2026-27 Salary &amp; Benefits'!G$6</f>
        <v>16817.759999999998</v>
      </c>
      <c r="R718" s="103">
        <f>'2026-27 Salary &amp; Benefits'!H$6</f>
        <v>0.16020000000000001</v>
      </c>
      <c r="S718" s="103">
        <f>'2026-27 Salary &amp; Benefits'!I$6</f>
        <v>0.15390000000000001</v>
      </c>
      <c r="T718" s="7">
        <f t="shared" si="136"/>
        <v>0</v>
      </c>
      <c r="U718" s="7">
        <f t="shared" si="137"/>
        <v>0</v>
      </c>
      <c r="V718" s="7">
        <f t="shared" si="138"/>
        <v>0</v>
      </c>
      <c r="W718" s="7">
        <f t="shared" si="139"/>
        <v>0</v>
      </c>
      <c r="X718" s="18">
        <f t="shared" si="140"/>
        <v>0</v>
      </c>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row>
    <row r="719" spans="1:159" s="17" customFormat="1">
      <c r="A719" s="50" t="s">
        <v>2273</v>
      </c>
      <c r="B719" s="59" t="s">
        <v>2612</v>
      </c>
      <c r="C719" s="60">
        <v>2743</v>
      </c>
      <c r="D719" s="59" t="s">
        <v>1153</v>
      </c>
      <c r="E719" s="78" t="str">
        <f>IFERROR(VLOOKUP($C719,'2025-26 School Level AAFTE'!$C$2:$L$2349,9,FALSE), "No")</f>
        <v>Yes</v>
      </c>
      <c r="F719" s="67">
        <f>IFERROR(VLOOKUP($C719,'2025-26 School Level AAFTE'!$C$2:$J$2349,8,FALSE), 0)</f>
        <v>52</v>
      </c>
      <c r="G719" s="69">
        <f>IFERROR(IF(E719= "yes",VLOOKUP(C719,Summary!$B:$I,6,0),0),0)</f>
        <v>0</v>
      </c>
      <c r="H719" s="68">
        <f t="shared" si="131"/>
        <v>52</v>
      </c>
      <c r="I719" s="110">
        <f>VLOOKUP($A719,'2026-27 Salary &amp; Benefits'!$A:$I,3,FALSE)</f>
        <v>1</v>
      </c>
      <c r="J719" s="110">
        <f>VLOOKUP($A719,'2026-27 Salary &amp; Benefits'!$A:$I,4,FALSE)</f>
        <v>1.04</v>
      </c>
      <c r="K719" s="101">
        <f t="shared" si="132"/>
        <v>52</v>
      </c>
      <c r="L719" s="100">
        <f t="shared" si="133"/>
        <v>0.153</v>
      </c>
      <c r="M719" s="102">
        <f>'2026-27 Salary &amp; Benefits'!$E$6</f>
        <v>78209</v>
      </c>
      <c r="N719" s="102">
        <f>'2026-27 Salary &amp; Benefits'!$F$6</f>
        <v>82248</v>
      </c>
      <c r="O719" s="7">
        <f t="shared" si="134"/>
        <v>11965.98</v>
      </c>
      <c r="P719" s="7">
        <f t="shared" si="135"/>
        <v>1121.3199999999997</v>
      </c>
      <c r="Q719" s="7">
        <f>'2026-27 Salary &amp; Benefits'!G$6</f>
        <v>16817.759999999998</v>
      </c>
      <c r="R719" s="103">
        <f>'2026-27 Salary &amp; Benefits'!H$6</f>
        <v>0.16020000000000001</v>
      </c>
      <c r="S719" s="103">
        <f>'2026-27 Salary &amp; Benefits'!I$6</f>
        <v>0.15390000000000001</v>
      </c>
      <c r="T719" s="7">
        <f t="shared" si="136"/>
        <v>4662.6400000000003</v>
      </c>
      <c r="U719" s="7">
        <f t="shared" si="137"/>
        <v>218.12</v>
      </c>
      <c r="V719" s="7">
        <f t="shared" si="138"/>
        <v>33.57</v>
      </c>
      <c r="W719" s="7">
        <f t="shared" si="139"/>
        <v>251.69</v>
      </c>
      <c r="X719" s="18">
        <f t="shared" si="140"/>
        <v>18001.629999999997</v>
      </c>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row>
    <row r="720" spans="1:159" s="17" customFormat="1">
      <c r="A720" s="50" t="s">
        <v>2273</v>
      </c>
      <c r="B720" s="59" t="s">
        <v>2612</v>
      </c>
      <c r="C720" s="58">
        <v>3113</v>
      </c>
      <c r="D720" s="51" t="s">
        <v>1154</v>
      </c>
      <c r="E720" s="78" t="str">
        <f>IFERROR(VLOOKUP($C720,'2025-26 School Level AAFTE'!$C$2:$L$2349,9,FALSE), "No")</f>
        <v>Yes</v>
      </c>
      <c r="F720" s="67">
        <f>IFERROR(VLOOKUP($C720,'2025-26 School Level AAFTE'!$C$2:$J$2349,8,FALSE), 0)</f>
        <v>52.58</v>
      </c>
      <c r="G720" s="69">
        <f>IFERROR(IF(E720= "yes",VLOOKUP(C720,Summary!$B:$I,6,0),0),0)</f>
        <v>0</v>
      </c>
      <c r="H720" s="68">
        <f t="shared" si="131"/>
        <v>52.58</v>
      </c>
      <c r="I720" s="110">
        <f>VLOOKUP($A720,'2026-27 Salary &amp; Benefits'!$A:$I,3,FALSE)</f>
        <v>1</v>
      </c>
      <c r="J720" s="110">
        <f>VLOOKUP($A720,'2026-27 Salary &amp; Benefits'!$A:$I,4,FALSE)</f>
        <v>1.04</v>
      </c>
      <c r="K720" s="101">
        <f t="shared" si="132"/>
        <v>52.58</v>
      </c>
      <c r="L720" s="100">
        <f t="shared" si="133"/>
        <v>0.154</v>
      </c>
      <c r="M720" s="102">
        <f>'2026-27 Salary &amp; Benefits'!$E$6</f>
        <v>78209</v>
      </c>
      <c r="N720" s="102">
        <f>'2026-27 Salary &amp; Benefits'!$F$6</f>
        <v>82248</v>
      </c>
      <c r="O720" s="7">
        <f t="shared" si="134"/>
        <v>12044.19</v>
      </c>
      <c r="P720" s="7">
        <f t="shared" si="135"/>
        <v>1128.6499999999996</v>
      </c>
      <c r="Q720" s="7">
        <f>'2026-27 Salary &amp; Benefits'!G$6</f>
        <v>16817.759999999998</v>
      </c>
      <c r="R720" s="103">
        <f>'2026-27 Salary &amp; Benefits'!H$6</f>
        <v>0.16020000000000001</v>
      </c>
      <c r="S720" s="103">
        <f>'2026-27 Salary &amp; Benefits'!I$6</f>
        <v>0.15390000000000001</v>
      </c>
      <c r="T720" s="7">
        <f t="shared" si="136"/>
        <v>4693.1099999999997</v>
      </c>
      <c r="U720" s="7">
        <f t="shared" si="137"/>
        <v>219.55</v>
      </c>
      <c r="V720" s="7">
        <f t="shared" si="138"/>
        <v>33.79</v>
      </c>
      <c r="W720" s="7">
        <f t="shared" si="139"/>
        <v>253.34</v>
      </c>
      <c r="X720" s="18">
        <f t="shared" si="140"/>
        <v>18119.289999999997</v>
      </c>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row>
    <row r="721" spans="1:159" s="17" customFormat="1">
      <c r="A721" s="50" t="s">
        <v>2417</v>
      </c>
      <c r="B721" s="59" t="s">
        <v>2613</v>
      </c>
      <c r="C721" s="60">
        <v>4559</v>
      </c>
      <c r="D721" s="59" t="s">
        <v>2095</v>
      </c>
      <c r="E721" s="78" t="str">
        <f>IFERROR(VLOOKUP($C721,'2025-26 School Level AAFTE'!$C$2:$L$2349,9,FALSE), "No")</f>
        <v>Yes</v>
      </c>
      <c r="F721" s="67">
        <f>IFERROR(VLOOKUP($C721,'2025-26 School Level AAFTE'!$C$2:$J$2349,8,FALSE), 0)</f>
        <v>335.56</v>
      </c>
      <c r="G721" s="69">
        <f>IFERROR(IF(E721= "yes",VLOOKUP(C721,Summary!$B:$I,6,0),0),0)</f>
        <v>0</v>
      </c>
      <c r="H721" s="68">
        <f t="shared" si="131"/>
        <v>335.56</v>
      </c>
      <c r="I721" s="110">
        <f>VLOOKUP($A721,'2026-27 Salary &amp; Benefits'!$A:$I,3,FALSE)</f>
        <v>1</v>
      </c>
      <c r="J721" s="110">
        <f>VLOOKUP($A721,'2026-27 Salary &amp; Benefits'!$A:$I,4,FALSE)</f>
        <v>1</v>
      </c>
      <c r="K721" s="101">
        <f t="shared" si="132"/>
        <v>335.56</v>
      </c>
      <c r="L721" s="100">
        <f t="shared" si="133"/>
        <v>0.98399999999999999</v>
      </c>
      <c r="M721" s="102">
        <f>'2026-27 Salary &amp; Benefits'!$E$6</f>
        <v>78209</v>
      </c>
      <c r="N721" s="102">
        <f>'2026-27 Salary &amp; Benefits'!$F$6</f>
        <v>82248</v>
      </c>
      <c r="O721" s="7">
        <f t="shared" si="134"/>
        <v>76957.66</v>
      </c>
      <c r="P721" s="7">
        <f t="shared" si="135"/>
        <v>3974.3699999999953</v>
      </c>
      <c r="Q721" s="7">
        <f>'2026-27 Salary &amp; Benefits'!G$6</f>
        <v>16817.759999999998</v>
      </c>
      <c r="R721" s="103">
        <f>'2026-27 Salary &amp; Benefits'!H$6</f>
        <v>0.16020000000000001</v>
      </c>
      <c r="S721" s="103">
        <f>'2026-27 Salary &amp; Benefits'!I$6</f>
        <v>0.15390000000000001</v>
      </c>
      <c r="T721" s="7">
        <f t="shared" si="136"/>
        <v>29488.95</v>
      </c>
      <c r="U721" s="7">
        <f t="shared" si="137"/>
        <v>1348.87</v>
      </c>
      <c r="V721" s="7">
        <f t="shared" si="138"/>
        <v>207.59</v>
      </c>
      <c r="W721" s="7">
        <f t="shared" si="139"/>
        <v>1556.4599999999998</v>
      </c>
      <c r="X721" s="18">
        <f t="shared" si="140"/>
        <v>111977.44</v>
      </c>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row>
    <row r="722" spans="1:159" s="17" customFormat="1">
      <c r="A722" s="50" t="s">
        <v>2417</v>
      </c>
      <c r="B722" s="59" t="s">
        <v>2613</v>
      </c>
      <c r="C722" s="60">
        <v>2718</v>
      </c>
      <c r="D722" s="59" t="s">
        <v>740</v>
      </c>
      <c r="E722" s="78" t="str">
        <f>IFERROR(VLOOKUP($C722,'2025-26 School Level AAFTE'!$C$2:$L$2349,9,FALSE), "No")</f>
        <v>Yes</v>
      </c>
      <c r="F722" s="67">
        <f>IFERROR(VLOOKUP($C722,'2025-26 School Level AAFTE'!$C$2:$J$2349,8,FALSE), 0)</f>
        <v>225.6</v>
      </c>
      <c r="G722" s="69">
        <f>IFERROR(IF(E722= "yes",VLOOKUP(C722,Summary!$B:$I,6,0),0),0)</f>
        <v>0</v>
      </c>
      <c r="H722" s="68">
        <f t="shared" si="131"/>
        <v>225.6</v>
      </c>
      <c r="I722" s="110">
        <f>VLOOKUP($A722,'2026-27 Salary &amp; Benefits'!$A:$I,3,FALSE)</f>
        <v>1</v>
      </c>
      <c r="J722" s="110">
        <f>VLOOKUP($A722,'2026-27 Salary &amp; Benefits'!$A:$I,4,FALSE)</f>
        <v>1</v>
      </c>
      <c r="K722" s="101">
        <f t="shared" si="132"/>
        <v>225.6</v>
      </c>
      <c r="L722" s="100">
        <f t="shared" si="133"/>
        <v>0.66200000000000003</v>
      </c>
      <c r="M722" s="102">
        <f>'2026-27 Salary &amp; Benefits'!$E$6</f>
        <v>78209</v>
      </c>
      <c r="N722" s="102">
        <f>'2026-27 Salary &amp; Benefits'!$F$6</f>
        <v>82248</v>
      </c>
      <c r="O722" s="7">
        <f t="shared" si="134"/>
        <v>51774.36</v>
      </c>
      <c r="P722" s="7">
        <f t="shared" si="135"/>
        <v>2673.8199999999997</v>
      </c>
      <c r="Q722" s="7">
        <f>'2026-27 Salary &amp; Benefits'!G$6</f>
        <v>16817.759999999998</v>
      </c>
      <c r="R722" s="103">
        <f>'2026-27 Salary &amp; Benefits'!H$6</f>
        <v>0.16020000000000001</v>
      </c>
      <c r="S722" s="103">
        <f>'2026-27 Salary &amp; Benefits'!I$6</f>
        <v>0.15390000000000001</v>
      </c>
      <c r="T722" s="7">
        <f t="shared" si="136"/>
        <v>19839.11</v>
      </c>
      <c r="U722" s="7">
        <f t="shared" si="137"/>
        <v>907.47</v>
      </c>
      <c r="V722" s="7">
        <f t="shared" si="138"/>
        <v>139.66</v>
      </c>
      <c r="W722" s="7">
        <f t="shared" si="139"/>
        <v>1047.1300000000001</v>
      </c>
      <c r="X722" s="18">
        <f t="shared" si="140"/>
        <v>75334.420000000013</v>
      </c>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row>
    <row r="723" spans="1:159" s="17" customFormat="1">
      <c r="A723" s="50" t="s">
        <v>2417</v>
      </c>
      <c r="B723" s="59" t="s">
        <v>2613</v>
      </c>
      <c r="C723" s="60">
        <v>3072</v>
      </c>
      <c r="D723" s="59" t="s">
        <v>2094</v>
      </c>
      <c r="E723" s="78" t="str">
        <f>IFERROR(VLOOKUP($C723,'2025-26 School Level AAFTE'!$C$2:$L$2349,9,FALSE), "No")</f>
        <v>Yes</v>
      </c>
      <c r="F723" s="67">
        <f>IFERROR(VLOOKUP($C723,'2025-26 School Level AAFTE'!$C$2:$J$2349,8,FALSE), 0)</f>
        <v>240.89999999999998</v>
      </c>
      <c r="G723" s="69">
        <f>IFERROR(IF(E723= "yes",VLOOKUP(C723,Summary!$B:$I,6,0),0),0)</f>
        <v>0</v>
      </c>
      <c r="H723" s="68">
        <f t="shared" si="131"/>
        <v>240.89999999999998</v>
      </c>
      <c r="I723" s="110">
        <f>VLOOKUP($A723,'2026-27 Salary &amp; Benefits'!$A:$I,3,FALSE)</f>
        <v>1</v>
      </c>
      <c r="J723" s="110">
        <f>VLOOKUP($A723,'2026-27 Salary &amp; Benefits'!$A:$I,4,FALSE)</f>
        <v>1</v>
      </c>
      <c r="K723" s="101">
        <f t="shared" si="132"/>
        <v>240.89999999999998</v>
      </c>
      <c r="L723" s="100">
        <f t="shared" si="133"/>
        <v>0.70699999999999996</v>
      </c>
      <c r="M723" s="102">
        <f>'2026-27 Salary &amp; Benefits'!$E$6</f>
        <v>78209</v>
      </c>
      <c r="N723" s="102">
        <f>'2026-27 Salary &amp; Benefits'!$F$6</f>
        <v>82248</v>
      </c>
      <c r="O723" s="7">
        <f t="shared" si="134"/>
        <v>55293.760000000002</v>
      </c>
      <c r="P723" s="7">
        <f t="shared" si="135"/>
        <v>2855.5799999999945</v>
      </c>
      <c r="Q723" s="7">
        <f>'2026-27 Salary &amp; Benefits'!G$6</f>
        <v>16817.759999999998</v>
      </c>
      <c r="R723" s="103">
        <f>'2026-27 Salary &amp; Benefits'!H$6</f>
        <v>0.16020000000000001</v>
      </c>
      <c r="S723" s="103">
        <f>'2026-27 Salary &amp; Benefits'!I$6</f>
        <v>0.15390000000000001</v>
      </c>
      <c r="T723" s="7">
        <f t="shared" si="136"/>
        <v>21187.69</v>
      </c>
      <c r="U723" s="7">
        <f t="shared" si="137"/>
        <v>969.16</v>
      </c>
      <c r="V723" s="7">
        <f t="shared" si="138"/>
        <v>149.15</v>
      </c>
      <c r="W723" s="7">
        <f t="shared" si="139"/>
        <v>1118.31</v>
      </c>
      <c r="X723" s="18">
        <f t="shared" si="140"/>
        <v>80455.34</v>
      </c>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row>
    <row r="724" spans="1:159" s="17" customFormat="1">
      <c r="A724" s="50" t="s">
        <v>2417</v>
      </c>
      <c r="B724" s="59" t="s">
        <v>2613</v>
      </c>
      <c r="C724" s="60">
        <v>3073</v>
      </c>
      <c r="D724" s="59" t="s">
        <v>3090</v>
      </c>
      <c r="E724" s="78" t="str">
        <f>IFERROR(VLOOKUP($C724,'2025-26 School Level AAFTE'!$C$2:$L$2349,9,FALSE), "No")</f>
        <v>Yes</v>
      </c>
      <c r="F724" s="67">
        <f>IFERROR(VLOOKUP($C724,'2025-26 School Level AAFTE'!$C$2:$J$2349,8,FALSE), 0)</f>
        <v>198.6</v>
      </c>
      <c r="G724" s="69">
        <f>IFERROR(IF(E724= "yes",VLOOKUP(C724,Summary!$B:$I,6,0),0),0)</f>
        <v>0</v>
      </c>
      <c r="H724" s="68">
        <f t="shared" si="131"/>
        <v>198.6</v>
      </c>
      <c r="I724" s="110">
        <f>VLOOKUP($A724,'2026-27 Salary &amp; Benefits'!$A:$I,3,FALSE)</f>
        <v>1</v>
      </c>
      <c r="J724" s="110">
        <f>VLOOKUP($A724,'2026-27 Salary &amp; Benefits'!$A:$I,4,FALSE)</f>
        <v>1</v>
      </c>
      <c r="K724" s="101">
        <f t="shared" si="132"/>
        <v>198.6</v>
      </c>
      <c r="L724" s="100">
        <f t="shared" si="133"/>
        <v>0.58299999999999996</v>
      </c>
      <c r="M724" s="102">
        <f>'2026-27 Salary &amp; Benefits'!$E$6</f>
        <v>78209</v>
      </c>
      <c r="N724" s="102">
        <f>'2026-27 Salary &amp; Benefits'!$F$6</f>
        <v>82248</v>
      </c>
      <c r="O724" s="7">
        <f t="shared" si="134"/>
        <v>45595.85</v>
      </c>
      <c r="P724" s="7">
        <f t="shared" si="135"/>
        <v>2354.7300000000032</v>
      </c>
      <c r="Q724" s="7">
        <f>'2026-27 Salary &amp; Benefits'!G$6</f>
        <v>16817.759999999998</v>
      </c>
      <c r="R724" s="103">
        <f>'2026-27 Salary &amp; Benefits'!H$6</f>
        <v>0.16020000000000001</v>
      </c>
      <c r="S724" s="103">
        <f>'2026-27 Salary &amp; Benefits'!I$6</f>
        <v>0.15390000000000001</v>
      </c>
      <c r="T724" s="7">
        <f t="shared" si="136"/>
        <v>17471.599999999999</v>
      </c>
      <c r="U724" s="7">
        <f t="shared" si="137"/>
        <v>799.18</v>
      </c>
      <c r="V724" s="7">
        <f t="shared" si="138"/>
        <v>122.99</v>
      </c>
      <c r="W724" s="7">
        <f t="shared" si="139"/>
        <v>922.17</v>
      </c>
      <c r="X724" s="18">
        <f t="shared" si="140"/>
        <v>66344.350000000006</v>
      </c>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row>
    <row r="725" spans="1:159" s="17" customFormat="1">
      <c r="A725" s="50" t="s">
        <v>2214</v>
      </c>
      <c r="B725" s="59" t="s">
        <v>2614</v>
      </c>
      <c r="C725" s="60">
        <v>2765</v>
      </c>
      <c r="D725" s="59" t="s">
        <v>687</v>
      </c>
      <c r="E725" s="78" t="str">
        <f>IFERROR(VLOOKUP($C725,'2025-26 School Level AAFTE'!$C$2:$L$2349,9,FALSE), "No")</f>
        <v>Yes</v>
      </c>
      <c r="F725" s="67">
        <f>IFERROR(VLOOKUP($C725,'2025-26 School Level AAFTE'!$C$2:$J$2349,8,FALSE), 0)</f>
        <v>368.2</v>
      </c>
      <c r="G725" s="69">
        <f>IFERROR(IF(E725= "yes",VLOOKUP(C725,Summary!$B:$I,6,0),0),0)</f>
        <v>0</v>
      </c>
      <c r="H725" s="68">
        <f t="shared" si="131"/>
        <v>368.2</v>
      </c>
      <c r="I725" s="110">
        <f>VLOOKUP($A725,'2026-27 Salary &amp; Benefits'!$A:$I,3,FALSE)</f>
        <v>1.18</v>
      </c>
      <c r="J725" s="110">
        <f>VLOOKUP($A725,'2026-27 Salary &amp; Benefits'!$A:$I,4,FALSE)</f>
        <v>1.18</v>
      </c>
      <c r="K725" s="101">
        <f t="shared" si="132"/>
        <v>368.2</v>
      </c>
      <c r="L725" s="100">
        <f t="shared" si="133"/>
        <v>1.08</v>
      </c>
      <c r="M725" s="102">
        <f>'2026-27 Salary &amp; Benefits'!$E$6</f>
        <v>78209</v>
      </c>
      <c r="N725" s="102">
        <f>'2026-27 Salary &amp; Benefits'!$F$6</f>
        <v>82248</v>
      </c>
      <c r="O725" s="7">
        <f t="shared" si="134"/>
        <v>99669.55</v>
      </c>
      <c r="P725" s="7">
        <f t="shared" si="135"/>
        <v>5147.3000000000029</v>
      </c>
      <c r="Q725" s="7">
        <f>'2026-27 Salary &amp; Benefits'!G$6</f>
        <v>16817.759999999998</v>
      </c>
      <c r="R725" s="103">
        <f>'2026-27 Salary &amp; Benefits'!H$6</f>
        <v>0.16020000000000001</v>
      </c>
      <c r="S725" s="103">
        <f>'2026-27 Salary &amp; Benefits'!I$6</f>
        <v>0.15390000000000001</v>
      </c>
      <c r="T725" s="7">
        <f t="shared" si="136"/>
        <v>34922.410000000003</v>
      </c>
      <c r="U725" s="7">
        <f t="shared" si="137"/>
        <v>1746.95</v>
      </c>
      <c r="V725" s="7">
        <f t="shared" si="138"/>
        <v>268.86</v>
      </c>
      <c r="W725" s="7">
        <f t="shared" si="139"/>
        <v>2015.81</v>
      </c>
      <c r="X725" s="18">
        <f t="shared" si="140"/>
        <v>141755.07</v>
      </c>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row>
    <row r="726" spans="1:159" s="17" customFormat="1">
      <c r="A726" s="50" t="s">
        <v>2214</v>
      </c>
      <c r="B726" s="59" t="s">
        <v>2614</v>
      </c>
      <c r="C726" s="60">
        <v>5028</v>
      </c>
      <c r="D726" s="59" t="s">
        <v>701</v>
      </c>
      <c r="E726" s="78" t="str">
        <f>IFERROR(VLOOKUP($C726,'2025-26 School Level AAFTE'!$C$2:$L$2349,9,FALSE), "No")</f>
        <v>Yes</v>
      </c>
      <c r="F726" s="67">
        <f>IFERROR(VLOOKUP($C726,'2025-26 School Level AAFTE'!$C$2:$J$2349,8,FALSE), 0)</f>
        <v>217.51000000000002</v>
      </c>
      <c r="G726" s="69">
        <f>IFERROR(IF(E726= "yes",VLOOKUP(C726,Summary!$B:$I,6,0),0),0)</f>
        <v>0</v>
      </c>
      <c r="H726" s="68">
        <f t="shared" si="131"/>
        <v>217.51000000000002</v>
      </c>
      <c r="I726" s="110">
        <f>VLOOKUP($A726,'2026-27 Salary &amp; Benefits'!$A:$I,3,FALSE)</f>
        <v>1.18</v>
      </c>
      <c r="J726" s="110">
        <f>VLOOKUP($A726,'2026-27 Salary &amp; Benefits'!$A:$I,4,FALSE)</f>
        <v>1.18</v>
      </c>
      <c r="K726" s="101">
        <f t="shared" si="132"/>
        <v>217.51000000000002</v>
      </c>
      <c r="L726" s="100">
        <f t="shared" si="133"/>
        <v>0.63800000000000001</v>
      </c>
      <c r="M726" s="102">
        <f>'2026-27 Salary &amp; Benefits'!$E$6</f>
        <v>78209</v>
      </c>
      <c r="N726" s="102">
        <f>'2026-27 Salary &amp; Benefits'!$F$6</f>
        <v>82248</v>
      </c>
      <c r="O726" s="7">
        <f t="shared" si="134"/>
        <v>58878.86</v>
      </c>
      <c r="P726" s="7">
        <f t="shared" si="135"/>
        <v>3040.7200000000012</v>
      </c>
      <c r="Q726" s="7">
        <f>'2026-27 Salary &amp; Benefits'!G$6</f>
        <v>16817.759999999998</v>
      </c>
      <c r="R726" s="103">
        <f>'2026-27 Salary &amp; Benefits'!H$6</f>
        <v>0.16020000000000001</v>
      </c>
      <c r="S726" s="103">
        <f>'2026-27 Salary &amp; Benefits'!I$6</f>
        <v>0.15390000000000001</v>
      </c>
      <c r="T726" s="7">
        <f t="shared" si="136"/>
        <v>20630.09</v>
      </c>
      <c r="U726" s="7">
        <f t="shared" si="137"/>
        <v>1031.99</v>
      </c>
      <c r="V726" s="7">
        <f t="shared" si="138"/>
        <v>158.82</v>
      </c>
      <c r="W726" s="7">
        <f t="shared" si="139"/>
        <v>1190.81</v>
      </c>
      <c r="X726" s="18">
        <f t="shared" si="140"/>
        <v>83740.479999999996</v>
      </c>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row>
    <row r="727" spans="1:159" s="17" customFormat="1">
      <c r="A727" s="50" t="s">
        <v>2214</v>
      </c>
      <c r="B727" s="59" t="s">
        <v>2614</v>
      </c>
      <c r="C727" s="60">
        <v>2982</v>
      </c>
      <c r="D727" s="59" t="s">
        <v>692</v>
      </c>
      <c r="E727" s="78" t="str">
        <f>IFERROR(VLOOKUP($C727,'2025-26 School Level AAFTE'!$C$2:$L$2349,9,FALSE), "No")</f>
        <v>Yes</v>
      </c>
      <c r="F727" s="67">
        <f>IFERROR(VLOOKUP($C727,'2025-26 School Level AAFTE'!$C$2:$J$2349,8,FALSE), 0)</f>
        <v>545.41999999999996</v>
      </c>
      <c r="G727" s="69">
        <f>IFERROR(IF(E727= "yes",VLOOKUP(C727,Summary!$B:$I,6,0),0),0)</f>
        <v>0</v>
      </c>
      <c r="H727" s="68">
        <f t="shared" si="131"/>
        <v>545.41999999999996</v>
      </c>
      <c r="I727" s="110">
        <f>VLOOKUP($A727,'2026-27 Salary &amp; Benefits'!$A:$I,3,FALSE)</f>
        <v>1.18</v>
      </c>
      <c r="J727" s="110">
        <f>VLOOKUP($A727,'2026-27 Salary &amp; Benefits'!$A:$I,4,FALSE)</f>
        <v>1.18</v>
      </c>
      <c r="K727" s="101">
        <f t="shared" si="132"/>
        <v>545.41999999999996</v>
      </c>
      <c r="L727" s="100">
        <f t="shared" si="133"/>
        <v>1.6</v>
      </c>
      <c r="M727" s="102">
        <f>'2026-27 Salary &amp; Benefits'!$E$6</f>
        <v>78209</v>
      </c>
      <c r="N727" s="102">
        <f>'2026-27 Salary &amp; Benefits'!$F$6</f>
        <v>82248</v>
      </c>
      <c r="O727" s="7">
        <f t="shared" si="134"/>
        <v>147658.59</v>
      </c>
      <c r="P727" s="7">
        <f t="shared" si="135"/>
        <v>7625.6300000000047</v>
      </c>
      <c r="Q727" s="7">
        <f>'2026-27 Salary &amp; Benefits'!G$6</f>
        <v>16817.759999999998</v>
      </c>
      <c r="R727" s="103">
        <f>'2026-27 Salary &amp; Benefits'!H$6</f>
        <v>0.16020000000000001</v>
      </c>
      <c r="S727" s="103">
        <f>'2026-27 Salary &amp; Benefits'!I$6</f>
        <v>0.15390000000000001</v>
      </c>
      <c r="T727" s="7">
        <f t="shared" si="136"/>
        <v>51736.91</v>
      </c>
      <c r="U727" s="7">
        <f t="shared" si="137"/>
        <v>2588.0700000000002</v>
      </c>
      <c r="V727" s="7">
        <f t="shared" si="138"/>
        <v>398.3</v>
      </c>
      <c r="W727" s="7">
        <f t="shared" si="139"/>
        <v>2986.3700000000003</v>
      </c>
      <c r="X727" s="18">
        <f t="shared" si="140"/>
        <v>210007.5</v>
      </c>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row>
    <row r="728" spans="1:159" s="17" customFormat="1">
      <c r="A728" s="50" t="s">
        <v>2214</v>
      </c>
      <c r="B728" s="59" t="s">
        <v>2614</v>
      </c>
      <c r="C728" s="60">
        <v>3163</v>
      </c>
      <c r="D728" s="59" t="s">
        <v>223</v>
      </c>
      <c r="E728" s="78" t="str">
        <f>IFERROR(VLOOKUP($C728,'2025-26 School Level AAFTE'!$C$2:$L$2349,9,FALSE), "No")</f>
        <v>Yes</v>
      </c>
      <c r="F728" s="67">
        <f>IFERROR(VLOOKUP($C728,'2025-26 School Level AAFTE'!$C$2:$J$2349,8,FALSE), 0)</f>
        <v>674.47</v>
      </c>
      <c r="G728" s="69">
        <f>IFERROR(IF(E728= "yes",VLOOKUP(C728,Summary!$B:$I,6,0),0),0)</f>
        <v>0</v>
      </c>
      <c r="H728" s="68">
        <f t="shared" si="131"/>
        <v>674.47</v>
      </c>
      <c r="I728" s="110">
        <f>VLOOKUP($A728,'2026-27 Salary &amp; Benefits'!$A:$I,3,FALSE)</f>
        <v>1.18</v>
      </c>
      <c r="J728" s="110">
        <f>VLOOKUP($A728,'2026-27 Salary &amp; Benefits'!$A:$I,4,FALSE)</f>
        <v>1.18</v>
      </c>
      <c r="K728" s="101">
        <f t="shared" si="132"/>
        <v>674.47</v>
      </c>
      <c r="L728" s="100">
        <f t="shared" si="133"/>
        <v>1.978</v>
      </c>
      <c r="M728" s="102">
        <f>'2026-27 Salary &amp; Benefits'!$E$6</f>
        <v>78209</v>
      </c>
      <c r="N728" s="102">
        <f>'2026-27 Salary &amp; Benefits'!$F$6</f>
        <v>82248</v>
      </c>
      <c r="O728" s="7">
        <f t="shared" si="134"/>
        <v>182542.93</v>
      </c>
      <c r="P728" s="7">
        <f t="shared" si="135"/>
        <v>9427.1900000000023</v>
      </c>
      <c r="Q728" s="7">
        <f>'2026-27 Salary &amp; Benefits'!G$6</f>
        <v>16817.759999999998</v>
      </c>
      <c r="R728" s="103">
        <f>'2026-27 Salary &amp; Benefits'!H$6</f>
        <v>0.16020000000000001</v>
      </c>
      <c r="S728" s="103">
        <f>'2026-27 Salary &amp; Benefits'!I$6</f>
        <v>0.15390000000000001</v>
      </c>
      <c r="T728" s="7">
        <f t="shared" si="136"/>
        <v>63959.75</v>
      </c>
      <c r="U728" s="7">
        <f t="shared" si="137"/>
        <v>3199.5</v>
      </c>
      <c r="V728" s="7">
        <f t="shared" si="138"/>
        <v>492.4</v>
      </c>
      <c r="W728" s="7">
        <f t="shared" si="139"/>
        <v>3691.9</v>
      </c>
      <c r="X728" s="18">
        <f t="shared" si="140"/>
        <v>259621.77</v>
      </c>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row>
    <row r="729" spans="1:159" s="17" customFormat="1">
      <c r="A729" s="50" t="s">
        <v>2214</v>
      </c>
      <c r="B729" s="59" t="s">
        <v>2614</v>
      </c>
      <c r="C729" s="60">
        <v>2926</v>
      </c>
      <c r="D729" s="59" t="s">
        <v>690</v>
      </c>
      <c r="E729" s="78" t="str">
        <f>IFERROR(VLOOKUP($C729,'2025-26 School Level AAFTE'!$C$2:$L$2349,9,FALSE), "No")</f>
        <v>Yes</v>
      </c>
      <c r="F729" s="67">
        <f>IFERROR(VLOOKUP($C729,'2025-26 School Level AAFTE'!$C$2:$J$2349,8,FALSE), 0)</f>
        <v>411.33</v>
      </c>
      <c r="G729" s="69">
        <f>IFERROR(IF(E729= "yes",VLOOKUP(C729,Summary!$B:$I,6,0),0),0)</f>
        <v>0</v>
      </c>
      <c r="H729" s="68">
        <f t="shared" si="131"/>
        <v>411.33</v>
      </c>
      <c r="I729" s="110">
        <f>VLOOKUP($A729,'2026-27 Salary &amp; Benefits'!$A:$I,3,FALSE)</f>
        <v>1.18</v>
      </c>
      <c r="J729" s="110">
        <f>VLOOKUP($A729,'2026-27 Salary &amp; Benefits'!$A:$I,4,FALSE)</f>
        <v>1.18</v>
      </c>
      <c r="K729" s="101">
        <f t="shared" si="132"/>
        <v>411.33</v>
      </c>
      <c r="L729" s="100">
        <f t="shared" si="133"/>
        <v>1.2070000000000001</v>
      </c>
      <c r="M729" s="102">
        <f>'2026-27 Salary &amp; Benefits'!$E$6</f>
        <v>78209</v>
      </c>
      <c r="N729" s="102">
        <f>'2026-27 Salary &amp; Benefits'!$F$6</f>
        <v>82248</v>
      </c>
      <c r="O729" s="7">
        <f t="shared" si="134"/>
        <v>111389.95</v>
      </c>
      <c r="P729" s="7">
        <f t="shared" si="135"/>
        <v>5752.5899999999965</v>
      </c>
      <c r="Q729" s="7">
        <f>'2026-27 Salary &amp; Benefits'!G$6</f>
        <v>16817.759999999998</v>
      </c>
      <c r="R729" s="103">
        <f>'2026-27 Salary &amp; Benefits'!H$6</f>
        <v>0.16020000000000001</v>
      </c>
      <c r="S729" s="103">
        <f>'2026-27 Salary &amp; Benefits'!I$6</f>
        <v>0.15390000000000001</v>
      </c>
      <c r="T729" s="7">
        <f t="shared" si="136"/>
        <v>39029.03</v>
      </c>
      <c r="U729" s="7">
        <f t="shared" si="137"/>
        <v>1952.38</v>
      </c>
      <c r="V729" s="7">
        <f t="shared" si="138"/>
        <v>300.47000000000003</v>
      </c>
      <c r="W729" s="7">
        <f t="shared" si="139"/>
        <v>2252.8500000000004</v>
      </c>
      <c r="X729" s="18">
        <f t="shared" si="140"/>
        <v>158424.41999999998</v>
      </c>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row>
    <row r="730" spans="1:159" s="17" customFormat="1">
      <c r="A730" s="50" t="s">
        <v>2214</v>
      </c>
      <c r="B730" s="59" t="s">
        <v>2614</v>
      </c>
      <c r="C730" s="60">
        <v>3098</v>
      </c>
      <c r="D730" s="59" t="s">
        <v>58</v>
      </c>
      <c r="E730" s="78" t="str">
        <f>IFERROR(VLOOKUP($C730,'2025-26 School Level AAFTE'!$C$2:$L$2349,9,FALSE), "No")</f>
        <v>Yes</v>
      </c>
      <c r="F730" s="67">
        <f>IFERROR(VLOOKUP($C730,'2025-26 School Level AAFTE'!$C$2:$J$2349,8,FALSE), 0)</f>
        <v>608.25</v>
      </c>
      <c r="G730" s="69">
        <f>IFERROR(IF(E730= "yes",VLOOKUP(C730,Summary!$B:$I,6,0),0),0)</f>
        <v>0</v>
      </c>
      <c r="H730" s="68">
        <f t="shared" si="131"/>
        <v>608.25</v>
      </c>
      <c r="I730" s="110">
        <f>VLOOKUP($A730,'2026-27 Salary &amp; Benefits'!$A:$I,3,FALSE)</f>
        <v>1.18</v>
      </c>
      <c r="J730" s="110">
        <f>VLOOKUP($A730,'2026-27 Salary &amp; Benefits'!$A:$I,4,FALSE)</f>
        <v>1.18</v>
      </c>
      <c r="K730" s="101">
        <f t="shared" si="132"/>
        <v>608.25</v>
      </c>
      <c r="L730" s="100">
        <f t="shared" si="133"/>
        <v>1.784</v>
      </c>
      <c r="M730" s="102">
        <f>'2026-27 Salary &amp; Benefits'!$E$6</f>
        <v>78209</v>
      </c>
      <c r="N730" s="102">
        <f>'2026-27 Salary &amp; Benefits'!$F$6</f>
        <v>82248</v>
      </c>
      <c r="O730" s="7">
        <f t="shared" si="134"/>
        <v>164639.32999999999</v>
      </c>
      <c r="P730" s="7">
        <f t="shared" si="135"/>
        <v>8502.5800000000163</v>
      </c>
      <c r="Q730" s="7">
        <f>'2026-27 Salary &amp; Benefits'!G$6</f>
        <v>16817.759999999998</v>
      </c>
      <c r="R730" s="103">
        <f>'2026-27 Salary &amp; Benefits'!H$6</f>
        <v>0.16020000000000001</v>
      </c>
      <c r="S730" s="103">
        <f>'2026-27 Salary &amp; Benefits'!I$6</f>
        <v>0.15390000000000001</v>
      </c>
      <c r="T730" s="7">
        <f t="shared" si="136"/>
        <v>57686.65</v>
      </c>
      <c r="U730" s="7">
        <f t="shared" si="137"/>
        <v>2885.7</v>
      </c>
      <c r="V730" s="7">
        <f t="shared" si="138"/>
        <v>444.11</v>
      </c>
      <c r="W730" s="7">
        <f t="shared" si="139"/>
        <v>3329.81</v>
      </c>
      <c r="X730" s="18">
        <f t="shared" si="140"/>
        <v>234158.37</v>
      </c>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row>
    <row r="731" spans="1:159" s="17" customFormat="1">
      <c r="A731" s="50" t="s">
        <v>2214</v>
      </c>
      <c r="B731" s="59" t="s">
        <v>2614</v>
      </c>
      <c r="C731" s="60">
        <v>1539</v>
      </c>
      <c r="D731" s="59" t="s">
        <v>680</v>
      </c>
      <c r="E731" s="78" t="str">
        <f>IFERROR(VLOOKUP($C731,'2025-26 School Level AAFTE'!$C$2:$L$2349,9,FALSE), "No")</f>
        <v>No</v>
      </c>
      <c r="F731" s="67">
        <f>IFERROR(VLOOKUP($C731,'2025-26 School Level AAFTE'!$C$2:$J$2349,8,FALSE), 0)</f>
        <v>163.89</v>
      </c>
      <c r="G731" s="69">
        <f>IFERROR(IF(E731= "yes",VLOOKUP(C731,Summary!$B:$I,6,0),0),0)</f>
        <v>0</v>
      </c>
      <c r="H731" s="68">
        <f t="shared" si="131"/>
        <v>0</v>
      </c>
      <c r="I731" s="110">
        <f>VLOOKUP($A731,'2026-27 Salary &amp; Benefits'!$A:$I,3,FALSE)</f>
        <v>1.18</v>
      </c>
      <c r="J731" s="110">
        <f>VLOOKUP($A731,'2026-27 Salary &amp; Benefits'!$A:$I,4,FALSE)</f>
        <v>1.18</v>
      </c>
      <c r="K731" s="101">
        <f t="shared" si="132"/>
        <v>0</v>
      </c>
      <c r="L731" s="100">
        <f t="shared" si="133"/>
        <v>0</v>
      </c>
      <c r="M731" s="102">
        <f>'2026-27 Salary &amp; Benefits'!$E$6</f>
        <v>78209</v>
      </c>
      <c r="N731" s="102">
        <f>'2026-27 Salary &amp; Benefits'!$F$6</f>
        <v>82248</v>
      </c>
      <c r="O731" s="7">
        <f t="shared" si="134"/>
        <v>0</v>
      </c>
      <c r="P731" s="7">
        <f t="shared" si="135"/>
        <v>0</v>
      </c>
      <c r="Q731" s="7">
        <f>'2026-27 Salary &amp; Benefits'!G$6</f>
        <v>16817.759999999998</v>
      </c>
      <c r="R731" s="103">
        <f>'2026-27 Salary &amp; Benefits'!H$6</f>
        <v>0.16020000000000001</v>
      </c>
      <c r="S731" s="103">
        <f>'2026-27 Salary &amp; Benefits'!I$6</f>
        <v>0.15390000000000001</v>
      </c>
      <c r="T731" s="7">
        <f t="shared" si="136"/>
        <v>0</v>
      </c>
      <c r="U731" s="7">
        <f t="shared" si="137"/>
        <v>0</v>
      </c>
      <c r="V731" s="7">
        <f t="shared" si="138"/>
        <v>0</v>
      </c>
      <c r="W731" s="7">
        <f t="shared" si="139"/>
        <v>0</v>
      </c>
      <c r="X731" s="18">
        <f t="shared" si="140"/>
        <v>0</v>
      </c>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row>
    <row r="732" spans="1:159" s="17" customFormat="1">
      <c r="A732" s="50" t="s">
        <v>2214</v>
      </c>
      <c r="B732" s="59" t="s">
        <v>2614</v>
      </c>
      <c r="C732" s="60">
        <v>2418</v>
      </c>
      <c r="D732" s="59" t="s">
        <v>683</v>
      </c>
      <c r="E732" s="78" t="str">
        <f>IFERROR(VLOOKUP($C732,'2025-26 School Level AAFTE'!$C$2:$L$2349,9,FALSE), "No")</f>
        <v>Yes</v>
      </c>
      <c r="F732" s="67">
        <f>IFERROR(VLOOKUP($C732,'2025-26 School Level AAFTE'!$C$2:$J$2349,8,FALSE), 0)</f>
        <v>489.25</v>
      </c>
      <c r="G732" s="69">
        <f>IFERROR(IF(E732= "yes",VLOOKUP(C732,Summary!$B:$I,6,0),0),0)</f>
        <v>0</v>
      </c>
      <c r="H732" s="68">
        <f t="shared" si="131"/>
        <v>489.25</v>
      </c>
      <c r="I732" s="110">
        <f>VLOOKUP($A732,'2026-27 Salary &amp; Benefits'!$A:$I,3,FALSE)</f>
        <v>1.18</v>
      </c>
      <c r="J732" s="110">
        <f>VLOOKUP($A732,'2026-27 Salary &amp; Benefits'!$A:$I,4,FALSE)</f>
        <v>1.18</v>
      </c>
      <c r="K732" s="101">
        <f t="shared" si="132"/>
        <v>489.25</v>
      </c>
      <c r="L732" s="100">
        <f t="shared" si="133"/>
        <v>1.4350000000000001</v>
      </c>
      <c r="M732" s="102">
        <f>'2026-27 Salary &amp; Benefits'!$E$6</f>
        <v>78209</v>
      </c>
      <c r="N732" s="102">
        <f>'2026-27 Salary &amp; Benefits'!$F$6</f>
        <v>82248</v>
      </c>
      <c r="O732" s="7">
        <f t="shared" si="134"/>
        <v>132431.29999999999</v>
      </c>
      <c r="P732" s="7">
        <f t="shared" si="135"/>
        <v>6839.2400000000198</v>
      </c>
      <c r="Q732" s="7">
        <f>'2026-27 Salary &amp; Benefits'!G$6</f>
        <v>16817.759999999998</v>
      </c>
      <c r="R732" s="103">
        <f>'2026-27 Salary &amp; Benefits'!H$6</f>
        <v>0.16020000000000001</v>
      </c>
      <c r="S732" s="103">
        <f>'2026-27 Salary &amp; Benefits'!I$6</f>
        <v>0.15390000000000001</v>
      </c>
      <c r="T732" s="7">
        <f t="shared" si="136"/>
        <v>46401.54</v>
      </c>
      <c r="U732" s="7">
        <f t="shared" si="137"/>
        <v>2321.1799999999998</v>
      </c>
      <c r="V732" s="7">
        <f t="shared" si="138"/>
        <v>357.23</v>
      </c>
      <c r="W732" s="7">
        <f t="shared" si="139"/>
        <v>2678.41</v>
      </c>
      <c r="X732" s="18">
        <f t="shared" si="140"/>
        <v>188350.49000000002</v>
      </c>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row>
    <row r="733" spans="1:159" s="17" customFormat="1">
      <c r="A733" s="50" t="s">
        <v>2214</v>
      </c>
      <c r="B733" s="59" t="s">
        <v>2614</v>
      </c>
      <c r="C733" s="60">
        <v>3099</v>
      </c>
      <c r="D733" s="59" t="s">
        <v>215</v>
      </c>
      <c r="E733" s="78" t="str">
        <f>IFERROR(VLOOKUP($C733,'2025-26 School Level AAFTE'!$C$2:$L$2349,9,FALSE), "No")</f>
        <v>Yes</v>
      </c>
      <c r="F733" s="67">
        <f>IFERROR(VLOOKUP($C733,'2025-26 School Level AAFTE'!$C$2:$J$2349,8,FALSE), 0)</f>
        <v>1020.6700000000001</v>
      </c>
      <c r="G733" s="69">
        <f>IFERROR(IF(E733= "yes",VLOOKUP(C733,Summary!$B:$I,6,0),0),0)</f>
        <v>0</v>
      </c>
      <c r="H733" s="68">
        <f t="shared" si="131"/>
        <v>1020.6700000000001</v>
      </c>
      <c r="I733" s="110">
        <f>VLOOKUP($A733,'2026-27 Salary &amp; Benefits'!$A:$I,3,FALSE)</f>
        <v>1.18</v>
      </c>
      <c r="J733" s="110">
        <f>VLOOKUP($A733,'2026-27 Salary &amp; Benefits'!$A:$I,4,FALSE)</f>
        <v>1.18</v>
      </c>
      <c r="K733" s="101">
        <f t="shared" si="132"/>
        <v>1020.6700000000001</v>
      </c>
      <c r="L733" s="100">
        <f t="shared" si="133"/>
        <v>2.9940000000000002</v>
      </c>
      <c r="M733" s="102">
        <f>'2026-27 Salary &amp; Benefits'!$E$6</f>
        <v>78209</v>
      </c>
      <c r="N733" s="102">
        <f>'2026-27 Salary &amp; Benefits'!$F$6</f>
        <v>82248</v>
      </c>
      <c r="O733" s="7">
        <f t="shared" si="134"/>
        <v>276306.14</v>
      </c>
      <c r="P733" s="7">
        <f t="shared" si="135"/>
        <v>14269.459999999963</v>
      </c>
      <c r="Q733" s="7">
        <f>'2026-27 Salary &amp; Benefits'!G$6</f>
        <v>16817.759999999998</v>
      </c>
      <c r="R733" s="103">
        <f>'2026-27 Salary &amp; Benefits'!H$6</f>
        <v>0.16020000000000001</v>
      </c>
      <c r="S733" s="103">
        <f>'2026-27 Salary &amp; Benefits'!I$6</f>
        <v>0.15390000000000001</v>
      </c>
      <c r="T733" s="7">
        <f t="shared" si="136"/>
        <v>96812.69</v>
      </c>
      <c r="U733" s="7">
        <f t="shared" si="137"/>
        <v>4842.93</v>
      </c>
      <c r="V733" s="7">
        <f t="shared" si="138"/>
        <v>745.33</v>
      </c>
      <c r="W733" s="7">
        <f t="shared" si="139"/>
        <v>5588.26</v>
      </c>
      <c r="X733" s="18">
        <f t="shared" si="140"/>
        <v>392976.55</v>
      </c>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row>
    <row r="734" spans="1:159" s="17" customFormat="1">
      <c r="A734" s="50" t="s">
        <v>2214</v>
      </c>
      <c r="B734" s="59" t="s">
        <v>2614</v>
      </c>
      <c r="C734" s="60">
        <v>5551</v>
      </c>
      <c r="D734" s="59" t="s">
        <v>1410</v>
      </c>
      <c r="E734" s="78" t="str">
        <f>IFERROR(VLOOKUP($C734,'2025-26 School Level AAFTE'!$C$2:$L$2349,9,FALSE), "No")</f>
        <v>Yes</v>
      </c>
      <c r="F734" s="67">
        <f>IFERROR(VLOOKUP($C734,'2025-26 School Level AAFTE'!$C$2:$J$2349,8,FALSE), 0)</f>
        <v>777.72</v>
      </c>
      <c r="G734" s="69">
        <f>IFERROR(IF(E734= "yes",VLOOKUP(C734,Summary!$B:$I,6,0),0),0)</f>
        <v>0</v>
      </c>
      <c r="H734" s="68">
        <f t="shared" ref="H734:H797" si="141">IF(E734= "yes", F734,0)</f>
        <v>777.72</v>
      </c>
      <c r="I734" s="110">
        <f>VLOOKUP($A734,'2026-27 Salary &amp; Benefits'!$A:$I,3,FALSE)</f>
        <v>1.18</v>
      </c>
      <c r="J734" s="110">
        <f>VLOOKUP($A734,'2026-27 Salary &amp; Benefits'!$A:$I,4,FALSE)</f>
        <v>1.18</v>
      </c>
      <c r="K734" s="101">
        <f t="shared" ref="K734:K797" si="142">IF(G734&gt;0,G734,H734)</f>
        <v>777.72</v>
      </c>
      <c r="L734" s="100">
        <f t="shared" ref="L734:L797" si="143">ROUND((($K734*1.1*36)/15)/900,3)</f>
        <v>2.2810000000000001</v>
      </c>
      <c r="M734" s="102">
        <f>'2026-27 Salary &amp; Benefits'!$E$6</f>
        <v>78209</v>
      </c>
      <c r="N734" s="102">
        <f>'2026-27 Salary &amp; Benefits'!$F$6</f>
        <v>82248</v>
      </c>
      <c r="O734" s="7">
        <f t="shared" ref="O734:O797" si="144">ROUND($I734*$M734*$L734,2)</f>
        <v>210505.78</v>
      </c>
      <c r="P734" s="7">
        <f t="shared" ref="P734:P797" si="145">ROUND($J734*$N734*$L734,2)-O734</f>
        <v>10871.290000000008</v>
      </c>
      <c r="Q734" s="7">
        <f>'2026-27 Salary &amp; Benefits'!G$6</f>
        <v>16817.759999999998</v>
      </c>
      <c r="R734" s="103">
        <f>'2026-27 Salary &amp; Benefits'!H$6</f>
        <v>0.16020000000000001</v>
      </c>
      <c r="S734" s="103">
        <f>'2026-27 Salary &amp; Benefits'!I$6</f>
        <v>0.15390000000000001</v>
      </c>
      <c r="T734" s="7">
        <f t="shared" ref="T734:T797" si="146">ROUND(O734*R734+P734*S734+L734*Q734,2)</f>
        <v>73757.429999999993</v>
      </c>
      <c r="U734" s="7">
        <f t="shared" ref="U734:U797" si="147">ROUND((($N734*$J734*$L734)/180)*3,2)</f>
        <v>3689.62</v>
      </c>
      <c r="V734" s="7">
        <f t="shared" ref="V734:V797" si="148">ROUND(U734*S734,2)</f>
        <v>567.83000000000004</v>
      </c>
      <c r="W734" s="7">
        <f t="shared" ref="W734:W797" si="149">SUM(U734:V734)</f>
        <v>4257.45</v>
      </c>
      <c r="X734" s="18">
        <f t="shared" ref="X734:X797" si="150">SUM(T734,O734:P734,W734)</f>
        <v>299391.95</v>
      </c>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row>
    <row r="735" spans="1:159" s="17" customFormat="1">
      <c r="A735" s="50" t="s">
        <v>2214</v>
      </c>
      <c r="B735" s="59" t="s">
        <v>2614</v>
      </c>
      <c r="C735" s="60">
        <v>2844</v>
      </c>
      <c r="D735" s="59" t="s">
        <v>689</v>
      </c>
      <c r="E735" s="78" t="str">
        <f>IFERROR(VLOOKUP($C735,'2025-26 School Level AAFTE'!$C$2:$L$2349,9,FALSE), "No")</f>
        <v>No</v>
      </c>
      <c r="F735" s="67">
        <f>IFERROR(VLOOKUP($C735,'2025-26 School Level AAFTE'!$C$2:$J$2349,8,FALSE), 0)</f>
        <v>429.2</v>
      </c>
      <c r="G735" s="69">
        <f>IFERROR(IF(E735= "yes",VLOOKUP(C735,Summary!$B:$I,6,0),0),0)</f>
        <v>0</v>
      </c>
      <c r="H735" s="68">
        <f t="shared" si="141"/>
        <v>0</v>
      </c>
      <c r="I735" s="110">
        <f>VLOOKUP($A735,'2026-27 Salary &amp; Benefits'!$A:$I,3,FALSE)</f>
        <v>1.18</v>
      </c>
      <c r="J735" s="110">
        <f>VLOOKUP($A735,'2026-27 Salary &amp; Benefits'!$A:$I,4,FALSE)</f>
        <v>1.18</v>
      </c>
      <c r="K735" s="101">
        <f t="shared" si="142"/>
        <v>0</v>
      </c>
      <c r="L735" s="100">
        <f t="shared" si="143"/>
        <v>0</v>
      </c>
      <c r="M735" s="102">
        <f>'2026-27 Salary &amp; Benefits'!$E$6</f>
        <v>78209</v>
      </c>
      <c r="N735" s="102">
        <f>'2026-27 Salary &amp; Benefits'!$F$6</f>
        <v>82248</v>
      </c>
      <c r="O735" s="7">
        <f t="shared" si="144"/>
        <v>0</v>
      </c>
      <c r="P735" s="7">
        <f t="shared" si="145"/>
        <v>0</v>
      </c>
      <c r="Q735" s="7">
        <f>'2026-27 Salary &amp; Benefits'!G$6</f>
        <v>16817.759999999998</v>
      </c>
      <c r="R735" s="103">
        <f>'2026-27 Salary &amp; Benefits'!H$6</f>
        <v>0.16020000000000001</v>
      </c>
      <c r="S735" s="103">
        <f>'2026-27 Salary &amp; Benefits'!I$6</f>
        <v>0.15390000000000001</v>
      </c>
      <c r="T735" s="7">
        <f t="shared" si="146"/>
        <v>0</v>
      </c>
      <c r="U735" s="7">
        <f t="shared" si="147"/>
        <v>0</v>
      </c>
      <c r="V735" s="7">
        <f t="shared" si="148"/>
        <v>0</v>
      </c>
      <c r="W735" s="7">
        <f t="shared" si="149"/>
        <v>0</v>
      </c>
      <c r="X735" s="18">
        <f t="shared" si="150"/>
        <v>0</v>
      </c>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row>
    <row r="736" spans="1:159" s="17" customFormat="1">
      <c r="A736" s="50" t="s">
        <v>2214</v>
      </c>
      <c r="B736" s="59" t="s">
        <v>2614</v>
      </c>
      <c r="C736" s="60">
        <v>2699</v>
      </c>
      <c r="D736" s="59" t="s">
        <v>685</v>
      </c>
      <c r="E736" s="78" t="str">
        <f>IFERROR(VLOOKUP($C736,'2025-26 School Level AAFTE'!$C$2:$L$2349,9,FALSE), "No")</f>
        <v>Yes</v>
      </c>
      <c r="F736" s="67">
        <f>IFERROR(VLOOKUP($C736,'2025-26 School Level AAFTE'!$C$2:$J$2349,8,FALSE), 0)</f>
        <v>433.52</v>
      </c>
      <c r="G736" s="69">
        <f>IFERROR(IF(E736= "yes",VLOOKUP(C736,Summary!$B:$I,6,0),0),0)</f>
        <v>0</v>
      </c>
      <c r="H736" s="68">
        <f t="shared" si="141"/>
        <v>433.52</v>
      </c>
      <c r="I736" s="110">
        <f>VLOOKUP($A736,'2026-27 Salary &amp; Benefits'!$A:$I,3,FALSE)</f>
        <v>1.18</v>
      </c>
      <c r="J736" s="110">
        <f>VLOOKUP($A736,'2026-27 Salary &amp; Benefits'!$A:$I,4,FALSE)</f>
        <v>1.18</v>
      </c>
      <c r="K736" s="101">
        <f t="shared" si="142"/>
        <v>433.52</v>
      </c>
      <c r="L736" s="100">
        <f t="shared" si="143"/>
        <v>1.272</v>
      </c>
      <c r="M736" s="102">
        <f>'2026-27 Salary &amp; Benefits'!$E$6</f>
        <v>78209</v>
      </c>
      <c r="N736" s="102">
        <f>'2026-27 Salary &amp; Benefits'!$F$6</f>
        <v>82248</v>
      </c>
      <c r="O736" s="7">
        <f t="shared" si="144"/>
        <v>117388.58</v>
      </c>
      <c r="P736" s="7">
        <f t="shared" si="145"/>
        <v>6062.3800000000047</v>
      </c>
      <c r="Q736" s="7">
        <f>'2026-27 Salary &amp; Benefits'!G$6</f>
        <v>16817.759999999998</v>
      </c>
      <c r="R736" s="103">
        <f>'2026-27 Salary &amp; Benefits'!H$6</f>
        <v>0.16020000000000001</v>
      </c>
      <c r="S736" s="103">
        <f>'2026-27 Salary &amp; Benefits'!I$6</f>
        <v>0.15390000000000001</v>
      </c>
      <c r="T736" s="7">
        <f t="shared" si="146"/>
        <v>41130.839999999997</v>
      </c>
      <c r="U736" s="7">
        <f t="shared" si="147"/>
        <v>2057.52</v>
      </c>
      <c r="V736" s="7">
        <f t="shared" si="148"/>
        <v>316.64999999999998</v>
      </c>
      <c r="W736" s="7">
        <f t="shared" si="149"/>
        <v>2374.17</v>
      </c>
      <c r="X736" s="18">
        <f t="shared" si="150"/>
        <v>166955.97</v>
      </c>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row>
    <row r="737" spans="1:159" s="17" customFormat="1">
      <c r="A737" s="50" t="s">
        <v>2214</v>
      </c>
      <c r="B737" s="59" t="s">
        <v>2614</v>
      </c>
      <c r="C737" s="60">
        <v>2325</v>
      </c>
      <c r="D737" s="52" t="s">
        <v>682</v>
      </c>
      <c r="E737" s="78" t="str">
        <f>IFERROR(VLOOKUP($C737,'2025-26 School Level AAFTE'!$C$2:$L$2349,9,FALSE), "No")</f>
        <v>Yes</v>
      </c>
      <c r="F737" s="67">
        <f>IFERROR(VLOOKUP($C737,'2025-26 School Level AAFTE'!$C$2:$J$2349,8,FALSE), 0)</f>
        <v>1239.7800000000002</v>
      </c>
      <c r="G737" s="69">
        <f>IFERROR(IF(E737= "yes",VLOOKUP(C737,Summary!$B:$I,6,0),0),0)</f>
        <v>0</v>
      </c>
      <c r="H737" s="68">
        <f t="shared" si="141"/>
        <v>1239.7800000000002</v>
      </c>
      <c r="I737" s="110">
        <f>VLOOKUP($A737,'2026-27 Salary &amp; Benefits'!$A:$I,3,FALSE)</f>
        <v>1.18</v>
      </c>
      <c r="J737" s="110">
        <f>VLOOKUP($A737,'2026-27 Salary &amp; Benefits'!$A:$I,4,FALSE)</f>
        <v>1.18</v>
      </c>
      <c r="K737" s="101">
        <f t="shared" si="142"/>
        <v>1239.7800000000002</v>
      </c>
      <c r="L737" s="100">
        <f t="shared" si="143"/>
        <v>3.637</v>
      </c>
      <c r="M737" s="102">
        <f>'2026-27 Salary &amp; Benefits'!$E$6</f>
        <v>78209</v>
      </c>
      <c r="N737" s="102">
        <f>'2026-27 Salary &amp; Benefits'!$F$6</f>
        <v>82248</v>
      </c>
      <c r="O737" s="7">
        <f t="shared" si="144"/>
        <v>335646.44</v>
      </c>
      <c r="P737" s="7">
        <f t="shared" si="145"/>
        <v>17334.010000000009</v>
      </c>
      <c r="Q737" s="7">
        <f>'2026-27 Salary &amp; Benefits'!G$6</f>
        <v>16817.759999999998</v>
      </c>
      <c r="R737" s="103">
        <f>'2026-27 Salary &amp; Benefits'!H$6</f>
        <v>0.16020000000000001</v>
      </c>
      <c r="S737" s="103">
        <f>'2026-27 Salary &amp; Benefits'!I$6</f>
        <v>0.15390000000000001</v>
      </c>
      <c r="T737" s="7">
        <f t="shared" si="146"/>
        <v>117604.46</v>
      </c>
      <c r="U737" s="7">
        <f t="shared" si="147"/>
        <v>5883.01</v>
      </c>
      <c r="V737" s="7">
        <f t="shared" si="148"/>
        <v>905.4</v>
      </c>
      <c r="W737" s="7">
        <f t="shared" si="149"/>
        <v>6788.41</v>
      </c>
      <c r="X737" s="18">
        <f t="shared" si="150"/>
        <v>477373.32</v>
      </c>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row>
    <row r="738" spans="1:159" s="17" customFormat="1">
      <c r="A738" s="50" t="s">
        <v>2214</v>
      </c>
      <c r="B738" s="59" t="s">
        <v>2614</v>
      </c>
      <c r="C738" s="60">
        <v>5370</v>
      </c>
      <c r="D738" s="59" t="s">
        <v>702</v>
      </c>
      <c r="E738" s="78" t="str">
        <f>IFERROR(VLOOKUP($C738,'2025-26 School Level AAFTE'!$C$2:$L$2349,9,FALSE), "No")</f>
        <v>Yes</v>
      </c>
      <c r="F738" s="67">
        <f>IFERROR(VLOOKUP($C738,'2025-26 School Level AAFTE'!$C$2:$J$2349,8,FALSE), 0)</f>
        <v>226.39</v>
      </c>
      <c r="G738" s="69">
        <f>IFERROR(IF(E738= "yes",VLOOKUP(C738,Summary!$B:$I,6,0),0),0)</f>
        <v>0</v>
      </c>
      <c r="H738" s="68">
        <f t="shared" si="141"/>
        <v>226.39</v>
      </c>
      <c r="I738" s="110">
        <f>VLOOKUP($A738,'2026-27 Salary &amp; Benefits'!$A:$I,3,FALSE)</f>
        <v>1.18</v>
      </c>
      <c r="J738" s="110">
        <f>VLOOKUP($A738,'2026-27 Salary &amp; Benefits'!$A:$I,4,FALSE)</f>
        <v>1.18</v>
      </c>
      <c r="K738" s="101">
        <f t="shared" si="142"/>
        <v>226.39</v>
      </c>
      <c r="L738" s="100">
        <f t="shared" si="143"/>
        <v>0.66400000000000003</v>
      </c>
      <c r="M738" s="102">
        <f>'2026-27 Salary &amp; Benefits'!$E$6</f>
        <v>78209</v>
      </c>
      <c r="N738" s="102">
        <f>'2026-27 Salary &amp; Benefits'!$F$6</f>
        <v>82248</v>
      </c>
      <c r="O738" s="7">
        <f t="shared" si="144"/>
        <v>61278.32</v>
      </c>
      <c r="P738" s="7">
        <f t="shared" si="145"/>
        <v>3164.6299999999974</v>
      </c>
      <c r="Q738" s="7">
        <f>'2026-27 Salary &amp; Benefits'!G$6</f>
        <v>16817.759999999998</v>
      </c>
      <c r="R738" s="103">
        <f>'2026-27 Salary &amp; Benefits'!H$6</f>
        <v>0.16020000000000001</v>
      </c>
      <c r="S738" s="103">
        <f>'2026-27 Salary &amp; Benefits'!I$6</f>
        <v>0.15390000000000001</v>
      </c>
      <c r="T738" s="7">
        <f t="shared" si="146"/>
        <v>21470.82</v>
      </c>
      <c r="U738" s="7">
        <f t="shared" si="147"/>
        <v>1074.05</v>
      </c>
      <c r="V738" s="7">
        <f t="shared" si="148"/>
        <v>165.3</v>
      </c>
      <c r="W738" s="7">
        <f t="shared" si="149"/>
        <v>1239.3499999999999</v>
      </c>
      <c r="X738" s="18">
        <f t="shared" si="150"/>
        <v>87153.12</v>
      </c>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row>
    <row r="739" spans="1:159" s="17" customFormat="1">
      <c r="A739" s="50" t="s">
        <v>2214</v>
      </c>
      <c r="B739" s="59" t="s">
        <v>2614</v>
      </c>
      <c r="C739" s="58">
        <v>5622</v>
      </c>
      <c r="D739" s="51" t="s">
        <v>2994</v>
      </c>
      <c r="E739" s="78" t="str">
        <f>IFERROR(VLOOKUP($C739,'2025-26 School Level AAFTE'!$C$2:$L$2349,9,FALSE), "No")</f>
        <v>Yes</v>
      </c>
      <c r="F739" s="67">
        <f>IFERROR(VLOOKUP($C739,'2025-26 School Level AAFTE'!$C$2:$J$2349,8,FALSE), 0)</f>
        <v>211.89000000000001</v>
      </c>
      <c r="G739" s="69">
        <f>IFERROR(IF(E739= "yes",VLOOKUP(C739,Summary!$B:$I,6,0),0),0)</f>
        <v>0</v>
      </c>
      <c r="H739" s="68">
        <f t="shared" si="141"/>
        <v>211.89000000000001</v>
      </c>
      <c r="I739" s="110">
        <f>VLOOKUP($A739,'2026-27 Salary &amp; Benefits'!$A:$I,3,FALSE)</f>
        <v>1.18</v>
      </c>
      <c r="J739" s="110">
        <f>VLOOKUP($A739,'2026-27 Salary &amp; Benefits'!$A:$I,4,FALSE)</f>
        <v>1.18</v>
      </c>
      <c r="K739" s="101">
        <f t="shared" si="142"/>
        <v>211.89000000000001</v>
      </c>
      <c r="L739" s="100">
        <f t="shared" si="143"/>
        <v>0.622</v>
      </c>
      <c r="M739" s="102">
        <f>'2026-27 Salary &amp; Benefits'!$E$6</f>
        <v>78209</v>
      </c>
      <c r="N739" s="102">
        <f>'2026-27 Salary &amp; Benefits'!$F$6</f>
        <v>82248</v>
      </c>
      <c r="O739" s="7">
        <f t="shared" si="144"/>
        <v>57402.28</v>
      </c>
      <c r="P739" s="7">
        <f t="shared" si="145"/>
        <v>2964.4599999999991</v>
      </c>
      <c r="Q739" s="7">
        <f>'2026-27 Salary &amp; Benefits'!G$6</f>
        <v>16817.759999999998</v>
      </c>
      <c r="R739" s="103">
        <f>'2026-27 Salary &amp; Benefits'!H$6</f>
        <v>0.16020000000000001</v>
      </c>
      <c r="S739" s="103">
        <f>'2026-27 Salary &amp; Benefits'!I$6</f>
        <v>0.15390000000000001</v>
      </c>
      <c r="T739" s="7">
        <f t="shared" si="146"/>
        <v>20112.72</v>
      </c>
      <c r="U739" s="7">
        <f t="shared" si="147"/>
        <v>1006.11</v>
      </c>
      <c r="V739" s="7">
        <f t="shared" si="148"/>
        <v>154.84</v>
      </c>
      <c r="W739" s="7">
        <f t="shared" si="149"/>
        <v>1160.95</v>
      </c>
      <c r="X739" s="18">
        <f t="shared" si="150"/>
        <v>81640.409999999989</v>
      </c>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row>
    <row r="740" spans="1:159" s="17" customFormat="1">
      <c r="A740" s="50" t="s">
        <v>2214</v>
      </c>
      <c r="B740" s="59" t="s">
        <v>2614</v>
      </c>
      <c r="C740" s="60">
        <v>3165</v>
      </c>
      <c r="D740" s="59" t="s">
        <v>695</v>
      </c>
      <c r="E740" s="78" t="str">
        <f>IFERROR(VLOOKUP($C740,'2025-26 School Level AAFTE'!$C$2:$L$2349,9,FALSE), "No")</f>
        <v>Yes</v>
      </c>
      <c r="F740" s="67">
        <f>IFERROR(VLOOKUP($C740,'2025-26 School Level AAFTE'!$C$2:$J$2349,8,FALSE), 0)</f>
        <v>465.2</v>
      </c>
      <c r="G740" s="69">
        <f>IFERROR(IF(E740= "yes",VLOOKUP(C740,Summary!$B:$I,6,0),0),0)</f>
        <v>0</v>
      </c>
      <c r="H740" s="68">
        <f t="shared" si="141"/>
        <v>465.2</v>
      </c>
      <c r="I740" s="110">
        <f>VLOOKUP($A740,'2026-27 Salary &amp; Benefits'!$A:$I,3,FALSE)</f>
        <v>1.18</v>
      </c>
      <c r="J740" s="110">
        <f>VLOOKUP($A740,'2026-27 Salary &amp; Benefits'!$A:$I,4,FALSE)</f>
        <v>1.18</v>
      </c>
      <c r="K740" s="101">
        <f t="shared" si="142"/>
        <v>465.2</v>
      </c>
      <c r="L740" s="100">
        <f t="shared" si="143"/>
        <v>1.365</v>
      </c>
      <c r="M740" s="102">
        <f>'2026-27 Salary &amp; Benefits'!$E$6</f>
        <v>78209</v>
      </c>
      <c r="N740" s="102">
        <f>'2026-27 Salary &amp; Benefits'!$F$6</f>
        <v>82248</v>
      </c>
      <c r="O740" s="7">
        <f t="shared" si="144"/>
        <v>125971.24</v>
      </c>
      <c r="P740" s="7">
        <f t="shared" si="145"/>
        <v>6505.6100000000006</v>
      </c>
      <c r="Q740" s="7">
        <f>'2026-27 Salary &amp; Benefits'!G$6</f>
        <v>16817.759999999998</v>
      </c>
      <c r="R740" s="103">
        <f>'2026-27 Salary &amp; Benefits'!H$6</f>
        <v>0.16020000000000001</v>
      </c>
      <c r="S740" s="103">
        <f>'2026-27 Salary &amp; Benefits'!I$6</f>
        <v>0.15390000000000001</v>
      </c>
      <c r="T740" s="7">
        <f t="shared" si="146"/>
        <v>44138.05</v>
      </c>
      <c r="U740" s="7">
        <f t="shared" si="147"/>
        <v>2207.9499999999998</v>
      </c>
      <c r="V740" s="7">
        <f t="shared" si="148"/>
        <v>339.8</v>
      </c>
      <c r="W740" s="7">
        <f t="shared" si="149"/>
        <v>2547.75</v>
      </c>
      <c r="X740" s="18">
        <f t="shared" si="150"/>
        <v>179162.65000000002</v>
      </c>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row>
    <row r="741" spans="1:159" s="17" customFormat="1">
      <c r="A741" s="50" t="s">
        <v>2214</v>
      </c>
      <c r="B741" s="59" t="s">
        <v>2614</v>
      </c>
      <c r="C741" s="60">
        <v>1972</v>
      </c>
      <c r="D741" s="59" t="s">
        <v>3091</v>
      </c>
      <c r="E741" s="78" t="str">
        <f>IFERROR(VLOOKUP($C741,'2025-26 School Level AAFTE'!$C$2:$L$2349,9,FALSE), "No")</f>
        <v>Yes</v>
      </c>
      <c r="F741" s="67">
        <f>IFERROR(VLOOKUP($C741,'2025-26 School Level AAFTE'!$C$2:$J$2349,8,FALSE), 0)</f>
        <v>174.55</v>
      </c>
      <c r="G741" s="69">
        <f>IFERROR(IF(E741= "yes",VLOOKUP(C741,Summary!$B:$I,6,0),0),0)</f>
        <v>0</v>
      </c>
      <c r="H741" s="68">
        <f t="shared" si="141"/>
        <v>174.55</v>
      </c>
      <c r="I741" s="110">
        <f>VLOOKUP($A741,'2026-27 Salary &amp; Benefits'!$A:$I,3,FALSE)</f>
        <v>1.18</v>
      </c>
      <c r="J741" s="110">
        <f>VLOOKUP($A741,'2026-27 Salary &amp; Benefits'!$A:$I,4,FALSE)</f>
        <v>1.18</v>
      </c>
      <c r="K741" s="101">
        <f t="shared" si="142"/>
        <v>174.55</v>
      </c>
      <c r="L741" s="100">
        <f t="shared" si="143"/>
        <v>0.51200000000000001</v>
      </c>
      <c r="M741" s="102">
        <f>'2026-27 Salary &amp; Benefits'!$E$6</f>
        <v>78209</v>
      </c>
      <c r="N741" s="102">
        <f>'2026-27 Salary &amp; Benefits'!$F$6</f>
        <v>82248</v>
      </c>
      <c r="O741" s="7">
        <f t="shared" si="144"/>
        <v>47250.75</v>
      </c>
      <c r="P741" s="7">
        <f t="shared" si="145"/>
        <v>2440.1999999999971</v>
      </c>
      <c r="Q741" s="7">
        <f>'2026-27 Salary &amp; Benefits'!G$6</f>
        <v>16817.759999999998</v>
      </c>
      <c r="R741" s="103">
        <f>'2026-27 Salary &amp; Benefits'!H$6</f>
        <v>0.16020000000000001</v>
      </c>
      <c r="S741" s="103">
        <f>'2026-27 Salary &amp; Benefits'!I$6</f>
        <v>0.15390000000000001</v>
      </c>
      <c r="T741" s="7">
        <f t="shared" si="146"/>
        <v>16555.810000000001</v>
      </c>
      <c r="U741" s="7">
        <f t="shared" si="147"/>
        <v>828.18</v>
      </c>
      <c r="V741" s="7">
        <f t="shared" si="148"/>
        <v>127.46</v>
      </c>
      <c r="W741" s="7">
        <f t="shared" si="149"/>
        <v>955.64</v>
      </c>
      <c r="X741" s="18">
        <f t="shared" si="150"/>
        <v>67202.399999999994</v>
      </c>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row>
    <row r="742" spans="1:159" s="17" customFormat="1">
      <c r="A742" s="50" t="s">
        <v>2214</v>
      </c>
      <c r="B742" s="59" t="s">
        <v>2614</v>
      </c>
      <c r="C742" s="60">
        <v>3278</v>
      </c>
      <c r="D742" s="59" t="s">
        <v>696</v>
      </c>
      <c r="E742" s="78" t="str">
        <f>IFERROR(VLOOKUP($C742,'2025-26 School Level AAFTE'!$C$2:$L$2349,9,FALSE), "No")</f>
        <v>Yes</v>
      </c>
      <c r="F742" s="67">
        <f>IFERROR(VLOOKUP($C742,'2025-26 School Level AAFTE'!$C$2:$J$2349,8,FALSE), 0)</f>
        <v>320.5</v>
      </c>
      <c r="G742" s="69">
        <f>IFERROR(IF(E742= "yes",VLOOKUP(C742,Summary!$B:$I,6,0),0),0)</f>
        <v>0</v>
      </c>
      <c r="H742" s="68">
        <f t="shared" si="141"/>
        <v>320.5</v>
      </c>
      <c r="I742" s="110">
        <f>VLOOKUP($A742,'2026-27 Salary &amp; Benefits'!$A:$I,3,FALSE)</f>
        <v>1.18</v>
      </c>
      <c r="J742" s="110">
        <f>VLOOKUP($A742,'2026-27 Salary &amp; Benefits'!$A:$I,4,FALSE)</f>
        <v>1.18</v>
      </c>
      <c r="K742" s="101">
        <f t="shared" si="142"/>
        <v>320.5</v>
      </c>
      <c r="L742" s="100">
        <f t="shared" si="143"/>
        <v>0.94</v>
      </c>
      <c r="M742" s="102">
        <f>'2026-27 Salary &amp; Benefits'!$E$6</f>
        <v>78209</v>
      </c>
      <c r="N742" s="102">
        <f>'2026-27 Salary &amp; Benefits'!$F$6</f>
        <v>82248</v>
      </c>
      <c r="O742" s="7">
        <f t="shared" si="144"/>
        <v>86749.42</v>
      </c>
      <c r="P742" s="7">
        <f t="shared" si="145"/>
        <v>4480.0599999999977</v>
      </c>
      <c r="Q742" s="7">
        <f>'2026-27 Salary &amp; Benefits'!G$6</f>
        <v>16817.759999999998</v>
      </c>
      <c r="R742" s="103">
        <f>'2026-27 Salary &amp; Benefits'!H$6</f>
        <v>0.16020000000000001</v>
      </c>
      <c r="S742" s="103">
        <f>'2026-27 Salary &amp; Benefits'!I$6</f>
        <v>0.15390000000000001</v>
      </c>
      <c r="T742" s="7">
        <f t="shared" si="146"/>
        <v>30395.43</v>
      </c>
      <c r="U742" s="7">
        <f t="shared" si="147"/>
        <v>1520.49</v>
      </c>
      <c r="V742" s="7">
        <f t="shared" si="148"/>
        <v>234</v>
      </c>
      <c r="W742" s="7">
        <f t="shared" si="149"/>
        <v>1754.49</v>
      </c>
      <c r="X742" s="18">
        <f t="shared" si="150"/>
        <v>123379.40000000001</v>
      </c>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row>
    <row r="743" spans="1:159" s="17" customFormat="1">
      <c r="A743" s="50" t="s">
        <v>2214</v>
      </c>
      <c r="B743" s="59" t="s">
        <v>2614</v>
      </c>
      <c r="C743" s="60">
        <v>5672</v>
      </c>
      <c r="D743" s="59" t="s">
        <v>2995</v>
      </c>
      <c r="E743" s="78" t="str">
        <f>IFERROR(VLOOKUP($C743,'2025-26 School Level AAFTE'!$C$2:$L$2349,9,FALSE), "No")</f>
        <v>No</v>
      </c>
      <c r="F743" s="67">
        <f>IFERROR(VLOOKUP($C743,'2025-26 School Level AAFTE'!$C$2:$J$2349,8,FALSE), 0)</f>
        <v>124.68</v>
      </c>
      <c r="G743" s="69">
        <f>IFERROR(IF(E743= "yes",VLOOKUP(C743,Summary!$B:$I,6,0),0),0)</f>
        <v>0</v>
      </c>
      <c r="H743" s="68">
        <f t="shared" si="141"/>
        <v>0</v>
      </c>
      <c r="I743" s="110">
        <f>VLOOKUP($A743,'2026-27 Salary &amp; Benefits'!$A:$I,3,FALSE)</f>
        <v>1.18</v>
      </c>
      <c r="J743" s="110">
        <f>VLOOKUP($A743,'2026-27 Salary &amp; Benefits'!$A:$I,4,FALSE)</f>
        <v>1.18</v>
      </c>
      <c r="K743" s="101">
        <f t="shared" si="142"/>
        <v>0</v>
      </c>
      <c r="L743" s="100">
        <f t="shared" si="143"/>
        <v>0</v>
      </c>
      <c r="M743" s="102">
        <f>'2026-27 Salary &amp; Benefits'!$E$6</f>
        <v>78209</v>
      </c>
      <c r="N743" s="102">
        <f>'2026-27 Salary &amp; Benefits'!$F$6</f>
        <v>82248</v>
      </c>
      <c r="O743" s="7">
        <f t="shared" si="144"/>
        <v>0</v>
      </c>
      <c r="P743" s="7">
        <f t="shared" si="145"/>
        <v>0</v>
      </c>
      <c r="Q743" s="7">
        <f>'2026-27 Salary &amp; Benefits'!G$6</f>
        <v>16817.759999999998</v>
      </c>
      <c r="R743" s="103">
        <f>'2026-27 Salary &amp; Benefits'!H$6</f>
        <v>0.16020000000000001</v>
      </c>
      <c r="S743" s="103">
        <f>'2026-27 Salary &amp; Benefits'!I$6</f>
        <v>0.15390000000000001</v>
      </c>
      <c r="T743" s="7">
        <f t="shared" si="146"/>
        <v>0</v>
      </c>
      <c r="U743" s="7">
        <f t="shared" si="147"/>
        <v>0</v>
      </c>
      <c r="V743" s="7">
        <f t="shared" si="148"/>
        <v>0</v>
      </c>
      <c r="W743" s="7">
        <f t="shared" si="149"/>
        <v>0</v>
      </c>
      <c r="X743" s="18">
        <f t="shared" si="150"/>
        <v>0</v>
      </c>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row>
    <row r="744" spans="1:159" s="17" customFormat="1">
      <c r="A744" s="50" t="s">
        <v>2214</v>
      </c>
      <c r="B744" s="59" t="s">
        <v>2614</v>
      </c>
      <c r="C744" s="60">
        <v>3097</v>
      </c>
      <c r="D744" s="59" t="s">
        <v>694</v>
      </c>
      <c r="E744" s="78" t="str">
        <f>IFERROR(VLOOKUP($C744,'2025-26 School Level AAFTE'!$C$2:$L$2349,9,FALSE), "No")</f>
        <v>No</v>
      </c>
      <c r="F744" s="67">
        <f>IFERROR(VLOOKUP($C744,'2025-26 School Level AAFTE'!$C$2:$J$2349,8,FALSE), 0)</f>
        <v>508.77</v>
      </c>
      <c r="G744" s="69">
        <f>IFERROR(IF(E744= "yes",VLOOKUP(C744,Summary!$B:$I,6,0),0),0)</f>
        <v>0</v>
      </c>
      <c r="H744" s="68">
        <f t="shared" si="141"/>
        <v>0</v>
      </c>
      <c r="I744" s="110">
        <f>VLOOKUP($A744,'2026-27 Salary &amp; Benefits'!$A:$I,3,FALSE)</f>
        <v>1.18</v>
      </c>
      <c r="J744" s="110">
        <f>VLOOKUP($A744,'2026-27 Salary &amp; Benefits'!$A:$I,4,FALSE)</f>
        <v>1.18</v>
      </c>
      <c r="K744" s="101">
        <f t="shared" si="142"/>
        <v>0</v>
      </c>
      <c r="L744" s="100">
        <f t="shared" si="143"/>
        <v>0</v>
      </c>
      <c r="M744" s="102">
        <f>'2026-27 Salary &amp; Benefits'!$E$6</f>
        <v>78209</v>
      </c>
      <c r="N744" s="102">
        <f>'2026-27 Salary &amp; Benefits'!$F$6</f>
        <v>82248</v>
      </c>
      <c r="O744" s="7">
        <f t="shared" si="144"/>
        <v>0</v>
      </c>
      <c r="P744" s="7">
        <f t="shared" si="145"/>
        <v>0</v>
      </c>
      <c r="Q744" s="7">
        <f>'2026-27 Salary &amp; Benefits'!G$6</f>
        <v>16817.759999999998</v>
      </c>
      <c r="R744" s="103">
        <f>'2026-27 Salary &amp; Benefits'!H$6</f>
        <v>0.16020000000000001</v>
      </c>
      <c r="S744" s="103">
        <f>'2026-27 Salary &amp; Benefits'!I$6</f>
        <v>0.15390000000000001</v>
      </c>
      <c r="T744" s="7">
        <f t="shared" si="146"/>
        <v>0</v>
      </c>
      <c r="U744" s="7">
        <f t="shared" si="147"/>
        <v>0</v>
      </c>
      <c r="V744" s="7">
        <f t="shared" si="148"/>
        <v>0</v>
      </c>
      <c r="W744" s="7">
        <f t="shared" si="149"/>
        <v>0</v>
      </c>
      <c r="X744" s="18">
        <f t="shared" si="150"/>
        <v>0</v>
      </c>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row>
    <row r="745" spans="1:159" s="17" customFormat="1">
      <c r="A745" s="50" t="s">
        <v>2214</v>
      </c>
      <c r="B745" s="59" t="s">
        <v>2614</v>
      </c>
      <c r="C745" s="60">
        <v>2734</v>
      </c>
      <c r="D745" s="59" t="s">
        <v>686</v>
      </c>
      <c r="E745" s="78" t="str">
        <f>IFERROR(VLOOKUP($C745,'2025-26 School Level AAFTE'!$C$2:$L$2349,9,FALSE), "No")</f>
        <v>Yes</v>
      </c>
      <c r="F745" s="67">
        <f>IFERROR(VLOOKUP($C745,'2025-26 School Level AAFTE'!$C$2:$J$2349,8,FALSE), 0)</f>
        <v>495.98</v>
      </c>
      <c r="G745" s="69">
        <f>IFERROR(IF(E745= "yes",VLOOKUP(C745,Summary!$B:$I,6,0),0),0)</f>
        <v>0</v>
      </c>
      <c r="H745" s="68">
        <f t="shared" si="141"/>
        <v>495.98</v>
      </c>
      <c r="I745" s="110">
        <f>VLOOKUP($A745,'2026-27 Salary &amp; Benefits'!$A:$I,3,FALSE)</f>
        <v>1.18</v>
      </c>
      <c r="J745" s="110">
        <f>VLOOKUP($A745,'2026-27 Salary &amp; Benefits'!$A:$I,4,FALSE)</f>
        <v>1.18</v>
      </c>
      <c r="K745" s="101">
        <f t="shared" si="142"/>
        <v>495.98</v>
      </c>
      <c r="L745" s="100">
        <f t="shared" si="143"/>
        <v>1.4550000000000001</v>
      </c>
      <c r="M745" s="102">
        <f>'2026-27 Salary &amp; Benefits'!$E$6</f>
        <v>78209</v>
      </c>
      <c r="N745" s="102">
        <f>'2026-27 Salary &amp; Benefits'!$F$6</f>
        <v>82248</v>
      </c>
      <c r="O745" s="7">
        <f t="shared" si="144"/>
        <v>134277.03</v>
      </c>
      <c r="P745" s="7">
        <f t="shared" si="145"/>
        <v>6934.5599999999977</v>
      </c>
      <c r="Q745" s="7">
        <f>'2026-27 Salary &amp; Benefits'!G$6</f>
        <v>16817.759999999998</v>
      </c>
      <c r="R745" s="103">
        <f>'2026-27 Salary &amp; Benefits'!H$6</f>
        <v>0.16020000000000001</v>
      </c>
      <c r="S745" s="103">
        <f>'2026-27 Salary &amp; Benefits'!I$6</f>
        <v>0.15390000000000001</v>
      </c>
      <c r="T745" s="7">
        <f t="shared" si="146"/>
        <v>47048.25</v>
      </c>
      <c r="U745" s="7">
        <f t="shared" si="147"/>
        <v>2353.5300000000002</v>
      </c>
      <c r="V745" s="7">
        <f t="shared" si="148"/>
        <v>362.21</v>
      </c>
      <c r="W745" s="7">
        <f t="shared" si="149"/>
        <v>2715.7400000000002</v>
      </c>
      <c r="X745" s="18">
        <f t="shared" si="150"/>
        <v>190975.58</v>
      </c>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row>
    <row r="746" spans="1:159" s="17" customFormat="1">
      <c r="A746" s="50" t="s">
        <v>2214</v>
      </c>
      <c r="B746" s="59" t="s">
        <v>2614</v>
      </c>
      <c r="C746" s="60">
        <v>2984</v>
      </c>
      <c r="D746" s="59" t="s">
        <v>428</v>
      </c>
      <c r="E746" s="78" t="str">
        <f>IFERROR(VLOOKUP($C746,'2025-26 School Level AAFTE'!$C$2:$L$2349,9,FALSE), "No")</f>
        <v>Yes</v>
      </c>
      <c r="F746" s="67">
        <f>IFERROR(VLOOKUP($C746,'2025-26 School Level AAFTE'!$C$2:$J$2349,8,FALSE), 0)</f>
        <v>572.1</v>
      </c>
      <c r="G746" s="69">
        <f>IFERROR(IF(E746= "yes",VLOOKUP(C746,Summary!$B:$I,6,0),0),0)</f>
        <v>0</v>
      </c>
      <c r="H746" s="68">
        <f t="shared" si="141"/>
        <v>572.1</v>
      </c>
      <c r="I746" s="110">
        <f>VLOOKUP($A746,'2026-27 Salary &amp; Benefits'!$A:$I,3,FALSE)</f>
        <v>1.18</v>
      </c>
      <c r="J746" s="110">
        <f>VLOOKUP($A746,'2026-27 Salary &amp; Benefits'!$A:$I,4,FALSE)</f>
        <v>1.18</v>
      </c>
      <c r="K746" s="101">
        <f t="shared" si="142"/>
        <v>572.1</v>
      </c>
      <c r="L746" s="100">
        <f t="shared" si="143"/>
        <v>1.6779999999999999</v>
      </c>
      <c r="M746" s="102">
        <f>'2026-27 Salary &amp; Benefits'!$E$6</f>
        <v>78209</v>
      </c>
      <c r="N746" s="102">
        <f>'2026-27 Salary &amp; Benefits'!$F$6</f>
        <v>82248</v>
      </c>
      <c r="O746" s="7">
        <f t="shared" si="144"/>
        <v>154856.95000000001</v>
      </c>
      <c r="P746" s="7">
        <f t="shared" si="145"/>
        <v>7997.3799999999756</v>
      </c>
      <c r="Q746" s="7">
        <f>'2026-27 Salary &amp; Benefits'!G$6</f>
        <v>16817.759999999998</v>
      </c>
      <c r="R746" s="103">
        <f>'2026-27 Salary &amp; Benefits'!H$6</f>
        <v>0.16020000000000001</v>
      </c>
      <c r="S746" s="103">
        <f>'2026-27 Salary &amp; Benefits'!I$6</f>
        <v>0.15390000000000001</v>
      </c>
      <c r="T746" s="7">
        <f t="shared" si="146"/>
        <v>54259.08</v>
      </c>
      <c r="U746" s="7">
        <f t="shared" si="147"/>
        <v>2714.24</v>
      </c>
      <c r="V746" s="7">
        <f t="shared" si="148"/>
        <v>417.72</v>
      </c>
      <c r="W746" s="7">
        <f t="shared" si="149"/>
        <v>3131.96</v>
      </c>
      <c r="X746" s="18">
        <f t="shared" si="150"/>
        <v>220245.37</v>
      </c>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row>
    <row r="747" spans="1:159" s="17" customFormat="1">
      <c r="A747" s="50" t="s">
        <v>2214</v>
      </c>
      <c r="B747" s="59" t="s">
        <v>2614</v>
      </c>
      <c r="C747" s="60">
        <v>3279</v>
      </c>
      <c r="D747" s="59" t="s">
        <v>697</v>
      </c>
      <c r="E747" s="78" t="str">
        <f>IFERROR(VLOOKUP($C747,'2025-26 School Level AAFTE'!$C$2:$L$2349,9,FALSE), "No")</f>
        <v>Yes</v>
      </c>
      <c r="F747" s="67">
        <f>IFERROR(VLOOKUP($C747,'2025-26 School Level AAFTE'!$C$2:$J$2349,8,FALSE), 0)</f>
        <v>1539.99</v>
      </c>
      <c r="G747" s="69">
        <f>IFERROR(IF(E747= "yes",VLOOKUP(C747,Summary!$B:$I,6,0),0),0)</f>
        <v>0</v>
      </c>
      <c r="H747" s="68">
        <f t="shared" si="141"/>
        <v>1539.99</v>
      </c>
      <c r="I747" s="110">
        <f>VLOOKUP($A747,'2026-27 Salary &amp; Benefits'!$A:$I,3,FALSE)</f>
        <v>1.18</v>
      </c>
      <c r="J747" s="110">
        <f>VLOOKUP($A747,'2026-27 Salary &amp; Benefits'!$A:$I,4,FALSE)</f>
        <v>1.18</v>
      </c>
      <c r="K747" s="101">
        <f t="shared" si="142"/>
        <v>1539.99</v>
      </c>
      <c r="L747" s="100">
        <f t="shared" si="143"/>
        <v>4.5170000000000003</v>
      </c>
      <c r="M747" s="102">
        <f>'2026-27 Salary &amp; Benefits'!$E$6</f>
        <v>78209</v>
      </c>
      <c r="N747" s="102">
        <f>'2026-27 Salary &amp; Benefits'!$F$6</f>
        <v>82248</v>
      </c>
      <c r="O747" s="7">
        <f t="shared" si="144"/>
        <v>416858.66</v>
      </c>
      <c r="P747" s="7">
        <f t="shared" si="145"/>
        <v>21528.110000000044</v>
      </c>
      <c r="Q747" s="7">
        <f>'2026-27 Salary &amp; Benefits'!G$6</f>
        <v>16817.759999999998</v>
      </c>
      <c r="R747" s="103">
        <f>'2026-27 Salary &amp; Benefits'!H$6</f>
        <v>0.16020000000000001</v>
      </c>
      <c r="S747" s="103">
        <f>'2026-27 Salary &amp; Benefits'!I$6</f>
        <v>0.15390000000000001</v>
      </c>
      <c r="T747" s="7">
        <f t="shared" si="146"/>
        <v>146059.76</v>
      </c>
      <c r="U747" s="7">
        <f t="shared" si="147"/>
        <v>7306.45</v>
      </c>
      <c r="V747" s="7">
        <f t="shared" si="148"/>
        <v>1124.46</v>
      </c>
      <c r="W747" s="7">
        <f t="shared" si="149"/>
        <v>8430.91</v>
      </c>
      <c r="X747" s="18">
        <f t="shared" si="150"/>
        <v>592877.44000000006</v>
      </c>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row>
    <row r="748" spans="1:159" s="17" customFormat="1">
      <c r="A748" s="50" t="s">
        <v>2214</v>
      </c>
      <c r="B748" s="59" t="s">
        <v>2614</v>
      </c>
      <c r="C748" s="60">
        <v>2144</v>
      </c>
      <c r="D748" s="59" t="s">
        <v>681</v>
      </c>
      <c r="E748" s="78" t="str">
        <f>IFERROR(VLOOKUP($C748,'2025-26 School Level AAFTE'!$C$2:$L$2349,9,FALSE), "No")</f>
        <v>Yes</v>
      </c>
      <c r="F748" s="67">
        <f>IFERROR(VLOOKUP($C748,'2025-26 School Level AAFTE'!$C$2:$J$2349,8,FALSE), 0)</f>
        <v>426.02</v>
      </c>
      <c r="G748" s="69">
        <f>IFERROR(IF(E748= "yes",VLOOKUP(C748,Summary!$B:$I,6,0),0),0)</f>
        <v>0</v>
      </c>
      <c r="H748" s="68">
        <f t="shared" si="141"/>
        <v>426.02</v>
      </c>
      <c r="I748" s="110">
        <f>VLOOKUP($A748,'2026-27 Salary &amp; Benefits'!$A:$I,3,FALSE)</f>
        <v>1.18</v>
      </c>
      <c r="J748" s="110">
        <f>VLOOKUP($A748,'2026-27 Salary &amp; Benefits'!$A:$I,4,FALSE)</f>
        <v>1.18</v>
      </c>
      <c r="K748" s="101">
        <f t="shared" si="142"/>
        <v>426.02</v>
      </c>
      <c r="L748" s="100">
        <f t="shared" si="143"/>
        <v>1.25</v>
      </c>
      <c r="M748" s="102">
        <f>'2026-27 Salary &amp; Benefits'!$E$6</f>
        <v>78209</v>
      </c>
      <c r="N748" s="102">
        <f>'2026-27 Salary &amp; Benefits'!$F$6</f>
        <v>82248</v>
      </c>
      <c r="O748" s="7">
        <f t="shared" si="144"/>
        <v>115358.28</v>
      </c>
      <c r="P748" s="7">
        <f t="shared" si="145"/>
        <v>5957.5200000000041</v>
      </c>
      <c r="Q748" s="7">
        <f>'2026-27 Salary &amp; Benefits'!G$6</f>
        <v>16817.759999999998</v>
      </c>
      <c r="R748" s="103">
        <f>'2026-27 Salary &amp; Benefits'!H$6</f>
        <v>0.16020000000000001</v>
      </c>
      <c r="S748" s="103">
        <f>'2026-27 Salary &amp; Benefits'!I$6</f>
        <v>0.15390000000000001</v>
      </c>
      <c r="T748" s="7">
        <f t="shared" si="146"/>
        <v>40419.46</v>
      </c>
      <c r="U748" s="7">
        <f t="shared" si="147"/>
        <v>2021.93</v>
      </c>
      <c r="V748" s="7">
        <f t="shared" si="148"/>
        <v>311.18</v>
      </c>
      <c r="W748" s="7">
        <f t="shared" si="149"/>
        <v>2333.11</v>
      </c>
      <c r="X748" s="18">
        <f t="shared" si="150"/>
        <v>164068.37</v>
      </c>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row>
    <row r="749" spans="1:159" s="17" customFormat="1">
      <c r="A749" s="50" t="s">
        <v>2214</v>
      </c>
      <c r="B749" s="59" t="s">
        <v>2614</v>
      </c>
      <c r="C749" s="60">
        <v>2983</v>
      </c>
      <c r="D749" s="59" t="s">
        <v>693</v>
      </c>
      <c r="E749" s="78" t="str">
        <f>IFERROR(VLOOKUP($C749,'2025-26 School Level AAFTE'!$C$2:$L$2349,9,FALSE), "No")</f>
        <v>No</v>
      </c>
      <c r="F749" s="67">
        <f>IFERROR(VLOOKUP($C749,'2025-26 School Level AAFTE'!$C$2:$J$2349,8,FALSE), 0)</f>
        <v>494.7</v>
      </c>
      <c r="G749" s="69">
        <f>IFERROR(IF(E749= "yes",VLOOKUP(C749,Summary!$B:$I,6,0),0),0)</f>
        <v>0</v>
      </c>
      <c r="H749" s="68">
        <f t="shared" si="141"/>
        <v>0</v>
      </c>
      <c r="I749" s="110">
        <f>VLOOKUP($A749,'2026-27 Salary &amp; Benefits'!$A:$I,3,FALSE)</f>
        <v>1.18</v>
      </c>
      <c r="J749" s="110">
        <f>VLOOKUP($A749,'2026-27 Salary &amp; Benefits'!$A:$I,4,FALSE)</f>
        <v>1.18</v>
      </c>
      <c r="K749" s="101">
        <f t="shared" si="142"/>
        <v>0</v>
      </c>
      <c r="L749" s="100">
        <f t="shared" si="143"/>
        <v>0</v>
      </c>
      <c r="M749" s="102">
        <f>'2026-27 Salary &amp; Benefits'!$E$6</f>
        <v>78209</v>
      </c>
      <c r="N749" s="102">
        <f>'2026-27 Salary &amp; Benefits'!$F$6</f>
        <v>82248</v>
      </c>
      <c r="O749" s="7">
        <f t="shared" si="144"/>
        <v>0</v>
      </c>
      <c r="P749" s="7">
        <f t="shared" si="145"/>
        <v>0</v>
      </c>
      <c r="Q749" s="7">
        <f>'2026-27 Salary &amp; Benefits'!G$6</f>
        <v>16817.759999999998</v>
      </c>
      <c r="R749" s="103">
        <f>'2026-27 Salary &amp; Benefits'!H$6</f>
        <v>0.16020000000000001</v>
      </c>
      <c r="S749" s="103">
        <f>'2026-27 Salary &amp; Benefits'!I$6</f>
        <v>0.15390000000000001</v>
      </c>
      <c r="T749" s="7">
        <f t="shared" si="146"/>
        <v>0</v>
      </c>
      <c r="U749" s="7">
        <f t="shared" si="147"/>
        <v>0</v>
      </c>
      <c r="V749" s="7">
        <f t="shared" si="148"/>
        <v>0</v>
      </c>
      <c r="W749" s="7">
        <f t="shared" si="149"/>
        <v>0</v>
      </c>
      <c r="X749" s="18">
        <f t="shared" si="150"/>
        <v>0</v>
      </c>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row>
    <row r="750" spans="1:159" s="17" customFormat="1">
      <c r="A750" s="50" t="s">
        <v>2214</v>
      </c>
      <c r="B750" s="59" t="s">
        <v>2614</v>
      </c>
      <c r="C750" s="60">
        <v>3333</v>
      </c>
      <c r="D750" s="59" t="s">
        <v>233</v>
      </c>
      <c r="E750" s="78" t="str">
        <f>IFERROR(VLOOKUP($C750,'2025-26 School Level AAFTE'!$C$2:$L$2349,9,FALSE), "No")</f>
        <v>Yes</v>
      </c>
      <c r="F750" s="67">
        <f>IFERROR(VLOOKUP($C750,'2025-26 School Level AAFTE'!$C$2:$J$2349,8,FALSE), 0)</f>
        <v>638.88</v>
      </c>
      <c r="G750" s="69">
        <f>IFERROR(IF(E750= "yes",VLOOKUP(C750,Summary!$B:$I,6,0),0),0)</f>
        <v>0</v>
      </c>
      <c r="H750" s="68">
        <f t="shared" si="141"/>
        <v>638.88</v>
      </c>
      <c r="I750" s="110">
        <f>VLOOKUP($A750,'2026-27 Salary &amp; Benefits'!$A:$I,3,FALSE)</f>
        <v>1.18</v>
      </c>
      <c r="J750" s="110">
        <f>VLOOKUP($A750,'2026-27 Salary &amp; Benefits'!$A:$I,4,FALSE)</f>
        <v>1.18</v>
      </c>
      <c r="K750" s="101">
        <f t="shared" si="142"/>
        <v>638.88</v>
      </c>
      <c r="L750" s="100">
        <f t="shared" si="143"/>
        <v>1.8740000000000001</v>
      </c>
      <c r="M750" s="102">
        <f>'2026-27 Salary &amp; Benefits'!$E$6</f>
        <v>78209</v>
      </c>
      <c r="N750" s="102">
        <f>'2026-27 Salary &amp; Benefits'!$F$6</f>
        <v>82248</v>
      </c>
      <c r="O750" s="7">
        <f t="shared" si="144"/>
        <v>172945.13</v>
      </c>
      <c r="P750" s="7">
        <f t="shared" si="145"/>
        <v>8931.5199999999895</v>
      </c>
      <c r="Q750" s="7">
        <f>'2026-27 Salary &amp; Benefits'!G$6</f>
        <v>16817.759999999998</v>
      </c>
      <c r="R750" s="103">
        <f>'2026-27 Salary &amp; Benefits'!H$6</f>
        <v>0.16020000000000001</v>
      </c>
      <c r="S750" s="103">
        <f>'2026-27 Salary &amp; Benefits'!I$6</f>
        <v>0.15390000000000001</v>
      </c>
      <c r="T750" s="7">
        <f t="shared" si="146"/>
        <v>60596.85</v>
      </c>
      <c r="U750" s="7">
        <f t="shared" si="147"/>
        <v>3031.28</v>
      </c>
      <c r="V750" s="7">
        <f t="shared" si="148"/>
        <v>466.51</v>
      </c>
      <c r="W750" s="7">
        <f t="shared" si="149"/>
        <v>3497.79</v>
      </c>
      <c r="X750" s="18">
        <f t="shared" si="150"/>
        <v>245971.29</v>
      </c>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row>
    <row r="751" spans="1:159" s="17" customFormat="1">
      <c r="A751" s="50" t="s">
        <v>2214</v>
      </c>
      <c r="B751" s="59" t="s">
        <v>2614</v>
      </c>
      <c r="C751" s="60">
        <v>3335</v>
      </c>
      <c r="D751" s="59" t="s">
        <v>698</v>
      </c>
      <c r="E751" s="78" t="str">
        <f>IFERROR(VLOOKUP($C751,'2025-26 School Level AAFTE'!$C$2:$L$2349,9,FALSE), "No")</f>
        <v>Yes</v>
      </c>
      <c r="F751" s="67">
        <f>IFERROR(VLOOKUP($C751,'2025-26 School Level AAFTE'!$C$2:$J$2349,8,FALSE), 0)</f>
        <v>518.46</v>
      </c>
      <c r="G751" s="69">
        <f>IFERROR(IF(E751= "yes",VLOOKUP(C751,Summary!$B:$I,6,0),0),0)</f>
        <v>0</v>
      </c>
      <c r="H751" s="68">
        <f t="shared" si="141"/>
        <v>518.46</v>
      </c>
      <c r="I751" s="110">
        <f>VLOOKUP($A751,'2026-27 Salary &amp; Benefits'!$A:$I,3,FALSE)</f>
        <v>1.18</v>
      </c>
      <c r="J751" s="110">
        <f>VLOOKUP($A751,'2026-27 Salary &amp; Benefits'!$A:$I,4,FALSE)</f>
        <v>1.18</v>
      </c>
      <c r="K751" s="101">
        <f t="shared" si="142"/>
        <v>518.46</v>
      </c>
      <c r="L751" s="100">
        <f t="shared" si="143"/>
        <v>1.5209999999999999</v>
      </c>
      <c r="M751" s="102">
        <f>'2026-27 Salary &amp; Benefits'!$E$6</f>
        <v>78209</v>
      </c>
      <c r="N751" s="102">
        <f>'2026-27 Salary &amp; Benefits'!$F$6</f>
        <v>82248</v>
      </c>
      <c r="O751" s="7">
        <f t="shared" si="144"/>
        <v>140367.95000000001</v>
      </c>
      <c r="P751" s="7">
        <f t="shared" si="145"/>
        <v>7249.1199999999953</v>
      </c>
      <c r="Q751" s="7">
        <f>'2026-27 Salary &amp; Benefits'!G$6</f>
        <v>16817.759999999998</v>
      </c>
      <c r="R751" s="103">
        <f>'2026-27 Salary &amp; Benefits'!H$6</f>
        <v>0.16020000000000001</v>
      </c>
      <c r="S751" s="103">
        <f>'2026-27 Salary &amp; Benefits'!I$6</f>
        <v>0.15390000000000001</v>
      </c>
      <c r="T751" s="7">
        <f t="shared" si="146"/>
        <v>49182.400000000001</v>
      </c>
      <c r="U751" s="7">
        <f t="shared" si="147"/>
        <v>2460.2800000000002</v>
      </c>
      <c r="V751" s="7">
        <f t="shared" si="148"/>
        <v>378.64</v>
      </c>
      <c r="W751" s="7">
        <f t="shared" si="149"/>
        <v>2838.92</v>
      </c>
      <c r="X751" s="18">
        <f t="shared" si="150"/>
        <v>199638.39</v>
      </c>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row>
    <row r="752" spans="1:159" s="17" customFormat="1">
      <c r="A752" s="50" t="s">
        <v>2214</v>
      </c>
      <c r="B752" s="59" t="s">
        <v>2614</v>
      </c>
      <c r="C752" s="60">
        <v>2270</v>
      </c>
      <c r="D752" s="59" t="s">
        <v>2615</v>
      </c>
      <c r="E752" s="78" t="str">
        <f>IFERROR(VLOOKUP($C752,'2025-26 School Level AAFTE'!$C$2:$L$2349,9,FALSE), "No")</f>
        <v>Yes</v>
      </c>
      <c r="F752" s="67">
        <f>IFERROR(VLOOKUP($C752,'2025-26 School Level AAFTE'!$C$2:$J$2349,8,FALSE), 0)</f>
        <v>540.20000000000005</v>
      </c>
      <c r="G752" s="69">
        <f>IFERROR(IF(E752= "yes",VLOOKUP(C752,Summary!$B:$I,6,0),0),0)</f>
        <v>0</v>
      </c>
      <c r="H752" s="68">
        <f t="shared" si="141"/>
        <v>540.20000000000005</v>
      </c>
      <c r="I752" s="110">
        <f>VLOOKUP($A752,'2026-27 Salary &amp; Benefits'!$A:$I,3,FALSE)</f>
        <v>1.18</v>
      </c>
      <c r="J752" s="110">
        <f>VLOOKUP($A752,'2026-27 Salary &amp; Benefits'!$A:$I,4,FALSE)</f>
        <v>1.18</v>
      </c>
      <c r="K752" s="101">
        <f t="shared" si="142"/>
        <v>540.20000000000005</v>
      </c>
      <c r="L752" s="100">
        <f t="shared" si="143"/>
        <v>1.585</v>
      </c>
      <c r="M752" s="102">
        <f>'2026-27 Salary &amp; Benefits'!$E$6</f>
        <v>78209</v>
      </c>
      <c r="N752" s="102">
        <f>'2026-27 Salary &amp; Benefits'!$F$6</f>
        <v>82248</v>
      </c>
      <c r="O752" s="7">
        <f t="shared" si="144"/>
        <v>146274.29</v>
      </c>
      <c r="P752" s="7">
        <f t="shared" si="145"/>
        <v>7554.1399999999849</v>
      </c>
      <c r="Q752" s="7">
        <f>'2026-27 Salary &amp; Benefits'!G$6</f>
        <v>16817.759999999998</v>
      </c>
      <c r="R752" s="103">
        <f>'2026-27 Salary &amp; Benefits'!H$6</f>
        <v>0.16020000000000001</v>
      </c>
      <c r="S752" s="103">
        <f>'2026-27 Salary &amp; Benefits'!I$6</f>
        <v>0.15390000000000001</v>
      </c>
      <c r="T752" s="7">
        <f t="shared" si="146"/>
        <v>51251.87</v>
      </c>
      <c r="U752" s="7">
        <f t="shared" si="147"/>
        <v>2563.81</v>
      </c>
      <c r="V752" s="7">
        <f t="shared" si="148"/>
        <v>394.57</v>
      </c>
      <c r="W752" s="7">
        <f t="shared" si="149"/>
        <v>2958.38</v>
      </c>
      <c r="X752" s="18">
        <f t="shared" si="150"/>
        <v>208038.68</v>
      </c>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row>
    <row r="753" spans="1:159" s="17" customFormat="1">
      <c r="A753" s="50" t="s">
        <v>2214</v>
      </c>
      <c r="B753" s="59" t="s">
        <v>2614</v>
      </c>
      <c r="C753" s="60">
        <v>3553</v>
      </c>
      <c r="D753" s="59" t="s">
        <v>700</v>
      </c>
      <c r="E753" s="78" t="str">
        <f>IFERROR(VLOOKUP($C753,'2025-26 School Level AAFTE'!$C$2:$L$2349,9,FALSE), "No")</f>
        <v>No</v>
      </c>
      <c r="F753" s="67">
        <f>IFERROR(VLOOKUP($C753,'2025-26 School Level AAFTE'!$C$2:$J$2349,8,FALSE), 0)</f>
        <v>390.08</v>
      </c>
      <c r="G753" s="69">
        <f>IFERROR(IF(E753= "yes",VLOOKUP(C753,Summary!$B:$I,6,0),0),0)</f>
        <v>0</v>
      </c>
      <c r="H753" s="68">
        <f t="shared" si="141"/>
        <v>0</v>
      </c>
      <c r="I753" s="110">
        <f>VLOOKUP($A753,'2026-27 Salary &amp; Benefits'!$A:$I,3,FALSE)</f>
        <v>1.18</v>
      </c>
      <c r="J753" s="110">
        <f>VLOOKUP($A753,'2026-27 Salary &amp; Benefits'!$A:$I,4,FALSE)</f>
        <v>1.18</v>
      </c>
      <c r="K753" s="101">
        <f t="shared" si="142"/>
        <v>0</v>
      </c>
      <c r="L753" s="100">
        <f t="shared" si="143"/>
        <v>0</v>
      </c>
      <c r="M753" s="102">
        <f>'2026-27 Salary &amp; Benefits'!$E$6</f>
        <v>78209</v>
      </c>
      <c r="N753" s="102">
        <f>'2026-27 Salary &amp; Benefits'!$F$6</f>
        <v>82248</v>
      </c>
      <c r="O753" s="7">
        <f t="shared" si="144"/>
        <v>0</v>
      </c>
      <c r="P753" s="7">
        <f t="shared" si="145"/>
        <v>0</v>
      </c>
      <c r="Q753" s="7">
        <f>'2026-27 Salary &amp; Benefits'!G$6</f>
        <v>16817.759999999998</v>
      </c>
      <c r="R753" s="103">
        <f>'2026-27 Salary &amp; Benefits'!H$6</f>
        <v>0.16020000000000001</v>
      </c>
      <c r="S753" s="103">
        <f>'2026-27 Salary &amp; Benefits'!I$6</f>
        <v>0.15390000000000001</v>
      </c>
      <c r="T753" s="7">
        <f t="shared" si="146"/>
        <v>0</v>
      </c>
      <c r="U753" s="7">
        <f t="shared" si="147"/>
        <v>0</v>
      </c>
      <c r="V753" s="7">
        <f t="shared" si="148"/>
        <v>0</v>
      </c>
      <c r="W753" s="7">
        <f t="shared" si="149"/>
        <v>0</v>
      </c>
      <c r="X753" s="18">
        <f t="shared" si="150"/>
        <v>0</v>
      </c>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row>
    <row r="754" spans="1:159" s="17" customFormat="1">
      <c r="A754" s="50" t="s">
        <v>2214</v>
      </c>
      <c r="B754" s="59" t="s">
        <v>2614</v>
      </c>
      <c r="C754" s="60">
        <v>1973</v>
      </c>
      <c r="D754" s="59" t="s">
        <v>2616</v>
      </c>
      <c r="E754" s="78" t="str">
        <f>IFERROR(VLOOKUP($C754,'2025-26 School Level AAFTE'!$C$2:$L$2349,9,FALSE), "No")</f>
        <v>No</v>
      </c>
      <c r="F754" s="67">
        <f>IFERROR(VLOOKUP($C754,'2025-26 School Level AAFTE'!$C$2:$J$2349,8,FALSE), 0)</f>
        <v>111.5</v>
      </c>
      <c r="G754" s="69">
        <f>IFERROR(IF(E754= "yes",VLOOKUP(C754,Summary!$B:$I,6,0),0),0)</f>
        <v>0</v>
      </c>
      <c r="H754" s="68">
        <f t="shared" si="141"/>
        <v>0</v>
      </c>
      <c r="I754" s="110">
        <f>VLOOKUP($A754,'2026-27 Salary &amp; Benefits'!$A:$I,3,FALSE)</f>
        <v>1.18</v>
      </c>
      <c r="J754" s="110">
        <f>VLOOKUP($A754,'2026-27 Salary &amp; Benefits'!$A:$I,4,FALSE)</f>
        <v>1.18</v>
      </c>
      <c r="K754" s="101">
        <f t="shared" si="142"/>
        <v>0</v>
      </c>
      <c r="L754" s="100">
        <f t="shared" si="143"/>
        <v>0</v>
      </c>
      <c r="M754" s="102">
        <f>'2026-27 Salary &amp; Benefits'!$E$6</f>
        <v>78209</v>
      </c>
      <c r="N754" s="102">
        <f>'2026-27 Salary &amp; Benefits'!$F$6</f>
        <v>82248</v>
      </c>
      <c r="O754" s="7">
        <f t="shared" si="144"/>
        <v>0</v>
      </c>
      <c r="P754" s="7">
        <f t="shared" si="145"/>
        <v>0</v>
      </c>
      <c r="Q754" s="7">
        <f>'2026-27 Salary &amp; Benefits'!G$6</f>
        <v>16817.759999999998</v>
      </c>
      <c r="R754" s="103">
        <f>'2026-27 Salary &amp; Benefits'!H$6</f>
        <v>0.16020000000000001</v>
      </c>
      <c r="S754" s="103">
        <f>'2026-27 Salary &amp; Benefits'!I$6</f>
        <v>0.15390000000000001</v>
      </c>
      <c r="T754" s="7">
        <f t="shared" si="146"/>
        <v>0</v>
      </c>
      <c r="U754" s="7">
        <f t="shared" si="147"/>
        <v>0</v>
      </c>
      <c r="V754" s="7">
        <f t="shared" si="148"/>
        <v>0</v>
      </c>
      <c r="W754" s="7">
        <f t="shared" si="149"/>
        <v>0</v>
      </c>
      <c r="X754" s="18">
        <f t="shared" si="150"/>
        <v>0</v>
      </c>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row>
    <row r="755" spans="1:159" s="17" customFormat="1">
      <c r="A755" s="50" t="s">
        <v>2214</v>
      </c>
      <c r="B755" s="59" t="s">
        <v>2614</v>
      </c>
      <c r="C755" s="60">
        <v>3382</v>
      </c>
      <c r="D755" s="59" t="s">
        <v>699</v>
      </c>
      <c r="E755" s="78" t="str">
        <f>IFERROR(VLOOKUP($C755,'2025-26 School Level AAFTE'!$C$2:$L$2349,9,FALSE), "No")</f>
        <v>Yes</v>
      </c>
      <c r="F755" s="67">
        <f>IFERROR(VLOOKUP($C755,'2025-26 School Level AAFTE'!$C$2:$J$2349,8,FALSE), 0)</f>
        <v>383.4</v>
      </c>
      <c r="G755" s="69">
        <f>IFERROR(IF(E755= "yes",VLOOKUP(C755,Summary!$B:$I,6,0),0),0)</f>
        <v>0</v>
      </c>
      <c r="H755" s="68">
        <f t="shared" si="141"/>
        <v>383.4</v>
      </c>
      <c r="I755" s="110">
        <f>VLOOKUP($A755,'2026-27 Salary &amp; Benefits'!$A:$I,3,FALSE)</f>
        <v>1.18</v>
      </c>
      <c r="J755" s="110">
        <f>VLOOKUP($A755,'2026-27 Salary &amp; Benefits'!$A:$I,4,FALSE)</f>
        <v>1.18</v>
      </c>
      <c r="K755" s="101">
        <f t="shared" si="142"/>
        <v>383.4</v>
      </c>
      <c r="L755" s="100">
        <f t="shared" si="143"/>
        <v>1.125</v>
      </c>
      <c r="M755" s="102">
        <f>'2026-27 Salary &amp; Benefits'!$E$6</f>
        <v>78209</v>
      </c>
      <c r="N755" s="102">
        <f>'2026-27 Salary &amp; Benefits'!$F$6</f>
        <v>82248</v>
      </c>
      <c r="O755" s="7">
        <f t="shared" si="144"/>
        <v>103822.45</v>
      </c>
      <c r="P755" s="7">
        <f t="shared" si="145"/>
        <v>5361.7700000000041</v>
      </c>
      <c r="Q755" s="7">
        <f>'2026-27 Salary &amp; Benefits'!G$6</f>
        <v>16817.759999999998</v>
      </c>
      <c r="R755" s="103">
        <f>'2026-27 Salary &amp; Benefits'!H$6</f>
        <v>0.16020000000000001</v>
      </c>
      <c r="S755" s="103">
        <f>'2026-27 Salary &amp; Benefits'!I$6</f>
        <v>0.15390000000000001</v>
      </c>
      <c r="T755" s="7">
        <f t="shared" si="146"/>
        <v>36377.51</v>
      </c>
      <c r="U755" s="7">
        <f t="shared" si="147"/>
        <v>1819.74</v>
      </c>
      <c r="V755" s="7">
        <f t="shared" si="148"/>
        <v>280.06</v>
      </c>
      <c r="W755" s="7">
        <f t="shared" si="149"/>
        <v>2099.8000000000002</v>
      </c>
      <c r="X755" s="18">
        <f t="shared" si="150"/>
        <v>147661.52999999997</v>
      </c>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row>
    <row r="756" spans="1:159" s="17" customFormat="1">
      <c r="A756" s="50" t="s">
        <v>2214</v>
      </c>
      <c r="B756" s="59" t="s">
        <v>2614</v>
      </c>
      <c r="C756" s="60">
        <v>2842</v>
      </c>
      <c r="D756" s="59" t="s">
        <v>688</v>
      </c>
      <c r="E756" s="78" t="str">
        <f>IFERROR(VLOOKUP($C756,'2025-26 School Level AAFTE'!$C$2:$L$2349,9,FALSE), "No")</f>
        <v>Yes</v>
      </c>
      <c r="F756" s="67">
        <f>IFERROR(VLOOKUP($C756,'2025-26 School Level AAFTE'!$C$2:$J$2349,8,FALSE), 0)</f>
        <v>394.5</v>
      </c>
      <c r="G756" s="69">
        <f>IFERROR(IF(E756= "yes",VLOOKUP(C756,Summary!$B:$I,6,0),0),0)</f>
        <v>0</v>
      </c>
      <c r="H756" s="68">
        <f t="shared" si="141"/>
        <v>394.5</v>
      </c>
      <c r="I756" s="110">
        <f>VLOOKUP($A756,'2026-27 Salary &amp; Benefits'!$A:$I,3,FALSE)</f>
        <v>1.18</v>
      </c>
      <c r="J756" s="110">
        <f>VLOOKUP($A756,'2026-27 Salary &amp; Benefits'!$A:$I,4,FALSE)</f>
        <v>1.18</v>
      </c>
      <c r="K756" s="101">
        <f t="shared" si="142"/>
        <v>394.5</v>
      </c>
      <c r="L756" s="100">
        <f t="shared" si="143"/>
        <v>1.157</v>
      </c>
      <c r="M756" s="102">
        <f>'2026-27 Salary &amp; Benefits'!$E$6</f>
        <v>78209</v>
      </c>
      <c r="N756" s="102">
        <f>'2026-27 Salary &amp; Benefits'!$F$6</f>
        <v>82248</v>
      </c>
      <c r="O756" s="7">
        <f t="shared" si="144"/>
        <v>106775.62</v>
      </c>
      <c r="P756" s="7">
        <f t="shared" si="145"/>
        <v>5514.2799999999988</v>
      </c>
      <c r="Q756" s="7">
        <f>'2026-27 Salary &amp; Benefits'!G$6</f>
        <v>16817.759999999998</v>
      </c>
      <c r="R756" s="103">
        <f>'2026-27 Salary &amp; Benefits'!H$6</f>
        <v>0.16020000000000001</v>
      </c>
      <c r="S756" s="103">
        <f>'2026-27 Salary &amp; Benefits'!I$6</f>
        <v>0.15390000000000001</v>
      </c>
      <c r="T756" s="7">
        <f t="shared" si="146"/>
        <v>37412.25</v>
      </c>
      <c r="U756" s="7">
        <f t="shared" si="147"/>
        <v>1871.5</v>
      </c>
      <c r="V756" s="7">
        <f t="shared" si="148"/>
        <v>288.02</v>
      </c>
      <c r="W756" s="7">
        <f t="shared" si="149"/>
        <v>2159.52</v>
      </c>
      <c r="X756" s="18">
        <f t="shared" si="150"/>
        <v>151861.66999999998</v>
      </c>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row>
    <row r="757" spans="1:159" s="17" customFormat="1">
      <c r="A757" s="50" t="s">
        <v>2214</v>
      </c>
      <c r="B757" s="59" t="s">
        <v>2614</v>
      </c>
      <c r="C757" s="60">
        <v>2927</v>
      </c>
      <c r="D757" s="59" t="s">
        <v>691</v>
      </c>
      <c r="E757" s="78" t="str">
        <f>IFERROR(VLOOKUP($C757,'2025-26 School Level AAFTE'!$C$2:$L$2349,9,FALSE), "No")</f>
        <v>No</v>
      </c>
      <c r="F757" s="67">
        <f>IFERROR(VLOOKUP($C757,'2025-26 School Level AAFTE'!$C$2:$J$2349,8,FALSE), 0)</f>
        <v>603.04</v>
      </c>
      <c r="G757" s="69">
        <f>IFERROR(IF(E757= "yes",VLOOKUP(C757,Summary!$B:$I,6,0),0),0)</f>
        <v>0</v>
      </c>
      <c r="H757" s="68">
        <f t="shared" si="141"/>
        <v>0</v>
      </c>
      <c r="I757" s="110">
        <f>VLOOKUP($A757,'2026-27 Salary &amp; Benefits'!$A:$I,3,FALSE)</f>
        <v>1.18</v>
      </c>
      <c r="J757" s="110">
        <f>VLOOKUP($A757,'2026-27 Salary &amp; Benefits'!$A:$I,4,FALSE)</f>
        <v>1.18</v>
      </c>
      <c r="K757" s="101">
        <f t="shared" si="142"/>
        <v>0</v>
      </c>
      <c r="L757" s="100">
        <f t="shared" si="143"/>
        <v>0</v>
      </c>
      <c r="M757" s="102">
        <f>'2026-27 Salary &amp; Benefits'!$E$6</f>
        <v>78209</v>
      </c>
      <c r="N757" s="102">
        <f>'2026-27 Salary &amp; Benefits'!$F$6</f>
        <v>82248</v>
      </c>
      <c r="O757" s="7">
        <f t="shared" si="144"/>
        <v>0</v>
      </c>
      <c r="P757" s="7">
        <f t="shared" si="145"/>
        <v>0</v>
      </c>
      <c r="Q757" s="7">
        <f>'2026-27 Salary &amp; Benefits'!G$6</f>
        <v>16817.759999999998</v>
      </c>
      <c r="R757" s="103">
        <f>'2026-27 Salary &amp; Benefits'!H$6</f>
        <v>0.16020000000000001</v>
      </c>
      <c r="S757" s="103">
        <f>'2026-27 Salary &amp; Benefits'!I$6</f>
        <v>0.15390000000000001</v>
      </c>
      <c r="T757" s="7">
        <f t="shared" si="146"/>
        <v>0</v>
      </c>
      <c r="U757" s="7">
        <f t="shared" si="147"/>
        <v>0</v>
      </c>
      <c r="V757" s="7">
        <f t="shared" si="148"/>
        <v>0</v>
      </c>
      <c r="W757" s="7">
        <f t="shared" si="149"/>
        <v>0</v>
      </c>
      <c r="X757" s="18">
        <f t="shared" si="150"/>
        <v>0</v>
      </c>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row>
    <row r="758" spans="1:159" s="17" customFormat="1">
      <c r="A758" s="50" t="s">
        <v>2214</v>
      </c>
      <c r="B758" s="59" t="s">
        <v>2614</v>
      </c>
      <c r="C758" s="60">
        <v>3483</v>
      </c>
      <c r="D758" s="59" t="s">
        <v>2470</v>
      </c>
      <c r="E758" s="78" t="str">
        <f>IFERROR(VLOOKUP($C758,'2025-26 School Level AAFTE'!$C$2:$L$2349,9,FALSE), "No")</f>
        <v>Yes</v>
      </c>
      <c r="F758" s="67">
        <f>IFERROR(VLOOKUP($C758,'2025-26 School Level AAFTE'!$C$2:$J$2349,8,FALSE), 0)</f>
        <v>676.95</v>
      </c>
      <c r="G758" s="69">
        <f>IFERROR(IF(E758= "yes",VLOOKUP(C758,Summary!$B:$I,6,0),0),0)</f>
        <v>0</v>
      </c>
      <c r="H758" s="68">
        <f t="shared" si="141"/>
        <v>676.95</v>
      </c>
      <c r="I758" s="110">
        <f>VLOOKUP($A758,'2026-27 Salary &amp; Benefits'!$A:$I,3,FALSE)</f>
        <v>1.18</v>
      </c>
      <c r="J758" s="110">
        <f>VLOOKUP($A758,'2026-27 Salary &amp; Benefits'!$A:$I,4,FALSE)</f>
        <v>1.18</v>
      </c>
      <c r="K758" s="101">
        <f t="shared" si="142"/>
        <v>676.95</v>
      </c>
      <c r="L758" s="100">
        <f t="shared" si="143"/>
        <v>1.986</v>
      </c>
      <c r="M758" s="102">
        <f>'2026-27 Salary &amp; Benefits'!$E$6</f>
        <v>78209</v>
      </c>
      <c r="N758" s="102">
        <f>'2026-27 Salary &amp; Benefits'!$F$6</f>
        <v>82248</v>
      </c>
      <c r="O758" s="7">
        <f t="shared" si="144"/>
        <v>183281.23</v>
      </c>
      <c r="P758" s="7">
        <f t="shared" si="145"/>
        <v>9465.3099999999977</v>
      </c>
      <c r="Q758" s="7">
        <f>'2026-27 Salary &amp; Benefits'!G$6</f>
        <v>16817.759999999998</v>
      </c>
      <c r="R758" s="103">
        <f>'2026-27 Salary &amp; Benefits'!H$6</f>
        <v>0.16020000000000001</v>
      </c>
      <c r="S758" s="103">
        <f>'2026-27 Salary &amp; Benefits'!I$6</f>
        <v>0.15390000000000001</v>
      </c>
      <c r="T758" s="7">
        <f t="shared" si="146"/>
        <v>64218.44</v>
      </c>
      <c r="U758" s="7">
        <f t="shared" si="147"/>
        <v>3212.44</v>
      </c>
      <c r="V758" s="7">
        <f t="shared" si="148"/>
        <v>494.39</v>
      </c>
      <c r="W758" s="7">
        <f t="shared" si="149"/>
        <v>3706.83</v>
      </c>
      <c r="X758" s="18">
        <f t="shared" si="150"/>
        <v>260671.81</v>
      </c>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row>
    <row r="759" spans="1:159" s="17" customFormat="1">
      <c r="A759" s="48" t="s">
        <v>2214</v>
      </c>
      <c r="B759" s="59" t="s">
        <v>2614</v>
      </c>
      <c r="C759" s="60">
        <v>2639</v>
      </c>
      <c r="D759" s="59" t="s">
        <v>684</v>
      </c>
      <c r="E759" s="78" t="str">
        <f>IFERROR(VLOOKUP($C759,'2025-26 School Level AAFTE'!$C$2:$L$2349,9,FALSE), "No")</f>
        <v>Yes</v>
      </c>
      <c r="F759" s="67">
        <f>IFERROR(VLOOKUP($C759,'2025-26 School Level AAFTE'!$C$2:$J$2349,8,FALSE), 0)</f>
        <v>530.4</v>
      </c>
      <c r="G759" s="69">
        <f>IFERROR(IF(E759= "yes",VLOOKUP(C759,Summary!$B:$I,6,0),0),0)</f>
        <v>0</v>
      </c>
      <c r="H759" s="68">
        <f t="shared" si="141"/>
        <v>530.4</v>
      </c>
      <c r="I759" s="110">
        <f>VLOOKUP($A759,'2026-27 Salary &amp; Benefits'!$A:$I,3,FALSE)</f>
        <v>1.18</v>
      </c>
      <c r="J759" s="110">
        <f>VLOOKUP($A759,'2026-27 Salary &amp; Benefits'!$A:$I,4,FALSE)</f>
        <v>1.18</v>
      </c>
      <c r="K759" s="101">
        <f t="shared" si="142"/>
        <v>530.4</v>
      </c>
      <c r="L759" s="100">
        <f t="shared" si="143"/>
        <v>1.556</v>
      </c>
      <c r="M759" s="102">
        <f>'2026-27 Salary &amp; Benefits'!$E$6</f>
        <v>78209</v>
      </c>
      <c r="N759" s="102">
        <f>'2026-27 Salary &amp; Benefits'!$F$6</f>
        <v>82248</v>
      </c>
      <c r="O759" s="7">
        <f t="shared" si="144"/>
        <v>143597.98000000001</v>
      </c>
      <c r="P759" s="7">
        <f t="shared" si="145"/>
        <v>7415.929999999993</v>
      </c>
      <c r="Q759" s="7">
        <f>'2026-27 Salary &amp; Benefits'!G$6</f>
        <v>16817.759999999998</v>
      </c>
      <c r="R759" s="103">
        <f>'2026-27 Salary &amp; Benefits'!H$6</f>
        <v>0.16020000000000001</v>
      </c>
      <c r="S759" s="103">
        <f>'2026-27 Salary &amp; Benefits'!I$6</f>
        <v>0.15390000000000001</v>
      </c>
      <c r="T759" s="7">
        <f t="shared" si="146"/>
        <v>50314.14</v>
      </c>
      <c r="U759" s="7">
        <f t="shared" si="147"/>
        <v>2516.9</v>
      </c>
      <c r="V759" s="7">
        <f t="shared" si="148"/>
        <v>387.35</v>
      </c>
      <c r="W759" s="7">
        <f t="shared" si="149"/>
        <v>2904.25</v>
      </c>
      <c r="X759" s="18">
        <f t="shared" si="150"/>
        <v>204232.3</v>
      </c>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row>
    <row r="760" spans="1:159" s="17" customFormat="1">
      <c r="A760" s="50" t="s">
        <v>2147</v>
      </c>
      <c r="B760" s="59" t="s">
        <v>2617</v>
      </c>
      <c r="C760" s="60">
        <v>5311</v>
      </c>
      <c r="D760" s="59" t="s">
        <v>199</v>
      </c>
      <c r="E760" s="78" t="str">
        <f>IFERROR(VLOOKUP($C760,'2025-26 School Level AAFTE'!$C$2:$L$2349,9,FALSE), "No")</f>
        <v>No</v>
      </c>
      <c r="F760" s="67">
        <f>IFERROR(VLOOKUP($C760,'2025-26 School Level AAFTE'!$C$2:$J$2349,8,FALSE), 0)</f>
        <v>908.06999999999994</v>
      </c>
      <c r="G760" s="69">
        <f>IFERROR(IF(E760= "yes",VLOOKUP(C760,Summary!$B:$I,6,0),0),0)</f>
        <v>0</v>
      </c>
      <c r="H760" s="68">
        <f t="shared" si="141"/>
        <v>0</v>
      </c>
      <c r="I760" s="110">
        <f>VLOOKUP($A760,'2026-27 Salary &amp; Benefits'!$A:$I,3,FALSE)</f>
        <v>1.06</v>
      </c>
      <c r="J760" s="110">
        <f>VLOOKUP($A760,'2026-27 Salary &amp; Benefits'!$A:$I,4,FALSE)</f>
        <v>1.06</v>
      </c>
      <c r="K760" s="101">
        <f t="shared" si="142"/>
        <v>0</v>
      </c>
      <c r="L760" s="100">
        <f t="shared" si="143"/>
        <v>0</v>
      </c>
      <c r="M760" s="102">
        <f>'2026-27 Salary &amp; Benefits'!$E$6</f>
        <v>78209</v>
      </c>
      <c r="N760" s="102">
        <f>'2026-27 Salary &amp; Benefits'!$F$6</f>
        <v>82248</v>
      </c>
      <c r="O760" s="7">
        <f t="shared" si="144"/>
        <v>0</v>
      </c>
      <c r="P760" s="7">
        <f t="shared" si="145"/>
        <v>0</v>
      </c>
      <c r="Q760" s="7">
        <f>'2026-27 Salary &amp; Benefits'!G$6</f>
        <v>16817.759999999998</v>
      </c>
      <c r="R760" s="103">
        <f>'2026-27 Salary &amp; Benefits'!H$6</f>
        <v>0.16020000000000001</v>
      </c>
      <c r="S760" s="103">
        <f>'2026-27 Salary &amp; Benefits'!I$6</f>
        <v>0.15390000000000001</v>
      </c>
      <c r="T760" s="7">
        <f t="shared" si="146"/>
        <v>0</v>
      </c>
      <c r="U760" s="7">
        <f t="shared" si="147"/>
        <v>0</v>
      </c>
      <c r="V760" s="7">
        <f t="shared" si="148"/>
        <v>0</v>
      </c>
      <c r="W760" s="7">
        <f t="shared" si="149"/>
        <v>0</v>
      </c>
      <c r="X760" s="18">
        <f t="shared" si="150"/>
        <v>0</v>
      </c>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row>
    <row r="761" spans="1:159" s="17" customFormat="1">
      <c r="A761" s="50" t="s">
        <v>2147</v>
      </c>
      <c r="B761" s="59" t="s">
        <v>2617</v>
      </c>
      <c r="C761" s="60">
        <v>4568</v>
      </c>
      <c r="D761" s="59" t="s">
        <v>198</v>
      </c>
      <c r="E761" s="78" t="str">
        <f>IFERROR(VLOOKUP($C761,'2025-26 School Level AAFTE'!$C$2:$L$2349,9,FALSE), "No")</f>
        <v>No</v>
      </c>
      <c r="F761" s="67">
        <f>IFERROR(VLOOKUP($C761,'2025-26 School Level AAFTE'!$C$2:$J$2349,8,FALSE), 0)</f>
        <v>654.17999999999995</v>
      </c>
      <c r="G761" s="69">
        <f>IFERROR(IF(E761= "yes",VLOOKUP(C761,Summary!$B:$I,6,0),0),0)</f>
        <v>0</v>
      </c>
      <c r="H761" s="68">
        <f t="shared" si="141"/>
        <v>0</v>
      </c>
      <c r="I761" s="110">
        <f>VLOOKUP($A761,'2026-27 Salary &amp; Benefits'!$A:$I,3,FALSE)</f>
        <v>1.06</v>
      </c>
      <c r="J761" s="110">
        <f>VLOOKUP($A761,'2026-27 Salary &amp; Benefits'!$A:$I,4,FALSE)</f>
        <v>1.06</v>
      </c>
      <c r="K761" s="101">
        <f t="shared" si="142"/>
        <v>0</v>
      </c>
      <c r="L761" s="100">
        <f t="shared" si="143"/>
        <v>0</v>
      </c>
      <c r="M761" s="102">
        <f>'2026-27 Salary &amp; Benefits'!$E$6</f>
        <v>78209</v>
      </c>
      <c r="N761" s="102">
        <f>'2026-27 Salary &amp; Benefits'!$F$6</f>
        <v>82248</v>
      </c>
      <c r="O761" s="7">
        <f t="shared" si="144"/>
        <v>0</v>
      </c>
      <c r="P761" s="7">
        <f t="shared" si="145"/>
        <v>0</v>
      </c>
      <c r="Q761" s="7">
        <f>'2026-27 Salary &amp; Benefits'!G$6</f>
        <v>16817.759999999998</v>
      </c>
      <c r="R761" s="103">
        <f>'2026-27 Salary &amp; Benefits'!H$6</f>
        <v>0.16020000000000001</v>
      </c>
      <c r="S761" s="103">
        <f>'2026-27 Salary &amp; Benefits'!I$6</f>
        <v>0.15390000000000001</v>
      </c>
      <c r="T761" s="7">
        <f t="shared" si="146"/>
        <v>0</v>
      </c>
      <c r="U761" s="7">
        <f t="shared" si="147"/>
        <v>0</v>
      </c>
      <c r="V761" s="7">
        <f t="shared" si="148"/>
        <v>0</v>
      </c>
      <c r="W761" s="7">
        <f t="shared" si="149"/>
        <v>0</v>
      </c>
      <c r="X761" s="18">
        <f t="shared" si="150"/>
        <v>0</v>
      </c>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row>
    <row r="762" spans="1:159" s="17" customFormat="1">
      <c r="A762" s="50" t="s">
        <v>2147</v>
      </c>
      <c r="B762" s="59" t="s">
        <v>2617</v>
      </c>
      <c r="C762" s="60">
        <v>3319</v>
      </c>
      <c r="D762" s="59" t="s">
        <v>197</v>
      </c>
      <c r="E762" s="78" t="str">
        <f>IFERROR(VLOOKUP($C762,'2025-26 School Level AAFTE'!$C$2:$L$2349,9,FALSE), "No")</f>
        <v>No</v>
      </c>
      <c r="F762" s="67">
        <f>IFERROR(VLOOKUP($C762,'2025-26 School Level AAFTE'!$C$2:$J$2349,8,FALSE), 0)</f>
        <v>480.49</v>
      </c>
      <c r="G762" s="69">
        <f>IFERROR(IF(E762= "yes",VLOOKUP(C762,Summary!$B:$I,6,0),0),0)</f>
        <v>0</v>
      </c>
      <c r="H762" s="68">
        <f t="shared" si="141"/>
        <v>0</v>
      </c>
      <c r="I762" s="110">
        <f>VLOOKUP($A762,'2026-27 Salary &amp; Benefits'!$A:$I,3,FALSE)</f>
        <v>1.06</v>
      </c>
      <c r="J762" s="110">
        <f>VLOOKUP($A762,'2026-27 Salary &amp; Benefits'!$A:$I,4,FALSE)</f>
        <v>1.06</v>
      </c>
      <c r="K762" s="101">
        <f t="shared" si="142"/>
        <v>0</v>
      </c>
      <c r="L762" s="100">
        <f t="shared" si="143"/>
        <v>0</v>
      </c>
      <c r="M762" s="102">
        <f>'2026-27 Salary &amp; Benefits'!$E$6</f>
        <v>78209</v>
      </c>
      <c r="N762" s="102">
        <f>'2026-27 Salary &amp; Benefits'!$F$6</f>
        <v>82248</v>
      </c>
      <c r="O762" s="7">
        <f t="shared" si="144"/>
        <v>0</v>
      </c>
      <c r="P762" s="7">
        <f t="shared" si="145"/>
        <v>0</v>
      </c>
      <c r="Q762" s="7">
        <f>'2026-27 Salary &amp; Benefits'!G$6</f>
        <v>16817.759999999998</v>
      </c>
      <c r="R762" s="103">
        <f>'2026-27 Salary &amp; Benefits'!H$6</f>
        <v>0.16020000000000001</v>
      </c>
      <c r="S762" s="103">
        <f>'2026-27 Salary &amp; Benefits'!I$6</f>
        <v>0.15390000000000001</v>
      </c>
      <c r="T762" s="7">
        <f t="shared" si="146"/>
        <v>0</v>
      </c>
      <c r="U762" s="7">
        <f t="shared" si="147"/>
        <v>0</v>
      </c>
      <c r="V762" s="7">
        <f t="shared" si="148"/>
        <v>0</v>
      </c>
      <c r="W762" s="7">
        <f t="shared" si="149"/>
        <v>0</v>
      </c>
      <c r="X762" s="18">
        <f t="shared" si="150"/>
        <v>0</v>
      </c>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row>
    <row r="763" spans="1:159" s="17" customFormat="1">
      <c r="A763" s="50" t="s">
        <v>2281</v>
      </c>
      <c r="B763" s="59" t="s">
        <v>2618</v>
      </c>
      <c r="C763" s="60">
        <v>2310</v>
      </c>
      <c r="D763" s="59" t="s">
        <v>2619</v>
      </c>
      <c r="E763" s="78" t="str">
        <f>IFERROR(VLOOKUP($C763,'2025-26 School Level AAFTE'!$C$2:$L$2349,9,FALSE), "No")</f>
        <v>Yes</v>
      </c>
      <c r="F763" s="67">
        <f>IFERROR(VLOOKUP($C763,'2025-26 School Level AAFTE'!$C$2:$J$2349,8,FALSE), 0)</f>
        <v>326.77</v>
      </c>
      <c r="G763" s="69">
        <f>IFERROR(IF(E763= "yes",VLOOKUP(C763,Summary!$B:$I,6,0),0),0)</f>
        <v>0</v>
      </c>
      <c r="H763" s="68">
        <f t="shared" si="141"/>
        <v>326.77</v>
      </c>
      <c r="I763" s="110">
        <f>VLOOKUP($A763,'2026-27 Salary &amp; Benefits'!$A:$I,3,FALSE)</f>
        <v>1</v>
      </c>
      <c r="J763" s="110">
        <f>VLOOKUP($A763,'2026-27 Salary &amp; Benefits'!$A:$I,4,FALSE)</f>
        <v>1</v>
      </c>
      <c r="K763" s="101">
        <f t="shared" si="142"/>
        <v>326.77</v>
      </c>
      <c r="L763" s="100">
        <f t="shared" si="143"/>
        <v>0.95899999999999996</v>
      </c>
      <c r="M763" s="102">
        <f>'2026-27 Salary &amp; Benefits'!$E$6</f>
        <v>78209</v>
      </c>
      <c r="N763" s="102">
        <f>'2026-27 Salary &amp; Benefits'!$F$6</f>
        <v>82248</v>
      </c>
      <c r="O763" s="7">
        <f t="shared" si="144"/>
        <v>75002.429999999993</v>
      </c>
      <c r="P763" s="7">
        <f t="shared" si="145"/>
        <v>3873.4000000000087</v>
      </c>
      <c r="Q763" s="7">
        <f>'2026-27 Salary &amp; Benefits'!G$6</f>
        <v>16817.759999999998</v>
      </c>
      <c r="R763" s="103">
        <f>'2026-27 Salary &amp; Benefits'!H$6</f>
        <v>0.16020000000000001</v>
      </c>
      <c r="S763" s="103">
        <f>'2026-27 Salary &amp; Benefits'!I$6</f>
        <v>0.15390000000000001</v>
      </c>
      <c r="T763" s="7">
        <f t="shared" si="146"/>
        <v>28739.74</v>
      </c>
      <c r="U763" s="7">
        <f t="shared" si="147"/>
        <v>1314.6</v>
      </c>
      <c r="V763" s="7">
        <f t="shared" si="148"/>
        <v>202.32</v>
      </c>
      <c r="W763" s="7">
        <f t="shared" si="149"/>
        <v>1516.9199999999998</v>
      </c>
      <c r="X763" s="18">
        <f t="shared" si="150"/>
        <v>109132.49</v>
      </c>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row>
    <row r="764" spans="1:159" s="17" customFormat="1">
      <c r="A764" s="50" t="s">
        <v>2190</v>
      </c>
      <c r="B764" s="59" t="s">
        <v>2620</v>
      </c>
      <c r="C764" s="61">
        <v>2972</v>
      </c>
      <c r="D764" s="72" t="s">
        <v>461</v>
      </c>
      <c r="E764" s="78" t="str">
        <f>IFERROR(VLOOKUP($C764,'2025-26 School Level AAFTE'!$C$2:$L$2349,9,FALSE), "No")</f>
        <v>Yes</v>
      </c>
      <c r="F764" s="67">
        <f>IFERROR(VLOOKUP($C764,'2025-26 School Level AAFTE'!$C$2:$J$2349,8,FALSE), 0)</f>
        <v>207.35</v>
      </c>
      <c r="G764" s="69">
        <f>IFERROR(IF(E764= "yes",VLOOKUP(C764,Summary!$B:$I,6,0),0),0)</f>
        <v>0</v>
      </c>
      <c r="H764" s="68">
        <f t="shared" si="141"/>
        <v>207.35</v>
      </c>
      <c r="I764" s="110">
        <f>VLOOKUP($A764,'2026-27 Salary &amp; Benefits'!$A:$I,3,FALSE)</f>
        <v>1</v>
      </c>
      <c r="J764" s="110">
        <f>VLOOKUP($A764,'2026-27 Salary &amp; Benefits'!$A:$I,4,FALSE)</f>
        <v>1</v>
      </c>
      <c r="K764" s="101">
        <f t="shared" si="142"/>
        <v>207.35</v>
      </c>
      <c r="L764" s="100">
        <f t="shared" si="143"/>
        <v>0.60799999999999998</v>
      </c>
      <c r="M764" s="102">
        <f>'2026-27 Salary &amp; Benefits'!$E$6</f>
        <v>78209</v>
      </c>
      <c r="N764" s="102">
        <f>'2026-27 Salary &amp; Benefits'!$F$6</f>
        <v>82248</v>
      </c>
      <c r="O764" s="7">
        <f t="shared" si="144"/>
        <v>47551.07</v>
      </c>
      <c r="P764" s="7">
        <f t="shared" si="145"/>
        <v>2455.7099999999991</v>
      </c>
      <c r="Q764" s="7">
        <f>'2026-27 Salary &amp; Benefits'!G$6</f>
        <v>16817.759999999998</v>
      </c>
      <c r="R764" s="103">
        <f>'2026-27 Salary &amp; Benefits'!H$6</f>
        <v>0.16020000000000001</v>
      </c>
      <c r="S764" s="103">
        <f>'2026-27 Salary &amp; Benefits'!I$6</f>
        <v>0.15390000000000001</v>
      </c>
      <c r="T764" s="7">
        <f t="shared" si="146"/>
        <v>18220.810000000001</v>
      </c>
      <c r="U764" s="7">
        <f t="shared" si="147"/>
        <v>833.45</v>
      </c>
      <c r="V764" s="7">
        <f t="shared" si="148"/>
        <v>128.27000000000001</v>
      </c>
      <c r="W764" s="7">
        <f t="shared" si="149"/>
        <v>961.72</v>
      </c>
      <c r="X764" s="18">
        <f t="shared" si="150"/>
        <v>69189.31</v>
      </c>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row>
    <row r="765" spans="1:159" s="17" customFormat="1">
      <c r="A765" s="50" t="s">
        <v>2190</v>
      </c>
      <c r="B765" s="59" t="s">
        <v>2620</v>
      </c>
      <c r="C765" s="60">
        <v>2268</v>
      </c>
      <c r="D765" s="59" t="s">
        <v>364</v>
      </c>
      <c r="E765" s="78" t="str">
        <f>IFERROR(VLOOKUP($C765,'2025-26 School Level AAFTE'!$C$2:$L$2349,9,FALSE), "No")</f>
        <v>Yes</v>
      </c>
      <c r="F765" s="67">
        <f>IFERROR(VLOOKUP($C765,'2025-26 School Level AAFTE'!$C$2:$J$2349,8,FALSE), 0)</f>
        <v>213.85</v>
      </c>
      <c r="G765" s="69">
        <f>IFERROR(IF(E765= "yes",VLOOKUP(C765,Summary!$B:$I,6,0),0),0)</f>
        <v>0</v>
      </c>
      <c r="H765" s="68">
        <f t="shared" si="141"/>
        <v>213.85</v>
      </c>
      <c r="I765" s="110">
        <f>VLOOKUP($A765,'2026-27 Salary &amp; Benefits'!$A:$I,3,FALSE)</f>
        <v>1</v>
      </c>
      <c r="J765" s="110">
        <f>VLOOKUP($A765,'2026-27 Salary &amp; Benefits'!$A:$I,4,FALSE)</f>
        <v>1</v>
      </c>
      <c r="K765" s="101">
        <f t="shared" si="142"/>
        <v>213.85</v>
      </c>
      <c r="L765" s="100">
        <f t="shared" si="143"/>
        <v>0.627</v>
      </c>
      <c r="M765" s="102">
        <f>'2026-27 Salary &amp; Benefits'!$E$6</f>
        <v>78209</v>
      </c>
      <c r="N765" s="102">
        <f>'2026-27 Salary &amp; Benefits'!$F$6</f>
        <v>82248</v>
      </c>
      <c r="O765" s="7">
        <f t="shared" si="144"/>
        <v>49037.04</v>
      </c>
      <c r="P765" s="7">
        <f t="shared" si="145"/>
        <v>2532.4599999999991</v>
      </c>
      <c r="Q765" s="7">
        <f>'2026-27 Salary &amp; Benefits'!G$6</f>
        <v>16817.759999999998</v>
      </c>
      <c r="R765" s="103">
        <f>'2026-27 Salary &amp; Benefits'!H$6</f>
        <v>0.16020000000000001</v>
      </c>
      <c r="S765" s="103">
        <f>'2026-27 Salary &amp; Benefits'!I$6</f>
        <v>0.15390000000000001</v>
      </c>
      <c r="T765" s="7">
        <f t="shared" si="146"/>
        <v>18790.21</v>
      </c>
      <c r="U765" s="7">
        <f t="shared" si="147"/>
        <v>859.49</v>
      </c>
      <c r="V765" s="7">
        <f t="shared" si="148"/>
        <v>132.28</v>
      </c>
      <c r="W765" s="7">
        <f t="shared" si="149"/>
        <v>991.77</v>
      </c>
      <c r="X765" s="18">
        <f t="shared" si="150"/>
        <v>71351.48</v>
      </c>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row>
    <row r="766" spans="1:159" s="17" customFormat="1">
      <c r="A766" s="50" t="s">
        <v>2190</v>
      </c>
      <c r="B766" s="59" t="s">
        <v>2620</v>
      </c>
      <c r="C766" s="60">
        <v>3622</v>
      </c>
      <c r="D766" s="59" t="s">
        <v>463</v>
      </c>
      <c r="E766" s="78" t="str">
        <f>IFERROR(VLOOKUP($C766,'2025-26 School Level AAFTE'!$C$2:$L$2349,9,FALSE), "No")</f>
        <v>Yes</v>
      </c>
      <c r="F766" s="67">
        <f>IFERROR(VLOOKUP($C766,'2025-26 School Level AAFTE'!$C$2:$J$2349,8,FALSE), 0)</f>
        <v>441.08</v>
      </c>
      <c r="G766" s="69">
        <f>IFERROR(IF(E766= "yes",VLOOKUP(C766,Summary!$B:$I,6,0),0),0)</f>
        <v>0</v>
      </c>
      <c r="H766" s="68">
        <f t="shared" si="141"/>
        <v>441.08</v>
      </c>
      <c r="I766" s="110">
        <f>VLOOKUP($A766,'2026-27 Salary &amp; Benefits'!$A:$I,3,FALSE)</f>
        <v>1</v>
      </c>
      <c r="J766" s="110">
        <f>VLOOKUP($A766,'2026-27 Salary &amp; Benefits'!$A:$I,4,FALSE)</f>
        <v>1</v>
      </c>
      <c r="K766" s="101">
        <f t="shared" si="142"/>
        <v>441.08</v>
      </c>
      <c r="L766" s="100">
        <f t="shared" si="143"/>
        <v>1.294</v>
      </c>
      <c r="M766" s="102">
        <f>'2026-27 Salary &amp; Benefits'!$E$6</f>
        <v>78209</v>
      </c>
      <c r="N766" s="102">
        <f>'2026-27 Salary &amp; Benefits'!$F$6</f>
        <v>82248</v>
      </c>
      <c r="O766" s="7">
        <f t="shared" si="144"/>
        <v>101202.45</v>
      </c>
      <c r="P766" s="7">
        <f t="shared" si="145"/>
        <v>5226.4600000000064</v>
      </c>
      <c r="Q766" s="7">
        <f>'2026-27 Salary &amp; Benefits'!G$6</f>
        <v>16817.759999999998</v>
      </c>
      <c r="R766" s="103">
        <f>'2026-27 Salary &amp; Benefits'!H$6</f>
        <v>0.16020000000000001</v>
      </c>
      <c r="S766" s="103">
        <f>'2026-27 Salary &amp; Benefits'!I$6</f>
        <v>0.15390000000000001</v>
      </c>
      <c r="T766" s="7">
        <f t="shared" si="146"/>
        <v>38779.17</v>
      </c>
      <c r="U766" s="7">
        <f t="shared" si="147"/>
        <v>1773.82</v>
      </c>
      <c r="V766" s="7">
        <f t="shared" si="148"/>
        <v>272.99</v>
      </c>
      <c r="W766" s="7">
        <f t="shared" si="149"/>
        <v>2046.81</v>
      </c>
      <c r="X766" s="18">
        <f t="shared" si="150"/>
        <v>147254.89000000001</v>
      </c>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row>
    <row r="767" spans="1:159" s="17" customFormat="1">
      <c r="A767" s="50" t="s">
        <v>2190</v>
      </c>
      <c r="B767" s="59" t="s">
        <v>2620</v>
      </c>
      <c r="C767" s="60">
        <v>5191</v>
      </c>
      <c r="D767" s="59" t="s">
        <v>464</v>
      </c>
      <c r="E767" s="78" t="str">
        <f>IFERROR(VLOOKUP($C767,'2025-26 School Level AAFTE'!$C$2:$L$2349,9,FALSE), "No")</f>
        <v>Yes</v>
      </c>
      <c r="F767" s="67">
        <f>IFERROR(VLOOKUP($C767,'2025-26 School Level AAFTE'!$C$2:$J$2349,8,FALSE), 0)</f>
        <v>89.16</v>
      </c>
      <c r="G767" s="69">
        <f>IFERROR(IF(E767= "yes",VLOOKUP(C767,Summary!$B:$I,6,0),0),0)</f>
        <v>0</v>
      </c>
      <c r="H767" s="68">
        <f t="shared" si="141"/>
        <v>89.16</v>
      </c>
      <c r="I767" s="110">
        <f>VLOOKUP($A767,'2026-27 Salary &amp; Benefits'!$A:$I,3,FALSE)</f>
        <v>1</v>
      </c>
      <c r="J767" s="110">
        <f>VLOOKUP($A767,'2026-27 Salary &amp; Benefits'!$A:$I,4,FALSE)</f>
        <v>1</v>
      </c>
      <c r="K767" s="101">
        <f t="shared" si="142"/>
        <v>89.16</v>
      </c>
      <c r="L767" s="100">
        <f t="shared" si="143"/>
        <v>0.26200000000000001</v>
      </c>
      <c r="M767" s="102">
        <f>'2026-27 Salary &amp; Benefits'!$E$6</f>
        <v>78209</v>
      </c>
      <c r="N767" s="102">
        <f>'2026-27 Salary &amp; Benefits'!$F$6</f>
        <v>82248</v>
      </c>
      <c r="O767" s="7">
        <f t="shared" si="144"/>
        <v>20490.759999999998</v>
      </c>
      <c r="P767" s="7">
        <f t="shared" si="145"/>
        <v>1058.2200000000012</v>
      </c>
      <c r="Q767" s="7">
        <f>'2026-27 Salary &amp; Benefits'!G$6</f>
        <v>16817.759999999998</v>
      </c>
      <c r="R767" s="103">
        <f>'2026-27 Salary &amp; Benefits'!H$6</f>
        <v>0.16020000000000001</v>
      </c>
      <c r="S767" s="103">
        <f>'2026-27 Salary &amp; Benefits'!I$6</f>
        <v>0.15390000000000001</v>
      </c>
      <c r="T767" s="7">
        <f t="shared" si="146"/>
        <v>7851.73</v>
      </c>
      <c r="U767" s="7">
        <f t="shared" si="147"/>
        <v>359.15</v>
      </c>
      <c r="V767" s="7">
        <f t="shared" si="148"/>
        <v>55.27</v>
      </c>
      <c r="W767" s="7">
        <f t="shared" si="149"/>
        <v>414.41999999999996</v>
      </c>
      <c r="X767" s="18">
        <f t="shared" si="150"/>
        <v>29815.129999999997</v>
      </c>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row>
    <row r="768" spans="1:159" s="17" customFormat="1">
      <c r="A768" s="50" t="s">
        <v>2190</v>
      </c>
      <c r="B768" s="59" t="s">
        <v>2620</v>
      </c>
      <c r="C768" s="60">
        <v>2391</v>
      </c>
      <c r="D768" s="59" t="s">
        <v>460</v>
      </c>
      <c r="E768" s="78" t="str">
        <f>IFERROR(VLOOKUP($C768,'2025-26 School Level AAFTE'!$C$2:$L$2349,9,FALSE), "No")</f>
        <v>Yes</v>
      </c>
      <c r="F768" s="67">
        <f>IFERROR(VLOOKUP($C768,'2025-26 School Level AAFTE'!$C$2:$J$2349,8,FALSE), 0)</f>
        <v>344.84</v>
      </c>
      <c r="G768" s="69">
        <f>IFERROR(IF(E768= "yes",VLOOKUP(C768,Summary!$B:$I,6,0),0),0)</f>
        <v>0</v>
      </c>
      <c r="H768" s="68">
        <f t="shared" si="141"/>
        <v>344.84</v>
      </c>
      <c r="I768" s="110">
        <f>VLOOKUP($A768,'2026-27 Salary &amp; Benefits'!$A:$I,3,FALSE)</f>
        <v>1</v>
      </c>
      <c r="J768" s="110">
        <f>VLOOKUP($A768,'2026-27 Salary &amp; Benefits'!$A:$I,4,FALSE)</f>
        <v>1</v>
      </c>
      <c r="K768" s="101">
        <f t="shared" si="142"/>
        <v>344.84</v>
      </c>
      <c r="L768" s="100">
        <f t="shared" si="143"/>
        <v>1.012</v>
      </c>
      <c r="M768" s="102">
        <f>'2026-27 Salary &amp; Benefits'!$E$6</f>
        <v>78209</v>
      </c>
      <c r="N768" s="102">
        <f>'2026-27 Salary &amp; Benefits'!$F$6</f>
        <v>82248</v>
      </c>
      <c r="O768" s="7">
        <f t="shared" si="144"/>
        <v>79147.509999999995</v>
      </c>
      <c r="P768" s="7">
        <f t="shared" si="145"/>
        <v>4087.4700000000012</v>
      </c>
      <c r="Q768" s="7">
        <f>'2026-27 Salary &amp; Benefits'!G$6</f>
        <v>16817.759999999998</v>
      </c>
      <c r="R768" s="103">
        <f>'2026-27 Salary &amp; Benefits'!H$6</f>
        <v>0.16020000000000001</v>
      </c>
      <c r="S768" s="103">
        <f>'2026-27 Salary &amp; Benefits'!I$6</f>
        <v>0.15390000000000001</v>
      </c>
      <c r="T768" s="7">
        <f t="shared" si="146"/>
        <v>30328.07</v>
      </c>
      <c r="U768" s="7">
        <f t="shared" si="147"/>
        <v>1387.25</v>
      </c>
      <c r="V768" s="7">
        <f t="shared" si="148"/>
        <v>213.5</v>
      </c>
      <c r="W768" s="7">
        <f t="shared" si="149"/>
        <v>1600.75</v>
      </c>
      <c r="X768" s="18">
        <f t="shared" si="150"/>
        <v>115163.79999999999</v>
      </c>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row>
    <row r="769" spans="1:159" s="17" customFormat="1">
      <c r="A769" s="50" t="s">
        <v>2190</v>
      </c>
      <c r="B769" s="59" t="s">
        <v>2620</v>
      </c>
      <c r="C769" s="60">
        <v>3621</v>
      </c>
      <c r="D769" s="59" t="s">
        <v>462</v>
      </c>
      <c r="E769" s="78" t="str">
        <f>IFERROR(VLOOKUP($C769,'2025-26 School Level AAFTE'!$C$2:$L$2349,9,FALSE), "No")</f>
        <v>Yes</v>
      </c>
      <c r="F769" s="67">
        <f>IFERROR(VLOOKUP($C769,'2025-26 School Level AAFTE'!$C$2:$J$2349,8,FALSE), 0)</f>
        <v>222.96</v>
      </c>
      <c r="G769" s="69">
        <f>IFERROR(IF(E769= "yes",VLOOKUP(C769,Summary!$B:$I,6,0),0),0)</f>
        <v>0</v>
      </c>
      <c r="H769" s="68">
        <f t="shared" si="141"/>
        <v>222.96</v>
      </c>
      <c r="I769" s="110">
        <f>VLOOKUP($A769,'2026-27 Salary &amp; Benefits'!$A:$I,3,FALSE)</f>
        <v>1</v>
      </c>
      <c r="J769" s="110">
        <f>VLOOKUP($A769,'2026-27 Salary &amp; Benefits'!$A:$I,4,FALSE)</f>
        <v>1</v>
      </c>
      <c r="K769" s="101">
        <f t="shared" si="142"/>
        <v>222.96</v>
      </c>
      <c r="L769" s="100">
        <f t="shared" si="143"/>
        <v>0.65400000000000003</v>
      </c>
      <c r="M769" s="102">
        <f>'2026-27 Salary &amp; Benefits'!$E$6</f>
        <v>78209</v>
      </c>
      <c r="N769" s="102">
        <f>'2026-27 Salary &amp; Benefits'!$F$6</f>
        <v>82248</v>
      </c>
      <c r="O769" s="7">
        <f t="shared" si="144"/>
        <v>51148.69</v>
      </c>
      <c r="P769" s="7">
        <f t="shared" si="145"/>
        <v>2641.5</v>
      </c>
      <c r="Q769" s="7">
        <f>'2026-27 Salary &amp; Benefits'!G$6</f>
        <v>16817.759999999998</v>
      </c>
      <c r="R769" s="103">
        <f>'2026-27 Salary &amp; Benefits'!H$6</f>
        <v>0.16020000000000001</v>
      </c>
      <c r="S769" s="103">
        <f>'2026-27 Salary &amp; Benefits'!I$6</f>
        <v>0.15390000000000001</v>
      </c>
      <c r="T769" s="7">
        <f t="shared" si="146"/>
        <v>19599.36</v>
      </c>
      <c r="U769" s="7">
        <f t="shared" si="147"/>
        <v>896.5</v>
      </c>
      <c r="V769" s="7">
        <f t="shared" si="148"/>
        <v>137.97</v>
      </c>
      <c r="W769" s="7">
        <f t="shared" si="149"/>
        <v>1034.47</v>
      </c>
      <c r="X769" s="18">
        <f t="shared" si="150"/>
        <v>74424.02</v>
      </c>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row>
    <row r="770" spans="1:159" s="17" customFormat="1">
      <c r="A770" s="50" t="s">
        <v>3038</v>
      </c>
      <c r="B770" s="59" t="s">
        <v>3055</v>
      </c>
      <c r="C770" s="60">
        <v>5736</v>
      </c>
      <c r="D770" s="59" t="s">
        <v>3056</v>
      </c>
      <c r="E770" s="78" t="str">
        <f>IFERROR(VLOOKUP($C770,'2025-26 School Level AAFTE'!$C$2:$L$2349,9,FALSE), "No")</f>
        <v>Yes</v>
      </c>
      <c r="F770" s="67">
        <f>IFERROR(VLOOKUP($C770,'2025-26 School Level AAFTE'!$C$2:$J$2349,8,FALSE), 0)</f>
        <v>268.8</v>
      </c>
      <c r="G770" s="69">
        <f>IFERROR(IF(E770= "yes",VLOOKUP(C770,Summary!$B:$I,6,0),0),0)</f>
        <v>0</v>
      </c>
      <c r="H770" s="68">
        <f t="shared" si="141"/>
        <v>268.8</v>
      </c>
      <c r="I770" s="110">
        <f>VLOOKUP($A770,'2026-27 Salary &amp; Benefits'!$A:$I,3,FALSE)</f>
        <v>1.18</v>
      </c>
      <c r="J770" s="110">
        <f>VLOOKUP($A770,'2026-27 Salary &amp; Benefits'!$A:$I,4,FALSE)</f>
        <v>1.18</v>
      </c>
      <c r="K770" s="101">
        <f t="shared" si="142"/>
        <v>268.8</v>
      </c>
      <c r="L770" s="100">
        <f t="shared" si="143"/>
        <v>0.78800000000000003</v>
      </c>
      <c r="M770" s="102">
        <f>'2026-27 Salary &amp; Benefits'!$E$6</f>
        <v>78209</v>
      </c>
      <c r="N770" s="102">
        <f>'2026-27 Salary &amp; Benefits'!$F$6</f>
        <v>82248</v>
      </c>
      <c r="O770" s="7">
        <f t="shared" si="144"/>
        <v>72721.86</v>
      </c>
      <c r="P770" s="7">
        <f t="shared" si="145"/>
        <v>3755.6199999999953</v>
      </c>
      <c r="Q770" s="7">
        <f>'2026-27 Salary &amp; Benefits'!G$6</f>
        <v>16817.759999999998</v>
      </c>
      <c r="R770" s="103">
        <f>'2026-27 Salary &amp; Benefits'!H$6</f>
        <v>0.16020000000000001</v>
      </c>
      <c r="S770" s="103">
        <f>'2026-27 Salary &amp; Benefits'!I$6</f>
        <v>0.15390000000000001</v>
      </c>
      <c r="T770" s="7">
        <f t="shared" si="146"/>
        <v>25480.43</v>
      </c>
      <c r="U770" s="7">
        <f t="shared" si="147"/>
        <v>1274.6199999999999</v>
      </c>
      <c r="V770" s="7">
        <f t="shared" si="148"/>
        <v>196.16</v>
      </c>
      <c r="W770" s="7">
        <f t="shared" si="149"/>
        <v>1470.78</v>
      </c>
      <c r="X770" s="18">
        <f t="shared" si="150"/>
        <v>103428.69</v>
      </c>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row>
    <row r="771" spans="1:159" s="17" customFormat="1">
      <c r="A771" s="50" t="s">
        <v>2963</v>
      </c>
      <c r="B771" s="59" t="s">
        <v>3057</v>
      </c>
      <c r="C771" s="60">
        <v>5661</v>
      </c>
      <c r="D771" s="59" t="s">
        <v>3045</v>
      </c>
      <c r="E771" s="78" t="str">
        <f>IFERROR(VLOOKUP($C771,'2025-26 School Level AAFTE'!$C$2:$L$2349,9,FALSE), "No")</f>
        <v>Yes</v>
      </c>
      <c r="F771" s="67">
        <f>IFERROR(VLOOKUP($C771,'2025-26 School Level AAFTE'!$C$2:$J$2349,8,FALSE), 0)</f>
        <v>261.5</v>
      </c>
      <c r="G771" s="69">
        <f>IFERROR(IF(E771= "yes",VLOOKUP(C771,Summary!$B:$I,6,0),0),0)</f>
        <v>0</v>
      </c>
      <c r="H771" s="68">
        <f t="shared" si="141"/>
        <v>261.5</v>
      </c>
      <c r="I771" s="110">
        <f>VLOOKUP($A771,'2026-27 Salary &amp; Benefits'!$A:$I,3,FALSE)</f>
        <v>1.1200000000000001</v>
      </c>
      <c r="J771" s="110">
        <f>VLOOKUP($A771,'2026-27 Salary &amp; Benefits'!$A:$I,4,FALSE)</f>
        <v>1.1200000000000001</v>
      </c>
      <c r="K771" s="101">
        <f t="shared" si="142"/>
        <v>261.5</v>
      </c>
      <c r="L771" s="100">
        <f t="shared" si="143"/>
        <v>0.76700000000000002</v>
      </c>
      <c r="M771" s="102">
        <f>'2026-27 Salary &amp; Benefits'!$E$6</f>
        <v>78209</v>
      </c>
      <c r="N771" s="102">
        <f>'2026-27 Salary &amp; Benefits'!$F$6</f>
        <v>82248</v>
      </c>
      <c r="O771" s="7">
        <f t="shared" si="144"/>
        <v>67184.66</v>
      </c>
      <c r="P771" s="7">
        <f t="shared" si="145"/>
        <v>3469.6600000000035</v>
      </c>
      <c r="Q771" s="7">
        <f>'2026-27 Salary &amp; Benefits'!G$6</f>
        <v>16817.759999999998</v>
      </c>
      <c r="R771" s="103">
        <f>'2026-27 Salary &amp; Benefits'!H$6</f>
        <v>0.16020000000000001</v>
      </c>
      <c r="S771" s="103">
        <f>'2026-27 Salary &amp; Benefits'!I$6</f>
        <v>0.15390000000000001</v>
      </c>
      <c r="T771" s="7">
        <f t="shared" si="146"/>
        <v>24196.19</v>
      </c>
      <c r="U771" s="7">
        <f t="shared" si="147"/>
        <v>1177.57</v>
      </c>
      <c r="V771" s="7">
        <f t="shared" si="148"/>
        <v>181.23</v>
      </c>
      <c r="W771" s="7">
        <f t="shared" si="149"/>
        <v>1358.8</v>
      </c>
      <c r="X771" s="18">
        <f t="shared" si="150"/>
        <v>96209.310000000012</v>
      </c>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row>
    <row r="772" spans="1:159" s="17" customFormat="1">
      <c r="A772" s="50" t="s">
        <v>2458</v>
      </c>
      <c r="B772" s="59" t="s">
        <v>2910</v>
      </c>
      <c r="C772" s="60">
        <v>5517</v>
      </c>
      <c r="D772" s="59" t="s">
        <v>2911</v>
      </c>
      <c r="E772" s="78" t="str">
        <f>IFERROR(VLOOKUP($C772,'2025-26 School Level AAFTE'!$C$2:$L$2349,9,FALSE), "No")</f>
        <v>Yes</v>
      </c>
      <c r="F772" s="67">
        <f>IFERROR(VLOOKUP($C772,'2025-26 School Level AAFTE'!$C$2:$J$2349,8,FALSE), 0)</f>
        <v>519.6</v>
      </c>
      <c r="G772" s="69">
        <f>IFERROR(IF(E772= "yes",VLOOKUP(C772,Summary!$B:$I,6,0),0),0)</f>
        <v>0</v>
      </c>
      <c r="H772" s="68">
        <f t="shared" si="141"/>
        <v>519.6</v>
      </c>
      <c r="I772" s="110">
        <f>VLOOKUP($A772,'2026-27 Salary &amp; Benefits'!$A:$I,3,FALSE)</f>
        <v>1.18</v>
      </c>
      <c r="J772" s="110">
        <f>VLOOKUP($A772,'2026-27 Salary &amp; Benefits'!$A:$I,4,FALSE)</f>
        <v>1.18</v>
      </c>
      <c r="K772" s="101">
        <f t="shared" si="142"/>
        <v>519.6</v>
      </c>
      <c r="L772" s="100">
        <f t="shared" si="143"/>
        <v>1.524</v>
      </c>
      <c r="M772" s="102">
        <f>'2026-27 Salary &amp; Benefits'!$E$6</f>
        <v>78209</v>
      </c>
      <c r="N772" s="102">
        <f>'2026-27 Salary &amp; Benefits'!$F$6</f>
        <v>82248</v>
      </c>
      <c r="O772" s="7">
        <f t="shared" si="144"/>
        <v>140644.81</v>
      </c>
      <c r="P772" s="7">
        <f t="shared" si="145"/>
        <v>7263.4100000000035</v>
      </c>
      <c r="Q772" s="7">
        <f>'2026-27 Salary &amp; Benefits'!G$6</f>
        <v>16817.759999999998</v>
      </c>
      <c r="R772" s="103">
        <f>'2026-27 Salary &amp; Benefits'!H$6</f>
        <v>0.16020000000000001</v>
      </c>
      <c r="S772" s="103">
        <f>'2026-27 Salary &amp; Benefits'!I$6</f>
        <v>0.15390000000000001</v>
      </c>
      <c r="T772" s="7">
        <f t="shared" si="146"/>
        <v>49279.4</v>
      </c>
      <c r="U772" s="7">
        <f t="shared" si="147"/>
        <v>2465.14</v>
      </c>
      <c r="V772" s="7">
        <f t="shared" si="148"/>
        <v>379.39</v>
      </c>
      <c r="W772" s="7">
        <f t="shared" si="149"/>
        <v>2844.5299999999997</v>
      </c>
      <c r="X772" s="18">
        <f t="shared" si="150"/>
        <v>200032.15</v>
      </c>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row>
    <row r="773" spans="1:159" s="17" customFormat="1">
      <c r="A773" s="50" t="s">
        <v>2882</v>
      </c>
      <c r="B773" s="59" t="s">
        <v>2912</v>
      </c>
      <c r="C773" s="60">
        <v>5608</v>
      </c>
      <c r="D773" s="59" t="s">
        <v>2913</v>
      </c>
      <c r="E773" s="78" t="str">
        <f>IFERROR(VLOOKUP($C773,'2025-26 School Level AAFTE'!$C$2:$L$2349,9,FALSE), "No")</f>
        <v>Yes</v>
      </c>
      <c r="F773" s="67">
        <f>IFERROR(VLOOKUP($C773,'2025-26 School Level AAFTE'!$C$2:$J$2349,8,FALSE), 0)</f>
        <v>433.1</v>
      </c>
      <c r="G773" s="69">
        <f>IFERROR(IF(E773= "yes",VLOOKUP(C773,Summary!$B:$I,6,0),0),0)</f>
        <v>0</v>
      </c>
      <c r="H773" s="68">
        <f t="shared" si="141"/>
        <v>433.1</v>
      </c>
      <c r="I773" s="110">
        <f>VLOOKUP($A773,'2026-27 Salary &amp; Benefits'!$A:$I,3,FALSE)</f>
        <v>1.18</v>
      </c>
      <c r="J773" s="110">
        <f>VLOOKUP($A773,'2026-27 Salary &amp; Benefits'!$A:$I,4,FALSE)</f>
        <v>1.18</v>
      </c>
      <c r="K773" s="101">
        <f t="shared" si="142"/>
        <v>433.1</v>
      </c>
      <c r="L773" s="100">
        <f t="shared" si="143"/>
        <v>1.27</v>
      </c>
      <c r="M773" s="102">
        <f>'2026-27 Salary &amp; Benefits'!$E$6</f>
        <v>78209</v>
      </c>
      <c r="N773" s="102">
        <f>'2026-27 Salary &amp; Benefits'!$F$6</f>
        <v>82248</v>
      </c>
      <c r="O773" s="7">
        <f t="shared" si="144"/>
        <v>117204.01</v>
      </c>
      <c r="P773" s="7">
        <f t="shared" si="145"/>
        <v>6052.8400000000111</v>
      </c>
      <c r="Q773" s="7">
        <f>'2026-27 Salary &amp; Benefits'!G$6</f>
        <v>16817.759999999998</v>
      </c>
      <c r="R773" s="103">
        <f>'2026-27 Salary &amp; Benefits'!H$6</f>
        <v>0.16020000000000001</v>
      </c>
      <c r="S773" s="103">
        <f>'2026-27 Salary &amp; Benefits'!I$6</f>
        <v>0.15390000000000001</v>
      </c>
      <c r="T773" s="7">
        <f t="shared" si="146"/>
        <v>41066.17</v>
      </c>
      <c r="U773" s="7">
        <f t="shared" si="147"/>
        <v>2054.2800000000002</v>
      </c>
      <c r="V773" s="7">
        <f t="shared" si="148"/>
        <v>316.14999999999998</v>
      </c>
      <c r="W773" s="7">
        <f t="shared" si="149"/>
        <v>2370.4300000000003</v>
      </c>
      <c r="X773" s="18">
        <f t="shared" si="150"/>
        <v>166693.45000000001</v>
      </c>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row>
    <row r="774" spans="1:159" s="17" customFormat="1">
      <c r="A774" s="50" t="s">
        <v>2172</v>
      </c>
      <c r="B774" s="59" t="s">
        <v>2621</v>
      </c>
      <c r="C774" s="60">
        <v>4215</v>
      </c>
      <c r="D774" s="59" t="s">
        <v>356</v>
      </c>
      <c r="E774" s="78" t="str">
        <f>IFERROR(VLOOKUP($C774,'2025-26 School Level AAFTE'!$C$2:$L$2349,9,FALSE), "No")</f>
        <v>Yes</v>
      </c>
      <c r="F774" s="67">
        <f>IFERROR(VLOOKUP($C774,'2025-26 School Level AAFTE'!$C$2:$J$2349,8,FALSE), 0)</f>
        <v>76</v>
      </c>
      <c r="G774" s="69">
        <f>IFERROR(IF(E774= "yes",VLOOKUP(C774,Summary!$B:$I,6,0),0),0)</f>
        <v>0</v>
      </c>
      <c r="H774" s="68">
        <f t="shared" si="141"/>
        <v>76</v>
      </c>
      <c r="I774" s="110">
        <f>VLOOKUP($A774,'2026-27 Salary &amp; Benefits'!$A:$I,3,FALSE)</f>
        <v>1</v>
      </c>
      <c r="J774" s="110">
        <f>VLOOKUP($A774,'2026-27 Salary &amp; Benefits'!$A:$I,4,FALSE)</f>
        <v>1</v>
      </c>
      <c r="K774" s="101">
        <f t="shared" si="142"/>
        <v>76</v>
      </c>
      <c r="L774" s="100">
        <f t="shared" si="143"/>
        <v>0.223</v>
      </c>
      <c r="M774" s="102">
        <f>'2026-27 Salary &amp; Benefits'!$E$6</f>
        <v>78209</v>
      </c>
      <c r="N774" s="102">
        <f>'2026-27 Salary &amp; Benefits'!$F$6</f>
        <v>82248</v>
      </c>
      <c r="O774" s="7">
        <f t="shared" si="144"/>
        <v>17440.61</v>
      </c>
      <c r="P774" s="7">
        <f t="shared" si="145"/>
        <v>900.68999999999869</v>
      </c>
      <c r="Q774" s="7">
        <f>'2026-27 Salary &amp; Benefits'!G$6</f>
        <v>16817.759999999998</v>
      </c>
      <c r="R774" s="103">
        <f>'2026-27 Salary &amp; Benefits'!H$6</f>
        <v>0.16020000000000001</v>
      </c>
      <c r="S774" s="103">
        <f>'2026-27 Salary &amp; Benefits'!I$6</f>
        <v>0.15390000000000001</v>
      </c>
      <c r="T774" s="7">
        <f t="shared" si="146"/>
        <v>6682.96</v>
      </c>
      <c r="U774" s="7">
        <f t="shared" si="147"/>
        <v>305.69</v>
      </c>
      <c r="V774" s="7">
        <f t="shared" si="148"/>
        <v>47.05</v>
      </c>
      <c r="W774" s="7">
        <f t="shared" si="149"/>
        <v>352.74</v>
      </c>
      <c r="X774" s="18">
        <f t="shared" si="150"/>
        <v>25377</v>
      </c>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row>
    <row r="775" spans="1:159" s="17" customFormat="1">
      <c r="A775" s="50" t="s">
        <v>2172</v>
      </c>
      <c r="B775" s="59" t="s">
        <v>2621</v>
      </c>
      <c r="C775" s="60">
        <v>2603</v>
      </c>
      <c r="D775" s="59" t="s">
        <v>354</v>
      </c>
      <c r="E775" s="78" t="str">
        <f>IFERROR(VLOOKUP($C775,'2025-26 School Level AAFTE'!$C$2:$L$2349,9,FALSE), "No")</f>
        <v>Yes</v>
      </c>
      <c r="F775" s="67">
        <f>IFERROR(VLOOKUP($C775,'2025-26 School Level AAFTE'!$C$2:$J$2349,8,FALSE), 0)</f>
        <v>60.36</v>
      </c>
      <c r="G775" s="69">
        <f>IFERROR(IF(E775= "yes",VLOOKUP(C775,Summary!$B:$I,6,0),0),0)</f>
        <v>0</v>
      </c>
      <c r="H775" s="68">
        <f t="shared" si="141"/>
        <v>60.36</v>
      </c>
      <c r="I775" s="110">
        <f>VLOOKUP($A775,'2026-27 Salary &amp; Benefits'!$A:$I,3,FALSE)</f>
        <v>1</v>
      </c>
      <c r="J775" s="110">
        <f>VLOOKUP($A775,'2026-27 Salary &amp; Benefits'!$A:$I,4,FALSE)</f>
        <v>1</v>
      </c>
      <c r="K775" s="101">
        <f t="shared" si="142"/>
        <v>60.36</v>
      </c>
      <c r="L775" s="100">
        <f t="shared" si="143"/>
        <v>0.17699999999999999</v>
      </c>
      <c r="M775" s="102">
        <f>'2026-27 Salary &amp; Benefits'!$E$6</f>
        <v>78209</v>
      </c>
      <c r="N775" s="102">
        <f>'2026-27 Salary &amp; Benefits'!$F$6</f>
        <v>82248</v>
      </c>
      <c r="O775" s="7">
        <f t="shared" si="144"/>
        <v>13842.99</v>
      </c>
      <c r="P775" s="7">
        <f t="shared" si="145"/>
        <v>714.90999999999985</v>
      </c>
      <c r="Q775" s="7">
        <f>'2026-27 Salary &amp; Benefits'!G$6</f>
        <v>16817.759999999998</v>
      </c>
      <c r="R775" s="103">
        <f>'2026-27 Salary &amp; Benefits'!H$6</f>
        <v>0.16020000000000001</v>
      </c>
      <c r="S775" s="103">
        <f>'2026-27 Salary &amp; Benefits'!I$6</f>
        <v>0.15390000000000001</v>
      </c>
      <c r="T775" s="7">
        <f t="shared" si="146"/>
        <v>5304.42</v>
      </c>
      <c r="U775" s="7">
        <f t="shared" si="147"/>
        <v>242.63</v>
      </c>
      <c r="V775" s="7">
        <f t="shared" si="148"/>
        <v>37.340000000000003</v>
      </c>
      <c r="W775" s="7">
        <f t="shared" si="149"/>
        <v>279.97000000000003</v>
      </c>
      <c r="X775" s="18">
        <f t="shared" si="150"/>
        <v>20142.29</v>
      </c>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row>
    <row r="776" spans="1:159" s="17" customFormat="1">
      <c r="A776" s="50" t="s">
        <v>2172</v>
      </c>
      <c r="B776" s="59" t="s">
        <v>2621</v>
      </c>
      <c r="C776" s="60">
        <v>4214</v>
      </c>
      <c r="D776" s="59" t="s">
        <v>355</v>
      </c>
      <c r="E776" s="78" t="str">
        <f>IFERROR(VLOOKUP($C776,'2025-26 School Level AAFTE'!$C$2:$L$2349,9,FALSE), "No")</f>
        <v>Yes</v>
      </c>
      <c r="F776" s="67">
        <f>IFERROR(VLOOKUP($C776,'2025-26 School Level AAFTE'!$C$2:$J$2349,8,FALSE), 0)</f>
        <v>50</v>
      </c>
      <c r="G776" s="69">
        <f>IFERROR(IF(E776= "yes",VLOOKUP(C776,Summary!$B:$I,6,0),0),0)</f>
        <v>0</v>
      </c>
      <c r="H776" s="68">
        <f t="shared" si="141"/>
        <v>50</v>
      </c>
      <c r="I776" s="110">
        <f>VLOOKUP($A776,'2026-27 Salary &amp; Benefits'!$A:$I,3,FALSE)</f>
        <v>1</v>
      </c>
      <c r="J776" s="110">
        <f>VLOOKUP($A776,'2026-27 Salary &amp; Benefits'!$A:$I,4,FALSE)</f>
        <v>1</v>
      </c>
      <c r="K776" s="101">
        <f t="shared" si="142"/>
        <v>50</v>
      </c>
      <c r="L776" s="100">
        <f t="shared" si="143"/>
        <v>0.14699999999999999</v>
      </c>
      <c r="M776" s="102">
        <f>'2026-27 Salary &amp; Benefits'!$E$6</f>
        <v>78209</v>
      </c>
      <c r="N776" s="102">
        <f>'2026-27 Salary &amp; Benefits'!$F$6</f>
        <v>82248</v>
      </c>
      <c r="O776" s="7">
        <f t="shared" si="144"/>
        <v>11496.72</v>
      </c>
      <c r="P776" s="7">
        <f t="shared" si="145"/>
        <v>593.73999999999978</v>
      </c>
      <c r="Q776" s="7">
        <f>'2026-27 Salary &amp; Benefits'!G$6</f>
        <v>16817.759999999998</v>
      </c>
      <c r="R776" s="103">
        <f>'2026-27 Salary &amp; Benefits'!H$6</f>
        <v>0.16020000000000001</v>
      </c>
      <c r="S776" s="103">
        <f>'2026-27 Salary &amp; Benefits'!I$6</f>
        <v>0.15390000000000001</v>
      </c>
      <c r="T776" s="7">
        <f t="shared" si="146"/>
        <v>4405.3599999999997</v>
      </c>
      <c r="U776" s="7">
        <f t="shared" si="147"/>
        <v>201.51</v>
      </c>
      <c r="V776" s="7">
        <f t="shared" si="148"/>
        <v>31.01</v>
      </c>
      <c r="W776" s="7">
        <f t="shared" si="149"/>
        <v>232.51999999999998</v>
      </c>
      <c r="X776" s="18">
        <f t="shared" si="150"/>
        <v>16728.34</v>
      </c>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row>
    <row r="777" spans="1:159" s="17" customFormat="1">
      <c r="A777" s="50" t="s">
        <v>2335</v>
      </c>
      <c r="B777" s="59" t="s">
        <v>2622</v>
      </c>
      <c r="C777" s="60">
        <v>2948</v>
      </c>
      <c r="D777" s="59" t="s">
        <v>1596</v>
      </c>
      <c r="E777" s="78" t="str">
        <f>IFERROR(VLOOKUP($C777,'2025-26 School Level AAFTE'!$C$2:$L$2349,9,FALSE), "No")</f>
        <v>No</v>
      </c>
      <c r="F777" s="67">
        <f>IFERROR(VLOOKUP($C777,'2025-26 School Level AAFTE'!$C$2:$J$2349,8,FALSE), 0)</f>
        <v>26.08</v>
      </c>
      <c r="G777" s="69">
        <f>IFERROR(IF(E777= "yes",VLOOKUP(C777,Summary!$B:$I,6,0),0),0)</f>
        <v>0</v>
      </c>
      <c r="H777" s="68">
        <f t="shared" si="141"/>
        <v>0</v>
      </c>
      <c r="I777" s="110">
        <f>VLOOKUP($A777,'2026-27 Salary &amp; Benefits'!$A:$I,3,FALSE)</f>
        <v>1.18</v>
      </c>
      <c r="J777" s="110">
        <f>VLOOKUP($A777,'2026-27 Salary &amp; Benefits'!$A:$I,4,FALSE)</f>
        <v>1.18</v>
      </c>
      <c r="K777" s="101">
        <f t="shared" si="142"/>
        <v>0</v>
      </c>
      <c r="L777" s="100">
        <f t="shared" si="143"/>
        <v>0</v>
      </c>
      <c r="M777" s="102">
        <f>'2026-27 Salary &amp; Benefits'!$E$6</f>
        <v>78209</v>
      </c>
      <c r="N777" s="102">
        <f>'2026-27 Salary &amp; Benefits'!$F$6</f>
        <v>82248</v>
      </c>
      <c r="O777" s="7">
        <f t="shared" si="144"/>
        <v>0</v>
      </c>
      <c r="P777" s="7">
        <f t="shared" si="145"/>
        <v>0</v>
      </c>
      <c r="Q777" s="7">
        <f>'2026-27 Salary &amp; Benefits'!G$6</f>
        <v>16817.759999999998</v>
      </c>
      <c r="R777" s="103">
        <f>'2026-27 Salary &amp; Benefits'!H$6</f>
        <v>0.16020000000000001</v>
      </c>
      <c r="S777" s="103">
        <f>'2026-27 Salary &amp; Benefits'!I$6</f>
        <v>0.15390000000000001</v>
      </c>
      <c r="T777" s="7">
        <f t="shared" si="146"/>
        <v>0</v>
      </c>
      <c r="U777" s="7">
        <f t="shared" si="147"/>
        <v>0</v>
      </c>
      <c r="V777" s="7">
        <f t="shared" si="148"/>
        <v>0</v>
      </c>
      <c r="W777" s="7">
        <f t="shared" si="149"/>
        <v>0</v>
      </c>
      <c r="X777" s="18">
        <f t="shared" si="150"/>
        <v>0</v>
      </c>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row>
    <row r="778" spans="1:159" s="17" customFormat="1">
      <c r="A778" t="s">
        <v>2358</v>
      </c>
      <c r="B778" s="59" t="s">
        <v>3172</v>
      </c>
      <c r="C778" s="60">
        <v>5339</v>
      </c>
      <c r="D778" s="59" t="s">
        <v>3193</v>
      </c>
      <c r="E778" s="78" t="str">
        <f>IFERROR(VLOOKUP($C778,'2025-26 School Level AAFTE'!$C$2:$L$2349,9,FALSE), "No")</f>
        <v>Yes</v>
      </c>
      <c r="F778" s="67">
        <f>IFERROR(VLOOKUP($C778,'2025-26 School Level AAFTE'!$C$2:$J$2349,8,FALSE), 0)</f>
        <v>169.26000000000002</v>
      </c>
      <c r="G778" s="69">
        <f>IFERROR(IF(E778= "yes",VLOOKUP(C778,Summary!$B:$I,6,0),0),0)</f>
        <v>0</v>
      </c>
      <c r="H778" s="68">
        <f t="shared" si="141"/>
        <v>169.26000000000002</v>
      </c>
      <c r="I778" s="110">
        <f>VLOOKUP($A778,'2026-27 Salary &amp; Benefits'!$A:$I,3,FALSE)</f>
        <v>1</v>
      </c>
      <c r="J778" s="110">
        <f>VLOOKUP($A778,'2026-27 Salary &amp; Benefits'!$A:$I,4,FALSE)</f>
        <v>1</v>
      </c>
      <c r="K778" s="101">
        <f t="shared" si="142"/>
        <v>169.26000000000002</v>
      </c>
      <c r="L778" s="100">
        <f t="shared" si="143"/>
        <v>0.496</v>
      </c>
      <c r="M778" s="102">
        <f>'2026-27 Salary &amp; Benefits'!$E$6</f>
        <v>78209</v>
      </c>
      <c r="N778" s="102">
        <f>'2026-27 Salary &amp; Benefits'!$F$6</f>
        <v>82248</v>
      </c>
      <c r="O778" s="7">
        <f t="shared" si="144"/>
        <v>38791.660000000003</v>
      </c>
      <c r="P778" s="7">
        <f t="shared" si="145"/>
        <v>2003.3499999999985</v>
      </c>
      <c r="Q778" s="7">
        <f>'2026-27 Salary &amp; Benefits'!G$6</f>
        <v>16817.759999999998</v>
      </c>
      <c r="R778" s="103">
        <f>'2026-27 Salary &amp; Benefits'!H$6</f>
        <v>0.16020000000000001</v>
      </c>
      <c r="S778" s="103">
        <f>'2026-27 Salary &amp; Benefits'!I$6</f>
        <v>0.15390000000000001</v>
      </c>
      <c r="T778" s="7">
        <f t="shared" si="146"/>
        <v>14864.35</v>
      </c>
      <c r="U778" s="7">
        <f t="shared" si="147"/>
        <v>679.92</v>
      </c>
      <c r="V778" s="7">
        <f t="shared" si="148"/>
        <v>104.64</v>
      </c>
      <c r="W778" s="7">
        <f t="shared" si="149"/>
        <v>784.56</v>
      </c>
      <c r="X778" s="18">
        <f t="shared" si="150"/>
        <v>56443.92</v>
      </c>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row>
    <row r="779" spans="1:159" s="17" customFormat="1">
      <c r="A779" s="50" t="s">
        <v>2224</v>
      </c>
      <c r="B779" s="59" t="s">
        <v>2623</v>
      </c>
      <c r="C779" s="60">
        <v>3746</v>
      </c>
      <c r="D779" s="59" t="s">
        <v>825</v>
      </c>
      <c r="E779" s="78" t="str">
        <f>IFERROR(VLOOKUP($C779,'2025-26 School Level AAFTE'!$C$2:$L$2349,9,FALSE), "No")</f>
        <v>No</v>
      </c>
      <c r="F779" s="67">
        <f>IFERROR(VLOOKUP($C779,'2025-26 School Level AAFTE'!$C$2:$J$2349,8,FALSE), 0)</f>
        <v>491.95</v>
      </c>
      <c r="G779" s="69">
        <f>IFERROR(IF(E779= "yes",VLOOKUP(C779,Summary!$B:$I,6,0),0),0)</f>
        <v>0</v>
      </c>
      <c r="H779" s="68">
        <f t="shared" si="141"/>
        <v>0</v>
      </c>
      <c r="I779" s="110">
        <f>VLOOKUP($A779,'2026-27 Salary &amp; Benefits'!$A:$I,3,FALSE)</f>
        <v>1.18</v>
      </c>
      <c r="J779" s="110">
        <f>VLOOKUP($A779,'2026-27 Salary &amp; Benefits'!$A:$I,4,FALSE)</f>
        <v>1.18</v>
      </c>
      <c r="K779" s="101">
        <f t="shared" si="142"/>
        <v>0</v>
      </c>
      <c r="L779" s="100">
        <f t="shared" si="143"/>
        <v>0</v>
      </c>
      <c r="M779" s="102">
        <f>'2026-27 Salary &amp; Benefits'!$E$6</f>
        <v>78209</v>
      </c>
      <c r="N779" s="102">
        <f>'2026-27 Salary &amp; Benefits'!$F$6</f>
        <v>82248</v>
      </c>
      <c r="O779" s="7">
        <f t="shared" si="144"/>
        <v>0</v>
      </c>
      <c r="P779" s="7">
        <f t="shared" si="145"/>
        <v>0</v>
      </c>
      <c r="Q779" s="7">
        <f>'2026-27 Salary &amp; Benefits'!G$6</f>
        <v>16817.759999999998</v>
      </c>
      <c r="R779" s="103">
        <f>'2026-27 Salary &amp; Benefits'!H$6</f>
        <v>0.16020000000000001</v>
      </c>
      <c r="S779" s="103">
        <f>'2026-27 Salary &amp; Benefits'!I$6</f>
        <v>0.15390000000000001</v>
      </c>
      <c r="T779" s="7">
        <f t="shared" si="146"/>
        <v>0</v>
      </c>
      <c r="U779" s="7">
        <f t="shared" si="147"/>
        <v>0</v>
      </c>
      <c r="V779" s="7">
        <f t="shared" si="148"/>
        <v>0</v>
      </c>
      <c r="W779" s="7">
        <f t="shared" si="149"/>
        <v>0</v>
      </c>
      <c r="X779" s="18">
        <f t="shared" si="150"/>
        <v>0</v>
      </c>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row>
    <row r="780" spans="1:159" s="17" customFormat="1">
      <c r="A780" s="50" t="s">
        <v>2224</v>
      </c>
      <c r="B780" s="59" t="s">
        <v>2623</v>
      </c>
      <c r="C780" s="63">
        <v>4460</v>
      </c>
      <c r="D780" s="64" t="s">
        <v>831</v>
      </c>
      <c r="E780" s="78" t="str">
        <f>IFERROR(VLOOKUP($C780,'2025-26 School Level AAFTE'!$C$2:$L$2349,9,FALSE), "No")</f>
        <v>No</v>
      </c>
      <c r="F780" s="67">
        <f>IFERROR(VLOOKUP($C780,'2025-26 School Level AAFTE'!$C$2:$J$2349,8,FALSE), 0)</f>
        <v>699.81</v>
      </c>
      <c r="G780" s="69">
        <f>IFERROR(IF(E780= "yes",VLOOKUP(C780,Summary!$B:$I,6,0),0),0)</f>
        <v>0</v>
      </c>
      <c r="H780" s="68">
        <f t="shared" si="141"/>
        <v>0</v>
      </c>
      <c r="I780" s="110">
        <f>VLOOKUP($A780,'2026-27 Salary &amp; Benefits'!$A:$I,3,FALSE)</f>
        <v>1.18</v>
      </c>
      <c r="J780" s="110">
        <f>VLOOKUP($A780,'2026-27 Salary &amp; Benefits'!$A:$I,4,FALSE)</f>
        <v>1.18</v>
      </c>
      <c r="K780" s="101">
        <f t="shared" si="142"/>
        <v>0</v>
      </c>
      <c r="L780" s="100">
        <f t="shared" si="143"/>
        <v>0</v>
      </c>
      <c r="M780" s="102">
        <f>'2026-27 Salary &amp; Benefits'!$E$6</f>
        <v>78209</v>
      </c>
      <c r="N780" s="102">
        <f>'2026-27 Salary &amp; Benefits'!$F$6</f>
        <v>82248</v>
      </c>
      <c r="O780" s="7">
        <f t="shared" si="144"/>
        <v>0</v>
      </c>
      <c r="P780" s="7">
        <f t="shared" si="145"/>
        <v>0</v>
      </c>
      <c r="Q780" s="7">
        <f>'2026-27 Salary &amp; Benefits'!G$6</f>
        <v>16817.759999999998</v>
      </c>
      <c r="R780" s="103">
        <f>'2026-27 Salary &amp; Benefits'!H$6</f>
        <v>0.16020000000000001</v>
      </c>
      <c r="S780" s="103">
        <f>'2026-27 Salary &amp; Benefits'!I$6</f>
        <v>0.15390000000000001</v>
      </c>
      <c r="T780" s="7">
        <f t="shared" si="146"/>
        <v>0</v>
      </c>
      <c r="U780" s="7">
        <f t="shared" si="147"/>
        <v>0</v>
      </c>
      <c r="V780" s="7">
        <f t="shared" si="148"/>
        <v>0</v>
      </c>
      <c r="W780" s="7">
        <f t="shared" si="149"/>
        <v>0</v>
      </c>
      <c r="X780" s="18">
        <f t="shared" si="150"/>
        <v>0</v>
      </c>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row>
    <row r="781" spans="1:159" s="17" customFormat="1">
      <c r="A781" s="50" t="s">
        <v>2224</v>
      </c>
      <c r="B781" s="59" t="s">
        <v>2623</v>
      </c>
      <c r="C781" s="60">
        <v>3440</v>
      </c>
      <c r="D781" s="59" t="s">
        <v>821</v>
      </c>
      <c r="E781" s="78" t="str">
        <f>IFERROR(VLOOKUP($C781,'2025-26 School Level AAFTE'!$C$2:$L$2349,9,FALSE), "No")</f>
        <v>No</v>
      </c>
      <c r="F781" s="67">
        <f>IFERROR(VLOOKUP($C781,'2025-26 School Level AAFTE'!$C$2:$J$2349,8,FALSE), 0)</f>
        <v>574.44000000000005</v>
      </c>
      <c r="G781" s="69">
        <f>IFERROR(IF(E781= "yes",VLOOKUP(C781,Summary!$B:$I,6,0),0),0)</f>
        <v>0</v>
      </c>
      <c r="H781" s="68">
        <f t="shared" si="141"/>
        <v>0</v>
      </c>
      <c r="I781" s="110">
        <f>VLOOKUP($A781,'2026-27 Salary &amp; Benefits'!$A:$I,3,FALSE)</f>
        <v>1.18</v>
      </c>
      <c r="J781" s="110">
        <f>VLOOKUP($A781,'2026-27 Salary &amp; Benefits'!$A:$I,4,FALSE)</f>
        <v>1.18</v>
      </c>
      <c r="K781" s="101">
        <f t="shared" si="142"/>
        <v>0</v>
      </c>
      <c r="L781" s="100">
        <f t="shared" si="143"/>
        <v>0</v>
      </c>
      <c r="M781" s="102">
        <f>'2026-27 Salary &amp; Benefits'!$E$6</f>
        <v>78209</v>
      </c>
      <c r="N781" s="102">
        <f>'2026-27 Salary &amp; Benefits'!$F$6</f>
        <v>82248</v>
      </c>
      <c r="O781" s="7">
        <f t="shared" si="144"/>
        <v>0</v>
      </c>
      <c r="P781" s="7">
        <f t="shared" si="145"/>
        <v>0</v>
      </c>
      <c r="Q781" s="7">
        <f>'2026-27 Salary &amp; Benefits'!G$6</f>
        <v>16817.759999999998</v>
      </c>
      <c r="R781" s="103">
        <f>'2026-27 Salary &amp; Benefits'!H$6</f>
        <v>0.16020000000000001</v>
      </c>
      <c r="S781" s="103">
        <f>'2026-27 Salary &amp; Benefits'!I$6</f>
        <v>0.15390000000000001</v>
      </c>
      <c r="T781" s="7">
        <f t="shared" si="146"/>
        <v>0</v>
      </c>
      <c r="U781" s="7">
        <f t="shared" si="147"/>
        <v>0</v>
      </c>
      <c r="V781" s="7">
        <f t="shared" si="148"/>
        <v>0</v>
      </c>
      <c r="W781" s="7">
        <f t="shared" si="149"/>
        <v>0</v>
      </c>
      <c r="X781" s="18">
        <f t="shared" si="150"/>
        <v>0</v>
      </c>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row>
    <row r="782" spans="1:159" s="17" customFormat="1">
      <c r="A782" s="50" t="s">
        <v>2224</v>
      </c>
      <c r="B782" s="59" t="s">
        <v>2623</v>
      </c>
      <c r="C782" s="60">
        <v>4565</v>
      </c>
      <c r="D782" s="59" t="s">
        <v>833</v>
      </c>
      <c r="E782" s="78" t="str">
        <f>IFERROR(VLOOKUP($C782,'2025-26 School Level AAFTE'!$C$2:$L$2349,9,FALSE), "No")</f>
        <v>No</v>
      </c>
      <c r="F782" s="67">
        <f>IFERROR(VLOOKUP($C782,'2025-26 School Level AAFTE'!$C$2:$J$2349,8,FALSE), 0)</f>
        <v>379.88</v>
      </c>
      <c r="G782" s="69">
        <f>IFERROR(IF(E782= "yes",VLOOKUP(C782,Summary!$B:$I,6,0),0),0)</f>
        <v>0</v>
      </c>
      <c r="H782" s="68">
        <f t="shared" si="141"/>
        <v>0</v>
      </c>
      <c r="I782" s="110">
        <f>VLOOKUP($A782,'2026-27 Salary &amp; Benefits'!$A:$I,3,FALSE)</f>
        <v>1.18</v>
      </c>
      <c r="J782" s="110">
        <f>VLOOKUP($A782,'2026-27 Salary &amp; Benefits'!$A:$I,4,FALSE)</f>
        <v>1.18</v>
      </c>
      <c r="K782" s="101">
        <f t="shared" si="142"/>
        <v>0</v>
      </c>
      <c r="L782" s="100">
        <f t="shared" si="143"/>
        <v>0</v>
      </c>
      <c r="M782" s="102">
        <f>'2026-27 Salary &amp; Benefits'!$E$6</f>
        <v>78209</v>
      </c>
      <c r="N782" s="102">
        <f>'2026-27 Salary &amp; Benefits'!$F$6</f>
        <v>82248</v>
      </c>
      <c r="O782" s="7">
        <f t="shared" si="144"/>
        <v>0</v>
      </c>
      <c r="P782" s="7">
        <f t="shared" si="145"/>
        <v>0</v>
      </c>
      <c r="Q782" s="7">
        <f>'2026-27 Salary &amp; Benefits'!G$6</f>
        <v>16817.759999999998</v>
      </c>
      <c r="R782" s="103">
        <f>'2026-27 Salary &amp; Benefits'!H$6</f>
        <v>0.16020000000000001</v>
      </c>
      <c r="S782" s="103">
        <f>'2026-27 Salary &amp; Benefits'!I$6</f>
        <v>0.15390000000000001</v>
      </c>
      <c r="T782" s="7">
        <f t="shared" si="146"/>
        <v>0</v>
      </c>
      <c r="U782" s="7">
        <f t="shared" si="147"/>
        <v>0</v>
      </c>
      <c r="V782" s="7">
        <f t="shared" si="148"/>
        <v>0</v>
      </c>
      <c r="W782" s="7">
        <f t="shared" si="149"/>
        <v>0</v>
      </c>
      <c r="X782" s="18">
        <f t="shared" si="150"/>
        <v>0</v>
      </c>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row>
    <row r="783" spans="1:159" s="17" customFormat="1">
      <c r="A783" s="50" t="s">
        <v>2224</v>
      </c>
      <c r="B783" s="59" t="s">
        <v>2623</v>
      </c>
      <c r="C783" s="58">
        <v>5673</v>
      </c>
      <c r="D783" s="57" t="s">
        <v>3092</v>
      </c>
      <c r="E783" s="78" t="str">
        <f>IFERROR(VLOOKUP($C783,'2025-26 School Level AAFTE'!$C$2:$L$2349,9,FALSE), "No")</f>
        <v>No</v>
      </c>
      <c r="F783" s="67">
        <f>IFERROR(VLOOKUP($C783,'2025-26 School Level AAFTE'!$C$2:$J$2349,8,FALSE), 0)</f>
        <v>367.1</v>
      </c>
      <c r="G783" s="69">
        <f>IFERROR(IF(E783= "yes",VLOOKUP(C783,Summary!$B:$I,6,0),0),0)</f>
        <v>0</v>
      </c>
      <c r="H783" s="68">
        <f t="shared" si="141"/>
        <v>0</v>
      </c>
      <c r="I783" s="110">
        <f>VLOOKUP($A783,'2026-27 Salary &amp; Benefits'!$A:$I,3,FALSE)</f>
        <v>1.18</v>
      </c>
      <c r="J783" s="110">
        <f>VLOOKUP($A783,'2026-27 Salary &amp; Benefits'!$A:$I,4,FALSE)</f>
        <v>1.18</v>
      </c>
      <c r="K783" s="101">
        <f t="shared" si="142"/>
        <v>0</v>
      </c>
      <c r="L783" s="100">
        <f t="shared" si="143"/>
        <v>0</v>
      </c>
      <c r="M783" s="102">
        <f>'2026-27 Salary &amp; Benefits'!$E$6</f>
        <v>78209</v>
      </c>
      <c r="N783" s="102">
        <f>'2026-27 Salary &amp; Benefits'!$F$6</f>
        <v>82248</v>
      </c>
      <c r="O783" s="7">
        <f t="shared" si="144"/>
        <v>0</v>
      </c>
      <c r="P783" s="7">
        <f t="shared" si="145"/>
        <v>0</v>
      </c>
      <c r="Q783" s="7">
        <f>'2026-27 Salary &amp; Benefits'!G$6</f>
        <v>16817.759999999998</v>
      </c>
      <c r="R783" s="103">
        <f>'2026-27 Salary &amp; Benefits'!H$6</f>
        <v>0.16020000000000001</v>
      </c>
      <c r="S783" s="103">
        <f>'2026-27 Salary &amp; Benefits'!I$6</f>
        <v>0.15390000000000001</v>
      </c>
      <c r="T783" s="7">
        <f t="shared" si="146"/>
        <v>0</v>
      </c>
      <c r="U783" s="7">
        <f t="shared" si="147"/>
        <v>0</v>
      </c>
      <c r="V783" s="7">
        <f t="shared" si="148"/>
        <v>0</v>
      </c>
      <c r="W783" s="7">
        <f t="shared" si="149"/>
        <v>0</v>
      </c>
      <c r="X783" s="18">
        <f t="shared" si="150"/>
        <v>0</v>
      </c>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row>
    <row r="784" spans="1:159" s="17" customFormat="1">
      <c r="A784" s="50" t="s">
        <v>2224</v>
      </c>
      <c r="B784" s="59" t="s">
        <v>2623</v>
      </c>
      <c r="C784" s="60">
        <v>4300</v>
      </c>
      <c r="D784" s="59" t="s">
        <v>828</v>
      </c>
      <c r="E784" s="78" t="str">
        <f>IFERROR(VLOOKUP($C784,'2025-26 School Level AAFTE'!$C$2:$L$2349,9,FALSE), "No")</f>
        <v>No</v>
      </c>
      <c r="F784" s="67">
        <f>IFERROR(VLOOKUP($C784,'2025-26 School Level AAFTE'!$C$2:$J$2349,8,FALSE), 0)</f>
        <v>347.87</v>
      </c>
      <c r="G784" s="69">
        <f>IFERROR(IF(E784= "yes",VLOOKUP(C784,Summary!$B:$I,6,0),0),0)</f>
        <v>0</v>
      </c>
      <c r="H784" s="68">
        <f t="shared" si="141"/>
        <v>0</v>
      </c>
      <c r="I784" s="110">
        <f>VLOOKUP($A784,'2026-27 Salary &amp; Benefits'!$A:$I,3,FALSE)</f>
        <v>1.18</v>
      </c>
      <c r="J784" s="110">
        <f>VLOOKUP($A784,'2026-27 Salary &amp; Benefits'!$A:$I,4,FALSE)</f>
        <v>1.18</v>
      </c>
      <c r="K784" s="101">
        <f t="shared" si="142"/>
        <v>0</v>
      </c>
      <c r="L784" s="100">
        <f t="shared" si="143"/>
        <v>0</v>
      </c>
      <c r="M784" s="102">
        <f>'2026-27 Salary &amp; Benefits'!$E$6</f>
        <v>78209</v>
      </c>
      <c r="N784" s="102">
        <f>'2026-27 Salary &amp; Benefits'!$F$6</f>
        <v>82248</v>
      </c>
      <c r="O784" s="7">
        <f t="shared" si="144"/>
        <v>0</v>
      </c>
      <c r="P784" s="7">
        <f t="shared" si="145"/>
        <v>0</v>
      </c>
      <c r="Q784" s="7">
        <f>'2026-27 Salary &amp; Benefits'!G$6</f>
        <v>16817.759999999998</v>
      </c>
      <c r="R784" s="103">
        <f>'2026-27 Salary &amp; Benefits'!H$6</f>
        <v>0.16020000000000001</v>
      </c>
      <c r="S784" s="103">
        <f>'2026-27 Salary &amp; Benefits'!I$6</f>
        <v>0.15390000000000001</v>
      </c>
      <c r="T784" s="7">
        <f t="shared" si="146"/>
        <v>0</v>
      </c>
      <c r="U784" s="7">
        <f t="shared" si="147"/>
        <v>0</v>
      </c>
      <c r="V784" s="7">
        <f t="shared" si="148"/>
        <v>0</v>
      </c>
      <c r="W784" s="7">
        <f t="shared" si="149"/>
        <v>0</v>
      </c>
      <c r="X784" s="18">
        <f t="shared" si="150"/>
        <v>0</v>
      </c>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row>
    <row r="785" spans="1:159" s="17" customFormat="1">
      <c r="A785" s="50" t="s">
        <v>2224</v>
      </c>
      <c r="B785" s="59" t="s">
        <v>2623</v>
      </c>
      <c r="C785" s="60">
        <v>2738</v>
      </c>
      <c r="D785" s="59" t="s">
        <v>816</v>
      </c>
      <c r="E785" s="78" t="str">
        <f>IFERROR(VLOOKUP($C785,'2025-26 School Level AAFTE'!$C$2:$L$2349,9,FALSE), "No")</f>
        <v>No</v>
      </c>
      <c r="F785" s="67">
        <f>IFERROR(VLOOKUP($C785,'2025-26 School Level AAFTE'!$C$2:$J$2349,8,FALSE), 0)</f>
        <v>553.57999999999993</v>
      </c>
      <c r="G785" s="69">
        <f>IFERROR(IF(E785= "yes",VLOOKUP(C785,Summary!$B:$I,6,0),0),0)</f>
        <v>0</v>
      </c>
      <c r="H785" s="68">
        <f t="shared" si="141"/>
        <v>0</v>
      </c>
      <c r="I785" s="110">
        <f>VLOOKUP($A785,'2026-27 Salary &amp; Benefits'!$A:$I,3,FALSE)</f>
        <v>1.18</v>
      </c>
      <c r="J785" s="110">
        <f>VLOOKUP($A785,'2026-27 Salary &amp; Benefits'!$A:$I,4,FALSE)</f>
        <v>1.18</v>
      </c>
      <c r="K785" s="101">
        <f t="shared" si="142"/>
        <v>0</v>
      </c>
      <c r="L785" s="100">
        <f t="shared" si="143"/>
        <v>0</v>
      </c>
      <c r="M785" s="102">
        <f>'2026-27 Salary &amp; Benefits'!$E$6</f>
        <v>78209</v>
      </c>
      <c r="N785" s="102">
        <f>'2026-27 Salary &amp; Benefits'!$F$6</f>
        <v>82248</v>
      </c>
      <c r="O785" s="7">
        <f t="shared" si="144"/>
        <v>0</v>
      </c>
      <c r="P785" s="7">
        <f t="shared" si="145"/>
        <v>0</v>
      </c>
      <c r="Q785" s="7">
        <f>'2026-27 Salary &amp; Benefits'!G$6</f>
        <v>16817.759999999998</v>
      </c>
      <c r="R785" s="103">
        <f>'2026-27 Salary &amp; Benefits'!H$6</f>
        <v>0.16020000000000001</v>
      </c>
      <c r="S785" s="103">
        <f>'2026-27 Salary &amp; Benefits'!I$6</f>
        <v>0.15390000000000001</v>
      </c>
      <c r="T785" s="7">
        <f t="shared" si="146"/>
        <v>0</v>
      </c>
      <c r="U785" s="7">
        <f t="shared" si="147"/>
        <v>0</v>
      </c>
      <c r="V785" s="7">
        <f t="shared" si="148"/>
        <v>0</v>
      </c>
      <c r="W785" s="7">
        <f t="shared" si="149"/>
        <v>0</v>
      </c>
      <c r="X785" s="18">
        <f t="shared" si="150"/>
        <v>0</v>
      </c>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row>
    <row r="786" spans="1:159" s="17" customFormat="1">
      <c r="A786" s="50" t="s">
        <v>2224</v>
      </c>
      <c r="B786" s="59" t="s">
        <v>2623</v>
      </c>
      <c r="C786" s="60">
        <v>5674</v>
      </c>
      <c r="D786" s="59" t="s">
        <v>1395</v>
      </c>
      <c r="E786" s="78" t="str">
        <f>IFERROR(VLOOKUP($C786,'2025-26 School Level AAFTE'!$C$2:$L$2349,9,FALSE), "No")</f>
        <v>No</v>
      </c>
      <c r="F786" s="67">
        <f>IFERROR(VLOOKUP($C786,'2025-26 School Level AAFTE'!$C$2:$J$2349,8,FALSE), 0)</f>
        <v>574.88</v>
      </c>
      <c r="G786" s="69">
        <f>IFERROR(IF(E786= "yes",VLOOKUP(C786,Summary!$B:$I,6,0),0),0)</f>
        <v>0</v>
      </c>
      <c r="H786" s="68">
        <f t="shared" si="141"/>
        <v>0</v>
      </c>
      <c r="I786" s="110">
        <f>VLOOKUP($A786,'2026-27 Salary &amp; Benefits'!$A:$I,3,FALSE)</f>
        <v>1.18</v>
      </c>
      <c r="J786" s="110">
        <f>VLOOKUP($A786,'2026-27 Salary &amp; Benefits'!$A:$I,4,FALSE)</f>
        <v>1.18</v>
      </c>
      <c r="K786" s="101">
        <f t="shared" si="142"/>
        <v>0</v>
      </c>
      <c r="L786" s="100">
        <f t="shared" si="143"/>
        <v>0</v>
      </c>
      <c r="M786" s="102">
        <f>'2026-27 Salary &amp; Benefits'!$E$6</f>
        <v>78209</v>
      </c>
      <c r="N786" s="102">
        <f>'2026-27 Salary &amp; Benefits'!$F$6</f>
        <v>82248</v>
      </c>
      <c r="O786" s="7">
        <f t="shared" si="144"/>
        <v>0</v>
      </c>
      <c r="P786" s="7">
        <f t="shared" si="145"/>
        <v>0</v>
      </c>
      <c r="Q786" s="7">
        <f>'2026-27 Salary &amp; Benefits'!G$6</f>
        <v>16817.759999999998</v>
      </c>
      <c r="R786" s="103">
        <f>'2026-27 Salary &amp; Benefits'!H$6</f>
        <v>0.16020000000000001</v>
      </c>
      <c r="S786" s="103">
        <f>'2026-27 Salary &amp; Benefits'!I$6</f>
        <v>0.15390000000000001</v>
      </c>
      <c r="T786" s="7">
        <f t="shared" si="146"/>
        <v>0</v>
      </c>
      <c r="U786" s="7">
        <f t="shared" si="147"/>
        <v>0</v>
      </c>
      <c r="V786" s="7">
        <f t="shared" si="148"/>
        <v>0</v>
      </c>
      <c r="W786" s="7">
        <f t="shared" si="149"/>
        <v>0</v>
      </c>
      <c r="X786" s="18">
        <f t="shared" si="150"/>
        <v>0</v>
      </c>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row>
    <row r="787" spans="1:159" s="17" customFormat="1">
      <c r="A787" s="50" t="s">
        <v>2224</v>
      </c>
      <c r="B787" s="59" t="s">
        <v>2623</v>
      </c>
      <c r="C787" s="60">
        <v>4375</v>
      </c>
      <c r="D787" s="59" t="s">
        <v>829</v>
      </c>
      <c r="E787" s="78" t="str">
        <f>IFERROR(VLOOKUP($C787,'2025-26 School Level AAFTE'!$C$2:$L$2349,9,FALSE), "No")</f>
        <v>No</v>
      </c>
      <c r="F787" s="67">
        <f>IFERROR(VLOOKUP($C787,'2025-26 School Level AAFTE'!$C$2:$J$2349,8,FALSE), 0)</f>
        <v>450.84</v>
      </c>
      <c r="G787" s="69">
        <f>IFERROR(IF(E787= "yes",VLOOKUP(C787,Summary!$B:$I,6,0),0),0)</f>
        <v>0</v>
      </c>
      <c r="H787" s="68">
        <f t="shared" si="141"/>
        <v>0</v>
      </c>
      <c r="I787" s="110">
        <f>VLOOKUP($A787,'2026-27 Salary &amp; Benefits'!$A:$I,3,FALSE)</f>
        <v>1.18</v>
      </c>
      <c r="J787" s="110">
        <f>VLOOKUP($A787,'2026-27 Salary &amp; Benefits'!$A:$I,4,FALSE)</f>
        <v>1.18</v>
      </c>
      <c r="K787" s="101">
        <f t="shared" si="142"/>
        <v>0</v>
      </c>
      <c r="L787" s="100">
        <f t="shared" si="143"/>
        <v>0</v>
      </c>
      <c r="M787" s="102">
        <f>'2026-27 Salary &amp; Benefits'!$E$6</f>
        <v>78209</v>
      </c>
      <c r="N787" s="102">
        <f>'2026-27 Salary &amp; Benefits'!$F$6</f>
        <v>82248</v>
      </c>
      <c r="O787" s="7">
        <f t="shared" si="144"/>
        <v>0</v>
      </c>
      <c r="P787" s="7">
        <f t="shared" si="145"/>
        <v>0</v>
      </c>
      <c r="Q787" s="7">
        <f>'2026-27 Salary &amp; Benefits'!G$6</f>
        <v>16817.759999999998</v>
      </c>
      <c r="R787" s="103">
        <f>'2026-27 Salary &amp; Benefits'!H$6</f>
        <v>0.16020000000000001</v>
      </c>
      <c r="S787" s="103">
        <f>'2026-27 Salary &amp; Benefits'!I$6</f>
        <v>0.15390000000000001</v>
      </c>
      <c r="T787" s="7">
        <f t="shared" si="146"/>
        <v>0</v>
      </c>
      <c r="U787" s="7">
        <f t="shared" si="147"/>
        <v>0</v>
      </c>
      <c r="V787" s="7">
        <f t="shared" si="148"/>
        <v>0</v>
      </c>
      <c r="W787" s="7">
        <f t="shared" si="149"/>
        <v>0</v>
      </c>
      <c r="X787" s="18">
        <f t="shared" si="150"/>
        <v>0</v>
      </c>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row>
    <row r="788" spans="1:159" s="17" customFormat="1">
      <c r="A788" s="50" t="s">
        <v>2224</v>
      </c>
      <c r="B788" s="59" t="s">
        <v>2623</v>
      </c>
      <c r="C788" s="60">
        <v>5201</v>
      </c>
      <c r="D788" s="59" t="s">
        <v>837</v>
      </c>
      <c r="E788" s="78" t="str">
        <f>IFERROR(VLOOKUP($C788,'2025-26 School Level AAFTE'!$C$2:$L$2349,9,FALSE), "No")</f>
        <v>No</v>
      </c>
      <c r="F788" s="67">
        <f>IFERROR(VLOOKUP($C788,'2025-26 School Level AAFTE'!$C$2:$J$2349,8,FALSE), 0)</f>
        <v>528.41999999999996</v>
      </c>
      <c r="G788" s="69">
        <f>IFERROR(IF(E788= "yes",VLOOKUP(C788,Summary!$B:$I,6,0),0),0)</f>
        <v>0</v>
      </c>
      <c r="H788" s="68">
        <f t="shared" si="141"/>
        <v>0</v>
      </c>
      <c r="I788" s="110">
        <f>VLOOKUP($A788,'2026-27 Salary &amp; Benefits'!$A:$I,3,FALSE)</f>
        <v>1.18</v>
      </c>
      <c r="J788" s="110">
        <f>VLOOKUP($A788,'2026-27 Salary &amp; Benefits'!$A:$I,4,FALSE)</f>
        <v>1.18</v>
      </c>
      <c r="K788" s="101">
        <f t="shared" si="142"/>
        <v>0</v>
      </c>
      <c r="L788" s="100">
        <f t="shared" si="143"/>
        <v>0</v>
      </c>
      <c r="M788" s="102">
        <f>'2026-27 Salary &amp; Benefits'!$E$6</f>
        <v>78209</v>
      </c>
      <c r="N788" s="102">
        <f>'2026-27 Salary &amp; Benefits'!$F$6</f>
        <v>82248</v>
      </c>
      <c r="O788" s="7">
        <f t="shared" si="144"/>
        <v>0</v>
      </c>
      <c r="P788" s="7">
        <f t="shared" si="145"/>
        <v>0</v>
      </c>
      <c r="Q788" s="7">
        <f>'2026-27 Salary &amp; Benefits'!G$6</f>
        <v>16817.759999999998</v>
      </c>
      <c r="R788" s="103">
        <f>'2026-27 Salary &amp; Benefits'!H$6</f>
        <v>0.16020000000000001</v>
      </c>
      <c r="S788" s="103">
        <f>'2026-27 Salary &amp; Benefits'!I$6</f>
        <v>0.15390000000000001</v>
      </c>
      <c r="T788" s="7">
        <f t="shared" si="146"/>
        <v>0</v>
      </c>
      <c r="U788" s="7">
        <f t="shared" si="147"/>
        <v>0</v>
      </c>
      <c r="V788" s="7">
        <f t="shared" si="148"/>
        <v>0</v>
      </c>
      <c r="W788" s="7">
        <f t="shared" si="149"/>
        <v>0</v>
      </c>
      <c r="X788" s="18">
        <f t="shared" si="150"/>
        <v>0</v>
      </c>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row>
    <row r="789" spans="1:159" s="17" customFormat="1">
      <c r="A789" s="50" t="s">
        <v>2224</v>
      </c>
      <c r="B789" s="59" t="s">
        <v>2623</v>
      </c>
      <c r="C789" s="60">
        <v>4376</v>
      </c>
      <c r="D789" s="59" t="s">
        <v>830</v>
      </c>
      <c r="E789" s="78" t="str">
        <f>IFERROR(VLOOKUP($C789,'2025-26 School Level AAFTE'!$C$2:$L$2349,9,FALSE), "No")</f>
        <v>No</v>
      </c>
      <c r="F789" s="67">
        <f>IFERROR(VLOOKUP($C789,'2025-26 School Level AAFTE'!$C$2:$J$2349,8,FALSE), 0)</f>
        <v>452.2</v>
      </c>
      <c r="G789" s="69">
        <f>IFERROR(IF(E789= "yes",VLOOKUP(C789,Summary!$B:$I,6,0),0),0)</f>
        <v>0</v>
      </c>
      <c r="H789" s="68">
        <f t="shared" si="141"/>
        <v>0</v>
      </c>
      <c r="I789" s="110">
        <f>VLOOKUP($A789,'2026-27 Salary &amp; Benefits'!$A:$I,3,FALSE)</f>
        <v>1.18</v>
      </c>
      <c r="J789" s="110">
        <f>VLOOKUP($A789,'2026-27 Salary &amp; Benefits'!$A:$I,4,FALSE)</f>
        <v>1.18</v>
      </c>
      <c r="K789" s="101">
        <f t="shared" si="142"/>
        <v>0</v>
      </c>
      <c r="L789" s="100">
        <f t="shared" si="143"/>
        <v>0</v>
      </c>
      <c r="M789" s="102">
        <f>'2026-27 Salary &amp; Benefits'!$E$6</f>
        <v>78209</v>
      </c>
      <c r="N789" s="102">
        <f>'2026-27 Salary &amp; Benefits'!$F$6</f>
        <v>82248</v>
      </c>
      <c r="O789" s="7">
        <f t="shared" si="144"/>
        <v>0</v>
      </c>
      <c r="P789" s="7">
        <f t="shared" si="145"/>
        <v>0</v>
      </c>
      <c r="Q789" s="7">
        <f>'2026-27 Salary &amp; Benefits'!G$6</f>
        <v>16817.759999999998</v>
      </c>
      <c r="R789" s="103">
        <f>'2026-27 Salary &amp; Benefits'!H$6</f>
        <v>0.16020000000000001</v>
      </c>
      <c r="S789" s="103">
        <f>'2026-27 Salary &amp; Benefits'!I$6</f>
        <v>0.15390000000000001</v>
      </c>
      <c r="T789" s="7">
        <f t="shared" si="146"/>
        <v>0</v>
      </c>
      <c r="U789" s="7">
        <f t="shared" si="147"/>
        <v>0</v>
      </c>
      <c r="V789" s="7">
        <f t="shared" si="148"/>
        <v>0</v>
      </c>
      <c r="W789" s="7">
        <f t="shared" si="149"/>
        <v>0</v>
      </c>
      <c r="X789" s="18">
        <f t="shared" si="150"/>
        <v>0</v>
      </c>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row>
    <row r="790" spans="1:159" s="17" customFormat="1">
      <c r="A790" t="s">
        <v>2224</v>
      </c>
      <c r="B790" t="s">
        <v>2623</v>
      </c>
      <c r="C790" s="3">
        <v>4493</v>
      </c>
      <c r="D790" t="s">
        <v>245</v>
      </c>
      <c r="E790" s="78" t="str">
        <f>IFERROR(VLOOKUP($C790,'2025-26 School Level AAFTE'!$C$2:$L$2349,9,FALSE), "No")</f>
        <v>No</v>
      </c>
      <c r="F790" s="67">
        <f>IFERROR(VLOOKUP($C790,'2025-26 School Level AAFTE'!$C$2:$J$2349,8,FALSE), 0)</f>
        <v>474.5</v>
      </c>
      <c r="G790" s="69">
        <f>IFERROR(IF(E790= "yes",VLOOKUP(C790,Summary!$B:$I,6,0),0),0)</f>
        <v>0</v>
      </c>
      <c r="H790" s="68">
        <f t="shared" si="141"/>
        <v>0</v>
      </c>
      <c r="I790" s="110">
        <f>VLOOKUP($A790,'2026-27 Salary &amp; Benefits'!$A:$I,3,FALSE)</f>
        <v>1.18</v>
      </c>
      <c r="J790" s="110">
        <f>VLOOKUP($A790,'2026-27 Salary &amp; Benefits'!$A:$I,4,FALSE)</f>
        <v>1.18</v>
      </c>
      <c r="K790" s="101">
        <f t="shared" si="142"/>
        <v>0</v>
      </c>
      <c r="L790" s="100">
        <f t="shared" si="143"/>
        <v>0</v>
      </c>
      <c r="M790" s="102">
        <f>'2026-27 Salary &amp; Benefits'!$E$6</f>
        <v>78209</v>
      </c>
      <c r="N790" s="102">
        <f>'2026-27 Salary &amp; Benefits'!$F$6</f>
        <v>82248</v>
      </c>
      <c r="O790" s="7">
        <f t="shared" si="144"/>
        <v>0</v>
      </c>
      <c r="P790" s="7">
        <f t="shared" si="145"/>
        <v>0</v>
      </c>
      <c r="Q790" s="7">
        <f>'2026-27 Salary &amp; Benefits'!G$6</f>
        <v>16817.759999999998</v>
      </c>
      <c r="R790" s="103">
        <f>'2026-27 Salary &amp; Benefits'!H$6</f>
        <v>0.16020000000000001</v>
      </c>
      <c r="S790" s="103">
        <f>'2026-27 Salary &amp; Benefits'!I$6</f>
        <v>0.15390000000000001</v>
      </c>
      <c r="T790" s="7">
        <f t="shared" si="146"/>
        <v>0</v>
      </c>
      <c r="U790" s="7">
        <f t="shared" si="147"/>
        <v>0</v>
      </c>
      <c r="V790" s="7">
        <f t="shared" si="148"/>
        <v>0</v>
      </c>
      <c r="W790" s="7">
        <f t="shared" si="149"/>
        <v>0</v>
      </c>
      <c r="X790" s="18">
        <f t="shared" si="150"/>
        <v>0</v>
      </c>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row>
    <row r="791" spans="1:159" s="17" customFormat="1">
      <c r="A791" s="50" t="s">
        <v>2224</v>
      </c>
      <c r="B791" s="59" t="s">
        <v>2623</v>
      </c>
      <c r="C791" s="60">
        <v>5437</v>
      </c>
      <c r="D791" s="59" t="s">
        <v>838</v>
      </c>
      <c r="E791" s="78" t="str">
        <f>IFERROR(VLOOKUP($C791,'2025-26 School Level AAFTE'!$C$2:$L$2349,9,FALSE), "No")</f>
        <v>No</v>
      </c>
      <c r="F791" s="67">
        <f>IFERROR(VLOOKUP($C791,'2025-26 School Level AAFTE'!$C$2:$J$2349,8,FALSE), 0)</f>
        <v>189.74</v>
      </c>
      <c r="G791" s="69">
        <f>IFERROR(IF(E791= "yes",VLOOKUP(C791,Summary!$B:$I,6,0),0),0)</f>
        <v>0</v>
      </c>
      <c r="H791" s="68">
        <f t="shared" si="141"/>
        <v>0</v>
      </c>
      <c r="I791" s="110">
        <f>VLOOKUP($A791,'2026-27 Salary &amp; Benefits'!$A:$I,3,FALSE)</f>
        <v>1.18</v>
      </c>
      <c r="J791" s="110">
        <f>VLOOKUP($A791,'2026-27 Salary &amp; Benefits'!$A:$I,4,FALSE)</f>
        <v>1.18</v>
      </c>
      <c r="K791" s="101">
        <f t="shared" si="142"/>
        <v>0</v>
      </c>
      <c r="L791" s="100">
        <f t="shared" si="143"/>
        <v>0</v>
      </c>
      <c r="M791" s="102">
        <f>'2026-27 Salary &amp; Benefits'!$E$6</f>
        <v>78209</v>
      </c>
      <c r="N791" s="102">
        <f>'2026-27 Salary &amp; Benefits'!$F$6</f>
        <v>82248</v>
      </c>
      <c r="O791" s="7">
        <f t="shared" si="144"/>
        <v>0</v>
      </c>
      <c r="P791" s="7">
        <f t="shared" si="145"/>
        <v>0</v>
      </c>
      <c r="Q791" s="7">
        <f>'2026-27 Salary &amp; Benefits'!G$6</f>
        <v>16817.759999999998</v>
      </c>
      <c r="R791" s="103">
        <f>'2026-27 Salary &amp; Benefits'!H$6</f>
        <v>0.16020000000000001</v>
      </c>
      <c r="S791" s="103">
        <f>'2026-27 Salary &amp; Benefits'!I$6</f>
        <v>0.15390000000000001</v>
      </c>
      <c r="T791" s="7">
        <f t="shared" si="146"/>
        <v>0</v>
      </c>
      <c r="U791" s="7">
        <f t="shared" si="147"/>
        <v>0</v>
      </c>
      <c r="V791" s="7">
        <f t="shared" si="148"/>
        <v>0</v>
      </c>
      <c r="W791" s="7">
        <f t="shared" si="149"/>
        <v>0</v>
      </c>
      <c r="X791" s="18">
        <f t="shared" si="150"/>
        <v>0</v>
      </c>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row>
    <row r="792" spans="1:159" s="17" customFormat="1">
      <c r="A792" s="50" t="s">
        <v>2224</v>
      </c>
      <c r="B792" s="59" t="s">
        <v>2623</v>
      </c>
      <c r="C792" s="60">
        <v>5056</v>
      </c>
      <c r="D792" s="59" t="s">
        <v>835</v>
      </c>
      <c r="E792" s="78" t="str">
        <f>IFERROR(VLOOKUP($C792,'2025-26 School Level AAFTE'!$C$2:$L$2349,9,FALSE), "No")</f>
        <v>No</v>
      </c>
      <c r="F792" s="67">
        <f>IFERROR(VLOOKUP($C792,'2025-26 School Level AAFTE'!$C$2:$J$2349,8,FALSE), 0)</f>
        <v>526.29999999999995</v>
      </c>
      <c r="G792" s="69">
        <f>IFERROR(IF(E792= "yes",VLOOKUP(C792,Summary!$B:$I,6,0),0),0)</f>
        <v>0</v>
      </c>
      <c r="H792" s="68">
        <f t="shared" si="141"/>
        <v>0</v>
      </c>
      <c r="I792" s="110">
        <f>VLOOKUP($A792,'2026-27 Salary &amp; Benefits'!$A:$I,3,FALSE)</f>
        <v>1.18</v>
      </c>
      <c r="J792" s="110">
        <f>VLOOKUP($A792,'2026-27 Salary &amp; Benefits'!$A:$I,4,FALSE)</f>
        <v>1.18</v>
      </c>
      <c r="K792" s="101">
        <f t="shared" si="142"/>
        <v>0</v>
      </c>
      <c r="L792" s="100">
        <f t="shared" si="143"/>
        <v>0</v>
      </c>
      <c r="M792" s="102">
        <f>'2026-27 Salary &amp; Benefits'!$E$6</f>
        <v>78209</v>
      </c>
      <c r="N792" s="102">
        <f>'2026-27 Salary &amp; Benefits'!$F$6</f>
        <v>82248</v>
      </c>
      <c r="O792" s="7">
        <f t="shared" si="144"/>
        <v>0</v>
      </c>
      <c r="P792" s="7">
        <f t="shared" si="145"/>
        <v>0</v>
      </c>
      <c r="Q792" s="7">
        <f>'2026-27 Salary &amp; Benefits'!G$6</f>
        <v>16817.759999999998</v>
      </c>
      <c r="R792" s="103">
        <f>'2026-27 Salary &amp; Benefits'!H$6</f>
        <v>0.16020000000000001</v>
      </c>
      <c r="S792" s="103">
        <f>'2026-27 Salary &amp; Benefits'!I$6</f>
        <v>0.15390000000000001</v>
      </c>
      <c r="T792" s="7">
        <f t="shared" si="146"/>
        <v>0</v>
      </c>
      <c r="U792" s="7">
        <f t="shared" si="147"/>
        <v>0</v>
      </c>
      <c r="V792" s="7">
        <f t="shared" si="148"/>
        <v>0</v>
      </c>
      <c r="W792" s="7">
        <f t="shared" si="149"/>
        <v>0</v>
      </c>
      <c r="X792" s="18">
        <f t="shared" si="150"/>
        <v>0</v>
      </c>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row>
    <row r="793" spans="1:159" s="17" customFormat="1">
      <c r="A793" s="50" t="s">
        <v>2224</v>
      </c>
      <c r="B793" s="59" t="s">
        <v>2623</v>
      </c>
      <c r="C793" s="60">
        <v>3385</v>
      </c>
      <c r="D793" s="59" t="s">
        <v>819</v>
      </c>
      <c r="E793" s="78" t="str">
        <f>IFERROR(VLOOKUP($C793,'2025-26 School Level AAFTE'!$C$2:$L$2349,9,FALSE), "No")</f>
        <v>No</v>
      </c>
      <c r="F793" s="67">
        <f>IFERROR(VLOOKUP($C793,'2025-26 School Level AAFTE'!$C$2:$J$2349,8,FALSE), 0)</f>
        <v>2379.0500000000002</v>
      </c>
      <c r="G793" s="69">
        <f>IFERROR(IF(E793= "yes",VLOOKUP(C793,Summary!$B:$I,6,0),0),0)</f>
        <v>0</v>
      </c>
      <c r="H793" s="68">
        <f t="shared" si="141"/>
        <v>0</v>
      </c>
      <c r="I793" s="110">
        <f>VLOOKUP($A793,'2026-27 Salary &amp; Benefits'!$A:$I,3,FALSE)</f>
        <v>1.18</v>
      </c>
      <c r="J793" s="110">
        <f>VLOOKUP($A793,'2026-27 Salary &amp; Benefits'!$A:$I,4,FALSE)</f>
        <v>1.18</v>
      </c>
      <c r="K793" s="101">
        <f t="shared" si="142"/>
        <v>0</v>
      </c>
      <c r="L793" s="100">
        <f t="shared" si="143"/>
        <v>0</v>
      </c>
      <c r="M793" s="102">
        <f>'2026-27 Salary &amp; Benefits'!$E$6</f>
        <v>78209</v>
      </c>
      <c r="N793" s="102">
        <f>'2026-27 Salary &amp; Benefits'!$F$6</f>
        <v>82248</v>
      </c>
      <c r="O793" s="7">
        <f t="shared" si="144"/>
        <v>0</v>
      </c>
      <c r="P793" s="7">
        <f t="shared" si="145"/>
        <v>0</v>
      </c>
      <c r="Q793" s="7">
        <f>'2026-27 Salary &amp; Benefits'!G$6</f>
        <v>16817.759999999998</v>
      </c>
      <c r="R793" s="103">
        <f>'2026-27 Salary &amp; Benefits'!H$6</f>
        <v>0.16020000000000001</v>
      </c>
      <c r="S793" s="103">
        <f>'2026-27 Salary &amp; Benefits'!I$6</f>
        <v>0.15390000000000001</v>
      </c>
      <c r="T793" s="7">
        <f t="shared" si="146"/>
        <v>0</v>
      </c>
      <c r="U793" s="7">
        <f t="shared" si="147"/>
        <v>0</v>
      </c>
      <c r="V793" s="7">
        <f t="shared" si="148"/>
        <v>0</v>
      </c>
      <c r="W793" s="7">
        <f t="shared" si="149"/>
        <v>0</v>
      </c>
      <c r="X793" s="18">
        <f t="shared" si="150"/>
        <v>0</v>
      </c>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row>
    <row r="794" spans="1:159" s="17" customFormat="1">
      <c r="A794" s="50" t="s">
        <v>2224</v>
      </c>
      <c r="B794" s="59" t="s">
        <v>2623</v>
      </c>
      <c r="C794" s="60">
        <v>3038</v>
      </c>
      <c r="D794" s="59" t="s">
        <v>817</v>
      </c>
      <c r="E794" s="78" t="str">
        <f>IFERROR(VLOOKUP($C794,'2025-26 School Level AAFTE'!$C$2:$L$2349,9,FALSE), "No")</f>
        <v>No</v>
      </c>
      <c r="F794" s="67">
        <f>IFERROR(VLOOKUP($C794,'2025-26 School Level AAFTE'!$C$2:$J$2349,8,FALSE), 0)</f>
        <v>763.67</v>
      </c>
      <c r="G794" s="69">
        <f>IFERROR(IF(E794= "yes",VLOOKUP(C794,Summary!$B:$I,6,0),0),0)</f>
        <v>0</v>
      </c>
      <c r="H794" s="68">
        <f t="shared" si="141"/>
        <v>0</v>
      </c>
      <c r="I794" s="110">
        <f>VLOOKUP($A794,'2026-27 Salary &amp; Benefits'!$A:$I,3,FALSE)</f>
        <v>1.18</v>
      </c>
      <c r="J794" s="110">
        <f>VLOOKUP($A794,'2026-27 Salary &amp; Benefits'!$A:$I,4,FALSE)</f>
        <v>1.18</v>
      </c>
      <c r="K794" s="101">
        <f t="shared" si="142"/>
        <v>0</v>
      </c>
      <c r="L794" s="100">
        <f t="shared" si="143"/>
        <v>0</v>
      </c>
      <c r="M794" s="102">
        <f>'2026-27 Salary &amp; Benefits'!$E$6</f>
        <v>78209</v>
      </c>
      <c r="N794" s="102">
        <f>'2026-27 Salary &amp; Benefits'!$F$6</f>
        <v>82248</v>
      </c>
      <c r="O794" s="7">
        <f t="shared" si="144"/>
        <v>0</v>
      </c>
      <c r="P794" s="7">
        <f t="shared" si="145"/>
        <v>0</v>
      </c>
      <c r="Q794" s="7">
        <f>'2026-27 Salary &amp; Benefits'!G$6</f>
        <v>16817.759999999998</v>
      </c>
      <c r="R794" s="103">
        <f>'2026-27 Salary &amp; Benefits'!H$6</f>
        <v>0.16020000000000001</v>
      </c>
      <c r="S794" s="103">
        <f>'2026-27 Salary &amp; Benefits'!I$6</f>
        <v>0.15390000000000001</v>
      </c>
      <c r="T794" s="7">
        <f t="shared" si="146"/>
        <v>0</v>
      </c>
      <c r="U794" s="7">
        <f t="shared" si="147"/>
        <v>0</v>
      </c>
      <c r="V794" s="7">
        <f t="shared" si="148"/>
        <v>0</v>
      </c>
      <c r="W794" s="7">
        <f t="shared" si="149"/>
        <v>0</v>
      </c>
      <c r="X794" s="18">
        <f t="shared" si="150"/>
        <v>0</v>
      </c>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row>
    <row r="795" spans="1:159" s="17" customFormat="1">
      <c r="A795" s="50" t="s">
        <v>2224</v>
      </c>
      <c r="B795" s="59" t="s">
        <v>2623</v>
      </c>
      <c r="C795" s="60">
        <v>1624</v>
      </c>
      <c r="D795" s="59" t="s">
        <v>815</v>
      </c>
      <c r="E795" s="78" t="str">
        <f>IFERROR(VLOOKUP($C795,'2025-26 School Level AAFTE'!$C$2:$L$2349,9,FALSE), "No")</f>
        <v>No</v>
      </c>
      <c r="F795" s="67">
        <f>IFERROR(VLOOKUP($C795,'2025-26 School Level AAFTE'!$C$2:$J$2349,8,FALSE), 0)</f>
        <v>31.37</v>
      </c>
      <c r="G795" s="69">
        <f>IFERROR(IF(E795= "yes",VLOOKUP(C795,Summary!$B:$I,6,0),0),0)</f>
        <v>0</v>
      </c>
      <c r="H795" s="68">
        <f t="shared" si="141"/>
        <v>0</v>
      </c>
      <c r="I795" s="110">
        <f>VLOOKUP($A795,'2026-27 Salary &amp; Benefits'!$A:$I,3,FALSE)</f>
        <v>1.18</v>
      </c>
      <c r="J795" s="110">
        <f>VLOOKUP($A795,'2026-27 Salary &amp; Benefits'!$A:$I,4,FALSE)</f>
        <v>1.18</v>
      </c>
      <c r="K795" s="101">
        <f t="shared" si="142"/>
        <v>0</v>
      </c>
      <c r="L795" s="100">
        <f t="shared" si="143"/>
        <v>0</v>
      </c>
      <c r="M795" s="102">
        <f>'2026-27 Salary &amp; Benefits'!$E$6</f>
        <v>78209</v>
      </c>
      <c r="N795" s="102">
        <f>'2026-27 Salary &amp; Benefits'!$F$6</f>
        <v>82248</v>
      </c>
      <c r="O795" s="7">
        <f t="shared" si="144"/>
        <v>0</v>
      </c>
      <c r="P795" s="7">
        <f t="shared" si="145"/>
        <v>0</v>
      </c>
      <c r="Q795" s="7">
        <f>'2026-27 Salary &amp; Benefits'!G$6</f>
        <v>16817.759999999998</v>
      </c>
      <c r="R795" s="103">
        <f>'2026-27 Salary &amp; Benefits'!H$6</f>
        <v>0.16020000000000001</v>
      </c>
      <c r="S795" s="103">
        <f>'2026-27 Salary &amp; Benefits'!I$6</f>
        <v>0.15390000000000001</v>
      </c>
      <c r="T795" s="7">
        <f t="shared" si="146"/>
        <v>0</v>
      </c>
      <c r="U795" s="7">
        <f t="shared" si="147"/>
        <v>0</v>
      </c>
      <c r="V795" s="7">
        <f t="shared" si="148"/>
        <v>0</v>
      </c>
      <c r="W795" s="7">
        <f t="shared" si="149"/>
        <v>0</v>
      </c>
      <c r="X795" s="18">
        <f t="shared" si="150"/>
        <v>0</v>
      </c>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row>
    <row r="796" spans="1:159" s="17" customFormat="1">
      <c r="A796" s="50" t="s">
        <v>2224</v>
      </c>
      <c r="B796" s="59" t="s">
        <v>2623</v>
      </c>
      <c r="C796" s="60">
        <v>3673</v>
      </c>
      <c r="D796" s="59" t="s">
        <v>824</v>
      </c>
      <c r="E796" s="78" t="str">
        <f>IFERROR(VLOOKUP($C796,'2025-26 School Level AAFTE'!$C$2:$L$2349,9,FALSE), "No")</f>
        <v>No</v>
      </c>
      <c r="F796" s="67">
        <f>IFERROR(VLOOKUP($C796,'2025-26 School Level AAFTE'!$C$2:$J$2349,8,FALSE), 0)</f>
        <v>611.24</v>
      </c>
      <c r="G796" s="69">
        <f>IFERROR(IF(E796= "yes",VLOOKUP(C796,Summary!$B:$I,6,0),0),0)</f>
        <v>0</v>
      </c>
      <c r="H796" s="68">
        <f t="shared" si="141"/>
        <v>0</v>
      </c>
      <c r="I796" s="110">
        <f>VLOOKUP($A796,'2026-27 Salary &amp; Benefits'!$A:$I,3,FALSE)</f>
        <v>1.18</v>
      </c>
      <c r="J796" s="110">
        <f>VLOOKUP($A796,'2026-27 Salary &amp; Benefits'!$A:$I,4,FALSE)</f>
        <v>1.18</v>
      </c>
      <c r="K796" s="101">
        <f t="shared" si="142"/>
        <v>0</v>
      </c>
      <c r="L796" s="100">
        <f t="shared" si="143"/>
        <v>0</v>
      </c>
      <c r="M796" s="102">
        <f>'2026-27 Salary &amp; Benefits'!$E$6</f>
        <v>78209</v>
      </c>
      <c r="N796" s="102">
        <f>'2026-27 Salary &amp; Benefits'!$F$6</f>
        <v>82248</v>
      </c>
      <c r="O796" s="7">
        <f t="shared" si="144"/>
        <v>0</v>
      </c>
      <c r="P796" s="7">
        <f t="shared" si="145"/>
        <v>0</v>
      </c>
      <c r="Q796" s="7">
        <f>'2026-27 Salary &amp; Benefits'!G$6</f>
        <v>16817.759999999998</v>
      </c>
      <c r="R796" s="103">
        <f>'2026-27 Salary &amp; Benefits'!H$6</f>
        <v>0.16020000000000001</v>
      </c>
      <c r="S796" s="103">
        <f>'2026-27 Salary &amp; Benefits'!I$6</f>
        <v>0.15390000000000001</v>
      </c>
      <c r="T796" s="7">
        <f t="shared" si="146"/>
        <v>0</v>
      </c>
      <c r="U796" s="7">
        <f t="shared" si="147"/>
        <v>0</v>
      </c>
      <c r="V796" s="7">
        <f t="shared" si="148"/>
        <v>0</v>
      </c>
      <c r="W796" s="7">
        <f t="shared" si="149"/>
        <v>0</v>
      </c>
      <c r="X796" s="18">
        <f t="shared" si="150"/>
        <v>0</v>
      </c>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row>
    <row r="797" spans="1:159" s="17" customFormat="1">
      <c r="A797" s="50" t="s">
        <v>2224</v>
      </c>
      <c r="B797" s="59" t="s">
        <v>2623</v>
      </c>
      <c r="C797" s="60">
        <v>3962</v>
      </c>
      <c r="D797" s="59" t="s">
        <v>827</v>
      </c>
      <c r="E797" s="78" t="str">
        <f>IFERROR(VLOOKUP($C797,'2025-26 School Level AAFTE'!$C$2:$L$2349,9,FALSE), "No")</f>
        <v>No</v>
      </c>
      <c r="F797" s="67">
        <f>IFERROR(VLOOKUP($C797,'2025-26 School Level AAFTE'!$C$2:$J$2349,8,FALSE), 0)</f>
        <v>1468.11</v>
      </c>
      <c r="G797" s="69">
        <f>IFERROR(IF(E797= "yes",VLOOKUP(C797,Summary!$B:$I,6,0),0),0)</f>
        <v>0</v>
      </c>
      <c r="H797" s="68">
        <f t="shared" si="141"/>
        <v>0</v>
      </c>
      <c r="I797" s="110">
        <f>VLOOKUP($A797,'2026-27 Salary &amp; Benefits'!$A:$I,3,FALSE)</f>
        <v>1.18</v>
      </c>
      <c r="J797" s="110">
        <f>VLOOKUP($A797,'2026-27 Salary &amp; Benefits'!$A:$I,4,FALSE)</f>
        <v>1.18</v>
      </c>
      <c r="K797" s="101">
        <f t="shared" si="142"/>
        <v>0</v>
      </c>
      <c r="L797" s="100">
        <f t="shared" si="143"/>
        <v>0</v>
      </c>
      <c r="M797" s="102">
        <f>'2026-27 Salary &amp; Benefits'!$E$6</f>
        <v>78209</v>
      </c>
      <c r="N797" s="102">
        <f>'2026-27 Salary &amp; Benefits'!$F$6</f>
        <v>82248</v>
      </c>
      <c r="O797" s="7">
        <f t="shared" si="144"/>
        <v>0</v>
      </c>
      <c r="P797" s="7">
        <f t="shared" si="145"/>
        <v>0</v>
      </c>
      <c r="Q797" s="7">
        <f>'2026-27 Salary &amp; Benefits'!G$6</f>
        <v>16817.759999999998</v>
      </c>
      <c r="R797" s="103">
        <f>'2026-27 Salary &amp; Benefits'!H$6</f>
        <v>0.16020000000000001</v>
      </c>
      <c r="S797" s="103">
        <f>'2026-27 Salary &amp; Benefits'!I$6</f>
        <v>0.15390000000000001</v>
      </c>
      <c r="T797" s="7">
        <f t="shared" si="146"/>
        <v>0</v>
      </c>
      <c r="U797" s="7">
        <f t="shared" si="147"/>
        <v>0</v>
      </c>
      <c r="V797" s="7">
        <f t="shared" si="148"/>
        <v>0</v>
      </c>
      <c r="W797" s="7">
        <f t="shared" si="149"/>
        <v>0</v>
      </c>
      <c r="X797" s="18">
        <f t="shared" si="150"/>
        <v>0</v>
      </c>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row>
    <row r="798" spans="1:159" s="17" customFormat="1">
      <c r="A798" s="50" t="s">
        <v>2224</v>
      </c>
      <c r="B798" s="59" t="s">
        <v>2623</v>
      </c>
      <c r="C798" s="60">
        <v>3637</v>
      </c>
      <c r="D798" s="59" t="s">
        <v>823</v>
      </c>
      <c r="E798" s="78" t="str">
        <f>IFERROR(VLOOKUP($C798,'2025-26 School Level AAFTE'!$C$2:$L$2349,9,FALSE), "No")</f>
        <v>No</v>
      </c>
      <c r="F798" s="67">
        <f>IFERROR(VLOOKUP($C798,'2025-26 School Level AAFTE'!$C$2:$J$2349,8,FALSE), 0)</f>
        <v>449.74</v>
      </c>
      <c r="G798" s="69">
        <f>IFERROR(IF(E798= "yes",VLOOKUP(C798,Summary!$B:$I,6,0),0),0)</f>
        <v>0</v>
      </c>
      <c r="H798" s="68">
        <f t="shared" ref="H798:H861" si="151">IF(E798= "yes", F798,0)</f>
        <v>0</v>
      </c>
      <c r="I798" s="110">
        <f>VLOOKUP($A798,'2026-27 Salary &amp; Benefits'!$A:$I,3,FALSE)</f>
        <v>1.18</v>
      </c>
      <c r="J798" s="110">
        <f>VLOOKUP($A798,'2026-27 Salary &amp; Benefits'!$A:$I,4,FALSE)</f>
        <v>1.18</v>
      </c>
      <c r="K798" s="101">
        <f t="shared" ref="K798:K861" si="152">IF(G798&gt;0,G798,H798)</f>
        <v>0</v>
      </c>
      <c r="L798" s="100">
        <f t="shared" ref="L798:L861" si="153">ROUND((($K798*1.1*36)/15)/900,3)</f>
        <v>0</v>
      </c>
      <c r="M798" s="102">
        <f>'2026-27 Salary &amp; Benefits'!$E$6</f>
        <v>78209</v>
      </c>
      <c r="N798" s="102">
        <f>'2026-27 Salary &amp; Benefits'!$F$6</f>
        <v>82248</v>
      </c>
      <c r="O798" s="7">
        <f t="shared" ref="O798:O861" si="154">ROUND($I798*$M798*$L798,2)</f>
        <v>0</v>
      </c>
      <c r="P798" s="7">
        <f t="shared" ref="P798:P861" si="155">ROUND($J798*$N798*$L798,2)-O798</f>
        <v>0</v>
      </c>
      <c r="Q798" s="7">
        <f>'2026-27 Salary &amp; Benefits'!G$6</f>
        <v>16817.759999999998</v>
      </c>
      <c r="R798" s="103">
        <f>'2026-27 Salary &amp; Benefits'!H$6</f>
        <v>0.16020000000000001</v>
      </c>
      <c r="S798" s="103">
        <f>'2026-27 Salary &amp; Benefits'!I$6</f>
        <v>0.15390000000000001</v>
      </c>
      <c r="T798" s="7">
        <f t="shared" ref="T798:T861" si="156">ROUND(O798*R798+P798*S798+L798*Q798,2)</f>
        <v>0</v>
      </c>
      <c r="U798" s="7">
        <f t="shared" ref="U798:U861" si="157">ROUND((($N798*$J798*$L798)/180)*3,2)</f>
        <v>0</v>
      </c>
      <c r="V798" s="7">
        <f t="shared" ref="V798:V861" si="158">ROUND(U798*S798,2)</f>
        <v>0</v>
      </c>
      <c r="W798" s="7">
        <f t="shared" ref="W798:W861" si="159">SUM(U798:V798)</f>
        <v>0</v>
      </c>
      <c r="X798" s="18">
        <f t="shared" ref="X798:X861" si="160">SUM(T798,O798:P798,W798)</f>
        <v>0</v>
      </c>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row>
    <row r="799" spans="1:159" s="17" customFormat="1">
      <c r="A799" s="50" t="s">
        <v>2224</v>
      </c>
      <c r="B799" s="59" t="s">
        <v>2623</v>
      </c>
      <c r="C799" s="60">
        <v>3636</v>
      </c>
      <c r="D799" s="59" t="s">
        <v>822</v>
      </c>
      <c r="E799" s="78" t="str">
        <f>IFERROR(VLOOKUP($C799,'2025-26 School Level AAFTE'!$C$2:$L$2349,9,FALSE), "No")</f>
        <v>No</v>
      </c>
      <c r="F799" s="67">
        <f>IFERROR(VLOOKUP($C799,'2025-26 School Level AAFTE'!$C$2:$J$2349,8,FALSE), 0)</f>
        <v>838.88</v>
      </c>
      <c r="G799" s="69">
        <f>IFERROR(IF(E799= "yes",VLOOKUP(C799,Summary!$B:$I,6,0),0),0)</f>
        <v>0</v>
      </c>
      <c r="H799" s="68">
        <f t="shared" si="151"/>
        <v>0</v>
      </c>
      <c r="I799" s="110">
        <f>VLOOKUP($A799,'2026-27 Salary &amp; Benefits'!$A:$I,3,FALSE)</f>
        <v>1.18</v>
      </c>
      <c r="J799" s="110">
        <f>VLOOKUP($A799,'2026-27 Salary &amp; Benefits'!$A:$I,4,FALSE)</f>
        <v>1.18</v>
      </c>
      <c r="K799" s="101">
        <f t="shared" si="152"/>
        <v>0</v>
      </c>
      <c r="L799" s="100">
        <f t="shared" si="153"/>
        <v>0</v>
      </c>
      <c r="M799" s="102">
        <f>'2026-27 Salary &amp; Benefits'!$E$6</f>
        <v>78209</v>
      </c>
      <c r="N799" s="102">
        <f>'2026-27 Salary &amp; Benefits'!$F$6</f>
        <v>82248</v>
      </c>
      <c r="O799" s="7">
        <f t="shared" si="154"/>
        <v>0</v>
      </c>
      <c r="P799" s="7">
        <f t="shared" si="155"/>
        <v>0</v>
      </c>
      <c r="Q799" s="7">
        <f>'2026-27 Salary &amp; Benefits'!G$6</f>
        <v>16817.759999999998</v>
      </c>
      <c r="R799" s="103">
        <f>'2026-27 Salary &amp; Benefits'!H$6</f>
        <v>0.16020000000000001</v>
      </c>
      <c r="S799" s="103">
        <f>'2026-27 Salary &amp; Benefits'!I$6</f>
        <v>0.15390000000000001</v>
      </c>
      <c r="T799" s="7">
        <f t="shared" si="156"/>
        <v>0</v>
      </c>
      <c r="U799" s="7">
        <f t="shared" si="157"/>
        <v>0</v>
      </c>
      <c r="V799" s="7">
        <f t="shared" si="158"/>
        <v>0</v>
      </c>
      <c r="W799" s="7">
        <f t="shared" si="159"/>
        <v>0</v>
      </c>
      <c r="X799" s="18">
        <f t="shared" si="160"/>
        <v>0</v>
      </c>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row>
    <row r="800" spans="1:159" s="17" customFormat="1">
      <c r="A800" s="50" t="s">
        <v>2224</v>
      </c>
      <c r="B800" s="59" t="s">
        <v>2623</v>
      </c>
      <c r="C800" s="60">
        <v>4592</v>
      </c>
      <c r="D800" s="59" t="s">
        <v>834</v>
      </c>
      <c r="E800" s="78" t="str">
        <f>IFERROR(VLOOKUP($C800,'2025-26 School Level AAFTE'!$C$2:$L$2349,9,FALSE), "No")</f>
        <v>No</v>
      </c>
      <c r="F800" s="67">
        <f>IFERROR(VLOOKUP($C800,'2025-26 School Level AAFTE'!$C$2:$J$2349,8,FALSE), 0)</f>
        <v>451.82</v>
      </c>
      <c r="G800" s="69">
        <f>IFERROR(IF(E800= "yes",VLOOKUP(C800,Summary!$B:$I,6,0),0),0)</f>
        <v>0</v>
      </c>
      <c r="H800" s="68">
        <f t="shared" si="151"/>
        <v>0</v>
      </c>
      <c r="I800" s="110">
        <f>VLOOKUP($A800,'2026-27 Salary &amp; Benefits'!$A:$I,3,FALSE)</f>
        <v>1.18</v>
      </c>
      <c r="J800" s="110">
        <f>VLOOKUP($A800,'2026-27 Salary &amp; Benefits'!$A:$I,4,FALSE)</f>
        <v>1.18</v>
      </c>
      <c r="K800" s="101">
        <f t="shared" si="152"/>
        <v>0</v>
      </c>
      <c r="L800" s="100">
        <f t="shared" si="153"/>
        <v>0</v>
      </c>
      <c r="M800" s="102">
        <f>'2026-27 Salary &amp; Benefits'!$E$6</f>
        <v>78209</v>
      </c>
      <c r="N800" s="102">
        <f>'2026-27 Salary &amp; Benefits'!$F$6</f>
        <v>82248</v>
      </c>
      <c r="O800" s="7">
        <f t="shared" si="154"/>
        <v>0</v>
      </c>
      <c r="P800" s="7">
        <f t="shared" si="155"/>
        <v>0</v>
      </c>
      <c r="Q800" s="7">
        <f>'2026-27 Salary &amp; Benefits'!G$6</f>
        <v>16817.759999999998</v>
      </c>
      <c r="R800" s="103">
        <f>'2026-27 Salary &amp; Benefits'!H$6</f>
        <v>0.16020000000000001</v>
      </c>
      <c r="S800" s="103">
        <f>'2026-27 Salary &amp; Benefits'!I$6</f>
        <v>0.15390000000000001</v>
      </c>
      <c r="T800" s="7">
        <f t="shared" si="156"/>
        <v>0</v>
      </c>
      <c r="U800" s="7">
        <f t="shared" si="157"/>
        <v>0</v>
      </c>
      <c r="V800" s="7">
        <f t="shared" si="158"/>
        <v>0</v>
      </c>
      <c r="W800" s="7">
        <f t="shared" si="159"/>
        <v>0</v>
      </c>
      <c r="X800" s="18">
        <f t="shared" si="160"/>
        <v>0</v>
      </c>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row>
    <row r="801" spans="1:159" s="17" customFormat="1">
      <c r="A801" s="50" t="s">
        <v>2224</v>
      </c>
      <c r="B801" s="59" t="s">
        <v>2623</v>
      </c>
      <c r="C801" s="60">
        <v>5200</v>
      </c>
      <c r="D801" s="59" t="s">
        <v>836</v>
      </c>
      <c r="E801" s="78" t="str">
        <f>IFERROR(VLOOKUP($C801,'2025-26 School Level AAFTE'!$C$2:$L$2349,9,FALSE), "No")</f>
        <v>No</v>
      </c>
      <c r="F801" s="67">
        <f>IFERROR(VLOOKUP($C801,'2025-26 School Level AAFTE'!$C$2:$J$2349,8,FALSE), 0)</f>
        <v>615.72</v>
      </c>
      <c r="G801" s="69">
        <f>IFERROR(IF(E801= "yes",VLOOKUP(C801,Summary!$B:$I,6,0),0),0)</f>
        <v>0</v>
      </c>
      <c r="H801" s="68">
        <f t="shared" si="151"/>
        <v>0</v>
      </c>
      <c r="I801" s="110">
        <f>VLOOKUP($A801,'2026-27 Salary &amp; Benefits'!$A:$I,3,FALSE)</f>
        <v>1.18</v>
      </c>
      <c r="J801" s="110">
        <f>VLOOKUP($A801,'2026-27 Salary &amp; Benefits'!$A:$I,4,FALSE)</f>
        <v>1.18</v>
      </c>
      <c r="K801" s="101">
        <f t="shared" si="152"/>
        <v>0</v>
      </c>
      <c r="L801" s="100">
        <f t="shared" si="153"/>
        <v>0</v>
      </c>
      <c r="M801" s="102">
        <f>'2026-27 Salary &amp; Benefits'!$E$6</f>
        <v>78209</v>
      </c>
      <c r="N801" s="102">
        <f>'2026-27 Salary &amp; Benefits'!$F$6</f>
        <v>82248</v>
      </c>
      <c r="O801" s="7">
        <f t="shared" si="154"/>
        <v>0</v>
      </c>
      <c r="P801" s="7">
        <f t="shared" si="155"/>
        <v>0</v>
      </c>
      <c r="Q801" s="7">
        <f>'2026-27 Salary &amp; Benefits'!G$6</f>
        <v>16817.759999999998</v>
      </c>
      <c r="R801" s="103">
        <f>'2026-27 Salary &amp; Benefits'!H$6</f>
        <v>0.16020000000000001</v>
      </c>
      <c r="S801" s="103">
        <f>'2026-27 Salary &amp; Benefits'!I$6</f>
        <v>0.15390000000000001</v>
      </c>
      <c r="T801" s="7">
        <f t="shared" si="156"/>
        <v>0</v>
      </c>
      <c r="U801" s="7">
        <f t="shared" si="157"/>
        <v>0</v>
      </c>
      <c r="V801" s="7">
        <f t="shared" si="158"/>
        <v>0</v>
      </c>
      <c r="W801" s="7">
        <f t="shared" si="159"/>
        <v>0</v>
      </c>
      <c r="X801" s="18">
        <f t="shared" si="160"/>
        <v>0</v>
      </c>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row>
    <row r="802" spans="1:159" s="17" customFormat="1">
      <c r="A802" s="50" t="s">
        <v>2224</v>
      </c>
      <c r="B802" s="59" t="s">
        <v>2623</v>
      </c>
      <c r="C802" s="60">
        <v>3879</v>
      </c>
      <c r="D802" s="59" t="s">
        <v>826</v>
      </c>
      <c r="E802" s="78" t="str">
        <f>IFERROR(VLOOKUP($C802,'2025-26 School Level AAFTE'!$C$2:$L$2349,9,FALSE), "No")</f>
        <v>No</v>
      </c>
      <c r="F802" s="67">
        <f>IFERROR(VLOOKUP($C802,'2025-26 School Level AAFTE'!$C$2:$J$2349,8,FALSE), 0)</f>
        <v>870.6</v>
      </c>
      <c r="G802" s="69">
        <f>IFERROR(IF(E802= "yes",VLOOKUP(C802,Summary!$B:$I,6,0),0),0)</f>
        <v>0</v>
      </c>
      <c r="H802" s="68">
        <f t="shared" si="151"/>
        <v>0</v>
      </c>
      <c r="I802" s="110">
        <f>VLOOKUP($A802,'2026-27 Salary &amp; Benefits'!$A:$I,3,FALSE)</f>
        <v>1.18</v>
      </c>
      <c r="J802" s="110">
        <f>VLOOKUP($A802,'2026-27 Salary &amp; Benefits'!$A:$I,4,FALSE)</f>
        <v>1.18</v>
      </c>
      <c r="K802" s="101">
        <f t="shared" si="152"/>
        <v>0</v>
      </c>
      <c r="L802" s="100">
        <f t="shared" si="153"/>
        <v>0</v>
      </c>
      <c r="M802" s="102">
        <f>'2026-27 Salary &amp; Benefits'!$E$6</f>
        <v>78209</v>
      </c>
      <c r="N802" s="102">
        <f>'2026-27 Salary &amp; Benefits'!$F$6</f>
        <v>82248</v>
      </c>
      <c r="O802" s="7">
        <f t="shared" si="154"/>
        <v>0</v>
      </c>
      <c r="P802" s="7">
        <f t="shared" si="155"/>
        <v>0</v>
      </c>
      <c r="Q802" s="7">
        <f>'2026-27 Salary &amp; Benefits'!G$6</f>
        <v>16817.759999999998</v>
      </c>
      <c r="R802" s="103">
        <f>'2026-27 Salary &amp; Benefits'!H$6</f>
        <v>0.16020000000000001</v>
      </c>
      <c r="S802" s="103">
        <f>'2026-27 Salary &amp; Benefits'!I$6</f>
        <v>0.15390000000000001</v>
      </c>
      <c r="T802" s="7">
        <f t="shared" si="156"/>
        <v>0</v>
      </c>
      <c r="U802" s="7">
        <f t="shared" si="157"/>
        <v>0</v>
      </c>
      <c r="V802" s="7">
        <f t="shared" si="158"/>
        <v>0</v>
      </c>
      <c r="W802" s="7">
        <f t="shared" si="159"/>
        <v>0</v>
      </c>
      <c r="X802" s="18">
        <f t="shared" si="160"/>
        <v>0</v>
      </c>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row>
    <row r="803" spans="1:159" s="17" customFormat="1">
      <c r="A803" s="50" t="s">
        <v>2224</v>
      </c>
      <c r="B803" s="59" t="s">
        <v>2623</v>
      </c>
      <c r="C803" s="60">
        <v>4495</v>
      </c>
      <c r="D803" s="59" t="s">
        <v>832</v>
      </c>
      <c r="E803" s="78" t="str">
        <f>IFERROR(VLOOKUP($C803,'2025-26 School Level AAFTE'!$C$2:$L$2349,9,FALSE), "No")</f>
        <v>No</v>
      </c>
      <c r="F803" s="67">
        <f>IFERROR(VLOOKUP($C803,'2025-26 School Level AAFTE'!$C$2:$J$2349,8,FALSE), 0)</f>
        <v>2168.5299999999997</v>
      </c>
      <c r="G803" s="69">
        <f>IFERROR(IF(E803= "yes",VLOOKUP(C803,Summary!$B:$I,6,0),0),0)</f>
        <v>0</v>
      </c>
      <c r="H803" s="68">
        <f t="shared" si="151"/>
        <v>0</v>
      </c>
      <c r="I803" s="110">
        <f>VLOOKUP($A803,'2026-27 Salary &amp; Benefits'!$A:$I,3,FALSE)</f>
        <v>1.18</v>
      </c>
      <c r="J803" s="110">
        <f>VLOOKUP($A803,'2026-27 Salary &amp; Benefits'!$A:$I,4,FALSE)</f>
        <v>1.18</v>
      </c>
      <c r="K803" s="101">
        <f t="shared" si="152"/>
        <v>0</v>
      </c>
      <c r="L803" s="100">
        <f t="shared" si="153"/>
        <v>0</v>
      </c>
      <c r="M803" s="102">
        <f>'2026-27 Salary &amp; Benefits'!$E$6</f>
        <v>78209</v>
      </c>
      <c r="N803" s="102">
        <f>'2026-27 Salary &amp; Benefits'!$F$6</f>
        <v>82248</v>
      </c>
      <c r="O803" s="7">
        <f t="shared" si="154"/>
        <v>0</v>
      </c>
      <c r="P803" s="7">
        <f t="shared" si="155"/>
        <v>0</v>
      </c>
      <c r="Q803" s="7">
        <f>'2026-27 Salary &amp; Benefits'!G$6</f>
        <v>16817.759999999998</v>
      </c>
      <c r="R803" s="103">
        <f>'2026-27 Salary &amp; Benefits'!H$6</f>
        <v>0.16020000000000001</v>
      </c>
      <c r="S803" s="103">
        <f>'2026-27 Salary &amp; Benefits'!I$6</f>
        <v>0.15390000000000001</v>
      </c>
      <c r="T803" s="7">
        <f t="shared" si="156"/>
        <v>0</v>
      </c>
      <c r="U803" s="7">
        <f t="shared" si="157"/>
        <v>0</v>
      </c>
      <c r="V803" s="7">
        <f t="shared" si="158"/>
        <v>0</v>
      </c>
      <c r="W803" s="7">
        <f t="shared" si="159"/>
        <v>0</v>
      </c>
      <c r="X803" s="18">
        <f t="shared" si="160"/>
        <v>0</v>
      </c>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row>
    <row r="804" spans="1:159" s="17" customFormat="1">
      <c r="A804" s="50" t="s">
        <v>2224</v>
      </c>
      <c r="B804" s="59" t="s">
        <v>2623</v>
      </c>
      <c r="C804" s="60">
        <v>3386</v>
      </c>
      <c r="D804" s="59" t="s">
        <v>820</v>
      </c>
      <c r="E804" s="78" t="str">
        <f>IFERROR(VLOOKUP($C804,'2025-26 School Level AAFTE'!$C$2:$L$2349,9,FALSE), "No")</f>
        <v>No</v>
      </c>
      <c r="F804" s="67">
        <f>IFERROR(VLOOKUP($C804,'2025-26 School Level AAFTE'!$C$2:$J$2349,8,FALSE), 0)</f>
        <v>520.41999999999996</v>
      </c>
      <c r="G804" s="69">
        <f>IFERROR(IF(E804= "yes",VLOOKUP(C804,Summary!$B:$I,6,0),0),0)</f>
        <v>0</v>
      </c>
      <c r="H804" s="68">
        <f t="shared" si="151"/>
        <v>0</v>
      </c>
      <c r="I804" s="110">
        <f>VLOOKUP($A804,'2026-27 Salary &amp; Benefits'!$A:$I,3,FALSE)</f>
        <v>1.18</v>
      </c>
      <c r="J804" s="110">
        <f>VLOOKUP($A804,'2026-27 Salary &amp; Benefits'!$A:$I,4,FALSE)</f>
        <v>1.18</v>
      </c>
      <c r="K804" s="101">
        <f t="shared" si="152"/>
        <v>0</v>
      </c>
      <c r="L804" s="100">
        <f t="shared" si="153"/>
        <v>0</v>
      </c>
      <c r="M804" s="102">
        <f>'2026-27 Salary &amp; Benefits'!$E$6</f>
        <v>78209</v>
      </c>
      <c r="N804" s="102">
        <f>'2026-27 Salary &amp; Benefits'!$F$6</f>
        <v>82248</v>
      </c>
      <c r="O804" s="7">
        <f t="shared" si="154"/>
        <v>0</v>
      </c>
      <c r="P804" s="7">
        <f t="shared" si="155"/>
        <v>0</v>
      </c>
      <c r="Q804" s="7">
        <f>'2026-27 Salary &amp; Benefits'!G$6</f>
        <v>16817.759999999998</v>
      </c>
      <c r="R804" s="103">
        <f>'2026-27 Salary &amp; Benefits'!H$6</f>
        <v>0.16020000000000001</v>
      </c>
      <c r="S804" s="103">
        <f>'2026-27 Salary &amp; Benefits'!I$6</f>
        <v>0.15390000000000001</v>
      </c>
      <c r="T804" s="7">
        <f t="shared" si="156"/>
        <v>0</v>
      </c>
      <c r="U804" s="7">
        <f t="shared" si="157"/>
        <v>0</v>
      </c>
      <c r="V804" s="7">
        <f t="shared" si="158"/>
        <v>0</v>
      </c>
      <c r="W804" s="7">
        <f t="shared" si="159"/>
        <v>0</v>
      </c>
      <c r="X804" s="18">
        <f t="shared" si="160"/>
        <v>0</v>
      </c>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row>
    <row r="805" spans="1:159" s="17" customFormat="1">
      <c r="A805" s="50" t="s">
        <v>2224</v>
      </c>
      <c r="B805" s="59" t="s">
        <v>2623</v>
      </c>
      <c r="C805" s="60">
        <v>3228</v>
      </c>
      <c r="D805" s="59" t="s">
        <v>818</v>
      </c>
      <c r="E805" s="78" t="str">
        <f>IFERROR(VLOOKUP($C805,'2025-26 School Level AAFTE'!$C$2:$L$2349,9,FALSE), "No")</f>
        <v>No</v>
      </c>
      <c r="F805" s="67">
        <f>IFERROR(VLOOKUP($C805,'2025-26 School Level AAFTE'!$C$2:$J$2349,8,FALSE), 0)</f>
        <v>460.7</v>
      </c>
      <c r="G805" s="69">
        <f>IFERROR(IF(E805= "yes",VLOOKUP(C805,Summary!$B:$I,6,0),0),0)</f>
        <v>0</v>
      </c>
      <c r="H805" s="68">
        <f t="shared" si="151"/>
        <v>0</v>
      </c>
      <c r="I805" s="110">
        <f>VLOOKUP($A805,'2026-27 Salary &amp; Benefits'!$A:$I,3,FALSE)</f>
        <v>1.18</v>
      </c>
      <c r="J805" s="110">
        <f>VLOOKUP($A805,'2026-27 Salary &amp; Benefits'!$A:$I,4,FALSE)</f>
        <v>1.18</v>
      </c>
      <c r="K805" s="101">
        <f t="shared" si="152"/>
        <v>0</v>
      </c>
      <c r="L805" s="100">
        <f t="shared" si="153"/>
        <v>0</v>
      </c>
      <c r="M805" s="102">
        <f>'2026-27 Salary &amp; Benefits'!$E$6</f>
        <v>78209</v>
      </c>
      <c r="N805" s="102">
        <f>'2026-27 Salary &amp; Benefits'!$F$6</f>
        <v>82248</v>
      </c>
      <c r="O805" s="7">
        <f t="shared" si="154"/>
        <v>0</v>
      </c>
      <c r="P805" s="7">
        <f t="shared" si="155"/>
        <v>0</v>
      </c>
      <c r="Q805" s="7">
        <f>'2026-27 Salary &amp; Benefits'!G$6</f>
        <v>16817.759999999998</v>
      </c>
      <c r="R805" s="103">
        <f>'2026-27 Salary &amp; Benefits'!H$6</f>
        <v>0.16020000000000001</v>
      </c>
      <c r="S805" s="103">
        <f>'2026-27 Salary &amp; Benefits'!I$6</f>
        <v>0.15390000000000001</v>
      </c>
      <c r="T805" s="7">
        <f t="shared" si="156"/>
        <v>0</v>
      </c>
      <c r="U805" s="7">
        <f t="shared" si="157"/>
        <v>0</v>
      </c>
      <c r="V805" s="7">
        <f t="shared" si="158"/>
        <v>0</v>
      </c>
      <c r="W805" s="7">
        <f t="shared" si="159"/>
        <v>0</v>
      </c>
      <c r="X805" s="18">
        <f t="shared" si="160"/>
        <v>0</v>
      </c>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row>
    <row r="806" spans="1:159" s="17" customFormat="1">
      <c r="A806" s="50" t="s">
        <v>2177</v>
      </c>
      <c r="B806" s="59" t="s">
        <v>2624</v>
      </c>
      <c r="C806" s="60">
        <v>3214</v>
      </c>
      <c r="D806" s="59" t="s">
        <v>392</v>
      </c>
      <c r="E806" s="78" t="str">
        <f>IFERROR(VLOOKUP($C806,'2025-26 School Level AAFTE'!$C$2:$L$2349,9,FALSE), "No")</f>
        <v>Yes</v>
      </c>
      <c r="F806" s="67">
        <f>IFERROR(VLOOKUP($C806,'2025-26 School Level AAFTE'!$C$2:$J$2349,8,FALSE), 0)</f>
        <v>37.28</v>
      </c>
      <c r="G806" s="69">
        <f>IFERROR(IF(E806= "yes",VLOOKUP(C806,Summary!$B:$I,6,0),0),0)</f>
        <v>0</v>
      </c>
      <c r="H806" s="68">
        <f t="shared" si="151"/>
        <v>37.28</v>
      </c>
      <c r="I806" s="110">
        <f>VLOOKUP($A806,'2026-27 Salary &amp; Benefits'!$A:$I,3,FALSE)</f>
        <v>1</v>
      </c>
      <c r="J806" s="110">
        <f>VLOOKUP($A806,'2026-27 Salary &amp; Benefits'!$A:$I,4,FALSE)</f>
        <v>1</v>
      </c>
      <c r="K806" s="101">
        <f t="shared" si="152"/>
        <v>37.28</v>
      </c>
      <c r="L806" s="100">
        <f t="shared" si="153"/>
        <v>0.109</v>
      </c>
      <c r="M806" s="102">
        <f>'2026-27 Salary &amp; Benefits'!$E$6</f>
        <v>78209</v>
      </c>
      <c r="N806" s="102">
        <f>'2026-27 Salary &amp; Benefits'!$F$6</f>
        <v>82248</v>
      </c>
      <c r="O806" s="7">
        <f t="shared" si="154"/>
        <v>8524.7800000000007</v>
      </c>
      <c r="P806" s="7">
        <f t="shared" si="155"/>
        <v>440.25</v>
      </c>
      <c r="Q806" s="7">
        <f>'2026-27 Salary &amp; Benefits'!G$6</f>
        <v>16817.759999999998</v>
      </c>
      <c r="R806" s="103">
        <f>'2026-27 Salary &amp; Benefits'!H$6</f>
        <v>0.16020000000000001</v>
      </c>
      <c r="S806" s="103">
        <f>'2026-27 Salary &amp; Benefits'!I$6</f>
        <v>0.15390000000000001</v>
      </c>
      <c r="T806" s="7">
        <f t="shared" si="156"/>
        <v>3266.56</v>
      </c>
      <c r="U806" s="7">
        <f t="shared" si="157"/>
        <v>149.41999999999999</v>
      </c>
      <c r="V806" s="7">
        <f t="shared" si="158"/>
        <v>23</v>
      </c>
      <c r="W806" s="7">
        <f t="shared" si="159"/>
        <v>172.42</v>
      </c>
      <c r="X806" s="18">
        <f t="shared" si="160"/>
        <v>12404.01</v>
      </c>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row>
    <row r="807" spans="1:159" s="17" customFormat="1">
      <c r="A807" s="50" t="s">
        <v>2160</v>
      </c>
      <c r="B807" s="59" t="s">
        <v>2625</v>
      </c>
      <c r="C807" s="60">
        <v>2915</v>
      </c>
      <c r="D807" s="59" t="s">
        <v>309</v>
      </c>
      <c r="E807" s="78" t="str">
        <f>IFERROR(VLOOKUP($C807,'2025-26 School Level AAFTE'!$C$2:$L$2349,9,FALSE), "No")</f>
        <v>No</v>
      </c>
      <c r="F807" s="67">
        <f>IFERROR(VLOOKUP($C807,'2025-26 School Level AAFTE'!$C$2:$J$2349,8,FALSE), 0)</f>
        <v>531.23</v>
      </c>
      <c r="G807" s="69">
        <f>IFERROR(IF(E807= "yes",VLOOKUP(C807,Summary!$B:$I,6,0),0),0)</f>
        <v>0</v>
      </c>
      <c r="H807" s="68">
        <f t="shared" si="151"/>
        <v>0</v>
      </c>
      <c r="I807" s="110">
        <f>VLOOKUP($A807,'2026-27 Salary &amp; Benefits'!$A:$I,3,FALSE)</f>
        <v>1</v>
      </c>
      <c r="J807" s="110">
        <f>VLOOKUP($A807,'2026-27 Salary &amp; Benefits'!$A:$I,4,FALSE)</f>
        <v>1</v>
      </c>
      <c r="K807" s="101">
        <f t="shared" si="152"/>
        <v>0</v>
      </c>
      <c r="L807" s="100">
        <f t="shared" si="153"/>
        <v>0</v>
      </c>
      <c r="M807" s="102">
        <f>'2026-27 Salary &amp; Benefits'!$E$6</f>
        <v>78209</v>
      </c>
      <c r="N807" s="102">
        <f>'2026-27 Salary &amp; Benefits'!$F$6</f>
        <v>82248</v>
      </c>
      <c r="O807" s="7">
        <f t="shared" si="154"/>
        <v>0</v>
      </c>
      <c r="P807" s="7">
        <f t="shared" si="155"/>
        <v>0</v>
      </c>
      <c r="Q807" s="7">
        <f>'2026-27 Salary &amp; Benefits'!G$6</f>
        <v>16817.759999999998</v>
      </c>
      <c r="R807" s="103">
        <f>'2026-27 Salary &amp; Benefits'!H$6</f>
        <v>0.16020000000000001</v>
      </c>
      <c r="S807" s="103">
        <f>'2026-27 Salary &amp; Benefits'!I$6</f>
        <v>0.15390000000000001</v>
      </c>
      <c r="T807" s="7">
        <f t="shared" si="156"/>
        <v>0</v>
      </c>
      <c r="U807" s="7">
        <f t="shared" si="157"/>
        <v>0</v>
      </c>
      <c r="V807" s="7">
        <f t="shared" si="158"/>
        <v>0</v>
      </c>
      <c r="W807" s="7">
        <f t="shared" si="159"/>
        <v>0</v>
      </c>
      <c r="X807" s="18">
        <f t="shared" si="160"/>
        <v>0</v>
      </c>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row>
    <row r="808" spans="1:159" s="17" customFormat="1">
      <c r="A808" s="50" t="s">
        <v>2160</v>
      </c>
      <c r="B808" s="59" t="s">
        <v>2625</v>
      </c>
      <c r="C808" s="60">
        <v>5545</v>
      </c>
      <c r="D808" s="59" t="s">
        <v>2842</v>
      </c>
      <c r="E808" s="78" t="str">
        <f>IFERROR(VLOOKUP($C808,'2025-26 School Level AAFTE'!$C$2:$L$2349,9,FALSE), "No")</f>
        <v>No</v>
      </c>
      <c r="F808" s="67">
        <f>IFERROR(VLOOKUP($C808,'2025-26 School Level AAFTE'!$C$2:$J$2349,8,FALSE), 0)</f>
        <v>343.25000000000006</v>
      </c>
      <c r="G808" s="69">
        <f>IFERROR(IF(E808= "yes",VLOOKUP(C808,Summary!$B:$I,6,0),0),0)</f>
        <v>0</v>
      </c>
      <c r="H808" s="68">
        <f t="shared" si="151"/>
        <v>0</v>
      </c>
      <c r="I808" s="110">
        <f>VLOOKUP($A808,'2026-27 Salary &amp; Benefits'!$A:$I,3,FALSE)</f>
        <v>1</v>
      </c>
      <c r="J808" s="110">
        <f>VLOOKUP($A808,'2026-27 Salary &amp; Benefits'!$A:$I,4,FALSE)</f>
        <v>1</v>
      </c>
      <c r="K808" s="101">
        <f t="shared" si="152"/>
        <v>0</v>
      </c>
      <c r="L808" s="100">
        <f t="shared" si="153"/>
        <v>0</v>
      </c>
      <c r="M808" s="102">
        <f>'2026-27 Salary &amp; Benefits'!$E$6</f>
        <v>78209</v>
      </c>
      <c r="N808" s="102">
        <f>'2026-27 Salary &amp; Benefits'!$F$6</f>
        <v>82248</v>
      </c>
      <c r="O808" s="7">
        <f t="shared" si="154"/>
        <v>0</v>
      </c>
      <c r="P808" s="7">
        <f t="shared" si="155"/>
        <v>0</v>
      </c>
      <c r="Q808" s="7">
        <f>'2026-27 Salary &amp; Benefits'!G$6</f>
        <v>16817.759999999998</v>
      </c>
      <c r="R808" s="103">
        <f>'2026-27 Salary &amp; Benefits'!H$6</f>
        <v>0.16020000000000001</v>
      </c>
      <c r="S808" s="103">
        <f>'2026-27 Salary &amp; Benefits'!I$6</f>
        <v>0.15390000000000001</v>
      </c>
      <c r="T808" s="7">
        <f t="shared" si="156"/>
        <v>0</v>
      </c>
      <c r="U808" s="7">
        <f t="shared" si="157"/>
        <v>0</v>
      </c>
      <c r="V808" s="7">
        <f t="shared" si="158"/>
        <v>0</v>
      </c>
      <c r="W808" s="7">
        <f t="shared" si="159"/>
        <v>0</v>
      </c>
      <c r="X808" s="18">
        <f t="shared" si="160"/>
        <v>0</v>
      </c>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row>
    <row r="809" spans="1:159" s="17" customFormat="1">
      <c r="A809" s="50" t="s">
        <v>2160</v>
      </c>
      <c r="B809" s="59" t="s">
        <v>2625</v>
      </c>
      <c r="C809" s="60">
        <v>2561</v>
      </c>
      <c r="D809" s="59" t="s">
        <v>2626</v>
      </c>
      <c r="E809" s="78" t="str">
        <f>IFERROR(VLOOKUP($C809,'2025-26 School Level AAFTE'!$C$2:$L$2349,9,FALSE), "No")</f>
        <v>No</v>
      </c>
      <c r="F809" s="67">
        <f>IFERROR(VLOOKUP($C809,'2025-26 School Level AAFTE'!$C$2:$J$2349,8,FALSE), 0)</f>
        <v>295.54000000000002</v>
      </c>
      <c r="G809" s="69">
        <f>IFERROR(IF(E809= "yes",VLOOKUP(C809,Summary!$B:$I,6,0),0),0)</f>
        <v>0</v>
      </c>
      <c r="H809" s="68">
        <f t="shared" si="151"/>
        <v>0</v>
      </c>
      <c r="I809" s="110">
        <f>VLOOKUP($A809,'2026-27 Salary &amp; Benefits'!$A:$I,3,FALSE)</f>
        <v>1</v>
      </c>
      <c r="J809" s="110">
        <f>VLOOKUP($A809,'2026-27 Salary &amp; Benefits'!$A:$I,4,FALSE)</f>
        <v>1</v>
      </c>
      <c r="K809" s="101">
        <f t="shared" si="152"/>
        <v>0</v>
      </c>
      <c r="L809" s="100">
        <f t="shared" si="153"/>
        <v>0</v>
      </c>
      <c r="M809" s="102">
        <f>'2026-27 Salary &amp; Benefits'!$E$6</f>
        <v>78209</v>
      </c>
      <c r="N809" s="102">
        <f>'2026-27 Salary &amp; Benefits'!$F$6</f>
        <v>82248</v>
      </c>
      <c r="O809" s="7">
        <f t="shared" si="154"/>
        <v>0</v>
      </c>
      <c r="P809" s="7">
        <f t="shared" si="155"/>
        <v>0</v>
      </c>
      <c r="Q809" s="7">
        <f>'2026-27 Salary &amp; Benefits'!G$6</f>
        <v>16817.759999999998</v>
      </c>
      <c r="R809" s="103">
        <f>'2026-27 Salary &amp; Benefits'!H$6</f>
        <v>0.16020000000000001</v>
      </c>
      <c r="S809" s="103">
        <f>'2026-27 Salary &amp; Benefits'!I$6</f>
        <v>0.15390000000000001</v>
      </c>
      <c r="T809" s="7">
        <f t="shared" si="156"/>
        <v>0</v>
      </c>
      <c r="U809" s="7">
        <f t="shared" si="157"/>
        <v>0</v>
      </c>
      <c r="V809" s="7">
        <f t="shared" si="158"/>
        <v>0</v>
      </c>
      <c r="W809" s="7">
        <f t="shared" si="159"/>
        <v>0</v>
      </c>
      <c r="X809" s="18">
        <f t="shared" si="160"/>
        <v>0</v>
      </c>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row>
    <row r="810" spans="1:159" s="17" customFormat="1">
      <c r="A810" s="50" t="s">
        <v>2169</v>
      </c>
      <c r="B810" s="59" t="s">
        <v>2627</v>
      </c>
      <c r="C810" s="60">
        <v>2602</v>
      </c>
      <c r="D810" s="59" t="s">
        <v>349</v>
      </c>
      <c r="E810" s="78" t="str">
        <f>IFERROR(VLOOKUP($C810,'2025-26 School Level AAFTE'!$C$2:$L$2349,9,FALSE), "No")</f>
        <v>Yes</v>
      </c>
      <c r="F810" s="67">
        <f>IFERROR(VLOOKUP($C810,'2025-26 School Level AAFTE'!$C$2:$J$2349,8,FALSE), 0)</f>
        <v>16.04</v>
      </c>
      <c r="G810" s="69">
        <f>IFERROR(IF(E810= "yes",VLOOKUP(C810,Summary!$B:$I,6,0),0),0)</f>
        <v>0</v>
      </c>
      <c r="H810" s="68">
        <f t="shared" si="151"/>
        <v>16.04</v>
      </c>
      <c r="I810" s="110">
        <f>VLOOKUP($A810,'2026-27 Salary &amp; Benefits'!$A:$I,3,FALSE)</f>
        <v>1</v>
      </c>
      <c r="J810" s="110">
        <f>VLOOKUP($A810,'2026-27 Salary &amp; Benefits'!$A:$I,4,FALSE)</f>
        <v>1</v>
      </c>
      <c r="K810" s="101">
        <f t="shared" si="152"/>
        <v>16.04</v>
      </c>
      <c r="L810" s="100">
        <f t="shared" si="153"/>
        <v>4.7E-2</v>
      </c>
      <c r="M810" s="102">
        <f>'2026-27 Salary &amp; Benefits'!$E$6</f>
        <v>78209</v>
      </c>
      <c r="N810" s="102">
        <f>'2026-27 Salary &amp; Benefits'!$F$6</f>
        <v>82248</v>
      </c>
      <c r="O810" s="7">
        <f t="shared" si="154"/>
        <v>3675.82</v>
      </c>
      <c r="P810" s="7">
        <f t="shared" si="155"/>
        <v>189.83999999999969</v>
      </c>
      <c r="Q810" s="7">
        <f>'2026-27 Salary &amp; Benefits'!G$6</f>
        <v>16817.759999999998</v>
      </c>
      <c r="R810" s="103">
        <f>'2026-27 Salary &amp; Benefits'!H$6</f>
        <v>0.16020000000000001</v>
      </c>
      <c r="S810" s="103">
        <f>'2026-27 Salary &amp; Benefits'!I$6</f>
        <v>0.15390000000000001</v>
      </c>
      <c r="T810" s="7">
        <f t="shared" si="156"/>
        <v>1408.52</v>
      </c>
      <c r="U810" s="7">
        <f t="shared" si="157"/>
        <v>64.430000000000007</v>
      </c>
      <c r="V810" s="7">
        <f t="shared" si="158"/>
        <v>9.92</v>
      </c>
      <c r="W810" s="7">
        <f t="shared" si="159"/>
        <v>74.350000000000009</v>
      </c>
      <c r="X810" s="18">
        <f t="shared" si="160"/>
        <v>5348.5300000000007</v>
      </c>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row>
    <row r="811" spans="1:159" s="17" customFormat="1">
      <c r="A811" s="50" t="s">
        <v>2162</v>
      </c>
      <c r="B811" s="59" t="s">
        <v>2628</v>
      </c>
      <c r="C811" s="61">
        <v>3323</v>
      </c>
      <c r="D811" s="72" t="s">
        <v>325</v>
      </c>
      <c r="E811" s="78" t="str">
        <f>IFERROR(VLOOKUP($C811,'2025-26 School Level AAFTE'!$C$2:$L$2349,9,FALSE), "No")</f>
        <v>Yes</v>
      </c>
      <c r="F811" s="67">
        <f>IFERROR(VLOOKUP($C811,'2025-26 School Level AAFTE'!$C$2:$J$2349,8,FALSE), 0)</f>
        <v>332.38</v>
      </c>
      <c r="G811" s="69">
        <f>IFERROR(IF(E811= "yes",VLOOKUP(C811,Summary!$B:$I,6,0),0),0)</f>
        <v>0</v>
      </c>
      <c r="H811" s="68">
        <f t="shared" si="151"/>
        <v>332.38</v>
      </c>
      <c r="I811" s="110">
        <f>VLOOKUP($A811,'2026-27 Salary &amp; Benefits'!$A:$I,3,FALSE)</f>
        <v>1</v>
      </c>
      <c r="J811" s="110">
        <f>VLOOKUP($A811,'2026-27 Salary &amp; Benefits'!$A:$I,4,FALSE)</f>
        <v>1</v>
      </c>
      <c r="K811" s="101">
        <f t="shared" si="152"/>
        <v>332.38</v>
      </c>
      <c r="L811" s="100">
        <f t="shared" si="153"/>
        <v>0.97499999999999998</v>
      </c>
      <c r="M811" s="102">
        <f>'2026-27 Salary &amp; Benefits'!$E$6</f>
        <v>78209</v>
      </c>
      <c r="N811" s="102">
        <f>'2026-27 Salary &amp; Benefits'!$F$6</f>
        <v>82248</v>
      </c>
      <c r="O811" s="7">
        <f t="shared" si="154"/>
        <v>76253.78</v>
      </c>
      <c r="P811" s="7">
        <f t="shared" si="155"/>
        <v>3938.0200000000041</v>
      </c>
      <c r="Q811" s="7">
        <f>'2026-27 Salary &amp; Benefits'!G$6</f>
        <v>16817.759999999998</v>
      </c>
      <c r="R811" s="103">
        <f>'2026-27 Salary &amp; Benefits'!H$6</f>
        <v>0.16020000000000001</v>
      </c>
      <c r="S811" s="103">
        <f>'2026-27 Salary &amp; Benefits'!I$6</f>
        <v>0.15390000000000001</v>
      </c>
      <c r="T811" s="7">
        <f t="shared" si="156"/>
        <v>29219.23</v>
      </c>
      <c r="U811" s="7">
        <f t="shared" si="157"/>
        <v>1336.53</v>
      </c>
      <c r="V811" s="7">
        <f t="shared" si="158"/>
        <v>205.69</v>
      </c>
      <c r="W811" s="7">
        <f t="shared" si="159"/>
        <v>1542.22</v>
      </c>
      <c r="X811" s="18">
        <f t="shared" si="160"/>
        <v>110953.25</v>
      </c>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row>
    <row r="812" spans="1:159" s="17" customFormat="1">
      <c r="A812" s="50" t="s">
        <v>2162</v>
      </c>
      <c r="B812" s="59" t="s">
        <v>2628</v>
      </c>
      <c r="C812" s="60">
        <v>3082</v>
      </c>
      <c r="D812" s="59" t="s">
        <v>323</v>
      </c>
      <c r="E812" s="78" t="str">
        <f>IFERROR(VLOOKUP($C812,'2025-26 School Level AAFTE'!$C$2:$L$2349,9,FALSE), "No")</f>
        <v>Yes</v>
      </c>
      <c r="F812" s="67">
        <f>IFERROR(VLOOKUP($C812,'2025-26 School Level AAFTE'!$C$2:$J$2349,8,FALSE), 0)</f>
        <v>442.97999999999996</v>
      </c>
      <c r="G812" s="69">
        <f>IFERROR(IF(E812= "yes",VLOOKUP(C812,Summary!$B:$I,6,0),0),0)</f>
        <v>0</v>
      </c>
      <c r="H812" s="68">
        <f t="shared" si="151"/>
        <v>442.97999999999996</v>
      </c>
      <c r="I812" s="110">
        <f>VLOOKUP($A812,'2026-27 Salary &amp; Benefits'!$A:$I,3,FALSE)</f>
        <v>1</v>
      </c>
      <c r="J812" s="110">
        <f>VLOOKUP($A812,'2026-27 Salary &amp; Benefits'!$A:$I,4,FALSE)</f>
        <v>1</v>
      </c>
      <c r="K812" s="101">
        <f t="shared" si="152"/>
        <v>442.97999999999996</v>
      </c>
      <c r="L812" s="100">
        <f t="shared" si="153"/>
        <v>1.2989999999999999</v>
      </c>
      <c r="M812" s="102">
        <f>'2026-27 Salary &amp; Benefits'!$E$6</f>
        <v>78209</v>
      </c>
      <c r="N812" s="102">
        <f>'2026-27 Salary &amp; Benefits'!$F$6</f>
        <v>82248</v>
      </c>
      <c r="O812" s="7">
        <f t="shared" si="154"/>
        <v>101593.49</v>
      </c>
      <c r="P812" s="7">
        <f t="shared" si="155"/>
        <v>5246.6599999999889</v>
      </c>
      <c r="Q812" s="7">
        <f>'2026-27 Salary &amp; Benefits'!G$6</f>
        <v>16817.759999999998</v>
      </c>
      <c r="R812" s="103">
        <f>'2026-27 Salary &amp; Benefits'!H$6</f>
        <v>0.16020000000000001</v>
      </c>
      <c r="S812" s="103">
        <f>'2026-27 Salary &amp; Benefits'!I$6</f>
        <v>0.15390000000000001</v>
      </c>
      <c r="T812" s="7">
        <f t="shared" si="156"/>
        <v>38929.01</v>
      </c>
      <c r="U812" s="7">
        <f t="shared" si="157"/>
        <v>1780.67</v>
      </c>
      <c r="V812" s="7">
        <f t="shared" si="158"/>
        <v>274.05</v>
      </c>
      <c r="W812" s="7">
        <f t="shared" si="159"/>
        <v>2054.7200000000003</v>
      </c>
      <c r="X812" s="18">
        <f t="shared" si="160"/>
        <v>147823.87999999998</v>
      </c>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row>
    <row r="813" spans="1:159" s="17" customFormat="1">
      <c r="A813" s="50" t="s">
        <v>2162</v>
      </c>
      <c r="B813" s="59" t="s">
        <v>2628</v>
      </c>
      <c r="C813" s="60">
        <v>2913</v>
      </c>
      <c r="D813" s="59" t="s">
        <v>321</v>
      </c>
      <c r="E813" s="78" t="str">
        <f>IFERROR(VLOOKUP($C813,'2025-26 School Level AAFTE'!$C$2:$L$2349,9,FALSE), "No")</f>
        <v>No</v>
      </c>
      <c r="F813" s="67">
        <f>IFERROR(VLOOKUP($C813,'2025-26 School Level AAFTE'!$C$2:$J$2349,8,FALSE), 0)</f>
        <v>111.7</v>
      </c>
      <c r="G813" s="69">
        <f>IFERROR(IF(E813= "yes",VLOOKUP(C813,Summary!$B:$I,6,0),0),0)</f>
        <v>0</v>
      </c>
      <c r="H813" s="68">
        <f t="shared" si="151"/>
        <v>0</v>
      </c>
      <c r="I813" s="110">
        <f>VLOOKUP($A813,'2026-27 Salary &amp; Benefits'!$A:$I,3,FALSE)</f>
        <v>1</v>
      </c>
      <c r="J813" s="110">
        <f>VLOOKUP($A813,'2026-27 Salary &amp; Benefits'!$A:$I,4,FALSE)</f>
        <v>1</v>
      </c>
      <c r="K813" s="101">
        <f t="shared" si="152"/>
        <v>0</v>
      </c>
      <c r="L813" s="100">
        <f t="shared" si="153"/>
        <v>0</v>
      </c>
      <c r="M813" s="102">
        <f>'2026-27 Salary &amp; Benefits'!$E$6</f>
        <v>78209</v>
      </c>
      <c r="N813" s="102">
        <f>'2026-27 Salary &amp; Benefits'!$F$6</f>
        <v>82248</v>
      </c>
      <c r="O813" s="7">
        <f t="shared" si="154"/>
        <v>0</v>
      </c>
      <c r="P813" s="7">
        <f t="shared" si="155"/>
        <v>0</v>
      </c>
      <c r="Q813" s="7">
        <f>'2026-27 Salary &amp; Benefits'!G$6</f>
        <v>16817.759999999998</v>
      </c>
      <c r="R813" s="103">
        <f>'2026-27 Salary &amp; Benefits'!H$6</f>
        <v>0.16020000000000001</v>
      </c>
      <c r="S813" s="103">
        <f>'2026-27 Salary &amp; Benefits'!I$6</f>
        <v>0.15390000000000001</v>
      </c>
      <c r="T813" s="7">
        <f t="shared" si="156"/>
        <v>0</v>
      </c>
      <c r="U813" s="7">
        <f t="shared" si="157"/>
        <v>0</v>
      </c>
      <c r="V813" s="7">
        <f t="shared" si="158"/>
        <v>0</v>
      </c>
      <c r="W813" s="7">
        <f t="shared" si="159"/>
        <v>0</v>
      </c>
      <c r="X813" s="18">
        <f t="shared" si="160"/>
        <v>0</v>
      </c>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row>
    <row r="814" spans="1:159" s="17" customFormat="1">
      <c r="A814" s="50" t="s">
        <v>2162</v>
      </c>
      <c r="B814" s="59" t="s">
        <v>2628</v>
      </c>
      <c r="C814" s="60">
        <v>3322</v>
      </c>
      <c r="D814" s="59" t="s">
        <v>324</v>
      </c>
      <c r="E814" s="78" t="str">
        <f>IFERROR(VLOOKUP($C814,'2025-26 School Level AAFTE'!$C$2:$L$2349,9,FALSE), "No")</f>
        <v>Yes</v>
      </c>
      <c r="F814" s="67">
        <f>IFERROR(VLOOKUP($C814,'2025-26 School Level AAFTE'!$C$2:$J$2349,8,FALSE), 0)</f>
        <v>521.44000000000005</v>
      </c>
      <c r="G814" s="69">
        <f>IFERROR(IF(E814= "yes",VLOOKUP(C814,Summary!$B:$I,6,0),0),0)</f>
        <v>0</v>
      </c>
      <c r="H814" s="68">
        <f t="shared" si="151"/>
        <v>521.44000000000005</v>
      </c>
      <c r="I814" s="110">
        <f>VLOOKUP($A814,'2026-27 Salary &amp; Benefits'!$A:$I,3,FALSE)</f>
        <v>1</v>
      </c>
      <c r="J814" s="110">
        <f>VLOOKUP($A814,'2026-27 Salary &amp; Benefits'!$A:$I,4,FALSE)</f>
        <v>1</v>
      </c>
      <c r="K814" s="101">
        <f t="shared" si="152"/>
        <v>521.44000000000005</v>
      </c>
      <c r="L814" s="100">
        <f t="shared" si="153"/>
        <v>1.53</v>
      </c>
      <c r="M814" s="102">
        <f>'2026-27 Salary &amp; Benefits'!$E$6</f>
        <v>78209</v>
      </c>
      <c r="N814" s="102">
        <f>'2026-27 Salary &amp; Benefits'!$F$6</f>
        <v>82248</v>
      </c>
      <c r="O814" s="7">
        <f t="shared" si="154"/>
        <v>119659.77</v>
      </c>
      <c r="P814" s="7">
        <f t="shared" si="155"/>
        <v>6179.6699999999983</v>
      </c>
      <c r="Q814" s="7">
        <f>'2026-27 Salary &amp; Benefits'!G$6</f>
        <v>16817.759999999998</v>
      </c>
      <c r="R814" s="103">
        <f>'2026-27 Salary &amp; Benefits'!H$6</f>
        <v>0.16020000000000001</v>
      </c>
      <c r="S814" s="103">
        <f>'2026-27 Salary &amp; Benefits'!I$6</f>
        <v>0.15390000000000001</v>
      </c>
      <c r="T814" s="7">
        <f t="shared" si="156"/>
        <v>45851.72</v>
      </c>
      <c r="U814" s="7">
        <f t="shared" si="157"/>
        <v>2097.3200000000002</v>
      </c>
      <c r="V814" s="7">
        <f t="shared" si="158"/>
        <v>322.77999999999997</v>
      </c>
      <c r="W814" s="7">
        <f t="shared" si="159"/>
        <v>2420.1000000000004</v>
      </c>
      <c r="X814" s="18">
        <f t="shared" si="160"/>
        <v>174111.25999999998</v>
      </c>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row>
    <row r="815" spans="1:159" s="17" customFormat="1">
      <c r="A815" s="50" t="s">
        <v>2162</v>
      </c>
      <c r="B815" s="59" t="s">
        <v>2628</v>
      </c>
      <c r="C815" s="60">
        <v>2916</v>
      </c>
      <c r="D815" s="59" t="s">
        <v>322</v>
      </c>
      <c r="E815" s="78" t="str">
        <f>IFERROR(VLOOKUP($C815,'2025-26 School Level AAFTE'!$C$2:$L$2349,9,FALSE), "No")</f>
        <v>Yes</v>
      </c>
      <c r="F815" s="67">
        <f>IFERROR(VLOOKUP($C815,'2025-26 School Level AAFTE'!$C$2:$J$2349,8,FALSE), 0)</f>
        <v>537.30999999999995</v>
      </c>
      <c r="G815" s="69">
        <f>IFERROR(IF(E815= "yes",VLOOKUP(C815,Summary!$B:$I,6,0),0),0)</f>
        <v>0</v>
      </c>
      <c r="H815" s="68">
        <f t="shared" si="151"/>
        <v>537.30999999999995</v>
      </c>
      <c r="I815" s="110">
        <f>VLOOKUP($A815,'2026-27 Salary &amp; Benefits'!$A:$I,3,FALSE)</f>
        <v>1</v>
      </c>
      <c r="J815" s="110">
        <f>VLOOKUP($A815,'2026-27 Salary &amp; Benefits'!$A:$I,4,FALSE)</f>
        <v>1</v>
      </c>
      <c r="K815" s="101">
        <f t="shared" si="152"/>
        <v>537.30999999999995</v>
      </c>
      <c r="L815" s="100">
        <f t="shared" si="153"/>
        <v>1.5760000000000001</v>
      </c>
      <c r="M815" s="102">
        <f>'2026-27 Salary &amp; Benefits'!$E$6</f>
        <v>78209</v>
      </c>
      <c r="N815" s="102">
        <f>'2026-27 Salary &amp; Benefits'!$F$6</f>
        <v>82248</v>
      </c>
      <c r="O815" s="7">
        <f t="shared" si="154"/>
        <v>123257.38</v>
      </c>
      <c r="P815" s="7">
        <f t="shared" si="155"/>
        <v>6365.4700000000012</v>
      </c>
      <c r="Q815" s="7">
        <f>'2026-27 Salary &amp; Benefits'!G$6</f>
        <v>16817.759999999998</v>
      </c>
      <c r="R815" s="103">
        <f>'2026-27 Salary &amp; Benefits'!H$6</f>
        <v>0.16020000000000001</v>
      </c>
      <c r="S815" s="103">
        <f>'2026-27 Salary &amp; Benefits'!I$6</f>
        <v>0.15390000000000001</v>
      </c>
      <c r="T815" s="7">
        <f t="shared" si="156"/>
        <v>47230.27</v>
      </c>
      <c r="U815" s="7">
        <f t="shared" si="157"/>
        <v>2160.38</v>
      </c>
      <c r="V815" s="7">
        <f t="shared" si="158"/>
        <v>332.48</v>
      </c>
      <c r="W815" s="7">
        <f t="shared" si="159"/>
        <v>2492.86</v>
      </c>
      <c r="X815" s="18">
        <f t="shared" si="160"/>
        <v>179345.97999999998</v>
      </c>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row>
    <row r="816" spans="1:159" s="17" customFormat="1">
      <c r="A816" s="50" t="s">
        <v>2162</v>
      </c>
      <c r="B816" s="59" t="s">
        <v>2628</v>
      </c>
      <c r="C816" s="60">
        <v>5547</v>
      </c>
      <c r="D816" s="59" t="s">
        <v>2843</v>
      </c>
      <c r="E816" s="78" t="str">
        <f>IFERROR(VLOOKUP($C816,'2025-26 School Level AAFTE'!$C$2:$L$2349,9,FALSE), "No")</f>
        <v>Yes</v>
      </c>
      <c r="F816" s="67">
        <f>IFERROR(VLOOKUP($C816,'2025-26 School Level AAFTE'!$C$2:$J$2349,8,FALSE), 0)</f>
        <v>31.16</v>
      </c>
      <c r="G816" s="69">
        <f>IFERROR(IF(E816= "yes",VLOOKUP(C816,Summary!$B:$I,6,0),0),0)</f>
        <v>0</v>
      </c>
      <c r="H816" s="68">
        <f t="shared" si="151"/>
        <v>31.16</v>
      </c>
      <c r="I816" s="110">
        <f>VLOOKUP($A816,'2026-27 Salary &amp; Benefits'!$A:$I,3,FALSE)</f>
        <v>1</v>
      </c>
      <c r="J816" s="110">
        <f>VLOOKUP($A816,'2026-27 Salary &amp; Benefits'!$A:$I,4,FALSE)</f>
        <v>1</v>
      </c>
      <c r="K816" s="101">
        <f t="shared" si="152"/>
        <v>31.16</v>
      </c>
      <c r="L816" s="100">
        <f t="shared" si="153"/>
        <v>9.0999999999999998E-2</v>
      </c>
      <c r="M816" s="102">
        <f>'2026-27 Salary &amp; Benefits'!$E$6</f>
        <v>78209</v>
      </c>
      <c r="N816" s="102">
        <f>'2026-27 Salary &amp; Benefits'!$F$6</f>
        <v>82248</v>
      </c>
      <c r="O816" s="7">
        <f t="shared" si="154"/>
        <v>7117.02</v>
      </c>
      <c r="P816" s="7">
        <f t="shared" si="155"/>
        <v>367.54999999999927</v>
      </c>
      <c r="Q816" s="7">
        <f>'2026-27 Salary &amp; Benefits'!G$6</f>
        <v>16817.759999999998</v>
      </c>
      <c r="R816" s="103">
        <f>'2026-27 Salary &amp; Benefits'!H$6</f>
        <v>0.16020000000000001</v>
      </c>
      <c r="S816" s="103">
        <f>'2026-27 Salary &amp; Benefits'!I$6</f>
        <v>0.15390000000000001</v>
      </c>
      <c r="T816" s="7">
        <f t="shared" si="156"/>
        <v>2727.13</v>
      </c>
      <c r="U816" s="7">
        <f t="shared" si="157"/>
        <v>124.74</v>
      </c>
      <c r="V816" s="7">
        <f t="shared" si="158"/>
        <v>19.2</v>
      </c>
      <c r="W816" s="7">
        <f t="shared" si="159"/>
        <v>143.94</v>
      </c>
      <c r="X816" s="18">
        <f t="shared" si="160"/>
        <v>10355.640000000001</v>
      </c>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row>
    <row r="817" spans="1:159" s="17" customFormat="1">
      <c r="A817" s="50" t="s">
        <v>2162</v>
      </c>
      <c r="B817" s="59" t="s">
        <v>2628</v>
      </c>
      <c r="C817" s="60">
        <v>2266</v>
      </c>
      <c r="D817" s="59" t="s">
        <v>318</v>
      </c>
      <c r="E817" s="78" t="str">
        <f>IFERROR(VLOOKUP($C817,'2025-26 School Level AAFTE'!$C$2:$L$2349,9,FALSE), "No")</f>
        <v>Yes</v>
      </c>
      <c r="F817" s="67">
        <f>IFERROR(VLOOKUP($C817,'2025-26 School Level AAFTE'!$C$2:$J$2349,8,FALSE), 0)</f>
        <v>1415.98</v>
      </c>
      <c r="G817" s="69">
        <f>IFERROR(IF(E817= "yes",VLOOKUP(C817,Summary!$B:$I,6,0),0),0)</f>
        <v>0</v>
      </c>
      <c r="H817" s="68">
        <f t="shared" si="151"/>
        <v>1415.98</v>
      </c>
      <c r="I817" s="110">
        <f>VLOOKUP($A817,'2026-27 Salary &amp; Benefits'!$A:$I,3,FALSE)</f>
        <v>1</v>
      </c>
      <c r="J817" s="110">
        <f>VLOOKUP($A817,'2026-27 Salary &amp; Benefits'!$A:$I,4,FALSE)</f>
        <v>1</v>
      </c>
      <c r="K817" s="101">
        <f t="shared" si="152"/>
        <v>1415.98</v>
      </c>
      <c r="L817" s="100">
        <f t="shared" si="153"/>
        <v>4.1539999999999999</v>
      </c>
      <c r="M817" s="102">
        <f>'2026-27 Salary &amp; Benefits'!$E$6</f>
        <v>78209</v>
      </c>
      <c r="N817" s="102">
        <f>'2026-27 Salary &amp; Benefits'!$F$6</f>
        <v>82248</v>
      </c>
      <c r="O817" s="7">
        <f t="shared" si="154"/>
        <v>324880.19</v>
      </c>
      <c r="P817" s="7">
        <f t="shared" si="155"/>
        <v>16778</v>
      </c>
      <c r="Q817" s="7">
        <f>'2026-27 Salary &amp; Benefits'!G$6</f>
        <v>16817.759999999998</v>
      </c>
      <c r="R817" s="103">
        <f>'2026-27 Salary &amp; Benefits'!H$6</f>
        <v>0.16020000000000001</v>
      </c>
      <c r="S817" s="103">
        <f>'2026-27 Salary &amp; Benefits'!I$6</f>
        <v>0.15390000000000001</v>
      </c>
      <c r="T817" s="7">
        <f t="shared" si="156"/>
        <v>124488.92</v>
      </c>
      <c r="U817" s="7">
        <f t="shared" si="157"/>
        <v>5694.3</v>
      </c>
      <c r="V817" s="7">
        <f t="shared" si="158"/>
        <v>876.35</v>
      </c>
      <c r="W817" s="7">
        <f t="shared" si="159"/>
        <v>6570.6500000000005</v>
      </c>
      <c r="X817" s="18">
        <f t="shared" si="160"/>
        <v>472717.76</v>
      </c>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row>
    <row r="818" spans="1:159" s="17" customFormat="1">
      <c r="A818" s="50" t="s">
        <v>2162</v>
      </c>
      <c r="B818" s="59" t="s">
        <v>2628</v>
      </c>
      <c r="C818" s="60">
        <v>5194</v>
      </c>
      <c r="D818" s="59" t="s">
        <v>326</v>
      </c>
      <c r="E818" s="78" t="str">
        <f>IFERROR(VLOOKUP($C818,'2025-26 School Level AAFTE'!$C$2:$L$2349,9,FALSE), "No")</f>
        <v>Yes</v>
      </c>
      <c r="F818" s="67">
        <f>IFERROR(VLOOKUP($C818,'2025-26 School Level AAFTE'!$C$2:$J$2349,8,FALSE), 0)</f>
        <v>262.28999999999996</v>
      </c>
      <c r="G818" s="69">
        <f>IFERROR(IF(E818= "yes",VLOOKUP(C818,Summary!$B:$I,6,0),0),0)</f>
        <v>0</v>
      </c>
      <c r="H818" s="68">
        <f t="shared" si="151"/>
        <v>262.28999999999996</v>
      </c>
      <c r="I818" s="110">
        <f>VLOOKUP($A818,'2026-27 Salary &amp; Benefits'!$A:$I,3,FALSE)</f>
        <v>1</v>
      </c>
      <c r="J818" s="110">
        <f>VLOOKUP($A818,'2026-27 Salary &amp; Benefits'!$A:$I,4,FALSE)</f>
        <v>1</v>
      </c>
      <c r="K818" s="101">
        <f t="shared" si="152"/>
        <v>262.28999999999996</v>
      </c>
      <c r="L818" s="100">
        <f t="shared" si="153"/>
        <v>0.76900000000000002</v>
      </c>
      <c r="M818" s="102">
        <f>'2026-27 Salary &amp; Benefits'!$E$6</f>
        <v>78209</v>
      </c>
      <c r="N818" s="102">
        <f>'2026-27 Salary &amp; Benefits'!$F$6</f>
        <v>82248</v>
      </c>
      <c r="O818" s="7">
        <f t="shared" si="154"/>
        <v>60142.720000000001</v>
      </c>
      <c r="P818" s="7">
        <f t="shared" si="155"/>
        <v>3105.989999999998</v>
      </c>
      <c r="Q818" s="7">
        <f>'2026-27 Salary &amp; Benefits'!G$6</f>
        <v>16817.759999999998</v>
      </c>
      <c r="R818" s="103">
        <f>'2026-27 Salary &amp; Benefits'!H$6</f>
        <v>0.16020000000000001</v>
      </c>
      <c r="S818" s="103">
        <f>'2026-27 Salary &amp; Benefits'!I$6</f>
        <v>0.15390000000000001</v>
      </c>
      <c r="T818" s="7">
        <f t="shared" si="156"/>
        <v>23045.73</v>
      </c>
      <c r="U818" s="7">
        <f t="shared" si="157"/>
        <v>1054.1500000000001</v>
      </c>
      <c r="V818" s="7">
        <f t="shared" si="158"/>
        <v>162.22999999999999</v>
      </c>
      <c r="W818" s="7">
        <f t="shared" si="159"/>
        <v>1216.3800000000001</v>
      </c>
      <c r="X818" s="18">
        <f t="shared" si="160"/>
        <v>87510.82</v>
      </c>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row>
    <row r="819" spans="1:159" s="17" customFormat="1">
      <c r="A819" s="50" t="s">
        <v>2162</v>
      </c>
      <c r="B819" s="59" t="s">
        <v>2628</v>
      </c>
      <c r="C819" s="60">
        <v>5675</v>
      </c>
      <c r="D819" s="59" t="s">
        <v>2996</v>
      </c>
      <c r="E819" s="78" t="str">
        <f>IFERROR(VLOOKUP($C819,'2025-26 School Level AAFTE'!$C$2:$L$2349,9,FALSE), "No")</f>
        <v>Yes</v>
      </c>
      <c r="F819" s="67">
        <f>IFERROR(VLOOKUP($C819,'2025-26 School Level AAFTE'!$C$2:$J$2349,8,FALSE), 0)</f>
        <v>809.78</v>
      </c>
      <c r="G819" s="69">
        <f>IFERROR(IF(E819= "yes",VLOOKUP(C819,Summary!$B:$I,6,0),0),0)</f>
        <v>0</v>
      </c>
      <c r="H819" s="68">
        <f t="shared" si="151"/>
        <v>809.78</v>
      </c>
      <c r="I819" s="110">
        <f>VLOOKUP($A819,'2026-27 Salary &amp; Benefits'!$A:$I,3,FALSE)</f>
        <v>1</v>
      </c>
      <c r="J819" s="110">
        <f>VLOOKUP($A819,'2026-27 Salary &amp; Benefits'!$A:$I,4,FALSE)</f>
        <v>1</v>
      </c>
      <c r="K819" s="101">
        <f t="shared" si="152"/>
        <v>809.78</v>
      </c>
      <c r="L819" s="100">
        <f t="shared" si="153"/>
        <v>2.375</v>
      </c>
      <c r="M819" s="102">
        <f>'2026-27 Salary &amp; Benefits'!$E$6</f>
        <v>78209</v>
      </c>
      <c r="N819" s="102">
        <f>'2026-27 Salary &amp; Benefits'!$F$6</f>
        <v>82248</v>
      </c>
      <c r="O819" s="7">
        <f t="shared" si="154"/>
        <v>185746.38</v>
      </c>
      <c r="P819" s="7">
        <f t="shared" si="155"/>
        <v>9592.6199999999953</v>
      </c>
      <c r="Q819" s="7">
        <f>'2026-27 Salary &amp; Benefits'!G$6</f>
        <v>16817.759999999998</v>
      </c>
      <c r="R819" s="103">
        <f>'2026-27 Salary &amp; Benefits'!H$6</f>
        <v>0.16020000000000001</v>
      </c>
      <c r="S819" s="103">
        <f>'2026-27 Salary &amp; Benefits'!I$6</f>
        <v>0.15390000000000001</v>
      </c>
      <c r="T819" s="7">
        <f t="shared" si="156"/>
        <v>71175.05</v>
      </c>
      <c r="U819" s="7">
        <f t="shared" si="157"/>
        <v>3255.65</v>
      </c>
      <c r="V819" s="7">
        <f t="shared" si="158"/>
        <v>501.04</v>
      </c>
      <c r="W819" s="7">
        <f t="shared" si="159"/>
        <v>3756.69</v>
      </c>
      <c r="X819" s="18">
        <f t="shared" si="160"/>
        <v>270270.74</v>
      </c>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row>
    <row r="820" spans="1:159" s="17" customFormat="1">
      <c r="A820" s="50" t="s">
        <v>2162</v>
      </c>
      <c r="B820" s="59" t="s">
        <v>2628</v>
      </c>
      <c r="C820" s="60">
        <v>1934</v>
      </c>
      <c r="D820" s="59" t="s">
        <v>317</v>
      </c>
      <c r="E820" s="78" t="str">
        <f>IFERROR(VLOOKUP($C820,'2025-26 School Level AAFTE'!$C$2:$L$2349,9,FALSE), "No")</f>
        <v>Yes</v>
      </c>
      <c r="F820" s="67">
        <f>IFERROR(VLOOKUP($C820,'2025-26 School Level AAFTE'!$C$2:$J$2349,8,FALSE), 0)</f>
        <v>9.6199999999999992</v>
      </c>
      <c r="G820" s="69">
        <f>IFERROR(IF(E820= "yes",VLOOKUP(C820,Summary!$B:$I,6,0),0),0)</f>
        <v>0</v>
      </c>
      <c r="H820" s="68">
        <f t="shared" si="151"/>
        <v>9.6199999999999992</v>
      </c>
      <c r="I820" s="110">
        <f>VLOOKUP($A820,'2026-27 Salary &amp; Benefits'!$A:$I,3,FALSE)</f>
        <v>1</v>
      </c>
      <c r="J820" s="110">
        <f>VLOOKUP($A820,'2026-27 Salary &amp; Benefits'!$A:$I,4,FALSE)</f>
        <v>1</v>
      </c>
      <c r="K820" s="101">
        <f t="shared" si="152"/>
        <v>9.6199999999999992</v>
      </c>
      <c r="L820" s="100">
        <f t="shared" si="153"/>
        <v>2.8000000000000001E-2</v>
      </c>
      <c r="M820" s="102">
        <f>'2026-27 Salary &amp; Benefits'!$E$6</f>
        <v>78209</v>
      </c>
      <c r="N820" s="102">
        <f>'2026-27 Salary &amp; Benefits'!$F$6</f>
        <v>82248</v>
      </c>
      <c r="O820" s="7">
        <f t="shared" si="154"/>
        <v>2189.85</v>
      </c>
      <c r="P820" s="7">
        <f t="shared" si="155"/>
        <v>113.09000000000015</v>
      </c>
      <c r="Q820" s="7">
        <f>'2026-27 Salary &amp; Benefits'!G$6</f>
        <v>16817.759999999998</v>
      </c>
      <c r="R820" s="103">
        <f>'2026-27 Salary &amp; Benefits'!H$6</f>
        <v>0.16020000000000001</v>
      </c>
      <c r="S820" s="103">
        <f>'2026-27 Salary &amp; Benefits'!I$6</f>
        <v>0.15390000000000001</v>
      </c>
      <c r="T820" s="7">
        <f t="shared" si="156"/>
        <v>839.12</v>
      </c>
      <c r="U820" s="7">
        <f t="shared" si="157"/>
        <v>38.380000000000003</v>
      </c>
      <c r="V820" s="7">
        <f t="shared" si="158"/>
        <v>5.91</v>
      </c>
      <c r="W820" s="7">
        <f t="shared" si="159"/>
        <v>44.290000000000006</v>
      </c>
      <c r="X820" s="18">
        <f t="shared" si="160"/>
        <v>3186.35</v>
      </c>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row>
    <row r="821" spans="1:159" s="17" customFormat="1">
      <c r="A821" s="50" t="s">
        <v>2162</v>
      </c>
      <c r="B821" s="59" t="s">
        <v>2628</v>
      </c>
      <c r="C821" s="60">
        <v>2596</v>
      </c>
      <c r="D821" s="59" t="s">
        <v>319</v>
      </c>
      <c r="E821" s="78" t="str">
        <f>IFERROR(VLOOKUP($C821,'2025-26 School Level AAFTE'!$C$2:$L$2349,9,FALSE), "No")</f>
        <v>No</v>
      </c>
      <c r="F821" s="67">
        <f>IFERROR(VLOOKUP($C821,'2025-26 School Level AAFTE'!$C$2:$J$2349,8,FALSE), 0)</f>
        <v>206.72</v>
      </c>
      <c r="G821" s="69">
        <f>IFERROR(IF(E821= "yes",VLOOKUP(C821,Summary!$B:$I,6,0),0),0)</f>
        <v>0</v>
      </c>
      <c r="H821" s="68">
        <f t="shared" si="151"/>
        <v>0</v>
      </c>
      <c r="I821" s="110">
        <f>VLOOKUP($A821,'2026-27 Salary &amp; Benefits'!$A:$I,3,FALSE)</f>
        <v>1</v>
      </c>
      <c r="J821" s="110">
        <f>VLOOKUP($A821,'2026-27 Salary &amp; Benefits'!$A:$I,4,FALSE)</f>
        <v>1</v>
      </c>
      <c r="K821" s="101">
        <f t="shared" si="152"/>
        <v>0</v>
      </c>
      <c r="L821" s="100">
        <f t="shared" si="153"/>
        <v>0</v>
      </c>
      <c r="M821" s="102">
        <f>'2026-27 Salary &amp; Benefits'!$E$6</f>
        <v>78209</v>
      </c>
      <c r="N821" s="102">
        <f>'2026-27 Salary &amp; Benefits'!$F$6</f>
        <v>82248</v>
      </c>
      <c r="O821" s="7">
        <f t="shared" si="154"/>
        <v>0</v>
      </c>
      <c r="P821" s="7">
        <f t="shared" si="155"/>
        <v>0</v>
      </c>
      <c r="Q821" s="7">
        <f>'2026-27 Salary &amp; Benefits'!G$6</f>
        <v>16817.759999999998</v>
      </c>
      <c r="R821" s="103">
        <f>'2026-27 Salary &amp; Benefits'!H$6</f>
        <v>0.16020000000000001</v>
      </c>
      <c r="S821" s="103">
        <f>'2026-27 Salary &amp; Benefits'!I$6</f>
        <v>0.15390000000000001</v>
      </c>
      <c r="T821" s="7">
        <f t="shared" si="156"/>
        <v>0</v>
      </c>
      <c r="U821" s="7">
        <f t="shared" si="157"/>
        <v>0</v>
      </c>
      <c r="V821" s="7">
        <f t="shared" si="158"/>
        <v>0</v>
      </c>
      <c r="W821" s="7">
        <f t="shared" si="159"/>
        <v>0</v>
      </c>
      <c r="X821" s="18">
        <f t="shared" si="160"/>
        <v>0</v>
      </c>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row>
    <row r="822" spans="1:159" s="17" customFormat="1">
      <c r="A822" s="50" t="s">
        <v>2162</v>
      </c>
      <c r="B822" s="59" t="s">
        <v>2628</v>
      </c>
      <c r="C822" s="60">
        <v>2624</v>
      </c>
      <c r="D822" s="59" t="s">
        <v>320</v>
      </c>
      <c r="E822" s="78" t="str">
        <f>IFERROR(VLOOKUP($C822,'2025-26 School Level AAFTE'!$C$2:$L$2349,9,FALSE), "No")</f>
        <v>Yes</v>
      </c>
      <c r="F822" s="67">
        <f>IFERROR(VLOOKUP($C822,'2025-26 School Level AAFTE'!$C$2:$J$2349,8,FALSE), 0)</f>
        <v>360.31</v>
      </c>
      <c r="G822" s="69">
        <f>IFERROR(IF(E822= "yes",VLOOKUP(C822,Summary!$B:$I,6,0),0),0)</f>
        <v>0</v>
      </c>
      <c r="H822" s="68">
        <f t="shared" si="151"/>
        <v>360.31</v>
      </c>
      <c r="I822" s="110">
        <f>VLOOKUP($A822,'2026-27 Salary &amp; Benefits'!$A:$I,3,FALSE)</f>
        <v>1</v>
      </c>
      <c r="J822" s="110">
        <f>VLOOKUP($A822,'2026-27 Salary &amp; Benefits'!$A:$I,4,FALSE)</f>
        <v>1</v>
      </c>
      <c r="K822" s="101">
        <f t="shared" si="152"/>
        <v>360.31</v>
      </c>
      <c r="L822" s="100">
        <f t="shared" si="153"/>
        <v>1.0569999999999999</v>
      </c>
      <c r="M822" s="102">
        <f>'2026-27 Salary &amp; Benefits'!$E$6</f>
        <v>78209</v>
      </c>
      <c r="N822" s="102">
        <f>'2026-27 Salary &amp; Benefits'!$F$6</f>
        <v>82248</v>
      </c>
      <c r="O822" s="7">
        <f t="shared" si="154"/>
        <v>82666.91</v>
      </c>
      <c r="P822" s="7">
        <f t="shared" si="155"/>
        <v>4269.2299999999959</v>
      </c>
      <c r="Q822" s="7">
        <f>'2026-27 Salary &amp; Benefits'!G$6</f>
        <v>16817.759999999998</v>
      </c>
      <c r="R822" s="103">
        <f>'2026-27 Salary &amp; Benefits'!H$6</f>
        <v>0.16020000000000001</v>
      </c>
      <c r="S822" s="103">
        <f>'2026-27 Salary &amp; Benefits'!I$6</f>
        <v>0.15390000000000001</v>
      </c>
      <c r="T822" s="7">
        <f t="shared" si="156"/>
        <v>31676.65</v>
      </c>
      <c r="U822" s="7">
        <f t="shared" si="157"/>
        <v>1448.94</v>
      </c>
      <c r="V822" s="7">
        <f t="shared" si="158"/>
        <v>222.99</v>
      </c>
      <c r="W822" s="7">
        <f t="shared" si="159"/>
        <v>1671.93</v>
      </c>
      <c r="X822" s="18">
        <f t="shared" si="160"/>
        <v>120284.71999999999</v>
      </c>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row>
    <row r="823" spans="1:159" s="17" customFormat="1">
      <c r="A823" s="50" t="s">
        <v>2127</v>
      </c>
      <c r="B823" s="59" t="s">
        <v>2629</v>
      </c>
      <c r="C823" s="60">
        <v>4418</v>
      </c>
      <c r="D823" s="59" t="s">
        <v>51</v>
      </c>
      <c r="E823" s="78" t="str">
        <f>IFERROR(VLOOKUP($C823,'2025-26 School Level AAFTE'!$C$2:$L$2349,9,FALSE), "No")</f>
        <v>Yes</v>
      </c>
      <c r="F823" s="67">
        <f>IFERROR(VLOOKUP($C823,'2025-26 School Level AAFTE'!$C$2:$J$2349,8,FALSE), 0)</f>
        <v>673.4</v>
      </c>
      <c r="G823" s="69">
        <f>IFERROR(IF(E823= "yes",VLOOKUP(C823,Summary!$B:$I,6,0),0),0)</f>
        <v>0</v>
      </c>
      <c r="H823" s="68">
        <f t="shared" si="151"/>
        <v>673.4</v>
      </c>
      <c r="I823" s="110">
        <f>VLOOKUP($A823,'2026-27 Salary &amp; Benefits'!$A:$I,3,FALSE)</f>
        <v>1</v>
      </c>
      <c r="J823" s="110">
        <f>VLOOKUP($A823,'2026-27 Salary &amp; Benefits'!$A:$I,4,FALSE)</f>
        <v>1</v>
      </c>
      <c r="K823" s="101">
        <f t="shared" si="152"/>
        <v>673.4</v>
      </c>
      <c r="L823" s="100">
        <f t="shared" si="153"/>
        <v>1.9750000000000001</v>
      </c>
      <c r="M823" s="102">
        <f>'2026-27 Salary &amp; Benefits'!$E$6</f>
        <v>78209</v>
      </c>
      <c r="N823" s="102">
        <f>'2026-27 Salary &amp; Benefits'!$F$6</f>
        <v>82248</v>
      </c>
      <c r="O823" s="7">
        <f t="shared" si="154"/>
        <v>154462.78</v>
      </c>
      <c r="P823" s="7">
        <f t="shared" si="155"/>
        <v>7977.0199999999895</v>
      </c>
      <c r="Q823" s="7">
        <f>'2026-27 Salary &amp; Benefits'!G$6</f>
        <v>16817.759999999998</v>
      </c>
      <c r="R823" s="103">
        <f>'2026-27 Salary &amp; Benefits'!H$6</f>
        <v>0.16020000000000001</v>
      </c>
      <c r="S823" s="103">
        <f>'2026-27 Salary &amp; Benefits'!I$6</f>
        <v>0.15390000000000001</v>
      </c>
      <c r="T823" s="7">
        <f t="shared" si="156"/>
        <v>59187.68</v>
      </c>
      <c r="U823" s="7">
        <f t="shared" si="157"/>
        <v>2707.33</v>
      </c>
      <c r="V823" s="7">
        <f t="shared" si="158"/>
        <v>416.66</v>
      </c>
      <c r="W823" s="7">
        <f t="shared" si="159"/>
        <v>3123.99</v>
      </c>
      <c r="X823" s="18">
        <f t="shared" si="160"/>
        <v>224751.46999999997</v>
      </c>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row>
    <row r="824" spans="1:159" s="17" customFormat="1">
      <c r="A824" s="50" t="s">
        <v>2127</v>
      </c>
      <c r="B824" s="59" t="s">
        <v>2629</v>
      </c>
      <c r="C824" s="60">
        <v>5520</v>
      </c>
      <c r="D824" s="59" t="s">
        <v>2833</v>
      </c>
      <c r="E824" s="78" t="str">
        <f>IFERROR(VLOOKUP($C824,'2025-26 School Level AAFTE'!$C$2:$L$2349,9,FALSE), "No")</f>
        <v>No</v>
      </c>
      <c r="F824" s="67">
        <f>IFERROR(VLOOKUP($C824,'2025-26 School Level AAFTE'!$C$2:$J$2349,8,FALSE), 0)</f>
        <v>557.87</v>
      </c>
      <c r="G824" s="69">
        <f>IFERROR(IF(E824= "yes",VLOOKUP(C824,Summary!$B:$I,6,0),0),0)</f>
        <v>0</v>
      </c>
      <c r="H824" s="68">
        <f t="shared" si="151"/>
        <v>0</v>
      </c>
      <c r="I824" s="110">
        <f>VLOOKUP($A824,'2026-27 Salary &amp; Benefits'!$A:$I,3,FALSE)</f>
        <v>1</v>
      </c>
      <c r="J824" s="110">
        <f>VLOOKUP($A824,'2026-27 Salary &amp; Benefits'!$A:$I,4,FALSE)</f>
        <v>1</v>
      </c>
      <c r="K824" s="101">
        <f t="shared" si="152"/>
        <v>0</v>
      </c>
      <c r="L824" s="100">
        <f t="shared" si="153"/>
        <v>0</v>
      </c>
      <c r="M824" s="102">
        <f>'2026-27 Salary &amp; Benefits'!$E$6</f>
        <v>78209</v>
      </c>
      <c r="N824" s="102">
        <f>'2026-27 Salary &amp; Benefits'!$F$6</f>
        <v>82248</v>
      </c>
      <c r="O824" s="7">
        <f t="shared" si="154"/>
        <v>0</v>
      </c>
      <c r="P824" s="7">
        <f t="shared" si="155"/>
        <v>0</v>
      </c>
      <c r="Q824" s="7">
        <f>'2026-27 Salary &amp; Benefits'!G$6</f>
        <v>16817.759999999998</v>
      </c>
      <c r="R824" s="103">
        <f>'2026-27 Salary &amp; Benefits'!H$6</f>
        <v>0.16020000000000001</v>
      </c>
      <c r="S824" s="103">
        <f>'2026-27 Salary &amp; Benefits'!I$6</f>
        <v>0.15390000000000001</v>
      </c>
      <c r="T824" s="7">
        <f t="shared" si="156"/>
        <v>0</v>
      </c>
      <c r="U824" s="7">
        <f t="shared" si="157"/>
        <v>0</v>
      </c>
      <c r="V824" s="7">
        <f t="shared" si="158"/>
        <v>0</v>
      </c>
      <c r="W824" s="7">
        <f t="shared" si="159"/>
        <v>0</v>
      </c>
      <c r="X824" s="18">
        <f t="shared" si="160"/>
        <v>0</v>
      </c>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row>
    <row r="825" spans="1:159" s="17" customFormat="1">
      <c r="A825" s="50" t="s">
        <v>2127</v>
      </c>
      <c r="B825" s="59" t="s">
        <v>2629</v>
      </c>
      <c r="C825" s="58">
        <v>4072</v>
      </c>
      <c r="D825" s="57" t="s">
        <v>46</v>
      </c>
      <c r="E825" s="78" t="str">
        <f>IFERROR(VLOOKUP($C825,'2025-26 School Level AAFTE'!$C$2:$L$2349,9,FALSE), "No")</f>
        <v>Yes</v>
      </c>
      <c r="F825" s="67">
        <f>IFERROR(VLOOKUP($C825,'2025-26 School Level AAFTE'!$C$2:$J$2349,8,FALSE), 0)</f>
        <v>351</v>
      </c>
      <c r="G825" s="69">
        <f>IFERROR(IF(E825= "yes",VLOOKUP(C825,Summary!$B:$I,6,0),0),0)</f>
        <v>0</v>
      </c>
      <c r="H825" s="68">
        <f t="shared" si="151"/>
        <v>351</v>
      </c>
      <c r="I825" s="110">
        <f>VLOOKUP($A825,'2026-27 Salary &amp; Benefits'!$A:$I,3,FALSE)</f>
        <v>1</v>
      </c>
      <c r="J825" s="110">
        <f>VLOOKUP($A825,'2026-27 Salary &amp; Benefits'!$A:$I,4,FALSE)</f>
        <v>1</v>
      </c>
      <c r="K825" s="101">
        <f t="shared" si="152"/>
        <v>351</v>
      </c>
      <c r="L825" s="100">
        <f t="shared" si="153"/>
        <v>1.03</v>
      </c>
      <c r="M825" s="102">
        <f>'2026-27 Salary &amp; Benefits'!$E$6</f>
        <v>78209</v>
      </c>
      <c r="N825" s="102">
        <f>'2026-27 Salary &amp; Benefits'!$F$6</f>
        <v>82248</v>
      </c>
      <c r="O825" s="7">
        <f t="shared" si="154"/>
        <v>80555.27</v>
      </c>
      <c r="P825" s="7">
        <f t="shared" si="155"/>
        <v>4160.1699999999983</v>
      </c>
      <c r="Q825" s="7">
        <f>'2026-27 Salary &amp; Benefits'!G$6</f>
        <v>16817.759999999998</v>
      </c>
      <c r="R825" s="103">
        <f>'2026-27 Salary &amp; Benefits'!H$6</f>
        <v>0.16020000000000001</v>
      </c>
      <c r="S825" s="103">
        <f>'2026-27 Salary &amp; Benefits'!I$6</f>
        <v>0.15390000000000001</v>
      </c>
      <c r="T825" s="7">
        <f t="shared" si="156"/>
        <v>30867.5</v>
      </c>
      <c r="U825" s="7">
        <f t="shared" si="157"/>
        <v>1411.92</v>
      </c>
      <c r="V825" s="7">
        <f t="shared" si="158"/>
        <v>217.29</v>
      </c>
      <c r="W825" s="7">
        <f t="shared" si="159"/>
        <v>1629.21</v>
      </c>
      <c r="X825" s="18">
        <f t="shared" si="160"/>
        <v>117212.15000000001</v>
      </c>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row>
    <row r="826" spans="1:159" s="17" customFormat="1">
      <c r="A826" s="50" t="s">
        <v>2127</v>
      </c>
      <c r="B826" s="59" t="s">
        <v>2629</v>
      </c>
      <c r="C826" s="60">
        <v>4202</v>
      </c>
      <c r="D826" s="59" t="s">
        <v>50</v>
      </c>
      <c r="E826" s="78" t="str">
        <f>IFERROR(VLOOKUP($C826,'2025-26 School Level AAFTE'!$C$2:$L$2349,9,FALSE), "No")</f>
        <v>Yes</v>
      </c>
      <c r="F826" s="67">
        <f>IFERROR(VLOOKUP($C826,'2025-26 School Level AAFTE'!$C$2:$J$2349,8,FALSE), 0)</f>
        <v>486.05</v>
      </c>
      <c r="G826" s="69">
        <f>IFERROR(IF(E826= "yes",VLOOKUP(C826,Summary!$B:$I,6,0),0),0)</f>
        <v>0</v>
      </c>
      <c r="H826" s="68">
        <f t="shared" si="151"/>
        <v>486.05</v>
      </c>
      <c r="I826" s="110">
        <f>VLOOKUP($A826,'2026-27 Salary &amp; Benefits'!$A:$I,3,FALSE)</f>
        <v>1</v>
      </c>
      <c r="J826" s="110">
        <f>VLOOKUP($A826,'2026-27 Salary &amp; Benefits'!$A:$I,4,FALSE)</f>
        <v>1</v>
      </c>
      <c r="K826" s="101">
        <f t="shared" si="152"/>
        <v>486.05</v>
      </c>
      <c r="L826" s="100">
        <f t="shared" si="153"/>
        <v>1.4259999999999999</v>
      </c>
      <c r="M826" s="102">
        <f>'2026-27 Salary &amp; Benefits'!$E$6</f>
        <v>78209</v>
      </c>
      <c r="N826" s="102">
        <f>'2026-27 Salary &amp; Benefits'!$F$6</f>
        <v>82248</v>
      </c>
      <c r="O826" s="7">
        <f t="shared" si="154"/>
        <v>111526.03</v>
      </c>
      <c r="P826" s="7">
        <f t="shared" si="155"/>
        <v>5759.6199999999953</v>
      </c>
      <c r="Q826" s="7">
        <f>'2026-27 Salary &amp; Benefits'!G$6</f>
        <v>16817.759999999998</v>
      </c>
      <c r="R826" s="103">
        <f>'2026-27 Salary &amp; Benefits'!H$6</f>
        <v>0.16020000000000001</v>
      </c>
      <c r="S826" s="103">
        <f>'2026-27 Salary &amp; Benefits'!I$6</f>
        <v>0.15390000000000001</v>
      </c>
      <c r="T826" s="7">
        <f t="shared" si="156"/>
        <v>42735</v>
      </c>
      <c r="U826" s="7">
        <f t="shared" si="157"/>
        <v>1954.76</v>
      </c>
      <c r="V826" s="7">
        <f t="shared" si="158"/>
        <v>300.83999999999997</v>
      </c>
      <c r="W826" s="7">
        <f t="shared" si="159"/>
        <v>2255.6</v>
      </c>
      <c r="X826" s="18">
        <f t="shared" si="160"/>
        <v>162276.25</v>
      </c>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row>
    <row r="827" spans="1:159" s="17" customFormat="1">
      <c r="A827" s="50" t="s">
        <v>2127</v>
      </c>
      <c r="B827" s="59" t="s">
        <v>2629</v>
      </c>
      <c r="C827" s="60">
        <v>5439</v>
      </c>
      <c r="D827" s="59" t="s">
        <v>58</v>
      </c>
      <c r="E827" s="78" t="str">
        <f>IFERROR(VLOOKUP($C827,'2025-26 School Level AAFTE'!$C$2:$L$2349,9,FALSE), "No")</f>
        <v>Yes</v>
      </c>
      <c r="F827" s="67">
        <f>IFERROR(VLOOKUP($C827,'2025-26 School Level AAFTE'!$C$2:$J$2349,8,FALSE), 0)</f>
        <v>929.07</v>
      </c>
      <c r="G827" s="69">
        <f>IFERROR(IF(E827= "yes",VLOOKUP(C827,Summary!$B:$I,6,0),0),0)</f>
        <v>0</v>
      </c>
      <c r="H827" s="68">
        <f t="shared" si="151"/>
        <v>929.07</v>
      </c>
      <c r="I827" s="110">
        <f>VLOOKUP($A827,'2026-27 Salary &amp; Benefits'!$A:$I,3,FALSE)</f>
        <v>1</v>
      </c>
      <c r="J827" s="110">
        <f>VLOOKUP($A827,'2026-27 Salary &amp; Benefits'!$A:$I,4,FALSE)</f>
        <v>1</v>
      </c>
      <c r="K827" s="101">
        <f t="shared" si="152"/>
        <v>929.07</v>
      </c>
      <c r="L827" s="100">
        <f t="shared" si="153"/>
        <v>2.7250000000000001</v>
      </c>
      <c r="M827" s="102">
        <f>'2026-27 Salary &amp; Benefits'!$E$6</f>
        <v>78209</v>
      </c>
      <c r="N827" s="102">
        <f>'2026-27 Salary &amp; Benefits'!$F$6</f>
        <v>82248</v>
      </c>
      <c r="O827" s="7">
        <f t="shared" si="154"/>
        <v>213119.53</v>
      </c>
      <c r="P827" s="7">
        <f t="shared" si="155"/>
        <v>11006.26999999999</v>
      </c>
      <c r="Q827" s="7">
        <f>'2026-27 Salary &amp; Benefits'!G$6</f>
        <v>16817.759999999998</v>
      </c>
      <c r="R827" s="103">
        <f>'2026-27 Salary &amp; Benefits'!H$6</f>
        <v>0.16020000000000001</v>
      </c>
      <c r="S827" s="103">
        <f>'2026-27 Salary &amp; Benefits'!I$6</f>
        <v>0.15390000000000001</v>
      </c>
      <c r="T827" s="7">
        <f t="shared" si="156"/>
        <v>81664.009999999995</v>
      </c>
      <c r="U827" s="7">
        <f t="shared" si="157"/>
        <v>3735.43</v>
      </c>
      <c r="V827" s="7">
        <f t="shared" si="158"/>
        <v>574.88</v>
      </c>
      <c r="W827" s="7">
        <f t="shared" si="159"/>
        <v>4310.3099999999995</v>
      </c>
      <c r="X827" s="18">
        <f t="shared" si="160"/>
        <v>310100.11999999994</v>
      </c>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row>
    <row r="828" spans="1:159" s="17" customFormat="1">
      <c r="A828" t="s">
        <v>2127</v>
      </c>
      <c r="B828" s="59" t="s">
        <v>2629</v>
      </c>
      <c r="C828" s="3">
        <v>5220</v>
      </c>
      <c r="D828" t="s">
        <v>56</v>
      </c>
      <c r="E828" s="78" t="str">
        <f>IFERROR(VLOOKUP($C828,'2025-26 School Level AAFTE'!$C$2:$L$2349,9,FALSE), "No")</f>
        <v>No</v>
      </c>
      <c r="F828" s="67">
        <f>IFERROR(VLOOKUP($C828,'2025-26 School Level AAFTE'!$C$2:$J$2349,8,FALSE), 0)</f>
        <v>463.43</v>
      </c>
      <c r="G828" s="69">
        <f>IFERROR(IF(E828= "yes",VLOOKUP(C828,Summary!$B:$I,6,0),0),0)</f>
        <v>0</v>
      </c>
      <c r="H828" s="68">
        <f t="shared" si="151"/>
        <v>0</v>
      </c>
      <c r="I828" s="110">
        <f>VLOOKUP($A828,'2026-27 Salary &amp; Benefits'!$A:$I,3,FALSE)</f>
        <v>1</v>
      </c>
      <c r="J828" s="110">
        <f>VLOOKUP($A828,'2026-27 Salary &amp; Benefits'!$A:$I,4,FALSE)</f>
        <v>1</v>
      </c>
      <c r="K828" s="101">
        <f t="shared" si="152"/>
        <v>0</v>
      </c>
      <c r="L828" s="100">
        <f t="shared" si="153"/>
        <v>0</v>
      </c>
      <c r="M828" s="102">
        <f>'2026-27 Salary &amp; Benefits'!$E$6</f>
        <v>78209</v>
      </c>
      <c r="N828" s="102">
        <f>'2026-27 Salary &amp; Benefits'!$F$6</f>
        <v>82248</v>
      </c>
      <c r="O828" s="7">
        <f t="shared" si="154"/>
        <v>0</v>
      </c>
      <c r="P828" s="7">
        <f t="shared" si="155"/>
        <v>0</v>
      </c>
      <c r="Q828" s="7">
        <f>'2026-27 Salary &amp; Benefits'!G$6</f>
        <v>16817.759999999998</v>
      </c>
      <c r="R828" s="103">
        <f>'2026-27 Salary &amp; Benefits'!H$6</f>
        <v>0.16020000000000001</v>
      </c>
      <c r="S828" s="103">
        <f>'2026-27 Salary &amp; Benefits'!I$6</f>
        <v>0.15390000000000001</v>
      </c>
      <c r="T828" s="7">
        <f t="shared" si="156"/>
        <v>0</v>
      </c>
      <c r="U828" s="7">
        <f t="shared" si="157"/>
        <v>0</v>
      </c>
      <c r="V828" s="7">
        <f t="shared" si="158"/>
        <v>0</v>
      </c>
      <c r="W828" s="7">
        <f t="shared" si="159"/>
        <v>0</v>
      </c>
      <c r="X828" s="18">
        <f t="shared" si="160"/>
        <v>0</v>
      </c>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row>
    <row r="829" spans="1:159" s="17" customFormat="1">
      <c r="A829" s="50" t="s">
        <v>2127</v>
      </c>
      <c r="B829" s="59" t="s">
        <v>2629</v>
      </c>
      <c r="C829" s="60">
        <v>4028</v>
      </c>
      <c r="D829" s="59" t="s">
        <v>45</v>
      </c>
      <c r="E829" s="78" t="str">
        <f>IFERROR(VLOOKUP($C829,'2025-26 School Level AAFTE'!$C$2:$L$2349,9,FALSE), "No")</f>
        <v>No</v>
      </c>
      <c r="F829" s="67">
        <f>IFERROR(VLOOKUP($C829,'2025-26 School Level AAFTE'!$C$2:$J$2349,8,FALSE), 0)</f>
        <v>891.16</v>
      </c>
      <c r="G829" s="69">
        <f>IFERROR(IF(E829= "yes",VLOOKUP(C829,Summary!$B:$I,6,0),0),0)</f>
        <v>0</v>
      </c>
      <c r="H829" s="68">
        <f t="shared" si="151"/>
        <v>0</v>
      </c>
      <c r="I829" s="110">
        <f>VLOOKUP($A829,'2026-27 Salary &amp; Benefits'!$A:$I,3,FALSE)</f>
        <v>1</v>
      </c>
      <c r="J829" s="110">
        <f>VLOOKUP($A829,'2026-27 Salary &amp; Benefits'!$A:$I,4,FALSE)</f>
        <v>1</v>
      </c>
      <c r="K829" s="101">
        <f t="shared" si="152"/>
        <v>0</v>
      </c>
      <c r="L829" s="100">
        <f t="shared" si="153"/>
        <v>0</v>
      </c>
      <c r="M829" s="102">
        <f>'2026-27 Salary &amp; Benefits'!$E$6</f>
        <v>78209</v>
      </c>
      <c r="N829" s="102">
        <f>'2026-27 Salary &amp; Benefits'!$F$6</f>
        <v>82248</v>
      </c>
      <c r="O829" s="7">
        <f t="shared" si="154"/>
        <v>0</v>
      </c>
      <c r="P829" s="7">
        <f t="shared" si="155"/>
        <v>0</v>
      </c>
      <c r="Q829" s="7">
        <f>'2026-27 Salary &amp; Benefits'!G$6</f>
        <v>16817.759999999998</v>
      </c>
      <c r="R829" s="103">
        <f>'2026-27 Salary &amp; Benefits'!H$6</f>
        <v>0.16020000000000001</v>
      </c>
      <c r="S829" s="103">
        <f>'2026-27 Salary &amp; Benefits'!I$6</f>
        <v>0.15390000000000001</v>
      </c>
      <c r="T829" s="7">
        <f t="shared" si="156"/>
        <v>0</v>
      </c>
      <c r="U829" s="7">
        <f t="shared" si="157"/>
        <v>0</v>
      </c>
      <c r="V829" s="7">
        <f t="shared" si="158"/>
        <v>0</v>
      </c>
      <c r="W829" s="7">
        <f t="shared" si="159"/>
        <v>0</v>
      </c>
      <c r="X829" s="18">
        <f t="shared" si="160"/>
        <v>0</v>
      </c>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row>
    <row r="830" spans="1:159" s="17" customFormat="1">
      <c r="A830" s="50" t="s">
        <v>2127</v>
      </c>
      <c r="B830" s="59" t="s">
        <v>2629</v>
      </c>
      <c r="C830" s="60">
        <v>2824</v>
      </c>
      <c r="D830" s="59" t="s">
        <v>35</v>
      </c>
      <c r="E830" s="78" t="str">
        <f>IFERROR(VLOOKUP($C830,'2025-26 School Level AAFTE'!$C$2:$L$2349,9,FALSE), "No")</f>
        <v>Yes</v>
      </c>
      <c r="F830" s="67">
        <f>IFERROR(VLOOKUP($C830,'2025-26 School Level AAFTE'!$C$2:$J$2349,8,FALSE), 0)</f>
        <v>482.4</v>
      </c>
      <c r="G830" s="69">
        <f>IFERROR(IF(E830= "yes",VLOOKUP(C830,Summary!$B:$I,6,0),0),0)</f>
        <v>0</v>
      </c>
      <c r="H830" s="68">
        <f t="shared" si="151"/>
        <v>482.4</v>
      </c>
      <c r="I830" s="110">
        <f>VLOOKUP($A830,'2026-27 Salary &amp; Benefits'!$A:$I,3,FALSE)</f>
        <v>1</v>
      </c>
      <c r="J830" s="110">
        <f>VLOOKUP($A830,'2026-27 Salary &amp; Benefits'!$A:$I,4,FALSE)</f>
        <v>1</v>
      </c>
      <c r="K830" s="101">
        <f t="shared" si="152"/>
        <v>482.4</v>
      </c>
      <c r="L830" s="100">
        <f t="shared" si="153"/>
        <v>1.415</v>
      </c>
      <c r="M830" s="102">
        <f>'2026-27 Salary &amp; Benefits'!$E$6</f>
        <v>78209</v>
      </c>
      <c r="N830" s="102">
        <f>'2026-27 Salary &amp; Benefits'!$F$6</f>
        <v>82248</v>
      </c>
      <c r="O830" s="7">
        <f t="shared" si="154"/>
        <v>110665.74</v>
      </c>
      <c r="P830" s="7">
        <f t="shared" si="155"/>
        <v>5715.179999999993</v>
      </c>
      <c r="Q830" s="7">
        <f>'2026-27 Salary &amp; Benefits'!G$6</f>
        <v>16817.759999999998</v>
      </c>
      <c r="R830" s="103">
        <f>'2026-27 Salary &amp; Benefits'!H$6</f>
        <v>0.16020000000000001</v>
      </c>
      <c r="S830" s="103">
        <f>'2026-27 Salary &amp; Benefits'!I$6</f>
        <v>0.15390000000000001</v>
      </c>
      <c r="T830" s="7">
        <f t="shared" si="156"/>
        <v>42405.35</v>
      </c>
      <c r="U830" s="7">
        <f t="shared" si="157"/>
        <v>1939.68</v>
      </c>
      <c r="V830" s="7">
        <f t="shared" si="158"/>
        <v>298.52</v>
      </c>
      <c r="W830" s="7">
        <f t="shared" si="159"/>
        <v>2238.1999999999998</v>
      </c>
      <c r="X830" s="18">
        <f t="shared" si="160"/>
        <v>161024.47</v>
      </c>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row>
    <row r="831" spans="1:159" s="17" customFormat="1">
      <c r="A831" s="50" t="s">
        <v>2127</v>
      </c>
      <c r="B831" s="59" t="s">
        <v>2629</v>
      </c>
      <c r="C831" s="60">
        <v>3315</v>
      </c>
      <c r="D831" s="59" t="s">
        <v>41</v>
      </c>
      <c r="E831" s="78" t="str">
        <f>IFERROR(VLOOKUP($C831,'2025-26 School Level AAFTE'!$C$2:$L$2349,9,FALSE), "No")</f>
        <v>Yes</v>
      </c>
      <c r="F831" s="67">
        <f>IFERROR(VLOOKUP($C831,'2025-26 School Level AAFTE'!$C$2:$J$2349,8,FALSE), 0)</f>
        <v>359.6</v>
      </c>
      <c r="G831" s="69">
        <f>IFERROR(IF(E831= "yes",VLOOKUP(C831,Summary!$B:$I,6,0),0),0)</f>
        <v>0</v>
      </c>
      <c r="H831" s="68">
        <f t="shared" si="151"/>
        <v>359.6</v>
      </c>
      <c r="I831" s="110">
        <f>VLOOKUP($A831,'2026-27 Salary &amp; Benefits'!$A:$I,3,FALSE)</f>
        <v>1</v>
      </c>
      <c r="J831" s="110">
        <f>VLOOKUP($A831,'2026-27 Salary &amp; Benefits'!$A:$I,4,FALSE)</f>
        <v>1</v>
      </c>
      <c r="K831" s="101">
        <f t="shared" si="152"/>
        <v>359.6</v>
      </c>
      <c r="L831" s="100">
        <f t="shared" si="153"/>
        <v>1.0549999999999999</v>
      </c>
      <c r="M831" s="102">
        <f>'2026-27 Salary &amp; Benefits'!$E$6</f>
        <v>78209</v>
      </c>
      <c r="N831" s="102">
        <f>'2026-27 Salary &amp; Benefits'!$F$6</f>
        <v>82248</v>
      </c>
      <c r="O831" s="7">
        <f t="shared" si="154"/>
        <v>82510.5</v>
      </c>
      <c r="P831" s="7">
        <f t="shared" si="155"/>
        <v>4261.1399999999994</v>
      </c>
      <c r="Q831" s="7">
        <f>'2026-27 Salary &amp; Benefits'!G$6</f>
        <v>16817.759999999998</v>
      </c>
      <c r="R831" s="103">
        <f>'2026-27 Salary &amp; Benefits'!H$6</f>
        <v>0.16020000000000001</v>
      </c>
      <c r="S831" s="103">
        <f>'2026-27 Salary &amp; Benefits'!I$6</f>
        <v>0.15390000000000001</v>
      </c>
      <c r="T831" s="7">
        <f t="shared" si="156"/>
        <v>31616.71</v>
      </c>
      <c r="U831" s="7">
        <f t="shared" si="157"/>
        <v>1446.19</v>
      </c>
      <c r="V831" s="7">
        <f t="shared" si="158"/>
        <v>222.57</v>
      </c>
      <c r="W831" s="7">
        <f t="shared" si="159"/>
        <v>1668.76</v>
      </c>
      <c r="X831" s="18">
        <f t="shared" si="160"/>
        <v>120057.10999999999</v>
      </c>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row>
    <row r="832" spans="1:159" s="17" customFormat="1">
      <c r="A832" s="50" t="s">
        <v>2127</v>
      </c>
      <c r="B832" s="59" t="s">
        <v>2629</v>
      </c>
      <c r="C832" s="60">
        <v>5727</v>
      </c>
      <c r="D832" s="59" t="s">
        <v>2997</v>
      </c>
      <c r="E832" s="78" t="str">
        <f>IFERROR(VLOOKUP($C832,'2025-26 School Level AAFTE'!$C$2:$L$2349,9,FALSE), "No")</f>
        <v>No</v>
      </c>
      <c r="F832" s="67">
        <f>IFERROR(VLOOKUP($C832,'2025-26 School Level AAFTE'!$C$2:$J$2349,8,FALSE), 0)</f>
        <v>67.08</v>
      </c>
      <c r="G832" s="69">
        <f>IFERROR(IF(E832= "yes",VLOOKUP(C832,Summary!$B:$I,6,0),0),0)</f>
        <v>0</v>
      </c>
      <c r="H832" s="68">
        <f t="shared" si="151"/>
        <v>0</v>
      </c>
      <c r="I832" s="110">
        <f>VLOOKUP($A832,'2026-27 Salary &amp; Benefits'!$A:$I,3,FALSE)</f>
        <v>1</v>
      </c>
      <c r="J832" s="110">
        <f>VLOOKUP($A832,'2026-27 Salary &amp; Benefits'!$A:$I,4,FALSE)</f>
        <v>1</v>
      </c>
      <c r="K832" s="101">
        <f t="shared" si="152"/>
        <v>0</v>
      </c>
      <c r="L832" s="100">
        <f t="shared" si="153"/>
        <v>0</v>
      </c>
      <c r="M832" s="102">
        <f>'2026-27 Salary &amp; Benefits'!$E$6</f>
        <v>78209</v>
      </c>
      <c r="N832" s="102">
        <f>'2026-27 Salary &amp; Benefits'!$F$6</f>
        <v>82248</v>
      </c>
      <c r="O832" s="7">
        <f t="shared" si="154"/>
        <v>0</v>
      </c>
      <c r="P832" s="7">
        <f t="shared" si="155"/>
        <v>0</v>
      </c>
      <c r="Q832" s="7">
        <f>'2026-27 Salary &amp; Benefits'!G$6</f>
        <v>16817.759999999998</v>
      </c>
      <c r="R832" s="103">
        <f>'2026-27 Salary &amp; Benefits'!H$6</f>
        <v>0.16020000000000001</v>
      </c>
      <c r="S832" s="103">
        <f>'2026-27 Salary &amp; Benefits'!I$6</f>
        <v>0.15390000000000001</v>
      </c>
      <c r="T832" s="7">
        <f t="shared" si="156"/>
        <v>0</v>
      </c>
      <c r="U832" s="7">
        <f t="shared" si="157"/>
        <v>0</v>
      </c>
      <c r="V832" s="7">
        <f t="shared" si="158"/>
        <v>0</v>
      </c>
      <c r="W832" s="7">
        <f t="shared" si="159"/>
        <v>0</v>
      </c>
      <c r="X832" s="18">
        <f t="shared" si="160"/>
        <v>0</v>
      </c>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row>
    <row r="833" spans="1:159" s="17" customFormat="1">
      <c r="A833" s="50" t="s">
        <v>2127</v>
      </c>
      <c r="B833" s="59" t="s">
        <v>2629</v>
      </c>
      <c r="C833" s="60">
        <v>5521</v>
      </c>
      <c r="D833" s="59" t="s">
        <v>2834</v>
      </c>
      <c r="E833" s="78" t="str">
        <f>IFERROR(VLOOKUP($C833,'2025-26 School Level AAFTE'!$C$2:$L$2349,9,FALSE), "No")</f>
        <v>Yes</v>
      </c>
      <c r="F833" s="67">
        <f>IFERROR(VLOOKUP($C833,'2025-26 School Level AAFTE'!$C$2:$J$2349,8,FALSE), 0)</f>
        <v>614.5</v>
      </c>
      <c r="G833" s="69">
        <f>IFERROR(IF(E833= "yes",VLOOKUP(C833,Summary!$B:$I,6,0),0),0)</f>
        <v>0</v>
      </c>
      <c r="H833" s="68">
        <f t="shared" si="151"/>
        <v>614.5</v>
      </c>
      <c r="I833" s="110">
        <f>VLOOKUP($A833,'2026-27 Salary &amp; Benefits'!$A:$I,3,FALSE)</f>
        <v>1</v>
      </c>
      <c r="J833" s="110">
        <f>VLOOKUP($A833,'2026-27 Salary &amp; Benefits'!$A:$I,4,FALSE)</f>
        <v>1</v>
      </c>
      <c r="K833" s="101">
        <f t="shared" si="152"/>
        <v>614.5</v>
      </c>
      <c r="L833" s="100">
        <f t="shared" si="153"/>
        <v>1.8029999999999999</v>
      </c>
      <c r="M833" s="102">
        <f>'2026-27 Salary &amp; Benefits'!$E$6</f>
        <v>78209</v>
      </c>
      <c r="N833" s="102">
        <f>'2026-27 Salary &amp; Benefits'!$F$6</f>
        <v>82248</v>
      </c>
      <c r="O833" s="7">
        <f t="shared" si="154"/>
        <v>141010.82999999999</v>
      </c>
      <c r="P833" s="7">
        <f t="shared" si="155"/>
        <v>7282.3100000000268</v>
      </c>
      <c r="Q833" s="7">
        <f>'2026-27 Salary &amp; Benefits'!G$6</f>
        <v>16817.759999999998</v>
      </c>
      <c r="R833" s="103">
        <f>'2026-27 Salary &amp; Benefits'!H$6</f>
        <v>0.16020000000000001</v>
      </c>
      <c r="S833" s="103">
        <f>'2026-27 Salary &amp; Benefits'!I$6</f>
        <v>0.15390000000000001</v>
      </c>
      <c r="T833" s="7">
        <f t="shared" si="156"/>
        <v>54033.1</v>
      </c>
      <c r="U833" s="7">
        <f t="shared" si="157"/>
        <v>2471.5500000000002</v>
      </c>
      <c r="V833" s="7">
        <f t="shared" si="158"/>
        <v>380.37</v>
      </c>
      <c r="W833" s="7">
        <f t="shared" si="159"/>
        <v>2851.92</v>
      </c>
      <c r="X833" s="18">
        <f t="shared" si="160"/>
        <v>205178.16000000003</v>
      </c>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row>
    <row r="834" spans="1:159" s="17" customFormat="1">
      <c r="A834" s="50" t="s">
        <v>2127</v>
      </c>
      <c r="B834" s="59" t="s">
        <v>2629</v>
      </c>
      <c r="C834" s="60">
        <v>3077</v>
      </c>
      <c r="D834" s="59" t="s">
        <v>38</v>
      </c>
      <c r="E834" s="78" t="str">
        <f>IFERROR(VLOOKUP($C834,'2025-26 School Level AAFTE'!$C$2:$L$2349,9,FALSE), "No")</f>
        <v>Yes</v>
      </c>
      <c r="F834" s="67">
        <f>IFERROR(VLOOKUP($C834,'2025-26 School Level AAFTE'!$C$2:$J$2349,8,FALSE), 0)</f>
        <v>361.11</v>
      </c>
      <c r="G834" s="69">
        <f>IFERROR(IF(E834= "yes",VLOOKUP(C834,Summary!$B:$I,6,0),0),0)</f>
        <v>0</v>
      </c>
      <c r="H834" s="68">
        <f t="shared" si="151"/>
        <v>361.11</v>
      </c>
      <c r="I834" s="110">
        <f>VLOOKUP($A834,'2026-27 Salary &amp; Benefits'!$A:$I,3,FALSE)</f>
        <v>1</v>
      </c>
      <c r="J834" s="110">
        <f>VLOOKUP($A834,'2026-27 Salary &amp; Benefits'!$A:$I,4,FALSE)</f>
        <v>1</v>
      </c>
      <c r="K834" s="101">
        <f t="shared" si="152"/>
        <v>361.11</v>
      </c>
      <c r="L834" s="100">
        <f t="shared" si="153"/>
        <v>1.0589999999999999</v>
      </c>
      <c r="M834" s="102">
        <f>'2026-27 Salary &amp; Benefits'!$E$6</f>
        <v>78209</v>
      </c>
      <c r="N834" s="102">
        <f>'2026-27 Salary &amp; Benefits'!$F$6</f>
        <v>82248</v>
      </c>
      <c r="O834" s="7">
        <f t="shared" si="154"/>
        <v>82823.33</v>
      </c>
      <c r="P834" s="7">
        <f t="shared" si="155"/>
        <v>4277.3000000000029</v>
      </c>
      <c r="Q834" s="7">
        <f>'2026-27 Salary &amp; Benefits'!G$6</f>
        <v>16817.759999999998</v>
      </c>
      <c r="R834" s="103">
        <f>'2026-27 Salary &amp; Benefits'!H$6</f>
        <v>0.16020000000000001</v>
      </c>
      <c r="S834" s="103">
        <f>'2026-27 Salary &amp; Benefits'!I$6</f>
        <v>0.15390000000000001</v>
      </c>
      <c r="T834" s="7">
        <f t="shared" si="156"/>
        <v>31736.58</v>
      </c>
      <c r="U834" s="7">
        <f t="shared" si="157"/>
        <v>1451.68</v>
      </c>
      <c r="V834" s="7">
        <f t="shared" si="158"/>
        <v>223.41</v>
      </c>
      <c r="W834" s="7">
        <f t="shared" si="159"/>
        <v>1675.0900000000001</v>
      </c>
      <c r="X834" s="18">
        <f t="shared" si="160"/>
        <v>120512.3</v>
      </c>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row>
    <row r="835" spans="1:159" s="17" customFormat="1">
      <c r="A835" s="50" t="s">
        <v>2127</v>
      </c>
      <c r="B835" s="59" t="s">
        <v>2629</v>
      </c>
      <c r="C835" s="60">
        <v>3267</v>
      </c>
      <c r="D835" s="59" t="s">
        <v>40</v>
      </c>
      <c r="E835" s="78" t="str">
        <f>IFERROR(VLOOKUP($C835,'2025-26 School Level AAFTE'!$C$2:$L$2349,9,FALSE), "No")</f>
        <v>Yes</v>
      </c>
      <c r="F835" s="67">
        <f>IFERROR(VLOOKUP($C835,'2025-26 School Level AAFTE'!$C$2:$J$2349,8,FALSE), 0)</f>
        <v>752.15</v>
      </c>
      <c r="G835" s="69">
        <f>IFERROR(IF(E835= "yes",VLOOKUP(C835,Summary!$B:$I,6,0),0),0)</f>
        <v>0</v>
      </c>
      <c r="H835" s="68">
        <f t="shared" si="151"/>
        <v>752.15</v>
      </c>
      <c r="I835" s="110">
        <f>VLOOKUP($A835,'2026-27 Salary &amp; Benefits'!$A:$I,3,FALSE)</f>
        <v>1</v>
      </c>
      <c r="J835" s="110">
        <f>VLOOKUP($A835,'2026-27 Salary &amp; Benefits'!$A:$I,4,FALSE)</f>
        <v>1</v>
      </c>
      <c r="K835" s="101">
        <f t="shared" si="152"/>
        <v>752.15</v>
      </c>
      <c r="L835" s="100">
        <f t="shared" si="153"/>
        <v>2.206</v>
      </c>
      <c r="M835" s="102">
        <f>'2026-27 Salary &amp; Benefits'!$E$6</f>
        <v>78209</v>
      </c>
      <c r="N835" s="102">
        <f>'2026-27 Salary &amp; Benefits'!$F$6</f>
        <v>82248</v>
      </c>
      <c r="O835" s="7">
        <f t="shared" si="154"/>
        <v>172529.05</v>
      </c>
      <c r="P835" s="7">
        <f t="shared" si="155"/>
        <v>8910.0400000000081</v>
      </c>
      <c r="Q835" s="7">
        <f>'2026-27 Salary &amp; Benefits'!G$6</f>
        <v>16817.759999999998</v>
      </c>
      <c r="R835" s="103">
        <f>'2026-27 Salary &amp; Benefits'!H$6</f>
        <v>0.16020000000000001</v>
      </c>
      <c r="S835" s="103">
        <f>'2026-27 Salary &amp; Benefits'!I$6</f>
        <v>0.15390000000000001</v>
      </c>
      <c r="T835" s="7">
        <f t="shared" si="156"/>
        <v>66110.39</v>
      </c>
      <c r="U835" s="7">
        <f t="shared" si="157"/>
        <v>3023.98</v>
      </c>
      <c r="V835" s="7">
        <f t="shared" si="158"/>
        <v>465.39</v>
      </c>
      <c r="W835" s="7">
        <f t="shared" si="159"/>
        <v>3489.37</v>
      </c>
      <c r="X835" s="18">
        <f t="shared" si="160"/>
        <v>251038.85</v>
      </c>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row>
    <row r="836" spans="1:159" s="17" customFormat="1">
      <c r="A836" s="50" t="s">
        <v>2127</v>
      </c>
      <c r="B836" s="59" t="s">
        <v>2629</v>
      </c>
      <c r="C836" s="60">
        <v>4429</v>
      </c>
      <c r="D836" s="59" t="s">
        <v>52</v>
      </c>
      <c r="E836" s="78" t="str">
        <f>IFERROR(VLOOKUP($C836,'2025-26 School Level AAFTE'!$C$2:$L$2349,9,FALSE), "No")</f>
        <v>Yes</v>
      </c>
      <c r="F836" s="67">
        <f>IFERROR(VLOOKUP($C836,'2025-26 School Level AAFTE'!$C$2:$J$2349,8,FALSE), 0)</f>
        <v>837.8</v>
      </c>
      <c r="G836" s="69">
        <f>IFERROR(IF(E836= "yes",VLOOKUP(C836,Summary!$B:$I,6,0),0),0)</f>
        <v>0</v>
      </c>
      <c r="H836" s="68">
        <f t="shared" si="151"/>
        <v>837.8</v>
      </c>
      <c r="I836" s="110">
        <f>VLOOKUP($A836,'2026-27 Salary &amp; Benefits'!$A:$I,3,FALSE)</f>
        <v>1</v>
      </c>
      <c r="J836" s="110">
        <f>VLOOKUP($A836,'2026-27 Salary &amp; Benefits'!$A:$I,4,FALSE)</f>
        <v>1</v>
      </c>
      <c r="K836" s="101">
        <f t="shared" si="152"/>
        <v>837.8</v>
      </c>
      <c r="L836" s="100">
        <f t="shared" si="153"/>
        <v>2.4580000000000002</v>
      </c>
      <c r="M836" s="102">
        <f>'2026-27 Salary &amp; Benefits'!$E$6</f>
        <v>78209</v>
      </c>
      <c r="N836" s="102">
        <f>'2026-27 Salary &amp; Benefits'!$F$6</f>
        <v>82248</v>
      </c>
      <c r="O836" s="7">
        <f t="shared" si="154"/>
        <v>192237.72</v>
      </c>
      <c r="P836" s="7">
        <f t="shared" si="155"/>
        <v>9927.859999999986</v>
      </c>
      <c r="Q836" s="7">
        <f>'2026-27 Salary &amp; Benefits'!G$6</f>
        <v>16817.759999999998</v>
      </c>
      <c r="R836" s="103">
        <f>'2026-27 Salary &amp; Benefits'!H$6</f>
        <v>0.16020000000000001</v>
      </c>
      <c r="S836" s="103">
        <f>'2026-27 Salary &amp; Benefits'!I$6</f>
        <v>0.15390000000000001</v>
      </c>
      <c r="T836" s="7">
        <f t="shared" si="156"/>
        <v>73662.429999999993</v>
      </c>
      <c r="U836" s="7">
        <f t="shared" si="157"/>
        <v>3369.43</v>
      </c>
      <c r="V836" s="7">
        <f t="shared" si="158"/>
        <v>518.55999999999995</v>
      </c>
      <c r="W836" s="7">
        <f t="shared" si="159"/>
        <v>3887.99</v>
      </c>
      <c r="X836" s="18">
        <f t="shared" si="160"/>
        <v>279716</v>
      </c>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row>
    <row r="837" spans="1:159" s="17" customFormat="1">
      <c r="A837" s="50" t="s">
        <v>2127</v>
      </c>
      <c r="B837" s="59" t="s">
        <v>2629</v>
      </c>
      <c r="C837" s="60">
        <v>3731</v>
      </c>
      <c r="D837" s="59" t="s">
        <v>44</v>
      </c>
      <c r="E837" s="78" t="str">
        <f>IFERROR(VLOOKUP($C837,'2025-26 School Level AAFTE'!$C$2:$L$2349,9,FALSE), "No")</f>
        <v>No</v>
      </c>
      <c r="F837" s="67">
        <f>IFERROR(VLOOKUP($C837,'2025-26 School Level AAFTE'!$C$2:$J$2349,8,FALSE), 0)</f>
        <v>1821.98</v>
      </c>
      <c r="G837" s="69">
        <f>IFERROR(IF(E837= "yes",VLOOKUP(C837,Summary!$B:$I,6,0),0),0)</f>
        <v>0</v>
      </c>
      <c r="H837" s="68">
        <f t="shared" si="151"/>
        <v>0</v>
      </c>
      <c r="I837" s="110">
        <f>VLOOKUP($A837,'2026-27 Salary &amp; Benefits'!$A:$I,3,FALSE)</f>
        <v>1</v>
      </c>
      <c r="J837" s="110">
        <f>VLOOKUP($A837,'2026-27 Salary &amp; Benefits'!$A:$I,4,FALSE)</f>
        <v>1</v>
      </c>
      <c r="K837" s="101">
        <f t="shared" si="152"/>
        <v>0</v>
      </c>
      <c r="L837" s="100">
        <f t="shared" si="153"/>
        <v>0</v>
      </c>
      <c r="M837" s="102">
        <f>'2026-27 Salary &amp; Benefits'!$E$6</f>
        <v>78209</v>
      </c>
      <c r="N837" s="102">
        <f>'2026-27 Salary &amp; Benefits'!$F$6</f>
        <v>82248</v>
      </c>
      <c r="O837" s="7">
        <f t="shared" si="154"/>
        <v>0</v>
      </c>
      <c r="P837" s="7">
        <f t="shared" si="155"/>
        <v>0</v>
      </c>
      <c r="Q837" s="7">
        <f>'2026-27 Salary &amp; Benefits'!G$6</f>
        <v>16817.759999999998</v>
      </c>
      <c r="R837" s="103">
        <f>'2026-27 Salary &amp; Benefits'!H$6</f>
        <v>0.16020000000000001</v>
      </c>
      <c r="S837" s="103">
        <f>'2026-27 Salary &amp; Benefits'!I$6</f>
        <v>0.15390000000000001</v>
      </c>
      <c r="T837" s="7">
        <f t="shared" si="156"/>
        <v>0</v>
      </c>
      <c r="U837" s="7">
        <f t="shared" si="157"/>
        <v>0</v>
      </c>
      <c r="V837" s="7">
        <f t="shared" si="158"/>
        <v>0</v>
      </c>
      <c r="W837" s="7">
        <f t="shared" si="159"/>
        <v>0</v>
      </c>
      <c r="X837" s="18">
        <f t="shared" si="160"/>
        <v>0</v>
      </c>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row>
    <row r="838" spans="1:159" s="17" customFormat="1">
      <c r="A838" s="50" t="s">
        <v>2127</v>
      </c>
      <c r="B838" s="59" t="s">
        <v>2629</v>
      </c>
      <c r="C838" s="60">
        <v>2826</v>
      </c>
      <c r="D838" s="59" t="s">
        <v>37</v>
      </c>
      <c r="E838" s="78" t="str">
        <f>IFERROR(VLOOKUP($C838,'2025-26 School Level AAFTE'!$C$2:$L$2349,9,FALSE), "No")</f>
        <v>Yes</v>
      </c>
      <c r="F838" s="67">
        <f>IFERROR(VLOOKUP($C838,'2025-26 School Level AAFTE'!$C$2:$J$2349,8,FALSE), 0)</f>
        <v>1728.8600000000001</v>
      </c>
      <c r="G838" s="69">
        <f>IFERROR(IF(E838= "yes",VLOOKUP(C838,Summary!$B:$I,6,0),0),0)</f>
        <v>0</v>
      </c>
      <c r="H838" s="68">
        <f t="shared" si="151"/>
        <v>1728.8600000000001</v>
      </c>
      <c r="I838" s="110">
        <f>VLOOKUP($A838,'2026-27 Salary &amp; Benefits'!$A:$I,3,FALSE)</f>
        <v>1</v>
      </c>
      <c r="J838" s="110">
        <f>VLOOKUP($A838,'2026-27 Salary &amp; Benefits'!$A:$I,4,FALSE)</f>
        <v>1</v>
      </c>
      <c r="K838" s="101">
        <f t="shared" si="152"/>
        <v>1728.8600000000001</v>
      </c>
      <c r="L838" s="100">
        <f t="shared" si="153"/>
        <v>5.0709999999999997</v>
      </c>
      <c r="M838" s="102">
        <f>'2026-27 Salary &amp; Benefits'!$E$6</f>
        <v>78209</v>
      </c>
      <c r="N838" s="102">
        <f>'2026-27 Salary &amp; Benefits'!$F$6</f>
        <v>82248</v>
      </c>
      <c r="O838" s="7">
        <f t="shared" si="154"/>
        <v>396597.84</v>
      </c>
      <c r="P838" s="7">
        <f t="shared" si="155"/>
        <v>20481.76999999996</v>
      </c>
      <c r="Q838" s="7">
        <f>'2026-27 Salary &amp; Benefits'!G$6</f>
        <v>16817.759999999998</v>
      </c>
      <c r="R838" s="103">
        <f>'2026-27 Salary &amp; Benefits'!H$6</f>
        <v>0.16020000000000001</v>
      </c>
      <c r="S838" s="103">
        <f>'2026-27 Salary &amp; Benefits'!I$6</f>
        <v>0.15390000000000001</v>
      </c>
      <c r="T838" s="7">
        <f t="shared" si="156"/>
        <v>151969.98000000001</v>
      </c>
      <c r="U838" s="7">
        <f t="shared" si="157"/>
        <v>6951.33</v>
      </c>
      <c r="V838" s="7">
        <f t="shared" si="158"/>
        <v>1069.81</v>
      </c>
      <c r="W838" s="7">
        <f t="shared" si="159"/>
        <v>8021.1399999999994</v>
      </c>
      <c r="X838" s="18">
        <f t="shared" si="160"/>
        <v>577070.7300000001</v>
      </c>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row>
    <row r="839" spans="1:159" s="17" customFormat="1">
      <c r="A839" s="50" t="s">
        <v>2127</v>
      </c>
      <c r="B839" s="59" t="s">
        <v>2629</v>
      </c>
      <c r="C839" s="60">
        <v>1884</v>
      </c>
      <c r="D839" s="59" t="s">
        <v>33</v>
      </c>
      <c r="E839" s="78" t="str">
        <f>IFERROR(VLOOKUP($C839,'2025-26 School Level AAFTE'!$C$2:$L$2349,9,FALSE), "No")</f>
        <v>Yes</v>
      </c>
      <c r="F839" s="67">
        <f>IFERROR(VLOOKUP($C839,'2025-26 School Level AAFTE'!$C$2:$J$2349,8,FALSE), 0)</f>
        <v>365.48</v>
      </c>
      <c r="G839" s="69">
        <f>IFERROR(IF(E839= "yes",VLOOKUP(C839,Summary!$B:$I,6,0),0),0)</f>
        <v>0</v>
      </c>
      <c r="H839" s="68">
        <f t="shared" si="151"/>
        <v>365.48</v>
      </c>
      <c r="I839" s="110">
        <f>VLOOKUP($A839,'2026-27 Salary &amp; Benefits'!$A:$I,3,FALSE)</f>
        <v>1</v>
      </c>
      <c r="J839" s="110">
        <f>VLOOKUP($A839,'2026-27 Salary &amp; Benefits'!$A:$I,4,FALSE)</f>
        <v>1</v>
      </c>
      <c r="K839" s="101">
        <f t="shared" si="152"/>
        <v>365.48</v>
      </c>
      <c r="L839" s="100">
        <f t="shared" si="153"/>
        <v>1.0720000000000001</v>
      </c>
      <c r="M839" s="102">
        <f>'2026-27 Salary &amp; Benefits'!$E$6</f>
        <v>78209</v>
      </c>
      <c r="N839" s="102">
        <f>'2026-27 Salary &amp; Benefits'!$F$6</f>
        <v>82248</v>
      </c>
      <c r="O839" s="7">
        <f t="shared" si="154"/>
        <v>83840.05</v>
      </c>
      <c r="P839" s="7">
        <f t="shared" si="155"/>
        <v>4329.8099999999977</v>
      </c>
      <c r="Q839" s="7">
        <f>'2026-27 Salary &amp; Benefits'!G$6</f>
        <v>16817.759999999998</v>
      </c>
      <c r="R839" s="103">
        <f>'2026-27 Salary &amp; Benefits'!H$6</f>
        <v>0.16020000000000001</v>
      </c>
      <c r="S839" s="103">
        <f>'2026-27 Salary &amp; Benefits'!I$6</f>
        <v>0.15390000000000001</v>
      </c>
      <c r="T839" s="7">
        <f t="shared" si="156"/>
        <v>32126.17</v>
      </c>
      <c r="U839" s="7">
        <f t="shared" si="157"/>
        <v>1469.5</v>
      </c>
      <c r="V839" s="7">
        <f t="shared" si="158"/>
        <v>226.16</v>
      </c>
      <c r="W839" s="7">
        <f t="shared" si="159"/>
        <v>1695.66</v>
      </c>
      <c r="X839" s="18">
        <f t="shared" si="160"/>
        <v>121991.69</v>
      </c>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row>
    <row r="840" spans="1:159" s="17" customFormat="1">
      <c r="A840" s="50" t="s">
        <v>2127</v>
      </c>
      <c r="B840" s="59" t="s">
        <v>2629</v>
      </c>
      <c r="C840" s="60">
        <v>4181</v>
      </c>
      <c r="D840" s="59" t="s">
        <v>49</v>
      </c>
      <c r="E840" s="78" t="str">
        <f>IFERROR(VLOOKUP($C840,'2025-26 School Level AAFTE'!$C$2:$L$2349,9,FALSE), "No")</f>
        <v>Yes</v>
      </c>
      <c r="F840" s="67">
        <f>IFERROR(VLOOKUP($C840,'2025-26 School Level AAFTE'!$C$2:$J$2349,8,FALSE), 0)</f>
        <v>432.88</v>
      </c>
      <c r="G840" s="69">
        <f>IFERROR(IF(E840= "yes",VLOOKUP(C840,Summary!$B:$I,6,0),0),0)</f>
        <v>0</v>
      </c>
      <c r="H840" s="68">
        <f t="shared" si="151"/>
        <v>432.88</v>
      </c>
      <c r="I840" s="110">
        <f>VLOOKUP($A840,'2026-27 Salary &amp; Benefits'!$A:$I,3,FALSE)</f>
        <v>1</v>
      </c>
      <c r="J840" s="110">
        <f>VLOOKUP($A840,'2026-27 Salary &amp; Benefits'!$A:$I,4,FALSE)</f>
        <v>1</v>
      </c>
      <c r="K840" s="101">
        <f t="shared" si="152"/>
        <v>432.88</v>
      </c>
      <c r="L840" s="100">
        <f t="shared" si="153"/>
        <v>1.27</v>
      </c>
      <c r="M840" s="102">
        <f>'2026-27 Salary &amp; Benefits'!$E$6</f>
        <v>78209</v>
      </c>
      <c r="N840" s="102">
        <f>'2026-27 Salary &amp; Benefits'!$F$6</f>
        <v>82248</v>
      </c>
      <c r="O840" s="7">
        <f t="shared" si="154"/>
        <v>99325.43</v>
      </c>
      <c r="P840" s="7">
        <f t="shared" si="155"/>
        <v>5129.5300000000134</v>
      </c>
      <c r="Q840" s="7">
        <f>'2026-27 Salary &amp; Benefits'!G$6</f>
        <v>16817.759999999998</v>
      </c>
      <c r="R840" s="103">
        <f>'2026-27 Salary &amp; Benefits'!H$6</f>
        <v>0.16020000000000001</v>
      </c>
      <c r="S840" s="103">
        <f>'2026-27 Salary &amp; Benefits'!I$6</f>
        <v>0.15390000000000001</v>
      </c>
      <c r="T840" s="7">
        <f t="shared" si="156"/>
        <v>38059.919999999998</v>
      </c>
      <c r="U840" s="7">
        <f t="shared" si="157"/>
        <v>1740.92</v>
      </c>
      <c r="V840" s="7">
        <f t="shared" si="158"/>
        <v>267.93</v>
      </c>
      <c r="W840" s="7">
        <f t="shared" si="159"/>
        <v>2008.8500000000001</v>
      </c>
      <c r="X840" s="18">
        <f t="shared" si="160"/>
        <v>144523.73000000001</v>
      </c>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row>
    <row r="841" spans="1:159" s="17" customFormat="1">
      <c r="A841" s="50" t="s">
        <v>2127</v>
      </c>
      <c r="B841" s="59" t="s">
        <v>2629</v>
      </c>
      <c r="C841" s="60">
        <v>1941</v>
      </c>
      <c r="D841" s="59" t="s">
        <v>34</v>
      </c>
      <c r="E841" s="78" t="str">
        <f>IFERROR(VLOOKUP($C841,'2025-26 School Level AAFTE'!$C$2:$L$2349,9,FALSE), "No")</f>
        <v>No</v>
      </c>
      <c r="F841" s="67">
        <f>IFERROR(VLOOKUP($C841,'2025-26 School Level AAFTE'!$C$2:$J$2349,8,FALSE), 0)</f>
        <v>503.56</v>
      </c>
      <c r="G841" s="69">
        <f>IFERROR(IF(E841= "yes",VLOOKUP(C841,Summary!$B:$I,6,0),0),0)</f>
        <v>0</v>
      </c>
      <c r="H841" s="68">
        <f t="shared" si="151"/>
        <v>0</v>
      </c>
      <c r="I841" s="110">
        <f>VLOOKUP($A841,'2026-27 Salary &amp; Benefits'!$A:$I,3,FALSE)</f>
        <v>1</v>
      </c>
      <c r="J841" s="110">
        <f>VLOOKUP($A841,'2026-27 Salary &amp; Benefits'!$A:$I,4,FALSE)</f>
        <v>1</v>
      </c>
      <c r="K841" s="101">
        <f t="shared" si="152"/>
        <v>0</v>
      </c>
      <c r="L841" s="100">
        <f t="shared" si="153"/>
        <v>0</v>
      </c>
      <c r="M841" s="102">
        <f>'2026-27 Salary &amp; Benefits'!$E$6</f>
        <v>78209</v>
      </c>
      <c r="N841" s="102">
        <f>'2026-27 Salary &amp; Benefits'!$F$6</f>
        <v>82248</v>
      </c>
      <c r="O841" s="7">
        <f t="shared" si="154"/>
        <v>0</v>
      </c>
      <c r="P841" s="7">
        <f t="shared" si="155"/>
        <v>0</v>
      </c>
      <c r="Q841" s="7">
        <f>'2026-27 Salary &amp; Benefits'!G$6</f>
        <v>16817.759999999998</v>
      </c>
      <c r="R841" s="103">
        <f>'2026-27 Salary &amp; Benefits'!H$6</f>
        <v>0.16020000000000001</v>
      </c>
      <c r="S841" s="103">
        <f>'2026-27 Salary &amp; Benefits'!I$6</f>
        <v>0.15390000000000001</v>
      </c>
      <c r="T841" s="7">
        <f t="shared" si="156"/>
        <v>0</v>
      </c>
      <c r="U841" s="7">
        <f t="shared" si="157"/>
        <v>0</v>
      </c>
      <c r="V841" s="7">
        <f t="shared" si="158"/>
        <v>0</v>
      </c>
      <c r="W841" s="7">
        <f t="shared" si="159"/>
        <v>0</v>
      </c>
      <c r="X841" s="18">
        <f t="shared" si="160"/>
        <v>0</v>
      </c>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row>
    <row r="842" spans="1:159" s="17" customFormat="1">
      <c r="A842" s="50" t="s">
        <v>2127</v>
      </c>
      <c r="B842" s="59" t="s">
        <v>2629</v>
      </c>
      <c r="C842" s="60">
        <v>3472</v>
      </c>
      <c r="D842" s="59" t="s">
        <v>43</v>
      </c>
      <c r="E842" s="78" t="str">
        <f>IFERROR(VLOOKUP($C842,'2025-26 School Level AAFTE'!$C$2:$L$2349,9,FALSE), "No")</f>
        <v>Yes</v>
      </c>
      <c r="F842" s="67">
        <f>IFERROR(VLOOKUP($C842,'2025-26 School Level AAFTE'!$C$2:$J$2349,8,FALSE), 0)</f>
        <v>674.58</v>
      </c>
      <c r="G842" s="69">
        <f>IFERROR(IF(E842= "yes",VLOOKUP(C842,Summary!$B:$I,6,0),0),0)</f>
        <v>0</v>
      </c>
      <c r="H842" s="68">
        <f t="shared" si="151"/>
        <v>674.58</v>
      </c>
      <c r="I842" s="110">
        <f>VLOOKUP($A842,'2026-27 Salary &amp; Benefits'!$A:$I,3,FALSE)</f>
        <v>1</v>
      </c>
      <c r="J842" s="110">
        <f>VLOOKUP($A842,'2026-27 Salary &amp; Benefits'!$A:$I,4,FALSE)</f>
        <v>1</v>
      </c>
      <c r="K842" s="101">
        <f t="shared" si="152"/>
        <v>674.58</v>
      </c>
      <c r="L842" s="100">
        <f t="shared" si="153"/>
        <v>1.9790000000000001</v>
      </c>
      <c r="M842" s="102">
        <f>'2026-27 Salary &amp; Benefits'!$E$6</f>
        <v>78209</v>
      </c>
      <c r="N842" s="102">
        <f>'2026-27 Salary &amp; Benefits'!$F$6</f>
        <v>82248</v>
      </c>
      <c r="O842" s="7">
        <f t="shared" si="154"/>
        <v>154775.60999999999</v>
      </c>
      <c r="P842" s="7">
        <f t="shared" si="155"/>
        <v>7993.1800000000221</v>
      </c>
      <c r="Q842" s="7">
        <f>'2026-27 Salary &amp; Benefits'!G$6</f>
        <v>16817.759999999998</v>
      </c>
      <c r="R842" s="103">
        <f>'2026-27 Salary &amp; Benefits'!H$6</f>
        <v>0.16020000000000001</v>
      </c>
      <c r="S842" s="103">
        <f>'2026-27 Salary &amp; Benefits'!I$6</f>
        <v>0.15390000000000001</v>
      </c>
      <c r="T842" s="7">
        <f t="shared" si="156"/>
        <v>59307.55</v>
      </c>
      <c r="U842" s="7">
        <f t="shared" si="157"/>
        <v>2712.81</v>
      </c>
      <c r="V842" s="7">
        <f t="shared" si="158"/>
        <v>417.5</v>
      </c>
      <c r="W842" s="7">
        <f t="shared" si="159"/>
        <v>3130.31</v>
      </c>
      <c r="X842" s="18">
        <f t="shared" si="160"/>
        <v>225206.65</v>
      </c>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row>
    <row r="843" spans="1:159" s="17" customFormat="1">
      <c r="A843" s="50" t="s">
        <v>2127</v>
      </c>
      <c r="B843" s="59" t="s">
        <v>2629</v>
      </c>
      <c r="C843" s="60">
        <v>5106</v>
      </c>
      <c r="D843" s="59" t="s">
        <v>55</v>
      </c>
      <c r="E843" s="78" t="str">
        <f>IFERROR(VLOOKUP($C843,'2025-26 School Level AAFTE'!$C$2:$L$2349,9,FALSE), "No")</f>
        <v>Yes</v>
      </c>
      <c r="F843" s="67">
        <f>IFERROR(VLOOKUP($C843,'2025-26 School Level AAFTE'!$C$2:$J$2349,8,FALSE), 0)</f>
        <v>56.58</v>
      </c>
      <c r="G843" s="69">
        <f>IFERROR(IF(E843= "yes",VLOOKUP(C843,Summary!$B:$I,6,0),0),0)</f>
        <v>0</v>
      </c>
      <c r="H843" s="68">
        <f t="shared" si="151"/>
        <v>56.58</v>
      </c>
      <c r="I843" s="110">
        <f>VLOOKUP($A843,'2026-27 Salary &amp; Benefits'!$A:$I,3,FALSE)</f>
        <v>1</v>
      </c>
      <c r="J843" s="110">
        <f>VLOOKUP($A843,'2026-27 Salary &amp; Benefits'!$A:$I,4,FALSE)</f>
        <v>1</v>
      </c>
      <c r="K843" s="101">
        <f t="shared" si="152"/>
        <v>56.58</v>
      </c>
      <c r="L843" s="100">
        <f t="shared" si="153"/>
        <v>0.16600000000000001</v>
      </c>
      <c r="M843" s="102">
        <f>'2026-27 Salary &amp; Benefits'!$E$6</f>
        <v>78209</v>
      </c>
      <c r="N843" s="102">
        <f>'2026-27 Salary &amp; Benefits'!$F$6</f>
        <v>82248</v>
      </c>
      <c r="O843" s="7">
        <f t="shared" si="154"/>
        <v>12982.69</v>
      </c>
      <c r="P843" s="7">
        <f t="shared" si="155"/>
        <v>670.47999999999956</v>
      </c>
      <c r="Q843" s="7">
        <f>'2026-27 Salary &amp; Benefits'!G$6</f>
        <v>16817.759999999998</v>
      </c>
      <c r="R843" s="103">
        <f>'2026-27 Salary &amp; Benefits'!H$6</f>
        <v>0.16020000000000001</v>
      </c>
      <c r="S843" s="103">
        <f>'2026-27 Salary &amp; Benefits'!I$6</f>
        <v>0.15390000000000001</v>
      </c>
      <c r="T843" s="7">
        <f t="shared" si="156"/>
        <v>4974.76</v>
      </c>
      <c r="U843" s="7">
        <f t="shared" si="157"/>
        <v>227.55</v>
      </c>
      <c r="V843" s="7">
        <f t="shared" si="158"/>
        <v>35.020000000000003</v>
      </c>
      <c r="W843" s="7">
        <f t="shared" si="159"/>
        <v>262.57</v>
      </c>
      <c r="X843" s="18">
        <f t="shared" si="160"/>
        <v>18890.5</v>
      </c>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row>
    <row r="844" spans="1:159" s="17" customFormat="1">
      <c r="A844" s="50" t="s">
        <v>2127</v>
      </c>
      <c r="B844" s="59" t="s">
        <v>2629</v>
      </c>
      <c r="C844" s="60">
        <v>4446</v>
      </c>
      <c r="D844" s="59" t="s">
        <v>53</v>
      </c>
      <c r="E844" s="78" t="str">
        <f>IFERROR(VLOOKUP($C844,'2025-26 School Level AAFTE'!$C$2:$L$2349,9,FALSE), "No")</f>
        <v>No</v>
      </c>
      <c r="F844" s="67">
        <f>IFERROR(VLOOKUP($C844,'2025-26 School Level AAFTE'!$C$2:$J$2349,8,FALSE), 0)</f>
        <v>478.85</v>
      </c>
      <c r="G844" s="69">
        <f>IFERROR(IF(E844= "yes",VLOOKUP(C844,Summary!$B:$I,6,0),0),0)</f>
        <v>0</v>
      </c>
      <c r="H844" s="68">
        <f t="shared" si="151"/>
        <v>0</v>
      </c>
      <c r="I844" s="110">
        <f>VLOOKUP($A844,'2026-27 Salary &amp; Benefits'!$A:$I,3,FALSE)</f>
        <v>1</v>
      </c>
      <c r="J844" s="110">
        <f>VLOOKUP($A844,'2026-27 Salary &amp; Benefits'!$A:$I,4,FALSE)</f>
        <v>1</v>
      </c>
      <c r="K844" s="101">
        <f t="shared" si="152"/>
        <v>0</v>
      </c>
      <c r="L844" s="100">
        <f t="shared" si="153"/>
        <v>0</v>
      </c>
      <c r="M844" s="102">
        <f>'2026-27 Salary &amp; Benefits'!$E$6</f>
        <v>78209</v>
      </c>
      <c r="N844" s="102">
        <f>'2026-27 Salary &amp; Benefits'!$F$6</f>
        <v>82248</v>
      </c>
      <c r="O844" s="7">
        <f t="shared" si="154"/>
        <v>0</v>
      </c>
      <c r="P844" s="7">
        <f t="shared" si="155"/>
        <v>0</v>
      </c>
      <c r="Q844" s="7">
        <f>'2026-27 Salary &amp; Benefits'!G$6</f>
        <v>16817.759999999998</v>
      </c>
      <c r="R844" s="103">
        <f>'2026-27 Salary &amp; Benefits'!H$6</f>
        <v>0.16020000000000001</v>
      </c>
      <c r="S844" s="103">
        <f>'2026-27 Salary &amp; Benefits'!I$6</f>
        <v>0.15390000000000001</v>
      </c>
      <c r="T844" s="7">
        <f t="shared" si="156"/>
        <v>0</v>
      </c>
      <c r="U844" s="7">
        <f t="shared" si="157"/>
        <v>0</v>
      </c>
      <c r="V844" s="7">
        <f t="shared" si="158"/>
        <v>0</v>
      </c>
      <c r="W844" s="7">
        <f t="shared" si="159"/>
        <v>0</v>
      </c>
      <c r="X844" s="18">
        <f t="shared" si="160"/>
        <v>0</v>
      </c>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row>
    <row r="845" spans="1:159" s="17" customFormat="1">
      <c r="A845" s="50" t="s">
        <v>2127</v>
      </c>
      <c r="B845" s="59" t="s">
        <v>2629</v>
      </c>
      <c r="C845" s="60">
        <v>5438</v>
      </c>
      <c r="D845" s="59" t="s">
        <v>57</v>
      </c>
      <c r="E845" s="78" t="str">
        <f>IFERROR(VLOOKUP($C845,'2025-26 School Level AAFTE'!$C$2:$L$2349,9,FALSE), "No")</f>
        <v>No</v>
      </c>
      <c r="F845" s="67">
        <f>IFERROR(VLOOKUP($C845,'2025-26 School Level AAFTE'!$C$2:$J$2349,8,FALSE), 0)</f>
        <v>529.22</v>
      </c>
      <c r="G845" s="69">
        <f>IFERROR(IF(E845= "yes",VLOOKUP(C845,Summary!$B:$I,6,0),0),0)</f>
        <v>0</v>
      </c>
      <c r="H845" s="68">
        <f t="shared" si="151"/>
        <v>0</v>
      </c>
      <c r="I845" s="110">
        <f>VLOOKUP($A845,'2026-27 Salary &amp; Benefits'!$A:$I,3,FALSE)</f>
        <v>1</v>
      </c>
      <c r="J845" s="110">
        <f>VLOOKUP($A845,'2026-27 Salary &amp; Benefits'!$A:$I,4,FALSE)</f>
        <v>1</v>
      </c>
      <c r="K845" s="101">
        <f t="shared" si="152"/>
        <v>0</v>
      </c>
      <c r="L845" s="100">
        <f t="shared" si="153"/>
        <v>0</v>
      </c>
      <c r="M845" s="102">
        <f>'2026-27 Salary &amp; Benefits'!$E$6</f>
        <v>78209</v>
      </c>
      <c r="N845" s="102">
        <f>'2026-27 Salary &amp; Benefits'!$F$6</f>
        <v>82248</v>
      </c>
      <c r="O845" s="7">
        <f t="shared" si="154"/>
        <v>0</v>
      </c>
      <c r="P845" s="7">
        <f t="shared" si="155"/>
        <v>0</v>
      </c>
      <c r="Q845" s="7">
        <f>'2026-27 Salary &amp; Benefits'!G$6</f>
        <v>16817.759999999998</v>
      </c>
      <c r="R845" s="103">
        <f>'2026-27 Salary &amp; Benefits'!H$6</f>
        <v>0.16020000000000001</v>
      </c>
      <c r="S845" s="103">
        <f>'2026-27 Salary &amp; Benefits'!I$6</f>
        <v>0.15390000000000001</v>
      </c>
      <c r="T845" s="7">
        <f t="shared" si="156"/>
        <v>0</v>
      </c>
      <c r="U845" s="7">
        <f t="shared" si="157"/>
        <v>0</v>
      </c>
      <c r="V845" s="7">
        <f t="shared" si="158"/>
        <v>0</v>
      </c>
      <c r="W845" s="7">
        <f t="shared" si="159"/>
        <v>0</v>
      </c>
      <c r="X845" s="18">
        <f t="shared" si="160"/>
        <v>0</v>
      </c>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row>
    <row r="846" spans="1:159" s="17" customFormat="1">
      <c r="A846" s="50" t="s">
        <v>2127</v>
      </c>
      <c r="B846" s="59" t="s">
        <v>2629</v>
      </c>
      <c r="C846" s="60">
        <v>4073</v>
      </c>
      <c r="D846" s="59" t="s">
        <v>47</v>
      </c>
      <c r="E846" s="78" t="str">
        <f>IFERROR(VLOOKUP($C846,'2025-26 School Level AAFTE'!$C$2:$L$2349,9,FALSE), "No")</f>
        <v>Yes</v>
      </c>
      <c r="F846" s="67">
        <f>IFERROR(VLOOKUP($C846,'2025-26 School Level AAFTE'!$C$2:$J$2349,8,FALSE), 0)</f>
        <v>406.08</v>
      </c>
      <c r="G846" s="69">
        <f>IFERROR(IF(E846= "yes",VLOOKUP(C846,Summary!$B:$I,6,0),0),0)</f>
        <v>0</v>
      </c>
      <c r="H846" s="68">
        <f t="shared" si="151"/>
        <v>406.08</v>
      </c>
      <c r="I846" s="110">
        <f>VLOOKUP($A846,'2026-27 Salary &amp; Benefits'!$A:$I,3,FALSE)</f>
        <v>1</v>
      </c>
      <c r="J846" s="110">
        <f>VLOOKUP($A846,'2026-27 Salary &amp; Benefits'!$A:$I,4,FALSE)</f>
        <v>1</v>
      </c>
      <c r="K846" s="101">
        <f t="shared" si="152"/>
        <v>406.08</v>
      </c>
      <c r="L846" s="100">
        <f t="shared" si="153"/>
        <v>1.1910000000000001</v>
      </c>
      <c r="M846" s="102">
        <f>'2026-27 Salary &amp; Benefits'!$E$6</f>
        <v>78209</v>
      </c>
      <c r="N846" s="102">
        <f>'2026-27 Salary &amp; Benefits'!$F$6</f>
        <v>82248</v>
      </c>
      <c r="O846" s="7">
        <f t="shared" si="154"/>
        <v>93146.92</v>
      </c>
      <c r="P846" s="7">
        <f t="shared" si="155"/>
        <v>4810.4499999999971</v>
      </c>
      <c r="Q846" s="7">
        <f>'2026-27 Salary &amp; Benefits'!G$6</f>
        <v>16817.759999999998</v>
      </c>
      <c r="R846" s="103">
        <f>'2026-27 Salary &amp; Benefits'!H$6</f>
        <v>0.16020000000000001</v>
      </c>
      <c r="S846" s="103">
        <f>'2026-27 Salary &amp; Benefits'!I$6</f>
        <v>0.15390000000000001</v>
      </c>
      <c r="T846" s="7">
        <f t="shared" si="156"/>
        <v>35692.42</v>
      </c>
      <c r="U846" s="7">
        <f t="shared" si="157"/>
        <v>1632.62</v>
      </c>
      <c r="V846" s="7">
        <f t="shared" si="158"/>
        <v>251.26</v>
      </c>
      <c r="W846" s="7">
        <f t="shared" si="159"/>
        <v>1883.8799999999999</v>
      </c>
      <c r="X846" s="18">
        <f t="shared" si="160"/>
        <v>135533.66999999998</v>
      </c>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row>
    <row r="847" spans="1:159" s="17" customFormat="1">
      <c r="A847" s="50" t="s">
        <v>2127</v>
      </c>
      <c r="B847" s="59" t="s">
        <v>2629</v>
      </c>
      <c r="C847" s="60">
        <v>4484</v>
      </c>
      <c r="D847" s="59" t="s">
        <v>54</v>
      </c>
      <c r="E847" s="78" t="str">
        <f>IFERROR(VLOOKUP($C847,'2025-26 School Level AAFTE'!$C$2:$L$2349,9,FALSE), "No")</f>
        <v>Yes</v>
      </c>
      <c r="F847" s="67">
        <f>IFERROR(VLOOKUP($C847,'2025-26 School Level AAFTE'!$C$2:$J$2349,8,FALSE), 0)</f>
        <v>1525.8</v>
      </c>
      <c r="G847" s="69">
        <f>IFERROR(IF(E847= "yes",VLOOKUP(C847,Summary!$B:$I,6,0),0),0)</f>
        <v>0</v>
      </c>
      <c r="H847" s="68">
        <f t="shared" si="151"/>
        <v>1525.8</v>
      </c>
      <c r="I847" s="110">
        <f>VLOOKUP($A847,'2026-27 Salary &amp; Benefits'!$A:$I,3,FALSE)</f>
        <v>1</v>
      </c>
      <c r="J847" s="110">
        <f>VLOOKUP($A847,'2026-27 Salary &amp; Benefits'!$A:$I,4,FALSE)</f>
        <v>1</v>
      </c>
      <c r="K847" s="101">
        <f t="shared" si="152"/>
        <v>1525.8</v>
      </c>
      <c r="L847" s="100">
        <f t="shared" si="153"/>
        <v>4.476</v>
      </c>
      <c r="M847" s="102">
        <f>'2026-27 Salary &amp; Benefits'!$E$6</f>
        <v>78209</v>
      </c>
      <c r="N847" s="102">
        <f>'2026-27 Salary &amp; Benefits'!$F$6</f>
        <v>82248</v>
      </c>
      <c r="O847" s="7">
        <f t="shared" si="154"/>
        <v>350063.48</v>
      </c>
      <c r="P847" s="7">
        <f t="shared" si="155"/>
        <v>18078.570000000007</v>
      </c>
      <c r="Q847" s="7">
        <f>'2026-27 Salary &amp; Benefits'!G$6</f>
        <v>16817.759999999998</v>
      </c>
      <c r="R847" s="103">
        <f>'2026-27 Salary &amp; Benefits'!H$6</f>
        <v>0.16020000000000001</v>
      </c>
      <c r="S847" s="103">
        <f>'2026-27 Salary &amp; Benefits'!I$6</f>
        <v>0.15390000000000001</v>
      </c>
      <c r="T847" s="7">
        <f t="shared" si="156"/>
        <v>134138.76</v>
      </c>
      <c r="U847" s="7">
        <f t="shared" si="157"/>
        <v>6135.7</v>
      </c>
      <c r="V847" s="7">
        <f t="shared" si="158"/>
        <v>944.28</v>
      </c>
      <c r="W847" s="7">
        <f t="shared" si="159"/>
        <v>7079.98</v>
      </c>
      <c r="X847" s="18">
        <f t="shared" si="160"/>
        <v>509360.79</v>
      </c>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row>
    <row r="848" spans="1:159" s="17" customFormat="1">
      <c r="A848" s="50" t="s">
        <v>2127</v>
      </c>
      <c r="B848" s="59" t="s">
        <v>2629</v>
      </c>
      <c r="C848" s="60">
        <v>4136</v>
      </c>
      <c r="D848" s="59" t="s">
        <v>48</v>
      </c>
      <c r="E848" s="78" t="str">
        <f>IFERROR(VLOOKUP($C848,'2025-26 School Level AAFTE'!$C$2:$L$2349,9,FALSE), "No")</f>
        <v>Yes</v>
      </c>
      <c r="F848" s="67">
        <f>IFERROR(VLOOKUP($C848,'2025-26 School Level AAFTE'!$C$2:$J$2349,8,FALSE), 0)</f>
        <v>397.22</v>
      </c>
      <c r="G848" s="69">
        <f>IFERROR(IF(E848= "yes",VLOOKUP(C848,Summary!$B:$I,6,0),0),0)</f>
        <v>0</v>
      </c>
      <c r="H848" s="68">
        <f t="shared" si="151"/>
        <v>397.22</v>
      </c>
      <c r="I848" s="110">
        <f>VLOOKUP($A848,'2026-27 Salary &amp; Benefits'!$A:$I,3,FALSE)</f>
        <v>1</v>
      </c>
      <c r="J848" s="110">
        <f>VLOOKUP($A848,'2026-27 Salary &amp; Benefits'!$A:$I,4,FALSE)</f>
        <v>1</v>
      </c>
      <c r="K848" s="101">
        <f t="shared" si="152"/>
        <v>397.22</v>
      </c>
      <c r="L848" s="100">
        <f t="shared" si="153"/>
        <v>1.165</v>
      </c>
      <c r="M848" s="102">
        <f>'2026-27 Salary &amp; Benefits'!$E$6</f>
        <v>78209</v>
      </c>
      <c r="N848" s="102">
        <f>'2026-27 Salary &amp; Benefits'!$F$6</f>
        <v>82248</v>
      </c>
      <c r="O848" s="7">
        <f t="shared" si="154"/>
        <v>91113.49</v>
      </c>
      <c r="P848" s="7">
        <f t="shared" si="155"/>
        <v>4705.429999999993</v>
      </c>
      <c r="Q848" s="7">
        <f>'2026-27 Salary &amp; Benefits'!G$6</f>
        <v>16817.759999999998</v>
      </c>
      <c r="R848" s="103">
        <f>'2026-27 Salary &amp; Benefits'!H$6</f>
        <v>0.16020000000000001</v>
      </c>
      <c r="S848" s="103">
        <f>'2026-27 Salary &amp; Benefits'!I$6</f>
        <v>0.15390000000000001</v>
      </c>
      <c r="T848" s="7">
        <f t="shared" si="156"/>
        <v>34913.24</v>
      </c>
      <c r="U848" s="7">
        <f t="shared" si="157"/>
        <v>1596.98</v>
      </c>
      <c r="V848" s="7">
        <f t="shared" si="158"/>
        <v>245.78</v>
      </c>
      <c r="W848" s="7">
        <f t="shared" si="159"/>
        <v>1842.76</v>
      </c>
      <c r="X848" s="18">
        <f t="shared" si="160"/>
        <v>132574.92000000001</v>
      </c>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row>
    <row r="849" spans="1:159" s="17" customFormat="1">
      <c r="A849" s="50" t="s">
        <v>2127</v>
      </c>
      <c r="B849" s="59" t="s">
        <v>2629</v>
      </c>
      <c r="C849" s="60">
        <v>4118</v>
      </c>
      <c r="D849" s="59" t="s">
        <v>2630</v>
      </c>
      <c r="E849" s="78" t="str">
        <f>IFERROR(VLOOKUP($C849,'2025-26 School Level AAFTE'!$C$2:$L$2349,9,FALSE), "No")</f>
        <v>No</v>
      </c>
      <c r="F849" s="67">
        <f>IFERROR(VLOOKUP($C849,'2025-26 School Level AAFTE'!$C$2:$J$2349,8,FALSE), 0)</f>
        <v>645.84</v>
      </c>
      <c r="G849" s="69">
        <f>IFERROR(IF(E849= "yes",VLOOKUP(C849,Summary!$B:$I,6,0),0),0)</f>
        <v>0</v>
      </c>
      <c r="H849" s="68">
        <f t="shared" si="151"/>
        <v>0</v>
      </c>
      <c r="I849" s="110">
        <f>VLOOKUP($A849,'2026-27 Salary &amp; Benefits'!$A:$I,3,FALSE)</f>
        <v>1</v>
      </c>
      <c r="J849" s="110">
        <f>VLOOKUP($A849,'2026-27 Salary &amp; Benefits'!$A:$I,4,FALSE)</f>
        <v>1</v>
      </c>
      <c r="K849" s="101">
        <f t="shared" si="152"/>
        <v>0</v>
      </c>
      <c r="L849" s="100">
        <f t="shared" si="153"/>
        <v>0</v>
      </c>
      <c r="M849" s="102">
        <f>'2026-27 Salary &amp; Benefits'!$E$6</f>
        <v>78209</v>
      </c>
      <c r="N849" s="102">
        <f>'2026-27 Salary &amp; Benefits'!$F$6</f>
        <v>82248</v>
      </c>
      <c r="O849" s="7">
        <f t="shared" si="154"/>
        <v>0</v>
      </c>
      <c r="P849" s="7">
        <f t="shared" si="155"/>
        <v>0</v>
      </c>
      <c r="Q849" s="7">
        <f>'2026-27 Salary &amp; Benefits'!G$6</f>
        <v>16817.759999999998</v>
      </c>
      <c r="R849" s="103">
        <f>'2026-27 Salary &amp; Benefits'!H$6</f>
        <v>0.16020000000000001</v>
      </c>
      <c r="S849" s="103">
        <f>'2026-27 Salary &amp; Benefits'!I$6</f>
        <v>0.15390000000000001</v>
      </c>
      <c r="T849" s="7">
        <f t="shared" si="156"/>
        <v>0</v>
      </c>
      <c r="U849" s="7">
        <f t="shared" si="157"/>
        <v>0</v>
      </c>
      <c r="V849" s="7">
        <f t="shared" si="158"/>
        <v>0</v>
      </c>
      <c r="W849" s="7">
        <f t="shared" si="159"/>
        <v>0</v>
      </c>
      <c r="X849" s="18">
        <f t="shared" si="160"/>
        <v>0</v>
      </c>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row>
    <row r="850" spans="1:159" s="17" customFormat="1">
      <c r="A850" s="50" t="s">
        <v>2127</v>
      </c>
      <c r="B850" s="59" t="s">
        <v>2629</v>
      </c>
      <c r="C850" s="60">
        <v>3369</v>
      </c>
      <c r="D850" s="59" t="s">
        <v>42</v>
      </c>
      <c r="E850" s="78" t="str">
        <f>IFERROR(VLOOKUP($C850,'2025-26 School Level AAFTE'!$C$2:$L$2349,9,FALSE), "No")</f>
        <v>Yes</v>
      </c>
      <c r="F850" s="67">
        <f>IFERROR(VLOOKUP($C850,'2025-26 School Level AAFTE'!$C$2:$J$2349,8,FALSE), 0)</f>
        <v>355.2</v>
      </c>
      <c r="G850" s="69">
        <f>IFERROR(IF(E850= "yes",VLOOKUP(C850,Summary!$B:$I,6,0),0),0)</f>
        <v>0</v>
      </c>
      <c r="H850" s="68">
        <f t="shared" si="151"/>
        <v>355.2</v>
      </c>
      <c r="I850" s="110">
        <f>VLOOKUP($A850,'2026-27 Salary &amp; Benefits'!$A:$I,3,FALSE)</f>
        <v>1</v>
      </c>
      <c r="J850" s="110">
        <f>VLOOKUP($A850,'2026-27 Salary &amp; Benefits'!$A:$I,4,FALSE)</f>
        <v>1</v>
      </c>
      <c r="K850" s="101">
        <f t="shared" si="152"/>
        <v>355.2</v>
      </c>
      <c r="L850" s="100">
        <f t="shared" si="153"/>
        <v>1.042</v>
      </c>
      <c r="M850" s="102">
        <f>'2026-27 Salary &amp; Benefits'!$E$6</f>
        <v>78209</v>
      </c>
      <c r="N850" s="102">
        <f>'2026-27 Salary &amp; Benefits'!$F$6</f>
        <v>82248</v>
      </c>
      <c r="O850" s="7">
        <f t="shared" si="154"/>
        <v>81493.78</v>
      </c>
      <c r="P850" s="7">
        <f t="shared" si="155"/>
        <v>4208.6399999999994</v>
      </c>
      <c r="Q850" s="7">
        <f>'2026-27 Salary &amp; Benefits'!G$6</f>
        <v>16817.759999999998</v>
      </c>
      <c r="R850" s="103">
        <f>'2026-27 Salary &amp; Benefits'!H$6</f>
        <v>0.16020000000000001</v>
      </c>
      <c r="S850" s="103">
        <f>'2026-27 Salary &amp; Benefits'!I$6</f>
        <v>0.15390000000000001</v>
      </c>
      <c r="T850" s="7">
        <f t="shared" si="156"/>
        <v>31227.119999999999</v>
      </c>
      <c r="U850" s="7">
        <f t="shared" si="157"/>
        <v>1428.37</v>
      </c>
      <c r="V850" s="7">
        <f t="shared" si="158"/>
        <v>219.83</v>
      </c>
      <c r="W850" s="7">
        <f t="shared" si="159"/>
        <v>1648.1999999999998</v>
      </c>
      <c r="X850" s="18">
        <f t="shared" si="160"/>
        <v>118577.73999999999</v>
      </c>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row>
    <row r="851" spans="1:159" s="17" customFormat="1">
      <c r="A851" s="50" t="s">
        <v>2127</v>
      </c>
      <c r="B851" s="59" t="s">
        <v>2629</v>
      </c>
      <c r="C851" s="60">
        <v>3144</v>
      </c>
      <c r="D851" s="59" t="s">
        <v>39</v>
      </c>
      <c r="E851" s="78" t="str">
        <f>IFERROR(VLOOKUP($C851,'2025-26 School Level AAFTE'!$C$2:$L$2349,9,FALSE), "No")</f>
        <v>Yes</v>
      </c>
      <c r="F851" s="67">
        <f>IFERROR(VLOOKUP($C851,'2025-26 School Level AAFTE'!$C$2:$J$2349,8,FALSE), 0)</f>
        <v>387</v>
      </c>
      <c r="G851" s="69">
        <f>IFERROR(IF(E851= "yes",VLOOKUP(C851,Summary!$B:$I,6,0),0),0)</f>
        <v>0</v>
      </c>
      <c r="H851" s="68">
        <f t="shared" si="151"/>
        <v>387</v>
      </c>
      <c r="I851" s="110">
        <f>VLOOKUP($A851,'2026-27 Salary &amp; Benefits'!$A:$I,3,FALSE)</f>
        <v>1</v>
      </c>
      <c r="J851" s="110">
        <f>VLOOKUP($A851,'2026-27 Salary &amp; Benefits'!$A:$I,4,FALSE)</f>
        <v>1</v>
      </c>
      <c r="K851" s="101">
        <f t="shared" si="152"/>
        <v>387</v>
      </c>
      <c r="L851" s="100">
        <f t="shared" si="153"/>
        <v>1.135</v>
      </c>
      <c r="M851" s="102">
        <f>'2026-27 Salary &amp; Benefits'!$E$6</f>
        <v>78209</v>
      </c>
      <c r="N851" s="102">
        <f>'2026-27 Salary &amp; Benefits'!$F$6</f>
        <v>82248</v>
      </c>
      <c r="O851" s="7">
        <f t="shared" si="154"/>
        <v>88767.22</v>
      </c>
      <c r="P851" s="7">
        <f t="shared" si="155"/>
        <v>4584.2599999999948</v>
      </c>
      <c r="Q851" s="7">
        <f>'2026-27 Salary &amp; Benefits'!G$6</f>
        <v>16817.759999999998</v>
      </c>
      <c r="R851" s="103">
        <f>'2026-27 Salary &amp; Benefits'!H$6</f>
        <v>0.16020000000000001</v>
      </c>
      <c r="S851" s="103">
        <f>'2026-27 Salary &amp; Benefits'!I$6</f>
        <v>0.15390000000000001</v>
      </c>
      <c r="T851" s="7">
        <f t="shared" si="156"/>
        <v>34014.18</v>
      </c>
      <c r="U851" s="7">
        <f t="shared" si="157"/>
        <v>1555.86</v>
      </c>
      <c r="V851" s="7">
        <f t="shared" si="158"/>
        <v>239.45</v>
      </c>
      <c r="W851" s="7">
        <f t="shared" si="159"/>
        <v>1795.31</v>
      </c>
      <c r="X851" s="18">
        <f t="shared" si="160"/>
        <v>129160.96999999999</v>
      </c>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row>
    <row r="852" spans="1:159" s="17" customFormat="1">
      <c r="A852" s="50" t="s">
        <v>2127</v>
      </c>
      <c r="B852" s="59" t="s">
        <v>2629</v>
      </c>
      <c r="C852" s="60">
        <v>2825</v>
      </c>
      <c r="D852" s="59" t="s">
        <v>36</v>
      </c>
      <c r="E852" s="78" t="str">
        <f>IFERROR(VLOOKUP($C852,'2025-26 School Level AAFTE'!$C$2:$L$2349,9,FALSE), "No")</f>
        <v>Yes</v>
      </c>
      <c r="F852" s="67">
        <f>IFERROR(VLOOKUP($C852,'2025-26 School Level AAFTE'!$C$2:$J$2349,8,FALSE), 0)</f>
        <v>398.96</v>
      </c>
      <c r="G852" s="69">
        <f>IFERROR(IF(E852= "yes",VLOOKUP(C852,Summary!$B:$I,6,0),0),0)</f>
        <v>0</v>
      </c>
      <c r="H852" s="68">
        <f t="shared" si="151"/>
        <v>398.96</v>
      </c>
      <c r="I852" s="110">
        <f>VLOOKUP($A852,'2026-27 Salary &amp; Benefits'!$A:$I,3,FALSE)</f>
        <v>1</v>
      </c>
      <c r="J852" s="110">
        <f>VLOOKUP($A852,'2026-27 Salary &amp; Benefits'!$A:$I,4,FALSE)</f>
        <v>1</v>
      </c>
      <c r="K852" s="101">
        <f t="shared" si="152"/>
        <v>398.96</v>
      </c>
      <c r="L852" s="100">
        <f t="shared" si="153"/>
        <v>1.17</v>
      </c>
      <c r="M852" s="102">
        <f>'2026-27 Salary &amp; Benefits'!$E$6</f>
        <v>78209</v>
      </c>
      <c r="N852" s="102">
        <f>'2026-27 Salary &amp; Benefits'!$F$6</f>
        <v>82248</v>
      </c>
      <c r="O852" s="7">
        <f t="shared" si="154"/>
        <v>91504.53</v>
      </c>
      <c r="P852" s="7">
        <f t="shared" si="155"/>
        <v>4725.6300000000047</v>
      </c>
      <c r="Q852" s="7">
        <f>'2026-27 Salary &amp; Benefits'!G$6</f>
        <v>16817.759999999998</v>
      </c>
      <c r="R852" s="103">
        <f>'2026-27 Salary &amp; Benefits'!H$6</f>
        <v>0.16020000000000001</v>
      </c>
      <c r="S852" s="103">
        <f>'2026-27 Salary &amp; Benefits'!I$6</f>
        <v>0.15390000000000001</v>
      </c>
      <c r="T852" s="7">
        <f t="shared" si="156"/>
        <v>35063.08</v>
      </c>
      <c r="U852" s="7">
        <f t="shared" si="157"/>
        <v>1603.84</v>
      </c>
      <c r="V852" s="7">
        <f t="shared" si="158"/>
        <v>246.83</v>
      </c>
      <c r="W852" s="7">
        <f t="shared" si="159"/>
        <v>1850.6699999999998</v>
      </c>
      <c r="X852" s="18">
        <f t="shared" si="160"/>
        <v>133143.91</v>
      </c>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row>
    <row r="853" spans="1:159" s="17" customFormat="1">
      <c r="A853" s="50" t="s">
        <v>2227</v>
      </c>
      <c r="B853" s="59" t="s">
        <v>2631</v>
      </c>
      <c r="C853" s="60">
        <v>5738</v>
      </c>
      <c r="D853" s="59" t="s">
        <v>3058</v>
      </c>
      <c r="E853" s="78" t="str">
        <f>IFERROR(VLOOKUP($C853,'2025-26 School Level AAFTE'!$C$2:$L$2349,9,FALSE), "No")</f>
        <v>Yes</v>
      </c>
      <c r="F853" s="67">
        <f>IFERROR(VLOOKUP($C853,'2025-26 School Level AAFTE'!$C$2:$J$2349,8,FALSE), 0)</f>
        <v>839.57</v>
      </c>
      <c r="G853" s="69">
        <f>IFERROR(IF(E853= "yes",VLOOKUP(C853,Summary!$B:$I,6,0),0),0)</f>
        <v>0</v>
      </c>
      <c r="H853" s="68">
        <f t="shared" si="151"/>
        <v>839.57</v>
      </c>
      <c r="I853" s="110">
        <f>VLOOKUP($A853,'2026-27 Salary &amp; Benefits'!$A:$I,3,FALSE)</f>
        <v>1.18</v>
      </c>
      <c r="J853" s="110">
        <f>VLOOKUP($A853,'2026-27 Salary &amp; Benefits'!$A:$I,4,FALSE)</f>
        <v>1.18</v>
      </c>
      <c r="K853" s="101">
        <f t="shared" si="152"/>
        <v>839.57</v>
      </c>
      <c r="L853" s="100">
        <f t="shared" si="153"/>
        <v>2.4630000000000001</v>
      </c>
      <c r="M853" s="102">
        <f>'2026-27 Salary &amp; Benefits'!$E$6</f>
        <v>78209</v>
      </c>
      <c r="N853" s="102">
        <f>'2026-27 Salary &amp; Benefits'!$F$6</f>
        <v>82248</v>
      </c>
      <c r="O853" s="7">
        <f t="shared" si="154"/>
        <v>227301.95</v>
      </c>
      <c r="P853" s="7">
        <f t="shared" si="155"/>
        <v>11738.699999999983</v>
      </c>
      <c r="Q853" s="7">
        <f>'2026-27 Salary &amp; Benefits'!G$6</f>
        <v>16817.759999999998</v>
      </c>
      <c r="R853" s="103">
        <f>'2026-27 Salary &amp; Benefits'!H$6</f>
        <v>0.16020000000000001</v>
      </c>
      <c r="S853" s="103">
        <f>'2026-27 Salary &amp; Benefits'!I$6</f>
        <v>0.15390000000000001</v>
      </c>
      <c r="T853" s="7">
        <f t="shared" si="156"/>
        <v>79642.5</v>
      </c>
      <c r="U853" s="7">
        <f t="shared" si="157"/>
        <v>3984.01</v>
      </c>
      <c r="V853" s="7">
        <f t="shared" si="158"/>
        <v>613.14</v>
      </c>
      <c r="W853" s="7">
        <f t="shared" si="159"/>
        <v>4597.1500000000005</v>
      </c>
      <c r="X853" s="18">
        <f t="shared" si="160"/>
        <v>323280.30000000005</v>
      </c>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row>
    <row r="854" spans="1:159" s="17" customFormat="1">
      <c r="A854" s="50" t="s">
        <v>2227</v>
      </c>
      <c r="B854" s="59" t="s">
        <v>2631</v>
      </c>
      <c r="C854" s="60">
        <v>4353</v>
      </c>
      <c r="D854" s="59" t="s">
        <v>929</v>
      </c>
      <c r="E854" s="78" t="str">
        <f>IFERROR(VLOOKUP($C854,'2025-26 School Level AAFTE'!$C$2:$L$2349,9,FALSE), "No")</f>
        <v>No</v>
      </c>
      <c r="F854" s="67">
        <f>IFERROR(VLOOKUP($C854,'2025-26 School Level AAFTE'!$C$2:$J$2349,8,FALSE), 0)</f>
        <v>343.37</v>
      </c>
      <c r="G854" s="69">
        <f>IFERROR(IF(E854= "yes",VLOOKUP(C854,Summary!$B:$I,6,0),0),0)</f>
        <v>0</v>
      </c>
      <c r="H854" s="68">
        <f t="shared" si="151"/>
        <v>0</v>
      </c>
      <c r="I854" s="110">
        <f>VLOOKUP($A854,'2026-27 Salary &amp; Benefits'!$A:$I,3,FALSE)</f>
        <v>1.18</v>
      </c>
      <c r="J854" s="110">
        <f>VLOOKUP($A854,'2026-27 Salary &amp; Benefits'!$A:$I,4,FALSE)</f>
        <v>1.18</v>
      </c>
      <c r="K854" s="101">
        <f t="shared" si="152"/>
        <v>0</v>
      </c>
      <c r="L854" s="100">
        <f t="shared" si="153"/>
        <v>0</v>
      </c>
      <c r="M854" s="102">
        <f>'2026-27 Salary &amp; Benefits'!$E$6</f>
        <v>78209</v>
      </c>
      <c r="N854" s="102">
        <f>'2026-27 Salary &amp; Benefits'!$F$6</f>
        <v>82248</v>
      </c>
      <c r="O854" s="7">
        <f t="shared" si="154"/>
        <v>0</v>
      </c>
      <c r="P854" s="7">
        <f t="shared" si="155"/>
        <v>0</v>
      </c>
      <c r="Q854" s="7">
        <f>'2026-27 Salary &amp; Benefits'!G$6</f>
        <v>16817.759999999998</v>
      </c>
      <c r="R854" s="103">
        <f>'2026-27 Salary &amp; Benefits'!H$6</f>
        <v>0.16020000000000001</v>
      </c>
      <c r="S854" s="103">
        <f>'2026-27 Salary &amp; Benefits'!I$6</f>
        <v>0.15390000000000001</v>
      </c>
      <c r="T854" s="7">
        <f t="shared" si="156"/>
        <v>0</v>
      </c>
      <c r="U854" s="7">
        <f t="shared" si="157"/>
        <v>0</v>
      </c>
      <c r="V854" s="7">
        <f t="shared" si="158"/>
        <v>0</v>
      </c>
      <c r="W854" s="7">
        <f t="shared" si="159"/>
        <v>0</v>
      </c>
      <c r="X854" s="18">
        <f t="shared" si="160"/>
        <v>0</v>
      </c>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row>
    <row r="855" spans="1:159" s="17" customFormat="1">
      <c r="A855" s="50" t="s">
        <v>2227</v>
      </c>
      <c r="B855" s="59" t="s">
        <v>2631</v>
      </c>
      <c r="C855" s="60">
        <v>4440</v>
      </c>
      <c r="D855" s="59" t="s">
        <v>933</v>
      </c>
      <c r="E855" s="78" t="str">
        <f>IFERROR(VLOOKUP($C855,'2025-26 School Level AAFTE'!$C$2:$L$2349,9,FALSE), "No")</f>
        <v>No</v>
      </c>
      <c r="F855" s="67">
        <f>IFERROR(VLOOKUP($C855,'2025-26 School Level AAFTE'!$C$2:$J$2349,8,FALSE), 0)</f>
        <v>842.85</v>
      </c>
      <c r="G855" s="69">
        <f>IFERROR(IF(E855= "yes",VLOOKUP(C855,Summary!$B:$I,6,0),0),0)</f>
        <v>0</v>
      </c>
      <c r="H855" s="68">
        <f t="shared" si="151"/>
        <v>0</v>
      </c>
      <c r="I855" s="110">
        <f>VLOOKUP($A855,'2026-27 Salary &amp; Benefits'!$A:$I,3,FALSE)</f>
        <v>1.18</v>
      </c>
      <c r="J855" s="110">
        <f>VLOOKUP($A855,'2026-27 Salary &amp; Benefits'!$A:$I,4,FALSE)</f>
        <v>1.18</v>
      </c>
      <c r="K855" s="101">
        <f t="shared" si="152"/>
        <v>0</v>
      </c>
      <c r="L855" s="100">
        <f t="shared" si="153"/>
        <v>0</v>
      </c>
      <c r="M855" s="102">
        <f>'2026-27 Salary &amp; Benefits'!$E$6</f>
        <v>78209</v>
      </c>
      <c r="N855" s="102">
        <f>'2026-27 Salary &amp; Benefits'!$F$6</f>
        <v>82248</v>
      </c>
      <c r="O855" s="7">
        <f t="shared" si="154"/>
        <v>0</v>
      </c>
      <c r="P855" s="7">
        <f t="shared" si="155"/>
        <v>0</v>
      </c>
      <c r="Q855" s="7">
        <f>'2026-27 Salary &amp; Benefits'!G$6</f>
        <v>16817.759999999998</v>
      </c>
      <c r="R855" s="103">
        <f>'2026-27 Salary &amp; Benefits'!H$6</f>
        <v>0.16020000000000001</v>
      </c>
      <c r="S855" s="103">
        <f>'2026-27 Salary &amp; Benefits'!I$6</f>
        <v>0.15390000000000001</v>
      </c>
      <c r="T855" s="7">
        <f t="shared" si="156"/>
        <v>0</v>
      </c>
      <c r="U855" s="7">
        <f t="shared" si="157"/>
        <v>0</v>
      </c>
      <c r="V855" s="7">
        <f t="shared" si="158"/>
        <v>0</v>
      </c>
      <c r="W855" s="7">
        <f t="shared" si="159"/>
        <v>0</v>
      </c>
      <c r="X855" s="18">
        <f t="shared" si="160"/>
        <v>0</v>
      </c>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row>
    <row r="856" spans="1:159" s="17" customFormat="1">
      <c r="A856" s="50" t="s">
        <v>2227</v>
      </c>
      <c r="B856" s="59" t="s">
        <v>2631</v>
      </c>
      <c r="C856" s="60">
        <v>3676</v>
      </c>
      <c r="D856" s="59" t="s">
        <v>916</v>
      </c>
      <c r="E856" s="78" t="str">
        <f>IFERROR(VLOOKUP($C856,'2025-26 School Level AAFTE'!$C$2:$L$2349,9,FALSE), "No")</f>
        <v>No</v>
      </c>
      <c r="F856" s="67">
        <f>IFERROR(VLOOKUP($C856,'2025-26 School Level AAFTE'!$C$2:$J$2349,8,FALSE), 0)</f>
        <v>266.7</v>
      </c>
      <c r="G856" s="69">
        <f>IFERROR(IF(E856= "yes",VLOOKUP(C856,Summary!$B:$I,6,0),0),0)</f>
        <v>0</v>
      </c>
      <c r="H856" s="68">
        <f t="shared" si="151"/>
        <v>0</v>
      </c>
      <c r="I856" s="110">
        <f>VLOOKUP($A856,'2026-27 Salary &amp; Benefits'!$A:$I,3,FALSE)</f>
        <v>1.18</v>
      </c>
      <c r="J856" s="110">
        <f>VLOOKUP($A856,'2026-27 Salary &amp; Benefits'!$A:$I,4,FALSE)</f>
        <v>1.18</v>
      </c>
      <c r="K856" s="101">
        <f t="shared" si="152"/>
        <v>0</v>
      </c>
      <c r="L856" s="100">
        <f t="shared" si="153"/>
        <v>0</v>
      </c>
      <c r="M856" s="102">
        <f>'2026-27 Salary &amp; Benefits'!$E$6</f>
        <v>78209</v>
      </c>
      <c r="N856" s="102">
        <f>'2026-27 Salary &amp; Benefits'!$F$6</f>
        <v>82248</v>
      </c>
      <c r="O856" s="7">
        <f t="shared" si="154"/>
        <v>0</v>
      </c>
      <c r="P856" s="7">
        <f t="shared" si="155"/>
        <v>0</v>
      </c>
      <c r="Q856" s="7">
        <f>'2026-27 Salary &amp; Benefits'!G$6</f>
        <v>16817.759999999998</v>
      </c>
      <c r="R856" s="103">
        <f>'2026-27 Salary &amp; Benefits'!H$6</f>
        <v>0.16020000000000001</v>
      </c>
      <c r="S856" s="103">
        <f>'2026-27 Salary &amp; Benefits'!I$6</f>
        <v>0.15390000000000001</v>
      </c>
      <c r="T856" s="7">
        <f t="shared" si="156"/>
        <v>0</v>
      </c>
      <c r="U856" s="7">
        <f t="shared" si="157"/>
        <v>0</v>
      </c>
      <c r="V856" s="7">
        <f t="shared" si="158"/>
        <v>0</v>
      </c>
      <c r="W856" s="7">
        <f t="shared" si="159"/>
        <v>0</v>
      </c>
      <c r="X856" s="18">
        <f t="shared" si="160"/>
        <v>0</v>
      </c>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row>
    <row r="857" spans="1:159" s="17" customFormat="1">
      <c r="A857" s="50" t="s">
        <v>2227</v>
      </c>
      <c r="B857" s="59" t="s">
        <v>2631</v>
      </c>
      <c r="C857" s="60">
        <v>3388</v>
      </c>
      <c r="D857" s="59" t="s">
        <v>910</v>
      </c>
      <c r="E857" s="78" t="str">
        <f>IFERROR(VLOOKUP($C857,'2025-26 School Level AAFTE'!$C$2:$L$2349,9,FALSE), "No")</f>
        <v>Yes</v>
      </c>
      <c r="F857" s="67">
        <f>IFERROR(VLOOKUP($C857,'2025-26 School Level AAFTE'!$C$2:$J$2349,8,FALSE), 0)</f>
        <v>399.86</v>
      </c>
      <c r="G857" s="69">
        <f>IFERROR(IF(E857= "yes",VLOOKUP(C857,Summary!$B:$I,6,0),0),0)</f>
        <v>0</v>
      </c>
      <c r="H857" s="68">
        <f t="shared" si="151"/>
        <v>399.86</v>
      </c>
      <c r="I857" s="110">
        <f>VLOOKUP($A857,'2026-27 Salary &amp; Benefits'!$A:$I,3,FALSE)</f>
        <v>1.18</v>
      </c>
      <c r="J857" s="110">
        <f>VLOOKUP($A857,'2026-27 Salary &amp; Benefits'!$A:$I,4,FALSE)</f>
        <v>1.18</v>
      </c>
      <c r="K857" s="101">
        <f t="shared" si="152"/>
        <v>399.86</v>
      </c>
      <c r="L857" s="100">
        <f t="shared" si="153"/>
        <v>1.173</v>
      </c>
      <c r="M857" s="102">
        <f>'2026-27 Salary &amp; Benefits'!$E$6</f>
        <v>78209</v>
      </c>
      <c r="N857" s="102">
        <f>'2026-27 Salary &amp; Benefits'!$F$6</f>
        <v>82248</v>
      </c>
      <c r="O857" s="7">
        <f t="shared" si="154"/>
        <v>108252.21</v>
      </c>
      <c r="P857" s="7">
        <f t="shared" si="155"/>
        <v>5590.5399999999936</v>
      </c>
      <c r="Q857" s="7">
        <f>'2026-27 Salary &amp; Benefits'!G$6</f>
        <v>16817.759999999998</v>
      </c>
      <c r="R857" s="103">
        <f>'2026-27 Salary &amp; Benefits'!H$6</f>
        <v>0.16020000000000001</v>
      </c>
      <c r="S857" s="103">
        <f>'2026-27 Salary &amp; Benefits'!I$6</f>
        <v>0.15390000000000001</v>
      </c>
      <c r="T857" s="7">
        <f t="shared" si="156"/>
        <v>37929.620000000003</v>
      </c>
      <c r="U857" s="7">
        <f t="shared" si="157"/>
        <v>1897.38</v>
      </c>
      <c r="V857" s="7">
        <f t="shared" si="158"/>
        <v>292.01</v>
      </c>
      <c r="W857" s="7">
        <f t="shared" si="159"/>
        <v>2189.3900000000003</v>
      </c>
      <c r="X857" s="18">
        <f t="shared" si="160"/>
        <v>153961.76</v>
      </c>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row>
    <row r="858" spans="1:159" s="17" customFormat="1">
      <c r="A858" s="50" t="s">
        <v>2227</v>
      </c>
      <c r="B858" s="59" t="s">
        <v>2631</v>
      </c>
      <c r="C858" s="60">
        <v>4126</v>
      </c>
      <c r="D858" s="59" t="s">
        <v>922</v>
      </c>
      <c r="E858" s="78" t="str">
        <f>IFERROR(VLOOKUP($C858,'2025-26 School Level AAFTE'!$C$2:$L$2349,9,FALSE), "No")</f>
        <v>No</v>
      </c>
      <c r="F858" s="67">
        <f>IFERROR(VLOOKUP($C858,'2025-26 School Level AAFTE'!$C$2:$J$2349,8,FALSE), 0)</f>
        <v>394.19</v>
      </c>
      <c r="G858" s="69">
        <f>IFERROR(IF(E858= "yes",VLOOKUP(C858,Summary!$B:$I,6,0),0),0)</f>
        <v>0</v>
      </c>
      <c r="H858" s="68">
        <f t="shared" si="151"/>
        <v>0</v>
      </c>
      <c r="I858" s="110">
        <f>VLOOKUP($A858,'2026-27 Salary &amp; Benefits'!$A:$I,3,FALSE)</f>
        <v>1.18</v>
      </c>
      <c r="J858" s="110">
        <f>VLOOKUP($A858,'2026-27 Salary &amp; Benefits'!$A:$I,4,FALSE)</f>
        <v>1.18</v>
      </c>
      <c r="K858" s="101">
        <f t="shared" si="152"/>
        <v>0</v>
      </c>
      <c r="L858" s="100">
        <f t="shared" si="153"/>
        <v>0</v>
      </c>
      <c r="M858" s="102">
        <f>'2026-27 Salary &amp; Benefits'!$E$6</f>
        <v>78209</v>
      </c>
      <c r="N858" s="102">
        <f>'2026-27 Salary &amp; Benefits'!$F$6</f>
        <v>82248</v>
      </c>
      <c r="O858" s="7">
        <f t="shared" si="154"/>
        <v>0</v>
      </c>
      <c r="P858" s="7">
        <f t="shared" si="155"/>
        <v>0</v>
      </c>
      <c r="Q858" s="7">
        <f>'2026-27 Salary &amp; Benefits'!G$6</f>
        <v>16817.759999999998</v>
      </c>
      <c r="R858" s="103">
        <f>'2026-27 Salary &amp; Benefits'!H$6</f>
        <v>0.16020000000000001</v>
      </c>
      <c r="S858" s="103">
        <f>'2026-27 Salary &amp; Benefits'!I$6</f>
        <v>0.15390000000000001</v>
      </c>
      <c r="T858" s="7">
        <f t="shared" si="156"/>
        <v>0</v>
      </c>
      <c r="U858" s="7">
        <f t="shared" si="157"/>
        <v>0</v>
      </c>
      <c r="V858" s="7">
        <f t="shared" si="158"/>
        <v>0</v>
      </c>
      <c r="W858" s="7">
        <f t="shared" si="159"/>
        <v>0</v>
      </c>
      <c r="X858" s="18">
        <f t="shared" si="160"/>
        <v>0</v>
      </c>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row>
    <row r="859" spans="1:159" s="17" customFormat="1">
      <c r="A859" s="50" t="s">
        <v>2227</v>
      </c>
      <c r="B859" s="59" t="s">
        <v>2631</v>
      </c>
      <c r="C859" s="60">
        <v>2851</v>
      </c>
      <c r="D859" s="59" t="s">
        <v>908</v>
      </c>
      <c r="E859" s="78" t="str">
        <f>IFERROR(VLOOKUP($C859,'2025-26 School Level AAFTE'!$C$2:$L$2349,9,FALSE), "No")</f>
        <v>Yes</v>
      </c>
      <c r="F859" s="67">
        <f>IFERROR(VLOOKUP($C859,'2025-26 School Level AAFTE'!$C$2:$J$2349,8,FALSE), 0)</f>
        <v>327.84</v>
      </c>
      <c r="G859" s="69">
        <f>IFERROR(IF(E859= "yes",VLOOKUP(C859,Summary!$B:$I,6,0),0),0)</f>
        <v>0</v>
      </c>
      <c r="H859" s="68">
        <f t="shared" si="151"/>
        <v>327.84</v>
      </c>
      <c r="I859" s="110">
        <f>VLOOKUP($A859,'2026-27 Salary &amp; Benefits'!$A:$I,3,FALSE)</f>
        <v>1.18</v>
      </c>
      <c r="J859" s="110">
        <f>VLOOKUP($A859,'2026-27 Salary &amp; Benefits'!$A:$I,4,FALSE)</f>
        <v>1.18</v>
      </c>
      <c r="K859" s="101">
        <f t="shared" si="152"/>
        <v>327.84</v>
      </c>
      <c r="L859" s="100">
        <f t="shared" si="153"/>
        <v>0.96199999999999997</v>
      </c>
      <c r="M859" s="102">
        <f>'2026-27 Salary &amp; Benefits'!$E$6</f>
        <v>78209</v>
      </c>
      <c r="N859" s="102">
        <f>'2026-27 Salary &amp; Benefits'!$F$6</f>
        <v>82248</v>
      </c>
      <c r="O859" s="7">
        <f t="shared" si="154"/>
        <v>88779.73</v>
      </c>
      <c r="P859" s="7">
        <f t="shared" si="155"/>
        <v>4584.9100000000035</v>
      </c>
      <c r="Q859" s="7">
        <f>'2026-27 Salary &amp; Benefits'!G$6</f>
        <v>16817.759999999998</v>
      </c>
      <c r="R859" s="103">
        <f>'2026-27 Salary &amp; Benefits'!H$6</f>
        <v>0.16020000000000001</v>
      </c>
      <c r="S859" s="103">
        <f>'2026-27 Salary &amp; Benefits'!I$6</f>
        <v>0.15390000000000001</v>
      </c>
      <c r="T859" s="7">
        <f t="shared" si="156"/>
        <v>31106.82</v>
      </c>
      <c r="U859" s="7">
        <f t="shared" si="157"/>
        <v>1556.08</v>
      </c>
      <c r="V859" s="7">
        <f t="shared" si="158"/>
        <v>239.48</v>
      </c>
      <c r="W859" s="7">
        <f t="shared" si="159"/>
        <v>1795.56</v>
      </c>
      <c r="X859" s="18">
        <f t="shared" si="160"/>
        <v>126267.01999999999</v>
      </c>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row>
    <row r="860" spans="1:159" s="17" customFormat="1">
      <c r="A860" s="50" t="s">
        <v>2227</v>
      </c>
      <c r="B860" s="59" t="s">
        <v>2631</v>
      </c>
      <c r="C860" s="60">
        <v>4545</v>
      </c>
      <c r="D860" s="59" t="s">
        <v>940</v>
      </c>
      <c r="E860" s="78" t="str">
        <f>IFERROR(VLOOKUP($C860,'2025-26 School Level AAFTE'!$C$2:$L$2349,9,FALSE), "No")</f>
        <v>Yes</v>
      </c>
      <c r="F860" s="67">
        <f>IFERROR(VLOOKUP($C860,'2025-26 School Level AAFTE'!$C$2:$J$2349,8,FALSE), 0)</f>
        <v>318.20999999999998</v>
      </c>
      <c r="G860" s="69">
        <f>IFERROR(IF(E860= "yes",VLOOKUP(C860,Summary!$B:$I,6,0),0),0)</f>
        <v>0</v>
      </c>
      <c r="H860" s="68">
        <f t="shared" si="151"/>
        <v>318.20999999999998</v>
      </c>
      <c r="I860" s="110">
        <f>VLOOKUP($A860,'2026-27 Salary &amp; Benefits'!$A:$I,3,FALSE)</f>
        <v>1.18</v>
      </c>
      <c r="J860" s="110">
        <f>VLOOKUP($A860,'2026-27 Salary &amp; Benefits'!$A:$I,4,FALSE)</f>
        <v>1.18</v>
      </c>
      <c r="K860" s="101">
        <f t="shared" si="152"/>
        <v>318.20999999999998</v>
      </c>
      <c r="L860" s="100">
        <f t="shared" si="153"/>
        <v>0.93300000000000005</v>
      </c>
      <c r="M860" s="102">
        <f>'2026-27 Salary &amp; Benefits'!$E$6</f>
        <v>78209</v>
      </c>
      <c r="N860" s="102">
        <f>'2026-27 Salary &amp; Benefits'!$F$6</f>
        <v>82248</v>
      </c>
      <c r="O860" s="7">
        <f t="shared" si="154"/>
        <v>86103.42</v>
      </c>
      <c r="P860" s="7">
        <f t="shared" si="155"/>
        <v>4446.6900000000023</v>
      </c>
      <c r="Q860" s="7">
        <f>'2026-27 Salary &amp; Benefits'!G$6</f>
        <v>16817.759999999998</v>
      </c>
      <c r="R860" s="103">
        <f>'2026-27 Salary &amp; Benefits'!H$6</f>
        <v>0.16020000000000001</v>
      </c>
      <c r="S860" s="103">
        <f>'2026-27 Salary &amp; Benefits'!I$6</f>
        <v>0.15390000000000001</v>
      </c>
      <c r="T860" s="7">
        <f t="shared" si="156"/>
        <v>30169.08</v>
      </c>
      <c r="U860" s="7">
        <f t="shared" si="157"/>
        <v>1509.17</v>
      </c>
      <c r="V860" s="7">
        <f t="shared" si="158"/>
        <v>232.26</v>
      </c>
      <c r="W860" s="7">
        <f t="shared" si="159"/>
        <v>1741.43</v>
      </c>
      <c r="X860" s="18">
        <f t="shared" si="160"/>
        <v>122460.62</v>
      </c>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row>
    <row r="861" spans="1:159" s="17" customFormat="1">
      <c r="A861" s="50" t="s">
        <v>2227</v>
      </c>
      <c r="B861" s="59" t="s">
        <v>2631</v>
      </c>
      <c r="C861" s="60">
        <v>3678</v>
      </c>
      <c r="D861" s="52" t="s">
        <v>918</v>
      </c>
      <c r="E861" s="78" t="str">
        <f>IFERROR(VLOOKUP($C861,'2025-26 School Level AAFTE'!$C$2:$L$2349,9,FALSE), "No")</f>
        <v>No</v>
      </c>
      <c r="F861" s="67">
        <f>IFERROR(VLOOKUP($C861,'2025-26 School Level AAFTE'!$C$2:$J$2349,8,FALSE), 0)</f>
        <v>298.7</v>
      </c>
      <c r="G861" s="69">
        <f>IFERROR(IF(E861= "yes",VLOOKUP(C861,Summary!$B:$I,6,0),0),0)</f>
        <v>0</v>
      </c>
      <c r="H861" s="68">
        <f t="shared" si="151"/>
        <v>0</v>
      </c>
      <c r="I861" s="110">
        <f>VLOOKUP($A861,'2026-27 Salary &amp; Benefits'!$A:$I,3,FALSE)</f>
        <v>1.18</v>
      </c>
      <c r="J861" s="110">
        <f>VLOOKUP($A861,'2026-27 Salary &amp; Benefits'!$A:$I,4,FALSE)</f>
        <v>1.18</v>
      </c>
      <c r="K861" s="101">
        <f t="shared" si="152"/>
        <v>0</v>
      </c>
      <c r="L861" s="100">
        <f t="shared" si="153"/>
        <v>0</v>
      </c>
      <c r="M861" s="102">
        <f>'2026-27 Salary &amp; Benefits'!$E$6</f>
        <v>78209</v>
      </c>
      <c r="N861" s="102">
        <f>'2026-27 Salary &amp; Benefits'!$F$6</f>
        <v>82248</v>
      </c>
      <c r="O861" s="7">
        <f t="shared" si="154"/>
        <v>0</v>
      </c>
      <c r="P861" s="7">
        <f t="shared" si="155"/>
        <v>0</v>
      </c>
      <c r="Q861" s="7">
        <f>'2026-27 Salary &amp; Benefits'!G$6</f>
        <v>16817.759999999998</v>
      </c>
      <c r="R861" s="103">
        <f>'2026-27 Salary &amp; Benefits'!H$6</f>
        <v>0.16020000000000001</v>
      </c>
      <c r="S861" s="103">
        <f>'2026-27 Salary &amp; Benefits'!I$6</f>
        <v>0.15390000000000001</v>
      </c>
      <c r="T861" s="7">
        <f t="shared" si="156"/>
        <v>0</v>
      </c>
      <c r="U861" s="7">
        <f t="shared" si="157"/>
        <v>0</v>
      </c>
      <c r="V861" s="7">
        <f t="shared" si="158"/>
        <v>0</v>
      </c>
      <c r="W861" s="7">
        <f t="shared" si="159"/>
        <v>0</v>
      </c>
      <c r="X861" s="18">
        <f t="shared" si="160"/>
        <v>0</v>
      </c>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row>
    <row r="862" spans="1:159" s="17" customFormat="1">
      <c r="A862" s="50" t="s">
        <v>2227</v>
      </c>
      <c r="B862" s="59" t="s">
        <v>2631</v>
      </c>
      <c r="C862" s="60">
        <v>4413</v>
      </c>
      <c r="D862" s="59" t="s">
        <v>931</v>
      </c>
      <c r="E862" s="78" t="str">
        <f>IFERROR(VLOOKUP($C862,'2025-26 School Level AAFTE'!$C$2:$L$2349,9,FALSE), "No")</f>
        <v>Yes</v>
      </c>
      <c r="F862" s="67">
        <f>IFERROR(VLOOKUP($C862,'2025-26 School Level AAFTE'!$C$2:$J$2349,8,FALSE), 0)</f>
        <v>261.2</v>
      </c>
      <c r="G862" s="69">
        <f>IFERROR(IF(E862= "yes",VLOOKUP(C862,Summary!$B:$I,6,0),0),0)</f>
        <v>0</v>
      </c>
      <c r="H862" s="68">
        <f t="shared" ref="H862:H925" si="161">IF(E862= "yes", F862,0)</f>
        <v>261.2</v>
      </c>
      <c r="I862" s="110">
        <f>VLOOKUP($A862,'2026-27 Salary &amp; Benefits'!$A:$I,3,FALSE)</f>
        <v>1.18</v>
      </c>
      <c r="J862" s="110">
        <f>VLOOKUP($A862,'2026-27 Salary &amp; Benefits'!$A:$I,4,FALSE)</f>
        <v>1.18</v>
      </c>
      <c r="K862" s="101">
        <f t="shared" ref="K862:K925" si="162">IF(G862&gt;0,G862,H862)</f>
        <v>261.2</v>
      </c>
      <c r="L862" s="100">
        <f t="shared" ref="L862:L925" si="163">ROUND((($K862*1.1*36)/15)/900,3)</f>
        <v>0.76600000000000001</v>
      </c>
      <c r="M862" s="102">
        <f>'2026-27 Salary &amp; Benefits'!$E$6</f>
        <v>78209</v>
      </c>
      <c r="N862" s="102">
        <f>'2026-27 Salary &amp; Benefits'!$F$6</f>
        <v>82248</v>
      </c>
      <c r="O862" s="7">
        <f t="shared" ref="O862:O925" si="164">ROUND($I862*$M862*$L862,2)</f>
        <v>70691.55</v>
      </c>
      <c r="P862" s="7">
        <f t="shared" ref="P862:P925" si="165">ROUND($J862*$N862*$L862,2)-O862</f>
        <v>3650.7700000000041</v>
      </c>
      <c r="Q862" s="7">
        <f>'2026-27 Salary &amp; Benefits'!G$6</f>
        <v>16817.759999999998</v>
      </c>
      <c r="R862" s="103">
        <f>'2026-27 Salary &amp; Benefits'!H$6</f>
        <v>0.16020000000000001</v>
      </c>
      <c r="S862" s="103">
        <f>'2026-27 Salary &amp; Benefits'!I$6</f>
        <v>0.15390000000000001</v>
      </c>
      <c r="T862" s="7">
        <f t="shared" ref="T862:T925" si="166">ROUND(O862*R862+P862*S862+L862*Q862,2)</f>
        <v>24769.040000000001</v>
      </c>
      <c r="U862" s="7">
        <f t="shared" ref="U862:U925" si="167">ROUND((($N862*$J862*$L862)/180)*3,2)</f>
        <v>1239.04</v>
      </c>
      <c r="V862" s="7">
        <f t="shared" ref="V862:V925" si="168">ROUND(U862*S862,2)</f>
        <v>190.69</v>
      </c>
      <c r="W862" s="7">
        <f t="shared" ref="W862:W925" si="169">SUM(U862:V862)</f>
        <v>1429.73</v>
      </c>
      <c r="X862" s="18">
        <f t="shared" ref="X862:X925" si="170">SUM(T862,O862:P862,W862)</f>
        <v>100541.09</v>
      </c>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row>
    <row r="863" spans="1:159" s="17" customFormat="1">
      <c r="A863" s="50" t="s">
        <v>2227</v>
      </c>
      <c r="B863" s="59" t="s">
        <v>2631</v>
      </c>
      <c r="C863" s="60">
        <v>4489</v>
      </c>
      <c r="D863" s="59" t="s">
        <v>937</v>
      </c>
      <c r="E863" s="78" t="str">
        <f>IFERROR(VLOOKUP($C863,'2025-26 School Level AAFTE'!$C$2:$L$2349,9,FALSE), "No")</f>
        <v>Yes</v>
      </c>
      <c r="F863" s="67">
        <f>IFERROR(VLOOKUP($C863,'2025-26 School Level AAFTE'!$C$2:$J$2349,8,FALSE), 0)</f>
        <v>285.77999999999997</v>
      </c>
      <c r="G863" s="69">
        <f>IFERROR(IF(E863= "yes",VLOOKUP(C863,Summary!$B:$I,6,0),0),0)</f>
        <v>0</v>
      </c>
      <c r="H863" s="68">
        <f t="shared" si="161"/>
        <v>285.77999999999997</v>
      </c>
      <c r="I863" s="110">
        <f>VLOOKUP($A863,'2026-27 Salary &amp; Benefits'!$A:$I,3,FALSE)</f>
        <v>1.18</v>
      </c>
      <c r="J863" s="110">
        <f>VLOOKUP($A863,'2026-27 Salary &amp; Benefits'!$A:$I,4,FALSE)</f>
        <v>1.18</v>
      </c>
      <c r="K863" s="101">
        <f t="shared" si="162"/>
        <v>285.77999999999997</v>
      </c>
      <c r="L863" s="100">
        <f t="shared" si="163"/>
        <v>0.83799999999999997</v>
      </c>
      <c r="M863" s="102">
        <f>'2026-27 Salary &amp; Benefits'!$E$6</f>
        <v>78209</v>
      </c>
      <c r="N863" s="102">
        <f>'2026-27 Salary &amp; Benefits'!$F$6</f>
        <v>82248</v>
      </c>
      <c r="O863" s="7">
        <f t="shared" si="164"/>
        <v>77336.19</v>
      </c>
      <c r="P863" s="7">
        <f t="shared" si="165"/>
        <v>3993.9199999999983</v>
      </c>
      <c r="Q863" s="7">
        <f>'2026-27 Salary &amp; Benefits'!G$6</f>
        <v>16817.759999999998</v>
      </c>
      <c r="R863" s="103">
        <f>'2026-27 Salary &amp; Benefits'!H$6</f>
        <v>0.16020000000000001</v>
      </c>
      <c r="S863" s="103">
        <f>'2026-27 Salary &amp; Benefits'!I$6</f>
        <v>0.15390000000000001</v>
      </c>
      <c r="T863" s="7">
        <f t="shared" si="166"/>
        <v>27097.200000000001</v>
      </c>
      <c r="U863" s="7">
        <f t="shared" si="167"/>
        <v>1355.5</v>
      </c>
      <c r="V863" s="7">
        <f t="shared" si="168"/>
        <v>208.61</v>
      </c>
      <c r="W863" s="7">
        <f t="shared" si="169"/>
        <v>1564.1100000000001</v>
      </c>
      <c r="X863" s="18">
        <f t="shared" si="170"/>
        <v>109991.42</v>
      </c>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row>
    <row r="864" spans="1:159" s="17" customFormat="1">
      <c r="A864" s="50" t="s">
        <v>2227</v>
      </c>
      <c r="B864" s="59" t="s">
        <v>2631</v>
      </c>
      <c r="C864" s="60">
        <v>3708</v>
      </c>
      <c r="D864" s="59" t="s">
        <v>920</v>
      </c>
      <c r="E864" s="78" t="str">
        <f>IFERROR(VLOOKUP($C864,'2025-26 School Level AAFTE'!$C$2:$L$2349,9,FALSE), "No")</f>
        <v>No</v>
      </c>
      <c r="F864" s="67">
        <f>IFERROR(VLOOKUP($C864,'2025-26 School Level AAFTE'!$C$2:$J$2349,8,FALSE), 0)</f>
        <v>347.3</v>
      </c>
      <c r="G864" s="69">
        <f>IFERROR(IF(E864= "yes",VLOOKUP(C864,Summary!$B:$I,6,0),0),0)</f>
        <v>0</v>
      </c>
      <c r="H864" s="68">
        <f t="shared" si="161"/>
        <v>0</v>
      </c>
      <c r="I864" s="110">
        <f>VLOOKUP($A864,'2026-27 Salary &amp; Benefits'!$A:$I,3,FALSE)</f>
        <v>1.18</v>
      </c>
      <c r="J864" s="110">
        <f>VLOOKUP($A864,'2026-27 Salary &amp; Benefits'!$A:$I,4,FALSE)</f>
        <v>1.18</v>
      </c>
      <c r="K864" s="101">
        <f t="shared" si="162"/>
        <v>0</v>
      </c>
      <c r="L864" s="100">
        <f t="shared" si="163"/>
        <v>0</v>
      </c>
      <c r="M864" s="102">
        <f>'2026-27 Salary &amp; Benefits'!$E$6</f>
        <v>78209</v>
      </c>
      <c r="N864" s="102">
        <f>'2026-27 Salary &amp; Benefits'!$F$6</f>
        <v>82248</v>
      </c>
      <c r="O864" s="7">
        <f t="shared" si="164"/>
        <v>0</v>
      </c>
      <c r="P864" s="7">
        <f t="shared" si="165"/>
        <v>0</v>
      </c>
      <c r="Q864" s="7">
        <f>'2026-27 Salary &amp; Benefits'!G$6</f>
        <v>16817.759999999998</v>
      </c>
      <c r="R864" s="103">
        <f>'2026-27 Salary &amp; Benefits'!H$6</f>
        <v>0.16020000000000001</v>
      </c>
      <c r="S864" s="103">
        <f>'2026-27 Salary &amp; Benefits'!I$6</f>
        <v>0.15390000000000001</v>
      </c>
      <c r="T864" s="7">
        <f t="shared" si="166"/>
        <v>0</v>
      </c>
      <c r="U864" s="7">
        <f t="shared" si="167"/>
        <v>0</v>
      </c>
      <c r="V864" s="7">
        <f t="shared" si="168"/>
        <v>0</v>
      </c>
      <c r="W864" s="7">
        <f t="shared" si="169"/>
        <v>0</v>
      </c>
      <c r="X864" s="18">
        <f t="shared" si="170"/>
        <v>0</v>
      </c>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row>
    <row r="865" spans="1:159" s="17" customFormat="1">
      <c r="A865" s="50" t="s">
        <v>2227</v>
      </c>
      <c r="B865" s="59" t="s">
        <v>2631</v>
      </c>
      <c r="C865" s="60">
        <v>4345</v>
      </c>
      <c r="D865" s="59" t="s">
        <v>928</v>
      </c>
      <c r="E865" s="78" t="str">
        <f>IFERROR(VLOOKUP($C865,'2025-26 School Level AAFTE'!$C$2:$L$2349,9,FALSE), "No")</f>
        <v>Yes</v>
      </c>
      <c r="F865" s="67">
        <f>IFERROR(VLOOKUP($C865,'2025-26 School Level AAFTE'!$C$2:$J$2349,8,FALSE), 0)</f>
        <v>423.38</v>
      </c>
      <c r="G865" s="69">
        <f>IFERROR(IF(E865= "yes",VLOOKUP(C865,Summary!$B:$I,6,0),0),0)</f>
        <v>0</v>
      </c>
      <c r="H865" s="68">
        <f t="shared" si="161"/>
        <v>423.38</v>
      </c>
      <c r="I865" s="110">
        <f>VLOOKUP($A865,'2026-27 Salary &amp; Benefits'!$A:$I,3,FALSE)</f>
        <v>1.18</v>
      </c>
      <c r="J865" s="110">
        <f>VLOOKUP($A865,'2026-27 Salary &amp; Benefits'!$A:$I,4,FALSE)</f>
        <v>1.18</v>
      </c>
      <c r="K865" s="101">
        <f t="shared" si="162"/>
        <v>423.38</v>
      </c>
      <c r="L865" s="100">
        <f t="shared" si="163"/>
        <v>1.242</v>
      </c>
      <c r="M865" s="102">
        <f>'2026-27 Salary &amp; Benefits'!$E$6</f>
        <v>78209</v>
      </c>
      <c r="N865" s="102">
        <f>'2026-27 Salary &amp; Benefits'!$F$6</f>
        <v>82248</v>
      </c>
      <c r="O865" s="7">
        <f t="shared" si="164"/>
        <v>114619.98</v>
      </c>
      <c r="P865" s="7">
        <f t="shared" si="165"/>
        <v>5919.4000000000087</v>
      </c>
      <c r="Q865" s="7">
        <f>'2026-27 Salary &amp; Benefits'!G$6</f>
        <v>16817.759999999998</v>
      </c>
      <c r="R865" s="103">
        <f>'2026-27 Salary &amp; Benefits'!H$6</f>
        <v>0.16020000000000001</v>
      </c>
      <c r="S865" s="103">
        <f>'2026-27 Salary &amp; Benefits'!I$6</f>
        <v>0.15390000000000001</v>
      </c>
      <c r="T865" s="7">
        <f t="shared" si="166"/>
        <v>40160.769999999997</v>
      </c>
      <c r="U865" s="7">
        <f t="shared" si="167"/>
        <v>2008.99</v>
      </c>
      <c r="V865" s="7">
        <f t="shared" si="168"/>
        <v>309.18</v>
      </c>
      <c r="W865" s="7">
        <f t="shared" si="169"/>
        <v>2318.17</v>
      </c>
      <c r="X865" s="18">
        <f t="shared" si="170"/>
        <v>163018.32000000004</v>
      </c>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row>
    <row r="866" spans="1:159" s="17" customFormat="1">
      <c r="A866" s="50" t="s">
        <v>2227</v>
      </c>
      <c r="B866" s="59" t="s">
        <v>2631</v>
      </c>
      <c r="C866" s="60">
        <v>5275</v>
      </c>
      <c r="D866" s="59" t="s">
        <v>943</v>
      </c>
      <c r="E866" s="78" t="str">
        <f>IFERROR(VLOOKUP($C866,'2025-26 School Level AAFTE'!$C$2:$L$2349,9,FALSE), "No")</f>
        <v>Yes</v>
      </c>
      <c r="F866" s="67">
        <f>IFERROR(VLOOKUP($C866,'2025-26 School Level AAFTE'!$C$2:$J$2349,8,FALSE), 0)</f>
        <v>348.95</v>
      </c>
      <c r="G866" s="69">
        <f>IFERROR(IF(E866= "yes",VLOOKUP(C866,Summary!$B:$I,6,0),0),0)</f>
        <v>0</v>
      </c>
      <c r="H866" s="68">
        <f t="shared" si="161"/>
        <v>348.95</v>
      </c>
      <c r="I866" s="110">
        <f>VLOOKUP($A866,'2026-27 Salary &amp; Benefits'!$A:$I,3,FALSE)</f>
        <v>1.18</v>
      </c>
      <c r="J866" s="110">
        <f>VLOOKUP($A866,'2026-27 Salary &amp; Benefits'!$A:$I,4,FALSE)</f>
        <v>1.18</v>
      </c>
      <c r="K866" s="101">
        <f t="shared" si="162"/>
        <v>348.95</v>
      </c>
      <c r="L866" s="100">
        <f t="shared" si="163"/>
        <v>1.024</v>
      </c>
      <c r="M866" s="102">
        <f>'2026-27 Salary &amp; Benefits'!$E$6</f>
        <v>78209</v>
      </c>
      <c r="N866" s="102">
        <f>'2026-27 Salary &amp; Benefits'!$F$6</f>
        <v>82248</v>
      </c>
      <c r="O866" s="7">
        <f t="shared" si="164"/>
        <v>94501.5</v>
      </c>
      <c r="P866" s="7">
        <f t="shared" si="165"/>
        <v>4880.3999999999942</v>
      </c>
      <c r="Q866" s="7">
        <f>'2026-27 Salary &amp; Benefits'!G$6</f>
        <v>16817.759999999998</v>
      </c>
      <c r="R866" s="103">
        <f>'2026-27 Salary &amp; Benefits'!H$6</f>
        <v>0.16020000000000001</v>
      </c>
      <c r="S866" s="103">
        <f>'2026-27 Salary &amp; Benefits'!I$6</f>
        <v>0.15390000000000001</v>
      </c>
      <c r="T866" s="7">
        <f t="shared" si="166"/>
        <v>33111.620000000003</v>
      </c>
      <c r="U866" s="7">
        <f t="shared" si="167"/>
        <v>1656.37</v>
      </c>
      <c r="V866" s="7">
        <f t="shared" si="168"/>
        <v>254.92</v>
      </c>
      <c r="W866" s="7">
        <f t="shared" si="169"/>
        <v>1911.29</v>
      </c>
      <c r="X866" s="18">
        <f t="shared" si="170"/>
        <v>134404.81</v>
      </c>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row>
    <row r="867" spans="1:159" s="17" customFormat="1">
      <c r="A867" s="50" t="s">
        <v>2227</v>
      </c>
      <c r="B867" s="59" t="s">
        <v>2631</v>
      </c>
      <c r="C867" s="60">
        <v>4301</v>
      </c>
      <c r="D867" s="59" t="s">
        <v>927</v>
      </c>
      <c r="E867" s="78" t="str">
        <f>IFERROR(VLOOKUP($C867,'2025-26 School Level AAFTE'!$C$2:$L$2349,9,FALSE), "No")</f>
        <v>Yes</v>
      </c>
      <c r="F867" s="67">
        <f>IFERROR(VLOOKUP($C867,'2025-26 School Level AAFTE'!$C$2:$J$2349,8,FALSE), 0)</f>
        <v>364.26</v>
      </c>
      <c r="G867" s="69">
        <f>IFERROR(IF(E867= "yes",VLOOKUP(C867,Summary!$B:$I,6,0),0),0)</f>
        <v>0</v>
      </c>
      <c r="H867" s="68">
        <f t="shared" si="161"/>
        <v>364.26</v>
      </c>
      <c r="I867" s="110">
        <f>VLOOKUP($A867,'2026-27 Salary &amp; Benefits'!$A:$I,3,FALSE)</f>
        <v>1.18</v>
      </c>
      <c r="J867" s="110">
        <f>VLOOKUP($A867,'2026-27 Salary &amp; Benefits'!$A:$I,4,FALSE)</f>
        <v>1.18</v>
      </c>
      <c r="K867" s="101">
        <f t="shared" si="162"/>
        <v>364.26</v>
      </c>
      <c r="L867" s="100">
        <f t="shared" si="163"/>
        <v>1.0680000000000001</v>
      </c>
      <c r="M867" s="102">
        <f>'2026-27 Salary &amp; Benefits'!$E$6</f>
        <v>78209</v>
      </c>
      <c r="N867" s="102">
        <f>'2026-27 Salary &amp; Benefits'!$F$6</f>
        <v>82248</v>
      </c>
      <c r="O867" s="7">
        <f t="shared" si="164"/>
        <v>98562.11</v>
      </c>
      <c r="P867" s="7">
        <f t="shared" si="165"/>
        <v>5090.1100000000006</v>
      </c>
      <c r="Q867" s="7">
        <f>'2026-27 Salary &amp; Benefits'!G$6</f>
        <v>16817.759999999998</v>
      </c>
      <c r="R867" s="103">
        <f>'2026-27 Salary &amp; Benefits'!H$6</f>
        <v>0.16020000000000001</v>
      </c>
      <c r="S867" s="103">
        <f>'2026-27 Salary &amp; Benefits'!I$6</f>
        <v>0.15390000000000001</v>
      </c>
      <c r="T867" s="7">
        <f t="shared" si="166"/>
        <v>34534.39</v>
      </c>
      <c r="U867" s="7">
        <f t="shared" si="167"/>
        <v>1727.54</v>
      </c>
      <c r="V867" s="7">
        <f t="shared" si="168"/>
        <v>265.87</v>
      </c>
      <c r="W867" s="7">
        <f t="shared" si="169"/>
        <v>1993.4099999999999</v>
      </c>
      <c r="X867" s="18">
        <f t="shared" si="170"/>
        <v>140180.01999999999</v>
      </c>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row>
    <row r="868" spans="1:159" s="17" customFormat="1">
      <c r="A868" s="50" t="s">
        <v>2227</v>
      </c>
      <c r="B868" s="59" t="s">
        <v>2631</v>
      </c>
      <c r="C868" s="60">
        <v>4520</v>
      </c>
      <c r="D868" s="59" t="s">
        <v>939</v>
      </c>
      <c r="E868" s="78" t="str">
        <f>IFERROR(VLOOKUP($C868,'2025-26 School Level AAFTE'!$C$2:$L$2349,9,FALSE), "No")</f>
        <v>Yes</v>
      </c>
      <c r="F868" s="67">
        <f>IFERROR(VLOOKUP($C868,'2025-26 School Level AAFTE'!$C$2:$J$2349,8,FALSE), 0)</f>
        <v>424.41</v>
      </c>
      <c r="G868" s="69">
        <f>IFERROR(IF(E868= "yes",VLOOKUP(C868,Summary!$B:$I,6,0),0),0)</f>
        <v>0</v>
      </c>
      <c r="H868" s="68">
        <f t="shared" si="161"/>
        <v>424.41</v>
      </c>
      <c r="I868" s="110">
        <f>VLOOKUP($A868,'2026-27 Salary &amp; Benefits'!$A:$I,3,FALSE)</f>
        <v>1.18</v>
      </c>
      <c r="J868" s="110">
        <f>VLOOKUP($A868,'2026-27 Salary &amp; Benefits'!$A:$I,4,FALSE)</f>
        <v>1.18</v>
      </c>
      <c r="K868" s="101">
        <f t="shared" si="162"/>
        <v>424.41</v>
      </c>
      <c r="L868" s="100">
        <f t="shared" si="163"/>
        <v>1.2450000000000001</v>
      </c>
      <c r="M868" s="102">
        <f>'2026-27 Salary &amp; Benefits'!$E$6</f>
        <v>78209</v>
      </c>
      <c r="N868" s="102">
        <f>'2026-27 Salary &amp; Benefits'!$F$6</f>
        <v>82248</v>
      </c>
      <c r="O868" s="7">
        <f t="shared" si="164"/>
        <v>114896.84</v>
      </c>
      <c r="P868" s="7">
        <f t="shared" si="165"/>
        <v>5933.6999999999971</v>
      </c>
      <c r="Q868" s="7">
        <f>'2026-27 Salary &amp; Benefits'!G$6</f>
        <v>16817.759999999998</v>
      </c>
      <c r="R868" s="103">
        <f>'2026-27 Salary &amp; Benefits'!H$6</f>
        <v>0.16020000000000001</v>
      </c>
      <c r="S868" s="103">
        <f>'2026-27 Salary &amp; Benefits'!I$6</f>
        <v>0.15390000000000001</v>
      </c>
      <c r="T868" s="7">
        <f t="shared" si="166"/>
        <v>40257.78</v>
      </c>
      <c r="U868" s="7">
        <f t="shared" si="167"/>
        <v>2013.84</v>
      </c>
      <c r="V868" s="7">
        <f t="shared" si="168"/>
        <v>309.93</v>
      </c>
      <c r="W868" s="7">
        <f t="shared" si="169"/>
        <v>2323.77</v>
      </c>
      <c r="X868" s="18">
        <f t="shared" si="170"/>
        <v>163412.09</v>
      </c>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row>
    <row r="869" spans="1:159" s="17" customFormat="1">
      <c r="A869" s="50" t="s">
        <v>2227</v>
      </c>
      <c r="B869" s="59" t="s">
        <v>2631</v>
      </c>
      <c r="C869" s="60">
        <v>5676</v>
      </c>
      <c r="D869" s="59" t="s">
        <v>2998</v>
      </c>
      <c r="E869" s="78" t="str">
        <f>IFERROR(VLOOKUP($C869,'2025-26 School Level AAFTE'!$C$2:$L$2349,9,FALSE), "No")</f>
        <v>No</v>
      </c>
      <c r="F869" s="67">
        <f>IFERROR(VLOOKUP($C869,'2025-26 School Level AAFTE'!$C$2:$J$2349,8,FALSE), 0)</f>
        <v>307.56</v>
      </c>
      <c r="G869" s="69">
        <f>IFERROR(IF(E869= "yes",VLOOKUP(C869,Summary!$B:$I,6,0),0),0)</f>
        <v>0</v>
      </c>
      <c r="H869" s="68">
        <f t="shared" si="161"/>
        <v>0</v>
      </c>
      <c r="I869" s="110">
        <f>VLOOKUP($A869,'2026-27 Salary &amp; Benefits'!$A:$I,3,FALSE)</f>
        <v>1.18</v>
      </c>
      <c r="J869" s="110">
        <f>VLOOKUP($A869,'2026-27 Salary &amp; Benefits'!$A:$I,4,FALSE)</f>
        <v>1.18</v>
      </c>
      <c r="K869" s="101">
        <f t="shared" si="162"/>
        <v>0</v>
      </c>
      <c r="L869" s="100">
        <f t="shared" si="163"/>
        <v>0</v>
      </c>
      <c r="M869" s="102">
        <f>'2026-27 Salary &amp; Benefits'!$E$6</f>
        <v>78209</v>
      </c>
      <c r="N869" s="102">
        <f>'2026-27 Salary &amp; Benefits'!$F$6</f>
        <v>82248</v>
      </c>
      <c r="O869" s="7">
        <f t="shared" si="164"/>
        <v>0</v>
      </c>
      <c r="P869" s="7">
        <f t="shared" si="165"/>
        <v>0</v>
      </c>
      <c r="Q869" s="7">
        <f>'2026-27 Salary &amp; Benefits'!G$6</f>
        <v>16817.759999999998</v>
      </c>
      <c r="R869" s="103">
        <f>'2026-27 Salary &amp; Benefits'!H$6</f>
        <v>0.16020000000000001</v>
      </c>
      <c r="S869" s="103">
        <f>'2026-27 Salary &amp; Benefits'!I$6</f>
        <v>0.15390000000000001</v>
      </c>
      <c r="T869" s="7">
        <f t="shared" si="166"/>
        <v>0</v>
      </c>
      <c r="U869" s="7">
        <f t="shared" si="167"/>
        <v>0</v>
      </c>
      <c r="V869" s="7">
        <f t="shared" si="168"/>
        <v>0</v>
      </c>
      <c r="W869" s="7">
        <f t="shared" si="169"/>
        <v>0</v>
      </c>
      <c r="X869" s="18">
        <f t="shared" si="170"/>
        <v>0</v>
      </c>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row>
    <row r="870" spans="1:159" s="17" customFormat="1">
      <c r="A870" s="50" t="s">
        <v>2227</v>
      </c>
      <c r="B870" s="59" t="s">
        <v>2631</v>
      </c>
      <c r="C870" s="60">
        <v>5729</v>
      </c>
      <c r="D870" s="59" t="s">
        <v>2999</v>
      </c>
      <c r="E870" s="78" t="str">
        <f>IFERROR(VLOOKUP($C870,'2025-26 School Level AAFTE'!$C$2:$L$2349,9,FALSE), "No")</f>
        <v>Yes</v>
      </c>
      <c r="F870" s="67">
        <f>IFERROR(VLOOKUP($C870,'2025-26 School Level AAFTE'!$C$2:$J$2349,8,FALSE), 0)</f>
        <v>157.1</v>
      </c>
      <c r="G870" s="69">
        <f>IFERROR(IF(E870= "yes",VLOOKUP(C870,Summary!$B:$I,6,0),0),0)</f>
        <v>0</v>
      </c>
      <c r="H870" s="68">
        <f t="shared" si="161"/>
        <v>157.1</v>
      </c>
      <c r="I870" s="110">
        <f>VLOOKUP($A870,'2026-27 Salary &amp; Benefits'!$A:$I,3,FALSE)</f>
        <v>1.18</v>
      </c>
      <c r="J870" s="110">
        <f>VLOOKUP($A870,'2026-27 Salary &amp; Benefits'!$A:$I,4,FALSE)</f>
        <v>1.18</v>
      </c>
      <c r="K870" s="101">
        <f t="shared" si="162"/>
        <v>157.1</v>
      </c>
      <c r="L870" s="100">
        <f t="shared" si="163"/>
        <v>0.46100000000000002</v>
      </c>
      <c r="M870" s="102">
        <f>'2026-27 Salary &amp; Benefits'!$E$6</f>
        <v>78209</v>
      </c>
      <c r="N870" s="102">
        <f>'2026-27 Salary &amp; Benefits'!$F$6</f>
        <v>82248</v>
      </c>
      <c r="O870" s="7">
        <f t="shared" si="164"/>
        <v>42544.13</v>
      </c>
      <c r="P870" s="7">
        <f t="shared" si="165"/>
        <v>2197.1399999999994</v>
      </c>
      <c r="Q870" s="7">
        <f>'2026-27 Salary &amp; Benefits'!G$6</f>
        <v>16817.759999999998</v>
      </c>
      <c r="R870" s="103">
        <f>'2026-27 Salary &amp; Benefits'!H$6</f>
        <v>0.16020000000000001</v>
      </c>
      <c r="S870" s="103">
        <f>'2026-27 Salary &amp; Benefits'!I$6</f>
        <v>0.15390000000000001</v>
      </c>
      <c r="T870" s="7">
        <f t="shared" si="166"/>
        <v>14906.7</v>
      </c>
      <c r="U870" s="7">
        <f t="shared" si="167"/>
        <v>745.69</v>
      </c>
      <c r="V870" s="7">
        <f t="shared" si="168"/>
        <v>114.76</v>
      </c>
      <c r="W870" s="7">
        <f t="shared" si="169"/>
        <v>860.45</v>
      </c>
      <c r="X870" s="18">
        <f t="shared" si="170"/>
        <v>60508.42</v>
      </c>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row>
    <row r="871" spans="1:159" s="17" customFormat="1">
      <c r="A871" t="s">
        <v>2227</v>
      </c>
      <c r="B871" s="59" t="s">
        <v>2631</v>
      </c>
      <c r="C871" s="3">
        <v>4492</v>
      </c>
      <c r="D871" t="s">
        <v>938</v>
      </c>
      <c r="E871" s="78" t="str">
        <f>IFERROR(VLOOKUP($C871,'2025-26 School Level AAFTE'!$C$2:$L$2349,9,FALSE), "No")</f>
        <v>No</v>
      </c>
      <c r="F871" s="67">
        <f>IFERROR(VLOOKUP($C871,'2025-26 School Level AAFTE'!$C$2:$J$2349,8,FALSE), 0)</f>
        <v>1560.1100000000001</v>
      </c>
      <c r="G871" s="69">
        <f>IFERROR(IF(E871= "yes",VLOOKUP(C871,Summary!$B:$I,6,0),0),0)</f>
        <v>0</v>
      </c>
      <c r="H871" s="68">
        <f t="shared" si="161"/>
        <v>0</v>
      </c>
      <c r="I871" s="110">
        <f>VLOOKUP($A871,'2026-27 Salary &amp; Benefits'!$A:$I,3,FALSE)</f>
        <v>1.18</v>
      </c>
      <c r="J871" s="110">
        <f>VLOOKUP($A871,'2026-27 Salary &amp; Benefits'!$A:$I,4,FALSE)</f>
        <v>1.18</v>
      </c>
      <c r="K871" s="101">
        <f t="shared" si="162"/>
        <v>0</v>
      </c>
      <c r="L871" s="100">
        <f t="shared" si="163"/>
        <v>0</v>
      </c>
      <c r="M871" s="102">
        <f>'2026-27 Salary &amp; Benefits'!$E$6</f>
        <v>78209</v>
      </c>
      <c r="N871" s="102">
        <f>'2026-27 Salary &amp; Benefits'!$F$6</f>
        <v>82248</v>
      </c>
      <c r="O871" s="7">
        <f t="shared" si="164"/>
        <v>0</v>
      </c>
      <c r="P871" s="7">
        <f t="shared" si="165"/>
        <v>0</v>
      </c>
      <c r="Q871" s="7">
        <f>'2026-27 Salary &amp; Benefits'!G$6</f>
        <v>16817.759999999998</v>
      </c>
      <c r="R871" s="103">
        <f>'2026-27 Salary &amp; Benefits'!H$6</f>
        <v>0.16020000000000001</v>
      </c>
      <c r="S871" s="103">
        <f>'2026-27 Salary &amp; Benefits'!I$6</f>
        <v>0.15390000000000001</v>
      </c>
      <c r="T871" s="7">
        <f t="shared" si="166"/>
        <v>0</v>
      </c>
      <c r="U871" s="7">
        <f t="shared" si="167"/>
        <v>0</v>
      </c>
      <c r="V871" s="7">
        <f t="shared" si="168"/>
        <v>0</v>
      </c>
      <c r="W871" s="7">
        <f t="shared" si="169"/>
        <v>0</v>
      </c>
      <c r="X871" s="18">
        <f t="shared" si="170"/>
        <v>0</v>
      </c>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row>
    <row r="872" spans="1:159" s="17" customFormat="1">
      <c r="A872" s="50" t="s">
        <v>2227</v>
      </c>
      <c r="B872" s="59" t="s">
        <v>2631</v>
      </c>
      <c r="C872" s="60">
        <v>2797</v>
      </c>
      <c r="D872" s="59" t="s">
        <v>907</v>
      </c>
      <c r="E872" s="78" t="str">
        <f>IFERROR(VLOOKUP($C872,'2025-26 School Level AAFTE'!$C$2:$L$2349,9,FALSE), "No")</f>
        <v>Yes</v>
      </c>
      <c r="F872" s="67">
        <f>IFERROR(VLOOKUP($C872,'2025-26 School Level AAFTE'!$C$2:$J$2349,8,FALSE), 0)</f>
        <v>1623.94</v>
      </c>
      <c r="G872" s="69">
        <f>IFERROR(IF(E872= "yes",VLOOKUP(C872,Summary!$B:$I,6,0),0),0)</f>
        <v>0</v>
      </c>
      <c r="H872" s="68">
        <f t="shared" si="161"/>
        <v>1623.94</v>
      </c>
      <c r="I872" s="110">
        <f>VLOOKUP($A872,'2026-27 Salary &amp; Benefits'!$A:$I,3,FALSE)</f>
        <v>1.18</v>
      </c>
      <c r="J872" s="110">
        <f>VLOOKUP($A872,'2026-27 Salary &amp; Benefits'!$A:$I,4,FALSE)</f>
        <v>1.18</v>
      </c>
      <c r="K872" s="101">
        <f t="shared" si="162"/>
        <v>1623.94</v>
      </c>
      <c r="L872" s="100">
        <f t="shared" si="163"/>
        <v>4.7640000000000002</v>
      </c>
      <c r="M872" s="102">
        <f>'2026-27 Salary &amp; Benefits'!$E$6</f>
        <v>78209</v>
      </c>
      <c r="N872" s="102">
        <f>'2026-27 Salary &amp; Benefits'!$F$6</f>
        <v>82248</v>
      </c>
      <c r="O872" s="7">
        <f t="shared" si="164"/>
        <v>439653.46</v>
      </c>
      <c r="P872" s="7">
        <f t="shared" si="165"/>
        <v>22705.320000000007</v>
      </c>
      <c r="Q872" s="7">
        <f>'2026-27 Salary &amp; Benefits'!G$6</f>
        <v>16817.759999999998</v>
      </c>
      <c r="R872" s="103">
        <f>'2026-27 Salary &amp; Benefits'!H$6</f>
        <v>0.16020000000000001</v>
      </c>
      <c r="S872" s="103">
        <f>'2026-27 Salary &amp; Benefits'!I$6</f>
        <v>0.15390000000000001</v>
      </c>
      <c r="T872" s="7">
        <f t="shared" si="166"/>
        <v>154046.64000000001</v>
      </c>
      <c r="U872" s="7">
        <f t="shared" si="167"/>
        <v>7705.98</v>
      </c>
      <c r="V872" s="7">
        <f t="shared" si="168"/>
        <v>1185.95</v>
      </c>
      <c r="W872" s="7">
        <f t="shared" si="169"/>
        <v>8891.93</v>
      </c>
      <c r="X872" s="18">
        <f t="shared" si="170"/>
        <v>625297.35000000021</v>
      </c>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row>
    <row r="873" spans="1:159" s="17" customFormat="1">
      <c r="A873" s="50" t="s">
        <v>2227</v>
      </c>
      <c r="B873" s="59" t="s">
        <v>2631</v>
      </c>
      <c r="C873" s="60">
        <v>3640</v>
      </c>
      <c r="D873" s="59" t="s">
        <v>915</v>
      </c>
      <c r="E873" s="78" t="str">
        <f>IFERROR(VLOOKUP($C873,'2025-26 School Level AAFTE'!$C$2:$L$2349,9,FALSE), "No")</f>
        <v>No</v>
      </c>
      <c r="F873" s="67">
        <f>IFERROR(VLOOKUP($C873,'2025-26 School Level AAFTE'!$C$2:$J$2349,8,FALSE), 0)</f>
        <v>2117.38</v>
      </c>
      <c r="G873" s="69">
        <f>IFERROR(IF(E873= "yes",VLOOKUP(C873,Summary!$B:$I,6,0),0),0)</f>
        <v>0</v>
      </c>
      <c r="H873" s="68">
        <f t="shared" si="161"/>
        <v>0</v>
      </c>
      <c r="I873" s="110">
        <f>VLOOKUP($A873,'2026-27 Salary &amp; Benefits'!$A:$I,3,FALSE)</f>
        <v>1.18</v>
      </c>
      <c r="J873" s="110">
        <f>VLOOKUP($A873,'2026-27 Salary &amp; Benefits'!$A:$I,4,FALSE)</f>
        <v>1.18</v>
      </c>
      <c r="K873" s="101">
        <f t="shared" si="162"/>
        <v>0</v>
      </c>
      <c r="L873" s="100">
        <f t="shared" si="163"/>
        <v>0</v>
      </c>
      <c r="M873" s="102">
        <f>'2026-27 Salary &amp; Benefits'!$E$6</f>
        <v>78209</v>
      </c>
      <c r="N873" s="102">
        <f>'2026-27 Salary &amp; Benefits'!$F$6</f>
        <v>82248</v>
      </c>
      <c r="O873" s="7">
        <f t="shared" si="164"/>
        <v>0</v>
      </c>
      <c r="P873" s="7">
        <f t="shared" si="165"/>
        <v>0</v>
      </c>
      <c r="Q873" s="7">
        <f>'2026-27 Salary &amp; Benefits'!G$6</f>
        <v>16817.759999999998</v>
      </c>
      <c r="R873" s="103">
        <f>'2026-27 Salary &amp; Benefits'!H$6</f>
        <v>0.16020000000000001</v>
      </c>
      <c r="S873" s="103">
        <f>'2026-27 Salary &amp; Benefits'!I$6</f>
        <v>0.15390000000000001</v>
      </c>
      <c r="T873" s="7">
        <f t="shared" si="166"/>
        <v>0</v>
      </c>
      <c r="U873" s="7">
        <f t="shared" si="167"/>
        <v>0</v>
      </c>
      <c r="V873" s="7">
        <f t="shared" si="168"/>
        <v>0</v>
      </c>
      <c r="W873" s="7">
        <f t="shared" si="169"/>
        <v>0</v>
      </c>
      <c r="X873" s="18">
        <f t="shared" si="170"/>
        <v>0</v>
      </c>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row>
    <row r="874" spans="1:159" s="17" customFormat="1">
      <c r="A874" s="50" t="s">
        <v>2227</v>
      </c>
      <c r="B874" s="59" t="s">
        <v>2631</v>
      </c>
      <c r="C874" s="60">
        <v>4128</v>
      </c>
      <c r="D874" s="59" t="s">
        <v>924</v>
      </c>
      <c r="E874" s="78" t="str">
        <f>IFERROR(VLOOKUP($C874,'2025-26 School Level AAFTE'!$C$2:$L$2349,9,FALSE), "No")</f>
        <v>No</v>
      </c>
      <c r="F874" s="67">
        <f>IFERROR(VLOOKUP($C874,'2025-26 School Level AAFTE'!$C$2:$J$2349,8,FALSE), 0)</f>
        <v>1908.9900000000002</v>
      </c>
      <c r="G874" s="69">
        <f>IFERROR(IF(E874= "yes",VLOOKUP(C874,Summary!$B:$I,6,0),0),0)</f>
        <v>0</v>
      </c>
      <c r="H874" s="68">
        <f t="shared" si="161"/>
        <v>0</v>
      </c>
      <c r="I874" s="110">
        <f>VLOOKUP($A874,'2026-27 Salary &amp; Benefits'!$A:$I,3,FALSE)</f>
        <v>1.18</v>
      </c>
      <c r="J874" s="110">
        <f>VLOOKUP($A874,'2026-27 Salary &amp; Benefits'!$A:$I,4,FALSE)</f>
        <v>1.18</v>
      </c>
      <c r="K874" s="101">
        <f t="shared" si="162"/>
        <v>0</v>
      </c>
      <c r="L874" s="100">
        <f t="shared" si="163"/>
        <v>0</v>
      </c>
      <c r="M874" s="102">
        <f>'2026-27 Salary &amp; Benefits'!$E$6</f>
        <v>78209</v>
      </c>
      <c r="N874" s="102">
        <f>'2026-27 Salary &amp; Benefits'!$F$6</f>
        <v>82248</v>
      </c>
      <c r="O874" s="7">
        <f t="shared" si="164"/>
        <v>0</v>
      </c>
      <c r="P874" s="7">
        <f t="shared" si="165"/>
        <v>0</v>
      </c>
      <c r="Q874" s="7">
        <f>'2026-27 Salary &amp; Benefits'!G$6</f>
        <v>16817.759999999998</v>
      </c>
      <c r="R874" s="103">
        <f>'2026-27 Salary &amp; Benefits'!H$6</f>
        <v>0.16020000000000001</v>
      </c>
      <c r="S874" s="103">
        <f>'2026-27 Salary &amp; Benefits'!I$6</f>
        <v>0.15390000000000001</v>
      </c>
      <c r="T874" s="7">
        <f t="shared" si="166"/>
        <v>0</v>
      </c>
      <c r="U874" s="7">
        <f t="shared" si="167"/>
        <v>0</v>
      </c>
      <c r="V874" s="7">
        <f t="shared" si="168"/>
        <v>0</v>
      </c>
      <c r="W874" s="7">
        <f t="shared" si="169"/>
        <v>0</v>
      </c>
      <c r="X874" s="18">
        <f t="shared" si="170"/>
        <v>0</v>
      </c>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row>
    <row r="875" spans="1:159" s="17" customFormat="1">
      <c r="A875" s="50" t="s">
        <v>2227</v>
      </c>
      <c r="B875" s="59" t="s">
        <v>2631</v>
      </c>
      <c r="C875" s="60">
        <v>3550</v>
      </c>
      <c r="D875" s="59" t="s">
        <v>913</v>
      </c>
      <c r="E875" s="78" t="str">
        <f>IFERROR(VLOOKUP($C875,'2025-26 School Level AAFTE'!$C$2:$L$2349,9,FALSE), "No")</f>
        <v>No</v>
      </c>
      <c r="F875" s="67">
        <f>IFERROR(VLOOKUP($C875,'2025-26 School Level AAFTE'!$C$2:$J$2349,8,FALSE), 0)</f>
        <v>425.58</v>
      </c>
      <c r="G875" s="69">
        <f>IFERROR(IF(E875= "yes",VLOOKUP(C875,Summary!$B:$I,6,0),0),0)</f>
        <v>0</v>
      </c>
      <c r="H875" s="68">
        <f t="shared" si="161"/>
        <v>0</v>
      </c>
      <c r="I875" s="110">
        <f>VLOOKUP($A875,'2026-27 Salary &amp; Benefits'!$A:$I,3,FALSE)</f>
        <v>1.18</v>
      </c>
      <c r="J875" s="110">
        <f>VLOOKUP($A875,'2026-27 Salary &amp; Benefits'!$A:$I,4,FALSE)</f>
        <v>1.18</v>
      </c>
      <c r="K875" s="101">
        <f t="shared" si="162"/>
        <v>0</v>
      </c>
      <c r="L875" s="100">
        <f t="shared" si="163"/>
        <v>0</v>
      </c>
      <c r="M875" s="102">
        <f>'2026-27 Salary &amp; Benefits'!$E$6</f>
        <v>78209</v>
      </c>
      <c r="N875" s="102">
        <f>'2026-27 Salary &amp; Benefits'!$F$6</f>
        <v>82248</v>
      </c>
      <c r="O875" s="7">
        <f t="shared" si="164"/>
        <v>0</v>
      </c>
      <c r="P875" s="7">
        <f t="shared" si="165"/>
        <v>0</v>
      </c>
      <c r="Q875" s="7">
        <f>'2026-27 Salary &amp; Benefits'!G$6</f>
        <v>16817.759999999998</v>
      </c>
      <c r="R875" s="103">
        <f>'2026-27 Salary &amp; Benefits'!H$6</f>
        <v>0.16020000000000001</v>
      </c>
      <c r="S875" s="103">
        <f>'2026-27 Salary &amp; Benefits'!I$6</f>
        <v>0.15390000000000001</v>
      </c>
      <c r="T875" s="7">
        <f t="shared" si="166"/>
        <v>0</v>
      </c>
      <c r="U875" s="7">
        <f t="shared" si="167"/>
        <v>0</v>
      </c>
      <c r="V875" s="7">
        <f t="shared" si="168"/>
        <v>0</v>
      </c>
      <c r="W875" s="7">
        <f t="shared" si="169"/>
        <v>0</v>
      </c>
      <c r="X875" s="18">
        <f t="shared" si="170"/>
        <v>0</v>
      </c>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row>
    <row r="876" spans="1:159" s="17" customFormat="1">
      <c r="A876" s="50" t="s">
        <v>2227</v>
      </c>
      <c r="B876" s="59" t="s">
        <v>2631</v>
      </c>
      <c r="C876" s="60">
        <v>4294</v>
      </c>
      <c r="D876" s="59" t="s">
        <v>926</v>
      </c>
      <c r="E876" s="78" t="str">
        <f>IFERROR(VLOOKUP($C876,'2025-26 School Level AAFTE'!$C$2:$L$2349,9,FALSE), "No")</f>
        <v>Yes</v>
      </c>
      <c r="F876" s="67">
        <f>IFERROR(VLOOKUP($C876,'2025-26 School Level AAFTE'!$C$2:$J$2349,8,FALSE), 0)</f>
        <v>456.84</v>
      </c>
      <c r="G876" s="69">
        <f>IFERROR(IF(E876= "yes",VLOOKUP(C876,Summary!$B:$I,6,0),0),0)</f>
        <v>0</v>
      </c>
      <c r="H876" s="68">
        <f t="shared" si="161"/>
        <v>456.84</v>
      </c>
      <c r="I876" s="110">
        <f>VLOOKUP($A876,'2026-27 Salary &amp; Benefits'!$A:$I,3,FALSE)</f>
        <v>1.18</v>
      </c>
      <c r="J876" s="110">
        <f>VLOOKUP($A876,'2026-27 Salary &amp; Benefits'!$A:$I,4,FALSE)</f>
        <v>1.18</v>
      </c>
      <c r="K876" s="101">
        <f t="shared" si="162"/>
        <v>456.84</v>
      </c>
      <c r="L876" s="100">
        <f t="shared" si="163"/>
        <v>1.34</v>
      </c>
      <c r="M876" s="102">
        <f>'2026-27 Salary &amp; Benefits'!$E$6</f>
        <v>78209</v>
      </c>
      <c r="N876" s="102">
        <f>'2026-27 Salary &amp; Benefits'!$F$6</f>
        <v>82248</v>
      </c>
      <c r="O876" s="7">
        <f t="shared" si="164"/>
        <v>123664.07</v>
      </c>
      <c r="P876" s="7">
        <f t="shared" si="165"/>
        <v>6386.4699999999866</v>
      </c>
      <c r="Q876" s="7">
        <f>'2026-27 Salary &amp; Benefits'!G$6</f>
        <v>16817.759999999998</v>
      </c>
      <c r="R876" s="103">
        <f>'2026-27 Salary &amp; Benefits'!H$6</f>
        <v>0.16020000000000001</v>
      </c>
      <c r="S876" s="103">
        <f>'2026-27 Salary &amp; Benefits'!I$6</f>
        <v>0.15390000000000001</v>
      </c>
      <c r="T876" s="7">
        <f t="shared" si="166"/>
        <v>43329.66</v>
      </c>
      <c r="U876" s="7">
        <f t="shared" si="167"/>
        <v>2167.5100000000002</v>
      </c>
      <c r="V876" s="7">
        <f t="shared" si="168"/>
        <v>333.58</v>
      </c>
      <c r="W876" s="7">
        <f t="shared" si="169"/>
        <v>2501.09</v>
      </c>
      <c r="X876" s="18">
        <f t="shared" si="170"/>
        <v>175881.29</v>
      </c>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row>
    <row r="877" spans="1:159" s="17" customFormat="1">
      <c r="A877" s="50" t="s">
        <v>2227</v>
      </c>
      <c r="B877" s="59" t="s">
        <v>2631</v>
      </c>
      <c r="C877" s="60">
        <v>4127</v>
      </c>
      <c r="D877" s="59" t="s">
        <v>923</v>
      </c>
      <c r="E877" s="78" t="str">
        <f>IFERROR(VLOOKUP($C877,'2025-26 School Level AAFTE'!$C$2:$L$2349,9,FALSE), "No")</f>
        <v>No</v>
      </c>
      <c r="F877" s="67">
        <f>IFERROR(VLOOKUP($C877,'2025-26 School Level AAFTE'!$C$2:$J$2349,8,FALSE), 0)</f>
        <v>759.09</v>
      </c>
      <c r="G877" s="69">
        <f>IFERROR(IF(E877= "yes",VLOOKUP(C877,Summary!$B:$I,6,0),0),0)</f>
        <v>0</v>
      </c>
      <c r="H877" s="68">
        <f t="shared" si="161"/>
        <v>0</v>
      </c>
      <c r="I877" s="110">
        <f>VLOOKUP($A877,'2026-27 Salary &amp; Benefits'!$A:$I,3,FALSE)</f>
        <v>1.18</v>
      </c>
      <c r="J877" s="110">
        <f>VLOOKUP($A877,'2026-27 Salary &amp; Benefits'!$A:$I,4,FALSE)</f>
        <v>1.18</v>
      </c>
      <c r="K877" s="101">
        <f t="shared" si="162"/>
        <v>0</v>
      </c>
      <c r="L877" s="100">
        <f t="shared" si="163"/>
        <v>0</v>
      </c>
      <c r="M877" s="102">
        <f>'2026-27 Salary &amp; Benefits'!$E$6</f>
        <v>78209</v>
      </c>
      <c r="N877" s="102">
        <f>'2026-27 Salary &amp; Benefits'!$F$6</f>
        <v>82248</v>
      </c>
      <c r="O877" s="7">
        <f t="shared" si="164"/>
        <v>0</v>
      </c>
      <c r="P877" s="7">
        <f t="shared" si="165"/>
        <v>0</v>
      </c>
      <c r="Q877" s="7">
        <f>'2026-27 Salary &amp; Benefits'!G$6</f>
        <v>16817.759999999998</v>
      </c>
      <c r="R877" s="103">
        <f>'2026-27 Salary &amp; Benefits'!H$6</f>
        <v>0.16020000000000001</v>
      </c>
      <c r="S877" s="103">
        <f>'2026-27 Salary &amp; Benefits'!I$6</f>
        <v>0.15390000000000001</v>
      </c>
      <c r="T877" s="7">
        <f t="shared" si="166"/>
        <v>0</v>
      </c>
      <c r="U877" s="7">
        <f t="shared" si="167"/>
        <v>0</v>
      </c>
      <c r="V877" s="7">
        <f t="shared" si="168"/>
        <v>0</v>
      </c>
      <c r="W877" s="7">
        <f t="shared" si="169"/>
        <v>0</v>
      </c>
      <c r="X877" s="18">
        <f t="shared" si="170"/>
        <v>0</v>
      </c>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row>
    <row r="878" spans="1:159" s="17" customFormat="1">
      <c r="A878" s="50" t="s">
        <v>2227</v>
      </c>
      <c r="B878" s="59" t="s">
        <v>2631</v>
      </c>
      <c r="C878" s="60">
        <v>4465</v>
      </c>
      <c r="D878" s="59" t="s">
        <v>934</v>
      </c>
      <c r="E878" s="78" t="str">
        <f>IFERROR(VLOOKUP($C878,'2025-26 School Level AAFTE'!$C$2:$L$2349,9,FALSE), "No")</f>
        <v>Yes</v>
      </c>
      <c r="F878" s="67">
        <f>IFERROR(VLOOKUP($C878,'2025-26 School Level AAFTE'!$C$2:$J$2349,8,FALSE), 0)</f>
        <v>349.67</v>
      </c>
      <c r="G878" s="69">
        <f>IFERROR(IF(E878= "yes",VLOOKUP(C878,Summary!$B:$I,6,0),0),0)</f>
        <v>0</v>
      </c>
      <c r="H878" s="68">
        <f t="shared" si="161"/>
        <v>349.67</v>
      </c>
      <c r="I878" s="110">
        <f>VLOOKUP($A878,'2026-27 Salary &amp; Benefits'!$A:$I,3,FALSE)</f>
        <v>1.18</v>
      </c>
      <c r="J878" s="110">
        <f>VLOOKUP($A878,'2026-27 Salary &amp; Benefits'!$A:$I,4,FALSE)</f>
        <v>1.18</v>
      </c>
      <c r="K878" s="101">
        <f t="shared" si="162"/>
        <v>349.67</v>
      </c>
      <c r="L878" s="100">
        <f t="shared" si="163"/>
        <v>1.026</v>
      </c>
      <c r="M878" s="102">
        <f>'2026-27 Salary &amp; Benefits'!$E$6</f>
        <v>78209</v>
      </c>
      <c r="N878" s="102">
        <f>'2026-27 Salary &amp; Benefits'!$F$6</f>
        <v>82248</v>
      </c>
      <c r="O878" s="7">
        <f t="shared" si="164"/>
        <v>94686.07</v>
      </c>
      <c r="P878" s="7">
        <f t="shared" si="165"/>
        <v>4889.9399999999878</v>
      </c>
      <c r="Q878" s="7">
        <f>'2026-27 Salary &amp; Benefits'!G$6</f>
        <v>16817.759999999998</v>
      </c>
      <c r="R878" s="103">
        <f>'2026-27 Salary &amp; Benefits'!H$6</f>
        <v>0.16020000000000001</v>
      </c>
      <c r="S878" s="103">
        <f>'2026-27 Salary &amp; Benefits'!I$6</f>
        <v>0.15390000000000001</v>
      </c>
      <c r="T878" s="7">
        <f t="shared" si="166"/>
        <v>33176.29</v>
      </c>
      <c r="U878" s="7">
        <f t="shared" si="167"/>
        <v>1659.6</v>
      </c>
      <c r="V878" s="7">
        <f t="shared" si="168"/>
        <v>255.41</v>
      </c>
      <c r="W878" s="7">
        <f t="shared" si="169"/>
        <v>1915.01</v>
      </c>
      <c r="X878" s="18">
        <f t="shared" si="170"/>
        <v>134667.31</v>
      </c>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row>
    <row r="879" spans="1:159" s="17" customFormat="1">
      <c r="A879" s="50" t="s">
        <v>2227</v>
      </c>
      <c r="B879" s="59" t="s">
        <v>2631</v>
      </c>
      <c r="C879" s="60">
        <v>3764</v>
      </c>
      <c r="D879" s="59" t="s">
        <v>921</v>
      </c>
      <c r="E879" s="78" t="str">
        <f>IFERROR(VLOOKUP($C879,'2025-26 School Level AAFTE'!$C$2:$L$2349,9,FALSE), "No")</f>
        <v>Yes</v>
      </c>
      <c r="F879" s="67">
        <f>IFERROR(VLOOKUP($C879,'2025-26 School Level AAFTE'!$C$2:$J$2349,8,FALSE), 0)</f>
        <v>840.58</v>
      </c>
      <c r="G879" s="69">
        <f>IFERROR(IF(E879= "yes",VLOOKUP(C879,Summary!$B:$I,6,0),0),0)</f>
        <v>0</v>
      </c>
      <c r="H879" s="68">
        <f t="shared" si="161"/>
        <v>840.58</v>
      </c>
      <c r="I879" s="110">
        <f>VLOOKUP($A879,'2026-27 Salary &amp; Benefits'!$A:$I,3,FALSE)</f>
        <v>1.18</v>
      </c>
      <c r="J879" s="110">
        <f>VLOOKUP($A879,'2026-27 Salary &amp; Benefits'!$A:$I,4,FALSE)</f>
        <v>1.18</v>
      </c>
      <c r="K879" s="101">
        <f t="shared" si="162"/>
        <v>840.58</v>
      </c>
      <c r="L879" s="100">
        <f t="shared" si="163"/>
        <v>2.4660000000000002</v>
      </c>
      <c r="M879" s="102">
        <f>'2026-27 Salary &amp; Benefits'!$E$6</f>
        <v>78209</v>
      </c>
      <c r="N879" s="102">
        <f>'2026-27 Salary &amp; Benefits'!$F$6</f>
        <v>82248</v>
      </c>
      <c r="O879" s="7">
        <f t="shared" si="164"/>
        <v>227578.8</v>
      </c>
      <c r="P879" s="7">
        <f t="shared" si="165"/>
        <v>11753.010000000009</v>
      </c>
      <c r="Q879" s="7">
        <f>'2026-27 Salary &amp; Benefits'!G$6</f>
        <v>16817.759999999998</v>
      </c>
      <c r="R879" s="103">
        <f>'2026-27 Salary &amp; Benefits'!H$6</f>
        <v>0.16020000000000001</v>
      </c>
      <c r="S879" s="103">
        <f>'2026-27 Salary &amp; Benefits'!I$6</f>
        <v>0.15390000000000001</v>
      </c>
      <c r="T879" s="7">
        <f t="shared" si="166"/>
        <v>79739.509999999995</v>
      </c>
      <c r="U879" s="7">
        <f t="shared" si="167"/>
        <v>3988.86</v>
      </c>
      <c r="V879" s="7">
        <f t="shared" si="168"/>
        <v>613.89</v>
      </c>
      <c r="W879" s="7">
        <f t="shared" si="169"/>
        <v>4602.75</v>
      </c>
      <c r="X879" s="18">
        <f t="shared" si="170"/>
        <v>323674.07</v>
      </c>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row>
    <row r="880" spans="1:159" s="17" customFormat="1">
      <c r="A880" s="50" t="s">
        <v>2227</v>
      </c>
      <c r="B880" s="59" t="s">
        <v>2631</v>
      </c>
      <c r="C880" s="60">
        <v>2565</v>
      </c>
      <c r="D880" s="59" t="s">
        <v>906</v>
      </c>
      <c r="E880" s="78" t="str">
        <f>IFERROR(VLOOKUP($C880,'2025-26 School Level AAFTE'!$C$2:$L$2349,9,FALSE), "No")</f>
        <v>No</v>
      </c>
      <c r="F880" s="67">
        <f>IFERROR(VLOOKUP($C880,'2025-26 School Level AAFTE'!$C$2:$J$2349,8,FALSE), 0)</f>
        <v>352.57</v>
      </c>
      <c r="G880" s="69">
        <f>IFERROR(IF(E880= "yes",VLOOKUP(C880,Summary!$B:$I,6,0),0),0)</f>
        <v>0</v>
      </c>
      <c r="H880" s="68">
        <f t="shared" si="161"/>
        <v>0</v>
      </c>
      <c r="I880" s="110">
        <f>VLOOKUP($A880,'2026-27 Salary &amp; Benefits'!$A:$I,3,FALSE)</f>
        <v>1.18</v>
      </c>
      <c r="J880" s="110">
        <f>VLOOKUP($A880,'2026-27 Salary &amp; Benefits'!$A:$I,4,FALSE)</f>
        <v>1.18</v>
      </c>
      <c r="K880" s="101">
        <f t="shared" si="162"/>
        <v>0</v>
      </c>
      <c r="L880" s="100">
        <f t="shared" si="163"/>
        <v>0</v>
      </c>
      <c r="M880" s="102">
        <f>'2026-27 Salary &amp; Benefits'!$E$6</f>
        <v>78209</v>
      </c>
      <c r="N880" s="102">
        <f>'2026-27 Salary &amp; Benefits'!$F$6</f>
        <v>82248</v>
      </c>
      <c r="O880" s="7">
        <f t="shared" si="164"/>
        <v>0</v>
      </c>
      <c r="P880" s="7">
        <f t="shared" si="165"/>
        <v>0</v>
      </c>
      <c r="Q880" s="7">
        <f>'2026-27 Salary &amp; Benefits'!G$6</f>
        <v>16817.759999999998</v>
      </c>
      <c r="R880" s="103">
        <f>'2026-27 Salary &amp; Benefits'!H$6</f>
        <v>0.16020000000000001</v>
      </c>
      <c r="S880" s="103">
        <f>'2026-27 Salary &amp; Benefits'!I$6</f>
        <v>0.15390000000000001</v>
      </c>
      <c r="T880" s="7">
        <f t="shared" si="166"/>
        <v>0</v>
      </c>
      <c r="U880" s="7">
        <f t="shared" si="167"/>
        <v>0</v>
      </c>
      <c r="V880" s="7">
        <f t="shared" si="168"/>
        <v>0</v>
      </c>
      <c r="W880" s="7">
        <f t="shared" si="169"/>
        <v>0</v>
      </c>
      <c r="X880" s="18">
        <f t="shared" si="170"/>
        <v>0</v>
      </c>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row>
    <row r="881" spans="1:159" s="17" customFormat="1">
      <c r="A881" s="50" t="s">
        <v>2227</v>
      </c>
      <c r="B881" s="59" t="s">
        <v>2631</v>
      </c>
      <c r="C881" s="60">
        <v>3233</v>
      </c>
      <c r="D881" s="59" t="s">
        <v>909</v>
      </c>
      <c r="E881" s="78" t="str">
        <f>IFERROR(VLOOKUP($C881,'2025-26 School Level AAFTE'!$C$2:$L$2349,9,FALSE), "No")</f>
        <v>Yes</v>
      </c>
      <c r="F881" s="67">
        <f>IFERROR(VLOOKUP($C881,'2025-26 School Level AAFTE'!$C$2:$J$2349,8,FALSE), 0)</f>
        <v>632.28</v>
      </c>
      <c r="G881" s="69">
        <f>IFERROR(IF(E881= "yes",VLOOKUP(C881,Summary!$B:$I,6,0),0),0)</f>
        <v>0</v>
      </c>
      <c r="H881" s="68">
        <f t="shared" si="161"/>
        <v>632.28</v>
      </c>
      <c r="I881" s="110">
        <f>VLOOKUP($A881,'2026-27 Salary &amp; Benefits'!$A:$I,3,FALSE)</f>
        <v>1.18</v>
      </c>
      <c r="J881" s="110">
        <f>VLOOKUP($A881,'2026-27 Salary &amp; Benefits'!$A:$I,4,FALSE)</f>
        <v>1.18</v>
      </c>
      <c r="K881" s="101">
        <f t="shared" si="162"/>
        <v>632.28</v>
      </c>
      <c r="L881" s="100">
        <f t="shared" si="163"/>
        <v>1.855</v>
      </c>
      <c r="M881" s="102">
        <f>'2026-27 Salary &amp; Benefits'!$E$6</f>
        <v>78209</v>
      </c>
      <c r="N881" s="102">
        <f>'2026-27 Salary &amp; Benefits'!$F$6</f>
        <v>82248</v>
      </c>
      <c r="O881" s="7">
        <f t="shared" si="164"/>
        <v>171191.67999999999</v>
      </c>
      <c r="P881" s="7">
        <f t="shared" si="165"/>
        <v>8840.9700000000012</v>
      </c>
      <c r="Q881" s="7">
        <f>'2026-27 Salary &amp; Benefits'!G$6</f>
        <v>16817.759999999998</v>
      </c>
      <c r="R881" s="103">
        <f>'2026-27 Salary &amp; Benefits'!H$6</f>
        <v>0.16020000000000001</v>
      </c>
      <c r="S881" s="103">
        <f>'2026-27 Salary &amp; Benefits'!I$6</f>
        <v>0.15390000000000001</v>
      </c>
      <c r="T881" s="7">
        <f t="shared" si="166"/>
        <v>59982.48</v>
      </c>
      <c r="U881" s="7">
        <f t="shared" si="167"/>
        <v>3000.54</v>
      </c>
      <c r="V881" s="7">
        <f t="shared" si="168"/>
        <v>461.78</v>
      </c>
      <c r="W881" s="7">
        <f t="shared" si="169"/>
        <v>3462.3199999999997</v>
      </c>
      <c r="X881" s="18">
        <f t="shared" si="170"/>
        <v>243477.45</v>
      </c>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row>
    <row r="882" spans="1:159" s="17" customFormat="1">
      <c r="A882" s="50" t="s">
        <v>2227</v>
      </c>
      <c r="B882" s="59" t="s">
        <v>2631</v>
      </c>
      <c r="C882" s="60">
        <v>5016</v>
      </c>
      <c r="D882" s="59" t="s">
        <v>942</v>
      </c>
      <c r="E882" s="78" t="str">
        <f>IFERROR(VLOOKUP($C882,'2025-26 School Level AAFTE'!$C$2:$L$2349,9,FALSE), "No")</f>
        <v>Yes</v>
      </c>
      <c r="F882" s="67">
        <f>IFERROR(VLOOKUP($C882,'2025-26 School Level AAFTE'!$C$2:$J$2349,8,FALSE), 0)</f>
        <v>843.63</v>
      </c>
      <c r="G882" s="69">
        <f>IFERROR(IF(E882= "yes",VLOOKUP(C882,Summary!$B:$I,6,0),0),0)</f>
        <v>0</v>
      </c>
      <c r="H882" s="68">
        <f t="shared" si="161"/>
        <v>843.63</v>
      </c>
      <c r="I882" s="110">
        <f>VLOOKUP($A882,'2026-27 Salary &amp; Benefits'!$A:$I,3,FALSE)</f>
        <v>1.18</v>
      </c>
      <c r="J882" s="110">
        <f>VLOOKUP($A882,'2026-27 Salary &amp; Benefits'!$A:$I,4,FALSE)</f>
        <v>1.18</v>
      </c>
      <c r="K882" s="101">
        <f t="shared" si="162"/>
        <v>843.63</v>
      </c>
      <c r="L882" s="100">
        <f t="shared" si="163"/>
        <v>2.4750000000000001</v>
      </c>
      <c r="M882" s="102">
        <f>'2026-27 Salary &amp; Benefits'!$E$6</f>
        <v>78209</v>
      </c>
      <c r="N882" s="102">
        <f>'2026-27 Salary &amp; Benefits'!$F$6</f>
        <v>82248</v>
      </c>
      <c r="O882" s="7">
        <f t="shared" si="164"/>
        <v>228409.38</v>
      </c>
      <c r="P882" s="7">
        <f t="shared" si="165"/>
        <v>11795.899999999994</v>
      </c>
      <c r="Q882" s="7">
        <f>'2026-27 Salary &amp; Benefits'!G$6</f>
        <v>16817.759999999998</v>
      </c>
      <c r="R882" s="103">
        <f>'2026-27 Salary &amp; Benefits'!H$6</f>
        <v>0.16020000000000001</v>
      </c>
      <c r="S882" s="103">
        <f>'2026-27 Salary &amp; Benefits'!I$6</f>
        <v>0.15390000000000001</v>
      </c>
      <c r="T882" s="7">
        <f t="shared" si="166"/>
        <v>80030.53</v>
      </c>
      <c r="U882" s="7">
        <f t="shared" si="167"/>
        <v>4003.42</v>
      </c>
      <c r="V882" s="7">
        <f t="shared" si="168"/>
        <v>616.13</v>
      </c>
      <c r="W882" s="7">
        <f t="shared" si="169"/>
        <v>4619.55</v>
      </c>
      <c r="X882" s="18">
        <f t="shared" si="170"/>
        <v>324855.36000000004</v>
      </c>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row>
    <row r="883" spans="1:159" s="17" customFormat="1">
      <c r="A883" s="50" t="s">
        <v>2227</v>
      </c>
      <c r="B883" s="59" t="s">
        <v>2631</v>
      </c>
      <c r="C883" s="60">
        <v>4581</v>
      </c>
      <c r="D883" s="59" t="s">
        <v>941</v>
      </c>
      <c r="E883" s="78" t="str">
        <f>IFERROR(VLOOKUP($C883,'2025-26 School Level AAFTE'!$C$2:$L$2349,9,FALSE), "No")</f>
        <v>Yes</v>
      </c>
      <c r="F883" s="67">
        <f>IFERROR(VLOOKUP($C883,'2025-26 School Level AAFTE'!$C$2:$J$2349,8,FALSE), 0)</f>
        <v>432.28</v>
      </c>
      <c r="G883" s="69">
        <f>IFERROR(IF(E883= "yes",VLOOKUP(C883,Summary!$B:$I,6,0),0),0)</f>
        <v>0</v>
      </c>
      <c r="H883" s="68">
        <f t="shared" si="161"/>
        <v>432.28</v>
      </c>
      <c r="I883" s="110">
        <f>VLOOKUP($A883,'2026-27 Salary &amp; Benefits'!$A:$I,3,FALSE)</f>
        <v>1.18</v>
      </c>
      <c r="J883" s="110">
        <f>VLOOKUP($A883,'2026-27 Salary &amp; Benefits'!$A:$I,4,FALSE)</f>
        <v>1.18</v>
      </c>
      <c r="K883" s="101">
        <f t="shared" si="162"/>
        <v>432.28</v>
      </c>
      <c r="L883" s="100">
        <f t="shared" si="163"/>
        <v>1.268</v>
      </c>
      <c r="M883" s="102">
        <f>'2026-27 Salary &amp; Benefits'!$E$6</f>
        <v>78209</v>
      </c>
      <c r="N883" s="102">
        <f>'2026-27 Salary &amp; Benefits'!$F$6</f>
        <v>82248</v>
      </c>
      <c r="O883" s="7">
        <f t="shared" si="164"/>
        <v>117019.43</v>
      </c>
      <c r="P883" s="7">
        <f t="shared" si="165"/>
        <v>6043.320000000007</v>
      </c>
      <c r="Q883" s="7">
        <f>'2026-27 Salary &amp; Benefits'!G$6</f>
        <v>16817.759999999998</v>
      </c>
      <c r="R883" s="103">
        <f>'2026-27 Salary &amp; Benefits'!H$6</f>
        <v>0.16020000000000001</v>
      </c>
      <c r="S883" s="103">
        <f>'2026-27 Salary &amp; Benefits'!I$6</f>
        <v>0.15390000000000001</v>
      </c>
      <c r="T883" s="7">
        <f t="shared" si="166"/>
        <v>41001.5</v>
      </c>
      <c r="U883" s="7">
        <f t="shared" si="167"/>
        <v>2051.0500000000002</v>
      </c>
      <c r="V883" s="7">
        <f t="shared" si="168"/>
        <v>315.66000000000003</v>
      </c>
      <c r="W883" s="7">
        <f t="shared" si="169"/>
        <v>2366.71</v>
      </c>
      <c r="X883" s="18">
        <f t="shared" si="170"/>
        <v>166430.96</v>
      </c>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row>
    <row r="884" spans="1:159" s="17" customFormat="1">
      <c r="A884" s="50" t="s">
        <v>2227</v>
      </c>
      <c r="B884" s="59" t="s">
        <v>2631</v>
      </c>
      <c r="C884" s="60">
        <v>4356</v>
      </c>
      <c r="D884" s="59" t="s">
        <v>930</v>
      </c>
      <c r="E884" s="78" t="str">
        <f>IFERROR(VLOOKUP($C884,'2025-26 School Level AAFTE'!$C$2:$L$2349,9,FALSE), "No")</f>
        <v>Yes</v>
      </c>
      <c r="F884" s="67">
        <f>IFERROR(VLOOKUP($C884,'2025-26 School Level AAFTE'!$C$2:$J$2349,8,FALSE), 0)</f>
        <v>458.47</v>
      </c>
      <c r="G884" s="69">
        <f>IFERROR(IF(E884= "yes",VLOOKUP(C884,Summary!$B:$I,6,0),0),0)</f>
        <v>0</v>
      </c>
      <c r="H884" s="68">
        <f t="shared" si="161"/>
        <v>458.47</v>
      </c>
      <c r="I884" s="110">
        <f>VLOOKUP($A884,'2026-27 Salary &amp; Benefits'!$A:$I,3,FALSE)</f>
        <v>1.18</v>
      </c>
      <c r="J884" s="110">
        <f>VLOOKUP($A884,'2026-27 Salary &amp; Benefits'!$A:$I,4,FALSE)</f>
        <v>1.18</v>
      </c>
      <c r="K884" s="101">
        <f t="shared" si="162"/>
        <v>458.47</v>
      </c>
      <c r="L884" s="100">
        <f t="shared" si="163"/>
        <v>1.345</v>
      </c>
      <c r="M884" s="102">
        <f>'2026-27 Salary &amp; Benefits'!$E$6</f>
        <v>78209</v>
      </c>
      <c r="N884" s="102">
        <f>'2026-27 Salary &amp; Benefits'!$F$6</f>
        <v>82248</v>
      </c>
      <c r="O884" s="7">
        <f t="shared" si="164"/>
        <v>124125.5</v>
      </c>
      <c r="P884" s="7">
        <f t="shared" si="165"/>
        <v>6410.3000000000029</v>
      </c>
      <c r="Q884" s="7">
        <f>'2026-27 Salary &amp; Benefits'!G$6</f>
        <v>16817.759999999998</v>
      </c>
      <c r="R884" s="103">
        <f>'2026-27 Salary &amp; Benefits'!H$6</f>
        <v>0.16020000000000001</v>
      </c>
      <c r="S884" s="103">
        <f>'2026-27 Salary &amp; Benefits'!I$6</f>
        <v>0.15390000000000001</v>
      </c>
      <c r="T884" s="7">
        <f t="shared" si="166"/>
        <v>43491.34</v>
      </c>
      <c r="U884" s="7">
        <f t="shared" si="167"/>
        <v>2175.6</v>
      </c>
      <c r="V884" s="7">
        <f t="shared" si="168"/>
        <v>334.82</v>
      </c>
      <c r="W884" s="7">
        <f t="shared" si="169"/>
        <v>2510.42</v>
      </c>
      <c r="X884" s="18">
        <f t="shared" si="170"/>
        <v>176537.56000000003</v>
      </c>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row>
    <row r="885" spans="1:159" s="17" customFormat="1">
      <c r="A885" s="50" t="s">
        <v>2227</v>
      </c>
      <c r="B885" s="59" t="s">
        <v>2631</v>
      </c>
      <c r="C885" s="60">
        <v>4485</v>
      </c>
      <c r="D885" s="59" t="s">
        <v>936</v>
      </c>
      <c r="E885" s="78" t="str">
        <f>IFERROR(VLOOKUP($C885,'2025-26 School Level AAFTE'!$C$2:$L$2349,9,FALSE), "No")</f>
        <v>No</v>
      </c>
      <c r="F885" s="67">
        <f>IFERROR(VLOOKUP($C885,'2025-26 School Level AAFTE'!$C$2:$J$2349,8,FALSE), 0)</f>
        <v>885.96</v>
      </c>
      <c r="G885" s="69">
        <f>IFERROR(IF(E885= "yes",VLOOKUP(C885,Summary!$B:$I,6,0),0),0)</f>
        <v>0</v>
      </c>
      <c r="H885" s="68">
        <f t="shared" si="161"/>
        <v>0</v>
      </c>
      <c r="I885" s="110">
        <f>VLOOKUP($A885,'2026-27 Salary &amp; Benefits'!$A:$I,3,FALSE)</f>
        <v>1.18</v>
      </c>
      <c r="J885" s="110">
        <f>VLOOKUP($A885,'2026-27 Salary &amp; Benefits'!$A:$I,4,FALSE)</f>
        <v>1.18</v>
      </c>
      <c r="K885" s="101">
        <f t="shared" si="162"/>
        <v>0</v>
      </c>
      <c r="L885" s="100">
        <f t="shared" si="163"/>
        <v>0</v>
      </c>
      <c r="M885" s="102">
        <f>'2026-27 Salary &amp; Benefits'!$E$6</f>
        <v>78209</v>
      </c>
      <c r="N885" s="102">
        <f>'2026-27 Salary &amp; Benefits'!$F$6</f>
        <v>82248</v>
      </c>
      <c r="O885" s="7">
        <f t="shared" si="164"/>
        <v>0</v>
      </c>
      <c r="P885" s="7">
        <f t="shared" si="165"/>
        <v>0</v>
      </c>
      <c r="Q885" s="7">
        <f>'2026-27 Salary &amp; Benefits'!G$6</f>
        <v>16817.759999999998</v>
      </c>
      <c r="R885" s="103">
        <f>'2026-27 Salary &amp; Benefits'!H$6</f>
        <v>0.16020000000000001</v>
      </c>
      <c r="S885" s="103">
        <f>'2026-27 Salary &amp; Benefits'!I$6</f>
        <v>0.15390000000000001</v>
      </c>
      <c r="T885" s="7">
        <f t="shared" si="166"/>
        <v>0</v>
      </c>
      <c r="U885" s="7">
        <f t="shared" si="167"/>
        <v>0</v>
      </c>
      <c r="V885" s="7">
        <f t="shared" si="168"/>
        <v>0</v>
      </c>
      <c r="W885" s="7">
        <f t="shared" si="169"/>
        <v>0</v>
      </c>
      <c r="X885" s="18">
        <f t="shared" si="170"/>
        <v>0</v>
      </c>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row>
    <row r="886" spans="1:159" s="17" customFormat="1">
      <c r="A886" s="50" t="s">
        <v>2227</v>
      </c>
      <c r="B886" s="59" t="s">
        <v>2631</v>
      </c>
      <c r="C886" s="60">
        <v>5178</v>
      </c>
      <c r="D886" s="59" t="s">
        <v>636</v>
      </c>
      <c r="E886" s="78" t="str">
        <f>IFERROR(VLOOKUP($C886,'2025-26 School Level AAFTE'!$C$2:$L$2349,9,FALSE), "No")</f>
        <v>Yes</v>
      </c>
      <c r="F886" s="67">
        <f>IFERROR(VLOOKUP($C886,'2025-26 School Level AAFTE'!$C$2:$J$2349,8,FALSE), 0)</f>
        <v>435.67</v>
      </c>
      <c r="G886" s="69">
        <f>IFERROR(IF(E886= "yes",VLOOKUP(C886,Summary!$B:$I,6,0),0),0)</f>
        <v>0</v>
      </c>
      <c r="H886" s="68">
        <f t="shared" si="161"/>
        <v>435.67</v>
      </c>
      <c r="I886" s="110">
        <f>VLOOKUP($A886,'2026-27 Salary &amp; Benefits'!$A:$I,3,FALSE)</f>
        <v>1.18</v>
      </c>
      <c r="J886" s="110">
        <f>VLOOKUP($A886,'2026-27 Salary &amp; Benefits'!$A:$I,4,FALSE)</f>
        <v>1.18</v>
      </c>
      <c r="K886" s="101">
        <f t="shared" si="162"/>
        <v>435.67</v>
      </c>
      <c r="L886" s="100">
        <f t="shared" si="163"/>
        <v>1.278</v>
      </c>
      <c r="M886" s="102">
        <f>'2026-27 Salary &amp; Benefits'!$E$6</f>
        <v>78209</v>
      </c>
      <c r="N886" s="102">
        <f>'2026-27 Salary &amp; Benefits'!$F$6</f>
        <v>82248</v>
      </c>
      <c r="O886" s="7">
        <f t="shared" si="164"/>
        <v>117942.3</v>
      </c>
      <c r="P886" s="7">
        <f t="shared" si="165"/>
        <v>6090.9700000000012</v>
      </c>
      <c r="Q886" s="7">
        <f>'2026-27 Salary &amp; Benefits'!G$6</f>
        <v>16817.759999999998</v>
      </c>
      <c r="R886" s="103">
        <f>'2026-27 Salary &amp; Benefits'!H$6</f>
        <v>0.16020000000000001</v>
      </c>
      <c r="S886" s="103">
        <f>'2026-27 Salary &amp; Benefits'!I$6</f>
        <v>0.15390000000000001</v>
      </c>
      <c r="T886" s="7">
        <f t="shared" si="166"/>
        <v>41324.85</v>
      </c>
      <c r="U886" s="7">
        <f t="shared" si="167"/>
        <v>2067.2199999999998</v>
      </c>
      <c r="V886" s="7">
        <f t="shared" si="168"/>
        <v>318.14999999999998</v>
      </c>
      <c r="W886" s="7">
        <f t="shared" si="169"/>
        <v>2385.37</v>
      </c>
      <c r="X886" s="18">
        <f t="shared" si="170"/>
        <v>167743.49</v>
      </c>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row>
    <row r="887" spans="1:159" s="17" customFormat="1">
      <c r="A887" s="50" t="s">
        <v>2227</v>
      </c>
      <c r="B887" s="59" t="s">
        <v>2631</v>
      </c>
      <c r="C887" s="60">
        <v>3491</v>
      </c>
      <c r="D887" s="59" t="s">
        <v>912</v>
      </c>
      <c r="E887" s="78" t="str">
        <f>IFERROR(VLOOKUP($C887,'2025-26 School Level AAFTE'!$C$2:$L$2349,9,FALSE), "No")</f>
        <v>Yes</v>
      </c>
      <c r="F887" s="67">
        <f>IFERROR(VLOOKUP($C887,'2025-26 School Level AAFTE'!$C$2:$J$2349,8,FALSE), 0)</f>
        <v>430.5</v>
      </c>
      <c r="G887" s="69">
        <f>IFERROR(IF(E887= "yes",VLOOKUP(C887,Summary!$B:$I,6,0),0),0)</f>
        <v>0</v>
      </c>
      <c r="H887" s="68">
        <f t="shared" si="161"/>
        <v>430.5</v>
      </c>
      <c r="I887" s="110">
        <f>VLOOKUP($A887,'2026-27 Salary &amp; Benefits'!$A:$I,3,FALSE)</f>
        <v>1.18</v>
      </c>
      <c r="J887" s="110">
        <f>VLOOKUP($A887,'2026-27 Salary &amp; Benefits'!$A:$I,4,FALSE)</f>
        <v>1.18</v>
      </c>
      <c r="K887" s="101">
        <f t="shared" si="162"/>
        <v>430.5</v>
      </c>
      <c r="L887" s="100">
        <f t="shared" si="163"/>
        <v>1.2629999999999999</v>
      </c>
      <c r="M887" s="102">
        <f>'2026-27 Salary &amp; Benefits'!$E$6</f>
        <v>78209</v>
      </c>
      <c r="N887" s="102">
        <f>'2026-27 Salary &amp; Benefits'!$F$6</f>
        <v>82248</v>
      </c>
      <c r="O887" s="7">
        <f t="shared" si="164"/>
        <v>116558</v>
      </c>
      <c r="P887" s="7">
        <f t="shared" si="165"/>
        <v>6019.4799999999959</v>
      </c>
      <c r="Q887" s="7">
        <f>'2026-27 Salary &amp; Benefits'!G$6</f>
        <v>16817.759999999998</v>
      </c>
      <c r="R887" s="103">
        <f>'2026-27 Salary &amp; Benefits'!H$6</f>
        <v>0.16020000000000001</v>
      </c>
      <c r="S887" s="103">
        <f>'2026-27 Salary &amp; Benefits'!I$6</f>
        <v>0.15390000000000001</v>
      </c>
      <c r="T887" s="7">
        <f t="shared" si="166"/>
        <v>40839.82</v>
      </c>
      <c r="U887" s="7">
        <f t="shared" si="167"/>
        <v>2042.96</v>
      </c>
      <c r="V887" s="7">
        <f t="shared" si="168"/>
        <v>314.41000000000003</v>
      </c>
      <c r="W887" s="7">
        <f t="shared" si="169"/>
        <v>2357.37</v>
      </c>
      <c r="X887" s="18">
        <f t="shared" si="170"/>
        <v>165774.66999999998</v>
      </c>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row>
    <row r="888" spans="1:159" s="17" customFormat="1">
      <c r="A888" s="50" t="s">
        <v>2227</v>
      </c>
      <c r="B888" s="59" t="s">
        <v>2631</v>
      </c>
      <c r="C888" s="60">
        <v>3593</v>
      </c>
      <c r="D888" s="59" t="s">
        <v>914</v>
      </c>
      <c r="E888" s="78" t="str">
        <f>IFERROR(VLOOKUP($C888,'2025-26 School Level AAFTE'!$C$2:$L$2349,9,FALSE), "No")</f>
        <v>Yes</v>
      </c>
      <c r="F888" s="67">
        <f>IFERROR(VLOOKUP($C888,'2025-26 School Level AAFTE'!$C$2:$J$2349,8,FALSE), 0)</f>
        <v>307.39999999999998</v>
      </c>
      <c r="G888" s="69">
        <f>IFERROR(IF(E888= "yes",VLOOKUP(C888,Summary!$B:$I,6,0),0),0)</f>
        <v>0</v>
      </c>
      <c r="H888" s="68">
        <f t="shared" si="161"/>
        <v>307.39999999999998</v>
      </c>
      <c r="I888" s="110">
        <f>VLOOKUP($A888,'2026-27 Salary &amp; Benefits'!$A:$I,3,FALSE)</f>
        <v>1.18</v>
      </c>
      <c r="J888" s="110">
        <f>VLOOKUP($A888,'2026-27 Salary &amp; Benefits'!$A:$I,4,FALSE)</f>
        <v>1.18</v>
      </c>
      <c r="K888" s="101">
        <f t="shared" si="162"/>
        <v>307.39999999999998</v>
      </c>
      <c r="L888" s="100">
        <f t="shared" si="163"/>
        <v>0.90200000000000002</v>
      </c>
      <c r="M888" s="102">
        <f>'2026-27 Salary &amp; Benefits'!$E$6</f>
        <v>78209</v>
      </c>
      <c r="N888" s="102">
        <f>'2026-27 Salary &amp; Benefits'!$F$6</f>
        <v>82248</v>
      </c>
      <c r="O888" s="7">
        <f t="shared" si="164"/>
        <v>83242.53</v>
      </c>
      <c r="P888" s="7">
        <f t="shared" si="165"/>
        <v>4298.9499999999971</v>
      </c>
      <c r="Q888" s="7">
        <f>'2026-27 Salary &amp; Benefits'!G$6</f>
        <v>16817.759999999998</v>
      </c>
      <c r="R888" s="103">
        <f>'2026-27 Salary &amp; Benefits'!H$6</f>
        <v>0.16020000000000001</v>
      </c>
      <c r="S888" s="103">
        <f>'2026-27 Salary &amp; Benefits'!I$6</f>
        <v>0.15390000000000001</v>
      </c>
      <c r="T888" s="7">
        <f t="shared" si="166"/>
        <v>29166.68</v>
      </c>
      <c r="U888" s="7">
        <f t="shared" si="167"/>
        <v>1459.02</v>
      </c>
      <c r="V888" s="7">
        <f t="shared" si="168"/>
        <v>224.54</v>
      </c>
      <c r="W888" s="7">
        <f t="shared" si="169"/>
        <v>1683.56</v>
      </c>
      <c r="X888" s="18">
        <f t="shared" si="170"/>
        <v>118391.71999999999</v>
      </c>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row>
    <row r="889" spans="1:159" s="17" customFormat="1">
      <c r="A889" s="50" t="s">
        <v>2227</v>
      </c>
      <c r="B889" s="59" t="s">
        <v>2631</v>
      </c>
      <c r="C889" s="60">
        <v>4293</v>
      </c>
      <c r="D889" s="59" t="s">
        <v>925</v>
      </c>
      <c r="E889" s="78" t="str">
        <f>IFERROR(VLOOKUP($C889,'2025-26 School Level AAFTE'!$C$2:$L$2349,9,FALSE), "No")</f>
        <v>No</v>
      </c>
      <c r="F889" s="67">
        <f>IFERROR(VLOOKUP($C889,'2025-26 School Level AAFTE'!$C$2:$J$2349,8,FALSE), 0)</f>
        <v>397.76</v>
      </c>
      <c r="G889" s="69">
        <f>IFERROR(IF(E889= "yes",VLOOKUP(C889,Summary!$B:$I,6,0),0),0)</f>
        <v>0</v>
      </c>
      <c r="H889" s="68">
        <f t="shared" si="161"/>
        <v>0</v>
      </c>
      <c r="I889" s="110">
        <f>VLOOKUP($A889,'2026-27 Salary &amp; Benefits'!$A:$I,3,FALSE)</f>
        <v>1.18</v>
      </c>
      <c r="J889" s="110">
        <f>VLOOKUP($A889,'2026-27 Salary &amp; Benefits'!$A:$I,4,FALSE)</f>
        <v>1.18</v>
      </c>
      <c r="K889" s="101">
        <f t="shared" si="162"/>
        <v>0</v>
      </c>
      <c r="L889" s="100">
        <f t="shared" si="163"/>
        <v>0</v>
      </c>
      <c r="M889" s="102">
        <f>'2026-27 Salary &amp; Benefits'!$E$6</f>
        <v>78209</v>
      </c>
      <c r="N889" s="102">
        <f>'2026-27 Salary &amp; Benefits'!$F$6</f>
        <v>82248</v>
      </c>
      <c r="O889" s="7">
        <f t="shared" si="164"/>
        <v>0</v>
      </c>
      <c r="P889" s="7">
        <f t="shared" si="165"/>
        <v>0</v>
      </c>
      <c r="Q889" s="7">
        <f>'2026-27 Salary &amp; Benefits'!G$6</f>
        <v>16817.759999999998</v>
      </c>
      <c r="R889" s="103">
        <f>'2026-27 Salary &amp; Benefits'!H$6</f>
        <v>0.16020000000000001</v>
      </c>
      <c r="S889" s="103">
        <f>'2026-27 Salary &amp; Benefits'!I$6</f>
        <v>0.15390000000000001</v>
      </c>
      <c r="T889" s="7">
        <f t="shared" si="166"/>
        <v>0</v>
      </c>
      <c r="U889" s="7">
        <f t="shared" si="167"/>
        <v>0</v>
      </c>
      <c r="V889" s="7">
        <f t="shared" si="168"/>
        <v>0</v>
      </c>
      <c r="W889" s="7">
        <f t="shared" si="169"/>
        <v>0</v>
      </c>
      <c r="X889" s="18">
        <f t="shared" si="170"/>
        <v>0</v>
      </c>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row>
    <row r="890" spans="1:159" s="17" customFormat="1">
      <c r="A890" s="50" t="s">
        <v>2227</v>
      </c>
      <c r="B890" s="59" t="s">
        <v>2631</v>
      </c>
      <c r="C890" s="60">
        <v>5677</v>
      </c>
      <c r="D890" s="59" t="s">
        <v>3000</v>
      </c>
      <c r="E890" s="78" t="str">
        <f>IFERROR(VLOOKUP($C890,'2025-26 School Level AAFTE'!$C$2:$L$2349,9,FALSE), "No")</f>
        <v>Yes</v>
      </c>
      <c r="F890" s="67">
        <f>IFERROR(VLOOKUP($C890,'2025-26 School Level AAFTE'!$C$2:$J$2349,8,FALSE), 0)</f>
        <v>631</v>
      </c>
      <c r="G890" s="69">
        <f>IFERROR(IF(E890= "yes",VLOOKUP(C890,Summary!$B:$I,6,0),0),0)</f>
        <v>0</v>
      </c>
      <c r="H890" s="68">
        <f t="shared" si="161"/>
        <v>631</v>
      </c>
      <c r="I890" s="110">
        <f>VLOOKUP($A890,'2026-27 Salary &amp; Benefits'!$A:$I,3,FALSE)</f>
        <v>1.18</v>
      </c>
      <c r="J890" s="110">
        <f>VLOOKUP($A890,'2026-27 Salary &amp; Benefits'!$A:$I,4,FALSE)</f>
        <v>1.18</v>
      </c>
      <c r="K890" s="101">
        <f t="shared" si="162"/>
        <v>631</v>
      </c>
      <c r="L890" s="100">
        <f t="shared" si="163"/>
        <v>1.851</v>
      </c>
      <c r="M890" s="102">
        <f>'2026-27 Salary &amp; Benefits'!$E$6</f>
        <v>78209</v>
      </c>
      <c r="N890" s="102">
        <f>'2026-27 Salary &amp; Benefits'!$F$6</f>
        <v>82248</v>
      </c>
      <c r="O890" s="7">
        <f t="shared" si="164"/>
        <v>170822.53</v>
      </c>
      <c r="P890" s="7">
        <f t="shared" si="165"/>
        <v>8821.9100000000035</v>
      </c>
      <c r="Q890" s="7">
        <f>'2026-27 Salary &amp; Benefits'!G$6</f>
        <v>16817.759999999998</v>
      </c>
      <c r="R890" s="103">
        <f>'2026-27 Salary &amp; Benefits'!H$6</f>
        <v>0.16020000000000001</v>
      </c>
      <c r="S890" s="103">
        <f>'2026-27 Salary &amp; Benefits'!I$6</f>
        <v>0.15390000000000001</v>
      </c>
      <c r="T890" s="7">
        <f t="shared" si="166"/>
        <v>59853.14</v>
      </c>
      <c r="U890" s="7">
        <f t="shared" si="167"/>
        <v>2994.07</v>
      </c>
      <c r="V890" s="7">
        <f t="shared" si="168"/>
        <v>460.79</v>
      </c>
      <c r="W890" s="7">
        <f t="shared" si="169"/>
        <v>3454.86</v>
      </c>
      <c r="X890" s="18">
        <f t="shared" si="170"/>
        <v>242952.43999999997</v>
      </c>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row>
    <row r="891" spans="1:159" s="17" customFormat="1">
      <c r="A891" s="50" t="s">
        <v>2227</v>
      </c>
      <c r="B891" s="59" t="s">
        <v>2631</v>
      </c>
      <c r="C891" s="60">
        <v>4466</v>
      </c>
      <c r="D891" s="59" t="s">
        <v>935</v>
      </c>
      <c r="E891" s="78" t="str">
        <f>IFERROR(VLOOKUP($C891,'2025-26 School Level AAFTE'!$C$2:$L$2349,9,FALSE), "No")</f>
        <v>No</v>
      </c>
      <c r="F891" s="67">
        <f>IFERROR(VLOOKUP($C891,'2025-26 School Level AAFTE'!$C$2:$J$2349,8,FALSE), 0)</f>
        <v>299.79000000000002</v>
      </c>
      <c r="G891" s="69">
        <f>IFERROR(IF(E891= "yes",VLOOKUP(C891,Summary!$B:$I,6,0),0),0)</f>
        <v>0</v>
      </c>
      <c r="H891" s="68">
        <f t="shared" si="161"/>
        <v>0</v>
      </c>
      <c r="I891" s="110">
        <f>VLOOKUP($A891,'2026-27 Salary &amp; Benefits'!$A:$I,3,FALSE)</f>
        <v>1.18</v>
      </c>
      <c r="J891" s="110">
        <f>VLOOKUP($A891,'2026-27 Salary &amp; Benefits'!$A:$I,4,FALSE)</f>
        <v>1.18</v>
      </c>
      <c r="K891" s="101">
        <f t="shared" si="162"/>
        <v>0</v>
      </c>
      <c r="L891" s="100">
        <f t="shared" si="163"/>
        <v>0</v>
      </c>
      <c r="M891" s="102">
        <f>'2026-27 Salary &amp; Benefits'!$E$6</f>
        <v>78209</v>
      </c>
      <c r="N891" s="102">
        <f>'2026-27 Salary &amp; Benefits'!$F$6</f>
        <v>82248</v>
      </c>
      <c r="O891" s="7">
        <f t="shared" si="164"/>
        <v>0</v>
      </c>
      <c r="P891" s="7">
        <f t="shared" si="165"/>
        <v>0</v>
      </c>
      <c r="Q891" s="7">
        <f>'2026-27 Salary &amp; Benefits'!G$6</f>
        <v>16817.759999999998</v>
      </c>
      <c r="R891" s="103">
        <f>'2026-27 Salary &amp; Benefits'!H$6</f>
        <v>0.16020000000000001</v>
      </c>
      <c r="S891" s="103">
        <f>'2026-27 Salary &amp; Benefits'!I$6</f>
        <v>0.15390000000000001</v>
      </c>
      <c r="T891" s="7">
        <f t="shared" si="166"/>
        <v>0</v>
      </c>
      <c r="U891" s="7">
        <f t="shared" si="167"/>
        <v>0</v>
      </c>
      <c r="V891" s="7">
        <f t="shared" si="168"/>
        <v>0</v>
      </c>
      <c r="W891" s="7">
        <f t="shared" si="169"/>
        <v>0</v>
      </c>
      <c r="X891" s="18">
        <f t="shared" si="170"/>
        <v>0</v>
      </c>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row>
    <row r="892" spans="1:159" s="17" customFormat="1">
      <c r="A892" s="50" t="s">
        <v>2227</v>
      </c>
      <c r="B892" s="59" t="s">
        <v>2631</v>
      </c>
      <c r="C892" s="60">
        <v>3389</v>
      </c>
      <c r="D892" s="59" t="s">
        <v>911</v>
      </c>
      <c r="E892" s="78" t="str">
        <f>IFERROR(VLOOKUP($C892,'2025-26 School Level AAFTE'!$C$2:$L$2349,9,FALSE), "No")</f>
        <v>Yes</v>
      </c>
      <c r="F892" s="67">
        <f>IFERROR(VLOOKUP($C892,'2025-26 School Level AAFTE'!$C$2:$J$2349,8,FALSE), 0)</f>
        <v>486.9</v>
      </c>
      <c r="G892" s="69">
        <f>IFERROR(IF(E892= "yes",VLOOKUP(C892,Summary!$B:$I,6,0),0),0)</f>
        <v>0</v>
      </c>
      <c r="H892" s="68">
        <f t="shared" si="161"/>
        <v>486.9</v>
      </c>
      <c r="I892" s="110">
        <f>VLOOKUP($A892,'2026-27 Salary &amp; Benefits'!$A:$I,3,FALSE)</f>
        <v>1.18</v>
      </c>
      <c r="J892" s="110">
        <f>VLOOKUP($A892,'2026-27 Salary &amp; Benefits'!$A:$I,4,FALSE)</f>
        <v>1.18</v>
      </c>
      <c r="K892" s="101">
        <f t="shared" si="162"/>
        <v>486.9</v>
      </c>
      <c r="L892" s="100">
        <f t="shared" si="163"/>
        <v>1.4279999999999999</v>
      </c>
      <c r="M892" s="102">
        <f>'2026-27 Salary &amp; Benefits'!$E$6</f>
        <v>78209</v>
      </c>
      <c r="N892" s="102">
        <f>'2026-27 Salary &amp; Benefits'!$F$6</f>
        <v>82248</v>
      </c>
      <c r="O892" s="7">
        <f t="shared" si="164"/>
        <v>131785.29</v>
      </c>
      <c r="P892" s="7">
        <f t="shared" si="165"/>
        <v>6805.8800000000047</v>
      </c>
      <c r="Q892" s="7">
        <f>'2026-27 Salary &amp; Benefits'!G$6</f>
        <v>16817.759999999998</v>
      </c>
      <c r="R892" s="103">
        <f>'2026-27 Salary &amp; Benefits'!H$6</f>
        <v>0.16020000000000001</v>
      </c>
      <c r="S892" s="103">
        <f>'2026-27 Salary &amp; Benefits'!I$6</f>
        <v>0.15390000000000001</v>
      </c>
      <c r="T892" s="7">
        <f t="shared" si="166"/>
        <v>46175.19</v>
      </c>
      <c r="U892" s="7">
        <f t="shared" si="167"/>
        <v>2309.85</v>
      </c>
      <c r="V892" s="7">
        <f t="shared" si="168"/>
        <v>355.49</v>
      </c>
      <c r="W892" s="7">
        <f t="shared" si="169"/>
        <v>2665.34</v>
      </c>
      <c r="X892" s="18">
        <f t="shared" si="170"/>
        <v>187431.7</v>
      </c>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row>
    <row r="893" spans="1:159" s="17" customFormat="1">
      <c r="A893" s="50" t="s">
        <v>2227</v>
      </c>
      <c r="B893" s="59" t="s">
        <v>2631</v>
      </c>
      <c r="C893" s="60">
        <v>3707</v>
      </c>
      <c r="D893" s="59" t="s">
        <v>919</v>
      </c>
      <c r="E893" s="78" t="str">
        <f>IFERROR(VLOOKUP($C893,'2025-26 School Level AAFTE'!$C$2:$L$2349,9,FALSE), "No")</f>
        <v>No</v>
      </c>
      <c r="F893" s="67">
        <f>IFERROR(VLOOKUP($C893,'2025-26 School Level AAFTE'!$C$2:$J$2349,8,FALSE), 0)</f>
        <v>252.49</v>
      </c>
      <c r="G893" s="69">
        <f>IFERROR(IF(E893= "yes",VLOOKUP(C893,Summary!$B:$I,6,0),0),0)</f>
        <v>0</v>
      </c>
      <c r="H893" s="68">
        <f t="shared" si="161"/>
        <v>0</v>
      </c>
      <c r="I893" s="110">
        <f>VLOOKUP($A893,'2026-27 Salary &amp; Benefits'!$A:$I,3,FALSE)</f>
        <v>1.18</v>
      </c>
      <c r="J893" s="110">
        <f>VLOOKUP($A893,'2026-27 Salary &amp; Benefits'!$A:$I,4,FALSE)</f>
        <v>1.18</v>
      </c>
      <c r="K893" s="101">
        <f t="shared" si="162"/>
        <v>0</v>
      </c>
      <c r="L893" s="100">
        <f t="shared" si="163"/>
        <v>0</v>
      </c>
      <c r="M893" s="102">
        <f>'2026-27 Salary &amp; Benefits'!$E$6</f>
        <v>78209</v>
      </c>
      <c r="N893" s="102">
        <f>'2026-27 Salary &amp; Benefits'!$F$6</f>
        <v>82248</v>
      </c>
      <c r="O893" s="7">
        <f t="shared" si="164"/>
        <v>0</v>
      </c>
      <c r="P893" s="7">
        <f t="shared" si="165"/>
        <v>0</v>
      </c>
      <c r="Q893" s="7">
        <f>'2026-27 Salary &amp; Benefits'!G$6</f>
        <v>16817.759999999998</v>
      </c>
      <c r="R893" s="103">
        <f>'2026-27 Salary &amp; Benefits'!H$6</f>
        <v>0.16020000000000001</v>
      </c>
      <c r="S893" s="103">
        <f>'2026-27 Salary &amp; Benefits'!I$6</f>
        <v>0.15390000000000001</v>
      </c>
      <c r="T893" s="7">
        <f t="shared" si="166"/>
        <v>0</v>
      </c>
      <c r="U893" s="7">
        <f t="shared" si="167"/>
        <v>0</v>
      </c>
      <c r="V893" s="7">
        <f t="shared" si="168"/>
        <v>0</v>
      </c>
      <c r="W893" s="7">
        <f t="shared" si="169"/>
        <v>0</v>
      </c>
      <c r="X893" s="18">
        <f t="shared" si="170"/>
        <v>0</v>
      </c>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row>
    <row r="894" spans="1:159" s="17" customFormat="1">
      <c r="A894" s="50" t="s">
        <v>2227</v>
      </c>
      <c r="B894" s="59" t="s">
        <v>2631</v>
      </c>
      <c r="C894" s="60">
        <v>3677</v>
      </c>
      <c r="D894" s="59" t="s">
        <v>917</v>
      </c>
      <c r="E894" s="78" t="str">
        <f>IFERROR(VLOOKUP($C894,'2025-26 School Level AAFTE'!$C$2:$L$2349,9,FALSE), "No")</f>
        <v>Yes</v>
      </c>
      <c r="F894" s="67">
        <f>IFERROR(VLOOKUP($C894,'2025-26 School Level AAFTE'!$C$2:$J$2349,8,FALSE), 0)</f>
        <v>362.7</v>
      </c>
      <c r="G894" s="69">
        <f>IFERROR(IF(E894= "yes",VLOOKUP(C894,Summary!$B:$I,6,0),0),0)</f>
        <v>0</v>
      </c>
      <c r="H894" s="68">
        <f t="shared" si="161"/>
        <v>362.7</v>
      </c>
      <c r="I894" s="110">
        <f>VLOOKUP($A894,'2026-27 Salary &amp; Benefits'!$A:$I,3,FALSE)</f>
        <v>1.18</v>
      </c>
      <c r="J894" s="110">
        <f>VLOOKUP($A894,'2026-27 Salary &amp; Benefits'!$A:$I,4,FALSE)</f>
        <v>1.18</v>
      </c>
      <c r="K894" s="101">
        <f t="shared" si="162"/>
        <v>362.7</v>
      </c>
      <c r="L894" s="100">
        <f t="shared" si="163"/>
        <v>1.0640000000000001</v>
      </c>
      <c r="M894" s="102">
        <f>'2026-27 Salary &amp; Benefits'!$E$6</f>
        <v>78209</v>
      </c>
      <c r="N894" s="102">
        <f>'2026-27 Salary &amp; Benefits'!$F$6</f>
        <v>82248</v>
      </c>
      <c r="O894" s="7">
        <f t="shared" si="164"/>
        <v>98192.960000000006</v>
      </c>
      <c r="P894" s="7">
        <f t="shared" si="165"/>
        <v>5071.0499999999884</v>
      </c>
      <c r="Q894" s="7">
        <f>'2026-27 Salary &amp; Benefits'!G$6</f>
        <v>16817.759999999998</v>
      </c>
      <c r="R894" s="103">
        <f>'2026-27 Salary &amp; Benefits'!H$6</f>
        <v>0.16020000000000001</v>
      </c>
      <c r="S894" s="103">
        <f>'2026-27 Salary &amp; Benefits'!I$6</f>
        <v>0.15390000000000001</v>
      </c>
      <c r="T894" s="7">
        <f t="shared" si="166"/>
        <v>34405.040000000001</v>
      </c>
      <c r="U894" s="7">
        <f t="shared" si="167"/>
        <v>1721.07</v>
      </c>
      <c r="V894" s="7">
        <f t="shared" si="168"/>
        <v>264.87</v>
      </c>
      <c r="W894" s="7">
        <f t="shared" si="169"/>
        <v>1985.94</v>
      </c>
      <c r="X894" s="18">
        <f t="shared" si="170"/>
        <v>139654.99</v>
      </c>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row>
    <row r="895" spans="1:159" s="17" customFormat="1">
      <c r="A895" s="48" t="s">
        <v>2227</v>
      </c>
      <c r="B895" s="59" t="s">
        <v>2631</v>
      </c>
      <c r="C895" s="60">
        <v>4420</v>
      </c>
      <c r="D895" s="59" t="s">
        <v>932</v>
      </c>
      <c r="E895" s="78" t="str">
        <f>IFERROR(VLOOKUP($C895,'2025-26 School Level AAFTE'!$C$2:$L$2349,9,FALSE), "No")</f>
        <v>No</v>
      </c>
      <c r="F895" s="67">
        <f>IFERROR(VLOOKUP($C895,'2025-26 School Level AAFTE'!$C$2:$J$2349,8,FALSE), 0)</f>
        <v>539.11</v>
      </c>
      <c r="G895" s="69">
        <f>IFERROR(IF(E895= "yes",VLOOKUP(C895,Summary!$B:$I,6,0),0),0)</f>
        <v>0</v>
      </c>
      <c r="H895" s="68">
        <f t="shared" si="161"/>
        <v>0</v>
      </c>
      <c r="I895" s="110">
        <f>VLOOKUP($A895,'2026-27 Salary &amp; Benefits'!$A:$I,3,FALSE)</f>
        <v>1.18</v>
      </c>
      <c r="J895" s="110">
        <f>VLOOKUP($A895,'2026-27 Salary &amp; Benefits'!$A:$I,4,FALSE)</f>
        <v>1.18</v>
      </c>
      <c r="K895" s="101">
        <f t="shared" si="162"/>
        <v>0</v>
      </c>
      <c r="L895" s="100">
        <f t="shared" si="163"/>
        <v>0</v>
      </c>
      <c r="M895" s="102">
        <f>'2026-27 Salary &amp; Benefits'!$E$6</f>
        <v>78209</v>
      </c>
      <c r="N895" s="102">
        <f>'2026-27 Salary &amp; Benefits'!$F$6</f>
        <v>82248</v>
      </c>
      <c r="O895" s="7">
        <f t="shared" si="164"/>
        <v>0</v>
      </c>
      <c r="P895" s="7">
        <f t="shared" si="165"/>
        <v>0</v>
      </c>
      <c r="Q895" s="7">
        <f>'2026-27 Salary &amp; Benefits'!G$6</f>
        <v>16817.759999999998</v>
      </c>
      <c r="R895" s="103">
        <f>'2026-27 Salary &amp; Benefits'!H$6</f>
        <v>0.16020000000000001</v>
      </c>
      <c r="S895" s="103">
        <f>'2026-27 Salary &amp; Benefits'!I$6</f>
        <v>0.15390000000000001</v>
      </c>
      <c r="T895" s="7">
        <f t="shared" si="166"/>
        <v>0</v>
      </c>
      <c r="U895" s="7">
        <f t="shared" si="167"/>
        <v>0</v>
      </c>
      <c r="V895" s="7">
        <f t="shared" si="168"/>
        <v>0</v>
      </c>
      <c r="W895" s="7">
        <f t="shared" si="169"/>
        <v>0</v>
      </c>
      <c r="X895" s="18">
        <f t="shared" si="170"/>
        <v>0</v>
      </c>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row>
    <row r="896" spans="1:159" s="17" customFormat="1">
      <c r="A896" s="50" t="s">
        <v>2227</v>
      </c>
      <c r="B896" s="59" t="s">
        <v>2631</v>
      </c>
      <c r="C896" s="60">
        <v>5440</v>
      </c>
      <c r="D896" s="59" t="s">
        <v>944</v>
      </c>
      <c r="E896" s="78" t="str">
        <f>IFERROR(VLOOKUP($C896,'2025-26 School Level AAFTE'!$C$2:$L$2349,9,FALSE), "No")</f>
        <v>Yes</v>
      </c>
      <c r="F896" s="67">
        <f>IFERROR(VLOOKUP($C896,'2025-26 School Level AAFTE'!$C$2:$J$2349,8,FALSE), 0)</f>
        <v>84.3</v>
      </c>
      <c r="G896" s="69">
        <f>IFERROR(IF(E896= "yes",VLOOKUP(C896,Summary!$B:$I,6,0),0),0)</f>
        <v>0</v>
      </c>
      <c r="H896" s="68">
        <f t="shared" si="161"/>
        <v>84.3</v>
      </c>
      <c r="I896" s="110">
        <f>VLOOKUP($A896,'2026-27 Salary &amp; Benefits'!$A:$I,3,FALSE)</f>
        <v>1.18</v>
      </c>
      <c r="J896" s="110">
        <f>VLOOKUP($A896,'2026-27 Salary &amp; Benefits'!$A:$I,4,FALSE)</f>
        <v>1.18</v>
      </c>
      <c r="K896" s="101">
        <f t="shared" si="162"/>
        <v>84.3</v>
      </c>
      <c r="L896" s="100">
        <f t="shared" si="163"/>
        <v>0.247</v>
      </c>
      <c r="M896" s="102">
        <f>'2026-27 Salary &amp; Benefits'!$E$6</f>
        <v>78209</v>
      </c>
      <c r="N896" s="102">
        <f>'2026-27 Salary &amp; Benefits'!$F$6</f>
        <v>82248</v>
      </c>
      <c r="O896" s="7">
        <f t="shared" si="164"/>
        <v>22794.799999999999</v>
      </c>
      <c r="P896" s="7">
        <f t="shared" si="165"/>
        <v>1177.2000000000007</v>
      </c>
      <c r="Q896" s="7">
        <f>'2026-27 Salary &amp; Benefits'!G$6</f>
        <v>16817.759999999998</v>
      </c>
      <c r="R896" s="103">
        <f>'2026-27 Salary &amp; Benefits'!H$6</f>
        <v>0.16020000000000001</v>
      </c>
      <c r="S896" s="103">
        <f>'2026-27 Salary &amp; Benefits'!I$6</f>
        <v>0.15390000000000001</v>
      </c>
      <c r="T896" s="7">
        <f t="shared" si="166"/>
        <v>7986.88</v>
      </c>
      <c r="U896" s="7">
        <f t="shared" si="167"/>
        <v>399.53</v>
      </c>
      <c r="V896" s="7">
        <f t="shared" si="168"/>
        <v>61.49</v>
      </c>
      <c r="W896" s="7">
        <f t="shared" si="169"/>
        <v>461.02</v>
      </c>
      <c r="X896" s="18">
        <f t="shared" si="170"/>
        <v>32419.9</v>
      </c>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row>
    <row r="897" spans="1:159" s="17" customFormat="1">
      <c r="A897" s="50" t="s">
        <v>2370</v>
      </c>
      <c r="B897" s="59" t="s">
        <v>2632</v>
      </c>
      <c r="C897" s="60">
        <v>5180</v>
      </c>
      <c r="D897" s="59" t="s">
        <v>1839</v>
      </c>
      <c r="E897" s="78" t="str">
        <f>IFERROR(VLOOKUP($C897,'2025-26 School Level AAFTE'!$C$2:$L$2349,9,FALSE), "No")</f>
        <v>No</v>
      </c>
      <c r="F897" s="67">
        <f>IFERROR(VLOOKUP($C897,'2025-26 School Level AAFTE'!$C$2:$J$2349,8,FALSE), 0)</f>
        <v>443.73</v>
      </c>
      <c r="G897" s="69">
        <f>IFERROR(IF(E897= "yes",VLOOKUP(C897,Summary!$B:$I,6,0),0),0)</f>
        <v>0</v>
      </c>
      <c r="H897" s="68">
        <f t="shared" si="161"/>
        <v>0</v>
      </c>
      <c r="I897" s="110">
        <f>VLOOKUP($A897,'2026-27 Salary &amp; Benefits'!$A:$I,3,FALSE)</f>
        <v>1</v>
      </c>
      <c r="J897" s="110">
        <f>VLOOKUP($A897,'2026-27 Salary &amp; Benefits'!$A:$I,4,FALSE)</f>
        <v>1</v>
      </c>
      <c r="K897" s="101">
        <f t="shared" si="162"/>
        <v>0</v>
      </c>
      <c r="L897" s="100">
        <f t="shared" si="163"/>
        <v>0</v>
      </c>
      <c r="M897" s="102">
        <f>'2026-27 Salary &amp; Benefits'!$E$6</f>
        <v>78209</v>
      </c>
      <c r="N897" s="102">
        <f>'2026-27 Salary &amp; Benefits'!$F$6</f>
        <v>82248</v>
      </c>
      <c r="O897" s="7">
        <f t="shared" si="164"/>
        <v>0</v>
      </c>
      <c r="P897" s="7">
        <f t="shared" si="165"/>
        <v>0</v>
      </c>
      <c r="Q897" s="7">
        <f>'2026-27 Salary &amp; Benefits'!G$6</f>
        <v>16817.759999999998</v>
      </c>
      <c r="R897" s="103">
        <f>'2026-27 Salary &amp; Benefits'!H$6</f>
        <v>0.16020000000000001</v>
      </c>
      <c r="S897" s="103">
        <f>'2026-27 Salary &amp; Benefits'!I$6</f>
        <v>0.15390000000000001</v>
      </c>
      <c r="T897" s="7">
        <f t="shared" si="166"/>
        <v>0</v>
      </c>
      <c r="U897" s="7">
        <f t="shared" si="167"/>
        <v>0</v>
      </c>
      <c r="V897" s="7">
        <f t="shared" si="168"/>
        <v>0</v>
      </c>
      <c r="W897" s="7">
        <f t="shared" si="169"/>
        <v>0</v>
      </c>
      <c r="X897" s="18">
        <f t="shared" si="170"/>
        <v>0</v>
      </c>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row>
    <row r="898" spans="1:159" s="17" customFormat="1">
      <c r="A898" s="50" t="s">
        <v>2370</v>
      </c>
      <c r="B898" s="59" t="s">
        <v>2632</v>
      </c>
      <c r="C898" s="60">
        <v>2385</v>
      </c>
      <c r="D898" s="59" t="s">
        <v>1836</v>
      </c>
      <c r="E898" s="78" t="str">
        <f>IFERROR(VLOOKUP($C898,'2025-26 School Level AAFTE'!$C$2:$L$2349,9,FALSE), "No")</f>
        <v>Yes</v>
      </c>
      <c r="F898" s="67">
        <f>IFERROR(VLOOKUP($C898,'2025-26 School Level AAFTE'!$C$2:$J$2349,8,FALSE), 0)</f>
        <v>228.93</v>
      </c>
      <c r="G898" s="69">
        <f>IFERROR(IF(E898= "yes",VLOOKUP(C898,Summary!$B:$I,6,0),0),0)</f>
        <v>0</v>
      </c>
      <c r="H898" s="68">
        <f t="shared" si="161"/>
        <v>228.93</v>
      </c>
      <c r="I898" s="110">
        <f>VLOOKUP($A898,'2026-27 Salary &amp; Benefits'!$A:$I,3,FALSE)</f>
        <v>1</v>
      </c>
      <c r="J898" s="110">
        <f>VLOOKUP($A898,'2026-27 Salary &amp; Benefits'!$A:$I,4,FALSE)</f>
        <v>1</v>
      </c>
      <c r="K898" s="101">
        <f t="shared" si="162"/>
        <v>228.93</v>
      </c>
      <c r="L898" s="100">
        <f t="shared" si="163"/>
        <v>0.67200000000000004</v>
      </c>
      <c r="M898" s="102">
        <f>'2026-27 Salary &amp; Benefits'!$E$6</f>
        <v>78209</v>
      </c>
      <c r="N898" s="102">
        <f>'2026-27 Salary &amp; Benefits'!$F$6</f>
        <v>82248</v>
      </c>
      <c r="O898" s="7">
        <f t="shared" si="164"/>
        <v>52556.45</v>
      </c>
      <c r="P898" s="7">
        <f t="shared" si="165"/>
        <v>2714.2100000000064</v>
      </c>
      <c r="Q898" s="7">
        <f>'2026-27 Salary &amp; Benefits'!G$6</f>
        <v>16817.759999999998</v>
      </c>
      <c r="R898" s="103">
        <f>'2026-27 Salary &amp; Benefits'!H$6</f>
        <v>0.16020000000000001</v>
      </c>
      <c r="S898" s="103">
        <f>'2026-27 Salary &amp; Benefits'!I$6</f>
        <v>0.15390000000000001</v>
      </c>
      <c r="T898" s="7">
        <f t="shared" si="166"/>
        <v>20138.79</v>
      </c>
      <c r="U898" s="7">
        <f t="shared" si="167"/>
        <v>921.18</v>
      </c>
      <c r="V898" s="7">
        <f t="shared" si="168"/>
        <v>141.77000000000001</v>
      </c>
      <c r="W898" s="7">
        <f t="shared" si="169"/>
        <v>1062.95</v>
      </c>
      <c r="X898" s="18">
        <f t="shared" si="170"/>
        <v>76472.399999999994</v>
      </c>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row>
    <row r="899" spans="1:159" s="17" customFormat="1">
      <c r="A899" s="50" t="s">
        <v>2370</v>
      </c>
      <c r="B899" s="59" t="s">
        <v>2632</v>
      </c>
      <c r="C899" s="60">
        <v>4206</v>
      </c>
      <c r="D899" s="59" t="s">
        <v>1838</v>
      </c>
      <c r="E899" s="78" t="str">
        <f>IFERROR(VLOOKUP($C899,'2025-26 School Level AAFTE'!$C$2:$L$2349,9,FALSE), "No")</f>
        <v>Yes</v>
      </c>
      <c r="F899" s="67">
        <f>IFERROR(VLOOKUP($C899,'2025-26 School Level AAFTE'!$C$2:$J$2349,8,FALSE), 0)</f>
        <v>216.77</v>
      </c>
      <c r="G899" s="69">
        <f>IFERROR(IF(E899= "yes",VLOOKUP(C899,Summary!$B:$I,6,0),0),0)</f>
        <v>0</v>
      </c>
      <c r="H899" s="68">
        <f t="shared" si="161"/>
        <v>216.77</v>
      </c>
      <c r="I899" s="110">
        <f>VLOOKUP($A899,'2026-27 Salary &amp; Benefits'!$A:$I,3,FALSE)</f>
        <v>1</v>
      </c>
      <c r="J899" s="110">
        <f>VLOOKUP($A899,'2026-27 Salary &amp; Benefits'!$A:$I,4,FALSE)</f>
        <v>1</v>
      </c>
      <c r="K899" s="101">
        <f t="shared" si="162"/>
        <v>216.77</v>
      </c>
      <c r="L899" s="100">
        <f t="shared" si="163"/>
        <v>0.63600000000000001</v>
      </c>
      <c r="M899" s="102">
        <f>'2026-27 Salary &amp; Benefits'!$E$6</f>
        <v>78209</v>
      </c>
      <c r="N899" s="102">
        <f>'2026-27 Salary &amp; Benefits'!$F$6</f>
        <v>82248</v>
      </c>
      <c r="O899" s="7">
        <f t="shared" si="164"/>
        <v>49740.92</v>
      </c>
      <c r="P899" s="7">
        <f t="shared" si="165"/>
        <v>2568.8100000000049</v>
      </c>
      <c r="Q899" s="7">
        <f>'2026-27 Salary &amp; Benefits'!G$6</f>
        <v>16817.759999999998</v>
      </c>
      <c r="R899" s="103">
        <f>'2026-27 Salary &amp; Benefits'!H$6</f>
        <v>0.16020000000000001</v>
      </c>
      <c r="S899" s="103">
        <f>'2026-27 Salary &amp; Benefits'!I$6</f>
        <v>0.15390000000000001</v>
      </c>
      <c r="T899" s="7">
        <f t="shared" si="166"/>
        <v>19059.93</v>
      </c>
      <c r="U899" s="7">
        <f t="shared" si="167"/>
        <v>871.83</v>
      </c>
      <c r="V899" s="7">
        <f t="shared" si="168"/>
        <v>134.16999999999999</v>
      </c>
      <c r="W899" s="7">
        <f t="shared" si="169"/>
        <v>1006</v>
      </c>
      <c r="X899" s="18">
        <f t="shared" si="170"/>
        <v>72375.66</v>
      </c>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row>
    <row r="900" spans="1:159" s="17" customFormat="1">
      <c r="A900" s="50" t="s">
        <v>2370</v>
      </c>
      <c r="B900" s="59" t="s">
        <v>2632</v>
      </c>
      <c r="C900" s="60">
        <v>3198</v>
      </c>
      <c r="D900" s="59" t="s">
        <v>1837</v>
      </c>
      <c r="E900" s="78" t="str">
        <f>IFERROR(VLOOKUP($C900,'2025-26 School Level AAFTE'!$C$2:$L$2349,9,FALSE), "No")</f>
        <v>Yes</v>
      </c>
      <c r="F900" s="67">
        <f>IFERROR(VLOOKUP($C900,'2025-26 School Level AAFTE'!$C$2:$J$2349,8,FALSE), 0)</f>
        <v>196.38</v>
      </c>
      <c r="G900" s="69">
        <f>IFERROR(IF(E900= "yes",VLOOKUP(C900,Summary!$B:$I,6,0),0),0)</f>
        <v>0</v>
      </c>
      <c r="H900" s="68">
        <f t="shared" si="161"/>
        <v>196.38</v>
      </c>
      <c r="I900" s="110">
        <f>VLOOKUP($A900,'2026-27 Salary &amp; Benefits'!$A:$I,3,FALSE)</f>
        <v>1</v>
      </c>
      <c r="J900" s="110">
        <f>VLOOKUP($A900,'2026-27 Salary &amp; Benefits'!$A:$I,4,FALSE)</f>
        <v>1</v>
      </c>
      <c r="K900" s="101">
        <f t="shared" si="162"/>
        <v>196.38</v>
      </c>
      <c r="L900" s="100">
        <f t="shared" si="163"/>
        <v>0.57599999999999996</v>
      </c>
      <c r="M900" s="102">
        <f>'2026-27 Salary &amp; Benefits'!$E$6</f>
        <v>78209</v>
      </c>
      <c r="N900" s="102">
        <f>'2026-27 Salary &amp; Benefits'!$F$6</f>
        <v>82248</v>
      </c>
      <c r="O900" s="7">
        <f t="shared" si="164"/>
        <v>45048.38</v>
      </c>
      <c r="P900" s="7">
        <f t="shared" si="165"/>
        <v>2326.4700000000012</v>
      </c>
      <c r="Q900" s="7">
        <f>'2026-27 Salary &amp; Benefits'!G$6</f>
        <v>16817.759999999998</v>
      </c>
      <c r="R900" s="103">
        <f>'2026-27 Salary &amp; Benefits'!H$6</f>
        <v>0.16020000000000001</v>
      </c>
      <c r="S900" s="103">
        <f>'2026-27 Salary &amp; Benefits'!I$6</f>
        <v>0.15390000000000001</v>
      </c>
      <c r="T900" s="7">
        <f t="shared" si="166"/>
        <v>17261.82</v>
      </c>
      <c r="U900" s="7">
        <f t="shared" si="167"/>
        <v>789.58</v>
      </c>
      <c r="V900" s="7">
        <f t="shared" si="168"/>
        <v>121.52</v>
      </c>
      <c r="W900" s="7">
        <f t="shared" si="169"/>
        <v>911.1</v>
      </c>
      <c r="X900" s="18">
        <f t="shared" si="170"/>
        <v>65547.77</v>
      </c>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row>
    <row r="901" spans="1:159" s="17" customFormat="1">
      <c r="A901" s="50" t="s">
        <v>2129</v>
      </c>
      <c r="B901" s="59" t="s">
        <v>2633</v>
      </c>
      <c r="C901" s="60">
        <v>5719</v>
      </c>
      <c r="D901" s="59" t="s">
        <v>3001</v>
      </c>
      <c r="E901" s="78" t="str">
        <f>IFERROR(VLOOKUP($C901,'2025-26 School Level AAFTE'!$C$2:$L$2349,9,FALSE), "No")</f>
        <v>Yes</v>
      </c>
      <c r="F901" s="67">
        <f>IFERROR(VLOOKUP($C901,'2025-26 School Level AAFTE'!$C$2:$J$2349,8,FALSE), 0)</f>
        <v>555.6</v>
      </c>
      <c r="G901" s="69">
        <f>IFERROR(IF(E901= "yes",VLOOKUP(C901,Summary!$B:$I,6,0),0),0)</f>
        <v>0</v>
      </c>
      <c r="H901" s="68">
        <f t="shared" si="161"/>
        <v>555.6</v>
      </c>
      <c r="I901" s="110">
        <f>VLOOKUP($A901,'2026-27 Salary &amp; Benefits'!$A:$I,3,FALSE)</f>
        <v>1</v>
      </c>
      <c r="J901" s="110">
        <f>VLOOKUP($A901,'2026-27 Salary &amp; Benefits'!$A:$I,4,FALSE)</f>
        <v>1.04</v>
      </c>
      <c r="K901" s="101">
        <f t="shared" si="162"/>
        <v>555.6</v>
      </c>
      <c r="L901" s="100">
        <f t="shared" si="163"/>
        <v>1.63</v>
      </c>
      <c r="M901" s="102">
        <f>'2026-27 Salary &amp; Benefits'!$E$6</f>
        <v>78209</v>
      </c>
      <c r="N901" s="102">
        <f>'2026-27 Salary &amp; Benefits'!$F$6</f>
        <v>82248</v>
      </c>
      <c r="O901" s="7">
        <f t="shared" si="164"/>
        <v>127480.67</v>
      </c>
      <c r="P901" s="7">
        <f t="shared" si="165"/>
        <v>11946.14</v>
      </c>
      <c r="Q901" s="7">
        <f>'2026-27 Salary &amp; Benefits'!G$6</f>
        <v>16817.759999999998</v>
      </c>
      <c r="R901" s="103">
        <f>'2026-27 Salary &amp; Benefits'!H$6</f>
        <v>0.16020000000000001</v>
      </c>
      <c r="S901" s="103">
        <f>'2026-27 Salary &amp; Benefits'!I$6</f>
        <v>0.15390000000000001</v>
      </c>
      <c r="T901" s="7">
        <f t="shared" si="166"/>
        <v>49673.86</v>
      </c>
      <c r="U901" s="7">
        <f t="shared" si="167"/>
        <v>2323.7800000000002</v>
      </c>
      <c r="V901" s="7">
        <f t="shared" si="168"/>
        <v>357.63</v>
      </c>
      <c r="W901" s="7">
        <f t="shared" si="169"/>
        <v>2681.4100000000003</v>
      </c>
      <c r="X901" s="18">
        <f t="shared" si="170"/>
        <v>191782.08</v>
      </c>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row>
    <row r="902" spans="1:159" s="17" customFormat="1">
      <c r="A902" s="50" t="s">
        <v>2129</v>
      </c>
      <c r="B902" s="59" t="s">
        <v>2633</v>
      </c>
      <c r="C902" s="60">
        <v>2904</v>
      </c>
      <c r="D902" s="59" t="s">
        <v>62</v>
      </c>
      <c r="E902" s="78" t="str">
        <f>IFERROR(VLOOKUP($C902,'2025-26 School Level AAFTE'!$C$2:$L$2349,9,FALSE), "No")</f>
        <v>Yes</v>
      </c>
      <c r="F902" s="67">
        <f>IFERROR(VLOOKUP($C902,'2025-26 School Level AAFTE'!$C$2:$J$2349,8,FALSE), 0)</f>
        <v>403.08</v>
      </c>
      <c r="G902" s="69">
        <f>IFERROR(IF(E902= "yes",VLOOKUP(C902,Summary!$B:$I,6,0),0),0)</f>
        <v>0</v>
      </c>
      <c r="H902" s="68">
        <f t="shared" si="161"/>
        <v>403.08</v>
      </c>
      <c r="I902" s="110">
        <f>VLOOKUP($A902,'2026-27 Salary &amp; Benefits'!$A:$I,3,FALSE)</f>
        <v>1</v>
      </c>
      <c r="J902" s="110">
        <f>VLOOKUP($A902,'2026-27 Salary &amp; Benefits'!$A:$I,4,FALSE)</f>
        <v>1.04</v>
      </c>
      <c r="K902" s="101">
        <f t="shared" si="162"/>
        <v>403.08</v>
      </c>
      <c r="L902" s="100">
        <f t="shared" si="163"/>
        <v>1.1819999999999999</v>
      </c>
      <c r="M902" s="102">
        <f>'2026-27 Salary &amp; Benefits'!$E$6</f>
        <v>78209</v>
      </c>
      <c r="N902" s="102">
        <f>'2026-27 Salary &amp; Benefits'!$F$6</f>
        <v>82248</v>
      </c>
      <c r="O902" s="7">
        <f t="shared" si="164"/>
        <v>92443.04</v>
      </c>
      <c r="P902" s="7">
        <f t="shared" si="165"/>
        <v>8662.7800000000134</v>
      </c>
      <c r="Q902" s="7">
        <f>'2026-27 Salary &amp; Benefits'!G$6</f>
        <v>16817.759999999998</v>
      </c>
      <c r="R902" s="103">
        <f>'2026-27 Salary &amp; Benefits'!H$6</f>
        <v>0.16020000000000001</v>
      </c>
      <c r="S902" s="103">
        <f>'2026-27 Salary &amp; Benefits'!I$6</f>
        <v>0.15390000000000001</v>
      </c>
      <c r="T902" s="7">
        <f t="shared" si="166"/>
        <v>36021.17</v>
      </c>
      <c r="U902" s="7">
        <f t="shared" si="167"/>
        <v>1685.1</v>
      </c>
      <c r="V902" s="7">
        <f t="shared" si="168"/>
        <v>259.33999999999997</v>
      </c>
      <c r="W902" s="7">
        <f t="shared" si="169"/>
        <v>1944.4399999999998</v>
      </c>
      <c r="X902" s="18">
        <f t="shared" si="170"/>
        <v>139071.43</v>
      </c>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row>
    <row r="903" spans="1:159" s="17" customFormat="1">
      <c r="A903" s="50" t="s">
        <v>2129</v>
      </c>
      <c r="B903" s="59" t="s">
        <v>2633</v>
      </c>
      <c r="C903" s="60">
        <v>3961</v>
      </c>
      <c r="D903" s="59" t="s">
        <v>63</v>
      </c>
      <c r="E903" s="78" t="str">
        <f>IFERROR(VLOOKUP($C903,'2025-26 School Level AAFTE'!$C$2:$L$2349,9,FALSE), "No")</f>
        <v>Yes</v>
      </c>
      <c r="F903" s="67">
        <f>IFERROR(VLOOKUP($C903,'2025-26 School Level AAFTE'!$C$2:$J$2349,8,FALSE), 0)</f>
        <v>316.69</v>
      </c>
      <c r="G903" s="69">
        <f>IFERROR(IF(E903= "yes",VLOOKUP(C903,Summary!$B:$I,6,0),0),0)</f>
        <v>0</v>
      </c>
      <c r="H903" s="68">
        <f t="shared" si="161"/>
        <v>316.69</v>
      </c>
      <c r="I903" s="110">
        <f>VLOOKUP($A903,'2026-27 Salary &amp; Benefits'!$A:$I,3,FALSE)</f>
        <v>1</v>
      </c>
      <c r="J903" s="110">
        <f>VLOOKUP($A903,'2026-27 Salary &amp; Benefits'!$A:$I,4,FALSE)</f>
        <v>1.04</v>
      </c>
      <c r="K903" s="101">
        <f t="shared" si="162"/>
        <v>316.69</v>
      </c>
      <c r="L903" s="100">
        <f t="shared" si="163"/>
        <v>0.92900000000000005</v>
      </c>
      <c r="M903" s="102">
        <f>'2026-27 Salary &amp; Benefits'!$E$6</f>
        <v>78209</v>
      </c>
      <c r="N903" s="102">
        <f>'2026-27 Salary &amp; Benefits'!$F$6</f>
        <v>82248</v>
      </c>
      <c r="O903" s="7">
        <f t="shared" si="164"/>
        <v>72656.160000000003</v>
      </c>
      <c r="P903" s="7">
        <f t="shared" si="165"/>
        <v>6808.5699999999924</v>
      </c>
      <c r="Q903" s="7">
        <f>'2026-27 Salary &amp; Benefits'!G$6</f>
        <v>16817.759999999998</v>
      </c>
      <c r="R903" s="103">
        <f>'2026-27 Salary &amp; Benefits'!H$6</f>
        <v>0.16020000000000001</v>
      </c>
      <c r="S903" s="103">
        <f>'2026-27 Salary &amp; Benefits'!I$6</f>
        <v>0.15390000000000001</v>
      </c>
      <c r="T903" s="7">
        <f t="shared" si="166"/>
        <v>28311.05</v>
      </c>
      <c r="U903" s="7">
        <f t="shared" si="167"/>
        <v>1324.41</v>
      </c>
      <c r="V903" s="7">
        <f t="shared" si="168"/>
        <v>203.83</v>
      </c>
      <c r="W903" s="7">
        <f t="shared" si="169"/>
        <v>1528.24</v>
      </c>
      <c r="X903" s="18">
        <f t="shared" si="170"/>
        <v>109304.02</v>
      </c>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row>
    <row r="904" spans="1:159" s="17" customFormat="1">
      <c r="A904" s="50" t="s">
        <v>2242</v>
      </c>
      <c r="B904" s="59" t="s">
        <v>2634</v>
      </c>
      <c r="C904" s="60">
        <v>2569</v>
      </c>
      <c r="D904" s="59" t="s">
        <v>1052</v>
      </c>
      <c r="E904" s="78" t="str">
        <f>IFERROR(VLOOKUP($C904,'2025-26 School Level AAFTE'!$C$2:$L$2349,9,FALSE), "No")</f>
        <v>No</v>
      </c>
      <c r="F904" s="67">
        <f>IFERROR(VLOOKUP($C904,'2025-26 School Level AAFTE'!$C$2:$J$2349,8,FALSE), 0)</f>
        <v>253.6</v>
      </c>
      <c r="G904" s="69">
        <f>IFERROR(IF(E904= "yes",VLOOKUP(C904,Summary!$B:$I,6,0),0),0)</f>
        <v>0</v>
      </c>
      <c r="H904" s="68">
        <f t="shared" si="161"/>
        <v>0</v>
      </c>
      <c r="I904" s="110">
        <f>VLOOKUP($A904,'2026-27 Salary &amp; Benefits'!$A:$I,3,FALSE)</f>
        <v>1</v>
      </c>
      <c r="J904" s="110">
        <f>VLOOKUP($A904,'2026-27 Salary &amp; Benefits'!$A:$I,4,FALSE)</f>
        <v>1</v>
      </c>
      <c r="K904" s="101">
        <f t="shared" si="162"/>
        <v>0</v>
      </c>
      <c r="L904" s="100">
        <f t="shared" si="163"/>
        <v>0</v>
      </c>
      <c r="M904" s="102">
        <f>'2026-27 Salary &amp; Benefits'!$E$6</f>
        <v>78209</v>
      </c>
      <c r="N904" s="102">
        <f>'2026-27 Salary &amp; Benefits'!$F$6</f>
        <v>82248</v>
      </c>
      <c r="O904" s="7">
        <f t="shared" si="164"/>
        <v>0</v>
      </c>
      <c r="P904" s="7">
        <f t="shared" si="165"/>
        <v>0</v>
      </c>
      <c r="Q904" s="7">
        <f>'2026-27 Salary &amp; Benefits'!G$6</f>
        <v>16817.759999999998</v>
      </c>
      <c r="R904" s="103">
        <f>'2026-27 Salary &amp; Benefits'!H$6</f>
        <v>0.16020000000000001</v>
      </c>
      <c r="S904" s="103">
        <f>'2026-27 Salary &amp; Benefits'!I$6</f>
        <v>0.15390000000000001</v>
      </c>
      <c r="T904" s="7">
        <f t="shared" si="166"/>
        <v>0</v>
      </c>
      <c r="U904" s="7">
        <f t="shared" si="167"/>
        <v>0</v>
      </c>
      <c r="V904" s="7">
        <f t="shared" si="168"/>
        <v>0</v>
      </c>
      <c r="W904" s="7">
        <f t="shared" si="169"/>
        <v>0</v>
      </c>
      <c r="X904" s="18">
        <f t="shared" si="170"/>
        <v>0</v>
      </c>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row>
    <row r="905" spans="1:159" s="17" customFormat="1">
      <c r="A905" s="50" t="s">
        <v>2242</v>
      </c>
      <c r="B905" s="59" t="s">
        <v>2634</v>
      </c>
      <c r="C905" s="60">
        <v>2766</v>
      </c>
      <c r="D905" s="59" t="s">
        <v>1053</v>
      </c>
      <c r="E905" s="78" t="str">
        <f>IFERROR(VLOOKUP($C905,'2025-26 School Level AAFTE'!$C$2:$L$2349,9,FALSE), "No")</f>
        <v>Yes</v>
      </c>
      <c r="F905" s="67">
        <f>IFERROR(VLOOKUP($C905,'2025-26 School Level AAFTE'!$C$2:$J$2349,8,FALSE), 0)</f>
        <v>308.24999999999994</v>
      </c>
      <c r="G905" s="69">
        <f>IFERROR(IF(E905= "yes",VLOOKUP(C905,Summary!$B:$I,6,0),0),0)</f>
        <v>0</v>
      </c>
      <c r="H905" s="68">
        <f t="shared" si="161"/>
        <v>308.24999999999994</v>
      </c>
      <c r="I905" s="110">
        <f>VLOOKUP($A905,'2026-27 Salary &amp; Benefits'!$A:$I,3,FALSE)</f>
        <v>1</v>
      </c>
      <c r="J905" s="110">
        <f>VLOOKUP($A905,'2026-27 Salary &amp; Benefits'!$A:$I,4,FALSE)</f>
        <v>1</v>
      </c>
      <c r="K905" s="101">
        <f t="shared" si="162"/>
        <v>308.24999999999994</v>
      </c>
      <c r="L905" s="100">
        <f t="shared" si="163"/>
        <v>0.90400000000000003</v>
      </c>
      <c r="M905" s="102">
        <f>'2026-27 Salary &amp; Benefits'!$E$6</f>
        <v>78209</v>
      </c>
      <c r="N905" s="102">
        <f>'2026-27 Salary &amp; Benefits'!$F$6</f>
        <v>82248</v>
      </c>
      <c r="O905" s="7">
        <f t="shared" si="164"/>
        <v>70700.94</v>
      </c>
      <c r="P905" s="7">
        <f t="shared" si="165"/>
        <v>3651.25</v>
      </c>
      <c r="Q905" s="7">
        <f>'2026-27 Salary &amp; Benefits'!G$6</f>
        <v>16817.759999999998</v>
      </c>
      <c r="R905" s="103">
        <f>'2026-27 Salary &amp; Benefits'!H$6</f>
        <v>0.16020000000000001</v>
      </c>
      <c r="S905" s="103">
        <f>'2026-27 Salary &amp; Benefits'!I$6</f>
        <v>0.15390000000000001</v>
      </c>
      <c r="T905" s="7">
        <f t="shared" si="166"/>
        <v>27091.47</v>
      </c>
      <c r="U905" s="7">
        <f t="shared" si="167"/>
        <v>1239.2</v>
      </c>
      <c r="V905" s="7">
        <f t="shared" si="168"/>
        <v>190.71</v>
      </c>
      <c r="W905" s="7">
        <f t="shared" si="169"/>
        <v>1429.91</v>
      </c>
      <c r="X905" s="18">
        <f t="shared" si="170"/>
        <v>102873.57</v>
      </c>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row>
    <row r="906" spans="1:159" s="17" customFormat="1">
      <c r="A906" s="50" t="s">
        <v>2242</v>
      </c>
      <c r="B906" s="59" t="s">
        <v>2634</v>
      </c>
      <c r="C906" s="60">
        <v>5781</v>
      </c>
      <c r="D906" s="59" t="s">
        <v>3245</v>
      </c>
      <c r="E906" s="78" t="str">
        <f>IFERROR(VLOOKUP($C906,'2025-26 School Level AAFTE'!$C$2:$L$2349,9,FALSE), "No")</f>
        <v>No</v>
      </c>
      <c r="F906" s="67">
        <f>IFERROR(VLOOKUP($C906,'2025-26 School Level AAFTE'!$C$2:$J$2349,8,FALSE), 0)</f>
        <v>2.8</v>
      </c>
      <c r="G906" s="69">
        <f>IFERROR(IF(E906= "yes",VLOOKUP(C906,Summary!$B:$I,6,0),0),0)</f>
        <v>0</v>
      </c>
      <c r="H906" s="68">
        <f t="shared" si="161"/>
        <v>0</v>
      </c>
      <c r="I906" s="110">
        <f>VLOOKUP($A906,'2026-27 Salary &amp; Benefits'!$A:$I,3,FALSE)</f>
        <v>1</v>
      </c>
      <c r="J906" s="110">
        <f>VLOOKUP($A906,'2026-27 Salary &amp; Benefits'!$A:$I,4,FALSE)</f>
        <v>1</v>
      </c>
      <c r="K906" s="101">
        <f t="shared" si="162"/>
        <v>0</v>
      </c>
      <c r="L906" s="100">
        <f t="shared" si="163"/>
        <v>0</v>
      </c>
      <c r="M906" s="102">
        <f>'2026-27 Salary &amp; Benefits'!$E$6</f>
        <v>78209</v>
      </c>
      <c r="N906" s="102">
        <f>'2026-27 Salary &amp; Benefits'!$F$6</f>
        <v>82248</v>
      </c>
      <c r="O906" s="7">
        <f t="shared" si="164"/>
        <v>0</v>
      </c>
      <c r="P906" s="7">
        <f t="shared" si="165"/>
        <v>0</v>
      </c>
      <c r="Q906" s="7">
        <f>'2026-27 Salary &amp; Benefits'!G$6</f>
        <v>16817.759999999998</v>
      </c>
      <c r="R906" s="103">
        <f>'2026-27 Salary &amp; Benefits'!H$6</f>
        <v>0.16020000000000001</v>
      </c>
      <c r="S906" s="103">
        <f>'2026-27 Salary &amp; Benefits'!I$6</f>
        <v>0.15390000000000001</v>
      </c>
      <c r="T906" s="7">
        <f t="shared" si="166"/>
        <v>0</v>
      </c>
      <c r="U906" s="7">
        <f t="shared" si="167"/>
        <v>0</v>
      </c>
      <c r="V906" s="7">
        <f t="shared" si="168"/>
        <v>0</v>
      </c>
      <c r="W906" s="7">
        <f t="shared" si="169"/>
        <v>0</v>
      </c>
      <c r="X906" s="18">
        <f t="shared" si="170"/>
        <v>0</v>
      </c>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row>
    <row r="907" spans="1:159" s="17" customFormat="1">
      <c r="A907" s="50" t="s">
        <v>2249</v>
      </c>
      <c r="B907" s="59" t="s">
        <v>2635</v>
      </c>
      <c r="C907" s="60">
        <v>3494</v>
      </c>
      <c r="D907" s="59" t="s">
        <v>1072</v>
      </c>
      <c r="E907" s="78" t="str">
        <f>IFERROR(VLOOKUP($C907,'2025-26 School Level AAFTE'!$C$2:$L$2349,9,FALSE), "No")</f>
        <v>No</v>
      </c>
      <c r="F907" s="67">
        <f>IFERROR(VLOOKUP($C907,'2025-26 School Level AAFTE'!$C$2:$J$2349,8,FALSE), 0)</f>
        <v>72.67</v>
      </c>
      <c r="G907" s="69">
        <f>IFERROR(IF(E907= "yes",VLOOKUP(C907,Summary!$B:$I,6,0),0),0)</f>
        <v>0</v>
      </c>
      <c r="H907" s="68">
        <f t="shared" si="161"/>
        <v>0</v>
      </c>
      <c r="I907" s="110">
        <f>VLOOKUP($A907,'2026-27 Salary &amp; Benefits'!$A:$I,3,FALSE)</f>
        <v>1</v>
      </c>
      <c r="J907" s="110">
        <f>VLOOKUP($A907,'2026-27 Salary &amp; Benefits'!$A:$I,4,FALSE)</f>
        <v>1.04</v>
      </c>
      <c r="K907" s="101">
        <f t="shared" si="162"/>
        <v>0</v>
      </c>
      <c r="L907" s="100">
        <f t="shared" si="163"/>
        <v>0</v>
      </c>
      <c r="M907" s="102">
        <f>'2026-27 Salary &amp; Benefits'!$E$6</f>
        <v>78209</v>
      </c>
      <c r="N907" s="102">
        <f>'2026-27 Salary &amp; Benefits'!$F$6</f>
        <v>82248</v>
      </c>
      <c r="O907" s="7">
        <f t="shared" si="164"/>
        <v>0</v>
      </c>
      <c r="P907" s="7">
        <f t="shared" si="165"/>
        <v>0</v>
      </c>
      <c r="Q907" s="7">
        <f>'2026-27 Salary &amp; Benefits'!G$6</f>
        <v>16817.759999999998</v>
      </c>
      <c r="R907" s="103">
        <f>'2026-27 Salary &amp; Benefits'!H$6</f>
        <v>0.16020000000000001</v>
      </c>
      <c r="S907" s="103">
        <f>'2026-27 Salary &amp; Benefits'!I$6</f>
        <v>0.15390000000000001</v>
      </c>
      <c r="T907" s="7">
        <f t="shared" si="166"/>
        <v>0</v>
      </c>
      <c r="U907" s="7">
        <f t="shared" si="167"/>
        <v>0</v>
      </c>
      <c r="V907" s="7">
        <f t="shared" si="168"/>
        <v>0</v>
      </c>
      <c r="W907" s="7">
        <f t="shared" si="169"/>
        <v>0</v>
      </c>
      <c r="X907" s="18">
        <f t="shared" si="170"/>
        <v>0</v>
      </c>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row>
    <row r="908" spans="1:159" s="17" customFormat="1">
      <c r="A908" s="50" t="s">
        <v>2322</v>
      </c>
      <c r="B908" s="59" t="s">
        <v>2636</v>
      </c>
      <c r="C908" s="60">
        <v>2522</v>
      </c>
      <c r="D908" s="59" t="s">
        <v>1465</v>
      </c>
      <c r="E908" s="78" t="str">
        <f>IFERROR(VLOOKUP($C908,'2025-26 School Level AAFTE'!$C$2:$L$2349,9,FALSE), "No")</f>
        <v>Yes</v>
      </c>
      <c r="F908" s="67">
        <f>IFERROR(VLOOKUP($C908,'2025-26 School Level AAFTE'!$C$2:$J$2349,8,FALSE), 0)</f>
        <v>184.4</v>
      </c>
      <c r="G908" s="69">
        <f>IFERROR(IF(E908= "yes",VLOOKUP(C908,Summary!$B:$I,6,0),0),0)</f>
        <v>0</v>
      </c>
      <c r="H908" s="68">
        <f t="shared" si="161"/>
        <v>184.4</v>
      </c>
      <c r="I908" s="110">
        <f>VLOOKUP($A908,'2026-27 Salary &amp; Benefits'!$A:$I,3,FALSE)</f>
        <v>1.1200000000000001</v>
      </c>
      <c r="J908" s="110">
        <f>VLOOKUP($A908,'2026-27 Salary &amp; Benefits'!$A:$I,4,FALSE)</f>
        <v>1.1200000000000001</v>
      </c>
      <c r="K908" s="101">
        <f t="shared" si="162"/>
        <v>184.4</v>
      </c>
      <c r="L908" s="100">
        <f t="shared" si="163"/>
        <v>0.54100000000000004</v>
      </c>
      <c r="M908" s="102">
        <f>'2026-27 Salary &amp; Benefits'!$E$6</f>
        <v>78209</v>
      </c>
      <c r="N908" s="102">
        <f>'2026-27 Salary &amp; Benefits'!$F$6</f>
        <v>82248</v>
      </c>
      <c r="O908" s="7">
        <f t="shared" si="164"/>
        <v>47388.4</v>
      </c>
      <c r="P908" s="7">
        <f t="shared" si="165"/>
        <v>2447.3099999999977</v>
      </c>
      <c r="Q908" s="7">
        <f>'2026-27 Salary &amp; Benefits'!G$6</f>
        <v>16817.759999999998</v>
      </c>
      <c r="R908" s="103">
        <f>'2026-27 Salary &amp; Benefits'!H$6</f>
        <v>0.16020000000000001</v>
      </c>
      <c r="S908" s="103">
        <f>'2026-27 Salary &amp; Benefits'!I$6</f>
        <v>0.15390000000000001</v>
      </c>
      <c r="T908" s="7">
        <f t="shared" si="166"/>
        <v>17066.669999999998</v>
      </c>
      <c r="U908" s="7">
        <f t="shared" si="167"/>
        <v>830.6</v>
      </c>
      <c r="V908" s="7">
        <f t="shared" si="168"/>
        <v>127.83</v>
      </c>
      <c r="W908" s="7">
        <f t="shared" si="169"/>
        <v>958.43000000000006</v>
      </c>
      <c r="X908" s="18">
        <f t="shared" si="170"/>
        <v>67860.81</v>
      </c>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row>
    <row r="909" spans="1:159" s="17" customFormat="1">
      <c r="A909" s="50" t="s">
        <v>2322</v>
      </c>
      <c r="B909" s="59" t="s">
        <v>2636</v>
      </c>
      <c r="C909" s="60">
        <v>2276</v>
      </c>
      <c r="D909" s="59" t="s">
        <v>1464</v>
      </c>
      <c r="E909" s="78" t="str">
        <f>IFERROR(VLOOKUP($C909,'2025-26 School Level AAFTE'!$C$2:$L$2349,9,FALSE), "No")</f>
        <v>Yes</v>
      </c>
      <c r="F909" s="67">
        <f>IFERROR(VLOOKUP($C909,'2025-26 School Level AAFTE'!$C$2:$J$2349,8,FALSE), 0)</f>
        <v>160.69999999999999</v>
      </c>
      <c r="G909" s="69">
        <f>IFERROR(IF(E909= "yes",VLOOKUP(C909,Summary!$B:$I,6,0),0),0)</f>
        <v>0</v>
      </c>
      <c r="H909" s="68">
        <f t="shared" si="161"/>
        <v>160.69999999999999</v>
      </c>
      <c r="I909" s="110">
        <f>VLOOKUP($A909,'2026-27 Salary &amp; Benefits'!$A:$I,3,FALSE)</f>
        <v>1.1200000000000001</v>
      </c>
      <c r="J909" s="110">
        <f>VLOOKUP($A909,'2026-27 Salary &amp; Benefits'!$A:$I,4,FALSE)</f>
        <v>1.1200000000000001</v>
      </c>
      <c r="K909" s="101">
        <f t="shared" si="162"/>
        <v>160.69999999999999</v>
      </c>
      <c r="L909" s="100">
        <f t="shared" si="163"/>
        <v>0.47099999999999997</v>
      </c>
      <c r="M909" s="102">
        <f>'2026-27 Salary &amp; Benefits'!$E$6</f>
        <v>78209</v>
      </c>
      <c r="N909" s="102">
        <f>'2026-27 Salary &amp; Benefits'!$F$6</f>
        <v>82248</v>
      </c>
      <c r="O909" s="7">
        <f t="shared" si="164"/>
        <v>41256.81</v>
      </c>
      <c r="P909" s="7">
        <f t="shared" si="165"/>
        <v>2130.6500000000015</v>
      </c>
      <c r="Q909" s="7">
        <f>'2026-27 Salary &amp; Benefits'!G$6</f>
        <v>16817.759999999998</v>
      </c>
      <c r="R909" s="103">
        <f>'2026-27 Salary &amp; Benefits'!H$6</f>
        <v>0.16020000000000001</v>
      </c>
      <c r="S909" s="103">
        <f>'2026-27 Salary &amp; Benefits'!I$6</f>
        <v>0.15390000000000001</v>
      </c>
      <c r="T909" s="7">
        <f t="shared" si="166"/>
        <v>14858.41</v>
      </c>
      <c r="U909" s="7">
        <f t="shared" si="167"/>
        <v>723.12</v>
      </c>
      <c r="V909" s="7">
        <f t="shared" si="168"/>
        <v>111.29</v>
      </c>
      <c r="W909" s="7">
        <f t="shared" si="169"/>
        <v>834.41</v>
      </c>
      <c r="X909" s="18">
        <f t="shared" si="170"/>
        <v>59080.280000000006</v>
      </c>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row>
    <row r="910" spans="1:159" s="17" customFormat="1">
      <c r="A910" s="50" t="s">
        <v>2322</v>
      </c>
      <c r="B910" s="59" t="s">
        <v>2636</v>
      </c>
      <c r="C910" s="60">
        <v>3900</v>
      </c>
      <c r="D910" s="59" t="s">
        <v>1466</v>
      </c>
      <c r="E910" s="78" t="str">
        <f>IFERROR(VLOOKUP($C910,'2025-26 School Level AAFTE'!$C$2:$L$2349,9,FALSE), "No")</f>
        <v>Yes</v>
      </c>
      <c r="F910" s="67">
        <f>IFERROR(VLOOKUP($C910,'2025-26 School Level AAFTE'!$C$2:$J$2349,8,FALSE), 0)</f>
        <v>119.59</v>
      </c>
      <c r="G910" s="69">
        <f>IFERROR(IF(E910= "yes",VLOOKUP(C910,Summary!$B:$I,6,0),0),0)</f>
        <v>0</v>
      </c>
      <c r="H910" s="68">
        <f t="shared" si="161"/>
        <v>119.59</v>
      </c>
      <c r="I910" s="110">
        <f>VLOOKUP($A910,'2026-27 Salary &amp; Benefits'!$A:$I,3,FALSE)</f>
        <v>1.1200000000000001</v>
      </c>
      <c r="J910" s="110">
        <f>VLOOKUP($A910,'2026-27 Salary &amp; Benefits'!$A:$I,4,FALSE)</f>
        <v>1.1200000000000001</v>
      </c>
      <c r="K910" s="101">
        <f t="shared" si="162"/>
        <v>119.59</v>
      </c>
      <c r="L910" s="100">
        <f t="shared" si="163"/>
        <v>0.35099999999999998</v>
      </c>
      <c r="M910" s="102">
        <f>'2026-27 Salary &amp; Benefits'!$E$6</f>
        <v>78209</v>
      </c>
      <c r="N910" s="102">
        <f>'2026-27 Salary &amp; Benefits'!$F$6</f>
        <v>82248</v>
      </c>
      <c r="O910" s="7">
        <f t="shared" si="164"/>
        <v>30745.52</v>
      </c>
      <c r="P910" s="7">
        <f t="shared" si="165"/>
        <v>1587.8100000000013</v>
      </c>
      <c r="Q910" s="7">
        <f>'2026-27 Salary &amp; Benefits'!G$6</f>
        <v>16817.759999999998</v>
      </c>
      <c r="R910" s="103">
        <f>'2026-27 Salary &amp; Benefits'!H$6</f>
        <v>0.16020000000000001</v>
      </c>
      <c r="S910" s="103">
        <f>'2026-27 Salary &amp; Benefits'!I$6</f>
        <v>0.15390000000000001</v>
      </c>
      <c r="T910" s="7">
        <f t="shared" si="166"/>
        <v>11072.83</v>
      </c>
      <c r="U910" s="7">
        <f t="shared" si="167"/>
        <v>538.89</v>
      </c>
      <c r="V910" s="7">
        <f t="shared" si="168"/>
        <v>82.94</v>
      </c>
      <c r="W910" s="7">
        <f t="shared" si="169"/>
        <v>621.82999999999993</v>
      </c>
      <c r="X910" s="18">
        <f t="shared" si="170"/>
        <v>44027.990000000005</v>
      </c>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row>
    <row r="911" spans="1:159" s="17" customFormat="1">
      <c r="A911" s="50" t="s">
        <v>2148</v>
      </c>
      <c r="B911" s="59" t="s">
        <v>2637</v>
      </c>
      <c r="C911" s="60">
        <v>5326</v>
      </c>
      <c r="D911" s="59" t="s">
        <v>3094</v>
      </c>
      <c r="E911" s="78" t="str">
        <f>IFERROR(VLOOKUP($C911,'2025-26 School Level AAFTE'!$C$2:$L$2349,9,FALSE), "No")</f>
        <v>No</v>
      </c>
      <c r="F911" s="67">
        <f>IFERROR(VLOOKUP($C911,'2025-26 School Level AAFTE'!$C$2:$J$2349,8,FALSE), 0)</f>
        <v>45.13</v>
      </c>
      <c r="G911" s="69">
        <f>IFERROR(IF(E911= "yes",VLOOKUP(C911,Summary!$B:$I,6,0),0),0)</f>
        <v>0</v>
      </c>
      <c r="H911" s="68">
        <f t="shared" si="161"/>
        <v>0</v>
      </c>
      <c r="I911" s="110">
        <f>VLOOKUP($A911,'2026-27 Salary &amp; Benefits'!$A:$I,3,FALSE)</f>
        <v>1.06</v>
      </c>
      <c r="J911" s="110">
        <f>VLOOKUP($A911,'2026-27 Salary &amp; Benefits'!$A:$I,4,FALSE)</f>
        <v>1.1000000000000001</v>
      </c>
      <c r="K911" s="101">
        <f t="shared" si="162"/>
        <v>0</v>
      </c>
      <c r="L911" s="100">
        <f t="shared" si="163"/>
        <v>0</v>
      </c>
      <c r="M911" s="102">
        <f>'2026-27 Salary &amp; Benefits'!$E$6</f>
        <v>78209</v>
      </c>
      <c r="N911" s="102">
        <f>'2026-27 Salary &amp; Benefits'!$F$6</f>
        <v>82248</v>
      </c>
      <c r="O911" s="7">
        <f t="shared" si="164"/>
        <v>0</v>
      </c>
      <c r="P911" s="7">
        <f t="shared" si="165"/>
        <v>0</v>
      </c>
      <c r="Q911" s="7">
        <f>'2026-27 Salary &amp; Benefits'!G$6</f>
        <v>16817.759999999998</v>
      </c>
      <c r="R911" s="103">
        <f>'2026-27 Salary &amp; Benefits'!H$6</f>
        <v>0.16020000000000001</v>
      </c>
      <c r="S911" s="103">
        <f>'2026-27 Salary &amp; Benefits'!I$6</f>
        <v>0.15390000000000001</v>
      </c>
      <c r="T911" s="7">
        <f t="shared" si="166"/>
        <v>0</v>
      </c>
      <c r="U911" s="7">
        <f t="shared" si="167"/>
        <v>0</v>
      </c>
      <c r="V911" s="7">
        <f t="shared" si="168"/>
        <v>0</v>
      </c>
      <c r="W911" s="7">
        <f t="shared" si="169"/>
        <v>0</v>
      </c>
      <c r="X911" s="18">
        <f t="shared" si="170"/>
        <v>0</v>
      </c>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row>
    <row r="912" spans="1:159" s="17" customFormat="1">
      <c r="A912" s="50" t="s">
        <v>2148</v>
      </c>
      <c r="B912" s="59" t="s">
        <v>2637</v>
      </c>
      <c r="C912" s="60">
        <v>2558</v>
      </c>
      <c r="D912" s="59" t="s">
        <v>201</v>
      </c>
      <c r="E912" s="78" t="str">
        <f>IFERROR(VLOOKUP($C912,'2025-26 School Level AAFTE'!$C$2:$L$2349,9,FALSE), "No")</f>
        <v>No</v>
      </c>
      <c r="F912" s="67">
        <f>IFERROR(VLOOKUP($C912,'2025-26 School Level AAFTE'!$C$2:$J$2349,8,FALSE), 0)</f>
        <v>793.48</v>
      </c>
      <c r="G912" s="69">
        <f>IFERROR(IF(E912= "yes",VLOOKUP(C912,Summary!$B:$I,6,0),0),0)</f>
        <v>0</v>
      </c>
      <c r="H912" s="68">
        <f t="shared" si="161"/>
        <v>0</v>
      </c>
      <c r="I912" s="110">
        <f>VLOOKUP($A912,'2026-27 Salary &amp; Benefits'!$A:$I,3,FALSE)</f>
        <v>1.06</v>
      </c>
      <c r="J912" s="110">
        <f>VLOOKUP($A912,'2026-27 Salary &amp; Benefits'!$A:$I,4,FALSE)</f>
        <v>1.1000000000000001</v>
      </c>
      <c r="K912" s="101">
        <f t="shared" si="162"/>
        <v>0</v>
      </c>
      <c r="L912" s="100">
        <f t="shared" si="163"/>
        <v>0</v>
      </c>
      <c r="M912" s="102">
        <f>'2026-27 Salary &amp; Benefits'!$E$6</f>
        <v>78209</v>
      </c>
      <c r="N912" s="102">
        <f>'2026-27 Salary &amp; Benefits'!$F$6</f>
        <v>82248</v>
      </c>
      <c r="O912" s="7">
        <f t="shared" si="164"/>
        <v>0</v>
      </c>
      <c r="P912" s="7">
        <f t="shared" si="165"/>
        <v>0</v>
      </c>
      <c r="Q912" s="7">
        <f>'2026-27 Salary &amp; Benefits'!G$6</f>
        <v>16817.759999999998</v>
      </c>
      <c r="R912" s="103">
        <f>'2026-27 Salary &amp; Benefits'!H$6</f>
        <v>0.16020000000000001</v>
      </c>
      <c r="S912" s="103">
        <f>'2026-27 Salary &amp; Benefits'!I$6</f>
        <v>0.15390000000000001</v>
      </c>
      <c r="T912" s="7">
        <f t="shared" si="166"/>
        <v>0</v>
      </c>
      <c r="U912" s="7">
        <f t="shared" si="167"/>
        <v>0</v>
      </c>
      <c r="V912" s="7">
        <f t="shared" si="168"/>
        <v>0</v>
      </c>
      <c r="W912" s="7">
        <f t="shared" si="169"/>
        <v>0</v>
      </c>
      <c r="X912" s="18">
        <f t="shared" si="170"/>
        <v>0</v>
      </c>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row>
    <row r="913" spans="1:159" s="17" customFormat="1">
      <c r="A913" s="50" t="s">
        <v>2148</v>
      </c>
      <c r="B913" s="59" t="s">
        <v>2637</v>
      </c>
      <c r="C913" s="60">
        <v>4431</v>
      </c>
      <c r="D913" s="59" t="s">
        <v>203</v>
      </c>
      <c r="E913" s="78" t="str">
        <f>IFERROR(VLOOKUP($C913,'2025-26 School Level AAFTE'!$C$2:$L$2349,9,FALSE), "No")</f>
        <v>No</v>
      </c>
      <c r="F913" s="67">
        <f>IFERROR(VLOOKUP($C913,'2025-26 School Level AAFTE'!$C$2:$J$2349,8,FALSE), 0)</f>
        <v>550.9</v>
      </c>
      <c r="G913" s="69">
        <f>IFERROR(IF(E913= "yes",VLOOKUP(C913,Summary!$B:$I,6,0),0),0)</f>
        <v>0</v>
      </c>
      <c r="H913" s="68">
        <f t="shared" si="161"/>
        <v>0</v>
      </c>
      <c r="I913" s="110">
        <f>VLOOKUP($A913,'2026-27 Salary &amp; Benefits'!$A:$I,3,FALSE)</f>
        <v>1.06</v>
      </c>
      <c r="J913" s="110">
        <f>VLOOKUP($A913,'2026-27 Salary &amp; Benefits'!$A:$I,4,FALSE)</f>
        <v>1.1000000000000001</v>
      </c>
      <c r="K913" s="101">
        <f t="shared" si="162"/>
        <v>0</v>
      </c>
      <c r="L913" s="100">
        <f t="shared" si="163"/>
        <v>0</v>
      </c>
      <c r="M913" s="102">
        <f>'2026-27 Salary &amp; Benefits'!$E$6</f>
        <v>78209</v>
      </c>
      <c r="N913" s="102">
        <f>'2026-27 Salary &amp; Benefits'!$F$6</f>
        <v>82248</v>
      </c>
      <c r="O913" s="7">
        <f t="shared" si="164"/>
        <v>0</v>
      </c>
      <c r="P913" s="7">
        <f t="shared" si="165"/>
        <v>0</v>
      </c>
      <c r="Q913" s="7">
        <f>'2026-27 Salary &amp; Benefits'!G$6</f>
        <v>16817.759999999998</v>
      </c>
      <c r="R913" s="103">
        <f>'2026-27 Salary &amp; Benefits'!H$6</f>
        <v>0.16020000000000001</v>
      </c>
      <c r="S913" s="103">
        <f>'2026-27 Salary &amp; Benefits'!I$6</f>
        <v>0.15390000000000001</v>
      </c>
      <c r="T913" s="7">
        <f t="shared" si="166"/>
        <v>0</v>
      </c>
      <c r="U913" s="7">
        <f t="shared" si="167"/>
        <v>0</v>
      </c>
      <c r="V913" s="7">
        <f t="shared" si="168"/>
        <v>0</v>
      </c>
      <c r="W913" s="7">
        <f t="shared" si="169"/>
        <v>0</v>
      </c>
      <c r="X913" s="18">
        <f t="shared" si="170"/>
        <v>0</v>
      </c>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row>
    <row r="914" spans="1:159" s="17" customFormat="1">
      <c r="A914" s="50" t="s">
        <v>2148</v>
      </c>
      <c r="B914" s="59" t="s">
        <v>2637</v>
      </c>
      <c r="C914" s="60">
        <v>3371</v>
      </c>
      <c r="D914" s="59" t="s">
        <v>202</v>
      </c>
      <c r="E914" s="78" t="str">
        <f>IFERROR(VLOOKUP($C914,'2025-26 School Level AAFTE'!$C$2:$L$2349,9,FALSE), "No")</f>
        <v>No</v>
      </c>
      <c r="F914" s="67">
        <f>IFERROR(VLOOKUP($C914,'2025-26 School Level AAFTE'!$C$2:$J$2349,8,FALSE), 0)</f>
        <v>426.78</v>
      </c>
      <c r="G914" s="69">
        <f>IFERROR(IF(E914= "yes",VLOOKUP(C914,Summary!$B:$I,6,0),0),0)</f>
        <v>0</v>
      </c>
      <c r="H914" s="68">
        <f t="shared" si="161"/>
        <v>0</v>
      </c>
      <c r="I914" s="110">
        <f>VLOOKUP($A914,'2026-27 Salary &amp; Benefits'!$A:$I,3,FALSE)</f>
        <v>1.06</v>
      </c>
      <c r="J914" s="110">
        <f>VLOOKUP($A914,'2026-27 Salary &amp; Benefits'!$A:$I,4,FALSE)</f>
        <v>1.1000000000000001</v>
      </c>
      <c r="K914" s="101">
        <f t="shared" si="162"/>
        <v>0</v>
      </c>
      <c r="L914" s="100">
        <f t="shared" si="163"/>
        <v>0</v>
      </c>
      <c r="M914" s="102">
        <f>'2026-27 Salary &amp; Benefits'!$E$6</f>
        <v>78209</v>
      </c>
      <c r="N914" s="102">
        <f>'2026-27 Salary &amp; Benefits'!$F$6</f>
        <v>82248</v>
      </c>
      <c r="O914" s="7">
        <f t="shared" si="164"/>
        <v>0</v>
      </c>
      <c r="P914" s="7">
        <f t="shared" si="165"/>
        <v>0</v>
      </c>
      <c r="Q914" s="7">
        <f>'2026-27 Salary &amp; Benefits'!G$6</f>
        <v>16817.759999999998</v>
      </c>
      <c r="R914" s="103">
        <f>'2026-27 Salary &amp; Benefits'!H$6</f>
        <v>0.16020000000000001</v>
      </c>
      <c r="S914" s="103">
        <f>'2026-27 Salary &amp; Benefits'!I$6</f>
        <v>0.15390000000000001</v>
      </c>
      <c r="T914" s="7">
        <f t="shared" si="166"/>
        <v>0</v>
      </c>
      <c r="U914" s="7">
        <f t="shared" si="167"/>
        <v>0</v>
      </c>
      <c r="V914" s="7">
        <f t="shared" si="168"/>
        <v>0</v>
      </c>
      <c r="W914" s="7">
        <f t="shared" si="169"/>
        <v>0</v>
      </c>
      <c r="X914" s="18">
        <f t="shared" si="170"/>
        <v>0</v>
      </c>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row>
    <row r="915" spans="1:159" s="19" customFormat="1">
      <c r="A915" s="50" t="s">
        <v>2395</v>
      </c>
      <c r="B915" s="59" t="s">
        <v>2638</v>
      </c>
      <c r="C915" s="60">
        <v>2087</v>
      </c>
      <c r="D915" s="59" t="s">
        <v>2000</v>
      </c>
      <c r="E915" s="78" t="str">
        <f>IFERROR(VLOOKUP($C915,'2025-26 School Level AAFTE'!$C$2:$L$2349,9,FALSE), "No")</f>
        <v>Yes</v>
      </c>
      <c r="F915" s="67">
        <f>IFERROR(VLOOKUP($C915,'2025-26 School Level AAFTE'!$C$2:$J$2349,8,FALSE), 0)</f>
        <v>37.28</v>
      </c>
      <c r="G915" s="69">
        <f>IFERROR(IF(E915= "yes",VLOOKUP(C915,Summary!$B:$I,6,0),0),0)</f>
        <v>0</v>
      </c>
      <c r="H915" s="68">
        <f t="shared" si="161"/>
        <v>37.28</v>
      </c>
      <c r="I915" s="110">
        <f>VLOOKUP($A915,'2026-27 Salary &amp; Benefits'!$A:$I,3,FALSE)</f>
        <v>1</v>
      </c>
      <c r="J915" s="110">
        <f>VLOOKUP($A915,'2026-27 Salary &amp; Benefits'!$A:$I,4,FALSE)</f>
        <v>1</v>
      </c>
      <c r="K915" s="101">
        <f t="shared" si="162"/>
        <v>37.28</v>
      </c>
      <c r="L915" s="100">
        <f t="shared" si="163"/>
        <v>0.109</v>
      </c>
      <c r="M915" s="102">
        <f>'2026-27 Salary &amp; Benefits'!$E$6</f>
        <v>78209</v>
      </c>
      <c r="N915" s="102">
        <f>'2026-27 Salary &amp; Benefits'!$F$6</f>
        <v>82248</v>
      </c>
      <c r="O915" s="7">
        <f t="shared" si="164"/>
        <v>8524.7800000000007</v>
      </c>
      <c r="P915" s="7">
        <f t="shared" si="165"/>
        <v>440.25</v>
      </c>
      <c r="Q915" s="7">
        <f>'2026-27 Salary &amp; Benefits'!G$6</f>
        <v>16817.759999999998</v>
      </c>
      <c r="R915" s="103">
        <f>'2026-27 Salary &amp; Benefits'!H$6</f>
        <v>0.16020000000000001</v>
      </c>
      <c r="S915" s="103">
        <f>'2026-27 Salary &amp; Benefits'!I$6</f>
        <v>0.15390000000000001</v>
      </c>
      <c r="T915" s="7">
        <f t="shared" si="166"/>
        <v>3266.56</v>
      </c>
      <c r="U915" s="7">
        <f t="shared" si="167"/>
        <v>149.41999999999999</v>
      </c>
      <c r="V915" s="7">
        <f t="shared" si="168"/>
        <v>23</v>
      </c>
      <c r="W915" s="7">
        <f t="shared" si="169"/>
        <v>172.42</v>
      </c>
      <c r="X915" s="18">
        <f t="shared" si="170"/>
        <v>12404.01</v>
      </c>
      <c r="Y915" s="105"/>
      <c r="Z915" s="105"/>
      <c r="AA915" s="105"/>
      <c r="AB915" s="105"/>
      <c r="AC915" s="105"/>
      <c r="AD915" s="105"/>
      <c r="AE915" s="105"/>
      <c r="AF915" s="105"/>
      <c r="AG915" s="105"/>
      <c r="AH915" s="105"/>
      <c r="AI915" s="105"/>
      <c r="AJ915" s="105"/>
      <c r="AK915" s="105"/>
      <c r="AL915" s="105"/>
      <c r="AM915" s="105"/>
      <c r="AN915" s="105"/>
      <c r="AO915" s="105"/>
      <c r="AP915" s="105"/>
      <c r="AQ915" s="105"/>
      <c r="AR915" s="105"/>
      <c r="AS915" s="105"/>
      <c r="AT915" s="105"/>
      <c r="AU915" s="105"/>
      <c r="AV915" s="105"/>
      <c r="AW915" s="105"/>
      <c r="AX915" s="105"/>
      <c r="AY915" s="105"/>
      <c r="AZ915" s="105"/>
      <c r="BA915" s="105"/>
      <c r="BB915" s="105"/>
      <c r="BC915" s="105"/>
      <c r="BD915" s="105"/>
      <c r="BE915" s="105"/>
      <c r="BF915" s="105"/>
      <c r="BG915" s="105"/>
      <c r="BH915" s="105"/>
      <c r="BI915" s="105"/>
      <c r="BJ915" s="105"/>
      <c r="BK915" s="105"/>
      <c r="BL915" s="105"/>
      <c r="BM915" s="105"/>
      <c r="BN915" s="105"/>
      <c r="BO915" s="105"/>
      <c r="BP915" s="105"/>
      <c r="BQ915" s="105"/>
      <c r="BR915" s="105"/>
      <c r="BS915" s="105"/>
      <c r="BT915" s="105"/>
      <c r="BU915" s="105"/>
      <c r="BV915" s="105"/>
      <c r="BW915" s="105"/>
      <c r="BX915" s="105"/>
      <c r="BY915" s="105"/>
      <c r="BZ915" s="105"/>
      <c r="CA915" s="105"/>
      <c r="CB915" s="105"/>
      <c r="CC915" s="105"/>
      <c r="CD915" s="105"/>
      <c r="CE915" s="105"/>
      <c r="CF915" s="105"/>
      <c r="CG915" s="105"/>
      <c r="CH915" s="105"/>
      <c r="CI915" s="105"/>
      <c r="CJ915" s="105"/>
      <c r="CK915" s="105"/>
      <c r="CL915" s="105"/>
      <c r="CM915" s="105"/>
      <c r="CN915" s="105"/>
      <c r="CO915" s="105"/>
      <c r="CP915" s="105"/>
      <c r="CQ915" s="105"/>
      <c r="CR915" s="105"/>
      <c r="CS915" s="105"/>
      <c r="CT915" s="105"/>
      <c r="CU915" s="105"/>
      <c r="CV915" s="105"/>
      <c r="CW915" s="105"/>
      <c r="CX915" s="105"/>
      <c r="CY915" s="105"/>
      <c r="CZ915" s="105"/>
      <c r="DA915" s="105"/>
      <c r="DB915" s="105"/>
      <c r="DC915" s="105"/>
      <c r="DD915" s="105"/>
      <c r="DE915" s="105"/>
      <c r="DF915" s="105"/>
      <c r="DG915" s="105"/>
      <c r="DH915" s="105"/>
      <c r="DI915" s="105"/>
      <c r="DJ915" s="105"/>
      <c r="DK915" s="105"/>
      <c r="DL915" s="105"/>
      <c r="DM915" s="105"/>
      <c r="DN915" s="105"/>
      <c r="DO915" s="105"/>
      <c r="DP915" s="105"/>
      <c r="DQ915" s="105"/>
      <c r="DR915" s="105"/>
      <c r="DS915" s="105"/>
      <c r="DT915" s="105"/>
      <c r="DU915" s="105"/>
      <c r="DV915" s="105"/>
      <c r="DW915" s="105"/>
      <c r="DX915" s="105"/>
      <c r="DY915" s="105"/>
      <c r="DZ915" s="105"/>
      <c r="EA915" s="105"/>
      <c r="EB915" s="105"/>
      <c r="EC915" s="105"/>
      <c r="ED915" s="105"/>
      <c r="EE915" s="105"/>
      <c r="EF915" s="105"/>
      <c r="EG915" s="105"/>
      <c r="EH915" s="105"/>
      <c r="EI915" s="105"/>
      <c r="EJ915" s="105"/>
      <c r="EK915" s="105"/>
      <c r="EL915" s="105"/>
      <c r="EM915" s="105"/>
      <c r="EN915" s="105"/>
      <c r="EO915" s="105"/>
      <c r="EP915" s="105"/>
      <c r="EQ915" s="105"/>
      <c r="ER915" s="105"/>
      <c r="ES915" s="105"/>
      <c r="ET915" s="105"/>
      <c r="EU915" s="105"/>
      <c r="EV915" s="105"/>
      <c r="EW915" s="105"/>
      <c r="EX915" s="105"/>
      <c r="EY915" s="105"/>
      <c r="EZ915" s="105"/>
      <c r="FA915" s="105"/>
      <c r="FB915" s="105"/>
      <c r="FC915" s="105"/>
    </row>
    <row r="916" spans="1:159" s="17" customFormat="1">
      <c r="A916" s="50" t="s">
        <v>2395</v>
      </c>
      <c r="B916" s="59" t="s">
        <v>2638</v>
      </c>
      <c r="C916" s="60">
        <v>2088</v>
      </c>
      <c r="D916" s="59" t="s">
        <v>2001</v>
      </c>
      <c r="E916" s="78" t="str">
        <f>IFERROR(VLOOKUP($C916,'2025-26 School Level AAFTE'!$C$2:$L$2349,9,FALSE), "No")</f>
        <v>No</v>
      </c>
      <c r="F916" s="67">
        <f>IFERROR(VLOOKUP($C916,'2025-26 School Level AAFTE'!$C$2:$J$2349,8,FALSE), 0)</f>
        <v>35.08</v>
      </c>
      <c r="G916" s="69">
        <f>IFERROR(IF(E916= "yes",VLOOKUP(C916,Summary!$B:$I,6,0),0),0)</f>
        <v>0</v>
      </c>
      <c r="H916" s="68">
        <f t="shared" si="161"/>
        <v>0</v>
      </c>
      <c r="I916" s="110">
        <f>VLOOKUP($A916,'2026-27 Salary &amp; Benefits'!$A:$I,3,FALSE)</f>
        <v>1</v>
      </c>
      <c r="J916" s="110">
        <f>VLOOKUP($A916,'2026-27 Salary &amp; Benefits'!$A:$I,4,FALSE)</f>
        <v>1</v>
      </c>
      <c r="K916" s="101">
        <f t="shared" si="162"/>
        <v>0</v>
      </c>
      <c r="L916" s="100">
        <f t="shared" si="163"/>
        <v>0</v>
      </c>
      <c r="M916" s="102">
        <f>'2026-27 Salary &amp; Benefits'!$E$6</f>
        <v>78209</v>
      </c>
      <c r="N916" s="102">
        <f>'2026-27 Salary &amp; Benefits'!$F$6</f>
        <v>82248</v>
      </c>
      <c r="O916" s="7">
        <f t="shared" si="164"/>
        <v>0</v>
      </c>
      <c r="P916" s="7">
        <f t="shared" si="165"/>
        <v>0</v>
      </c>
      <c r="Q916" s="7">
        <f>'2026-27 Salary &amp; Benefits'!G$6</f>
        <v>16817.759999999998</v>
      </c>
      <c r="R916" s="103">
        <f>'2026-27 Salary &amp; Benefits'!H$6</f>
        <v>0.16020000000000001</v>
      </c>
      <c r="S916" s="103">
        <f>'2026-27 Salary &amp; Benefits'!I$6</f>
        <v>0.15390000000000001</v>
      </c>
      <c r="T916" s="7">
        <f t="shared" si="166"/>
        <v>0</v>
      </c>
      <c r="U916" s="7">
        <f t="shared" si="167"/>
        <v>0</v>
      </c>
      <c r="V916" s="7">
        <f t="shared" si="168"/>
        <v>0</v>
      </c>
      <c r="W916" s="7">
        <f t="shared" si="169"/>
        <v>0</v>
      </c>
      <c r="X916" s="18">
        <f t="shared" si="170"/>
        <v>0</v>
      </c>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row>
    <row r="917" spans="1:159" s="17" customFormat="1">
      <c r="A917" s="50" t="s">
        <v>2136</v>
      </c>
      <c r="B917" s="59" t="s">
        <v>2639</v>
      </c>
      <c r="C917" s="60">
        <v>4260</v>
      </c>
      <c r="D917" s="59" t="s">
        <v>106</v>
      </c>
      <c r="E917" s="78" t="str">
        <f>IFERROR(VLOOKUP($C917,'2025-26 School Level AAFTE'!$C$2:$L$2349,9,FALSE), "No")</f>
        <v>Yes</v>
      </c>
      <c r="F917" s="67">
        <f>IFERROR(VLOOKUP($C917,'2025-26 School Level AAFTE'!$C$2:$J$2349,8,FALSE), 0)</f>
        <v>445.12</v>
      </c>
      <c r="G917" s="69">
        <f>IFERROR(IF(E917= "yes",VLOOKUP(C917,Summary!$B:$I,6,0),0),0)</f>
        <v>0</v>
      </c>
      <c r="H917" s="68">
        <f t="shared" si="161"/>
        <v>445.12</v>
      </c>
      <c r="I917" s="110">
        <f>VLOOKUP($A917,'2026-27 Salary &amp; Benefits'!$A:$I,3,FALSE)</f>
        <v>1</v>
      </c>
      <c r="J917" s="110">
        <f>VLOOKUP($A917,'2026-27 Salary &amp; Benefits'!$A:$I,4,FALSE)</f>
        <v>1</v>
      </c>
      <c r="K917" s="101">
        <f t="shared" si="162"/>
        <v>445.12</v>
      </c>
      <c r="L917" s="100">
        <f t="shared" si="163"/>
        <v>1.306</v>
      </c>
      <c r="M917" s="102">
        <f>'2026-27 Salary &amp; Benefits'!$E$6</f>
        <v>78209</v>
      </c>
      <c r="N917" s="102">
        <f>'2026-27 Salary &amp; Benefits'!$F$6</f>
        <v>82248</v>
      </c>
      <c r="O917" s="7">
        <f t="shared" si="164"/>
        <v>102140.95</v>
      </c>
      <c r="P917" s="7">
        <f t="shared" si="165"/>
        <v>5274.9400000000023</v>
      </c>
      <c r="Q917" s="7">
        <f>'2026-27 Salary &amp; Benefits'!G$6</f>
        <v>16817.759999999998</v>
      </c>
      <c r="R917" s="103">
        <f>'2026-27 Salary &amp; Benefits'!H$6</f>
        <v>0.16020000000000001</v>
      </c>
      <c r="S917" s="103">
        <f>'2026-27 Salary &amp; Benefits'!I$6</f>
        <v>0.15390000000000001</v>
      </c>
      <c r="T917" s="7">
        <f t="shared" si="166"/>
        <v>39138.79</v>
      </c>
      <c r="U917" s="7">
        <f t="shared" si="167"/>
        <v>1790.26</v>
      </c>
      <c r="V917" s="7">
        <f t="shared" si="168"/>
        <v>275.52</v>
      </c>
      <c r="W917" s="7">
        <f t="shared" si="169"/>
        <v>2065.7799999999997</v>
      </c>
      <c r="X917" s="18">
        <f t="shared" si="170"/>
        <v>148620.46</v>
      </c>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row>
    <row r="918" spans="1:159" s="17" customFormat="1">
      <c r="A918" s="50" t="s">
        <v>2136</v>
      </c>
      <c r="B918" s="59" t="s">
        <v>2639</v>
      </c>
      <c r="C918" s="60">
        <v>2317</v>
      </c>
      <c r="D918" s="59" t="s">
        <v>103</v>
      </c>
      <c r="E918" s="78" t="str">
        <f>IFERROR(VLOOKUP($C918,'2025-26 School Level AAFTE'!$C$2:$L$2349,9,FALSE), "No")</f>
        <v>Yes</v>
      </c>
      <c r="F918" s="67">
        <f>IFERROR(VLOOKUP($C918,'2025-26 School Level AAFTE'!$C$2:$J$2349,8,FALSE), 0)</f>
        <v>270.38</v>
      </c>
      <c r="G918" s="69">
        <f>IFERROR(IF(E918= "yes",VLOOKUP(C918,Summary!$B:$I,6,0),0),0)</f>
        <v>0</v>
      </c>
      <c r="H918" s="68">
        <f t="shared" si="161"/>
        <v>270.38</v>
      </c>
      <c r="I918" s="110">
        <f>VLOOKUP($A918,'2026-27 Salary &amp; Benefits'!$A:$I,3,FALSE)</f>
        <v>1</v>
      </c>
      <c r="J918" s="110">
        <f>VLOOKUP($A918,'2026-27 Salary &amp; Benefits'!$A:$I,4,FALSE)</f>
        <v>1</v>
      </c>
      <c r="K918" s="101">
        <f t="shared" si="162"/>
        <v>270.38</v>
      </c>
      <c r="L918" s="100">
        <f t="shared" si="163"/>
        <v>0.79300000000000004</v>
      </c>
      <c r="M918" s="102">
        <f>'2026-27 Salary &amp; Benefits'!$E$6</f>
        <v>78209</v>
      </c>
      <c r="N918" s="102">
        <f>'2026-27 Salary &amp; Benefits'!$F$6</f>
        <v>82248</v>
      </c>
      <c r="O918" s="7">
        <f t="shared" si="164"/>
        <v>62019.74</v>
      </c>
      <c r="P918" s="7">
        <f t="shared" si="165"/>
        <v>3202.9200000000055</v>
      </c>
      <c r="Q918" s="7">
        <f>'2026-27 Salary &amp; Benefits'!G$6</f>
        <v>16817.759999999998</v>
      </c>
      <c r="R918" s="103">
        <f>'2026-27 Salary &amp; Benefits'!H$6</f>
        <v>0.16020000000000001</v>
      </c>
      <c r="S918" s="103">
        <f>'2026-27 Salary &amp; Benefits'!I$6</f>
        <v>0.15390000000000001</v>
      </c>
      <c r="T918" s="7">
        <f t="shared" si="166"/>
        <v>23764.98</v>
      </c>
      <c r="U918" s="7">
        <f t="shared" si="167"/>
        <v>1087.04</v>
      </c>
      <c r="V918" s="7">
        <f t="shared" si="168"/>
        <v>167.3</v>
      </c>
      <c r="W918" s="7">
        <f t="shared" si="169"/>
        <v>1254.3399999999999</v>
      </c>
      <c r="X918" s="18">
        <f t="shared" si="170"/>
        <v>90241.98000000001</v>
      </c>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row>
    <row r="919" spans="1:159" s="17" customFormat="1">
      <c r="A919" s="50" t="s">
        <v>2136</v>
      </c>
      <c r="B919" s="59" t="s">
        <v>2639</v>
      </c>
      <c r="C919" s="60">
        <v>1940</v>
      </c>
      <c r="D919" s="59" t="s">
        <v>102</v>
      </c>
      <c r="E919" s="78" t="str">
        <f>IFERROR(VLOOKUP($C919,'2025-26 School Level AAFTE'!$C$2:$L$2349,9,FALSE), "No")</f>
        <v>Yes</v>
      </c>
      <c r="F919" s="67">
        <f>IFERROR(VLOOKUP($C919,'2025-26 School Level AAFTE'!$C$2:$J$2349,8,FALSE), 0)</f>
        <v>53.45</v>
      </c>
      <c r="G919" s="69">
        <f>IFERROR(IF(E919= "yes",VLOOKUP(C919,Summary!$B:$I,6,0),0),0)</f>
        <v>0</v>
      </c>
      <c r="H919" s="68">
        <f t="shared" si="161"/>
        <v>53.45</v>
      </c>
      <c r="I919" s="110">
        <f>VLOOKUP($A919,'2026-27 Salary &amp; Benefits'!$A:$I,3,FALSE)</f>
        <v>1</v>
      </c>
      <c r="J919" s="110">
        <f>VLOOKUP($A919,'2026-27 Salary &amp; Benefits'!$A:$I,4,FALSE)</f>
        <v>1</v>
      </c>
      <c r="K919" s="101">
        <f t="shared" si="162"/>
        <v>53.45</v>
      </c>
      <c r="L919" s="100">
        <f t="shared" si="163"/>
        <v>0.157</v>
      </c>
      <c r="M919" s="102">
        <f>'2026-27 Salary &amp; Benefits'!$E$6</f>
        <v>78209</v>
      </c>
      <c r="N919" s="102">
        <f>'2026-27 Salary &amp; Benefits'!$F$6</f>
        <v>82248</v>
      </c>
      <c r="O919" s="7">
        <f t="shared" si="164"/>
        <v>12278.81</v>
      </c>
      <c r="P919" s="7">
        <f t="shared" si="165"/>
        <v>634.13000000000102</v>
      </c>
      <c r="Q919" s="7">
        <f>'2026-27 Salary &amp; Benefits'!G$6</f>
        <v>16817.759999999998</v>
      </c>
      <c r="R919" s="103">
        <f>'2026-27 Salary &amp; Benefits'!H$6</f>
        <v>0.16020000000000001</v>
      </c>
      <c r="S919" s="103">
        <f>'2026-27 Salary &amp; Benefits'!I$6</f>
        <v>0.15390000000000001</v>
      </c>
      <c r="T919" s="7">
        <f t="shared" si="166"/>
        <v>4705.05</v>
      </c>
      <c r="U919" s="7">
        <f t="shared" si="167"/>
        <v>215.22</v>
      </c>
      <c r="V919" s="7">
        <f t="shared" si="168"/>
        <v>33.119999999999997</v>
      </c>
      <c r="W919" s="7">
        <f t="shared" si="169"/>
        <v>248.34</v>
      </c>
      <c r="X919" s="18">
        <f t="shared" si="170"/>
        <v>17866.330000000002</v>
      </c>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row>
    <row r="920" spans="1:159" s="17" customFormat="1">
      <c r="A920" s="50" t="s">
        <v>2136</v>
      </c>
      <c r="B920" s="59" t="s">
        <v>2639</v>
      </c>
      <c r="C920" s="60">
        <v>3861</v>
      </c>
      <c r="D920" s="59" t="s">
        <v>105</v>
      </c>
      <c r="E920" s="78" t="str">
        <f>IFERROR(VLOOKUP($C920,'2025-26 School Level AAFTE'!$C$2:$L$2349,9,FALSE), "No")</f>
        <v>No</v>
      </c>
      <c r="F920" s="67">
        <f>IFERROR(VLOOKUP($C920,'2025-26 School Level AAFTE'!$C$2:$J$2349,8,FALSE), 0)</f>
        <v>0.9</v>
      </c>
      <c r="G920" s="69">
        <f>IFERROR(IF(E920= "yes",VLOOKUP(C920,Summary!$B:$I,6,0),0),0)</f>
        <v>0</v>
      </c>
      <c r="H920" s="68">
        <f t="shared" si="161"/>
        <v>0</v>
      </c>
      <c r="I920" s="110">
        <f>VLOOKUP($A920,'2026-27 Salary &amp; Benefits'!$A:$I,3,FALSE)</f>
        <v>1</v>
      </c>
      <c r="J920" s="110">
        <f>VLOOKUP($A920,'2026-27 Salary &amp; Benefits'!$A:$I,4,FALSE)</f>
        <v>1</v>
      </c>
      <c r="K920" s="101">
        <f t="shared" si="162"/>
        <v>0</v>
      </c>
      <c r="L920" s="100">
        <f t="shared" si="163"/>
        <v>0</v>
      </c>
      <c r="M920" s="102">
        <f>'2026-27 Salary &amp; Benefits'!$E$6</f>
        <v>78209</v>
      </c>
      <c r="N920" s="102">
        <f>'2026-27 Salary &amp; Benefits'!$F$6</f>
        <v>82248</v>
      </c>
      <c r="O920" s="7">
        <f t="shared" si="164"/>
        <v>0</v>
      </c>
      <c r="P920" s="7">
        <f t="shared" si="165"/>
        <v>0</v>
      </c>
      <c r="Q920" s="7">
        <f>'2026-27 Salary &amp; Benefits'!G$6</f>
        <v>16817.759999999998</v>
      </c>
      <c r="R920" s="103">
        <f>'2026-27 Salary &amp; Benefits'!H$6</f>
        <v>0.16020000000000001</v>
      </c>
      <c r="S920" s="103">
        <f>'2026-27 Salary &amp; Benefits'!I$6</f>
        <v>0.15390000000000001</v>
      </c>
      <c r="T920" s="7">
        <f t="shared" si="166"/>
        <v>0</v>
      </c>
      <c r="U920" s="7">
        <f t="shared" si="167"/>
        <v>0</v>
      </c>
      <c r="V920" s="7">
        <f t="shared" si="168"/>
        <v>0</v>
      </c>
      <c r="W920" s="7">
        <f t="shared" si="169"/>
        <v>0</v>
      </c>
      <c r="X920" s="18">
        <f t="shared" si="170"/>
        <v>0</v>
      </c>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row>
    <row r="921" spans="1:159" s="17" customFormat="1">
      <c r="A921" s="50" t="s">
        <v>2136</v>
      </c>
      <c r="B921" s="59" t="s">
        <v>2639</v>
      </c>
      <c r="C921" s="60">
        <v>2689</v>
      </c>
      <c r="D921" s="59" t="s">
        <v>104</v>
      </c>
      <c r="E921" s="78" t="str">
        <f>IFERROR(VLOOKUP($C921,'2025-26 School Level AAFTE'!$C$2:$L$2349,9,FALSE), "No")</f>
        <v>Yes</v>
      </c>
      <c r="F921" s="67">
        <f>IFERROR(VLOOKUP($C921,'2025-26 School Level AAFTE'!$C$2:$J$2349,8,FALSE), 0)</f>
        <v>450.16</v>
      </c>
      <c r="G921" s="69">
        <f>IFERROR(IF(E921= "yes",VLOOKUP(C921,Summary!$B:$I,6,0),0),0)</f>
        <v>0</v>
      </c>
      <c r="H921" s="68">
        <f t="shared" si="161"/>
        <v>450.16</v>
      </c>
      <c r="I921" s="110">
        <f>VLOOKUP($A921,'2026-27 Salary &amp; Benefits'!$A:$I,3,FALSE)</f>
        <v>1</v>
      </c>
      <c r="J921" s="110">
        <f>VLOOKUP($A921,'2026-27 Salary &amp; Benefits'!$A:$I,4,FALSE)</f>
        <v>1</v>
      </c>
      <c r="K921" s="101">
        <f t="shared" si="162"/>
        <v>450.16</v>
      </c>
      <c r="L921" s="100">
        <f t="shared" si="163"/>
        <v>1.32</v>
      </c>
      <c r="M921" s="102">
        <f>'2026-27 Salary &amp; Benefits'!$E$6</f>
        <v>78209</v>
      </c>
      <c r="N921" s="102">
        <f>'2026-27 Salary &amp; Benefits'!$F$6</f>
        <v>82248</v>
      </c>
      <c r="O921" s="7">
        <f t="shared" si="164"/>
        <v>103235.88</v>
      </c>
      <c r="P921" s="7">
        <f t="shared" si="165"/>
        <v>5331.4799999999959</v>
      </c>
      <c r="Q921" s="7">
        <f>'2026-27 Salary &amp; Benefits'!G$6</f>
        <v>16817.759999999998</v>
      </c>
      <c r="R921" s="103">
        <f>'2026-27 Salary &amp; Benefits'!H$6</f>
        <v>0.16020000000000001</v>
      </c>
      <c r="S921" s="103">
        <f>'2026-27 Salary &amp; Benefits'!I$6</f>
        <v>0.15390000000000001</v>
      </c>
      <c r="T921" s="7">
        <f t="shared" si="166"/>
        <v>39558.35</v>
      </c>
      <c r="U921" s="7">
        <f t="shared" si="167"/>
        <v>1809.46</v>
      </c>
      <c r="V921" s="7">
        <f t="shared" si="168"/>
        <v>278.48</v>
      </c>
      <c r="W921" s="7">
        <f t="shared" si="169"/>
        <v>2087.94</v>
      </c>
      <c r="X921" s="18">
        <f t="shared" si="170"/>
        <v>150213.65000000002</v>
      </c>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row>
    <row r="922" spans="1:159" s="17" customFormat="1">
      <c r="A922" s="50" t="s">
        <v>2196</v>
      </c>
      <c r="B922" s="59" t="s">
        <v>3246</v>
      </c>
      <c r="C922" s="60">
        <v>2921</v>
      </c>
      <c r="D922" s="59" t="s">
        <v>2734</v>
      </c>
      <c r="E922" s="78" t="str">
        <f>IFERROR(VLOOKUP($C922,'2025-26 School Level AAFTE'!$C$2:$L$2349,9,FALSE), "No")</f>
        <v>Yes</v>
      </c>
      <c r="F922" s="67">
        <f>IFERROR(VLOOKUP($C922,'2025-26 School Level AAFTE'!$C$2:$J$2349,8,FALSE), 0)</f>
        <v>202.62</v>
      </c>
      <c r="G922" s="69">
        <f>IFERROR(IF(E922= "yes",VLOOKUP(C922,Summary!$B:$I,6,0),0),0)</f>
        <v>0</v>
      </c>
      <c r="H922" s="68">
        <f t="shared" si="161"/>
        <v>202.62</v>
      </c>
      <c r="I922" s="110">
        <f>VLOOKUP($A922,'2026-27 Salary &amp; Benefits'!$A:$I,3,FALSE)</f>
        <v>1</v>
      </c>
      <c r="J922" s="110">
        <f>VLOOKUP($A922,'2026-27 Salary &amp; Benefits'!$A:$I,4,FALSE)</f>
        <v>1</v>
      </c>
      <c r="K922" s="101">
        <f t="shared" si="162"/>
        <v>202.62</v>
      </c>
      <c r="L922" s="100">
        <f t="shared" si="163"/>
        <v>0.59399999999999997</v>
      </c>
      <c r="M922" s="102">
        <f>'2026-27 Salary &amp; Benefits'!$E$6</f>
        <v>78209</v>
      </c>
      <c r="N922" s="102">
        <f>'2026-27 Salary &amp; Benefits'!$F$6</f>
        <v>82248</v>
      </c>
      <c r="O922" s="7">
        <f t="shared" si="164"/>
        <v>46456.15</v>
      </c>
      <c r="P922" s="7">
        <f t="shared" si="165"/>
        <v>2399.1599999999962</v>
      </c>
      <c r="Q922" s="7">
        <f>'2026-27 Salary &amp; Benefits'!G$6</f>
        <v>16817.759999999998</v>
      </c>
      <c r="R922" s="103">
        <f>'2026-27 Salary &amp; Benefits'!H$6</f>
        <v>0.16020000000000001</v>
      </c>
      <c r="S922" s="103">
        <f>'2026-27 Salary &amp; Benefits'!I$6</f>
        <v>0.15390000000000001</v>
      </c>
      <c r="T922" s="7">
        <f t="shared" si="166"/>
        <v>17801.259999999998</v>
      </c>
      <c r="U922" s="7">
        <f t="shared" si="167"/>
        <v>814.26</v>
      </c>
      <c r="V922" s="7">
        <f t="shared" si="168"/>
        <v>125.31</v>
      </c>
      <c r="W922" s="7">
        <f t="shared" si="169"/>
        <v>939.56999999999994</v>
      </c>
      <c r="X922" s="18">
        <f t="shared" si="170"/>
        <v>67596.140000000014</v>
      </c>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row>
    <row r="923" spans="1:159" s="17" customFormat="1">
      <c r="A923" s="50" t="s">
        <v>2330</v>
      </c>
      <c r="B923" s="59" t="s">
        <v>2640</v>
      </c>
      <c r="C923" s="60">
        <v>5099</v>
      </c>
      <c r="D923" s="59" t="s">
        <v>1518</v>
      </c>
      <c r="E923" s="78" t="str">
        <f>IFERROR(VLOOKUP($C923,'2025-26 School Level AAFTE'!$C$2:$L$2349,9,FALSE), "No")</f>
        <v>No</v>
      </c>
      <c r="F923" s="67">
        <f>IFERROR(VLOOKUP($C923,'2025-26 School Level AAFTE'!$C$2:$J$2349,8,FALSE), 0)</f>
        <v>1526.03</v>
      </c>
      <c r="G923" s="69">
        <f>IFERROR(IF(E923= "yes",VLOOKUP(C923,Summary!$B:$I,6,0),0),0)</f>
        <v>0</v>
      </c>
      <c r="H923" s="68">
        <f t="shared" si="161"/>
        <v>0</v>
      </c>
      <c r="I923" s="110">
        <f>VLOOKUP($A923,'2026-27 Salary &amp; Benefits'!$A:$I,3,FALSE)</f>
        <v>1.18</v>
      </c>
      <c r="J923" s="110">
        <f>VLOOKUP($A923,'2026-27 Salary &amp; Benefits'!$A:$I,4,FALSE)</f>
        <v>1.18</v>
      </c>
      <c r="K923" s="101">
        <f t="shared" si="162"/>
        <v>0</v>
      </c>
      <c r="L923" s="100">
        <f t="shared" si="163"/>
        <v>0</v>
      </c>
      <c r="M923" s="102">
        <f>'2026-27 Salary &amp; Benefits'!$E$6</f>
        <v>78209</v>
      </c>
      <c r="N923" s="102">
        <f>'2026-27 Salary &amp; Benefits'!$F$6</f>
        <v>82248</v>
      </c>
      <c r="O923" s="7">
        <f t="shared" si="164"/>
        <v>0</v>
      </c>
      <c r="P923" s="7">
        <f t="shared" si="165"/>
        <v>0</v>
      </c>
      <c r="Q923" s="7">
        <f>'2026-27 Salary &amp; Benefits'!G$6</f>
        <v>16817.759999999998</v>
      </c>
      <c r="R923" s="103">
        <f>'2026-27 Salary &amp; Benefits'!H$6</f>
        <v>0.16020000000000001</v>
      </c>
      <c r="S923" s="103">
        <f>'2026-27 Salary &amp; Benefits'!I$6</f>
        <v>0.15390000000000001</v>
      </c>
      <c r="T923" s="7">
        <f t="shared" si="166"/>
        <v>0</v>
      </c>
      <c r="U923" s="7">
        <f t="shared" si="167"/>
        <v>0</v>
      </c>
      <c r="V923" s="7">
        <f t="shared" si="168"/>
        <v>0</v>
      </c>
      <c r="W923" s="7">
        <f t="shared" si="169"/>
        <v>0</v>
      </c>
      <c r="X923" s="18">
        <f t="shared" si="170"/>
        <v>0</v>
      </c>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row>
    <row r="924" spans="1:159" s="17" customFormat="1">
      <c r="A924" s="50" t="s">
        <v>2330</v>
      </c>
      <c r="B924" s="59" t="s">
        <v>2640</v>
      </c>
      <c r="C924" s="60">
        <v>4391</v>
      </c>
      <c r="D924" s="59" t="s">
        <v>1069</v>
      </c>
      <c r="E924" s="78" t="str">
        <f>IFERROR(VLOOKUP($C924,'2025-26 School Level AAFTE'!$C$2:$L$2349,9,FALSE), "No")</f>
        <v>No</v>
      </c>
      <c r="F924" s="67">
        <f>IFERROR(VLOOKUP($C924,'2025-26 School Level AAFTE'!$C$2:$J$2349,8,FALSE), 0)</f>
        <v>634.49</v>
      </c>
      <c r="G924" s="69">
        <f>IFERROR(IF(E924= "yes",VLOOKUP(C924,Summary!$B:$I,6,0),0),0)</f>
        <v>0</v>
      </c>
      <c r="H924" s="68">
        <f t="shared" si="161"/>
        <v>0</v>
      </c>
      <c r="I924" s="110">
        <f>VLOOKUP($A924,'2026-27 Salary &amp; Benefits'!$A:$I,3,FALSE)</f>
        <v>1.18</v>
      </c>
      <c r="J924" s="110">
        <f>VLOOKUP($A924,'2026-27 Salary &amp; Benefits'!$A:$I,4,FALSE)</f>
        <v>1.18</v>
      </c>
      <c r="K924" s="101">
        <f t="shared" si="162"/>
        <v>0</v>
      </c>
      <c r="L924" s="100">
        <f t="shared" si="163"/>
        <v>0</v>
      </c>
      <c r="M924" s="102">
        <f>'2026-27 Salary &amp; Benefits'!$E$6</f>
        <v>78209</v>
      </c>
      <c r="N924" s="102">
        <f>'2026-27 Salary &amp; Benefits'!$F$6</f>
        <v>82248</v>
      </c>
      <c r="O924" s="7">
        <f t="shared" si="164"/>
        <v>0</v>
      </c>
      <c r="P924" s="7">
        <f t="shared" si="165"/>
        <v>0</v>
      </c>
      <c r="Q924" s="7">
        <f>'2026-27 Salary &amp; Benefits'!G$6</f>
        <v>16817.759999999998</v>
      </c>
      <c r="R924" s="103">
        <f>'2026-27 Salary &amp; Benefits'!H$6</f>
        <v>0.16020000000000001</v>
      </c>
      <c r="S924" s="103">
        <f>'2026-27 Salary &amp; Benefits'!I$6</f>
        <v>0.15390000000000001</v>
      </c>
      <c r="T924" s="7">
        <f t="shared" si="166"/>
        <v>0</v>
      </c>
      <c r="U924" s="7">
        <f t="shared" si="167"/>
        <v>0</v>
      </c>
      <c r="V924" s="7">
        <f t="shared" si="168"/>
        <v>0</v>
      </c>
      <c r="W924" s="7">
        <f t="shared" si="169"/>
        <v>0</v>
      </c>
      <c r="X924" s="18">
        <f t="shared" si="170"/>
        <v>0</v>
      </c>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row>
    <row r="925" spans="1:159" s="17" customFormat="1">
      <c r="A925" s="50" t="s">
        <v>2330</v>
      </c>
      <c r="B925" s="59" t="s">
        <v>2640</v>
      </c>
      <c r="C925" s="60">
        <v>4534</v>
      </c>
      <c r="D925" s="59" t="s">
        <v>25</v>
      </c>
      <c r="E925" s="78" t="str">
        <f>IFERROR(VLOOKUP($C925,'2025-26 School Level AAFTE'!$C$2:$L$2349,9,FALSE), "No")</f>
        <v>No</v>
      </c>
      <c r="F925" s="67">
        <f>IFERROR(VLOOKUP($C925,'2025-26 School Level AAFTE'!$C$2:$J$2349,8,FALSE), 0)</f>
        <v>572.65</v>
      </c>
      <c r="G925" s="69">
        <f>IFERROR(IF(E925= "yes",VLOOKUP(C925,Summary!$B:$I,6,0),0),0)</f>
        <v>0</v>
      </c>
      <c r="H925" s="68">
        <f t="shared" si="161"/>
        <v>0</v>
      </c>
      <c r="I925" s="110">
        <f>VLOOKUP($A925,'2026-27 Salary &amp; Benefits'!$A:$I,3,FALSE)</f>
        <v>1.18</v>
      </c>
      <c r="J925" s="110">
        <f>VLOOKUP($A925,'2026-27 Salary &amp; Benefits'!$A:$I,4,FALSE)</f>
        <v>1.18</v>
      </c>
      <c r="K925" s="101">
        <f t="shared" si="162"/>
        <v>0</v>
      </c>
      <c r="L925" s="100">
        <f t="shared" si="163"/>
        <v>0</v>
      </c>
      <c r="M925" s="102">
        <f>'2026-27 Salary &amp; Benefits'!$E$6</f>
        <v>78209</v>
      </c>
      <c r="N925" s="102">
        <f>'2026-27 Salary &amp; Benefits'!$F$6</f>
        <v>82248</v>
      </c>
      <c r="O925" s="7">
        <f t="shared" si="164"/>
        <v>0</v>
      </c>
      <c r="P925" s="7">
        <f t="shared" si="165"/>
        <v>0</v>
      </c>
      <c r="Q925" s="7">
        <f>'2026-27 Salary &amp; Benefits'!G$6</f>
        <v>16817.759999999998</v>
      </c>
      <c r="R925" s="103">
        <f>'2026-27 Salary &amp; Benefits'!H$6</f>
        <v>0.16020000000000001</v>
      </c>
      <c r="S925" s="103">
        <f>'2026-27 Salary &amp; Benefits'!I$6</f>
        <v>0.15390000000000001</v>
      </c>
      <c r="T925" s="7">
        <f t="shared" si="166"/>
        <v>0</v>
      </c>
      <c r="U925" s="7">
        <f t="shared" si="167"/>
        <v>0</v>
      </c>
      <c r="V925" s="7">
        <f t="shared" si="168"/>
        <v>0</v>
      </c>
      <c r="W925" s="7">
        <f t="shared" si="169"/>
        <v>0</v>
      </c>
      <c r="X925" s="18">
        <f t="shared" si="170"/>
        <v>0</v>
      </c>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row>
    <row r="926" spans="1:159" s="17" customFormat="1">
      <c r="A926" s="50" t="s">
        <v>2330</v>
      </c>
      <c r="B926" s="59" t="s">
        <v>2640</v>
      </c>
      <c r="C926" s="60">
        <v>2885</v>
      </c>
      <c r="D926" s="59" t="s">
        <v>1514</v>
      </c>
      <c r="E926" s="78" t="str">
        <f>IFERROR(VLOOKUP($C926,'2025-26 School Level AAFTE'!$C$2:$L$2349,9,FALSE), "No")</f>
        <v>No</v>
      </c>
      <c r="F926" s="67">
        <f>IFERROR(VLOOKUP($C926,'2025-26 School Level AAFTE'!$C$2:$J$2349,8,FALSE), 0)</f>
        <v>864.82</v>
      </c>
      <c r="G926" s="69">
        <f>IFERROR(IF(E926= "yes",VLOOKUP(C926,Summary!$B:$I,6,0),0),0)</f>
        <v>0</v>
      </c>
      <c r="H926" s="68">
        <f t="shared" ref="H926:H989" si="171">IF(E926= "yes", F926,0)</f>
        <v>0</v>
      </c>
      <c r="I926" s="110">
        <f>VLOOKUP($A926,'2026-27 Salary &amp; Benefits'!$A:$I,3,FALSE)</f>
        <v>1.18</v>
      </c>
      <c r="J926" s="110">
        <f>VLOOKUP($A926,'2026-27 Salary &amp; Benefits'!$A:$I,4,FALSE)</f>
        <v>1.18</v>
      </c>
      <c r="K926" s="101">
        <f t="shared" ref="K926:K989" si="172">IF(G926&gt;0,G926,H926)</f>
        <v>0</v>
      </c>
      <c r="L926" s="100">
        <f t="shared" ref="L926:L989" si="173">ROUND((($K926*1.1*36)/15)/900,3)</f>
        <v>0</v>
      </c>
      <c r="M926" s="102">
        <f>'2026-27 Salary &amp; Benefits'!$E$6</f>
        <v>78209</v>
      </c>
      <c r="N926" s="102">
        <f>'2026-27 Salary &amp; Benefits'!$F$6</f>
        <v>82248</v>
      </c>
      <c r="O926" s="7">
        <f t="shared" ref="O926:O989" si="174">ROUND($I926*$M926*$L926,2)</f>
        <v>0</v>
      </c>
      <c r="P926" s="7">
        <f t="shared" ref="P926:P989" si="175">ROUND($J926*$N926*$L926,2)-O926</f>
        <v>0</v>
      </c>
      <c r="Q926" s="7">
        <f>'2026-27 Salary &amp; Benefits'!G$6</f>
        <v>16817.759999999998</v>
      </c>
      <c r="R926" s="103">
        <f>'2026-27 Salary &amp; Benefits'!H$6</f>
        <v>0.16020000000000001</v>
      </c>
      <c r="S926" s="103">
        <f>'2026-27 Salary &amp; Benefits'!I$6</f>
        <v>0.15390000000000001</v>
      </c>
      <c r="T926" s="7">
        <f t="shared" ref="T926:T989" si="176">ROUND(O926*R926+P926*S926+L926*Q926,2)</f>
        <v>0</v>
      </c>
      <c r="U926" s="7">
        <f t="shared" ref="U926:U989" si="177">ROUND((($N926*$J926*$L926)/180)*3,2)</f>
        <v>0</v>
      </c>
      <c r="V926" s="7">
        <f t="shared" ref="V926:V989" si="178">ROUND(U926*S926,2)</f>
        <v>0</v>
      </c>
      <c r="W926" s="7">
        <f t="shared" ref="W926:W989" si="179">SUM(U926:V926)</f>
        <v>0</v>
      </c>
      <c r="X926" s="18">
        <f t="shared" ref="X926:X989" si="180">SUM(T926,O926:P926,W926)</f>
        <v>0</v>
      </c>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row>
    <row r="927" spans="1:159" s="17" customFormat="1">
      <c r="A927" s="50" t="s">
        <v>2330</v>
      </c>
      <c r="B927" s="59" t="s">
        <v>2640</v>
      </c>
      <c r="C927" s="60">
        <v>1753</v>
      </c>
      <c r="D927" s="59" t="s">
        <v>1511</v>
      </c>
      <c r="E927" s="78" t="str">
        <f>IFERROR(VLOOKUP($C927,'2025-26 School Level AAFTE'!$C$2:$L$2349,9,FALSE), "No")</f>
        <v>No</v>
      </c>
      <c r="F927" s="67">
        <f>IFERROR(VLOOKUP($C927,'2025-26 School Level AAFTE'!$C$2:$J$2349,8,FALSE), 0)</f>
        <v>50.11</v>
      </c>
      <c r="G927" s="69">
        <f>IFERROR(IF(E927= "yes",VLOOKUP(C927,Summary!$B:$I,6,0),0),0)</f>
        <v>0</v>
      </c>
      <c r="H927" s="68">
        <f t="shared" si="171"/>
        <v>0</v>
      </c>
      <c r="I927" s="110">
        <f>VLOOKUP($A927,'2026-27 Salary &amp; Benefits'!$A:$I,3,FALSE)</f>
        <v>1.18</v>
      </c>
      <c r="J927" s="110">
        <f>VLOOKUP($A927,'2026-27 Salary &amp; Benefits'!$A:$I,4,FALSE)</f>
        <v>1.18</v>
      </c>
      <c r="K927" s="101">
        <f t="shared" si="172"/>
        <v>0</v>
      </c>
      <c r="L927" s="100">
        <f t="shared" si="173"/>
        <v>0</v>
      </c>
      <c r="M927" s="102">
        <f>'2026-27 Salary &amp; Benefits'!$E$6</f>
        <v>78209</v>
      </c>
      <c r="N927" s="102">
        <f>'2026-27 Salary &amp; Benefits'!$F$6</f>
        <v>82248</v>
      </c>
      <c r="O927" s="7">
        <f t="shared" si="174"/>
        <v>0</v>
      </c>
      <c r="P927" s="7">
        <f t="shared" si="175"/>
        <v>0</v>
      </c>
      <c r="Q927" s="7">
        <f>'2026-27 Salary &amp; Benefits'!G$6</f>
        <v>16817.759999999998</v>
      </c>
      <c r="R927" s="103">
        <f>'2026-27 Salary &amp; Benefits'!H$6</f>
        <v>0.16020000000000001</v>
      </c>
      <c r="S927" s="103">
        <f>'2026-27 Salary &amp; Benefits'!I$6</f>
        <v>0.15390000000000001</v>
      </c>
      <c r="T927" s="7">
        <f t="shared" si="176"/>
        <v>0</v>
      </c>
      <c r="U927" s="7">
        <f t="shared" si="177"/>
        <v>0</v>
      </c>
      <c r="V927" s="7">
        <f t="shared" si="178"/>
        <v>0</v>
      </c>
      <c r="W927" s="7">
        <f t="shared" si="179"/>
        <v>0</v>
      </c>
      <c r="X927" s="18">
        <f t="shared" si="180"/>
        <v>0</v>
      </c>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row>
    <row r="928" spans="1:159" s="17" customFormat="1">
      <c r="A928" s="50" t="s">
        <v>2330</v>
      </c>
      <c r="B928" s="59" t="s">
        <v>2640</v>
      </c>
      <c r="C928" s="60">
        <v>3408</v>
      </c>
      <c r="D928" s="59" t="s">
        <v>1515</v>
      </c>
      <c r="E928" s="78" t="str">
        <f>IFERROR(VLOOKUP($C928,'2025-26 School Level AAFTE'!$C$2:$L$2349,9,FALSE), "No")</f>
        <v>No</v>
      </c>
      <c r="F928" s="67">
        <f>IFERROR(VLOOKUP($C928,'2025-26 School Level AAFTE'!$C$2:$J$2349,8,FALSE), 0)</f>
        <v>667.43</v>
      </c>
      <c r="G928" s="69">
        <f>IFERROR(IF(E928= "yes",VLOOKUP(C928,Summary!$B:$I,6,0),0),0)</f>
        <v>0</v>
      </c>
      <c r="H928" s="68">
        <f t="shared" si="171"/>
        <v>0</v>
      </c>
      <c r="I928" s="110">
        <f>VLOOKUP($A928,'2026-27 Salary &amp; Benefits'!$A:$I,3,FALSE)</f>
        <v>1.18</v>
      </c>
      <c r="J928" s="110">
        <f>VLOOKUP($A928,'2026-27 Salary &amp; Benefits'!$A:$I,4,FALSE)</f>
        <v>1.18</v>
      </c>
      <c r="K928" s="101">
        <f t="shared" si="172"/>
        <v>0</v>
      </c>
      <c r="L928" s="100">
        <f t="shared" si="173"/>
        <v>0</v>
      </c>
      <c r="M928" s="102">
        <f>'2026-27 Salary &amp; Benefits'!$E$6</f>
        <v>78209</v>
      </c>
      <c r="N928" s="102">
        <f>'2026-27 Salary &amp; Benefits'!$F$6</f>
        <v>82248</v>
      </c>
      <c r="O928" s="7">
        <f t="shared" si="174"/>
        <v>0</v>
      </c>
      <c r="P928" s="7">
        <f t="shared" si="175"/>
        <v>0</v>
      </c>
      <c r="Q928" s="7">
        <f>'2026-27 Salary &amp; Benefits'!G$6</f>
        <v>16817.759999999998</v>
      </c>
      <c r="R928" s="103">
        <f>'2026-27 Salary &amp; Benefits'!H$6</f>
        <v>0.16020000000000001</v>
      </c>
      <c r="S928" s="103">
        <f>'2026-27 Salary &amp; Benefits'!I$6</f>
        <v>0.15390000000000001</v>
      </c>
      <c r="T928" s="7">
        <f t="shared" si="176"/>
        <v>0</v>
      </c>
      <c r="U928" s="7">
        <f t="shared" si="177"/>
        <v>0</v>
      </c>
      <c r="V928" s="7">
        <f t="shared" si="178"/>
        <v>0</v>
      </c>
      <c r="W928" s="7">
        <f t="shared" si="179"/>
        <v>0</v>
      </c>
      <c r="X928" s="18">
        <f t="shared" si="180"/>
        <v>0</v>
      </c>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row>
    <row r="929" spans="1:159" s="17" customFormat="1">
      <c r="A929" s="50" t="s">
        <v>2330</v>
      </c>
      <c r="B929" s="59" t="s">
        <v>2640</v>
      </c>
      <c r="C929" s="60">
        <v>2426</v>
      </c>
      <c r="D929" s="59" t="s">
        <v>1512</v>
      </c>
      <c r="E929" s="78" t="str">
        <f>IFERROR(VLOOKUP($C929,'2025-26 School Level AAFTE'!$C$2:$L$2349,9,FALSE), "No")</f>
        <v>No</v>
      </c>
      <c r="F929" s="67">
        <f>IFERROR(VLOOKUP($C929,'2025-26 School Level AAFTE'!$C$2:$J$2349,8,FALSE), 0)</f>
        <v>2113.3000000000002</v>
      </c>
      <c r="G929" s="69">
        <f>IFERROR(IF(E929= "yes",VLOOKUP(C929,Summary!$B:$I,6,0),0),0)</f>
        <v>0</v>
      </c>
      <c r="H929" s="68">
        <f t="shared" si="171"/>
        <v>0</v>
      </c>
      <c r="I929" s="110">
        <f>VLOOKUP($A929,'2026-27 Salary &amp; Benefits'!$A:$I,3,FALSE)</f>
        <v>1.18</v>
      </c>
      <c r="J929" s="110">
        <f>VLOOKUP($A929,'2026-27 Salary &amp; Benefits'!$A:$I,4,FALSE)</f>
        <v>1.18</v>
      </c>
      <c r="K929" s="101">
        <f t="shared" si="172"/>
        <v>0</v>
      </c>
      <c r="L929" s="100">
        <f t="shared" si="173"/>
        <v>0</v>
      </c>
      <c r="M929" s="102">
        <f>'2026-27 Salary &amp; Benefits'!$E$6</f>
        <v>78209</v>
      </c>
      <c r="N929" s="102">
        <f>'2026-27 Salary &amp; Benefits'!$F$6</f>
        <v>82248</v>
      </c>
      <c r="O929" s="7">
        <f t="shared" si="174"/>
        <v>0</v>
      </c>
      <c r="P929" s="7">
        <f t="shared" si="175"/>
        <v>0</v>
      </c>
      <c r="Q929" s="7">
        <f>'2026-27 Salary &amp; Benefits'!G$6</f>
        <v>16817.759999999998</v>
      </c>
      <c r="R929" s="103">
        <f>'2026-27 Salary &amp; Benefits'!H$6</f>
        <v>0.16020000000000001</v>
      </c>
      <c r="S929" s="103">
        <f>'2026-27 Salary &amp; Benefits'!I$6</f>
        <v>0.15390000000000001</v>
      </c>
      <c r="T929" s="7">
        <f t="shared" si="176"/>
        <v>0</v>
      </c>
      <c r="U929" s="7">
        <f t="shared" si="177"/>
        <v>0</v>
      </c>
      <c r="V929" s="7">
        <f t="shared" si="178"/>
        <v>0</v>
      </c>
      <c r="W929" s="7">
        <f t="shared" si="179"/>
        <v>0</v>
      </c>
      <c r="X929" s="18">
        <f t="shared" si="180"/>
        <v>0</v>
      </c>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row>
    <row r="930" spans="1:159" s="17" customFormat="1">
      <c r="A930" s="50" t="s">
        <v>2330</v>
      </c>
      <c r="B930" s="59" t="s">
        <v>2640</v>
      </c>
      <c r="C930" s="60">
        <v>5742</v>
      </c>
      <c r="D930" s="59" t="s">
        <v>3059</v>
      </c>
      <c r="E930" s="78" t="str">
        <f>IFERROR(VLOOKUP($C930,'2025-26 School Level AAFTE'!$C$2:$L$2349,9,FALSE), "No")</f>
        <v>No</v>
      </c>
      <c r="F930" s="67">
        <f>IFERROR(VLOOKUP($C930,'2025-26 School Level AAFTE'!$C$2:$J$2349,8,FALSE), 0)</f>
        <v>19.62</v>
      </c>
      <c r="G930" s="69">
        <f>IFERROR(IF(E930= "yes",VLOOKUP(C930,Summary!$B:$I,6,0),0),0)</f>
        <v>0</v>
      </c>
      <c r="H930" s="68">
        <f t="shared" si="171"/>
        <v>0</v>
      </c>
      <c r="I930" s="110">
        <f>VLOOKUP($A930,'2026-27 Salary &amp; Benefits'!$A:$I,3,FALSE)</f>
        <v>1.18</v>
      </c>
      <c r="J930" s="110">
        <f>VLOOKUP($A930,'2026-27 Salary &amp; Benefits'!$A:$I,4,FALSE)</f>
        <v>1.18</v>
      </c>
      <c r="K930" s="101">
        <f t="shared" si="172"/>
        <v>0</v>
      </c>
      <c r="L930" s="100">
        <f t="shared" si="173"/>
        <v>0</v>
      </c>
      <c r="M930" s="102">
        <f>'2026-27 Salary &amp; Benefits'!$E$6</f>
        <v>78209</v>
      </c>
      <c r="N930" s="102">
        <f>'2026-27 Salary &amp; Benefits'!$F$6</f>
        <v>82248</v>
      </c>
      <c r="O930" s="7">
        <f t="shared" si="174"/>
        <v>0</v>
      </c>
      <c r="P930" s="7">
        <f t="shared" si="175"/>
        <v>0</v>
      </c>
      <c r="Q930" s="7">
        <f>'2026-27 Salary &amp; Benefits'!G$6</f>
        <v>16817.759999999998</v>
      </c>
      <c r="R930" s="103">
        <f>'2026-27 Salary &amp; Benefits'!H$6</f>
        <v>0.16020000000000001</v>
      </c>
      <c r="S930" s="103">
        <f>'2026-27 Salary &amp; Benefits'!I$6</f>
        <v>0.15390000000000001</v>
      </c>
      <c r="T930" s="7">
        <f t="shared" si="176"/>
        <v>0</v>
      </c>
      <c r="U930" s="7">
        <f t="shared" si="177"/>
        <v>0</v>
      </c>
      <c r="V930" s="7">
        <f t="shared" si="178"/>
        <v>0</v>
      </c>
      <c r="W930" s="7">
        <f t="shared" si="179"/>
        <v>0</v>
      </c>
      <c r="X930" s="18">
        <f t="shared" si="180"/>
        <v>0</v>
      </c>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row>
    <row r="931" spans="1:159" s="17" customFormat="1">
      <c r="A931" s="50" t="s">
        <v>2330</v>
      </c>
      <c r="B931" s="59" t="s">
        <v>2640</v>
      </c>
      <c r="C931" s="60">
        <v>2884</v>
      </c>
      <c r="D931" s="59" t="s">
        <v>1513</v>
      </c>
      <c r="E931" s="78" t="str">
        <f>IFERROR(VLOOKUP($C931,'2025-26 School Level AAFTE'!$C$2:$L$2349,9,FALSE), "No")</f>
        <v>No</v>
      </c>
      <c r="F931" s="67">
        <f>IFERROR(VLOOKUP($C931,'2025-26 School Level AAFTE'!$C$2:$J$2349,8,FALSE), 0)</f>
        <v>525.74</v>
      </c>
      <c r="G931" s="69">
        <f>IFERROR(IF(E931= "yes",VLOOKUP(C931,Summary!$B:$I,6,0),0),0)</f>
        <v>0</v>
      </c>
      <c r="H931" s="68">
        <f t="shared" si="171"/>
        <v>0</v>
      </c>
      <c r="I931" s="110">
        <f>VLOOKUP($A931,'2026-27 Salary &amp; Benefits'!$A:$I,3,FALSE)</f>
        <v>1.18</v>
      </c>
      <c r="J931" s="110">
        <f>VLOOKUP($A931,'2026-27 Salary &amp; Benefits'!$A:$I,4,FALSE)</f>
        <v>1.18</v>
      </c>
      <c r="K931" s="101">
        <f t="shared" si="172"/>
        <v>0</v>
      </c>
      <c r="L931" s="100">
        <f t="shared" si="173"/>
        <v>0</v>
      </c>
      <c r="M931" s="102">
        <f>'2026-27 Salary &amp; Benefits'!$E$6</f>
        <v>78209</v>
      </c>
      <c r="N931" s="102">
        <f>'2026-27 Salary &amp; Benefits'!$F$6</f>
        <v>82248</v>
      </c>
      <c r="O931" s="7">
        <f t="shared" si="174"/>
        <v>0</v>
      </c>
      <c r="P931" s="7">
        <f t="shared" si="175"/>
        <v>0</v>
      </c>
      <c r="Q931" s="7">
        <f>'2026-27 Salary &amp; Benefits'!G$6</f>
        <v>16817.759999999998</v>
      </c>
      <c r="R931" s="103">
        <f>'2026-27 Salary &amp; Benefits'!H$6</f>
        <v>0.16020000000000001</v>
      </c>
      <c r="S931" s="103">
        <f>'2026-27 Salary &amp; Benefits'!I$6</f>
        <v>0.15390000000000001</v>
      </c>
      <c r="T931" s="7">
        <f t="shared" si="176"/>
        <v>0</v>
      </c>
      <c r="U931" s="7">
        <f t="shared" si="177"/>
        <v>0</v>
      </c>
      <c r="V931" s="7">
        <f t="shared" si="178"/>
        <v>0</v>
      </c>
      <c r="W931" s="7">
        <f t="shared" si="179"/>
        <v>0</v>
      </c>
      <c r="X931" s="18">
        <f t="shared" si="180"/>
        <v>0</v>
      </c>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row>
    <row r="932" spans="1:159" s="17" customFormat="1">
      <c r="A932" s="50" t="s">
        <v>2330</v>
      </c>
      <c r="B932" s="59" t="s">
        <v>2640</v>
      </c>
      <c r="C932" s="60">
        <v>4139</v>
      </c>
      <c r="D932" s="59" t="s">
        <v>1516</v>
      </c>
      <c r="E932" s="78" t="str">
        <f>IFERROR(VLOOKUP($C932,'2025-26 School Level AAFTE'!$C$2:$L$2349,9,FALSE), "No")</f>
        <v>No</v>
      </c>
      <c r="F932" s="67">
        <f>IFERROR(VLOOKUP($C932,'2025-26 School Level AAFTE'!$C$2:$J$2349,8,FALSE), 0)</f>
        <v>856.99</v>
      </c>
      <c r="G932" s="69">
        <f>IFERROR(IF(E932= "yes",VLOOKUP(C932,Summary!$B:$I,6,0),0),0)</f>
        <v>0</v>
      </c>
      <c r="H932" s="68">
        <f t="shared" si="171"/>
        <v>0</v>
      </c>
      <c r="I932" s="110">
        <f>VLOOKUP($A932,'2026-27 Salary &amp; Benefits'!$A:$I,3,FALSE)</f>
        <v>1.18</v>
      </c>
      <c r="J932" s="110">
        <f>VLOOKUP($A932,'2026-27 Salary &amp; Benefits'!$A:$I,4,FALSE)</f>
        <v>1.18</v>
      </c>
      <c r="K932" s="101">
        <f t="shared" si="172"/>
        <v>0</v>
      </c>
      <c r="L932" s="100">
        <f t="shared" si="173"/>
        <v>0</v>
      </c>
      <c r="M932" s="102">
        <f>'2026-27 Salary &amp; Benefits'!$E$6</f>
        <v>78209</v>
      </c>
      <c r="N932" s="102">
        <f>'2026-27 Salary &amp; Benefits'!$F$6</f>
        <v>82248</v>
      </c>
      <c r="O932" s="7">
        <f t="shared" si="174"/>
        <v>0</v>
      </c>
      <c r="P932" s="7">
        <f t="shared" si="175"/>
        <v>0</v>
      </c>
      <c r="Q932" s="7">
        <f>'2026-27 Salary &amp; Benefits'!G$6</f>
        <v>16817.759999999998</v>
      </c>
      <c r="R932" s="103">
        <f>'2026-27 Salary &amp; Benefits'!H$6</f>
        <v>0.16020000000000001</v>
      </c>
      <c r="S932" s="103">
        <f>'2026-27 Salary &amp; Benefits'!I$6</f>
        <v>0.15390000000000001</v>
      </c>
      <c r="T932" s="7">
        <f t="shared" si="176"/>
        <v>0</v>
      </c>
      <c r="U932" s="7">
        <f t="shared" si="177"/>
        <v>0</v>
      </c>
      <c r="V932" s="7">
        <f t="shared" si="178"/>
        <v>0</v>
      </c>
      <c r="W932" s="7">
        <f t="shared" si="179"/>
        <v>0</v>
      </c>
      <c r="X932" s="18">
        <f t="shared" si="180"/>
        <v>0</v>
      </c>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row>
    <row r="933" spans="1:159" s="17" customFormat="1">
      <c r="A933" s="50" t="s">
        <v>2330</v>
      </c>
      <c r="B933" s="59" t="s">
        <v>2640</v>
      </c>
      <c r="C933" s="60">
        <v>4392</v>
      </c>
      <c r="D933" s="59" t="s">
        <v>1517</v>
      </c>
      <c r="E933" s="78" t="str">
        <f>IFERROR(VLOOKUP($C933,'2025-26 School Level AAFTE'!$C$2:$L$2349,9,FALSE), "No")</f>
        <v>No</v>
      </c>
      <c r="F933" s="67">
        <f>IFERROR(VLOOKUP($C933,'2025-26 School Level AAFTE'!$C$2:$J$2349,8,FALSE), 0)</f>
        <v>552.11</v>
      </c>
      <c r="G933" s="69">
        <f>IFERROR(IF(E933= "yes",VLOOKUP(C933,Summary!$B:$I,6,0),0),0)</f>
        <v>0</v>
      </c>
      <c r="H933" s="68">
        <f t="shared" si="171"/>
        <v>0</v>
      </c>
      <c r="I933" s="110">
        <f>VLOOKUP($A933,'2026-27 Salary &amp; Benefits'!$A:$I,3,FALSE)</f>
        <v>1.18</v>
      </c>
      <c r="J933" s="110">
        <f>VLOOKUP($A933,'2026-27 Salary &amp; Benefits'!$A:$I,4,FALSE)</f>
        <v>1.18</v>
      </c>
      <c r="K933" s="101">
        <f t="shared" si="172"/>
        <v>0</v>
      </c>
      <c r="L933" s="100">
        <f t="shared" si="173"/>
        <v>0</v>
      </c>
      <c r="M933" s="102">
        <f>'2026-27 Salary &amp; Benefits'!$E$6</f>
        <v>78209</v>
      </c>
      <c r="N933" s="102">
        <f>'2026-27 Salary &amp; Benefits'!$F$6</f>
        <v>82248</v>
      </c>
      <c r="O933" s="7">
        <f t="shared" si="174"/>
        <v>0</v>
      </c>
      <c r="P933" s="7">
        <f t="shared" si="175"/>
        <v>0</v>
      </c>
      <c r="Q933" s="7">
        <f>'2026-27 Salary &amp; Benefits'!G$6</f>
        <v>16817.759999999998</v>
      </c>
      <c r="R933" s="103">
        <f>'2026-27 Salary &amp; Benefits'!H$6</f>
        <v>0.16020000000000001</v>
      </c>
      <c r="S933" s="103">
        <f>'2026-27 Salary &amp; Benefits'!I$6</f>
        <v>0.15390000000000001</v>
      </c>
      <c r="T933" s="7">
        <f t="shared" si="176"/>
        <v>0</v>
      </c>
      <c r="U933" s="7">
        <f t="shared" si="177"/>
        <v>0</v>
      </c>
      <c r="V933" s="7">
        <f t="shared" si="178"/>
        <v>0</v>
      </c>
      <c r="W933" s="7">
        <f t="shared" si="179"/>
        <v>0</v>
      </c>
      <c r="X933" s="18">
        <f t="shared" si="180"/>
        <v>0</v>
      </c>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row>
    <row r="934" spans="1:159" s="17" customFormat="1">
      <c r="A934" s="50" t="s">
        <v>2330</v>
      </c>
      <c r="B934" s="59" t="s">
        <v>2640</v>
      </c>
      <c r="C934" s="58">
        <v>5477</v>
      </c>
      <c r="D934" s="51" t="s">
        <v>2844</v>
      </c>
      <c r="E934" s="78" t="str">
        <f>IFERROR(VLOOKUP($C934,'2025-26 School Level AAFTE'!$C$2:$L$2349,9,FALSE), "No")</f>
        <v>No</v>
      </c>
      <c r="F934" s="67">
        <f>IFERROR(VLOOKUP($C934,'2025-26 School Level AAFTE'!$C$2:$J$2349,8,FALSE), 0)</f>
        <v>723.34</v>
      </c>
      <c r="G934" s="69">
        <f>IFERROR(IF(E934= "yes",VLOOKUP(C934,Summary!$B:$I,6,0),0),0)</f>
        <v>0</v>
      </c>
      <c r="H934" s="68">
        <f t="shared" si="171"/>
        <v>0</v>
      </c>
      <c r="I934" s="110">
        <f>VLOOKUP($A934,'2026-27 Salary &amp; Benefits'!$A:$I,3,FALSE)</f>
        <v>1.18</v>
      </c>
      <c r="J934" s="110">
        <f>VLOOKUP($A934,'2026-27 Salary &amp; Benefits'!$A:$I,4,FALSE)</f>
        <v>1.18</v>
      </c>
      <c r="K934" s="101">
        <f t="shared" si="172"/>
        <v>0</v>
      </c>
      <c r="L934" s="100">
        <f t="shared" si="173"/>
        <v>0</v>
      </c>
      <c r="M934" s="102">
        <f>'2026-27 Salary &amp; Benefits'!$E$6</f>
        <v>78209</v>
      </c>
      <c r="N934" s="102">
        <f>'2026-27 Salary &amp; Benefits'!$F$6</f>
        <v>82248</v>
      </c>
      <c r="O934" s="7">
        <f t="shared" si="174"/>
        <v>0</v>
      </c>
      <c r="P934" s="7">
        <f t="shared" si="175"/>
        <v>0</v>
      </c>
      <c r="Q934" s="7">
        <f>'2026-27 Salary &amp; Benefits'!G$6</f>
        <v>16817.759999999998</v>
      </c>
      <c r="R934" s="103">
        <f>'2026-27 Salary &amp; Benefits'!H$6</f>
        <v>0.16020000000000001</v>
      </c>
      <c r="S934" s="103">
        <f>'2026-27 Salary &amp; Benefits'!I$6</f>
        <v>0.15390000000000001</v>
      </c>
      <c r="T934" s="7">
        <f t="shared" si="176"/>
        <v>0</v>
      </c>
      <c r="U934" s="7">
        <f t="shared" si="177"/>
        <v>0</v>
      </c>
      <c r="V934" s="7">
        <f t="shared" si="178"/>
        <v>0</v>
      </c>
      <c r="W934" s="7">
        <f t="shared" si="179"/>
        <v>0</v>
      </c>
      <c r="X934" s="18">
        <f t="shared" si="180"/>
        <v>0</v>
      </c>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row>
    <row r="935" spans="1:159" s="17" customFormat="1">
      <c r="A935" s="50" t="s">
        <v>2330</v>
      </c>
      <c r="B935" s="59" t="s">
        <v>2640</v>
      </c>
      <c r="C935" s="60">
        <v>3753</v>
      </c>
      <c r="D935" s="59" t="s">
        <v>641</v>
      </c>
      <c r="E935" s="78" t="str">
        <f>IFERROR(VLOOKUP($C935,'2025-26 School Level AAFTE'!$C$2:$L$2349,9,FALSE), "No")</f>
        <v>No</v>
      </c>
      <c r="F935" s="67">
        <f>IFERROR(VLOOKUP($C935,'2025-26 School Level AAFTE'!$C$2:$J$2349,8,FALSE), 0)</f>
        <v>758.47</v>
      </c>
      <c r="G935" s="69">
        <f>IFERROR(IF(E935= "yes",VLOOKUP(C935,Summary!$B:$I,6,0),0),0)</f>
        <v>0</v>
      </c>
      <c r="H935" s="68">
        <f t="shared" si="171"/>
        <v>0</v>
      </c>
      <c r="I935" s="110">
        <f>VLOOKUP($A935,'2026-27 Salary &amp; Benefits'!$A:$I,3,FALSE)</f>
        <v>1.18</v>
      </c>
      <c r="J935" s="110">
        <f>VLOOKUP($A935,'2026-27 Salary &amp; Benefits'!$A:$I,4,FALSE)</f>
        <v>1.18</v>
      </c>
      <c r="K935" s="101">
        <f t="shared" si="172"/>
        <v>0</v>
      </c>
      <c r="L935" s="100">
        <f t="shared" si="173"/>
        <v>0</v>
      </c>
      <c r="M935" s="102">
        <f>'2026-27 Salary &amp; Benefits'!$E$6</f>
        <v>78209</v>
      </c>
      <c r="N935" s="102">
        <f>'2026-27 Salary &amp; Benefits'!$F$6</f>
        <v>82248</v>
      </c>
      <c r="O935" s="7">
        <f t="shared" si="174"/>
        <v>0</v>
      </c>
      <c r="P935" s="7">
        <f t="shared" si="175"/>
        <v>0</v>
      </c>
      <c r="Q935" s="7">
        <f>'2026-27 Salary &amp; Benefits'!G$6</f>
        <v>16817.759999999998</v>
      </c>
      <c r="R935" s="103">
        <f>'2026-27 Salary &amp; Benefits'!H$6</f>
        <v>0.16020000000000001</v>
      </c>
      <c r="S935" s="103">
        <f>'2026-27 Salary &amp; Benefits'!I$6</f>
        <v>0.15390000000000001</v>
      </c>
      <c r="T935" s="7">
        <f t="shared" si="176"/>
        <v>0</v>
      </c>
      <c r="U935" s="7">
        <f t="shared" si="177"/>
        <v>0</v>
      </c>
      <c r="V935" s="7">
        <f t="shared" si="178"/>
        <v>0</v>
      </c>
      <c r="W935" s="7">
        <f t="shared" si="179"/>
        <v>0</v>
      </c>
      <c r="X935" s="18">
        <f t="shared" si="180"/>
        <v>0</v>
      </c>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row>
    <row r="936" spans="1:159" s="17" customFormat="1">
      <c r="A936" s="50" t="s">
        <v>2226</v>
      </c>
      <c r="B936" s="59" t="s">
        <v>2641</v>
      </c>
      <c r="C936" s="60">
        <v>4256</v>
      </c>
      <c r="D936" s="59" t="s">
        <v>893</v>
      </c>
      <c r="E936" s="78" t="str">
        <f>IFERROR(VLOOKUP($C936,'2025-26 School Level AAFTE'!$C$2:$L$2349,9,FALSE), "No")</f>
        <v>No</v>
      </c>
      <c r="F936" s="67">
        <f>IFERROR(VLOOKUP($C936,'2025-26 School Level AAFTE'!$C$2:$J$2349,8,FALSE), 0)</f>
        <v>611.85</v>
      </c>
      <c r="G936" s="69">
        <f>IFERROR(IF(E936= "yes",VLOOKUP(C936,Summary!$B:$I,6,0),0),0)</f>
        <v>0</v>
      </c>
      <c r="H936" s="68">
        <f t="shared" si="171"/>
        <v>0</v>
      </c>
      <c r="I936" s="110">
        <f>VLOOKUP($A936,'2026-27 Salary &amp; Benefits'!$A:$I,3,FALSE)</f>
        <v>1.18</v>
      </c>
      <c r="J936" s="110">
        <f>VLOOKUP($A936,'2026-27 Salary &amp; Benefits'!$A:$I,4,FALSE)</f>
        <v>1.18</v>
      </c>
      <c r="K936" s="101">
        <f t="shared" si="172"/>
        <v>0</v>
      </c>
      <c r="L936" s="100">
        <f t="shared" si="173"/>
        <v>0</v>
      </c>
      <c r="M936" s="102">
        <f>'2026-27 Salary &amp; Benefits'!$E$6</f>
        <v>78209</v>
      </c>
      <c r="N936" s="102">
        <f>'2026-27 Salary &amp; Benefits'!$F$6</f>
        <v>82248</v>
      </c>
      <c r="O936" s="7">
        <f t="shared" si="174"/>
        <v>0</v>
      </c>
      <c r="P936" s="7">
        <f t="shared" si="175"/>
        <v>0</v>
      </c>
      <c r="Q936" s="7">
        <f>'2026-27 Salary &amp; Benefits'!G$6</f>
        <v>16817.759999999998</v>
      </c>
      <c r="R936" s="103">
        <f>'2026-27 Salary &amp; Benefits'!H$6</f>
        <v>0.16020000000000001</v>
      </c>
      <c r="S936" s="103">
        <f>'2026-27 Salary &amp; Benefits'!I$6</f>
        <v>0.15390000000000001</v>
      </c>
      <c r="T936" s="7">
        <f t="shared" si="176"/>
        <v>0</v>
      </c>
      <c r="U936" s="7">
        <f t="shared" si="177"/>
        <v>0</v>
      </c>
      <c r="V936" s="7">
        <f t="shared" si="178"/>
        <v>0</v>
      </c>
      <c r="W936" s="7">
        <f t="shared" si="179"/>
        <v>0</v>
      </c>
      <c r="X936" s="18">
        <f t="shared" si="180"/>
        <v>0</v>
      </c>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row>
    <row r="937" spans="1:159" s="17" customFormat="1">
      <c r="A937" s="50" t="s">
        <v>2226</v>
      </c>
      <c r="B937" s="59" t="s">
        <v>2641</v>
      </c>
      <c r="C937" s="60">
        <v>3548</v>
      </c>
      <c r="D937" s="59" t="s">
        <v>874</v>
      </c>
      <c r="E937" s="78" t="str">
        <f>IFERROR(VLOOKUP($C937,'2025-26 School Level AAFTE'!$C$2:$L$2349,9,FALSE), "No")</f>
        <v>No</v>
      </c>
      <c r="F937" s="67">
        <f>IFERROR(VLOOKUP($C937,'2025-26 School Level AAFTE'!$C$2:$J$2349,8,FALSE), 0)</f>
        <v>405.21</v>
      </c>
      <c r="G937" s="69">
        <f>IFERROR(IF(E937= "yes",VLOOKUP(C937,Summary!$B:$I,6,0),0),0)</f>
        <v>0</v>
      </c>
      <c r="H937" s="68">
        <f t="shared" si="171"/>
        <v>0</v>
      </c>
      <c r="I937" s="110">
        <f>VLOOKUP($A937,'2026-27 Salary &amp; Benefits'!$A:$I,3,FALSE)</f>
        <v>1.18</v>
      </c>
      <c r="J937" s="110">
        <f>VLOOKUP($A937,'2026-27 Salary &amp; Benefits'!$A:$I,4,FALSE)</f>
        <v>1.18</v>
      </c>
      <c r="K937" s="101">
        <f t="shared" si="172"/>
        <v>0</v>
      </c>
      <c r="L937" s="100">
        <f t="shared" si="173"/>
        <v>0</v>
      </c>
      <c r="M937" s="102">
        <f>'2026-27 Salary &amp; Benefits'!$E$6</f>
        <v>78209</v>
      </c>
      <c r="N937" s="102">
        <f>'2026-27 Salary &amp; Benefits'!$F$6</f>
        <v>82248</v>
      </c>
      <c r="O937" s="7">
        <f t="shared" si="174"/>
        <v>0</v>
      </c>
      <c r="P937" s="7">
        <f t="shared" si="175"/>
        <v>0</v>
      </c>
      <c r="Q937" s="7">
        <f>'2026-27 Salary &amp; Benefits'!G$6</f>
        <v>16817.759999999998</v>
      </c>
      <c r="R937" s="103">
        <f>'2026-27 Salary &amp; Benefits'!H$6</f>
        <v>0.16020000000000001</v>
      </c>
      <c r="S937" s="103">
        <f>'2026-27 Salary &amp; Benefits'!I$6</f>
        <v>0.15390000000000001</v>
      </c>
      <c r="T937" s="7">
        <f t="shared" si="176"/>
        <v>0</v>
      </c>
      <c r="U937" s="7">
        <f t="shared" si="177"/>
        <v>0</v>
      </c>
      <c r="V937" s="7">
        <f t="shared" si="178"/>
        <v>0</v>
      </c>
      <c r="W937" s="7">
        <f t="shared" si="179"/>
        <v>0</v>
      </c>
      <c r="X937" s="18">
        <f t="shared" si="180"/>
        <v>0</v>
      </c>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row>
    <row r="938" spans="1:159" s="17" customFormat="1">
      <c r="A938" s="50" t="s">
        <v>2226</v>
      </c>
      <c r="B938" s="59" t="s">
        <v>2641</v>
      </c>
      <c r="C938" s="60">
        <v>3592</v>
      </c>
      <c r="D938" s="59" t="s">
        <v>876</v>
      </c>
      <c r="E938" s="78" t="str">
        <f>IFERROR(VLOOKUP($C938,'2025-26 School Level AAFTE'!$C$2:$L$2349,9,FALSE), "No")</f>
        <v>No</v>
      </c>
      <c r="F938" s="67">
        <f>IFERROR(VLOOKUP($C938,'2025-26 School Level AAFTE'!$C$2:$J$2349,8,FALSE), 0)</f>
        <v>431.39</v>
      </c>
      <c r="G938" s="69">
        <f>IFERROR(IF(E938= "yes",VLOOKUP(C938,Summary!$B:$I,6,0),0),0)</f>
        <v>0</v>
      </c>
      <c r="H938" s="68">
        <f t="shared" si="171"/>
        <v>0</v>
      </c>
      <c r="I938" s="110">
        <f>VLOOKUP($A938,'2026-27 Salary &amp; Benefits'!$A:$I,3,FALSE)</f>
        <v>1.18</v>
      </c>
      <c r="J938" s="110">
        <f>VLOOKUP($A938,'2026-27 Salary &amp; Benefits'!$A:$I,4,FALSE)</f>
        <v>1.18</v>
      </c>
      <c r="K938" s="101">
        <f t="shared" si="172"/>
        <v>0</v>
      </c>
      <c r="L938" s="100">
        <f t="shared" si="173"/>
        <v>0</v>
      </c>
      <c r="M938" s="102">
        <f>'2026-27 Salary &amp; Benefits'!$E$6</f>
        <v>78209</v>
      </c>
      <c r="N938" s="102">
        <f>'2026-27 Salary &amp; Benefits'!$F$6</f>
        <v>82248</v>
      </c>
      <c r="O938" s="7">
        <f t="shared" si="174"/>
        <v>0</v>
      </c>
      <c r="P938" s="7">
        <f t="shared" si="175"/>
        <v>0</v>
      </c>
      <c r="Q938" s="7">
        <f>'2026-27 Salary &amp; Benefits'!G$6</f>
        <v>16817.759999999998</v>
      </c>
      <c r="R938" s="103">
        <f>'2026-27 Salary &amp; Benefits'!H$6</f>
        <v>0.16020000000000001</v>
      </c>
      <c r="S938" s="103">
        <f>'2026-27 Salary &amp; Benefits'!I$6</f>
        <v>0.15390000000000001</v>
      </c>
      <c r="T938" s="7">
        <f t="shared" si="176"/>
        <v>0</v>
      </c>
      <c r="U938" s="7">
        <f t="shared" si="177"/>
        <v>0</v>
      </c>
      <c r="V938" s="7">
        <f t="shared" si="178"/>
        <v>0</v>
      </c>
      <c r="W938" s="7">
        <f t="shared" si="179"/>
        <v>0</v>
      </c>
      <c r="X938" s="18">
        <f t="shared" si="180"/>
        <v>0</v>
      </c>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row>
    <row r="939" spans="1:159" s="17" customFormat="1">
      <c r="A939" s="50" t="s">
        <v>2226</v>
      </c>
      <c r="B939" s="59" t="s">
        <v>2641</v>
      </c>
      <c r="C939" s="60">
        <v>4532</v>
      </c>
      <c r="D939" s="59" t="s">
        <v>900</v>
      </c>
      <c r="E939" s="78" t="str">
        <f>IFERROR(VLOOKUP($C939,'2025-26 School Level AAFTE'!$C$2:$L$2349,9,FALSE), "No")</f>
        <v>No</v>
      </c>
      <c r="F939" s="67">
        <f>IFERROR(VLOOKUP($C939,'2025-26 School Level AAFTE'!$C$2:$J$2349,8,FALSE), 0)</f>
        <v>419.57</v>
      </c>
      <c r="G939" s="69">
        <f>IFERROR(IF(E939= "yes",VLOOKUP(C939,Summary!$B:$I,6,0),0),0)</f>
        <v>0</v>
      </c>
      <c r="H939" s="68">
        <f t="shared" si="171"/>
        <v>0</v>
      </c>
      <c r="I939" s="110">
        <f>VLOOKUP($A939,'2026-27 Salary &amp; Benefits'!$A:$I,3,FALSE)</f>
        <v>1.18</v>
      </c>
      <c r="J939" s="110">
        <f>VLOOKUP($A939,'2026-27 Salary &amp; Benefits'!$A:$I,4,FALSE)</f>
        <v>1.18</v>
      </c>
      <c r="K939" s="101">
        <f t="shared" si="172"/>
        <v>0</v>
      </c>
      <c r="L939" s="100">
        <f t="shared" si="173"/>
        <v>0</v>
      </c>
      <c r="M939" s="102">
        <f>'2026-27 Salary &amp; Benefits'!$E$6</f>
        <v>78209</v>
      </c>
      <c r="N939" s="102">
        <f>'2026-27 Salary &amp; Benefits'!$F$6</f>
        <v>82248</v>
      </c>
      <c r="O939" s="7">
        <f t="shared" si="174"/>
        <v>0</v>
      </c>
      <c r="P939" s="7">
        <f t="shared" si="175"/>
        <v>0</v>
      </c>
      <c r="Q939" s="7">
        <f>'2026-27 Salary &amp; Benefits'!G$6</f>
        <v>16817.759999999998</v>
      </c>
      <c r="R939" s="103">
        <f>'2026-27 Salary &amp; Benefits'!H$6</f>
        <v>0.16020000000000001</v>
      </c>
      <c r="S939" s="103">
        <f>'2026-27 Salary &amp; Benefits'!I$6</f>
        <v>0.15390000000000001</v>
      </c>
      <c r="T939" s="7">
        <f t="shared" si="176"/>
        <v>0</v>
      </c>
      <c r="U939" s="7">
        <f t="shared" si="177"/>
        <v>0</v>
      </c>
      <c r="V939" s="7">
        <f t="shared" si="178"/>
        <v>0</v>
      </c>
      <c r="W939" s="7">
        <f t="shared" si="179"/>
        <v>0</v>
      </c>
      <c r="X939" s="18">
        <f t="shared" si="180"/>
        <v>0</v>
      </c>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row>
    <row r="940" spans="1:159" s="17" customFormat="1">
      <c r="A940" t="s">
        <v>2226</v>
      </c>
      <c r="B940" s="59" t="s">
        <v>2641</v>
      </c>
      <c r="C940" s="3">
        <v>5139</v>
      </c>
      <c r="D940" t="s">
        <v>903</v>
      </c>
      <c r="E940" s="78" t="str">
        <f>IFERROR(VLOOKUP($C940,'2025-26 School Level AAFTE'!$C$2:$L$2349,9,FALSE), "No")</f>
        <v>No</v>
      </c>
      <c r="F940" s="67">
        <f>IFERROR(VLOOKUP($C940,'2025-26 School Level AAFTE'!$C$2:$J$2349,8,FALSE), 0)</f>
        <v>440.01</v>
      </c>
      <c r="G940" s="69">
        <f>IFERROR(IF(E940= "yes",VLOOKUP(C940,Summary!$B:$I,6,0),0),0)</f>
        <v>0</v>
      </c>
      <c r="H940" s="68">
        <f t="shared" si="171"/>
        <v>0</v>
      </c>
      <c r="I940" s="110">
        <f>VLOOKUP($A940,'2026-27 Salary &amp; Benefits'!$A:$I,3,FALSE)</f>
        <v>1.18</v>
      </c>
      <c r="J940" s="110">
        <f>VLOOKUP($A940,'2026-27 Salary &amp; Benefits'!$A:$I,4,FALSE)</f>
        <v>1.18</v>
      </c>
      <c r="K940" s="101">
        <f t="shared" si="172"/>
        <v>0</v>
      </c>
      <c r="L940" s="100">
        <f t="shared" si="173"/>
        <v>0</v>
      </c>
      <c r="M940" s="102">
        <f>'2026-27 Salary &amp; Benefits'!$E$6</f>
        <v>78209</v>
      </c>
      <c r="N940" s="102">
        <f>'2026-27 Salary &amp; Benefits'!$F$6</f>
        <v>82248</v>
      </c>
      <c r="O940" s="7">
        <f t="shared" si="174"/>
        <v>0</v>
      </c>
      <c r="P940" s="7">
        <f t="shared" si="175"/>
        <v>0</v>
      </c>
      <c r="Q940" s="7">
        <f>'2026-27 Salary &amp; Benefits'!G$6</f>
        <v>16817.759999999998</v>
      </c>
      <c r="R940" s="103">
        <f>'2026-27 Salary &amp; Benefits'!H$6</f>
        <v>0.16020000000000001</v>
      </c>
      <c r="S940" s="103">
        <f>'2026-27 Salary &amp; Benefits'!I$6</f>
        <v>0.15390000000000001</v>
      </c>
      <c r="T940" s="7">
        <f t="shared" si="176"/>
        <v>0</v>
      </c>
      <c r="U940" s="7">
        <f t="shared" si="177"/>
        <v>0</v>
      </c>
      <c r="V940" s="7">
        <f t="shared" si="178"/>
        <v>0</v>
      </c>
      <c r="W940" s="7">
        <f t="shared" si="179"/>
        <v>0</v>
      </c>
      <c r="X940" s="18">
        <f t="shared" si="180"/>
        <v>0</v>
      </c>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row>
    <row r="941" spans="1:159" s="17" customFormat="1">
      <c r="A941" s="48" t="s">
        <v>2226</v>
      </c>
      <c r="B941" s="59" t="s">
        <v>2641</v>
      </c>
      <c r="C941" s="60">
        <v>5511</v>
      </c>
      <c r="D941" s="59" t="s">
        <v>2845</v>
      </c>
      <c r="E941" s="78" t="str">
        <f>IFERROR(VLOOKUP($C941,'2025-26 School Level AAFTE'!$C$2:$L$2349,9,FALSE), "No")</f>
        <v>No</v>
      </c>
      <c r="F941" s="67">
        <f>IFERROR(VLOOKUP($C941,'2025-26 School Level AAFTE'!$C$2:$J$2349,8,FALSE), 0)</f>
        <v>389.63</v>
      </c>
      <c r="G941" s="69">
        <f>IFERROR(IF(E941= "yes",VLOOKUP(C941,Summary!$B:$I,6,0),0),0)</f>
        <v>0</v>
      </c>
      <c r="H941" s="68">
        <f t="shared" si="171"/>
        <v>0</v>
      </c>
      <c r="I941" s="110">
        <f>VLOOKUP($A941,'2026-27 Salary &amp; Benefits'!$A:$I,3,FALSE)</f>
        <v>1.18</v>
      </c>
      <c r="J941" s="110">
        <f>VLOOKUP($A941,'2026-27 Salary &amp; Benefits'!$A:$I,4,FALSE)</f>
        <v>1.18</v>
      </c>
      <c r="K941" s="101">
        <f t="shared" si="172"/>
        <v>0</v>
      </c>
      <c r="L941" s="100">
        <f t="shared" si="173"/>
        <v>0</v>
      </c>
      <c r="M941" s="102">
        <f>'2026-27 Salary &amp; Benefits'!$E$6</f>
        <v>78209</v>
      </c>
      <c r="N941" s="102">
        <f>'2026-27 Salary &amp; Benefits'!$F$6</f>
        <v>82248</v>
      </c>
      <c r="O941" s="7">
        <f t="shared" si="174"/>
        <v>0</v>
      </c>
      <c r="P941" s="7">
        <f t="shared" si="175"/>
        <v>0</v>
      </c>
      <c r="Q941" s="7">
        <f>'2026-27 Salary &amp; Benefits'!G$6</f>
        <v>16817.759999999998</v>
      </c>
      <c r="R941" s="103">
        <f>'2026-27 Salary &amp; Benefits'!H$6</f>
        <v>0.16020000000000001</v>
      </c>
      <c r="S941" s="103">
        <f>'2026-27 Salary &amp; Benefits'!I$6</f>
        <v>0.15390000000000001</v>
      </c>
      <c r="T941" s="7">
        <f t="shared" si="176"/>
        <v>0</v>
      </c>
      <c r="U941" s="7">
        <f t="shared" si="177"/>
        <v>0</v>
      </c>
      <c r="V941" s="7">
        <f t="shared" si="178"/>
        <v>0</v>
      </c>
      <c r="W941" s="7">
        <f t="shared" si="179"/>
        <v>0</v>
      </c>
      <c r="X941" s="18">
        <f t="shared" si="180"/>
        <v>0</v>
      </c>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row>
    <row r="942" spans="1:159" s="17" customFormat="1">
      <c r="A942" s="50" t="s">
        <v>2226</v>
      </c>
      <c r="B942" s="59" t="s">
        <v>2641</v>
      </c>
      <c r="C942" s="60">
        <v>3856</v>
      </c>
      <c r="D942" s="59" t="s">
        <v>885</v>
      </c>
      <c r="E942" s="78" t="str">
        <f>IFERROR(VLOOKUP($C942,'2025-26 School Level AAFTE'!$C$2:$L$2349,9,FALSE), "No")</f>
        <v>No</v>
      </c>
      <c r="F942" s="67">
        <f>IFERROR(VLOOKUP($C942,'2025-26 School Level AAFTE'!$C$2:$J$2349,8,FALSE), 0)</f>
        <v>68.099999999999994</v>
      </c>
      <c r="G942" s="69">
        <f>IFERROR(IF(E942= "yes",VLOOKUP(C942,Summary!$B:$I,6,0),0),0)</f>
        <v>0</v>
      </c>
      <c r="H942" s="68">
        <f t="shared" si="171"/>
        <v>0</v>
      </c>
      <c r="I942" s="110">
        <f>VLOOKUP($A942,'2026-27 Salary &amp; Benefits'!$A:$I,3,FALSE)</f>
        <v>1.18</v>
      </c>
      <c r="J942" s="110">
        <f>VLOOKUP($A942,'2026-27 Salary &amp; Benefits'!$A:$I,4,FALSE)</f>
        <v>1.18</v>
      </c>
      <c r="K942" s="101">
        <f t="shared" si="172"/>
        <v>0</v>
      </c>
      <c r="L942" s="100">
        <f t="shared" si="173"/>
        <v>0</v>
      </c>
      <c r="M942" s="102">
        <f>'2026-27 Salary &amp; Benefits'!$E$6</f>
        <v>78209</v>
      </c>
      <c r="N942" s="102">
        <f>'2026-27 Salary &amp; Benefits'!$F$6</f>
        <v>82248</v>
      </c>
      <c r="O942" s="7">
        <f t="shared" si="174"/>
        <v>0</v>
      </c>
      <c r="P942" s="7">
        <f t="shared" si="175"/>
        <v>0</v>
      </c>
      <c r="Q942" s="7">
        <f>'2026-27 Salary &amp; Benefits'!G$6</f>
        <v>16817.759999999998</v>
      </c>
      <c r="R942" s="103">
        <f>'2026-27 Salary &amp; Benefits'!H$6</f>
        <v>0.16020000000000001</v>
      </c>
      <c r="S942" s="103">
        <f>'2026-27 Salary &amp; Benefits'!I$6</f>
        <v>0.15390000000000001</v>
      </c>
      <c r="T942" s="7">
        <f t="shared" si="176"/>
        <v>0</v>
      </c>
      <c r="U942" s="7">
        <f t="shared" si="177"/>
        <v>0</v>
      </c>
      <c r="V942" s="7">
        <f t="shared" si="178"/>
        <v>0</v>
      </c>
      <c r="W942" s="7">
        <f t="shared" si="179"/>
        <v>0</v>
      </c>
      <c r="X942" s="18">
        <f t="shared" si="180"/>
        <v>0</v>
      </c>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row>
    <row r="943" spans="1:159" s="17" customFormat="1">
      <c r="A943" s="50" t="s">
        <v>2226</v>
      </c>
      <c r="B943" s="59" t="s">
        <v>2641</v>
      </c>
      <c r="C943" s="60">
        <v>4018</v>
      </c>
      <c r="D943" s="59" t="s">
        <v>888</v>
      </c>
      <c r="E943" s="78" t="str">
        <f>IFERROR(VLOOKUP($C943,'2025-26 School Level AAFTE'!$C$2:$L$2349,9,FALSE), "No")</f>
        <v>No</v>
      </c>
      <c r="F943" s="67">
        <f>IFERROR(VLOOKUP($C943,'2025-26 School Level AAFTE'!$C$2:$J$2349,8,FALSE), 0)</f>
        <v>293.87</v>
      </c>
      <c r="G943" s="69">
        <f>IFERROR(IF(E943= "yes",VLOOKUP(C943,Summary!$B:$I,6,0),0),0)</f>
        <v>0</v>
      </c>
      <c r="H943" s="68">
        <f t="shared" si="171"/>
        <v>0</v>
      </c>
      <c r="I943" s="110">
        <f>VLOOKUP($A943,'2026-27 Salary &amp; Benefits'!$A:$I,3,FALSE)</f>
        <v>1.18</v>
      </c>
      <c r="J943" s="110">
        <f>VLOOKUP($A943,'2026-27 Salary &amp; Benefits'!$A:$I,4,FALSE)</f>
        <v>1.18</v>
      </c>
      <c r="K943" s="101">
        <f t="shared" si="172"/>
        <v>0</v>
      </c>
      <c r="L943" s="100">
        <f t="shared" si="173"/>
        <v>0</v>
      </c>
      <c r="M943" s="102">
        <f>'2026-27 Salary &amp; Benefits'!$E$6</f>
        <v>78209</v>
      </c>
      <c r="N943" s="102">
        <f>'2026-27 Salary &amp; Benefits'!$F$6</f>
        <v>82248</v>
      </c>
      <c r="O943" s="7">
        <f t="shared" si="174"/>
        <v>0</v>
      </c>
      <c r="P943" s="7">
        <f t="shared" si="175"/>
        <v>0</v>
      </c>
      <c r="Q943" s="7">
        <f>'2026-27 Salary &amp; Benefits'!G$6</f>
        <v>16817.759999999998</v>
      </c>
      <c r="R943" s="103">
        <f>'2026-27 Salary &amp; Benefits'!H$6</f>
        <v>0.16020000000000001</v>
      </c>
      <c r="S943" s="103">
        <f>'2026-27 Salary &amp; Benefits'!I$6</f>
        <v>0.15390000000000001</v>
      </c>
      <c r="T943" s="7">
        <f t="shared" si="176"/>
        <v>0</v>
      </c>
      <c r="U943" s="7">
        <f t="shared" si="177"/>
        <v>0</v>
      </c>
      <c r="V943" s="7">
        <f t="shared" si="178"/>
        <v>0</v>
      </c>
      <c r="W943" s="7">
        <f t="shared" si="179"/>
        <v>0</v>
      </c>
      <c r="X943" s="18">
        <f t="shared" si="180"/>
        <v>0</v>
      </c>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row>
    <row r="944" spans="1:159" s="17" customFormat="1">
      <c r="A944" s="50" t="s">
        <v>2226</v>
      </c>
      <c r="B944" s="59" t="s">
        <v>2641</v>
      </c>
      <c r="C944" s="60">
        <v>1658</v>
      </c>
      <c r="D944" s="59" t="s">
        <v>857</v>
      </c>
      <c r="E944" s="78" t="str">
        <f>IFERROR(VLOOKUP($C944,'2025-26 School Level AAFTE'!$C$2:$L$2349,9,FALSE), "No")</f>
        <v>No</v>
      </c>
      <c r="F944" s="67">
        <f>IFERROR(VLOOKUP($C944,'2025-26 School Level AAFTE'!$C$2:$J$2349,8,FALSE), 0)</f>
        <v>69.14</v>
      </c>
      <c r="G944" s="69">
        <f>IFERROR(IF(E944= "yes",VLOOKUP(C944,Summary!$B:$I,6,0),0),0)</f>
        <v>0</v>
      </c>
      <c r="H944" s="68">
        <f t="shared" si="171"/>
        <v>0</v>
      </c>
      <c r="I944" s="110">
        <f>VLOOKUP($A944,'2026-27 Salary &amp; Benefits'!$A:$I,3,FALSE)</f>
        <v>1.18</v>
      </c>
      <c r="J944" s="110">
        <f>VLOOKUP($A944,'2026-27 Salary &amp; Benefits'!$A:$I,4,FALSE)</f>
        <v>1.18</v>
      </c>
      <c r="K944" s="101">
        <f t="shared" si="172"/>
        <v>0</v>
      </c>
      <c r="L944" s="100">
        <f t="shared" si="173"/>
        <v>0</v>
      </c>
      <c r="M944" s="102">
        <f>'2026-27 Salary &amp; Benefits'!$E$6</f>
        <v>78209</v>
      </c>
      <c r="N944" s="102">
        <f>'2026-27 Salary &amp; Benefits'!$F$6</f>
        <v>82248</v>
      </c>
      <c r="O944" s="7">
        <f t="shared" si="174"/>
        <v>0</v>
      </c>
      <c r="P944" s="7">
        <f t="shared" si="175"/>
        <v>0</v>
      </c>
      <c r="Q944" s="7">
        <f>'2026-27 Salary &amp; Benefits'!G$6</f>
        <v>16817.759999999998</v>
      </c>
      <c r="R944" s="103">
        <f>'2026-27 Salary &amp; Benefits'!H$6</f>
        <v>0.16020000000000001</v>
      </c>
      <c r="S944" s="103">
        <f>'2026-27 Salary &amp; Benefits'!I$6</f>
        <v>0.15390000000000001</v>
      </c>
      <c r="T944" s="7">
        <f t="shared" si="176"/>
        <v>0</v>
      </c>
      <c r="U944" s="7">
        <f t="shared" si="177"/>
        <v>0</v>
      </c>
      <c r="V944" s="7">
        <f t="shared" si="178"/>
        <v>0</v>
      </c>
      <c r="W944" s="7">
        <f t="shared" si="179"/>
        <v>0</v>
      </c>
      <c r="X944" s="18">
        <f t="shared" si="180"/>
        <v>0</v>
      </c>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row>
    <row r="945" spans="1:159" s="17" customFormat="1">
      <c r="A945" s="50" t="s">
        <v>2226</v>
      </c>
      <c r="B945" s="59" t="s">
        <v>2641</v>
      </c>
      <c r="C945" s="60">
        <v>4439</v>
      </c>
      <c r="D945" s="59" t="s">
        <v>899</v>
      </c>
      <c r="E945" s="78" t="str">
        <f>IFERROR(VLOOKUP($C945,'2025-26 School Level AAFTE'!$C$2:$L$2349,9,FALSE), "No")</f>
        <v>No</v>
      </c>
      <c r="F945" s="67">
        <f>IFERROR(VLOOKUP($C945,'2025-26 School Level AAFTE'!$C$2:$J$2349,8,FALSE), 0)</f>
        <v>2413.67</v>
      </c>
      <c r="G945" s="69">
        <f>IFERROR(IF(E945= "yes",VLOOKUP(C945,Summary!$B:$I,6,0),0),0)</f>
        <v>0</v>
      </c>
      <c r="H945" s="68">
        <f t="shared" si="171"/>
        <v>0</v>
      </c>
      <c r="I945" s="110">
        <f>VLOOKUP($A945,'2026-27 Salary &amp; Benefits'!$A:$I,3,FALSE)</f>
        <v>1.18</v>
      </c>
      <c r="J945" s="110">
        <f>VLOOKUP($A945,'2026-27 Salary &amp; Benefits'!$A:$I,4,FALSE)</f>
        <v>1.18</v>
      </c>
      <c r="K945" s="101">
        <f t="shared" si="172"/>
        <v>0</v>
      </c>
      <c r="L945" s="100">
        <f t="shared" si="173"/>
        <v>0</v>
      </c>
      <c r="M945" s="102">
        <f>'2026-27 Salary &amp; Benefits'!$E$6</f>
        <v>78209</v>
      </c>
      <c r="N945" s="102">
        <f>'2026-27 Salary &amp; Benefits'!$F$6</f>
        <v>82248</v>
      </c>
      <c r="O945" s="7">
        <f t="shared" si="174"/>
        <v>0</v>
      </c>
      <c r="P945" s="7">
        <f t="shared" si="175"/>
        <v>0</v>
      </c>
      <c r="Q945" s="7">
        <f>'2026-27 Salary &amp; Benefits'!G$6</f>
        <v>16817.759999999998</v>
      </c>
      <c r="R945" s="103">
        <f>'2026-27 Salary &amp; Benefits'!H$6</f>
        <v>0.16020000000000001</v>
      </c>
      <c r="S945" s="103">
        <f>'2026-27 Salary &amp; Benefits'!I$6</f>
        <v>0.15390000000000001</v>
      </c>
      <c r="T945" s="7">
        <f t="shared" si="176"/>
        <v>0</v>
      </c>
      <c r="U945" s="7">
        <f t="shared" si="177"/>
        <v>0</v>
      </c>
      <c r="V945" s="7">
        <f t="shared" si="178"/>
        <v>0</v>
      </c>
      <c r="W945" s="7">
        <f t="shared" si="179"/>
        <v>0</v>
      </c>
      <c r="X945" s="18">
        <f t="shared" si="180"/>
        <v>0</v>
      </c>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row>
    <row r="946" spans="1:159" s="17" customFormat="1">
      <c r="A946" s="50" t="s">
        <v>2226</v>
      </c>
      <c r="B946" s="59" t="s">
        <v>2641</v>
      </c>
      <c r="C946" s="60">
        <v>4424</v>
      </c>
      <c r="D946" s="59" t="s">
        <v>898</v>
      </c>
      <c r="E946" s="78" t="str">
        <f>IFERROR(VLOOKUP($C946,'2025-26 School Level AAFTE'!$C$2:$L$2349,9,FALSE), "No")</f>
        <v>No</v>
      </c>
      <c r="F946" s="67">
        <f>IFERROR(VLOOKUP($C946,'2025-26 School Level AAFTE'!$C$2:$J$2349,8,FALSE), 0)</f>
        <v>445.39</v>
      </c>
      <c r="G946" s="69">
        <f>IFERROR(IF(E946= "yes",VLOOKUP(C946,Summary!$B:$I,6,0),0),0)</f>
        <v>0</v>
      </c>
      <c r="H946" s="68">
        <f t="shared" si="171"/>
        <v>0</v>
      </c>
      <c r="I946" s="110">
        <f>VLOOKUP($A946,'2026-27 Salary &amp; Benefits'!$A:$I,3,FALSE)</f>
        <v>1.18</v>
      </c>
      <c r="J946" s="110">
        <f>VLOOKUP($A946,'2026-27 Salary &amp; Benefits'!$A:$I,4,FALSE)</f>
        <v>1.18</v>
      </c>
      <c r="K946" s="101">
        <f t="shared" si="172"/>
        <v>0</v>
      </c>
      <c r="L946" s="100">
        <f t="shared" si="173"/>
        <v>0</v>
      </c>
      <c r="M946" s="102">
        <f>'2026-27 Salary &amp; Benefits'!$E$6</f>
        <v>78209</v>
      </c>
      <c r="N946" s="102">
        <f>'2026-27 Salary &amp; Benefits'!$F$6</f>
        <v>82248</v>
      </c>
      <c r="O946" s="7">
        <f t="shared" si="174"/>
        <v>0</v>
      </c>
      <c r="P946" s="7">
        <f t="shared" si="175"/>
        <v>0</v>
      </c>
      <c r="Q946" s="7">
        <f>'2026-27 Salary &amp; Benefits'!G$6</f>
        <v>16817.759999999998</v>
      </c>
      <c r="R946" s="103">
        <f>'2026-27 Salary &amp; Benefits'!H$6</f>
        <v>0.16020000000000001</v>
      </c>
      <c r="S946" s="103">
        <f>'2026-27 Salary &amp; Benefits'!I$6</f>
        <v>0.15390000000000001</v>
      </c>
      <c r="T946" s="7">
        <f t="shared" si="176"/>
        <v>0</v>
      </c>
      <c r="U946" s="7">
        <f t="shared" si="177"/>
        <v>0</v>
      </c>
      <c r="V946" s="7">
        <f t="shared" si="178"/>
        <v>0</v>
      </c>
      <c r="W946" s="7">
        <f t="shared" si="179"/>
        <v>0</v>
      </c>
      <c r="X946" s="18">
        <f t="shared" si="180"/>
        <v>0</v>
      </c>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row>
    <row r="947" spans="1:159" s="17" customFormat="1">
      <c r="A947" s="50" t="s">
        <v>2226</v>
      </c>
      <c r="B947" s="59" t="s">
        <v>2641</v>
      </c>
      <c r="C947" s="60">
        <v>5512</v>
      </c>
      <c r="D947" s="59" t="s">
        <v>2846</v>
      </c>
      <c r="E947" s="78" t="str">
        <f>IFERROR(VLOOKUP($C947,'2025-26 School Level AAFTE'!$C$2:$L$2349,9,FALSE), "No")</f>
        <v>No</v>
      </c>
      <c r="F947" s="67">
        <f>IFERROR(VLOOKUP($C947,'2025-26 School Level AAFTE'!$C$2:$J$2349,8,FALSE), 0)</f>
        <v>370.42</v>
      </c>
      <c r="G947" s="69">
        <f>IFERROR(IF(E947= "yes",VLOOKUP(C947,Summary!$B:$I,6,0),0),0)</f>
        <v>0</v>
      </c>
      <c r="H947" s="68">
        <f t="shared" si="171"/>
        <v>0</v>
      </c>
      <c r="I947" s="110">
        <f>VLOOKUP($A947,'2026-27 Salary &amp; Benefits'!$A:$I,3,FALSE)</f>
        <v>1.18</v>
      </c>
      <c r="J947" s="110">
        <f>VLOOKUP($A947,'2026-27 Salary &amp; Benefits'!$A:$I,4,FALSE)</f>
        <v>1.18</v>
      </c>
      <c r="K947" s="101">
        <f t="shared" si="172"/>
        <v>0</v>
      </c>
      <c r="L947" s="100">
        <f t="shared" si="173"/>
        <v>0</v>
      </c>
      <c r="M947" s="102">
        <f>'2026-27 Salary &amp; Benefits'!$E$6</f>
        <v>78209</v>
      </c>
      <c r="N947" s="102">
        <f>'2026-27 Salary &amp; Benefits'!$F$6</f>
        <v>82248</v>
      </c>
      <c r="O947" s="7">
        <f t="shared" si="174"/>
        <v>0</v>
      </c>
      <c r="P947" s="7">
        <f t="shared" si="175"/>
        <v>0</v>
      </c>
      <c r="Q947" s="7">
        <f>'2026-27 Salary &amp; Benefits'!G$6</f>
        <v>16817.759999999998</v>
      </c>
      <c r="R947" s="103">
        <f>'2026-27 Salary &amp; Benefits'!H$6</f>
        <v>0.16020000000000001</v>
      </c>
      <c r="S947" s="103">
        <f>'2026-27 Salary &amp; Benefits'!I$6</f>
        <v>0.15390000000000001</v>
      </c>
      <c r="T947" s="7">
        <f t="shared" si="176"/>
        <v>0</v>
      </c>
      <c r="U947" s="7">
        <f t="shared" si="177"/>
        <v>0</v>
      </c>
      <c r="V947" s="7">
        <f t="shared" si="178"/>
        <v>0</v>
      </c>
      <c r="W947" s="7">
        <f t="shared" si="179"/>
        <v>0</v>
      </c>
      <c r="X947" s="18">
        <f t="shared" si="180"/>
        <v>0</v>
      </c>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row>
    <row r="948" spans="1:159" s="17" customFormat="1">
      <c r="A948" s="50" t="s">
        <v>2226</v>
      </c>
      <c r="B948" s="59" t="s">
        <v>2641</v>
      </c>
      <c r="C948" s="60">
        <v>3855</v>
      </c>
      <c r="D948" s="59" t="s">
        <v>884</v>
      </c>
      <c r="E948" s="78" t="str">
        <f>IFERROR(VLOOKUP($C948,'2025-26 School Level AAFTE'!$C$2:$L$2349,9,FALSE), "No")</f>
        <v>No</v>
      </c>
      <c r="F948" s="67">
        <f>IFERROR(VLOOKUP($C948,'2025-26 School Level AAFTE'!$C$2:$J$2349,8,FALSE), 0)</f>
        <v>55.03</v>
      </c>
      <c r="G948" s="69">
        <f>IFERROR(IF(E948= "yes",VLOOKUP(C948,Summary!$B:$I,6,0),0),0)</f>
        <v>0</v>
      </c>
      <c r="H948" s="68">
        <f t="shared" si="171"/>
        <v>0</v>
      </c>
      <c r="I948" s="110">
        <f>VLOOKUP($A948,'2026-27 Salary &amp; Benefits'!$A:$I,3,FALSE)</f>
        <v>1.18</v>
      </c>
      <c r="J948" s="110">
        <f>VLOOKUP($A948,'2026-27 Salary &amp; Benefits'!$A:$I,4,FALSE)</f>
        <v>1.18</v>
      </c>
      <c r="K948" s="101">
        <f t="shared" si="172"/>
        <v>0</v>
      </c>
      <c r="L948" s="100">
        <f t="shared" si="173"/>
        <v>0</v>
      </c>
      <c r="M948" s="102">
        <f>'2026-27 Salary &amp; Benefits'!$E$6</f>
        <v>78209</v>
      </c>
      <c r="N948" s="102">
        <f>'2026-27 Salary &amp; Benefits'!$F$6</f>
        <v>82248</v>
      </c>
      <c r="O948" s="7">
        <f t="shared" si="174"/>
        <v>0</v>
      </c>
      <c r="P948" s="7">
        <f t="shared" si="175"/>
        <v>0</v>
      </c>
      <c r="Q948" s="7">
        <f>'2026-27 Salary &amp; Benefits'!G$6</f>
        <v>16817.759999999998</v>
      </c>
      <c r="R948" s="103">
        <f>'2026-27 Salary &amp; Benefits'!H$6</f>
        <v>0.16020000000000001</v>
      </c>
      <c r="S948" s="103">
        <f>'2026-27 Salary &amp; Benefits'!I$6</f>
        <v>0.15390000000000001</v>
      </c>
      <c r="T948" s="7">
        <f t="shared" si="176"/>
        <v>0</v>
      </c>
      <c r="U948" s="7">
        <f t="shared" si="177"/>
        <v>0</v>
      </c>
      <c r="V948" s="7">
        <f t="shared" si="178"/>
        <v>0</v>
      </c>
      <c r="W948" s="7">
        <f t="shared" si="179"/>
        <v>0</v>
      </c>
      <c r="X948" s="18">
        <f t="shared" si="180"/>
        <v>0</v>
      </c>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row>
    <row r="949" spans="1:159" s="17" customFormat="1">
      <c r="A949" s="50" t="s">
        <v>2226</v>
      </c>
      <c r="B949" s="59" t="s">
        <v>2641</v>
      </c>
      <c r="C949" s="60">
        <v>1688</v>
      </c>
      <c r="D949" s="59" t="s">
        <v>859</v>
      </c>
      <c r="E949" s="78" t="str">
        <f>IFERROR(VLOOKUP($C949,'2025-26 School Level AAFTE'!$C$2:$L$2349,9,FALSE), "No")</f>
        <v>No</v>
      </c>
      <c r="F949" s="67">
        <f>IFERROR(VLOOKUP($C949,'2025-26 School Level AAFTE'!$C$2:$J$2349,8,FALSE), 0)</f>
        <v>77.259999999999991</v>
      </c>
      <c r="G949" s="69">
        <f>IFERROR(IF(E949= "yes",VLOOKUP(C949,Summary!$B:$I,6,0),0),0)</f>
        <v>0</v>
      </c>
      <c r="H949" s="68">
        <f t="shared" si="171"/>
        <v>0</v>
      </c>
      <c r="I949" s="110">
        <f>VLOOKUP($A949,'2026-27 Salary &amp; Benefits'!$A:$I,3,FALSE)</f>
        <v>1.18</v>
      </c>
      <c r="J949" s="110">
        <f>VLOOKUP($A949,'2026-27 Salary &amp; Benefits'!$A:$I,4,FALSE)</f>
        <v>1.18</v>
      </c>
      <c r="K949" s="101">
        <f t="shared" si="172"/>
        <v>0</v>
      </c>
      <c r="L949" s="100">
        <f t="shared" si="173"/>
        <v>0</v>
      </c>
      <c r="M949" s="102">
        <f>'2026-27 Salary &amp; Benefits'!$E$6</f>
        <v>78209</v>
      </c>
      <c r="N949" s="102">
        <f>'2026-27 Salary &amp; Benefits'!$F$6</f>
        <v>82248</v>
      </c>
      <c r="O949" s="7">
        <f t="shared" si="174"/>
        <v>0</v>
      </c>
      <c r="P949" s="7">
        <f t="shared" si="175"/>
        <v>0</v>
      </c>
      <c r="Q949" s="7">
        <f>'2026-27 Salary &amp; Benefits'!G$6</f>
        <v>16817.759999999998</v>
      </c>
      <c r="R949" s="103">
        <f>'2026-27 Salary &amp; Benefits'!H$6</f>
        <v>0.16020000000000001</v>
      </c>
      <c r="S949" s="103">
        <f>'2026-27 Salary &amp; Benefits'!I$6</f>
        <v>0.15390000000000001</v>
      </c>
      <c r="T949" s="7">
        <f t="shared" si="176"/>
        <v>0</v>
      </c>
      <c r="U949" s="7">
        <f t="shared" si="177"/>
        <v>0</v>
      </c>
      <c r="V949" s="7">
        <f t="shared" si="178"/>
        <v>0</v>
      </c>
      <c r="W949" s="7">
        <f t="shared" si="179"/>
        <v>0</v>
      </c>
      <c r="X949" s="18">
        <f t="shared" si="180"/>
        <v>0</v>
      </c>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row>
    <row r="950" spans="1:159" s="17" customFormat="1">
      <c r="A950" s="50" t="s">
        <v>2226</v>
      </c>
      <c r="B950" s="59" t="s">
        <v>2641</v>
      </c>
      <c r="C950" s="60">
        <v>1800</v>
      </c>
      <c r="D950" s="59" t="s">
        <v>861</v>
      </c>
      <c r="E950" s="78" t="str">
        <f>IFERROR(VLOOKUP($C950,'2025-26 School Level AAFTE'!$C$2:$L$2349,9,FALSE), "No")</f>
        <v>No</v>
      </c>
      <c r="F950" s="67">
        <f>IFERROR(VLOOKUP($C950,'2025-26 School Level AAFTE'!$C$2:$J$2349,8,FALSE), 0)</f>
        <v>141.19999999999999</v>
      </c>
      <c r="G950" s="69">
        <f>IFERROR(IF(E950= "yes",VLOOKUP(C950,Summary!$B:$I,6,0),0),0)</f>
        <v>0</v>
      </c>
      <c r="H950" s="68">
        <f t="shared" si="171"/>
        <v>0</v>
      </c>
      <c r="I950" s="110">
        <f>VLOOKUP($A950,'2026-27 Salary &amp; Benefits'!$A:$I,3,FALSE)</f>
        <v>1.18</v>
      </c>
      <c r="J950" s="110">
        <f>VLOOKUP($A950,'2026-27 Salary &amp; Benefits'!$A:$I,4,FALSE)</f>
        <v>1.18</v>
      </c>
      <c r="K950" s="101">
        <f t="shared" si="172"/>
        <v>0</v>
      </c>
      <c r="L950" s="100">
        <f t="shared" si="173"/>
        <v>0</v>
      </c>
      <c r="M950" s="102">
        <f>'2026-27 Salary &amp; Benefits'!$E$6</f>
        <v>78209</v>
      </c>
      <c r="N950" s="102">
        <f>'2026-27 Salary &amp; Benefits'!$F$6</f>
        <v>82248</v>
      </c>
      <c r="O950" s="7">
        <f t="shared" si="174"/>
        <v>0</v>
      </c>
      <c r="P950" s="7">
        <f t="shared" si="175"/>
        <v>0</v>
      </c>
      <c r="Q950" s="7">
        <f>'2026-27 Salary &amp; Benefits'!G$6</f>
        <v>16817.759999999998</v>
      </c>
      <c r="R950" s="103">
        <f>'2026-27 Salary &amp; Benefits'!H$6</f>
        <v>0.16020000000000001</v>
      </c>
      <c r="S950" s="103">
        <f>'2026-27 Salary &amp; Benefits'!I$6</f>
        <v>0.15390000000000001</v>
      </c>
      <c r="T950" s="7">
        <f t="shared" si="176"/>
        <v>0</v>
      </c>
      <c r="U950" s="7">
        <f t="shared" si="177"/>
        <v>0</v>
      </c>
      <c r="V950" s="7">
        <f t="shared" si="178"/>
        <v>0</v>
      </c>
      <c r="W950" s="7">
        <f t="shared" si="179"/>
        <v>0</v>
      </c>
      <c r="X950" s="18">
        <f t="shared" si="180"/>
        <v>0</v>
      </c>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row>
    <row r="951" spans="1:159" s="17" customFormat="1">
      <c r="A951" s="50" t="s">
        <v>2226</v>
      </c>
      <c r="B951" s="59" t="s">
        <v>2641</v>
      </c>
      <c r="C951" s="60">
        <v>4148</v>
      </c>
      <c r="D951" s="59" t="s">
        <v>891</v>
      </c>
      <c r="E951" s="78" t="str">
        <f>IFERROR(VLOOKUP($C951,'2025-26 School Level AAFTE'!$C$2:$L$2349,9,FALSE), "No")</f>
        <v>No</v>
      </c>
      <c r="F951" s="67">
        <f>IFERROR(VLOOKUP($C951,'2025-26 School Level AAFTE'!$C$2:$J$2349,8,FALSE), 0)</f>
        <v>773.3</v>
      </c>
      <c r="G951" s="69">
        <f>IFERROR(IF(E951= "yes",VLOOKUP(C951,Summary!$B:$I,6,0),0),0)</f>
        <v>0</v>
      </c>
      <c r="H951" s="68">
        <f t="shared" si="171"/>
        <v>0</v>
      </c>
      <c r="I951" s="110">
        <f>VLOOKUP($A951,'2026-27 Salary &amp; Benefits'!$A:$I,3,FALSE)</f>
        <v>1.18</v>
      </c>
      <c r="J951" s="110">
        <f>VLOOKUP($A951,'2026-27 Salary &amp; Benefits'!$A:$I,4,FALSE)</f>
        <v>1.18</v>
      </c>
      <c r="K951" s="101">
        <f t="shared" si="172"/>
        <v>0</v>
      </c>
      <c r="L951" s="100">
        <f t="shared" si="173"/>
        <v>0</v>
      </c>
      <c r="M951" s="102">
        <f>'2026-27 Salary &amp; Benefits'!$E$6</f>
        <v>78209</v>
      </c>
      <c r="N951" s="102">
        <f>'2026-27 Salary &amp; Benefits'!$F$6</f>
        <v>82248</v>
      </c>
      <c r="O951" s="7">
        <f t="shared" si="174"/>
        <v>0</v>
      </c>
      <c r="P951" s="7">
        <f t="shared" si="175"/>
        <v>0</v>
      </c>
      <c r="Q951" s="7">
        <f>'2026-27 Salary &amp; Benefits'!G$6</f>
        <v>16817.759999999998</v>
      </c>
      <c r="R951" s="103">
        <f>'2026-27 Salary &amp; Benefits'!H$6</f>
        <v>0.16020000000000001</v>
      </c>
      <c r="S951" s="103">
        <f>'2026-27 Salary &amp; Benefits'!I$6</f>
        <v>0.15390000000000001</v>
      </c>
      <c r="T951" s="7">
        <f t="shared" si="176"/>
        <v>0</v>
      </c>
      <c r="U951" s="7">
        <f t="shared" si="177"/>
        <v>0</v>
      </c>
      <c r="V951" s="7">
        <f t="shared" si="178"/>
        <v>0</v>
      </c>
      <c r="W951" s="7">
        <f t="shared" si="179"/>
        <v>0</v>
      </c>
      <c r="X951" s="18">
        <f t="shared" si="180"/>
        <v>0</v>
      </c>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row>
    <row r="952" spans="1:159" s="17" customFormat="1">
      <c r="A952" s="50" t="s">
        <v>2226</v>
      </c>
      <c r="B952" s="59" t="s">
        <v>2641</v>
      </c>
      <c r="C952" s="60">
        <v>1687</v>
      </c>
      <c r="D952" s="59" t="s">
        <v>858</v>
      </c>
      <c r="E952" s="78" t="str">
        <f>IFERROR(VLOOKUP($C952,'2025-26 School Level AAFTE'!$C$2:$L$2349,9,FALSE), "No")</f>
        <v>No</v>
      </c>
      <c r="F952" s="67">
        <f>IFERROR(VLOOKUP($C952,'2025-26 School Level AAFTE'!$C$2:$J$2349,8,FALSE), 0)</f>
        <v>65.2</v>
      </c>
      <c r="G952" s="69">
        <f>IFERROR(IF(E952= "yes",VLOOKUP(C952,Summary!$B:$I,6,0),0),0)</f>
        <v>0</v>
      </c>
      <c r="H952" s="68">
        <f t="shared" si="171"/>
        <v>0</v>
      </c>
      <c r="I952" s="110">
        <f>VLOOKUP($A952,'2026-27 Salary &amp; Benefits'!$A:$I,3,FALSE)</f>
        <v>1.18</v>
      </c>
      <c r="J952" s="110">
        <f>VLOOKUP($A952,'2026-27 Salary &amp; Benefits'!$A:$I,4,FALSE)</f>
        <v>1.18</v>
      </c>
      <c r="K952" s="101">
        <f t="shared" si="172"/>
        <v>0</v>
      </c>
      <c r="L952" s="100">
        <f t="shared" si="173"/>
        <v>0</v>
      </c>
      <c r="M952" s="102">
        <f>'2026-27 Salary &amp; Benefits'!$E$6</f>
        <v>78209</v>
      </c>
      <c r="N952" s="102">
        <f>'2026-27 Salary &amp; Benefits'!$F$6</f>
        <v>82248</v>
      </c>
      <c r="O952" s="7">
        <f t="shared" si="174"/>
        <v>0</v>
      </c>
      <c r="P952" s="7">
        <f t="shared" si="175"/>
        <v>0</v>
      </c>
      <c r="Q952" s="7">
        <f>'2026-27 Salary &amp; Benefits'!G$6</f>
        <v>16817.759999999998</v>
      </c>
      <c r="R952" s="103">
        <f>'2026-27 Salary &amp; Benefits'!H$6</f>
        <v>0.16020000000000001</v>
      </c>
      <c r="S952" s="103">
        <f>'2026-27 Salary &amp; Benefits'!I$6</f>
        <v>0.15390000000000001</v>
      </c>
      <c r="T952" s="7">
        <f t="shared" si="176"/>
        <v>0</v>
      </c>
      <c r="U952" s="7">
        <f t="shared" si="177"/>
        <v>0</v>
      </c>
      <c r="V952" s="7">
        <f t="shared" si="178"/>
        <v>0</v>
      </c>
      <c r="W952" s="7">
        <f t="shared" si="179"/>
        <v>0</v>
      </c>
      <c r="X952" s="18">
        <f t="shared" si="180"/>
        <v>0</v>
      </c>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row>
    <row r="953" spans="1:159" s="17" customFormat="1">
      <c r="A953" s="50" t="s">
        <v>2226</v>
      </c>
      <c r="B953" s="59" t="s">
        <v>2641</v>
      </c>
      <c r="C953" s="60">
        <v>3590</v>
      </c>
      <c r="D953" s="59" t="s">
        <v>875</v>
      </c>
      <c r="E953" s="78" t="str">
        <f>IFERROR(VLOOKUP($C953,'2025-26 School Level AAFTE'!$C$2:$L$2349,9,FALSE), "No")</f>
        <v>No</v>
      </c>
      <c r="F953" s="67">
        <f>IFERROR(VLOOKUP($C953,'2025-26 School Level AAFTE'!$C$2:$J$2349,8,FALSE), 0)</f>
        <v>634.89</v>
      </c>
      <c r="G953" s="69">
        <f>IFERROR(IF(E953= "yes",VLOOKUP(C953,Summary!$B:$I,6,0),0),0)</f>
        <v>0</v>
      </c>
      <c r="H953" s="68">
        <f t="shared" si="171"/>
        <v>0</v>
      </c>
      <c r="I953" s="110">
        <f>VLOOKUP($A953,'2026-27 Salary &amp; Benefits'!$A:$I,3,FALSE)</f>
        <v>1.18</v>
      </c>
      <c r="J953" s="110">
        <f>VLOOKUP($A953,'2026-27 Salary &amp; Benefits'!$A:$I,4,FALSE)</f>
        <v>1.18</v>
      </c>
      <c r="K953" s="101">
        <f t="shared" si="172"/>
        <v>0</v>
      </c>
      <c r="L953" s="100">
        <f t="shared" si="173"/>
        <v>0</v>
      </c>
      <c r="M953" s="102">
        <f>'2026-27 Salary &amp; Benefits'!$E$6</f>
        <v>78209</v>
      </c>
      <c r="N953" s="102">
        <f>'2026-27 Salary &amp; Benefits'!$F$6</f>
        <v>82248</v>
      </c>
      <c r="O953" s="7">
        <f t="shared" si="174"/>
        <v>0</v>
      </c>
      <c r="P953" s="7">
        <f t="shared" si="175"/>
        <v>0</v>
      </c>
      <c r="Q953" s="7">
        <f>'2026-27 Salary &amp; Benefits'!G$6</f>
        <v>16817.759999999998</v>
      </c>
      <c r="R953" s="103">
        <f>'2026-27 Salary &amp; Benefits'!H$6</f>
        <v>0.16020000000000001</v>
      </c>
      <c r="S953" s="103">
        <f>'2026-27 Salary &amp; Benefits'!I$6</f>
        <v>0.15390000000000001</v>
      </c>
      <c r="T953" s="7">
        <f t="shared" si="176"/>
        <v>0</v>
      </c>
      <c r="U953" s="7">
        <f t="shared" si="177"/>
        <v>0</v>
      </c>
      <c r="V953" s="7">
        <f t="shared" si="178"/>
        <v>0</v>
      </c>
      <c r="W953" s="7">
        <f t="shared" si="179"/>
        <v>0</v>
      </c>
      <c r="X953" s="18">
        <f t="shared" si="180"/>
        <v>0</v>
      </c>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row>
    <row r="954" spans="1:159" s="17" customFormat="1">
      <c r="A954" s="50" t="s">
        <v>2226</v>
      </c>
      <c r="B954" s="59" t="s">
        <v>2641</v>
      </c>
      <c r="C954" s="60">
        <v>3591</v>
      </c>
      <c r="D954" s="59" t="s">
        <v>135</v>
      </c>
      <c r="E954" s="78" t="str">
        <f>IFERROR(VLOOKUP($C954,'2025-26 School Level AAFTE'!$C$2:$L$2349,9,FALSE), "No")</f>
        <v>No</v>
      </c>
      <c r="F954" s="67">
        <f>IFERROR(VLOOKUP($C954,'2025-26 School Level AAFTE'!$C$2:$J$2349,8,FALSE), 0)</f>
        <v>551.91</v>
      </c>
      <c r="G954" s="69">
        <f>IFERROR(IF(E954= "yes",VLOOKUP(C954,Summary!$B:$I,6,0),0),0)</f>
        <v>0</v>
      </c>
      <c r="H954" s="68">
        <f t="shared" si="171"/>
        <v>0</v>
      </c>
      <c r="I954" s="110">
        <f>VLOOKUP($A954,'2026-27 Salary &amp; Benefits'!$A:$I,3,FALSE)</f>
        <v>1.18</v>
      </c>
      <c r="J954" s="110">
        <f>VLOOKUP($A954,'2026-27 Salary &amp; Benefits'!$A:$I,4,FALSE)</f>
        <v>1.18</v>
      </c>
      <c r="K954" s="101">
        <f t="shared" si="172"/>
        <v>0</v>
      </c>
      <c r="L954" s="100">
        <f t="shared" si="173"/>
        <v>0</v>
      </c>
      <c r="M954" s="102">
        <f>'2026-27 Salary &amp; Benefits'!$E$6</f>
        <v>78209</v>
      </c>
      <c r="N954" s="102">
        <f>'2026-27 Salary &amp; Benefits'!$F$6</f>
        <v>82248</v>
      </c>
      <c r="O954" s="7">
        <f t="shared" si="174"/>
        <v>0</v>
      </c>
      <c r="P954" s="7">
        <f t="shared" si="175"/>
        <v>0</v>
      </c>
      <c r="Q954" s="7">
        <f>'2026-27 Salary &amp; Benefits'!G$6</f>
        <v>16817.759999999998</v>
      </c>
      <c r="R954" s="103">
        <f>'2026-27 Salary &amp; Benefits'!H$6</f>
        <v>0.16020000000000001</v>
      </c>
      <c r="S954" s="103">
        <f>'2026-27 Salary &amp; Benefits'!I$6</f>
        <v>0.15390000000000001</v>
      </c>
      <c r="T954" s="7">
        <f t="shared" si="176"/>
        <v>0</v>
      </c>
      <c r="U954" s="7">
        <f t="shared" si="177"/>
        <v>0</v>
      </c>
      <c r="V954" s="7">
        <f t="shared" si="178"/>
        <v>0</v>
      </c>
      <c r="W954" s="7">
        <f t="shared" si="179"/>
        <v>0</v>
      </c>
      <c r="X954" s="18">
        <f t="shared" si="180"/>
        <v>0</v>
      </c>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row>
    <row r="955" spans="1:159" s="17" customFormat="1">
      <c r="A955" s="50" t="s">
        <v>2226</v>
      </c>
      <c r="B955" s="59" t="s">
        <v>2641</v>
      </c>
      <c r="C955" s="60">
        <v>3675</v>
      </c>
      <c r="D955" s="59" t="s">
        <v>877</v>
      </c>
      <c r="E955" s="78" t="str">
        <f>IFERROR(VLOOKUP($C955,'2025-26 School Level AAFTE'!$C$2:$L$2349,9,FALSE), "No")</f>
        <v>No</v>
      </c>
      <c r="F955" s="67">
        <f>IFERROR(VLOOKUP($C955,'2025-26 School Level AAFTE'!$C$2:$J$2349,8,FALSE), 0)</f>
        <v>448.71</v>
      </c>
      <c r="G955" s="69">
        <f>IFERROR(IF(E955= "yes",VLOOKUP(C955,Summary!$B:$I,6,0),0),0)</f>
        <v>0</v>
      </c>
      <c r="H955" s="68">
        <f t="shared" si="171"/>
        <v>0</v>
      </c>
      <c r="I955" s="110">
        <f>VLOOKUP($A955,'2026-27 Salary &amp; Benefits'!$A:$I,3,FALSE)</f>
        <v>1.18</v>
      </c>
      <c r="J955" s="110">
        <f>VLOOKUP($A955,'2026-27 Salary &amp; Benefits'!$A:$I,4,FALSE)</f>
        <v>1.18</v>
      </c>
      <c r="K955" s="101">
        <f t="shared" si="172"/>
        <v>0</v>
      </c>
      <c r="L955" s="100">
        <f t="shared" si="173"/>
        <v>0</v>
      </c>
      <c r="M955" s="102">
        <f>'2026-27 Salary &amp; Benefits'!$E$6</f>
        <v>78209</v>
      </c>
      <c r="N955" s="102">
        <f>'2026-27 Salary &amp; Benefits'!$F$6</f>
        <v>82248</v>
      </c>
      <c r="O955" s="7">
        <f t="shared" si="174"/>
        <v>0</v>
      </c>
      <c r="P955" s="7">
        <f t="shared" si="175"/>
        <v>0</v>
      </c>
      <c r="Q955" s="7">
        <f>'2026-27 Salary &amp; Benefits'!G$6</f>
        <v>16817.759999999998</v>
      </c>
      <c r="R955" s="103">
        <f>'2026-27 Salary &amp; Benefits'!H$6</f>
        <v>0.16020000000000001</v>
      </c>
      <c r="S955" s="103">
        <f>'2026-27 Salary &amp; Benefits'!I$6</f>
        <v>0.15390000000000001</v>
      </c>
      <c r="T955" s="7">
        <f t="shared" si="176"/>
        <v>0</v>
      </c>
      <c r="U955" s="7">
        <f t="shared" si="177"/>
        <v>0</v>
      </c>
      <c r="V955" s="7">
        <f t="shared" si="178"/>
        <v>0</v>
      </c>
      <c r="W955" s="7">
        <f t="shared" si="179"/>
        <v>0</v>
      </c>
      <c r="X955" s="18">
        <f t="shared" si="180"/>
        <v>0</v>
      </c>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row>
    <row r="956" spans="1:159" s="17" customFormat="1">
      <c r="A956" s="50" t="s">
        <v>2226</v>
      </c>
      <c r="B956" s="59" t="s">
        <v>2641</v>
      </c>
      <c r="C956" s="60">
        <v>4386</v>
      </c>
      <c r="D956" s="59" t="s">
        <v>897</v>
      </c>
      <c r="E956" s="78" t="str">
        <f>IFERROR(VLOOKUP($C956,'2025-26 School Level AAFTE'!$C$2:$L$2349,9,FALSE), "No")</f>
        <v>No</v>
      </c>
      <c r="F956" s="67">
        <f>IFERROR(VLOOKUP($C956,'2025-26 School Level AAFTE'!$C$2:$J$2349,8,FALSE), 0)</f>
        <v>1182.32</v>
      </c>
      <c r="G956" s="69">
        <f>IFERROR(IF(E956= "yes",VLOOKUP(C956,Summary!$B:$I,6,0),0),0)</f>
        <v>0</v>
      </c>
      <c r="H956" s="68">
        <f t="shared" si="171"/>
        <v>0</v>
      </c>
      <c r="I956" s="110">
        <f>VLOOKUP($A956,'2026-27 Salary &amp; Benefits'!$A:$I,3,FALSE)</f>
        <v>1.18</v>
      </c>
      <c r="J956" s="110">
        <f>VLOOKUP($A956,'2026-27 Salary &amp; Benefits'!$A:$I,4,FALSE)</f>
        <v>1.18</v>
      </c>
      <c r="K956" s="101">
        <f t="shared" si="172"/>
        <v>0</v>
      </c>
      <c r="L956" s="100">
        <f t="shared" si="173"/>
        <v>0</v>
      </c>
      <c r="M956" s="102">
        <f>'2026-27 Salary &amp; Benefits'!$E$6</f>
        <v>78209</v>
      </c>
      <c r="N956" s="102">
        <f>'2026-27 Salary &amp; Benefits'!$F$6</f>
        <v>82248</v>
      </c>
      <c r="O956" s="7">
        <f t="shared" si="174"/>
        <v>0</v>
      </c>
      <c r="P956" s="7">
        <f t="shared" si="175"/>
        <v>0</v>
      </c>
      <c r="Q956" s="7">
        <f>'2026-27 Salary &amp; Benefits'!G$6</f>
        <v>16817.759999999998</v>
      </c>
      <c r="R956" s="103">
        <f>'2026-27 Salary &amp; Benefits'!H$6</f>
        <v>0.16020000000000001</v>
      </c>
      <c r="S956" s="103">
        <f>'2026-27 Salary &amp; Benefits'!I$6</f>
        <v>0.15390000000000001</v>
      </c>
      <c r="T956" s="7">
        <f t="shared" si="176"/>
        <v>0</v>
      </c>
      <c r="U956" s="7">
        <f t="shared" si="177"/>
        <v>0</v>
      </c>
      <c r="V956" s="7">
        <f t="shared" si="178"/>
        <v>0</v>
      </c>
      <c r="W956" s="7">
        <f t="shared" si="179"/>
        <v>0</v>
      </c>
      <c r="X956" s="18">
        <f t="shared" si="180"/>
        <v>0</v>
      </c>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row>
    <row r="957" spans="1:159" s="17" customFormat="1">
      <c r="A957" s="50" t="s">
        <v>2226</v>
      </c>
      <c r="B957" s="59" t="s">
        <v>2641</v>
      </c>
      <c r="C957" s="60">
        <v>1706</v>
      </c>
      <c r="D957" s="59" t="s">
        <v>860</v>
      </c>
      <c r="E957" s="78" t="str">
        <f>IFERROR(VLOOKUP($C957,'2025-26 School Level AAFTE'!$C$2:$L$2349,9,FALSE), "No")</f>
        <v>No</v>
      </c>
      <c r="F957" s="67">
        <f>IFERROR(VLOOKUP($C957,'2025-26 School Level AAFTE'!$C$2:$J$2349,8,FALSE), 0)</f>
        <v>432.24</v>
      </c>
      <c r="G957" s="69">
        <f>IFERROR(IF(E957= "yes",VLOOKUP(C957,Summary!$B:$I,6,0),0),0)</f>
        <v>0</v>
      </c>
      <c r="H957" s="68">
        <f t="shared" si="171"/>
        <v>0</v>
      </c>
      <c r="I957" s="110">
        <f>VLOOKUP($A957,'2026-27 Salary &amp; Benefits'!$A:$I,3,FALSE)</f>
        <v>1.18</v>
      </c>
      <c r="J957" s="110">
        <f>VLOOKUP($A957,'2026-27 Salary &amp; Benefits'!$A:$I,4,FALSE)</f>
        <v>1.18</v>
      </c>
      <c r="K957" s="101">
        <f t="shared" si="172"/>
        <v>0</v>
      </c>
      <c r="L957" s="100">
        <f t="shared" si="173"/>
        <v>0</v>
      </c>
      <c r="M957" s="102">
        <f>'2026-27 Salary &amp; Benefits'!$E$6</f>
        <v>78209</v>
      </c>
      <c r="N957" s="102">
        <f>'2026-27 Salary &amp; Benefits'!$F$6</f>
        <v>82248</v>
      </c>
      <c r="O957" s="7">
        <f t="shared" si="174"/>
        <v>0</v>
      </c>
      <c r="P957" s="7">
        <f t="shared" si="175"/>
        <v>0</v>
      </c>
      <c r="Q957" s="7">
        <f>'2026-27 Salary &amp; Benefits'!G$6</f>
        <v>16817.759999999998</v>
      </c>
      <c r="R957" s="103">
        <f>'2026-27 Salary &amp; Benefits'!H$6</f>
        <v>0.16020000000000001</v>
      </c>
      <c r="S957" s="103">
        <f>'2026-27 Salary &amp; Benefits'!I$6</f>
        <v>0.15390000000000001</v>
      </c>
      <c r="T957" s="7">
        <f t="shared" si="176"/>
        <v>0</v>
      </c>
      <c r="U957" s="7">
        <f t="shared" si="177"/>
        <v>0</v>
      </c>
      <c r="V957" s="7">
        <f t="shared" si="178"/>
        <v>0</v>
      </c>
      <c r="W957" s="7">
        <f t="shared" si="179"/>
        <v>0</v>
      </c>
      <c r="X957" s="18">
        <f t="shared" si="180"/>
        <v>0</v>
      </c>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row>
    <row r="958" spans="1:159" s="17" customFormat="1">
      <c r="A958" s="50" t="s">
        <v>2226</v>
      </c>
      <c r="B958" s="59" t="s">
        <v>2641</v>
      </c>
      <c r="C958" s="60">
        <v>2796</v>
      </c>
      <c r="D958" s="59" t="s">
        <v>866</v>
      </c>
      <c r="E958" s="78" t="str">
        <f>IFERROR(VLOOKUP($C958,'2025-26 School Level AAFTE'!$C$2:$L$2349,9,FALSE), "No")</f>
        <v>No</v>
      </c>
      <c r="F958" s="67">
        <f>IFERROR(VLOOKUP($C958,'2025-26 School Level AAFTE'!$C$2:$J$2349,8,FALSE), 0)</f>
        <v>320.92</v>
      </c>
      <c r="G958" s="69">
        <f>IFERROR(IF(E958= "yes",VLOOKUP(C958,Summary!$B:$I,6,0),0),0)</f>
        <v>0</v>
      </c>
      <c r="H958" s="68">
        <f t="shared" si="171"/>
        <v>0</v>
      </c>
      <c r="I958" s="110">
        <f>VLOOKUP($A958,'2026-27 Salary &amp; Benefits'!$A:$I,3,FALSE)</f>
        <v>1.18</v>
      </c>
      <c r="J958" s="110">
        <f>VLOOKUP($A958,'2026-27 Salary &amp; Benefits'!$A:$I,4,FALSE)</f>
        <v>1.18</v>
      </c>
      <c r="K958" s="101">
        <f t="shared" si="172"/>
        <v>0</v>
      </c>
      <c r="L958" s="100">
        <f t="shared" si="173"/>
        <v>0</v>
      </c>
      <c r="M958" s="102">
        <f>'2026-27 Salary &amp; Benefits'!$E$6</f>
        <v>78209</v>
      </c>
      <c r="N958" s="102">
        <f>'2026-27 Salary &amp; Benefits'!$F$6</f>
        <v>82248</v>
      </c>
      <c r="O958" s="7">
        <f t="shared" si="174"/>
        <v>0</v>
      </c>
      <c r="P958" s="7">
        <f t="shared" si="175"/>
        <v>0</v>
      </c>
      <c r="Q958" s="7">
        <f>'2026-27 Salary &amp; Benefits'!G$6</f>
        <v>16817.759999999998</v>
      </c>
      <c r="R958" s="103">
        <f>'2026-27 Salary &amp; Benefits'!H$6</f>
        <v>0.16020000000000001</v>
      </c>
      <c r="S958" s="103">
        <f>'2026-27 Salary &amp; Benefits'!I$6</f>
        <v>0.15390000000000001</v>
      </c>
      <c r="T958" s="7">
        <f t="shared" si="176"/>
        <v>0</v>
      </c>
      <c r="U958" s="7">
        <f t="shared" si="177"/>
        <v>0</v>
      </c>
      <c r="V958" s="7">
        <f t="shared" si="178"/>
        <v>0</v>
      </c>
      <c r="W958" s="7">
        <f t="shared" si="179"/>
        <v>0</v>
      </c>
      <c r="X958" s="18">
        <f t="shared" si="180"/>
        <v>0</v>
      </c>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row>
    <row r="959" spans="1:159" s="17" customFormat="1">
      <c r="A959" s="50" t="s">
        <v>2226</v>
      </c>
      <c r="B959" s="59" t="s">
        <v>2641</v>
      </c>
      <c r="C959" s="60">
        <v>3771</v>
      </c>
      <c r="D959" s="59" t="s">
        <v>883</v>
      </c>
      <c r="E959" s="78" t="str">
        <f>IFERROR(VLOOKUP($C959,'2025-26 School Level AAFTE'!$C$2:$L$2349,9,FALSE), "No")</f>
        <v>No</v>
      </c>
      <c r="F959" s="67">
        <f>IFERROR(VLOOKUP($C959,'2025-26 School Level AAFTE'!$C$2:$J$2349,8,FALSE), 0)</f>
        <v>1735.88</v>
      </c>
      <c r="G959" s="69">
        <f>IFERROR(IF(E959= "yes",VLOOKUP(C959,Summary!$B:$I,6,0),0),0)</f>
        <v>0</v>
      </c>
      <c r="H959" s="68">
        <f t="shared" si="171"/>
        <v>0</v>
      </c>
      <c r="I959" s="110">
        <f>VLOOKUP($A959,'2026-27 Salary &amp; Benefits'!$A:$I,3,FALSE)</f>
        <v>1.18</v>
      </c>
      <c r="J959" s="110">
        <f>VLOOKUP($A959,'2026-27 Salary &amp; Benefits'!$A:$I,4,FALSE)</f>
        <v>1.18</v>
      </c>
      <c r="K959" s="101">
        <f t="shared" si="172"/>
        <v>0</v>
      </c>
      <c r="L959" s="100">
        <f t="shared" si="173"/>
        <v>0</v>
      </c>
      <c r="M959" s="102">
        <f>'2026-27 Salary &amp; Benefits'!$E$6</f>
        <v>78209</v>
      </c>
      <c r="N959" s="102">
        <f>'2026-27 Salary &amp; Benefits'!$F$6</f>
        <v>82248</v>
      </c>
      <c r="O959" s="7">
        <f t="shared" si="174"/>
        <v>0</v>
      </c>
      <c r="P959" s="7">
        <f t="shared" si="175"/>
        <v>0</v>
      </c>
      <c r="Q959" s="7">
        <f>'2026-27 Salary &amp; Benefits'!G$6</f>
        <v>16817.759999999998</v>
      </c>
      <c r="R959" s="103">
        <f>'2026-27 Salary &amp; Benefits'!H$6</f>
        <v>0.16020000000000001</v>
      </c>
      <c r="S959" s="103">
        <f>'2026-27 Salary &amp; Benefits'!I$6</f>
        <v>0.15390000000000001</v>
      </c>
      <c r="T959" s="7">
        <f t="shared" si="176"/>
        <v>0</v>
      </c>
      <c r="U959" s="7">
        <f t="shared" si="177"/>
        <v>0</v>
      </c>
      <c r="V959" s="7">
        <f t="shared" si="178"/>
        <v>0</v>
      </c>
      <c r="W959" s="7">
        <f t="shared" si="179"/>
        <v>0</v>
      </c>
      <c r="X959" s="18">
        <f t="shared" si="180"/>
        <v>0</v>
      </c>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row>
    <row r="960" spans="1:159" s="17" customFormat="1">
      <c r="A960" s="50" t="s">
        <v>2226</v>
      </c>
      <c r="B960" s="59" t="s">
        <v>2641</v>
      </c>
      <c r="C960" s="60">
        <v>3922</v>
      </c>
      <c r="D960" s="59" t="s">
        <v>886</v>
      </c>
      <c r="E960" s="78" t="str">
        <f>IFERROR(VLOOKUP($C960,'2025-26 School Level AAFTE'!$C$2:$L$2349,9,FALSE), "No")</f>
        <v>No</v>
      </c>
      <c r="F960" s="67">
        <f>IFERROR(VLOOKUP($C960,'2025-26 School Level AAFTE'!$C$2:$J$2349,8,FALSE), 0)</f>
        <v>644.32000000000005</v>
      </c>
      <c r="G960" s="69">
        <f>IFERROR(IF(E960= "yes",VLOOKUP(C960,Summary!$B:$I,6,0),0),0)</f>
        <v>0</v>
      </c>
      <c r="H960" s="68">
        <f t="shared" si="171"/>
        <v>0</v>
      </c>
      <c r="I960" s="110">
        <f>VLOOKUP($A960,'2026-27 Salary &amp; Benefits'!$A:$I,3,FALSE)</f>
        <v>1.18</v>
      </c>
      <c r="J960" s="110">
        <f>VLOOKUP($A960,'2026-27 Salary &amp; Benefits'!$A:$I,4,FALSE)</f>
        <v>1.18</v>
      </c>
      <c r="K960" s="101">
        <f t="shared" si="172"/>
        <v>0</v>
      </c>
      <c r="L960" s="100">
        <f t="shared" si="173"/>
        <v>0</v>
      </c>
      <c r="M960" s="102">
        <f>'2026-27 Salary &amp; Benefits'!$E$6</f>
        <v>78209</v>
      </c>
      <c r="N960" s="102">
        <f>'2026-27 Salary &amp; Benefits'!$F$6</f>
        <v>82248</v>
      </c>
      <c r="O960" s="7">
        <f t="shared" si="174"/>
        <v>0</v>
      </c>
      <c r="P960" s="7">
        <f t="shared" si="175"/>
        <v>0</v>
      </c>
      <c r="Q960" s="7">
        <f>'2026-27 Salary &amp; Benefits'!G$6</f>
        <v>16817.759999999998</v>
      </c>
      <c r="R960" s="103">
        <f>'2026-27 Salary &amp; Benefits'!H$6</f>
        <v>0.16020000000000001</v>
      </c>
      <c r="S960" s="103">
        <f>'2026-27 Salary &amp; Benefits'!I$6</f>
        <v>0.15390000000000001</v>
      </c>
      <c r="T960" s="7">
        <f t="shared" si="176"/>
        <v>0</v>
      </c>
      <c r="U960" s="7">
        <f t="shared" si="177"/>
        <v>0</v>
      </c>
      <c r="V960" s="7">
        <f t="shared" si="178"/>
        <v>0</v>
      </c>
      <c r="W960" s="7">
        <f t="shared" si="179"/>
        <v>0</v>
      </c>
      <c r="X960" s="18">
        <f t="shared" si="180"/>
        <v>0</v>
      </c>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row>
    <row r="961" spans="1:159" s="17" customFormat="1">
      <c r="A961" s="50" t="s">
        <v>2226</v>
      </c>
      <c r="B961" s="59" t="s">
        <v>2641</v>
      </c>
      <c r="C961" s="58">
        <v>3704</v>
      </c>
      <c r="D961" s="51" t="s">
        <v>879</v>
      </c>
      <c r="E961" s="78" t="str">
        <f>IFERROR(VLOOKUP($C961,'2025-26 School Level AAFTE'!$C$2:$L$2349,9,FALSE), "No")</f>
        <v>No</v>
      </c>
      <c r="F961" s="67">
        <f>IFERROR(VLOOKUP($C961,'2025-26 School Level AAFTE'!$C$2:$J$2349,8,FALSE), 0)</f>
        <v>277.04000000000002</v>
      </c>
      <c r="G961" s="69">
        <f>IFERROR(IF(E961= "yes",VLOOKUP(C961,Summary!$B:$I,6,0),0),0)</f>
        <v>0</v>
      </c>
      <c r="H961" s="68">
        <f t="shared" si="171"/>
        <v>0</v>
      </c>
      <c r="I961" s="110">
        <f>VLOOKUP($A961,'2026-27 Salary &amp; Benefits'!$A:$I,3,FALSE)</f>
        <v>1.18</v>
      </c>
      <c r="J961" s="110">
        <f>VLOOKUP($A961,'2026-27 Salary &amp; Benefits'!$A:$I,4,FALSE)</f>
        <v>1.18</v>
      </c>
      <c r="K961" s="101">
        <f t="shared" si="172"/>
        <v>0</v>
      </c>
      <c r="L961" s="100">
        <f t="shared" si="173"/>
        <v>0</v>
      </c>
      <c r="M961" s="102">
        <f>'2026-27 Salary &amp; Benefits'!$E$6</f>
        <v>78209</v>
      </c>
      <c r="N961" s="102">
        <f>'2026-27 Salary &amp; Benefits'!$F$6</f>
        <v>82248</v>
      </c>
      <c r="O961" s="7">
        <f t="shared" si="174"/>
        <v>0</v>
      </c>
      <c r="P961" s="7">
        <f t="shared" si="175"/>
        <v>0</v>
      </c>
      <c r="Q961" s="7">
        <f>'2026-27 Salary &amp; Benefits'!G$6</f>
        <v>16817.759999999998</v>
      </c>
      <c r="R961" s="103">
        <f>'2026-27 Salary &amp; Benefits'!H$6</f>
        <v>0.16020000000000001</v>
      </c>
      <c r="S961" s="103">
        <f>'2026-27 Salary &amp; Benefits'!I$6</f>
        <v>0.15390000000000001</v>
      </c>
      <c r="T961" s="7">
        <f t="shared" si="176"/>
        <v>0</v>
      </c>
      <c r="U961" s="7">
        <f t="shared" si="177"/>
        <v>0</v>
      </c>
      <c r="V961" s="7">
        <f t="shared" si="178"/>
        <v>0</v>
      </c>
      <c r="W961" s="7">
        <f t="shared" si="179"/>
        <v>0</v>
      </c>
      <c r="X961" s="18">
        <f t="shared" si="180"/>
        <v>0</v>
      </c>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row>
    <row r="962" spans="1:159" s="17" customFormat="1">
      <c r="A962" s="50" t="s">
        <v>2226</v>
      </c>
      <c r="B962" s="59" t="s">
        <v>2641</v>
      </c>
      <c r="C962" s="60">
        <v>3941</v>
      </c>
      <c r="D962" s="59" t="s">
        <v>887</v>
      </c>
      <c r="E962" s="78" t="str">
        <f>IFERROR(VLOOKUP($C962,'2025-26 School Level AAFTE'!$C$2:$L$2349,9,FALSE), "No")</f>
        <v>No</v>
      </c>
      <c r="F962" s="67">
        <f>IFERROR(VLOOKUP($C962,'2025-26 School Level AAFTE'!$C$2:$J$2349,8,FALSE), 0)</f>
        <v>625.54999999999995</v>
      </c>
      <c r="G962" s="69">
        <f>IFERROR(IF(E962= "yes",VLOOKUP(C962,Summary!$B:$I,6,0),0),0)</f>
        <v>0</v>
      </c>
      <c r="H962" s="68">
        <f t="shared" si="171"/>
        <v>0</v>
      </c>
      <c r="I962" s="110">
        <f>VLOOKUP($A962,'2026-27 Salary &amp; Benefits'!$A:$I,3,FALSE)</f>
        <v>1.18</v>
      </c>
      <c r="J962" s="110">
        <f>VLOOKUP($A962,'2026-27 Salary &amp; Benefits'!$A:$I,4,FALSE)</f>
        <v>1.18</v>
      </c>
      <c r="K962" s="101">
        <f t="shared" si="172"/>
        <v>0</v>
      </c>
      <c r="L962" s="100">
        <f t="shared" si="173"/>
        <v>0</v>
      </c>
      <c r="M962" s="102">
        <f>'2026-27 Salary &amp; Benefits'!$E$6</f>
        <v>78209</v>
      </c>
      <c r="N962" s="102">
        <f>'2026-27 Salary &amp; Benefits'!$F$6</f>
        <v>82248</v>
      </c>
      <c r="O962" s="7">
        <f t="shared" si="174"/>
        <v>0</v>
      </c>
      <c r="P962" s="7">
        <f t="shared" si="175"/>
        <v>0</v>
      </c>
      <c r="Q962" s="7">
        <f>'2026-27 Salary &amp; Benefits'!G$6</f>
        <v>16817.759999999998</v>
      </c>
      <c r="R962" s="103">
        <f>'2026-27 Salary &amp; Benefits'!H$6</f>
        <v>0.16020000000000001</v>
      </c>
      <c r="S962" s="103">
        <f>'2026-27 Salary &amp; Benefits'!I$6</f>
        <v>0.15390000000000001</v>
      </c>
      <c r="T962" s="7">
        <f t="shared" si="176"/>
        <v>0</v>
      </c>
      <c r="U962" s="7">
        <f t="shared" si="177"/>
        <v>0</v>
      </c>
      <c r="V962" s="7">
        <f t="shared" si="178"/>
        <v>0</v>
      </c>
      <c r="W962" s="7">
        <f t="shared" si="179"/>
        <v>0</v>
      </c>
      <c r="X962" s="18">
        <f t="shared" si="180"/>
        <v>0</v>
      </c>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row>
    <row r="963" spans="1:159" s="17" customFormat="1">
      <c r="A963" s="50" t="s">
        <v>2226</v>
      </c>
      <c r="B963" s="59" t="s">
        <v>2641</v>
      </c>
      <c r="C963" s="60">
        <v>2308</v>
      </c>
      <c r="D963" s="59" t="s">
        <v>864</v>
      </c>
      <c r="E963" s="78" t="str">
        <f>IFERROR(VLOOKUP($C963,'2025-26 School Level AAFTE'!$C$2:$L$2349,9,FALSE), "No")</f>
        <v>No</v>
      </c>
      <c r="F963" s="67">
        <f>IFERROR(VLOOKUP($C963,'2025-26 School Level AAFTE'!$C$2:$J$2349,8,FALSE), 0)</f>
        <v>791.04</v>
      </c>
      <c r="G963" s="69">
        <f>IFERROR(IF(E963= "yes",VLOOKUP(C963,Summary!$B:$I,6,0),0),0)</f>
        <v>0</v>
      </c>
      <c r="H963" s="68">
        <f t="shared" si="171"/>
        <v>0</v>
      </c>
      <c r="I963" s="110">
        <f>VLOOKUP($A963,'2026-27 Salary &amp; Benefits'!$A:$I,3,FALSE)</f>
        <v>1.18</v>
      </c>
      <c r="J963" s="110">
        <f>VLOOKUP($A963,'2026-27 Salary &amp; Benefits'!$A:$I,4,FALSE)</f>
        <v>1.18</v>
      </c>
      <c r="K963" s="101">
        <f t="shared" si="172"/>
        <v>0</v>
      </c>
      <c r="L963" s="100">
        <f t="shared" si="173"/>
        <v>0</v>
      </c>
      <c r="M963" s="102">
        <f>'2026-27 Salary &amp; Benefits'!$E$6</f>
        <v>78209</v>
      </c>
      <c r="N963" s="102">
        <f>'2026-27 Salary &amp; Benefits'!$F$6</f>
        <v>82248</v>
      </c>
      <c r="O963" s="7">
        <f t="shared" si="174"/>
        <v>0</v>
      </c>
      <c r="P963" s="7">
        <f t="shared" si="175"/>
        <v>0</v>
      </c>
      <c r="Q963" s="7">
        <f>'2026-27 Salary &amp; Benefits'!G$6</f>
        <v>16817.759999999998</v>
      </c>
      <c r="R963" s="103">
        <f>'2026-27 Salary &amp; Benefits'!H$6</f>
        <v>0.16020000000000001</v>
      </c>
      <c r="S963" s="103">
        <f>'2026-27 Salary &amp; Benefits'!I$6</f>
        <v>0.15390000000000001</v>
      </c>
      <c r="T963" s="7">
        <f t="shared" si="176"/>
        <v>0</v>
      </c>
      <c r="U963" s="7">
        <f t="shared" si="177"/>
        <v>0</v>
      </c>
      <c r="V963" s="7">
        <f t="shared" si="178"/>
        <v>0</v>
      </c>
      <c r="W963" s="7">
        <f t="shared" si="179"/>
        <v>0</v>
      </c>
      <c r="X963" s="18">
        <f t="shared" si="180"/>
        <v>0</v>
      </c>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row>
    <row r="964" spans="1:159" s="17" customFormat="1">
      <c r="A964" s="50" t="s">
        <v>2226</v>
      </c>
      <c r="B964" s="59" t="s">
        <v>2641</v>
      </c>
      <c r="C964" s="60">
        <v>2739</v>
      </c>
      <c r="D964" s="59" t="s">
        <v>865</v>
      </c>
      <c r="E964" s="78" t="str">
        <f>IFERROR(VLOOKUP($C964,'2025-26 School Level AAFTE'!$C$2:$L$2349,9,FALSE), "No")</f>
        <v>No</v>
      </c>
      <c r="F964" s="67">
        <f>IFERROR(VLOOKUP($C964,'2025-26 School Level AAFTE'!$C$2:$J$2349,8,FALSE), 0)</f>
        <v>2127.02</v>
      </c>
      <c r="G964" s="69">
        <f>IFERROR(IF(E964= "yes",VLOOKUP(C964,Summary!$B:$I,6,0),0),0)</f>
        <v>0</v>
      </c>
      <c r="H964" s="68">
        <f t="shared" si="171"/>
        <v>0</v>
      </c>
      <c r="I964" s="110">
        <f>VLOOKUP($A964,'2026-27 Salary &amp; Benefits'!$A:$I,3,FALSE)</f>
        <v>1.18</v>
      </c>
      <c r="J964" s="110">
        <f>VLOOKUP($A964,'2026-27 Salary &amp; Benefits'!$A:$I,4,FALSE)</f>
        <v>1.18</v>
      </c>
      <c r="K964" s="101">
        <f t="shared" si="172"/>
        <v>0</v>
      </c>
      <c r="L964" s="100">
        <f t="shared" si="173"/>
        <v>0</v>
      </c>
      <c r="M964" s="102">
        <f>'2026-27 Salary &amp; Benefits'!$E$6</f>
        <v>78209</v>
      </c>
      <c r="N964" s="102">
        <f>'2026-27 Salary &amp; Benefits'!$F$6</f>
        <v>82248</v>
      </c>
      <c r="O964" s="7">
        <f t="shared" si="174"/>
        <v>0</v>
      </c>
      <c r="P964" s="7">
        <f t="shared" si="175"/>
        <v>0</v>
      </c>
      <c r="Q964" s="7">
        <f>'2026-27 Salary &amp; Benefits'!G$6</f>
        <v>16817.759999999998</v>
      </c>
      <c r="R964" s="103">
        <f>'2026-27 Salary &amp; Benefits'!H$6</f>
        <v>0.16020000000000001</v>
      </c>
      <c r="S964" s="103">
        <f>'2026-27 Salary &amp; Benefits'!I$6</f>
        <v>0.15390000000000001</v>
      </c>
      <c r="T964" s="7">
        <f t="shared" si="176"/>
        <v>0</v>
      </c>
      <c r="U964" s="7">
        <f t="shared" si="177"/>
        <v>0</v>
      </c>
      <c r="V964" s="7">
        <f t="shared" si="178"/>
        <v>0</v>
      </c>
      <c r="W964" s="7">
        <f t="shared" si="179"/>
        <v>0</v>
      </c>
      <c r="X964" s="18">
        <f t="shared" si="180"/>
        <v>0</v>
      </c>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row>
    <row r="965" spans="1:159" s="17" customFormat="1">
      <c r="A965" s="50" t="s">
        <v>2226</v>
      </c>
      <c r="B965" s="59" t="s">
        <v>2641</v>
      </c>
      <c r="C965" s="60">
        <v>3041</v>
      </c>
      <c r="D965" s="59" t="s">
        <v>868</v>
      </c>
      <c r="E965" s="78" t="str">
        <f>IFERROR(VLOOKUP($C965,'2025-26 School Level AAFTE'!$C$2:$L$2349,9,FALSE), "No")</f>
        <v>No</v>
      </c>
      <c r="F965" s="67">
        <f>IFERROR(VLOOKUP($C965,'2025-26 School Level AAFTE'!$C$2:$J$2349,8,FALSE), 0)</f>
        <v>458.71</v>
      </c>
      <c r="G965" s="69">
        <f>IFERROR(IF(E965= "yes",VLOOKUP(C965,Summary!$B:$I,6,0),0),0)</f>
        <v>0</v>
      </c>
      <c r="H965" s="68">
        <f t="shared" si="171"/>
        <v>0</v>
      </c>
      <c r="I965" s="110">
        <f>VLOOKUP($A965,'2026-27 Salary &amp; Benefits'!$A:$I,3,FALSE)</f>
        <v>1.18</v>
      </c>
      <c r="J965" s="110">
        <f>VLOOKUP($A965,'2026-27 Salary &amp; Benefits'!$A:$I,4,FALSE)</f>
        <v>1.18</v>
      </c>
      <c r="K965" s="101">
        <f t="shared" si="172"/>
        <v>0</v>
      </c>
      <c r="L965" s="100">
        <f t="shared" si="173"/>
        <v>0</v>
      </c>
      <c r="M965" s="102">
        <f>'2026-27 Salary &amp; Benefits'!$E$6</f>
        <v>78209</v>
      </c>
      <c r="N965" s="102">
        <f>'2026-27 Salary &amp; Benefits'!$F$6</f>
        <v>82248</v>
      </c>
      <c r="O965" s="7">
        <f t="shared" si="174"/>
        <v>0</v>
      </c>
      <c r="P965" s="7">
        <f t="shared" si="175"/>
        <v>0</v>
      </c>
      <c r="Q965" s="7">
        <f>'2026-27 Salary &amp; Benefits'!G$6</f>
        <v>16817.759999999998</v>
      </c>
      <c r="R965" s="103">
        <f>'2026-27 Salary &amp; Benefits'!H$6</f>
        <v>0.16020000000000001</v>
      </c>
      <c r="S965" s="103">
        <f>'2026-27 Salary &amp; Benefits'!I$6</f>
        <v>0.15390000000000001</v>
      </c>
      <c r="T965" s="7">
        <f t="shared" si="176"/>
        <v>0</v>
      </c>
      <c r="U965" s="7">
        <f t="shared" si="177"/>
        <v>0</v>
      </c>
      <c r="V965" s="7">
        <f t="shared" si="178"/>
        <v>0</v>
      </c>
      <c r="W965" s="7">
        <f t="shared" si="179"/>
        <v>0</v>
      </c>
      <c r="X965" s="18">
        <f t="shared" si="180"/>
        <v>0</v>
      </c>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row>
    <row r="966" spans="1:159" s="17" customFormat="1">
      <c r="A966" s="50" t="s">
        <v>2226</v>
      </c>
      <c r="B966" s="59" t="s">
        <v>2641</v>
      </c>
      <c r="C966" s="60">
        <v>3529</v>
      </c>
      <c r="D966" s="59" t="s">
        <v>873</v>
      </c>
      <c r="E966" s="78" t="str">
        <f>IFERROR(VLOOKUP($C966,'2025-26 School Level AAFTE'!$C$2:$L$2349,9,FALSE), "No")</f>
        <v>No</v>
      </c>
      <c r="F966" s="67">
        <f>IFERROR(VLOOKUP($C966,'2025-26 School Level AAFTE'!$C$2:$J$2349,8,FALSE), 0)</f>
        <v>414.76</v>
      </c>
      <c r="G966" s="69">
        <f>IFERROR(IF(E966= "yes",VLOOKUP(C966,Summary!$B:$I,6,0),0),0)</f>
        <v>0</v>
      </c>
      <c r="H966" s="68">
        <f t="shared" si="171"/>
        <v>0</v>
      </c>
      <c r="I966" s="110">
        <f>VLOOKUP($A966,'2026-27 Salary &amp; Benefits'!$A:$I,3,FALSE)</f>
        <v>1.18</v>
      </c>
      <c r="J966" s="110">
        <f>VLOOKUP($A966,'2026-27 Salary &amp; Benefits'!$A:$I,4,FALSE)</f>
        <v>1.18</v>
      </c>
      <c r="K966" s="101">
        <f t="shared" si="172"/>
        <v>0</v>
      </c>
      <c r="L966" s="100">
        <f t="shared" si="173"/>
        <v>0</v>
      </c>
      <c r="M966" s="102">
        <f>'2026-27 Salary &amp; Benefits'!$E$6</f>
        <v>78209</v>
      </c>
      <c r="N966" s="102">
        <f>'2026-27 Salary &amp; Benefits'!$F$6</f>
        <v>82248</v>
      </c>
      <c r="O966" s="7">
        <f t="shared" si="174"/>
        <v>0</v>
      </c>
      <c r="P966" s="7">
        <f t="shared" si="175"/>
        <v>0</v>
      </c>
      <c r="Q966" s="7">
        <f>'2026-27 Salary &amp; Benefits'!G$6</f>
        <v>16817.759999999998</v>
      </c>
      <c r="R966" s="103">
        <f>'2026-27 Salary &amp; Benefits'!H$6</f>
        <v>0.16020000000000001</v>
      </c>
      <c r="S966" s="103">
        <f>'2026-27 Salary &amp; Benefits'!I$6</f>
        <v>0.15390000000000001</v>
      </c>
      <c r="T966" s="7">
        <f t="shared" si="176"/>
        <v>0</v>
      </c>
      <c r="U966" s="7">
        <f t="shared" si="177"/>
        <v>0</v>
      </c>
      <c r="V966" s="7">
        <f t="shared" si="178"/>
        <v>0</v>
      </c>
      <c r="W966" s="7">
        <f t="shared" si="179"/>
        <v>0</v>
      </c>
      <c r="X966" s="18">
        <f t="shared" si="180"/>
        <v>0</v>
      </c>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row>
    <row r="967" spans="1:159" s="17" customFormat="1">
      <c r="A967" s="50" t="s">
        <v>2226</v>
      </c>
      <c r="B967" s="59" t="s">
        <v>2641</v>
      </c>
      <c r="C967" s="60">
        <v>4354</v>
      </c>
      <c r="D967" s="59" t="s">
        <v>896</v>
      </c>
      <c r="E967" s="78" t="str">
        <f>IFERROR(VLOOKUP($C967,'2025-26 School Level AAFTE'!$C$2:$L$2349,9,FALSE), "No")</f>
        <v>No</v>
      </c>
      <c r="F967" s="67">
        <f>IFERROR(VLOOKUP($C967,'2025-26 School Level AAFTE'!$C$2:$J$2349,8,FALSE), 0)</f>
        <v>473.87</v>
      </c>
      <c r="G967" s="69">
        <f>IFERROR(IF(E967= "yes",VLOOKUP(C967,Summary!$B:$I,6,0),0),0)</f>
        <v>0</v>
      </c>
      <c r="H967" s="68">
        <f t="shared" si="171"/>
        <v>0</v>
      </c>
      <c r="I967" s="110">
        <f>VLOOKUP($A967,'2026-27 Salary &amp; Benefits'!$A:$I,3,FALSE)</f>
        <v>1.18</v>
      </c>
      <c r="J967" s="110">
        <f>VLOOKUP($A967,'2026-27 Salary &amp; Benefits'!$A:$I,4,FALSE)</f>
        <v>1.18</v>
      </c>
      <c r="K967" s="101">
        <f t="shared" si="172"/>
        <v>0</v>
      </c>
      <c r="L967" s="100">
        <f t="shared" si="173"/>
        <v>0</v>
      </c>
      <c r="M967" s="102">
        <f>'2026-27 Salary &amp; Benefits'!$E$6</f>
        <v>78209</v>
      </c>
      <c r="N967" s="102">
        <f>'2026-27 Salary &amp; Benefits'!$F$6</f>
        <v>82248</v>
      </c>
      <c r="O967" s="7">
        <f t="shared" si="174"/>
        <v>0</v>
      </c>
      <c r="P967" s="7">
        <f t="shared" si="175"/>
        <v>0</v>
      </c>
      <c r="Q967" s="7">
        <f>'2026-27 Salary &amp; Benefits'!G$6</f>
        <v>16817.759999999998</v>
      </c>
      <c r="R967" s="103">
        <f>'2026-27 Salary &amp; Benefits'!H$6</f>
        <v>0.16020000000000001</v>
      </c>
      <c r="S967" s="103">
        <f>'2026-27 Salary &amp; Benefits'!I$6</f>
        <v>0.15390000000000001</v>
      </c>
      <c r="T967" s="7">
        <f t="shared" si="176"/>
        <v>0</v>
      </c>
      <c r="U967" s="7">
        <f t="shared" si="177"/>
        <v>0</v>
      </c>
      <c r="V967" s="7">
        <f t="shared" si="178"/>
        <v>0</v>
      </c>
      <c r="W967" s="7">
        <f t="shared" si="179"/>
        <v>0</v>
      </c>
      <c r="X967" s="18">
        <f t="shared" si="180"/>
        <v>0</v>
      </c>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row>
    <row r="968" spans="1:159" s="17" customFormat="1">
      <c r="A968" s="50" t="s">
        <v>2226</v>
      </c>
      <c r="B968" s="59" t="s">
        <v>2641</v>
      </c>
      <c r="C968" s="60">
        <v>4096</v>
      </c>
      <c r="D968" s="59" t="s">
        <v>889</v>
      </c>
      <c r="E968" s="78" t="str">
        <f>IFERROR(VLOOKUP($C968,'2025-26 School Level AAFTE'!$C$2:$L$2349,9,FALSE), "No")</f>
        <v>No</v>
      </c>
      <c r="F968" s="67">
        <f>IFERROR(VLOOKUP($C968,'2025-26 School Level AAFTE'!$C$2:$J$2349,8,FALSE), 0)</f>
        <v>543.65</v>
      </c>
      <c r="G968" s="69">
        <f>IFERROR(IF(E968= "yes",VLOOKUP(C968,Summary!$B:$I,6,0),0),0)</f>
        <v>0</v>
      </c>
      <c r="H968" s="68">
        <f t="shared" si="171"/>
        <v>0</v>
      </c>
      <c r="I968" s="110">
        <f>VLOOKUP($A968,'2026-27 Salary &amp; Benefits'!$A:$I,3,FALSE)</f>
        <v>1.18</v>
      </c>
      <c r="J968" s="110">
        <f>VLOOKUP($A968,'2026-27 Salary &amp; Benefits'!$A:$I,4,FALSE)</f>
        <v>1.18</v>
      </c>
      <c r="K968" s="101">
        <f t="shared" si="172"/>
        <v>0</v>
      </c>
      <c r="L968" s="100">
        <f t="shared" si="173"/>
        <v>0</v>
      </c>
      <c r="M968" s="102">
        <f>'2026-27 Salary &amp; Benefits'!$E$6</f>
        <v>78209</v>
      </c>
      <c r="N968" s="102">
        <f>'2026-27 Salary &amp; Benefits'!$F$6</f>
        <v>82248</v>
      </c>
      <c r="O968" s="7">
        <f t="shared" si="174"/>
        <v>0</v>
      </c>
      <c r="P968" s="7">
        <f t="shared" si="175"/>
        <v>0</v>
      </c>
      <c r="Q968" s="7">
        <f>'2026-27 Salary &amp; Benefits'!G$6</f>
        <v>16817.759999999998</v>
      </c>
      <c r="R968" s="103">
        <f>'2026-27 Salary &amp; Benefits'!H$6</f>
        <v>0.16020000000000001</v>
      </c>
      <c r="S968" s="103">
        <f>'2026-27 Salary &amp; Benefits'!I$6</f>
        <v>0.15390000000000001</v>
      </c>
      <c r="T968" s="7">
        <f t="shared" si="176"/>
        <v>0</v>
      </c>
      <c r="U968" s="7">
        <f t="shared" si="177"/>
        <v>0</v>
      </c>
      <c r="V968" s="7">
        <f t="shared" si="178"/>
        <v>0</v>
      </c>
      <c r="W968" s="7">
        <f t="shared" si="179"/>
        <v>0</v>
      </c>
      <c r="X968" s="18">
        <f t="shared" si="180"/>
        <v>0</v>
      </c>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row>
    <row r="969" spans="1:159" s="17" customFormat="1">
      <c r="A969" s="50" t="s">
        <v>2226</v>
      </c>
      <c r="B969" s="59" t="s">
        <v>2641</v>
      </c>
      <c r="C969" s="60">
        <v>3748</v>
      </c>
      <c r="D969" s="59" t="s">
        <v>882</v>
      </c>
      <c r="E969" s="78" t="str">
        <f>IFERROR(VLOOKUP($C969,'2025-26 School Level AAFTE'!$C$2:$L$2349,9,FALSE), "No")</f>
        <v>No</v>
      </c>
      <c r="F969" s="67">
        <f>IFERROR(VLOOKUP($C969,'2025-26 School Level AAFTE'!$C$2:$J$2349,8,FALSE), 0)</f>
        <v>384.26</v>
      </c>
      <c r="G969" s="69">
        <f>IFERROR(IF(E969= "yes",VLOOKUP(C969,Summary!$B:$I,6,0),0),0)</f>
        <v>0</v>
      </c>
      <c r="H969" s="68">
        <f t="shared" si="171"/>
        <v>0</v>
      </c>
      <c r="I969" s="110">
        <f>VLOOKUP($A969,'2026-27 Salary &amp; Benefits'!$A:$I,3,FALSE)</f>
        <v>1.18</v>
      </c>
      <c r="J969" s="110">
        <f>VLOOKUP($A969,'2026-27 Salary &amp; Benefits'!$A:$I,4,FALSE)</f>
        <v>1.18</v>
      </c>
      <c r="K969" s="101">
        <f t="shared" si="172"/>
        <v>0</v>
      </c>
      <c r="L969" s="100">
        <f t="shared" si="173"/>
        <v>0</v>
      </c>
      <c r="M969" s="102">
        <f>'2026-27 Salary &amp; Benefits'!$E$6</f>
        <v>78209</v>
      </c>
      <c r="N969" s="102">
        <f>'2026-27 Salary &amp; Benefits'!$F$6</f>
        <v>82248</v>
      </c>
      <c r="O969" s="7">
        <f t="shared" si="174"/>
        <v>0</v>
      </c>
      <c r="P969" s="7">
        <f t="shared" si="175"/>
        <v>0</v>
      </c>
      <c r="Q969" s="7">
        <f>'2026-27 Salary &amp; Benefits'!G$6</f>
        <v>16817.759999999998</v>
      </c>
      <c r="R969" s="103">
        <f>'2026-27 Salary &amp; Benefits'!H$6</f>
        <v>0.16020000000000001</v>
      </c>
      <c r="S969" s="103">
        <f>'2026-27 Salary &amp; Benefits'!I$6</f>
        <v>0.15390000000000001</v>
      </c>
      <c r="T969" s="7">
        <f t="shared" si="176"/>
        <v>0</v>
      </c>
      <c r="U969" s="7">
        <f t="shared" si="177"/>
        <v>0</v>
      </c>
      <c r="V969" s="7">
        <f t="shared" si="178"/>
        <v>0</v>
      </c>
      <c r="W969" s="7">
        <f t="shared" si="179"/>
        <v>0</v>
      </c>
      <c r="X969" s="18">
        <f t="shared" si="180"/>
        <v>0</v>
      </c>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row>
    <row r="970" spans="1:159" s="17" customFormat="1">
      <c r="A970" s="50" t="s">
        <v>2226</v>
      </c>
      <c r="B970" s="59" t="s">
        <v>2641</v>
      </c>
      <c r="C970" s="60">
        <v>4167</v>
      </c>
      <c r="D970" s="59" t="s">
        <v>892</v>
      </c>
      <c r="E970" s="78" t="str">
        <f>IFERROR(VLOOKUP($C970,'2025-26 School Level AAFTE'!$C$2:$L$2349,9,FALSE), "No")</f>
        <v>No</v>
      </c>
      <c r="F970" s="67">
        <f>IFERROR(VLOOKUP($C970,'2025-26 School Level AAFTE'!$C$2:$J$2349,8,FALSE), 0)</f>
        <v>90</v>
      </c>
      <c r="G970" s="69">
        <f>IFERROR(IF(E970= "yes",VLOOKUP(C970,Summary!$B:$I,6,0),0),0)</f>
        <v>0</v>
      </c>
      <c r="H970" s="68">
        <f t="shared" si="171"/>
        <v>0</v>
      </c>
      <c r="I970" s="110">
        <f>VLOOKUP($A970,'2026-27 Salary &amp; Benefits'!$A:$I,3,FALSE)</f>
        <v>1.18</v>
      </c>
      <c r="J970" s="110">
        <f>VLOOKUP($A970,'2026-27 Salary &amp; Benefits'!$A:$I,4,FALSE)</f>
        <v>1.18</v>
      </c>
      <c r="K970" s="101">
        <f t="shared" si="172"/>
        <v>0</v>
      </c>
      <c r="L970" s="100">
        <f t="shared" si="173"/>
        <v>0</v>
      </c>
      <c r="M970" s="102">
        <f>'2026-27 Salary &amp; Benefits'!$E$6</f>
        <v>78209</v>
      </c>
      <c r="N970" s="102">
        <f>'2026-27 Salary &amp; Benefits'!$F$6</f>
        <v>82248</v>
      </c>
      <c r="O970" s="7">
        <f t="shared" si="174"/>
        <v>0</v>
      </c>
      <c r="P970" s="7">
        <f t="shared" si="175"/>
        <v>0</v>
      </c>
      <c r="Q970" s="7">
        <f>'2026-27 Salary &amp; Benefits'!G$6</f>
        <v>16817.759999999998</v>
      </c>
      <c r="R970" s="103">
        <f>'2026-27 Salary &amp; Benefits'!H$6</f>
        <v>0.16020000000000001</v>
      </c>
      <c r="S970" s="103">
        <f>'2026-27 Salary &amp; Benefits'!I$6</f>
        <v>0.15390000000000001</v>
      </c>
      <c r="T970" s="7">
        <f t="shared" si="176"/>
        <v>0</v>
      </c>
      <c r="U970" s="7">
        <f t="shared" si="177"/>
        <v>0</v>
      </c>
      <c r="V970" s="7">
        <f t="shared" si="178"/>
        <v>0</v>
      </c>
      <c r="W970" s="7">
        <f t="shared" si="179"/>
        <v>0</v>
      </c>
      <c r="X970" s="18">
        <f t="shared" si="180"/>
        <v>0</v>
      </c>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row>
    <row r="971" spans="1:159" s="17" customFormat="1">
      <c r="A971" s="50" t="s">
        <v>2226</v>
      </c>
      <c r="B971" s="59" t="s">
        <v>2641</v>
      </c>
      <c r="C971" s="60">
        <v>2289</v>
      </c>
      <c r="D971" s="52" t="s">
        <v>863</v>
      </c>
      <c r="E971" s="78" t="str">
        <f>IFERROR(VLOOKUP($C971,'2025-26 School Level AAFTE'!$C$2:$L$2349,9,FALSE), "No")</f>
        <v>No</v>
      </c>
      <c r="F971" s="67">
        <f>IFERROR(VLOOKUP($C971,'2025-26 School Level AAFTE'!$C$2:$J$2349,8,FALSE), 0)</f>
        <v>532.08000000000004</v>
      </c>
      <c r="G971" s="69">
        <f>IFERROR(IF(E971= "yes",VLOOKUP(C971,Summary!$B:$I,6,0),0),0)</f>
        <v>0</v>
      </c>
      <c r="H971" s="68">
        <f t="shared" si="171"/>
        <v>0</v>
      </c>
      <c r="I971" s="110">
        <f>VLOOKUP($A971,'2026-27 Salary &amp; Benefits'!$A:$I,3,FALSE)</f>
        <v>1.18</v>
      </c>
      <c r="J971" s="110">
        <f>VLOOKUP($A971,'2026-27 Salary &amp; Benefits'!$A:$I,4,FALSE)</f>
        <v>1.18</v>
      </c>
      <c r="K971" s="101">
        <f t="shared" si="172"/>
        <v>0</v>
      </c>
      <c r="L971" s="100">
        <f t="shared" si="173"/>
        <v>0</v>
      </c>
      <c r="M971" s="102">
        <f>'2026-27 Salary &amp; Benefits'!$E$6</f>
        <v>78209</v>
      </c>
      <c r="N971" s="102">
        <f>'2026-27 Salary &amp; Benefits'!$F$6</f>
        <v>82248</v>
      </c>
      <c r="O971" s="7">
        <f t="shared" si="174"/>
        <v>0</v>
      </c>
      <c r="P971" s="7">
        <f t="shared" si="175"/>
        <v>0</v>
      </c>
      <c r="Q971" s="7">
        <f>'2026-27 Salary &amp; Benefits'!G$6</f>
        <v>16817.759999999998</v>
      </c>
      <c r="R971" s="103">
        <f>'2026-27 Salary &amp; Benefits'!H$6</f>
        <v>0.16020000000000001</v>
      </c>
      <c r="S971" s="103">
        <f>'2026-27 Salary &amp; Benefits'!I$6</f>
        <v>0.15390000000000001</v>
      </c>
      <c r="T971" s="7">
        <f t="shared" si="176"/>
        <v>0</v>
      </c>
      <c r="U971" s="7">
        <f t="shared" si="177"/>
        <v>0</v>
      </c>
      <c r="V971" s="7">
        <f t="shared" si="178"/>
        <v>0</v>
      </c>
      <c r="W971" s="7">
        <f t="shared" si="179"/>
        <v>0</v>
      </c>
      <c r="X971" s="18">
        <f t="shared" si="180"/>
        <v>0</v>
      </c>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row>
    <row r="972" spans="1:159" s="17" customFormat="1">
      <c r="A972" s="50" t="s">
        <v>2226</v>
      </c>
      <c r="B972" s="59" t="s">
        <v>2641</v>
      </c>
      <c r="C972" s="60">
        <v>3528</v>
      </c>
      <c r="D972" s="59" t="s">
        <v>872</v>
      </c>
      <c r="E972" s="78" t="str">
        <f>IFERROR(VLOOKUP($C972,'2025-26 School Level AAFTE'!$C$2:$L$2349,9,FALSE), "No")</f>
        <v>No</v>
      </c>
      <c r="F972" s="67">
        <f>IFERROR(VLOOKUP($C972,'2025-26 School Level AAFTE'!$C$2:$J$2349,8,FALSE), 0)</f>
        <v>2266.7400000000002</v>
      </c>
      <c r="G972" s="69">
        <f>IFERROR(IF(E972= "yes",VLOOKUP(C972,Summary!$B:$I,6,0),0),0)</f>
        <v>0</v>
      </c>
      <c r="H972" s="68">
        <f t="shared" si="171"/>
        <v>0</v>
      </c>
      <c r="I972" s="110">
        <f>VLOOKUP($A972,'2026-27 Salary &amp; Benefits'!$A:$I,3,FALSE)</f>
        <v>1.18</v>
      </c>
      <c r="J972" s="110">
        <f>VLOOKUP($A972,'2026-27 Salary &amp; Benefits'!$A:$I,4,FALSE)</f>
        <v>1.18</v>
      </c>
      <c r="K972" s="101">
        <f t="shared" si="172"/>
        <v>0</v>
      </c>
      <c r="L972" s="100">
        <f t="shared" si="173"/>
        <v>0</v>
      </c>
      <c r="M972" s="102">
        <f>'2026-27 Salary &amp; Benefits'!$E$6</f>
        <v>78209</v>
      </c>
      <c r="N972" s="102">
        <f>'2026-27 Salary &amp; Benefits'!$F$6</f>
        <v>82248</v>
      </c>
      <c r="O972" s="7">
        <f t="shared" si="174"/>
        <v>0</v>
      </c>
      <c r="P972" s="7">
        <f t="shared" si="175"/>
        <v>0</v>
      </c>
      <c r="Q972" s="7">
        <f>'2026-27 Salary &amp; Benefits'!G$6</f>
        <v>16817.759999999998</v>
      </c>
      <c r="R972" s="103">
        <f>'2026-27 Salary &amp; Benefits'!H$6</f>
        <v>0.16020000000000001</v>
      </c>
      <c r="S972" s="103">
        <f>'2026-27 Salary &amp; Benefits'!I$6</f>
        <v>0.15390000000000001</v>
      </c>
      <c r="T972" s="7">
        <f t="shared" si="176"/>
        <v>0</v>
      </c>
      <c r="U972" s="7">
        <f t="shared" si="177"/>
        <v>0</v>
      </c>
      <c r="V972" s="7">
        <f t="shared" si="178"/>
        <v>0</v>
      </c>
      <c r="W972" s="7">
        <f t="shared" si="179"/>
        <v>0</v>
      </c>
      <c r="X972" s="18">
        <f t="shared" si="180"/>
        <v>0</v>
      </c>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row>
    <row r="973" spans="1:159" s="17" customFormat="1">
      <c r="A973" s="50" t="s">
        <v>2226</v>
      </c>
      <c r="B973" s="59" t="s">
        <v>2641</v>
      </c>
      <c r="C973" s="60">
        <v>3232</v>
      </c>
      <c r="D973" s="59" t="s">
        <v>869</v>
      </c>
      <c r="E973" s="78" t="str">
        <f>IFERROR(VLOOKUP($C973,'2025-26 School Level AAFTE'!$C$2:$L$2349,9,FALSE), "No")</f>
        <v>No</v>
      </c>
      <c r="F973" s="67">
        <f>IFERROR(VLOOKUP($C973,'2025-26 School Level AAFTE'!$C$2:$J$2349,8,FALSE), 0)</f>
        <v>1028.42</v>
      </c>
      <c r="G973" s="69">
        <f>IFERROR(IF(E973= "yes",VLOOKUP(C973,Summary!$B:$I,6,0),0),0)</f>
        <v>0</v>
      </c>
      <c r="H973" s="68">
        <f t="shared" si="171"/>
        <v>0</v>
      </c>
      <c r="I973" s="110">
        <f>VLOOKUP($A973,'2026-27 Salary &amp; Benefits'!$A:$I,3,FALSE)</f>
        <v>1.18</v>
      </c>
      <c r="J973" s="110">
        <f>VLOOKUP($A973,'2026-27 Salary &amp; Benefits'!$A:$I,4,FALSE)</f>
        <v>1.18</v>
      </c>
      <c r="K973" s="101">
        <f t="shared" si="172"/>
        <v>0</v>
      </c>
      <c r="L973" s="100">
        <f t="shared" si="173"/>
        <v>0</v>
      </c>
      <c r="M973" s="102">
        <f>'2026-27 Salary &amp; Benefits'!$E$6</f>
        <v>78209</v>
      </c>
      <c r="N973" s="102">
        <f>'2026-27 Salary &amp; Benefits'!$F$6</f>
        <v>82248</v>
      </c>
      <c r="O973" s="7">
        <f t="shared" si="174"/>
        <v>0</v>
      </c>
      <c r="P973" s="7">
        <f t="shared" si="175"/>
        <v>0</v>
      </c>
      <c r="Q973" s="7">
        <f>'2026-27 Salary &amp; Benefits'!G$6</f>
        <v>16817.759999999998</v>
      </c>
      <c r="R973" s="103">
        <f>'2026-27 Salary &amp; Benefits'!H$6</f>
        <v>0.16020000000000001</v>
      </c>
      <c r="S973" s="103">
        <f>'2026-27 Salary &amp; Benefits'!I$6</f>
        <v>0.15390000000000001</v>
      </c>
      <c r="T973" s="7">
        <f t="shared" si="176"/>
        <v>0</v>
      </c>
      <c r="U973" s="7">
        <f t="shared" si="177"/>
        <v>0</v>
      </c>
      <c r="V973" s="7">
        <f t="shared" si="178"/>
        <v>0</v>
      </c>
      <c r="W973" s="7">
        <f t="shared" si="179"/>
        <v>0</v>
      </c>
      <c r="X973" s="18">
        <f t="shared" si="180"/>
        <v>0</v>
      </c>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row>
    <row r="974" spans="1:159" s="17" customFormat="1">
      <c r="A974" s="50" t="s">
        <v>2226</v>
      </c>
      <c r="B974" s="59" t="s">
        <v>2641</v>
      </c>
      <c r="C974" s="60">
        <v>5057</v>
      </c>
      <c r="D974" s="59" t="s">
        <v>902</v>
      </c>
      <c r="E974" s="78" t="str">
        <f>IFERROR(VLOOKUP($C974,'2025-26 School Level AAFTE'!$C$2:$L$2349,9,FALSE), "No")</f>
        <v>No</v>
      </c>
      <c r="F974" s="67">
        <f>IFERROR(VLOOKUP($C974,'2025-26 School Level AAFTE'!$C$2:$J$2349,8,FALSE), 0)</f>
        <v>75.92</v>
      </c>
      <c r="G974" s="69">
        <f>IFERROR(IF(E974= "yes",VLOOKUP(C974,Summary!$B:$I,6,0),0),0)</f>
        <v>0</v>
      </c>
      <c r="H974" s="68">
        <f t="shared" si="171"/>
        <v>0</v>
      </c>
      <c r="I974" s="110">
        <f>VLOOKUP($A974,'2026-27 Salary &amp; Benefits'!$A:$I,3,FALSE)</f>
        <v>1.18</v>
      </c>
      <c r="J974" s="110">
        <f>VLOOKUP($A974,'2026-27 Salary &amp; Benefits'!$A:$I,4,FALSE)</f>
        <v>1.18</v>
      </c>
      <c r="K974" s="101">
        <f t="shared" si="172"/>
        <v>0</v>
      </c>
      <c r="L974" s="100">
        <f t="shared" si="173"/>
        <v>0</v>
      </c>
      <c r="M974" s="102">
        <f>'2026-27 Salary &amp; Benefits'!$E$6</f>
        <v>78209</v>
      </c>
      <c r="N974" s="102">
        <f>'2026-27 Salary &amp; Benefits'!$F$6</f>
        <v>82248</v>
      </c>
      <c r="O974" s="7">
        <f t="shared" si="174"/>
        <v>0</v>
      </c>
      <c r="P974" s="7">
        <f t="shared" si="175"/>
        <v>0</v>
      </c>
      <c r="Q974" s="7">
        <f>'2026-27 Salary &amp; Benefits'!G$6</f>
        <v>16817.759999999998</v>
      </c>
      <c r="R974" s="103">
        <f>'2026-27 Salary &amp; Benefits'!H$6</f>
        <v>0.16020000000000001</v>
      </c>
      <c r="S974" s="103">
        <f>'2026-27 Salary &amp; Benefits'!I$6</f>
        <v>0.15390000000000001</v>
      </c>
      <c r="T974" s="7">
        <f t="shared" si="176"/>
        <v>0</v>
      </c>
      <c r="U974" s="7">
        <f t="shared" si="177"/>
        <v>0</v>
      </c>
      <c r="V974" s="7">
        <f t="shared" si="178"/>
        <v>0</v>
      </c>
      <c r="W974" s="7">
        <f t="shared" si="179"/>
        <v>0</v>
      </c>
      <c r="X974" s="18">
        <f t="shared" si="180"/>
        <v>0</v>
      </c>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row>
    <row r="975" spans="1:159" s="17" customFormat="1">
      <c r="A975" s="50" t="s">
        <v>2226</v>
      </c>
      <c r="B975" s="59" t="s">
        <v>2641</v>
      </c>
      <c r="C975" s="60">
        <v>4147</v>
      </c>
      <c r="D975" s="59" t="s">
        <v>890</v>
      </c>
      <c r="E975" s="78" t="str">
        <f>IFERROR(VLOOKUP($C975,'2025-26 School Level AAFTE'!$C$2:$L$2349,9,FALSE), "No")</f>
        <v>No</v>
      </c>
      <c r="F975" s="67">
        <f>IFERROR(VLOOKUP($C975,'2025-26 School Level AAFTE'!$C$2:$J$2349,8,FALSE), 0)</f>
        <v>388.04</v>
      </c>
      <c r="G975" s="69">
        <f>IFERROR(IF(E975= "yes",VLOOKUP(C975,Summary!$B:$I,6,0),0),0)</f>
        <v>0</v>
      </c>
      <c r="H975" s="68">
        <f t="shared" si="171"/>
        <v>0</v>
      </c>
      <c r="I975" s="110">
        <f>VLOOKUP($A975,'2026-27 Salary &amp; Benefits'!$A:$I,3,FALSE)</f>
        <v>1.18</v>
      </c>
      <c r="J975" s="110">
        <f>VLOOKUP($A975,'2026-27 Salary &amp; Benefits'!$A:$I,4,FALSE)</f>
        <v>1.18</v>
      </c>
      <c r="K975" s="101">
        <f t="shared" si="172"/>
        <v>0</v>
      </c>
      <c r="L975" s="100">
        <f t="shared" si="173"/>
        <v>0</v>
      </c>
      <c r="M975" s="102">
        <f>'2026-27 Salary &amp; Benefits'!$E$6</f>
        <v>78209</v>
      </c>
      <c r="N975" s="102">
        <f>'2026-27 Salary &amp; Benefits'!$F$6</f>
        <v>82248</v>
      </c>
      <c r="O975" s="7">
        <f t="shared" si="174"/>
        <v>0</v>
      </c>
      <c r="P975" s="7">
        <f t="shared" si="175"/>
        <v>0</v>
      </c>
      <c r="Q975" s="7">
        <f>'2026-27 Salary &amp; Benefits'!G$6</f>
        <v>16817.759999999998</v>
      </c>
      <c r="R975" s="103">
        <f>'2026-27 Salary &amp; Benefits'!H$6</f>
        <v>0.16020000000000001</v>
      </c>
      <c r="S975" s="103">
        <f>'2026-27 Salary &amp; Benefits'!I$6</f>
        <v>0.15390000000000001</v>
      </c>
      <c r="T975" s="7">
        <f t="shared" si="176"/>
        <v>0</v>
      </c>
      <c r="U975" s="7">
        <f t="shared" si="177"/>
        <v>0</v>
      </c>
      <c r="V975" s="7">
        <f t="shared" si="178"/>
        <v>0</v>
      </c>
      <c r="W975" s="7">
        <f t="shared" si="179"/>
        <v>0</v>
      </c>
      <c r="X975" s="18">
        <f t="shared" si="180"/>
        <v>0</v>
      </c>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row>
    <row r="976" spans="1:159" s="17" customFormat="1">
      <c r="A976" s="50" t="s">
        <v>2226</v>
      </c>
      <c r="B976" s="59" t="s">
        <v>2641</v>
      </c>
      <c r="C976" s="60">
        <v>5053</v>
      </c>
      <c r="D976" s="59" t="s">
        <v>901</v>
      </c>
      <c r="E976" s="78" t="str">
        <f>IFERROR(VLOOKUP($C976,'2025-26 School Level AAFTE'!$C$2:$L$2349,9,FALSE), "No")</f>
        <v>No</v>
      </c>
      <c r="F976" s="67">
        <f>IFERROR(VLOOKUP($C976,'2025-26 School Level AAFTE'!$C$2:$J$2349,8,FALSE), 0)</f>
        <v>422.24</v>
      </c>
      <c r="G976" s="69">
        <f>IFERROR(IF(E976= "yes",VLOOKUP(C976,Summary!$B:$I,6,0),0),0)</f>
        <v>0</v>
      </c>
      <c r="H976" s="68">
        <f t="shared" si="171"/>
        <v>0</v>
      </c>
      <c r="I976" s="110">
        <f>VLOOKUP($A976,'2026-27 Salary &amp; Benefits'!$A:$I,3,FALSE)</f>
        <v>1.18</v>
      </c>
      <c r="J976" s="110">
        <f>VLOOKUP($A976,'2026-27 Salary &amp; Benefits'!$A:$I,4,FALSE)</f>
        <v>1.18</v>
      </c>
      <c r="K976" s="101">
        <f t="shared" si="172"/>
        <v>0</v>
      </c>
      <c r="L976" s="100">
        <f t="shared" si="173"/>
        <v>0</v>
      </c>
      <c r="M976" s="102">
        <f>'2026-27 Salary &amp; Benefits'!$E$6</f>
        <v>78209</v>
      </c>
      <c r="N976" s="102">
        <f>'2026-27 Salary &amp; Benefits'!$F$6</f>
        <v>82248</v>
      </c>
      <c r="O976" s="7">
        <f t="shared" si="174"/>
        <v>0</v>
      </c>
      <c r="P976" s="7">
        <f t="shared" si="175"/>
        <v>0</v>
      </c>
      <c r="Q976" s="7">
        <f>'2026-27 Salary &amp; Benefits'!G$6</f>
        <v>16817.759999999998</v>
      </c>
      <c r="R976" s="103">
        <f>'2026-27 Salary &amp; Benefits'!H$6</f>
        <v>0.16020000000000001</v>
      </c>
      <c r="S976" s="103">
        <f>'2026-27 Salary &amp; Benefits'!I$6</f>
        <v>0.15390000000000001</v>
      </c>
      <c r="T976" s="7">
        <f t="shared" si="176"/>
        <v>0</v>
      </c>
      <c r="U976" s="7">
        <f t="shared" si="177"/>
        <v>0</v>
      </c>
      <c r="V976" s="7">
        <f t="shared" si="178"/>
        <v>0</v>
      </c>
      <c r="W976" s="7">
        <f t="shared" si="179"/>
        <v>0</v>
      </c>
      <c r="X976" s="18">
        <f t="shared" si="180"/>
        <v>0</v>
      </c>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row>
    <row r="977" spans="1:159" s="17" customFormat="1">
      <c r="A977" s="50" t="s">
        <v>2226</v>
      </c>
      <c r="B977" s="59" t="s">
        <v>2641</v>
      </c>
      <c r="C977" s="60">
        <v>2992</v>
      </c>
      <c r="D977" s="59" t="s">
        <v>867</v>
      </c>
      <c r="E977" s="78" t="str">
        <f>IFERROR(VLOOKUP($C977,'2025-26 School Level AAFTE'!$C$2:$L$2349,9,FALSE), "No")</f>
        <v>No</v>
      </c>
      <c r="F977" s="67">
        <f>IFERROR(VLOOKUP($C977,'2025-26 School Level AAFTE'!$C$2:$J$2349,8,FALSE), 0)</f>
        <v>574.16</v>
      </c>
      <c r="G977" s="69">
        <f>IFERROR(IF(E977= "yes",VLOOKUP(C977,Summary!$B:$I,6,0),0),0)</f>
        <v>0</v>
      </c>
      <c r="H977" s="68">
        <f t="shared" si="171"/>
        <v>0</v>
      </c>
      <c r="I977" s="110">
        <f>VLOOKUP($A977,'2026-27 Salary &amp; Benefits'!$A:$I,3,FALSE)</f>
        <v>1.18</v>
      </c>
      <c r="J977" s="110">
        <f>VLOOKUP($A977,'2026-27 Salary &amp; Benefits'!$A:$I,4,FALSE)</f>
        <v>1.18</v>
      </c>
      <c r="K977" s="101">
        <f t="shared" si="172"/>
        <v>0</v>
      </c>
      <c r="L977" s="100">
        <f t="shared" si="173"/>
        <v>0</v>
      </c>
      <c r="M977" s="102">
        <f>'2026-27 Salary &amp; Benefits'!$E$6</f>
        <v>78209</v>
      </c>
      <c r="N977" s="102">
        <f>'2026-27 Salary &amp; Benefits'!$F$6</f>
        <v>82248</v>
      </c>
      <c r="O977" s="7">
        <f t="shared" si="174"/>
        <v>0</v>
      </c>
      <c r="P977" s="7">
        <f t="shared" si="175"/>
        <v>0</v>
      </c>
      <c r="Q977" s="7">
        <f>'2026-27 Salary &amp; Benefits'!G$6</f>
        <v>16817.759999999998</v>
      </c>
      <c r="R977" s="103">
        <f>'2026-27 Salary &amp; Benefits'!H$6</f>
        <v>0.16020000000000001</v>
      </c>
      <c r="S977" s="103">
        <f>'2026-27 Salary &amp; Benefits'!I$6</f>
        <v>0.15390000000000001</v>
      </c>
      <c r="T977" s="7">
        <f t="shared" si="176"/>
        <v>0</v>
      </c>
      <c r="U977" s="7">
        <f t="shared" si="177"/>
        <v>0</v>
      </c>
      <c r="V977" s="7">
        <f t="shared" si="178"/>
        <v>0</v>
      </c>
      <c r="W977" s="7">
        <f t="shared" si="179"/>
        <v>0</v>
      </c>
      <c r="X977" s="18">
        <f t="shared" si="180"/>
        <v>0</v>
      </c>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row>
    <row r="978" spans="1:159" s="17" customFormat="1">
      <c r="A978" s="50" t="s">
        <v>2226</v>
      </c>
      <c r="B978" s="59" t="s">
        <v>2641</v>
      </c>
      <c r="C978" s="60">
        <v>3706</v>
      </c>
      <c r="D978" s="59" t="s">
        <v>880</v>
      </c>
      <c r="E978" s="78" t="str">
        <f>IFERROR(VLOOKUP($C978,'2025-26 School Level AAFTE'!$C$2:$L$2349,9,FALSE), "No")</f>
        <v>No</v>
      </c>
      <c r="F978" s="67">
        <f>IFERROR(VLOOKUP($C978,'2025-26 School Level AAFTE'!$C$2:$J$2349,8,FALSE), 0)</f>
        <v>869.77</v>
      </c>
      <c r="G978" s="69">
        <f>IFERROR(IF(E978= "yes",VLOOKUP(C978,Summary!$B:$I,6,0),0),0)</f>
        <v>0</v>
      </c>
      <c r="H978" s="68">
        <f t="shared" si="171"/>
        <v>0</v>
      </c>
      <c r="I978" s="110">
        <f>VLOOKUP($A978,'2026-27 Salary &amp; Benefits'!$A:$I,3,FALSE)</f>
        <v>1.18</v>
      </c>
      <c r="J978" s="110">
        <f>VLOOKUP($A978,'2026-27 Salary &amp; Benefits'!$A:$I,4,FALSE)</f>
        <v>1.18</v>
      </c>
      <c r="K978" s="101">
        <f t="shared" si="172"/>
        <v>0</v>
      </c>
      <c r="L978" s="100">
        <f t="shared" si="173"/>
        <v>0</v>
      </c>
      <c r="M978" s="102">
        <f>'2026-27 Salary &amp; Benefits'!$E$6</f>
        <v>78209</v>
      </c>
      <c r="N978" s="102">
        <f>'2026-27 Salary &amp; Benefits'!$F$6</f>
        <v>82248</v>
      </c>
      <c r="O978" s="7">
        <f t="shared" si="174"/>
        <v>0</v>
      </c>
      <c r="P978" s="7">
        <f t="shared" si="175"/>
        <v>0</v>
      </c>
      <c r="Q978" s="7">
        <f>'2026-27 Salary &amp; Benefits'!G$6</f>
        <v>16817.759999999998</v>
      </c>
      <c r="R978" s="103">
        <f>'2026-27 Salary &amp; Benefits'!H$6</f>
        <v>0.16020000000000001</v>
      </c>
      <c r="S978" s="103">
        <f>'2026-27 Salary &amp; Benefits'!I$6</f>
        <v>0.15390000000000001</v>
      </c>
      <c r="T978" s="7">
        <f t="shared" si="176"/>
        <v>0</v>
      </c>
      <c r="U978" s="7">
        <f t="shared" si="177"/>
        <v>0</v>
      </c>
      <c r="V978" s="7">
        <f t="shared" si="178"/>
        <v>0</v>
      </c>
      <c r="W978" s="7">
        <f t="shared" si="179"/>
        <v>0</v>
      </c>
      <c r="X978" s="18">
        <f t="shared" si="180"/>
        <v>0</v>
      </c>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row>
    <row r="979" spans="1:159" s="17" customFormat="1">
      <c r="A979" s="50" t="s">
        <v>2226</v>
      </c>
      <c r="B979" s="59" t="s">
        <v>2641</v>
      </c>
      <c r="C979" s="60">
        <v>3703</v>
      </c>
      <c r="D979" s="59" t="s">
        <v>878</v>
      </c>
      <c r="E979" s="78" t="str">
        <f>IFERROR(VLOOKUP($C979,'2025-26 School Level AAFTE'!$C$2:$L$2349,9,FALSE), "No")</f>
        <v>No</v>
      </c>
      <c r="F979" s="67">
        <f>IFERROR(VLOOKUP($C979,'2025-26 School Level AAFTE'!$C$2:$J$2349,8,FALSE), 0)</f>
        <v>582.71</v>
      </c>
      <c r="G979" s="69">
        <f>IFERROR(IF(E979= "yes",VLOOKUP(C979,Summary!$B:$I,6,0),0),0)</f>
        <v>0</v>
      </c>
      <c r="H979" s="68">
        <f t="shared" si="171"/>
        <v>0</v>
      </c>
      <c r="I979" s="110">
        <f>VLOOKUP($A979,'2026-27 Salary &amp; Benefits'!$A:$I,3,FALSE)</f>
        <v>1.18</v>
      </c>
      <c r="J979" s="110">
        <f>VLOOKUP($A979,'2026-27 Salary &amp; Benefits'!$A:$I,4,FALSE)</f>
        <v>1.18</v>
      </c>
      <c r="K979" s="101">
        <f t="shared" si="172"/>
        <v>0</v>
      </c>
      <c r="L979" s="100">
        <f t="shared" si="173"/>
        <v>0</v>
      </c>
      <c r="M979" s="102">
        <f>'2026-27 Salary &amp; Benefits'!$E$6</f>
        <v>78209</v>
      </c>
      <c r="N979" s="102">
        <f>'2026-27 Salary &amp; Benefits'!$F$6</f>
        <v>82248</v>
      </c>
      <c r="O979" s="7">
        <f t="shared" si="174"/>
        <v>0</v>
      </c>
      <c r="P979" s="7">
        <f t="shared" si="175"/>
        <v>0</v>
      </c>
      <c r="Q979" s="7">
        <f>'2026-27 Salary &amp; Benefits'!G$6</f>
        <v>16817.759999999998</v>
      </c>
      <c r="R979" s="103">
        <f>'2026-27 Salary &amp; Benefits'!H$6</f>
        <v>0.16020000000000001</v>
      </c>
      <c r="S979" s="103">
        <f>'2026-27 Salary &amp; Benefits'!I$6</f>
        <v>0.15390000000000001</v>
      </c>
      <c r="T979" s="7">
        <f t="shared" si="176"/>
        <v>0</v>
      </c>
      <c r="U979" s="7">
        <f t="shared" si="177"/>
        <v>0</v>
      </c>
      <c r="V979" s="7">
        <f t="shared" si="178"/>
        <v>0</v>
      </c>
      <c r="W979" s="7">
        <f t="shared" si="179"/>
        <v>0</v>
      </c>
      <c r="X979" s="18">
        <f t="shared" si="180"/>
        <v>0</v>
      </c>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row>
    <row r="980" spans="1:159" s="17" customFormat="1">
      <c r="A980" s="50" t="s">
        <v>2226</v>
      </c>
      <c r="B980" s="59" t="s">
        <v>2641</v>
      </c>
      <c r="C980" s="60">
        <v>3747</v>
      </c>
      <c r="D980" s="59" t="s">
        <v>881</v>
      </c>
      <c r="E980" s="78" t="str">
        <f>IFERROR(VLOOKUP($C980,'2025-26 School Level AAFTE'!$C$2:$L$2349,9,FALSE), "No")</f>
        <v>No</v>
      </c>
      <c r="F980" s="67">
        <f>IFERROR(VLOOKUP($C980,'2025-26 School Level AAFTE'!$C$2:$J$2349,8,FALSE), 0)</f>
        <v>374</v>
      </c>
      <c r="G980" s="69">
        <f>IFERROR(IF(E980= "yes",VLOOKUP(C980,Summary!$B:$I,6,0),0),0)</f>
        <v>0</v>
      </c>
      <c r="H980" s="68">
        <f t="shared" si="171"/>
        <v>0</v>
      </c>
      <c r="I980" s="110">
        <f>VLOOKUP($A980,'2026-27 Salary &amp; Benefits'!$A:$I,3,FALSE)</f>
        <v>1.18</v>
      </c>
      <c r="J980" s="110">
        <f>VLOOKUP($A980,'2026-27 Salary &amp; Benefits'!$A:$I,4,FALSE)</f>
        <v>1.18</v>
      </c>
      <c r="K980" s="101">
        <f t="shared" si="172"/>
        <v>0</v>
      </c>
      <c r="L980" s="100">
        <f t="shared" si="173"/>
        <v>0</v>
      </c>
      <c r="M980" s="102">
        <f>'2026-27 Salary &amp; Benefits'!$E$6</f>
        <v>78209</v>
      </c>
      <c r="N980" s="102">
        <f>'2026-27 Salary &amp; Benefits'!$F$6</f>
        <v>82248</v>
      </c>
      <c r="O980" s="7">
        <f t="shared" si="174"/>
        <v>0</v>
      </c>
      <c r="P980" s="7">
        <f t="shared" si="175"/>
        <v>0</v>
      </c>
      <c r="Q980" s="7">
        <f>'2026-27 Salary &amp; Benefits'!G$6</f>
        <v>16817.759999999998</v>
      </c>
      <c r="R980" s="103">
        <f>'2026-27 Salary &amp; Benefits'!H$6</f>
        <v>0.16020000000000001</v>
      </c>
      <c r="S980" s="103">
        <f>'2026-27 Salary &amp; Benefits'!I$6</f>
        <v>0.15390000000000001</v>
      </c>
      <c r="T980" s="7">
        <f t="shared" si="176"/>
        <v>0</v>
      </c>
      <c r="U980" s="7">
        <f t="shared" si="177"/>
        <v>0</v>
      </c>
      <c r="V980" s="7">
        <f t="shared" si="178"/>
        <v>0</v>
      </c>
      <c r="W980" s="7">
        <f t="shared" si="179"/>
        <v>0</v>
      </c>
      <c r="X980" s="18">
        <f t="shared" si="180"/>
        <v>0</v>
      </c>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row>
    <row r="981" spans="1:159" s="17" customFormat="1">
      <c r="A981" s="50" t="s">
        <v>2226</v>
      </c>
      <c r="B981" s="59" t="s">
        <v>2641</v>
      </c>
      <c r="C981" s="60">
        <v>4302</v>
      </c>
      <c r="D981" s="59" t="s">
        <v>894</v>
      </c>
      <c r="E981" s="78" t="str">
        <f>IFERROR(VLOOKUP($C981,'2025-26 School Level AAFTE'!$C$2:$L$2349,9,FALSE), "No")</f>
        <v>No</v>
      </c>
      <c r="F981" s="67">
        <f>IFERROR(VLOOKUP($C981,'2025-26 School Level AAFTE'!$C$2:$J$2349,8,FALSE), 0)</f>
        <v>490.34</v>
      </c>
      <c r="G981" s="69">
        <f>IFERROR(IF(E981= "yes",VLOOKUP(C981,Summary!$B:$I,6,0),0),0)</f>
        <v>0</v>
      </c>
      <c r="H981" s="68">
        <f t="shared" si="171"/>
        <v>0</v>
      </c>
      <c r="I981" s="110">
        <f>VLOOKUP($A981,'2026-27 Salary &amp; Benefits'!$A:$I,3,FALSE)</f>
        <v>1.18</v>
      </c>
      <c r="J981" s="110">
        <f>VLOOKUP($A981,'2026-27 Salary &amp; Benefits'!$A:$I,4,FALSE)</f>
        <v>1.18</v>
      </c>
      <c r="K981" s="101">
        <f t="shared" si="172"/>
        <v>0</v>
      </c>
      <c r="L981" s="100">
        <f t="shared" si="173"/>
        <v>0</v>
      </c>
      <c r="M981" s="102">
        <f>'2026-27 Salary &amp; Benefits'!$E$6</f>
        <v>78209</v>
      </c>
      <c r="N981" s="102">
        <f>'2026-27 Salary &amp; Benefits'!$F$6</f>
        <v>82248</v>
      </c>
      <c r="O981" s="7">
        <f t="shared" si="174"/>
        <v>0</v>
      </c>
      <c r="P981" s="7">
        <f t="shared" si="175"/>
        <v>0</v>
      </c>
      <c r="Q981" s="7">
        <f>'2026-27 Salary &amp; Benefits'!G$6</f>
        <v>16817.759999999998</v>
      </c>
      <c r="R981" s="103">
        <f>'2026-27 Salary &amp; Benefits'!H$6</f>
        <v>0.16020000000000001</v>
      </c>
      <c r="S981" s="103">
        <f>'2026-27 Salary &amp; Benefits'!I$6</f>
        <v>0.15390000000000001</v>
      </c>
      <c r="T981" s="7">
        <f t="shared" si="176"/>
        <v>0</v>
      </c>
      <c r="U981" s="7">
        <f t="shared" si="177"/>
        <v>0</v>
      </c>
      <c r="V981" s="7">
        <f t="shared" si="178"/>
        <v>0</v>
      </c>
      <c r="W981" s="7">
        <f t="shared" si="179"/>
        <v>0</v>
      </c>
      <c r="X981" s="18">
        <f t="shared" si="180"/>
        <v>0</v>
      </c>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row>
    <row r="982" spans="1:159" s="17" customFormat="1">
      <c r="A982" s="50" t="s">
        <v>2226</v>
      </c>
      <c r="B982" s="59" t="s">
        <v>2641</v>
      </c>
      <c r="C982" s="60">
        <v>1975</v>
      </c>
      <c r="D982" s="59" t="s">
        <v>862</v>
      </c>
      <c r="E982" s="78" t="str">
        <f>IFERROR(VLOOKUP($C982,'2025-26 School Level AAFTE'!$C$2:$L$2349,9,FALSE), "No")</f>
        <v>No</v>
      </c>
      <c r="F982" s="67">
        <f>IFERROR(VLOOKUP($C982,'2025-26 School Level AAFTE'!$C$2:$J$2349,8,FALSE), 0)</f>
        <v>89.4</v>
      </c>
      <c r="G982" s="69">
        <f>IFERROR(IF(E982= "yes",VLOOKUP(C982,Summary!$B:$I,6,0),0),0)</f>
        <v>0</v>
      </c>
      <c r="H982" s="68">
        <f t="shared" si="171"/>
        <v>0</v>
      </c>
      <c r="I982" s="110">
        <f>VLOOKUP($A982,'2026-27 Salary &amp; Benefits'!$A:$I,3,FALSE)</f>
        <v>1.18</v>
      </c>
      <c r="J982" s="110">
        <f>VLOOKUP($A982,'2026-27 Salary &amp; Benefits'!$A:$I,4,FALSE)</f>
        <v>1.18</v>
      </c>
      <c r="K982" s="101">
        <f t="shared" si="172"/>
        <v>0</v>
      </c>
      <c r="L982" s="100">
        <f t="shared" si="173"/>
        <v>0</v>
      </c>
      <c r="M982" s="102">
        <f>'2026-27 Salary &amp; Benefits'!$E$6</f>
        <v>78209</v>
      </c>
      <c r="N982" s="102">
        <f>'2026-27 Salary &amp; Benefits'!$F$6</f>
        <v>82248</v>
      </c>
      <c r="O982" s="7">
        <f t="shared" si="174"/>
        <v>0</v>
      </c>
      <c r="P982" s="7">
        <f t="shared" si="175"/>
        <v>0</v>
      </c>
      <c r="Q982" s="7">
        <f>'2026-27 Salary &amp; Benefits'!G$6</f>
        <v>16817.759999999998</v>
      </c>
      <c r="R982" s="103">
        <f>'2026-27 Salary &amp; Benefits'!H$6</f>
        <v>0.16020000000000001</v>
      </c>
      <c r="S982" s="103">
        <f>'2026-27 Salary &amp; Benefits'!I$6</f>
        <v>0.15390000000000001</v>
      </c>
      <c r="T982" s="7">
        <f t="shared" si="176"/>
        <v>0</v>
      </c>
      <c r="U982" s="7">
        <f t="shared" si="177"/>
        <v>0</v>
      </c>
      <c r="V982" s="7">
        <f t="shared" si="178"/>
        <v>0</v>
      </c>
      <c r="W982" s="7">
        <f t="shared" si="179"/>
        <v>0</v>
      </c>
      <c r="X982" s="18">
        <f t="shared" si="180"/>
        <v>0</v>
      </c>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row>
    <row r="983" spans="1:159" s="17" customFormat="1">
      <c r="A983" s="50" t="s">
        <v>2226</v>
      </c>
      <c r="B983" s="59" t="s">
        <v>2641</v>
      </c>
      <c r="C983" s="60">
        <v>5265</v>
      </c>
      <c r="D983" s="59" t="s">
        <v>904</v>
      </c>
      <c r="E983" s="78" t="str">
        <f>IFERROR(VLOOKUP($C983,'2025-26 School Level AAFTE'!$C$2:$L$2349,9,FALSE), "No")</f>
        <v>No</v>
      </c>
      <c r="F983" s="67">
        <f>IFERROR(VLOOKUP($C983,'2025-26 School Level AAFTE'!$C$2:$J$2349,8,FALSE), 0)</f>
        <v>612.04</v>
      </c>
      <c r="G983" s="69">
        <f>IFERROR(IF(E983= "yes",VLOOKUP(C983,Summary!$B:$I,6,0),0),0)</f>
        <v>0</v>
      </c>
      <c r="H983" s="68">
        <f t="shared" si="171"/>
        <v>0</v>
      </c>
      <c r="I983" s="110">
        <f>VLOOKUP($A983,'2026-27 Salary &amp; Benefits'!$A:$I,3,FALSE)</f>
        <v>1.18</v>
      </c>
      <c r="J983" s="110">
        <f>VLOOKUP($A983,'2026-27 Salary &amp; Benefits'!$A:$I,4,FALSE)</f>
        <v>1.18</v>
      </c>
      <c r="K983" s="101">
        <f t="shared" si="172"/>
        <v>0</v>
      </c>
      <c r="L983" s="100">
        <f t="shared" si="173"/>
        <v>0</v>
      </c>
      <c r="M983" s="102">
        <f>'2026-27 Salary &amp; Benefits'!$E$6</f>
        <v>78209</v>
      </c>
      <c r="N983" s="102">
        <f>'2026-27 Salary &amp; Benefits'!$F$6</f>
        <v>82248</v>
      </c>
      <c r="O983" s="7">
        <f t="shared" si="174"/>
        <v>0</v>
      </c>
      <c r="P983" s="7">
        <f t="shared" si="175"/>
        <v>0</v>
      </c>
      <c r="Q983" s="7">
        <f>'2026-27 Salary &amp; Benefits'!G$6</f>
        <v>16817.759999999998</v>
      </c>
      <c r="R983" s="103">
        <f>'2026-27 Salary &amp; Benefits'!H$6</f>
        <v>0.16020000000000001</v>
      </c>
      <c r="S983" s="103">
        <f>'2026-27 Salary &amp; Benefits'!I$6</f>
        <v>0.15390000000000001</v>
      </c>
      <c r="T983" s="7">
        <f t="shared" si="176"/>
        <v>0</v>
      </c>
      <c r="U983" s="7">
        <f t="shared" si="177"/>
        <v>0</v>
      </c>
      <c r="V983" s="7">
        <f t="shared" si="178"/>
        <v>0</v>
      </c>
      <c r="W983" s="7">
        <f t="shared" si="179"/>
        <v>0</v>
      </c>
      <c r="X983" s="18">
        <f t="shared" si="180"/>
        <v>0</v>
      </c>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row>
    <row r="984" spans="1:159" s="17" customFormat="1">
      <c r="A984" s="50" t="s">
        <v>2226</v>
      </c>
      <c r="B984" s="59" t="s">
        <v>2641</v>
      </c>
      <c r="C984" s="60">
        <v>3490</v>
      </c>
      <c r="D984" s="59" t="s">
        <v>871</v>
      </c>
      <c r="E984" s="78" t="str">
        <f>IFERROR(VLOOKUP($C984,'2025-26 School Level AAFTE'!$C$2:$L$2349,9,FALSE), "No")</f>
        <v>No</v>
      </c>
      <c r="F984" s="67">
        <f>IFERROR(VLOOKUP($C984,'2025-26 School Level AAFTE'!$C$2:$J$2349,8,FALSE), 0)</f>
        <v>379.17</v>
      </c>
      <c r="G984" s="69">
        <f>IFERROR(IF(E984= "yes",VLOOKUP(C984,Summary!$B:$I,6,0),0),0)</f>
        <v>0</v>
      </c>
      <c r="H984" s="68">
        <f t="shared" si="171"/>
        <v>0</v>
      </c>
      <c r="I984" s="110">
        <f>VLOOKUP($A984,'2026-27 Salary &amp; Benefits'!$A:$I,3,FALSE)</f>
        <v>1.18</v>
      </c>
      <c r="J984" s="110">
        <f>VLOOKUP($A984,'2026-27 Salary &amp; Benefits'!$A:$I,4,FALSE)</f>
        <v>1.18</v>
      </c>
      <c r="K984" s="101">
        <f t="shared" si="172"/>
        <v>0</v>
      </c>
      <c r="L984" s="100">
        <f t="shared" si="173"/>
        <v>0</v>
      </c>
      <c r="M984" s="102">
        <f>'2026-27 Salary &amp; Benefits'!$E$6</f>
        <v>78209</v>
      </c>
      <c r="N984" s="102">
        <f>'2026-27 Salary &amp; Benefits'!$F$6</f>
        <v>82248</v>
      </c>
      <c r="O984" s="7">
        <f t="shared" si="174"/>
        <v>0</v>
      </c>
      <c r="P984" s="7">
        <f t="shared" si="175"/>
        <v>0</v>
      </c>
      <c r="Q984" s="7">
        <f>'2026-27 Salary &amp; Benefits'!G$6</f>
        <v>16817.759999999998</v>
      </c>
      <c r="R984" s="103">
        <f>'2026-27 Salary &amp; Benefits'!H$6</f>
        <v>0.16020000000000001</v>
      </c>
      <c r="S984" s="103">
        <f>'2026-27 Salary &amp; Benefits'!I$6</f>
        <v>0.15390000000000001</v>
      </c>
      <c r="T984" s="7">
        <f t="shared" si="176"/>
        <v>0</v>
      </c>
      <c r="U984" s="7">
        <f t="shared" si="177"/>
        <v>0</v>
      </c>
      <c r="V984" s="7">
        <f t="shared" si="178"/>
        <v>0</v>
      </c>
      <c r="W984" s="7">
        <f t="shared" si="179"/>
        <v>0</v>
      </c>
      <c r="X984" s="18">
        <f t="shared" si="180"/>
        <v>0</v>
      </c>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row>
    <row r="985" spans="1:159" s="17" customFormat="1">
      <c r="A985" s="50" t="s">
        <v>2226</v>
      </c>
      <c r="B985" s="59" t="s">
        <v>2641</v>
      </c>
      <c r="C985" s="60">
        <v>5597</v>
      </c>
      <c r="D985" s="59" t="s">
        <v>2863</v>
      </c>
      <c r="E985" s="78" t="str">
        <f>IFERROR(VLOOKUP($C985,'2025-26 School Level AAFTE'!$C$2:$L$2349,9,FALSE), "No")</f>
        <v>No</v>
      </c>
      <c r="F985" s="67">
        <f>IFERROR(VLOOKUP($C985,'2025-26 School Level AAFTE'!$C$2:$J$2349,8,FALSE), 0)</f>
        <v>776.65</v>
      </c>
      <c r="G985" s="69">
        <f>IFERROR(IF(E985= "yes",VLOOKUP(C985,Summary!$B:$I,6,0),0),0)</f>
        <v>0</v>
      </c>
      <c r="H985" s="68">
        <f t="shared" si="171"/>
        <v>0</v>
      </c>
      <c r="I985" s="110">
        <f>VLOOKUP($A985,'2026-27 Salary &amp; Benefits'!$A:$I,3,FALSE)</f>
        <v>1.18</v>
      </c>
      <c r="J985" s="110">
        <f>VLOOKUP($A985,'2026-27 Salary &amp; Benefits'!$A:$I,4,FALSE)</f>
        <v>1.18</v>
      </c>
      <c r="K985" s="101">
        <f t="shared" si="172"/>
        <v>0</v>
      </c>
      <c r="L985" s="100">
        <f t="shared" si="173"/>
        <v>0</v>
      </c>
      <c r="M985" s="102">
        <f>'2026-27 Salary &amp; Benefits'!$E$6</f>
        <v>78209</v>
      </c>
      <c r="N985" s="102">
        <f>'2026-27 Salary &amp; Benefits'!$F$6</f>
        <v>82248</v>
      </c>
      <c r="O985" s="7">
        <f t="shared" si="174"/>
        <v>0</v>
      </c>
      <c r="P985" s="7">
        <f t="shared" si="175"/>
        <v>0</v>
      </c>
      <c r="Q985" s="7">
        <f>'2026-27 Salary &amp; Benefits'!G$6</f>
        <v>16817.759999999998</v>
      </c>
      <c r="R985" s="103">
        <f>'2026-27 Salary &amp; Benefits'!H$6</f>
        <v>0.16020000000000001</v>
      </c>
      <c r="S985" s="103">
        <f>'2026-27 Salary &amp; Benefits'!I$6</f>
        <v>0.15390000000000001</v>
      </c>
      <c r="T985" s="7">
        <f t="shared" si="176"/>
        <v>0</v>
      </c>
      <c r="U985" s="7">
        <f t="shared" si="177"/>
        <v>0</v>
      </c>
      <c r="V985" s="7">
        <f t="shared" si="178"/>
        <v>0</v>
      </c>
      <c r="W985" s="7">
        <f t="shared" si="179"/>
        <v>0</v>
      </c>
      <c r="X985" s="18">
        <f t="shared" si="180"/>
        <v>0</v>
      </c>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row>
    <row r="986" spans="1:159" s="17" customFormat="1">
      <c r="A986" s="50" t="s">
        <v>2226</v>
      </c>
      <c r="B986" s="59" t="s">
        <v>2641</v>
      </c>
      <c r="C986" s="60">
        <v>3441</v>
      </c>
      <c r="D986" s="59" t="s">
        <v>870</v>
      </c>
      <c r="E986" s="78" t="str">
        <f>IFERROR(VLOOKUP($C986,'2025-26 School Level AAFTE'!$C$2:$L$2349,9,FALSE), "No")</f>
        <v>No</v>
      </c>
      <c r="F986" s="67">
        <f>IFERROR(VLOOKUP($C986,'2025-26 School Level AAFTE'!$C$2:$J$2349,8,FALSE), 0)</f>
        <v>521.01</v>
      </c>
      <c r="G986" s="69">
        <f>IFERROR(IF(E986= "yes",VLOOKUP(C986,Summary!$B:$I,6,0),0),0)</f>
        <v>0</v>
      </c>
      <c r="H986" s="68">
        <f t="shared" si="171"/>
        <v>0</v>
      </c>
      <c r="I986" s="110">
        <f>VLOOKUP($A986,'2026-27 Salary &amp; Benefits'!$A:$I,3,FALSE)</f>
        <v>1.18</v>
      </c>
      <c r="J986" s="110">
        <f>VLOOKUP($A986,'2026-27 Salary &amp; Benefits'!$A:$I,4,FALSE)</f>
        <v>1.18</v>
      </c>
      <c r="K986" s="101">
        <f t="shared" si="172"/>
        <v>0</v>
      </c>
      <c r="L986" s="100">
        <f t="shared" si="173"/>
        <v>0</v>
      </c>
      <c r="M986" s="102">
        <f>'2026-27 Salary &amp; Benefits'!$E$6</f>
        <v>78209</v>
      </c>
      <c r="N986" s="102">
        <f>'2026-27 Salary &amp; Benefits'!$F$6</f>
        <v>82248</v>
      </c>
      <c r="O986" s="7">
        <f t="shared" si="174"/>
        <v>0</v>
      </c>
      <c r="P986" s="7">
        <f t="shared" si="175"/>
        <v>0</v>
      </c>
      <c r="Q986" s="7">
        <f>'2026-27 Salary &amp; Benefits'!G$6</f>
        <v>16817.759999999998</v>
      </c>
      <c r="R986" s="103">
        <f>'2026-27 Salary &amp; Benefits'!H$6</f>
        <v>0.16020000000000001</v>
      </c>
      <c r="S986" s="103">
        <f>'2026-27 Salary &amp; Benefits'!I$6</f>
        <v>0.15390000000000001</v>
      </c>
      <c r="T986" s="7">
        <f t="shared" si="176"/>
        <v>0</v>
      </c>
      <c r="U986" s="7">
        <f t="shared" si="177"/>
        <v>0</v>
      </c>
      <c r="V986" s="7">
        <f t="shared" si="178"/>
        <v>0</v>
      </c>
      <c r="W986" s="7">
        <f t="shared" si="179"/>
        <v>0</v>
      </c>
      <c r="X986" s="18">
        <f t="shared" si="180"/>
        <v>0</v>
      </c>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row>
    <row r="987" spans="1:159" s="17" customFormat="1">
      <c r="A987" s="50" t="s">
        <v>2226</v>
      </c>
      <c r="B987" s="59" t="s">
        <v>2641</v>
      </c>
      <c r="C987" s="60">
        <v>5958</v>
      </c>
      <c r="D987" s="59" t="s">
        <v>3095</v>
      </c>
      <c r="E987" s="78" t="str">
        <f>IFERROR(VLOOKUP($C987,'2025-26 School Level AAFTE'!$C$2:$L$2349,9,FALSE), "No")</f>
        <v>No</v>
      </c>
      <c r="F987" s="67">
        <f>IFERROR(VLOOKUP($C987,'2025-26 School Level AAFTE'!$C$2:$J$2349,8,FALSE), 0)</f>
        <v>498.44</v>
      </c>
      <c r="G987" s="69">
        <f>IFERROR(IF(E987= "yes",VLOOKUP(C987,Summary!$B:$I,6,0),0),0)</f>
        <v>0</v>
      </c>
      <c r="H987" s="68">
        <f t="shared" si="171"/>
        <v>0</v>
      </c>
      <c r="I987" s="110">
        <f>VLOOKUP($A987,'2026-27 Salary &amp; Benefits'!$A:$I,3,FALSE)</f>
        <v>1.18</v>
      </c>
      <c r="J987" s="110">
        <f>VLOOKUP($A987,'2026-27 Salary &amp; Benefits'!$A:$I,4,FALSE)</f>
        <v>1.18</v>
      </c>
      <c r="K987" s="101">
        <f t="shared" si="172"/>
        <v>0</v>
      </c>
      <c r="L987" s="100">
        <f t="shared" si="173"/>
        <v>0</v>
      </c>
      <c r="M987" s="102">
        <f>'2026-27 Salary &amp; Benefits'!$E$6</f>
        <v>78209</v>
      </c>
      <c r="N987" s="102">
        <f>'2026-27 Salary &amp; Benefits'!$F$6</f>
        <v>82248</v>
      </c>
      <c r="O987" s="7">
        <f t="shared" si="174"/>
        <v>0</v>
      </c>
      <c r="P987" s="7">
        <f t="shared" si="175"/>
        <v>0</v>
      </c>
      <c r="Q987" s="7">
        <f>'2026-27 Salary &amp; Benefits'!G$6</f>
        <v>16817.759999999998</v>
      </c>
      <c r="R987" s="103">
        <f>'2026-27 Salary &amp; Benefits'!H$6</f>
        <v>0.16020000000000001</v>
      </c>
      <c r="S987" s="103">
        <f>'2026-27 Salary &amp; Benefits'!I$6</f>
        <v>0.15390000000000001</v>
      </c>
      <c r="T987" s="7">
        <f t="shared" si="176"/>
        <v>0</v>
      </c>
      <c r="U987" s="7">
        <f t="shared" si="177"/>
        <v>0</v>
      </c>
      <c r="V987" s="7">
        <f t="shared" si="178"/>
        <v>0</v>
      </c>
      <c r="W987" s="7">
        <f t="shared" si="179"/>
        <v>0</v>
      </c>
      <c r="X987" s="18">
        <f t="shared" si="180"/>
        <v>0</v>
      </c>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row>
    <row r="988" spans="1:159" s="17" customFormat="1">
      <c r="A988" s="50" t="s">
        <v>2226</v>
      </c>
      <c r="B988" s="59" t="s">
        <v>2641</v>
      </c>
      <c r="C988" s="60">
        <v>4336</v>
      </c>
      <c r="D988" s="59" t="s">
        <v>895</v>
      </c>
      <c r="E988" s="78" t="str">
        <f>IFERROR(VLOOKUP($C988,'2025-26 School Level AAFTE'!$C$2:$L$2349,9,FALSE), "No")</f>
        <v>No</v>
      </c>
      <c r="F988" s="67">
        <f>IFERROR(VLOOKUP($C988,'2025-26 School Level AAFTE'!$C$2:$J$2349,8,FALSE), 0)</f>
        <v>240.64</v>
      </c>
      <c r="G988" s="69">
        <f>IFERROR(IF(E988= "yes",VLOOKUP(C988,Summary!$B:$I,6,0),0),0)</f>
        <v>0</v>
      </c>
      <c r="H988" s="68">
        <f t="shared" si="171"/>
        <v>0</v>
      </c>
      <c r="I988" s="110">
        <f>VLOOKUP($A988,'2026-27 Salary &amp; Benefits'!$A:$I,3,FALSE)</f>
        <v>1.18</v>
      </c>
      <c r="J988" s="110">
        <f>VLOOKUP($A988,'2026-27 Salary &amp; Benefits'!$A:$I,4,FALSE)</f>
        <v>1.18</v>
      </c>
      <c r="K988" s="101">
        <f t="shared" si="172"/>
        <v>0</v>
      </c>
      <c r="L988" s="100">
        <f t="shared" si="173"/>
        <v>0</v>
      </c>
      <c r="M988" s="102">
        <f>'2026-27 Salary &amp; Benefits'!$E$6</f>
        <v>78209</v>
      </c>
      <c r="N988" s="102">
        <f>'2026-27 Salary &amp; Benefits'!$F$6</f>
        <v>82248</v>
      </c>
      <c r="O988" s="7">
        <f t="shared" si="174"/>
        <v>0</v>
      </c>
      <c r="P988" s="7">
        <f t="shared" si="175"/>
        <v>0</v>
      </c>
      <c r="Q988" s="7">
        <f>'2026-27 Salary &amp; Benefits'!G$6</f>
        <v>16817.759999999998</v>
      </c>
      <c r="R988" s="103">
        <f>'2026-27 Salary &amp; Benefits'!H$6</f>
        <v>0.16020000000000001</v>
      </c>
      <c r="S988" s="103">
        <f>'2026-27 Salary &amp; Benefits'!I$6</f>
        <v>0.15390000000000001</v>
      </c>
      <c r="T988" s="7">
        <f t="shared" si="176"/>
        <v>0</v>
      </c>
      <c r="U988" s="7">
        <f t="shared" si="177"/>
        <v>0</v>
      </c>
      <c r="V988" s="7">
        <f t="shared" si="178"/>
        <v>0</v>
      </c>
      <c r="W988" s="7">
        <f t="shared" si="179"/>
        <v>0</v>
      </c>
      <c r="X988" s="18">
        <f t="shared" si="180"/>
        <v>0</v>
      </c>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row>
    <row r="989" spans="1:159" s="17" customFormat="1">
      <c r="A989" s="50" t="s">
        <v>2338</v>
      </c>
      <c r="B989" s="59" t="s">
        <v>2642</v>
      </c>
      <c r="C989" s="60">
        <v>4576</v>
      </c>
      <c r="D989" s="59" t="s">
        <v>1630</v>
      </c>
      <c r="E989" s="78" t="str">
        <f>IFERROR(VLOOKUP($C989,'2025-26 School Level AAFTE'!$C$2:$L$2349,9,FALSE), "No")</f>
        <v>No</v>
      </c>
      <c r="F989" s="67">
        <f>IFERROR(VLOOKUP($C989,'2025-26 School Level AAFTE'!$C$2:$J$2349,8,FALSE), 0)</f>
        <v>413.95</v>
      </c>
      <c r="G989" s="69">
        <f>IFERROR(IF(E989= "yes",VLOOKUP(C989,Summary!$B:$I,6,0),0),0)</f>
        <v>0</v>
      </c>
      <c r="H989" s="68">
        <f t="shared" si="171"/>
        <v>0</v>
      </c>
      <c r="I989" s="110">
        <f>VLOOKUP($A989,'2026-27 Salary &amp; Benefits'!$A:$I,3,FALSE)</f>
        <v>1.1200000000000001</v>
      </c>
      <c r="J989" s="110">
        <f>VLOOKUP($A989,'2026-27 Salary &amp; Benefits'!$A:$I,4,FALSE)</f>
        <v>1.1200000000000001</v>
      </c>
      <c r="K989" s="101">
        <f t="shared" si="172"/>
        <v>0</v>
      </c>
      <c r="L989" s="100">
        <f t="shared" si="173"/>
        <v>0</v>
      </c>
      <c r="M989" s="102">
        <f>'2026-27 Salary &amp; Benefits'!$E$6</f>
        <v>78209</v>
      </c>
      <c r="N989" s="102">
        <f>'2026-27 Salary &amp; Benefits'!$F$6</f>
        <v>82248</v>
      </c>
      <c r="O989" s="7">
        <f t="shared" si="174"/>
        <v>0</v>
      </c>
      <c r="P989" s="7">
        <f t="shared" si="175"/>
        <v>0</v>
      </c>
      <c r="Q989" s="7">
        <f>'2026-27 Salary &amp; Benefits'!G$6</f>
        <v>16817.759999999998</v>
      </c>
      <c r="R989" s="103">
        <f>'2026-27 Salary &amp; Benefits'!H$6</f>
        <v>0.16020000000000001</v>
      </c>
      <c r="S989" s="103">
        <f>'2026-27 Salary &amp; Benefits'!I$6</f>
        <v>0.15390000000000001</v>
      </c>
      <c r="T989" s="7">
        <f t="shared" si="176"/>
        <v>0</v>
      </c>
      <c r="U989" s="7">
        <f t="shared" si="177"/>
        <v>0</v>
      </c>
      <c r="V989" s="7">
        <f t="shared" si="178"/>
        <v>0</v>
      </c>
      <c r="W989" s="7">
        <f t="shared" si="179"/>
        <v>0</v>
      </c>
      <c r="X989" s="18">
        <f t="shared" si="180"/>
        <v>0</v>
      </c>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row>
    <row r="990" spans="1:159" s="17" customFormat="1">
      <c r="A990" s="50" t="s">
        <v>2338</v>
      </c>
      <c r="B990" s="59" t="s">
        <v>2642</v>
      </c>
      <c r="C990" s="60">
        <v>4477</v>
      </c>
      <c r="D990" s="59" t="s">
        <v>1629</v>
      </c>
      <c r="E990" s="78" t="str">
        <f>IFERROR(VLOOKUP($C990,'2025-26 School Level AAFTE'!$C$2:$L$2349,9,FALSE), "No")</f>
        <v>Yes</v>
      </c>
      <c r="F990" s="67">
        <f>IFERROR(VLOOKUP($C990,'2025-26 School Level AAFTE'!$C$2:$J$2349,8,FALSE), 0)</f>
        <v>364.31</v>
      </c>
      <c r="G990" s="69">
        <f>IFERROR(IF(E990= "yes",VLOOKUP(C990,Summary!$B:$I,6,0),0),0)</f>
        <v>0</v>
      </c>
      <c r="H990" s="68">
        <f t="shared" ref="H990:H1053" si="181">IF(E990= "yes", F990,0)</f>
        <v>364.31</v>
      </c>
      <c r="I990" s="110">
        <f>VLOOKUP($A990,'2026-27 Salary &amp; Benefits'!$A:$I,3,FALSE)</f>
        <v>1.1200000000000001</v>
      </c>
      <c r="J990" s="110">
        <f>VLOOKUP($A990,'2026-27 Salary &amp; Benefits'!$A:$I,4,FALSE)</f>
        <v>1.1200000000000001</v>
      </c>
      <c r="K990" s="101">
        <f t="shared" ref="K990:K1053" si="182">IF(G990&gt;0,G990,H990)</f>
        <v>364.31</v>
      </c>
      <c r="L990" s="100">
        <f t="shared" ref="L990:L1053" si="183">ROUND((($K990*1.1*36)/15)/900,3)</f>
        <v>1.069</v>
      </c>
      <c r="M990" s="102">
        <f>'2026-27 Salary &amp; Benefits'!$E$6</f>
        <v>78209</v>
      </c>
      <c r="N990" s="102">
        <f>'2026-27 Salary &amp; Benefits'!$F$6</f>
        <v>82248</v>
      </c>
      <c r="O990" s="7">
        <f t="shared" ref="O990:O1053" si="184">ROUND($I990*$M990*$L990,2)</f>
        <v>93638.07</v>
      </c>
      <c r="P990" s="7">
        <f t="shared" ref="P990:P1053" si="185">ROUND($J990*$N990*$L990,2)-O990</f>
        <v>4835.8199999999924</v>
      </c>
      <c r="Q990" s="7">
        <f>'2026-27 Salary &amp; Benefits'!G$6</f>
        <v>16817.759999999998</v>
      </c>
      <c r="R990" s="103">
        <f>'2026-27 Salary &amp; Benefits'!H$6</f>
        <v>0.16020000000000001</v>
      </c>
      <c r="S990" s="103">
        <f>'2026-27 Salary &amp; Benefits'!I$6</f>
        <v>0.15390000000000001</v>
      </c>
      <c r="T990" s="7">
        <f t="shared" ref="T990:T1053" si="186">ROUND(O990*R990+P990*S990+L990*Q990,2)</f>
        <v>33723.24</v>
      </c>
      <c r="U990" s="7">
        <f t="shared" ref="U990:U1053" si="187">ROUND((($N990*$J990*$L990)/180)*3,2)</f>
        <v>1641.23</v>
      </c>
      <c r="V990" s="7">
        <f t="shared" ref="V990:V1053" si="188">ROUND(U990*S990,2)</f>
        <v>252.59</v>
      </c>
      <c r="W990" s="7">
        <f t="shared" ref="W990:W1053" si="189">SUM(U990:V990)</f>
        <v>1893.82</v>
      </c>
      <c r="X990" s="18">
        <f t="shared" ref="X990:X1053" si="190">SUM(T990,O990:P990,W990)</f>
        <v>134090.95000000001</v>
      </c>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row>
    <row r="991" spans="1:159" s="17" customFormat="1">
      <c r="A991" s="50" t="s">
        <v>2338</v>
      </c>
      <c r="B991" s="59" t="s">
        <v>2642</v>
      </c>
      <c r="C991" s="60">
        <v>3255</v>
      </c>
      <c r="D991" s="59" t="s">
        <v>1626</v>
      </c>
      <c r="E991" s="78" t="str">
        <f>IFERROR(VLOOKUP($C991,'2025-26 School Level AAFTE'!$C$2:$L$2349,9,FALSE), "No")</f>
        <v>Yes</v>
      </c>
      <c r="F991" s="67">
        <f>IFERROR(VLOOKUP($C991,'2025-26 School Level AAFTE'!$C$2:$J$2349,8,FALSE), 0)</f>
        <v>425.03</v>
      </c>
      <c r="G991" s="69">
        <f>IFERROR(IF(E991= "yes",VLOOKUP(C991,Summary!$B:$I,6,0),0),0)</f>
        <v>0</v>
      </c>
      <c r="H991" s="68">
        <f t="shared" si="181"/>
        <v>425.03</v>
      </c>
      <c r="I991" s="110">
        <f>VLOOKUP($A991,'2026-27 Salary &amp; Benefits'!$A:$I,3,FALSE)</f>
        <v>1.1200000000000001</v>
      </c>
      <c r="J991" s="110">
        <f>VLOOKUP($A991,'2026-27 Salary &amp; Benefits'!$A:$I,4,FALSE)</f>
        <v>1.1200000000000001</v>
      </c>
      <c r="K991" s="101">
        <f t="shared" si="182"/>
        <v>425.03</v>
      </c>
      <c r="L991" s="100">
        <f t="shared" si="183"/>
        <v>1.2470000000000001</v>
      </c>
      <c r="M991" s="102">
        <f>'2026-27 Salary &amp; Benefits'!$E$6</f>
        <v>78209</v>
      </c>
      <c r="N991" s="102">
        <f>'2026-27 Salary &amp; Benefits'!$F$6</f>
        <v>82248</v>
      </c>
      <c r="O991" s="7">
        <f t="shared" si="184"/>
        <v>109229.82</v>
      </c>
      <c r="P991" s="7">
        <f t="shared" si="185"/>
        <v>5641.0299999999988</v>
      </c>
      <c r="Q991" s="7">
        <f>'2026-27 Salary &amp; Benefits'!G$6</f>
        <v>16817.759999999998</v>
      </c>
      <c r="R991" s="103">
        <f>'2026-27 Salary &amp; Benefits'!H$6</f>
        <v>0.16020000000000001</v>
      </c>
      <c r="S991" s="103">
        <f>'2026-27 Salary &amp; Benefits'!I$6</f>
        <v>0.15390000000000001</v>
      </c>
      <c r="T991" s="7">
        <f t="shared" si="186"/>
        <v>39338.519999999997</v>
      </c>
      <c r="U991" s="7">
        <f t="shared" si="187"/>
        <v>1914.51</v>
      </c>
      <c r="V991" s="7">
        <f t="shared" si="188"/>
        <v>294.64</v>
      </c>
      <c r="W991" s="7">
        <f t="shared" si="189"/>
        <v>2209.15</v>
      </c>
      <c r="X991" s="18">
        <f t="shared" si="190"/>
        <v>156418.51999999999</v>
      </c>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row>
    <row r="992" spans="1:159" s="17" customFormat="1">
      <c r="A992" s="50" t="s">
        <v>2338</v>
      </c>
      <c r="B992" s="59" t="s">
        <v>2642</v>
      </c>
      <c r="C992" s="60">
        <v>4204</v>
      </c>
      <c r="D992" s="59" t="s">
        <v>1628</v>
      </c>
      <c r="E992" s="78" t="str">
        <f>IFERROR(VLOOKUP($C992,'2025-26 School Level AAFTE'!$C$2:$L$2349,9,FALSE), "No")</f>
        <v>No</v>
      </c>
      <c r="F992" s="67">
        <f>IFERROR(VLOOKUP($C992,'2025-26 School Level AAFTE'!$C$2:$J$2349,8,FALSE), 0)</f>
        <v>803.26</v>
      </c>
      <c r="G992" s="69">
        <f>IFERROR(IF(E992= "yes",VLOOKUP(C992,Summary!$B:$I,6,0),0),0)</f>
        <v>0</v>
      </c>
      <c r="H992" s="68">
        <f t="shared" si="181"/>
        <v>0</v>
      </c>
      <c r="I992" s="110">
        <f>VLOOKUP($A992,'2026-27 Salary &amp; Benefits'!$A:$I,3,FALSE)</f>
        <v>1.1200000000000001</v>
      </c>
      <c r="J992" s="110">
        <f>VLOOKUP($A992,'2026-27 Salary &amp; Benefits'!$A:$I,4,FALSE)</f>
        <v>1.1200000000000001</v>
      </c>
      <c r="K992" s="101">
        <f t="shared" si="182"/>
        <v>0</v>
      </c>
      <c r="L992" s="100">
        <f t="shared" si="183"/>
        <v>0</v>
      </c>
      <c r="M992" s="102">
        <f>'2026-27 Salary &amp; Benefits'!$E$6</f>
        <v>78209</v>
      </c>
      <c r="N992" s="102">
        <f>'2026-27 Salary &amp; Benefits'!$F$6</f>
        <v>82248</v>
      </c>
      <c r="O992" s="7">
        <f t="shared" si="184"/>
        <v>0</v>
      </c>
      <c r="P992" s="7">
        <f t="shared" si="185"/>
        <v>0</v>
      </c>
      <c r="Q992" s="7">
        <f>'2026-27 Salary &amp; Benefits'!G$6</f>
        <v>16817.759999999998</v>
      </c>
      <c r="R992" s="103">
        <f>'2026-27 Salary &amp; Benefits'!H$6</f>
        <v>0.16020000000000001</v>
      </c>
      <c r="S992" s="103">
        <f>'2026-27 Salary &amp; Benefits'!I$6</f>
        <v>0.15390000000000001</v>
      </c>
      <c r="T992" s="7">
        <f t="shared" si="186"/>
        <v>0</v>
      </c>
      <c r="U992" s="7">
        <f t="shared" si="187"/>
        <v>0</v>
      </c>
      <c r="V992" s="7">
        <f t="shared" si="188"/>
        <v>0</v>
      </c>
      <c r="W992" s="7">
        <f t="shared" si="189"/>
        <v>0</v>
      </c>
      <c r="X992" s="18">
        <f t="shared" si="190"/>
        <v>0</v>
      </c>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row>
    <row r="993" spans="1:159" s="17" customFormat="1">
      <c r="A993" s="50" t="s">
        <v>2338</v>
      </c>
      <c r="B993" s="59" t="s">
        <v>2642</v>
      </c>
      <c r="C993" s="60">
        <v>3893</v>
      </c>
      <c r="D993" s="59" t="s">
        <v>1627</v>
      </c>
      <c r="E993" s="78" t="str">
        <f>IFERROR(VLOOKUP($C993,'2025-26 School Level AAFTE'!$C$2:$L$2349,9,FALSE), "No")</f>
        <v>No</v>
      </c>
      <c r="F993" s="67">
        <f>IFERROR(VLOOKUP($C993,'2025-26 School Level AAFTE'!$C$2:$J$2349,8,FALSE), 0)</f>
        <v>664.48</v>
      </c>
      <c r="G993" s="69">
        <f>IFERROR(IF(E993= "yes",VLOOKUP(C993,Summary!$B:$I,6,0),0),0)</f>
        <v>0</v>
      </c>
      <c r="H993" s="68">
        <f t="shared" si="181"/>
        <v>0</v>
      </c>
      <c r="I993" s="110">
        <f>VLOOKUP($A993,'2026-27 Salary &amp; Benefits'!$A:$I,3,FALSE)</f>
        <v>1.1200000000000001</v>
      </c>
      <c r="J993" s="110">
        <f>VLOOKUP($A993,'2026-27 Salary &amp; Benefits'!$A:$I,4,FALSE)</f>
        <v>1.1200000000000001</v>
      </c>
      <c r="K993" s="101">
        <f t="shared" si="182"/>
        <v>0</v>
      </c>
      <c r="L993" s="100">
        <f t="shared" si="183"/>
        <v>0</v>
      </c>
      <c r="M993" s="102">
        <f>'2026-27 Salary &amp; Benefits'!$E$6</f>
        <v>78209</v>
      </c>
      <c r="N993" s="102">
        <f>'2026-27 Salary &amp; Benefits'!$F$6</f>
        <v>82248</v>
      </c>
      <c r="O993" s="7">
        <f t="shared" si="184"/>
        <v>0</v>
      </c>
      <c r="P993" s="7">
        <f t="shared" si="185"/>
        <v>0</v>
      </c>
      <c r="Q993" s="7">
        <f>'2026-27 Salary &amp; Benefits'!G$6</f>
        <v>16817.759999999998</v>
      </c>
      <c r="R993" s="103">
        <f>'2026-27 Salary &amp; Benefits'!H$6</f>
        <v>0.16020000000000001</v>
      </c>
      <c r="S993" s="103">
        <f>'2026-27 Salary &amp; Benefits'!I$6</f>
        <v>0.15390000000000001</v>
      </c>
      <c r="T993" s="7">
        <f t="shared" si="186"/>
        <v>0</v>
      </c>
      <c r="U993" s="7">
        <f t="shared" si="187"/>
        <v>0</v>
      </c>
      <c r="V993" s="7">
        <f t="shared" si="188"/>
        <v>0</v>
      </c>
      <c r="W993" s="7">
        <f t="shared" si="189"/>
        <v>0</v>
      </c>
      <c r="X993" s="18">
        <f t="shared" si="190"/>
        <v>0</v>
      </c>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row>
    <row r="994" spans="1:159" s="17" customFormat="1">
      <c r="A994" s="50" t="s">
        <v>2396</v>
      </c>
      <c r="B994" s="59" t="s">
        <v>2643</v>
      </c>
      <c r="C994" s="58">
        <v>3137</v>
      </c>
      <c r="D994" s="51" t="s">
        <v>2003</v>
      </c>
      <c r="E994" s="78" t="str">
        <f>IFERROR(VLOOKUP($C994,'2025-26 School Level AAFTE'!$C$2:$L$2349,9,FALSE), "No")</f>
        <v>Yes</v>
      </c>
      <c r="F994" s="67">
        <f>IFERROR(VLOOKUP($C994,'2025-26 School Level AAFTE'!$C$2:$J$2349,8,FALSE), 0)</f>
        <v>25.2</v>
      </c>
      <c r="G994" s="69">
        <f>IFERROR(IF(E994= "yes",VLOOKUP(C994,Summary!$B:$I,6,0),0),0)</f>
        <v>0</v>
      </c>
      <c r="H994" s="68">
        <f t="shared" si="181"/>
        <v>25.2</v>
      </c>
      <c r="I994" s="110">
        <f>VLOOKUP($A994,'2026-27 Salary &amp; Benefits'!$A:$I,3,FALSE)</f>
        <v>1</v>
      </c>
      <c r="J994" s="110">
        <f>VLOOKUP($A994,'2026-27 Salary &amp; Benefits'!$A:$I,4,FALSE)</f>
        <v>1</v>
      </c>
      <c r="K994" s="101">
        <f t="shared" si="182"/>
        <v>25.2</v>
      </c>
      <c r="L994" s="100">
        <f t="shared" si="183"/>
        <v>7.3999999999999996E-2</v>
      </c>
      <c r="M994" s="102">
        <f>'2026-27 Salary &amp; Benefits'!$E$6</f>
        <v>78209</v>
      </c>
      <c r="N994" s="102">
        <f>'2026-27 Salary &amp; Benefits'!$F$6</f>
        <v>82248</v>
      </c>
      <c r="O994" s="7">
        <f t="shared" si="184"/>
        <v>5787.47</v>
      </c>
      <c r="P994" s="7">
        <f t="shared" si="185"/>
        <v>298.88000000000011</v>
      </c>
      <c r="Q994" s="7">
        <f>'2026-27 Salary &amp; Benefits'!G$6</f>
        <v>16817.759999999998</v>
      </c>
      <c r="R994" s="103">
        <f>'2026-27 Salary &amp; Benefits'!H$6</f>
        <v>0.16020000000000001</v>
      </c>
      <c r="S994" s="103">
        <f>'2026-27 Salary &amp; Benefits'!I$6</f>
        <v>0.15390000000000001</v>
      </c>
      <c r="T994" s="7">
        <f t="shared" si="186"/>
        <v>2217.66</v>
      </c>
      <c r="U994" s="7">
        <f t="shared" si="187"/>
        <v>101.44</v>
      </c>
      <c r="V994" s="7">
        <f t="shared" si="188"/>
        <v>15.61</v>
      </c>
      <c r="W994" s="7">
        <f t="shared" si="189"/>
        <v>117.05</v>
      </c>
      <c r="X994" s="18">
        <f t="shared" si="190"/>
        <v>8421.06</v>
      </c>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row>
    <row r="995" spans="1:159" s="17" customFormat="1">
      <c r="A995" s="50" t="s">
        <v>2353</v>
      </c>
      <c r="B995" s="59" t="s">
        <v>2644</v>
      </c>
      <c r="C995" s="60">
        <v>3416</v>
      </c>
      <c r="D995" s="59" t="s">
        <v>1774</v>
      </c>
      <c r="E995" s="78" t="str">
        <f>IFERROR(VLOOKUP($C995,'2025-26 School Level AAFTE'!$C$2:$L$2349,9,FALSE), "No")</f>
        <v>No</v>
      </c>
      <c r="F995" s="67">
        <f>IFERROR(VLOOKUP($C995,'2025-26 School Level AAFTE'!$C$2:$J$2349,8,FALSE), 0)</f>
        <v>175.82999999999998</v>
      </c>
      <c r="G995" s="69">
        <f>IFERROR(IF(E995= "yes",VLOOKUP(C995,Summary!$B:$I,6,0),0),0)</f>
        <v>0</v>
      </c>
      <c r="H995" s="68">
        <f t="shared" si="181"/>
        <v>0</v>
      </c>
      <c r="I995" s="110">
        <f>VLOOKUP($A995,'2026-27 Salary &amp; Benefits'!$A:$I,3,FALSE)</f>
        <v>1</v>
      </c>
      <c r="J995" s="110">
        <f>VLOOKUP($A995,'2026-27 Salary &amp; Benefits'!$A:$I,4,FALSE)</f>
        <v>1</v>
      </c>
      <c r="K995" s="101">
        <f t="shared" si="182"/>
        <v>0</v>
      </c>
      <c r="L995" s="100">
        <f t="shared" si="183"/>
        <v>0</v>
      </c>
      <c r="M995" s="102">
        <f>'2026-27 Salary &amp; Benefits'!$E$6</f>
        <v>78209</v>
      </c>
      <c r="N995" s="102">
        <f>'2026-27 Salary &amp; Benefits'!$F$6</f>
        <v>82248</v>
      </c>
      <c r="O995" s="7">
        <f t="shared" si="184"/>
        <v>0</v>
      </c>
      <c r="P995" s="7">
        <f t="shared" si="185"/>
        <v>0</v>
      </c>
      <c r="Q995" s="7">
        <f>'2026-27 Salary &amp; Benefits'!G$6</f>
        <v>16817.759999999998</v>
      </c>
      <c r="R995" s="103">
        <f>'2026-27 Salary &amp; Benefits'!H$6</f>
        <v>0.16020000000000001</v>
      </c>
      <c r="S995" s="103">
        <f>'2026-27 Salary &amp; Benefits'!I$6</f>
        <v>0.15390000000000001</v>
      </c>
      <c r="T995" s="7">
        <f t="shared" si="186"/>
        <v>0</v>
      </c>
      <c r="U995" s="7">
        <f t="shared" si="187"/>
        <v>0</v>
      </c>
      <c r="V995" s="7">
        <f t="shared" si="188"/>
        <v>0</v>
      </c>
      <c r="W995" s="7">
        <f t="shared" si="189"/>
        <v>0</v>
      </c>
      <c r="X995" s="18">
        <f t="shared" si="190"/>
        <v>0</v>
      </c>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row>
    <row r="996" spans="1:159" s="17" customFormat="1">
      <c r="A996" s="50" t="s">
        <v>2353</v>
      </c>
      <c r="B996" s="59" t="s">
        <v>2644</v>
      </c>
      <c r="C996" s="60">
        <v>4226</v>
      </c>
      <c r="D996" s="59" t="s">
        <v>1775</v>
      </c>
      <c r="E996" s="78" t="str">
        <f>IFERROR(VLOOKUP($C996,'2025-26 School Level AAFTE'!$C$2:$L$2349,9,FALSE), "No")</f>
        <v>No</v>
      </c>
      <c r="F996" s="67">
        <f>IFERROR(VLOOKUP($C996,'2025-26 School Level AAFTE'!$C$2:$J$2349,8,FALSE), 0)</f>
        <v>435.63</v>
      </c>
      <c r="G996" s="69">
        <f>IFERROR(IF(E996= "yes",VLOOKUP(C996,Summary!$B:$I,6,0),0),0)</f>
        <v>0</v>
      </c>
      <c r="H996" s="68">
        <f t="shared" si="181"/>
        <v>0</v>
      </c>
      <c r="I996" s="110">
        <f>VLOOKUP($A996,'2026-27 Salary &amp; Benefits'!$A:$I,3,FALSE)</f>
        <v>1</v>
      </c>
      <c r="J996" s="110">
        <f>VLOOKUP($A996,'2026-27 Salary &amp; Benefits'!$A:$I,4,FALSE)</f>
        <v>1</v>
      </c>
      <c r="K996" s="101">
        <f t="shared" si="182"/>
        <v>0</v>
      </c>
      <c r="L996" s="100">
        <f t="shared" si="183"/>
        <v>0</v>
      </c>
      <c r="M996" s="102">
        <f>'2026-27 Salary &amp; Benefits'!$E$6</f>
        <v>78209</v>
      </c>
      <c r="N996" s="102">
        <f>'2026-27 Salary &amp; Benefits'!$F$6</f>
        <v>82248</v>
      </c>
      <c r="O996" s="7">
        <f t="shared" si="184"/>
        <v>0</v>
      </c>
      <c r="P996" s="7">
        <f t="shared" si="185"/>
        <v>0</v>
      </c>
      <c r="Q996" s="7">
        <f>'2026-27 Salary &amp; Benefits'!G$6</f>
        <v>16817.759999999998</v>
      </c>
      <c r="R996" s="103">
        <f>'2026-27 Salary &amp; Benefits'!H$6</f>
        <v>0.16020000000000001</v>
      </c>
      <c r="S996" s="103">
        <f>'2026-27 Salary &amp; Benefits'!I$6</f>
        <v>0.15390000000000001</v>
      </c>
      <c r="T996" s="7">
        <f t="shared" si="186"/>
        <v>0</v>
      </c>
      <c r="U996" s="7">
        <f t="shared" si="187"/>
        <v>0</v>
      </c>
      <c r="V996" s="7">
        <f t="shared" si="188"/>
        <v>0</v>
      </c>
      <c r="W996" s="7">
        <f t="shared" si="189"/>
        <v>0</v>
      </c>
      <c r="X996" s="18">
        <f t="shared" si="190"/>
        <v>0</v>
      </c>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row>
    <row r="997" spans="1:159" s="17" customFormat="1">
      <c r="A997" s="50" t="s">
        <v>2123</v>
      </c>
      <c r="B997" s="59" t="s">
        <v>2645</v>
      </c>
      <c r="C997" s="60">
        <v>3421</v>
      </c>
      <c r="D997" s="59" t="s">
        <v>13</v>
      </c>
      <c r="E997" s="78" t="str">
        <f>IFERROR(VLOOKUP($C997,'2025-26 School Level AAFTE'!$C$2:$L$2349,9,FALSE), "No")</f>
        <v>Yes</v>
      </c>
      <c r="F997" s="67">
        <f>IFERROR(VLOOKUP($C997,'2025-26 School Level AAFTE'!$C$2:$J$2349,8,FALSE), 0)</f>
        <v>68.8</v>
      </c>
      <c r="G997" s="69">
        <f>IFERROR(IF(E997= "yes",VLOOKUP(C997,Summary!$B:$I,6,0),0),0)</f>
        <v>0</v>
      </c>
      <c r="H997" s="68">
        <f t="shared" si="181"/>
        <v>68.8</v>
      </c>
      <c r="I997" s="110">
        <f>VLOOKUP($A997,'2026-27 Salary &amp; Benefits'!$A:$I,3,FALSE)</f>
        <v>1</v>
      </c>
      <c r="J997" s="110">
        <f>VLOOKUP($A997,'2026-27 Salary &amp; Benefits'!$A:$I,4,FALSE)</f>
        <v>1</v>
      </c>
      <c r="K997" s="101">
        <f t="shared" si="182"/>
        <v>68.8</v>
      </c>
      <c r="L997" s="100">
        <f t="shared" si="183"/>
        <v>0.20200000000000001</v>
      </c>
      <c r="M997" s="102">
        <f>'2026-27 Salary &amp; Benefits'!$E$6</f>
        <v>78209</v>
      </c>
      <c r="N997" s="102">
        <f>'2026-27 Salary &amp; Benefits'!$F$6</f>
        <v>82248</v>
      </c>
      <c r="O997" s="7">
        <f t="shared" si="184"/>
        <v>15798.22</v>
      </c>
      <c r="P997" s="7">
        <f t="shared" si="185"/>
        <v>815.8799999999992</v>
      </c>
      <c r="Q997" s="7">
        <f>'2026-27 Salary &amp; Benefits'!G$6</f>
        <v>16817.759999999998</v>
      </c>
      <c r="R997" s="103">
        <f>'2026-27 Salary &amp; Benefits'!H$6</f>
        <v>0.16020000000000001</v>
      </c>
      <c r="S997" s="103">
        <f>'2026-27 Salary &amp; Benefits'!I$6</f>
        <v>0.15390000000000001</v>
      </c>
      <c r="T997" s="7">
        <f t="shared" si="186"/>
        <v>6053.63</v>
      </c>
      <c r="U997" s="7">
        <f t="shared" si="187"/>
        <v>276.89999999999998</v>
      </c>
      <c r="V997" s="7">
        <f t="shared" si="188"/>
        <v>42.61</v>
      </c>
      <c r="W997" s="7">
        <f t="shared" si="189"/>
        <v>319.51</v>
      </c>
      <c r="X997" s="18">
        <f t="shared" si="190"/>
        <v>22987.239999999994</v>
      </c>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row>
    <row r="998" spans="1:159" s="17" customFormat="1">
      <c r="A998" s="50" t="s">
        <v>2123</v>
      </c>
      <c r="B998" s="59" t="s">
        <v>2645</v>
      </c>
      <c r="C998" s="60">
        <v>2903</v>
      </c>
      <c r="D998" s="59" t="s">
        <v>12</v>
      </c>
      <c r="E998" s="78" t="str">
        <f>IFERROR(VLOOKUP($C998,'2025-26 School Level AAFTE'!$C$2:$L$2349,9,FALSE), "No")</f>
        <v>Yes</v>
      </c>
      <c r="F998" s="67">
        <f>IFERROR(VLOOKUP($C998,'2025-26 School Level AAFTE'!$C$2:$J$2349,8,FALSE), 0)</f>
        <v>49.410000000000004</v>
      </c>
      <c r="G998" s="69">
        <f>IFERROR(IF(E998= "yes",VLOOKUP(C998,Summary!$B:$I,6,0),0),0)</f>
        <v>0</v>
      </c>
      <c r="H998" s="68">
        <f t="shared" si="181"/>
        <v>49.410000000000004</v>
      </c>
      <c r="I998" s="110">
        <f>VLOOKUP($A998,'2026-27 Salary &amp; Benefits'!$A:$I,3,FALSE)</f>
        <v>1</v>
      </c>
      <c r="J998" s="110">
        <f>VLOOKUP($A998,'2026-27 Salary &amp; Benefits'!$A:$I,4,FALSE)</f>
        <v>1</v>
      </c>
      <c r="K998" s="101">
        <f t="shared" si="182"/>
        <v>49.410000000000004</v>
      </c>
      <c r="L998" s="100">
        <f t="shared" si="183"/>
        <v>0.14499999999999999</v>
      </c>
      <c r="M998" s="102">
        <f>'2026-27 Salary &amp; Benefits'!$E$6</f>
        <v>78209</v>
      </c>
      <c r="N998" s="102">
        <f>'2026-27 Salary &amp; Benefits'!$F$6</f>
        <v>82248</v>
      </c>
      <c r="O998" s="7">
        <f t="shared" si="184"/>
        <v>11340.31</v>
      </c>
      <c r="P998" s="7">
        <f t="shared" si="185"/>
        <v>585.64999999999964</v>
      </c>
      <c r="Q998" s="7">
        <f>'2026-27 Salary &amp; Benefits'!G$6</f>
        <v>16817.759999999998</v>
      </c>
      <c r="R998" s="103">
        <f>'2026-27 Salary &amp; Benefits'!H$6</f>
        <v>0.16020000000000001</v>
      </c>
      <c r="S998" s="103">
        <f>'2026-27 Salary &amp; Benefits'!I$6</f>
        <v>0.15390000000000001</v>
      </c>
      <c r="T998" s="7">
        <f t="shared" si="186"/>
        <v>4345.42</v>
      </c>
      <c r="U998" s="7">
        <f t="shared" si="187"/>
        <v>198.77</v>
      </c>
      <c r="V998" s="7">
        <f t="shared" si="188"/>
        <v>30.59</v>
      </c>
      <c r="W998" s="7">
        <f t="shared" si="189"/>
        <v>229.36</v>
      </c>
      <c r="X998" s="18">
        <f t="shared" si="190"/>
        <v>16500.739999999998</v>
      </c>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row>
    <row r="999" spans="1:159" s="17" customFormat="1">
      <c r="A999" s="50" t="s">
        <v>2123</v>
      </c>
      <c r="B999" s="59" t="s">
        <v>2645</v>
      </c>
      <c r="C999" s="60">
        <v>5293</v>
      </c>
      <c r="D999" s="59" t="s">
        <v>14</v>
      </c>
      <c r="E999" s="78" t="str">
        <f>IFERROR(VLOOKUP($C999,'2025-26 School Level AAFTE'!$C$2:$L$2349,9,FALSE), "No")</f>
        <v>Yes</v>
      </c>
      <c r="F999" s="67">
        <f>IFERROR(VLOOKUP($C999,'2025-26 School Level AAFTE'!$C$2:$J$2349,8,FALSE), 0)</f>
        <v>40.4</v>
      </c>
      <c r="G999" s="69">
        <f>IFERROR(IF(E999= "yes",VLOOKUP(C999,Summary!$B:$I,6,0),0),0)</f>
        <v>0</v>
      </c>
      <c r="H999" s="68">
        <f t="shared" si="181"/>
        <v>40.4</v>
      </c>
      <c r="I999" s="110">
        <f>VLOOKUP($A999,'2026-27 Salary &amp; Benefits'!$A:$I,3,FALSE)</f>
        <v>1</v>
      </c>
      <c r="J999" s="110">
        <f>VLOOKUP($A999,'2026-27 Salary &amp; Benefits'!$A:$I,4,FALSE)</f>
        <v>1</v>
      </c>
      <c r="K999" s="101">
        <f t="shared" si="182"/>
        <v>40.4</v>
      </c>
      <c r="L999" s="100">
        <f t="shared" si="183"/>
        <v>0.11899999999999999</v>
      </c>
      <c r="M999" s="102">
        <f>'2026-27 Salary &amp; Benefits'!$E$6</f>
        <v>78209</v>
      </c>
      <c r="N999" s="102">
        <f>'2026-27 Salary &amp; Benefits'!$F$6</f>
        <v>82248</v>
      </c>
      <c r="O999" s="7">
        <f t="shared" si="184"/>
        <v>9306.8700000000008</v>
      </c>
      <c r="P999" s="7">
        <f t="shared" si="185"/>
        <v>480.63999999999942</v>
      </c>
      <c r="Q999" s="7">
        <f>'2026-27 Salary &amp; Benefits'!G$6</f>
        <v>16817.759999999998</v>
      </c>
      <c r="R999" s="103">
        <f>'2026-27 Salary &amp; Benefits'!H$6</f>
        <v>0.16020000000000001</v>
      </c>
      <c r="S999" s="103">
        <f>'2026-27 Salary &amp; Benefits'!I$6</f>
        <v>0.15390000000000001</v>
      </c>
      <c r="T999" s="7">
        <f t="shared" si="186"/>
        <v>3566.24</v>
      </c>
      <c r="U999" s="7">
        <f t="shared" si="187"/>
        <v>163.13</v>
      </c>
      <c r="V999" s="7">
        <f t="shared" si="188"/>
        <v>25.11</v>
      </c>
      <c r="W999" s="7">
        <f t="shared" si="189"/>
        <v>188.24</v>
      </c>
      <c r="X999" s="18">
        <f t="shared" si="190"/>
        <v>13541.99</v>
      </c>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row>
    <row r="1000" spans="1:159" s="17" customFormat="1">
      <c r="A1000" s="50" t="s">
        <v>2157</v>
      </c>
      <c r="B1000" s="59" t="s">
        <v>2646</v>
      </c>
      <c r="C1000" s="60">
        <v>3475</v>
      </c>
      <c r="D1000" s="59" t="s">
        <v>223</v>
      </c>
      <c r="E1000" s="78" t="str">
        <f>IFERROR(VLOOKUP($C1000,'2025-26 School Level AAFTE'!$C$2:$L$2349,9,FALSE), "No")</f>
        <v>Yes</v>
      </c>
      <c r="F1000" s="67">
        <f>IFERROR(VLOOKUP($C1000,'2025-26 School Level AAFTE'!$C$2:$J$2349,8,FALSE), 0)</f>
        <v>434.88</v>
      </c>
      <c r="G1000" s="69">
        <f>IFERROR(IF(E1000= "yes",VLOOKUP(C1000,Summary!$B:$I,6,0),0),0)</f>
        <v>0</v>
      </c>
      <c r="H1000" s="68">
        <f t="shared" si="181"/>
        <v>434.88</v>
      </c>
      <c r="I1000" s="110">
        <f>VLOOKUP($A1000,'2026-27 Salary &amp; Benefits'!$A:$I,3,FALSE)</f>
        <v>1</v>
      </c>
      <c r="J1000" s="110">
        <f>VLOOKUP($A1000,'2026-27 Salary &amp; Benefits'!$A:$I,4,FALSE)</f>
        <v>1</v>
      </c>
      <c r="K1000" s="101">
        <f t="shared" si="182"/>
        <v>434.88</v>
      </c>
      <c r="L1000" s="100">
        <f t="shared" si="183"/>
        <v>1.276</v>
      </c>
      <c r="M1000" s="102">
        <f>'2026-27 Salary &amp; Benefits'!$E$6</f>
        <v>78209</v>
      </c>
      <c r="N1000" s="102">
        <f>'2026-27 Salary &amp; Benefits'!$F$6</f>
        <v>82248</v>
      </c>
      <c r="O1000" s="7">
        <f t="shared" si="184"/>
        <v>99794.68</v>
      </c>
      <c r="P1000" s="7">
        <f t="shared" si="185"/>
        <v>5153.7700000000041</v>
      </c>
      <c r="Q1000" s="7">
        <f>'2026-27 Salary &amp; Benefits'!G$6</f>
        <v>16817.759999999998</v>
      </c>
      <c r="R1000" s="103">
        <f>'2026-27 Salary &amp; Benefits'!H$6</f>
        <v>0.16020000000000001</v>
      </c>
      <c r="S1000" s="103">
        <f>'2026-27 Salary &amp; Benefits'!I$6</f>
        <v>0.15390000000000001</v>
      </c>
      <c r="T1000" s="7">
        <f t="shared" si="186"/>
        <v>38239.730000000003</v>
      </c>
      <c r="U1000" s="7">
        <f t="shared" si="187"/>
        <v>1749.14</v>
      </c>
      <c r="V1000" s="7">
        <f t="shared" si="188"/>
        <v>269.19</v>
      </c>
      <c r="W1000" s="7">
        <f t="shared" si="189"/>
        <v>2018.3300000000002</v>
      </c>
      <c r="X1000" s="18">
        <f t="shared" si="190"/>
        <v>145206.50999999998</v>
      </c>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row>
    <row r="1001" spans="1:159" s="17" customFormat="1">
      <c r="A1001" s="50" t="s">
        <v>2157</v>
      </c>
      <c r="B1001" s="59" t="s">
        <v>2646</v>
      </c>
      <c r="C1001" s="60">
        <v>3211</v>
      </c>
      <c r="D1001" s="59" t="s">
        <v>296</v>
      </c>
      <c r="E1001" s="78" t="str">
        <f>IFERROR(VLOOKUP($C1001,'2025-26 School Level AAFTE'!$C$2:$L$2349,9,FALSE), "No")</f>
        <v>Yes</v>
      </c>
      <c r="F1001" s="67">
        <f>IFERROR(VLOOKUP($C1001,'2025-26 School Level AAFTE'!$C$2:$J$2349,8,FALSE), 0)</f>
        <v>331.75</v>
      </c>
      <c r="G1001" s="69">
        <f>IFERROR(IF(E1001= "yes",VLOOKUP(C1001,Summary!$B:$I,6,0),0),0)</f>
        <v>0</v>
      </c>
      <c r="H1001" s="68">
        <f t="shared" si="181"/>
        <v>331.75</v>
      </c>
      <c r="I1001" s="110">
        <f>VLOOKUP($A1001,'2026-27 Salary &amp; Benefits'!$A:$I,3,FALSE)</f>
        <v>1</v>
      </c>
      <c r="J1001" s="110">
        <f>VLOOKUP($A1001,'2026-27 Salary &amp; Benefits'!$A:$I,4,FALSE)</f>
        <v>1</v>
      </c>
      <c r="K1001" s="101">
        <f t="shared" si="182"/>
        <v>331.75</v>
      </c>
      <c r="L1001" s="100">
        <f t="shared" si="183"/>
        <v>0.97299999999999998</v>
      </c>
      <c r="M1001" s="102">
        <f>'2026-27 Salary &amp; Benefits'!$E$6</f>
        <v>78209</v>
      </c>
      <c r="N1001" s="102">
        <f>'2026-27 Salary &amp; Benefits'!$F$6</f>
        <v>82248</v>
      </c>
      <c r="O1001" s="7">
        <f t="shared" si="184"/>
        <v>76097.36</v>
      </c>
      <c r="P1001" s="7">
        <f t="shared" si="185"/>
        <v>3929.9400000000023</v>
      </c>
      <c r="Q1001" s="7">
        <f>'2026-27 Salary &amp; Benefits'!G$6</f>
        <v>16817.759999999998</v>
      </c>
      <c r="R1001" s="103">
        <f>'2026-27 Salary &amp; Benefits'!H$6</f>
        <v>0.16020000000000001</v>
      </c>
      <c r="S1001" s="103">
        <f>'2026-27 Salary &amp; Benefits'!I$6</f>
        <v>0.15390000000000001</v>
      </c>
      <c r="T1001" s="7">
        <f t="shared" si="186"/>
        <v>29159.3</v>
      </c>
      <c r="U1001" s="7">
        <f t="shared" si="187"/>
        <v>1333.79</v>
      </c>
      <c r="V1001" s="7">
        <f t="shared" si="188"/>
        <v>205.27</v>
      </c>
      <c r="W1001" s="7">
        <f t="shared" si="189"/>
        <v>1539.06</v>
      </c>
      <c r="X1001" s="18">
        <f t="shared" si="190"/>
        <v>110725.66</v>
      </c>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row>
    <row r="1002" spans="1:159" s="17" customFormat="1">
      <c r="A1002" s="50" t="s">
        <v>2157</v>
      </c>
      <c r="B1002" s="59" t="s">
        <v>2646</v>
      </c>
      <c r="C1002" s="60">
        <v>2369</v>
      </c>
      <c r="D1002" s="59" t="s">
        <v>288</v>
      </c>
      <c r="E1002" s="78" t="str">
        <f>IFERROR(VLOOKUP($C1002,'2025-26 School Level AAFTE'!$C$2:$L$2349,9,FALSE), "No")</f>
        <v>Yes</v>
      </c>
      <c r="F1002" s="67">
        <f>IFERROR(VLOOKUP($C1002,'2025-26 School Level AAFTE'!$C$2:$J$2349,8,FALSE), 0)</f>
        <v>384.12</v>
      </c>
      <c r="G1002" s="69">
        <f>IFERROR(IF(E1002= "yes",VLOOKUP(C1002,Summary!$B:$I,6,0),0),0)</f>
        <v>0</v>
      </c>
      <c r="H1002" s="68">
        <f t="shared" si="181"/>
        <v>384.12</v>
      </c>
      <c r="I1002" s="110">
        <f>VLOOKUP($A1002,'2026-27 Salary &amp; Benefits'!$A:$I,3,FALSE)</f>
        <v>1</v>
      </c>
      <c r="J1002" s="110">
        <f>VLOOKUP($A1002,'2026-27 Salary &amp; Benefits'!$A:$I,4,FALSE)</f>
        <v>1</v>
      </c>
      <c r="K1002" s="101">
        <f t="shared" si="182"/>
        <v>384.12</v>
      </c>
      <c r="L1002" s="100">
        <f t="shared" si="183"/>
        <v>1.127</v>
      </c>
      <c r="M1002" s="102">
        <f>'2026-27 Salary &amp; Benefits'!$E$6</f>
        <v>78209</v>
      </c>
      <c r="N1002" s="102">
        <f>'2026-27 Salary &amp; Benefits'!$F$6</f>
        <v>82248</v>
      </c>
      <c r="O1002" s="7">
        <f t="shared" si="184"/>
        <v>88141.54</v>
      </c>
      <c r="P1002" s="7">
        <f t="shared" si="185"/>
        <v>4551.9600000000064</v>
      </c>
      <c r="Q1002" s="7">
        <f>'2026-27 Salary &amp; Benefits'!G$6</f>
        <v>16817.759999999998</v>
      </c>
      <c r="R1002" s="103">
        <f>'2026-27 Salary &amp; Benefits'!H$6</f>
        <v>0.16020000000000001</v>
      </c>
      <c r="S1002" s="103">
        <f>'2026-27 Salary &amp; Benefits'!I$6</f>
        <v>0.15390000000000001</v>
      </c>
      <c r="T1002" s="7">
        <f t="shared" si="186"/>
        <v>33774.44</v>
      </c>
      <c r="U1002" s="7">
        <f t="shared" si="187"/>
        <v>1544.89</v>
      </c>
      <c r="V1002" s="7">
        <f t="shared" si="188"/>
        <v>237.76</v>
      </c>
      <c r="W1002" s="7">
        <f t="shared" si="189"/>
        <v>1782.65</v>
      </c>
      <c r="X1002" s="18">
        <f t="shared" si="190"/>
        <v>128250.59</v>
      </c>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row>
    <row r="1003" spans="1:159" s="17" customFormat="1">
      <c r="A1003" s="50" t="s">
        <v>2157</v>
      </c>
      <c r="B1003" s="59" t="s">
        <v>2646</v>
      </c>
      <c r="C1003" s="60">
        <v>5312</v>
      </c>
      <c r="D1003" s="59" t="s">
        <v>299</v>
      </c>
      <c r="E1003" s="78" t="str">
        <f>IFERROR(VLOOKUP($C1003,'2025-26 School Level AAFTE'!$C$2:$L$2349,9,FALSE), "No")</f>
        <v>Yes</v>
      </c>
      <c r="F1003" s="67">
        <f>IFERROR(VLOOKUP($C1003,'2025-26 School Level AAFTE'!$C$2:$J$2349,8,FALSE), 0)</f>
        <v>42.190000000000005</v>
      </c>
      <c r="G1003" s="69">
        <f>IFERROR(IF(E1003= "yes",VLOOKUP(C1003,Summary!$B:$I,6,0),0),0)</f>
        <v>0</v>
      </c>
      <c r="H1003" s="68">
        <f t="shared" si="181"/>
        <v>42.190000000000005</v>
      </c>
      <c r="I1003" s="110">
        <f>VLOOKUP($A1003,'2026-27 Salary &amp; Benefits'!$A:$I,3,FALSE)</f>
        <v>1</v>
      </c>
      <c r="J1003" s="110">
        <f>VLOOKUP($A1003,'2026-27 Salary &amp; Benefits'!$A:$I,4,FALSE)</f>
        <v>1</v>
      </c>
      <c r="K1003" s="101">
        <f t="shared" si="182"/>
        <v>42.190000000000005</v>
      </c>
      <c r="L1003" s="100">
        <f t="shared" si="183"/>
        <v>0.124</v>
      </c>
      <c r="M1003" s="102">
        <f>'2026-27 Salary &amp; Benefits'!$E$6</f>
        <v>78209</v>
      </c>
      <c r="N1003" s="102">
        <f>'2026-27 Salary &amp; Benefits'!$F$6</f>
        <v>82248</v>
      </c>
      <c r="O1003" s="7">
        <f t="shared" si="184"/>
        <v>9697.92</v>
      </c>
      <c r="P1003" s="7">
        <f t="shared" si="185"/>
        <v>500.82999999999993</v>
      </c>
      <c r="Q1003" s="7">
        <f>'2026-27 Salary &amp; Benefits'!G$6</f>
        <v>16817.759999999998</v>
      </c>
      <c r="R1003" s="103">
        <f>'2026-27 Salary &amp; Benefits'!H$6</f>
        <v>0.16020000000000001</v>
      </c>
      <c r="S1003" s="103">
        <f>'2026-27 Salary &amp; Benefits'!I$6</f>
        <v>0.15390000000000001</v>
      </c>
      <c r="T1003" s="7">
        <f t="shared" si="186"/>
        <v>3716.09</v>
      </c>
      <c r="U1003" s="7">
        <f t="shared" si="187"/>
        <v>169.98</v>
      </c>
      <c r="V1003" s="7">
        <f t="shared" si="188"/>
        <v>26.16</v>
      </c>
      <c r="W1003" s="7">
        <f t="shared" si="189"/>
        <v>196.14</v>
      </c>
      <c r="X1003" s="18">
        <f t="shared" si="190"/>
        <v>14110.98</v>
      </c>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row>
    <row r="1004" spans="1:159" s="17" customFormat="1">
      <c r="A1004" s="50" t="s">
        <v>2157</v>
      </c>
      <c r="B1004" s="59" t="s">
        <v>2646</v>
      </c>
      <c r="C1004" s="60">
        <v>5400</v>
      </c>
      <c r="D1004" s="59" t="s">
        <v>300</v>
      </c>
      <c r="E1004" s="78" t="str">
        <f>IFERROR(VLOOKUP($C1004,'2025-26 School Level AAFTE'!$C$2:$L$2349,9,FALSE), "No")</f>
        <v>Yes</v>
      </c>
      <c r="F1004" s="67">
        <f>IFERROR(VLOOKUP($C1004,'2025-26 School Level AAFTE'!$C$2:$J$2349,8,FALSE), 0)</f>
        <v>76.760000000000005</v>
      </c>
      <c r="G1004" s="69">
        <f>IFERROR(IF(E1004= "yes",VLOOKUP(C1004,Summary!$B:$I,6,0),0),0)</f>
        <v>0</v>
      </c>
      <c r="H1004" s="68">
        <f t="shared" si="181"/>
        <v>76.760000000000005</v>
      </c>
      <c r="I1004" s="110">
        <f>VLOOKUP($A1004,'2026-27 Salary &amp; Benefits'!$A:$I,3,FALSE)</f>
        <v>1</v>
      </c>
      <c r="J1004" s="110">
        <f>VLOOKUP($A1004,'2026-27 Salary &amp; Benefits'!$A:$I,4,FALSE)</f>
        <v>1</v>
      </c>
      <c r="K1004" s="101">
        <f t="shared" si="182"/>
        <v>76.760000000000005</v>
      </c>
      <c r="L1004" s="100">
        <f t="shared" si="183"/>
        <v>0.22500000000000001</v>
      </c>
      <c r="M1004" s="102">
        <f>'2026-27 Salary &amp; Benefits'!$E$6</f>
        <v>78209</v>
      </c>
      <c r="N1004" s="102">
        <f>'2026-27 Salary &amp; Benefits'!$F$6</f>
        <v>82248</v>
      </c>
      <c r="O1004" s="7">
        <f t="shared" si="184"/>
        <v>17597.03</v>
      </c>
      <c r="P1004" s="7">
        <f t="shared" si="185"/>
        <v>908.77000000000044</v>
      </c>
      <c r="Q1004" s="7">
        <f>'2026-27 Salary &amp; Benefits'!G$6</f>
        <v>16817.759999999998</v>
      </c>
      <c r="R1004" s="103">
        <f>'2026-27 Salary &amp; Benefits'!H$6</f>
        <v>0.16020000000000001</v>
      </c>
      <c r="S1004" s="103">
        <f>'2026-27 Salary &amp; Benefits'!I$6</f>
        <v>0.15390000000000001</v>
      </c>
      <c r="T1004" s="7">
        <f t="shared" si="186"/>
        <v>6742.9</v>
      </c>
      <c r="U1004" s="7">
        <f t="shared" si="187"/>
        <v>308.43</v>
      </c>
      <c r="V1004" s="7">
        <f t="shared" si="188"/>
        <v>47.47</v>
      </c>
      <c r="W1004" s="7">
        <f t="shared" si="189"/>
        <v>355.9</v>
      </c>
      <c r="X1004" s="18">
        <f t="shared" si="190"/>
        <v>25604.600000000002</v>
      </c>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row>
    <row r="1005" spans="1:159" s="17" customFormat="1">
      <c r="A1005" s="50" t="s">
        <v>2157</v>
      </c>
      <c r="B1005" s="59" t="s">
        <v>2646</v>
      </c>
      <c r="C1005" s="60">
        <v>2319</v>
      </c>
      <c r="D1005" s="59" t="s">
        <v>287</v>
      </c>
      <c r="E1005" s="78" t="str">
        <f>IFERROR(VLOOKUP($C1005,'2025-26 School Level AAFTE'!$C$2:$L$2349,9,FALSE), "No")</f>
        <v>Yes</v>
      </c>
      <c r="F1005" s="67">
        <f>IFERROR(VLOOKUP($C1005,'2025-26 School Level AAFTE'!$C$2:$J$2349,8,FALSE), 0)</f>
        <v>373.49</v>
      </c>
      <c r="G1005" s="69">
        <f>IFERROR(IF(E1005= "yes",VLOOKUP(C1005,Summary!$B:$I,6,0),0),0)</f>
        <v>0</v>
      </c>
      <c r="H1005" s="68">
        <f t="shared" si="181"/>
        <v>373.49</v>
      </c>
      <c r="I1005" s="110">
        <f>VLOOKUP($A1005,'2026-27 Salary &amp; Benefits'!$A:$I,3,FALSE)</f>
        <v>1</v>
      </c>
      <c r="J1005" s="110">
        <f>VLOOKUP($A1005,'2026-27 Salary &amp; Benefits'!$A:$I,4,FALSE)</f>
        <v>1</v>
      </c>
      <c r="K1005" s="101">
        <f t="shared" si="182"/>
        <v>373.49</v>
      </c>
      <c r="L1005" s="100">
        <f t="shared" si="183"/>
        <v>1.0960000000000001</v>
      </c>
      <c r="M1005" s="102">
        <f>'2026-27 Salary &amp; Benefits'!$E$6</f>
        <v>78209</v>
      </c>
      <c r="N1005" s="102">
        <f>'2026-27 Salary &amp; Benefits'!$F$6</f>
        <v>82248</v>
      </c>
      <c r="O1005" s="7">
        <f t="shared" si="184"/>
        <v>85717.06</v>
      </c>
      <c r="P1005" s="7">
        <f t="shared" si="185"/>
        <v>4426.75</v>
      </c>
      <c r="Q1005" s="7">
        <f>'2026-27 Salary &amp; Benefits'!G$6</f>
        <v>16817.759999999998</v>
      </c>
      <c r="R1005" s="103">
        <f>'2026-27 Salary &amp; Benefits'!H$6</f>
        <v>0.16020000000000001</v>
      </c>
      <c r="S1005" s="103">
        <f>'2026-27 Salary &amp; Benefits'!I$6</f>
        <v>0.15390000000000001</v>
      </c>
      <c r="T1005" s="7">
        <f t="shared" si="186"/>
        <v>32845.410000000003</v>
      </c>
      <c r="U1005" s="7">
        <f t="shared" si="187"/>
        <v>1502.4</v>
      </c>
      <c r="V1005" s="7">
        <f t="shared" si="188"/>
        <v>231.22</v>
      </c>
      <c r="W1005" s="7">
        <f t="shared" si="189"/>
        <v>1733.6200000000001</v>
      </c>
      <c r="X1005" s="18">
        <f t="shared" si="190"/>
        <v>124722.84</v>
      </c>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row>
    <row r="1006" spans="1:159" s="17" customFormat="1">
      <c r="A1006" s="50" t="s">
        <v>2157</v>
      </c>
      <c r="B1006" s="59" t="s">
        <v>2646</v>
      </c>
      <c r="C1006" s="60">
        <v>5614</v>
      </c>
      <c r="D1006" s="59" t="s">
        <v>2914</v>
      </c>
      <c r="E1006" s="78" t="str">
        <f>IFERROR(VLOOKUP($C1006,'2025-26 School Level AAFTE'!$C$2:$L$2349,9,FALSE), "No")</f>
        <v>Yes</v>
      </c>
      <c r="F1006" s="67">
        <f>IFERROR(VLOOKUP($C1006,'2025-26 School Level AAFTE'!$C$2:$J$2349,8,FALSE), 0)</f>
        <v>133.15</v>
      </c>
      <c r="G1006" s="69">
        <f>IFERROR(IF(E1006= "yes",VLOOKUP(C1006,Summary!$B:$I,6,0),0),0)</f>
        <v>0</v>
      </c>
      <c r="H1006" s="68">
        <f t="shared" si="181"/>
        <v>133.15</v>
      </c>
      <c r="I1006" s="110">
        <f>VLOOKUP($A1006,'2026-27 Salary &amp; Benefits'!$A:$I,3,FALSE)</f>
        <v>1</v>
      </c>
      <c r="J1006" s="110">
        <f>VLOOKUP($A1006,'2026-27 Salary &amp; Benefits'!$A:$I,4,FALSE)</f>
        <v>1</v>
      </c>
      <c r="K1006" s="101">
        <f t="shared" si="182"/>
        <v>133.15</v>
      </c>
      <c r="L1006" s="100">
        <f t="shared" si="183"/>
        <v>0.39100000000000001</v>
      </c>
      <c r="M1006" s="102">
        <f>'2026-27 Salary &amp; Benefits'!$E$6</f>
        <v>78209</v>
      </c>
      <c r="N1006" s="102">
        <f>'2026-27 Salary &amp; Benefits'!$F$6</f>
        <v>82248</v>
      </c>
      <c r="O1006" s="7">
        <f t="shared" si="184"/>
        <v>30579.72</v>
      </c>
      <c r="P1006" s="7">
        <f t="shared" si="185"/>
        <v>1579.25</v>
      </c>
      <c r="Q1006" s="7">
        <f>'2026-27 Salary &amp; Benefits'!G$6</f>
        <v>16817.759999999998</v>
      </c>
      <c r="R1006" s="103">
        <f>'2026-27 Salary &amp; Benefits'!H$6</f>
        <v>0.16020000000000001</v>
      </c>
      <c r="S1006" s="103">
        <f>'2026-27 Salary &amp; Benefits'!I$6</f>
        <v>0.15390000000000001</v>
      </c>
      <c r="T1006" s="7">
        <f t="shared" si="186"/>
        <v>11717.66</v>
      </c>
      <c r="U1006" s="7">
        <f t="shared" si="187"/>
        <v>535.98</v>
      </c>
      <c r="V1006" s="7">
        <f t="shared" si="188"/>
        <v>82.49</v>
      </c>
      <c r="W1006" s="7">
        <f t="shared" si="189"/>
        <v>618.47</v>
      </c>
      <c r="X1006" s="18">
        <f t="shared" si="190"/>
        <v>44495.100000000006</v>
      </c>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row>
    <row r="1007" spans="1:159" s="17" customFormat="1">
      <c r="A1007" s="50" t="s">
        <v>2157</v>
      </c>
      <c r="B1007" s="59" t="s">
        <v>2646</v>
      </c>
      <c r="C1007" s="60">
        <v>3151</v>
      </c>
      <c r="D1007" s="59" t="s">
        <v>295</v>
      </c>
      <c r="E1007" s="78" t="str">
        <f>IFERROR(VLOOKUP($C1007,'2025-26 School Level AAFTE'!$C$2:$L$2349,9,FALSE), "No")</f>
        <v>No</v>
      </c>
      <c r="F1007" s="67">
        <f>IFERROR(VLOOKUP($C1007,'2025-26 School Level AAFTE'!$C$2:$J$2349,8,FALSE), 0)</f>
        <v>891.47</v>
      </c>
      <c r="G1007" s="69">
        <f>IFERROR(IF(E1007= "yes",VLOOKUP(C1007,Summary!$B:$I,6,0),0),0)</f>
        <v>0</v>
      </c>
      <c r="H1007" s="68">
        <f t="shared" si="181"/>
        <v>0</v>
      </c>
      <c r="I1007" s="110">
        <f>VLOOKUP($A1007,'2026-27 Salary &amp; Benefits'!$A:$I,3,FALSE)</f>
        <v>1</v>
      </c>
      <c r="J1007" s="110">
        <f>VLOOKUP($A1007,'2026-27 Salary &amp; Benefits'!$A:$I,4,FALSE)</f>
        <v>1</v>
      </c>
      <c r="K1007" s="101">
        <f t="shared" si="182"/>
        <v>0</v>
      </c>
      <c r="L1007" s="100">
        <f t="shared" si="183"/>
        <v>0</v>
      </c>
      <c r="M1007" s="102">
        <f>'2026-27 Salary &amp; Benefits'!$E$6</f>
        <v>78209</v>
      </c>
      <c r="N1007" s="102">
        <f>'2026-27 Salary &amp; Benefits'!$F$6</f>
        <v>82248</v>
      </c>
      <c r="O1007" s="7">
        <f t="shared" si="184"/>
        <v>0</v>
      </c>
      <c r="P1007" s="7">
        <f t="shared" si="185"/>
        <v>0</v>
      </c>
      <c r="Q1007" s="7">
        <f>'2026-27 Salary &amp; Benefits'!G$6</f>
        <v>16817.759999999998</v>
      </c>
      <c r="R1007" s="103">
        <f>'2026-27 Salary &amp; Benefits'!H$6</f>
        <v>0.16020000000000001</v>
      </c>
      <c r="S1007" s="103">
        <f>'2026-27 Salary &amp; Benefits'!I$6</f>
        <v>0.15390000000000001</v>
      </c>
      <c r="T1007" s="7">
        <f t="shared" si="186"/>
        <v>0</v>
      </c>
      <c r="U1007" s="7">
        <f t="shared" si="187"/>
        <v>0</v>
      </c>
      <c r="V1007" s="7">
        <f t="shared" si="188"/>
        <v>0</v>
      </c>
      <c r="W1007" s="7">
        <f t="shared" si="189"/>
        <v>0</v>
      </c>
      <c r="X1007" s="18">
        <f t="shared" si="190"/>
        <v>0</v>
      </c>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row>
    <row r="1008" spans="1:159" s="17" customFormat="1">
      <c r="A1008" s="50" t="s">
        <v>2157</v>
      </c>
      <c r="B1008" s="59" t="s">
        <v>2646</v>
      </c>
      <c r="C1008" s="60">
        <v>3658</v>
      </c>
      <c r="D1008" s="59" t="s">
        <v>297</v>
      </c>
      <c r="E1008" s="78" t="str">
        <f>IFERROR(VLOOKUP($C1008,'2025-26 School Level AAFTE'!$C$2:$L$2349,9,FALSE), "No")</f>
        <v>Yes</v>
      </c>
      <c r="F1008" s="67">
        <f>IFERROR(VLOOKUP($C1008,'2025-26 School Level AAFTE'!$C$2:$J$2349,8,FALSE), 0)</f>
        <v>431.44</v>
      </c>
      <c r="G1008" s="69">
        <f>IFERROR(IF(E1008= "yes",VLOOKUP(C1008,Summary!$B:$I,6,0),0),0)</f>
        <v>0</v>
      </c>
      <c r="H1008" s="68">
        <f t="shared" si="181"/>
        <v>431.44</v>
      </c>
      <c r="I1008" s="110">
        <f>VLOOKUP($A1008,'2026-27 Salary &amp; Benefits'!$A:$I,3,FALSE)</f>
        <v>1</v>
      </c>
      <c r="J1008" s="110">
        <f>VLOOKUP($A1008,'2026-27 Salary &amp; Benefits'!$A:$I,4,FALSE)</f>
        <v>1</v>
      </c>
      <c r="K1008" s="101">
        <f t="shared" si="182"/>
        <v>431.44</v>
      </c>
      <c r="L1008" s="100">
        <f t="shared" si="183"/>
        <v>1.266</v>
      </c>
      <c r="M1008" s="102">
        <f>'2026-27 Salary &amp; Benefits'!$E$6</f>
        <v>78209</v>
      </c>
      <c r="N1008" s="102">
        <f>'2026-27 Salary &amp; Benefits'!$F$6</f>
        <v>82248</v>
      </c>
      <c r="O1008" s="7">
        <f t="shared" si="184"/>
        <v>99012.59</v>
      </c>
      <c r="P1008" s="7">
        <f t="shared" si="185"/>
        <v>5113.3800000000047</v>
      </c>
      <c r="Q1008" s="7">
        <f>'2026-27 Salary &amp; Benefits'!G$6</f>
        <v>16817.759999999998</v>
      </c>
      <c r="R1008" s="103">
        <f>'2026-27 Salary &amp; Benefits'!H$6</f>
        <v>0.16020000000000001</v>
      </c>
      <c r="S1008" s="103">
        <f>'2026-27 Salary &amp; Benefits'!I$6</f>
        <v>0.15390000000000001</v>
      </c>
      <c r="T1008" s="7">
        <f t="shared" si="186"/>
        <v>37940.050000000003</v>
      </c>
      <c r="U1008" s="7">
        <f t="shared" si="187"/>
        <v>1735.43</v>
      </c>
      <c r="V1008" s="7">
        <f t="shared" si="188"/>
        <v>267.08</v>
      </c>
      <c r="W1008" s="7">
        <f t="shared" si="189"/>
        <v>2002.51</v>
      </c>
      <c r="X1008" s="18">
        <f t="shared" si="190"/>
        <v>144068.53000000003</v>
      </c>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row>
    <row r="1009" spans="1:159" s="17" customFormat="1">
      <c r="A1009" s="50" t="s">
        <v>2157</v>
      </c>
      <c r="B1009" s="59" t="s">
        <v>2646</v>
      </c>
      <c r="C1009" s="60">
        <v>2831</v>
      </c>
      <c r="D1009" s="59" t="s">
        <v>292</v>
      </c>
      <c r="E1009" s="78" t="str">
        <f>IFERROR(VLOOKUP($C1009,'2025-26 School Level AAFTE'!$C$2:$L$2349,9,FALSE), "No")</f>
        <v>Yes</v>
      </c>
      <c r="F1009" s="67">
        <f>IFERROR(VLOOKUP($C1009,'2025-26 School Level AAFTE'!$C$2:$J$2349,8,FALSE), 0)</f>
        <v>534.15</v>
      </c>
      <c r="G1009" s="69">
        <f>IFERROR(IF(E1009= "yes",VLOOKUP(C1009,Summary!$B:$I,6,0),0),0)</f>
        <v>0</v>
      </c>
      <c r="H1009" s="68">
        <f t="shared" si="181"/>
        <v>534.15</v>
      </c>
      <c r="I1009" s="110">
        <f>VLOOKUP($A1009,'2026-27 Salary &amp; Benefits'!$A:$I,3,FALSE)</f>
        <v>1</v>
      </c>
      <c r="J1009" s="110">
        <f>VLOOKUP($A1009,'2026-27 Salary &amp; Benefits'!$A:$I,4,FALSE)</f>
        <v>1</v>
      </c>
      <c r="K1009" s="101">
        <f t="shared" si="182"/>
        <v>534.15</v>
      </c>
      <c r="L1009" s="100">
        <f t="shared" si="183"/>
        <v>1.5669999999999999</v>
      </c>
      <c r="M1009" s="102">
        <f>'2026-27 Salary &amp; Benefits'!$E$6</f>
        <v>78209</v>
      </c>
      <c r="N1009" s="102">
        <f>'2026-27 Salary &amp; Benefits'!$F$6</f>
        <v>82248</v>
      </c>
      <c r="O1009" s="7">
        <f t="shared" si="184"/>
        <v>122553.5</v>
      </c>
      <c r="P1009" s="7">
        <f t="shared" si="185"/>
        <v>6329.1199999999953</v>
      </c>
      <c r="Q1009" s="7">
        <f>'2026-27 Salary &amp; Benefits'!G$6</f>
        <v>16817.759999999998</v>
      </c>
      <c r="R1009" s="103">
        <f>'2026-27 Salary &amp; Benefits'!H$6</f>
        <v>0.16020000000000001</v>
      </c>
      <c r="S1009" s="103">
        <f>'2026-27 Salary &amp; Benefits'!I$6</f>
        <v>0.15390000000000001</v>
      </c>
      <c r="T1009" s="7">
        <f t="shared" si="186"/>
        <v>46960.55</v>
      </c>
      <c r="U1009" s="7">
        <f t="shared" si="187"/>
        <v>2148.04</v>
      </c>
      <c r="V1009" s="7">
        <f t="shared" si="188"/>
        <v>330.58</v>
      </c>
      <c r="W1009" s="7">
        <f t="shared" si="189"/>
        <v>2478.62</v>
      </c>
      <c r="X1009" s="18">
        <f t="shared" si="190"/>
        <v>178321.78999999998</v>
      </c>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row>
    <row r="1010" spans="1:159" s="17" customFormat="1">
      <c r="A1010" s="50" t="s">
        <v>2157</v>
      </c>
      <c r="B1010" s="59" t="s">
        <v>2646</v>
      </c>
      <c r="C1010" s="60">
        <v>4574</v>
      </c>
      <c r="D1010" s="59" t="s">
        <v>298</v>
      </c>
      <c r="E1010" s="78" t="str">
        <f>IFERROR(VLOOKUP($C1010,'2025-26 School Level AAFTE'!$C$2:$L$2349,9,FALSE), "No")</f>
        <v>Yes</v>
      </c>
      <c r="F1010" s="67">
        <f>IFERROR(VLOOKUP($C1010,'2025-26 School Level AAFTE'!$C$2:$J$2349,8,FALSE), 0)</f>
        <v>395.75</v>
      </c>
      <c r="G1010" s="69">
        <f>IFERROR(IF(E1010= "yes",VLOOKUP(C1010,Summary!$B:$I,6,0),0),0)</f>
        <v>0</v>
      </c>
      <c r="H1010" s="68">
        <f t="shared" si="181"/>
        <v>395.75</v>
      </c>
      <c r="I1010" s="110">
        <f>VLOOKUP($A1010,'2026-27 Salary &amp; Benefits'!$A:$I,3,FALSE)</f>
        <v>1</v>
      </c>
      <c r="J1010" s="110">
        <f>VLOOKUP($A1010,'2026-27 Salary &amp; Benefits'!$A:$I,4,FALSE)</f>
        <v>1</v>
      </c>
      <c r="K1010" s="101">
        <f t="shared" si="182"/>
        <v>395.75</v>
      </c>
      <c r="L1010" s="100">
        <f t="shared" si="183"/>
        <v>1.161</v>
      </c>
      <c r="M1010" s="102">
        <f>'2026-27 Salary &amp; Benefits'!$E$6</f>
        <v>78209</v>
      </c>
      <c r="N1010" s="102">
        <f>'2026-27 Salary &amp; Benefits'!$F$6</f>
        <v>82248</v>
      </c>
      <c r="O1010" s="7">
        <f t="shared" si="184"/>
        <v>90800.65</v>
      </c>
      <c r="P1010" s="7">
        <f t="shared" si="185"/>
        <v>4689.2799999999988</v>
      </c>
      <c r="Q1010" s="7">
        <f>'2026-27 Salary &amp; Benefits'!G$6</f>
        <v>16817.759999999998</v>
      </c>
      <c r="R1010" s="103">
        <f>'2026-27 Salary &amp; Benefits'!H$6</f>
        <v>0.16020000000000001</v>
      </c>
      <c r="S1010" s="103">
        <f>'2026-27 Salary &amp; Benefits'!I$6</f>
        <v>0.15390000000000001</v>
      </c>
      <c r="T1010" s="7">
        <f t="shared" si="186"/>
        <v>34793.360000000001</v>
      </c>
      <c r="U1010" s="7">
        <f t="shared" si="187"/>
        <v>1591.5</v>
      </c>
      <c r="V1010" s="7">
        <f t="shared" si="188"/>
        <v>244.93</v>
      </c>
      <c r="W1010" s="7">
        <f t="shared" si="189"/>
        <v>1836.43</v>
      </c>
      <c r="X1010" s="18">
        <f t="shared" si="190"/>
        <v>132119.72</v>
      </c>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row>
    <row r="1011" spans="1:159" s="17" customFormat="1">
      <c r="A1011" s="50" t="s">
        <v>2157</v>
      </c>
      <c r="B1011" s="59" t="s">
        <v>2646</v>
      </c>
      <c r="C1011" s="58">
        <v>2914</v>
      </c>
      <c r="D1011" s="51" t="s">
        <v>293</v>
      </c>
      <c r="E1011" s="78" t="str">
        <f>IFERROR(VLOOKUP($C1011,'2025-26 School Level AAFTE'!$C$2:$L$2349,9,FALSE), "No")</f>
        <v>Yes</v>
      </c>
      <c r="F1011" s="67">
        <f>IFERROR(VLOOKUP($C1011,'2025-26 School Level AAFTE'!$C$2:$J$2349,8,FALSE), 0)</f>
        <v>311.51</v>
      </c>
      <c r="G1011" s="69">
        <f>IFERROR(IF(E1011= "yes",VLOOKUP(C1011,Summary!$B:$I,6,0),0),0)</f>
        <v>0</v>
      </c>
      <c r="H1011" s="68">
        <f t="shared" si="181"/>
        <v>311.51</v>
      </c>
      <c r="I1011" s="110">
        <f>VLOOKUP($A1011,'2026-27 Salary &amp; Benefits'!$A:$I,3,FALSE)</f>
        <v>1</v>
      </c>
      <c r="J1011" s="110">
        <f>VLOOKUP($A1011,'2026-27 Salary &amp; Benefits'!$A:$I,4,FALSE)</f>
        <v>1</v>
      </c>
      <c r="K1011" s="101">
        <f t="shared" si="182"/>
        <v>311.51</v>
      </c>
      <c r="L1011" s="100">
        <f t="shared" si="183"/>
        <v>0.91400000000000003</v>
      </c>
      <c r="M1011" s="102">
        <f>'2026-27 Salary &amp; Benefits'!$E$6</f>
        <v>78209</v>
      </c>
      <c r="N1011" s="102">
        <f>'2026-27 Salary &amp; Benefits'!$F$6</f>
        <v>82248</v>
      </c>
      <c r="O1011" s="7">
        <f t="shared" si="184"/>
        <v>71483.03</v>
      </c>
      <c r="P1011" s="7">
        <f t="shared" si="185"/>
        <v>3691.6399999999994</v>
      </c>
      <c r="Q1011" s="7">
        <f>'2026-27 Salary &amp; Benefits'!G$6</f>
        <v>16817.759999999998</v>
      </c>
      <c r="R1011" s="103">
        <f>'2026-27 Salary &amp; Benefits'!H$6</f>
        <v>0.16020000000000001</v>
      </c>
      <c r="S1011" s="103">
        <f>'2026-27 Salary &amp; Benefits'!I$6</f>
        <v>0.15390000000000001</v>
      </c>
      <c r="T1011" s="7">
        <f t="shared" si="186"/>
        <v>27391.16</v>
      </c>
      <c r="U1011" s="7">
        <f t="shared" si="187"/>
        <v>1252.9100000000001</v>
      </c>
      <c r="V1011" s="7">
        <f t="shared" si="188"/>
        <v>192.82</v>
      </c>
      <c r="W1011" s="7">
        <f t="shared" si="189"/>
        <v>1445.73</v>
      </c>
      <c r="X1011" s="18">
        <f t="shared" si="190"/>
        <v>104011.56</v>
      </c>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row>
    <row r="1012" spans="1:159" s="17" customFormat="1">
      <c r="A1012" s="50" t="s">
        <v>2157</v>
      </c>
      <c r="B1012" s="59" t="s">
        <v>2646</v>
      </c>
      <c r="C1012" s="60">
        <v>2726</v>
      </c>
      <c r="D1012" s="59" t="s">
        <v>291</v>
      </c>
      <c r="E1012" s="78" t="str">
        <f>IFERROR(VLOOKUP($C1012,'2025-26 School Level AAFTE'!$C$2:$L$2349,9,FALSE), "No")</f>
        <v>Yes</v>
      </c>
      <c r="F1012" s="67">
        <f>IFERROR(VLOOKUP($C1012,'2025-26 School Level AAFTE'!$C$2:$J$2349,8,FALSE), 0)</f>
        <v>396.45</v>
      </c>
      <c r="G1012" s="69">
        <f>IFERROR(IF(E1012= "yes",VLOOKUP(C1012,Summary!$B:$I,6,0),0),0)</f>
        <v>0</v>
      </c>
      <c r="H1012" s="68">
        <f t="shared" si="181"/>
        <v>396.45</v>
      </c>
      <c r="I1012" s="110">
        <f>VLOOKUP($A1012,'2026-27 Salary &amp; Benefits'!$A:$I,3,FALSE)</f>
        <v>1</v>
      </c>
      <c r="J1012" s="110">
        <f>VLOOKUP($A1012,'2026-27 Salary &amp; Benefits'!$A:$I,4,FALSE)</f>
        <v>1</v>
      </c>
      <c r="K1012" s="101">
        <f t="shared" si="182"/>
        <v>396.45</v>
      </c>
      <c r="L1012" s="100">
        <f t="shared" si="183"/>
        <v>1.163</v>
      </c>
      <c r="M1012" s="102">
        <f>'2026-27 Salary &amp; Benefits'!$E$6</f>
        <v>78209</v>
      </c>
      <c r="N1012" s="102">
        <f>'2026-27 Salary &amp; Benefits'!$F$6</f>
        <v>82248</v>
      </c>
      <c r="O1012" s="7">
        <f t="shared" si="184"/>
        <v>90957.07</v>
      </c>
      <c r="P1012" s="7">
        <f t="shared" si="185"/>
        <v>4697.3499999999913</v>
      </c>
      <c r="Q1012" s="7">
        <f>'2026-27 Salary &amp; Benefits'!G$6</f>
        <v>16817.759999999998</v>
      </c>
      <c r="R1012" s="103">
        <f>'2026-27 Salary &amp; Benefits'!H$6</f>
        <v>0.16020000000000001</v>
      </c>
      <c r="S1012" s="103">
        <f>'2026-27 Salary &amp; Benefits'!I$6</f>
        <v>0.15390000000000001</v>
      </c>
      <c r="T1012" s="7">
        <f t="shared" si="186"/>
        <v>34853.300000000003</v>
      </c>
      <c r="U1012" s="7">
        <f t="shared" si="187"/>
        <v>1594.24</v>
      </c>
      <c r="V1012" s="7">
        <f t="shared" si="188"/>
        <v>245.35</v>
      </c>
      <c r="W1012" s="7">
        <f t="shared" si="189"/>
        <v>1839.59</v>
      </c>
      <c r="X1012" s="18">
        <f t="shared" si="190"/>
        <v>132347.31</v>
      </c>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row>
    <row r="1013" spans="1:159" s="17" customFormat="1">
      <c r="A1013" s="50" t="s">
        <v>2157</v>
      </c>
      <c r="B1013" s="59" t="s">
        <v>2646</v>
      </c>
      <c r="C1013" s="60">
        <v>2416</v>
      </c>
      <c r="D1013" s="59" t="s">
        <v>290</v>
      </c>
      <c r="E1013" s="78" t="str">
        <f>IFERROR(VLOOKUP($C1013,'2025-26 School Level AAFTE'!$C$2:$L$2349,9,FALSE), "No")</f>
        <v>Yes</v>
      </c>
      <c r="F1013" s="67">
        <f>IFERROR(VLOOKUP($C1013,'2025-26 School Level AAFTE'!$C$2:$J$2349,8,FALSE), 0)</f>
        <v>819.56</v>
      </c>
      <c r="G1013" s="69">
        <f>IFERROR(IF(E1013= "yes",VLOOKUP(C1013,Summary!$B:$I,6,0),0),0)</f>
        <v>0</v>
      </c>
      <c r="H1013" s="68">
        <f t="shared" si="181"/>
        <v>819.56</v>
      </c>
      <c r="I1013" s="110">
        <f>VLOOKUP($A1013,'2026-27 Salary &amp; Benefits'!$A:$I,3,FALSE)</f>
        <v>1</v>
      </c>
      <c r="J1013" s="110">
        <f>VLOOKUP($A1013,'2026-27 Salary &amp; Benefits'!$A:$I,4,FALSE)</f>
        <v>1</v>
      </c>
      <c r="K1013" s="101">
        <f t="shared" si="182"/>
        <v>819.56</v>
      </c>
      <c r="L1013" s="100">
        <f t="shared" si="183"/>
        <v>2.4039999999999999</v>
      </c>
      <c r="M1013" s="102">
        <f>'2026-27 Salary &amp; Benefits'!$E$6</f>
        <v>78209</v>
      </c>
      <c r="N1013" s="102">
        <f>'2026-27 Salary &amp; Benefits'!$F$6</f>
        <v>82248</v>
      </c>
      <c r="O1013" s="7">
        <f t="shared" si="184"/>
        <v>188014.44</v>
      </c>
      <c r="P1013" s="7">
        <f t="shared" si="185"/>
        <v>9709.75</v>
      </c>
      <c r="Q1013" s="7">
        <f>'2026-27 Salary &amp; Benefits'!G$6</f>
        <v>16817.759999999998</v>
      </c>
      <c r="R1013" s="103">
        <f>'2026-27 Salary &amp; Benefits'!H$6</f>
        <v>0.16020000000000001</v>
      </c>
      <c r="S1013" s="103">
        <f>'2026-27 Salary &amp; Benefits'!I$6</f>
        <v>0.15390000000000001</v>
      </c>
      <c r="T1013" s="7">
        <f t="shared" si="186"/>
        <v>72044.14</v>
      </c>
      <c r="U1013" s="7">
        <f t="shared" si="187"/>
        <v>3295.4</v>
      </c>
      <c r="V1013" s="7">
        <f t="shared" si="188"/>
        <v>507.16</v>
      </c>
      <c r="W1013" s="7">
        <f t="shared" si="189"/>
        <v>3802.56</v>
      </c>
      <c r="X1013" s="18">
        <f t="shared" si="190"/>
        <v>273570.89</v>
      </c>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row>
    <row r="1014" spans="1:159" s="17" customFormat="1">
      <c r="A1014" s="50" t="s">
        <v>2157</v>
      </c>
      <c r="B1014" s="59" t="s">
        <v>2646</v>
      </c>
      <c r="C1014" s="60">
        <v>3019</v>
      </c>
      <c r="D1014" s="59" t="s">
        <v>294</v>
      </c>
      <c r="E1014" s="78" t="str">
        <f>IFERROR(VLOOKUP($C1014,'2025-26 School Level AAFTE'!$C$2:$L$2349,9,FALSE), "No")</f>
        <v>No</v>
      </c>
      <c r="F1014" s="67">
        <f>IFERROR(VLOOKUP($C1014,'2025-26 School Level AAFTE'!$C$2:$J$2349,8,FALSE), 0)</f>
        <v>393.46</v>
      </c>
      <c r="G1014" s="69">
        <f>IFERROR(IF(E1014= "yes",VLOOKUP(C1014,Summary!$B:$I,6,0),0),0)</f>
        <v>0</v>
      </c>
      <c r="H1014" s="68">
        <f t="shared" si="181"/>
        <v>0</v>
      </c>
      <c r="I1014" s="110">
        <f>VLOOKUP($A1014,'2026-27 Salary &amp; Benefits'!$A:$I,3,FALSE)</f>
        <v>1</v>
      </c>
      <c r="J1014" s="110">
        <f>VLOOKUP($A1014,'2026-27 Salary &amp; Benefits'!$A:$I,4,FALSE)</f>
        <v>1</v>
      </c>
      <c r="K1014" s="101">
        <f t="shared" si="182"/>
        <v>0</v>
      </c>
      <c r="L1014" s="100">
        <f t="shared" si="183"/>
        <v>0</v>
      </c>
      <c r="M1014" s="102">
        <f>'2026-27 Salary &amp; Benefits'!$E$6</f>
        <v>78209</v>
      </c>
      <c r="N1014" s="102">
        <f>'2026-27 Salary &amp; Benefits'!$F$6</f>
        <v>82248</v>
      </c>
      <c r="O1014" s="7">
        <f t="shared" si="184"/>
        <v>0</v>
      </c>
      <c r="P1014" s="7">
        <f t="shared" si="185"/>
        <v>0</v>
      </c>
      <c r="Q1014" s="7">
        <f>'2026-27 Salary &amp; Benefits'!G$6</f>
        <v>16817.759999999998</v>
      </c>
      <c r="R1014" s="103">
        <f>'2026-27 Salary &amp; Benefits'!H$6</f>
        <v>0.16020000000000001</v>
      </c>
      <c r="S1014" s="103">
        <f>'2026-27 Salary &amp; Benefits'!I$6</f>
        <v>0.15390000000000001</v>
      </c>
      <c r="T1014" s="7">
        <f t="shared" si="186"/>
        <v>0</v>
      </c>
      <c r="U1014" s="7">
        <f t="shared" si="187"/>
        <v>0</v>
      </c>
      <c r="V1014" s="7">
        <f t="shared" si="188"/>
        <v>0</v>
      </c>
      <c r="W1014" s="7">
        <f t="shared" si="189"/>
        <v>0</v>
      </c>
      <c r="X1014" s="18">
        <f t="shared" si="190"/>
        <v>0</v>
      </c>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row>
    <row r="1015" spans="1:159" s="17" customFormat="1">
      <c r="A1015" s="50" t="s">
        <v>2157</v>
      </c>
      <c r="B1015" s="59" t="s">
        <v>2646</v>
      </c>
      <c r="C1015" s="60">
        <v>2370</v>
      </c>
      <c r="D1015" s="59" t="s">
        <v>289</v>
      </c>
      <c r="E1015" s="78" t="str">
        <f>IFERROR(VLOOKUP($C1015,'2025-26 School Level AAFTE'!$C$2:$L$2349,9,FALSE), "No")</f>
        <v>Yes</v>
      </c>
      <c r="F1015" s="67">
        <f>IFERROR(VLOOKUP($C1015,'2025-26 School Level AAFTE'!$C$2:$J$2349,8,FALSE), 0)</f>
        <v>292.68</v>
      </c>
      <c r="G1015" s="69">
        <f>IFERROR(IF(E1015= "yes",VLOOKUP(C1015,Summary!$B:$I,6,0),0),0)</f>
        <v>0</v>
      </c>
      <c r="H1015" s="68">
        <f t="shared" si="181"/>
        <v>292.68</v>
      </c>
      <c r="I1015" s="110">
        <f>VLOOKUP($A1015,'2026-27 Salary &amp; Benefits'!$A:$I,3,FALSE)</f>
        <v>1</v>
      </c>
      <c r="J1015" s="110">
        <f>VLOOKUP($A1015,'2026-27 Salary &amp; Benefits'!$A:$I,4,FALSE)</f>
        <v>1</v>
      </c>
      <c r="K1015" s="101">
        <f t="shared" si="182"/>
        <v>292.68</v>
      </c>
      <c r="L1015" s="100">
        <f t="shared" si="183"/>
        <v>0.85899999999999999</v>
      </c>
      <c r="M1015" s="102">
        <f>'2026-27 Salary &amp; Benefits'!$E$6</f>
        <v>78209</v>
      </c>
      <c r="N1015" s="102">
        <f>'2026-27 Salary &amp; Benefits'!$F$6</f>
        <v>82248</v>
      </c>
      <c r="O1015" s="7">
        <f t="shared" si="184"/>
        <v>67181.53</v>
      </c>
      <c r="P1015" s="7">
        <f t="shared" si="185"/>
        <v>3469.5</v>
      </c>
      <c r="Q1015" s="7">
        <f>'2026-27 Salary &amp; Benefits'!G$6</f>
        <v>16817.759999999998</v>
      </c>
      <c r="R1015" s="103">
        <f>'2026-27 Salary &amp; Benefits'!H$6</f>
        <v>0.16020000000000001</v>
      </c>
      <c r="S1015" s="103">
        <f>'2026-27 Salary &amp; Benefits'!I$6</f>
        <v>0.15390000000000001</v>
      </c>
      <c r="T1015" s="7">
        <f t="shared" si="186"/>
        <v>25742.89</v>
      </c>
      <c r="U1015" s="7">
        <f t="shared" si="187"/>
        <v>1177.52</v>
      </c>
      <c r="V1015" s="7">
        <f t="shared" si="188"/>
        <v>181.22</v>
      </c>
      <c r="W1015" s="7">
        <f t="shared" si="189"/>
        <v>1358.74</v>
      </c>
      <c r="X1015" s="18">
        <f t="shared" si="190"/>
        <v>97752.66</v>
      </c>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row>
    <row r="1016" spans="1:159" s="17" customFormat="1">
      <c r="A1016" s="50" t="s">
        <v>2364</v>
      </c>
      <c r="B1016" s="59" t="s">
        <v>2647</v>
      </c>
      <c r="C1016" s="60">
        <v>2480</v>
      </c>
      <c r="D1016" s="59" t="s">
        <v>1820</v>
      </c>
      <c r="E1016" s="78" t="str">
        <f>IFERROR(VLOOKUP($C1016,'2025-26 School Level AAFTE'!$C$2:$L$2349,9,FALSE), "No")</f>
        <v>Yes</v>
      </c>
      <c r="F1016" s="67">
        <f>IFERROR(VLOOKUP($C1016,'2025-26 School Level AAFTE'!$C$2:$J$2349,8,FALSE), 0)</f>
        <v>92.2</v>
      </c>
      <c r="G1016" s="69">
        <f>IFERROR(IF(E1016= "yes",VLOOKUP(C1016,Summary!$B:$I,6,0),0),0)</f>
        <v>0</v>
      </c>
      <c r="H1016" s="68">
        <f t="shared" si="181"/>
        <v>92.2</v>
      </c>
      <c r="I1016" s="110">
        <f>VLOOKUP($A1016,'2026-27 Salary &amp; Benefits'!$A:$I,3,FALSE)</f>
        <v>1</v>
      </c>
      <c r="J1016" s="110">
        <f>VLOOKUP($A1016,'2026-27 Salary &amp; Benefits'!$A:$I,4,FALSE)</f>
        <v>1</v>
      </c>
      <c r="K1016" s="101">
        <f t="shared" si="182"/>
        <v>92.2</v>
      </c>
      <c r="L1016" s="100">
        <f t="shared" si="183"/>
        <v>0.27</v>
      </c>
      <c r="M1016" s="102">
        <f>'2026-27 Salary &amp; Benefits'!$E$6</f>
        <v>78209</v>
      </c>
      <c r="N1016" s="102">
        <f>'2026-27 Salary &amp; Benefits'!$F$6</f>
        <v>82248</v>
      </c>
      <c r="O1016" s="7">
        <f t="shared" si="184"/>
        <v>21116.43</v>
      </c>
      <c r="P1016" s="7">
        <f t="shared" si="185"/>
        <v>1090.5299999999988</v>
      </c>
      <c r="Q1016" s="7">
        <f>'2026-27 Salary &amp; Benefits'!G$6</f>
        <v>16817.759999999998</v>
      </c>
      <c r="R1016" s="103">
        <f>'2026-27 Salary &amp; Benefits'!H$6</f>
        <v>0.16020000000000001</v>
      </c>
      <c r="S1016" s="103">
        <f>'2026-27 Salary &amp; Benefits'!I$6</f>
        <v>0.15390000000000001</v>
      </c>
      <c r="T1016" s="7">
        <f t="shared" si="186"/>
        <v>8091.48</v>
      </c>
      <c r="U1016" s="7">
        <f t="shared" si="187"/>
        <v>370.12</v>
      </c>
      <c r="V1016" s="7">
        <f t="shared" si="188"/>
        <v>56.96</v>
      </c>
      <c r="W1016" s="7">
        <f t="shared" si="189"/>
        <v>427.08</v>
      </c>
      <c r="X1016" s="18">
        <f t="shared" si="190"/>
        <v>30725.52</v>
      </c>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row>
    <row r="1017" spans="1:159" s="17" customFormat="1">
      <c r="A1017" s="50" t="s">
        <v>2364</v>
      </c>
      <c r="B1017" s="59" t="s">
        <v>2647</v>
      </c>
      <c r="C1017" s="60">
        <v>1922</v>
      </c>
      <c r="D1017" s="59" t="s">
        <v>1819</v>
      </c>
      <c r="E1017" s="78" t="str">
        <f>IFERROR(VLOOKUP($C1017,'2025-26 School Level AAFTE'!$C$2:$L$2349,9,FALSE), "No")</f>
        <v>No</v>
      </c>
      <c r="F1017" s="67">
        <f>IFERROR(VLOOKUP($C1017,'2025-26 School Level AAFTE'!$C$2:$J$2349,8,FALSE), 0)</f>
        <v>179.01</v>
      </c>
      <c r="G1017" s="69">
        <f>IFERROR(IF(E1017= "yes",VLOOKUP(C1017,Summary!$B:$I,6,0),0),0)</f>
        <v>0</v>
      </c>
      <c r="H1017" s="68">
        <f t="shared" si="181"/>
        <v>0</v>
      </c>
      <c r="I1017" s="110">
        <f>VLOOKUP($A1017,'2026-27 Salary &amp; Benefits'!$A:$I,3,FALSE)</f>
        <v>1</v>
      </c>
      <c r="J1017" s="110">
        <f>VLOOKUP($A1017,'2026-27 Salary &amp; Benefits'!$A:$I,4,FALSE)</f>
        <v>1</v>
      </c>
      <c r="K1017" s="101">
        <f t="shared" si="182"/>
        <v>0</v>
      </c>
      <c r="L1017" s="100">
        <f t="shared" si="183"/>
        <v>0</v>
      </c>
      <c r="M1017" s="102">
        <f>'2026-27 Salary &amp; Benefits'!$E$6</f>
        <v>78209</v>
      </c>
      <c r="N1017" s="102">
        <f>'2026-27 Salary &amp; Benefits'!$F$6</f>
        <v>82248</v>
      </c>
      <c r="O1017" s="7">
        <f t="shared" si="184"/>
        <v>0</v>
      </c>
      <c r="P1017" s="7">
        <f t="shared" si="185"/>
        <v>0</v>
      </c>
      <c r="Q1017" s="7">
        <f>'2026-27 Salary &amp; Benefits'!G$6</f>
        <v>16817.759999999998</v>
      </c>
      <c r="R1017" s="103">
        <f>'2026-27 Salary &amp; Benefits'!H$6</f>
        <v>0.16020000000000001</v>
      </c>
      <c r="S1017" s="103">
        <f>'2026-27 Salary &amp; Benefits'!I$6</f>
        <v>0.15390000000000001</v>
      </c>
      <c r="T1017" s="7">
        <f t="shared" si="186"/>
        <v>0</v>
      </c>
      <c r="U1017" s="7">
        <f t="shared" si="187"/>
        <v>0</v>
      </c>
      <c r="V1017" s="7">
        <f t="shared" si="188"/>
        <v>0</v>
      </c>
      <c r="W1017" s="7">
        <f t="shared" si="189"/>
        <v>0</v>
      </c>
      <c r="X1017" s="18">
        <f t="shared" si="190"/>
        <v>0</v>
      </c>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row>
    <row r="1018" spans="1:159" s="17" customFormat="1">
      <c r="A1018" s="50" t="s">
        <v>2316</v>
      </c>
      <c r="B1018" s="59" t="s">
        <v>2648</v>
      </c>
      <c r="C1018" s="60">
        <v>4107</v>
      </c>
      <c r="D1018" s="59" t="s">
        <v>1432</v>
      </c>
      <c r="E1018" s="78" t="str">
        <f>IFERROR(VLOOKUP($C1018,'2025-26 School Level AAFTE'!$C$2:$L$2349,9,FALSE), "No")</f>
        <v>No</v>
      </c>
      <c r="F1018" s="67">
        <f>IFERROR(VLOOKUP($C1018,'2025-26 School Level AAFTE'!$C$2:$J$2349,8,FALSE), 0)</f>
        <v>100.75999999999999</v>
      </c>
      <c r="G1018" s="69">
        <f>IFERROR(IF(E1018= "yes",VLOOKUP(C1018,Summary!$B:$I,6,0),0),0)</f>
        <v>0</v>
      </c>
      <c r="H1018" s="68">
        <f t="shared" si="181"/>
        <v>0</v>
      </c>
      <c r="I1018" s="110">
        <f>VLOOKUP($A1018,'2026-27 Salary &amp; Benefits'!$A:$I,3,FALSE)</f>
        <v>1.1200000000000001</v>
      </c>
      <c r="J1018" s="110">
        <f>VLOOKUP($A1018,'2026-27 Salary &amp; Benefits'!$A:$I,4,FALSE)</f>
        <v>1.1200000000000001</v>
      </c>
      <c r="K1018" s="101">
        <f t="shared" si="182"/>
        <v>0</v>
      </c>
      <c r="L1018" s="100">
        <f t="shared" si="183"/>
        <v>0</v>
      </c>
      <c r="M1018" s="102">
        <f>'2026-27 Salary &amp; Benefits'!$E$6</f>
        <v>78209</v>
      </c>
      <c r="N1018" s="102">
        <f>'2026-27 Salary &amp; Benefits'!$F$6</f>
        <v>82248</v>
      </c>
      <c r="O1018" s="7">
        <f t="shared" si="184"/>
        <v>0</v>
      </c>
      <c r="P1018" s="7">
        <f t="shared" si="185"/>
        <v>0</v>
      </c>
      <c r="Q1018" s="7">
        <f>'2026-27 Salary &amp; Benefits'!G$6</f>
        <v>16817.759999999998</v>
      </c>
      <c r="R1018" s="103">
        <f>'2026-27 Salary &amp; Benefits'!H$6</f>
        <v>0.16020000000000001</v>
      </c>
      <c r="S1018" s="103">
        <f>'2026-27 Salary &amp; Benefits'!I$6</f>
        <v>0.15390000000000001</v>
      </c>
      <c r="T1018" s="7">
        <f t="shared" si="186"/>
        <v>0</v>
      </c>
      <c r="U1018" s="7">
        <f t="shared" si="187"/>
        <v>0</v>
      </c>
      <c r="V1018" s="7">
        <f t="shared" si="188"/>
        <v>0</v>
      </c>
      <c r="W1018" s="7">
        <f t="shared" si="189"/>
        <v>0</v>
      </c>
      <c r="X1018" s="18">
        <f t="shared" si="190"/>
        <v>0</v>
      </c>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row>
    <row r="1019" spans="1:159" s="17" customFormat="1">
      <c r="A1019" s="50" t="s">
        <v>2316</v>
      </c>
      <c r="B1019" s="59" t="s">
        <v>2648</v>
      </c>
      <c r="C1019" s="60">
        <v>2632</v>
      </c>
      <c r="D1019" s="59" t="s">
        <v>1431</v>
      </c>
      <c r="E1019" s="78" t="str">
        <f>IFERROR(VLOOKUP($C1019,'2025-26 School Level AAFTE'!$C$2:$L$2349,9,FALSE), "No")</f>
        <v>Yes</v>
      </c>
      <c r="F1019" s="67">
        <f>IFERROR(VLOOKUP($C1019,'2025-26 School Level AAFTE'!$C$2:$J$2349,8,FALSE), 0)</f>
        <v>89.42</v>
      </c>
      <c r="G1019" s="69">
        <f>IFERROR(IF(E1019= "yes",VLOOKUP(C1019,Summary!$B:$I,6,0),0),0)</f>
        <v>0</v>
      </c>
      <c r="H1019" s="68">
        <f t="shared" si="181"/>
        <v>89.42</v>
      </c>
      <c r="I1019" s="110">
        <f>VLOOKUP($A1019,'2026-27 Salary &amp; Benefits'!$A:$I,3,FALSE)</f>
        <v>1.1200000000000001</v>
      </c>
      <c r="J1019" s="110">
        <f>VLOOKUP($A1019,'2026-27 Salary &amp; Benefits'!$A:$I,4,FALSE)</f>
        <v>1.1200000000000001</v>
      </c>
      <c r="K1019" s="101">
        <f t="shared" si="182"/>
        <v>89.42</v>
      </c>
      <c r="L1019" s="100">
        <f t="shared" si="183"/>
        <v>0.26200000000000001</v>
      </c>
      <c r="M1019" s="102">
        <f>'2026-27 Salary &amp; Benefits'!$E$6</f>
        <v>78209</v>
      </c>
      <c r="N1019" s="102">
        <f>'2026-27 Salary &amp; Benefits'!$F$6</f>
        <v>82248</v>
      </c>
      <c r="O1019" s="7">
        <f t="shared" si="184"/>
        <v>22949.65</v>
      </c>
      <c r="P1019" s="7">
        <f t="shared" si="185"/>
        <v>1185.1999999999971</v>
      </c>
      <c r="Q1019" s="7">
        <f>'2026-27 Salary &amp; Benefits'!G$6</f>
        <v>16817.759999999998</v>
      </c>
      <c r="R1019" s="103">
        <f>'2026-27 Salary &amp; Benefits'!H$6</f>
        <v>0.16020000000000001</v>
      </c>
      <c r="S1019" s="103">
        <f>'2026-27 Salary &amp; Benefits'!I$6</f>
        <v>0.15390000000000001</v>
      </c>
      <c r="T1019" s="7">
        <f t="shared" si="186"/>
        <v>8265.19</v>
      </c>
      <c r="U1019" s="7">
        <f t="shared" si="187"/>
        <v>402.25</v>
      </c>
      <c r="V1019" s="7">
        <f t="shared" si="188"/>
        <v>61.91</v>
      </c>
      <c r="W1019" s="7">
        <f t="shared" si="189"/>
        <v>464.15999999999997</v>
      </c>
      <c r="X1019" s="18">
        <f t="shared" si="190"/>
        <v>32864.200000000004</v>
      </c>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row>
    <row r="1020" spans="1:159" s="17" customFormat="1">
      <c r="A1020" s="50" t="s">
        <v>2885</v>
      </c>
      <c r="B1020" s="59" t="s">
        <v>2915</v>
      </c>
      <c r="C1020" s="60">
        <v>5609</v>
      </c>
      <c r="D1020" s="59" t="s">
        <v>2916</v>
      </c>
      <c r="E1020" s="78" t="str">
        <f>IFERROR(VLOOKUP($C1020,'2025-26 School Level AAFTE'!$C$2:$L$2349,9,FALSE), "No")</f>
        <v>Yes</v>
      </c>
      <c r="F1020" s="67">
        <f>IFERROR(VLOOKUP($C1020,'2025-26 School Level AAFTE'!$C$2:$J$2349,8,FALSE), 0)</f>
        <v>23.3</v>
      </c>
      <c r="G1020" s="69">
        <f>IFERROR(IF(E1020= "yes",VLOOKUP(C1020,Summary!$B:$I,6,0),0),0)</f>
        <v>0</v>
      </c>
      <c r="H1020" s="68">
        <f t="shared" si="181"/>
        <v>23.3</v>
      </c>
      <c r="I1020" s="110">
        <f>VLOOKUP($A1020,'2026-27 Salary &amp; Benefits'!$A:$I,3,FALSE)</f>
        <v>1</v>
      </c>
      <c r="J1020" s="110">
        <f>VLOOKUP($A1020,'2026-27 Salary &amp; Benefits'!$A:$I,4,FALSE)</f>
        <v>1</v>
      </c>
      <c r="K1020" s="101">
        <f t="shared" si="182"/>
        <v>23.3</v>
      </c>
      <c r="L1020" s="100">
        <f t="shared" si="183"/>
        <v>6.8000000000000005E-2</v>
      </c>
      <c r="M1020" s="102">
        <f>'2026-27 Salary &amp; Benefits'!$E$6</f>
        <v>78209</v>
      </c>
      <c r="N1020" s="102">
        <f>'2026-27 Salary &amp; Benefits'!$F$6</f>
        <v>82248</v>
      </c>
      <c r="O1020" s="7">
        <f t="shared" si="184"/>
        <v>5318.21</v>
      </c>
      <c r="P1020" s="7">
        <f t="shared" si="185"/>
        <v>274.64999999999964</v>
      </c>
      <c r="Q1020" s="7">
        <f>'2026-27 Salary &amp; Benefits'!G$6</f>
        <v>16817.759999999998</v>
      </c>
      <c r="R1020" s="103">
        <f>'2026-27 Salary &amp; Benefits'!H$6</f>
        <v>0.16020000000000001</v>
      </c>
      <c r="S1020" s="103">
        <f>'2026-27 Salary &amp; Benefits'!I$6</f>
        <v>0.15390000000000001</v>
      </c>
      <c r="T1020" s="7">
        <f t="shared" si="186"/>
        <v>2037.85</v>
      </c>
      <c r="U1020" s="7">
        <f t="shared" si="187"/>
        <v>93.21</v>
      </c>
      <c r="V1020" s="7">
        <f t="shared" si="188"/>
        <v>14.35</v>
      </c>
      <c r="W1020" s="7">
        <f t="shared" si="189"/>
        <v>107.55999999999999</v>
      </c>
      <c r="X1020" s="18">
        <f t="shared" si="190"/>
        <v>7738.2699999999995</v>
      </c>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row>
    <row r="1021" spans="1:159" s="17" customFormat="1">
      <c r="A1021" s="50" t="s">
        <v>2394</v>
      </c>
      <c r="B1021" s="59" t="s">
        <v>2649</v>
      </c>
      <c r="C1021" s="60">
        <v>5373</v>
      </c>
      <c r="D1021" s="59" t="s">
        <v>1998</v>
      </c>
      <c r="E1021" s="78" t="str">
        <f>IFERROR(VLOOKUP($C1021,'2025-26 School Level AAFTE'!$C$2:$L$2349,9,FALSE), "No")</f>
        <v>Yes</v>
      </c>
      <c r="F1021" s="67">
        <f>IFERROR(VLOOKUP($C1021,'2025-26 School Level AAFTE'!$C$2:$J$2349,8,FALSE), 0)</f>
        <v>409.65</v>
      </c>
      <c r="G1021" s="69">
        <f>IFERROR(IF(E1021= "yes",VLOOKUP(C1021,Summary!$B:$I,6,0),0),0)</f>
        <v>0</v>
      </c>
      <c r="H1021" s="68">
        <f t="shared" si="181"/>
        <v>409.65</v>
      </c>
      <c r="I1021" s="110">
        <f>VLOOKUP($A1021,'2026-27 Salary &amp; Benefits'!$A:$I,3,FALSE)</f>
        <v>1.06</v>
      </c>
      <c r="J1021" s="110">
        <f>VLOOKUP($A1021,'2026-27 Salary &amp; Benefits'!$A:$I,4,FALSE)</f>
        <v>1.06</v>
      </c>
      <c r="K1021" s="101">
        <f t="shared" si="182"/>
        <v>409.65</v>
      </c>
      <c r="L1021" s="100">
        <f t="shared" si="183"/>
        <v>1.202</v>
      </c>
      <c r="M1021" s="102">
        <f>'2026-27 Salary &amp; Benefits'!$E$6</f>
        <v>78209</v>
      </c>
      <c r="N1021" s="102">
        <f>'2026-27 Salary &amp; Benefits'!$F$6</f>
        <v>82248</v>
      </c>
      <c r="O1021" s="7">
        <f t="shared" si="184"/>
        <v>99647.65</v>
      </c>
      <c r="P1021" s="7">
        <f t="shared" si="185"/>
        <v>5146.1700000000128</v>
      </c>
      <c r="Q1021" s="7">
        <f>'2026-27 Salary &amp; Benefits'!G$6</f>
        <v>16817.759999999998</v>
      </c>
      <c r="R1021" s="103">
        <f>'2026-27 Salary &amp; Benefits'!H$6</f>
        <v>0.16020000000000001</v>
      </c>
      <c r="S1021" s="103">
        <f>'2026-27 Salary &amp; Benefits'!I$6</f>
        <v>0.15390000000000001</v>
      </c>
      <c r="T1021" s="7">
        <f t="shared" si="186"/>
        <v>36970.5</v>
      </c>
      <c r="U1021" s="7">
        <f t="shared" si="187"/>
        <v>1746.56</v>
      </c>
      <c r="V1021" s="7">
        <f t="shared" si="188"/>
        <v>268.8</v>
      </c>
      <c r="W1021" s="7">
        <f t="shared" si="189"/>
        <v>2015.36</v>
      </c>
      <c r="X1021" s="18">
        <f t="shared" si="190"/>
        <v>143779.68</v>
      </c>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row>
    <row r="1022" spans="1:159" s="17" customFormat="1">
      <c r="A1022" s="50" t="s">
        <v>2253</v>
      </c>
      <c r="B1022" s="59" t="s">
        <v>2650</v>
      </c>
      <c r="C1022" s="60">
        <v>3049</v>
      </c>
      <c r="D1022" s="59" t="s">
        <v>1085</v>
      </c>
      <c r="E1022" s="78" t="str">
        <f>IFERROR(VLOOKUP($C1022,'2025-26 School Level AAFTE'!$C$2:$L$2349,9,FALSE), "No")</f>
        <v>Yes</v>
      </c>
      <c r="F1022" s="67">
        <f>IFERROR(VLOOKUP($C1022,'2025-26 School Level AAFTE'!$C$2:$J$2349,8,FALSE), 0)</f>
        <v>85.1</v>
      </c>
      <c r="G1022" s="69">
        <f>IFERROR(IF(E1022= "yes",VLOOKUP(C1022,Summary!$B:$I,6,0),0),0)</f>
        <v>0</v>
      </c>
      <c r="H1022" s="68">
        <f t="shared" si="181"/>
        <v>85.1</v>
      </c>
      <c r="I1022" s="110">
        <f>VLOOKUP($A1022,'2026-27 Salary &amp; Benefits'!$A:$I,3,FALSE)</f>
        <v>1</v>
      </c>
      <c r="J1022" s="110">
        <f>VLOOKUP($A1022,'2026-27 Salary &amp; Benefits'!$A:$I,4,FALSE)</f>
        <v>1</v>
      </c>
      <c r="K1022" s="101">
        <f t="shared" si="182"/>
        <v>85.1</v>
      </c>
      <c r="L1022" s="100">
        <f t="shared" si="183"/>
        <v>0.25</v>
      </c>
      <c r="M1022" s="102">
        <f>'2026-27 Salary &amp; Benefits'!$E$6</f>
        <v>78209</v>
      </c>
      <c r="N1022" s="102">
        <f>'2026-27 Salary &amp; Benefits'!$F$6</f>
        <v>82248</v>
      </c>
      <c r="O1022" s="7">
        <f t="shared" si="184"/>
        <v>19552.25</v>
      </c>
      <c r="P1022" s="7">
        <f t="shared" si="185"/>
        <v>1009.75</v>
      </c>
      <c r="Q1022" s="7">
        <f>'2026-27 Salary &amp; Benefits'!G$6</f>
        <v>16817.759999999998</v>
      </c>
      <c r="R1022" s="103">
        <f>'2026-27 Salary &amp; Benefits'!H$6</f>
        <v>0.16020000000000001</v>
      </c>
      <c r="S1022" s="103">
        <f>'2026-27 Salary &amp; Benefits'!I$6</f>
        <v>0.15390000000000001</v>
      </c>
      <c r="T1022" s="7">
        <f t="shared" si="186"/>
        <v>7492.11</v>
      </c>
      <c r="U1022" s="7">
        <f t="shared" si="187"/>
        <v>342.7</v>
      </c>
      <c r="V1022" s="7">
        <f t="shared" si="188"/>
        <v>52.74</v>
      </c>
      <c r="W1022" s="7">
        <f t="shared" si="189"/>
        <v>395.44</v>
      </c>
      <c r="X1022" s="18">
        <f t="shared" si="190"/>
        <v>28449.55</v>
      </c>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row>
    <row r="1023" spans="1:159" s="17" customFormat="1">
      <c r="A1023" s="50" t="s">
        <v>2253</v>
      </c>
      <c r="B1023" s="59" t="s">
        <v>2650</v>
      </c>
      <c r="C1023" s="60">
        <v>3111</v>
      </c>
      <c r="D1023" s="59" t="s">
        <v>1086</v>
      </c>
      <c r="E1023" s="78" t="str">
        <f>IFERROR(VLOOKUP($C1023,'2025-26 School Level AAFTE'!$C$2:$L$2349,9,FALSE), "No")</f>
        <v>Yes</v>
      </c>
      <c r="F1023" s="67">
        <f>IFERROR(VLOOKUP($C1023,'2025-26 School Level AAFTE'!$C$2:$J$2349,8,FALSE), 0)</f>
        <v>52.4</v>
      </c>
      <c r="G1023" s="69">
        <f>IFERROR(IF(E1023= "yes",VLOOKUP(C1023,Summary!$B:$I,6,0),0),0)</f>
        <v>0</v>
      </c>
      <c r="H1023" s="68">
        <f t="shared" si="181"/>
        <v>52.4</v>
      </c>
      <c r="I1023" s="110">
        <f>VLOOKUP($A1023,'2026-27 Salary &amp; Benefits'!$A:$I,3,FALSE)</f>
        <v>1</v>
      </c>
      <c r="J1023" s="110">
        <f>VLOOKUP($A1023,'2026-27 Salary &amp; Benefits'!$A:$I,4,FALSE)</f>
        <v>1</v>
      </c>
      <c r="K1023" s="101">
        <f t="shared" si="182"/>
        <v>52.4</v>
      </c>
      <c r="L1023" s="100">
        <f t="shared" si="183"/>
        <v>0.154</v>
      </c>
      <c r="M1023" s="102">
        <f>'2026-27 Salary &amp; Benefits'!$E$6</f>
        <v>78209</v>
      </c>
      <c r="N1023" s="102">
        <f>'2026-27 Salary &amp; Benefits'!$F$6</f>
        <v>82248</v>
      </c>
      <c r="O1023" s="7">
        <f t="shared" si="184"/>
        <v>12044.19</v>
      </c>
      <c r="P1023" s="7">
        <f t="shared" si="185"/>
        <v>622</v>
      </c>
      <c r="Q1023" s="7">
        <f>'2026-27 Salary &amp; Benefits'!G$6</f>
        <v>16817.759999999998</v>
      </c>
      <c r="R1023" s="103">
        <f>'2026-27 Salary &amp; Benefits'!H$6</f>
        <v>0.16020000000000001</v>
      </c>
      <c r="S1023" s="103">
        <f>'2026-27 Salary &amp; Benefits'!I$6</f>
        <v>0.15390000000000001</v>
      </c>
      <c r="T1023" s="7">
        <f t="shared" si="186"/>
        <v>4615.1400000000003</v>
      </c>
      <c r="U1023" s="7">
        <f t="shared" si="187"/>
        <v>211.1</v>
      </c>
      <c r="V1023" s="7">
        <f t="shared" si="188"/>
        <v>32.49</v>
      </c>
      <c r="W1023" s="7">
        <f t="shared" si="189"/>
        <v>243.59</v>
      </c>
      <c r="X1023" s="18">
        <f t="shared" si="190"/>
        <v>17524.920000000002</v>
      </c>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row>
    <row r="1024" spans="1:159" s="17" customFormat="1">
      <c r="A1024" s="50" t="s">
        <v>2253</v>
      </c>
      <c r="B1024" s="59" t="s">
        <v>2650</v>
      </c>
      <c r="C1024" s="60">
        <v>3643</v>
      </c>
      <c r="D1024" s="59" t="s">
        <v>1087</v>
      </c>
      <c r="E1024" s="78" t="str">
        <f>IFERROR(VLOOKUP($C1024,'2025-26 School Level AAFTE'!$C$2:$L$2349,9,FALSE), "No")</f>
        <v>Yes</v>
      </c>
      <c r="F1024" s="67">
        <f>IFERROR(VLOOKUP($C1024,'2025-26 School Level AAFTE'!$C$2:$J$2349,8,FALSE), 0)</f>
        <v>48.82</v>
      </c>
      <c r="G1024" s="69">
        <f>IFERROR(IF(E1024= "yes",VLOOKUP(C1024,Summary!$B:$I,6,0),0),0)</f>
        <v>0</v>
      </c>
      <c r="H1024" s="68">
        <f t="shared" si="181"/>
        <v>48.82</v>
      </c>
      <c r="I1024" s="110">
        <f>VLOOKUP($A1024,'2026-27 Salary &amp; Benefits'!$A:$I,3,FALSE)</f>
        <v>1</v>
      </c>
      <c r="J1024" s="110">
        <f>VLOOKUP($A1024,'2026-27 Salary &amp; Benefits'!$A:$I,4,FALSE)</f>
        <v>1</v>
      </c>
      <c r="K1024" s="101">
        <f t="shared" si="182"/>
        <v>48.82</v>
      </c>
      <c r="L1024" s="100">
        <f t="shared" si="183"/>
        <v>0.14299999999999999</v>
      </c>
      <c r="M1024" s="102">
        <f>'2026-27 Salary &amp; Benefits'!$E$6</f>
        <v>78209</v>
      </c>
      <c r="N1024" s="102">
        <f>'2026-27 Salary &amp; Benefits'!$F$6</f>
        <v>82248</v>
      </c>
      <c r="O1024" s="7">
        <f t="shared" si="184"/>
        <v>11183.89</v>
      </c>
      <c r="P1024" s="7">
        <f t="shared" si="185"/>
        <v>577.56999999999971</v>
      </c>
      <c r="Q1024" s="7">
        <f>'2026-27 Salary &amp; Benefits'!G$6</f>
        <v>16817.759999999998</v>
      </c>
      <c r="R1024" s="103">
        <f>'2026-27 Salary &amp; Benefits'!H$6</f>
        <v>0.16020000000000001</v>
      </c>
      <c r="S1024" s="103">
        <f>'2026-27 Salary &amp; Benefits'!I$6</f>
        <v>0.15390000000000001</v>
      </c>
      <c r="T1024" s="7">
        <f t="shared" si="186"/>
        <v>4285.49</v>
      </c>
      <c r="U1024" s="7">
        <f t="shared" si="187"/>
        <v>196.02</v>
      </c>
      <c r="V1024" s="7">
        <f t="shared" si="188"/>
        <v>30.17</v>
      </c>
      <c r="W1024" s="7">
        <f t="shared" si="189"/>
        <v>226.19</v>
      </c>
      <c r="X1024" s="18">
        <f t="shared" si="190"/>
        <v>16273.14</v>
      </c>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row>
    <row r="1025" spans="1:159" s="17" customFormat="1">
      <c r="A1025" s="50" t="s">
        <v>2390</v>
      </c>
      <c r="B1025" s="59" t="s">
        <v>2651</v>
      </c>
      <c r="C1025" s="60">
        <v>3417</v>
      </c>
      <c r="D1025" s="59" t="s">
        <v>1975</v>
      </c>
      <c r="E1025" s="78" t="str">
        <f>IFERROR(VLOOKUP($C1025,'2025-26 School Level AAFTE'!$C$2:$L$2349,9,FALSE), "No")</f>
        <v>No</v>
      </c>
      <c r="F1025" s="67">
        <f>IFERROR(VLOOKUP($C1025,'2025-26 School Level AAFTE'!$C$2:$J$2349,8,FALSE), 0)</f>
        <v>499.85</v>
      </c>
      <c r="G1025" s="69">
        <f>IFERROR(IF(E1025= "yes",VLOOKUP(C1025,Summary!$B:$I,6,0),0),0)</f>
        <v>0</v>
      </c>
      <c r="H1025" s="68">
        <f t="shared" si="181"/>
        <v>0</v>
      </c>
      <c r="I1025" s="110">
        <f>VLOOKUP($A1025,'2026-27 Salary &amp; Benefits'!$A:$I,3,FALSE)</f>
        <v>1.1200000000000001</v>
      </c>
      <c r="J1025" s="110">
        <f>VLOOKUP($A1025,'2026-27 Salary &amp; Benefits'!$A:$I,4,FALSE)</f>
        <v>1.1200000000000001</v>
      </c>
      <c r="K1025" s="101">
        <f t="shared" si="182"/>
        <v>0</v>
      </c>
      <c r="L1025" s="100">
        <f t="shared" si="183"/>
        <v>0</v>
      </c>
      <c r="M1025" s="102">
        <f>'2026-27 Salary &amp; Benefits'!$E$6</f>
        <v>78209</v>
      </c>
      <c r="N1025" s="102">
        <f>'2026-27 Salary &amp; Benefits'!$F$6</f>
        <v>82248</v>
      </c>
      <c r="O1025" s="7">
        <f t="shared" si="184"/>
        <v>0</v>
      </c>
      <c r="P1025" s="7">
        <f t="shared" si="185"/>
        <v>0</v>
      </c>
      <c r="Q1025" s="7">
        <f>'2026-27 Salary &amp; Benefits'!G$6</f>
        <v>16817.759999999998</v>
      </c>
      <c r="R1025" s="103">
        <f>'2026-27 Salary &amp; Benefits'!H$6</f>
        <v>0.16020000000000001</v>
      </c>
      <c r="S1025" s="103">
        <f>'2026-27 Salary &amp; Benefits'!I$6</f>
        <v>0.15390000000000001</v>
      </c>
      <c r="T1025" s="7">
        <f t="shared" si="186"/>
        <v>0</v>
      </c>
      <c r="U1025" s="7">
        <f t="shared" si="187"/>
        <v>0</v>
      </c>
      <c r="V1025" s="7">
        <f t="shared" si="188"/>
        <v>0</v>
      </c>
      <c r="W1025" s="7">
        <f t="shared" si="189"/>
        <v>0</v>
      </c>
      <c r="X1025" s="18">
        <f t="shared" si="190"/>
        <v>0</v>
      </c>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row>
    <row r="1026" spans="1:159" s="17" customFormat="1">
      <c r="A1026" s="50" t="s">
        <v>2390</v>
      </c>
      <c r="B1026" s="59" t="s">
        <v>2651</v>
      </c>
      <c r="C1026" s="60">
        <v>4324</v>
      </c>
      <c r="D1026" s="2" t="s">
        <v>1977</v>
      </c>
      <c r="E1026" s="78" t="str">
        <f>IFERROR(VLOOKUP($C1026,'2025-26 School Level AAFTE'!$C$2:$L$2349,9,FALSE), "No")</f>
        <v>No</v>
      </c>
      <c r="F1026" s="67">
        <f>IFERROR(VLOOKUP($C1026,'2025-26 School Level AAFTE'!$C$2:$J$2349,8,FALSE), 0)</f>
        <v>387.46000000000004</v>
      </c>
      <c r="G1026" s="69">
        <f>IFERROR(IF(E1026= "yes",VLOOKUP(C1026,Summary!$B:$I,6,0),0),0)</f>
        <v>0</v>
      </c>
      <c r="H1026" s="68">
        <f t="shared" si="181"/>
        <v>0</v>
      </c>
      <c r="I1026" s="110">
        <f>VLOOKUP($A1026,'2026-27 Salary &amp; Benefits'!$A:$I,3,FALSE)</f>
        <v>1.1200000000000001</v>
      </c>
      <c r="J1026" s="110">
        <f>VLOOKUP($A1026,'2026-27 Salary &amp; Benefits'!$A:$I,4,FALSE)</f>
        <v>1.1200000000000001</v>
      </c>
      <c r="K1026" s="101">
        <f t="shared" si="182"/>
        <v>0</v>
      </c>
      <c r="L1026" s="100">
        <f t="shared" si="183"/>
        <v>0</v>
      </c>
      <c r="M1026" s="102">
        <f>'2026-27 Salary &amp; Benefits'!$E$6</f>
        <v>78209</v>
      </c>
      <c r="N1026" s="102">
        <f>'2026-27 Salary &amp; Benefits'!$F$6</f>
        <v>82248</v>
      </c>
      <c r="O1026" s="7">
        <f t="shared" si="184"/>
        <v>0</v>
      </c>
      <c r="P1026" s="7">
        <f t="shared" si="185"/>
        <v>0</v>
      </c>
      <c r="Q1026" s="7">
        <f>'2026-27 Salary &amp; Benefits'!G$6</f>
        <v>16817.759999999998</v>
      </c>
      <c r="R1026" s="103">
        <f>'2026-27 Salary &amp; Benefits'!H$6</f>
        <v>0.16020000000000001</v>
      </c>
      <c r="S1026" s="103">
        <f>'2026-27 Salary &amp; Benefits'!I$6</f>
        <v>0.15390000000000001</v>
      </c>
      <c r="T1026" s="7">
        <f t="shared" si="186"/>
        <v>0</v>
      </c>
      <c r="U1026" s="7">
        <f t="shared" si="187"/>
        <v>0</v>
      </c>
      <c r="V1026" s="7">
        <f t="shared" si="188"/>
        <v>0</v>
      </c>
      <c r="W1026" s="7">
        <f t="shared" si="189"/>
        <v>0</v>
      </c>
      <c r="X1026" s="18">
        <f t="shared" si="190"/>
        <v>0</v>
      </c>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row>
    <row r="1027" spans="1:159" s="17" customFormat="1">
      <c r="A1027" s="50" t="s">
        <v>2390</v>
      </c>
      <c r="B1027" s="59" t="s">
        <v>2651</v>
      </c>
      <c r="C1027" s="58">
        <v>1983</v>
      </c>
      <c r="D1027" s="51" t="s">
        <v>1973</v>
      </c>
      <c r="E1027" s="78" t="str">
        <f>IFERROR(VLOOKUP($C1027,'2025-26 School Level AAFTE'!$C$2:$L$2349,9,FALSE), "No")</f>
        <v>No</v>
      </c>
      <c r="F1027" s="67">
        <f>IFERROR(VLOOKUP($C1027,'2025-26 School Level AAFTE'!$C$2:$J$2349,8,FALSE), 0)</f>
        <v>447.03999999999996</v>
      </c>
      <c r="G1027" s="69">
        <f>IFERROR(IF(E1027= "yes",VLOOKUP(C1027,Summary!$B:$I,6,0),0),0)</f>
        <v>0</v>
      </c>
      <c r="H1027" s="68">
        <f t="shared" si="181"/>
        <v>0</v>
      </c>
      <c r="I1027" s="110">
        <f>VLOOKUP($A1027,'2026-27 Salary &amp; Benefits'!$A:$I,3,FALSE)</f>
        <v>1.1200000000000001</v>
      </c>
      <c r="J1027" s="110">
        <f>VLOOKUP($A1027,'2026-27 Salary &amp; Benefits'!$A:$I,4,FALSE)</f>
        <v>1.1200000000000001</v>
      </c>
      <c r="K1027" s="101">
        <f t="shared" si="182"/>
        <v>0</v>
      </c>
      <c r="L1027" s="100">
        <f t="shared" si="183"/>
        <v>0</v>
      </c>
      <c r="M1027" s="102">
        <f>'2026-27 Salary &amp; Benefits'!$E$6</f>
        <v>78209</v>
      </c>
      <c r="N1027" s="102">
        <f>'2026-27 Salary &amp; Benefits'!$F$6</f>
        <v>82248</v>
      </c>
      <c r="O1027" s="7">
        <f t="shared" si="184"/>
        <v>0</v>
      </c>
      <c r="P1027" s="7">
        <f t="shared" si="185"/>
        <v>0</v>
      </c>
      <c r="Q1027" s="7">
        <f>'2026-27 Salary &amp; Benefits'!G$6</f>
        <v>16817.759999999998</v>
      </c>
      <c r="R1027" s="103">
        <f>'2026-27 Salary &amp; Benefits'!H$6</f>
        <v>0.16020000000000001</v>
      </c>
      <c r="S1027" s="103">
        <f>'2026-27 Salary &amp; Benefits'!I$6</f>
        <v>0.15390000000000001</v>
      </c>
      <c r="T1027" s="7">
        <f t="shared" si="186"/>
        <v>0</v>
      </c>
      <c r="U1027" s="7">
        <f t="shared" si="187"/>
        <v>0</v>
      </c>
      <c r="V1027" s="7">
        <f t="shared" si="188"/>
        <v>0</v>
      </c>
      <c r="W1027" s="7">
        <f t="shared" si="189"/>
        <v>0</v>
      </c>
      <c r="X1027" s="18">
        <f t="shared" si="190"/>
        <v>0</v>
      </c>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row>
    <row r="1028" spans="1:159" s="17" customFormat="1">
      <c r="A1028" s="50" t="s">
        <v>2390</v>
      </c>
      <c r="B1028" s="59" t="s">
        <v>2651</v>
      </c>
      <c r="C1028" s="60">
        <v>4201</v>
      </c>
      <c r="D1028" s="59" t="s">
        <v>1976</v>
      </c>
      <c r="E1028" s="78" t="str">
        <f>IFERROR(VLOOKUP($C1028,'2025-26 School Level AAFTE'!$C$2:$L$2349,9,FALSE), "No")</f>
        <v>No</v>
      </c>
      <c r="F1028" s="67">
        <f>IFERROR(VLOOKUP($C1028,'2025-26 School Level AAFTE'!$C$2:$J$2349,8,FALSE), 0)</f>
        <v>953.80000000000007</v>
      </c>
      <c r="G1028" s="69">
        <f>IFERROR(IF(E1028= "yes",VLOOKUP(C1028,Summary!$B:$I,6,0),0),0)</f>
        <v>0</v>
      </c>
      <c r="H1028" s="68">
        <f t="shared" si="181"/>
        <v>0</v>
      </c>
      <c r="I1028" s="110">
        <f>VLOOKUP($A1028,'2026-27 Salary &amp; Benefits'!$A:$I,3,FALSE)</f>
        <v>1.1200000000000001</v>
      </c>
      <c r="J1028" s="110">
        <f>VLOOKUP($A1028,'2026-27 Salary &amp; Benefits'!$A:$I,4,FALSE)</f>
        <v>1.1200000000000001</v>
      </c>
      <c r="K1028" s="101">
        <f t="shared" si="182"/>
        <v>0</v>
      </c>
      <c r="L1028" s="100">
        <f t="shared" si="183"/>
        <v>0</v>
      </c>
      <c r="M1028" s="102">
        <f>'2026-27 Salary &amp; Benefits'!$E$6</f>
        <v>78209</v>
      </c>
      <c r="N1028" s="102">
        <f>'2026-27 Salary &amp; Benefits'!$F$6</f>
        <v>82248</v>
      </c>
      <c r="O1028" s="7">
        <f t="shared" si="184"/>
        <v>0</v>
      </c>
      <c r="P1028" s="7">
        <f t="shared" si="185"/>
        <v>0</v>
      </c>
      <c r="Q1028" s="7">
        <f>'2026-27 Salary &amp; Benefits'!G$6</f>
        <v>16817.759999999998</v>
      </c>
      <c r="R1028" s="103">
        <f>'2026-27 Salary &amp; Benefits'!H$6</f>
        <v>0.16020000000000001</v>
      </c>
      <c r="S1028" s="103">
        <f>'2026-27 Salary &amp; Benefits'!I$6</f>
        <v>0.15390000000000001</v>
      </c>
      <c r="T1028" s="7">
        <f t="shared" si="186"/>
        <v>0</v>
      </c>
      <c r="U1028" s="7">
        <f t="shared" si="187"/>
        <v>0</v>
      </c>
      <c r="V1028" s="7">
        <f t="shared" si="188"/>
        <v>0</v>
      </c>
      <c r="W1028" s="7">
        <f t="shared" si="189"/>
        <v>0</v>
      </c>
      <c r="X1028" s="18">
        <f t="shared" si="190"/>
        <v>0</v>
      </c>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row>
    <row r="1029" spans="1:159" s="17" customFormat="1">
      <c r="A1029" s="50" t="s">
        <v>2390</v>
      </c>
      <c r="B1029" s="59" t="s">
        <v>2651</v>
      </c>
      <c r="C1029" s="60">
        <v>2219</v>
      </c>
      <c r="D1029" s="59" t="s">
        <v>1974</v>
      </c>
      <c r="E1029" s="78" t="str">
        <f>IFERROR(VLOOKUP($C1029,'2025-26 School Level AAFTE'!$C$2:$L$2349,9,FALSE), "No")</f>
        <v>No</v>
      </c>
      <c r="F1029" s="67">
        <f>IFERROR(VLOOKUP($C1029,'2025-26 School Level AAFTE'!$C$2:$J$2349,8,FALSE), 0)</f>
        <v>725.33</v>
      </c>
      <c r="G1029" s="69">
        <f>IFERROR(IF(E1029= "yes",VLOOKUP(C1029,Summary!$B:$I,6,0),0),0)</f>
        <v>0</v>
      </c>
      <c r="H1029" s="68">
        <f t="shared" si="181"/>
        <v>0</v>
      </c>
      <c r="I1029" s="110">
        <f>VLOOKUP($A1029,'2026-27 Salary &amp; Benefits'!$A:$I,3,FALSE)</f>
        <v>1.1200000000000001</v>
      </c>
      <c r="J1029" s="110">
        <f>VLOOKUP($A1029,'2026-27 Salary &amp; Benefits'!$A:$I,4,FALSE)</f>
        <v>1.1200000000000001</v>
      </c>
      <c r="K1029" s="101">
        <f t="shared" si="182"/>
        <v>0</v>
      </c>
      <c r="L1029" s="100">
        <f t="shared" si="183"/>
        <v>0</v>
      </c>
      <c r="M1029" s="102">
        <f>'2026-27 Salary &amp; Benefits'!$E$6</f>
        <v>78209</v>
      </c>
      <c r="N1029" s="102">
        <f>'2026-27 Salary &amp; Benefits'!$F$6</f>
        <v>82248</v>
      </c>
      <c r="O1029" s="7">
        <f t="shared" si="184"/>
        <v>0</v>
      </c>
      <c r="P1029" s="7">
        <f t="shared" si="185"/>
        <v>0</v>
      </c>
      <c r="Q1029" s="7">
        <f>'2026-27 Salary &amp; Benefits'!G$6</f>
        <v>16817.759999999998</v>
      </c>
      <c r="R1029" s="103">
        <f>'2026-27 Salary &amp; Benefits'!H$6</f>
        <v>0.16020000000000001</v>
      </c>
      <c r="S1029" s="103">
        <f>'2026-27 Salary &amp; Benefits'!I$6</f>
        <v>0.15390000000000001</v>
      </c>
      <c r="T1029" s="7">
        <f t="shared" si="186"/>
        <v>0</v>
      </c>
      <c r="U1029" s="7">
        <f t="shared" si="187"/>
        <v>0</v>
      </c>
      <c r="V1029" s="7">
        <f t="shared" si="188"/>
        <v>0</v>
      </c>
      <c r="W1029" s="7">
        <f t="shared" si="189"/>
        <v>0</v>
      </c>
      <c r="X1029" s="18">
        <f t="shared" si="190"/>
        <v>0</v>
      </c>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row>
    <row r="1030" spans="1:159" s="17" customFormat="1">
      <c r="A1030" s="50" t="s">
        <v>2390</v>
      </c>
      <c r="B1030" s="59" t="s">
        <v>2651</v>
      </c>
      <c r="C1030" s="60">
        <v>4517</v>
      </c>
      <c r="D1030" s="59" t="s">
        <v>1978</v>
      </c>
      <c r="E1030" s="78" t="str">
        <f>IFERROR(VLOOKUP($C1030,'2025-26 School Level AAFTE'!$C$2:$L$2349,9,FALSE), "No")</f>
        <v>No</v>
      </c>
      <c r="F1030" s="67">
        <f>IFERROR(VLOOKUP($C1030,'2025-26 School Level AAFTE'!$C$2:$J$2349,8,FALSE), 0)</f>
        <v>476.29</v>
      </c>
      <c r="G1030" s="69">
        <f>IFERROR(IF(E1030= "yes",VLOOKUP(C1030,Summary!$B:$I,6,0),0),0)</f>
        <v>0</v>
      </c>
      <c r="H1030" s="68">
        <f t="shared" si="181"/>
        <v>0</v>
      </c>
      <c r="I1030" s="110">
        <f>VLOOKUP($A1030,'2026-27 Salary &amp; Benefits'!$A:$I,3,FALSE)</f>
        <v>1.1200000000000001</v>
      </c>
      <c r="J1030" s="110">
        <f>VLOOKUP($A1030,'2026-27 Salary &amp; Benefits'!$A:$I,4,FALSE)</f>
        <v>1.1200000000000001</v>
      </c>
      <c r="K1030" s="101">
        <f t="shared" si="182"/>
        <v>0</v>
      </c>
      <c r="L1030" s="100">
        <f t="shared" si="183"/>
        <v>0</v>
      </c>
      <c r="M1030" s="102">
        <f>'2026-27 Salary &amp; Benefits'!$E$6</f>
        <v>78209</v>
      </c>
      <c r="N1030" s="102">
        <f>'2026-27 Salary &amp; Benefits'!$F$6</f>
        <v>82248</v>
      </c>
      <c r="O1030" s="7">
        <f t="shared" si="184"/>
        <v>0</v>
      </c>
      <c r="P1030" s="7">
        <f t="shared" si="185"/>
        <v>0</v>
      </c>
      <c r="Q1030" s="7">
        <f>'2026-27 Salary &amp; Benefits'!G$6</f>
        <v>16817.759999999998</v>
      </c>
      <c r="R1030" s="103">
        <f>'2026-27 Salary &amp; Benefits'!H$6</f>
        <v>0.16020000000000001</v>
      </c>
      <c r="S1030" s="103">
        <f>'2026-27 Salary &amp; Benefits'!I$6</f>
        <v>0.15390000000000001</v>
      </c>
      <c r="T1030" s="7">
        <f t="shared" si="186"/>
        <v>0</v>
      </c>
      <c r="U1030" s="7">
        <f t="shared" si="187"/>
        <v>0</v>
      </c>
      <c r="V1030" s="7">
        <f t="shared" si="188"/>
        <v>0</v>
      </c>
      <c r="W1030" s="7">
        <f t="shared" si="189"/>
        <v>0</v>
      </c>
      <c r="X1030" s="18">
        <f t="shared" si="190"/>
        <v>0</v>
      </c>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row>
    <row r="1031" spans="1:159" s="17" customFormat="1">
      <c r="A1031" s="50" t="s">
        <v>2390</v>
      </c>
      <c r="B1031" s="59" t="s">
        <v>2651</v>
      </c>
      <c r="C1031" s="60">
        <v>5466</v>
      </c>
      <c r="D1031" s="59" t="s">
        <v>2652</v>
      </c>
      <c r="E1031" s="78" t="str">
        <f>IFERROR(VLOOKUP($C1031,'2025-26 School Level AAFTE'!$C$2:$L$2349,9,FALSE), "No")</f>
        <v>No</v>
      </c>
      <c r="F1031" s="67">
        <f>IFERROR(VLOOKUP($C1031,'2025-26 School Level AAFTE'!$C$2:$J$2349,8,FALSE), 0)</f>
        <v>28.099999999999998</v>
      </c>
      <c r="G1031" s="69">
        <f>IFERROR(IF(E1031= "yes",VLOOKUP(C1031,Summary!$B:$I,6,0),0),0)</f>
        <v>0</v>
      </c>
      <c r="H1031" s="68">
        <f t="shared" si="181"/>
        <v>0</v>
      </c>
      <c r="I1031" s="110">
        <f>VLOOKUP($A1031,'2026-27 Salary &amp; Benefits'!$A:$I,3,FALSE)</f>
        <v>1.1200000000000001</v>
      </c>
      <c r="J1031" s="110">
        <f>VLOOKUP($A1031,'2026-27 Salary &amp; Benefits'!$A:$I,4,FALSE)</f>
        <v>1.1200000000000001</v>
      </c>
      <c r="K1031" s="101">
        <f t="shared" si="182"/>
        <v>0</v>
      </c>
      <c r="L1031" s="100">
        <f t="shared" si="183"/>
        <v>0</v>
      </c>
      <c r="M1031" s="102">
        <f>'2026-27 Salary &amp; Benefits'!$E$6</f>
        <v>78209</v>
      </c>
      <c r="N1031" s="102">
        <f>'2026-27 Salary &amp; Benefits'!$F$6</f>
        <v>82248</v>
      </c>
      <c r="O1031" s="7">
        <f t="shared" si="184"/>
        <v>0</v>
      </c>
      <c r="P1031" s="7">
        <f t="shared" si="185"/>
        <v>0</v>
      </c>
      <c r="Q1031" s="7">
        <f>'2026-27 Salary &amp; Benefits'!G$6</f>
        <v>16817.759999999998</v>
      </c>
      <c r="R1031" s="103">
        <f>'2026-27 Salary &amp; Benefits'!H$6</f>
        <v>0.16020000000000001</v>
      </c>
      <c r="S1031" s="103">
        <f>'2026-27 Salary &amp; Benefits'!I$6</f>
        <v>0.15390000000000001</v>
      </c>
      <c r="T1031" s="7">
        <f t="shared" si="186"/>
        <v>0</v>
      </c>
      <c r="U1031" s="7">
        <f t="shared" si="187"/>
        <v>0</v>
      </c>
      <c r="V1031" s="7">
        <f t="shared" si="188"/>
        <v>0</v>
      </c>
      <c r="W1031" s="7">
        <f t="shared" si="189"/>
        <v>0</v>
      </c>
      <c r="X1031" s="18">
        <f t="shared" si="190"/>
        <v>0</v>
      </c>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row>
    <row r="1032" spans="1:159" s="17" customFormat="1">
      <c r="A1032" s="50" t="s">
        <v>2413</v>
      </c>
      <c r="B1032" s="59" t="s">
        <v>2653</v>
      </c>
      <c r="C1032" s="60">
        <v>3070</v>
      </c>
      <c r="D1032" s="59" t="s">
        <v>2069</v>
      </c>
      <c r="E1032" s="78" t="str">
        <f>IFERROR(VLOOKUP($C1032,'2025-26 School Level AAFTE'!$C$2:$L$2349,9,FALSE), "No")</f>
        <v>Yes</v>
      </c>
      <c r="F1032" s="67">
        <f>IFERROR(VLOOKUP($C1032,'2025-26 School Level AAFTE'!$C$2:$J$2349,8,FALSE), 0)</f>
        <v>339.8</v>
      </c>
      <c r="G1032" s="69">
        <f>IFERROR(IF(E1032= "yes",VLOOKUP(C1032,Summary!$B:$I,6,0),0),0)</f>
        <v>0</v>
      </c>
      <c r="H1032" s="68">
        <f t="shared" si="181"/>
        <v>339.8</v>
      </c>
      <c r="I1032" s="110">
        <f>VLOOKUP($A1032,'2026-27 Salary &amp; Benefits'!$A:$I,3,FALSE)</f>
        <v>1</v>
      </c>
      <c r="J1032" s="110">
        <f>VLOOKUP($A1032,'2026-27 Salary &amp; Benefits'!$A:$I,4,FALSE)</f>
        <v>1</v>
      </c>
      <c r="K1032" s="101">
        <f t="shared" si="182"/>
        <v>339.8</v>
      </c>
      <c r="L1032" s="100">
        <f t="shared" si="183"/>
        <v>0.997</v>
      </c>
      <c r="M1032" s="102">
        <f>'2026-27 Salary &amp; Benefits'!$E$6</f>
        <v>78209</v>
      </c>
      <c r="N1032" s="102">
        <f>'2026-27 Salary &amp; Benefits'!$F$6</f>
        <v>82248</v>
      </c>
      <c r="O1032" s="7">
        <f t="shared" si="184"/>
        <v>77974.37</v>
      </c>
      <c r="P1032" s="7">
        <f t="shared" si="185"/>
        <v>4026.8899999999994</v>
      </c>
      <c r="Q1032" s="7">
        <f>'2026-27 Salary &amp; Benefits'!G$6</f>
        <v>16817.759999999998</v>
      </c>
      <c r="R1032" s="103">
        <f>'2026-27 Salary &amp; Benefits'!H$6</f>
        <v>0.16020000000000001</v>
      </c>
      <c r="S1032" s="103">
        <f>'2026-27 Salary &amp; Benefits'!I$6</f>
        <v>0.15390000000000001</v>
      </c>
      <c r="T1032" s="7">
        <f t="shared" si="186"/>
        <v>29878.54</v>
      </c>
      <c r="U1032" s="7">
        <f t="shared" si="187"/>
        <v>1366.69</v>
      </c>
      <c r="V1032" s="7">
        <f t="shared" si="188"/>
        <v>210.33</v>
      </c>
      <c r="W1032" s="7">
        <f t="shared" si="189"/>
        <v>1577.02</v>
      </c>
      <c r="X1032" s="18">
        <f t="shared" si="190"/>
        <v>113456.82</v>
      </c>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row>
    <row r="1033" spans="1:159" s="17" customFormat="1">
      <c r="A1033" s="50" t="s">
        <v>2413</v>
      </c>
      <c r="B1033" s="59" t="s">
        <v>2653</v>
      </c>
      <c r="C1033" s="60">
        <v>5289</v>
      </c>
      <c r="D1033" s="59" t="s">
        <v>2070</v>
      </c>
      <c r="E1033" s="78" t="str">
        <f>IFERROR(VLOOKUP($C1033,'2025-26 School Level AAFTE'!$C$2:$L$2349,9,FALSE), "No")</f>
        <v>Yes</v>
      </c>
      <c r="F1033" s="67">
        <f>IFERROR(VLOOKUP($C1033,'2025-26 School Level AAFTE'!$C$2:$J$2349,8,FALSE), 0)</f>
        <v>326.52</v>
      </c>
      <c r="G1033" s="69">
        <f>IFERROR(IF(E1033= "yes",VLOOKUP(C1033,Summary!$B:$I,6,0),0),0)</f>
        <v>0</v>
      </c>
      <c r="H1033" s="68">
        <f t="shared" si="181"/>
        <v>326.52</v>
      </c>
      <c r="I1033" s="110">
        <f>VLOOKUP($A1033,'2026-27 Salary &amp; Benefits'!$A:$I,3,FALSE)</f>
        <v>1</v>
      </c>
      <c r="J1033" s="110">
        <f>VLOOKUP($A1033,'2026-27 Salary &amp; Benefits'!$A:$I,4,FALSE)</f>
        <v>1</v>
      </c>
      <c r="K1033" s="101">
        <f t="shared" si="182"/>
        <v>326.52</v>
      </c>
      <c r="L1033" s="100">
        <f t="shared" si="183"/>
        <v>0.95799999999999996</v>
      </c>
      <c r="M1033" s="102">
        <f>'2026-27 Salary &amp; Benefits'!$E$6</f>
        <v>78209</v>
      </c>
      <c r="N1033" s="102">
        <f>'2026-27 Salary &amp; Benefits'!$F$6</f>
        <v>82248</v>
      </c>
      <c r="O1033" s="7">
        <f t="shared" si="184"/>
        <v>74924.22</v>
      </c>
      <c r="P1033" s="7">
        <f t="shared" si="185"/>
        <v>3869.3600000000006</v>
      </c>
      <c r="Q1033" s="7">
        <f>'2026-27 Salary &amp; Benefits'!G$6</f>
        <v>16817.759999999998</v>
      </c>
      <c r="R1033" s="103">
        <f>'2026-27 Salary &amp; Benefits'!H$6</f>
        <v>0.16020000000000001</v>
      </c>
      <c r="S1033" s="103">
        <f>'2026-27 Salary &amp; Benefits'!I$6</f>
        <v>0.15390000000000001</v>
      </c>
      <c r="T1033" s="7">
        <f t="shared" si="186"/>
        <v>28709.77</v>
      </c>
      <c r="U1033" s="7">
        <f t="shared" si="187"/>
        <v>1313.23</v>
      </c>
      <c r="V1033" s="7">
        <f t="shared" si="188"/>
        <v>202.11</v>
      </c>
      <c r="W1033" s="7">
        <f t="shared" si="189"/>
        <v>1515.3400000000001</v>
      </c>
      <c r="X1033" s="18">
        <f t="shared" si="190"/>
        <v>109018.69</v>
      </c>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row>
    <row r="1034" spans="1:159" s="17" customFormat="1">
      <c r="A1034" s="48" t="s">
        <v>2413</v>
      </c>
      <c r="B1034" s="59" t="s">
        <v>2653</v>
      </c>
      <c r="C1034" s="58">
        <v>5443</v>
      </c>
      <c r="D1034" s="51" t="s">
        <v>2654</v>
      </c>
      <c r="E1034" s="78" t="str">
        <f>IFERROR(VLOOKUP($C1034,'2025-26 School Level AAFTE'!$C$2:$L$2349,9,FALSE), "No")</f>
        <v>Yes</v>
      </c>
      <c r="F1034" s="67">
        <f>IFERROR(VLOOKUP($C1034,'2025-26 School Level AAFTE'!$C$2:$J$2349,8,FALSE), 0)</f>
        <v>5.3</v>
      </c>
      <c r="G1034" s="69">
        <f>IFERROR(IF(E1034= "yes",VLOOKUP(C1034,Summary!$B:$I,6,0),0),0)</f>
        <v>0</v>
      </c>
      <c r="H1034" s="68">
        <f t="shared" si="181"/>
        <v>5.3</v>
      </c>
      <c r="I1034" s="110">
        <f>VLOOKUP($A1034,'2026-27 Salary &amp; Benefits'!$A:$I,3,FALSE)</f>
        <v>1</v>
      </c>
      <c r="J1034" s="110">
        <f>VLOOKUP($A1034,'2026-27 Salary &amp; Benefits'!$A:$I,4,FALSE)</f>
        <v>1</v>
      </c>
      <c r="K1034" s="101">
        <f t="shared" si="182"/>
        <v>5.3</v>
      </c>
      <c r="L1034" s="100">
        <f t="shared" si="183"/>
        <v>1.6E-2</v>
      </c>
      <c r="M1034" s="102">
        <f>'2026-27 Salary &amp; Benefits'!$E$6</f>
        <v>78209</v>
      </c>
      <c r="N1034" s="102">
        <f>'2026-27 Salary &amp; Benefits'!$F$6</f>
        <v>82248</v>
      </c>
      <c r="O1034" s="7">
        <f t="shared" si="184"/>
        <v>1251.3399999999999</v>
      </c>
      <c r="P1034" s="7">
        <f t="shared" si="185"/>
        <v>64.630000000000109</v>
      </c>
      <c r="Q1034" s="7">
        <f>'2026-27 Salary &amp; Benefits'!G$6</f>
        <v>16817.759999999998</v>
      </c>
      <c r="R1034" s="103">
        <f>'2026-27 Salary &amp; Benefits'!H$6</f>
        <v>0.16020000000000001</v>
      </c>
      <c r="S1034" s="103">
        <f>'2026-27 Salary &amp; Benefits'!I$6</f>
        <v>0.15390000000000001</v>
      </c>
      <c r="T1034" s="7">
        <f t="shared" si="186"/>
        <v>479.5</v>
      </c>
      <c r="U1034" s="7">
        <f t="shared" si="187"/>
        <v>21.93</v>
      </c>
      <c r="V1034" s="7">
        <f t="shared" si="188"/>
        <v>3.38</v>
      </c>
      <c r="W1034" s="7">
        <f t="shared" si="189"/>
        <v>25.31</v>
      </c>
      <c r="X1034" s="18">
        <f t="shared" si="190"/>
        <v>1820.78</v>
      </c>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row>
    <row r="1035" spans="1:159" s="17" customFormat="1">
      <c r="A1035" s="50" t="s">
        <v>2167</v>
      </c>
      <c r="B1035" s="59" t="s">
        <v>2655</v>
      </c>
      <c r="C1035" s="60">
        <v>2233</v>
      </c>
      <c r="D1035" s="59" t="s">
        <v>344</v>
      </c>
      <c r="E1035" s="78" t="str">
        <f>IFERROR(VLOOKUP($C1035,'2025-26 School Level AAFTE'!$C$2:$L$2349,9,FALSE), "No")</f>
        <v>Yes</v>
      </c>
      <c r="F1035" s="67">
        <f>IFERROR(VLOOKUP($C1035,'2025-26 School Level AAFTE'!$C$2:$J$2349,8,FALSE), 0)</f>
        <v>106.22</v>
      </c>
      <c r="G1035" s="69">
        <f>IFERROR(IF(E1035= "yes",VLOOKUP(C1035,Summary!$B:$I,6,0),0),0)</f>
        <v>0</v>
      </c>
      <c r="H1035" s="68">
        <f t="shared" si="181"/>
        <v>106.22</v>
      </c>
      <c r="I1035" s="110">
        <f>VLOOKUP($A1035,'2026-27 Salary &amp; Benefits'!$A:$I,3,FALSE)</f>
        <v>1</v>
      </c>
      <c r="J1035" s="110">
        <f>VLOOKUP($A1035,'2026-27 Salary &amp; Benefits'!$A:$I,4,FALSE)</f>
        <v>1</v>
      </c>
      <c r="K1035" s="101">
        <f t="shared" si="182"/>
        <v>106.22</v>
      </c>
      <c r="L1035" s="100">
        <f t="shared" si="183"/>
        <v>0.312</v>
      </c>
      <c r="M1035" s="102">
        <f>'2026-27 Salary &amp; Benefits'!$E$6</f>
        <v>78209</v>
      </c>
      <c r="N1035" s="102">
        <f>'2026-27 Salary &amp; Benefits'!$F$6</f>
        <v>82248</v>
      </c>
      <c r="O1035" s="7">
        <f t="shared" si="184"/>
        <v>24401.21</v>
      </c>
      <c r="P1035" s="7">
        <f t="shared" si="185"/>
        <v>1260.1700000000019</v>
      </c>
      <c r="Q1035" s="7">
        <f>'2026-27 Salary &amp; Benefits'!G$6</f>
        <v>16817.759999999998</v>
      </c>
      <c r="R1035" s="103">
        <f>'2026-27 Salary &amp; Benefits'!H$6</f>
        <v>0.16020000000000001</v>
      </c>
      <c r="S1035" s="103">
        <f>'2026-27 Salary &amp; Benefits'!I$6</f>
        <v>0.15390000000000001</v>
      </c>
      <c r="T1035" s="7">
        <f t="shared" si="186"/>
        <v>9350.16</v>
      </c>
      <c r="U1035" s="7">
        <f t="shared" si="187"/>
        <v>427.69</v>
      </c>
      <c r="V1035" s="7">
        <f t="shared" si="188"/>
        <v>65.819999999999993</v>
      </c>
      <c r="W1035" s="7">
        <f t="shared" si="189"/>
        <v>493.51</v>
      </c>
      <c r="X1035" s="18">
        <f t="shared" si="190"/>
        <v>35505.049999999996</v>
      </c>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row>
    <row r="1036" spans="1:159" s="17" customFormat="1">
      <c r="A1036" s="50" t="s">
        <v>2133</v>
      </c>
      <c r="B1036" s="59" t="s">
        <v>2656</v>
      </c>
      <c r="C1036" s="60">
        <v>2196</v>
      </c>
      <c r="D1036" s="59" t="s">
        <v>93</v>
      </c>
      <c r="E1036" s="78" t="str">
        <f>IFERROR(VLOOKUP($C1036,'2025-26 School Level AAFTE'!$C$2:$L$2349,9,FALSE), "No")</f>
        <v>Yes</v>
      </c>
      <c r="F1036" s="67">
        <f>IFERROR(VLOOKUP($C1036,'2025-26 School Level AAFTE'!$C$2:$J$2349,8,FALSE), 0)</f>
        <v>252.23999999999998</v>
      </c>
      <c r="G1036" s="69">
        <f>IFERROR(IF(E1036= "yes",VLOOKUP(C1036,Summary!$B:$I,6,0),0),0)</f>
        <v>0</v>
      </c>
      <c r="H1036" s="68">
        <f t="shared" si="181"/>
        <v>252.23999999999998</v>
      </c>
      <c r="I1036" s="110">
        <f>VLOOKUP($A1036,'2026-27 Salary &amp; Benefits'!$A:$I,3,FALSE)</f>
        <v>1</v>
      </c>
      <c r="J1036" s="110">
        <f>VLOOKUP($A1036,'2026-27 Salary &amp; Benefits'!$A:$I,4,FALSE)</f>
        <v>1</v>
      </c>
      <c r="K1036" s="101">
        <f t="shared" si="182"/>
        <v>252.23999999999998</v>
      </c>
      <c r="L1036" s="100">
        <f t="shared" si="183"/>
        <v>0.74</v>
      </c>
      <c r="M1036" s="102">
        <f>'2026-27 Salary &amp; Benefits'!$E$6</f>
        <v>78209</v>
      </c>
      <c r="N1036" s="102">
        <f>'2026-27 Salary &amp; Benefits'!$F$6</f>
        <v>82248</v>
      </c>
      <c r="O1036" s="7">
        <f t="shared" si="184"/>
        <v>57874.66</v>
      </c>
      <c r="P1036" s="7">
        <f t="shared" si="185"/>
        <v>2988.8599999999933</v>
      </c>
      <c r="Q1036" s="7">
        <f>'2026-27 Salary &amp; Benefits'!G$6</f>
        <v>16817.759999999998</v>
      </c>
      <c r="R1036" s="103">
        <f>'2026-27 Salary &amp; Benefits'!H$6</f>
        <v>0.16020000000000001</v>
      </c>
      <c r="S1036" s="103">
        <f>'2026-27 Salary &amp; Benefits'!I$6</f>
        <v>0.15390000000000001</v>
      </c>
      <c r="T1036" s="7">
        <f t="shared" si="186"/>
        <v>22176.65</v>
      </c>
      <c r="U1036" s="7">
        <f t="shared" si="187"/>
        <v>1014.39</v>
      </c>
      <c r="V1036" s="7">
        <f t="shared" si="188"/>
        <v>156.11000000000001</v>
      </c>
      <c r="W1036" s="7">
        <f t="shared" si="189"/>
        <v>1170.5</v>
      </c>
      <c r="X1036" s="18">
        <f t="shared" si="190"/>
        <v>84210.669999999984</v>
      </c>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row>
    <row r="1037" spans="1:159" s="17" customFormat="1">
      <c r="A1037" s="50" t="s">
        <v>2133</v>
      </c>
      <c r="B1037" s="59" t="s">
        <v>2656</v>
      </c>
      <c r="C1037" s="60">
        <v>2623</v>
      </c>
      <c r="D1037" s="59" t="s">
        <v>94</v>
      </c>
      <c r="E1037" s="78" t="str">
        <f>IFERROR(VLOOKUP($C1037,'2025-26 School Level AAFTE'!$C$2:$L$2349,9,FALSE), "No")</f>
        <v>Yes</v>
      </c>
      <c r="F1037" s="67">
        <f>IFERROR(VLOOKUP($C1037,'2025-26 School Level AAFTE'!$C$2:$J$2349,8,FALSE), 0)</f>
        <v>197.57</v>
      </c>
      <c r="G1037" s="69">
        <f>IFERROR(IF(E1037= "yes",VLOOKUP(C1037,Summary!$B:$I,6,0),0),0)</f>
        <v>0</v>
      </c>
      <c r="H1037" s="68">
        <f t="shared" si="181"/>
        <v>197.57</v>
      </c>
      <c r="I1037" s="110">
        <f>VLOOKUP($A1037,'2026-27 Salary &amp; Benefits'!$A:$I,3,FALSE)</f>
        <v>1</v>
      </c>
      <c r="J1037" s="110">
        <f>VLOOKUP($A1037,'2026-27 Salary &amp; Benefits'!$A:$I,4,FALSE)</f>
        <v>1</v>
      </c>
      <c r="K1037" s="101">
        <f t="shared" si="182"/>
        <v>197.57</v>
      </c>
      <c r="L1037" s="100">
        <f t="shared" si="183"/>
        <v>0.57999999999999996</v>
      </c>
      <c r="M1037" s="102">
        <f>'2026-27 Salary &amp; Benefits'!$E$6</f>
        <v>78209</v>
      </c>
      <c r="N1037" s="102">
        <f>'2026-27 Salary &amp; Benefits'!$F$6</f>
        <v>82248</v>
      </c>
      <c r="O1037" s="7">
        <f t="shared" si="184"/>
        <v>45361.22</v>
      </c>
      <c r="P1037" s="7">
        <f t="shared" si="185"/>
        <v>2342.6199999999953</v>
      </c>
      <c r="Q1037" s="7">
        <f>'2026-27 Salary &amp; Benefits'!G$6</f>
        <v>16817.759999999998</v>
      </c>
      <c r="R1037" s="103">
        <f>'2026-27 Salary &amp; Benefits'!H$6</f>
        <v>0.16020000000000001</v>
      </c>
      <c r="S1037" s="103">
        <f>'2026-27 Salary &amp; Benefits'!I$6</f>
        <v>0.15390000000000001</v>
      </c>
      <c r="T1037" s="7">
        <f t="shared" si="186"/>
        <v>17381.7</v>
      </c>
      <c r="U1037" s="7">
        <f t="shared" si="187"/>
        <v>795.06</v>
      </c>
      <c r="V1037" s="7">
        <f t="shared" si="188"/>
        <v>122.36</v>
      </c>
      <c r="W1037" s="7">
        <f t="shared" si="189"/>
        <v>917.42</v>
      </c>
      <c r="X1037" s="18">
        <f t="shared" si="190"/>
        <v>66002.959999999992</v>
      </c>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row>
    <row r="1038" spans="1:159" s="17" customFormat="1">
      <c r="A1038" s="50" t="s">
        <v>2133</v>
      </c>
      <c r="B1038" s="59" t="s">
        <v>2656</v>
      </c>
      <c r="C1038" s="60">
        <v>5286</v>
      </c>
      <c r="D1038" s="59" t="s">
        <v>95</v>
      </c>
      <c r="E1038" s="78" t="str">
        <f>IFERROR(VLOOKUP($C1038,'2025-26 School Level AAFTE'!$C$2:$L$2349,9,FALSE), "No")</f>
        <v>Yes</v>
      </c>
      <c r="F1038" s="67">
        <f>IFERROR(VLOOKUP($C1038,'2025-26 School Level AAFTE'!$C$2:$J$2349,8,FALSE), 0)</f>
        <v>135.62</v>
      </c>
      <c r="G1038" s="69">
        <f>IFERROR(IF(E1038= "yes",VLOOKUP(C1038,Summary!$B:$I,6,0),0),0)</f>
        <v>0</v>
      </c>
      <c r="H1038" s="68">
        <f t="shared" si="181"/>
        <v>135.62</v>
      </c>
      <c r="I1038" s="110">
        <f>VLOOKUP($A1038,'2026-27 Salary &amp; Benefits'!$A:$I,3,FALSE)</f>
        <v>1</v>
      </c>
      <c r="J1038" s="110">
        <f>VLOOKUP($A1038,'2026-27 Salary &amp; Benefits'!$A:$I,4,FALSE)</f>
        <v>1</v>
      </c>
      <c r="K1038" s="101">
        <f t="shared" si="182"/>
        <v>135.62</v>
      </c>
      <c r="L1038" s="100">
        <f t="shared" si="183"/>
        <v>0.39800000000000002</v>
      </c>
      <c r="M1038" s="102">
        <f>'2026-27 Salary &amp; Benefits'!$E$6</f>
        <v>78209</v>
      </c>
      <c r="N1038" s="102">
        <f>'2026-27 Salary &amp; Benefits'!$F$6</f>
        <v>82248</v>
      </c>
      <c r="O1038" s="7">
        <f t="shared" si="184"/>
        <v>31127.18</v>
      </c>
      <c r="P1038" s="7">
        <f t="shared" si="185"/>
        <v>1607.5200000000004</v>
      </c>
      <c r="Q1038" s="7">
        <f>'2026-27 Salary &amp; Benefits'!G$6</f>
        <v>16817.759999999998</v>
      </c>
      <c r="R1038" s="103">
        <f>'2026-27 Salary &amp; Benefits'!H$6</f>
        <v>0.16020000000000001</v>
      </c>
      <c r="S1038" s="103">
        <f>'2026-27 Salary &amp; Benefits'!I$6</f>
        <v>0.15390000000000001</v>
      </c>
      <c r="T1038" s="7">
        <f t="shared" si="186"/>
        <v>11927.44</v>
      </c>
      <c r="U1038" s="7">
        <f t="shared" si="187"/>
        <v>545.58000000000004</v>
      </c>
      <c r="V1038" s="7">
        <f t="shared" si="188"/>
        <v>83.96</v>
      </c>
      <c r="W1038" s="7">
        <f t="shared" si="189"/>
        <v>629.54000000000008</v>
      </c>
      <c r="X1038" s="18">
        <f t="shared" si="190"/>
        <v>45291.68</v>
      </c>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row>
    <row r="1039" spans="1:159" s="17" customFormat="1">
      <c r="A1039" s="50" t="s">
        <v>2278</v>
      </c>
      <c r="B1039" s="59" t="s">
        <v>2657</v>
      </c>
      <c r="C1039" s="58">
        <v>5444</v>
      </c>
      <c r="D1039" s="51" t="s">
        <v>1168</v>
      </c>
      <c r="E1039" s="78" t="str">
        <f>IFERROR(VLOOKUP($C1039,'2025-26 School Level AAFTE'!$C$2:$L$2349,9,FALSE), "No")</f>
        <v>Yes</v>
      </c>
      <c r="F1039" s="67">
        <f>IFERROR(VLOOKUP($C1039,'2025-26 School Level AAFTE'!$C$2:$J$2349,8,FALSE), 0)</f>
        <v>193.35999999999999</v>
      </c>
      <c r="G1039" s="69">
        <f>IFERROR(IF(E1039= "yes",VLOOKUP(C1039,Summary!$B:$I,6,0),0),0)</f>
        <v>0</v>
      </c>
      <c r="H1039" s="68">
        <f t="shared" si="181"/>
        <v>193.35999999999999</v>
      </c>
      <c r="I1039" s="110">
        <f>VLOOKUP($A1039,'2026-27 Salary &amp; Benefits'!$A:$I,3,FALSE)</f>
        <v>1</v>
      </c>
      <c r="J1039" s="110">
        <f>VLOOKUP($A1039,'2026-27 Salary &amp; Benefits'!$A:$I,4,FALSE)</f>
        <v>1</v>
      </c>
      <c r="K1039" s="101">
        <f t="shared" si="182"/>
        <v>193.35999999999999</v>
      </c>
      <c r="L1039" s="100">
        <f t="shared" si="183"/>
        <v>0.56699999999999995</v>
      </c>
      <c r="M1039" s="102">
        <f>'2026-27 Salary &amp; Benefits'!$E$6</f>
        <v>78209</v>
      </c>
      <c r="N1039" s="102">
        <f>'2026-27 Salary &amp; Benefits'!$F$6</f>
        <v>82248</v>
      </c>
      <c r="O1039" s="7">
        <f t="shared" si="184"/>
        <v>44344.5</v>
      </c>
      <c r="P1039" s="7">
        <f t="shared" si="185"/>
        <v>2290.1200000000026</v>
      </c>
      <c r="Q1039" s="7">
        <f>'2026-27 Salary &amp; Benefits'!G$6</f>
        <v>16817.759999999998</v>
      </c>
      <c r="R1039" s="103">
        <f>'2026-27 Salary &amp; Benefits'!H$6</f>
        <v>0.16020000000000001</v>
      </c>
      <c r="S1039" s="103">
        <f>'2026-27 Salary &amp; Benefits'!I$6</f>
        <v>0.15390000000000001</v>
      </c>
      <c r="T1039" s="7">
        <f t="shared" si="186"/>
        <v>16992.11</v>
      </c>
      <c r="U1039" s="7">
        <f t="shared" si="187"/>
        <v>777.24</v>
      </c>
      <c r="V1039" s="7">
        <f t="shared" si="188"/>
        <v>119.62</v>
      </c>
      <c r="W1039" s="7">
        <f t="shared" si="189"/>
        <v>896.86</v>
      </c>
      <c r="X1039" s="18">
        <f t="shared" si="190"/>
        <v>64523.590000000004</v>
      </c>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row>
    <row r="1040" spans="1:159" s="17" customFormat="1">
      <c r="A1040" s="50" t="s">
        <v>2278</v>
      </c>
      <c r="B1040" s="59" t="s">
        <v>2657</v>
      </c>
      <c r="C1040" s="61">
        <v>5445</v>
      </c>
      <c r="D1040" s="72" t="s">
        <v>3096</v>
      </c>
      <c r="E1040" s="78" t="str">
        <f>IFERROR(VLOOKUP($C1040,'2025-26 School Level AAFTE'!$C$2:$L$2349,9,FALSE), "No")</f>
        <v>No</v>
      </c>
      <c r="F1040" s="67">
        <f>IFERROR(VLOOKUP($C1040,'2025-26 School Level AAFTE'!$C$2:$J$2349,8,FALSE), 0)</f>
        <v>606.6</v>
      </c>
      <c r="G1040" s="69">
        <f>IFERROR(IF(E1040= "yes",VLOOKUP(C1040,Summary!$B:$I,6,0),0),0)</f>
        <v>0</v>
      </c>
      <c r="H1040" s="68">
        <f t="shared" si="181"/>
        <v>0</v>
      </c>
      <c r="I1040" s="110">
        <f>VLOOKUP($A1040,'2026-27 Salary &amp; Benefits'!$A:$I,3,FALSE)</f>
        <v>1</v>
      </c>
      <c r="J1040" s="110">
        <f>VLOOKUP($A1040,'2026-27 Salary &amp; Benefits'!$A:$I,4,FALSE)</f>
        <v>1</v>
      </c>
      <c r="K1040" s="101">
        <f t="shared" si="182"/>
        <v>0</v>
      </c>
      <c r="L1040" s="100">
        <f t="shared" si="183"/>
        <v>0</v>
      </c>
      <c r="M1040" s="102">
        <f>'2026-27 Salary &amp; Benefits'!$E$6</f>
        <v>78209</v>
      </c>
      <c r="N1040" s="102">
        <f>'2026-27 Salary &amp; Benefits'!$F$6</f>
        <v>82248</v>
      </c>
      <c r="O1040" s="7">
        <f t="shared" si="184"/>
        <v>0</v>
      </c>
      <c r="P1040" s="7">
        <f t="shared" si="185"/>
        <v>0</v>
      </c>
      <c r="Q1040" s="7">
        <f>'2026-27 Salary &amp; Benefits'!G$6</f>
        <v>16817.759999999998</v>
      </c>
      <c r="R1040" s="103">
        <f>'2026-27 Salary &amp; Benefits'!H$6</f>
        <v>0.16020000000000001</v>
      </c>
      <c r="S1040" s="103">
        <f>'2026-27 Salary &amp; Benefits'!I$6</f>
        <v>0.15390000000000001</v>
      </c>
      <c r="T1040" s="7">
        <f t="shared" si="186"/>
        <v>0</v>
      </c>
      <c r="U1040" s="7">
        <f t="shared" si="187"/>
        <v>0</v>
      </c>
      <c r="V1040" s="7">
        <f t="shared" si="188"/>
        <v>0</v>
      </c>
      <c r="W1040" s="7">
        <f t="shared" si="189"/>
        <v>0</v>
      </c>
      <c r="X1040" s="18">
        <f t="shared" si="190"/>
        <v>0</v>
      </c>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row>
    <row r="1041" spans="1:159" s="17" customFormat="1">
      <c r="A1041" s="50" t="s">
        <v>2368</v>
      </c>
      <c r="B1041" s="59" t="s">
        <v>2658</v>
      </c>
      <c r="C1041" s="60">
        <v>5446</v>
      </c>
      <c r="D1041" s="59" t="s">
        <v>2917</v>
      </c>
      <c r="E1041" s="78" t="str">
        <f>IFERROR(VLOOKUP($C1041,'2025-26 School Level AAFTE'!$C$2:$L$2349,9,FALSE), "No")</f>
        <v>Yes</v>
      </c>
      <c r="F1041" s="67">
        <f>IFERROR(VLOOKUP($C1041,'2025-26 School Level AAFTE'!$C$2:$J$2349,8,FALSE), 0)</f>
        <v>70.83</v>
      </c>
      <c r="G1041" s="69">
        <f>IFERROR(IF(E1041= "yes",VLOOKUP(C1041,Summary!$B:$I,6,0),0),0)</f>
        <v>0</v>
      </c>
      <c r="H1041" s="68">
        <f t="shared" si="181"/>
        <v>70.83</v>
      </c>
      <c r="I1041" s="110">
        <f>VLOOKUP($A1041,'2026-27 Salary &amp; Benefits'!$A:$I,3,FALSE)</f>
        <v>1</v>
      </c>
      <c r="J1041" s="110">
        <f>VLOOKUP($A1041,'2026-27 Salary &amp; Benefits'!$A:$I,4,FALSE)</f>
        <v>1</v>
      </c>
      <c r="K1041" s="101">
        <f t="shared" si="182"/>
        <v>70.83</v>
      </c>
      <c r="L1041" s="100">
        <f t="shared" si="183"/>
        <v>0.20799999999999999</v>
      </c>
      <c r="M1041" s="102">
        <f>'2026-27 Salary &amp; Benefits'!$E$6</f>
        <v>78209</v>
      </c>
      <c r="N1041" s="102">
        <f>'2026-27 Salary &amp; Benefits'!$F$6</f>
        <v>82248</v>
      </c>
      <c r="O1041" s="7">
        <f t="shared" si="184"/>
        <v>16267.47</v>
      </c>
      <c r="P1041" s="7">
        <f t="shared" si="185"/>
        <v>840.1100000000024</v>
      </c>
      <c r="Q1041" s="7">
        <f>'2026-27 Salary &amp; Benefits'!G$6</f>
        <v>16817.759999999998</v>
      </c>
      <c r="R1041" s="103">
        <f>'2026-27 Salary &amp; Benefits'!H$6</f>
        <v>0.16020000000000001</v>
      </c>
      <c r="S1041" s="103">
        <f>'2026-27 Salary &amp; Benefits'!I$6</f>
        <v>0.15390000000000001</v>
      </c>
      <c r="T1041" s="7">
        <f t="shared" si="186"/>
        <v>6233.44</v>
      </c>
      <c r="U1041" s="7">
        <f t="shared" si="187"/>
        <v>285.13</v>
      </c>
      <c r="V1041" s="7">
        <f t="shared" si="188"/>
        <v>43.88</v>
      </c>
      <c r="W1041" s="7">
        <f t="shared" si="189"/>
        <v>329.01</v>
      </c>
      <c r="X1041" s="18">
        <f t="shared" si="190"/>
        <v>23670.030000000002</v>
      </c>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row>
    <row r="1042" spans="1:159" s="17" customFormat="1">
      <c r="A1042" s="48" t="s">
        <v>2368</v>
      </c>
      <c r="B1042" s="59" t="s">
        <v>2658</v>
      </c>
      <c r="C1042" s="60">
        <v>3311</v>
      </c>
      <c r="D1042" s="59" t="s">
        <v>1829</v>
      </c>
      <c r="E1042" s="78" t="str">
        <f>IFERROR(VLOOKUP($C1042,'2025-26 School Level AAFTE'!$C$2:$L$2349,9,FALSE), "No")</f>
        <v>Yes</v>
      </c>
      <c r="F1042" s="67">
        <f>IFERROR(VLOOKUP($C1042,'2025-26 School Level AAFTE'!$C$2:$J$2349,8,FALSE), 0)</f>
        <v>134.24</v>
      </c>
      <c r="G1042" s="69">
        <f>IFERROR(IF(E1042= "yes",VLOOKUP(C1042,Summary!$B:$I,6,0),0),0)</f>
        <v>0</v>
      </c>
      <c r="H1042" s="68">
        <f t="shared" si="181"/>
        <v>134.24</v>
      </c>
      <c r="I1042" s="110">
        <f>VLOOKUP($A1042,'2026-27 Salary &amp; Benefits'!$A:$I,3,FALSE)</f>
        <v>1</v>
      </c>
      <c r="J1042" s="110">
        <f>VLOOKUP($A1042,'2026-27 Salary &amp; Benefits'!$A:$I,4,FALSE)</f>
        <v>1</v>
      </c>
      <c r="K1042" s="101">
        <f t="shared" si="182"/>
        <v>134.24</v>
      </c>
      <c r="L1042" s="100">
        <f t="shared" si="183"/>
        <v>0.39400000000000002</v>
      </c>
      <c r="M1042" s="102">
        <f>'2026-27 Salary &amp; Benefits'!$E$6</f>
        <v>78209</v>
      </c>
      <c r="N1042" s="102">
        <f>'2026-27 Salary &amp; Benefits'!$F$6</f>
        <v>82248</v>
      </c>
      <c r="O1042" s="7">
        <f t="shared" si="184"/>
        <v>30814.35</v>
      </c>
      <c r="P1042" s="7">
        <f t="shared" si="185"/>
        <v>1591.3600000000006</v>
      </c>
      <c r="Q1042" s="7">
        <f>'2026-27 Salary &amp; Benefits'!G$6</f>
        <v>16817.759999999998</v>
      </c>
      <c r="R1042" s="103">
        <f>'2026-27 Salary &amp; Benefits'!H$6</f>
        <v>0.16020000000000001</v>
      </c>
      <c r="S1042" s="103">
        <f>'2026-27 Salary &amp; Benefits'!I$6</f>
        <v>0.15390000000000001</v>
      </c>
      <c r="T1042" s="7">
        <f t="shared" si="186"/>
        <v>11807.57</v>
      </c>
      <c r="U1042" s="7">
        <f t="shared" si="187"/>
        <v>540.1</v>
      </c>
      <c r="V1042" s="7">
        <f t="shared" si="188"/>
        <v>83.12</v>
      </c>
      <c r="W1042" s="7">
        <f t="shared" si="189"/>
        <v>623.22</v>
      </c>
      <c r="X1042" s="18">
        <f t="shared" si="190"/>
        <v>44836.5</v>
      </c>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row>
    <row r="1043" spans="1:159" s="17" customFormat="1">
      <c r="A1043" s="50" t="s">
        <v>2368</v>
      </c>
      <c r="B1043" s="59" t="s">
        <v>2658</v>
      </c>
      <c r="C1043" s="60">
        <v>2297</v>
      </c>
      <c r="D1043" s="59" t="s">
        <v>1828</v>
      </c>
      <c r="E1043" s="78" t="str">
        <f>IFERROR(VLOOKUP($C1043,'2025-26 School Level AAFTE'!$C$2:$L$2349,9,FALSE), "No")</f>
        <v>Yes</v>
      </c>
      <c r="F1043" s="67">
        <f>IFERROR(VLOOKUP($C1043,'2025-26 School Level AAFTE'!$C$2:$J$2349,8,FALSE), 0)</f>
        <v>178.9</v>
      </c>
      <c r="G1043" s="69">
        <f>IFERROR(IF(E1043= "yes",VLOOKUP(C1043,Summary!$B:$I,6,0),0),0)</f>
        <v>0</v>
      </c>
      <c r="H1043" s="68">
        <f t="shared" si="181"/>
        <v>178.9</v>
      </c>
      <c r="I1043" s="110">
        <f>VLOOKUP($A1043,'2026-27 Salary &amp; Benefits'!$A:$I,3,FALSE)</f>
        <v>1</v>
      </c>
      <c r="J1043" s="110">
        <f>VLOOKUP($A1043,'2026-27 Salary &amp; Benefits'!$A:$I,4,FALSE)</f>
        <v>1</v>
      </c>
      <c r="K1043" s="101">
        <f t="shared" si="182"/>
        <v>178.9</v>
      </c>
      <c r="L1043" s="100">
        <f t="shared" si="183"/>
        <v>0.52500000000000002</v>
      </c>
      <c r="M1043" s="102">
        <f>'2026-27 Salary &amp; Benefits'!$E$6</f>
        <v>78209</v>
      </c>
      <c r="N1043" s="102">
        <f>'2026-27 Salary &amp; Benefits'!$F$6</f>
        <v>82248</v>
      </c>
      <c r="O1043" s="7">
        <f t="shared" si="184"/>
        <v>41059.730000000003</v>
      </c>
      <c r="P1043" s="7">
        <f t="shared" si="185"/>
        <v>2120.4699999999939</v>
      </c>
      <c r="Q1043" s="7">
        <f>'2026-27 Salary &amp; Benefits'!G$6</f>
        <v>16817.759999999998</v>
      </c>
      <c r="R1043" s="103">
        <f>'2026-27 Salary &amp; Benefits'!H$6</f>
        <v>0.16020000000000001</v>
      </c>
      <c r="S1043" s="103">
        <f>'2026-27 Salary &amp; Benefits'!I$6</f>
        <v>0.15390000000000001</v>
      </c>
      <c r="T1043" s="7">
        <f t="shared" si="186"/>
        <v>15733.43</v>
      </c>
      <c r="U1043" s="7">
        <f t="shared" si="187"/>
        <v>719.67</v>
      </c>
      <c r="V1043" s="7">
        <f t="shared" si="188"/>
        <v>110.76</v>
      </c>
      <c r="W1043" s="7">
        <f t="shared" si="189"/>
        <v>830.43</v>
      </c>
      <c r="X1043" s="18">
        <f t="shared" si="190"/>
        <v>59744.06</v>
      </c>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row>
    <row r="1044" spans="1:159" s="17" customFormat="1">
      <c r="A1044" s="50" t="s">
        <v>2368</v>
      </c>
      <c r="B1044" s="59" t="s">
        <v>2658</v>
      </c>
      <c r="C1044" s="60">
        <v>3894</v>
      </c>
      <c r="D1044" s="59" t="s">
        <v>1830</v>
      </c>
      <c r="E1044" s="78" t="str">
        <f>IFERROR(VLOOKUP($C1044,'2025-26 School Level AAFTE'!$C$2:$L$2349,9,FALSE), "No")</f>
        <v>Yes</v>
      </c>
      <c r="F1044" s="67">
        <f>IFERROR(VLOOKUP($C1044,'2025-26 School Level AAFTE'!$C$2:$J$2349,8,FALSE), 0)</f>
        <v>93.6</v>
      </c>
      <c r="G1044" s="69">
        <f>IFERROR(IF(E1044= "yes",VLOOKUP(C1044,Summary!$B:$I,6,0),0),0)</f>
        <v>0</v>
      </c>
      <c r="H1044" s="68">
        <f t="shared" si="181"/>
        <v>93.6</v>
      </c>
      <c r="I1044" s="110">
        <f>VLOOKUP($A1044,'2026-27 Salary &amp; Benefits'!$A:$I,3,FALSE)</f>
        <v>1</v>
      </c>
      <c r="J1044" s="110">
        <f>VLOOKUP($A1044,'2026-27 Salary &amp; Benefits'!$A:$I,4,FALSE)</f>
        <v>1</v>
      </c>
      <c r="K1044" s="101">
        <f t="shared" si="182"/>
        <v>93.6</v>
      </c>
      <c r="L1044" s="100">
        <f t="shared" si="183"/>
        <v>0.27500000000000002</v>
      </c>
      <c r="M1044" s="102">
        <f>'2026-27 Salary &amp; Benefits'!$E$6</f>
        <v>78209</v>
      </c>
      <c r="N1044" s="102">
        <f>'2026-27 Salary &amp; Benefits'!$F$6</f>
        <v>82248</v>
      </c>
      <c r="O1044" s="7">
        <f t="shared" si="184"/>
        <v>21507.48</v>
      </c>
      <c r="P1044" s="7">
        <f t="shared" si="185"/>
        <v>1110.7200000000012</v>
      </c>
      <c r="Q1044" s="7">
        <f>'2026-27 Salary &amp; Benefits'!G$6</f>
        <v>16817.759999999998</v>
      </c>
      <c r="R1044" s="103">
        <f>'2026-27 Salary &amp; Benefits'!H$6</f>
        <v>0.16020000000000001</v>
      </c>
      <c r="S1044" s="103">
        <f>'2026-27 Salary &amp; Benefits'!I$6</f>
        <v>0.15390000000000001</v>
      </c>
      <c r="T1044" s="7">
        <f t="shared" si="186"/>
        <v>8241.32</v>
      </c>
      <c r="U1044" s="7">
        <f t="shared" si="187"/>
        <v>376.97</v>
      </c>
      <c r="V1044" s="7">
        <f t="shared" si="188"/>
        <v>58.02</v>
      </c>
      <c r="W1044" s="7">
        <f t="shared" si="189"/>
        <v>434.99</v>
      </c>
      <c r="X1044" s="18">
        <f t="shared" si="190"/>
        <v>31294.510000000002</v>
      </c>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row>
    <row r="1045" spans="1:159" s="17" customFormat="1">
      <c r="A1045" s="50" t="s">
        <v>2334</v>
      </c>
      <c r="B1045" s="59" t="s">
        <v>2659</v>
      </c>
      <c r="C1045" s="60">
        <v>1656</v>
      </c>
      <c r="D1045" s="59" t="s">
        <v>1579</v>
      </c>
      <c r="E1045" s="78" t="str">
        <f>IFERROR(VLOOKUP($C1045,'2025-26 School Level AAFTE'!$C$2:$L$2349,9,FALSE), "No")</f>
        <v>No</v>
      </c>
      <c r="F1045" s="67">
        <f>IFERROR(VLOOKUP($C1045,'2025-26 School Level AAFTE'!$C$2:$J$2349,8,FALSE), 0)</f>
        <v>244.1</v>
      </c>
      <c r="G1045" s="69">
        <f>IFERROR(IF(E1045= "yes",VLOOKUP(C1045,Summary!$B:$I,6,0),0),0)</f>
        <v>0</v>
      </c>
      <c r="H1045" s="68">
        <f t="shared" si="181"/>
        <v>0</v>
      </c>
      <c r="I1045" s="110">
        <f>VLOOKUP($A1045,'2026-27 Salary &amp; Benefits'!$A:$I,3,FALSE)</f>
        <v>1.18</v>
      </c>
      <c r="J1045" s="110">
        <f>VLOOKUP($A1045,'2026-27 Salary &amp; Benefits'!$A:$I,4,FALSE)</f>
        <v>1.18</v>
      </c>
      <c r="K1045" s="101">
        <f t="shared" si="182"/>
        <v>0</v>
      </c>
      <c r="L1045" s="100">
        <f t="shared" si="183"/>
        <v>0</v>
      </c>
      <c r="M1045" s="102">
        <f>'2026-27 Salary &amp; Benefits'!$E$6</f>
        <v>78209</v>
      </c>
      <c r="N1045" s="102">
        <f>'2026-27 Salary &amp; Benefits'!$F$6</f>
        <v>82248</v>
      </c>
      <c r="O1045" s="7">
        <f t="shared" si="184"/>
        <v>0</v>
      </c>
      <c r="P1045" s="7">
        <f t="shared" si="185"/>
        <v>0</v>
      </c>
      <c r="Q1045" s="7">
        <f>'2026-27 Salary &amp; Benefits'!G$6</f>
        <v>16817.759999999998</v>
      </c>
      <c r="R1045" s="103">
        <f>'2026-27 Salary &amp; Benefits'!H$6</f>
        <v>0.16020000000000001</v>
      </c>
      <c r="S1045" s="103">
        <f>'2026-27 Salary &amp; Benefits'!I$6</f>
        <v>0.15390000000000001</v>
      </c>
      <c r="T1045" s="7">
        <f t="shared" si="186"/>
        <v>0</v>
      </c>
      <c r="U1045" s="7">
        <f t="shared" si="187"/>
        <v>0</v>
      </c>
      <c r="V1045" s="7">
        <f t="shared" si="188"/>
        <v>0</v>
      </c>
      <c r="W1045" s="7">
        <f t="shared" si="189"/>
        <v>0</v>
      </c>
      <c r="X1045" s="18">
        <f t="shared" si="190"/>
        <v>0</v>
      </c>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row>
    <row r="1046" spans="1:159" s="17" customFormat="1">
      <c r="A1046" s="50" t="s">
        <v>2334</v>
      </c>
      <c r="B1046" s="59" t="s">
        <v>2659</v>
      </c>
      <c r="C1046" s="60">
        <v>4454</v>
      </c>
      <c r="D1046" s="59" t="s">
        <v>1590</v>
      </c>
      <c r="E1046" s="78" t="str">
        <f>IFERROR(VLOOKUP($C1046,'2025-26 School Level AAFTE'!$C$2:$L$2349,9,FALSE), "No")</f>
        <v>No</v>
      </c>
      <c r="F1046" s="67">
        <f>IFERROR(VLOOKUP($C1046,'2025-26 School Level AAFTE'!$C$2:$J$2349,8,FALSE), 0)</f>
        <v>485</v>
      </c>
      <c r="G1046" s="69">
        <f>IFERROR(IF(E1046= "yes",VLOOKUP(C1046,Summary!$B:$I,6,0),0),0)</f>
        <v>0</v>
      </c>
      <c r="H1046" s="68">
        <f t="shared" si="181"/>
        <v>0</v>
      </c>
      <c r="I1046" s="110">
        <f>VLOOKUP($A1046,'2026-27 Salary &amp; Benefits'!$A:$I,3,FALSE)</f>
        <v>1.18</v>
      </c>
      <c r="J1046" s="110">
        <f>VLOOKUP($A1046,'2026-27 Salary &amp; Benefits'!$A:$I,4,FALSE)</f>
        <v>1.18</v>
      </c>
      <c r="K1046" s="101">
        <f t="shared" si="182"/>
        <v>0</v>
      </c>
      <c r="L1046" s="100">
        <f t="shared" si="183"/>
        <v>0</v>
      </c>
      <c r="M1046" s="102">
        <f>'2026-27 Salary &amp; Benefits'!$E$6</f>
        <v>78209</v>
      </c>
      <c r="N1046" s="102">
        <f>'2026-27 Salary &amp; Benefits'!$F$6</f>
        <v>82248</v>
      </c>
      <c r="O1046" s="7">
        <f t="shared" si="184"/>
        <v>0</v>
      </c>
      <c r="P1046" s="7">
        <f t="shared" si="185"/>
        <v>0</v>
      </c>
      <c r="Q1046" s="7">
        <f>'2026-27 Salary &amp; Benefits'!G$6</f>
        <v>16817.759999999998</v>
      </c>
      <c r="R1046" s="103">
        <f>'2026-27 Salary &amp; Benefits'!H$6</f>
        <v>0.16020000000000001</v>
      </c>
      <c r="S1046" s="103">
        <f>'2026-27 Salary &amp; Benefits'!I$6</f>
        <v>0.15390000000000001</v>
      </c>
      <c r="T1046" s="7">
        <f t="shared" si="186"/>
        <v>0</v>
      </c>
      <c r="U1046" s="7">
        <f t="shared" si="187"/>
        <v>0</v>
      </c>
      <c r="V1046" s="7">
        <f t="shared" si="188"/>
        <v>0</v>
      </c>
      <c r="W1046" s="7">
        <f t="shared" si="189"/>
        <v>0</v>
      </c>
      <c r="X1046" s="18">
        <f t="shared" si="190"/>
        <v>0</v>
      </c>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row>
    <row r="1047" spans="1:159" s="17" customFormat="1">
      <c r="A1047" s="50" t="s">
        <v>2334</v>
      </c>
      <c r="B1047" s="59" t="s">
        <v>2659</v>
      </c>
      <c r="C1047" s="60">
        <v>3059</v>
      </c>
      <c r="D1047" s="59" t="s">
        <v>342</v>
      </c>
      <c r="E1047" s="78" t="str">
        <f>IFERROR(VLOOKUP($C1047,'2025-26 School Level AAFTE'!$C$2:$L$2349,9,FALSE), "No")</f>
        <v>Yes</v>
      </c>
      <c r="F1047" s="67">
        <f>IFERROR(VLOOKUP($C1047,'2025-26 School Level AAFTE'!$C$2:$J$2349,8,FALSE), 0)</f>
        <v>449.9</v>
      </c>
      <c r="G1047" s="69">
        <f>IFERROR(IF(E1047= "yes",VLOOKUP(C1047,Summary!$B:$I,6,0),0),0)</f>
        <v>0</v>
      </c>
      <c r="H1047" s="68">
        <f t="shared" si="181"/>
        <v>449.9</v>
      </c>
      <c r="I1047" s="110">
        <f>VLOOKUP($A1047,'2026-27 Salary &amp; Benefits'!$A:$I,3,FALSE)</f>
        <v>1.18</v>
      </c>
      <c r="J1047" s="110">
        <f>VLOOKUP($A1047,'2026-27 Salary &amp; Benefits'!$A:$I,4,FALSE)</f>
        <v>1.18</v>
      </c>
      <c r="K1047" s="101">
        <f t="shared" si="182"/>
        <v>449.9</v>
      </c>
      <c r="L1047" s="100">
        <f t="shared" si="183"/>
        <v>1.32</v>
      </c>
      <c r="M1047" s="102">
        <f>'2026-27 Salary &amp; Benefits'!$E$6</f>
        <v>78209</v>
      </c>
      <c r="N1047" s="102">
        <f>'2026-27 Salary &amp; Benefits'!$F$6</f>
        <v>82248</v>
      </c>
      <c r="O1047" s="7">
        <f t="shared" si="184"/>
        <v>121818.34</v>
      </c>
      <c r="P1047" s="7">
        <f t="shared" si="185"/>
        <v>6291.1399999999994</v>
      </c>
      <c r="Q1047" s="7">
        <f>'2026-27 Salary &amp; Benefits'!G$6</f>
        <v>16817.759999999998</v>
      </c>
      <c r="R1047" s="103">
        <f>'2026-27 Salary &amp; Benefits'!H$6</f>
        <v>0.16020000000000001</v>
      </c>
      <c r="S1047" s="103">
        <f>'2026-27 Salary &amp; Benefits'!I$6</f>
        <v>0.15390000000000001</v>
      </c>
      <c r="T1047" s="7">
        <f t="shared" si="186"/>
        <v>42682.95</v>
      </c>
      <c r="U1047" s="7">
        <f t="shared" si="187"/>
        <v>2135.16</v>
      </c>
      <c r="V1047" s="7">
        <f t="shared" si="188"/>
        <v>328.6</v>
      </c>
      <c r="W1047" s="7">
        <f t="shared" si="189"/>
        <v>2463.7599999999998</v>
      </c>
      <c r="X1047" s="18">
        <f t="shared" si="190"/>
        <v>173256.19</v>
      </c>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row>
    <row r="1048" spans="1:159" s="17" customFormat="1">
      <c r="A1048" s="50" t="s">
        <v>2334</v>
      </c>
      <c r="B1048" s="59" t="s">
        <v>2659</v>
      </c>
      <c r="C1048" s="60">
        <v>4357</v>
      </c>
      <c r="D1048" s="59" t="s">
        <v>1589</v>
      </c>
      <c r="E1048" s="78" t="str">
        <f>IFERROR(VLOOKUP($C1048,'2025-26 School Level AAFTE'!$C$2:$L$2349,9,FALSE), "No")</f>
        <v>Yes</v>
      </c>
      <c r="F1048" s="67">
        <f>IFERROR(VLOOKUP($C1048,'2025-26 School Level AAFTE'!$C$2:$J$2349,8,FALSE), 0)</f>
        <v>636.87</v>
      </c>
      <c r="G1048" s="69">
        <f>IFERROR(IF(E1048= "yes",VLOOKUP(C1048,Summary!$B:$I,6,0),0),0)</f>
        <v>0</v>
      </c>
      <c r="H1048" s="68">
        <f t="shared" si="181"/>
        <v>636.87</v>
      </c>
      <c r="I1048" s="110">
        <f>VLOOKUP($A1048,'2026-27 Salary &amp; Benefits'!$A:$I,3,FALSE)</f>
        <v>1.18</v>
      </c>
      <c r="J1048" s="110">
        <f>VLOOKUP($A1048,'2026-27 Salary &amp; Benefits'!$A:$I,4,FALSE)</f>
        <v>1.18</v>
      </c>
      <c r="K1048" s="101">
        <f t="shared" si="182"/>
        <v>636.87</v>
      </c>
      <c r="L1048" s="100">
        <f t="shared" si="183"/>
        <v>1.8680000000000001</v>
      </c>
      <c r="M1048" s="102">
        <f>'2026-27 Salary &amp; Benefits'!$E$6</f>
        <v>78209</v>
      </c>
      <c r="N1048" s="102">
        <f>'2026-27 Salary &amp; Benefits'!$F$6</f>
        <v>82248</v>
      </c>
      <c r="O1048" s="7">
        <f t="shared" si="184"/>
        <v>172391.41</v>
      </c>
      <c r="P1048" s="7">
        <f t="shared" si="185"/>
        <v>8902.9199999999837</v>
      </c>
      <c r="Q1048" s="7">
        <f>'2026-27 Salary &amp; Benefits'!G$6</f>
        <v>16817.759999999998</v>
      </c>
      <c r="R1048" s="103">
        <f>'2026-27 Salary &amp; Benefits'!H$6</f>
        <v>0.16020000000000001</v>
      </c>
      <c r="S1048" s="103">
        <f>'2026-27 Salary &amp; Benefits'!I$6</f>
        <v>0.15390000000000001</v>
      </c>
      <c r="T1048" s="7">
        <f t="shared" si="186"/>
        <v>60402.84</v>
      </c>
      <c r="U1048" s="7">
        <f t="shared" si="187"/>
        <v>3021.57</v>
      </c>
      <c r="V1048" s="7">
        <f t="shared" si="188"/>
        <v>465.02</v>
      </c>
      <c r="W1048" s="7">
        <f t="shared" si="189"/>
        <v>3486.59</v>
      </c>
      <c r="X1048" s="18">
        <f t="shared" si="190"/>
        <v>245183.75999999998</v>
      </c>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row>
    <row r="1049" spans="1:159" s="17" customFormat="1">
      <c r="A1049" s="50" t="s">
        <v>2334</v>
      </c>
      <c r="B1049" s="59" t="s">
        <v>2659</v>
      </c>
      <c r="C1049" s="60">
        <v>5123</v>
      </c>
      <c r="D1049" s="59" t="s">
        <v>1591</v>
      </c>
      <c r="E1049" s="78" t="str">
        <f>IFERROR(VLOOKUP($C1049,'2025-26 School Level AAFTE'!$C$2:$L$2349,9,FALSE), "No")</f>
        <v>No</v>
      </c>
      <c r="F1049" s="67">
        <f>IFERROR(VLOOKUP($C1049,'2025-26 School Level AAFTE'!$C$2:$J$2349,8,FALSE), 0)</f>
        <v>435.87</v>
      </c>
      <c r="G1049" s="69">
        <f>IFERROR(IF(E1049= "yes",VLOOKUP(C1049,Summary!$B:$I,6,0),0),0)</f>
        <v>0</v>
      </c>
      <c r="H1049" s="68">
        <f t="shared" si="181"/>
        <v>0</v>
      </c>
      <c r="I1049" s="110">
        <f>VLOOKUP($A1049,'2026-27 Salary &amp; Benefits'!$A:$I,3,FALSE)</f>
        <v>1.18</v>
      </c>
      <c r="J1049" s="110">
        <f>VLOOKUP($A1049,'2026-27 Salary &amp; Benefits'!$A:$I,4,FALSE)</f>
        <v>1.18</v>
      </c>
      <c r="K1049" s="101">
        <f t="shared" si="182"/>
        <v>0</v>
      </c>
      <c r="L1049" s="100">
        <f t="shared" si="183"/>
        <v>0</v>
      </c>
      <c r="M1049" s="102">
        <f>'2026-27 Salary &amp; Benefits'!$E$6</f>
        <v>78209</v>
      </c>
      <c r="N1049" s="102">
        <f>'2026-27 Salary &amp; Benefits'!$F$6</f>
        <v>82248</v>
      </c>
      <c r="O1049" s="7">
        <f t="shared" si="184"/>
        <v>0</v>
      </c>
      <c r="P1049" s="7">
        <f t="shared" si="185"/>
        <v>0</v>
      </c>
      <c r="Q1049" s="7">
        <f>'2026-27 Salary &amp; Benefits'!G$6</f>
        <v>16817.759999999998</v>
      </c>
      <c r="R1049" s="103">
        <f>'2026-27 Salary &amp; Benefits'!H$6</f>
        <v>0.16020000000000001</v>
      </c>
      <c r="S1049" s="103">
        <f>'2026-27 Salary &amp; Benefits'!I$6</f>
        <v>0.15390000000000001</v>
      </c>
      <c r="T1049" s="7">
        <f t="shared" si="186"/>
        <v>0</v>
      </c>
      <c r="U1049" s="7">
        <f t="shared" si="187"/>
        <v>0</v>
      </c>
      <c r="V1049" s="7">
        <f t="shared" si="188"/>
        <v>0</v>
      </c>
      <c r="W1049" s="7">
        <f t="shared" si="189"/>
        <v>0</v>
      </c>
      <c r="X1049" s="18">
        <f t="shared" si="190"/>
        <v>0</v>
      </c>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row>
    <row r="1050" spans="1:159" s="17" customFormat="1">
      <c r="A1050" s="50" t="s">
        <v>2334</v>
      </c>
      <c r="B1050" s="59" t="s">
        <v>2659</v>
      </c>
      <c r="C1050" s="60">
        <v>1657</v>
      </c>
      <c r="D1050" s="59" t="s">
        <v>1580</v>
      </c>
      <c r="E1050" s="78" t="str">
        <f>IFERROR(VLOOKUP($C1050,'2025-26 School Level AAFTE'!$C$2:$L$2349,9,FALSE), "No")</f>
        <v>Yes</v>
      </c>
      <c r="F1050" s="67">
        <f>IFERROR(VLOOKUP($C1050,'2025-26 School Level AAFTE'!$C$2:$J$2349,8,FALSE), 0)</f>
        <v>115.80000000000001</v>
      </c>
      <c r="G1050" s="69">
        <f>IFERROR(IF(E1050= "yes",VLOOKUP(C1050,Summary!$B:$I,6,0),0),0)</f>
        <v>0</v>
      </c>
      <c r="H1050" s="68">
        <f t="shared" si="181"/>
        <v>115.80000000000001</v>
      </c>
      <c r="I1050" s="110">
        <f>VLOOKUP($A1050,'2026-27 Salary &amp; Benefits'!$A:$I,3,FALSE)</f>
        <v>1.18</v>
      </c>
      <c r="J1050" s="110">
        <f>VLOOKUP($A1050,'2026-27 Salary &amp; Benefits'!$A:$I,4,FALSE)</f>
        <v>1.18</v>
      </c>
      <c r="K1050" s="101">
        <f t="shared" si="182"/>
        <v>115.80000000000001</v>
      </c>
      <c r="L1050" s="100">
        <f t="shared" si="183"/>
        <v>0.34</v>
      </c>
      <c r="M1050" s="102">
        <f>'2026-27 Salary &amp; Benefits'!$E$6</f>
        <v>78209</v>
      </c>
      <c r="N1050" s="102">
        <f>'2026-27 Salary &amp; Benefits'!$F$6</f>
        <v>82248</v>
      </c>
      <c r="O1050" s="7">
        <f t="shared" si="184"/>
        <v>31377.45</v>
      </c>
      <c r="P1050" s="7">
        <f t="shared" si="185"/>
        <v>1620.4500000000007</v>
      </c>
      <c r="Q1050" s="7">
        <f>'2026-27 Salary &amp; Benefits'!G$6</f>
        <v>16817.759999999998</v>
      </c>
      <c r="R1050" s="103">
        <f>'2026-27 Salary &amp; Benefits'!H$6</f>
        <v>0.16020000000000001</v>
      </c>
      <c r="S1050" s="103">
        <f>'2026-27 Salary &amp; Benefits'!I$6</f>
        <v>0.15390000000000001</v>
      </c>
      <c r="T1050" s="7">
        <f t="shared" si="186"/>
        <v>10994.09</v>
      </c>
      <c r="U1050" s="7">
        <f t="shared" si="187"/>
        <v>549.96</v>
      </c>
      <c r="V1050" s="7">
        <f t="shared" si="188"/>
        <v>84.64</v>
      </c>
      <c r="W1050" s="7">
        <f t="shared" si="189"/>
        <v>634.6</v>
      </c>
      <c r="X1050" s="18">
        <f t="shared" si="190"/>
        <v>44626.590000000004</v>
      </c>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row>
    <row r="1051" spans="1:159" s="17" customFormat="1">
      <c r="A1051" s="50" t="s">
        <v>2334</v>
      </c>
      <c r="B1051" s="59" t="s">
        <v>2659</v>
      </c>
      <c r="C1051" s="60">
        <v>4323</v>
      </c>
      <c r="D1051" s="59" t="s">
        <v>1588</v>
      </c>
      <c r="E1051" s="78" t="str">
        <f>IFERROR(VLOOKUP($C1051,'2025-26 School Level AAFTE'!$C$2:$L$2349,9,FALSE), "No")</f>
        <v>Yes</v>
      </c>
      <c r="F1051" s="67">
        <f>IFERROR(VLOOKUP($C1051,'2025-26 School Level AAFTE'!$C$2:$J$2349,8,FALSE), 0)</f>
        <v>512.67999999999995</v>
      </c>
      <c r="G1051" s="69">
        <f>IFERROR(IF(E1051= "yes",VLOOKUP(C1051,Summary!$B:$I,6,0),0),0)</f>
        <v>0</v>
      </c>
      <c r="H1051" s="68">
        <f t="shared" si="181"/>
        <v>512.67999999999995</v>
      </c>
      <c r="I1051" s="110">
        <f>VLOOKUP($A1051,'2026-27 Salary &amp; Benefits'!$A:$I,3,FALSE)</f>
        <v>1.18</v>
      </c>
      <c r="J1051" s="110">
        <f>VLOOKUP($A1051,'2026-27 Salary &amp; Benefits'!$A:$I,4,FALSE)</f>
        <v>1.18</v>
      </c>
      <c r="K1051" s="101">
        <f t="shared" si="182"/>
        <v>512.67999999999995</v>
      </c>
      <c r="L1051" s="100">
        <f t="shared" si="183"/>
        <v>1.504</v>
      </c>
      <c r="M1051" s="102">
        <f>'2026-27 Salary &amp; Benefits'!$E$6</f>
        <v>78209</v>
      </c>
      <c r="N1051" s="102">
        <f>'2026-27 Salary &amp; Benefits'!$F$6</f>
        <v>82248</v>
      </c>
      <c r="O1051" s="7">
        <f t="shared" si="184"/>
        <v>138799.07999999999</v>
      </c>
      <c r="P1051" s="7">
        <f t="shared" si="185"/>
        <v>7168.0900000000256</v>
      </c>
      <c r="Q1051" s="7">
        <f>'2026-27 Salary &amp; Benefits'!G$6</f>
        <v>16817.759999999998</v>
      </c>
      <c r="R1051" s="103">
        <f>'2026-27 Salary &amp; Benefits'!H$6</f>
        <v>0.16020000000000001</v>
      </c>
      <c r="S1051" s="103">
        <f>'2026-27 Salary &amp; Benefits'!I$6</f>
        <v>0.15390000000000001</v>
      </c>
      <c r="T1051" s="7">
        <f t="shared" si="186"/>
        <v>48632.69</v>
      </c>
      <c r="U1051" s="7">
        <f t="shared" si="187"/>
        <v>2432.79</v>
      </c>
      <c r="V1051" s="7">
        <f t="shared" si="188"/>
        <v>374.41</v>
      </c>
      <c r="W1051" s="7">
        <f t="shared" si="189"/>
        <v>2807.2</v>
      </c>
      <c r="X1051" s="18">
        <f t="shared" si="190"/>
        <v>197407.06000000003</v>
      </c>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row>
    <row r="1052" spans="1:159" s="17" customFormat="1">
      <c r="A1052" s="50" t="s">
        <v>2334</v>
      </c>
      <c r="B1052" s="59" t="s">
        <v>2659</v>
      </c>
      <c r="C1052" s="60">
        <v>1927</v>
      </c>
      <c r="D1052" s="59" t="s">
        <v>33</v>
      </c>
      <c r="E1052" s="78" t="str">
        <f>IFERROR(VLOOKUP($C1052,'2025-26 School Level AAFTE'!$C$2:$L$2349,9,FALSE), "No")</f>
        <v>Yes</v>
      </c>
      <c r="F1052" s="67">
        <f>IFERROR(VLOOKUP($C1052,'2025-26 School Level AAFTE'!$C$2:$J$2349,8,FALSE), 0)</f>
        <v>124.51</v>
      </c>
      <c r="G1052" s="69">
        <f>IFERROR(IF(E1052= "yes",VLOOKUP(C1052,Summary!$B:$I,6,0),0),0)</f>
        <v>0</v>
      </c>
      <c r="H1052" s="68">
        <f t="shared" si="181"/>
        <v>124.51</v>
      </c>
      <c r="I1052" s="110">
        <f>VLOOKUP($A1052,'2026-27 Salary &amp; Benefits'!$A:$I,3,FALSE)</f>
        <v>1.18</v>
      </c>
      <c r="J1052" s="110">
        <f>VLOOKUP($A1052,'2026-27 Salary &amp; Benefits'!$A:$I,4,FALSE)</f>
        <v>1.18</v>
      </c>
      <c r="K1052" s="101">
        <f t="shared" si="182"/>
        <v>124.51</v>
      </c>
      <c r="L1052" s="100">
        <f t="shared" si="183"/>
        <v>0.36499999999999999</v>
      </c>
      <c r="M1052" s="102">
        <f>'2026-27 Salary &amp; Benefits'!$E$6</f>
        <v>78209</v>
      </c>
      <c r="N1052" s="102">
        <f>'2026-27 Salary &amp; Benefits'!$F$6</f>
        <v>82248</v>
      </c>
      <c r="O1052" s="7">
        <f t="shared" si="184"/>
        <v>33684.620000000003</v>
      </c>
      <c r="P1052" s="7">
        <f t="shared" si="185"/>
        <v>1739.5899999999965</v>
      </c>
      <c r="Q1052" s="7">
        <f>'2026-27 Salary &amp; Benefits'!G$6</f>
        <v>16817.759999999998</v>
      </c>
      <c r="R1052" s="103">
        <f>'2026-27 Salary &amp; Benefits'!H$6</f>
        <v>0.16020000000000001</v>
      </c>
      <c r="S1052" s="103">
        <f>'2026-27 Salary &amp; Benefits'!I$6</f>
        <v>0.15390000000000001</v>
      </c>
      <c r="T1052" s="7">
        <f t="shared" si="186"/>
        <v>11802.48</v>
      </c>
      <c r="U1052" s="7">
        <f t="shared" si="187"/>
        <v>590.4</v>
      </c>
      <c r="V1052" s="7">
        <f t="shared" si="188"/>
        <v>90.86</v>
      </c>
      <c r="W1052" s="7">
        <f t="shared" si="189"/>
        <v>681.26</v>
      </c>
      <c r="X1052" s="18">
        <f t="shared" si="190"/>
        <v>47907.950000000004</v>
      </c>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row>
    <row r="1053" spans="1:159" s="17" customFormat="1">
      <c r="A1053" s="50" t="s">
        <v>2334</v>
      </c>
      <c r="B1053" s="59" t="s">
        <v>2659</v>
      </c>
      <c r="C1053" s="60">
        <v>3964</v>
      </c>
      <c r="D1053" s="59" t="s">
        <v>1586</v>
      </c>
      <c r="E1053" s="78" t="str">
        <f>IFERROR(VLOOKUP($C1053,'2025-26 School Level AAFTE'!$C$2:$L$2349,9,FALSE), "No")</f>
        <v>Yes</v>
      </c>
      <c r="F1053" s="67">
        <f>IFERROR(VLOOKUP($C1053,'2025-26 School Level AAFTE'!$C$2:$J$2349,8,FALSE), 0)</f>
        <v>536.20000000000005</v>
      </c>
      <c r="G1053" s="69">
        <f>IFERROR(IF(E1053= "yes",VLOOKUP(C1053,Summary!$B:$I,6,0),0),0)</f>
        <v>0</v>
      </c>
      <c r="H1053" s="68">
        <f t="shared" si="181"/>
        <v>536.20000000000005</v>
      </c>
      <c r="I1053" s="110">
        <f>VLOOKUP($A1053,'2026-27 Salary &amp; Benefits'!$A:$I,3,FALSE)</f>
        <v>1.18</v>
      </c>
      <c r="J1053" s="110">
        <f>VLOOKUP($A1053,'2026-27 Salary &amp; Benefits'!$A:$I,4,FALSE)</f>
        <v>1.18</v>
      </c>
      <c r="K1053" s="101">
        <f t="shared" si="182"/>
        <v>536.20000000000005</v>
      </c>
      <c r="L1053" s="100">
        <f t="shared" si="183"/>
        <v>1.573</v>
      </c>
      <c r="M1053" s="102">
        <f>'2026-27 Salary &amp; Benefits'!$E$6</f>
        <v>78209</v>
      </c>
      <c r="N1053" s="102">
        <f>'2026-27 Salary &amp; Benefits'!$F$6</f>
        <v>82248</v>
      </c>
      <c r="O1053" s="7">
        <f t="shared" si="184"/>
        <v>145166.85</v>
      </c>
      <c r="P1053" s="7">
        <f t="shared" si="185"/>
        <v>7496.9499999999825</v>
      </c>
      <c r="Q1053" s="7">
        <f>'2026-27 Salary &amp; Benefits'!G$6</f>
        <v>16817.759999999998</v>
      </c>
      <c r="R1053" s="103">
        <f>'2026-27 Salary &amp; Benefits'!H$6</f>
        <v>0.16020000000000001</v>
      </c>
      <c r="S1053" s="103">
        <f>'2026-27 Salary &amp; Benefits'!I$6</f>
        <v>0.15390000000000001</v>
      </c>
      <c r="T1053" s="7">
        <f t="shared" si="186"/>
        <v>50863.85</v>
      </c>
      <c r="U1053" s="7">
        <f t="shared" si="187"/>
        <v>2544.4</v>
      </c>
      <c r="V1053" s="7">
        <f t="shared" si="188"/>
        <v>391.58</v>
      </c>
      <c r="W1053" s="7">
        <f t="shared" si="189"/>
        <v>2935.98</v>
      </c>
      <c r="X1053" s="18">
        <f t="shared" si="190"/>
        <v>206463.63</v>
      </c>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row>
    <row r="1054" spans="1:159" s="17" customFormat="1">
      <c r="A1054" s="50" t="s">
        <v>2334</v>
      </c>
      <c r="B1054" s="59" t="s">
        <v>2659</v>
      </c>
      <c r="C1054" s="60">
        <v>4150</v>
      </c>
      <c r="D1054" s="59" t="s">
        <v>1587</v>
      </c>
      <c r="E1054" s="78" t="str">
        <f>IFERROR(VLOOKUP($C1054,'2025-26 School Level AAFTE'!$C$2:$L$2349,9,FALSE), "No")</f>
        <v>Yes</v>
      </c>
      <c r="F1054" s="67">
        <f>IFERROR(VLOOKUP($C1054,'2025-26 School Level AAFTE'!$C$2:$J$2349,8,FALSE), 0)</f>
        <v>345.53</v>
      </c>
      <c r="G1054" s="69">
        <f>IFERROR(IF(E1054= "yes",VLOOKUP(C1054,Summary!$B:$I,6,0),0),0)</f>
        <v>0</v>
      </c>
      <c r="H1054" s="68">
        <f t="shared" ref="H1054:H1117" si="191">IF(E1054= "yes", F1054,0)</f>
        <v>345.53</v>
      </c>
      <c r="I1054" s="110">
        <f>VLOOKUP($A1054,'2026-27 Salary &amp; Benefits'!$A:$I,3,FALSE)</f>
        <v>1.18</v>
      </c>
      <c r="J1054" s="110">
        <f>VLOOKUP($A1054,'2026-27 Salary &amp; Benefits'!$A:$I,4,FALSE)</f>
        <v>1.18</v>
      </c>
      <c r="K1054" s="101">
        <f t="shared" ref="K1054:K1117" si="192">IF(G1054&gt;0,G1054,H1054)</f>
        <v>345.53</v>
      </c>
      <c r="L1054" s="100">
        <f t="shared" ref="L1054:L1117" si="193">ROUND((($K1054*1.1*36)/15)/900,3)</f>
        <v>1.014</v>
      </c>
      <c r="M1054" s="102">
        <f>'2026-27 Salary &amp; Benefits'!$E$6</f>
        <v>78209</v>
      </c>
      <c r="N1054" s="102">
        <f>'2026-27 Salary &amp; Benefits'!$F$6</f>
        <v>82248</v>
      </c>
      <c r="O1054" s="7">
        <f t="shared" ref="O1054:O1117" si="194">ROUND($I1054*$M1054*$L1054,2)</f>
        <v>93578.63</v>
      </c>
      <c r="P1054" s="7">
        <f t="shared" ref="P1054:P1117" si="195">ROUND($J1054*$N1054*$L1054,2)-O1054</f>
        <v>4832.75</v>
      </c>
      <c r="Q1054" s="7">
        <f>'2026-27 Salary &amp; Benefits'!G$6</f>
        <v>16817.759999999998</v>
      </c>
      <c r="R1054" s="103">
        <f>'2026-27 Salary &amp; Benefits'!H$6</f>
        <v>0.16020000000000001</v>
      </c>
      <c r="S1054" s="103">
        <f>'2026-27 Salary &amp; Benefits'!I$6</f>
        <v>0.15390000000000001</v>
      </c>
      <c r="T1054" s="7">
        <f t="shared" ref="T1054:T1117" si="196">ROUND(O1054*R1054+P1054*S1054+L1054*Q1054,2)</f>
        <v>32788.269999999997</v>
      </c>
      <c r="U1054" s="7">
        <f t="shared" ref="U1054:U1117" si="197">ROUND((($N1054*$J1054*$L1054)/180)*3,2)</f>
        <v>1640.19</v>
      </c>
      <c r="V1054" s="7">
        <f t="shared" ref="V1054:V1117" si="198">ROUND(U1054*S1054,2)</f>
        <v>252.43</v>
      </c>
      <c r="W1054" s="7">
        <f t="shared" ref="W1054:W1117" si="199">SUM(U1054:V1054)</f>
        <v>1892.6200000000001</v>
      </c>
      <c r="X1054" s="18">
        <f t="shared" ref="X1054:X1117" si="200">SUM(T1054,O1054:P1054,W1054)</f>
        <v>133092.26999999999</v>
      </c>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row>
    <row r="1055" spans="1:159" s="17" customFormat="1">
      <c r="A1055" s="50" t="s">
        <v>2334</v>
      </c>
      <c r="B1055" s="59" t="s">
        <v>2659</v>
      </c>
      <c r="C1055" s="60">
        <v>1862</v>
      </c>
      <c r="D1055" s="59" t="s">
        <v>1582</v>
      </c>
      <c r="E1055" s="78" t="str">
        <f>IFERROR(VLOOKUP($C1055,'2025-26 School Level AAFTE'!$C$2:$L$2349,9,FALSE), "No")</f>
        <v>No</v>
      </c>
      <c r="F1055" s="67">
        <f>IFERROR(VLOOKUP($C1055,'2025-26 School Level AAFTE'!$C$2:$J$2349,8,FALSE), 0)</f>
        <v>163.80000000000001</v>
      </c>
      <c r="G1055" s="69">
        <f>IFERROR(IF(E1055= "yes",VLOOKUP(C1055,Summary!$B:$I,6,0),0),0)</f>
        <v>0</v>
      </c>
      <c r="H1055" s="68">
        <f t="shared" si="191"/>
        <v>0</v>
      </c>
      <c r="I1055" s="110">
        <f>VLOOKUP($A1055,'2026-27 Salary &amp; Benefits'!$A:$I,3,FALSE)</f>
        <v>1.18</v>
      </c>
      <c r="J1055" s="110">
        <f>VLOOKUP($A1055,'2026-27 Salary &amp; Benefits'!$A:$I,4,FALSE)</f>
        <v>1.18</v>
      </c>
      <c r="K1055" s="101">
        <f t="shared" si="192"/>
        <v>0</v>
      </c>
      <c r="L1055" s="100">
        <f t="shared" si="193"/>
        <v>0</v>
      </c>
      <c r="M1055" s="102">
        <f>'2026-27 Salary &amp; Benefits'!$E$6</f>
        <v>78209</v>
      </c>
      <c r="N1055" s="102">
        <f>'2026-27 Salary &amp; Benefits'!$F$6</f>
        <v>82248</v>
      </c>
      <c r="O1055" s="7">
        <f t="shared" si="194"/>
        <v>0</v>
      </c>
      <c r="P1055" s="7">
        <f t="shared" si="195"/>
        <v>0</v>
      </c>
      <c r="Q1055" s="7">
        <f>'2026-27 Salary &amp; Benefits'!G$6</f>
        <v>16817.759999999998</v>
      </c>
      <c r="R1055" s="103">
        <f>'2026-27 Salary &amp; Benefits'!H$6</f>
        <v>0.16020000000000001</v>
      </c>
      <c r="S1055" s="103">
        <f>'2026-27 Salary &amp; Benefits'!I$6</f>
        <v>0.15390000000000001</v>
      </c>
      <c r="T1055" s="7">
        <f t="shared" si="196"/>
        <v>0</v>
      </c>
      <c r="U1055" s="7">
        <f t="shared" si="197"/>
        <v>0</v>
      </c>
      <c r="V1055" s="7">
        <f t="shared" si="198"/>
        <v>0</v>
      </c>
      <c r="W1055" s="7">
        <f t="shared" si="199"/>
        <v>0</v>
      </c>
      <c r="X1055" s="18">
        <f t="shared" si="200"/>
        <v>0</v>
      </c>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row>
    <row r="1056" spans="1:159" s="17" customFormat="1">
      <c r="A1056" s="50" t="s">
        <v>2334</v>
      </c>
      <c r="B1056" s="59" t="s">
        <v>2659</v>
      </c>
      <c r="C1056" s="60">
        <v>5478</v>
      </c>
      <c r="D1056" s="59" t="s">
        <v>2471</v>
      </c>
      <c r="E1056" s="78" t="str">
        <f>IFERROR(VLOOKUP($C1056,'2025-26 School Level AAFTE'!$C$2:$L$2349,9,FALSE), "No")</f>
        <v>No</v>
      </c>
      <c r="F1056" s="67">
        <f>IFERROR(VLOOKUP($C1056,'2025-26 School Level AAFTE'!$C$2:$J$2349,8,FALSE), 0)</f>
        <v>1270.02</v>
      </c>
      <c r="G1056" s="69">
        <f>IFERROR(IF(E1056= "yes",VLOOKUP(C1056,Summary!$B:$I,6,0),0),0)</f>
        <v>0</v>
      </c>
      <c r="H1056" s="68">
        <f t="shared" si="191"/>
        <v>0</v>
      </c>
      <c r="I1056" s="110">
        <f>VLOOKUP($A1056,'2026-27 Salary &amp; Benefits'!$A:$I,3,FALSE)</f>
        <v>1.18</v>
      </c>
      <c r="J1056" s="110">
        <f>VLOOKUP($A1056,'2026-27 Salary &amp; Benefits'!$A:$I,4,FALSE)</f>
        <v>1.18</v>
      </c>
      <c r="K1056" s="101">
        <f t="shared" si="192"/>
        <v>0</v>
      </c>
      <c r="L1056" s="100">
        <f t="shared" si="193"/>
        <v>0</v>
      </c>
      <c r="M1056" s="102">
        <f>'2026-27 Salary &amp; Benefits'!$E$6</f>
        <v>78209</v>
      </c>
      <c r="N1056" s="102">
        <f>'2026-27 Salary &amp; Benefits'!$F$6</f>
        <v>82248</v>
      </c>
      <c r="O1056" s="7">
        <f t="shared" si="194"/>
        <v>0</v>
      </c>
      <c r="P1056" s="7">
        <f t="shared" si="195"/>
        <v>0</v>
      </c>
      <c r="Q1056" s="7">
        <f>'2026-27 Salary &amp; Benefits'!G$6</f>
        <v>16817.759999999998</v>
      </c>
      <c r="R1056" s="103">
        <f>'2026-27 Salary &amp; Benefits'!H$6</f>
        <v>0.16020000000000001</v>
      </c>
      <c r="S1056" s="103">
        <f>'2026-27 Salary &amp; Benefits'!I$6</f>
        <v>0.15390000000000001</v>
      </c>
      <c r="T1056" s="7">
        <f t="shared" si="196"/>
        <v>0</v>
      </c>
      <c r="U1056" s="7">
        <f t="shared" si="197"/>
        <v>0</v>
      </c>
      <c r="V1056" s="7">
        <f t="shared" si="198"/>
        <v>0</v>
      </c>
      <c r="W1056" s="7">
        <f t="shared" si="199"/>
        <v>0</v>
      </c>
      <c r="X1056" s="18">
        <f t="shared" si="200"/>
        <v>0</v>
      </c>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row>
    <row r="1057" spans="1:159" s="17" customFormat="1">
      <c r="A1057" s="50" t="s">
        <v>2334</v>
      </c>
      <c r="B1057" s="59" t="s">
        <v>2659</v>
      </c>
      <c r="C1057" s="60">
        <v>5402</v>
      </c>
      <c r="D1057" s="59" t="s">
        <v>1594</v>
      </c>
      <c r="E1057" s="78" t="str">
        <f>IFERROR(VLOOKUP($C1057,'2025-26 School Level AAFTE'!$C$2:$L$2349,9,FALSE), "No")</f>
        <v>Yes</v>
      </c>
      <c r="F1057" s="67">
        <f>IFERROR(VLOOKUP($C1057,'2025-26 School Level AAFTE'!$C$2:$J$2349,8,FALSE), 0)</f>
        <v>171.69</v>
      </c>
      <c r="G1057" s="69">
        <f>IFERROR(IF(E1057= "yes",VLOOKUP(C1057,Summary!$B:$I,6,0),0),0)</f>
        <v>0</v>
      </c>
      <c r="H1057" s="68">
        <f t="shared" si="191"/>
        <v>171.69</v>
      </c>
      <c r="I1057" s="110">
        <f>VLOOKUP($A1057,'2026-27 Salary &amp; Benefits'!$A:$I,3,FALSE)</f>
        <v>1.18</v>
      </c>
      <c r="J1057" s="110">
        <f>VLOOKUP($A1057,'2026-27 Salary &amp; Benefits'!$A:$I,4,FALSE)</f>
        <v>1.18</v>
      </c>
      <c r="K1057" s="101">
        <f t="shared" si="192"/>
        <v>171.69</v>
      </c>
      <c r="L1057" s="100">
        <f t="shared" si="193"/>
        <v>0.504</v>
      </c>
      <c r="M1057" s="102">
        <f>'2026-27 Salary &amp; Benefits'!$E$6</f>
        <v>78209</v>
      </c>
      <c r="N1057" s="102">
        <f>'2026-27 Salary &amp; Benefits'!$F$6</f>
        <v>82248</v>
      </c>
      <c r="O1057" s="7">
        <f t="shared" si="194"/>
        <v>46512.46</v>
      </c>
      <c r="P1057" s="7">
        <f t="shared" si="195"/>
        <v>2402.0699999999997</v>
      </c>
      <c r="Q1057" s="7">
        <f>'2026-27 Salary &amp; Benefits'!G$6</f>
        <v>16817.759999999998</v>
      </c>
      <c r="R1057" s="103">
        <f>'2026-27 Salary &amp; Benefits'!H$6</f>
        <v>0.16020000000000001</v>
      </c>
      <c r="S1057" s="103">
        <f>'2026-27 Salary &amp; Benefits'!I$6</f>
        <v>0.15390000000000001</v>
      </c>
      <c r="T1057" s="7">
        <f t="shared" si="196"/>
        <v>16297.13</v>
      </c>
      <c r="U1057" s="7">
        <f t="shared" si="197"/>
        <v>815.24</v>
      </c>
      <c r="V1057" s="7">
        <f t="shared" si="198"/>
        <v>125.47</v>
      </c>
      <c r="W1057" s="7">
        <f t="shared" si="199"/>
        <v>940.71</v>
      </c>
      <c r="X1057" s="18">
        <f t="shared" si="200"/>
        <v>66152.37</v>
      </c>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row>
    <row r="1058" spans="1:159" s="17" customFormat="1">
      <c r="A1058" s="50" t="s">
        <v>2334</v>
      </c>
      <c r="B1058" s="59" t="s">
        <v>2659</v>
      </c>
      <c r="C1058" s="60">
        <v>5213</v>
      </c>
      <c r="D1058" s="59" t="s">
        <v>1592</v>
      </c>
      <c r="E1058" s="78" t="str">
        <f>IFERROR(VLOOKUP($C1058,'2025-26 School Level AAFTE'!$C$2:$L$2349,9,FALSE), "No")</f>
        <v>Yes</v>
      </c>
      <c r="F1058" s="67">
        <f>IFERROR(VLOOKUP($C1058,'2025-26 School Level AAFTE'!$C$2:$J$2349,8,FALSE), 0)</f>
        <v>1067.31</v>
      </c>
      <c r="G1058" s="69">
        <f>IFERROR(IF(E1058= "yes",VLOOKUP(C1058,Summary!$B:$I,6,0),0),0)</f>
        <v>0</v>
      </c>
      <c r="H1058" s="68">
        <f t="shared" si="191"/>
        <v>1067.31</v>
      </c>
      <c r="I1058" s="110">
        <f>VLOOKUP($A1058,'2026-27 Salary &amp; Benefits'!$A:$I,3,FALSE)</f>
        <v>1.18</v>
      </c>
      <c r="J1058" s="110">
        <f>VLOOKUP($A1058,'2026-27 Salary &amp; Benefits'!$A:$I,4,FALSE)</f>
        <v>1.18</v>
      </c>
      <c r="K1058" s="101">
        <f t="shared" si="192"/>
        <v>1067.31</v>
      </c>
      <c r="L1058" s="100">
        <f t="shared" si="193"/>
        <v>3.1309999999999998</v>
      </c>
      <c r="M1058" s="102">
        <f>'2026-27 Salary &amp; Benefits'!$E$6</f>
        <v>78209</v>
      </c>
      <c r="N1058" s="102">
        <f>'2026-27 Salary &amp; Benefits'!$F$6</f>
        <v>82248</v>
      </c>
      <c r="O1058" s="7">
        <f t="shared" si="194"/>
        <v>288949.40999999997</v>
      </c>
      <c r="P1058" s="7">
        <f t="shared" si="195"/>
        <v>14922.410000000033</v>
      </c>
      <c r="Q1058" s="7">
        <f>'2026-27 Salary &amp; Benefits'!G$6</f>
        <v>16817.759999999998</v>
      </c>
      <c r="R1058" s="103">
        <f>'2026-27 Salary &amp; Benefits'!H$6</f>
        <v>0.16020000000000001</v>
      </c>
      <c r="S1058" s="103">
        <f>'2026-27 Salary &amp; Benefits'!I$6</f>
        <v>0.15390000000000001</v>
      </c>
      <c r="T1058" s="7">
        <f t="shared" si="196"/>
        <v>101242.66</v>
      </c>
      <c r="U1058" s="7">
        <f t="shared" si="197"/>
        <v>5064.53</v>
      </c>
      <c r="V1058" s="7">
        <f t="shared" si="198"/>
        <v>779.43</v>
      </c>
      <c r="W1058" s="7">
        <f t="shared" si="199"/>
        <v>5843.96</v>
      </c>
      <c r="X1058" s="18">
        <f t="shared" si="200"/>
        <v>410958.44</v>
      </c>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row>
    <row r="1059" spans="1:159" s="17" customFormat="1">
      <c r="A1059" s="50" t="s">
        <v>2334</v>
      </c>
      <c r="B1059" s="59" t="s">
        <v>2659</v>
      </c>
      <c r="C1059" s="60">
        <v>3651</v>
      </c>
      <c r="D1059" s="59" t="s">
        <v>1585</v>
      </c>
      <c r="E1059" s="78" t="str">
        <f>IFERROR(VLOOKUP($C1059,'2025-26 School Level AAFTE'!$C$2:$L$2349,9,FALSE), "No")</f>
        <v>Yes</v>
      </c>
      <c r="F1059" s="67">
        <f>IFERROR(VLOOKUP($C1059,'2025-26 School Level AAFTE'!$C$2:$J$2349,8,FALSE), 0)</f>
        <v>340.07</v>
      </c>
      <c r="G1059" s="69">
        <f>IFERROR(IF(E1059= "yes",VLOOKUP(C1059,Summary!$B:$I,6,0),0),0)</f>
        <v>0</v>
      </c>
      <c r="H1059" s="68">
        <f t="shared" si="191"/>
        <v>340.07</v>
      </c>
      <c r="I1059" s="110">
        <f>VLOOKUP($A1059,'2026-27 Salary &amp; Benefits'!$A:$I,3,FALSE)</f>
        <v>1.18</v>
      </c>
      <c r="J1059" s="110">
        <f>VLOOKUP($A1059,'2026-27 Salary &amp; Benefits'!$A:$I,4,FALSE)</f>
        <v>1.18</v>
      </c>
      <c r="K1059" s="101">
        <f t="shared" si="192"/>
        <v>340.07</v>
      </c>
      <c r="L1059" s="100">
        <f t="shared" si="193"/>
        <v>0.998</v>
      </c>
      <c r="M1059" s="102">
        <f>'2026-27 Salary &amp; Benefits'!$E$6</f>
        <v>78209</v>
      </c>
      <c r="N1059" s="102">
        <f>'2026-27 Salary &amp; Benefits'!$F$6</f>
        <v>82248</v>
      </c>
      <c r="O1059" s="7">
        <f t="shared" si="194"/>
        <v>92102.05</v>
      </c>
      <c r="P1059" s="7">
        <f t="shared" si="195"/>
        <v>4756.4799999999959</v>
      </c>
      <c r="Q1059" s="7">
        <f>'2026-27 Salary &amp; Benefits'!G$6</f>
        <v>16817.759999999998</v>
      </c>
      <c r="R1059" s="103">
        <f>'2026-27 Salary &amp; Benefits'!H$6</f>
        <v>0.16020000000000001</v>
      </c>
      <c r="S1059" s="103">
        <f>'2026-27 Salary &amp; Benefits'!I$6</f>
        <v>0.15390000000000001</v>
      </c>
      <c r="T1059" s="7">
        <f t="shared" si="196"/>
        <v>32270.9</v>
      </c>
      <c r="U1059" s="7">
        <f t="shared" si="197"/>
        <v>1614.31</v>
      </c>
      <c r="V1059" s="7">
        <f t="shared" si="198"/>
        <v>248.44</v>
      </c>
      <c r="W1059" s="7">
        <f t="shared" si="199"/>
        <v>1862.75</v>
      </c>
      <c r="X1059" s="18">
        <f t="shared" si="200"/>
        <v>130992.18000000001</v>
      </c>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row>
    <row r="1060" spans="1:159" s="17" customFormat="1">
      <c r="A1060" s="50" t="s">
        <v>2334</v>
      </c>
      <c r="B1060" s="59" t="s">
        <v>2659</v>
      </c>
      <c r="C1060" s="60">
        <v>5350</v>
      </c>
      <c r="D1060" s="59" t="s">
        <v>1593</v>
      </c>
      <c r="E1060" s="78" t="str">
        <f>IFERROR(VLOOKUP($C1060,'2025-26 School Level AAFTE'!$C$2:$L$2349,9,FALSE), "No")</f>
        <v>Yes</v>
      </c>
      <c r="F1060" s="67">
        <f>IFERROR(VLOOKUP($C1060,'2025-26 School Level AAFTE'!$C$2:$J$2349,8,FALSE), 0)</f>
        <v>571.62</v>
      </c>
      <c r="G1060" s="69">
        <f>IFERROR(IF(E1060= "yes",VLOOKUP(C1060,Summary!$B:$I,6,0),0),0)</f>
        <v>0</v>
      </c>
      <c r="H1060" s="68">
        <f t="shared" si="191"/>
        <v>571.62</v>
      </c>
      <c r="I1060" s="110">
        <f>VLOOKUP($A1060,'2026-27 Salary &amp; Benefits'!$A:$I,3,FALSE)</f>
        <v>1.18</v>
      </c>
      <c r="J1060" s="110">
        <f>VLOOKUP($A1060,'2026-27 Salary &amp; Benefits'!$A:$I,4,FALSE)</f>
        <v>1.18</v>
      </c>
      <c r="K1060" s="101">
        <f t="shared" si="192"/>
        <v>571.62</v>
      </c>
      <c r="L1060" s="100">
        <f t="shared" si="193"/>
        <v>1.677</v>
      </c>
      <c r="M1060" s="102">
        <f>'2026-27 Salary &amp; Benefits'!$E$6</f>
        <v>78209</v>
      </c>
      <c r="N1060" s="102">
        <f>'2026-27 Salary &amp; Benefits'!$F$6</f>
        <v>82248</v>
      </c>
      <c r="O1060" s="7">
        <f t="shared" si="194"/>
        <v>154764.66</v>
      </c>
      <c r="P1060" s="7">
        <f t="shared" si="195"/>
        <v>7992.6199999999953</v>
      </c>
      <c r="Q1060" s="7">
        <f>'2026-27 Salary &amp; Benefits'!G$6</f>
        <v>16817.759999999998</v>
      </c>
      <c r="R1060" s="103">
        <f>'2026-27 Salary &amp; Benefits'!H$6</f>
        <v>0.16020000000000001</v>
      </c>
      <c r="S1060" s="103">
        <f>'2026-27 Salary &amp; Benefits'!I$6</f>
        <v>0.15390000000000001</v>
      </c>
      <c r="T1060" s="7">
        <f t="shared" si="196"/>
        <v>54226.75</v>
      </c>
      <c r="U1060" s="7">
        <f t="shared" si="197"/>
        <v>2712.62</v>
      </c>
      <c r="V1060" s="7">
        <f t="shared" si="198"/>
        <v>417.47</v>
      </c>
      <c r="W1060" s="7">
        <f t="shared" si="199"/>
        <v>3130.09</v>
      </c>
      <c r="X1060" s="18">
        <f t="shared" si="200"/>
        <v>220114.12</v>
      </c>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row>
    <row r="1061" spans="1:159" s="17" customFormat="1">
      <c r="A1061" s="50" t="s">
        <v>2334</v>
      </c>
      <c r="B1061" s="59" t="s">
        <v>2659</v>
      </c>
      <c r="C1061" s="60">
        <v>3187</v>
      </c>
      <c r="D1061" s="59" t="s">
        <v>1583</v>
      </c>
      <c r="E1061" s="78" t="str">
        <f>IFERROR(VLOOKUP($C1061,'2025-26 School Level AAFTE'!$C$2:$L$2349,9,FALSE), "No")</f>
        <v>Yes</v>
      </c>
      <c r="F1061" s="67">
        <f>IFERROR(VLOOKUP($C1061,'2025-26 School Level AAFTE'!$C$2:$J$2349,8,FALSE), 0)</f>
        <v>405.02</v>
      </c>
      <c r="G1061" s="69">
        <f>IFERROR(IF(E1061= "yes",VLOOKUP(C1061,Summary!$B:$I,6,0),0),0)</f>
        <v>0</v>
      </c>
      <c r="H1061" s="68">
        <f t="shared" si="191"/>
        <v>405.02</v>
      </c>
      <c r="I1061" s="110">
        <f>VLOOKUP($A1061,'2026-27 Salary &amp; Benefits'!$A:$I,3,FALSE)</f>
        <v>1.18</v>
      </c>
      <c r="J1061" s="110">
        <f>VLOOKUP($A1061,'2026-27 Salary &amp; Benefits'!$A:$I,4,FALSE)</f>
        <v>1.18</v>
      </c>
      <c r="K1061" s="101">
        <f t="shared" si="192"/>
        <v>405.02</v>
      </c>
      <c r="L1061" s="100">
        <f t="shared" si="193"/>
        <v>1.1879999999999999</v>
      </c>
      <c r="M1061" s="102">
        <f>'2026-27 Salary &amp; Benefits'!$E$6</f>
        <v>78209</v>
      </c>
      <c r="N1061" s="102">
        <f>'2026-27 Salary &amp; Benefits'!$F$6</f>
        <v>82248</v>
      </c>
      <c r="O1061" s="7">
        <f t="shared" si="194"/>
        <v>109636.5</v>
      </c>
      <c r="P1061" s="7">
        <f t="shared" si="195"/>
        <v>5662.0399999999936</v>
      </c>
      <c r="Q1061" s="7">
        <f>'2026-27 Salary &amp; Benefits'!G$6</f>
        <v>16817.759999999998</v>
      </c>
      <c r="R1061" s="103">
        <f>'2026-27 Salary &amp; Benefits'!H$6</f>
        <v>0.16020000000000001</v>
      </c>
      <c r="S1061" s="103">
        <f>'2026-27 Salary &amp; Benefits'!I$6</f>
        <v>0.15390000000000001</v>
      </c>
      <c r="T1061" s="7">
        <f t="shared" si="196"/>
        <v>38414.65</v>
      </c>
      <c r="U1061" s="7">
        <f t="shared" si="197"/>
        <v>1921.64</v>
      </c>
      <c r="V1061" s="7">
        <f t="shared" si="198"/>
        <v>295.74</v>
      </c>
      <c r="W1061" s="7">
        <f t="shared" si="199"/>
        <v>2217.38</v>
      </c>
      <c r="X1061" s="18">
        <f t="shared" si="200"/>
        <v>155930.57</v>
      </c>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row>
    <row r="1062" spans="1:159" s="17" customFormat="1">
      <c r="A1062" s="50" t="s">
        <v>2334</v>
      </c>
      <c r="B1062" s="59" t="s">
        <v>2659</v>
      </c>
      <c r="C1062" s="60">
        <v>3537</v>
      </c>
      <c r="D1062" s="59" t="s">
        <v>1584</v>
      </c>
      <c r="E1062" s="78" t="str">
        <f>IFERROR(VLOOKUP($C1062,'2025-26 School Level AAFTE'!$C$2:$L$2349,9,FALSE), "No")</f>
        <v>No</v>
      </c>
      <c r="F1062" s="67">
        <f>IFERROR(VLOOKUP($C1062,'2025-26 School Level AAFTE'!$C$2:$J$2349,8,FALSE), 0)</f>
        <v>561.9</v>
      </c>
      <c r="G1062" s="69">
        <f>IFERROR(IF(E1062= "yes",VLOOKUP(C1062,Summary!$B:$I,6,0),0),0)</f>
        <v>0</v>
      </c>
      <c r="H1062" s="68">
        <f t="shared" si="191"/>
        <v>0</v>
      </c>
      <c r="I1062" s="110">
        <f>VLOOKUP($A1062,'2026-27 Salary &amp; Benefits'!$A:$I,3,FALSE)</f>
        <v>1.18</v>
      </c>
      <c r="J1062" s="110">
        <f>VLOOKUP($A1062,'2026-27 Salary &amp; Benefits'!$A:$I,4,FALSE)</f>
        <v>1.18</v>
      </c>
      <c r="K1062" s="101">
        <f t="shared" si="192"/>
        <v>0</v>
      </c>
      <c r="L1062" s="100">
        <f t="shared" si="193"/>
        <v>0</v>
      </c>
      <c r="M1062" s="102">
        <f>'2026-27 Salary &amp; Benefits'!$E$6</f>
        <v>78209</v>
      </c>
      <c r="N1062" s="102">
        <f>'2026-27 Salary &amp; Benefits'!$F$6</f>
        <v>82248</v>
      </c>
      <c r="O1062" s="7">
        <f t="shared" si="194"/>
        <v>0</v>
      </c>
      <c r="P1062" s="7">
        <f t="shared" si="195"/>
        <v>0</v>
      </c>
      <c r="Q1062" s="7">
        <f>'2026-27 Salary &amp; Benefits'!G$6</f>
        <v>16817.759999999998</v>
      </c>
      <c r="R1062" s="103">
        <f>'2026-27 Salary &amp; Benefits'!H$6</f>
        <v>0.16020000000000001</v>
      </c>
      <c r="S1062" s="103">
        <f>'2026-27 Salary &amp; Benefits'!I$6</f>
        <v>0.15390000000000001</v>
      </c>
      <c r="T1062" s="7">
        <f t="shared" si="196"/>
        <v>0</v>
      </c>
      <c r="U1062" s="7">
        <f t="shared" si="197"/>
        <v>0</v>
      </c>
      <c r="V1062" s="7">
        <f t="shared" si="198"/>
        <v>0</v>
      </c>
      <c r="W1062" s="7">
        <f t="shared" si="199"/>
        <v>0</v>
      </c>
      <c r="X1062" s="18">
        <f t="shared" si="200"/>
        <v>0</v>
      </c>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row>
    <row r="1063" spans="1:159" s="17" customFormat="1">
      <c r="A1063" s="50" t="s">
        <v>2334</v>
      </c>
      <c r="B1063" s="59" t="s">
        <v>2659</v>
      </c>
      <c r="C1063" s="60">
        <v>2813</v>
      </c>
      <c r="D1063" s="59" t="s">
        <v>638</v>
      </c>
      <c r="E1063" s="78" t="str">
        <f>IFERROR(VLOOKUP($C1063,'2025-26 School Level AAFTE'!$C$2:$L$2349,9,FALSE), "No")</f>
        <v>Yes</v>
      </c>
      <c r="F1063" s="67">
        <f>IFERROR(VLOOKUP($C1063,'2025-26 School Level AAFTE'!$C$2:$J$2349,8,FALSE), 0)</f>
        <v>606.65</v>
      </c>
      <c r="G1063" s="69">
        <f>IFERROR(IF(E1063= "yes",VLOOKUP(C1063,Summary!$B:$I,6,0),0),0)</f>
        <v>0</v>
      </c>
      <c r="H1063" s="68">
        <f t="shared" si="191"/>
        <v>606.65</v>
      </c>
      <c r="I1063" s="110">
        <f>VLOOKUP($A1063,'2026-27 Salary &amp; Benefits'!$A:$I,3,FALSE)</f>
        <v>1.18</v>
      </c>
      <c r="J1063" s="110">
        <f>VLOOKUP($A1063,'2026-27 Salary &amp; Benefits'!$A:$I,4,FALSE)</f>
        <v>1.18</v>
      </c>
      <c r="K1063" s="101">
        <f t="shared" si="192"/>
        <v>606.65</v>
      </c>
      <c r="L1063" s="100">
        <f t="shared" si="193"/>
        <v>1.78</v>
      </c>
      <c r="M1063" s="102">
        <f>'2026-27 Salary &amp; Benefits'!$E$6</f>
        <v>78209</v>
      </c>
      <c r="N1063" s="102">
        <f>'2026-27 Salary &amp; Benefits'!$F$6</f>
        <v>82248</v>
      </c>
      <c r="O1063" s="7">
        <f t="shared" si="194"/>
        <v>164270.18</v>
      </c>
      <c r="P1063" s="7">
        <f t="shared" si="195"/>
        <v>8483.5200000000186</v>
      </c>
      <c r="Q1063" s="7">
        <f>'2026-27 Salary &amp; Benefits'!G$6</f>
        <v>16817.759999999998</v>
      </c>
      <c r="R1063" s="103">
        <f>'2026-27 Salary &amp; Benefits'!H$6</f>
        <v>0.16020000000000001</v>
      </c>
      <c r="S1063" s="103">
        <f>'2026-27 Salary &amp; Benefits'!I$6</f>
        <v>0.15390000000000001</v>
      </c>
      <c r="T1063" s="7">
        <f t="shared" si="196"/>
        <v>57557.31</v>
      </c>
      <c r="U1063" s="7">
        <f t="shared" si="197"/>
        <v>2879.23</v>
      </c>
      <c r="V1063" s="7">
        <f t="shared" si="198"/>
        <v>443.11</v>
      </c>
      <c r="W1063" s="7">
        <f t="shared" si="199"/>
        <v>3322.34</v>
      </c>
      <c r="X1063" s="18">
        <f t="shared" si="200"/>
        <v>233633.35</v>
      </c>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row>
    <row r="1064" spans="1:159" s="17" customFormat="1">
      <c r="A1064" s="50" t="s">
        <v>2192</v>
      </c>
      <c r="B1064" s="59" t="s">
        <v>2660</v>
      </c>
      <c r="C1064" s="60">
        <v>2835</v>
      </c>
      <c r="D1064" s="59" t="s">
        <v>471</v>
      </c>
      <c r="E1064" s="78" t="str">
        <f>IFERROR(VLOOKUP($C1064,'2025-26 School Level AAFTE'!$C$2:$L$2349,9,FALSE), "No")</f>
        <v>No</v>
      </c>
      <c r="F1064" s="67">
        <f>IFERROR(VLOOKUP($C1064,'2025-26 School Level AAFTE'!$C$2:$J$2349,8,FALSE), 0)</f>
        <v>307.95</v>
      </c>
      <c r="G1064" s="69">
        <f>IFERROR(IF(E1064= "yes",VLOOKUP(C1064,Summary!$B:$I,6,0),0),0)</f>
        <v>0</v>
      </c>
      <c r="H1064" s="68">
        <f t="shared" si="191"/>
        <v>0</v>
      </c>
      <c r="I1064" s="110">
        <f>VLOOKUP($A1064,'2026-27 Salary &amp; Benefits'!$A:$I,3,FALSE)</f>
        <v>1</v>
      </c>
      <c r="J1064" s="110">
        <f>VLOOKUP($A1064,'2026-27 Salary &amp; Benefits'!$A:$I,4,FALSE)</f>
        <v>1</v>
      </c>
      <c r="K1064" s="101">
        <f t="shared" si="192"/>
        <v>0</v>
      </c>
      <c r="L1064" s="100">
        <f t="shared" si="193"/>
        <v>0</v>
      </c>
      <c r="M1064" s="102">
        <f>'2026-27 Salary &amp; Benefits'!$E$6</f>
        <v>78209</v>
      </c>
      <c r="N1064" s="102">
        <f>'2026-27 Salary &amp; Benefits'!$F$6</f>
        <v>82248</v>
      </c>
      <c r="O1064" s="7">
        <f t="shared" si="194"/>
        <v>0</v>
      </c>
      <c r="P1064" s="7">
        <f t="shared" si="195"/>
        <v>0</v>
      </c>
      <c r="Q1064" s="7">
        <f>'2026-27 Salary &amp; Benefits'!G$6</f>
        <v>16817.759999999998</v>
      </c>
      <c r="R1064" s="103">
        <f>'2026-27 Salary &amp; Benefits'!H$6</f>
        <v>0.16020000000000001</v>
      </c>
      <c r="S1064" s="103">
        <f>'2026-27 Salary &amp; Benefits'!I$6</f>
        <v>0.15390000000000001</v>
      </c>
      <c r="T1064" s="7">
        <f t="shared" si="196"/>
        <v>0</v>
      </c>
      <c r="U1064" s="7">
        <f t="shared" si="197"/>
        <v>0</v>
      </c>
      <c r="V1064" s="7">
        <f t="shared" si="198"/>
        <v>0</v>
      </c>
      <c r="W1064" s="7">
        <f t="shared" si="199"/>
        <v>0</v>
      </c>
      <c r="X1064" s="18">
        <f t="shared" si="200"/>
        <v>0</v>
      </c>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row>
    <row r="1065" spans="1:159" s="17" customFormat="1">
      <c r="A1065" s="50" t="s">
        <v>2348</v>
      </c>
      <c r="B1065" s="59" t="s">
        <v>2661</v>
      </c>
      <c r="C1065" s="60">
        <v>3693</v>
      </c>
      <c r="D1065" s="59" t="s">
        <v>1721</v>
      </c>
      <c r="E1065" s="78" t="str">
        <f>IFERROR(VLOOKUP($C1065,'2025-26 School Level AAFTE'!$C$2:$L$2349,9,FALSE), "No")</f>
        <v>No</v>
      </c>
      <c r="F1065" s="67">
        <f>IFERROR(VLOOKUP($C1065,'2025-26 School Level AAFTE'!$C$2:$J$2349,8,FALSE), 0)</f>
        <v>444.28</v>
      </c>
      <c r="G1065" s="69">
        <f>IFERROR(IF(E1065= "yes",VLOOKUP(C1065,Summary!$B:$I,6,0),0),0)</f>
        <v>0</v>
      </c>
      <c r="H1065" s="68">
        <f t="shared" si="191"/>
        <v>0</v>
      </c>
      <c r="I1065" s="110">
        <f>VLOOKUP($A1065,'2026-27 Salary &amp; Benefits'!$A:$I,3,FALSE)</f>
        <v>1</v>
      </c>
      <c r="J1065" s="110">
        <f>VLOOKUP($A1065,'2026-27 Salary &amp; Benefits'!$A:$I,4,FALSE)</f>
        <v>1.04</v>
      </c>
      <c r="K1065" s="101">
        <f t="shared" si="192"/>
        <v>0</v>
      </c>
      <c r="L1065" s="100">
        <f t="shared" si="193"/>
        <v>0</v>
      </c>
      <c r="M1065" s="102">
        <f>'2026-27 Salary &amp; Benefits'!$E$6</f>
        <v>78209</v>
      </c>
      <c r="N1065" s="102">
        <f>'2026-27 Salary &amp; Benefits'!$F$6</f>
        <v>82248</v>
      </c>
      <c r="O1065" s="7">
        <f t="shared" si="194"/>
        <v>0</v>
      </c>
      <c r="P1065" s="7">
        <f t="shared" si="195"/>
        <v>0</v>
      </c>
      <c r="Q1065" s="7">
        <f>'2026-27 Salary &amp; Benefits'!G$6</f>
        <v>16817.759999999998</v>
      </c>
      <c r="R1065" s="103">
        <f>'2026-27 Salary &amp; Benefits'!H$6</f>
        <v>0.16020000000000001</v>
      </c>
      <c r="S1065" s="103">
        <f>'2026-27 Salary &amp; Benefits'!I$6</f>
        <v>0.15390000000000001</v>
      </c>
      <c r="T1065" s="7">
        <f t="shared" si="196"/>
        <v>0</v>
      </c>
      <c r="U1065" s="7">
        <f t="shared" si="197"/>
        <v>0</v>
      </c>
      <c r="V1065" s="7">
        <f t="shared" si="198"/>
        <v>0</v>
      </c>
      <c r="W1065" s="7">
        <f t="shared" si="199"/>
        <v>0</v>
      </c>
      <c r="X1065" s="18">
        <f t="shared" si="200"/>
        <v>0</v>
      </c>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row>
    <row r="1066" spans="1:159" s="17" customFormat="1">
      <c r="A1066" s="50" t="s">
        <v>2348</v>
      </c>
      <c r="B1066" s="59" t="s">
        <v>2661</v>
      </c>
      <c r="C1066" s="60">
        <v>3562</v>
      </c>
      <c r="D1066" s="59" t="s">
        <v>1720</v>
      </c>
      <c r="E1066" s="78" t="str">
        <f>IFERROR(VLOOKUP($C1066,'2025-26 School Level AAFTE'!$C$2:$L$2349,9,FALSE), "No")</f>
        <v>No</v>
      </c>
      <c r="F1066" s="67">
        <f>IFERROR(VLOOKUP($C1066,'2025-26 School Level AAFTE'!$C$2:$J$2349,8,FALSE), 0)</f>
        <v>352.3</v>
      </c>
      <c r="G1066" s="69">
        <f>IFERROR(IF(E1066= "yes",VLOOKUP(C1066,Summary!$B:$I,6,0),0),0)</f>
        <v>0</v>
      </c>
      <c r="H1066" s="68">
        <f t="shared" si="191"/>
        <v>0</v>
      </c>
      <c r="I1066" s="110">
        <f>VLOOKUP($A1066,'2026-27 Salary &amp; Benefits'!$A:$I,3,FALSE)</f>
        <v>1</v>
      </c>
      <c r="J1066" s="110">
        <f>VLOOKUP($A1066,'2026-27 Salary &amp; Benefits'!$A:$I,4,FALSE)</f>
        <v>1.04</v>
      </c>
      <c r="K1066" s="101">
        <f t="shared" si="192"/>
        <v>0</v>
      </c>
      <c r="L1066" s="100">
        <f t="shared" si="193"/>
        <v>0</v>
      </c>
      <c r="M1066" s="102">
        <f>'2026-27 Salary &amp; Benefits'!$E$6</f>
        <v>78209</v>
      </c>
      <c r="N1066" s="102">
        <f>'2026-27 Salary &amp; Benefits'!$F$6</f>
        <v>82248</v>
      </c>
      <c r="O1066" s="7">
        <f t="shared" si="194"/>
        <v>0</v>
      </c>
      <c r="P1066" s="7">
        <f t="shared" si="195"/>
        <v>0</v>
      </c>
      <c r="Q1066" s="7">
        <f>'2026-27 Salary &amp; Benefits'!G$6</f>
        <v>16817.759999999998</v>
      </c>
      <c r="R1066" s="103">
        <f>'2026-27 Salary &amp; Benefits'!H$6</f>
        <v>0.16020000000000001</v>
      </c>
      <c r="S1066" s="103">
        <f>'2026-27 Salary &amp; Benefits'!I$6</f>
        <v>0.15390000000000001</v>
      </c>
      <c r="T1066" s="7">
        <f t="shared" si="196"/>
        <v>0</v>
      </c>
      <c r="U1066" s="7">
        <f t="shared" si="197"/>
        <v>0</v>
      </c>
      <c r="V1066" s="7">
        <f t="shared" si="198"/>
        <v>0</v>
      </c>
      <c r="W1066" s="7">
        <f t="shared" si="199"/>
        <v>0</v>
      </c>
      <c r="X1066" s="18">
        <f t="shared" si="200"/>
        <v>0</v>
      </c>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row>
    <row r="1067" spans="1:159" s="17" customFormat="1">
      <c r="A1067" s="50" t="s">
        <v>2348</v>
      </c>
      <c r="B1067" s="59" t="s">
        <v>2661</v>
      </c>
      <c r="C1067" s="60">
        <v>5572</v>
      </c>
      <c r="D1067" s="59" t="s">
        <v>2918</v>
      </c>
      <c r="E1067" s="78" t="str">
        <f>IFERROR(VLOOKUP($C1067,'2025-26 School Level AAFTE'!$C$2:$L$2349,9,FALSE), "No")</f>
        <v>Yes</v>
      </c>
      <c r="F1067" s="67">
        <f>IFERROR(VLOOKUP($C1067,'2025-26 School Level AAFTE'!$C$2:$J$2349,8,FALSE), 0)</f>
        <v>222.78</v>
      </c>
      <c r="G1067" s="69">
        <f>IFERROR(IF(E1067= "yes",VLOOKUP(C1067,Summary!$B:$I,6,0),0),0)</f>
        <v>0</v>
      </c>
      <c r="H1067" s="68">
        <f t="shared" si="191"/>
        <v>222.78</v>
      </c>
      <c r="I1067" s="110">
        <f>VLOOKUP($A1067,'2026-27 Salary &amp; Benefits'!$A:$I,3,FALSE)</f>
        <v>1</v>
      </c>
      <c r="J1067" s="110">
        <f>VLOOKUP($A1067,'2026-27 Salary &amp; Benefits'!$A:$I,4,FALSE)</f>
        <v>1.04</v>
      </c>
      <c r="K1067" s="101">
        <f t="shared" si="192"/>
        <v>222.78</v>
      </c>
      <c r="L1067" s="100">
        <f t="shared" si="193"/>
        <v>0.65300000000000002</v>
      </c>
      <c r="M1067" s="102">
        <f>'2026-27 Salary &amp; Benefits'!$E$6</f>
        <v>78209</v>
      </c>
      <c r="N1067" s="102">
        <f>'2026-27 Salary &amp; Benefits'!$F$6</f>
        <v>82248</v>
      </c>
      <c r="O1067" s="7">
        <f t="shared" si="194"/>
        <v>51070.48</v>
      </c>
      <c r="P1067" s="7">
        <f t="shared" si="195"/>
        <v>4785.7799999999988</v>
      </c>
      <c r="Q1067" s="7">
        <f>'2026-27 Salary &amp; Benefits'!G$6</f>
        <v>16817.759999999998</v>
      </c>
      <c r="R1067" s="103">
        <f>'2026-27 Salary &amp; Benefits'!H$6</f>
        <v>0.16020000000000001</v>
      </c>
      <c r="S1067" s="103">
        <f>'2026-27 Salary &amp; Benefits'!I$6</f>
        <v>0.15390000000000001</v>
      </c>
      <c r="T1067" s="7">
        <f t="shared" si="196"/>
        <v>19900.02</v>
      </c>
      <c r="U1067" s="7">
        <f t="shared" si="197"/>
        <v>930.94</v>
      </c>
      <c r="V1067" s="7">
        <f t="shared" si="198"/>
        <v>143.27000000000001</v>
      </c>
      <c r="W1067" s="7">
        <f t="shared" si="199"/>
        <v>1074.21</v>
      </c>
      <c r="X1067" s="18">
        <f t="shared" si="200"/>
        <v>76830.490000000005</v>
      </c>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row>
    <row r="1068" spans="1:159" s="17" customFormat="1">
      <c r="A1068" s="50" t="s">
        <v>2348</v>
      </c>
      <c r="B1068" s="59" t="s">
        <v>2661</v>
      </c>
      <c r="C1068" s="60">
        <v>3414</v>
      </c>
      <c r="D1068" s="59" t="s">
        <v>1163</v>
      </c>
      <c r="E1068" s="78" t="str">
        <f>IFERROR(VLOOKUP($C1068,'2025-26 School Level AAFTE'!$C$2:$L$2349,9,FALSE), "No")</f>
        <v>No</v>
      </c>
      <c r="F1068" s="67">
        <f>IFERROR(VLOOKUP($C1068,'2025-26 School Level AAFTE'!$C$2:$J$2349,8,FALSE), 0)</f>
        <v>422.9</v>
      </c>
      <c r="G1068" s="69">
        <f>IFERROR(IF(E1068= "yes",VLOOKUP(C1068,Summary!$B:$I,6,0),0),0)</f>
        <v>0</v>
      </c>
      <c r="H1068" s="68">
        <f t="shared" si="191"/>
        <v>0</v>
      </c>
      <c r="I1068" s="110">
        <f>VLOOKUP($A1068,'2026-27 Salary &amp; Benefits'!$A:$I,3,FALSE)</f>
        <v>1</v>
      </c>
      <c r="J1068" s="110">
        <f>VLOOKUP($A1068,'2026-27 Salary &amp; Benefits'!$A:$I,4,FALSE)</f>
        <v>1.04</v>
      </c>
      <c r="K1068" s="101">
        <f t="shared" si="192"/>
        <v>0</v>
      </c>
      <c r="L1068" s="100">
        <f t="shared" si="193"/>
        <v>0</v>
      </c>
      <c r="M1068" s="102">
        <f>'2026-27 Salary &amp; Benefits'!$E$6</f>
        <v>78209</v>
      </c>
      <c r="N1068" s="102">
        <f>'2026-27 Salary &amp; Benefits'!$F$6</f>
        <v>82248</v>
      </c>
      <c r="O1068" s="7">
        <f t="shared" si="194"/>
        <v>0</v>
      </c>
      <c r="P1068" s="7">
        <f t="shared" si="195"/>
        <v>0</v>
      </c>
      <c r="Q1068" s="7">
        <f>'2026-27 Salary &amp; Benefits'!G$6</f>
        <v>16817.759999999998</v>
      </c>
      <c r="R1068" s="103">
        <f>'2026-27 Salary &amp; Benefits'!H$6</f>
        <v>0.16020000000000001</v>
      </c>
      <c r="S1068" s="103">
        <f>'2026-27 Salary &amp; Benefits'!I$6</f>
        <v>0.15390000000000001</v>
      </c>
      <c r="T1068" s="7">
        <f t="shared" si="196"/>
        <v>0</v>
      </c>
      <c r="U1068" s="7">
        <f t="shared" si="197"/>
        <v>0</v>
      </c>
      <c r="V1068" s="7">
        <f t="shared" si="198"/>
        <v>0</v>
      </c>
      <c r="W1068" s="7">
        <f t="shared" si="199"/>
        <v>0</v>
      </c>
      <c r="X1068" s="18">
        <f t="shared" si="200"/>
        <v>0</v>
      </c>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row>
    <row r="1069" spans="1:159" s="17" customFormat="1">
      <c r="A1069" s="50" t="s">
        <v>2348</v>
      </c>
      <c r="B1069" s="59" t="s">
        <v>2661</v>
      </c>
      <c r="C1069" s="60">
        <v>3759</v>
      </c>
      <c r="D1069" s="59" t="s">
        <v>1722</v>
      </c>
      <c r="E1069" s="78" t="str">
        <f>IFERROR(VLOOKUP($C1069,'2025-26 School Level AAFTE'!$C$2:$L$2349,9,FALSE), "No")</f>
        <v>No</v>
      </c>
      <c r="F1069" s="67">
        <f>IFERROR(VLOOKUP($C1069,'2025-26 School Level AAFTE'!$C$2:$J$2349,8,FALSE), 0)</f>
        <v>448</v>
      </c>
      <c r="G1069" s="69">
        <f>IFERROR(IF(E1069= "yes",VLOOKUP(C1069,Summary!$B:$I,6,0),0),0)</f>
        <v>0</v>
      </c>
      <c r="H1069" s="68">
        <f t="shared" si="191"/>
        <v>0</v>
      </c>
      <c r="I1069" s="110">
        <f>VLOOKUP($A1069,'2026-27 Salary &amp; Benefits'!$A:$I,3,FALSE)</f>
        <v>1</v>
      </c>
      <c r="J1069" s="110">
        <f>VLOOKUP($A1069,'2026-27 Salary &amp; Benefits'!$A:$I,4,FALSE)</f>
        <v>1.04</v>
      </c>
      <c r="K1069" s="101">
        <f t="shared" si="192"/>
        <v>0</v>
      </c>
      <c r="L1069" s="100">
        <f t="shared" si="193"/>
        <v>0</v>
      </c>
      <c r="M1069" s="102">
        <f>'2026-27 Salary &amp; Benefits'!$E$6</f>
        <v>78209</v>
      </c>
      <c r="N1069" s="102">
        <f>'2026-27 Salary &amp; Benefits'!$F$6</f>
        <v>82248</v>
      </c>
      <c r="O1069" s="7">
        <f t="shared" si="194"/>
        <v>0</v>
      </c>
      <c r="P1069" s="7">
        <f t="shared" si="195"/>
        <v>0</v>
      </c>
      <c r="Q1069" s="7">
        <f>'2026-27 Salary &amp; Benefits'!G$6</f>
        <v>16817.759999999998</v>
      </c>
      <c r="R1069" s="103">
        <f>'2026-27 Salary &amp; Benefits'!H$6</f>
        <v>0.16020000000000001</v>
      </c>
      <c r="S1069" s="103">
        <f>'2026-27 Salary &amp; Benefits'!I$6</f>
        <v>0.15390000000000001</v>
      </c>
      <c r="T1069" s="7">
        <f t="shared" si="196"/>
        <v>0</v>
      </c>
      <c r="U1069" s="7">
        <f t="shared" si="197"/>
        <v>0</v>
      </c>
      <c r="V1069" s="7">
        <f t="shared" si="198"/>
        <v>0</v>
      </c>
      <c r="W1069" s="7">
        <f t="shared" si="199"/>
        <v>0</v>
      </c>
      <c r="X1069" s="18">
        <f t="shared" si="200"/>
        <v>0</v>
      </c>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row>
    <row r="1070" spans="1:159" s="17" customFormat="1">
      <c r="A1070" s="50" t="s">
        <v>2348</v>
      </c>
      <c r="B1070" s="59" t="s">
        <v>2661</v>
      </c>
      <c r="C1070" s="60">
        <v>5571</v>
      </c>
      <c r="D1070" s="59" t="s">
        <v>740</v>
      </c>
      <c r="E1070" s="78" t="str">
        <f>IFERROR(VLOOKUP($C1070,'2025-26 School Level AAFTE'!$C$2:$L$2349,9,FALSE), "No")</f>
        <v>No</v>
      </c>
      <c r="F1070" s="67">
        <f>IFERROR(VLOOKUP($C1070,'2025-26 School Level AAFTE'!$C$2:$J$2349,8,FALSE), 0)</f>
        <v>719.51</v>
      </c>
      <c r="G1070" s="69">
        <f>IFERROR(IF(E1070= "yes",VLOOKUP(C1070,Summary!$B:$I,6,0),0),0)</f>
        <v>0</v>
      </c>
      <c r="H1070" s="68">
        <f t="shared" si="191"/>
        <v>0</v>
      </c>
      <c r="I1070" s="110">
        <f>VLOOKUP($A1070,'2026-27 Salary &amp; Benefits'!$A:$I,3,FALSE)</f>
        <v>1</v>
      </c>
      <c r="J1070" s="110">
        <f>VLOOKUP($A1070,'2026-27 Salary &amp; Benefits'!$A:$I,4,FALSE)</f>
        <v>1.04</v>
      </c>
      <c r="K1070" s="101">
        <f t="shared" si="192"/>
        <v>0</v>
      </c>
      <c r="L1070" s="100">
        <f t="shared" si="193"/>
        <v>0</v>
      </c>
      <c r="M1070" s="102">
        <f>'2026-27 Salary &amp; Benefits'!$E$6</f>
        <v>78209</v>
      </c>
      <c r="N1070" s="102">
        <f>'2026-27 Salary &amp; Benefits'!$F$6</f>
        <v>82248</v>
      </c>
      <c r="O1070" s="7">
        <f t="shared" si="194"/>
        <v>0</v>
      </c>
      <c r="P1070" s="7">
        <f t="shared" si="195"/>
        <v>0</v>
      </c>
      <c r="Q1070" s="7">
        <f>'2026-27 Salary &amp; Benefits'!G$6</f>
        <v>16817.759999999998</v>
      </c>
      <c r="R1070" s="103">
        <f>'2026-27 Salary &amp; Benefits'!H$6</f>
        <v>0.16020000000000001</v>
      </c>
      <c r="S1070" s="103">
        <f>'2026-27 Salary &amp; Benefits'!I$6</f>
        <v>0.15390000000000001</v>
      </c>
      <c r="T1070" s="7">
        <f t="shared" si="196"/>
        <v>0</v>
      </c>
      <c r="U1070" s="7">
        <f t="shared" si="197"/>
        <v>0</v>
      </c>
      <c r="V1070" s="7">
        <f t="shared" si="198"/>
        <v>0</v>
      </c>
      <c r="W1070" s="7">
        <f t="shared" si="199"/>
        <v>0</v>
      </c>
      <c r="X1070" s="18">
        <f t="shared" si="200"/>
        <v>0</v>
      </c>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row>
    <row r="1071" spans="1:159" s="17" customFormat="1">
      <c r="A1071" s="50" t="s">
        <v>2348</v>
      </c>
      <c r="B1071" s="59" t="s">
        <v>2661</v>
      </c>
      <c r="C1071" s="60">
        <v>1858</v>
      </c>
      <c r="D1071" s="59" t="s">
        <v>3097</v>
      </c>
      <c r="E1071" s="78" t="str">
        <f>IFERROR(VLOOKUP($C1071,'2025-26 School Level AAFTE'!$C$2:$L$2349,9,FALSE), "No")</f>
        <v>No</v>
      </c>
      <c r="F1071" s="67">
        <f>IFERROR(VLOOKUP($C1071,'2025-26 School Level AAFTE'!$C$2:$J$2349,8,FALSE), 0)</f>
        <v>907.8</v>
      </c>
      <c r="G1071" s="69">
        <f>IFERROR(IF(E1071= "yes",VLOOKUP(C1071,Summary!$B:$I,6,0),0),0)</f>
        <v>0</v>
      </c>
      <c r="H1071" s="68">
        <f t="shared" si="191"/>
        <v>0</v>
      </c>
      <c r="I1071" s="110">
        <f>VLOOKUP($A1071,'2026-27 Salary &amp; Benefits'!$A:$I,3,FALSE)</f>
        <v>1</v>
      </c>
      <c r="J1071" s="110">
        <f>VLOOKUP($A1071,'2026-27 Salary &amp; Benefits'!$A:$I,4,FALSE)</f>
        <v>1.04</v>
      </c>
      <c r="K1071" s="101">
        <f t="shared" si="192"/>
        <v>0</v>
      </c>
      <c r="L1071" s="100">
        <f t="shared" si="193"/>
        <v>0</v>
      </c>
      <c r="M1071" s="102">
        <f>'2026-27 Salary &amp; Benefits'!$E$6</f>
        <v>78209</v>
      </c>
      <c r="N1071" s="102">
        <f>'2026-27 Salary &amp; Benefits'!$F$6</f>
        <v>82248</v>
      </c>
      <c r="O1071" s="7">
        <f t="shared" si="194"/>
        <v>0</v>
      </c>
      <c r="P1071" s="7">
        <f t="shared" si="195"/>
        <v>0</v>
      </c>
      <c r="Q1071" s="7">
        <f>'2026-27 Salary &amp; Benefits'!G$6</f>
        <v>16817.759999999998</v>
      </c>
      <c r="R1071" s="103">
        <f>'2026-27 Salary &amp; Benefits'!H$6</f>
        <v>0.16020000000000001</v>
      </c>
      <c r="S1071" s="103">
        <f>'2026-27 Salary &amp; Benefits'!I$6</f>
        <v>0.15390000000000001</v>
      </c>
      <c r="T1071" s="7">
        <f t="shared" si="196"/>
        <v>0</v>
      </c>
      <c r="U1071" s="7">
        <f t="shared" si="197"/>
        <v>0</v>
      </c>
      <c r="V1071" s="7">
        <f t="shared" si="198"/>
        <v>0</v>
      </c>
      <c r="W1071" s="7">
        <f t="shared" si="199"/>
        <v>0</v>
      </c>
      <c r="X1071" s="18">
        <f t="shared" si="200"/>
        <v>0</v>
      </c>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row>
    <row r="1072" spans="1:159" s="17" customFormat="1">
      <c r="A1072" s="50" t="s">
        <v>2348</v>
      </c>
      <c r="B1072" s="59" t="s">
        <v>2661</v>
      </c>
      <c r="C1072" s="60">
        <v>5401</v>
      </c>
      <c r="D1072" s="59" t="s">
        <v>1727</v>
      </c>
      <c r="E1072" s="78" t="str">
        <f>IFERROR(VLOOKUP($C1072,'2025-26 School Level AAFTE'!$C$2:$L$2349,9,FALSE), "No")</f>
        <v>No</v>
      </c>
      <c r="F1072" s="67">
        <f>IFERROR(VLOOKUP($C1072,'2025-26 School Level AAFTE'!$C$2:$J$2349,8,FALSE), 0)</f>
        <v>14.2</v>
      </c>
      <c r="G1072" s="69">
        <f>IFERROR(IF(E1072= "yes",VLOOKUP(C1072,Summary!$B:$I,6,0),0),0)</f>
        <v>0</v>
      </c>
      <c r="H1072" s="68">
        <f t="shared" si="191"/>
        <v>0</v>
      </c>
      <c r="I1072" s="110">
        <f>VLOOKUP($A1072,'2026-27 Salary &amp; Benefits'!$A:$I,3,FALSE)</f>
        <v>1</v>
      </c>
      <c r="J1072" s="110">
        <f>VLOOKUP($A1072,'2026-27 Salary &amp; Benefits'!$A:$I,4,FALSE)</f>
        <v>1.04</v>
      </c>
      <c r="K1072" s="101">
        <f t="shared" si="192"/>
        <v>0</v>
      </c>
      <c r="L1072" s="100">
        <f t="shared" si="193"/>
        <v>0</v>
      </c>
      <c r="M1072" s="102">
        <f>'2026-27 Salary &amp; Benefits'!$E$6</f>
        <v>78209</v>
      </c>
      <c r="N1072" s="102">
        <f>'2026-27 Salary &amp; Benefits'!$F$6</f>
        <v>82248</v>
      </c>
      <c r="O1072" s="7">
        <f t="shared" si="194"/>
        <v>0</v>
      </c>
      <c r="P1072" s="7">
        <f t="shared" si="195"/>
        <v>0</v>
      </c>
      <c r="Q1072" s="7">
        <f>'2026-27 Salary &amp; Benefits'!G$6</f>
        <v>16817.759999999998</v>
      </c>
      <c r="R1072" s="103">
        <f>'2026-27 Salary &amp; Benefits'!H$6</f>
        <v>0.16020000000000001</v>
      </c>
      <c r="S1072" s="103">
        <f>'2026-27 Salary &amp; Benefits'!I$6</f>
        <v>0.15390000000000001</v>
      </c>
      <c r="T1072" s="7">
        <f t="shared" si="196"/>
        <v>0</v>
      </c>
      <c r="U1072" s="7">
        <f t="shared" si="197"/>
        <v>0</v>
      </c>
      <c r="V1072" s="7">
        <f t="shared" si="198"/>
        <v>0</v>
      </c>
      <c r="W1072" s="7">
        <f t="shared" si="199"/>
        <v>0</v>
      </c>
      <c r="X1072" s="18">
        <f t="shared" si="200"/>
        <v>0</v>
      </c>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row>
    <row r="1073" spans="1:159" s="17" customFormat="1">
      <c r="A1073" s="50" t="s">
        <v>2348</v>
      </c>
      <c r="B1073" s="59" t="s">
        <v>2661</v>
      </c>
      <c r="C1073" s="60">
        <v>2402</v>
      </c>
      <c r="D1073" s="59" t="s">
        <v>1718</v>
      </c>
      <c r="E1073" s="78" t="str">
        <f>IFERROR(VLOOKUP($C1073,'2025-26 School Level AAFTE'!$C$2:$L$2349,9,FALSE), "No")</f>
        <v>No</v>
      </c>
      <c r="F1073" s="67">
        <f>IFERROR(VLOOKUP($C1073,'2025-26 School Level AAFTE'!$C$2:$J$2349,8,FALSE), 0)</f>
        <v>1669.9</v>
      </c>
      <c r="G1073" s="69">
        <f>IFERROR(IF(E1073= "yes",VLOOKUP(C1073,Summary!$B:$I,6,0),0),0)</f>
        <v>0</v>
      </c>
      <c r="H1073" s="68">
        <f t="shared" si="191"/>
        <v>0</v>
      </c>
      <c r="I1073" s="110">
        <f>VLOOKUP($A1073,'2026-27 Salary &amp; Benefits'!$A:$I,3,FALSE)</f>
        <v>1</v>
      </c>
      <c r="J1073" s="110">
        <f>VLOOKUP($A1073,'2026-27 Salary &amp; Benefits'!$A:$I,4,FALSE)</f>
        <v>1.04</v>
      </c>
      <c r="K1073" s="101">
        <f t="shared" si="192"/>
        <v>0</v>
      </c>
      <c r="L1073" s="100">
        <f t="shared" si="193"/>
        <v>0</v>
      </c>
      <c r="M1073" s="102">
        <f>'2026-27 Salary &amp; Benefits'!$E$6</f>
        <v>78209</v>
      </c>
      <c r="N1073" s="102">
        <f>'2026-27 Salary &amp; Benefits'!$F$6</f>
        <v>82248</v>
      </c>
      <c r="O1073" s="7">
        <f t="shared" si="194"/>
        <v>0</v>
      </c>
      <c r="P1073" s="7">
        <f t="shared" si="195"/>
        <v>0</v>
      </c>
      <c r="Q1073" s="7">
        <f>'2026-27 Salary &amp; Benefits'!G$6</f>
        <v>16817.759999999998</v>
      </c>
      <c r="R1073" s="103">
        <f>'2026-27 Salary &amp; Benefits'!H$6</f>
        <v>0.16020000000000001</v>
      </c>
      <c r="S1073" s="103">
        <f>'2026-27 Salary &amp; Benefits'!I$6</f>
        <v>0.15390000000000001</v>
      </c>
      <c r="T1073" s="7">
        <f t="shared" si="196"/>
        <v>0</v>
      </c>
      <c r="U1073" s="7">
        <f t="shared" si="197"/>
        <v>0</v>
      </c>
      <c r="V1073" s="7">
        <f t="shared" si="198"/>
        <v>0</v>
      </c>
      <c r="W1073" s="7">
        <f t="shared" si="199"/>
        <v>0</v>
      </c>
      <c r="X1073" s="18">
        <f t="shared" si="200"/>
        <v>0</v>
      </c>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row>
    <row r="1074" spans="1:159" s="17" customFormat="1">
      <c r="A1074" s="50" t="s">
        <v>2348</v>
      </c>
      <c r="B1074" s="59" t="s">
        <v>2661</v>
      </c>
      <c r="C1074" s="60">
        <v>4400</v>
      </c>
      <c r="D1074" s="59" t="s">
        <v>1724</v>
      </c>
      <c r="E1074" s="78" t="str">
        <f>IFERROR(VLOOKUP($C1074,'2025-26 School Level AAFTE'!$C$2:$L$2349,9,FALSE), "No")</f>
        <v>No</v>
      </c>
      <c r="F1074" s="67">
        <f>IFERROR(VLOOKUP($C1074,'2025-26 School Level AAFTE'!$C$2:$J$2349,8,FALSE), 0)</f>
        <v>413.6</v>
      </c>
      <c r="G1074" s="69">
        <f>IFERROR(IF(E1074= "yes",VLOOKUP(C1074,Summary!$B:$I,6,0),0),0)</f>
        <v>0</v>
      </c>
      <c r="H1074" s="68">
        <f t="shared" si="191"/>
        <v>0</v>
      </c>
      <c r="I1074" s="110">
        <f>VLOOKUP($A1074,'2026-27 Salary &amp; Benefits'!$A:$I,3,FALSE)</f>
        <v>1</v>
      </c>
      <c r="J1074" s="110">
        <f>VLOOKUP($A1074,'2026-27 Salary &amp; Benefits'!$A:$I,4,FALSE)</f>
        <v>1.04</v>
      </c>
      <c r="K1074" s="101">
        <f t="shared" si="192"/>
        <v>0</v>
      </c>
      <c r="L1074" s="100">
        <f t="shared" si="193"/>
        <v>0</v>
      </c>
      <c r="M1074" s="102">
        <f>'2026-27 Salary &amp; Benefits'!$E$6</f>
        <v>78209</v>
      </c>
      <c r="N1074" s="102">
        <f>'2026-27 Salary &amp; Benefits'!$F$6</f>
        <v>82248</v>
      </c>
      <c r="O1074" s="7">
        <f t="shared" si="194"/>
        <v>0</v>
      </c>
      <c r="P1074" s="7">
        <f t="shared" si="195"/>
        <v>0</v>
      </c>
      <c r="Q1074" s="7">
        <f>'2026-27 Salary &amp; Benefits'!G$6</f>
        <v>16817.759999999998</v>
      </c>
      <c r="R1074" s="103">
        <f>'2026-27 Salary &amp; Benefits'!H$6</f>
        <v>0.16020000000000001</v>
      </c>
      <c r="S1074" s="103">
        <f>'2026-27 Salary &amp; Benefits'!I$6</f>
        <v>0.15390000000000001</v>
      </c>
      <c r="T1074" s="7">
        <f t="shared" si="196"/>
        <v>0</v>
      </c>
      <c r="U1074" s="7">
        <f t="shared" si="197"/>
        <v>0</v>
      </c>
      <c r="V1074" s="7">
        <f t="shared" si="198"/>
        <v>0</v>
      </c>
      <c r="W1074" s="7">
        <f t="shared" si="199"/>
        <v>0</v>
      </c>
      <c r="X1074" s="18">
        <f t="shared" si="200"/>
        <v>0</v>
      </c>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row>
    <row r="1075" spans="1:159" s="17" customFormat="1">
      <c r="A1075" s="50" t="s">
        <v>2348</v>
      </c>
      <c r="B1075" s="59" t="s">
        <v>2661</v>
      </c>
      <c r="C1075" s="60">
        <v>4133</v>
      </c>
      <c r="D1075" s="59" t="s">
        <v>428</v>
      </c>
      <c r="E1075" s="78" t="str">
        <f>IFERROR(VLOOKUP($C1075,'2025-26 School Level AAFTE'!$C$2:$L$2349,9,FALSE), "No")</f>
        <v>No</v>
      </c>
      <c r="F1075" s="67">
        <f>IFERROR(VLOOKUP($C1075,'2025-26 School Level AAFTE'!$C$2:$J$2349,8,FALSE), 0)</f>
        <v>409.75</v>
      </c>
      <c r="G1075" s="69">
        <f>IFERROR(IF(E1075= "yes",VLOOKUP(C1075,Summary!$B:$I,6,0),0),0)</f>
        <v>0</v>
      </c>
      <c r="H1075" s="68">
        <f t="shared" si="191"/>
        <v>0</v>
      </c>
      <c r="I1075" s="110">
        <f>VLOOKUP($A1075,'2026-27 Salary &amp; Benefits'!$A:$I,3,FALSE)</f>
        <v>1</v>
      </c>
      <c r="J1075" s="110">
        <f>VLOOKUP($A1075,'2026-27 Salary &amp; Benefits'!$A:$I,4,FALSE)</f>
        <v>1.04</v>
      </c>
      <c r="K1075" s="101">
        <f t="shared" si="192"/>
        <v>0</v>
      </c>
      <c r="L1075" s="100">
        <f t="shared" si="193"/>
        <v>0</v>
      </c>
      <c r="M1075" s="102">
        <f>'2026-27 Salary &amp; Benefits'!$E$6</f>
        <v>78209</v>
      </c>
      <c r="N1075" s="102">
        <f>'2026-27 Salary &amp; Benefits'!$F$6</f>
        <v>82248</v>
      </c>
      <c r="O1075" s="7">
        <f t="shared" si="194"/>
        <v>0</v>
      </c>
      <c r="P1075" s="7">
        <f t="shared" si="195"/>
        <v>0</v>
      </c>
      <c r="Q1075" s="7">
        <f>'2026-27 Salary &amp; Benefits'!G$6</f>
        <v>16817.759999999998</v>
      </c>
      <c r="R1075" s="103">
        <f>'2026-27 Salary &amp; Benefits'!H$6</f>
        <v>0.16020000000000001</v>
      </c>
      <c r="S1075" s="103">
        <f>'2026-27 Salary &amp; Benefits'!I$6</f>
        <v>0.15390000000000001</v>
      </c>
      <c r="T1075" s="7">
        <f t="shared" si="196"/>
        <v>0</v>
      </c>
      <c r="U1075" s="7">
        <f t="shared" si="197"/>
        <v>0</v>
      </c>
      <c r="V1075" s="7">
        <f t="shared" si="198"/>
        <v>0</v>
      </c>
      <c r="W1075" s="7">
        <f t="shared" si="199"/>
        <v>0</v>
      </c>
      <c r="X1075" s="18">
        <f t="shared" si="200"/>
        <v>0</v>
      </c>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row>
    <row r="1076" spans="1:159" s="17" customFormat="1">
      <c r="A1076" s="50" t="s">
        <v>2348</v>
      </c>
      <c r="B1076" s="59" t="s">
        <v>2661</v>
      </c>
      <c r="C1076" s="60">
        <v>3191</v>
      </c>
      <c r="D1076" s="59" t="s">
        <v>1719</v>
      </c>
      <c r="E1076" s="78" t="str">
        <f>IFERROR(VLOOKUP($C1076,'2025-26 School Level AAFTE'!$C$2:$L$2349,9,FALSE), "No")</f>
        <v>No</v>
      </c>
      <c r="F1076" s="67">
        <f>IFERROR(VLOOKUP($C1076,'2025-26 School Level AAFTE'!$C$2:$J$2349,8,FALSE), 0)</f>
        <v>807.81</v>
      </c>
      <c r="G1076" s="69">
        <f>IFERROR(IF(E1076= "yes",VLOOKUP(C1076,Summary!$B:$I,6,0),0),0)</f>
        <v>0</v>
      </c>
      <c r="H1076" s="68">
        <f t="shared" si="191"/>
        <v>0</v>
      </c>
      <c r="I1076" s="110">
        <f>VLOOKUP($A1076,'2026-27 Salary &amp; Benefits'!$A:$I,3,FALSE)</f>
        <v>1</v>
      </c>
      <c r="J1076" s="110">
        <f>VLOOKUP($A1076,'2026-27 Salary &amp; Benefits'!$A:$I,4,FALSE)</f>
        <v>1.04</v>
      </c>
      <c r="K1076" s="101">
        <f t="shared" si="192"/>
        <v>0</v>
      </c>
      <c r="L1076" s="100">
        <f t="shared" si="193"/>
        <v>0</v>
      </c>
      <c r="M1076" s="102">
        <f>'2026-27 Salary &amp; Benefits'!$E$6</f>
        <v>78209</v>
      </c>
      <c r="N1076" s="102">
        <f>'2026-27 Salary &amp; Benefits'!$F$6</f>
        <v>82248</v>
      </c>
      <c r="O1076" s="7">
        <f t="shared" si="194"/>
        <v>0</v>
      </c>
      <c r="P1076" s="7">
        <f t="shared" si="195"/>
        <v>0</v>
      </c>
      <c r="Q1076" s="7">
        <f>'2026-27 Salary &amp; Benefits'!G$6</f>
        <v>16817.759999999998</v>
      </c>
      <c r="R1076" s="103">
        <f>'2026-27 Salary &amp; Benefits'!H$6</f>
        <v>0.16020000000000001</v>
      </c>
      <c r="S1076" s="103">
        <f>'2026-27 Salary &amp; Benefits'!I$6</f>
        <v>0.15390000000000001</v>
      </c>
      <c r="T1076" s="7">
        <f t="shared" si="196"/>
        <v>0</v>
      </c>
      <c r="U1076" s="7">
        <f t="shared" si="197"/>
        <v>0</v>
      </c>
      <c r="V1076" s="7">
        <f t="shared" si="198"/>
        <v>0</v>
      </c>
      <c r="W1076" s="7">
        <f t="shared" si="199"/>
        <v>0</v>
      </c>
      <c r="X1076" s="18">
        <f t="shared" si="200"/>
        <v>0</v>
      </c>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row>
    <row r="1077" spans="1:159" s="17" customFormat="1">
      <c r="A1077" s="50" t="s">
        <v>2348</v>
      </c>
      <c r="B1077" s="59" t="s">
        <v>2661</v>
      </c>
      <c r="C1077" s="60">
        <v>4491</v>
      </c>
      <c r="D1077" s="59" t="s">
        <v>1725</v>
      </c>
      <c r="E1077" s="78" t="str">
        <f>IFERROR(VLOOKUP($C1077,'2025-26 School Level AAFTE'!$C$2:$L$2349,9,FALSE), "No")</f>
        <v>No</v>
      </c>
      <c r="F1077" s="67">
        <f>IFERROR(VLOOKUP($C1077,'2025-26 School Level AAFTE'!$C$2:$J$2349,8,FALSE), 0)</f>
        <v>1364.8999999999999</v>
      </c>
      <c r="G1077" s="69">
        <f>IFERROR(IF(E1077= "yes",VLOOKUP(C1077,Summary!$B:$I,6,0),0),0)</f>
        <v>0</v>
      </c>
      <c r="H1077" s="68">
        <f t="shared" si="191"/>
        <v>0</v>
      </c>
      <c r="I1077" s="110">
        <f>VLOOKUP($A1077,'2026-27 Salary &amp; Benefits'!$A:$I,3,FALSE)</f>
        <v>1</v>
      </c>
      <c r="J1077" s="110">
        <f>VLOOKUP($A1077,'2026-27 Salary &amp; Benefits'!$A:$I,4,FALSE)</f>
        <v>1.04</v>
      </c>
      <c r="K1077" s="101">
        <f t="shared" si="192"/>
        <v>0</v>
      </c>
      <c r="L1077" s="100">
        <f t="shared" si="193"/>
        <v>0</v>
      </c>
      <c r="M1077" s="102">
        <f>'2026-27 Salary &amp; Benefits'!$E$6</f>
        <v>78209</v>
      </c>
      <c r="N1077" s="102">
        <f>'2026-27 Salary &amp; Benefits'!$F$6</f>
        <v>82248</v>
      </c>
      <c r="O1077" s="7">
        <f t="shared" si="194"/>
        <v>0</v>
      </c>
      <c r="P1077" s="7">
        <f t="shared" si="195"/>
        <v>0</v>
      </c>
      <c r="Q1077" s="7">
        <f>'2026-27 Salary &amp; Benefits'!G$6</f>
        <v>16817.759999999998</v>
      </c>
      <c r="R1077" s="103">
        <f>'2026-27 Salary &amp; Benefits'!H$6</f>
        <v>0.16020000000000001</v>
      </c>
      <c r="S1077" s="103">
        <f>'2026-27 Salary &amp; Benefits'!I$6</f>
        <v>0.15390000000000001</v>
      </c>
      <c r="T1077" s="7">
        <f t="shared" si="196"/>
        <v>0</v>
      </c>
      <c r="U1077" s="7">
        <f t="shared" si="197"/>
        <v>0</v>
      </c>
      <c r="V1077" s="7">
        <f t="shared" si="198"/>
        <v>0</v>
      </c>
      <c r="W1077" s="7">
        <f t="shared" si="199"/>
        <v>0</v>
      </c>
      <c r="X1077" s="18">
        <f t="shared" si="200"/>
        <v>0</v>
      </c>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row>
    <row r="1078" spans="1:159" s="17" customFormat="1">
      <c r="A1078" s="50" t="s">
        <v>2348</v>
      </c>
      <c r="B1078" s="59" t="s">
        <v>2661</v>
      </c>
      <c r="C1078" s="60">
        <v>3851</v>
      </c>
      <c r="D1078" s="59" t="s">
        <v>936</v>
      </c>
      <c r="E1078" s="78" t="str">
        <f>IFERROR(VLOOKUP($C1078,'2025-26 School Level AAFTE'!$C$2:$L$2349,9,FALSE), "No")</f>
        <v>No</v>
      </c>
      <c r="F1078" s="67">
        <f>IFERROR(VLOOKUP($C1078,'2025-26 School Level AAFTE'!$C$2:$J$2349,8,FALSE), 0)</f>
        <v>772.8</v>
      </c>
      <c r="G1078" s="69">
        <f>IFERROR(IF(E1078= "yes",VLOOKUP(C1078,Summary!$B:$I,6,0),0),0)</f>
        <v>0</v>
      </c>
      <c r="H1078" s="68">
        <f t="shared" si="191"/>
        <v>0</v>
      </c>
      <c r="I1078" s="110">
        <f>VLOOKUP($A1078,'2026-27 Salary &amp; Benefits'!$A:$I,3,FALSE)</f>
        <v>1</v>
      </c>
      <c r="J1078" s="110">
        <f>VLOOKUP($A1078,'2026-27 Salary &amp; Benefits'!$A:$I,4,FALSE)</f>
        <v>1.04</v>
      </c>
      <c r="K1078" s="101">
        <f t="shared" si="192"/>
        <v>0</v>
      </c>
      <c r="L1078" s="100">
        <f t="shared" si="193"/>
        <v>0</v>
      </c>
      <c r="M1078" s="102">
        <f>'2026-27 Salary &amp; Benefits'!$E$6</f>
        <v>78209</v>
      </c>
      <c r="N1078" s="102">
        <f>'2026-27 Salary &amp; Benefits'!$F$6</f>
        <v>82248</v>
      </c>
      <c r="O1078" s="7">
        <f t="shared" si="194"/>
        <v>0</v>
      </c>
      <c r="P1078" s="7">
        <f t="shared" si="195"/>
        <v>0</v>
      </c>
      <c r="Q1078" s="7">
        <f>'2026-27 Salary &amp; Benefits'!G$6</f>
        <v>16817.759999999998</v>
      </c>
      <c r="R1078" s="103">
        <f>'2026-27 Salary &amp; Benefits'!H$6</f>
        <v>0.16020000000000001</v>
      </c>
      <c r="S1078" s="103">
        <f>'2026-27 Salary &amp; Benefits'!I$6</f>
        <v>0.15390000000000001</v>
      </c>
      <c r="T1078" s="7">
        <f t="shared" si="196"/>
        <v>0</v>
      </c>
      <c r="U1078" s="7">
        <f t="shared" si="197"/>
        <v>0</v>
      </c>
      <c r="V1078" s="7">
        <f t="shared" si="198"/>
        <v>0</v>
      </c>
      <c r="W1078" s="7">
        <f t="shared" si="199"/>
        <v>0</v>
      </c>
      <c r="X1078" s="18">
        <f t="shared" si="200"/>
        <v>0</v>
      </c>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row>
    <row r="1079" spans="1:159" s="17" customFormat="1">
      <c r="A1079" s="50" t="s">
        <v>2348</v>
      </c>
      <c r="B1079" s="59" t="s">
        <v>2661</v>
      </c>
      <c r="C1079" s="61">
        <v>5094</v>
      </c>
      <c r="D1079" s="72" t="s">
        <v>1726</v>
      </c>
      <c r="E1079" s="78" t="str">
        <f>IFERROR(VLOOKUP($C1079,'2025-26 School Level AAFTE'!$C$2:$L$2349,9,FALSE), "No")</f>
        <v>No</v>
      </c>
      <c r="F1079" s="67">
        <f>IFERROR(VLOOKUP($C1079,'2025-26 School Level AAFTE'!$C$2:$J$2349,8,FALSE), 0)</f>
        <v>376.3</v>
      </c>
      <c r="G1079" s="69">
        <f>IFERROR(IF(E1079= "yes",VLOOKUP(C1079,Summary!$B:$I,6,0),0),0)</f>
        <v>0</v>
      </c>
      <c r="H1079" s="68">
        <f t="shared" si="191"/>
        <v>0</v>
      </c>
      <c r="I1079" s="110">
        <f>VLOOKUP($A1079,'2026-27 Salary &amp; Benefits'!$A:$I,3,FALSE)</f>
        <v>1</v>
      </c>
      <c r="J1079" s="110">
        <f>VLOOKUP($A1079,'2026-27 Salary &amp; Benefits'!$A:$I,4,FALSE)</f>
        <v>1.04</v>
      </c>
      <c r="K1079" s="101">
        <f t="shared" si="192"/>
        <v>0</v>
      </c>
      <c r="L1079" s="100">
        <f t="shared" si="193"/>
        <v>0</v>
      </c>
      <c r="M1079" s="102">
        <f>'2026-27 Salary &amp; Benefits'!$E$6</f>
        <v>78209</v>
      </c>
      <c r="N1079" s="102">
        <f>'2026-27 Salary &amp; Benefits'!$F$6</f>
        <v>82248</v>
      </c>
      <c r="O1079" s="7">
        <f t="shared" si="194"/>
        <v>0</v>
      </c>
      <c r="P1079" s="7">
        <f t="shared" si="195"/>
        <v>0</v>
      </c>
      <c r="Q1079" s="7">
        <f>'2026-27 Salary &amp; Benefits'!G$6</f>
        <v>16817.759999999998</v>
      </c>
      <c r="R1079" s="103">
        <f>'2026-27 Salary &amp; Benefits'!H$6</f>
        <v>0.16020000000000001</v>
      </c>
      <c r="S1079" s="103">
        <f>'2026-27 Salary &amp; Benefits'!I$6</f>
        <v>0.15390000000000001</v>
      </c>
      <c r="T1079" s="7">
        <f t="shared" si="196"/>
        <v>0</v>
      </c>
      <c r="U1079" s="7">
        <f t="shared" si="197"/>
        <v>0</v>
      </c>
      <c r="V1079" s="7">
        <f t="shared" si="198"/>
        <v>0</v>
      </c>
      <c r="W1079" s="7">
        <f t="shared" si="199"/>
        <v>0</v>
      </c>
      <c r="X1079" s="18">
        <f t="shared" si="200"/>
        <v>0</v>
      </c>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row>
    <row r="1080" spans="1:159" s="17" customFormat="1">
      <c r="A1080" s="50" t="s">
        <v>2348</v>
      </c>
      <c r="B1080" s="59" t="s">
        <v>2661</v>
      </c>
      <c r="C1080" s="60">
        <v>4134</v>
      </c>
      <c r="D1080" s="59" t="s">
        <v>1723</v>
      </c>
      <c r="E1080" s="78" t="str">
        <f>IFERROR(VLOOKUP($C1080,'2025-26 School Level AAFTE'!$C$2:$L$2349,9,FALSE), "No")</f>
        <v>Yes</v>
      </c>
      <c r="F1080" s="67">
        <f>IFERROR(VLOOKUP($C1080,'2025-26 School Level AAFTE'!$C$2:$J$2349,8,FALSE), 0)</f>
        <v>484.79999999999995</v>
      </c>
      <c r="G1080" s="69">
        <f>IFERROR(IF(E1080= "yes",VLOOKUP(C1080,Summary!$B:$I,6,0),0),0)</f>
        <v>0</v>
      </c>
      <c r="H1080" s="68">
        <f t="shared" si="191"/>
        <v>484.79999999999995</v>
      </c>
      <c r="I1080" s="110">
        <f>VLOOKUP($A1080,'2026-27 Salary &amp; Benefits'!$A:$I,3,FALSE)</f>
        <v>1</v>
      </c>
      <c r="J1080" s="110">
        <f>VLOOKUP($A1080,'2026-27 Salary &amp; Benefits'!$A:$I,4,FALSE)</f>
        <v>1.04</v>
      </c>
      <c r="K1080" s="101">
        <f t="shared" si="192"/>
        <v>484.79999999999995</v>
      </c>
      <c r="L1080" s="100">
        <f t="shared" si="193"/>
        <v>1.4219999999999999</v>
      </c>
      <c r="M1080" s="102">
        <f>'2026-27 Salary &amp; Benefits'!$E$6</f>
        <v>78209</v>
      </c>
      <c r="N1080" s="102">
        <f>'2026-27 Salary &amp; Benefits'!$F$6</f>
        <v>82248</v>
      </c>
      <c r="O1080" s="7">
        <f t="shared" si="194"/>
        <v>111213.2</v>
      </c>
      <c r="P1080" s="7">
        <f t="shared" si="195"/>
        <v>10421.720000000001</v>
      </c>
      <c r="Q1080" s="7">
        <f>'2026-27 Salary &amp; Benefits'!G$6</f>
        <v>16817.759999999998</v>
      </c>
      <c r="R1080" s="103">
        <f>'2026-27 Salary &amp; Benefits'!H$6</f>
        <v>0.16020000000000001</v>
      </c>
      <c r="S1080" s="103">
        <f>'2026-27 Salary &amp; Benefits'!I$6</f>
        <v>0.15390000000000001</v>
      </c>
      <c r="T1080" s="7">
        <f t="shared" si="196"/>
        <v>43335.11</v>
      </c>
      <c r="U1080" s="7">
        <f t="shared" si="197"/>
        <v>2027.25</v>
      </c>
      <c r="V1080" s="7">
        <f t="shared" si="198"/>
        <v>311.99</v>
      </c>
      <c r="W1080" s="7">
        <f t="shared" si="199"/>
        <v>2339.2399999999998</v>
      </c>
      <c r="X1080" s="18">
        <f t="shared" si="200"/>
        <v>167309.26999999999</v>
      </c>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row>
    <row r="1081" spans="1:159" s="17" customFormat="1">
      <c r="A1081" s="50" t="s">
        <v>2348</v>
      </c>
      <c r="B1081" s="59" t="s">
        <v>2661</v>
      </c>
      <c r="C1081" s="60">
        <v>5658</v>
      </c>
      <c r="D1081" s="59" t="s">
        <v>1517</v>
      </c>
      <c r="E1081" s="78" t="str">
        <f>IFERROR(VLOOKUP($C1081,'2025-26 School Level AAFTE'!$C$2:$L$2349,9,FALSE), "No")</f>
        <v>No</v>
      </c>
      <c r="F1081" s="67">
        <f>IFERROR(VLOOKUP($C1081,'2025-26 School Level AAFTE'!$C$2:$J$2349,8,FALSE), 0)</f>
        <v>432.7</v>
      </c>
      <c r="G1081" s="69">
        <f>IFERROR(IF(E1081= "yes",VLOOKUP(C1081,Summary!$B:$I,6,0),0),0)</f>
        <v>0</v>
      </c>
      <c r="H1081" s="68">
        <f t="shared" si="191"/>
        <v>0</v>
      </c>
      <c r="I1081" s="110">
        <f>VLOOKUP($A1081,'2026-27 Salary &amp; Benefits'!$A:$I,3,FALSE)</f>
        <v>1</v>
      </c>
      <c r="J1081" s="110">
        <f>VLOOKUP($A1081,'2026-27 Salary &amp; Benefits'!$A:$I,4,FALSE)</f>
        <v>1.04</v>
      </c>
      <c r="K1081" s="101">
        <f t="shared" si="192"/>
        <v>0</v>
      </c>
      <c r="L1081" s="100">
        <f t="shared" si="193"/>
        <v>0</v>
      </c>
      <c r="M1081" s="102">
        <f>'2026-27 Salary &amp; Benefits'!$E$6</f>
        <v>78209</v>
      </c>
      <c r="N1081" s="102">
        <f>'2026-27 Salary &amp; Benefits'!$F$6</f>
        <v>82248</v>
      </c>
      <c r="O1081" s="7">
        <f t="shared" si="194"/>
        <v>0</v>
      </c>
      <c r="P1081" s="7">
        <f t="shared" si="195"/>
        <v>0</v>
      </c>
      <c r="Q1081" s="7">
        <f>'2026-27 Salary &amp; Benefits'!G$6</f>
        <v>16817.759999999998</v>
      </c>
      <c r="R1081" s="103">
        <f>'2026-27 Salary &amp; Benefits'!H$6</f>
        <v>0.16020000000000001</v>
      </c>
      <c r="S1081" s="103">
        <f>'2026-27 Salary &amp; Benefits'!I$6</f>
        <v>0.15390000000000001</v>
      </c>
      <c r="T1081" s="7">
        <f t="shared" si="196"/>
        <v>0</v>
      </c>
      <c r="U1081" s="7">
        <f t="shared" si="197"/>
        <v>0</v>
      </c>
      <c r="V1081" s="7">
        <f t="shared" si="198"/>
        <v>0</v>
      </c>
      <c r="W1081" s="7">
        <f t="shared" si="199"/>
        <v>0</v>
      </c>
      <c r="X1081" s="18">
        <f t="shared" si="200"/>
        <v>0</v>
      </c>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row>
    <row r="1082" spans="1:159" s="17" customFormat="1">
      <c r="A1082" s="50" t="s">
        <v>2347</v>
      </c>
      <c r="B1082" s="59" t="s">
        <v>2662</v>
      </c>
      <c r="C1082" s="60">
        <v>4483</v>
      </c>
      <c r="D1082" s="59" t="s">
        <v>3098</v>
      </c>
      <c r="E1082" s="78" t="str">
        <f>IFERROR(VLOOKUP($C1082,'2025-26 School Level AAFTE'!$C$2:$L$2349,9,FALSE), "No")</f>
        <v>No</v>
      </c>
      <c r="F1082" s="67">
        <f>IFERROR(VLOOKUP($C1082,'2025-26 School Level AAFTE'!$C$2:$J$2349,8,FALSE), 0)</f>
        <v>531.01</v>
      </c>
      <c r="G1082" s="69">
        <f>IFERROR(IF(E1082= "yes",VLOOKUP(C1082,Summary!$B:$I,6,0),0),0)</f>
        <v>0</v>
      </c>
      <c r="H1082" s="68">
        <f t="shared" si="191"/>
        <v>0</v>
      </c>
      <c r="I1082" s="110">
        <f>VLOOKUP($A1082,'2026-27 Salary &amp; Benefits'!$A:$I,3,FALSE)</f>
        <v>1</v>
      </c>
      <c r="J1082" s="110">
        <f>VLOOKUP($A1082,'2026-27 Salary &amp; Benefits'!$A:$I,4,FALSE)</f>
        <v>1</v>
      </c>
      <c r="K1082" s="101">
        <f t="shared" si="192"/>
        <v>0</v>
      </c>
      <c r="L1082" s="100">
        <f t="shared" si="193"/>
        <v>0</v>
      </c>
      <c r="M1082" s="102">
        <f>'2026-27 Salary &amp; Benefits'!$E$6</f>
        <v>78209</v>
      </c>
      <c r="N1082" s="102">
        <f>'2026-27 Salary &amp; Benefits'!$F$6</f>
        <v>82248</v>
      </c>
      <c r="O1082" s="7">
        <f t="shared" si="194"/>
        <v>0</v>
      </c>
      <c r="P1082" s="7">
        <f t="shared" si="195"/>
        <v>0</v>
      </c>
      <c r="Q1082" s="7">
        <f>'2026-27 Salary &amp; Benefits'!G$6</f>
        <v>16817.759999999998</v>
      </c>
      <c r="R1082" s="103">
        <f>'2026-27 Salary &amp; Benefits'!H$6</f>
        <v>0.16020000000000001</v>
      </c>
      <c r="S1082" s="103">
        <f>'2026-27 Salary &amp; Benefits'!I$6</f>
        <v>0.15390000000000001</v>
      </c>
      <c r="T1082" s="7">
        <f t="shared" si="196"/>
        <v>0</v>
      </c>
      <c r="U1082" s="7">
        <f t="shared" si="197"/>
        <v>0</v>
      </c>
      <c r="V1082" s="7">
        <f t="shared" si="198"/>
        <v>0</v>
      </c>
      <c r="W1082" s="7">
        <f t="shared" si="199"/>
        <v>0</v>
      </c>
      <c r="X1082" s="18">
        <f t="shared" si="200"/>
        <v>0</v>
      </c>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row>
    <row r="1083" spans="1:159" s="17" customFormat="1">
      <c r="A1083" s="50" t="s">
        <v>2347</v>
      </c>
      <c r="B1083" s="59" t="s">
        <v>2662</v>
      </c>
      <c r="C1083" s="60">
        <v>2890</v>
      </c>
      <c r="D1083" s="59" t="s">
        <v>1715</v>
      </c>
      <c r="E1083" s="78" t="str">
        <f>IFERROR(VLOOKUP($C1083,'2025-26 School Level AAFTE'!$C$2:$L$2349,9,FALSE), "No")</f>
        <v>No</v>
      </c>
      <c r="F1083" s="67">
        <f>IFERROR(VLOOKUP($C1083,'2025-26 School Level AAFTE'!$C$2:$J$2349,8,FALSE), 0)</f>
        <v>466.93</v>
      </c>
      <c r="G1083" s="69">
        <f>IFERROR(IF(E1083= "yes",VLOOKUP(C1083,Summary!$B:$I,6,0),0),0)</f>
        <v>0</v>
      </c>
      <c r="H1083" s="68">
        <f t="shared" si="191"/>
        <v>0</v>
      </c>
      <c r="I1083" s="110">
        <f>VLOOKUP($A1083,'2026-27 Salary &amp; Benefits'!$A:$I,3,FALSE)</f>
        <v>1</v>
      </c>
      <c r="J1083" s="110">
        <f>VLOOKUP($A1083,'2026-27 Salary &amp; Benefits'!$A:$I,4,FALSE)</f>
        <v>1</v>
      </c>
      <c r="K1083" s="101">
        <f t="shared" si="192"/>
        <v>0</v>
      </c>
      <c r="L1083" s="100">
        <f t="shared" si="193"/>
        <v>0</v>
      </c>
      <c r="M1083" s="102">
        <f>'2026-27 Salary &amp; Benefits'!$E$6</f>
        <v>78209</v>
      </c>
      <c r="N1083" s="102">
        <f>'2026-27 Salary &amp; Benefits'!$F$6</f>
        <v>82248</v>
      </c>
      <c r="O1083" s="7">
        <f t="shared" si="194"/>
        <v>0</v>
      </c>
      <c r="P1083" s="7">
        <f t="shared" si="195"/>
        <v>0</v>
      </c>
      <c r="Q1083" s="7">
        <f>'2026-27 Salary &amp; Benefits'!G$6</f>
        <v>16817.759999999998</v>
      </c>
      <c r="R1083" s="103">
        <f>'2026-27 Salary &amp; Benefits'!H$6</f>
        <v>0.16020000000000001</v>
      </c>
      <c r="S1083" s="103">
        <f>'2026-27 Salary &amp; Benefits'!I$6</f>
        <v>0.15390000000000001</v>
      </c>
      <c r="T1083" s="7">
        <f t="shared" si="196"/>
        <v>0</v>
      </c>
      <c r="U1083" s="7">
        <f t="shared" si="197"/>
        <v>0</v>
      </c>
      <c r="V1083" s="7">
        <f t="shared" si="198"/>
        <v>0</v>
      </c>
      <c r="W1083" s="7">
        <f t="shared" si="199"/>
        <v>0</v>
      </c>
      <c r="X1083" s="18">
        <f t="shared" si="200"/>
        <v>0</v>
      </c>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row>
    <row r="1084" spans="1:159" s="17" customFormat="1">
      <c r="A1084" s="50" t="s">
        <v>2347</v>
      </c>
      <c r="B1084" s="59" t="s">
        <v>2662</v>
      </c>
      <c r="C1084" s="60">
        <v>3965</v>
      </c>
      <c r="D1084" s="59" t="s">
        <v>1716</v>
      </c>
      <c r="E1084" s="78" t="str">
        <f>IFERROR(VLOOKUP($C1084,'2025-26 School Level AAFTE'!$C$2:$L$2349,9,FALSE), "No")</f>
        <v>No</v>
      </c>
      <c r="F1084" s="67">
        <f>IFERROR(VLOOKUP($C1084,'2025-26 School Level AAFTE'!$C$2:$J$2349,8,FALSE), 0)</f>
        <v>389.26</v>
      </c>
      <c r="G1084" s="69">
        <f>IFERROR(IF(E1084= "yes",VLOOKUP(C1084,Summary!$B:$I,6,0),0),0)</f>
        <v>0</v>
      </c>
      <c r="H1084" s="68">
        <f t="shared" si="191"/>
        <v>0</v>
      </c>
      <c r="I1084" s="110">
        <f>VLOOKUP($A1084,'2026-27 Salary &amp; Benefits'!$A:$I,3,FALSE)</f>
        <v>1</v>
      </c>
      <c r="J1084" s="110">
        <f>VLOOKUP($A1084,'2026-27 Salary &amp; Benefits'!$A:$I,4,FALSE)</f>
        <v>1</v>
      </c>
      <c r="K1084" s="101">
        <f t="shared" si="192"/>
        <v>0</v>
      </c>
      <c r="L1084" s="100">
        <f t="shared" si="193"/>
        <v>0</v>
      </c>
      <c r="M1084" s="102">
        <f>'2026-27 Salary &amp; Benefits'!$E$6</f>
        <v>78209</v>
      </c>
      <c r="N1084" s="102">
        <f>'2026-27 Salary &amp; Benefits'!$F$6</f>
        <v>82248</v>
      </c>
      <c r="O1084" s="7">
        <f t="shared" si="194"/>
        <v>0</v>
      </c>
      <c r="P1084" s="7">
        <f t="shared" si="195"/>
        <v>0</v>
      </c>
      <c r="Q1084" s="7">
        <f>'2026-27 Salary &amp; Benefits'!G$6</f>
        <v>16817.759999999998</v>
      </c>
      <c r="R1084" s="103">
        <f>'2026-27 Salary &amp; Benefits'!H$6</f>
        <v>0.16020000000000001</v>
      </c>
      <c r="S1084" s="103">
        <f>'2026-27 Salary &amp; Benefits'!I$6</f>
        <v>0.15390000000000001</v>
      </c>
      <c r="T1084" s="7">
        <f t="shared" si="196"/>
        <v>0</v>
      </c>
      <c r="U1084" s="7">
        <f t="shared" si="197"/>
        <v>0</v>
      </c>
      <c r="V1084" s="7">
        <f t="shared" si="198"/>
        <v>0</v>
      </c>
      <c r="W1084" s="7">
        <f t="shared" si="199"/>
        <v>0</v>
      </c>
      <c r="X1084" s="18">
        <f t="shared" si="200"/>
        <v>0</v>
      </c>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row>
    <row r="1085" spans="1:159" s="17" customFormat="1">
      <c r="A1085" s="50" t="s">
        <v>2347</v>
      </c>
      <c r="B1085" s="59" t="s">
        <v>2662</v>
      </c>
      <c r="C1085" s="60">
        <v>4577</v>
      </c>
      <c r="D1085" s="59" t="s">
        <v>3099</v>
      </c>
      <c r="E1085" s="78" t="str">
        <f>IFERROR(VLOOKUP($C1085,'2025-26 School Level AAFTE'!$C$2:$L$2349,9,FALSE), "No")</f>
        <v>No</v>
      </c>
      <c r="F1085" s="67">
        <f>IFERROR(VLOOKUP($C1085,'2025-26 School Level AAFTE'!$C$2:$J$2349,8,FALSE), 0)</f>
        <v>343.5</v>
      </c>
      <c r="G1085" s="69">
        <f>IFERROR(IF(E1085= "yes",VLOOKUP(C1085,Summary!$B:$I,6,0),0),0)</f>
        <v>0</v>
      </c>
      <c r="H1085" s="68">
        <f t="shared" si="191"/>
        <v>0</v>
      </c>
      <c r="I1085" s="110">
        <f>VLOOKUP($A1085,'2026-27 Salary &amp; Benefits'!$A:$I,3,FALSE)</f>
        <v>1</v>
      </c>
      <c r="J1085" s="110">
        <f>VLOOKUP($A1085,'2026-27 Salary &amp; Benefits'!$A:$I,4,FALSE)</f>
        <v>1</v>
      </c>
      <c r="K1085" s="101">
        <f t="shared" si="192"/>
        <v>0</v>
      </c>
      <c r="L1085" s="100">
        <f t="shared" si="193"/>
        <v>0</v>
      </c>
      <c r="M1085" s="102">
        <f>'2026-27 Salary &amp; Benefits'!$E$6</f>
        <v>78209</v>
      </c>
      <c r="N1085" s="102">
        <f>'2026-27 Salary &amp; Benefits'!$F$6</f>
        <v>82248</v>
      </c>
      <c r="O1085" s="7">
        <f t="shared" si="194"/>
        <v>0</v>
      </c>
      <c r="P1085" s="7">
        <f t="shared" si="195"/>
        <v>0</v>
      </c>
      <c r="Q1085" s="7">
        <f>'2026-27 Salary &amp; Benefits'!G$6</f>
        <v>16817.759999999998</v>
      </c>
      <c r="R1085" s="103">
        <f>'2026-27 Salary &amp; Benefits'!H$6</f>
        <v>0.16020000000000001</v>
      </c>
      <c r="S1085" s="103">
        <f>'2026-27 Salary &amp; Benefits'!I$6</f>
        <v>0.15390000000000001</v>
      </c>
      <c r="T1085" s="7">
        <f t="shared" si="196"/>
        <v>0</v>
      </c>
      <c r="U1085" s="7">
        <f t="shared" si="197"/>
        <v>0</v>
      </c>
      <c r="V1085" s="7">
        <f t="shared" si="198"/>
        <v>0</v>
      </c>
      <c r="W1085" s="7">
        <f t="shared" si="199"/>
        <v>0</v>
      </c>
      <c r="X1085" s="18">
        <f t="shared" si="200"/>
        <v>0</v>
      </c>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row>
    <row r="1086" spans="1:159" s="17" customFormat="1">
      <c r="A1086" s="50" t="s">
        <v>2213</v>
      </c>
      <c r="B1086" s="59" t="s">
        <v>2663</v>
      </c>
      <c r="C1086" s="60">
        <v>3162</v>
      </c>
      <c r="D1086" s="59" t="s">
        <v>675</v>
      </c>
      <c r="E1086" s="78" t="str">
        <f>IFERROR(VLOOKUP($C1086,'2025-26 School Level AAFTE'!$C$2:$L$2349,9,FALSE), "No")</f>
        <v>No</v>
      </c>
      <c r="F1086" s="67">
        <f>IFERROR(VLOOKUP($C1086,'2025-26 School Level AAFTE'!$C$2:$J$2349,8,FALSE), 0)</f>
        <v>365.75</v>
      </c>
      <c r="G1086" s="69">
        <f>IFERROR(IF(E1086= "yes",VLOOKUP(C1086,Summary!$B:$I,6,0),0),0)</f>
        <v>0</v>
      </c>
      <c r="H1086" s="68">
        <f t="shared" si="191"/>
        <v>0</v>
      </c>
      <c r="I1086" s="110">
        <f>VLOOKUP($A1086,'2026-27 Salary &amp; Benefits'!$A:$I,3,FALSE)</f>
        <v>1.18</v>
      </c>
      <c r="J1086" s="110">
        <f>VLOOKUP($A1086,'2026-27 Salary &amp; Benefits'!$A:$I,4,FALSE)</f>
        <v>1.18</v>
      </c>
      <c r="K1086" s="101">
        <f t="shared" si="192"/>
        <v>0</v>
      </c>
      <c r="L1086" s="100">
        <f t="shared" si="193"/>
        <v>0</v>
      </c>
      <c r="M1086" s="102">
        <f>'2026-27 Salary &amp; Benefits'!$E$6</f>
        <v>78209</v>
      </c>
      <c r="N1086" s="102">
        <f>'2026-27 Salary &amp; Benefits'!$F$6</f>
        <v>82248</v>
      </c>
      <c r="O1086" s="7">
        <f t="shared" si="194"/>
        <v>0</v>
      </c>
      <c r="P1086" s="7">
        <f t="shared" si="195"/>
        <v>0</v>
      </c>
      <c r="Q1086" s="7">
        <f>'2026-27 Salary &amp; Benefits'!G$6</f>
        <v>16817.759999999998</v>
      </c>
      <c r="R1086" s="103">
        <f>'2026-27 Salary &amp; Benefits'!H$6</f>
        <v>0.16020000000000001</v>
      </c>
      <c r="S1086" s="103">
        <f>'2026-27 Salary &amp; Benefits'!I$6</f>
        <v>0.15390000000000001</v>
      </c>
      <c r="T1086" s="7">
        <f t="shared" si="196"/>
        <v>0</v>
      </c>
      <c r="U1086" s="7">
        <f t="shared" si="197"/>
        <v>0</v>
      </c>
      <c r="V1086" s="7">
        <f t="shared" si="198"/>
        <v>0</v>
      </c>
      <c r="W1086" s="7">
        <f t="shared" si="199"/>
        <v>0</v>
      </c>
      <c r="X1086" s="18">
        <f t="shared" si="200"/>
        <v>0</v>
      </c>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row>
    <row r="1087" spans="1:159" s="17" customFormat="1">
      <c r="A1087" s="50" t="s">
        <v>2213</v>
      </c>
      <c r="B1087" s="59" t="s">
        <v>2663</v>
      </c>
      <c r="C1087" s="60">
        <v>3219</v>
      </c>
      <c r="D1087" s="59" t="s">
        <v>676</v>
      </c>
      <c r="E1087" s="78" t="str">
        <f>IFERROR(VLOOKUP($C1087,'2025-26 School Level AAFTE'!$C$2:$L$2349,9,FALSE), "No")</f>
        <v>No</v>
      </c>
      <c r="F1087" s="67">
        <f>IFERROR(VLOOKUP($C1087,'2025-26 School Level AAFTE'!$C$2:$J$2349,8,FALSE), 0)</f>
        <v>918.85</v>
      </c>
      <c r="G1087" s="69">
        <f>IFERROR(IF(E1087= "yes",VLOOKUP(C1087,Summary!$B:$I,6,0),0),0)</f>
        <v>0</v>
      </c>
      <c r="H1087" s="68">
        <f t="shared" si="191"/>
        <v>0</v>
      </c>
      <c r="I1087" s="110">
        <f>VLOOKUP($A1087,'2026-27 Salary &amp; Benefits'!$A:$I,3,FALSE)</f>
        <v>1.18</v>
      </c>
      <c r="J1087" s="110">
        <f>VLOOKUP($A1087,'2026-27 Salary &amp; Benefits'!$A:$I,4,FALSE)</f>
        <v>1.18</v>
      </c>
      <c r="K1087" s="101">
        <f t="shared" si="192"/>
        <v>0</v>
      </c>
      <c r="L1087" s="100">
        <f t="shared" si="193"/>
        <v>0</v>
      </c>
      <c r="M1087" s="102">
        <f>'2026-27 Salary &amp; Benefits'!$E$6</f>
        <v>78209</v>
      </c>
      <c r="N1087" s="102">
        <f>'2026-27 Salary &amp; Benefits'!$F$6</f>
        <v>82248</v>
      </c>
      <c r="O1087" s="7">
        <f t="shared" si="194"/>
        <v>0</v>
      </c>
      <c r="P1087" s="7">
        <f t="shared" si="195"/>
        <v>0</v>
      </c>
      <c r="Q1087" s="7">
        <f>'2026-27 Salary &amp; Benefits'!G$6</f>
        <v>16817.759999999998</v>
      </c>
      <c r="R1087" s="103">
        <f>'2026-27 Salary &amp; Benefits'!H$6</f>
        <v>0.16020000000000001</v>
      </c>
      <c r="S1087" s="103">
        <f>'2026-27 Salary &amp; Benefits'!I$6</f>
        <v>0.15390000000000001</v>
      </c>
      <c r="T1087" s="7">
        <f t="shared" si="196"/>
        <v>0</v>
      </c>
      <c r="U1087" s="7">
        <f t="shared" si="197"/>
        <v>0</v>
      </c>
      <c r="V1087" s="7">
        <f t="shared" si="198"/>
        <v>0</v>
      </c>
      <c r="W1087" s="7">
        <f t="shared" si="199"/>
        <v>0</v>
      </c>
      <c r="X1087" s="18">
        <f t="shared" si="200"/>
        <v>0</v>
      </c>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row>
    <row r="1088" spans="1:159" s="17" customFormat="1">
      <c r="A1088" s="50" t="s">
        <v>2213</v>
      </c>
      <c r="B1088" s="59" t="s">
        <v>2663</v>
      </c>
      <c r="C1088" s="60">
        <v>2981</v>
      </c>
      <c r="D1088" s="59" t="s">
        <v>673</v>
      </c>
      <c r="E1088" s="78" t="str">
        <f>IFERROR(VLOOKUP($C1088,'2025-26 School Level AAFTE'!$C$2:$L$2349,9,FALSE), "No")</f>
        <v>No</v>
      </c>
      <c r="F1088" s="67">
        <f>IFERROR(VLOOKUP($C1088,'2025-26 School Level AAFTE'!$C$2:$J$2349,8,FALSE), 0)</f>
        <v>413.42</v>
      </c>
      <c r="G1088" s="69">
        <f>IFERROR(IF(E1088= "yes",VLOOKUP(C1088,Summary!$B:$I,6,0),0),0)</f>
        <v>0</v>
      </c>
      <c r="H1088" s="68">
        <f t="shared" si="191"/>
        <v>0</v>
      </c>
      <c r="I1088" s="110">
        <f>VLOOKUP($A1088,'2026-27 Salary &amp; Benefits'!$A:$I,3,FALSE)</f>
        <v>1.18</v>
      </c>
      <c r="J1088" s="110">
        <f>VLOOKUP($A1088,'2026-27 Salary &amp; Benefits'!$A:$I,4,FALSE)</f>
        <v>1.18</v>
      </c>
      <c r="K1088" s="101">
        <f t="shared" si="192"/>
        <v>0</v>
      </c>
      <c r="L1088" s="100">
        <f t="shared" si="193"/>
        <v>0</v>
      </c>
      <c r="M1088" s="102">
        <f>'2026-27 Salary &amp; Benefits'!$E$6</f>
        <v>78209</v>
      </c>
      <c r="N1088" s="102">
        <f>'2026-27 Salary &amp; Benefits'!$F$6</f>
        <v>82248</v>
      </c>
      <c r="O1088" s="7">
        <f t="shared" si="194"/>
        <v>0</v>
      </c>
      <c r="P1088" s="7">
        <f t="shared" si="195"/>
        <v>0</v>
      </c>
      <c r="Q1088" s="7">
        <f>'2026-27 Salary &amp; Benefits'!G$6</f>
        <v>16817.759999999998</v>
      </c>
      <c r="R1088" s="103">
        <f>'2026-27 Salary &amp; Benefits'!H$6</f>
        <v>0.16020000000000001</v>
      </c>
      <c r="S1088" s="103">
        <f>'2026-27 Salary &amp; Benefits'!I$6</f>
        <v>0.15390000000000001</v>
      </c>
      <c r="T1088" s="7">
        <f t="shared" si="196"/>
        <v>0</v>
      </c>
      <c r="U1088" s="7">
        <f t="shared" si="197"/>
        <v>0</v>
      </c>
      <c r="V1088" s="7">
        <f t="shared" si="198"/>
        <v>0</v>
      </c>
      <c r="W1088" s="7">
        <f t="shared" si="199"/>
        <v>0</v>
      </c>
      <c r="X1088" s="18">
        <f t="shared" si="200"/>
        <v>0</v>
      </c>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row>
    <row r="1089" spans="1:159" s="17" customFormat="1">
      <c r="A1089" s="50" t="s">
        <v>2213</v>
      </c>
      <c r="B1089" s="59" t="s">
        <v>2663</v>
      </c>
      <c r="C1089" s="60">
        <v>3029</v>
      </c>
      <c r="D1089" s="59" t="s">
        <v>674</v>
      </c>
      <c r="E1089" s="78" t="str">
        <f>IFERROR(VLOOKUP($C1089,'2025-26 School Level AAFTE'!$C$2:$L$2349,9,FALSE), "No")</f>
        <v>No</v>
      </c>
      <c r="F1089" s="67">
        <f>IFERROR(VLOOKUP($C1089,'2025-26 School Level AAFTE'!$C$2:$J$2349,8,FALSE), 0)</f>
        <v>1417.5</v>
      </c>
      <c r="G1089" s="69">
        <f>IFERROR(IF(E1089= "yes",VLOOKUP(C1089,Summary!$B:$I,6,0),0),0)</f>
        <v>0</v>
      </c>
      <c r="H1089" s="68">
        <f t="shared" si="191"/>
        <v>0</v>
      </c>
      <c r="I1089" s="110">
        <f>VLOOKUP($A1089,'2026-27 Salary &amp; Benefits'!$A:$I,3,FALSE)</f>
        <v>1.18</v>
      </c>
      <c r="J1089" s="110">
        <f>VLOOKUP($A1089,'2026-27 Salary &amp; Benefits'!$A:$I,4,FALSE)</f>
        <v>1.18</v>
      </c>
      <c r="K1089" s="101">
        <f t="shared" si="192"/>
        <v>0</v>
      </c>
      <c r="L1089" s="100">
        <f t="shared" si="193"/>
        <v>0</v>
      </c>
      <c r="M1089" s="102">
        <f>'2026-27 Salary &amp; Benefits'!$E$6</f>
        <v>78209</v>
      </c>
      <c r="N1089" s="102">
        <f>'2026-27 Salary &amp; Benefits'!$F$6</f>
        <v>82248</v>
      </c>
      <c r="O1089" s="7">
        <f t="shared" si="194"/>
        <v>0</v>
      </c>
      <c r="P1089" s="7">
        <f t="shared" si="195"/>
        <v>0</v>
      </c>
      <c r="Q1089" s="7">
        <f>'2026-27 Salary &amp; Benefits'!G$6</f>
        <v>16817.759999999998</v>
      </c>
      <c r="R1089" s="103">
        <f>'2026-27 Salary &amp; Benefits'!H$6</f>
        <v>0.16020000000000001</v>
      </c>
      <c r="S1089" s="103">
        <f>'2026-27 Salary &amp; Benefits'!I$6</f>
        <v>0.15390000000000001</v>
      </c>
      <c r="T1089" s="7">
        <f t="shared" si="196"/>
        <v>0</v>
      </c>
      <c r="U1089" s="7">
        <f t="shared" si="197"/>
        <v>0</v>
      </c>
      <c r="V1089" s="7">
        <f t="shared" si="198"/>
        <v>0</v>
      </c>
      <c r="W1089" s="7">
        <f t="shared" si="199"/>
        <v>0</v>
      </c>
      <c r="X1089" s="18">
        <f t="shared" si="200"/>
        <v>0</v>
      </c>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row>
    <row r="1090" spans="1:159" s="17" customFormat="1">
      <c r="A1090" s="50" t="s">
        <v>2213</v>
      </c>
      <c r="B1090" s="59" t="s">
        <v>2663</v>
      </c>
      <c r="C1090" s="60">
        <v>5447</v>
      </c>
      <c r="D1090" s="59" t="s">
        <v>678</v>
      </c>
      <c r="E1090" s="78" t="str">
        <f>IFERROR(VLOOKUP($C1090,'2025-26 School Level AAFTE'!$C$2:$L$2349,9,FALSE), "No")</f>
        <v>No</v>
      </c>
      <c r="F1090" s="67">
        <f>IFERROR(VLOOKUP($C1090,'2025-26 School Level AAFTE'!$C$2:$J$2349,8,FALSE), 0)</f>
        <v>359.19</v>
      </c>
      <c r="G1090" s="69">
        <f>IFERROR(IF(E1090= "yes",VLOOKUP(C1090,Summary!$B:$I,6,0),0),0)</f>
        <v>0</v>
      </c>
      <c r="H1090" s="68">
        <f t="shared" si="191"/>
        <v>0</v>
      </c>
      <c r="I1090" s="110">
        <f>VLOOKUP($A1090,'2026-27 Salary &amp; Benefits'!$A:$I,3,FALSE)</f>
        <v>1.18</v>
      </c>
      <c r="J1090" s="110">
        <f>VLOOKUP($A1090,'2026-27 Salary &amp; Benefits'!$A:$I,4,FALSE)</f>
        <v>1.18</v>
      </c>
      <c r="K1090" s="101">
        <f t="shared" si="192"/>
        <v>0</v>
      </c>
      <c r="L1090" s="100">
        <f t="shared" si="193"/>
        <v>0</v>
      </c>
      <c r="M1090" s="102">
        <f>'2026-27 Salary &amp; Benefits'!$E$6</f>
        <v>78209</v>
      </c>
      <c r="N1090" s="102">
        <f>'2026-27 Salary &amp; Benefits'!$F$6</f>
        <v>82248</v>
      </c>
      <c r="O1090" s="7">
        <f t="shared" si="194"/>
        <v>0</v>
      </c>
      <c r="P1090" s="7">
        <f t="shared" si="195"/>
        <v>0</v>
      </c>
      <c r="Q1090" s="7">
        <f>'2026-27 Salary &amp; Benefits'!G$6</f>
        <v>16817.759999999998</v>
      </c>
      <c r="R1090" s="103">
        <f>'2026-27 Salary &amp; Benefits'!H$6</f>
        <v>0.16020000000000001</v>
      </c>
      <c r="S1090" s="103">
        <f>'2026-27 Salary &amp; Benefits'!I$6</f>
        <v>0.15390000000000001</v>
      </c>
      <c r="T1090" s="7">
        <f t="shared" si="196"/>
        <v>0</v>
      </c>
      <c r="U1090" s="7">
        <f t="shared" si="197"/>
        <v>0</v>
      </c>
      <c r="V1090" s="7">
        <f t="shared" si="198"/>
        <v>0</v>
      </c>
      <c r="W1090" s="7">
        <f t="shared" si="199"/>
        <v>0</v>
      </c>
      <c r="X1090" s="18">
        <f t="shared" si="200"/>
        <v>0</v>
      </c>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row>
    <row r="1091" spans="1:159" s="17" customFormat="1">
      <c r="A1091" s="50" t="s">
        <v>2213</v>
      </c>
      <c r="B1091" s="59" t="s">
        <v>2663</v>
      </c>
      <c r="C1091" s="60">
        <v>3433</v>
      </c>
      <c r="D1091" s="59" t="s">
        <v>677</v>
      </c>
      <c r="E1091" s="78" t="str">
        <f>IFERROR(VLOOKUP($C1091,'2025-26 School Level AAFTE'!$C$2:$L$2349,9,FALSE), "No")</f>
        <v>No</v>
      </c>
      <c r="F1091" s="67">
        <f>IFERROR(VLOOKUP($C1091,'2025-26 School Level AAFTE'!$C$2:$J$2349,8,FALSE), 0)</f>
        <v>394.83</v>
      </c>
      <c r="G1091" s="69">
        <f>IFERROR(IF(E1091= "yes",VLOOKUP(C1091,Summary!$B:$I,6,0),0),0)</f>
        <v>0</v>
      </c>
      <c r="H1091" s="68">
        <f t="shared" si="191"/>
        <v>0</v>
      </c>
      <c r="I1091" s="110">
        <f>VLOOKUP($A1091,'2026-27 Salary &amp; Benefits'!$A:$I,3,FALSE)</f>
        <v>1.18</v>
      </c>
      <c r="J1091" s="110">
        <f>VLOOKUP($A1091,'2026-27 Salary &amp; Benefits'!$A:$I,4,FALSE)</f>
        <v>1.18</v>
      </c>
      <c r="K1091" s="101">
        <f t="shared" si="192"/>
        <v>0</v>
      </c>
      <c r="L1091" s="100">
        <f t="shared" si="193"/>
        <v>0</v>
      </c>
      <c r="M1091" s="102">
        <f>'2026-27 Salary &amp; Benefits'!$E$6</f>
        <v>78209</v>
      </c>
      <c r="N1091" s="102">
        <f>'2026-27 Salary &amp; Benefits'!$F$6</f>
        <v>82248</v>
      </c>
      <c r="O1091" s="7">
        <f t="shared" si="194"/>
        <v>0</v>
      </c>
      <c r="P1091" s="7">
        <f t="shared" si="195"/>
        <v>0</v>
      </c>
      <c r="Q1091" s="7">
        <f>'2026-27 Salary &amp; Benefits'!G$6</f>
        <v>16817.759999999998</v>
      </c>
      <c r="R1091" s="103">
        <f>'2026-27 Salary &amp; Benefits'!H$6</f>
        <v>0.16020000000000001</v>
      </c>
      <c r="S1091" s="103">
        <f>'2026-27 Salary &amp; Benefits'!I$6</f>
        <v>0.15390000000000001</v>
      </c>
      <c r="T1091" s="7">
        <f t="shared" si="196"/>
        <v>0</v>
      </c>
      <c r="U1091" s="7">
        <f t="shared" si="197"/>
        <v>0</v>
      </c>
      <c r="V1091" s="7">
        <f t="shared" si="198"/>
        <v>0</v>
      </c>
      <c r="W1091" s="7">
        <f t="shared" si="199"/>
        <v>0</v>
      </c>
      <c r="X1091" s="18">
        <f t="shared" si="200"/>
        <v>0</v>
      </c>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row>
    <row r="1092" spans="1:159" s="17" customFormat="1">
      <c r="A1092" s="50" t="s">
        <v>2391</v>
      </c>
      <c r="B1092" s="59" t="s">
        <v>2664</v>
      </c>
      <c r="C1092" s="60">
        <v>2584</v>
      </c>
      <c r="D1092" s="59" t="s">
        <v>1981</v>
      </c>
      <c r="E1092" s="78" t="str">
        <f>IFERROR(VLOOKUP($C1092,'2025-26 School Level AAFTE'!$C$2:$L$2349,9,FALSE), "No")</f>
        <v>No</v>
      </c>
      <c r="F1092" s="67">
        <f>IFERROR(VLOOKUP($C1092,'2025-26 School Level AAFTE'!$C$2:$J$2349,8,FALSE), 0)</f>
        <v>763.61</v>
      </c>
      <c r="G1092" s="69">
        <f>IFERROR(IF(E1092= "yes",VLOOKUP(C1092,Summary!$B:$I,6,0),0),0)</f>
        <v>0</v>
      </c>
      <c r="H1092" s="68">
        <f t="shared" si="191"/>
        <v>0</v>
      </c>
      <c r="I1092" s="110">
        <f>VLOOKUP($A1092,'2026-27 Salary &amp; Benefits'!$A:$I,3,FALSE)</f>
        <v>1.1200000000000001</v>
      </c>
      <c r="J1092" s="110">
        <f>VLOOKUP($A1092,'2026-27 Salary &amp; Benefits'!$A:$I,4,FALSE)</f>
        <v>1.1200000000000001</v>
      </c>
      <c r="K1092" s="101">
        <f t="shared" si="192"/>
        <v>0</v>
      </c>
      <c r="L1092" s="100">
        <f t="shared" si="193"/>
        <v>0</v>
      </c>
      <c r="M1092" s="102">
        <f>'2026-27 Salary &amp; Benefits'!$E$6</f>
        <v>78209</v>
      </c>
      <c r="N1092" s="102">
        <f>'2026-27 Salary &amp; Benefits'!$F$6</f>
        <v>82248</v>
      </c>
      <c r="O1092" s="7">
        <f t="shared" si="194"/>
        <v>0</v>
      </c>
      <c r="P1092" s="7">
        <f t="shared" si="195"/>
        <v>0</v>
      </c>
      <c r="Q1092" s="7">
        <f>'2026-27 Salary &amp; Benefits'!G$6</f>
        <v>16817.759999999998</v>
      </c>
      <c r="R1092" s="103">
        <f>'2026-27 Salary &amp; Benefits'!H$6</f>
        <v>0.16020000000000001</v>
      </c>
      <c r="S1092" s="103">
        <f>'2026-27 Salary &amp; Benefits'!I$6</f>
        <v>0.15390000000000001</v>
      </c>
      <c r="T1092" s="7">
        <f t="shared" si="196"/>
        <v>0</v>
      </c>
      <c r="U1092" s="7">
        <f t="shared" si="197"/>
        <v>0</v>
      </c>
      <c r="V1092" s="7">
        <f t="shared" si="198"/>
        <v>0</v>
      </c>
      <c r="W1092" s="7">
        <f t="shared" si="199"/>
        <v>0</v>
      </c>
      <c r="X1092" s="18">
        <f t="shared" si="200"/>
        <v>0</v>
      </c>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row>
    <row r="1093" spans="1:159" s="17" customFormat="1">
      <c r="A1093" s="50" t="s">
        <v>2391</v>
      </c>
      <c r="B1093" s="59" t="s">
        <v>2664</v>
      </c>
      <c r="C1093" s="60">
        <v>2554</v>
      </c>
      <c r="D1093" s="59" t="s">
        <v>1980</v>
      </c>
      <c r="E1093" s="78" t="str">
        <f>IFERROR(VLOOKUP($C1093,'2025-26 School Level AAFTE'!$C$2:$L$2349,9,FALSE), "No")</f>
        <v>No</v>
      </c>
      <c r="F1093" s="67">
        <f>IFERROR(VLOOKUP($C1093,'2025-26 School Level AAFTE'!$C$2:$J$2349,8,FALSE), 0)</f>
        <v>546.01</v>
      </c>
      <c r="G1093" s="69">
        <f>IFERROR(IF(E1093= "yes",VLOOKUP(C1093,Summary!$B:$I,6,0),0),0)</f>
        <v>0</v>
      </c>
      <c r="H1093" s="68">
        <f t="shared" si="191"/>
        <v>0</v>
      </c>
      <c r="I1093" s="110">
        <f>VLOOKUP($A1093,'2026-27 Salary &amp; Benefits'!$A:$I,3,FALSE)</f>
        <v>1.1200000000000001</v>
      </c>
      <c r="J1093" s="110">
        <f>VLOOKUP($A1093,'2026-27 Salary &amp; Benefits'!$A:$I,4,FALSE)</f>
        <v>1.1200000000000001</v>
      </c>
      <c r="K1093" s="101">
        <f t="shared" si="192"/>
        <v>0</v>
      </c>
      <c r="L1093" s="100">
        <f t="shared" si="193"/>
        <v>0</v>
      </c>
      <c r="M1093" s="102">
        <f>'2026-27 Salary &amp; Benefits'!$E$6</f>
        <v>78209</v>
      </c>
      <c r="N1093" s="102">
        <f>'2026-27 Salary &amp; Benefits'!$F$6</f>
        <v>82248</v>
      </c>
      <c r="O1093" s="7">
        <f t="shared" si="194"/>
        <v>0</v>
      </c>
      <c r="P1093" s="7">
        <f t="shared" si="195"/>
        <v>0</v>
      </c>
      <c r="Q1093" s="7">
        <f>'2026-27 Salary &amp; Benefits'!G$6</f>
        <v>16817.759999999998</v>
      </c>
      <c r="R1093" s="103">
        <f>'2026-27 Salary &amp; Benefits'!H$6</f>
        <v>0.16020000000000001</v>
      </c>
      <c r="S1093" s="103">
        <f>'2026-27 Salary &amp; Benefits'!I$6</f>
        <v>0.15390000000000001</v>
      </c>
      <c r="T1093" s="7">
        <f t="shared" si="196"/>
        <v>0</v>
      </c>
      <c r="U1093" s="7">
        <f t="shared" si="197"/>
        <v>0</v>
      </c>
      <c r="V1093" s="7">
        <f t="shared" si="198"/>
        <v>0</v>
      </c>
      <c r="W1093" s="7">
        <f t="shared" si="199"/>
        <v>0</v>
      </c>
      <c r="X1093" s="18">
        <f t="shared" si="200"/>
        <v>0</v>
      </c>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row>
    <row r="1094" spans="1:159" s="17" customFormat="1">
      <c r="A1094" s="50" t="s">
        <v>2391</v>
      </c>
      <c r="B1094" s="59" t="s">
        <v>2664</v>
      </c>
      <c r="C1094" s="60">
        <v>5448</v>
      </c>
      <c r="D1094" s="59" t="s">
        <v>1983</v>
      </c>
      <c r="E1094" s="78" t="str">
        <f>IFERROR(VLOOKUP($C1094,'2025-26 School Level AAFTE'!$C$2:$L$2349,9,FALSE), "No")</f>
        <v>No</v>
      </c>
      <c r="F1094" s="67">
        <f>IFERROR(VLOOKUP($C1094,'2025-26 School Level AAFTE'!$C$2:$J$2349,8,FALSE), 0)</f>
        <v>13.63</v>
      </c>
      <c r="G1094" s="69">
        <f>IFERROR(IF(E1094= "yes",VLOOKUP(C1094,Summary!$B:$I,6,0),0),0)</f>
        <v>0</v>
      </c>
      <c r="H1094" s="68">
        <f t="shared" si="191"/>
        <v>0</v>
      </c>
      <c r="I1094" s="110">
        <f>VLOOKUP($A1094,'2026-27 Salary &amp; Benefits'!$A:$I,3,FALSE)</f>
        <v>1.1200000000000001</v>
      </c>
      <c r="J1094" s="110">
        <f>VLOOKUP($A1094,'2026-27 Salary &amp; Benefits'!$A:$I,4,FALSE)</f>
        <v>1.1200000000000001</v>
      </c>
      <c r="K1094" s="101">
        <f t="shared" si="192"/>
        <v>0</v>
      </c>
      <c r="L1094" s="100">
        <f t="shared" si="193"/>
        <v>0</v>
      </c>
      <c r="M1094" s="102">
        <f>'2026-27 Salary &amp; Benefits'!$E$6</f>
        <v>78209</v>
      </c>
      <c r="N1094" s="102">
        <f>'2026-27 Salary &amp; Benefits'!$F$6</f>
        <v>82248</v>
      </c>
      <c r="O1094" s="7">
        <f t="shared" si="194"/>
        <v>0</v>
      </c>
      <c r="P1094" s="7">
        <f t="shared" si="195"/>
        <v>0</v>
      </c>
      <c r="Q1094" s="7">
        <f>'2026-27 Salary &amp; Benefits'!G$6</f>
        <v>16817.759999999998</v>
      </c>
      <c r="R1094" s="103">
        <f>'2026-27 Salary &amp; Benefits'!H$6</f>
        <v>0.16020000000000001</v>
      </c>
      <c r="S1094" s="103">
        <f>'2026-27 Salary &amp; Benefits'!I$6</f>
        <v>0.15390000000000001</v>
      </c>
      <c r="T1094" s="7">
        <f t="shared" si="196"/>
        <v>0</v>
      </c>
      <c r="U1094" s="7">
        <f t="shared" si="197"/>
        <v>0</v>
      </c>
      <c r="V1094" s="7">
        <f t="shared" si="198"/>
        <v>0</v>
      </c>
      <c r="W1094" s="7">
        <f t="shared" si="199"/>
        <v>0</v>
      </c>
      <c r="X1094" s="18">
        <f t="shared" si="200"/>
        <v>0</v>
      </c>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row>
    <row r="1095" spans="1:159" s="17" customFormat="1">
      <c r="A1095" s="50" t="s">
        <v>2391</v>
      </c>
      <c r="B1095" s="59" t="s">
        <v>2664</v>
      </c>
      <c r="C1095" s="60">
        <v>3930</v>
      </c>
      <c r="D1095" s="59" t="s">
        <v>909</v>
      </c>
      <c r="E1095" s="78" t="str">
        <f>IFERROR(VLOOKUP($C1095,'2025-26 School Level AAFTE'!$C$2:$L$2349,9,FALSE), "No")</f>
        <v>No</v>
      </c>
      <c r="F1095" s="67">
        <f>IFERROR(VLOOKUP($C1095,'2025-26 School Level AAFTE'!$C$2:$J$2349,8,FALSE), 0)</f>
        <v>348.2</v>
      </c>
      <c r="G1095" s="69">
        <f>IFERROR(IF(E1095= "yes",VLOOKUP(C1095,Summary!$B:$I,6,0),0),0)</f>
        <v>0</v>
      </c>
      <c r="H1095" s="68">
        <f t="shared" si="191"/>
        <v>0</v>
      </c>
      <c r="I1095" s="110">
        <f>VLOOKUP($A1095,'2026-27 Salary &amp; Benefits'!$A:$I,3,FALSE)</f>
        <v>1.1200000000000001</v>
      </c>
      <c r="J1095" s="110">
        <f>VLOOKUP($A1095,'2026-27 Salary &amp; Benefits'!$A:$I,4,FALSE)</f>
        <v>1.1200000000000001</v>
      </c>
      <c r="K1095" s="101">
        <f t="shared" si="192"/>
        <v>0</v>
      </c>
      <c r="L1095" s="100">
        <f t="shared" si="193"/>
        <v>0</v>
      </c>
      <c r="M1095" s="102">
        <f>'2026-27 Salary &amp; Benefits'!$E$6</f>
        <v>78209</v>
      </c>
      <c r="N1095" s="102">
        <f>'2026-27 Salary &amp; Benefits'!$F$6</f>
        <v>82248</v>
      </c>
      <c r="O1095" s="7">
        <f t="shared" si="194"/>
        <v>0</v>
      </c>
      <c r="P1095" s="7">
        <f t="shared" si="195"/>
        <v>0</v>
      </c>
      <c r="Q1095" s="7">
        <f>'2026-27 Salary &amp; Benefits'!G$6</f>
        <v>16817.759999999998</v>
      </c>
      <c r="R1095" s="103">
        <f>'2026-27 Salary &amp; Benefits'!H$6</f>
        <v>0.16020000000000001</v>
      </c>
      <c r="S1095" s="103">
        <f>'2026-27 Salary &amp; Benefits'!I$6</f>
        <v>0.15390000000000001</v>
      </c>
      <c r="T1095" s="7">
        <f t="shared" si="196"/>
        <v>0</v>
      </c>
      <c r="U1095" s="7">
        <f t="shared" si="197"/>
        <v>0</v>
      </c>
      <c r="V1095" s="7">
        <f t="shared" si="198"/>
        <v>0</v>
      </c>
      <c r="W1095" s="7">
        <f t="shared" si="199"/>
        <v>0</v>
      </c>
      <c r="X1095" s="18">
        <f t="shared" si="200"/>
        <v>0</v>
      </c>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row>
    <row r="1096" spans="1:159" s="17" customFormat="1">
      <c r="A1096" s="50" t="s">
        <v>2391</v>
      </c>
      <c r="B1096" s="59" t="s">
        <v>2664</v>
      </c>
      <c r="C1096" s="60">
        <v>5047</v>
      </c>
      <c r="D1096" s="59" t="s">
        <v>1982</v>
      </c>
      <c r="E1096" s="78" t="str">
        <f>IFERROR(VLOOKUP($C1096,'2025-26 School Level AAFTE'!$C$2:$L$2349,9,FALSE), "No")</f>
        <v>No</v>
      </c>
      <c r="F1096" s="67">
        <f>IFERROR(VLOOKUP($C1096,'2025-26 School Level AAFTE'!$C$2:$J$2349,8,FALSE), 0)</f>
        <v>221.09</v>
      </c>
      <c r="G1096" s="69">
        <f>IFERROR(IF(E1096= "yes",VLOOKUP(C1096,Summary!$B:$I,6,0),0),0)</f>
        <v>0</v>
      </c>
      <c r="H1096" s="68">
        <f t="shared" si="191"/>
        <v>0</v>
      </c>
      <c r="I1096" s="110">
        <f>VLOOKUP($A1096,'2026-27 Salary &amp; Benefits'!$A:$I,3,FALSE)</f>
        <v>1.1200000000000001</v>
      </c>
      <c r="J1096" s="110">
        <f>VLOOKUP($A1096,'2026-27 Salary &amp; Benefits'!$A:$I,4,FALSE)</f>
        <v>1.1200000000000001</v>
      </c>
      <c r="K1096" s="101">
        <f t="shared" si="192"/>
        <v>0</v>
      </c>
      <c r="L1096" s="100">
        <f t="shared" si="193"/>
        <v>0</v>
      </c>
      <c r="M1096" s="102">
        <f>'2026-27 Salary &amp; Benefits'!$E$6</f>
        <v>78209</v>
      </c>
      <c r="N1096" s="102">
        <f>'2026-27 Salary &amp; Benefits'!$F$6</f>
        <v>82248</v>
      </c>
      <c r="O1096" s="7">
        <f t="shared" si="194"/>
        <v>0</v>
      </c>
      <c r="P1096" s="7">
        <f t="shared" si="195"/>
        <v>0</v>
      </c>
      <c r="Q1096" s="7">
        <f>'2026-27 Salary &amp; Benefits'!G$6</f>
        <v>16817.759999999998</v>
      </c>
      <c r="R1096" s="103">
        <f>'2026-27 Salary &amp; Benefits'!H$6</f>
        <v>0.16020000000000001</v>
      </c>
      <c r="S1096" s="103">
        <f>'2026-27 Salary &amp; Benefits'!I$6</f>
        <v>0.15390000000000001</v>
      </c>
      <c r="T1096" s="7">
        <f t="shared" si="196"/>
        <v>0</v>
      </c>
      <c r="U1096" s="7">
        <f t="shared" si="197"/>
        <v>0</v>
      </c>
      <c r="V1096" s="7">
        <f t="shared" si="198"/>
        <v>0</v>
      </c>
      <c r="W1096" s="7">
        <f t="shared" si="199"/>
        <v>0</v>
      </c>
      <c r="X1096" s="18">
        <f t="shared" si="200"/>
        <v>0</v>
      </c>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row>
    <row r="1097" spans="1:159" s="17" customFormat="1">
      <c r="A1097" s="50" t="s">
        <v>2287</v>
      </c>
      <c r="B1097" s="59" t="s">
        <v>2665</v>
      </c>
      <c r="C1097" s="60">
        <v>1845</v>
      </c>
      <c r="D1097" s="59" t="s">
        <v>1203</v>
      </c>
      <c r="E1097" s="78" t="str">
        <f>IFERROR(VLOOKUP($C1097,'2025-26 School Level AAFTE'!$C$2:$L$2349,9,FALSE), "No")</f>
        <v>No</v>
      </c>
      <c r="F1097" s="67">
        <f>IFERROR(VLOOKUP($C1097,'2025-26 School Level AAFTE'!$C$2:$J$2349,8,FALSE), 0)</f>
        <v>29.13</v>
      </c>
      <c r="G1097" s="69">
        <f>IFERROR(IF(E1097= "yes",VLOOKUP(C1097,Summary!$B:$I,6,0),0),0)</f>
        <v>0</v>
      </c>
      <c r="H1097" s="68">
        <f t="shared" si="191"/>
        <v>0</v>
      </c>
      <c r="I1097" s="110">
        <f>VLOOKUP($A1097,'2026-27 Salary &amp; Benefits'!$A:$I,3,FALSE)</f>
        <v>1</v>
      </c>
      <c r="J1097" s="110">
        <f>VLOOKUP($A1097,'2026-27 Salary &amp; Benefits'!$A:$I,4,FALSE)</f>
        <v>1</v>
      </c>
      <c r="K1097" s="101">
        <f t="shared" si="192"/>
        <v>0</v>
      </c>
      <c r="L1097" s="100">
        <f t="shared" si="193"/>
        <v>0</v>
      </c>
      <c r="M1097" s="102">
        <f>'2026-27 Salary &amp; Benefits'!$E$6</f>
        <v>78209</v>
      </c>
      <c r="N1097" s="102">
        <f>'2026-27 Salary &amp; Benefits'!$F$6</f>
        <v>82248</v>
      </c>
      <c r="O1097" s="7">
        <f t="shared" si="194"/>
        <v>0</v>
      </c>
      <c r="P1097" s="7">
        <f t="shared" si="195"/>
        <v>0</v>
      </c>
      <c r="Q1097" s="7">
        <f>'2026-27 Salary &amp; Benefits'!G$6</f>
        <v>16817.759999999998</v>
      </c>
      <c r="R1097" s="103">
        <f>'2026-27 Salary &amp; Benefits'!H$6</f>
        <v>0.16020000000000001</v>
      </c>
      <c r="S1097" s="103">
        <f>'2026-27 Salary &amp; Benefits'!I$6</f>
        <v>0.15390000000000001</v>
      </c>
      <c r="T1097" s="7">
        <f t="shared" si="196"/>
        <v>0</v>
      </c>
      <c r="U1097" s="7">
        <f t="shared" si="197"/>
        <v>0</v>
      </c>
      <c r="V1097" s="7">
        <f t="shared" si="198"/>
        <v>0</v>
      </c>
      <c r="W1097" s="7">
        <f t="shared" si="199"/>
        <v>0</v>
      </c>
      <c r="X1097" s="18">
        <f t="shared" si="200"/>
        <v>0</v>
      </c>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row>
    <row r="1098" spans="1:159" s="17" customFormat="1">
      <c r="A1098" s="50" t="s">
        <v>2287</v>
      </c>
      <c r="B1098" s="59" t="s">
        <v>2665</v>
      </c>
      <c r="C1098" s="60">
        <v>2146</v>
      </c>
      <c r="D1098" s="59" t="s">
        <v>1204</v>
      </c>
      <c r="E1098" s="78" t="str">
        <f>IFERROR(VLOOKUP($C1098,'2025-26 School Level AAFTE'!$C$2:$L$2349,9,FALSE), "No")</f>
        <v>No</v>
      </c>
      <c r="F1098" s="67">
        <f>IFERROR(VLOOKUP($C1098,'2025-26 School Level AAFTE'!$C$2:$J$2349,8,FALSE), 0)</f>
        <v>375.52000000000004</v>
      </c>
      <c r="G1098" s="69">
        <f>IFERROR(IF(E1098= "yes",VLOOKUP(C1098,Summary!$B:$I,6,0),0),0)</f>
        <v>0</v>
      </c>
      <c r="H1098" s="68">
        <f t="shared" si="191"/>
        <v>0</v>
      </c>
      <c r="I1098" s="110">
        <f>VLOOKUP($A1098,'2026-27 Salary &amp; Benefits'!$A:$I,3,FALSE)</f>
        <v>1</v>
      </c>
      <c r="J1098" s="110">
        <f>VLOOKUP($A1098,'2026-27 Salary &amp; Benefits'!$A:$I,4,FALSE)</f>
        <v>1</v>
      </c>
      <c r="K1098" s="101">
        <f t="shared" si="192"/>
        <v>0</v>
      </c>
      <c r="L1098" s="100">
        <f t="shared" si="193"/>
        <v>0</v>
      </c>
      <c r="M1098" s="102">
        <f>'2026-27 Salary &amp; Benefits'!$E$6</f>
        <v>78209</v>
      </c>
      <c r="N1098" s="102">
        <f>'2026-27 Salary &amp; Benefits'!$F$6</f>
        <v>82248</v>
      </c>
      <c r="O1098" s="7">
        <f t="shared" si="194"/>
        <v>0</v>
      </c>
      <c r="P1098" s="7">
        <f t="shared" si="195"/>
        <v>0</v>
      </c>
      <c r="Q1098" s="7">
        <f>'2026-27 Salary &amp; Benefits'!G$6</f>
        <v>16817.759999999998</v>
      </c>
      <c r="R1098" s="103">
        <f>'2026-27 Salary &amp; Benefits'!H$6</f>
        <v>0.16020000000000001</v>
      </c>
      <c r="S1098" s="103">
        <f>'2026-27 Salary &amp; Benefits'!I$6</f>
        <v>0.15390000000000001</v>
      </c>
      <c r="T1098" s="7">
        <f t="shared" si="196"/>
        <v>0</v>
      </c>
      <c r="U1098" s="7">
        <f t="shared" si="197"/>
        <v>0</v>
      </c>
      <c r="V1098" s="7">
        <f t="shared" si="198"/>
        <v>0</v>
      </c>
      <c r="W1098" s="7">
        <f t="shared" si="199"/>
        <v>0</v>
      </c>
      <c r="X1098" s="18">
        <f t="shared" si="200"/>
        <v>0</v>
      </c>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row>
    <row r="1099" spans="1:159" s="17" customFormat="1">
      <c r="A1099" s="50" t="s">
        <v>2287</v>
      </c>
      <c r="B1099" s="59" t="s">
        <v>2665</v>
      </c>
      <c r="C1099" s="60">
        <v>4501</v>
      </c>
      <c r="D1099" s="59" t="s">
        <v>1205</v>
      </c>
      <c r="E1099" s="78" t="str">
        <f>IFERROR(VLOOKUP($C1099,'2025-26 School Level AAFTE'!$C$2:$L$2349,9,FALSE), "No")</f>
        <v>No</v>
      </c>
      <c r="F1099" s="67">
        <f>IFERROR(VLOOKUP($C1099,'2025-26 School Level AAFTE'!$C$2:$J$2349,8,FALSE), 0)</f>
        <v>304.02999999999997</v>
      </c>
      <c r="G1099" s="69">
        <f>IFERROR(IF(E1099= "yes",VLOOKUP(C1099,Summary!$B:$I,6,0),0),0)</f>
        <v>0</v>
      </c>
      <c r="H1099" s="68">
        <f t="shared" si="191"/>
        <v>0</v>
      </c>
      <c r="I1099" s="110">
        <f>VLOOKUP($A1099,'2026-27 Salary &amp; Benefits'!$A:$I,3,FALSE)</f>
        <v>1</v>
      </c>
      <c r="J1099" s="110">
        <f>VLOOKUP($A1099,'2026-27 Salary &amp; Benefits'!$A:$I,4,FALSE)</f>
        <v>1</v>
      </c>
      <c r="K1099" s="101">
        <f t="shared" si="192"/>
        <v>0</v>
      </c>
      <c r="L1099" s="100">
        <f t="shared" si="193"/>
        <v>0</v>
      </c>
      <c r="M1099" s="102">
        <f>'2026-27 Salary &amp; Benefits'!$E$6</f>
        <v>78209</v>
      </c>
      <c r="N1099" s="102">
        <f>'2026-27 Salary &amp; Benefits'!$F$6</f>
        <v>82248</v>
      </c>
      <c r="O1099" s="7">
        <f t="shared" si="194"/>
        <v>0</v>
      </c>
      <c r="P1099" s="7">
        <f t="shared" si="195"/>
        <v>0</v>
      </c>
      <c r="Q1099" s="7">
        <f>'2026-27 Salary &amp; Benefits'!G$6</f>
        <v>16817.759999999998</v>
      </c>
      <c r="R1099" s="103">
        <f>'2026-27 Salary &amp; Benefits'!H$6</f>
        <v>0.16020000000000001</v>
      </c>
      <c r="S1099" s="103">
        <f>'2026-27 Salary &amp; Benefits'!I$6</f>
        <v>0.15390000000000001</v>
      </c>
      <c r="T1099" s="7">
        <f t="shared" si="196"/>
        <v>0</v>
      </c>
      <c r="U1099" s="7">
        <f t="shared" si="197"/>
        <v>0</v>
      </c>
      <c r="V1099" s="7">
        <f t="shared" si="198"/>
        <v>0</v>
      </c>
      <c r="W1099" s="7">
        <f t="shared" si="199"/>
        <v>0</v>
      </c>
      <c r="X1099" s="18">
        <f t="shared" si="200"/>
        <v>0</v>
      </c>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row>
    <row r="1100" spans="1:159" s="17" customFormat="1">
      <c r="A1100" s="50" t="s">
        <v>2287</v>
      </c>
      <c r="B1100" s="59" t="s">
        <v>2665</v>
      </c>
      <c r="C1100" s="60">
        <v>1621</v>
      </c>
      <c r="D1100" s="59" t="s">
        <v>3100</v>
      </c>
      <c r="E1100" s="78" t="str">
        <f>IFERROR(VLOOKUP($C1100,'2025-26 School Level AAFTE'!$C$2:$L$2349,9,FALSE), "No")</f>
        <v>Yes</v>
      </c>
      <c r="F1100" s="67">
        <f>IFERROR(VLOOKUP($C1100,'2025-26 School Level AAFTE'!$C$2:$J$2349,8,FALSE), 0)</f>
        <v>38.22</v>
      </c>
      <c r="G1100" s="69">
        <f>IFERROR(IF(E1100= "yes",VLOOKUP(C1100,Summary!$B:$I,6,0),0),0)</f>
        <v>0</v>
      </c>
      <c r="H1100" s="68">
        <f t="shared" si="191"/>
        <v>38.22</v>
      </c>
      <c r="I1100" s="110">
        <f>VLOOKUP($A1100,'2026-27 Salary &amp; Benefits'!$A:$I,3,FALSE)</f>
        <v>1</v>
      </c>
      <c r="J1100" s="110">
        <f>VLOOKUP($A1100,'2026-27 Salary &amp; Benefits'!$A:$I,4,FALSE)</f>
        <v>1</v>
      </c>
      <c r="K1100" s="101">
        <f t="shared" si="192"/>
        <v>38.22</v>
      </c>
      <c r="L1100" s="100">
        <f t="shared" si="193"/>
        <v>0.112</v>
      </c>
      <c r="M1100" s="102">
        <f>'2026-27 Salary &amp; Benefits'!$E$6</f>
        <v>78209</v>
      </c>
      <c r="N1100" s="102">
        <f>'2026-27 Salary &amp; Benefits'!$F$6</f>
        <v>82248</v>
      </c>
      <c r="O1100" s="7">
        <f t="shared" si="194"/>
        <v>8759.41</v>
      </c>
      <c r="P1100" s="7">
        <f t="shared" si="195"/>
        <v>452.3700000000008</v>
      </c>
      <c r="Q1100" s="7">
        <f>'2026-27 Salary &amp; Benefits'!G$6</f>
        <v>16817.759999999998</v>
      </c>
      <c r="R1100" s="103">
        <f>'2026-27 Salary &amp; Benefits'!H$6</f>
        <v>0.16020000000000001</v>
      </c>
      <c r="S1100" s="103">
        <f>'2026-27 Salary &amp; Benefits'!I$6</f>
        <v>0.15390000000000001</v>
      </c>
      <c r="T1100" s="7">
        <f t="shared" si="196"/>
        <v>3356.47</v>
      </c>
      <c r="U1100" s="7">
        <f t="shared" si="197"/>
        <v>153.53</v>
      </c>
      <c r="V1100" s="7">
        <f t="shared" si="198"/>
        <v>23.63</v>
      </c>
      <c r="W1100" s="7">
        <f t="shared" si="199"/>
        <v>177.16</v>
      </c>
      <c r="X1100" s="18">
        <f t="shared" si="200"/>
        <v>12745.41</v>
      </c>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row>
    <row r="1101" spans="1:159" s="17" customFormat="1">
      <c r="A1101" s="50" t="s">
        <v>2327</v>
      </c>
      <c r="B1101" s="59" t="s">
        <v>2666</v>
      </c>
      <c r="C1101" s="60">
        <v>3406</v>
      </c>
      <c r="D1101" s="59" t="s">
        <v>1483</v>
      </c>
      <c r="E1101" s="78" t="str">
        <f>IFERROR(VLOOKUP($C1101,'2025-26 School Level AAFTE'!$C$2:$L$2349,9,FALSE), "No")</f>
        <v>No</v>
      </c>
      <c r="F1101" s="67">
        <f>IFERROR(VLOOKUP($C1101,'2025-26 School Level AAFTE'!$C$2:$J$2349,8,FALSE), 0)</f>
        <v>36.700000000000003</v>
      </c>
      <c r="G1101" s="69">
        <f>IFERROR(IF(E1101= "yes",VLOOKUP(C1101,Summary!$B:$I,6,0),0),0)</f>
        <v>0</v>
      </c>
      <c r="H1101" s="68">
        <f t="shared" si="191"/>
        <v>0</v>
      </c>
      <c r="I1101" s="110">
        <f>VLOOKUP($A1101,'2026-27 Salary &amp; Benefits'!$A:$I,3,FALSE)</f>
        <v>1</v>
      </c>
      <c r="J1101" s="110">
        <f>VLOOKUP($A1101,'2026-27 Salary &amp; Benefits'!$A:$I,4,FALSE)</f>
        <v>1</v>
      </c>
      <c r="K1101" s="101">
        <f t="shared" si="192"/>
        <v>0</v>
      </c>
      <c r="L1101" s="100">
        <f t="shared" si="193"/>
        <v>0</v>
      </c>
      <c r="M1101" s="102">
        <f>'2026-27 Salary &amp; Benefits'!$E$6</f>
        <v>78209</v>
      </c>
      <c r="N1101" s="102">
        <f>'2026-27 Salary &amp; Benefits'!$F$6</f>
        <v>82248</v>
      </c>
      <c r="O1101" s="7">
        <f t="shared" si="194"/>
        <v>0</v>
      </c>
      <c r="P1101" s="7">
        <f t="shared" si="195"/>
        <v>0</v>
      </c>
      <c r="Q1101" s="7">
        <f>'2026-27 Salary &amp; Benefits'!G$6</f>
        <v>16817.759999999998</v>
      </c>
      <c r="R1101" s="103">
        <f>'2026-27 Salary &amp; Benefits'!H$6</f>
        <v>0.16020000000000001</v>
      </c>
      <c r="S1101" s="103">
        <f>'2026-27 Salary &amp; Benefits'!I$6</f>
        <v>0.15390000000000001</v>
      </c>
      <c r="T1101" s="7">
        <f t="shared" si="196"/>
        <v>0</v>
      </c>
      <c r="U1101" s="7">
        <f t="shared" si="197"/>
        <v>0</v>
      </c>
      <c r="V1101" s="7">
        <f t="shared" si="198"/>
        <v>0</v>
      </c>
      <c r="W1101" s="7">
        <f t="shared" si="199"/>
        <v>0</v>
      </c>
      <c r="X1101" s="18">
        <f t="shared" si="200"/>
        <v>0</v>
      </c>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row>
    <row r="1102" spans="1:159" s="17" customFormat="1">
      <c r="A1102" s="50" t="s">
        <v>2327</v>
      </c>
      <c r="B1102" s="59" t="s">
        <v>2666</v>
      </c>
      <c r="C1102" s="60">
        <v>5480</v>
      </c>
      <c r="D1102" s="59" t="s">
        <v>2472</v>
      </c>
      <c r="E1102" s="78" t="str">
        <f>IFERROR(VLOOKUP($C1102,'2025-26 School Level AAFTE'!$C$2:$L$2349,9,FALSE), "No")</f>
        <v>No</v>
      </c>
      <c r="F1102" s="67">
        <f>IFERROR(VLOOKUP($C1102,'2025-26 School Level AAFTE'!$C$2:$J$2349,8,FALSE), 0)</f>
        <v>14.8</v>
      </c>
      <c r="G1102" s="69">
        <f>IFERROR(IF(E1102= "yes",VLOOKUP(C1102,Summary!$B:$I,6,0),0),0)</f>
        <v>0</v>
      </c>
      <c r="H1102" s="68">
        <f t="shared" si="191"/>
        <v>0</v>
      </c>
      <c r="I1102" s="110">
        <f>VLOOKUP($A1102,'2026-27 Salary &amp; Benefits'!$A:$I,3,FALSE)</f>
        <v>1</v>
      </c>
      <c r="J1102" s="110">
        <f>VLOOKUP($A1102,'2026-27 Salary &amp; Benefits'!$A:$I,4,FALSE)</f>
        <v>1</v>
      </c>
      <c r="K1102" s="101">
        <f t="shared" si="192"/>
        <v>0</v>
      </c>
      <c r="L1102" s="100">
        <f t="shared" si="193"/>
        <v>0</v>
      </c>
      <c r="M1102" s="102">
        <f>'2026-27 Salary &amp; Benefits'!$E$6</f>
        <v>78209</v>
      </c>
      <c r="N1102" s="102">
        <f>'2026-27 Salary &amp; Benefits'!$F$6</f>
        <v>82248</v>
      </c>
      <c r="O1102" s="7">
        <f t="shared" si="194"/>
        <v>0</v>
      </c>
      <c r="P1102" s="7">
        <f t="shared" si="195"/>
        <v>0</v>
      </c>
      <c r="Q1102" s="7">
        <f>'2026-27 Salary &amp; Benefits'!G$6</f>
        <v>16817.759999999998</v>
      </c>
      <c r="R1102" s="103">
        <f>'2026-27 Salary &amp; Benefits'!H$6</f>
        <v>0.16020000000000001</v>
      </c>
      <c r="S1102" s="103">
        <f>'2026-27 Salary &amp; Benefits'!I$6</f>
        <v>0.15390000000000001</v>
      </c>
      <c r="T1102" s="7">
        <f t="shared" si="196"/>
        <v>0</v>
      </c>
      <c r="U1102" s="7">
        <f t="shared" si="197"/>
        <v>0</v>
      </c>
      <c r="V1102" s="7">
        <f t="shared" si="198"/>
        <v>0</v>
      </c>
      <c r="W1102" s="7">
        <f t="shared" si="199"/>
        <v>0</v>
      </c>
      <c r="X1102" s="18">
        <f t="shared" si="200"/>
        <v>0</v>
      </c>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row>
    <row r="1103" spans="1:159" s="17" customFormat="1">
      <c r="A1103" s="50" t="s">
        <v>2336</v>
      </c>
      <c r="B1103" s="59" t="s">
        <v>2667</v>
      </c>
      <c r="C1103" s="60">
        <v>4362</v>
      </c>
      <c r="D1103" s="59" t="s">
        <v>1604</v>
      </c>
      <c r="E1103" s="78" t="str">
        <f>IFERROR(VLOOKUP($C1103,'2025-26 School Level AAFTE'!$C$2:$L$2349,9,FALSE), "No")</f>
        <v>No</v>
      </c>
      <c r="F1103" s="67">
        <f>IFERROR(VLOOKUP($C1103,'2025-26 School Level AAFTE'!$C$2:$J$2349,8,FALSE), 0)</f>
        <v>413.1</v>
      </c>
      <c r="G1103" s="69">
        <f>IFERROR(IF(E1103= "yes",VLOOKUP(C1103,Summary!$B:$I,6,0),0),0)</f>
        <v>0</v>
      </c>
      <c r="H1103" s="68">
        <f t="shared" si="191"/>
        <v>0</v>
      </c>
      <c r="I1103" s="110">
        <f>VLOOKUP($A1103,'2026-27 Salary &amp; Benefits'!$A:$I,3,FALSE)</f>
        <v>1.18</v>
      </c>
      <c r="J1103" s="110">
        <f>VLOOKUP($A1103,'2026-27 Salary &amp; Benefits'!$A:$I,4,FALSE)</f>
        <v>1.18</v>
      </c>
      <c r="K1103" s="101">
        <f t="shared" si="192"/>
        <v>0</v>
      </c>
      <c r="L1103" s="100">
        <f t="shared" si="193"/>
        <v>0</v>
      </c>
      <c r="M1103" s="102">
        <f>'2026-27 Salary &amp; Benefits'!$E$6</f>
        <v>78209</v>
      </c>
      <c r="N1103" s="102">
        <f>'2026-27 Salary &amp; Benefits'!$F$6</f>
        <v>82248</v>
      </c>
      <c r="O1103" s="7">
        <f t="shared" si="194"/>
        <v>0</v>
      </c>
      <c r="P1103" s="7">
        <f t="shared" si="195"/>
        <v>0</v>
      </c>
      <c r="Q1103" s="7">
        <f>'2026-27 Salary &amp; Benefits'!G$6</f>
        <v>16817.759999999998</v>
      </c>
      <c r="R1103" s="103">
        <f>'2026-27 Salary &amp; Benefits'!H$6</f>
        <v>0.16020000000000001</v>
      </c>
      <c r="S1103" s="103">
        <f>'2026-27 Salary &amp; Benefits'!I$6</f>
        <v>0.15390000000000001</v>
      </c>
      <c r="T1103" s="7">
        <f t="shared" si="196"/>
        <v>0</v>
      </c>
      <c r="U1103" s="7">
        <f t="shared" si="197"/>
        <v>0</v>
      </c>
      <c r="V1103" s="7">
        <f t="shared" si="198"/>
        <v>0</v>
      </c>
      <c r="W1103" s="7">
        <f t="shared" si="199"/>
        <v>0</v>
      </c>
      <c r="X1103" s="18">
        <f t="shared" si="200"/>
        <v>0</v>
      </c>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row>
    <row r="1104" spans="1:159" s="17" customFormat="1">
      <c r="A1104" s="50" t="s">
        <v>2336</v>
      </c>
      <c r="B1104" s="59" t="s">
        <v>2667</v>
      </c>
      <c r="C1104" s="60">
        <v>3060</v>
      </c>
      <c r="D1104" s="59" t="s">
        <v>1602</v>
      </c>
      <c r="E1104" s="78" t="str">
        <f>IFERROR(VLOOKUP($C1104,'2025-26 School Level AAFTE'!$C$2:$L$2349,9,FALSE), "No")</f>
        <v>Yes</v>
      </c>
      <c r="F1104" s="67">
        <f>IFERROR(VLOOKUP($C1104,'2025-26 School Level AAFTE'!$C$2:$J$2349,8,FALSE), 0)</f>
        <v>487.84</v>
      </c>
      <c r="G1104" s="69">
        <f>IFERROR(IF(E1104= "yes",VLOOKUP(C1104,Summary!$B:$I,6,0),0),0)</f>
        <v>0</v>
      </c>
      <c r="H1104" s="68">
        <f t="shared" si="191"/>
        <v>487.84</v>
      </c>
      <c r="I1104" s="110">
        <f>VLOOKUP($A1104,'2026-27 Salary &amp; Benefits'!$A:$I,3,FALSE)</f>
        <v>1.18</v>
      </c>
      <c r="J1104" s="110">
        <f>VLOOKUP($A1104,'2026-27 Salary &amp; Benefits'!$A:$I,4,FALSE)</f>
        <v>1.18</v>
      </c>
      <c r="K1104" s="101">
        <f t="shared" si="192"/>
        <v>487.84</v>
      </c>
      <c r="L1104" s="100">
        <f t="shared" si="193"/>
        <v>1.431</v>
      </c>
      <c r="M1104" s="102">
        <f>'2026-27 Salary &amp; Benefits'!$E$6</f>
        <v>78209</v>
      </c>
      <c r="N1104" s="102">
        <f>'2026-27 Salary &amp; Benefits'!$F$6</f>
        <v>82248</v>
      </c>
      <c r="O1104" s="7">
        <f t="shared" si="194"/>
        <v>132062.15</v>
      </c>
      <c r="P1104" s="7">
        <f t="shared" si="195"/>
        <v>6820.179999999993</v>
      </c>
      <c r="Q1104" s="7">
        <f>'2026-27 Salary &amp; Benefits'!G$6</f>
        <v>16817.759999999998</v>
      </c>
      <c r="R1104" s="103">
        <f>'2026-27 Salary &amp; Benefits'!H$6</f>
        <v>0.16020000000000001</v>
      </c>
      <c r="S1104" s="103">
        <f>'2026-27 Salary &amp; Benefits'!I$6</f>
        <v>0.15390000000000001</v>
      </c>
      <c r="T1104" s="7">
        <f t="shared" si="196"/>
        <v>46272.2</v>
      </c>
      <c r="U1104" s="7">
        <f t="shared" si="197"/>
        <v>2314.71</v>
      </c>
      <c r="V1104" s="7">
        <f t="shared" si="198"/>
        <v>356.23</v>
      </c>
      <c r="W1104" s="7">
        <f t="shared" si="199"/>
        <v>2670.94</v>
      </c>
      <c r="X1104" s="18">
        <f t="shared" si="200"/>
        <v>187825.46999999997</v>
      </c>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row>
    <row r="1105" spans="1:159" s="17" customFormat="1">
      <c r="A1105" s="50" t="s">
        <v>2336</v>
      </c>
      <c r="B1105" s="59" t="s">
        <v>2667</v>
      </c>
      <c r="C1105" s="60">
        <v>4594</v>
      </c>
      <c r="D1105" s="59" t="s">
        <v>1607</v>
      </c>
      <c r="E1105" s="78" t="str">
        <f>IFERROR(VLOOKUP($C1105,'2025-26 School Level AAFTE'!$C$2:$L$2349,9,FALSE), "No")</f>
        <v>No</v>
      </c>
      <c r="F1105" s="67">
        <f>IFERROR(VLOOKUP($C1105,'2025-26 School Level AAFTE'!$C$2:$J$2349,8,FALSE), 0)</f>
        <v>374.9</v>
      </c>
      <c r="G1105" s="69">
        <f>IFERROR(IF(E1105= "yes",VLOOKUP(C1105,Summary!$B:$I,6,0),0),0)</f>
        <v>0</v>
      </c>
      <c r="H1105" s="68">
        <f t="shared" si="191"/>
        <v>0</v>
      </c>
      <c r="I1105" s="110">
        <f>VLOOKUP($A1105,'2026-27 Salary &amp; Benefits'!$A:$I,3,FALSE)</f>
        <v>1.18</v>
      </c>
      <c r="J1105" s="110">
        <f>VLOOKUP($A1105,'2026-27 Salary &amp; Benefits'!$A:$I,4,FALSE)</f>
        <v>1.18</v>
      </c>
      <c r="K1105" s="101">
        <f t="shared" si="192"/>
        <v>0</v>
      </c>
      <c r="L1105" s="100">
        <f t="shared" si="193"/>
        <v>0</v>
      </c>
      <c r="M1105" s="102">
        <f>'2026-27 Salary &amp; Benefits'!$E$6</f>
        <v>78209</v>
      </c>
      <c r="N1105" s="102">
        <f>'2026-27 Salary &amp; Benefits'!$F$6</f>
        <v>82248</v>
      </c>
      <c r="O1105" s="7">
        <f t="shared" si="194"/>
        <v>0</v>
      </c>
      <c r="P1105" s="7">
        <f t="shared" si="195"/>
        <v>0</v>
      </c>
      <c r="Q1105" s="7">
        <f>'2026-27 Salary &amp; Benefits'!G$6</f>
        <v>16817.759999999998</v>
      </c>
      <c r="R1105" s="103">
        <f>'2026-27 Salary &amp; Benefits'!H$6</f>
        <v>0.16020000000000001</v>
      </c>
      <c r="S1105" s="103">
        <f>'2026-27 Salary &amp; Benefits'!I$6</f>
        <v>0.15390000000000001</v>
      </c>
      <c r="T1105" s="7">
        <f t="shared" si="196"/>
        <v>0</v>
      </c>
      <c r="U1105" s="7">
        <f t="shared" si="197"/>
        <v>0</v>
      </c>
      <c r="V1105" s="7">
        <f t="shared" si="198"/>
        <v>0</v>
      </c>
      <c r="W1105" s="7">
        <f t="shared" si="199"/>
        <v>0</v>
      </c>
      <c r="X1105" s="18">
        <f t="shared" si="200"/>
        <v>0</v>
      </c>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row>
    <row r="1106" spans="1:159" s="17" customFormat="1">
      <c r="A1106" s="50" t="s">
        <v>2336</v>
      </c>
      <c r="B1106" s="59" t="s">
        <v>2667</v>
      </c>
      <c r="C1106" s="60">
        <v>4544</v>
      </c>
      <c r="D1106" s="59" t="s">
        <v>1606</v>
      </c>
      <c r="E1106" s="78" t="str">
        <f>IFERROR(VLOOKUP($C1106,'2025-26 School Level AAFTE'!$C$2:$L$2349,9,FALSE), "No")</f>
        <v>No</v>
      </c>
      <c r="F1106" s="67">
        <f>IFERROR(VLOOKUP($C1106,'2025-26 School Level AAFTE'!$C$2:$J$2349,8,FALSE), 0)</f>
        <v>309.91000000000003</v>
      </c>
      <c r="G1106" s="69">
        <f>IFERROR(IF(E1106= "yes",VLOOKUP(C1106,Summary!$B:$I,6,0),0),0)</f>
        <v>0</v>
      </c>
      <c r="H1106" s="68">
        <f t="shared" si="191"/>
        <v>0</v>
      </c>
      <c r="I1106" s="110">
        <f>VLOOKUP($A1106,'2026-27 Salary &amp; Benefits'!$A:$I,3,FALSE)</f>
        <v>1.18</v>
      </c>
      <c r="J1106" s="110">
        <f>VLOOKUP($A1106,'2026-27 Salary &amp; Benefits'!$A:$I,4,FALSE)</f>
        <v>1.18</v>
      </c>
      <c r="K1106" s="101">
        <f t="shared" si="192"/>
        <v>0</v>
      </c>
      <c r="L1106" s="100">
        <f t="shared" si="193"/>
        <v>0</v>
      </c>
      <c r="M1106" s="102">
        <f>'2026-27 Salary &amp; Benefits'!$E$6</f>
        <v>78209</v>
      </c>
      <c r="N1106" s="102">
        <f>'2026-27 Salary &amp; Benefits'!$F$6</f>
        <v>82248</v>
      </c>
      <c r="O1106" s="7">
        <f t="shared" si="194"/>
        <v>0</v>
      </c>
      <c r="P1106" s="7">
        <f t="shared" si="195"/>
        <v>0</v>
      </c>
      <c r="Q1106" s="7">
        <f>'2026-27 Salary &amp; Benefits'!G$6</f>
        <v>16817.759999999998</v>
      </c>
      <c r="R1106" s="103">
        <f>'2026-27 Salary &amp; Benefits'!H$6</f>
        <v>0.16020000000000001</v>
      </c>
      <c r="S1106" s="103">
        <f>'2026-27 Salary &amp; Benefits'!I$6</f>
        <v>0.15390000000000001</v>
      </c>
      <c r="T1106" s="7">
        <f t="shared" si="196"/>
        <v>0</v>
      </c>
      <c r="U1106" s="7">
        <f t="shared" si="197"/>
        <v>0</v>
      </c>
      <c r="V1106" s="7">
        <f t="shared" si="198"/>
        <v>0</v>
      </c>
      <c r="W1106" s="7">
        <f t="shared" si="199"/>
        <v>0</v>
      </c>
      <c r="X1106" s="18">
        <f t="shared" si="200"/>
        <v>0</v>
      </c>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row>
    <row r="1107" spans="1:159" s="17" customFormat="1">
      <c r="A1107" s="50" t="s">
        <v>2336</v>
      </c>
      <c r="B1107" s="59" t="s">
        <v>2667</v>
      </c>
      <c r="C1107" s="60">
        <v>1806</v>
      </c>
      <c r="D1107" s="59" t="s">
        <v>1600</v>
      </c>
      <c r="E1107" s="78" t="str">
        <f>IFERROR(VLOOKUP($C1107,'2025-26 School Level AAFTE'!$C$2:$L$2349,9,FALSE), "No")</f>
        <v>Yes</v>
      </c>
      <c r="F1107" s="67">
        <f>IFERROR(VLOOKUP($C1107,'2025-26 School Level AAFTE'!$C$2:$J$2349,8,FALSE), 0)</f>
        <v>61.14</v>
      </c>
      <c r="G1107" s="69">
        <f>IFERROR(IF(E1107= "yes",VLOOKUP(C1107,Summary!$B:$I,6,0),0),0)</f>
        <v>0</v>
      </c>
      <c r="H1107" s="68">
        <f t="shared" si="191"/>
        <v>61.14</v>
      </c>
      <c r="I1107" s="110">
        <f>VLOOKUP($A1107,'2026-27 Salary &amp; Benefits'!$A:$I,3,FALSE)</f>
        <v>1.18</v>
      </c>
      <c r="J1107" s="110">
        <f>VLOOKUP($A1107,'2026-27 Salary &amp; Benefits'!$A:$I,4,FALSE)</f>
        <v>1.18</v>
      </c>
      <c r="K1107" s="101">
        <f t="shared" si="192"/>
        <v>61.14</v>
      </c>
      <c r="L1107" s="100">
        <f t="shared" si="193"/>
        <v>0.17899999999999999</v>
      </c>
      <c r="M1107" s="102">
        <f>'2026-27 Salary &amp; Benefits'!$E$6</f>
        <v>78209</v>
      </c>
      <c r="N1107" s="102">
        <f>'2026-27 Salary &amp; Benefits'!$F$6</f>
        <v>82248</v>
      </c>
      <c r="O1107" s="7">
        <f t="shared" si="194"/>
        <v>16519.3</v>
      </c>
      <c r="P1107" s="7">
        <f t="shared" si="195"/>
        <v>853.11999999999898</v>
      </c>
      <c r="Q1107" s="7">
        <f>'2026-27 Salary &amp; Benefits'!G$6</f>
        <v>16817.759999999998</v>
      </c>
      <c r="R1107" s="103">
        <f>'2026-27 Salary &amp; Benefits'!H$6</f>
        <v>0.16020000000000001</v>
      </c>
      <c r="S1107" s="103">
        <f>'2026-27 Salary &amp; Benefits'!I$6</f>
        <v>0.15390000000000001</v>
      </c>
      <c r="T1107" s="7">
        <f t="shared" si="196"/>
        <v>5788.07</v>
      </c>
      <c r="U1107" s="7">
        <f t="shared" si="197"/>
        <v>289.54000000000002</v>
      </c>
      <c r="V1107" s="7">
        <f t="shared" si="198"/>
        <v>44.56</v>
      </c>
      <c r="W1107" s="7">
        <f t="shared" si="199"/>
        <v>334.1</v>
      </c>
      <c r="X1107" s="18">
        <f t="shared" si="200"/>
        <v>23494.589999999997</v>
      </c>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row>
    <row r="1108" spans="1:159" s="17" customFormat="1">
      <c r="A1108" s="50" t="s">
        <v>2336</v>
      </c>
      <c r="B1108" s="59" t="s">
        <v>2667</v>
      </c>
      <c r="C1108" s="60">
        <v>2546</v>
      </c>
      <c r="D1108" s="59" t="s">
        <v>1601</v>
      </c>
      <c r="E1108" s="78" t="str">
        <f>IFERROR(VLOOKUP($C1108,'2025-26 School Level AAFTE'!$C$2:$L$2349,9,FALSE), "No")</f>
        <v>No</v>
      </c>
      <c r="F1108" s="67">
        <f>IFERROR(VLOOKUP($C1108,'2025-26 School Level AAFTE'!$C$2:$J$2349,8,FALSE), 0)</f>
        <v>329.22</v>
      </c>
      <c r="G1108" s="69">
        <f>IFERROR(IF(E1108= "yes",VLOOKUP(C1108,Summary!$B:$I,6,0),0),0)</f>
        <v>0</v>
      </c>
      <c r="H1108" s="68">
        <f t="shared" si="191"/>
        <v>0</v>
      </c>
      <c r="I1108" s="110">
        <f>VLOOKUP($A1108,'2026-27 Salary &amp; Benefits'!$A:$I,3,FALSE)</f>
        <v>1.18</v>
      </c>
      <c r="J1108" s="110">
        <f>VLOOKUP($A1108,'2026-27 Salary &amp; Benefits'!$A:$I,4,FALSE)</f>
        <v>1.18</v>
      </c>
      <c r="K1108" s="101">
        <f t="shared" si="192"/>
        <v>0</v>
      </c>
      <c r="L1108" s="100">
        <f t="shared" si="193"/>
        <v>0</v>
      </c>
      <c r="M1108" s="102">
        <f>'2026-27 Salary &amp; Benefits'!$E$6</f>
        <v>78209</v>
      </c>
      <c r="N1108" s="102">
        <f>'2026-27 Salary &amp; Benefits'!$F$6</f>
        <v>82248</v>
      </c>
      <c r="O1108" s="7">
        <f t="shared" si="194"/>
        <v>0</v>
      </c>
      <c r="P1108" s="7">
        <f t="shared" si="195"/>
        <v>0</v>
      </c>
      <c r="Q1108" s="7">
        <f>'2026-27 Salary &amp; Benefits'!G$6</f>
        <v>16817.759999999998</v>
      </c>
      <c r="R1108" s="103">
        <f>'2026-27 Salary &amp; Benefits'!H$6</f>
        <v>0.16020000000000001</v>
      </c>
      <c r="S1108" s="103">
        <f>'2026-27 Salary &amp; Benefits'!I$6</f>
        <v>0.15390000000000001</v>
      </c>
      <c r="T1108" s="7">
        <f t="shared" si="196"/>
        <v>0</v>
      </c>
      <c r="U1108" s="7">
        <f t="shared" si="197"/>
        <v>0</v>
      </c>
      <c r="V1108" s="7">
        <f t="shared" si="198"/>
        <v>0</v>
      </c>
      <c r="W1108" s="7">
        <f t="shared" si="199"/>
        <v>0</v>
      </c>
      <c r="X1108" s="18">
        <f t="shared" si="200"/>
        <v>0</v>
      </c>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row>
    <row r="1109" spans="1:159" s="17" customFormat="1">
      <c r="A1109" s="50" t="s">
        <v>2336</v>
      </c>
      <c r="B1109" s="59" t="s">
        <v>2667</v>
      </c>
      <c r="C1109" s="60">
        <v>4528</v>
      </c>
      <c r="D1109" s="59" t="s">
        <v>1605</v>
      </c>
      <c r="E1109" s="78" t="str">
        <f>IFERROR(VLOOKUP($C1109,'2025-26 School Level AAFTE'!$C$2:$L$2349,9,FALSE), "No")</f>
        <v>No</v>
      </c>
      <c r="F1109" s="67">
        <f>IFERROR(VLOOKUP($C1109,'2025-26 School Level AAFTE'!$C$2:$J$2349,8,FALSE), 0)</f>
        <v>1354.15</v>
      </c>
      <c r="G1109" s="69">
        <f>IFERROR(IF(E1109= "yes",VLOOKUP(C1109,Summary!$B:$I,6,0),0),0)</f>
        <v>0</v>
      </c>
      <c r="H1109" s="68">
        <f t="shared" si="191"/>
        <v>0</v>
      </c>
      <c r="I1109" s="110">
        <f>VLOOKUP($A1109,'2026-27 Salary &amp; Benefits'!$A:$I,3,FALSE)</f>
        <v>1.18</v>
      </c>
      <c r="J1109" s="110">
        <f>VLOOKUP($A1109,'2026-27 Salary &amp; Benefits'!$A:$I,4,FALSE)</f>
        <v>1.18</v>
      </c>
      <c r="K1109" s="101">
        <f t="shared" si="192"/>
        <v>0</v>
      </c>
      <c r="L1109" s="100">
        <f t="shared" si="193"/>
        <v>0</v>
      </c>
      <c r="M1109" s="102">
        <f>'2026-27 Salary &amp; Benefits'!$E$6</f>
        <v>78209</v>
      </c>
      <c r="N1109" s="102">
        <f>'2026-27 Salary &amp; Benefits'!$F$6</f>
        <v>82248</v>
      </c>
      <c r="O1109" s="7">
        <f t="shared" si="194"/>
        <v>0</v>
      </c>
      <c r="P1109" s="7">
        <f t="shared" si="195"/>
        <v>0</v>
      </c>
      <c r="Q1109" s="7">
        <f>'2026-27 Salary &amp; Benefits'!G$6</f>
        <v>16817.759999999998</v>
      </c>
      <c r="R1109" s="103">
        <f>'2026-27 Salary &amp; Benefits'!H$6</f>
        <v>0.16020000000000001</v>
      </c>
      <c r="S1109" s="103">
        <f>'2026-27 Salary &amp; Benefits'!I$6</f>
        <v>0.15390000000000001</v>
      </c>
      <c r="T1109" s="7">
        <f t="shared" si="196"/>
        <v>0</v>
      </c>
      <c r="U1109" s="7">
        <f t="shared" si="197"/>
        <v>0</v>
      </c>
      <c r="V1109" s="7">
        <f t="shared" si="198"/>
        <v>0</v>
      </c>
      <c r="W1109" s="7">
        <f t="shared" si="199"/>
        <v>0</v>
      </c>
      <c r="X1109" s="18">
        <f t="shared" si="200"/>
        <v>0</v>
      </c>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row>
    <row r="1110" spans="1:159" s="17" customFormat="1">
      <c r="A1110" s="50" t="s">
        <v>2336</v>
      </c>
      <c r="B1110" s="59" t="s">
        <v>2667</v>
      </c>
      <c r="C1110" s="60">
        <v>5040</v>
      </c>
      <c r="D1110" s="59" t="s">
        <v>1608</v>
      </c>
      <c r="E1110" s="78" t="str">
        <f>IFERROR(VLOOKUP($C1110,'2025-26 School Level AAFTE'!$C$2:$L$2349,9,FALSE), "No")</f>
        <v>No</v>
      </c>
      <c r="F1110" s="67">
        <f>IFERROR(VLOOKUP($C1110,'2025-26 School Level AAFTE'!$C$2:$J$2349,8,FALSE), 0)</f>
        <v>791.05</v>
      </c>
      <c r="G1110" s="69">
        <f>IFERROR(IF(E1110= "yes",VLOOKUP(C1110,Summary!$B:$I,6,0),0),0)</f>
        <v>0</v>
      </c>
      <c r="H1110" s="68">
        <f t="shared" si="191"/>
        <v>0</v>
      </c>
      <c r="I1110" s="110">
        <f>VLOOKUP($A1110,'2026-27 Salary &amp; Benefits'!$A:$I,3,FALSE)</f>
        <v>1.18</v>
      </c>
      <c r="J1110" s="110">
        <f>VLOOKUP($A1110,'2026-27 Salary &amp; Benefits'!$A:$I,4,FALSE)</f>
        <v>1.18</v>
      </c>
      <c r="K1110" s="101">
        <f t="shared" si="192"/>
        <v>0</v>
      </c>
      <c r="L1110" s="100">
        <f t="shared" si="193"/>
        <v>0</v>
      </c>
      <c r="M1110" s="102">
        <f>'2026-27 Salary &amp; Benefits'!$E$6</f>
        <v>78209</v>
      </c>
      <c r="N1110" s="102">
        <f>'2026-27 Salary &amp; Benefits'!$F$6</f>
        <v>82248</v>
      </c>
      <c r="O1110" s="7">
        <f t="shared" si="194"/>
        <v>0</v>
      </c>
      <c r="P1110" s="7">
        <f t="shared" si="195"/>
        <v>0</v>
      </c>
      <c r="Q1110" s="7">
        <f>'2026-27 Salary &amp; Benefits'!G$6</f>
        <v>16817.759999999998</v>
      </c>
      <c r="R1110" s="103">
        <f>'2026-27 Salary &amp; Benefits'!H$6</f>
        <v>0.16020000000000001</v>
      </c>
      <c r="S1110" s="103">
        <f>'2026-27 Salary &amp; Benefits'!I$6</f>
        <v>0.15390000000000001</v>
      </c>
      <c r="T1110" s="7">
        <f t="shared" si="196"/>
        <v>0</v>
      </c>
      <c r="U1110" s="7">
        <f t="shared" si="197"/>
        <v>0</v>
      </c>
      <c r="V1110" s="7">
        <f t="shared" si="198"/>
        <v>0</v>
      </c>
      <c r="W1110" s="7">
        <f t="shared" si="199"/>
        <v>0</v>
      </c>
      <c r="X1110" s="18">
        <f t="shared" si="200"/>
        <v>0</v>
      </c>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row>
    <row r="1111" spans="1:159" s="17" customFormat="1">
      <c r="A1111" s="50" t="s">
        <v>2336</v>
      </c>
      <c r="B1111" s="59" t="s">
        <v>2667</v>
      </c>
      <c r="C1111" s="60">
        <v>4159</v>
      </c>
      <c r="D1111" s="59" t="s">
        <v>1603</v>
      </c>
      <c r="E1111" s="78" t="str">
        <f>IFERROR(VLOOKUP($C1111,'2025-26 School Level AAFTE'!$C$2:$L$2349,9,FALSE), "No")</f>
        <v>No</v>
      </c>
      <c r="F1111" s="67">
        <f>IFERROR(VLOOKUP($C1111,'2025-26 School Level AAFTE'!$C$2:$J$2349,8,FALSE), 0)</f>
        <v>518.05999999999995</v>
      </c>
      <c r="G1111" s="69">
        <f>IFERROR(IF(E1111= "yes",VLOOKUP(C1111,Summary!$B:$I,6,0),0),0)</f>
        <v>0</v>
      </c>
      <c r="H1111" s="68">
        <f t="shared" si="191"/>
        <v>0</v>
      </c>
      <c r="I1111" s="110">
        <f>VLOOKUP($A1111,'2026-27 Salary &amp; Benefits'!$A:$I,3,FALSE)</f>
        <v>1.18</v>
      </c>
      <c r="J1111" s="110">
        <f>VLOOKUP($A1111,'2026-27 Salary &amp; Benefits'!$A:$I,4,FALSE)</f>
        <v>1.18</v>
      </c>
      <c r="K1111" s="101">
        <f t="shared" si="192"/>
        <v>0</v>
      </c>
      <c r="L1111" s="100">
        <f t="shared" si="193"/>
        <v>0</v>
      </c>
      <c r="M1111" s="102">
        <f>'2026-27 Salary &amp; Benefits'!$E$6</f>
        <v>78209</v>
      </c>
      <c r="N1111" s="102">
        <f>'2026-27 Salary &amp; Benefits'!$F$6</f>
        <v>82248</v>
      </c>
      <c r="O1111" s="7">
        <f t="shared" si="194"/>
        <v>0</v>
      </c>
      <c r="P1111" s="7">
        <f t="shared" si="195"/>
        <v>0</v>
      </c>
      <c r="Q1111" s="7">
        <f>'2026-27 Salary &amp; Benefits'!G$6</f>
        <v>16817.759999999998</v>
      </c>
      <c r="R1111" s="103">
        <f>'2026-27 Salary &amp; Benefits'!H$6</f>
        <v>0.16020000000000001</v>
      </c>
      <c r="S1111" s="103">
        <f>'2026-27 Salary &amp; Benefits'!I$6</f>
        <v>0.15390000000000001</v>
      </c>
      <c r="T1111" s="7">
        <f t="shared" si="196"/>
        <v>0</v>
      </c>
      <c r="U1111" s="7">
        <f t="shared" si="197"/>
        <v>0</v>
      </c>
      <c r="V1111" s="7">
        <f t="shared" si="198"/>
        <v>0</v>
      </c>
      <c r="W1111" s="7">
        <f t="shared" si="199"/>
        <v>0</v>
      </c>
      <c r="X1111" s="18">
        <f t="shared" si="200"/>
        <v>0</v>
      </c>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row>
    <row r="1112" spans="1:159" s="17" customFormat="1">
      <c r="A1112" s="50" t="s">
        <v>2336</v>
      </c>
      <c r="B1112" s="59" t="s">
        <v>2667</v>
      </c>
      <c r="C1112" s="60">
        <v>1777</v>
      </c>
      <c r="D1112" s="59" t="s">
        <v>1599</v>
      </c>
      <c r="E1112" s="78" t="str">
        <f>IFERROR(VLOOKUP($C1112,'2025-26 School Level AAFTE'!$C$2:$L$2349,9,FALSE), "No")</f>
        <v>No</v>
      </c>
      <c r="F1112" s="67">
        <f>IFERROR(VLOOKUP($C1112,'2025-26 School Level AAFTE'!$C$2:$J$2349,8,FALSE), 0)</f>
        <v>1003.5</v>
      </c>
      <c r="G1112" s="69">
        <f>IFERROR(IF(E1112= "yes",VLOOKUP(C1112,Summary!$B:$I,6,0),0),0)</f>
        <v>0</v>
      </c>
      <c r="H1112" s="68">
        <f t="shared" si="191"/>
        <v>0</v>
      </c>
      <c r="I1112" s="110">
        <f>VLOOKUP($A1112,'2026-27 Salary &amp; Benefits'!$A:$I,3,FALSE)</f>
        <v>1.18</v>
      </c>
      <c r="J1112" s="110">
        <f>VLOOKUP($A1112,'2026-27 Salary &amp; Benefits'!$A:$I,4,FALSE)</f>
        <v>1.18</v>
      </c>
      <c r="K1112" s="101">
        <f t="shared" si="192"/>
        <v>0</v>
      </c>
      <c r="L1112" s="100">
        <f t="shared" si="193"/>
        <v>0</v>
      </c>
      <c r="M1112" s="102">
        <f>'2026-27 Salary &amp; Benefits'!$E$6</f>
        <v>78209</v>
      </c>
      <c r="N1112" s="102">
        <f>'2026-27 Salary &amp; Benefits'!$F$6</f>
        <v>82248</v>
      </c>
      <c r="O1112" s="7">
        <f t="shared" si="194"/>
        <v>0</v>
      </c>
      <c r="P1112" s="7">
        <f t="shared" si="195"/>
        <v>0</v>
      </c>
      <c r="Q1112" s="7">
        <f>'2026-27 Salary &amp; Benefits'!G$6</f>
        <v>16817.759999999998</v>
      </c>
      <c r="R1112" s="103">
        <f>'2026-27 Salary &amp; Benefits'!H$6</f>
        <v>0.16020000000000001</v>
      </c>
      <c r="S1112" s="103">
        <f>'2026-27 Salary &amp; Benefits'!I$6</f>
        <v>0.15390000000000001</v>
      </c>
      <c r="T1112" s="7">
        <f t="shared" si="196"/>
        <v>0</v>
      </c>
      <c r="U1112" s="7">
        <f t="shared" si="197"/>
        <v>0</v>
      </c>
      <c r="V1112" s="7">
        <f t="shared" si="198"/>
        <v>0</v>
      </c>
      <c r="W1112" s="7">
        <f t="shared" si="199"/>
        <v>0</v>
      </c>
      <c r="X1112" s="18">
        <f t="shared" si="200"/>
        <v>0</v>
      </c>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row>
    <row r="1113" spans="1:159" s="17" customFormat="1">
      <c r="A1113" s="50" t="s">
        <v>2193</v>
      </c>
      <c r="B1113" s="59" t="s">
        <v>2668</v>
      </c>
      <c r="C1113" s="60">
        <v>3661</v>
      </c>
      <c r="D1113" s="59" t="s">
        <v>475</v>
      </c>
      <c r="E1113" s="78" t="str">
        <f>IFERROR(VLOOKUP($C1113,'2025-26 School Level AAFTE'!$C$2:$L$2349,9,FALSE), "No")</f>
        <v>No</v>
      </c>
      <c r="F1113" s="67">
        <f>IFERROR(VLOOKUP($C1113,'2025-26 School Level AAFTE'!$C$2:$J$2349,8,FALSE), 0)</f>
        <v>316.44</v>
      </c>
      <c r="G1113" s="69">
        <f>IFERROR(IF(E1113= "yes",VLOOKUP(C1113,Summary!$B:$I,6,0),0),0)</f>
        <v>0</v>
      </c>
      <c r="H1113" s="68">
        <f t="shared" si="191"/>
        <v>0</v>
      </c>
      <c r="I1113" s="110">
        <f>VLOOKUP($A1113,'2026-27 Salary &amp; Benefits'!$A:$I,3,FALSE)</f>
        <v>1</v>
      </c>
      <c r="J1113" s="110">
        <f>VLOOKUP($A1113,'2026-27 Salary &amp; Benefits'!$A:$I,4,FALSE)</f>
        <v>1.04</v>
      </c>
      <c r="K1113" s="101">
        <f t="shared" si="192"/>
        <v>0</v>
      </c>
      <c r="L1113" s="100">
        <f t="shared" si="193"/>
        <v>0</v>
      </c>
      <c r="M1113" s="102">
        <f>'2026-27 Salary &amp; Benefits'!$E$6</f>
        <v>78209</v>
      </c>
      <c r="N1113" s="102">
        <f>'2026-27 Salary &amp; Benefits'!$F$6</f>
        <v>82248</v>
      </c>
      <c r="O1113" s="7">
        <f t="shared" si="194"/>
        <v>0</v>
      </c>
      <c r="P1113" s="7">
        <f t="shared" si="195"/>
        <v>0</v>
      </c>
      <c r="Q1113" s="7">
        <f>'2026-27 Salary &amp; Benefits'!G$6</f>
        <v>16817.759999999998</v>
      </c>
      <c r="R1113" s="103">
        <f>'2026-27 Salary &amp; Benefits'!H$6</f>
        <v>0.16020000000000001</v>
      </c>
      <c r="S1113" s="103">
        <f>'2026-27 Salary &amp; Benefits'!I$6</f>
        <v>0.15390000000000001</v>
      </c>
      <c r="T1113" s="7">
        <f t="shared" si="196"/>
        <v>0</v>
      </c>
      <c r="U1113" s="7">
        <f t="shared" si="197"/>
        <v>0</v>
      </c>
      <c r="V1113" s="7">
        <f t="shared" si="198"/>
        <v>0</v>
      </c>
      <c r="W1113" s="7">
        <f t="shared" si="199"/>
        <v>0</v>
      </c>
      <c r="X1113" s="18">
        <f t="shared" si="200"/>
        <v>0</v>
      </c>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row>
    <row r="1114" spans="1:159" s="17" customFormat="1">
      <c r="A1114" s="50" t="s">
        <v>2193</v>
      </c>
      <c r="B1114" s="59" t="s">
        <v>2668</v>
      </c>
      <c r="C1114" s="60">
        <v>2180</v>
      </c>
      <c r="D1114" s="59" t="s">
        <v>473</v>
      </c>
      <c r="E1114" s="78" t="str">
        <f>IFERROR(VLOOKUP($C1114,'2025-26 School Level AAFTE'!$C$2:$L$2349,9,FALSE), "No")</f>
        <v>No</v>
      </c>
      <c r="F1114" s="67">
        <f>IFERROR(VLOOKUP($C1114,'2025-26 School Level AAFTE'!$C$2:$J$2349,8,FALSE), 0)</f>
        <v>702.21999999999991</v>
      </c>
      <c r="G1114" s="69">
        <f>IFERROR(IF(E1114= "yes",VLOOKUP(C1114,Summary!$B:$I,6,0),0),0)</f>
        <v>0</v>
      </c>
      <c r="H1114" s="68">
        <f t="shared" si="191"/>
        <v>0</v>
      </c>
      <c r="I1114" s="110">
        <f>VLOOKUP($A1114,'2026-27 Salary &amp; Benefits'!$A:$I,3,FALSE)</f>
        <v>1</v>
      </c>
      <c r="J1114" s="110">
        <f>VLOOKUP($A1114,'2026-27 Salary &amp; Benefits'!$A:$I,4,FALSE)</f>
        <v>1.04</v>
      </c>
      <c r="K1114" s="101">
        <f t="shared" si="192"/>
        <v>0</v>
      </c>
      <c r="L1114" s="100">
        <f t="shared" si="193"/>
        <v>0</v>
      </c>
      <c r="M1114" s="102">
        <f>'2026-27 Salary &amp; Benefits'!$E$6</f>
        <v>78209</v>
      </c>
      <c r="N1114" s="102">
        <f>'2026-27 Salary &amp; Benefits'!$F$6</f>
        <v>82248</v>
      </c>
      <c r="O1114" s="7">
        <f t="shared" si="194"/>
        <v>0</v>
      </c>
      <c r="P1114" s="7">
        <f t="shared" si="195"/>
        <v>0</v>
      </c>
      <c r="Q1114" s="7">
        <f>'2026-27 Salary &amp; Benefits'!G$6</f>
        <v>16817.759999999998</v>
      </c>
      <c r="R1114" s="103">
        <f>'2026-27 Salary &amp; Benefits'!H$6</f>
        <v>0.16020000000000001</v>
      </c>
      <c r="S1114" s="103">
        <f>'2026-27 Salary &amp; Benefits'!I$6</f>
        <v>0.15390000000000001</v>
      </c>
      <c r="T1114" s="7">
        <f t="shared" si="196"/>
        <v>0</v>
      </c>
      <c r="U1114" s="7">
        <f t="shared" si="197"/>
        <v>0</v>
      </c>
      <c r="V1114" s="7">
        <f t="shared" si="198"/>
        <v>0</v>
      </c>
      <c r="W1114" s="7">
        <f t="shared" si="199"/>
        <v>0</v>
      </c>
      <c r="X1114" s="18">
        <f t="shared" si="200"/>
        <v>0</v>
      </c>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row>
    <row r="1115" spans="1:159" s="17" customFormat="1">
      <c r="A1115" t="s">
        <v>2193</v>
      </c>
      <c r="B1115" s="59" t="s">
        <v>2668</v>
      </c>
      <c r="C1115" s="3">
        <v>3374</v>
      </c>
      <c r="D1115" t="s">
        <v>474</v>
      </c>
      <c r="E1115" s="78" t="str">
        <f>IFERROR(VLOOKUP($C1115,'2025-26 School Level AAFTE'!$C$2:$L$2349,9,FALSE), "No")</f>
        <v>No</v>
      </c>
      <c r="F1115" s="67">
        <f>IFERROR(VLOOKUP($C1115,'2025-26 School Level AAFTE'!$C$2:$J$2349,8,FALSE), 0)</f>
        <v>400.82</v>
      </c>
      <c r="G1115" s="69">
        <f>IFERROR(IF(E1115= "yes",VLOOKUP(C1115,Summary!$B:$I,6,0),0),0)</f>
        <v>0</v>
      </c>
      <c r="H1115" s="68">
        <f t="shared" si="191"/>
        <v>0</v>
      </c>
      <c r="I1115" s="110">
        <f>VLOOKUP($A1115,'2026-27 Salary &amp; Benefits'!$A:$I,3,FALSE)</f>
        <v>1</v>
      </c>
      <c r="J1115" s="110">
        <f>VLOOKUP($A1115,'2026-27 Salary &amp; Benefits'!$A:$I,4,FALSE)</f>
        <v>1.04</v>
      </c>
      <c r="K1115" s="101">
        <f t="shared" si="192"/>
        <v>0</v>
      </c>
      <c r="L1115" s="100">
        <f t="shared" si="193"/>
        <v>0</v>
      </c>
      <c r="M1115" s="102">
        <f>'2026-27 Salary &amp; Benefits'!$E$6</f>
        <v>78209</v>
      </c>
      <c r="N1115" s="102">
        <f>'2026-27 Salary &amp; Benefits'!$F$6</f>
        <v>82248</v>
      </c>
      <c r="O1115" s="7">
        <f t="shared" si="194"/>
        <v>0</v>
      </c>
      <c r="P1115" s="7">
        <f t="shared" si="195"/>
        <v>0</v>
      </c>
      <c r="Q1115" s="7">
        <f>'2026-27 Salary &amp; Benefits'!G$6</f>
        <v>16817.759999999998</v>
      </c>
      <c r="R1115" s="103">
        <f>'2026-27 Salary &amp; Benefits'!H$6</f>
        <v>0.16020000000000001</v>
      </c>
      <c r="S1115" s="103">
        <f>'2026-27 Salary &amp; Benefits'!I$6</f>
        <v>0.15390000000000001</v>
      </c>
      <c r="T1115" s="7">
        <f t="shared" si="196"/>
        <v>0</v>
      </c>
      <c r="U1115" s="7">
        <f t="shared" si="197"/>
        <v>0</v>
      </c>
      <c r="V1115" s="7">
        <f t="shared" si="198"/>
        <v>0</v>
      </c>
      <c r="W1115" s="7">
        <f t="shared" si="199"/>
        <v>0</v>
      </c>
      <c r="X1115" s="18">
        <f t="shared" si="200"/>
        <v>0</v>
      </c>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row>
    <row r="1116" spans="1:159" s="17" customFormat="1">
      <c r="A1116" s="50" t="s">
        <v>2257</v>
      </c>
      <c r="B1116" s="59" t="s">
        <v>2669</v>
      </c>
      <c r="C1116" s="60">
        <v>2678</v>
      </c>
      <c r="D1116" s="59" t="s">
        <v>1098</v>
      </c>
      <c r="E1116" s="78" t="str">
        <f>IFERROR(VLOOKUP($C1116,'2025-26 School Level AAFTE'!$C$2:$L$2349,9,FALSE), "No")</f>
        <v>Yes</v>
      </c>
      <c r="F1116" s="67">
        <f>IFERROR(VLOOKUP($C1116,'2025-26 School Level AAFTE'!$C$2:$J$2349,8,FALSE), 0)</f>
        <v>164</v>
      </c>
      <c r="G1116" s="69">
        <f>IFERROR(IF(E1116= "yes",VLOOKUP(C1116,Summary!$B:$I,6,0),0),0)</f>
        <v>0</v>
      </c>
      <c r="H1116" s="68">
        <f t="shared" si="191"/>
        <v>164</v>
      </c>
      <c r="I1116" s="110">
        <f>VLOOKUP($A1116,'2026-27 Salary &amp; Benefits'!$A:$I,3,FALSE)</f>
        <v>1</v>
      </c>
      <c r="J1116" s="110">
        <f>VLOOKUP($A1116,'2026-27 Salary &amp; Benefits'!$A:$I,4,FALSE)</f>
        <v>1</v>
      </c>
      <c r="K1116" s="101">
        <f t="shared" si="192"/>
        <v>164</v>
      </c>
      <c r="L1116" s="100">
        <f t="shared" si="193"/>
        <v>0.48099999999999998</v>
      </c>
      <c r="M1116" s="102">
        <f>'2026-27 Salary &amp; Benefits'!$E$6</f>
        <v>78209</v>
      </c>
      <c r="N1116" s="102">
        <f>'2026-27 Salary &amp; Benefits'!$F$6</f>
        <v>82248</v>
      </c>
      <c r="O1116" s="7">
        <f t="shared" si="194"/>
        <v>37618.53</v>
      </c>
      <c r="P1116" s="7">
        <f t="shared" si="195"/>
        <v>1942.760000000002</v>
      </c>
      <c r="Q1116" s="7">
        <f>'2026-27 Salary &amp; Benefits'!G$6</f>
        <v>16817.759999999998</v>
      </c>
      <c r="R1116" s="103">
        <f>'2026-27 Salary &amp; Benefits'!H$6</f>
        <v>0.16020000000000001</v>
      </c>
      <c r="S1116" s="103">
        <f>'2026-27 Salary &amp; Benefits'!I$6</f>
        <v>0.15390000000000001</v>
      </c>
      <c r="T1116" s="7">
        <f t="shared" si="196"/>
        <v>14414.82</v>
      </c>
      <c r="U1116" s="7">
        <f t="shared" si="197"/>
        <v>659.35</v>
      </c>
      <c r="V1116" s="7">
        <f t="shared" si="198"/>
        <v>101.47</v>
      </c>
      <c r="W1116" s="7">
        <f t="shared" si="199"/>
        <v>760.82</v>
      </c>
      <c r="X1116" s="18">
        <f t="shared" si="200"/>
        <v>54736.93</v>
      </c>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row>
    <row r="1117" spans="1:159" s="17" customFormat="1">
      <c r="A1117" s="50" t="s">
        <v>2257</v>
      </c>
      <c r="B1117" s="59" t="s">
        <v>2669</v>
      </c>
      <c r="C1117" s="60">
        <v>3112</v>
      </c>
      <c r="D1117" s="59" t="s">
        <v>1099</v>
      </c>
      <c r="E1117" s="78" t="str">
        <f>IFERROR(VLOOKUP($C1117,'2025-26 School Level AAFTE'!$C$2:$L$2349,9,FALSE), "No")</f>
        <v>Yes</v>
      </c>
      <c r="F1117" s="67">
        <f>IFERROR(VLOOKUP($C1117,'2025-26 School Level AAFTE'!$C$2:$J$2349,8,FALSE), 0)</f>
        <v>190.55</v>
      </c>
      <c r="G1117" s="69">
        <f>IFERROR(IF(E1117= "yes",VLOOKUP(C1117,Summary!$B:$I,6,0),0),0)</f>
        <v>0</v>
      </c>
      <c r="H1117" s="68">
        <f t="shared" si="191"/>
        <v>190.55</v>
      </c>
      <c r="I1117" s="110">
        <f>VLOOKUP($A1117,'2026-27 Salary &amp; Benefits'!$A:$I,3,FALSE)</f>
        <v>1</v>
      </c>
      <c r="J1117" s="110">
        <f>VLOOKUP($A1117,'2026-27 Salary &amp; Benefits'!$A:$I,4,FALSE)</f>
        <v>1</v>
      </c>
      <c r="K1117" s="101">
        <f t="shared" si="192"/>
        <v>190.55</v>
      </c>
      <c r="L1117" s="100">
        <f t="shared" si="193"/>
        <v>0.55900000000000005</v>
      </c>
      <c r="M1117" s="102">
        <f>'2026-27 Salary &amp; Benefits'!$E$6</f>
        <v>78209</v>
      </c>
      <c r="N1117" s="102">
        <f>'2026-27 Salary &amp; Benefits'!$F$6</f>
        <v>82248</v>
      </c>
      <c r="O1117" s="7">
        <f t="shared" si="194"/>
        <v>43718.83</v>
      </c>
      <c r="P1117" s="7">
        <f t="shared" si="195"/>
        <v>2257.7999999999956</v>
      </c>
      <c r="Q1117" s="7">
        <f>'2026-27 Salary &amp; Benefits'!G$6</f>
        <v>16817.759999999998</v>
      </c>
      <c r="R1117" s="103">
        <f>'2026-27 Salary &amp; Benefits'!H$6</f>
        <v>0.16020000000000001</v>
      </c>
      <c r="S1117" s="103">
        <f>'2026-27 Salary &amp; Benefits'!I$6</f>
        <v>0.15390000000000001</v>
      </c>
      <c r="T1117" s="7">
        <f t="shared" si="196"/>
        <v>16752.36</v>
      </c>
      <c r="U1117" s="7">
        <f t="shared" si="197"/>
        <v>766.28</v>
      </c>
      <c r="V1117" s="7">
        <f t="shared" si="198"/>
        <v>117.93</v>
      </c>
      <c r="W1117" s="7">
        <f t="shared" si="199"/>
        <v>884.21</v>
      </c>
      <c r="X1117" s="18">
        <f t="shared" si="200"/>
        <v>63613.2</v>
      </c>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row>
    <row r="1118" spans="1:159" s="17" customFormat="1">
      <c r="A1118" s="50" t="s">
        <v>2257</v>
      </c>
      <c r="B1118" s="59" t="s">
        <v>2669</v>
      </c>
      <c r="C1118" s="60">
        <v>5758</v>
      </c>
      <c r="D1118" s="59" t="s">
        <v>3174</v>
      </c>
      <c r="E1118" s="78" t="str">
        <f>IFERROR(VLOOKUP($C1118,'2025-26 School Level AAFTE'!$C$2:$L$2349,9,FALSE), "No")</f>
        <v>Yes</v>
      </c>
      <c r="F1118" s="67">
        <f>IFERROR(VLOOKUP($C1118,'2025-26 School Level AAFTE'!$C$2:$J$2349,8,FALSE), 0)</f>
        <v>54.4</v>
      </c>
      <c r="G1118" s="69">
        <f>IFERROR(IF(E1118= "yes",VLOOKUP(C1118,Summary!$B:$I,6,0),0),0)</f>
        <v>0</v>
      </c>
      <c r="H1118" s="68">
        <f t="shared" ref="H1118:H1181" si="201">IF(E1118= "yes", F1118,0)</f>
        <v>54.4</v>
      </c>
      <c r="I1118" s="110">
        <f>VLOOKUP($A1118,'2026-27 Salary &amp; Benefits'!$A:$I,3,FALSE)</f>
        <v>1</v>
      </c>
      <c r="J1118" s="110">
        <f>VLOOKUP($A1118,'2026-27 Salary &amp; Benefits'!$A:$I,4,FALSE)</f>
        <v>1</v>
      </c>
      <c r="K1118" s="101">
        <f t="shared" ref="K1118:K1181" si="202">IF(G1118&gt;0,G1118,H1118)</f>
        <v>54.4</v>
      </c>
      <c r="L1118" s="100">
        <f t="shared" ref="L1118:L1181" si="203">ROUND((($K1118*1.1*36)/15)/900,3)</f>
        <v>0.16</v>
      </c>
      <c r="M1118" s="102">
        <f>'2026-27 Salary &amp; Benefits'!$E$6</f>
        <v>78209</v>
      </c>
      <c r="N1118" s="102">
        <f>'2026-27 Salary &amp; Benefits'!$F$6</f>
        <v>82248</v>
      </c>
      <c r="O1118" s="7">
        <f t="shared" ref="O1118:O1181" si="204">ROUND($I1118*$M1118*$L1118,2)</f>
        <v>12513.44</v>
      </c>
      <c r="P1118" s="7">
        <f t="shared" ref="P1118:P1181" si="205">ROUND($J1118*$N1118*$L1118,2)-O1118</f>
        <v>646.23999999999978</v>
      </c>
      <c r="Q1118" s="7">
        <f>'2026-27 Salary &amp; Benefits'!G$6</f>
        <v>16817.759999999998</v>
      </c>
      <c r="R1118" s="103">
        <f>'2026-27 Salary &amp; Benefits'!H$6</f>
        <v>0.16020000000000001</v>
      </c>
      <c r="S1118" s="103">
        <f>'2026-27 Salary &amp; Benefits'!I$6</f>
        <v>0.15390000000000001</v>
      </c>
      <c r="T1118" s="7">
        <f t="shared" ref="T1118:T1181" si="206">ROUND(O1118*R1118+P1118*S1118+L1118*Q1118,2)</f>
        <v>4794.95</v>
      </c>
      <c r="U1118" s="7">
        <f t="shared" ref="U1118:U1181" si="207">ROUND((($N1118*$J1118*$L1118)/180)*3,2)</f>
        <v>219.33</v>
      </c>
      <c r="V1118" s="7">
        <f t="shared" ref="V1118:V1181" si="208">ROUND(U1118*S1118,2)</f>
        <v>33.75</v>
      </c>
      <c r="W1118" s="7">
        <f t="shared" ref="W1118:W1181" si="209">SUM(U1118:V1118)</f>
        <v>253.08</v>
      </c>
      <c r="X1118" s="18">
        <f t="shared" ref="X1118:X1181" si="210">SUM(T1118,O1118:P1118,W1118)</f>
        <v>18207.71</v>
      </c>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row>
    <row r="1119" spans="1:159" s="17" customFormat="1">
      <c r="A1119" s="50" t="s">
        <v>2185</v>
      </c>
      <c r="B1119" s="59" t="s">
        <v>2670</v>
      </c>
      <c r="C1119" s="60">
        <v>5273</v>
      </c>
      <c r="D1119" s="59" t="s">
        <v>436</v>
      </c>
      <c r="E1119" s="78" t="str">
        <f>IFERROR(VLOOKUP($C1119,'2025-26 School Level AAFTE'!$C$2:$L$2349,9,FALSE), "No")</f>
        <v>No</v>
      </c>
      <c r="F1119" s="67">
        <f>IFERROR(VLOOKUP($C1119,'2025-26 School Level AAFTE'!$C$2:$J$2349,8,FALSE), 0)</f>
        <v>305.34999999999997</v>
      </c>
      <c r="G1119" s="69">
        <f>IFERROR(IF(E1119= "yes",VLOOKUP(C1119,Summary!$B:$I,6,0),0),0)</f>
        <v>0</v>
      </c>
      <c r="H1119" s="68">
        <f t="shared" si="201"/>
        <v>0</v>
      </c>
      <c r="I1119" s="110">
        <f>VLOOKUP($A1119,'2026-27 Salary &amp; Benefits'!$A:$I,3,FALSE)</f>
        <v>1</v>
      </c>
      <c r="J1119" s="110">
        <f>VLOOKUP($A1119,'2026-27 Salary &amp; Benefits'!$A:$I,4,FALSE)</f>
        <v>1</v>
      </c>
      <c r="K1119" s="101">
        <f t="shared" si="202"/>
        <v>0</v>
      </c>
      <c r="L1119" s="100">
        <f t="shared" si="203"/>
        <v>0</v>
      </c>
      <c r="M1119" s="102">
        <f>'2026-27 Salary &amp; Benefits'!$E$6</f>
        <v>78209</v>
      </c>
      <c r="N1119" s="102">
        <f>'2026-27 Salary &amp; Benefits'!$F$6</f>
        <v>82248</v>
      </c>
      <c r="O1119" s="7">
        <f t="shared" si="204"/>
        <v>0</v>
      </c>
      <c r="P1119" s="7">
        <f t="shared" si="205"/>
        <v>0</v>
      </c>
      <c r="Q1119" s="7">
        <f>'2026-27 Salary &amp; Benefits'!G$6</f>
        <v>16817.759999999998</v>
      </c>
      <c r="R1119" s="103">
        <f>'2026-27 Salary &amp; Benefits'!H$6</f>
        <v>0.16020000000000001</v>
      </c>
      <c r="S1119" s="103">
        <f>'2026-27 Salary &amp; Benefits'!I$6</f>
        <v>0.15390000000000001</v>
      </c>
      <c r="T1119" s="7">
        <f t="shared" si="206"/>
        <v>0</v>
      </c>
      <c r="U1119" s="7">
        <f t="shared" si="207"/>
        <v>0</v>
      </c>
      <c r="V1119" s="7">
        <f t="shared" si="208"/>
        <v>0</v>
      </c>
      <c r="W1119" s="7">
        <f t="shared" si="209"/>
        <v>0</v>
      </c>
      <c r="X1119" s="18">
        <f t="shared" si="210"/>
        <v>0</v>
      </c>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row>
    <row r="1120" spans="1:159" s="17" customFormat="1">
      <c r="A1120" s="50" t="s">
        <v>2185</v>
      </c>
      <c r="B1120" s="59" t="s">
        <v>2670</v>
      </c>
      <c r="C1120" s="60">
        <v>3022</v>
      </c>
      <c r="D1120" s="59" t="s">
        <v>1929</v>
      </c>
      <c r="E1120" s="78" t="str">
        <f>IFERROR(VLOOKUP($C1120,'2025-26 School Level AAFTE'!$C$2:$L$2349,9,FALSE), "No")</f>
        <v>Yes</v>
      </c>
      <c r="F1120" s="67">
        <f>IFERROR(VLOOKUP($C1120,'2025-26 School Level AAFTE'!$C$2:$J$2349,8,FALSE), 0)</f>
        <v>863.65</v>
      </c>
      <c r="G1120" s="69">
        <f>IFERROR(IF(E1120= "yes",VLOOKUP(C1120,Summary!$B:$I,6,0),0),0)</f>
        <v>0</v>
      </c>
      <c r="H1120" s="68">
        <f t="shared" si="201"/>
        <v>863.65</v>
      </c>
      <c r="I1120" s="110">
        <f>VLOOKUP($A1120,'2026-27 Salary &amp; Benefits'!$A:$I,3,FALSE)</f>
        <v>1</v>
      </c>
      <c r="J1120" s="110">
        <f>VLOOKUP($A1120,'2026-27 Salary &amp; Benefits'!$A:$I,4,FALSE)</f>
        <v>1</v>
      </c>
      <c r="K1120" s="101">
        <f t="shared" si="202"/>
        <v>863.65</v>
      </c>
      <c r="L1120" s="100">
        <f t="shared" si="203"/>
        <v>2.5329999999999999</v>
      </c>
      <c r="M1120" s="102">
        <f>'2026-27 Salary &amp; Benefits'!$E$6</f>
        <v>78209</v>
      </c>
      <c r="N1120" s="102">
        <f>'2026-27 Salary &amp; Benefits'!$F$6</f>
        <v>82248</v>
      </c>
      <c r="O1120" s="7">
        <f t="shared" si="204"/>
        <v>198103.4</v>
      </c>
      <c r="P1120" s="7">
        <f t="shared" si="205"/>
        <v>10230.779999999999</v>
      </c>
      <c r="Q1120" s="7">
        <f>'2026-27 Salary &amp; Benefits'!G$6</f>
        <v>16817.759999999998</v>
      </c>
      <c r="R1120" s="103">
        <f>'2026-27 Salary &amp; Benefits'!H$6</f>
        <v>0.16020000000000001</v>
      </c>
      <c r="S1120" s="103">
        <f>'2026-27 Salary &amp; Benefits'!I$6</f>
        <v>0.15390000000000001</v>
      </c>
      <c r="T1120" s="7">
        <f t="shared" si="206"/>
        <v>75910.070000000007</v>
      </c>
      <c r="U1120" s="7">
        <f t="shared" si="207"/>
        <v>3472.24</v>
      </c>
      <c r="V1120" s="7">
        <f t="shared" si="208"/>
        <v>534.38</v>
      </c>
      <c r="W1120" s="7">
        <f t="shared" si="209"/>
        <v>4006.62</v>
      </c>
      <c r="X1120" s="18">
        <f t="shared" si="210"/>
        <v>288250.87</v>
      </c>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row>
    <row r="1121" spans="1:159" s="17" customFormat="1">
      <c r="A1121" s="50" t="s">
        <v>2185</v>
      </c>
      <c r="B1121" s="59" t="s">
        <v>2670</v>
      </c>
      <c r="C1121" s="60">
        <v>5679</v>
      </c>
      <c r="D1121" s="59" t="s">
        <v>3003</v>
      </c>
      <c r="E1121" s="78" t="str">
        <f>IFERROR(VLOOKUP($C1121,'2025-26 School Level AAFTE'!$C$2:$L$2349,9,FALSE), "No")</f>
        <v>Yes</v>
      </c>
      <c r="F1121" s="67">
        <f>IFERROR(VLOOKUP($C1121,'2025-26 School Level AAFTE'!$C$2:$J$2349,8,FALSE), 0)</f>
        <v>391.66</v>
      </c>
      <c r="G1121" s="69">
        <f>IFERROR(IF(E1121= "yes",VLOOKUP(C1121,Summary!$B:$I,6,0),0),0)</f>
        <v>0</v>
      </c>
      <c r="H1121" s="68">
        <f t="shared" si="201"/>
        <v>391.66</v>
      </c>
      <c r="I1121" s="110">
        <f>VLOOKUP($A1121,'2026-27 Salary &amp; Benefits'!$A:$I,3,FALSE)</f>
        <v>1</v>
      </c>
      <c r="J1121" s="110">
        <f>VLOOKUP($A1121,'2026-27 Salary &amp; Benefits'!$A:$I,4,FALSE)</f>
        <v>1</v>
      </c>
      <c r="K1121" s="101">
        <f t="shared" si="202"/>
        <v>391.66</v>
      </c>
      <c r="L1121" s="100">
        <f t="shared" si="203"/>
        <v>1.149</v>
      </c>
      <c r="M1121" s="102">
        <f>'2026-27 Salary &amp; Benefits'!$E$6</f>
        <v>78209</v>
      </c>
      <c r="N1121" s="102">
        <f>'2026-27 Salary &amp; Benefits'!$F$6</f>
        <v>82248</v>
      </c>
      <c r="O1121" s="7">
        <f t="shared" si="204"/>
        <v>89862.14</v>
      </c>
      <c r="P1121" s="7">
        <f t="shared" si="205"/>
        <v>4640.8099999999977</v>
      </c>
      <c r="Q1121" s="7">
        <f>'2026-27 Salary &amp; Benefits'!G$6</f>
        <v>16817.759999999998</v>
      </c>
      <c r="R1121" s="103">
        <f>'2026-27 Salary &amp; Benefits'!H$6</f>
        <v>0.16020000000000001</v>
      </c>
      <c r="S1121" s="103">
        <f>'2026-27 Salary &amp; Benefits'!I$6</f>
        <v>0.15390000000000001</v>
      </c>
      <c r="T1121" s="7">
        <f t="shared" si="206"/>
        <v>34433.74</v>
      </c>
      <c r="U1121" s="7">
        <f t="shared" si="207"/>
        <v>1575.05</v>
      </c>
      <c r="V1121" s="7">
        <f t="shared" si="208"/>
        <v>242.4</v>
      </c>
      <c r="W1121" s="7">
        <f t="shared" si="209"/>
        <v>1817.45</v>
      </c>
      <c r="X1121" s="18">
        <f t="shared" si="210"/>
        <v>130754.14</v>
      </c>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row>
    <row r="1122" spans="1:159" s="17" customFormat="1">
      <c r="A1122" s="50" t="s">
        <v>2185</v>
      </c>
      <c r="B1122" s="59" t="s">
        <v>2670</v>
      </c>
      <c r="C1122" s="60">
        <v>5354</v>
      </c>
      <c r="D1122" s="59" t="s">
        <v>437</v>
      </c>
      <c r="E1122" s="78" t="str">
        <f>IFERROR(VLOOKUP($C1122,'2025-26 School Level AAFTE'!$C$2:$L$2349,9,FALSE), "No")</f>
        <v>Yes</v>
      </c>
      <c r="F1122" s="67">
        <f>IFERROR(VLOOKUP($C1122,'2025-26 School Level AAFTE'!$C$2:$J$2349,8,FALSE), 0)</f>
        <v>249.35</v>
      </c>
      <c r="G1122" s="69">
        <f>IFERROR(IF(E1122= "yes",VLOOKUP(C1122,Summary!$B:$I,6,0),0),0)</f>
        <v>0</v>
      </c>
      <c r="H1122" s="68">
        <f t="shared" si="201"/>
        <v>249.35</v>
      </c>
      <c r="I1122" s="110">
        <f>VLOOKUP($A1122,'2026-27 Salary &amp; Benefits'!$A:$I,3,FALSE)</f>
        <v>1</v>
      </c>
      <c r="J1122" s="110">
        <f>VLOOKUP($A1122,'2026-27 Salary &amp; Benefits'!$A:$I,4,FALSE)</f>
        <v>1</v>
      </c>
      <c r="K1122" s="101">
        <f t="shared" si="202"/>
        <v>249.35</v>
      </c>
      <c r="L1122" s="100">
        <f t="shared" si="203"/>
        <v>0.73099999999999998</v>
      </c>
      <c r="M1122" s="102">
        <f>'2026-27 Salary &amp; Benefits'!$E$6</f>
        <v>78209</v>
      </c>
      <c r="N1122" s="102">
        <f>'2026-27 Salary &amp; Benefits'!$F$6</f>
        <v>82248</v>
      </c>
      <c r="O1122" s="7">
        <f t="shared" si="204"/>
        <v>57170.78</v>
      </c>
      <c r="P1122" s="7">
        <f t="shared" si="205"/>
        <v>2952.510000000002</v>
      </c>
      <c r="Q1122" s="7">
        <f>'2026-27 Salary &amp; Benefits'!G$6</f>
        <v>16817.759999999998</v>
      </c>
      <c r="R1122" s="103">
        <f>'2026-27 Salary &amp; Benefits'!H$6</f>
        <v>0.16020000000000001</v>
      </c>
      <c r="S1122" s="103">
        <f>'2026-27 Salary &amp; Benefits'!I$6</f>
        <v>0.15390000000000001</v>
      </c>
      <c r="T1122" s="7">
        <f t="shared" si="206"/>
        <v>21906.93</v>
      </c>
      <c r="U1122" s="7">
        <f t="shared" si="207"/>
        <v>1002.05</v>
      </c>
      <c r="V1122" s="7">
        <f t="shared" si="208"/>
        <v>154.22</v>
      </c>
      <c r="W1122" s="7">
        <f t="shared" si="209"/>
        <v>1156.27</v>
      </c>
      <c r="X1122" s="18">
        <f t="shared" si="210"/>
        <v>83186.490000000005</v>
      </c>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row>
    <row r="1123" spans="1:159" s="17" customFormat="1">
      <c r="A1123" s="50" t="s">
        <v>2185</v>
      </c>
      <c r="B1123" s="59" t="s">
        <v>2670</v>
      </c>
      <c r="C1123" s="60">
        <v>2673</v>
      </c>
      <c r="D1123" s="59" t="s">
        <v>237</v>
      </c>
      <c r="E1123" s="78" t="str">
        <f>IFERROR(VLOOKUP($C1123,'2025-26 School Level AAFTE'!$C$2:$L$2349,9,FALSE), "No")</f>
        <v>Yes</v>
      </c>
      <c r="F1123" s="67">
        <f>IFERROR(VLOOKUP($C1123,'2025-26 School Level AAFTE'!$C$2:$J$2349,8,FALSE), 0)</f>
        <v>691.02</v>
      </c>
      <c r="G1123" s="69">
        <f>IFERROR(IF(E1123= "yes",VLOOKUP(C1123,Summary!$B:$I,6,0),0),0)</f>
        <v>0</v>
      </c>
      <c r="H1123" s="68">
        <f t="shared" si="201"/>
        <v>691.02</v>
      </c>
      <c r="I1123" s="110">
        <f>VLOOKUP($A1123,'2026-27 Salary &amp; Benefits'!$A:$I,3,FALSE)</f>
        <v>1</v>
      </c>
      <c r="J1123" s="110">
        <f>VLOOKUP($A1123,'2026-27 Salary &amp; Benefits'!$A:$I,4,FALSE)</f>
        <v>1</v>
      </c>
      <c r="K1123" s="101">
        <f t="shared" si="202"/>
        <v>691.02</v>
      </c>
      <c r="L1123" s="100">
        <f t="shared" si="203"/>
        <v>2.0270000000000001</v>
      </c>
      <c r="M1123" s="102">
        <f>'2026-27 Salary &amp; Benefits'!$E$6</f>
        <v>78209</v>
      </c>
      <c r="N1123" s="102">
        <f>'2026-27 Salary &amp; Benefits'!$F$6</f>
        <v>82248</v>
      </c>
      <c r="O1123" s="7">
        <f t="shared" si="204"/>
        <v>158529.64000000001</v>
      </c>
      <c r="P1123" s="7">
        <f t="shared" si="205"/>
        <v>8187.0599999999977</v>
      </c>
      <c r="Q1123" s="7">
        <f>'2026-27 Salary &amp; Benefits'!G$6</f>
        <v>16817.759999999998</v>
      </c>
      <c r="R1123" s="103">
        <f>'2026-27 Salary &amp; Benefits'!H$6</f>
        <v>0.16020000000000001</v>
      </c>
      <c r="S1123" s="103">
        <f>'2026-27 Salary &amp; Benefits'!I$6</f>
        <v>0.15390000000000001</v>
      </c>
      <c r="T1123" s="7">
        <f t="shared" si="206"/>
        <v>60746.04</v>
      </c>
      <c r="U1123" s="7">
        <f t="shared" si="207"/>
        <v>2778.61</v>
      </c>
      <c r="V1123" s="7">
        <f t="shared" si="208"/>
        <v>427.63</v>
      </c>
      <c r="W1123" s="7">
        <f t="shared" si="209"/>
        <v>3206.2400000000002</v>
      </c>
      <c r="X1123" s="18">
        <f t="shared" si="210"/>
        <v>230668.98</v>
      </c>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row>
    <row r="1124" spans="1:159" s="17" customFormat="1">
      <c r="A1124" s="50" t="s">
        <v>2185</v>
      </c>
      <c r="B1124" s="59" t="s">
        <v>2670</v>
      </c>
      <c r="C1124" s="60">
        <v>3091</v>
      </c>
      <c r="D1124" s="59" t="s">
        <v>430</v>
      </c>
      <c r="E1124" s="78" t="str">
        <f>IFERROR(VLOOKUP($C1124,'2025-26 School Level AAFTE'!$C$2:$L$2349,9,FALSE), "No")</f>
        <v>Yes</v>
      </c>
      <c r="F1124" s="67">
        <f>IFERROR(VLOOKUP($C1124,'2025-26 School Level AAFTE'!$C$2:$J$2349,8,FALSE), 0)</f>
        <v>344.58</v>
      </c>
      <c r="G1124" s="69">
        <f>IFERROR(IF(E1124= "yes",VLOOKUP(C1124,Summary!$B:$I,6,0),0),0)</f>
        <v>0</v>
      </c>
      <c r="H1124" s="68">
        <f t="shared" si="201"/>
        <v>344.58</v>
      </c>
      <c r="I1124" s="110">
        <f>VLOOKUP($A1124,'2026-27 Salary &amp; Benefits'!$A:$I,3,FALSE)</f>
        <v>1</v>
      </c>
      <c r="J1124" s="110">
        <f>VLOOKUP($A1124,'2026-27 Salary &amp; Benefits'!$A:$I,4,FALSE)</f>
        <v>1</v>
      </c>
      <c r="K1124" s="101">
        <f t="shared" si="202"/>
        <v>344.58</v>
      </c>
      <c r="L1124" s="100">
        <f t="shared" si="203"/>
        <v>1.0109999999999999</v>
      </c>
      <c r="M1124" s="102">
        <f>'2026-27 Salary &amp; Benefits'!$E$6</f>
        <v>78209</v>
      </c>
      <c r="N1124" s="102">
        <f>'2026-27 Salary &amp; Benefits'!$F$6</f>
        <v>82248</v>
      </c>
      <c r="O1124" s="7">
        <f t="shared" si="204"/>
        <v>79069.3</v>
      </c>
      <c r="P1124" s="7">
        <f t="shared" si="205"/>
        <v>4083.429999999993</v>
      </c>
      <c r="Q1124" s="7">
        <f>'2026-27 Salary &amp; Benefits'!G$6</f>
        <v>16817.759999999998</v>
      </c>
      <c r="R1124" s="103">
        <f>'2026-27 Salary &amp; Benefits'!H$6</f>
        <v>0.16020000000000001</v>
      </c>
      <c r="S1124" s="103">
        <f>'2026-27 Salary &amp; Benefits'!I$6</f>
        <v>0.15390000000000001</v>
      </c>
      <c r="T1124" s="7">
        <f t="shared" si="206"/>
        <v>30298.1</v>
      </c>
      <c r="U1124" s="7">
        <f t="shared" si="207"/>
        <v>1385.88</v>
      </c>
      <c r="V1124" s="7">
        <f t="shared" si="208"/>
        <v>213.29</v>
      </c>
      <c r="W1124" s="7">
        <f t="shared" si="209"/>
        <v>1599.17</v>
      </c>
      <c r="X1124" s="18">
        <f t="shared" si="210"/>
        <v>115049.99999999999</v>
      </c>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row>
    <row r="1125" spans="1:159" s="17" customFormat="1">
      <c r="A1125" s="50" t="s">
        <v>2185</v>
      </c>
      <c r="B1125" s="59" t="s">
        <v>2670</v>
      </c>
      <c r="C1125" s="60">
        <v>5680</v>
      </c>
      <c r="D1125" s="59" t="s">
        <v>3101</v>
      </c>
      <c r="E1125" s="78" t="str">
        <f>IFERROR(VLOOKUP($C1125,'2025-26 School Level AAFTE'!$C$2:$L$2349,9,FALSE), "No")</f>
        <v>No</v>
      </c>
      <c r="F1125" s="67">
        <f>IFERROR(VLOOKUP($C1125,'2025-26 School Level AAFTE'!$C$2:$J$2349,8,FALSE), 0)</f>
        <v>351.31</v>
      </c>
      <c r="G1125" s="69">
        <f>IFERROR(IF(E1125= "yes",VLOOKUP(C1125,Summary!$B:$I,6,0),0),0)</f>
        <v>0</v>
      </c>
      <c r="H1125" s="68">
        <f t="shared" si="201"/>
        <v>0</v>
      </c>
      <c r="I1125" s="110">
        <f>VLOOKUP($A1125,'2026-27 Salary &amp; Benefits'!$A:$I,3,FALSE)</f>
        <v>1</v>
      </c>
      <c r="J1125" s="110">
        <f>VLOOKUP($A1125,'2026-27 Salary &amp; Benefits'!$A:$I,4,FALSE)</f>
        <v>1</v>
      </c>
      <c r="K1125" s="101">
        <f t="shared" si="202"/>
        <v>0</v>
      </c>
      <c r="L1125" s="100">
        <f t="shared" si="203"/>
        <v>0</v>
      </c>
      <c r="M1125" s="102">
        <f>'2026-27 Salary &amp; Benefits'!$E$6</f>
        <v>78209</v>
      </c>
      <c r="N1125" s="102">
        <f>'2026-27 Salary &amp; Benefits'!$F$6</f>
        <v>82248</v>
      </c>
      <c r="O1125" s="7">
        <f t="shared" si="204"/>
        <v>0</v>
      </c>
      <c r="P1125" s="7">
        <f t="shared" si="205"/>
        <v>0</v>
      </c>
      <c r="Q1125" s="7">
        <f>'2026-27 Salary &amp; Benefits'!G$6</f>
        <v>16817.759999999998</v>
      </c>
      <c r="R1125" s="103">
        <f>'2026-27 Salary &amp; Benefits'!H$6</f>
        <v>0.16020000000000001</v>
      </c>
      <c r="S1125" s="103">
        <f>'2026-27 Salary &amp; Benefits'!I$6</f>
        <v>0.15390000000000001</v>
      </c>
      <c r="T1125" s="7">
        <f t="shared" si="206"/>
        <v>0</v>
      </c>
      <c r="U1125" s="7">
        <f t="shared" si="207"/>
        <v>0</v>
      </c>
      <c r="V1125" s="7">
        <f t="shared" si="208"/>
        <v>0</v>
      </c>
      <c r="W1125" s="7">
        <f t="shared" si="209"/>
        <v>0</v>
      </c>
      <c r="X1125" s="18">
        <f t="shared" si="210"/>
        <v>0</v>
      </c>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row>
    <row r="1126" spans="1:159" s="17" customFormat="1">
      <c r="A1126" s="50" t="s">
        <v>2185</v>
      </c>
      <c r="B1126" s="59" t="s">
        <v>2670</v>
      </c>
      <c r="C1126" s="60">
        <v>2833</v>
      </c>
      <c r="D1126" s="59" t="s">
        <v>426</v>
      </c>
      <c r="E1126" s="78" t="str">
        <f>IFERROR(VLOOKUP($C1126,'2025-26 School Level AAFTE'!$C$2:$L$2349,9,FALSE), "No")</f>
        <v>Yes</v>
      </c>
      <c r="F1126" s="67">
        <f>IFERROR(VLOOKUP($C1126,'2025-26 School Level AAFTE'!$C$2:$J$2349,8,FALSE), 0)</f>
        <v>294.69</v>
      </c>
      <c r="G1126" s="69">
        <f>IFERROR(IF(E1126= "yes",VLOOKUP(C1126,Summary!$B:$I,6,0),0),0)</f>
        <v>0</v>
      </c>
      <c r="H1126" s="68">
        <f t="shared" si="201"/>
        <v>294.69</v>
      </c>
      <c r="I1126" s="110">
        <f>VLOOKUP($A1126,'2026-27 Salary &amp; Benefits'!$A:$I,3,FALSE)</f>
        <v>1</v>
      </c>
      <c r="J1126" s="110">
        <f>VLOOKUP($A1126,'2026-27 Salary &amp; Benefits'!$A:$I,4,FALSE)</f>
        <v>1</v>
      </c>
      <c r="K1126" s="101">
        <f t="shared" si="202"/>
        <v>294.69</v>
      </c>
      <c r="L1126" s="100">
        <f t="shared" si="203"/>
        <v>0.86399999999999999</v>
      </c>
      <c r="M1126" s="102">
        <f>'2026-27 Salary &amp; Benefits'!$E$6</f>
        <v>78209</v>
      </c>
      <c r="N1126" s="102">
        <f>'2026-27 Salary &amp; Benefits'!$F$6</f>
        <v>82248</v>
      </c>
      <c r="O1126" s="7">
        <f t="shared" si="204"/>
        <v>67572.58</v>
      </c>
      <c r="P1126" s="7">
        <f t="shared" si="205"/>
        <v>3489.6900000000023</v>
      </c>
      <c r="Q1126" s="7">
        <f>'2026-27 Salary &amp; Benefits'!G$6</f>
        <v>16817.759999999998</v>
      </c>
      <c r="R1126" s="103">
        <f>'2026-27 Salary &amp; Benefits'!H$6</f>
        <v>0.16020000000000001</v>
      </c>
      <c r="S1126" s="103">
        <f>'2026-27 Salary &amp; Benefits'!I$6</f>
        <v>0.15390000000000001</v>
      </c>
      <c r="T1126" s="7">
        <f t="shared" si="206"/>
        <v>25892.74</v>
      </c>
      <c r="U1126" s="7">
        <f t="shared" si="207"/>
        <v>1184.3699999999999</v>
      </c>
      <c r="V1126" s="7">
        <f t="shared" si="208"/>
        <v>182.27</v>
      </c>
      <c r="W1126" s="7">
        <f t="shared" si="209"/>
        <v>1366.6399999999999</v>
      </c>
      <c r="X1126" s="18">
        <f t="shared" si="210"/>
        <v>98321.650000000009</v>
      </c>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row>
    <row r="1127" spans="1:159" s="17" customFormat="1">
      <c r="A1127" s="50" t="s">
        <v>2185</v>
      </c>
      <c r="B1127" s="59" t="s">
        <v>2670</v>
      </c>
      <c r="C1127" s="60">
        <v>2969</v>
      </c>
      <c r="D1127" s="59" t="s">
        <v>427</v>
      </c>
      <c r="E1127" s="78" t="str">
        <f>IFERROR(VLOOKUP($C1127,'2025-26 School Level AAFTE'!$C$2:$L$2349,9,FALSE), "No")</f>
        <v>Yes</v>
      </c>
      <c r="F1127" s="67">
        <f>IFERROR(VLOOKUP($C1127,'2025-26 School Level AAFTE'!$C$2:$J$2349,8,FALSE), 0)</f>
        <v>322.08999999999997</v>
      </c>
      <c r="G1127" s="69">
        <f>IFERROR(IF(E1127= "yes",VLOOKUP(C1127,Summary!$B:$I,6,0),0),0)</f>
        <v>0</v>
      </c>
      <c r="H1127" s="68">
        <f t="shared" si="201"/>
        <v>322.08999999999997</v>
      </c>
      <c r="I1127" s="110">
        <f>VLOOKUP($A1127,'2026-27 Salary &amp; Benefits'!$A:$I,3,FALSE)</f>
        <v>1</v>
      </c>
      <c r="J1127" s="110">
        <f>VLOOKUP($A1127,'2026-27 Salary &amp; Benefits'!$A:$I,4,FALSE)</f>
        <v>1</v>
      </c>
      <c r="K1127" s="101">
        <f t="shared" si="202"/>
        <v>322.08999999999997</v>
      </c>
      <c r="L1127" s="100">
        <f t="shared" si="203"/>
        <v>0.94499999999999995</v>
      </c>
      <c r="M1127" s="102">
        <f>'2026-27 Salary &amp; Benefits'!$E$6</f>
        <v>78209</v>
      </c>
      <c r="N1127" s="102">
        <f>'2026-27 Salary &amp; Benefits'!$F$6</f>
        <v>82248</v>
      </c>
      <c r="O1127" s="7">
        <f t="shared" si="204"/>
        <v>73907.509999999995</v>
      </c>
      <c r="P1127" s="7">
        <f t="shared" si="205"/>
        <v>3816.8500000000058</v>
      </c>
      <c r="Q1127" s="7">
        <f>'2026-27 Salary &amp; Benefits'!G$6</f>
        <v>16817.759999999998</v>
      </c>
      <c r="R1127" s="103">
        <f>'2026-27 Salary &amp; Benefits'!H$6</f>
        <v>0.16020000000000001</v>
      </c>
      <c r="S1127" s="103">
        <f>'2026-27 Salary &amp; Benefits'!I$6</f>
        <v>0.15390000000000001</v>
      </c>
      <c r="T1127" s="7">
        <f t="shared" si="206"/>
        <v>28320.18</v>
      </c>
      <c r="U1127" s="7">
        <f t="shared" si="207"/>
        <v>1295.4100000000001</v>
      </c>
      <c r="V1127" s="7">
        <f t="shared" si="208"/>
        <v>199.36</v>
      </c>
      <c r="W1127" s="7">
        <f t="shared" si="209"/>
        <v>1494.77</v>
      </c>
      <c r="X1127" s="18">
        <f t="shared" si="210"/>
        <v>107539.31000000001</v>
      </c>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row>
    <row r="1128" spans="1:159" s="17" customFormat="1">
      <c r="A1128" s="50" t="s">
        <v>2185</v>
      </c>
      <c r="B1128" s="59" t="s">
        <v>2670</v>
      </c>
      <c r="C1128" s="60">
        <v>3021</v>
      </c>
      <c r="D1128" s="59" t="s">
        <v>429</v>
      </c>
      <c r="E1128" s="78" t="str">
        <f>IFERROR(VLOOKUP($C1128,'2025-26 School Level AAFTE'!$C$2:$L$2349,9,FALSE), "No")</f>
        <v>Yes</v>
      </c>
      <c r="F1128" s="67">
        <f>IFERROR(VLOOKUP($C1128,'2025-26 School Level AAFTE'!$C$2:$J$2349,8,FALSE), 0)</f>
        <v>262.76</v>
      </c>
      <c r="G1128" s="69">
        <f>IFERROR(IF(E1128= "yes",VLOOKUP(C1128,Summary!$B:$I,6,0),0),0)</f>
        <v>0</v>
      </c>
      <c r="H1128" s="68">
        <f t="shared" si="201"/>
        <v>262.76</v>
      </c>
      <c r="I1128" s="110">
        <f>VLOOKUP($A1128,'2026-27 Salary &amp; Benefits'!$A:$I,3,FALSE)</f>
        <v>1</v>
      </c>
      <c r="J1128" s="110">
        <f>VLOOKUP($A1128,'2026-27 Salary &amp; Benefits'!$A:$I,4,FALSE)</f>
        <v>1</v>
      </c>
      <c r="K1128" s="101">
        <f t="shared" si="202"/>
        <v>262.76</v>
      </c>
      <c r="L1128" s="100">
        <f t="shared" si="203"/>
        <v>0.77100000000000002</v>
      </c>
      <c r="M1128" s="102">
        <f>'2026-27 Salary &amp; Benefits'!$E$6</f>
        <v>78209</v>
      </c>
      <c r="N1128" s="102">
        <f>'2026-27 Salary &amp; Benefits'!$F$6</f>
        <v>82248</v>
      </c>
      <c r="O1128" s="7">
        <f t="shared" si="204"/>
        <v>60299.14</v>
      </c>
      <c r="P1128" s="7">
        <f t="shared" si="205"/>
        <v>3114.0699999999997</v>
      </c>
      <c r="Q1128" s="7">
        <f>'2026-27 Salary &amp; Benefits'!G$6</f>
        <v>16817.759999999998</v>
      </c>
      <c r="R1128" s="103">
        <f>'2026-27 Salary &amp; Benefits'!H$6</f>
        <v>0.16020000000000001</v>
      </c>
      <c r="S1128" s="103">
        <f>'2026-27 Salary &amp; Benefits'!I$6</f>
        <v>0.15390000000000001</v>
      </c>
      <c r="T1128" s="7">
        <f t="shared" si="206"/>
        <v>23105.67</v>
      </c>
      <c r="U1128" s="7">
        <f t="shared" si="207"/>
        <v>1056.8900000000001</v>
      </c>
      <c r="V1128" s="7">
        <f t="shared" si="208"/>
        <v>162.66</v>
      </c>
      <c r="W1128" s="7">
        <f t="shared" si="209"/>
        <v>1219.5500000000002</v>
      </c>
      <c r="X1128" s="18">
        <f t="shared" si="210"/>
        <v>87738.430000000008</v>
      </c>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row>
    <row r="1129" spans="1:159" s="17" customFormat="1">
      <c r="A1129" s="50" t="s">
        <v>2185</v>
      </c>
      <c r="B1129" s="59" t="s">
        <v>2670</v>
      </c>
      <c r="C1129" s="60">
        <v>3153</v>
      </c>
      <c r="D1129" s="59" t="s">
        <v>431</v>
      </c>
      <c r="E1129" s="78" t="str">
        <f>IFERROR(VLOOKUP($C1129,'2025-26 School Level AAFTE'!$C$2:$L$2349,9,FALSE), "No")</f>
        <v>Yes</v>
      </c>
      <c r="F1129" s="67">
        <f>IFERROR(VLOOKUP($C1129,'2025-26 School Level AAFTE'!$C$2:$J$2349,8,FALSE), 0)</f>
        <v>337.12</v>
      </c>
      <c r="G1129" s="69">
        <f>IFERROR(IF(E1129= "yes",VLOOKUP(C1129,Summary!$B:$I,6,0),0),0)</f>
        <v>0</v>
      </c>
      <c r="H1129" s="68">
        <f t="shared" si="201"/>
        <v>337.12</v>
      </c>
      <c r="I1129" s="110">
        <f>VLOOKUP($A1129,'2026-27 Salary &amp; Benefits'!$A:$I,3,FALSE)</f>
        <v>1</v>
      </c>
      <c r="J1129" s="110">
        <f>VLOOKUP($A1129,'2026-27 Salary &amp; Benefits'!$A:$I,4,FALSE)</f>
        <v>1</v>
      </c>
      <c r="K1129" s="101">
        <f t="shared" si="202"/>
        <v>337.12</v>
      </c>
      <c r="L1129" s="100">
        <f t="shared" si="203"/>
        <v>0.98899999999999999</v>
      </c>
      <c r="M1129" s="102">
        <f>'2026-27 Salary &amp; Benefits'!$E$6</f>
        <v>78209</v>
      </c>
      <c r="N1129" s="102">
        <f>'2026-27 Salary &amp; Benefits'!$F$6</f>
        <v>82248</v>
      </c>
      <c r="O1129" s="7">
        <f t="shared" si="204"/>
        <v>77348.7</v>
      </c>
      <c r="P1129" s="7">
        <f t="shared" si="205"/>
        <v>3994.570000000007</v>
      </c>
      <c r="Q1129" s="7">
        <f>'2026-27 Salary &amp; Benefits'!G$6</f>
        <v>16817.759999999998</v>
      </c>
      <c r="R1129" s="103">
        <f>'2026-27 Salary &amp; Benefits'!H$6</f>
        <v>0.16020000000000001</v>
      </c>
      <c r="S1129" s="103">
        <f>'2026-27 Salary &amp; Benefits'!I$6</f>
        <v>0.15390000000000001</v>
      </c>
      <c r="T1129" s="7">
        <f t="shared" si="206"/>
        <v>29638.79</v>
      </c>
      <c r="U1129" s="7">
        <f t="shared" si="207"/>
        <v>1355.72</v>
      </c>
      <c r="V1129" s="7">
        <f t="shared" si="208"/>
        <v>208.65</v>
      </c>
      <c r="W1129" s="7">
        <f t="shared" si="209"/>
        <v>1564.3700000000001</v>
      </c>
      <c r="X1129" s="18">
        <f t="shared" si="210"/>
        <v>112546.43</v>
      </c>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row>
    <row r="1130" spans="1:159" s="17" customFormat="1">
      <c r="A1130" s="50" t="s">
        <v>2185</v>
      </c>
      <c r="B1130" s="59" t="s">
        <v>2670</v>
      </c>
      <c r="C1130" s="60">
        <v>2970</v>
      </c>
      <c r="D1130" s="59" t="s">
        <v>428</v>
      </c>
      <c r="E1130" s="78" t="str">
        <f>IFERROR(VLOOKUP($C1130,'2025-26 School Level AAFTE'!$C$2:$L$2349,9,FALSE), "No")</f>
        <v>Yes</v>
      </c>
      <c r="F1130" s="67">
        <f>IFERROR(VLOOKUP($C1130,'2025-26 School Level AAFTE'!$C$2:$J$2349,8,FALSE), 0)</f>
        <v>219.38</v>
      </c>
      <c r="G1130" s="69">
        <f>IFERROR(IF(E1130= "yes",VLOOKUP(C1130,Summary!$B:$I,6,0),0),0)</f>
        <v>0</v>
      </c>
      <c r="H1130" s="68">
        <f t="shared" si="201"/>
        <v>219.38</v>
      </c>
      <c r="I1130" s="110">
        <f>VLOOKUP($A1130,'2026-27 Salary &amp; Benefits'!$A:$I,3,FALSE)</f>
        <v>1</v>
      </c>
      <c r="J1130" s="110">
        <f>VLOOKUP($A1130,'2026-27 Salary &amp; Benefits'!$A:$I,4,FALSE)</f>
        <v>1</v>
      </c>
      <c r="K1130" s="101">
        <f t="shared" si="202"/>
        <v>219.38</v>
      </c>
      <c r="L1130" s="100">
        <f t="shared" si="203"/>
        <v>0.64400000000000002</v>
      </c>
      <c r="M1130" s="102">
        <f>'2026-27 Salary &amp; Benefits'!$E$6</f>
        <v>78209</v>
      </c>
      <c r="N1130" s="102">
        <f>'2026-27 Salary &amp; Benefits'!$F$6</f>
        <v>82248</v>
      </c>
      <c r="O1130" s="7">
        <f t="shared" si="204"/>
        <v>50366.6</v>
      </c>
      <c r="P1130" s="7">
        <f t="shared" si="205"/>
        <v>2601.1100000000006</v>
      </c>
      <c r="Q1130" s="7">
        <f>'2026-27 Salary &amp; Benefits'!G$6</f>
        <v>16817.759999999998</v>
      </c>
      <c r="R1130" s="103">
        <f>'2026-27 Salary &amp; Benefits'!H$6</f>
        <v>0.16020000000000001</v>
      </c>
      <c r="S1130" s="103">
        <f>'2026-27 Salary &amp; Benefits'!I$6</f>
        <v>0.15390000000000001</v>
      </c>
      <c r="T1130" s="7">
        <f t="shared" si="206"/>
        <v>19299.68</v>
      </c>
      <c r="U1130" s="7">
        <f t="shared" si="207"/>
        <v>882.8</v>
      </c>
      <c r="V1130" s="7">
        <f t="shared" si="208"/>
        <v>135.86000000000001</v>
      </c>
      <c r="W1130" s="7">
        <f t="shared" si="209"/>
        <v>1018.66</v>
      </c>
      <c r="X1130" s="18">
        <f t="shared" si="210"/>
        <v>73286.05</v>
      </c>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row>
    <row r="1131" spans="1:159" s="17" customFormat="1">
      <c r="A1131" s="50" t="s">
        <v>2185</v>
      </c>
      <c r="B1131" s="59" t="s">
        <v>2670</v>
      </c>
      <c r="C1131" s="60">
        <v>5323</v>
      </c>
      <c r="D1131" s="59" t="s">
        <v>3102</v>
      </c>
      <c r="E1131" s="78" t="str">
        <f>IFERROR(VLOOKUP($C1131,'2025-26 School Level AAFTE'!$C$2:$L$2349,9,FALSE), "No")</f>
        <v>Yes</v>
      </c>
      <c r="F1131" s="67">
        <f>IFERROR(VLOOKUP($C1131,'2025-26 School Level AAFTE'!$C$2:$J$2349,8,FALSE), 0)</f>
        <v>56.97</v>
      </c>
      <c r="G1131" s="69">
        <f>IFERROR(IF(E1131= "yes",VLOOKUP(C1131,Summary!$B:$I,6,0),0),0)</f>
        <v>0</v>
      </c>
      <c r="H1131" s="68">
        <f t="shared" si="201"/>
        <v>56.97</v>
      </c>
      <c r="I1131" s="110">
        <f>VLOOKUP($A1131,'2026-27 Salary &amp; Benefits'!$A:$I,3,FALSE)</f>
        <v>1</v>
      </c>
      <c r="J1131" s="110">
        <f>VLOOKUP($A1131,'2026-27 Salary &amp; Benefits'!$A:$I,4,FALSE)</f>
        <v>1</v>
      </c>
      <c r="K1131" s="101">
        <f t="shared" si="202"/>
        <v>56.97</v>
      </c>
      <c r="L1131" s="100">
        <f t="shared" si="203"/>
        <v>0.16700000000000001</v>
      </c>
      <c r="M1131" s="102">
        <f>'2026-27 Salary &amp; Benefits'!$E$6</f>
        <v>78209</v>
      </c>
      <c r="N1131" s="102">
        <f>'2026-27 Salary &amp; Benefits'!$F$6</f>
        <v>82248</v>
      </c>
      <c r="O1131" s="7">
        <f t="shared" si="204"/>
        <v>13060.9</v>
      </c>
      <c r="P1131" s="7">
        <f t="shared" si="205"/>
        <v>674.52000000000044</v>
      </c>
      <c r="Q1131" s="7">
        <f>'2026-27 Salary &amp; Benefits'!G$6</f>
        <v>16817.759999999998</v>
      </c>
      <c r="R1131" s="103">
        <f>'2026-27 Salary &amp; Benefits'!H$6</f>
        <v>0.16020000000000001</v>
      </c>
      <c r="S1131" s="103">
        <f>'2026-27 Salary &amp; Benefits'!I$6</f>
        <v>0.15390000000000001</v>
      </c>
      <c r="T1131" s="7">
        <f t="shared" si="206"/>
        <v>5004.7299999999996</v>
      </c>
      <c r="U1131" s="7">
        <f t="shared" si="207"/>
        <v>228.92</v>
      </c>
      <c r="V1131" s="7">
        <f t="shared" si="208"/>
        <v>35.229999999999997</v>
      </c>
      <c r="W1131" s="7">
        <f t="shared" si="209"/>
        <v>264.14999999999998</v>
      </c>
      <c r="X1131" s="18">
        <f t="shared" si="210"/>
        <v>19004.3</v>
      </c>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row>
    <row r="1132" spans="1:159" s="17" customFormat="1">
      <c r="A1132" s="50" t="s">
        <v>2185</v>
      </c>
      <c r="B1132" s="59" t="s">
        <v>2670</v>
      </c>
      <c r="C1132" s="60">
        <v>3215</v>
      </c>
      <c r="D1132" s="59" t="s">
        <v>432</v>
      </c>
      <c r="E1132" s="78" t="str">
        <f>IFERROR(VLOOKUP($C1132,'2025-26 School Level AAFTE'!$C$2:$L$2349,9,FALSE), "No")</f>
        <v>Yes</v>
      </c>
      <c r="F1132" s="67">
        <f>IFERROR(VLOOKUP($C1132,'2025-26 School Level AAFTE'!$C$2:$J$2349,8,FALSE), 0)</f>
        <v>1860.66</v>
      </c>
      <c r="G1132" s="69">
        <f>IFERROR(IF(E1132= "yes",VLOOKUP(C1132,Summary!$B:$I,6,0),0),0)</f>
        <v>0</v>
      </c>
      <c r="H1132" s="68">
        <f t="shared" si="201"/>
        <v>1860.66</v>
      </c>
      <c r="I1132" s="110">
        <f>VLOOKUP($A1132,'2026-27 Salary &amp; Benefits'!$A:$I,3,FALSE)</f>
        <v>1</v>
      </c>
      <c r="J1132" s="110">
        <f>VLOOKUP($A1132,'2026-27 Salary &amp; Benefits'!$A:$I,4,FALSE)</f>
        <v>1</v>
      </c>
      <c r="K1132" s="101">
        <f t="shared" si="202"/>
        <v>1860.66</v>
      </c>
      <c r="L1132" s="100">
        <f t="shared" si="203"/>
        <v>5.4580000000000002</v>
      </c>
      <c r="M1132" s="102">
        <f>'2026-27 Salary &amp; Benefits'!$E$6</f>
        <v>78209</v>
      </c>
      <c r="N1132" s="102">
        <f>'2026-27 Salary &amp; Benefits'!$F$6</f>
        <v>82248</v>
      </c>
      <c r="O1132" s="7">
        <f t="shared" si="204"/>
        <v>426864.72</v>
      </c>
      <c r="P1132" s="7">
        <f t="shared" si="205"/>
        <v>22044.860000000044</v>
      </c>
      <c r="Q1132" s="7">
        <f>'2026-27 Salary &amp; Benefits'!G$6</f>
        <v>16817.759999999998</v>
      </c>
      <c r="R1132" s="103">
        <f>'2026-27 Salary &amp; Benefits'!H$6</f>
        <v>0.16020000000000001</v>
      </c>
      <c r="S1132" s="103">
        <f>'2026-27 Salary &amp; Benefits'!I$6</f>
        <v>0.15390000000000001</v>
      </c>
      <c r="T1132" s="7">
        <f t="shared" si="206"/>
        <v>163567.76999999999</v>
      </c>
      <c r="U1132" s="7">
        <f t="shared" si="207"/>
        <v>7481.83</v>
      </c>
      <c r="V1132" s="7">
        <f t="shared" si="208"/>
        <v>1151.45</v>
      </c>
      <c r="W1132" s="7">
        <f t="shared" si="209"/>
        <v>8633.2800000000007</v>
      </c>
      <c r="X1132" s="18">
        <f t="shared" si="210"/>
        <v>621110.63000000012</v>
      </c>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row>
    <row r="1133" spans="1:159" s="17" customFormat="1">
      <c r="A1133" s="50" t="s">
        <v>2185</v>
      </c>
      <c r="B1133" s="59" t="s">
        <v>2670</v>
      </c>
      <c r="C1133" s="65">
        <v>3779</v>
      </c>
      <c r="D1133" s="52" t="s">
        <v>433</v>
      </c>
      <c r="E1133" s="78" t="str">
        <f>IFERROR(VLOOKUP($C1133,'2025-26 School Level AAFTE'!$C$2:$L$2349,9,FALSE), "No")</f>
        <v>Yes</v>
      </c>
      <c r="F1133" s="67">
        <f>IFERROR(VLOOKUP($C1133,'2025-26 School Level AAFTE'!$C$2:$J$2349,8,FALSE), 0)</f>
        <v>296.94</v>
      </c>
      <c r="G1133" s="69">
        <f>IFERROR(IF(E1133= "yes",VLOOKUP(C1133,Summary!$B:$I,6,0),0),0)</f>
        <v>0</v>
      </c>
      <c r="H1133" s="68">
        <f t="shared" si="201"/>
        <v>296.94</v>
      </c>
      <c r="I1133" s="110">
        <f>VLOOKUP($A1133,'2026-27 Salary &amp; Benefits'!$A:$I,3,FALSE)</f>
        <v>1</v>
      </c>
      <c r="J1133" s="110">
        <f>VLOOKUP($A1133,'2026-27 Salary &amp; Benefits'!$A:$I,4,FALSE)</f>
        <v>1</v>
      </c>
      <c r="K1133" s="101">
        <f t="shared" si="202"/>
        <v>296.94</v>
      </c>
      <c r="L1133" s="100">
        <f t="shared" si="203"/>
        <v>0.871</v>
      </c>
      <c r="M1133" s="102">
        <f>'2026-27 Salary &amp; Benefits'!$E$6</f>
        <v>78209</v>
      </c>
      <c r="N1133" s="102">
        <f>'2026-27 Salary &amp; Benefits'!$F$6</f>
        <v>82248</v>
      </c>
      <c r="O1133" s="7">
        <f t="shared" si="204"/>
        <v>68120.039999999994</v>
      </c>
      <c r="P1133" s="7">
        <f t="shared" si="205"/>
        <v>3517.9700000000012</v>
      </c>
      <c r="Q1133" s="7">
        <f>'2026-27 Salary &amp; Benefits'!G$6</f>
        <v>16817.759999999998</v>
      </c>
      <c r="R1133" s="103">
        <f>'2026-27 Salary &amp; Benefits'!H$6</f>
        <v>0.16020000000000001</v>
      </c>
      <c r="S1133" s="103">
        <f>'2026-27 Salary &amp; Benefits'!I$6</f>
        <v>0.15390000000000001</v>
      </c>
      <c r="T1133" s="7">
        <f t="shared" si="206"/>
        <v>26102.51</v>
      </c>
      <c r="U1133" s="7">
        <f t="shared" si="207"/>
        <v>1193.97</v>
      </c>
      <c r="V1133" s="7">
        <f t="shared" si="208"/>
        <v>183.75</v>
      </c>
      <c r="W1133" s="7">
        <f t="shared" si="209"/>
        <v>1377.72</v>
      </c>
      <c r="X1133" s="18">
        <f t="shared" si="210"/>
        <v>99118.239999999991</v>
      </c>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row>
    <row r="1134" spans="1:159" s="17" customFormat="1">
      <c r="A1134" s="50" t="s">
        <v>2185</v>
      </c>
      <c r="B1134" s="59" t="s">
        <v>2670</v>
      </c>
      <c r="C1134" s="60">
        <v>5251</v>
      </c>
      <c r="D1134" s="59" t="s">
        <v>435</v>
      </c>
      <c r="E1134" s="78" t="str">
        <f>IFERROR(VLOOKUP($C1134,'2025-26 School Level AAFTE'!$C$2:$L$2349,9,FALSE), "No")</f>
        <v>Yes</v>
      </c>
      <c r="F1134" s="67">
        <f>IFERROR(VLOOKUP($C1134,'2025-26 School Level AAFTE'!$C$2:$J$2349,8,FALSE), 0)</f>
        <v>451.61</v>
      </c>
      <c r="G1134" s="69">
        <f>IFERROR(IF(E1134= "yes",VLOOKUP(C1134,Summary!$B:$I,6,0),0),0)</f>
        <v>0</v>
      </c>
      <c r="H1134" s="68">
        <f t="shared" si="201"/>
        <v>451.61</v>
      </c>
      <c r="I1134" s="110">
        <f>VLOOKUP($A1134,'2026-27 Salary &amp; Benefits'!$A:$I,3,FALSE)</f>
        <v>1</v>
      </c>
      <c r="J1134" s="110">
        <f>VLOOKUP($A1134,'2026-27 Salary &amp; Benefits'!$A:$I,4,FALSE)</f>
        <v>1</v>
      </c>
      <c r="K1134" s="101">
        <f t="shared" si="202"/>
        <v>451.61</v>
      </c>
      <c r="L1134" s="100">
        <f t="shared" si="203"/>
        <v>1.325</v>
      </c>
      <c r="M1134" s="102">
        <f>'2026-27 Salary &amp; Benefits'!$E$6</f>
        <v>78209</v>
      </c>
      <c r="N1134" s="102">
        <f>'2026-27 Salary &amp; Benefits'!$F$6</f>
        <v>82248</v>
      </c>
      <c r="O1134" s="7">
        <f t="shared" si="204"/>
        <v>103626.93</v>
      </c>
      <c r="P1134" s="7">
        <f t="shared" si="205"/>
        <v>5351.6700000000128</v>
      </c>
      <c r="Q1134" s="7">
        <f>'2026-27 Salary &amp; Benefits'!G$6</f>
        <v>16817.759999999998</v>
      </c>
      <c r="R1134" s="103">
        <f>'2026-27 Salary &amp; Benefits'!H$6</f>
        <v>0.16020000000000001</v>
      </c>
      <c r="S1134" s="103">
        <f>'2026-27 Salary &amp; Benefits'!I$6</f>
        <v>0.15390000000000001</v>
      </c>
      <c r="T1134" s="7">
        <f t="shared" si="206"/>
        <v>39708.19</v>
      </c>
      <c r="U1134" s="7">
        <f t="shared" si="207"/>
        <v>1816.31</v>
      </c>
      <c r="V1134" s="7">
        <f t="shared" si="208"/>
        <v>279.52999999999997</v>
      </c>
      <c r="W1134" s="7">
        <f t="shared" si="209"/>
        <v>2095.84</v>
      </c>
      <c r="X1134" s="18">
        <f t="shared" si="210"/>
        <v>150782.63</v>
      </c>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row>
    <row r="1135" spans="1:159" s="17" customFormat="1">
      <c r="A1135" s="50" t="s">
        <v>2185</v>
      </c>
      <c r="B1135" s="59" t="s">
        <v>2670</v>
      </c>
      <c r="C1135" s="60">
        <v>2832</v>
      </c>
      <c r="D1135" s="59" t="s">
        <v>425</v>
      </c>
      <c r="E1135" s="78" t="str">
        <f>IFERROR(VLOOKUP($C1135,'2025-26 School Level AAFTE'!$C$2:$L$2349,9,FALSE), "No")</f>
        <v>Yes</v>
      </c>
      <c r="F1135" s="67">
        <f>IFERROR(VLOOKUP($C1135,'2025-26 School Level AAFTE'!$C$2:$J$2349,8,FALSE), 0)</f>
        <v>375.26</v>
      </c>
      <c r="G1135" s="69">
        <f>IFERROR(IF(E1135= "yes",VLOOKUP(C1135,Summary!$B:$I,6,0),0),0)</f>
        <v>0</v>
      </c>
      <c r="H1135" s="68">
        <f t="shared" si="201"/>
        <v>375.26</v>
      </c>
      <c r="I1135" s="110">
        <f>VLOOKUP($A1135,'2026-27 Salary &amp; Benefits'!$A:$I,3,FALSE)</f>
        <v>1</v>
      </c>
      <c r="J1135" s="110">
        <f>VLOOKUP($A1135,'2026-27 Salary &amp; Benefits'!$A:$I,4,FALSE)</f>
        <v>1</v>
      </c>
      <c r="K1135" s="101">
        <f t="shared" si="202"/>
        <v>375.26</v>
      </c>
      <c r="L1135" s="100">
        <f t="shared" si="203"/>
        <v>1.101</v>
      </c>
      <c r="M1135" s="102">
        <f>'2026-27 Salary &amp; Benefits'!$E$6</f>
        <v>78209</v>
      </c>
      <c r="N1135" s="102">
        <f>'2026-27 Salary &amp; Benefits'!$F$6</f>
        <v>82248</v>
      </c>
      <c r="O1135" s="7">
        <f t="shared" si="204"/>
        <v>86108.11</v>
      </c>
      <c r="P1135" s="7">
        <f t="shared" si="205"/>
        <v>4446.9400000000023</v>
      </c>
      <c r="Q1135" s="7">
        <f>'2026-27 Salary &amp; Benefits'!G$6</f>
        <v>16817.759999999998</v>
      </c>
      <c r="R1135" s="103">
        <f>'2026-27 Salary &amp; Benefits'!H$6</f>
        <v>0.16020000000000001</v>
      </c>
      <c r="S1135" s="103">
        <f>'2026-27 Salary &amp; Benefits'!I$6</f>
        <v>0.15390000000000001</v>
      </c>
      <c r="T1135" s="7">
        <f t="shared" si="206"/>
        <v>32995.26</v>
      </c>
      <c r="U1135" s="7">
        <f t="shared" si="207"/>
        <v>1509.25</v>
      </c>
      <c r="V1135" s="7">
        <f t="shared" si="208"/>
        <v>232.27</v>
      </c>
      <c r="W1135" s="7">
        <f t="shared" si="209"/>
        <v>1741.52</v>
      </c>
      <c r="X1135" s="18">
        <f t="shared" si="210"/>
        <v>125291.83</v>
      </c>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row>
    <row r="1136" spans="1:159" s="17" customFormat="1">
      <c r="A1136" s="50" t="s">
        <v>2185</v>
      </c>
      <c r="B1136" s="59" t="s">
        <v>2670</v>
      </c>
      <c r="C1136" s="60">
        <v>5173</v>
      </c>
      <c r="D1136" s="59" t="s">
        <v>434</v>
      </c>
      <c r="E1136" s="78" t="str">
        <f>IFERROR(VLOOKUP($C1136,'2025-26 School Level AAFTE'!$C$2:$L$2349,9,FALSE), "No")</f>
        <v>No</v>
      </c>
      <c r="F1136" s="67">
        <f>IFERROR(VLOOKUP($C1136,'2025-26 School Level AAFTE'!$C$2:$J$2349,8,FALSE), 0)</f>
        <v>323.63</v>
      </c>
      <c r="G1136" s="69">
        <f>IFERROR(IF(E1136= "yes",VLOOKUP(C1136,Summary!$B:$I,6,0),0),0)</f>
        <v>0</v>
      </c>
      <c r="H1136" s="68">
        <f t="shared" si="201"/>
        <v>0</v>
      </c>
      <c r="I1136" s="110">
        <f>VLOOKUP($A1136,'2026-27 Salary &amp; Benefits'!$A:$I,3,FALSE)</f>
        <v>1</v>
      </c>
      <c r="J1136" s="110">
        <f>VLOOKUP($A1136,'2026-27 Salary &amp; Benefits'!$A:$I,4,FALSE)</f>
        <v>1</v>
      </c>
      <c r="K1136" s="101">
        <f t="shared" si="202"/>
        <v>0</v>
      </c>
      <c r="L1136" s="100">
        <f t="shared" si="203"/>
        <v>0</v>
      </c>
      <c r="M1136" s="102">
        <f>'2026-27 Salary &amp; Benefits'!$E$6</f>
        <v>78209</v>
      </c>
      <c r="N1136" s="102">
        <f>'2026-27 Salary &amp; Benefits'!$F$6</f>
        <v>82248</v>
      </c>
      <c r="O1136" s="7">
        <f t="shared" si="204"/>
        <v>0</v>
      </c>
      <c r="P1136" s="7">
        <f t="shared" si="205"/>
        <v>0</v>
      </c>
      <c r="Q1136" s="7">
        <f>'2026-27 Salary &amp; Benefits'!G$6</f>
        <v>16817.759999999998</v>
      </c>
      <c r="R1136" s="103">
        <f>'2026-27 Salary &amp; Benefits'!H$6</f>
        <v>0.16020000000000001</v>
      </c>
      <c r="S1136" s="103">
        <f>'2026-27 Salary &amp; Benefits'!I$6</f>
        <v>0.15390000000000001</v>
      </c>
      <c r="T1136" s="7">
        <f t="shared" si="206"/>
        <v>0</v>
      </c>
      <c r="U1136" s="7">
        <f t="shared" si="207"/>
        <v>0</v>
      </c>
      <c r="V1136" s="7">
        <f t="shared" si="208"/>
        <v>0</v>
      </c>
      <c r="W1136" s="7">
        <f t="shared" si="209"/>
        <v>0</v>
      </c>
      <c r="X1136" s="18">
        <f t="shared" si="210"/>
        <v>0</v>
      </c>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row>
    <row r="1137" spans="1:159" s="17" customFormat="1">
      <c r="A1137" s="50" t="s">
        <v>2185</v>
      </c>
      <c r="B1137" s="59" t="s">
        <v>2670</v>
      </c>
      <c r="C1137" s="60">
        <v>5726</v>
      </c>
      <c r="D1137" s="59" t="s">
        <v>3004</v>
      </c>
      <c r="E1137" s="78" t="str">
        <f>IFERROR(VLOOKUP($C1137,'2025-26 School Level AAFTE'!$C$2:$L$2349,9,FALSE), "No")</f>
        <v>Yes</v>
      </c>
      <c r="F1137" s="67">
        <f>IFERROR(VLOOKUP($C1137,'2025-26 School Level AAFTE'!$C$2:$J$2349,8,FALSE), 0)</f>
        <v>297.48</v>
      </c>
      <c r="G1137" s="69">
        <f>IFERROR(IF(E1137= "yes",VLOOKUP(C1137,Summary!$B:$I,6,0),0),0)</f>
        <v>0</v>
      </c>
      <c r="H1137" s="68">
        <f t="shared" si="201"/>
        <v>297.48</v>
      </c>
      <c r="I1137" s="110">
        <f>VLOOKUP($A1137,'2026-27 Salary &amp; Benefits'!$A:$I,3,FALSE)</f>
        <v>1</v>
      </c>
      <c r="J1137" s="110">
        <f>VLOOKUP($A1137,'2026-27 Salary &amp; Benefits'!$A:$I,4,FALSE)</f>
        <v>1</v>
      </c>
      <c r="K1137" s="101">
        <f t="shared" si="202"/>
        <v>297.48</v>
      </c>
      <c r="L1137" s="100">
        <f t="shared" si="203"/>
        <v>0.873</v>
      </c>
      <c r="M1137" s="102">
        <f>'2026-27 Salary &amp; Benefits'!$E$6</f>
        <v>78209</v>
      </c>
      <c r="N1137" s="102">
        <f>'2026-27 Salary &amp; Benefits'!$F$6</f>
        <v>82248</v>
      </c>
      <c r="O1137" s="7">
        <f t="shared" si="204"/>
        <v>68276.460000000006</v>
      </c>
      <c r="P1137" s="7">
        <f t="shared" si="205"/>
        <v>3526.0399999999936</v>
      </c>
      <c r="Q1137" s="7">
        <f>'2026-27 Salary &amp; Benefits'!G$6</f>
        <v>16817.759999999998</v>
      </c>
      <c r="R1137" s="103">
        <f>'2026-27 Salary &amp; Benefits'!H$6</f>
        <v>0.16020000000000001</v>
      </c>
      <c r="S1137" s="103">
        <f>'2026-27 Salary &amp; Benefits'!I$6</f>
        <v>0.15390000000000001</v>
      </c>
      <c r="T1137" s="7">
        <f t="shared" si="206"/>
        <v>26162.45</v>
      </c>
      <c r="U1137" s="7">
        <f t="shared" si="207"/>
        <v>1196.71</v>
      </c>
      <c r="V1137" s="7">
        <f t="shared" si="208"/>
        <v>184.17</v>
      </c>
      <c r="W1137" s="7">
        <f t="shared" si="209"/>
        <v>1380.88</v>
      </c>
      <c r="X1137" s="18">
        <f t="shared" si="210"/>
        <v>99345.83</v>
      </c>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row>
    <row r="1138" spans="1:159" s="17" customFormat="1">
      <c r="A1138" s="50" t="s">
        <v>2256</v>
      </c>
      <c r="B1138" s="59" t="s">
        <v>2671</v>
      </c>
      <c r="C1138" s="60">
        <v>5415</v>
      </c>
      <c r="D1138" s="59" t="s">
        <v>1096</v>
      </c>
      <c r="E1138" s="78" t="str">
        <f>IFERROR(VLOOKUP($C1138,'2025-26 School Level AAFTE'!$C$2:$L$2349,9,FALSE), "No")</f>
        <v>Yes</v>
      </c>
      <c r="F1138" s="67">
        <f>IFERROR(VLOOKUP($C1138,'2025-26 School Level AAFTE'!$C$2:$J$2349,8,FALSE), 0)</f>
        <v>5.22</v>
      </c>
      <c r="G1138" s="69">
        <f>IFERROR(IF(E1138= "yes",VLOOKUP(C1138,Summary!$B:$I,6,0),0),0)</f>
        <v>0</v>
      </c>
      <c r="H1138" s="68">
        <f t="shared" si="201"/>
        <v>5.22</v>
      </c>
      <c r="I1138" s="110">
        <f>VLOOKUP($A1138,'2026-27 Salary &amp; Benefits'!$A:$I,3,FALSE)</f>
        <v>1</v>
      </c>
      <c r="J1138" s="110">
        <f>VLOOKUP($A1138,'2026-27 Salary &amp; Benefits'!$A:$I,4,FALSE)</f>
        <v>1</v>
      </c>
      <c r="K1138" s="101">
        <f t="shared" si="202"/>
        <v>5.22</v>
      </c>
      <c r="L1138" s="100">
        <f t="shared" si="203"/>
        <v>1.4999999999999999E-2</v>
      </c>
      <c r="M1138" s="102">
        <f>'2026-27 Salary &amp; Benefits'!$E$6</f>
        <v>78209</v>
      </c>
      <c r="N1138" s="102">
        <f>'2026-27 Salary &amp; Benefits'!$F$6</f>
        <v>82248</v>
      </c>
      <c r="O1138" s="7">
        <f t="shared" si="204"/>
        <v>1173.1400000000001</v>
      </c>
      <c r="P1138" s="7">
        <f t="shared" si="205"/>
        <v>60.579999999999927</v>
      </c>
      <c r="Q1138" s="7">
        <f>'2026-27 Salary &amp; Benefits'!G$6</f>
        <v>16817.759999999998</v>
      </c>
      <c r="R1138" s="103">
        <f>'2026-27 Salary &amp; Benefits'!H$6</f>
        <v>0.16020000000000001</v>
      </c>
      <c r="S1138" s="103">
        <f>'2026-27 Salary &amp; Benefits'!I$6</f>
        <v>0.15390000000000001</v>
      </c>
      <c r="T1138" s="7">
        <f t="shared" si="206"/>
        <v>449.53</v>
      </c>
      <c r="U1138" s="7">
        <f t="shared" si="207"/>
        <v>20.56</v>
      </c>
      <c r="V1138" s="7">
        <f t="shared" si="208"/>
        <v>3.16</v>
      </c>
      <c r="W1138" s="7">
        <f t="shared" si="209"/>
        <v>23.72</v>
      </c>
      <c r="X1138" s="18">
        <f t="shared" si="210"/>
        <v>1706.97</v>
      </c>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row>
    <row r="1139" spans="1:159" s="17" customFormat="1">
      <c r="A1139" s="50" t="s">
        <v>2256</v>
      </c>
      <c r="B1139" s="59" t="s">
        <v>2671</v>
      </c>
      <c r="C1139" s="60">
        <v>2572</v>
      </c>
      <c r="D1139" s="59" t="s">
        <v>1094</v>
      </c>
      <c r="E1139" s="78" t="str">
        <f>IFERROR(VLOOKUP($C1139,'2025-26 School Level AAFTE'!$C$2:$L$2349,9,FALSE), "No")</f>
        <v>Yes</v>
      </c>
      <c r="F1139" s="67">
        <f>IFERROR(VLOOKUP($C1139,'2025-26 School Level AAFTE'!$C$2:$J$2349,8,FALSE), 0)</f>
        <v>332.40000000000003</v>
      </c>
      <c r="G1139" s="69">
        <f>IFERROR(IF(E1139= "yes",VLOOKUP(C1139,Summary!$B:$I,6,0),0),0)</f>
        <v>0</v>
      </c>
      <c r="H1139" s="68">
        <f t="shared" si="201"/>
        <v>332.40000000000003</v>
      </c>
      <c r="I1139" s="110">
        <f>VLOOKUP($A1139,'2026-27 Salary &amp; Benefits'!$A:$I,3,FALSE)</f>
        <v>1</v>
      </c>
      <c r="J1139" s="110">
        <f>VLOOKUP($A1139,'2026-27 Salary &amp; Benefits'!$A:$I,4,FALSE)</f>
        <v>1</v>
      </c>
      <c r="K1139" s="101">
        <f t="shared" si="202"/>
        <v>332.40000000000003</v>
      </c>
      <c r="L1139" s="100">
        <f t="shared" si="203"/>
        <v>0.97499999999999998</v>
      </c>
      <c r="M1139" s="102">
        <f>'2026-27 Salary &amp; Benefits'!$E$6</f>
        <v>78209</v>
      </c>
      <c r="N1139" s="102">
        <f>'2026-27 Salary &amp; Benefits'!$F$6</f>
        <v>82248</v>
      </c>
      <c r="O1139" s="7">
        <f t="shared" si="204"/>
        <v>76253.78</v>
      </c>
      <c r="P1139" s="7">
        <f t="shared" si="205"/>
        <v>3938.0200000000041</v>
      </c>
      <c r="Q1139" s="7">
        <f>'2026-27 Salary &amp; Benefits'!G$6</f>
        <v>16817.759999999998</v>
      </c>
      <c r="R1139" s="103">
        <f>'2026-27 Salary &amp; Benefits'!H$6</f>
        <v>0.16020000000000001</v>
      </c>
      <c r="S1139" s="103">
        <f>'2026-27 Salary &amp; Benefits'!I$6</f>
        <v>0.15390000000000001</v>
      </c>
      <c r="T1139" s="7">
        <f t="shared" si="206"/>
        <v>29219.23</v>
      </c>
      <c r="U1139" s="7">
        <f t="shared" si="207"/>
        <v>1336.53</v>
      </c>
      <c r="V1139" s="7">
        <f t="shared" si="208"/>
        <v>205.69</v>
      </c>
      <c r="W1139" s="7">
        <f t="shared" si="209"/>
        <v>1542.22</v>
      </c>
      <c r="X1139" s="18">
        <f t="shared" si="210"/>
        <v>110953.25</v>
      </c>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row>
    <row r="1140" spans="1:159" s="17" customFormat="1">
      <c r="A1140" s="50" t="s">
        <v>2256</v>
      </c>
      <c r="B1140" s="59" t="s">
        <v>2671</v>
      </c>
      <c r="C1140" s="60">
        <v>3238</v>
      </c>
      <c r="D1140" s="59" t="s">
        <v>1095</v>
      </c>
      <c r="E1140" s="78" t="str">
        <f>IFERROR(VLOOKUP($C1140,'2025-26 School Level AAFTE'!$C$2:$L$2349,9,FALSE), "No")</f>
        <v>Yes</v>
      </c>
      <c r="F1140" s="67">
        <f>IFERROR(VLOOKUP($C1140,'2025-26 School Level AAFTE'!$C$2:$J$2349,8,FALSE), 0)</f>
        <v>263.39999999999998</v>
      </c>
      <c r="G1140" s="69">
        <f>IFERROR(IF(E1140= "yes",VLOOKUP(C1140,Summary!$B:$I,6,0),0),0)</f>
        <v>0</v>
      </c>
      <c r="H1140" s="68">
        <f t="shared" si="201"/>
        <v>263.39999999999998</v>
      </c>
      <c r="I1140" s="110">
        <f>VLOOKUP($A1140,'2026-27 Salary &amp; Benefits'!$A:$I,3,FALSE)</f>
        <v>1</v>
      </c>
      <c r="J1140" s="110">
        <f>VLOOKUP($A1140,'2026-27 Salary &amp; Benefits'!$A:$I,4,FALSE)</f>
        <v>1</v>
      </c>
      <c r="K1140" s="101">
        <f t="shared" si="202"/>
        <v>263.39999999999998</v>
      </c>
      <c r="L1140" s="100">
        <f t="shared" si="203"/>
        <v>0.77300000000000002</v>
      </c>
      <c r="M1140" s="102">
        <f>'2026-27 Salary &amp; Benefits'!$E$6</f>
        <v>78209</v>
      </c>
      <c r="N1140" s="102">
        <f>'2026-27 Salary &amp; Benefits'!$F$6</f>
        <v>82248</v>
      </c>
      <c r="O1140" s="7">
        <f t="shared" si="204"/>
        <v>60455.56</v>
      </c>
      <c r="P1140" s="7">
        <f t="shared" si="205"/>
        <v>3122.1399999999994</v>
      </c>
      <c r="Q1140" s="7">
        <f>'2026-27 Salary &amp; Benefits'!G$6</f>
        <v>16817.759999999998</v>
      </c>
      <c r="R1140" s="103">
        <f>'2026-27 Salary &amp; Benefits'!H$6</f>
        <v>0.16020000000000001</v>
      </c>
      <c r="S1140" s="103">
        <f>'2026-27 Salary &amp; Benefits'!I$6</f>
        <v>0.15390000000000001</v>
      </c>
      <c r="T1140" s="7">
        <f t="shared" si="206"/>
        <v>23165.61</v>
      </c>
      <c r="U1140" s="7">
        <f t="shared" si="207"/>
        <v>1059.6300000000001</v>
      </c>
      <c r="V1140" s="7">
        <f t="shared" si="208"/>
        <v>163.08000000000001</v>
      </c>
      <c r="W1140" s="7">
        <f t="shared" si="209"/>
        <v>1222.71</v>
      </c>
      <c r="X1140" s="18">
        <f t="shared" si="210"/>
        <v>87966.02</v>
      </c>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row>
    <row r="1141" spans="1:159" s="17" customFormat="1">
      <c r="A1141" s="50" t="s">
        <v>2422</v>
      </c>
      <c r="B1141" s="59" t="s">
        <v>2672</v>
      </c>
      <c r="C1141" s="60">
        <v>2506</v>
      </c>
      <c r="D1141" s="59" t="s">
        <v>2118</v>
      </c>
      <c r="E1141" s="78" t="str">
        <f>IFERROR(VLOOKUP($C1141,'2025-26 School Level AAFTE'!$C$2:$L$2349,9,FALSE), "No")</f>
        <v>Yes</v>
      </c>
      <c r="F1141" s="67">
        <f>IFERROR(VLOOKUP($C1141,'2025-26 School Level AAFTE'!$C$2:$J$2349,8,FALSE), 0)</f>
        <v>370.24</v>
      </c>
      <c r="G1141" s="69">
        <f>IFERROR(IF(E1141= "yes",VLOOKUP(C1141,Summary!$B:$I,6,0),0),0)</f>
        <v>0</v>
      </c>
      <c r="H1141" s="68">
        <f t="shared" si="201"/>
        <v>370.24</v>
      </c>
      <c r="I1141" s="110">
        <f>VLOOKUP($A1141,'2026-27 Salary &amp; Benefits'!$A:$I,3,FALSE)</f>
        <v>1</v>
      </c>
      <c r="J1141" s="110">
        <f>VLOOKUP($A1141,'2026-27 Salary &amp; Benefits'!$A:$I,4,FALSE)</f>
        <v>1</v>
      </c>
      <c r="K1141" s="101">
        <f t="shared" si="202"/>
        <v>370.24</v>
      </c>
      <c r="L1141" s="100">
        <f t="shared" si="203"/>
        <v>1.0860000000000001</v>
      </c>
      <c r="M1141" s="102">
        <f>'2026-27 Salary &amp; Benefits'!$E$6</f>
        <v>78209</v>
      </c>
      <c r="N1141" s="102">
        <f>'2026-27 Salary &amp; Benefits'!$F$6</f>
        <v>82248</v>
      </c>
      <c r="O1141" s="7">
        <f t="shared" si="204"/>
        <v>84934.97</v>
      </c>
      <c r="P1141" s="7">
        <f t="shared" si="205"/>
        <v>4386.3600000000006</v>
      </c>
      <c r="Q1141" s="7">
        <f>'2026-27 Salary &amp; Benefits'!G$6</f>
        <v>16817.759999999998</v>
      </c>
      <c r="R1141" s="103">
        <f>'2026-27 Salary &amp; Benefits'!H$6</f>
        <v>0.16020000000000001</v>
      </c>
      <c r="S1141" s="103">
        <f>'2026-27 Salary &amp; Benefits'!I$6</f>
        <v>0.15390000000000001</v>
      </c>
      <c r="T1141" s="7">
        <f t="shared" si="206"/>
        <v>32545.73</v>
      </c>
      <c r="U1141" s="7">
        <f t="shared" si="207"/>
        <v>1488.69</v>
      </c>
      <c r="V1141" s="7">
        <f t="shared" si="208"/>
        <v>229.11</v>
      </c>
      <c r="W1141" s="7">
        <f t="shared" si="209"/>
        <v>1717.8000000000002</v>
      </c>
      <c r="X1141" s="18">
        <f t="shared" si="210"/>
        <v>123584.86</v>
      </c>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row>
    <row r="1142" spans="1:159" s="17" customFormat="1">
      <c r="A1142" s="50" t="s">
        <v>2422</v>
      </c>
      <c r="B1142" s="59" t="s">
        <v>2672</v>
      </c>
      <c r="C1142" s="60">
        <v>2389</v>
      </c>
      <c r="D1142" s="59" t="s">
        <v>2117</v>
      </c>
      <c r="E1142" s="78" t="str">
        <f>IFERROR(VLOOKUP($C1142,'2025-26 School Level AAFTE'!$C$2:$L$2349,9,FALSE), "No")</f>
        <v>Yes</v>
      </c>
      <c r="F1142" s="67">
        <f>IFERROR(VLOOKUP($C1142,'2025-26 School Level AAFTE'!$C$2:$J$2349,8,FALSE), 0)</f>
        <v>87.09</v>
      </c>
      <c r="G1142" s="69">
        <f>IFERROR(IF(E1142= "yes",VLOOKUP(C1142,Summary!$B:$I,6,0),0),0)</f>
        <v>0</v>
      </c>
      <c r="H1142" s="68">
        <f t="shared" si="201"/>
        <v>87.09</v>
      </c>
      <c r="I1142" s="110">
        <f>VLOOKUP($A1142,'2026-27 Salary &amp; Benefits'!$A:$I,3,FALSE)</f>
        <v>1</v>
      </c>
      <c r="J1142" s="110">
        <f>VLOOKUP($A1142,'2026-27 Salary &amp; Benefits'!$A:$I,4,FALSE)</f>
        <v>1</v>
      </c>
      <c r="K1142" s="101">
        <f t="shared" si="202"/>
        <v>87.09</v>
      </c>
      <c r="L1142" s="100">
        <f t="shared" si="203"/>
        <v>0.255</v>
      </c>
      <c r="M1142" s="102">
        <f>'2026-27 Salary &amp; Benefits'!$E$6</f>
        <v>78209</v>
      </c>
      <c r="N1142" s="102">
        <f>'2026-27 Salary &amp; Benefits'!$F$6</f>
        <v>82248</v>
      </c>
      <c r="O1142" s="7">
        <f t="shared" si="204"/>
        <v>19943.3</v>
      </c>
      <c r="P1142" s="7">
        <f t="shared" si="205"/>
        <v>1029.9400000000023</v>
      </c>
      <c r="Q1142" s="7">
        <f>'2026-27 Salary &amp; Benefits'!G$6</f>
        <v>16817.759999999998</v>
      </c>
      <c r="R1142" s="103">
        <f>'2026-27 Salary &amp; Benefits'!H$6</f>
        <v>0.16020000000000001</v>
      </c>
      <c r="S1142" s="103">
        <f>'2026-27 Salary &amp; Benefits'!I$6</f>
        <v>0.15390000000000001</v>
      </c>
      <c r="T1142" s="7">
        <f t="shared" si="206"/>
        <v>7641.95</v>
      </c>
      <c r="U1142" s="7">
        <f t="shared" si="207"/>
        <v>349.55</v>
      </c>
      <c r="V1142" s="7">
        <f t="shared" si="208"/>
        <v>53.8</v>
      </c>
      <c r="W1142" s="7">
        <f t="shared" si="209"/>
        <v>403.35</v>
      </c>
      <c r="X1142" s="18">
        <f t="shared" si="210"/>
        <v>29018.54</v>
      </c>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row>
    <row r="1143" spans="1:159" s="17" customFormat="1">
      <c r="A1143" s="50" t="s">
        <v>2422</v>
      </c>
      <c r="B1143" s="59" t="s">
        <v>2672</v>
      </c>
      <c r="C1143" s="60">
        <v>2532</v>
      </c>
      <c r="D1143" s="59" t="s">
        <v>2119</v>
      </c>
      <c r="E1143" s="78" t="str">
        <f>IFERROR(VLOOKUP($C1143,'2025-26 School Level AAFTE'!$C$2:$L$2349,9,FALSE), "No")</f>
        <v>Yes</v>
      </c>
      <c r="F1143" s="67">
        <f>IFERROR(VLOOKUP($C1143,'2025-26 School Level AAFTE'!$C$2:$J$2349,8,FALSE), 0)</f>
        <v>324.07</v>
      </c>
      <c r="G1143" s="69">
        <f>IFERROR(IF(E1143= "yes",VLOOKUP(C1143,Summary!$B:$I,6,0),0),0)</f>
        <v>0</v>
      </c>
      <c r="H1143" s="68">
        <f t="shared" si="201"/>
        <v>324.07</v>
      </c>
      <c r="I1143" s="110">
        <f>VLOOKUP($A1143,'2026-27 Salary &amp; Benefits'!$A:$I,3,FALSE)</f>
        <v>1</v>
      </c>
      <c r="J1143" s="110">
        <f>VLOOKUP($A1143,'2026-27 Salary &amp; Benefits'!$A:$I,4,FALSE)</f>
        <v>1</v>
      </c>
      <c r="K1143" s="101">
        <f t="shared" si="202"/>
        <v>324.07</v>
      </c>
      <c r="L1143" s="100">
        <f t="shared" si="203"/>
        <v>0.95099999999999996</v>
      </c>
      <c r="M1143" s="102">
        <f>'2026-27 Salary &amp; Benefits'!$E$6</f>
        <v>78209</v>
      </c>
      <c r="N1143" s="102">
        <f>'2026-27 Salary &amp; Benefits'!$F$6</f>
        <v>82248</v>
      </c>
      <c r="O1143" s="7">
        <f t="shared" si="204"/>
        <v>74376.759999999995</v>
      </c>
      <c r="P1143" s="7">
        <f t="shared" si="205"/>
        <v>3841.0900000000111</v>
      </c>
      <c r="Q1143" s="7">
        <f>'2026-27 Salary &amp; Benefits'!G$6</f>
        <v>16817.759999999998</v>
      </c>
      <c r="R1143" s="103">
        <f>'2026-27 Salary &amp; Benefits'!H$6</f>
        <v>0.16020000000000001</v>
      </c>
      <c r="S1143" s="103">
        <f>'2026-27 Salary &amp; Benefits'!I$6</f>
        <v>0.15390000000000001</v>
      </c>
      <c r="T1143" s="7">
        <f t="shared" si="206"/>
        <v>28499.99</v>
      </c>
      <c r="U1143" s="7">
        <f t="shared" si="207"/>
        <v>1303.6300000000001</v>
      </c>
      <c r="V1143" s="7">
        <f t="shared" si="208"/>
        <v>200.63</v>
      </c>
      <c r="W1143" s="7">
        <f t="shared" si="209"/>
        <v>1504.2600000000002</v>
      </c>
      <c r="X1143" s="18">
        <f t="shared" si="210"/>
        <v>108222.1</v>
      </c>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row>
    <row r="1144" spans="1:159" s="17" customFormat="1">
      <c r="A1144" s="50" t="s">
        <v>2393</v>
      </c>
      <c r="B1144" s="59" t="s">
        <v>2673</v>
      </c>
      <c r="C1144" s="60">
        <v>2585</v>
      </c>
      <c r="D1144" s="59" t="s">
        <v>1992</v>
      </c>
      <c r="E1144" s="78" t="str">
        <f>IFERROR(VLOOKUP($C1144,'2025-26 School Level AAFTE'!$C$2:$L$2349,9,FALSE), "No")</f>
        <v>Yes</v>
      </c>
      <c r="F1144" s="67">
        <f>IFERROR(VLOOKUP($C1144,'2025-26 School Level AAFTE'!$C$2:$J$2349,8,FALSE), 0)</f>
        <v>148.22999999999999</v>
      </c>
      <c r="G1144" s="69">
        <f>IFERROR(IF(E1144= "yes",VLOOKUP(C1144,Summary!$B:$I,6,0),0),0)</f>
        <v>0</v>
      </c>
      <c r="H1144" s="68">
        <f t="shared" si="201"/>
        <v>148.22999999999999</v>
      </c>
      <c r="I1144" s="110">
        <f>VLOOKUP($A1144,'2026-27 Salary &amp; Benefits'!$A:$I,3,FALSE)</f>
        <v>1.06</v>
      </c>
      <c r="J1144" s="110">
        <f>VLOOKUP($A1144,'2026-27 Salary &amp; Benefits'!$A:$I,4,FALSE)</f>
        <v>1.06</v>
      </c>
      <c r="K1144" s="101">
        <f t="shared" si="202"/>
        <v>148.22999999999999</v>
      </c>
      <c r="L1144" s="100">
        <f t="shared" si="203"/>
        <v>0.435</v>
      </c>
      <c r="M1144" s="102">
        <f>'2026-27 Salary &amp; Benefits'!$E$6</f>
        <v>78209</v>
      </c>
      <c r="N1144" s="102">
        <f>'2026-27 Salary &amp; Benefits'!$F$6</f>
        <v>82248</v>
      </c>
      <c r="O1144" s="7">
        <f t="shared" si="204"/>
        <v>36062.17</v>
      </c>
      <c r="P1144" s="7">
        <f t="shared" si="205"/>
        <v>1862.3800000000047</v>
      </c>
      <c r="Q1144" s="7">
        <f>'2026-27 Salary &amp; Benefits'!G$6</f>
        <v>16817.759999999998</v>
      </c>
      <c r="R1144" s="103">
        <f>'2026-27 Salary &amp; Benefits'!H$6</f>
        <v>0.16020000000000001</v>
      </c>
      <c r="S1144" s="103">
        <f>'2026-27 Salary &amp; Benefits'!I$6</f>
        <v>0.15390000000000001</v>
      </c>
      <c r="T1144" s="7">
        <f t="shared" si="206"/>
        <v>13379.51</v>
      </c>
      <c r="U1144" s="7">
        <f t="shared" si="207"/>
        <v>632.08000000000004</v>
      </c>
      <c r="V1144" s="7">
        <f t="shared" si="208"/>
        <v>97.28</v>
      </c>
      <c r="W1144" s="7">
        <f t="shared" si="209"/>
        <v>729.36</v>
      </c>
      <c r="X1144" s="18">
        <f t="shared" si="210"/>
        <v>52033.420000000006</v>
      </c>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row>
    <row r="1145" spans="1:159" s="17" customFormat="1">
      <c r="A1145" s="50" t="s">
        <v>2393</v>
      </c>
      <c r="B1145" s="59" t="s">
        <v>2673</v>
      </c>
      <c r="C1145" s="60">
        <v>3365</v>
      </c>
      <c r="D1145" s="59" t="s">
        <v>1994</v>
      </c>
      <c r="E1145" s="78" t="str">
        <f>IFERROR(VLOOKUP($C1145,'2025-26 School Level AAFTE'!$C$2:$L$2349,9,FALSE), "No")</f>
        <v>No</v>
      </c>
      <c r="F1145" s="67">
        <f>IFERROR(VLOOKUP($C1145,'2025-26 School Level AAFTE'!$C$2:$J$2349,8,FALSE), 0)</f>
        <v>271.32</v>
      </c>
      <c r="G1145" s="69">
        <f>IFERROR(IF(E1145= "yes",VLOOKUP(C1145,Summary!$B:$I,6,0),0),0)</f>
        <v>0</v>
      </c>
      <c r="H1145" s="68">
        <f t="shared" si="201"/>
        <v>0</v>
      </c>
      <c r="I1145" s="110">
        <f>VLOOKUP($A1145,'2026-27 Salary &amp; Benefits'!$A:$I,3,FALSE)</f>
        <v>1.06</v>
      </c>
      <c r="J1145" s="110">
        <f>VLOOKUP($A1145,'2026-27 Salary &amp; Benefits'!$A:$I,4,FALSE)</f>
        <v>1.06</v>
      </c>
      <c r="K1145" s="101">
        <f t="shared" si="202"/>
        <v>0</v>
      </c>
      <c r="L1145" s="100">
        <f t="shared" si="203"/>
        <v>0</v>
      </c>
      <c r="M1145" s="102">
        <f>'2026-27 Salary &amp; Benefits'!$E$6</f>
        <v>78209</v>
      </c>
      <c r="N1145" s="102">
        <f>'2026-27 Salary &amp; Benefits'!$F$6</f>
        <v>82248</v>
      </c>
      <c r="O1145" s="7">
        <f t="shared" si="204"/>
        <v>0</v>
      </c>
      <c r="P1145" s="7">
        <f t="shared" si="205"/>
        <v>0</v>
      </c>
      <c r="Q1145" s="7">
        <f>'2026-27 Salary &amp; Benefits'!G$6</f>
        <v>16817.759999999998</v>
      </c>
      <c r="R1145" s="103">
        <f>'2026-27 Salary &amp; Benefits'!H$6</f>
        <v>0.16020000000000001</v>
      </c>
      <c r="S1145" s="103">
        <f>'2026-27 Salary &amp; Benefits'!I$6</f>
        <v>0.15390000000000001</v>
      </c>
      <c r="T1145" s="7">
        <f t="shared" si="206"/>
        <v>0</v>
      </c>
      <c r="U1145" s="7">
        <f t="shared" si="207"/>
        <v>0</v>
      </c>
      <c r="V1145" s="7">
        <f t="shared" si="208"/>
        <v>0</v>
      </c>
      <c r="W1145" s="7">
        <f t="shared" si="209"/>
        <v>0</v>
      </c>
      <c r="X1145" s="18">
        <f t="shared" si="210"/>
        <v>0</v>
      </c>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row>
    <row r="1146" spans="1:159" s="4" customFormat="1">
      <c r="A1146" s="50" t="s">
        <v>2393</v>
      </c>
      <c r="B1146" s="59" t="s">
        <v>2673</v>
      </c>
      <c r="C1146" s="60">
        <v>4533</v>
      </c>
      <c r="D1146" s="59" t="s">
        <v>1995</v>
      </c>
      <c r="E1146" s="78" t="str">
        <f>IFERROR(VLOOKUP($C1146,'2025-26 School Level AAFTE'!$C$2:$L$2349,9,FALSE), "No")</f>
        <v>Yes</v>
      </c>
      <c r="F1146" s="67">
        <f>IFERROR(VLOOKUP($C1146,'2025-26 School Level AAFTE'!$C$2:$J$2349,8,FALSE), 0)</f>
        <v>294.83</v>
      </c>
      <c r="G1146" s="69">
        <f>IFERROR(IF(E1146= "yes",VLOOKUP(C1146,Summary!$B:$I,6,0),0),0)</f>
        <v>0</v>
      </c>
      <c r="H1146" s="68">
        <f t="shared" si="201"/>
        <v>294.83</v>
      </c>
      <c r="I1146" s="110">
        <f>VLOOKUP($A1146,'2026-27 Salary &amp; Benefits'!$A:$I,3,FALSE)</f>
        <v>1.06</v>
      </c>
      <c r="J1146" s="110">
        <f>VLOOKUP($A1146,'2026-27 Salary &amp; Benefits'!$A:$I,4,FALSE)</f>
        <v>1.06</v>
      </c>
      <c r="K1146" s="101">
        <f t="shared" si="202"/>
        <v>294.83</v>
      </c>
      <c r="L1146" s="100">
        <f t="shared" si="203"/>
        <v>0.86499999999999999</v>
      </c>
      <c r="M1146" s="102">
        <f>'2026-27 Salary &amp; Benefits'!$E$6</f>
        <v>78209</v>
      </c>
      <c r="N1146" s="102">
        <f>'2026-27 Salary &amp; Benefits'!$F$6</f>
        <v>82248</v>
      </c>
      <c r="O1146" s="7">
        <f t="shared" si="204"/>
        <v>71709.83</v>
      </c>
      <c r="P1146" s="7">
        <f t="shared" si="205"/>
        <v>3703.3600000000006</v>
      </c>
      <c r="Q1146" s="7">
        <f>'2026-27 Salary &amp; Benefits'!G$6</f>
        <v>16817.759999999998</v>
      </c>
      <c r="R1146" s="103">
        <f>'2026-27 Salary &amp; Benefits'!H$6</f>
        <v>0.16020000000000001</v>
      </c>
      <c r="S1146" s="103">
        <f>'2026-27 Salary &amp; Benefits'!I$6</f>
        <v>0.15390000000000001</v>
      </c>
      <c r="T1146" s="7">
        <f t="shared" si="206"/>
        <v>26605.22</v>
      </c>
      <c r="U1146" s="7">
        <f t="shared" si="207"/>
        <v>1256.8900000000001</v>
      </c>
      <c r="V1146" s="7">
        <f t="shared" si="208"/>
        <v>193.44</v>
      </c>
      <c r="W1146" s="7">
        <f t="shared" si="209"/>
        <v>1450.3300000000002</v>
      </c>
      <c r="X1146" s="18">
        <f t="shared" si="210"/>
        <v>103468.74</v>
      </c>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row>
    <row r="1147" spans="1:159" s="4" customFormat="1">
      <c r="A1147" s="50" t="s">
        <v>2393</v>
      </c>
      <c r="B1147" s="59" t="s">
        <v>2673</v>
      </c>
      <c r="C1147" s="60">
        <v>5112</v>
      </c>
      <c r="D1147" s="59" t="s">
        <v>1996</v>
      </c>
      <c r="E1147" s="78" t="str">
        <f>IFERROR(VLOOKUP($C1147,'2025-26 School Level AAFTE'!$C$2:$L$2349,9,FALSE), "No")</f>
        <v>Yes</v>
      </c>
      <c r="F1147" s="67">
        <f>IFERROR(VLOOKUP($C1147,'2025-26 School Level AAFTE'!$C$2:$J$2349,8,FALSE), 0)</f>
        <v>29.37</v>
      </c>
      <c r="G1147" s="69">
        <f>IFERROR(IF(E1147= "yes",VLOOKUP(C1147,Summary!$B:$I,6,0),0),0)</f>
        <v>0</v>
      </c>
      <c r="H1147" s="68">
        <f t="shared" si="201"/>
        <v>29.37</v>
      </c>
      <c r="I1147" s="110">
        <f>VLOOKUP($A1147,'2026-27 Salary &amp; Benefits'!$A:$I,3,FALSE)</f>
        <v>1.06</v>
      </c>
      <c r="J1147" s="110">
        <f>VLOOKUP($A1147,'2026-27 Salary &amp; Benefits'!$A:$I,4,FALSE)</f>
        <v>1.06</v>
      </c>
      <c r="K1147" s="101">
        <f t="shared" si="202"/>
        <v>29.37</v>
      </c>
      <c r="L1147" s="100">
        <f t="shared" si="203"/>
        <v>8.5999999999999993E-2</v>
      </c>
      <c r="M1147" s="102">
        <f>'2026-27 Salary &amp; Benefits'!$E$6</f>
        <v>78209</v>
      </c>
      <c r="N1147" s="102">
        <f>'2026-27 Salary &amp; Benefits'!$F$6</f>
        <v>82248</v>
      </c>
      <c r="O1147" s="7">
        <f t="shared" si="204"/>
        <v>7129.53</v>
      </c>
      <c r="P1147" s="7">
        <f t="shared" si="205"/>
        <v>368.19999999999982</v>
      </c>
      <c r="Q1147" s="7">
        <f>'2026-27 Salary &amp; Benefits'!G$6</f>
        <v>16817.759999999998</v>
      </c>
      <c r="R1147" s="103">
        <f>'2026-27 Salary &amp; Benefits'!H$6</f>
        <v>0.16020000000000001</v>
      </c>
      <c r="S1147" s="103">
        <f>'2026-27 Salary &amp; Benefits'!I$6</f>
        <v>0.15390000000000001</v>
      </c>
      <c r="T1147" s="7">
        <f t="shared" si="206"/>
        <v>2645.14</v>
      </c>
      <c r="U1147" s="7">
        <f t="shared" si="207"/>
        <v>124.96</v>
      </c>
      <c r="V1147" s="7">
        <f t="shared" si="208"/>
        <v>19.23</v>
      </c>
      <c r="W1147" s="7">
        <f t="shared" si="209"/>
        <v>144.19</v>
      </c>
      <c r="X1147" s="18">
        <f t="shared" si="210"/>
        <v>10287.06</v>
      </c>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row>
    <row r="1148" spans="1:159" s="4" customFormat="1">
      <c r="A1148" s="50" t="s">
        <v>2393</v>
      </c>
      <c r="B1148" s="59" t="s">
        <v>2673</v>
      </c>
      <c r="C1148" s="60">
        <v>3003</v>
      </c>
      <c r="D1148" s="59" t="s">
        <v>1993</v>
      </c>
      <c r="E1148" s="78" t="str">
        <f>IFERROR(VLOOKUP($C1148,'2025-26 School Level AAFTE'!$C$2:$L$2349,9,FALSE), "No")</f>
        <v>Yes</v>
      </c>
      <c r="F1148" s="67">
        <f>IFERROR(VLOOKUP($C1148,'2025-26 School Level AAFTE'!$C$2:$J$2349,8,FALSE), 0)</f>
        <v>250.85</v>
      </c>
      <c r="G1148" s="69">
        <f>IFERROR(IF(E1148= "yes",VLOOKUP(C1148,Summary!$B:$I,6,0),0),0)</f>
        <v>0</v>
      </c>
      <c r="H1148" s="68">
        <f t="shared" si="201"/>
        <v>250.85</v>
      </c>
      <c r="I1148" s="110">
        <f>VLOOKUP($A1148,'2026-27 Salary &amp; Benefits'!$A:$I,3,FALSE)</f>
        <v>1.06</v>
      </c>
      <c r="J1148" s="110">
        <f>VLOOKUP($A1148,'2026-27 Salary &amp; Benefits'!$A:$I,4,FALSE)</f>
        <v>1.06</v>
      </c>
      <c r="K1148" s="101">
        <f t="shared" si="202"/>
        <v>250.85</v>
      </c>
      <c r="L1148" s="100">
        <f t="shared" si="203"/>
        <v>0.73599999999999999</v>
      </c>
      <c r="M1148" s="102">
        <f>'2026-27 Salary &amp; Benefits'!$E$6</f>
        <v>78209</v>
      </c>
      <c r="N1148" s="102">
        <f>'2026-27 Salary &amp; Benefits'!$F$6</f>
        <v>82248</v>
      </c>
      <c r="O1148" s="7">
        <f t="shared" si="204"/>
        <v>61015.53</v>
      </c>
      <c r="P1148" s="7">
        <f t="shared" si="205"/>
        <v>3151.0699999999997</v>
      </c>
      <c r="Q1148" s="7">
        <f>'2026-27 Salary &amp; Benefits'!G$6</f>
        <v>16817.759999999998</v>
      </c>
      <c r="R1148" s="103">
        <f>'2026-27 Salary &amp; Benefits'!H$6</f>
        <v>0.16020000000000001</v>
      </c>
      <c r="S1148" s="103">
        <f>'2026-27 Salary &amp; Benefits'!I$6</f>
        <v>0.15390000000000001</v>
      </c>
      <c r="T1148" s="7">
        <f t="shared" si="206"/>
        <v>22637.51</v>
      </c>
      <c r="U1148" s="7">
        <f t="shared" si="207"/>
        <v>1069.44</v>
      </c>
      <c r="V1148" s="7">
        <f t="shared" si="208"/>
        <v>164.59</v>
      </c>
      <c r="W1148" s="7">
        <f t="shared" si="209"/>
        <v>1234.03</v>
      </c>
      <c r="X1148" s="18">
        <f t="shared" si="210"/>
        <v>88038.139999999985</v>
      </c>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row>
    <row r="1149" spans="1:159" s="4" customFormat="1">
      <c r="A1149" s="50" t="s">
        <v>2393</v>
      </c>
      <c r="B1149" s="59" t="s">
        <v>2673</v>
      </c>
      <c r="C1149" s="60">
        <v>2343</v>
      </c>
      <c r="D1149" s="59" t="s">
        <v>1991</v>
      </c>
      <c r="E1149" s="78" t="str">
        <f>IFERROR(VLOOKUP($C1149,'2025-26 School Level AAFTE'!$C$2:$L$2349,9,FALSE), "No")</f>
        <v>No</v>
      </c>
      <c r="F1149" s="67">
        <f>IFERROR(VLOOKUP($C1149,'2025-26 School Level AAFTE'!$C$2:$J$2349,8,FALSE), 0)</f>
        <v>478.71999999999997</v>
      </c>
      <c r="G1149" s="69">
        <f>IFERROR(IF(E1149= "yes",VLOOKUP(C1149,Summary!$B:$I,6,0),0),0)</f>
        <v>0</v>
      </c>
      <c r="H1149" s="68">
        <f t="shared" si="201"/>
        <v>0</v>
      </c>
      <c r="I1149" s="110">
        <f>VLOOKUP($A1149,'2026-27 Salary &amp; Benefits'!$A:$I,3,FALSE)</f>
        <v>1.06</v>
      </c>
      <c r="J1149" s="110">
        <f>VLOOKUP($A1149,'2026-27 Salary &amp; Benefits'!$A:$I,4,FALSE)</f>
        <v>1.06</v>
      </c>
      <c r="K1149" s="101">
        <f t="shared" si="202"/>
        <v>0</v>
      </c>
      <c r="L1149" s="100">
        <f t="shared" si="203"/>
        <v>0</v>
      </c>
      <c r="M1149" s="102">
        <f>'2026-27 Salary &amp; Benefits'!$E$6</f>
        <v>78209</v>
      </c>
      <c r="N1149" s="102">
        <f>'2026-27 Salary &amp; Benefits'!$F$6</f>
        <v>82248</v>
      </c>
      <c r="O1149" s="7">
        <f t="shared" si="204"/>
        <v>0</v>
      </c>
      <c r="P1149" s="7">
        <f t="shared" si="205"/>
        <v>0</v>
      </c>
      <c r="Q1149" s="7">
        <f>'2026-27 Salary &amp; Benefits'!G$6</f>
        <v>16817.759999999998</v>
      </c>
      <c r="R1149" s="103">
        <f>'2026-27 Salary &amp; Benefits'!H$6</f>
        <v>0.16020000000000001</v>
      </c>
      <c r="S1149" s="103">
        <f>'2026-27 Salary &amp; Benefits'!I$6</f>
        <v>0.15390000000000001</v>
      </c>
      <c r="T1149" s="7">
        <f t="shared" si="206"/>
        <v>0</v>
      </c>
      <c r="U1149" s="7">
        <f t="shared" si="207"/>
        <v>0</v>
      </c>
      <c r="V1149" s="7">
        <f t="shared" si="208"/>
        <v>0</v>
      </c>
      <c r="W1149" s="7">
        <f t="shared" si="209"/>
        <v>0</v>
      </c>
      <c r="X1149" s="18">
        <f t="shared" si="210"/>
        <v>0</v>
      </c>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row>
    <row r="1150" spans="1:159" s="4" customFormat="1">
      <c r="A1150" s="50" t="s">
        <v>2326</v>
      </c>
      <c r="B1150" s="59" t="s">
        <v>2674</v>
      </c>
      <c r="C1150" s="60">
        <v>3459</v>
      </c>
      <c r="D1150" s="59" t="s">
        <v>1481</v>
      </c>
      <c r="E1150" s="78" t="str">
        <f>IFERROR(VLOOKUP($C1150,'2025-26 School Level AAFTE'!$C$2:$L$2349,9,FALSE), "No")</f>
        <v>No</v>
      </c>
      <c r="F1150" s="67">
        <f>IFERROR(VLOOKUP($C1150,'2025-26 School Level AAFTE'!$C$2:$J$2349,8,FALSE), 0)</f>
        <v>71.819999999999993</v>
      </c>
      <c r="G1150" s="69">
        <f>IFERROR(IF(E1150= "yes",VLOOKUP(C1150,Summary!$B:$I,6,0),0),0)</f>
        <v>0</v>
      </c>
      <c r="H1150" s="68">
        <f t="shared" si="201"/>
        <v>0</v>
      </c>
      <c r="I1150" s="110">
        <f>VLOOKUP($A1150,'2026-27 Salary &amp; Benefits'!$A:$I,3,FALSE)</f>
        <v>1.06</v>
      </c>
      <c r="J1150" s="110">
        <f>VLOOKUP($A1150,'2026-27 Salary &amp; Benefits'!$A:$I,4,FALSE)</f>
        <v>1.06</v>
      </c>
      <c r="K1150" s="101">
        <f t="shared" si="202"/>
        <v>0</v>
      </c>
      <c r="L1150" s="100">
        <f t="shared" si="203"/>
        <v>0</v>
      </c>
      <c r="M1150" s="102">
        <f>'2026-27 Salary &amp; Benefits'!$E$6</f>
        <v>78209</v>
      </c>
      <c r="N1150" s="102">
        <f>'2026-27 Salary &amp; Benefits'!$F$6</f>
        <v>82248</v>
      </c>
      <c r="O1150" s="7">
        <f t="shared" si="204"/>
        <v>0</v>
      </c>
      <c r="P1150" s="7">
        <f t="shared" si="205"/>
        <v>0</v>
      </c>
      <c r="Q1150" s="7">
        <f>'2026-27 Salary &amp; Benefits'!G$6</f>
        <v>16817.759999999998</v>
      </c>
      <c r="R1150" s="103">
        <f>'2026-27 Salary &amp; Benefits'!H$6</f>
        <v>0.16020000000000001</v>
      </c>
      <c r="S1150" s="103">
        <f>'2026-27 Salary &amp; Benefits'!I$6</f>
        <v>0.15390000000000001</v>
      </c>
      <c r="T1150" s="7">
        <f t="shared" si="206"/>
        <v>0</v>
      </c>
      <c r="U1150" s="7">
        <f t="shared" si="207"/>
        <v>0</v>
      </c>
      <c r="V1150" s="7">
        <f t="shared" si="208"/>
        <v>0</v>
      </c>
      <c r="W1150" s="7">
        <f t="shared" si="209"/>
        <v>0</v>
      </c>
      <c r="X1150" s="18">
        <f t="shared" si="210"/>
        <v>0</v>
      </c>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row>
    <row r="1151" spans="1:159" s="4" customFormat="1">
      <c r="A1151" s="50" t="s">
        <v>2324</v>
      </c>
      <c r="B1151" s="59" t="s">
        <v>2675</v>
      </c>
      <c r="C1151" s="60">
        <v>5625</v>
      </c>
      <c r="D1151" s="59" t="s">
        <v>2919</v>
      </c>
      <c r="E1151" s="78" t="str">
        <f>IFERROR(VLOOKUP($C1151,'2025-26 School Level AAFTE'!$C$2:$L$2349,9,FALSE), "No")</f>
        <v>Yes</v>
      </c>
      <c r="F1151" s="67">
        <f>IFERROR(VLOOKUP($C1151,'2025-26 School Level AAFTE'!$C$2:$J$2349,8,FALSE), 0)</f>
        <v>136.19</v>
      </c>
      <c r="G1151" s="69">
        <f>IFERROR(IF(E1151= "yes",VLOOKUP(C1151,Summary!$B:$I,6,0),0),0)</f>
        <v>0</v>
      </c>
      <c r="H1151" s="68">
        <f t="shared" si="201"/>
        <v>136.19</v>
      </c>
      <c r="I1151" s="110">
        <f>VLOOKUP($A1151,'2026-27 Salary &amp; Benefits'!$A:$I,3,FALSE)</f>
        <v>1.1200000000000001</v>
      </c>
      <c r="J1151" s="110">
        <f>VLOOKUP($A1151,'2026-27 Salary &amp; Benefits'!$A:$I,4,FALSE)</f>
        <v>1.1200000000000001</v>
      </c>
      <c r="K1151" s="101">
        <f t="shared" si="202"/>
        <v>136.19</v>
      </c>
      <c r="L1151" s="100">
        <f t="shared" si="203"/>
        <v>0.39900000000000002</v>
      </c>
      <c r="M1151" s="102">
        <f>'2026-27 Salary &amp; Benefits'!$E$6</f>
        <v>78209</v>
      </c>
      <c r="N1151" s="102">
        <f>'2026-27 Salary &amp; Benefits'!$F$6</f>
        <v>82248</v>
      </c>
      <c r="O1151" s="7">
        <f t="shared" si="204"/>
        <v>34950.04</v>
      </c>
      <c r="P1151" s="7">
        <f t="shared" si="205"/>
        <v>1804.9499999999971</v>
      </c>
      <c r="Q1151" s="7">
        <f>'2026-27 Salary &amp; Benefits'!G$6</f>
        <v>16817.759999999998</v>
      </c>
      <c r="R1151" s="103">
        <f>'2026-27 Salary &amp; Benefits'!H$6</f>
        <v>0.16020000000000001</v>
      </c>
      <c r="S1151" s="103">
        <f>'2026-27 Salary &amp; Benefits'!I$6</f>
        <v>0.15390000000000001</v>
      </c>
      <c r="T1151" s="7">
        <f t="shared" si="206"/>
        <v>12587.06</v>
      </c>
      <c r="U1151" s="7">
        <f t="shared" si="207"/>
        <v>612.58000000000004</v>
      </c>
      <c r="V1151" s="7">
        <f t="shared" si="208"/>
        <v>94.28</v>
      </c>
      <c r="W1151" s="7">
        <f t="shared" si="209"/>
        <v>706.86</v>
      </c>
      <c r="X1151" s="18">
        <f t="shared" si="210"/>
        <v>50048.909999999996</v>
      </c>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row>
    <row r="1152" spans="1:159" s="4" customFormat="1">
      <c r="A1152" s="50" t="s">
        <v>2324</v>
      </c>
      <c r="B1152" s="59" t="s">
        <v>2675</v>
      </c>
      <c r="C1152" s="60">
        <v>4329</v>
      </c>
      <c r="D1152" s="59" t="s">
        <v>2920</v>
      </c>
      <c r="E1152" s="78" t="str">
        <f>IFERROR(VLOOKUP($C1152,'2025-26 School Level AAFTE'!$C$2:$L$2349,9,FALSE), "No")</f>
        <v>Yes</v>
      </c>
      <c r="F1152" s="67">
        <f>IFERROR(VLOOKUP($C1152,'2025-26 School Level AAFTE'!$C$2:$J$2349,8,FALSE), 0)</f>
        <v>447.29999999999995</v>
      </c>
      <c r="G1152" s="69">
        <f>IFERROR(IF(E1152= "yes",VLOOKUP(C1152,Summary!$B:$I,6,0),0),0)</f>
        <v>0</v>
      </c>
      <c r="H1152" s="68">
        <f t="shared" si="201"/>
        <v>447.29999999999995</v>
      </c>
      <c r="I1152" s="110">
        <f>VLOOKUP($A1152,'2026-27 Salary &amp; Benefits'!$A:$I,3,FALSE)</f>
        <v>1.1200000000000001</v>
      </c>
      <c r="J1152" s="110">
        <f>VLOOKUP($A1152,'2026-27 Salary &amp; Benefits'!$A:$I,4,FALSE)</f>
        <v>1.1200000000000001</v>
      </c>
      <c r="K1152" s="101">
        <f t="shared" si="202"/>
        <v>447.29999999999995</v>
      </c>
      <c r="L1152" s="100">
        <f t="shared" si="203"/>
        <v>1.3120000000000001</v>
      </c>
      <c r="M1152" s="102">
        <f>'2026-27 Salary &amp; Benefits'!$E$6</f>
        <v>78209</v>
      </c>
      <c r="N1152" s="102">
        <f>'2026-27 Salary &amp; Benefits'!$F$6</f>
        <v>82248</v>
      </c>
      <c r="O1152" s="7">
        <f t="shared" si="204"/>
        <v>114923.43</v>
      </c>
      <c r="P1152" s="7">
        <f t="shared" si="205"/>
        <v>5935.070000000007</v>
      </c>
      <c r="Q1152" s="7">
        <f>'2026-27 Salary &amp; Benefits'!G$6</f>
        <v>16817.759999999998</v>
      </c>
      <c r="R1152" s="103">
        <f>'2026-27 Salary &amp; Benefits'!H$6</f>
        <v>0.16020000000000001</v>
      </c>
      <c r="S1152" s="103">
        <f>'2026-27 Salary &amp; Benefits'!I$6</f>
        <v>0.15390000000000001</v>
      </c>
      <c r="T1152" s="7">
        <f t="shared" si="206"/>
        <v>41389.040000000001</v>
      </c>
      <c r="U1152" s="7">
        <f t="shared" si="207"/>
        <v>2014.31</v>
      </c>
      <c r="V1152" s="7">
        <f t="shared" si="208"/>
        <v>310</v>
      </c>
      <c r="W1152" s="7">
        <f t="shared" si="209"/>
        <v>2324.31</v>
      </c>
      <c r="X1152" s="18">
        <f t="shared" si="210"/>
        <v>164571.85</v>
      </c>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row>
    <row r="1153" spans="1:159" s="4" customFormat="1">
      <c r="A1153" s="50" t="s">
        <v>2324</v>
      </c>
      <c r="B1153" s="59" t="s">
        <v>2675</v>
      </c>
      <c r="C1153" s="60">
        <v>5589</v>
      </c>
      <c r="D1153" s="59" t="s">
        <v>2869</v>
      </c>
      <c r="E1153" s="78" t="str">
        <f>IFERROR(VLOOKUP($C1153,'2025-26 School Level AAFTE'!$C$2:$L$2349,9,FALSE), "No")</f>
        <v>Yes</v>
      </c>
      <c r="F1153" s="67">
        <f>IFERROR(VLOOKUP($C1153,'2025-26 School Level AAFTE'!$C$2:$J$2349,8,FALSE), 0)</f>
        <v>422.2</v>
      </c>
      <c r="G1153" s="69">
        <f>IFERROR(IF(E1153= "yes",VLOOKUP(C1153,Summary!$B:$I,6,0),0),0)</f>
        <v>0</v>
      </c>
      <c r="H1153" s="68">
        <f t="shared" si="201"/>
        <v>422.2</v>
      </c>
      <c r="I1153" s="110">
        <f>VLOOKUP($A1153,'2026-27 Salary &amp; Benefits'!$A:$I,3,FALSE)</f>
        <v>1.1200000000000001</v>
      </c>
      <c r="J1153" s="110">
        <f>VLOOKUP($A1153,'2026-27 Salary &amp; Benefits'!$A:$I,4,FALSE)</f>
        <v>1.1200000000000001</v>
      </c>
      <c r="K1153" s="101">
        <f t="shared" si="202"/>
        <v>422.2</v>
      </c>
      <c r="L1153" s="100">
        <f t="shared" si="203"/>
        <v>1.238</v>
      </c>
      <c r="M1153" s="102">
        <f>'2026-27 Salary &amp; Benefits'!$E$6</f>
        <v>78209</v>
      </c>
      <c r="N1153" s="102">
        <f>'2026-27 Salary &amp; Benefits'!$F$6</f>
        <v>82248</v>
      </c>
      <c r="O1153" s="7">
        <f t="shared" si="204"/>
        <v>108441.47</v>
      </c>
      <c r="P1153" s="7">
        <f t="shared" si="205"/>
        <v>5600.3199999999924</v>
      </c>
      <c r="Q1153" s="7">
        <f>'2026-27 Salary &amp; Benefits'!G$6</f>
        <v>16817.759999999998</v>
      </c>
      <c r="R1153" s="103">
        <f>'2026-27 Salary &amp; Benefits'!H$6</f>
        <v>0.16020000000000001</v>
      </c>
      <c r="S1153" s="103">
        <f>'2026-27 Salary &amp; Benefits'!I$6</f>
        <v>0.15390000000000001</v>
      </c>
      <c r="T1153" s="7">
        <f t="shared" si="206"/>
        <v>39054.6</v>
      </c>
      <c r="U1153" s="7">
        <f t="shared" si="207"/>
        <v>1900.7</v>
      </c>
      <c r="V1153" s="7">
        <f t="shared" si="208"/>
        <v>292.52</v>
      </c>
      <c r="W1153" s="7">
        <f t="shared" si="209"/>
        <v>2193.2200000000003</v>
      </c>
      <c r="X1153" s="18">
        <f t="shared" si="210"/>
        <v>155289.61000000002</v>
      </c>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row>
    <row r="1154" spans="1:159" s="4" customFormat="1">
      <c r="A1154" s="50" t="s">
        <v>2324</v>
      </c>
      <c r="B1154" s="59" t="s">
        <v>2675</v>
      </c>
      <c r="C1154" s="60">
        <v>3183</v>
      </c>
      <c r="D1154" s="59" t="s">
        <v>75</v>
      </c>
      <c r="E1154" s="78" t="str">
        <f>IFERROR(VLOOKUP($C1154,'2025-26 School Level AAFTE'!$C$2:$L$2349,9,FALSE), "No")</f>
        <v>Yes</v>
      </c>
      <c r="F1154" s="67">
        <f>IFERROR(VLOOKUP($C1154,'2025-26 School Level AAFTE'!$C$2:$J$2349,8,FALSE), 0)</f>
        <v>474.38</v>
      </c>
      <c r="G1154" s="69">
        <f>IFERROR(IF(E1154= "yes",VLOOKUP(C1154,Summary!$B:$I,6,0),0),0)</f>
        <v>0</v>
      </c>
      <c r="H1154" s="68">
        <f t="shared" si="201"/>
        <v>474.38</v>
      </c>
      <c r="I1154" s="110">
        <f>VLOOKUP($A1154,'2026-27 Salary &amp; Benefits'!$A:$I,3,FALSE)</f>
        <v>1.1200000000000001</v>
      </c>
      <c r="J1154" s="110">
        <f>VLOOKUP($A1154,'2026-27 Salary &amp; Benefits'!$A:$I,4,FALSE)</f>
        <v>1.1200000000000001</v>
      </c>
      <c r="K1154" s="101">
        <f t="shared" si="202"/>
        <v>474.38</v>
      </c>
      <c r="L1154" s="100">
        <f t="shared" si="203"/>
        <v>1.3919999999999999</v>
      </c>
      <c r="M1154" s="102">
        <f>'2026-27 Salary &amp; Benefits'!$E$6</f>
        <v>78209</v>
      </c>
      <c r="N1154" s="102">
        <f>'2026-27 Salary &amp; Benefits'!$F$6</f>
        <v>82248</v>
      </c>
      <c r="O1154" s="7">
        <f t="shared" si="204"/>
        <v>121930.96</v>
      </c>
      <c r="P1154" s="7">
        <f t="shared" si="205"/>
        <v>6296.9599999999919</v>
      </c>
      <c r="Q1154" s="7">
        <f>'2026-27 Salary &amp; Benefits'!G$6</f>
        <v>16817.759999999998</v>
      </c>
      <c r="R1154" s="103">
        <f>'2026-27 Salary &amp; Benefits'!H$6</f>
        <v>0.16020000000000001</v>
      </c>
      <c r="S1154" s="103">
        <f>'2026-27 Salary &amp; Benefits'!I$6</f>
        <v>0.15390000000000001</v>
      </c>
      <c r="T1154" s="7">
        <f t="shared" si="206"/>
        <v>43912.76</v>
      </c>
      <c r="U1154" s="7">
        <f t="shared" si="207"/>
        <v>2137.13</v>
      </c>
      <c r="V1154" s="7">
        <f t="shared" si="208"/>
        <v>328.9</v>
      </c>
      <c r="W1154" s="7">
        <f t="shared" si="209"/>
        <v>2466.0300000000002</v>
      </c>
      <c r="X1154" s="18">
        <f t="shared" si="210"/>
        <v>174606.71</v>
      </c>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row>
    <row r="1155" spans="1:159" s="4" customFormat="1">
      <c r="A1155" s="50" t="s">
        <v>2324</v>
      </c>
      <c r="B1155" s="59" t="s">
        <v>2675</v>
      </c>
      <c r="C1155" s="60">
        <v>3821</v>
      </c>
      <c r="D1155" s="59" t="s">
        <v>1472</v>
      </c>
      <c r="E1155" s="78" t="str">
        <f>IFERROR(VLOOKUP($C1155,'2025-26 School Level AAFTE'!$C$2:$L$2349,9,FALSE), "No")</f>
        <v>Yes</v>
      </c>
      <c r="F1155" s="67">
        <f>IFERROR(VLOOKUP($C1155,'2025-26 School Level AAFTE'!$C$2:$J$2349,8,FALSE), 0)</f>
        <v>678.2</v>
      </c>
      <c r="G1155" s="69">
        <f>IFERROR(IF(E1155= "yes",VLOOKUP(C1155,Summary!$B:$I,6,0),0),0)</f>
        <v>0</v>
      </c>
      <c r="H1155" s="68">
        <f t="shared" si="201"/>
        <v>678.2</v>
      </c>
      <c r="I1155" s="110">
        <f>VLOOKUP($A1155,'2026-27 Salary &amp; Benefits'!$A:$I,3,FALSE)</f>
        <v>1.1200000000000001</v>
      </c>
      <c r="J1155" s="110">
        <f>VLOOKUP($A1155,'2026-27 Salary &amp; Benefits'!$A:$I,4,FALSE)</f>
        <v>1.1200000000000001</v>
      </c>
      <c r="K1155" s="101">
        <f t="shared" si="202"/>
        <v>678.2</v>
      </c>
      <c r="L1155" s="100">
        <f t="shared" si="203"/>
        <v>1.9890000000000001</v>
      </c>
      <c r="M1155" s="102">
        <f>'2026-27 Salary &amp; Benefits'!$E$6</f>
        <v>78209</v>
      </c>
      <c r="N1155" s="102">
        <f>'2026-27 Salary &amp; Benefits'!$F$6</f>
        <v>82248</v>
      </c>
      <c r="O1155" s="7">
        <f t="shared" si="204"/>
        <v>174224.63</v>
      </c>
      <c r="P1155" s="7">
        <f t="shared" si="205"/>
        <v>8997.5899999999965</v>
      </c>
      <c r="Q1155" s="7">
        <f>'2026-27 Salary &amp; Benefits'!G$6</f>
        <v>16817.759999999998</v>
      </c>
      <c r="R1155" s="103">
        <f>'2026-27 Salary &amp; Benefits'!H$6</f>
        <v>0.16020000000000001</v>
      </c>
      <c r="S1155" s="103">
        <f>'2026-27 Salary &amp; Benefits'!I$6</f>
        <v>0.15390000000000001</v>
      </c>
      <c r="T1155" s="7">
        <f t="shared" si="206"/>
        <v>62746.04</v>
      </c>
      <c r="U1155" s="7">
        <f t="shared" si="207"/>
        <v>3053.7</v>
      </c>
      <c r="V1155" s="7">
        <f t="shared" si="208"/>
        <v>469.96</v>
      </c>
      <c r="W1155" s="7">
        <f t="shared" si="209"/>
        <v>3523.66</v>
      </c>
      <c r="X1155" s="18">
        <f t="shared" si="210"/>
        <v>249491.92</v>
      </c>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row>
    <row r="1156" spans="1:159" s="4" customFormat="1">
      <c r="A1156" s="50" t="s">
        <v>2324</v>
      </c>
      <c r="B1156" s="59" t="s">
        <v>2675</v>
      </c>
      <c r="C1156" s="58">
        <v>4013</v>
      </c>
      <c r="D1156" s="51" t="s">
        <v>1474</v>
      </c>
      <c r="E1156" s="78" t="str">
        <f>IFERROR(VLOOKUP($C1156,'2025-26 School Level AAFTE'!$C$2:$L$2349,9,FALSE), "No")</f>
        <v>Yes</v>
      </c>
      <c r="F1156" s="67">
        <f>IFERROR(VLOOKUP($C1156,'2025-26 School Level AAFTE'!$C$2:$J$2349,8,FALSE), 0)</f>
        <v>422.33</v>
      </c>
      <c r="G1156" s="69">
        <f>IFERROR(IF(E1156= "yes",VLOOKUP(C1156,Summary!$B:$I,6,0),0),0)</f>
        <v>0</v>
      </c>
      <c r="H1156" s="68">
        <f t="shared" si="201"/>
        <v>422.33</v>
      </c>
      <c r="I1156" s="110">
        <f>VLOOKUP($A1156,'2026-27 Salary &amp; Benefits'!$A:$I,3,FALSE)</f>
        <v>1.1200000000000001</v>
      </c>
      <c r="J1156" s="110">
        <f>VLOOKUP($A1156,'2026-27 Salary &amp; Benefits'!$A:$I,4,FALSE)</f>
        <v>1.1200000000000001</v>
      </c>
      <c r="K1156" s="101">
        <f t="shared" si="202"/>
        <v>422.33</v>
      </c>
      <c r="L1156" s="100">
        <f t="shared" si="203"/>
        <v>1.2390000000000001</v>
      </c>
      <c r="M1156" s="102">
        <f>'2026-27 Salary &amp; Benefits'!$E$6</f>
        <v>78209</v>
      </c>
      <c r="N1156" s="102">
        <f>'2026-27 Salary &amp; Benefits'!$F$6</f>
        <v>82248</v>
      </c>
      <c r="O1156" s="7">
        <f t="shared" si="204"/>
        <v>108529.07</v>
      </c>
      <c r="P1156" s="7">
        <f t="shared" si="205"/>
        <v>5604.8299999999872</v>
      </c>
      <c r="Q1156" s="7">
        <f>'2026-27 Salary &amp; Benefits'!G$6</f>
        <v>16817.759999999998</v>
      </c>
      <c r="R1156" s="103">
        <f>'2026-27 Salary &amp; Benefits'!H$6</f>
        <v>0.16020000000000001</v>
      </c>
      <c r="S1156" s="103">
        <f>'2026-27 Salary &amp; Benefits'!I$6</f>
        <v>0.15390000000000001</v>
      </c>
      <c r="T1156" s="7">
        <f t="shared" si="206"/>
        <v>39086.14</v>
      </c>
      <c r="U1156" s="7">
        <f t="shared" si="207"/>
        <v>1902.23</v>
      </c>
      <c r="V1156" s="7">
        <f t="shared" si="208"/>
        <v>292.75</v>
      </c>
      <c r="W1156" s="7">
        <f t="shared" si="209"/>
        <v>2194.98</v>
      </c>
      <c r="X1156" s="18">
        <f t="shared" si="210"/>
        <v>155415.02000000002</v>
      </c>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row>
    <row r="1157" spans="1:159" s="4" customFormat="1">
      <c r="A1157" s="50" t="s">
        <v>2324</v>
      </c>
      <c r="B1157" s="59" t="s">
        <v>2675</v>
      </c>
      <c r="C1157" s="60">
        <v>3001</v>
      </c>
      <c r="D1157" s="59" t="s">
        <v>1471</v>
      </c>
      <c r="E1157" s="78" t="str">
        <f>IFERROR(VLOOKUP($C1157,'2025-26 School Level AAFTE'!$C$2:$L$2349,9,FALSE), "No")</f>
        <v>Yes</v>
      </c>
      <c r="F1157" s="67">
        <f>IFERROR(VLOOKUP($C1157,'2025-26 School Level AAFTE'!$C$2:$J$2349,8,FALSE), 0)</f>
        <v>510.2</v>
      </c>
      <c r="G1157" s="69">
        <f>IFERROR(IF(E1157= "yes",VLOOKUP(C1157,Summary!$B:$I,6,0),0),0)</f>
        <v>0</v>
      </c>
      <c r="H1157" s="68">
        <f t="shared" si="201"/>
        <v>510.2</v>
      </c>
      <c r="I1157" s="110">
        <f>VLOOKUP($A1157,'2026-27 Salary &amp; Benefits'!$A:$I,3,FALSE)</f>
        <v>1.1200000000000001</v>
      </c>
      <c r="J1157" s="110">
        <f>VLOOKUP($A1157,'2026-27 Salary &amp; Benefits'!$A:$I,4,FALSE)</f>
        <v>1.1200000000000001</v>
      </c>
      <c r="K1157" s="101">
        <f t="shared" si="202"/>
        <v>510.2</v>
      </c>
      <c r="L1157" s="100">
        <f t="shared" si="203"/>
        <v>1.4970000000000001</v>
      </c>
      <c r="M1157" s="102">
        <f>'2026-27 Salary &amp; Benefits'!$E$6</f>
        <v>78209</v>
      </c>
      <c r="N1157" s="102">
        <f>'2026-27 Salary &amp; Benefits'!$F$6</f>
        <v>82248</v>
      </c>
      <c r="O1157" s="7">
        <f t="shared" si="204"/>
        <v>131128.34</v>
      </c>
      <c r="P1157" s="7">
        <f t="shared" si="205"/>
        <v>6771.9500000000116</v>
      </c>
      <c r="Q1157" s="7">
        <f>'2026-27 Salary &amp; Benefits'!G$6</f>
        <v>16817.759999999998</v>
      </c>
      <c r="R1157" s="103">
        <f>'2026-27 Salary &amp; Benefits'!H$6</f>
        <v>0.16020000000000001</v>
      </c>
      <c r="S1157" s="103">
        <f>'2026-27 Salary &amp; Benefits'!I$6</f>
        <v>0.15390000000000001</v>
      </c>
      <c r="T1157" s="7">
        <f t="shared" si="206"/>
        <v>47225.15</v>
      </c>
      <c r="U1157" s="7">
        <f t="shared" si="207"/>
        <v>2298.34</v>
      </c>
      <c r="V1157" s="7">
        <f t="shared" si="208"/>
        <v>353.71</v>
      </c>
      <c r="W1157" s="7">
        <f t="shared" si="209"/>
        <v>2652.05</v>
      </c>
      <c r="X1157" s="18">
        <f t="shared" si="210"/>
        <v>187777.49</v>
      </c>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row>
    <row r="1158" spans="1:159" s="4" customFormat="1">
      <c r="A1158" s="50" t="s">
        <v>2324</v>
      </c>
      <c r="B1158" s="59" t="s">
        <v>2675</v>
      </c>
      <c r="C1158" s="60">
        <v>4511</v>
      </c>
      <c r="D1158" s="59" t="s">
        <v>1475</v>
      </c>
      <c r="E1158" s="78" t="str">
        <f>IFERROR(VLOOKUP($C1158,'2025-26 School Level AAFTE'!$C$2:$L$2349,9,FALSE), "No")</f>
        <v>Yes</v>
      </c>
      <c r="F1158" s="67">
        <f>IFERROR(VLOOKUP($C1158,'2025-26 School Level AAFTE'!$C$2:$J$2349,8,FALSE), 0)</f>
        <v>541.42999999999995</v>
      </c>
      <c r="G1158" s="69">
        <f>IFERROR(IF(E1158= "yes",VLOOKUP(C1158,Summary!$B:$I,6,0),0),0)</f>
        <v>0</v>
      </c>
      <c r="H1158" s="68">
        <f t="shared" si="201"/>
        <v>541.42999999999995</v>
      </c>
      <c r="I1158" s="110">
        <f>VLOOKUP($A1158,'2026-27 Salary &amp; Benefits'!$A:$I,3,FALSE)</f>
        <v>1.1200000000000001</v>
      </c>
      <c r="J1158" s="110">
        <f>VLOOKUP($A1158,'2026-27 Salary &amp; Benefits'!$A:$I,4,FALSE)</f>
        <v>1.1200000000000001</v>
      </c>
      <c r="K1158" s="101">
        <f t="shared" si="202"/>
        <v>541.42999999999995</v>
      </c>
      <c r="L1158" s="100">
        <f t="shared" si="203"/>
        <v>1.5880000000000001</v>
      </c>
      <c r="M1158" s="102">
        <f>'2026-27 Salary &amp; Benefits'!$E$6</f>
        <v>78209</v>
      </c>
      <c r="N1158" s="102">
        <f>'2026-27 Salary &amp; Benefits'!$F$6</f>
        <v>82248</v>
      </c>
      <c r="O1158" s="7">
        <f t="shared" si="204"/>
        <v>139099.4</v>
      </c>
      <c r="P1158" s="7">
        <f t="shared" si="205"/>
        <v>7183.6000000000058</v>
      </c>
      <c r="Q1158" s="7">
        <f>'2026-27 Salary &amp; Benefits'!G$6</f>
        <v>16817.759999999998</v>
      </c>
      <c r="R1158" s="103">
        <f>'2026-27 Salary &amp; Benefits'!H$6</f>
        <v>0.16020000000000001</v>
      </c>
      <c r="S1158" s="103">
        <f>'2026-27 Salary &amp; Benefits'!I$6</f>
        <v>0.15390000000000001</v>
      </c>
      <c r="T1158" s="7">
        <f t="shared" si="206"/>
        <v>50095.88</v>
      </c>
      <c r="U1158" s="7">
        <f t="shared" si="207"/>
        <v>2438.0500000000002</v>
      </c>
      <c r="V1158" s="7">
        <f t="shared" si="208"/>
        <v>375.22</v>
      </c>
      <c r="W1158" s="7">
        <f t="shared" si="209"/>
        <v>2813.2700000000004</v>
      </c>
      <c r="X1158" s="18">
        <f t="shared" si="210"/>
        <v>199192.15</v>
      </c>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row>
    <row r="1159" spans="1:159" s="4" customFormat="1">
      <c r="A1159" s="50" t="s">
        <v>2324</v>
      </c>
      <c r="B1159" s="59" t="s">
        <v>2675</v>
      </c>
      <c r="C1159" s="60">
        <v>2295</v>
      </c>
      <c r="D1159" s="59" t="s">
        <v>1470</v>
      </c>
      <c r="E1159" s="78" t="str">
        <f>IFERROR(VLOOKUP($C1159,'2025-26 School Level AAFTE'!$C$2:$L$2349,9,FALSE), "No")</f>
        <v>Yes</v>
      </c>
      <c r="F1159" s="67">
        <f>IFERROR(VLOOKUP($C1159,'2025-26 School Level AAFTE'!$C$2:$J$2349,8,FALSE), 0)</f>
        <v>1745.06</v>
      </c>
      <c r="G1159" s="69">
        <f>IFERROR(IF(E1159= "yes",VLOOKUP(C1159,Summary!$B:$I,6,0),0),0)</f>
        <v>0</v>
      </c>
      <c r="H1159" s="68">
        <f t="shared" si="201"/>
        <v>1745.06</v>
      </c>
      <c r="I1159" s="110">
        <f>VLOOKUP($A1159,'2026-27 Salary &amp; Benefits'!$A:$I,3,FALSE)</f>
        <v>1.1200000000000001</v>
      </c>
      <c r="J1159" s="110">
        <f>VLOOKUP($A1159,'2026-27 Salary &amp; Benefits'!$A:$I,4,FALSE)</f>
        <v>1.1200000000000001</v>
      </c>
      <c r="K1159" s="101">
        <f t="shared" si="202"/>
        <v>1745.06</v>
      </c>
      <c r="L1159" s="100">
        <f t="shared" si="203"/>
        <v>5.1189999999999998</v>
      </c>
      <c r="M1159" s="102">
        <f>'2026-27 Salary &amp; Benefits'!$E$6</f>
        <v>78209</v>
      </c>
      <c r="N1159" s="102">
        <f>'2026-27 Salary &amp; Benefits'!$F$6</f>
        <v>82248</v>
      </c>
      <c r="O1159" s="7">
        <f t="shared" si="204"/>
        <v>448394.1</v>
      </c>
      <c r="P1159" s="7">
        <f t="shared" si="205"/>
        <v>23156.710000000021</v>
      </c>
      <c r="Q1159" s="7">
        <f>'2026-27 Salary &amp; Benefits'!G$6</f>
        <v>16817.759999999998</v>
      </c>
      <c r="R1159" s="103">
        <f>'2026-27 Salary &amp; Benefits'!H$6</f>
        <v>0.16020000000000001</v>
      </c>
      <c r="S1159" s="103">
        <f>'2026-27 Salary &amp; Benefits'!I$6</f>
        <v>0.15390000000000001</v>
      </c>
      <c r="T1159" s="7">
        <f t="shared" si="206"/>
        <v>161486.67000000001</v>
      </c>
      <c r="U1159" s="7">
        <f t="shared" si="207"/>
        <v>7859.18</v>
      </c>
      <c r="V1159" s="7">
        <f t="shared" si="208"/>
        <v>1209.53</v>
      </c>
      <c r="W1159" s="7">
        <f t="shared" si="209"/>
        <v>9068.7100000000009</v>
      </c>
      <c r="X1159" s="18">
        <f t="shared" si="210"/>
        <v>642106.18999999994</v>
      </c>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row>
    <row r="1160" spans="1:159" s="4" customFormat="1">
      <c r="A1160" s="50" t="s">
        <v>2324</v>
      </c>
      <c r="B1160" s="59" t="s">
        <v>2675</v>
      </c>
      <c r="C1160" s="60">
        <v>5449</v>
      </c>
      <c r="D1160" s="59" t="s">
        <v>1476</v>
      </c>
      <c r="E1160" s="78" t="str">
        <f>IFERROR(VLOOKUP($C1160,'2025-26 School Level AAFTE'!$C$2:$L$2349,9,FALSE), "No")</f>
        <v>Yes</v>
      </c>
      <c r="F1160" s="67">
        <f>IFERROR(VLOOKUP($C1160,'2025-26 School Level AAFTE'!$C$2:$J$2349,8,FALSE), 0)</f>
        <v>66.190000000000012</v>
      </c>
      <c r="G1160" s="69">
        <f>IFERROR(IF(E1160= "yes",VLOOKUP(C1160,Summary!$B:$I,6,0),0),0)</f>
        <v>0</v>
      </c>
      <c r="H1160" s="68">
        <f t="shared" si="201"/>
        <v>66.190000000000012</v>
      </c>
      <c r="I1160" s="110">
        <f>VLOOKUP($A1160,'2026-27 Salary &amp; Benefits'!$A:$I,3,FALSE)</f>
        <v>1.1200000000000001</v>
      </c>
      <c r="J1160" s="110">
        <f>VLOOKUP($A1160,'2026-27 Salary &amp; Benefits'!$A:$I,4,FALSE)</f>
        <v>1.1200000000000001</v>
      </c>
      <c r="K1160" s="101">
        <f t="shared" si="202"/>
        <v>66.190000000000012</v>
      </c>
      <c r="L1160" s="100">
        <f t="shared" si="203"/>
        <v>0.19400000000000001</v>
      </c>
      <c r="M1160" s="102">
        <f>'2026-27 Salary &amp; Benefits'!$E$6</f>
        <v>78209</v>
      </c>
      <c r="N1160" s="102">
        <f>'2026-27 Salary &amp; Benefits'!$F$6</f>
        <v>82248</v>
      </c>
      <c r="O1160" s="7">
        <f t="shared" si="204"/>
        <v>16993.25</v>
      </c>
      <c r="P1160" s="7">
        <f t="shared" si="205"/>
        <v>877.59999999999854</v>
      </c>
      <c r="Q1160" s="7">
        <f>'2026-27 Salary &amp; Benefits'!G$6</f>
        <v>16817.759999999998</v>
      </c>
      <c r="R1160" s="103">
        <f>'2026-27 Salary &amp; Benefits'!H$6</f>
        <v>0.16020000000000001</v>
      </c>
      <c r="S1160" s="103">
        <f>'2026-27 Salary &amp; Benefits'!I$6</f>
        <v>0.15390000000000001</v>
      </c>
      <c r="T1160" s="7">
        <f t="shared" si="206"/>
        <v>6120.03</v>
      </c>
      <c r="U1160" s="7">
        <f t="shared" si="207"/>
        <v>297.85000000000002</v>
      </c>
      <c r="V1160" s="7">
        <f t="shared" si="208"/>
        <v>45.84</v>
      </c>
      <c r="W1160" s="7">
        <f t="shared" si="209"/>
        <v>343.69000000000005</v>
      </c>
      <c r="X1160" s="18">
        <f t="shared" si="210"/>
        <v>24334.569999999996</v>
      </c>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row>
    <row r="1161" spans="1:159" s="4" customFormat="1">
      <c r="A1161" s="50" t="s">
        <v>2324</v>
      </c>
      <c r="B1161" s="59" t="s">
        <v>2675</v>
      </c>
      <c r="C1161" s="60">
        <v>3829</v>
      </c>
      <c r="D1161" s="59" t="s">
        <v>1473</v>
      </c>
      <c r="E1161" s="78" t="str">
        <f>IFERROR(VLOOKUP($C1161,'2025-26 School Level AAFTE'!$C$2:$L$2349,9,FALSE), "No")</f>
        <v>Yes</v>
      </c>
      <c r="F1161" s="67">
        <f>IFERROR(VLOOKUP($C1161,'2025-26 School Level AAFTE'!$C$2:$J$2349,8,FALSE), 0)</f>
        <v>56.46</v>
      </c>
      <c r="G1161" s="69">
        <f>IFERROR(IF(E1161= "yes",VLOOKUP(C1161,Summary!$B:$I,6,0),0),0)</f>
        <v>0</v>
      </c>
      <c r="H1161" s="68">
        <f t="shared" si="201"/>
        <v>56.46</v>
      </c>
      <c r="I1161" s="110">
        <f>VLOOKUP($A1161,'2026-27 Salary &amp; Benefits'!$A:$I,3,FALSE)</f>
        <v>1.1200000000000001</v>
      </c>
      <c r="J1161" s="110">
        <f>VLOOKUP($A1161,'2026-27 Salary &amp; Benefits'!$A:$I,4,FALSE)</f>
        <v>1.1200000000000001</v>
      </c>
      <c r="K1161" s="101">
        <f t="shared" si="202"/>
        <v>56.46</v>
      </c>
      <c r="L1161" s="100">
        <f t="shared" si="203"/>
        <v>0.16600000000000001</v>
      </c>
      <c r="M1161" s="102">
        <f>'2026-27 Salary &amp; Benefits'!$E$6</f>
        <v>78209</v>
      </c>
      <c r="N1161" s="102">
        <f>'2026-27 Salary &amp; Benefits'!$F$6</f>
        <v>82248</v>
      </c>
      <c r="O1161" s="7">
        <f t="shared" si="204"/>
        <v>14540.62</v>
      </c>
      <c r="P1161" s="7">
        <f t="shared" si="205"/>
        <v>750.92999999999847</v>
      </c>
      <c r="Q1161" s="7">
        <f>'2026-27 Salary &amp; Benefits'!G$6</f>
        <v>16817.759999999998</v>
      </c>
      <c r="R1161" s="103">
        <f>'2026-27 Salary &amp; Benefits'!H$6</f>
        <v>0.16020000000000001</v>
      </c>
      <c r="S1161" s="103">
        <f>'2026-27 Salary &amp; Benefits'!I$6</f>
        <v>0.15390000000000001</v>
      </c>
      <c r="T1161" s="7">
        <f t="shared" si="206"/>
        <v>5236.72</v>
      </c>
      <c r="U1161" s="7">
        <f t="shared" si="207"/>
        <v>254.86</v>
      </c>
      <c r="V1161" s="7">
        <f t="shared" si="208"/>
        <v>39.22</v>
      </c>
      <c r="W1161" s="7">
        <f t="shared" si="209"/>
        <v>294.08000000000004</v>
      </c>
      <c r="X1161" s="18">
        <f t="shared" si="210"/>
        <v>20822.349999999999</v>
      </c>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row>
    <row r="1162" spans="1:159" s="4" customFormat="1">
      <c r="A1162" s="50" t="s">
        <v>2324</v>
      </c>
      <c r="B1162" s="59" t="s">
        <v>2675</v>
      </c>
      <c r="C1162" s="60">
        <v>5960</v>
      </c>
      <c r="D1162" s="59" t="s">
        <v>1477</v>
      </c>
      <c r="E1162" s="78" t="str">
        <f>IFERROR(VLOOKUP($C1162,'2025-26 School Level AAFTE'!$C$2:$L$2349,9,FALSE), "No")</f>
        <v>No</v>
      </c>
      <c r="F1162" s="67">
        <f>IFERROR(VLOOKUP($C1162,'2025-26 School Level AAFTE'!$C$2:$J$2349,8,FALSE), 0)</f>
        <v>350.66</v>
      </c>
      <c r="G1162" s="69">
        <f>IFERROR(IF(E1162= "yes",VLOOKUP(C1162,Summary!$B:$I,6,0),0),0)</f>
        <v>0</v>
      </c>
      <c r="H1162" s="68">
        <f t="shared" si="201"/>
        <v>0</v>
      </c>
      <c r="I1162" s="110">
        <f>VLOOKUP($A1162,'2026-27 Salary &amp; Benefits'!$A:$I,3,FALSE)</f>
        <v>1.1200000000000001</v>
      </c>
      <c r="J1162" s="110">
        <f>VLOOKUP($A1162,'2026-27 Salary &amp; Benefits'!$A:$I,4,FALSE)</f>
        <v>1.1200000000000001</v>
      </c>
      <c r="K1162" s="101">
        <f t="shared" si="202"/>
        <v>0</v>
      </c>
      <c r="L1162" s="100">
        <f t="shared" si="203"/>
        <v>0</v>
      </c>
      <c r="M1162" s="102">
        <f>'2026-27 Salary &amp; Benefits'!$E$6</f>
        <v>78209</v>
      </c>
      <c r="N1162" s="102">
        <f>'2026-27 Salary &amp; Benefits'!$F$6</f>
        <v>82248</v>
      </c>
      <c r="O1162" s="7">
        <f t="shared" si="204"/>
        <v>0</v>
      </c>
      <c r="P1162" s="7">
        <f t="shared" si="205"/>
        <v>0</v>
      </c>
      <c r="Q1162" s="7">
        <f>'2026-27 Salary &amp; Benefits'!G$6</f>
        <v>16817.759999999998</v>
      </c>
      <c r="R1162" s="103">
        <f>'2026-27 Salary &amp; Benefits'!H$6</f>
        <v>0.16020000000000001</v>
      </c>
      <c r="S1162" s="103">
        <f>'2026-27 Salary &amp; Benefits'!I$6</f>
        <v>0.15390000000000001</v>
      </c>
      <c r="T1162" s="7">
        <f t="shared" si="206"/>
        <v>0</v>
      </c>
      <c r="U1162" s="7">
        <f t="shared" si="207"/>
        <v>0</v>
      </c>
      <c r="V1162" s="7">
        <f t="shared" si="208"/>
        <v>0</v>
      </c>
      <c r="W1162" s="7">
        <f t="shared" si="209"/>
        <v>0</v>
      </c>
      <c r="X1162" s="18">
        <f t="shared" si="210"/>
        <v>0</v>
      </c>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row>
    <row r="1163" spans="1:159" s="4" customFormat="1">
      <c r="A1163" s="50" t="s">
        <v>2324</v>
      </c>
      <c r="B1163" s="59" t="s">
        <v>2675</v>
      </c>
      <c r="C1163" s="60">
        <v>1992</v>
      </c>
      <c r="D1163" s="59" t="s">
        <v>2676</v>
      </c>
      <c r="E1163" s="78" t="str">
        <f>IFERROR(VLOOKUP($C1163,'2025-26 School Level AAFTE'!$C$2:$L$2349,9,FALSE), "No")</f>
        <v>No</v>
      </c>
      <c r="F1163" s="67">
        <f>IFERROR(VLOOKUP($C1163,'2025-26 School Level AAFTE'!$C$2:$J$2349,8,FALSE), 0)</f>
        <v>251.29</v>
      </c>
      <c r="G1163" s="69">
        <f>IFERROR(IF(E1163= "yes",VLOOKUP(C1163,Summary!$B:$I,6,0),0),0)</f>
        <v>0</v>
      </c>
      <c r="H1163" s="68">
        <f t="shared" si="201"/>
        <v>0</v>
      </c>
      <c r="I1163" s="110">
        <f>VLOOKUP($A1163,'2026-27 Salary &amp; Benefits'!$A:$I,3,FALSE)</f>
        <v>1.1200000000000001</v>
      </c>
      <c r="J1163" s="110">
        <f>VLOOKUP($A1163,'2026-27 Salary &amp; Benefits'!$A:$I,4,FALSE)</f>
        <v>1.1200000000000001</v>
      </c>
      <c r="K1163" s="101">
        <f t="shared" si="202"/>
        <v>0</v>
      </c>
      <c r="L1163" s="100">
        <f t="shared" si="203"/>
        <v>0</v>
      </c>
      <c r="M1163" s="102">
        <f>'2026-27 Salary &amp; Benefits'!$E$6</f>
        <v>78209</v>
      </c>
      <c r="N1163" s="102">
        <f>'2026-27 Salary &amp; Benefits'!$F$6</f>
        <v>82248</v>
      </c>
      <c r="O1163" s="7">
        <f t="shared" si="204"/>
        <v>0</v>
      </c>
      <c r="P1163" s="7">
        <f t="shared" si="205"/>
        <v>0</v>
      </c>
      <c r="Q1163" s="7">
        <f>'2026-27 Salary &amp; Benefits'!G$6</f>
        <v>16817.759999999998</v>
      </c>
      <c r="R1163" s="103">
        <f>'2026-27 Salary &amp; Benefits'!H$6</f>
        <v>0.16020000000000001</v>
      </c>
      <c r="S1163" s="103">
        <f>'2026-27 Salary &amp; Benefits'!I$6</f>
        <v>0.15390000000000001</v>
      </c>
      <c r="T1163" s="7">
        <f t="shared" si="206"/>
        <v>0</v>
      </c>
      <c r="U1163" s="7">
        <f t="shared" si="207"/>
        <v>0</v>
      </c>
      <c r="V1163" s="7">
        <f t="shared" si="208"/>
        <v>0</v>
      </c>
      <c r="W1163" s="7">
        <f t="shared" si="209"/>
        <v>0</v>
      </c>
      <c r="X1163" s="18">
        <f t="shared" si="210"/>
        <v>0</v>
      </c>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row>
    <row r="1164" spans="1:159" s="4" customFormat="1">
      <c r="A1164" s="50" t="s">
        <v>2324</v>
      </c>
      <c r="B1164" s="59" t="s">
        <v>2675</v>
      </c>
      <c r="C1164" s="60">
        <v>2880</v>
      </c>
      <c r="D1164" s="59" t="s">
        <v>39</v>
      </c>
      <c r="E1164" s="78" t="str">
        <f>IFERROR(VLOOKUP($C1164,'2025-26 School Level AAFTE'!$C$2:$L$2349,9,FALSE), "No")</f>
        <v>Yes</v>
      </c>
      <c r="F1164" s="67">
        <f>IFERROR(VLOOKUP($C1164,'2025-26 School Level AAFTE'!$C$2:$J$2349,8,FALSE), 0)</f>
        <v>347.7</v>
      </c>
      <c r="G1164" s="69">
        <f>IFERROR(IF(E1164= "yes",VLOOKUP(C1164,Summary!$B:$I,6,0),0),0)</f>
        <v>0</v>
      </c>
      <c r="H1164" s="68">
        <f t="shared" si="201"/>
        <v>347.7</v>
      </c>
      <c r="I1164" s="110">
        <f>VLOOKUP($A1164,'2026-27 Salary &amp; Benefits'!$A:$I,3,FALSE)</f>
        <v>1.1200000000000001</v>
      </c>
      <c r="J1164" s="110">
        <f>VLOOKUP($A1164,'2026-27 Salary &amp; Benefits'!$A:$I,4,FALSE)</f>
        <v>1.1200000000000001</v>
      </c>
      <c r="K1164" s="101">
        <f t="shared" si="202"/>
        <v>347.7</v>
      </c>
      <c r="L1164" s="100">
        <f t="shared" si="203"/>
        <v>1.02</v>
      </c>
      <c r="M1164" s="102">
        <f>'2026-27 Salary &amp; Benefits'!$E$6</f>
        <v>78209</v>
      </c>
      <c r="N1164" s="102">
        <f>'2026-27 Salary &amp; Benefits'!$F$6</f>
        <v>82248</v>
      </c>
      <c r="O1164" s="7">
        <f t="shared" si="204"/>
        <v>89345.96</v>
      </c>
      <c r="P1164" s="7">
        <f t="shared" si="205"/>
        <v>4614.1599999999889</v>
      </c>
      <c r="Q1164" s="7">
        <f>'2026-27 Salary &amp; Benefits'!G$6</f>
        <v>16817.759999999998</v>
      </c>
      <c r="R1164" s="103">
        <f>'2026-27 Salary &amp; Benefits'!H$6</f>
        <v>0.16020000000000001</v>
      </c>
      <c r="S1164" s="103">
        <f>'2026-27 Salary &amp; Benefits'!I$6</f>
        <v>0.15390000000000001</v>
      </c>
      <c r="T1164" s="7">
        <f t="shared" si="206"/>
        <v>32177.46</v>
      </c>
      <c r="U1164" s="7">
        <f t="shared" si="207"/>
        <v>1566</v>
      </c>
      <c r="V1164" s="7">
        <f t="shared" si="208"/>
        <v>241.01</v>
      </c>
      <c r="W1164" s="7">
        <f t="shared" si="209"/>
        <v>1807.01</v>
      </c>
      <c r="X1164" s="18">
        <f t="shared" si="210"/>
        <v>127944.59</v>
      </c>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row>
    <row r="1165" spans="1:159" s="4" customFormat="1">
      <c r="A1165" s="50" t="s">
        <v>2230</v>
      </c>
      <c r="B1165" s="59" t="s">
        <v>2677</v>
      </c>
      <c r="C1165" s="60">
        <v>1986</v>
      </c>
      <c r="D1165" s="59" t="s">
        <v>977</v>
      </c>
      <c r="E1165" s="78" t="str">
        <f>IFERROR(VLOOKUP($C1165,'2025-26 School Level AAFTE'!$C$2:$L$2349,9,FALSE), "No")</f>
        <v>Yes</v>
      </c>
      <c r="F1165" s="67">
        <f>IFERROR(VLOOKUP($C1165,'2025-26 School Level AAFTE'!$C$2:$J$2349,8,FALSE), 0)</f>
        <v>455.88</v>
      </c>
      <c r="G1165" s="69">
        <f>IFERROR(IF(E1165= "yes",VLOOKUP(C1165,Summary!$B:$I,6,0),0),0)</f>
        <v>0</v>
      </c>
      <c r="H1165" s="68">
        <f t="shared" si="201"/>
        <v>455.88</v>
      </c>
      <c r="I1165" s="110">
        <f>VLOOKUP($A1165,'2026-27 Salary &amp; Benefits'!$A:$I,3,FALSE)</f>
        <v>1.1200000000000001</v>
      </c>
      <c r="J1165" s="110">
        <f>VLOOKUP($A1165,'2026-27 Salary &amp; Benefits'!$A:$I,4,FALSE)</f>
        <v>1.1200000000000001</v>
      </c>
      <c r="K1165" s="101">
        <f t="shared" si="202"/>
        <v>455.88</v>
      </c>
      <c r="L1165" s="100">
        <f t="shared" si="203"/>
        <v>1.337</v>
      </c>
      <c r="M1165" s="102">
        <f>'2026-27 Salary &amp; Benefits'!$E$6</f>
        <v>78209</v>
      </c>
      <c r="N1165" s="102">
        <f>'2026-27 Salary &amp; Benefits'!$F$6</f>
        <v>82248</v>
      </c>
      <c r="O1165" s="7">
        <f t="shared" si="204"/>
        <v>117113.28</v>
      </c>
      <c r="P1165" s="7">
        <f t="shared" si="205"/>
        <v>6048.1699999999983</v>
      </c>
      <c r="Q1165" s="7">
        <f>'2026-27 Salary &amp; Benefits'!G$6</f>
        <v>16817.759999999998</v>
      </c>
      <c r="R1165" s="103">
        <f>'2026-27 Salary &amp; Benefits'!H$6</f>
        <v>0.16020000000000001</v>
      </c>
      <c r="S1165" s="103">
        <f>'2026-27 Salary &amp; Benefits'!I$6</f>
        <v>0.15390000000000001</v>
      </c>
      <c r="T1165" s="7">
        <f t="shared" si="206"/>
        <v>42177.71</v>
      </c>
      <c r="U1165" s="7">
        <f t="shared" si="207"/>
        <v>2052.69</v>
      </c>
      <c r="V1165" s="7">
        <f t="shared" si="208"/>
        <v>315.91000000000003</v>
      </c>
      <c r="W1165" s="7">
        <f t="shared" si="209"/>
        <v>2368.6</v>
      </c>
      <c r="X1165" s="18">
        <f t="shared" si="210"/>
        <v>167707.75999999998</v>
      </c>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row>
    <row r="1166" spans="1:159" s="4" customFormat="1">
      <c r="A1166" s="50" t="s">
        <v>2331</v>
      </c>
      <c r="B1166" s="59" t="s">
        <v>2678</v>
      </c>
      <c r="C1166" s="58">
        <v>4247</v>
      </c>
      <c r="D1166" s="51" t="s">
        <v>1528</v>
      </c>
      <c r="E1166" s="78" t="str">
        <f>IFERROR(VLOOKUP($C1166,'2025-26 School Level AAFTE'!$C$2:$L$2349,9,FALSE), "No")</f>
        <v>Yes</v>
      </c>
      <c r="F1166" s="67">
        <f>IFERROR(VLOOKUP($C1166,'2025-26 School Level AAFTE'!$C$2:$J$2349,8,FALSE), 0)</f>
        <v>135</v>
      </c>
      <c r="G1166" s="69">
        <f>IFERROR(IF(E1166= "yes",VLOOKUP(C1166,Summary!$B:$I,6,0),0),0)</f>
        <v>0</v>
      </c>
      <c r="H1166" s="68">
        <f t="shared" si="201"/>
        <v>135</v>
      </c>
      <c r="I1166" s="110">
        <f>VLOOKUP($A1166,'2026-27 Salary &amp; Benefits'!$A:$I,3,FALSE)</f>
        <v>1.18</v>
      </c>
      <c r="J1166" s="110">
        <f>VLOOKUP($A1166,'2026-27 Salary &amp; Benefits'!$A:$I,4,FALSE)</f>
        <v>1.18</v>
      </c>
      <c r="K1166" s="101">
        <f t="shared" si="202"/>
        <v>135</v>
      </c>
      <c r="L1166" s="100">
        <f t="shared" si="203"/>
        <v>0.39600000000000002</v>
      </c>
      <c r="M1166" s="102">
        <f>'2026-27 Salary &amp; Benefits'!$E$6</f>
        <v>78209</v>
      </c>
      <c r="N1166" s="102">
        <f>'2026-27 Salary &amp; Benefits'!$F$6</f>
        <v>82248</v>
      </c>
      <c r="O1166" s="7">
        <f t="shared" si="204"/>
        <v>36545.5</v>
      </c>
      <c r="P1166" s="7">
        <f t="shared" si="205"/>
        <v>1887.3499999999985</v>
      </c>
      <c r="Q1166" s="7">
        <f>'2026-27 Salary &amp; Benefits'!G$6</f>
        <v>16817.759999999998</v>
      </c>
      <c r="R1166" s="103">
        <f>'2026-27 Salary &amp; Benefits'!H$6</f>
        <v>0.16020000000000001</v>
      </c>
      <c r="S1166" s="103">
        <f>'2026-27 Salary &amp; Benefits'!I$6</f>
        <v>0.15390000000000001</v>
      </c>
      <c r="T1166" s="7">
        <f t="shared" si="206"/>
        <v>12804.89</v>
      </c>
      <c r="U1166" s="7">
        <f t="shared" si="207"/>
        <v>640.54999999999995</v>
      </c>
      <c r="V1166" s="7">
        <f t="shared" si="208"/>
        <v>98.58</v>
      </c>
      <c r="W1166" s="7">
        <f t="shared" si="209"/>
        <v>739.13</v>
      </c>
      <c r="X1166" s="18">
        <f t="shared" si="210"/>
        <v>51976.869999999995</v>
      </c>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row>
    <row r="1167" spans="1:159" s="4" customFormat="1">
      <c r="A1167" s="50" t="s">
        <v>2331</v>
      </c>
      <c r="B1167" s="59" t="s">
        <v>2678</v>
      </c>
      <c r="C1167" s="60">
        <v>4303</v>
      </c>
      <c r="D1167" s="59" t="s">
        <v>828</v>
      </c>
      <c r="E1167" s="78" t="str">
        <f>IFERROR(VLOOKUP($C1167,'2025-26 School Level AAFTE'!$C$2:$L$2349,9,FALSE), "No")</f>
        <v>Yes</v>
      </c>
      <c r="F1167" s="67">
        <f>IFERROR(VLOOKUP($C1167,'2025-26 School Level AAFTE'!$C$2:$J$2349,8,FALSE), 0)</f>
        <v>590.29</v>
      </c>
      <c r="G1167" s="69">
        <f>IFERROR(IF(E1167= "yes",VLOOKUP(C1167,Summary!$B:$I,6,0),0),0)</f>
        <v>0</v>
      </c>
      <c r="H1167" s="68">
        <f t="shared" si="201"/>
        <v>590.29</v>
      </c>
      <c r="I1167" s="110">
        <f>VLOOKUP($A1167,'2026-27 Salary &amp; Benefits'!$A:$I,3,FALSE)</f>
        <v>1.18</v>
      </c>
      <c r="J1167" s="110">
        <f>VLOOKUP($A1167,'2026-27 Salary &amp; Benefits'!$A:$I,4,FALSE)</f>
        <v>1.18</v>
      </c>
      <c r="K1167" s="101">
        <f t="shared" si="202"/>
        <v>590.29</v>
      </c>
      <c r="L1167" s="100">
        <f t="shared" si="203"/>
        <v>1.732</v>
      </c>
      <c r="M1167" s="102">
        <f>'2026-27 Salary &amp; Benefits'!$E$6</f>
        <v>78209</v>
      </c>
      <c r="N1167" s="102">
        <f>'2026-27 Salary &amp; Benefits'!$F$6</f>
        <v>82248</v>
      </c>
      <c r="O1167" s="7">
        <f t="shared" si="204"/>
        <v>159840.43</v>
      </c>
      <c r="P1167" s="7">
        <f t="shared" si="205"/>
        <v>8254.7400000000198</v>
      </c>
      <c r="Q1167" s="7">
        <f>'2026-27 Salary &amp; Benefits'!G$6</f>
        <v>16817.759999999998</v>
      </c>
      <c r="R1167" s="103">
        <f>'2026-27 Salary &amp; Benefits'!H$6</f>
        <v>0.16020000000000001</v>
      </c>
      <c r="S1167" s="103">
        <f>'2026-27 Salary &amp; Benefits'!I$6</f>
        <v>0.15390000000000001</v>
      </c>
      <c r="T1167" s="7">
        <f t="shared" si="206"/>
        <v>56005.2</v>
      </c>
      <c r="U1167" s="7">
        <f t="shared" si="207"/>
        <v>2801.59</v>
      </c>
      <c r="V1167" s="7">
        <f t="shared" si="208"/>
        <v>431.16</v>
      </c>
      <c r="W1167" s="7">
        <f t="shared" si="209"/>
        <v>3232.75</v>
      </c>
      <c r="X1167" s="18">
        <f t="shared" si="210"/>
        <v>227333.12000000002</v>
      </c>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row>
    <row r="1168" spans="1:159" s="4" customFormat="1">
      <c r="A1168" s="50" t="s">
        <v>2331</v>
      </c>
      <c r="B1168" s="59" t="s">
        <v>2678</v>
      </c>
      <c r="C1168" s="60">
        <v>4342</v>
      </c>
      <c r="D1168" s="59" t="s">
        <v>1529</v>
      </c>
      <c r="E1168" s="78" t="str">
        <f>IFERROR(VLOOKUP($C1168,'2025-26 School Level AAFTE'!$C$2:$L$2349,9,FALSE), "No")</f>
        <v>No</v>
      </c>
      <c r="F1168" s="67">
        <f>IFERROR(VLOOKUP($C1168,'2025-26 School Level AAFTE'!$C$2:$J$2349,8,FALSE), 0)</f>
        <v>479.21</v>
      </c>
      <c r="G1168" s="69">
        <f>IFERROR(IF(E1168= "yes",VLOOKUP(C1168,Summary!$B:$I,6,0),0),0)</f>
        <v>0</v>
      </c>
      <c r="H1168" s="68">
        <f t="shared" si="201"/>
        <v>0</v>
      </c>
      <c r="I1168" s="110">
        <f>VLOOKUP($A1168,'2026-27 Salary &amp; Benefits'!$A:$I,3,FALSE)</f>
        <v>1.18</v>
      </c>
      <c r="J1168" s="110">
        <f>VLOOKUP($A1168,'2026-27 Salary &amp; Benefits'!$A:$I,4,FALSE)</f>
        <v>1.18</v>
      </c>
      <c r="K1168" s="101">
        <f t="shared" si="202"/>
        <v>0</v>
      </c>
      <c r="L1168" s="100">
        <f t="shared" si="203"/>
        <v>0</v>
      </c>
      <c r="M1168" s="102">
        <f>'2026-27 Salary &amp; Benefits'!$E$6</f>
        <v>78209</v>
      </c>
      <c r="N1168" s="102">
        <f>'2026-27 Salary &amp; Benefits'!$F$6</f>
        <v>82248</v>
      </c>
      <c r="O1168" s="7">
        <f t="shared" si="204"/>
        <v>0</v>
      </c>
      <c r="P1168" s="7">
        <f t="shared" si="205"/>
        <v>0</v>
      </c>
      <c r="Q1168" s="7">
        <f>'2026-27 Salary &amp; Benefits'!G$6</f>
        <v>16817.759999999998</v>
      </c>
      <c r="R1168" s="103">
        <f>'2026-27 Salary &amp; Benefits'!H$6</f>
        <v>0.16020000000000001</v>
      </c>
      <c r="S1168" s="103">
        <f>'2026-27 Salary &amp; Benefits'!I$6</f>
        <v>0.15390000000000001</v>
      </c>
      <c r="T1168" s="7">
        <f t="shared" si="206"/>
        <v>0</v>
      </c>
      <c r="U1168" s="7">
        <f t="shared" si="207"/>
        <v>0</v>
      </c>
      <c r="V1168" s="7">
        <f t="shared" si="208"/>
        <v>0</v>
      </c>
      <c r="W1168" s="7">
        <f t="shared" si="209"/>
        <v>0</v>
      </c>
      <c r="X1168" s="18">
        <f t="shared" si="210"/>
        <v>0</v>
      </c>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row>
    <row r="1169" spans="1:159" s="4" customFormat="1">
      <c r="A1169" s="50" t="s">
        <v>2331</v>
      </c>
      <c r="B1169" s="59" t="s">
        <v>2678</v>
      </c>
      <c r="C1169" s="60">
        <v>4304</v>
      </c>
      <c r="D1169" s="59" t="s">
        <v>830</v>
      </c>
      <c r="E1169" s="78" t="str">
        <f>IFERROR(VLOOKUP($C1169,'2025-26 School Level AAFTE'!$C$2:$L$2349,9,FALSE), "No")</f>
        <v>Yes</v>
      </c>
      <c r="F1169" s="67">
        <f>IFERROR(VLOOKUP($C1169,'2025-26 School Level AAFTE'!$C$2:$J$2349,8,FALSE), 0)</f>
        <v>606.29999999999995</v>
      </c>
      <c r="G1169" s="69">
        <f>IFERROR(IF(E1169= "yes",VLOOKUP(C1169,Summary!$B:$I,6,0),0),0)</f>
        <v>0</v>
      </c>
      <c r="H1169" s="68">
        <f t="shared" si="201"/>
        <v>606.29999999999995</v>
      </c>
      <c r="I1169" s="110">
        <f>VLOOKUP($A1169,'2026-27 Salary &amp; Benefits'!$A:$I,3,FALSE)</f>
        <v>1.18</v>
      </c>
      <c r="J1169" s="110">
        <f>VLOOKUP($A1169,'2026-27 Salary &amp; Benefits'!$A:$I,4,FALSE)</f>
        <v>1.18</v>
      </c>
      <c r="K1169" s="101">
        <f t="shared" si="202"/>
        <v>606.29999999999995</v>
      </c>
      <c r="L1169" s="100">
        <f t="shared" si="203"/>
        <v>1.778</v>
      </c>
      <c r="M1169" s="102">
        <f>'2026-27 Salary &amp; Benefits'!$E$6</f>
        <v>78209</v>
      </c>
      <c r="N1169" s="102">
        <f>'2026-27 Salary &amp; Benefits'!$F$6</f>
        <v>82248</v>
      </c>
      <c r="O1169" s="7">
        <f t="shared" si="204"/>
        <v>164085.60999999999</v>
      </c>
      <c r="P1169" s="7">
        <f t="shared" si="205"/>
        <v>8473.9800000000105</v>
      </c>
      <c r="Q1169" s="7">
        <f>'2026-27 Salary &amp; Benefits'!G$6</f>
        <v>16817.759999999998</v>
      </c>
      <c r="R1169" s="103">
        <f>'2026-27 Salary &amp; Benefits'!H$6</f>
        <v>0.16020000000000001</v>
      </c>
      <c r="S1169" s="103">
        <f>'2026-27 Salary &amp; Benefits'!I$6</f>
        <v>0.15390000000000001</v>
      </c>
      <c r="T1169" s="7">
        <f t="shared" si="206"/>
        <v>57492.639999999999</v>
      </c>
      <c r="U1169" s="7">
        <f t="shared" si="207"/>
        <v>2875.99</v>
      </c>
      <c r="V1169" s="7">
        <f t="shared" si="208"/>
        <v>442.61</v>
      </c>
      <c r="W1169" s="7">
        <f t="shared" si="209"/>
        <v>3318.6</v>
      </c>
      <c r="X1169" s="18">
        <f t="shared" si="210"/>
        <v>233370.83000000002</v>
      </c>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row>
    <row r="1170" spans="1:159" s="4" customFormat="1">
      <c r="A1170" s="50" t="s">
        <v>2331</v>
      </c>
      <c r="B1170" s="59" t="s">
        <v>2678</v>
      </c>
      <c r="C1170" s="60">
        <v>4469</v>
      </c>
      <c r="D1170" s="59" t="s">
        <v>1534</v>
      </c>
      <c r="E1170" s="78" t="str">
        <f>IFERROR(VLOOKUP($C1170,'2025-26 School Level AAFTE'!$C$2:$L$2349,9,FALSE), "No")</f>
        <v>No</v>
      </c>
      <c r="F1170" s="67">
        <f>IFERROR(VLOOKUP($C1170,'2025-26 School Level AAFTE'!$C$2:$J$2349,8,FALSE), 0)</f>
        <v>440.97</v>
      </c>
      <c r="G1170" s="69">
        <f>IFERROR(IF(E1170= "yes",VLOOKUP(C1170,Summary!$B:$I,6,0),0),0)</f>
        <v>0</v>
      </c>
      <c r="H1170" s="68">
        <f t="shared" si="201"/>
        <v>0</v>
      </c>
      <c r="I1170" s="110">
        <f>VLOOKUP($A1170,'2026-27 Salary &amp; Benefits'!$A:$I,3,FALSE)</f>
        <v>1.18</v>
      </c>
      <c r="J1170" s="110">
        <f>VLOOKUP($A1170,'2026-27 Salary &amp; Benefits'!$A:$I,4,FALSE)</f>
        <v>1.18</v>
      </c>
      <c r="K1170" s="101">
        <f t="shared" si="202"/>
        <v>0</v>
      </c>
      <c r="L1170" s="100">
        <f t="shared" si="203"/>
        <v>0</v>
      </c>
      <c r="M1170" s="102">
        <f>'2026-27 Salary &amp; Benefits'!$E$6</f>
        <v>78209</v>
      </c>
      <c r="N1170" s="102">
        <f>'2026-27 Salary &amp; Benefits'!$F$6</f>
        <v>82248</v>
      </c>
      <c r="O1170" s="7">
        <f t="shared" si="204"/>
        <v>0</v>
      </c>
      <c r="P1170" s="7">
        <f t="shared" si="205"/>
        <v>0</v>
      </c>
      <c r="Q1170" s="7">
        <f>'2026-27 Salary &amp; Benefits'!G$6</f>
        <v>16817.759999999998</v>
      </c>
      <c r="R1170" s="103">
        <f>'2026-27 Salary &amp; Benefits'!H$6</f>
        <v>0.16020000000000001</v>
      </c>
      <c r="S1170" s="103">
        <f>'2026-27 Salary &amp; Benefits'!I$6</f>
        <v>0.15390000000000001</v>
      </c>
      <c r="T1170" s="7">
        <f t="shared" si="206"/>
        <v>0</v>
      </c>
      <c r="U1170" s="7">
        <f t="shared" si="207"/>
        <v>0</v>
      </c>
      <c r="V1170" s="7">
        <f t="shared" si="208"/>
        <v>0</v>
      </c>
      <c r="W1170" s="7">
        <f t="shared" si="209"/>
        <v>0</v>
      </c>
      <c r="X1170" s="18">
        <f t="shared" si="210"/>
        <v>0</v>
      </c>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row>
    <row r="1171" spans="1:159" s="4" customFormat="1">
      <c r="A1171" s="50" t="s">
        <v>2331</v>
      </c>
      <c r="B1171" s="59" t="s">
        <v>2678</v>
      </c>
      <c r="C1171" s="60">
        <v>4231</v>
      </c>
      <c r="D1171" s="59" t="s">
        <v>1527</v>
      </c>
      <c r="E1171" s="78" t="str">
        <f>IFERROR(VLOOKUP($C1171,'2025-26 School Level AAFTE'!$C$2:$L$2349,9,FALSE), "No")</f>
        <v>Yes</v>
      </c>
      <c r="F1171" s="67">
        <f>IFERROR(VLOOKUP($C1171,'2025-26 School Level AAFTE'!$C$2:$J$2349,8,FALSE), 0)</f>
        <v>779.41</v>
      </c>
      <c r="G1171" s="69">
        <f>IFERROR(IF(E1171= "yes",VLOOKUP(C1171,Summary!$B:$I,6,0),0),0)</f>
        <v>0</v>
      </c>
      <c r="H1171" s="68">
        <f t="shared" si="201"/>
        <v>779.41</v>
      </c>
      <c r="I1171" s="110">
        <f>VLOOKUP($A1171,'2026-27 Salary &amp; Benefits'!$A:$I,3,FALSE)</f>
        <v>1.18</v>
      </c>
      <c r="J1171" s="110">
        <f>VLOOKUP($A1171,'2026-27 Salary &amp; Benefits'!$A:$I,4,FALSE)</f>
        <v>1.18</v>
      </c>
      <c r="K1171" s="101">
        <f t="shared" si="202"/>
        <v>779.41</v>
      </c>
      <c r="L1171" s="100">
        <f t="shared" si="203"/>
        <v>2.286</v>
      </c>
      <c r="M1171" s="102">
        <f>'2026-27 Salary &amp; Benefits'!$E$6</f>
        <v>78209</v>
      </c>
      <c r="N1171" s="102">
        <f>'2026-27 Salary &amp; Benefits'!$F$6</f>
        <v>82248</v>
      </c>
      <c r="O1171" s="7">
        <f t="shared" si="204"/>
        <v>210967.21</v>
      </c>
      <c r="P1171" s="7">
        <f t="shared" si="205"/>
        <v>10895.130000000005</v>
      </c>
      <c r="Q1171" s="7">
        <f>'2026-27 Salary &amp; Benefits'!G$6</f>
        <v>16817.759999999998</v>
      </c>
      <c r="R1171" s="103">
        <f>'2026-27 Salary &amp; Benefits'!H$6</f>
        <v>0.16020000000000001</v>
      </c>
      <c r="S1171" s="103">
        <f>'2026-27 Salary &amp; Benefits'!I$6</f>
        <v>0.15390000000000001</v>
      </c>
      <c r="T1171" s="7">
        <f t="shared" si="206"/>
        <v>73919.11</v>
      </c>
      <c r="U1171" s="7">
        <f t="shared" si="207"/>
        <v>3697.71</v>
      </c>
      <c r="V1171" s="7">
        <f t="shared" si="208"/>
        <v>569.08000000000004</v>
      </c>
      <c r="W1171" s="7">
        <f t="shared" si="209"/>
        <v>4266.79</v>
      </c>
      <c r="X1171" s="18">
        <f t="shared" si="210"/>
        <v>300048.24</v>
      </c>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row>
    <row r="1172" spans="1:159" s="4" customFormat="1">
      <c r="A1172" s="50" t="s">
        <v>2331</v>
      </c>
      <c r="B1172" s="59" t="s">
        <v>2678</v>
      </c>
      <c r="C1172" s="60">
        <v>2886</v>
      </c>
      <c r="D1172" s="59" t="s">
        <v>1520</v>
      </c>
      <c r="E1172" s="78" t="str">
        <f>IFERROR(VLOOKUP($C1172,'2025-26 School Level AAFTE'!$C$2:$L$2349,9,FALSE), "No")</f>
        <v>Yes</v>
      </c>
      <c r="F1172" s="67">
        <f>IFERROR(VLOOKUP($C1172,'2025-26 School Level AAFTE'!$C$2:$J$2349,8,FALSE), 0)</f>
        <v>499.5</v>
      </c>
      <c r="G1172" s="69">
        <f>IFERROR(IF(E1172= "yes",VLOOKUP(C1172,Summary!$B:$I,6,0),0),0)</f>
        <v>0</v>
      </c>
      <c r="H1172" s="68">
        <f t="shared" si="201"/>
        <v>499.5</v>
      </c>
      <c r="I1172" s="110">
        <f>VLOOKUP($A1172,'2026-27 Salary &amp; Benefits'!$A:$I,3,FALSE)</f>
        <v>1.18</v>
      </c>
      <c r="J1172" s="110">
        <f>VLOOKUP($A1172,'2026-27 Salary &amp; Benefits'!$A:$I,4,FALSE)</f>
        <v>1.18</v>
      </c>
      <c r="K1172" s="101">
        <f t="shared" si="202"/>
        <v>499.5</v>
      </c>
      <c r="L1172" s="100">
        <f t="shared" si="203"/>
        <v>1.4650000000000001</v>
      </c>
      <c r="M1172" s="102">
        <f>'2026-27 Salary &amp; Benefits'!$E$6</f>
        <v>78209</v>
      </c>
      <c r="N1172" s="102">
        <f>'2026-27 Salary &amp; Benefits'!$F$6</f>
        <v>82248</v>
      </c>
      <c r="O1172" s="7">
        <f t="shared" si="204"/>
        <v>135199.9</v>
      </c>
      <c r="P1172" s="7">
        <f t="shared" si="205"/>
        <v>6982.2200000000012</v>
      </c>
      <c r="Q1172" s="7">
        <f>'2026-27 Salary &amp; Benefits'!G$6</f>
        <v>16817.759999999998</v>
      </c>
      <c r="R1172" s="103">
        <f>'2026-27 Salary &amp; Benefits'!H$6</f>
        <v>0.16020000000000001</v>
      </c>
      <c r="S1172" s="103">
        <f>'2026-27 Salary &amp; Benefits'!I$6</f>
        <v>0.15390000000000001</v>
      </c>
      <c r="T1172" s="7">
        <f t="shared" si="206"/>
        <v>47371.61</v>
      </c>
      <c r="U1172" s="7">
        <f t="shared" si="207"/>
        <v>2369.6999999999998</v>
      </c>
      <c r="V1172" s="7">
        <f t="shared" si="208"/>
        <v>364.7</v>
      </c>
      <c r="W1172" s="7">
        <f t="shared" si="209"/>
        <v>2734.3999999999996</v>
      </c>
      <c r="X1172" s="18">
        <f t="shared" si="210"/>
        <v>192288.13</v>
      </c>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row>
    <row r="1173" spans="1:159" s="4" customFormat="1">
      <c r="A1173" s="50" t="s">
        <v>2331</v>
      </c>
      <c r="B1173" s="59" t="s">
        <v>2678</v>
      </c>
      <c r="C1173" s="60">
        <v>4430</v>
      </c>
      <c r="D1173" s="59" t="s">
        <v>1532</v>
      </c>
      <c r="E1173" s="78" t="str">
        <f>IFERROR(VLOOKUP($C1173,'2025-26 School Level AAFTE'!$C$2:$L$2349,9,FALSE), "No")</f>
        <v>No</v>
      </c>
      <c r="F1173" s="67">
        <f>IFERROR(VLOOKUP($C1173,'2025-26 School Level AAFTE'!$C$2:$J$2349,8,FALSE), 0)</f>
        <v>873.46</v>
      </c>
      <c r="G1173" s="69">
        <f>IFERROR(IF(E1173= "yes",VLOOKUP(C1173,Summary!$B:$I,6,0),0),0)</f>
        <v>0</v>
      </c>
      <c r="H1173" s="68">
        <f t="shared" si="201"/>
        <v>0</v>
      </c>
      <c r="I1173" s="110">
        <f>VLOOKUP($A1173,'2026-27 Salary &amp; Benefits'!$A:$I,3,FALSE)</f>
        <v>1.18</v>
      </c>
      <c r="J1173" s="110">
        <f>VLOOKUP($A1173,'2026-27 Salary &amp; Benefits'!$A:$I,4,FALSE)</f>
        <v>1.18</v>
      </c>
      <c r="K1173" s="101">
        <f t="shared" si="202"/>
        <v>0</v>
      </c>
      <c r="L1173" s="100">
        <f t="shared" si="203"/>
        <v>0</v>
      </c>
      <c r="M1173" s="102">
        <f>'2026-27 Salary &amp; Benefits'!$E$6</f>
        <v>78209</v>
      </c>
      <c r="N1173" s="102">
        <f>'2026-27 Salary &amp; Benefits'!$F$6</f>
        <v>82248</v>
      </c>
      <c r="O1173" s="7">
        <f t="shared" si="204"/>
        <v>0</v>
      </c>
      <c r="P1173" s="7">
        <f t="shared" si="205"/>
        <v>0</v>
      </c>
      <c r="Q1173" s="7">
        <f>'2026-27 Salary &amp; Benefits'!G$6</f>
        <v>16817.759999999998</v>
      </c>
      <c r="R1173" s="103">
        <f>'2026-27 Salary &amp; Benefits'!H$6</f>
        <v>0.16020000000000001</v>
      </c>
      <c r="S1173" s="103">
        <f>'2026-27 Salary &amp; Benefits'!I$6</f>
        <v>0.15390000000000001</v>
      </c>
      <c r="T1173" s="7">
        <f t="shared" si="206"/>
        <v>0</v>
      </c>
      <c r="U1173" s="7">
        <f t="shared" si="207"/>
        <v>0</v>
      </c>
      <c r="V1173" s="7">
        <f t="shared" si="208"/>
        <v>0</v>
      </c>
      <c r="W1173" s="7">
        <f t="shared" si="209"/>
        <v>0</v>
      </c>
      <c r="X1173" s="18">
        <f t="shared" si="210"/>
        <v>0</v>
      </c>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row>
    <row r="1174" spans="1:159" s="4" customFormat="1">
      <c r="A1174" s="50" t="s">
        <v>2331</v>
      </c>
      <c r="B1174" s="59" t="s">
        <v>2678</v>
      </c>
      <c r="C1174" s="60">
        <v>4344</v>
      </c>
      <c r="D1174" s="59" t="s">
        <v>1530</v>
      </c>
      <c r="E1174" s="78" t="str">
        <f>IFERROR(VLOOKUP($C1174,'2025-26 School Level AAFTE'!$C$2:$L$2349,9,FALSE), "No")</f>
        <v>Yes</v>
      </c>
      <c r="F1174" s="67">
        <f>IFERROR(VLOOKUP($C1174,'2025-26 School Level AAFTE'!$C$2:$J$2349,8,FALSE), 0)</f>
        <v>538.49</v>
      </c>
      <c r="G1174" s="69">
        <f>IFERROR(IF(E1174= "yes",VLOOKUP(C1174,Summary!$B:$I,6,0),0),0)</f>
        <v>0</v>
      </c>
      <c r="H1174" s="68">
        <f t="shared" si="201"/>
        <v>538.49</v>
      </c>
      <c r="I1174" s="110">
        <f>VLOOKUP($A1174,'2026-27 Salary &amp; Benefits'!$A:$I,3,FALSE)</f>
        <v>1.18</v>
      </c>
      <c r="J1174" s="110">
        <f>VLOOKUP($A1174,'2026-27 Salary &amp; Benefits'!$A:$I,4,FALSE)</f>
        <v>1.18</v>
      </c>
      <c r="K1174" s="101">
        <f t="shared" si="202"/>
        <v>538.49</v>
      </c>
      <c r="L1174" s="100">
        <f t="shared" si="203"/>
        <v>1.58</v>
      </c>
      <c r="M1174" s="102">
        <f>'2026-27 Salary &amp; Benefits'!$E$6</f>
        <v>78209</v>
      </c>
      <c r="N1174" s="102">
        <f>'2026-27 Salary &amp; Benefits'!$F$6</f>
        <v>82248</v>
      </c>
      <c r="O1174" s="7">
        <f t="shared" si="204"/>
        <v>145812.85999999999</v>
      </c>
      <c r="P1174" s="7">
        <f t="shared" si="205"/>
        <v>7530.3100000000268</v>
      </c>
      <c r="Q1174" s="7">
        <f>'2026-27 Salary &amp; Benefits'!G$6</f>
        <v>16817.759999999998</v>
      </c>
      <c r="R1174" s="103">
        <f>'2026-27 Salary &amp; Benefits'!H$6</f>
        <v>0.16020000000000001</v>
      </c>
      <c r="S1174" s="103">
        <f>'2026-27 Salary &amp; Benefits'!I$6</f>
        <v>0.15390000000000001</v>
      </c>
      <c r="T1174" s="7">
        <f t="shared" si="206"/>
        <v>51090.2</v>
      </c>
      <c r="U1174" s="7">
        <f t="shared" si="207"/>
        <v>2555.7199999999998</v>
      </c>
      <c r="V1174" s="7">
        <f t="shared" si="208"/>
        <v>393.33</v>
      </c>
      <c r="W1174" s="7">
        <f t="shared" si="209"/>
        <v>2949.0499999999997</v>
      </c>
      <c r="X1174" s="18">
        <f t="shared" si="210"/>
        <v>207382.42</v>
      </c>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row>
    <row r="1175" spans="1:159" s="4" customFormat="1">
      <c r="A1175" s="50" t="s">
        <v>2331</v>
      </c>
      <c r="B1175" s="59" t="s">
        <v>2678</v>
      </c>
      <c r="C1175" s="58">
        <v>4433</v>
      </c>
      <c r="D1175" s="51" t="s">
        <v>1533</v>
      </c>
      <c r="E1175" s="78" t="str">
        <f>IFERROR(VLOOKUP($C1175,'2025-26 School Level AAFTE'!$C$2:$L$2349,9,FALSE), "No")</f>
        <v>No</v>
      </c>
      <c r="F1175" s="67">
        <f>IFERROR(VLOOKUP($C1175,'2025-26 School Level AAFTE'!$C$2:$J$2349,8,FALSE), 0)</f>
        <v>2201.02</v>
      </c>
      <c r="G1175" s="69">
        <f>IFERROR(IF(E1175= "yes",VLOOKUP(C1175,Summary!$B:$I,6,0),0),0)</f>
        <v>0</v>
      </c>
      <c r="H1175" s="68">
        <f t="shared" si="201"/>
        <v>0</v>
      </c>
      <c r="I1175" s="110">
        <f>VLOOKUP($A1175,'2026-27 Salary &amp; Benefits'!$A:$I,3,FALSE)</f>
        <v>1.18</v>
      </c>
      <c r="J1175" s="110">
        <f>VLOOKUP($A1175,'2026-27 Salary &amp; Benefits'!$A:$I,4,FALSE)</f>
        <v>1.18</v>
      </c>
      <c r="K1175" s="101">
        <f t="shared" si="202"/>
        <v>0</v>
      </c>
      <c r="L1175" s="100">
        <f t="shared" si="203"/>
        <v>0</v>
      </c>
      <c r="M1175" s="102">
        <f>'2026-27 Salary &amp; Benefits'!$E$6</f>
        <v>78209</v>
      </c>
      <c r="N1175" s="102">
        <f>'2026-27 Salary &amp; Benefits'!$F$6</f>
        <v>82248</v>
      </c>
      <c r="O1175" s="7">
        <f t="shared" si="204"/>
        <v>0</v>
      </c>
      <c r="P1175" s="7">
        <f t="shared" si="205"/>
        <v>0</v>
      </c>
      <c r="Q1175" s="7">
        <f>'2026-27 Salary &amp; Benefits'!G$6</f>
        <v>16817.759999999998</v>
      </c>
      <c r="R1175" s="103">
        <f>'2026-27 Salary &amp; Benefits'!H$6</f>
        <v>0.16020000000000001</v>
      </c>
      <c r="S1175" s="103">
        <f>'2026-27 Salary &amp; Benefits'!I$6</f>
        <v>0.15390000000000001</v>
      </c>
      <c r="T1175" s="7">
        <f t="shared" si="206"/>
        <v>0</v>
      </c>
      <c r="U1175" s="7">
        <f t="shared" si="207"/>
        <v>0</v>
      </c>
      <c r="V1175" s="7">
        <f t="shared" si="208"/>
        <v>0</v>
      </c>
      <c r="W1175" s="7">
        <f t="shared" si="209"/>
        <v>0</v>
      </c>
      <c r="X1175" s="18">
        <f t="shared" si="210"/>
        <v>0</v>
      </c>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row>
    <row r="1176" spans="1:159" s="4" customFormat="1">
      <c r="A1176" s="50" t="s">
        <v>2331</v>
      </c>
      <c r="B1176" s="59" t="s">
        <v>2678</v>
      </c>
      <c r="C1176" s="60">
        <v>5450</v>
      </c>
      <c r="D1176" s="59" t="s">
        <v>1536</v>
      </c>
      <c r="E1176" s="78" t="str">
        <f>IFERROR(VLOOKUP($C1176,'2025-26 School Level AAFTE'!$C$2:$L$2349,9,FALSE), "No")</f>
        <v>Yes</v>
      </c>
      <c r="F1176" s="67">
        <f>IFERROR(VLOOKUP($C1176,'2025-26 School Level AAFTE'!$C$2:$J$2349,8,FALSE), 0)</f>
        <v>556.20000000000005</v>
      </c>
      <c r="G1176" s="69">
        <f>IFERROR(IF(E1176= "yes",VLOOKUP(C1176,Summary!$B:$I,6,0),0),0)</f>
        <v>0</v>
      </c>
      <c r="H1176" s="68">
        <f t="shared" si="201"/>
        <v>556.20000000000005</v>
      </c>
      <c r="I1176" s="110">
        <f>VLOOKUP($A1176,'2026-27 Salary &amp; Benefits'!$A:$I,3,FALSE)</f>
        <v>1.18</v>
      </c>
      <c r="J1176" s="110">
        <f>VLOOKUP($A1176,'2026-27 Salary &amp; Benefits'!$A:$I,4,FALSE)</f>
        <v>1.18</v>
      </c>
      <c r="K1176" s="101">
        <f t="shared" si="202"/>
        <v>556.20000000000005</v>
      </c>
      <c r="L1176" s="100">
        <f t="shared" si="203"/>
        <v>1.6319999999999999</v>
      </c>
      <c r="M1176" s="102">
        <f>'2026-27 Salary &amp; Benefits'!$E$6</f>
        <v>78209</v>
      </c>
      <c r="N1176" s="102">
        <f>'2026-27 Salary &amp; Benefits'!$F$6</f>
        <v>82248</v>
      </c>
      <c r="O1176" s="7">
        <f t="shared" si="204"/>
        <v>150611.76</v>
      </c>
      <c r="P1176" s="7">
        <f t="shared" si="205"/>
        <v>7778.1499999999942</v>
      </c>
      <c r="Q1176" s="7">
        <f>'2026-27 Salary &amp; Benefits'!G$6</f>
        <v>16817.759999999998</v>
      </c>
      <c r="R1176" s="103">
        <f>'2026-27 Salary &amp; Benefits'!H$6</f>
        <v>0.16020000000000001</v>
      </c>
      <c r="S1176" s="103">
        <f>'2026-27 Salary &amp; Benefits'!I$6</f>
        <v>0.15390000000000001</v>
      </c>
      <c r="T1176" s="7">
        <f t="shared" si="206"/>
        <v>52771.65</v>
      </c>
      <c r="U1176" s="7">
        <f t="shared" si="207"/>
        <v>2639.83</v>
      </c>
      <c r="V1176" s="7">
        <f t="shared" si="208"/>
        <v>406.27</v>
      </c>
      <c r="W1176" s="7">
        <f t="shared" si="209"/>
        <v>3046.1</v>
      </c>
      <c r="X1176" s="18">
        <f t="shared" si="210"/>
        <v>214207.66</v>
      </c>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row>
    <row r="1177" spans="1:159" s="4" customFormat="1">
      <c r="A1177" s="50" t="s">
        <v>2331</v>
      </c>
      <c r="B1177" s="59" t="s">
        <v>2678</v>
      </c>
      <c r="C1177" s="60">
        <v>3688</v>
      </c>
      <c r="D1177" s="59" t="s">
        <v>1524</v>
      </c>
      <c r="E1177" s="78" t="str">
        <f>IFERROR(VLOOKUP($C1177,'2025-26 School Level AAFTE'!$C$2:$L$2349,9,FALSE), "No")</f>
        <v>Yes</v>
      </c>
      <c r="F1177" s="67">
        <f>IFERROR(VLOOKUP($C1177,'2025-26 School Level AAFTE'!$C$2:$J$2349,8,FALSE), 0)</f>
        <v>1959.3700000000001</v>
      </c>
      <c r="G1177" s="69">
        <f>IFERROR(IF(E1177= "yes",VLOOKUP(C1177,Summary!$B:$I,6,0),0),0)</f>
        <v>0</v>
      </c>
      <c r="H1177" s="68">
        <f t="shared" si="201"/>
        <v>1959.3700000000001</v>
      </c>
      <c r="I1177" s="110">
        <f>VLOOKUP($A1177,'2026-27 Salary &amp; Benefits'!$A:$I,3,FALSE)</f>
        <v>1.18</v>
      </c>
      <c r="J1177" s="110">
        <f>VLOOKUP($A1177,'2026-27 Salary &amp; Benefits'!$A:$I,4,FALSE)</f>
        <v>1.18</v>
      </c>
      <c r="K1177" s="101">
        <f t="shared" si="202"/>
        <v>1959.3700000000001</v>
      </c>
      <c r="L1177" s="100">
        <f t="shared" si="203"/>
        <v>5.7469999999999999</v>
      </c>
      <c r="M1177" s="102">
        <f>'2026-27 Salary &amp; Benefits'!$E$6</f>
        <v>78209</v>
      </c>
      <c r="N1177" s="102">
        <f>'2026-27 Salary &amp; Benefits'!$F$6</f>
        <v>82248</v>
      </c>
      <c r="O1177" s="7">
        <f t="shared" si="204"/>
        <v>530371.21</v>
      </c>
      <c r="P1177" s="7">
        <f t="shared" si="205"/>
        <v>27390.310000000056</v>
      </c>
      <c r="Q1177" s="7">
        <f>'2026-27 Salary &amp; Benefits'!G$6</f>
        <v>16817.759999999998</v>
      </c>
      <c r="R1177" s="103">
        <f>'2026-27 Salary &amp; Benefits'!H$6</f>
        <v>0.16020000000000001</v>
      </c>
      <c r="S1177" s="103">
        <f>'2026-27 Salary &amp; Benefits'!I$6</f>
        <v>0.15390000000000001</v>
      </c>
      <c r="T1177" s="7">
        <f t="shared" si="206"/>
        <v>185832.5</v>
      </c>
      <c r="U1177" s="7">
        <f t="shared" si="207"/>
        <v>9296.0300000000007</v>
      </c>
      <c r="V1177" s="7">
        <f t="shared" si="208"/>
        <v>1430.66</v>
      </c>
      <c r="W1177" s="7">
        <f t="shared" si="209"/>
        <v>10726.69</v>
      </c>
      <c r="X1177" s="18">
        <f t="shared" si="210"/>
        <v>754320.71</v>
      </c>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row>
    <row r="1178" spans="1:159" s="4" customFormat="1">
      <c r="A1178" s="50" t="s">
        <v>2331</v>
      </c>
      <c r="B1178" s="59" t="s">
        <v>2678</v>
      </c>
      <c r="C1178" s="60">
        <v>4164</v>
      </c>
      <c r="D1178" s="59" t="s">
        <v>1525</v>
      </c>
      <c r="E1178" s="78" t="str">
        <f>IFERROR(VLOOKUP($C1178,'2025-26 School Level AAFTE'!$C$2:$L$2349,9,FALSE), "No")</f>
        <v>No</v>
      </c>
      <c r="F1178" s="67">
        <f>IFERROR(VLOOKUP($C1178,'2025-26 School Level AAFTE'!$C$2:$J$2349,8,FALSE), 0)</f>
        <v>536.67999999999995</v>
      </c>
      <c r="G1178" s="69">
        <f>IFERROR(IF(E1178= "yes",VLOOKUP(C1178,Summary!$B:$I,6,0),0),0)</f>
        <v>0</v>
      </c>
      <c r="H1178" s="68">
        <f t="shared" si="201"/>
        <v>0</v>
      </c>
      <c r="I1178" s="110">
        <f>VLOOKUP($A1178,'2026-27 Salary &amp; Benefits'!$A:$I,3,FALSE)</f>
        <v>1.18</v>
      </c>
      <c r="J1178" s="110">
        <f>VLOOKUP($A1178,'2026-27 Salary &amp; Benefits'!$A:$I,4,FALSE)</f>
        <v>1.18</v>
      </c>
      <c r="K1178" s="101">
        <f t="shared" si="202"/>
        <v>0</v>
      </c>
      <c r="L1178" s="100">
        <f t="shared" si="203"/>
        <v>0</v>
      </c>
      <c r="M1178" s="102">
        <f>'2026-27 Salary &amp; Benefits'!$E$6</f>
        <v>78209</v>
      </c>
      <c r="N1178" s="102">
        <f>'2026-27 Salary &amp; Benefits'!$F$6</f>
        <v>82248</v>
      </c>
      <c r="O1178" s="7">
        <f t="shared" si="204"/>
        <v>0</v>
      </c>
      <c r="P1178" s="7">
        <f t="shared" si="205"/>
        <v>0</v>
      </c>
      <c r="Q1178" s="7">
        <f>'2026-27 Salary &amp; Benefits'!G$6</f>
        <v>16817.759999999998</v>
      </c>
      <c r="R1178" s="103">
        <f>'2026-27 Salary &amp; Benefits'!H$6</f>
        <v>0.16020000000000001</v>
      </c>
      <c r="S1178" s="103">
        <f>'2026-27 Salary &amp; Benefits'!I$6</f>
        <v>0.15390000000000001</v>
      </c>
      <c r="T1178" s="7">
        <f t="shared" si="206"/>
        <v>0</v>
      </c>
      <c r="U1178" s="7">
        <f t="shared" si="207"/>
        <v>0</v>
      </c>
      <c r="V1178" s="7">
        <f t="shared" si="208"/>
        <v>0</v>
      </c>
      <c r="W1178" s="7">
        <f t="shared" si="209"/>
        <v>0</v>
      </c>
      <c r="X1178" s="18">
        <f t="shared" si="210"/>
        <v>0</v>
      </c>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row>
    <row r="1179" spans="1:159" s="4" customFormat="1">
      <c r="A1179" s="50" t="s">
        <v>2331</v>
      </c>
      <c r="B1179" s="59" t="s">
        <v>2678</v>
      </c>
      <c r="C1179" s="60">
        <v>5498</v>
      </c>
      <c r="D1179" s="59" t="s">
        <v>2473</v>
      </c>
      <c r="E1179" s="78" t="str">
        <f>IFERROR(VLOOKUP($C1179,'2025-26 School Level AAFTE'!$C$2:$L$2349,9,FALSE), "No")</f>
        <v>Yes</v>
      </c>
      <c r="F1179" s="67">
        <f>IFERROR(VLOOKUP($C1179,'2025-26 School Level AAFTE'!$C$2:$J$2349,8,FALSE), 0)</f>
        <v>125.57</v>
      </c>
      <c r="G1179" s="69">
        <f>IFERROR(IF(E1179= "yes",VLOOKUP(C1179,Summary!$B:$I,6,0),0),0)</f>
        <v>0</v>
      </c>
      <c r="H1179" s="68">
        <f t="shared" si="201"/>
        <v>125.57</v>
      </c>
      <c r="I1179" s="110">
        <f>VLOOKUP($A1179,'2026-27 Salary &amp; Benefits'!$A:$I,3,FALSE)</f>
        <v>1.18</v>
      </c>
      <c r="J1179" s="110">
        <f>VLOOKUP($A1179,'2026-27 Salary &amp; Benefits'!$A:$I,4,FALSE)</f>
        <v>1.18</v>
      </c>
      <c r="K1179" s="101">
        <f t="shared" si="202"/>
        <v>125.57</v>
      </c>
      <c r="L1179" s="100">
        <f t="shared" si="203"/>
        <v>0.36799999999999999</v>
      </c>
      <c r="M1179" s="102">
        <f>'2026-27 Salary &amp; Benefits'!$E$6</f>
        <v>78209</v>
      </c>
      <c r="N1179" s="102">
        <f>'2026-27 Salary &amp; Benefits'!$F$6</f>
        <v>82248</v>
      </c>
      <c r="O1179" s="7">
        <f t="shared" si="204"/>
        <v>33961.480000000003</v>
      </c>
      <c r="P1179" s="7">
        <f t="shared" si="205"/>
        <v>1753.8899999999994</v>
      </c>
      <c r="Q1179" s="7">
        <f>'2026-27 Salary &amp; Benefits'!G$6</f>
        <v>16817.759999999998</v>
      </c>
      <c r="R1179" s="103">
        <f>'2026-27 Salary &amp; Benefits'!H$6</f>
        <v>0.16020000000000001</v>
      </c>
      <c r="S1179" s="103">
        <f>'2026-27 Salary &amp; Benefits'!I$6</f>
        <v>0.15390000000000001</v>
      </c>
      <c r="T1179" s="7">
        <f t="shared" si="206"/>
        <v>11899.49</v>
      </c>
      <c r="U1179" s="7">
        <f t="shared" si="207"/>
        <v>595.26</v>
      </c>
      <c r="V1179" s="7">
        <f t="shared" si="208"/>
        <v>91.61</v>
      </c>
      <c r="W1179" s="7">
        <f t="shared" si="209"/>
        <v>686.87</v>
      </c>
      <c r="X1179" s="18">
        <f t="shared" si="210"/>
        <v>48301.73</v>
      </c>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row>
    <row r="1180" spans="1:159" s="4" customFormat="1">
      <c r="A1180" s="50" t="s">
        <v>2331</v>
      </c>
      <c r="B1180" s="59" t="s">
        <v>2678</v>
      </c>
      <c r="C1180" s="60">
        <v>4583</v>
      </c>
      <c r="D1180" s="59" t="s">
        <v>1535</v>
      </c>
      <c r="E1180" s="78" t="str">
        <f>IFERROR(VLOOKUP($C1180,'2025-26 School Level AAFTE'!$C$2:$L$2349,9,FALSE), "No")</f>
        <v>Yes</v>
      </c>
      <c r="F1180" s="67">
        <f>IFERROR(VLOOKUP($C1180,'2025-26 School Level AAFTE'!$C$2:$J$2349,8,FALSE), 0)</f>
        <v>464.6</v>
      </c>
      <c r="G1180" s="69">
        <f>IFERROR(IF(E1180= "yes",VLOOKUP(C1180,Summary!$B:$I,6,0),0),0)</f>
        <v>0</v>
      </c>
      <c r="H1180" s="68">
        <f t="shared" si="201"/>
        <v>464.6</v>
      </c>
      <c r="I1180" s="110">
        <f>VLOOKUP($A1180,'2026-27 Salary &amp; Benefits'!$A:$I,3,FALSE)</f>
        <v>1.18</v>
      </c>
      <c r="J1180" s="110">
        <f>VLOOKUP($A1180,'2026-27 Salary &amp; Benefits'!$A:$I,4,FALSE)</f>
        <v>1.18</v>
      </c>
      <c r="K1180" s="101">
        <f t="shared" si="202"/>
        <v>464.6</v>
      </c>
      <c r="L1180" s="100">
        <f t="shared" si="203"/>
        <v>1.363</v>
      </c>
      <c r="M1180" s="102">
        <f>'2026-27 Salary &amp; Benefits'!$E$6</f>
        <v>78209</v>
      </c>
      <c r="N1180" s="102">
        <f>'2026-27 Salary &amp; Benefits'!$F$6</f>
        <v>82248</v>
      </c>
      <c r="O1180" s="7">
        <f t="shared" si="204"/>
        <v>125786.66</v>
      </c>
      <c r="P1180" s="7">
        <f t="shared" si="205"/>
        <v>6496.0899999999965</v>
      </c>
      <c r="Q1180" s="7">
        <f>'2026-27 Salary &amp; Benefits'!G$6</f>
        <v>16817.759999999998</v>
      </c>
      <c r="R1180" s="103">
        <f>'2026-27 Salary &amp; Benefits'!H$6</f>
        <v>0.16020000000000001</v>
      </c>
      <c r="S1180" s="103">
        <f>'2026-27 Salary &amp; Benefits'!I$6</f>
        <v>0.15390000000000001</v>
      </c>
      <c r="T1180" s="7">
        <f t="shared" si="206"/>
        <v>44073.38</v>
      </c>
      <c r="U1180" s="7">
        <f t="shared" si="207"/>
        <v>2204.71</v>
      </c>
      <c r="V1180" s="7">
        <f t="shared" si="208"/>
        <v>339.3</v>
      </c>
      <c r="W1180" s="7">
        <f t="shared" si="209"/>
        <v>2544.0100000000002</v>
      </c>
      <c r="X1180" s="18">
        <f t="shared" si="210"/>
        <v>178900.14</v>
      </c>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row>
    <row r="1181" spans="1:159" s="4" customFormat="1">
      <c r="A1181" s="50" t="s">
        <v>2331</v>
      </c>
      <c r="B1181" s="59" t="s">
        <v>2678</v>
      </c>
      <c r="C1181" s="60">
        <v>3121</v>
      </c>
      <c r="D1181" s="59" t="s">
        <v>1522</v>
      </c>
      <c r="E1181" s="78" t="str">
        <f>IFERROR(VLOOKUP($C1181,'2025-26 School Level AAFTE'!$C$2:$L$2349,9,FALSE), "No")</f>
        <v>Yes</v>
      </c>
      <c r="F1181" s="67">
        <f>IFERROR(VLOOKUP($C1181,'2025-26 School Level AAFTE'!$C$2:$J$2349,8,FALSE), 0)</f>
        <v>530.20000000000005</v>
      </c>
      <c r="G1181" s="69">
        <f>IFERROR(IF(E1181= "yes",VLOOKUP(C1181,Summary!$B:$I,6,0),0),0)</f>
        <v>0</v>
      </c>
      <c r="H1181" s="68">
        <f t="shared" si="201"/>
        <v>530.20000000000005</v>
      </c>
      <c r="I1181" s="110">
        <f>VLOOKUP($A1181,'2026-27 Salary &amp; Benefits'!$A:$I,3,FALSE)</f>
        <v>1.18</v>
      </c>
      <c r="J1181" s="110">
        <f>VLOOKUP($A1181,'2026-27 Salary &amp; Benefits'!$A:$I,4,FALSE)</f>
        <v>1.18</v>
      </c>
      <c r="K1181" s="101">
        <f t="shared" si="202"/>
        <v>530.20000000000005</v>
      </c>
      <c r="L1181" s="100">
        <f t="shared" si="203"/>
        <v>1.5549999999999999</v>
      </c>
      <c r="M1181" s="102">
        <f>'2026-27 Salary &amp; Benefits'!$E$6</f>
        <v>78209</v>
      </c>
      <c r="N1181" s="102">
        <f>'2026-27 Salary &amp; Benefits'!$F$6</f>
        <v>82248</v>
      </c>
      <c r="O1181" s="7">
        <f t="shared" si="204"/>
        <v>143505.69</v>
      </c>
      <c r="P1181" s="7">
        <f t="shared" si="205"/>
        <v>7411.1699999999837</v>
      </c>
      <c r="Q1181" s="7">
        <f>'2026-27 Salary &amp; Benefits'!G$6</f>
        <v>16817.759999999998</v>
      </c>
      <c r="R1181" s="103">
        <f>'2026-27 Salary &amp; Benefits'!H$6</f>
        <v>0.16020000000000001</v>
      </c>
      <c r="S1181" s="103">
        <f>'2026-27 Salary &amp; Benefits'!I$6</f>
        <v>0.15390000000000001</v>
      </c>
      <c r="T1181" s="7">
        <f t="shared" si="206"/>
        <v>50281.81</v>
      </c>
      <c r="U1181" s="7">
        <f t="shared" si="207"/>
        <v>2515.2800000000002</v>
      </c>
      <c r="V1181" s="7">
        <f t="shared" si="208"/>
        <v>387.1</v>
      </c>
      <c r="W1181" s="7">
        <f t="shared" si="209"/>
        <v>2902.38</v>
      </c>
      <c r="X1181" s="18">
        <f t="shared" si="210"/>
        <v>204101.05</v>
      </c>
      <c r="Y1181" s="2"/>
      <c r="Z1181" s="2"/>
      <c r="AA1181" s="2"/>
      <c r="AB1181" s="2"/>
      <c r="AC1181" s="2"/>
      <c r="AD1181" s="2"/>
      <c r="AE1181" s="2"/>
      <c r="AF1181" s="2"/>
      <c r="AG1181" s="2"/>
      <c r="AH1181" s="2"/>
      <c r="AI1181" s="2"/>
      <c r="AJ1181" s="2"/>
      <c r="AK1181" s="2"/>
      <c r="AL1181" s="2"/>
      <c r="AM1181" s="2"/>
      <c r="AN1181" s="2"/>
      <c r="AO1181" s="2"/>
      <c r="AP1181" s="2"/>
      <c r="AQ1181" s="2"/>
      <c r="AR1181" s="2"/>
      <c r="AS1181" s="2"/>
      <c r="AT1181" s="2"/>
      <c r="AU1181" s="2"/>
      <c r="AV1181" s="2"/>
      <c r="AW1181" s="2"/>
      <c r="AX1181" s="2"/>
      <c r="AY1181" s="2"/>
      <c r="AZ1181" s="2"/>
      <c r="BA1181" s="2"/>
      <c r="BB1181" s="2"/>
      <c r="BC1181" s="2"/>
      <c r="BD1181" s="2"/>
      <c r="BE1181" s="2"/>
      <c r="BF1181" s="2"/>
      <c r="BG1181" s="2"/>
      <c r="BH1181" s="2"/>
      <c r="BI1181" s="2"/>
      <c r="BJ1181" s="2"/>
      <c r="BK1181" s="2"/>
      <c r="BL1181" s="2"/>
      <c r="BM1181" s="2"/>
      <c r="BN1181" s="2"/>
      <c r="BO1181" s="2"/>
      <c r="BP1181" s="2"/>
      <c r="BQ1181" s="2"/>
      <c r="BR1181" s="2"/>
      <c r="BS1181" s="2"/>
      <c r="BT1181" s="2"/>
      <c r="BU1181" s="2"/>
      <c r="BV1181" s="2"/>
      <c r="BW1181" s="2"/>
      <c r="BX1181" s="2"/>
      <c r="BY1181" s="2"/>
      <c r="BZ1181" s="2"/>
      <c r="CA1181" s="2"/>
      <c r="CB1181" s="2"/>
      <c r="CC1181" s="2"/>
      <c r="CD1181" s="2"/>
      <c r="CE1181" s="2"/>
      <c r="CF1181" s="2"/>
      <c r="CG1181" s="2"/>
      <c r="CH1181" s="2"/>
      <c r="CI1181" s="2"/>
      <c r="CJ1181" s="2"/>
      <c r="CK1181" s="2"/>
      <c r="CL1181" s="2"/>
      <c r="CM1181" s="2"/>
      <c r="CN1181" s="2"/>
      <c r="CO1181" s="2"/>
      <c r="CP1181" s="2"/>
      <c r="CQ1181" s="2"/>
      <c r="CR1181" s="2"/>
      <c r="CS1181" s="2"/>
      <c r="CT1181" s="2"/>
      <c r="CU1181" s="2"/>
      <c r="CV1181" s="2"/>
      <c r="CW1181" s="2"/>
      <c r="CX1181" s="2"/>
      <c r="CY1181" s="2"/>
      <c r="CZ1181" s="2"/>
      <c r="DA1181" s="2"/>
      <c r="DB1181" s="2"/>
      <c r="DC1181" s="2"/>
      <c r="DD1181" s="2"/>
      <c r="DE1181" s="2"/>
      <c r="DF1181" s="2"/>
      <c r="DG1181" s="2"/>
      <c r="DH1181" s="2"/>
      <c r="DI1181" s="2"/>
      <c r="DJ1181" s="2"/>
      <c r="DK1181" s="2"/>
      <c r="DL1181" s="2"/>
      <c r="DM1181" s="2"/>
      <c r="DN1181" s="2"/>
      <c r="DO1181" s="2"/>
      <c r="DP1181" s="2"/>
      <c r="DQ1181" s="2"/>
      <c r="DR1181" s="2"/>
      <c r="DS1181" s="2"/>
      <c r="DT1181" s="2"/>
      <c r="DU1181" s="2"/>
      <c r="DV1181" s="2"/>
      <c r="DW1181" s="2"/>
      <c r="DX1181" s="2"/>
      <c r="DY1181" s="2"/>
      <c r="DZ1181" s="2"/>
      <c r="EA1181" s="2"/>
      <c r="EB1181" s="2"/>
      <c r="EC1181" s="2"/>
      <c r="ED1181" s="2"/>
      <c r="EE1181" s="2"/>
      <c r="EF1181" s="2"/>
      <c r="EG1181" s="2"/>
      <c r="EH1181" s="2"/>
      <c r="EI1181" s="2"/>
      <c r="EJ1181" s="2"/>
      <c r="EK1181" s="2"/>
      <c r="EL1181" s="2"/>
      <c r="EM1181" s="2"/>
      <c r="EN1181" s="2"/>
      <c r="EO1181" s="2"/>
      <c r="EP1181" s="2"/>
      <c r="EQ1181" s="2"/>
      <c r="ER1181" s="2"/>
      <c r="ES1181" s="2"/>
      <c r="ET1181" s="2"/>
      <c r="EU1181" s="2"/>
      <c r="EV1181" s="2"/>
      <c r="EW1181" s="2"/>
      <c r="EX1181" s="2"/>
      <c r="EY1181" s="2"/>
      <c r="EZ1181" s="2"/>
      <c r="FA1181" s="2"/>
      <c r="FB1181" s="2"/>
      <c r="FC1181" s="2"/>
    </row>
    <row r="1182" spans="1:159" s="4" customFormat="1">
      <c r="A1182" s="50" t="s">
        <v>2331</v>
      </c>
      <c r="B1182" s="59" t="s">
        <v>2678</v>
      </c>
      <c r="C1182" s="60">
        <v>3120</v>
      </c>
      <c r="D1182" s="59" t="s">
        <v>1521</v>
      </c>
      <c r="E1182" s="78" t="str">
        <f>IFERROR(VLOOKUP($C1182,'2025-26 School Level AAFTE'!$C$2:$L$2349,9,FALSE), "No")</f>
        <v>No</v>
      </c>
      <c r="F1182" s="67">
        <f>IFERROR(VLOOKUP($C1182,'2025-26 School Level AAFTE'!$C$2:$J$2349,8,FALSE), 0)</f>
        <v>842.01</v>
      </c>
      <c r="G1182" s="69">
        <f>IFERROR(IF(E1182= "yes",VLOOKUP(C1182,Summary!$B:$I,6,0),0),0)</f>
        <v>0</v>
      </c>
      <c r="H1182" s="68">
        <f t="shared" ref="H1182:H1245" si="211">IF(E1182= "yes", F1182,0)</f>
        <v>0</v>
      </c>
      <c r="I1182" s="110">
        <f>VLOOKUP($A1182,'2026-27 Salary &amp; Benefits'!$A:$I,3,FALSE)</f>
        <v>1.18</v>
      </c>
      <c r="J1182" s="110">
        <f>VLOOKUP($A1182,'2026-27 Salary &amp; Benefits'!$A:$I,4,FALSE)</f>
        <v>1.18</v>
      </c>
      <c r="K1182" s="101">
        <f t="shared" ref="K1182:K1245" si="212">IF(G1182&gt;0,G1182,H1182)</f>
        <v>0</v>
      </c>
      <c r="L1182" s="100">
        <f t="shared" ref="L1182:L1245" si="213">ROUND((($K1182*1.1*36)/15)/900,3)</f>
        <v>0</v>
      </c>
      <c r="M1182" s="102">
        <f>'2026-27 Salary &amp; Benefits'!$E$6</f>
        <v>78209</v>
      </c>
      <c r="N1182" s="102">
        <f>'2026-27 Salary &amp; Benefits'!$F$6</f>
        <v>82248</v>
      </c>
      <c r="O1182" s="7">
        <f t="shared" ref="O1182:O1245" si="214">ROUND($I1182*$M1182*$L1182,2)</f>
        <v>0</v>
      </c>
      <c r="P1182" s="7">
        <f t="shared" ref="P1182:P1245" si="215">ROUND($J1182*$N1182*$L1182,2)-O1182</f>
        <v>0</v>
      </c>
      <c r="Q1182" s="7">
        <f>'2026-27 Salary &amp; Benefits'!G$6</f>
        <v>16817.759999999998</v>
      </c>
      <c r="R1182" s="103">
        <f>'2026-27 Salary &amp; Benefits'!H$6</f>
        <v>0.16020000000000001</v>
      </c>
      <c r="S1182" s="103">
        <f>'2026-27 Salary &amp; Benefits'!I$6</f>
        <v>0.15390000000000001</v>
      </c>
      <c r="T1182" s="7">
        <f t="shared" ref="T1182:T1245" si="216">ROUND(O1182*R1182+P1182*S1182+L1182*Q1182,2)</f>
        <v>0</v>
      </c>
      <c r="U1182" s="7">
        <f t="shared" ref="U1182:U1245" si="217">ROUND((($N1182*$J1182*$L1182)/180)*3,2)</f>
        <v>0</v>
      </c>
      <c r="V1182" s="7">
        <f t="shared" ref="V1182:V1245" si="218">ROUND(U1182*S1182,2)</f>
        <v>0</v>
      </c>
      <c r="W1182" s="7">
        <f t="shared" ref="W1182:W1245" si="219">SUM(U1182:V1182)</f>
        <v>0</v>
      </c>
      <c r="X1182" s="18">
        <f t="shared" ref="X1182:X1245" si="220">SUM(T1182,O1182:P1182,W1182)</f>
        <v>0</v>
      </c>
      <c r="Y1182" s="2"/>
      <c r="Z1182" s="2"/>
      <c r="AA1182" s="2"/>
      <c r="AB1182" s="2"/>
      <c r="AC1182" s="2"/>
      <c r="AD1182" s="2"/>
      <c r="AE1182" s="2"/>
      <c r="AF1182" s="2"/>
      <c r="AG1182" s="2"/>
      <c r="AH1182" s="2"/>
      <c r="AI1182" s="2"/>
      <c r="AJ1182" s="2"/>
      <c r="AK1182" s="2"/>
      <c r="AL1182" s="2"/>
      <c r="AM1182" s="2"/>
      <c r="AN1182" s="2"/>
      <c r="AO1182" s="2"/>
      <c r="AP1182" s="2"/>
      <c r="AQ1182" s="2"/>
      <c r="AR1182" s="2"/>
      <c r="AS1182" s="2"/>
      <c r="AT1182" s="2"/>
      <c r="AU1182" s="2"/>
      <c r="AV1182" s="2"/>
      <c r="AW1182" s="2"/>
      <c r="AX1182" s="2"/>
      <c r="AY1182" s="2"/>
      <c r="AZ1182" s="2"/>
      <c r="BA1182" s="2"/>
      <c r="BB1182" s="2"/>
      <c r="BC1182" s="2"/>
      <c r="BD1182" s="2"/>
      <c r="BE1182" s="2"/>
      <c r="BF1182" s="2"/>
      <c r="BG1182" s="2"/>
      <c r="BH1182" s="2"/>
      <c r="BI1182" s="2"/>
      <c r="BJ1182" s="2"/>
      <c r="BK1182" s="2"/>
      <c r="BL1182" s="2"/>
      <c r="BM1182" s="2"/>
      <c r="BN1182" s="2"/>
      <c r="BO1182" s="2"/>
      <c r="BP1182" s="2"/>
      <c r="BQ1182" s="2"/>
      <c r="BR1182" s="2"/>
      <c r="BS1182" s="2"/>
      <c r="BT1182" s="2"/>
      <c r="BU1182" s="2"/>
      <c r="BV1182" s="2"/>
      <c r="BW1182" s="2"/>
      <c r="BX1182" s="2"/>
      <c r="BY1182" s="2"/>
      <c r="BZ1182" s="2"/>
      <c r="CA1182" s="2"/>
      <c r="CB1182" s="2"/>
      <c r="CC1182" s="2"/>
      <c r="CD1182" s="2"/>
      <c r="CE1182" s="2"/>
      <c r="CF1182" s="2"/>
      <c r="CG1182" s="2"/>
      <c r="CH1182" s="2"/>
      <c r="CI1182" s="2"/>
      <c r="CJ1182" s="2"/>
      <c r="CK1182" s="2"/>
      <c r="CL1182" s="2"/>
      <c r="CM1182" s="2"/>
      <c r="CN1182" s="2"/>
      <c r="CO1182" s="2"/>
      <c r="CP1182" s="2"/>
      <c r="CQ1182" s="2"/>
      <c r="CR1182" s="2"/>
      <c r="CS1182" s="2"/>
      <c r="CT1182" s="2"/>
      <c r="CU1182" s="2"/>
      <c r="CV1182" s="2"/>
      <c r="CW1182" s="2"/>
      <c r="CX1182" s="2"/>
      <c r="CY1182" s="2"/>
      <c r="CZ1182" s="2"/>
      <c r="DA1182" s="2"/>
      <c r="DB1182" s="2"/>
      <c r="DC1182" s="2"/>
      <c r="DD1182" s="2"/>
      <c r="DE1182" s="2"/>
      <c r="DF1182" s="2"/>
      <c r="DG1182" s="2"/>
      <c r="DH1182" s="2"/>
      <c r="DI1182" s="2"/>
      <c r="DJ1182" s="2"/>
      <c r="DK1182" s="2"/>
      <c r="DL1182" s="2"/>
      <c r="DM1182" s="2"/>
      <c r="DN1182" s="2"/>
      <c r="DO1182" s="2"/>
      <c r="DP1182" s="2"/>
      <c r="DQ1182" s="2"/>
      <c r="DR1182" s="2"/>
      <c r="DS1182" s="2"/>
      <c r="DT1182" s="2"/>
      <c r="DU1182" s="2"/>
      <c r="DV1182" s="2"/>
      <c r="DW1182" s="2"/>
      <c r="DX1182" s="2"/>
      <c r="DY1182" s="2"/>
      <c r="DZ1182" s="2"/>
      <c r="EA1182" s="2"/>
      <c r="EB1182" s="2"/>
      <c r="EC1182" s="2"/>
      <c r="ED1182" s="2"/>
      <c r="EE1182" s="2"/>
      <c r="EF1182" s="2"/>
      <c r="EG1182" s="2"/>
      <c r="EH1182" s="2"/>
      <c r="EI1182" s="2"/>
      <c r="EJ1182" s="2"/>
      <c r="EK1182" s="2"/>
      <c r="EL1182" s="2"/>
      <c r="EM1182" s="2"/>
      <c r="EN1182" s="2"/>
      <c r="EO1182" s="2"/>
      <c r="EP1182" s="2"/>
      <c r="EQ1182" s="2"/>
      <c r="ER1182" s="2"/>
      <c r="ES1182" s="2"/>
      <c r="ET1182" s="2"/>
      <c r="EU1182" s="2"/>
      <c r="EV1182" s="2"/>
      <c r="EW1182" s="2"/>
      <c r="EX1182" s="2"/>
      <c r="EY1182" s="2"/>
      <c r="EZ1182" s="2"/>
      <c r="FA1182" s="2"/>
      <c r="FB1182" s="2"/>
      <c r="FC1182" s="2"/>
    </row>
    <row r="1183" spans="1:159" s="4" customFormat="1">
      <c r="A1183" s="50" t="s">
        <v>2331</v>
      </c>
      <c r="B1183" s="59" t="s">
        <v>2678</v>
      </c>
      <c r="C1183" s="60">
        <v>5482</v>
      </c>
      <c r="D1183" s="59" t="s">
        <v>2474</v>
      </c>
      <c r="E1183" s="78" t="str">
        <f>IFERROR(VLOOKUP($C1183,'2025-26 School Level AAFTE'!$C$2:$L$2349,9,FALSE), "No")</f>
        <v>Yes</v>
      </c>
      <c r="F1183" s="67">
        <f>IFERROR(VLOOKUP($C1183,'2025-26 School Level AAFTE'!$C$2:$J$2349,8,FALSE), 0)</f>
        <v>388.2</v>
      </c>
      <c r="G1183" s="69">
        <f>IFERROR(IF(E1183= "yes",VLOOKUP(C1183,Summary!$B:$I,6,0),0),0)</f>
        <v>0</v>
      </c>
      <c r="H1183" s="68">
        <f t="shared" si="211"/>
        <v>388.2</v>
      </c>
      <c r="I1183" s="110">
        <f>VLOOKUP($A1183,'2026-27 Salary &amp; Benefits'!$A:$I,3,FALSE)</f>
        <v>1.18</v>
      </c>
      <c r="J1183" s="110">
        <f>VLOOKUP($A1183,'2026-27 Salary &amp; Benefits'!$A:$I,4,FALSE)</f>
        <v>1.18</v>
      </c>
      <c r="K1183" s="101">
        <f t="shared" si="212"/>
        <v>388.2</v>
      </c>
      <c r="L1183" s="100">
        <f t="shared" si="213"/>
        <v>1.139</v>
      </c>
      <c r="M1183" s="102">
        <f>'2026-27 Salary &amp; Benefits'!$E$6</f>
        <v>78209</v>
      </c>
      <c r="N1183" s="102">
        <f>'2026-27 Salary &amp; Benefits'!$F$6</f>
        <v>82248</v>
      </c>
      <c r="O1183" s="7">
        <f t="shared" si="214"/>
        <v>105114.46</v>
      </c>
      <c r="P1183" s="7">
        <f t="shared" si="215"/>
        <v>5428.5</v>
      </c>
      <c r="Q1183" s="7">
        <f>'2026-27 Salary &amp; Benefits'!G$6</f>
        <v>16817.759999999998</v>
      </c>
      <c r="R1183" s="103">
        <f>'2026-27 Salary &amp; Benefits'!H$6</f>
        <v>0.16020000000000001</v>
      </c>
      <c r="S1183" s="103">
        <f>'2026-27 Salary &amp; Benefits'!I$6</f>
        <v>0.15390000000000001</v>
      </c>
      <c r="T1183" s="7">
        <f t="shared" si="216"/>
        <v>36830.21</v>
      </c>
      <c r="U1183" s="7">
        <f t="shared" si="217"/>
        <v>1842.38</v>
      </c>
      <c r="V1183" s="7">
        <f t="shared" si="218"/>
        <v>283.54000000000002</v>
      </c>
      <c r="W1183" s="7">
        <f t="shared" si="219"/>
        <v>2125.92</v>
      </c>
      <c r="X1183" s="18">
        <f t="shared" si="220"/>
        <v>149499.09000000003</v>
      </c>
      <c r="Y1183" s="2"/>
      <c r="Z1183" s="2"/>
      <c r="AA1183" s="2"/>
      <c r="AB1183" s="2"/>
      <c r="AC1183" s="2"/>
      <c r="AD1183" s="2"/>
      <c r="AE1183" s="2"/>
      <c r="AF1183" s="2"/>
      <c r="AG1183" s="2"/>
      <c r="AH1183" s="2"/>
      <c r="AI1183" s="2"/>
      <c r="AJ1183" s="2"/>
      <c r="AK1183" s="2"/>
      <c r="AL1183" s="2"/>
      <c r="AM1183" s="2"/>
      <c r="AN1183" s="2"/>
      <c r="AO1183" s="2"/>
      <c r="AP1183" s="2"/>
      <c r="AQ1183" s="2"/>
      <c r="AR1183" s="2"/>
      <c r="AS1183" s="2"/>
      <c r="AT1183" s="2"/>
      <c r="AU1183" s="2"/>
      <c r="AV1183" s="2"/>
      <c r="AW1183" s="2"/>
      <c r="AX1183" s="2"/>
      <c r="AY1183" s="2"/>
      <c r="AZ1183" s="2"/>
      <c r="BA1183" s="2"/>
      <c r="BB1183" s="2"/>
      <c r="BC1183" s="2"/>
      <c r="BD1183" s="2"/>
      <c r="BE1183" s="2"/>
      <c r="BF1183" s="2"/>
      <c r="BG1183" s="2"/>
      <c r="BH1183" s="2"/>
      <c r="BI1183" s="2"/>
      <c r="BJ1183" s="2"/>
      <c r="BK1183" s="2"/>
      <c r="BL1183" s="2"/>
      <c r="BM1183" s="2"/>
      <c r="BN1183" s="2"/>
      <c r="BO1183" s="2"/>
      <c r="BP1183" s="2"/>
      <c r="BQ1183" s="2"/>
      <c r="BR1183" s="2"/>
      <c r="BS1183" s="2"/>
      <c r="BT1183" s="2"/>
      <c r="BU1183" s="2"/>
      <c r="BV1183" s="2"/>
      <c r="BW1183" s="2"/>
      <c r="BX1183" s="2"/>
      <c r="BY1183" s="2"/>
      <c r="BZ1183" s="2"/>
      <c r="CA1183" s="2"/>
      <c r="CB1183" s="2"/>
      <c r="CC1183" s="2"/>
      <c r="CD1183" s="2"/>
      <c r="CE1183" s="2"/>
      <c r="CF1183" s="2"/>
      <c r="CG1183" s="2"/>
      <c r="CH1183" s="2"/>
      <c r="CI1183" s="2"/>
      <c r="CJ1183" s="2"/>
      <c r="CK1183" s="2"/>
      <c r="CL1183" s="2"/>
      <c r="CM1183" s="2"/>
      <c r="CN1183" s="2"/>
      <c r="CO1183" s="2"/>
      <c r="CP1183" s="2"/>
      <c r="CQ1183" s="2"/>
      <c r="CR1183" s="2"/>
      <c r="CS1183" s="2"/>
      <c r="CT1183" s="2"/>
      <c r="CU1183" s="2"/>
      <c r="CV1183" s="2"/>
      <c r="CW1183" s="2"/>
      <c r="CX1183" s="2"/>
      <c r="CY1183" s="2"/>
      <c r="CZ1183" s="2"/>
      <c r="DA1183" s="2"/>
      <c r="DB1183" s="2"/>
      <c r="DC1183" s="2"/>
      <c r="DD1183" s="2"/>
      <c r="DE1183" s="2"/>
      <c r="DF1183" s="2"/>
      <c r="DG1183" s="2"/>
      <c r="DH1183" s="2"/>
      <c r="DI1183" s="2"/>
      <c r="DJ1183" s="2"/>
      <c r="DK1183" s="2"/>
      <c r="DL1183" s="2"/>
      <c r="DM1183" s="2"/>
      <c r="DN1183" s="2"/>
      <c r="DO1183" s="2"/>
      <c r="DP1183" s="2"/>
      <c r="DQ1183" s="2"/>
      <c r="DR1183" s="2"/>
      <c r="DS1183" s="2"/>
      <c r="DT1183" s="2"/>
      <c r="DU1183" s="2"/>
      <c r="DV1183" s="2"/>
      <c r="DW1183" s="2"/>
      <c r="DX1183" s="2"/>
      <c r="DY1183" s="2"/>
      <c r="DZ1183" s="2"/>
      <c r="EA1183" s="2"/>
      <c r="EB1183" s="2"/>
      <c r="EC1183" s="2"/>
      <c r="ED1183" s="2"/>
      <c r="EE1183" s="2"/>
      <c r="EF1183" s="2"/>
      <c r="EG1183" s="2"/>
      <c r="EH1183" s="2"/>
      <c r="EI1183" s="2"/>
      <c r="EJ1183" s="2"/>
      <c r="EK1183" s="2"/>
      <c r="EL1183" s="2"/>
      <c r="EM1183" s="2"/>
      <c r="EN1183" s="2"/>
      <c r="EO1183" s="2"/>
      <c r="EP1183" s="2"/>
      <c r="EQ1183" s="2"/>
      <c r="ER1183" s="2"/>
      <c r="ES1183" s="2"/>
      <c r="ET1183" s="2"/>
      <c r="EU1183" s="2"/>
      <c r="EV1183" s="2"/>
      <c r="EW1183" s="2"/>
      <c r="EX1183" s="2"/>
      <c r="EY1183" s="2"/>
      <c r="EZ1183" s="2"/>
      <c r="FA1183" s="2"/>
      <c r="FB1183" s="2"/>
      <c r="FC1183" s="2"/>
    </row>
    <row r="1184" spans="1:159" s="4" customFormat="1">
      <c r="A1184" s="50" t="s">
        <v>2331</v>
      </c>
      <c r="B1184" s="59" t="s">
        <v>2678</v>
      </c>
      <c r="C1184" s="60">
        <v>4165</v>
      </c>
      <c r="D1184" s="52" t="s">
        <v>1526</v>
      </c>
      <c r="E1184" s="78" t="str">
        <f>IFERROR(VLOOKUP($C1184,'2025-26 School Level AAFTE'!$C$2:$L$2349,9,FALSE), "No")</f>
        <v>No</v>
      </c>
      <c r="F1184" s="67">
        <f>IFERROR(VLOOKUP($C1184,'2025-26 School Level AAFTE'!$C$2:$J$2349,8,FALSE), 0)</f>
        <v>428.3</v>
      </c>
      <c r="G1184" s="69">
        <f>IFERROR(IF(E1184= "yes",VLOOKUP(C1184,Summary!$B:$I,6,0),0),0)</f>
        <v>0</v>
      </c>
      <c r="H1184" s="68">
        <f t="shared" si="211"/>
        <v>0</v>
      </c>
      <c r="I1184" s="110">
        <f>VLOOKUP($A1184,'2026-27 Salary &amp; Benefits'!$A:$I,3,FALSE)</f>
        <v>1.18</v>
      </c>
      <c r="J1184" s="110">
        <f>VLOOKUP($A1184,'2026-27 Salary &amp; Benefits'!$A:$I,4,FALSE)</f>
        <v>1.18</v>
      </c>
      <c r="K1184" s="101">
        <f t="shared" si="212"/>
        <v>0</v>
      </c>
      <c r="L1184" s="100">
        <f t="shared" si="213"/>
        <v>0</v>
      </c>
      <c r="M1184" s="102">
        <f>'2026-27 Salary &amp; Benefits'!$E$6</f>
        <v>78209</v>
      </c>
      <c r="N1184" s="102">
        <f>'2026-27 Salary &amp; Benefits'!$F$6</f>
        <v>82248</v>
      </c>
      <c r="O1184" s="7">
        <f t="shared" si="214"/>
        <v>0</v>
      </c>
      <c r="P1184" s="7">
        <f t="shared" si="215"/>
        <v>0</v>
      </c>
      <c r="Q1184" s="7">
        <f>'2026-27 Salary &amp; Benefits'!G$6</f>
        <v>16817.759999999998</v>
      </c>
      <c r="R1184" s="103">
        <f>'2026-27 Salary &amp; Benefits'!H$6</f>
        <v>0.16020000000000001</v>
      </c>
      <c r="S1184" s="103">
        <f>'2026-27 Salary &amp; Benefits'!I$6</f>
        <v>0.15390000000000001</v>
      </c>
      <c r="T1184" s="7">
        <f t="shared" si="216"/>
        <v>0</v>
      </c>
      <c r="U1184" s="7">
        <f t="shared" si="217"/>
        <v>0</v>
      </c>
      <c r="V1184" s="7">
        <f t="shared" si="218"/>
        <v>0</v>
      </c>
      <c r="W1184" s="7">
        <f t="shared" si="219"/>
        <v>0</v>
      </c>
      <c r="X1184" s="18">
        <f t="shared" si="220"/>
        <v>0</v>
      </c>
      <c r="Y1184" s="2"/>
      <c r="Z1184" s="2"/>
      <c r="AA1184" s="2"/>
      <c r="AB1184" s="2"/>
      <c r="AC1184" s="2"/>
      <c r="AD1184" s="2"/>
      <c r="AE1184" s="2"/>
      <c r="AF1184" s="2"/>
      <c r="AG1184" s="2"/>
      <c r="AH1184" s="2"/>
      <c r="AI1184" s="2"/>
      <c r="AJ1184" s="2"/>
      <c r="AK1184" s="2"/>
      <c r="AL1184" s="2"/>
      <c r="AM1184" s="2"/>
      <c r="AN1184" s="2"/>
      <c r="AO1184" s="2"/>
      <c r="AP1184" s="2"/>
      <c r="AQ1184" s="2"/>
      <c r="AR1184" s="2"/>
      <c r="AS1184" s="2"/>
      <c r="AT1184" s="2"/>
      <c r="AU1184" s="2"/>
      <c r="AV1184" s="2"/>
      <c r="AW1184" s="2"/>
      <c r="AX1184" s="2"/>
      <c r="AY1184" s="2"/>
      <c r="AZ1184" s="2"/>
      <c r="BA1184" s="2"/>
      <c r="BB1184" s="2"/>
      <c r="BC1184" s="2"/>
      <c r="BD1184" s="2"/>
      <c r="BE1184" s="2"/>
      <c r="BF1184" s="2"/>
      <c r="BG1184" s="2"/>
      <c r="BH1184" s="2"/>
      <c r="BI1184" s="2"/>
      <c r="BJ1184" s="2"/>
      <c r="BK1184" s="2"/>
      <c r="BL1184" s="2"/>
      <c r="BM1184" s="2"/>
      <c r="BN1184" s="2"/>
      <c r="BO1184" s="2"/>
      <c r="BP1184" s="2"/>
      <c r="BQ1184" s="2"/>
      <c r="BR1184" s="2"/>
      <c r="BS1184" s="2"/>
      <c r="BT1184" s="2"/>
      <c r="BU1184" s="2"/>
      <c r="BV1184" s="2"/>
      <c r="BW1184" s="2"/>
      <c r="BX1184" s="2"/>
      <c r="BY1184" s="2"/>
      <c r="BZ1184" s="2"/>
      <c r="CA1184" s="2"/>
      <c r="CB1184" s="2"/>
      <c r="CC1184" s="2"/>
      <c r="CD1184" s="2"/>
      <c r="CE1184" s="2"/>
      <c r="CF1184" s="2"/>
      <c r="CG1184" s="2"/>
      <c r="CH1184" s="2"/>
      <c r="CI1184" s="2"/>
      <c r="CJ1184" s="2"/>
      <c r="CK1184" s="2"/>
      <c r="CL1184" s="2"/>
      <c r="CM1184" s="2"/>
      <c r="CN1184" s="2"/>
      <c r="CO1184" s="2"/>
      <c r="CP1184" s="2"/>
      <c r="CQ1184" s="2"/>
      <c r="CR1184" s="2"/>
      <c r="CS1184" s="2"/>
      <c r="CT1184" s="2"/>
      <c r="CU1184" s="2"/>
      <c r="CV1184" s="2"/>
      <c r="CW1184" s="2"/>
      <c r="CX1184" s="2"/>
      <c r="CY1184" s="2"/>
      <c r="CZ1184" s="2"/>
      <c r="DA1184" s="2"/>
      <c r="DB1184" s="2"/>
      <c r="DC1184" s="2"/>
      <c r="DD1184" s="2"/>
      <c r="DE1184" s="2"/>
      <c r="DF1184" s="2"/>
      <c r="DG1184" s="2"/>
      <c r="DH1184" s="2"/>
      <c r="DI1184" s="2"/>
      <c r="DJ1184" s="2"/>
      <c r="DK1184" s="2"/>
      <c r="DL1184" s="2"/>
      <c r="DM1184" s="2"/>
      <c r="DN1184" s="2"/>
      <c r="DO1184" s="2"/>
      <c r="DP1184" s="2"/>
      <c r="DQ1184" s="2"/>
      <c r="DR1184" s="2"/>
      <c r="DS1184" s="2"/>
      <c r="DT1184" s="2"/>
      <c r="DU1184" s="2"/>
      <c r="DV1184" s="2"/>
      <c r="DW1184" s="2"/>
      <c r="DX1184" s="2"/>
      <c r="DY1184" s="2"/>
      <c r="DZ1184" s="2"/>
      <c r="EA1184" s="2"/>
      <c r="EB1184" s="2"/>
      <c r="EC1184" s="2"/>
      <c r="ED1184" s="2"/>
      <c r="EE1184" s="2"/>
      <c r="EF1184" s="2"/>
      <c r="EG1184" s="2"/>
      <c r="EH1184" s="2"/>
      <c r="EI1184" s="2"/>
      <c r="EJ1184" s="2"/>
      <c r="EK1184" s="2"/>
      <c r="EL1184" s="2"/>
      <c r="EM1184" s="2"/>
      <c r="EN1184" s="2"/>
      <c r="EO1184" s="2"/>
      <c r="EP1184" s="2"/>
      <c r="EQ1184" s="2"/>
      <c r="ER1184" s="2"/>
      <c r="ES1184" s="2"/>
      <c r="ET1184" s="2"/>
      <c r="EU1184" s="2"/>
      <c r="EV1184" s="2"/>
      <c r="EW1184" s="2"/>
      <c r="EX1184" s="2"/>
      <c r="EY1184" s="2"/>
      <c r="EZ1184" s="2"/>
      <c r="FA1184" s="2"/>
      <c r="FB1184" s="2"/>
      <c r="FC1184" s="2"/>
    </row>
    <row r="1185" spans="1:159" s="4" customFormat="1">
      <c r="A1185" s="50" t="s">
        <v>2331</v>
      </c>
      <c r="B1185" s="59" t="s">
        <v>2678</v>
      </c>
      <c r="C1185" s="60">
        <v>3687</v>
      </c>
      <c r="D1185" s="59" t="s">
        <v>1523</v>
      </c>
      <c r="E1185" s="78" t="str">
        <f>IFERROR(VLOOKUP($C1185,'2025-26 School Level AAFTE'!$C$2:$L$2349,9,FALSE), "No")</f>
        <v>Yes</v>
      </c>
      <c r="F1185" s="67">
        <f>IFERROR(VLOOKUP($C1185,'2025-26 School Level AAFTE'!$C$2:$J$2349,8,FALSE), 0)</f>
        <v>403.7</v>
      </c>
      <c r="G1185" s="69">
        <f>IFERROR(IF(E1185= "yes",VLOOKUP(C1185,Summary!$B:$I,6,0),0),0)</f>
        <v>0</v>
      </c>
      <c r="H1185" s="68">
        <f t="shared" si="211"/>
        <v>403.7</v>
      </c>
      <c r="I1185" s="110">
        <f>VLOOKUP($A1185,'2026-27 Salary &amp; Benefits'!$A:$I,3,FALSE)</f>
        <v>1.18</v>
      </c>
      <c r="J1185" s="110">
        <f>VLOOKUP($A1185,'2026-27 Salary &amp; Benefits'!$A:$I,4,FALSE)</f>
        <v>1.18</v>
      </c>
      <c r="K1185" s="101">
        <f t="shared" si="212"/>
        <v>403.7</v>
      </c>
      <c r="L1185" s="100">
        <f t="shared" si="213"/>
        <v>1.1839999999999999</v>
      </c>
      <c r="M1185" s="102">
        <f>'2026-27 Salary &amp; Benefits'!$E$6</f>
        <v>78209</v>
      </c>
      <c r="N1185" s="102">
        <f>'2026-27 Salary &amp; Benefits'!$F$6</f>
        <v>82248</v>
      </c>
      <c r="O1185" s="7">
        <f t="shared" si="214"/>
        <v>109267.36</v>
      </c>
      <c r="P1185" s="7">
        <f t="shared" si="215"/>
        <v>5642.9700000000012</v>
      </c>
      <c r="Q1185" s="7">
        <f>'2026-27 Salary &amp; Benefits'!G$6</f>
        <v>16817.759999999998</v>
      </c>
      <c r="R1185" s="103">
        <f>'2026-27 Salary &amp; Benefits'!H$6</f>
        <v>0.16020000000000001</v>
      </c>
      <c r="S1185" s="103">
        <f>'2026-27 Salary &amp; Benefits'!I$6</f>
        <v>0.15390000000000001</v>
      </c>
      <c r="T1185" s="7">
        <f t="shared" si="216"/>
        <v>38285.31</v>
      </c>
      <c r="U1185" s="7">
        <f t="shared" si="217"/>
        <v>1915.17</v>
      </c>
      <c r="V1185" s="7">
        <f t="shared" si="218"/>
        <v>294.74</v>
      </c>
      <c r="W1185" s="7">
        <f t="shared" si="219"/>
        <v>2209.91</v>
      </c>
      <c r="X1185" s="18">
        <f t="shared" si="220"/>
        <v>155405.54999999999</v>
      </c>
      <c r="Y1185" s="2"/>
      <c r="Z1185" s="2"/>
      <c r="AA1185" s="2"/>
      <c r="AB1185" s="2"/>
      <c r="AC1185" s="2"/>
      <c r="AD1185" s="2"/>
      <c r="AE1185" s="2"/>
      <c r="AF1185" s="2"/>
      <c r="AG1185" s="2"/>
      <c r="AH1185" s="2"/>
      <c r="AI1185" s="2"/>
      <c r="AJ1185" s="2"/>
      <c r="AK1185" s="2"/>
      <c r="AL1185" s="2"/>
      <c r="AM1185" s="2"/>
      <c r="AN1185" s="2"/>
      <c r="AO1185" s="2"/>
      <c r="AP1185" s="2"/>
      <c r="AQ1185" s="2"/>
      <c r="AR1185" s="2"/>
      <c r="AS1185" s="2"/>
      <c r="AT1185" s="2"/>
      <c r="AU1185" s="2"/>
      <c r="AV1185" s="2"/>
      <c r="AW1185" s="2"/>
      <c r="AX1185" s="2"/>
      <c r="AY1185" s="2"/>
      <c r="AZ1185" s="2"/>
      <c r="BA1185" s="2"/>
      <c r="BB1185" s="2"/>
      <c r="BC1185" s="2"/>
      <c r="BD1185" s="2"/>
      <c r="BE1185" s="2"/>
      <c r="BF1185" s="2"/>
      <c r="BG1185" s="2"/>
      <c r="BH1185" s="2"/>
      <c r="BI1185" s="2"/>
      <c r="BJ1185" s="2"/>
      <c r="BK1185" s="2"/>
      <c r="BL1185" s="2"/>
      <c r="BM1185" s="2"/>
      <c r="BN1185" s="2"/>
      <c r="BO1185" s="2"/>
      <c r="BP1185" s="2"/>
      <c r="BQ1185" s="2"/>
      <c r="BR1185" s="2"/>
      <c r="BS1185" s="2"/>
      <c r="BT1185" s="2"/>
      <c r="BU1185" s="2"/>
      <c r="BV1185" s="2"/>
      <c r="BW1185" s="2"/>
      <c r="BX1185" s="2"/>
      <c r="BY1185" s="2"/>
      <c r="BZ1185" s="2"/>
      <c r="CA1185" s="2"/>
      <c r="CB1185" s="2"/>
      <c r="CC1185" s="2"/>
      <c r="CD1185" s="2"/>
      <c r="CE1185" s="2"/>
      <c r="CF1185" s="2"/>
      <c r="CG1185" s="2"/>
      <c r="CH1185" s="2"/>
      <c r="CI1185" s="2"/>
      <c r="CJ1185" s="2"/>
      <c r="CK1185" s="2"/>
      <c r="CL1185" s="2"/>
      <c r="CM1185" s="2"/>
      <c r="CN1185" s="2"/>
      <c r="CO1185" s="2"/>
      <c r="CP1185" s="2"/>
      <c r="CQ1185" s="2"/>
      <c r="CR1185" s="2"/>
      <c r="CS1185" s="2"/>
      <c r="CT1185" s="2"/>
      <c r="CU1185" s="2"/>
      <c r="CV1185" s="2"/>
      <c r="CW1185" s="2"/>
      <c r="CX1185" s="2"/>
      <c r="CY1185" s="2"/>
      <c r="CZ1185" s="2"/>
      <c r="DA1185" s="2"/>
      <c r="DB1185" s="2"/>
      <c r="DC1185" s="2"/>
      <c r="DD1185" s="2"/>
      <c r="DE1185" s="2"/>
      <c r="DF1185" s="2"/>
      <c r="DG1185" s="2"/>
      <c r="DH1185" s="2"/>
      <c r="DI1185" s="2"/>
      <c r="DJ1185" s="2"/>
      <c r="DK1185" s="2"/>
      <c r="DL1185" s="2"/>
      <c r="DM1185" s="2"/>
      <c r="DN1185" s="2"/>
      <c r="DO1185" s="2"/>
      <c r="DP1185" s="2"/>
      <c r="DQ1185" s="2"/>
      <c r="DR1185" s="2"/>
      <c r="DS1185" s="2"/>
      <c r="DT1185" s="2"/>
      <c r="DU1185" s="2"/>
      <c r="DV1185" s="2"/>
      <c r="DW1185" s="2"/>
      <c r="DX1185" s="2"/>
      <c r="DY1185" s="2"/>
      <c r="DZ1185" s="2"/>
      <c r="EA1185" s="2"/>
      <c r="EB1185" s="2"/>
      <c r="EC1185" s="2"/>
      <c r="ED1185" s="2"/>
      <c r="EE1185" s="2"/>
      <c r="EF1185" s="2"/>
      <c r="EG1185" s="2"/>
      <c r="EH1185" s="2"/>
      <c r="EI1185" s="2"/>
      <c r="EJ1185" s="2"/>
      <c r="EK1185" s="2"/>
      <c r="EL1185" s="2"/>
      <c r="EM1185" s="2"/>
      <c r="EN1185" s="2"/>
      <c r="EO1185" s="2"/>
      <c r="EP1185" s="2"/>
      <c r="EQ1185" s="2"/>
      <c r="ER1185" s="2"/>
      <c r="ES1185" s="2"/>
      <c r="ET1185" s="2"/>
      <c r="EU1185" s="2"/>
      <c r="EV1185" s="2"/>
      <c r="EW1185" s="2"/>
      <c r="EX1185" s="2"/>
      <c r="EY1185" s="2"/>
      <c r="EZ1185" s="2"/>
      <c r="FA1185" s="2"/>
      <c r="FB1185" s="2"/>
      <c r="FC1185" s="2"/>
    </row>
    <row r="1186" spans="1:159" s="4" customFormat="1">
      <c r="A1186" s="50" t="s">
        <v>2331</v>
      </c>
      <c r="B1186" s="59" t="s">
        <v>2678</v>
      </c>
      <c r="C1186" s="60">
        <v>4019</v>
      </c>
      <c r="D1186" s="59" t="s">
        <v>3218</v>
      </c>
      <c r="E1186" s="78" t="str">
        <f>IFERROR(VLOOKUP($C1186,'2025-26 School Level AAFTE'!$C$2:$L$2349,9,FALSE), "No")</f>
        <v>No</v>
      </c>
      <c r="F1186" s="67">
        <f>IFERROR(VLOOKUP($C1186,'2025-26 School Level AAFTE'!$C$2:$J$2349,8,FALSE), 0)</f>
        <v>613.80000000000007</v>
      </c>
      <c r="G1186" s="69">
        <f>IFERROR(IF(E1186= "yes",VLOOKUP(C1186,Summary!$B:$I,6,0),0),0)</f>
        <v>0</v>
      </c>
      <c r="H1186" s="68">
        <f t="shared" si="211"/>
        <v>0</v>
      </c>
      <c r="I1186" s="110">
        <f>VLOOKUP($A1186,'2026-27 Salary &amp; Benefits'!$A:$I,3,FALSE)</f>
        <v>1.18</v>
      </c>
      <c r="J1186" s="110">
        <f>VLOOKUP($A1186,'2026-27 Salary &amp; Benefits'!$A:$I,4,FALSE)</f>
        <v>1.18</v>
      </c>
      <c r="K1186" s="101">
        <f t="shared" si="212"/>
        <v>0</v>
      </c>
      <c r="L1186" s="100">
        <f t="shared" si="213"/>
        <v>0</v>
      </c>
      <c r="M1186" s="102">
        <f>'2026-27 Salary &amp; Benefits'!$E$6</f>
        <v>78209</v>
      </c>
      <c r="N1186" s="102">
        <f>'2026-27 Salary &amp; Benefits'!$F$6</f>
        <v>82248</v>
      </c>
      <c r="O1186" s="7">
        <f t="shared" si="214"/>
        <v>0</v>
      </c>
      <c r="P1186" s="7">
        <f t="shared" si="215"/>
        <v>0</v>
      </c>
      <c r="Q1186" s="7">
        <f>'2026-27 Salary &amp; Benefits'!G$6</f>
        <v>16817.759999999998</v>
      </c>
      <c r="R1186" s="103">
        <f>'2026-27 Salary &amp; Benefits'!H$6</f>
        <v>0.16020000000000001</v>
      </c>
      <c r="S1186" s="103">
        <f>'2026-27 Salary &amp; Benefits'!I$6</f>
        <v>0.15390000000000001</v>
      </c>
      <c r="T1186" s="7">
        <f t="shared" si="216"/>
        <v>0</v>
      </c>
      <c r="U1186" s="7">
        <f t="shared" si="217"/>
        <v>0</v>
      </c>
      <c r="V1186" s="7">
        <f t="shared" si="218"/>
        <v>0</v>
      </c>
      <c r="W1186" s="7">
        <f t="shared" si="219"/>
        <v>0</v>
      </c>
      <c r="X1186" s="18">
        <f t="shared" si="220"/>
        <v>0</v>
      </c>
      <c r="Y1186" s="2"/>
      <c r="Z1186" s="2"/>
      <c r="AA1186" s="2"/>
      <c r="AB1186" s="2"/>
      <c r="AC1186" s="2"/>
      <c r="AD1186" s="2"/>
      <c r="AE1186" s="2"/>
      <c r="AF1186" s="2"/>
      <c r="AG1186" s="2"/>
      <c r="AH1186" s="2"/>
      <c r="AI1186" s="2"/>
      <c r="AJ1186" s="2"/>
      <c r="AK1186" s="2"/>
      <c r="AL1186" s="2"/>
      <c r="AM1186" s="2"/>
      <c r="AN1186" s="2"/>
      <c r="AO1186" s="2"/>
      <c r="AP1186" s="2"/>
      <c r="AQ1186" s="2"/>
      <c r="AR1186" s="2"/>
      <c r="AS1186" s="2"/>
      <c r="AT1186" s="2"/>
      <c r="AU1186" s="2"/>
      <c r="AV1186" s="2"/>
      <c r="AW1186" s="2"/>
      <c r="AX1186" s="2"/>
      <c r="AY1186" s="2"/>
      <c r="AZ1186" s="2"/>
      <c r="BA1186" s="2"/>
      <c r="BB1186" s="2"/>
      <c r="BC1186" s="2"/>
      <c r="BD1186" s="2"/>
      <c r="BE1186" s="2"/>
      <c r="BF1186" s="2"/>
      <c r="BG1186" s="2"/>
      <c r="BH1186" s="2"/>
      <c r="BI1186" s="2"/>
      <c r="BJ1186" s="2"/>
      <c r="BK1186" s="2"/>
      <c r="BL1186" s="2"/>
      <c r="BM1186" s="2"/>
      <c r="BN1186" s="2"/>
      <c r="BO1186" s="2"/>
      <c r="BP1186" s="2"/>
      <c r="BQ1186" s="2"/>
      <c r="BR1186" s="2"/>
      <c r="BS1186" s="2"/>
      <c r="BT1186" s="2"/>
      <c r="BU1186" s="2"/>
      <c r="BV1186" s="2"/>
      <c r="BW1186" s="2"/>
      <c r="BX1186" s="2"/>
      <c r="BY1186" s="2"/>
      <c r="BZ1186" s="2"/>
      <c r="CA1186" s="2"/>
      <c r="CB1186" s="2"/>
      <c r="CC1186" s="2"/>
      <c r="CD1186" s="2"/>
      <c r="CE1186" s="2"/>
      <c r="CF1186" s="2"/>
      <c r="CG1186" s="2"/>
      <c r="CH1186" s="2"/>
      <c r="CI1186" s="2"/>
      <c r="CJ1186" s="2"/>
      <c r="CK1186" s="2"/>
      <c r="CL1186" s="2"/>
      <c r="CM1186" s="2"/>
      <c r="CN1186" s="2"/>
      <c r="CO1186" s="2"/>
      <c r="CP1186" s="2"/>
      <c r="CQ1186" s="2"/>
      <c r="CR1186" s="2"/>
      <c r="CS1186" s="2"/>
      <c r="CT1186" s="2"/>
      <c r="CU1186" s="2"/>
      <c r="CV1186" s="2"/>
      <c r="CW1186" s="2"/>
      <c r="CX1186" s="2"/>
      <c r="CY1186" s="2"/>
      <c r="CZ1186" s="2"/>
      <c r="DA1186" s="2"/>
      <c r="DB1186" s="2"/>
      <c r="DC1186" s="2"/>
      <c r="DD1186" s="2"/>
      <c r="DE1186" s="2"/>
      <c r="DF1186" s="2"/>
      <c r="DG1186" s="2"/>
      <c r="DH1186" s="2"/>
      <c r="DI1186" s="2"/>
      <c r="DJ1186" s="2"/>
      <c r="DK1186" s="2"/>
      <c r="DL1186" s="2"/>
      <c r="DM1186" s="2"/>
      <c r="DN1186" s="2"/>
      <c r="DO1186" s="2"/>
      <c r="DP1186" s="2"/>
      <c r="DQ1186" s="2"/>
      <c r="DR1186" s="2"/>
      <c r="DS1186" s="2"/>
      <c r="DT1186" s="2"/>
      <c r="DU1186" s="2"/>
      <c r="DV1186" s="2"/>
      <c r="DW1186" s="2"/>
      <c r="DX1186" s="2"/>
      <c r="DY1186" s="2"/>
      <c r="DZ1186" s="2"/>
      <c r="EA1186" s="2"/>
      <c r="EB1186" s="2"/>
      <c r="EC1186" s="2"/>
      <c r="ED1186" s="2"/>
      <c r="EE1186" s="2"/>
      <c r="EF1186" s="2"/>
      <c r="EG1186" s="2"/>
      <c r="EH1186" s="2"/>
      <c r="EI1186" s="2"/>
      <c r="EJ1186" s="2"/>
      <c r="EK1186" s="2"/>
      <c r="EL1186" s="2"/>
      <c r="EM1186" s="2"/>
      <c r="EN1186" s="2"/>
      <c r="EO1186" s="2"/>
      <c r="EP1186" s="2"/>
      <c r="EQ1186" s="2"/>
      <c r="ER1186" s="2"/>
      <c r="ES1186" s="2"/>
      <c r="ET1186" s="2"/>
      <c r="EU1186" s="2"/>
      <c r="EV1186" s="2"/>
      <c r="EW1186" s="2"/>
      <c r="EX1186" s="2"/>
      <c r="EY1186" s="2"/>
      <c r="EZ1186" s="2"/>
      <c r="FA1186" s="2"/>
      <c r="FB1186" s="2"/>
      <c r="FC1186" s="2"/>
    </row>
    <row r="1187" spans="1:159" s="4" customFormat="1">
      <c r="A1187" s="50" t="s">
        <v>2331</v>
      </c>
      <c r="B1187" s="59" t="s">
        <v>2678</v>
      </c>
      <c r="C1187" s="60">
        <v>4425</v>
      </c>
      <c r="D1187" s="59" t="s">
        <v>1531</v>
      </c>
      <c r="E1187" s="78" t="str">
        <f>IFERROR(VLOOKUP($C1187,'2025-26 School Level AAFTE'!$C$2:$L$2349,9,FALSE), "No")</f>
        <v>Yes</v>
      </c>
      <c r="F1187" s="67">
        <f>IFERROR(VLOOKUP($C1187,'2025-26 School Level AAFTE'!$C$2:$J$2349,8,FALSE), 0)</f>
        <v>857.98</v>
      </c>
      <c r="G1187" s="69">
        <f>IFERROR(IF(E1187= "yes",VLOOKUP(C1187,Summary!$B:$I,6,0),0),0)</f>
        <v>0</v>
      </c>
      <c r="H1187" s="68">
        <f t="shared" si="211"/>
        <v>857.98</v>
      </c>
      <c r="I1187" s="110">
        <f>VLOOKUP($A1187,'2026-27 Salary &amp; Benefits'!$A:$I,3,FALSE)</f>
        <v>1.18</v>
      </c>
      <c r="J1187" s="110">
        <f>VLOOKUP($A1187,'2026-27 Salary &amp; Benefits'!$A:$I,4,FALSE)</f>
        <v>1.18</v>
      </c>
      <c r="K1187" s="101">
        <f t="shared" si="212"/>
        <v>857.98</v>
      </c>
      <c r="L1187" s="100">
        <f t="shared" si="213"/>
        <v>2.5169999999999999</v>
      </c>
      <c r="M1187" s="102">
        <f>'2026-27 Salary &amp; Benefits'!$E$6</f>
        <v>78209</v>
      </c>
      <c r="N1187" s="102">
        <f>'2026-27 Salary &amp; Benefits'!$F$6</f>
        <v>82248</v>
      </c>
      <c r="O1187" s="7">
        <f t="shared" si="214"/>
        <v>232285.42</v>
      </c>
      <c r="P1187" s="7">
        <f t="shared" si="215"/>
        <v>11996.069999999978</v>
      </c>
      <c r="Q1187" s="7">
        <f>'2026-27 Salary &amp; Benefits'!G$6</f>
        <v>16817.759999999998</v>
      </c>
      <c r="R1187" s="103">
        <f>'2026-27 Salary &amp; Benefits'!H$6</f>
        <v>0.16020000000000001</v>
      </c>
      <c r="S1187" s="103">
        <f>'2026-27 Salary &amp; Benefits'!I$6</f>
        <v>0.15390000000000001</v>
      </c>
      <c r="T1187" s="7">
        <f t="shared" si="216"/>
        <v>81388.62</v>
      </c>
      <c r="U1187" s="7">
        <f t="shared" si="217"/>
        <v>4071.36</v>
      </c>
      <c r="V1187" s="7">
        <f t="shared" si="218"/>
        <v>626.58000000000004</v>
      </c>
      <c r="W1187" s="7">
        <f t="shared" si="219"/>
        <v>4697.9400000000005</v>
      </c>
      <c r="X1187" s="18">
        <f t="shared" si="220"/>
        <v>330368.05</v>
      </c>
      <c r="Y1187" s="2"/>
      <c r="Z1187" s="2"/>
      <c r="AA1187" s="2"/>
      <c r="AB1187" s="2"/>
      <c r="AC1187" s="2"/>
      <c r="AD1187" s="2"/>
      <c r="AE1187" s="2"/>
      <c r="AF1187" s="2"/>
      <c r="AG1187" s="2"/>
      <c r="AH1187" s="2"/>
      <c r="AI1187" s="2"/>
      <c r="AJ1187" s="2"/>
      <c r="AK1187" s="2"/>
      <c r="AL1187" s="2"/>
      <c r="AM1187" s="2"/>
      <c r="AN1187" s="2"/>
      <c r="AO1187" s="2"/>
      <c r="AP1187" s="2"/>
      <c r="AQ1187" s="2"/>
      <c r="AR1187" s="2"/>
      <c r="AS1187" s="2"/>
      <c r="AT1187" s="2"/>
      <c r="AU1187" s="2"/>
      <c r="AV1187" s="2"/>
      <c r="AW1187" s="2"/>
      <c r="AX1187" s="2"/>
      <c r="AY1187" s="2"/>
      <c r="AZ1187" s="2"/>
      <c r="BA1187" s="2"/>
      <c r="BB1187" s="2"/>
      <c r="BC1187" s="2"/>
      <c r="BD1187" s="2"/>
      <c r="BE1187" s="2"/>
      <c r="BF1187" s="2"/>
      <c r="BG1187" s="2"/>
      <c r="BH1187" s="2"/>
      <c r="BI1187" s="2"/>
      <c r="BJ1187" s="2"/>
      <c r="BK1187" s="2"/>
      <c r="BL1187" s="2"/>
      <c r="BM1187" s="2"/>
      <c r="BN1187" s="2"/>
      <c r="BO1187" s="2"/>
      <c r="BP1187" s="2"/>
      <c r="BQ1187" s="2"/>
      <c r="BR1187" s="2"/>
      <c r="BS1187" s="2"/>
      <c r="BT1187" s="2"/>
      <c r="BU1187" s="2"/>
      <c r="BV1187" s="2"/>
      <c r="BW1187" s="2"/>
      <c r="BX1187" s="2"/>
      <c r="BY1187" s="2"/>
      <c r="BZ1187" s="2"/>
      <c r="CA1187" s="2"/>
      <c r="CB1187" s="2"/>
      <c r="CC1187" s="2"/>
      <c r="CD1187" s="2"/>
      <c r="CE1187" s="2"/>
      <c r="CF1187" s="2"/>
      <c r="CG1187" s="2"/>
      <c r="CH1187" s="2"/>
      <c r="CI1187" s="2"/>
      <c r="CJ1187" s="2"/>
      <c r="CK1187" s="2"/>
      <c r="CL1187" s="2"/>
      <c r="CM1187" s="2"/>
      <c r="CN1187" s="2"/>
      <c r="CO1187" s="2"/>
      <c r="CP1187" s="2"/>
      <c r="CQ1187" s="2"/>
      <c r="CR1187" s="2"/>
      <c r="CS1187" s="2"/>
      <c r="CT1187" s="2"/>
      <c r="CU1187" s="2"/>
      <c r="CV1187" s="2"/>
      <c r="CW1187" s="2"/>
      <c r="CX1187" s="2"/>
      <c r="CY1187" s="2"/>
      <c r="CZ1187" s="2"/>
      <c r="DA1187" s="2"/>
      <c r="DB1187" s="2"/>
      <c r="DC1187" s="2"/>
      <c r="DD1187" s="2"/>
      <c r="DE1187" s="2"/>
      <c r="DF1187" s="2"/>
      <c r="DG1187" s="2"/>
      <c r="DH1187" s="2"/>
      <c r="DI1187" s="2"/>
      <c r="DJ1187" s="2"/>
      <c r="DK1187" s="2"/>
      <c r="DL1187" s="2"/>
      <c r="DM1187" s="2"/>
      <c r="DN1187" s="2"/>
      <c r="DO1187" s="2"/>
      <c r="DP1187" s="2"/>
      <c r="DQ1187" s="2"/>
      <c r="DR1187" s="2"/>
      <c r="DS1187" s="2"/>
      <c r="DT1187" s="2"/>
      <c r="DU1187" s="2"/>
      <c r="DV1187" s="2"/>
      <c r="DW1187" s="2"/>
      <c r="DX1187" s="2"/>
      <c r="DY1187" s="2"/>
      <c r="DZ1187" s="2"/>
      <c r="EA1187" s="2"/>
      <c r="EB1187" s="2"/>
      <c r="EC1187" s="2"/>
      <c r="ED1187" s="2"/>
      <c r="EE1187" s="2"/>
      <c r="EF1187" s="2"/>
      <c r="EG1187" s="2"/>
      <c r="EH1187" s="2"/>
      <c r="EI1187" s="2"/>
      <c r="EJ1187" s="2"/>
      <c r="EK1187" s="2"/>
      <c r="EL1187" s="2"/>
      <c r="EM1187" s="2"/>
      <c r="EN1187" s="2"/>
      <c r="EO1187" s="2"/>
      <c r="EP1187" s="2"/>
      <c r="EQ1187" s="2"/>
      <c r="ER1187" s="2"/>
      <c r="ES1187" s="2"/>
      <c r="ET1187" s="2"/>
      <c r="EU1187" s="2"/>
      <c r="EV1187" s="2"/>
      <c r="EW1187" s="2"/>
      <c r="EX1187" s="2"/>
      <c r="EY1187" s="2"/>
      <c r="EZ1187" s="2"/>
      <c r="FA1187" s="2"/>
      <c r="FB1187" s="2"/>
      <c r="FC1187" s="2"/>
    </row>
    <row r="1188" spans="1:159" s="4" customFormat="1">
      <c r="A1188" s="50" t="s">
        <v>2409</v>
      </c>
      <c r="B1188" s="59" t="s">
        <v>2679</v>
      </c>
      <c r="C1188" s="60">
        <v>5451</v>
      </c>
      <c r="D1188" s="59" t="s">
        <v>2038</v>
      </c>
      <c r="E1188" s="78" t="str">
        <f>IFERROR(VLOOKUP($C1188,'2025-26 School Level AAFTE'!$C$2:$L$2349,9,FALSE), "No")</f>
        <v>Yes</v>
      </c>
      <c r="F1188" s="67">
        <f>IFERROR(VLOOKUP($C1188,'2025-26 School Level AAFTE'!$C$2:$J$2349,8,FALSE), 0)</f>
        <v>466.4</v>
      </c>
      <c r="G1188" s="69">
        <f>IFERROR(IF(E1188= "yes",VLOOKUP(C1188,Summary!$B:$I,6,0),0),0)</f>
        <v>0</v>
      </c>
      <c r="H1188" s="68">
        <f t="shared" si="211"/>
        <v>466.4</v>
      </c>
      <c r="I1188" s="110">
        <f>VLOOKUP($A1188,'2026-27 Salary &amp; Benefits'!$A:$I,3,FALSE)</f>
        <v>1</v>
      </c>
      <c r="J1188" s="110">
        <f>VLOOKUP($A1188,'2026-27 Salary &amp; Benefits'!$A:$I,4,FALSE)</f>
        <v>1</v>
      </c>
      <c r="K1188" s="101">
        <f t="shared" si="212"/>
        <v>466.4</v>
      </c>
      <c r="L1188" s="100">
        <f t="shared" si="213"/>
        <v>1.3680000000000001</v>
      </c>
      <c r="M1188" s="102">
        <f>'2026-27 Salary &amp; Benefits'!$E$6</f>
        <v>78209</v>
      </c>
      <c r="N1188" s="102">
        <f>'2026-27 Salary &amp; Benefits'!$F$6</f>
        <v>82248</v>
      </c>
      <c r="O1188" s="7">
        <f t="shared" si="214"/>
        <v>106989.91</v>
      </c>
      <c r="P1188" s="7">
        <f t="shared" si="215"/>
        <v>5525.3499999999913</v>
      </c>
      <c r="Q1188" s="7">
        <f>'2026-27 Salary &amp; Benefits'!G$6</f>
        <v>16817.759999999998</v>
      </c>
      <c r="R1188" s="103">
        <f>'2026-27 Salary &amp; Benefits'!H$6</f>
        <v>0.16020000000000001</v>
      </c>
      <c r="S1188" s="103">
        <f>'2026-27 Salary &amp; Benefits'!I$6</f>
        <v>0.15390000000000001</v>
      </c>
      <c r="T1188" s="7">
        <f t="shared" si="216"/>
        <v>40996.83</v>
      </c>
      <c r="U1188" s="7">
        <f t="shared" si="217"/>
        <v>1875.25</v>
      </c>
      <c r="V1188" s="7">
        <f t="shared" si="218"/>
        <v>288.60000000000002</v>
      </c>
      <c r="W1188" s="7">
        <f t="shared" si="219"/>
        <v>2163.85</v>
      </c>
      <c r="X1188" s="18">
        <f t="shared" si="220"/>
        <v>155675.93999999997</v>
      </c>
      <c r="Y1188" s="2"/>
      <c r="Z1188" s="2"/>
      <c r="AA1188" s="2"/>
      <c r="AB1188" s="2"/>
      <c r="AC1188" s="2"/>
      <c r="AD1188" s="2"/>
      <c r="AE1188" s="2"/>
      <c r="AF1188" s="2"/>
      <c r="AG1188" s="2"/>
      <c r="AH1188" s="2"/>
      <c r="AI1188" s="2"/>
      <c r="AJ1188" s="2"/>
      <c r="AK1188" s="2"/>
      <c r="AL1188" s="2"/>
      <c r="AM1188" s="2"/>
      <c r="AN1188" s="2"/>
      <c r="AO1188" s="2"/>
      <c r="AP1188" s="2"/>
      <c r="AQ1188" s="2"/>
      <c r="AR1188" s="2"/>
      <c r="AS1188" s="2"/>
      <c r="AT1188" s="2"/>
      <c r="AU1188" s="2"/>
      <c r="AV1188" s="2"/>
      <c r="AW1188" s="2"/>
      <c r="AX1188" s="2"/>
      <c r="AY1188" s="2"/>
      <c r="AZ1188" s="2"/>
      <c r="BA1188" s="2"/>
      <c r="BB1188" s="2"/>
      <c r="BC1188" s="2"/>
      <c r="BD1188" s="2"/>
      <c r="BE1188" s="2"/>
      <c r="BF1188" s="2"/>
      <c r="BG1188" s="2"/>
      <c r="BH1188" s="2"/>
      <c r="BI1188" s="2"/>
      <c r="BJ1188" s="2"/>
      <c r="BK1188" s="2"/>
      <c r="BL1188" s="2"/>
      <c r="BM1188" s="2"/>
      <c r="BN1188" s="2"/>
      <c r="BO1188" s="2"/>
      <c r="BP1188" s="2"/>
      <c r="BQ1188" s="2"/>
      <c r="BR1188" s="2"/>
      <c r="BS1188" s="2"/>
      <c r="BT1188" s="2"/>
      <c r="BU1188" s="2"/>
      <c r="BV1188" s="2"/>
      <c r="BW1188" s="2"/>
      <c r="BX1188" s="2"/>
      <c r="BY1188" s="2"/>
      <c r="BZ1188" s="2"/>
      <c r="CA1188" s="2"/>
      <c r="CB1188" s="2"/>
      <c r="CC1188" s="2"/>
      <c r="CD1188" s="2"/>
      <c r="CE1188" s="2"/>
      <c r="CF1188" s="2"/>
      <c r="CG1188" s="2"/>
      <c r="CH1188" s="2"/>
      <c r="CI1188" s="2"/>
      <c r="CJ1188" s="2"/>
      <c r="CK1188" s="2"/>
      <c r="CL1188" s="2"/>
      <c r="CM1188" s="2"/>
      <c r="CN1188" s="2"/>
      <c r="CO1188" s="2"/>
      <c r="CP1188" s="2"/>
      <c r="CQ1188" s="2"/>
      <c r="CR1188" s="2"/>
      <c r="CS1188" s="2"/>
      <c r="CT1188" s="2"/>
      <c r="CU1188" s="2"/>
      <c r="CV1188" s="2"/>
      <c r="CW1188" s="2"/>
      <c r="CX1188" s="2"/>
      <c r="CY1188" s="2"/>
      <c r="CZ1188" s="2"/>
      <c r="DA1188" s="2"/>
      <c r="DB1188" s="2"/>
      <c r="DC1188" s="2"/>
      <c r="DD1188" s="2"/>
      <c r="DE1188" s="2"/>
      <c r="DF1188" s="2"/>
      <c r="DG1188" s="2"/>
      <c r="DH1188" s="2"/>
      <c r="DI1188" s="2"/>
      <c r="DJ1188" s="2"/>
      <c r="DK1188" s="2"/>
      <c r="DL1188" s="2"/>
      <c r="DM1188" s="2"/>
      <c r="DN1188" s="2"/>
      <c r="DO1188" s="2"/>
      <c r="DP1188" s="2"/>
      <c r="DQ1188" s="2"/>
      <c r="DR1188" s="2"/>
      <c r="DS1188" s="2"/>
      <c r="DT1188" s="2"/>
      <c r="DU1188" s="2"/>
      <c r="DV1188" s="2"/>
      <c r="DW1188" s="2"/>
      <c r="DX1188" s="2"/>
      <c r="DY1188" s="2"/>
      <c r="DZ1188" s="2"/>
      <c r="EA1188" s="2"/>
      <c r="EB1188" s="2"/>
      <c r="EC1188" s="2"/>
      <c r="ED1188" s="2"/>
      <c r="EE1188" s="2"/>
      <c r="EF1188" s="2"/>
      <c r="EG1188" s="2"/>
      <c r="EH1188" s="2"/>
      <c r="EI1188" s="2"/>
      <c r="EJ1188" s="2"/>
      <c r="EK1188" s="2"/>
      <c r="EL1188" s="2"/>
      <c r="EM1188" s="2"/>
      <c r="EN1188" s="2"/>
      <c r="EO1188" s="2"/>
      <c r="EP1188" s="2"/>
      <c r="EQ1188" s="2"/>
      <c r="ER1188" s="2"/>
      <c r="ES1188" s="2"/>
      <c r="ET1188" s="2"/>
      <c r="EU1188" s="2"/>
      <c r="EV1188" s="2"/>
      <c r="EW1188" s="2"/>
      <c r="EX1188" s="2"/>
      <c r="EY1188" s="2"/>
      <c r="EZ1188" s="2"/>
      <c r="FA1188" s="2"/>
      <c r="FB1188" s="2"/>
      <c r="FC1188" s="2"/>
    </row>
    <row r="1189" spans="1:159" s="4" customFormat="1">
      <c r="A1189" s="50" t="s">
        <v>2409</v>
      </c>
      <c r="B1189" s="59" t="s">
        <v>2679</v>
      </c>
      <c r="C1189" s="60">
        <v>2591</v>
      </c>
      <c r="D1189" s="59" t="s">
        <v>2036</v>
      </c>
      <c r="E1189" s="78" t="str">
        <f>IFERROR(VLOOKUP($C1189,'2025-26 School Level AAFTE'!$C$2:$L$2349,9,FALSE), "No")</f>
        <v>Yes</v>
      </c>
      <c r="F1189" s="67">
        <f>IFERROR(VLOOKUP($C1189,'2025-26 School Level AAFTE'!$C$2:$J$2349,8,FALSE), 0)</f>
        <v>419.51</v>
      </c>
      <c r="G1189" s="69">
        <f>IFERROR(IF(E1189= "yes",VLOOKUP(C1189,Summary!$B:$I,6,0),0),0)</f>
        <v>0</v>
      </c>
      <c r="H1189" s="68">
        <f t="shared" si="211"/>
        <v>419.51</v>
      </c>
      <c r="I1189" s="110">
        <f>VLOOKUP($A1189,'2026-27 Salary &amp; Benefits'!$A:$I,3,FALSE)</f>
        <v>1</v>
      </c>
      <c r="J1189" s="110">
        <f>VLOOKUP($A1189,'2026-27 Salary &amp; Benefits'!$A:$I,4,FALSE)</f>
        <v>1</v>
      </c>
      <c r="K1189" s="101">
        <f t="shared" si="212"/>
        <v>419.51</v>
      </c>
      <c r="L1189" s="100">
        <f t="shared" si="213"/>
        <v>1.2310000000000001</v>
      </c>
      <c r="M1189" s="102">
        <f>'2026-27 Salary &amp; Benefits'!$E$6</f>
        <v>78209</v>
      </c>
      <c r="N1189" s="102">
        <f>'2026-27 Salary &amp; Benefits'!$F$6</f>
        <v>82248</v>
      </c>
      <c r="O1189" s="7">
        <f t="shared" si="214"/>
        <v>96275.28</v>
      </c>
      <c r="P1189" s="7">
        <f t="shared" si="215"/>
        <v>4972.0099999999948</v>
      </c>
      <c r="Q1189" s="7">
        <f>'2026-27 Salary &amp; Benefits'!G$6</f>
        <v>16817.759999999998</v>
      </c>
      <c r="R1189" s="103">
        <f>'2026-27 Salary &amp; Benefits'!H$6</f>
        <v>0.16020000000000001</v>
      </c>
      <c r="S1189" s="103">
        <f>'2026-27 Salary &amp; Benefits'!I$6</f>
        <v>0.15390000000000001</v>
      </c>
      <c r="T1189" s="7">
        <f t="shared" si="216"/>
        <v>36891.15</v>
      </c>
      <c r="U1189" s="7">
        <f t="shared" si="217"/>
        <v>1687.45</v>
      </c>
      <c r="V1189" s="7">
        <f t="shared" si="218"/>
        <v>259.7</v>
      </c>
      <c r="W1189" s="7">
        <f t="shared" si="219"/>
        <v>1947.15</v>
      </c>
      <c r="X1189" s="18">
        <f t="shared" si="220"/>
        <v>140085.59</v>
      </c>
      <c r="Y1189" s="2"/>
      <c r="Z1189" s="2"/>
      <c r="AA1189" s="2"/>
      <c r="AB1189" s="2"/>
      <c r="AC1189" s="2"/>
      <c r="AD1189" s="2"/>
      <c r="AE1189" s="2"/>
      <c r="AF1189" s="2"/>
      <c r="AG1189" s="2"/>
      <c r="AH1189" s="2"/>
      <c r="AI1189" s="2"/>
      <c r="AJ1189" s="2"/>
      <c r="AK1189" s="2"/>
      <c r="AL1189" s="2"/>
      <c r="AM1189" s="2"/>
      <c r="AN1189" s="2"/>
      <c r="AO1189" s="2"/>
      <c r="AP1189" s="2"/>
      <c r="AQ1189" s="2"/>
      <c r="AR1189" s="2"/>
      <c r="AS1189" s="2"/>
      <c r="AT1189" s="2"/>
      <c r="AU1189" s="2"/>
      <c r="AV1189" s="2"/>
      <c r="AW1189" s="2"/>
      <c r="AX1189" s="2"/>
      <c r="AY1189" s="2"/>
      <c r="AZ1189" s="2"/>
      <c r="BA1189" s="2"/>
      <c r="BB1189" s="2"/>
      <c r="BC1189" s="2"/>
      <c r="BD1189" s="2"/>
      <c r="BE1189" s="2"/>
      <c r="BF1189" s="2"/>
      <c r="BG1189" s="2"/>
      <c r="BH1189" s="2"/>
      <c r="BI1189" s="2"/>
      <c r="BJ1189" s="2"/>
      <c r="BK1189" s="2"/>
      <c r="BL1189" s="2"/>
      <c r="BM1189" s="2"/>
      <c r="BN1189" s="2"/>
      <c r="BO1189" s="2"/>
      <c r="BP1189" s="2"/>
      <c r="BQ1189" s="2"/>
      <c r="BR1189" s="2"/>
      <c r="BS1189" s="2"/>
      <c r="BT1189" s="2"/>
      <c r="BU1189" s="2"/>
      <c r="BV1189" s="2"/>
      <c r="BW1189" s="2"/>
      <c r="BX1189" s="2"/>
      <c r="BY1189" s="2"/>
      <c r="BZ1189" s="2"/>
      <c r="CA1189" s="2"/>
      <c r="CB1189" s="2"/>
      <c r="CC1189" s="2"/>
      <c r="CD1189" s="2"/>
      <c r="CE1189" s="2"/>
      <c r="CF1189" s="2"/>
      <c r="CG1189" s="2"/>
      <c r="CH1189" s="2"/>
      <c r="CI1189" s="2"/>
      <c r="CJ1189" s="2"/>
      <c r="CK1189" s="2"/>
      <c r="CL1189" s="2"/>
      <c r="CM1189" s="2"/>
      <c r="CN1189" s="2"/>
      <c r="CO1189" s="2"/>
      <c r="CP1189" s="2"/>
      <c r="CQ1189" s="2"/>
      <c r="CR1189" s="2"/>
      <c r="CS1189" s="2"/>
      <c r="CT1189" s="2"/>
      <c r="CU1189" s="2"/>
      <c r="CV1189" s="2"/>
      <c r="CW1189" s="2"/>
      <c r="CX1189" s="2"/>
      <c r="CY1189" s="2"/>
      <c r="CZ1189" s="2"/>
      <c r="DA1189" s="2"/>
      <c r="DB1189" s="2"/>
      <c r="DC1189" s="2"/>
      <c r="DD1189" s="2"/>
      <c r="DE1189" s="2"/>
      <c r="DF1189" s="2"/>
      <c r="DG1189" s="2"/>
      <c r="DH1189" s="2"/>
      <c r="DI1189" s="2"/>
      <c r="DJ1189" s="2"/>
      <c r="DK1189" s="2"/>
      <c r="DL1189" s="2"/>
      <c r="DM1189" s="2"/>
      <c r="DN1189" s="2"/>
      <c r="DO1189" s="2"/>
      <c r="DP1189" s="2"/>
      <c r="DQ1189" s="2"/>
      <c r="DR1189" s="2"/>
      <c r="DS1189" s="2"/>
      <c r="DT1189" s="2"/>
      <c r="DU1189" s="2"/>
      <c r="DV1189" s="2"/>
      <c r="DW1189" s="2"/>
      <c r="DX1189" s="2"/>
      <c r="DY1189" s="2"/>
      <c r="DZ1189" s="2"/>
      <c r="EA1189" s="2"/>
      <c r="EB1189" s="2"/>
      <c r="EC1189" s="2"/>
      <c r="ED1189" s="2"/>
      <c r="EE1189" s="2"/>
      <c r="EF1189" s="2"/>
      <c r="EG1189" s="2"/>
      <c r="EH1189" s="2"/>
      <c r="EI1189" s="2"/>
      <c r="EJ1189" s="2"/>
      <c r="EK1189" s="2"/>
      <c r="EL1189" s="2"/>
      <c r="EM1189" s="2"/>
      <c r="EN1189" s="2"/>
      <c r="EO1189" s="2"/>
      <c r="EP1189" s="2"/>
      <c r="EQ1189" s="2"/>
      <c r="ER1189" s="2"/>
      <c r="ES1189" s="2"/>
      <c r="ET1189" s="2"/>
      <c r="EU1189" s="2"/>
      <c r="EV1189" s="2"/>
      <c r="EW1189" s="2"/>
      <c r="EX1189" s="2"/>
      <c r="EY1189" s="2"/>
      <c r="EZ1189" s="2"/>
      <c r="FA1189" s="2"/>
      <c r="FB1189" s="2"/>
      <c r="FC1189" s="2"/>
    </row>
    <row r="1190" spans="1:159" s="4" customFormat="1">
      <c r="A1190" s="50" t="s">
        <v>2409</v>
      </c>
      <c r="B1190" s="59" t="s">
        <v>2679</v>
      </c>
      <c r="C1190" s="60">
        <v>2898</v>
      </c>
      <c r="D1190" s="59" t="s">
        <v>2037</v>
      </c>
      <c r="E1190" s="78" t="str">
        <f>IFERROR(VLOOKUP($C1190,'2025-26 School Level AAFTE'!$C$2:$L$2349,9,FALSE), "No")</f>
        <v>Yes</v>
      </c>
      <c r="F1190" s="67">
        <f>IFERROR(VLOOKUP($C1190,'2025-26 School Level AAFTE'!$C$2:$J$2349,8,FALSE), 0)</f>
        <v>404.14</v>
      </c>
      <c r="G1190" s="69">
        <f>IFERROR(IF(E1190= "yes",VLOOKUP(C1190,Summary!$B:$I,6,0),0),0)</f>
        <v>0</v>
      </c>
      <c r="H1190" s="68">
        <f t="shared" si="211"/>
        <v>404.14</v>
      </c>
      <c r="I1190" s="110">
        <f>VLOOKUP($A1190,'2026-27 Salary &amp; Benefits'!$A:$I,3,FALSE)</f>
        <v>1</v>
      </c>
      <c r="J1190" s="110">
        <f>VLOOKUP($A1190,'2026-27 Salary &amp; Benefits'!$A:$I,4,FALSE)</f>
        <v>1</v>
      </c>
      <c r="K1190" s="101">
        <f t="shared" si="212"/>
        <v>404.14</v>
      </c>
      <c r="L1190" s="100">
        <f t="shared" si="213"/>
        <v>1.1850000000000001</v>
      </c>
      <c r="M1190" s="102">
        <f>'2026-27 Salary &amp; Benefits'!$E$6</f>
        <v>78209</v>
      </c>
      <c r="N1190" s="102">
        <f>'2026-27 Salary &amp; Benefits'!$F$6</f>
        <v>82248</v>
      </c>
      <c r="O1190" s="7">
        <f t="shared" si="214"/>
        <v>92677.67</v>
      </c>
      <c r="P1190" s="7">
        <f t="shared" si="215"/>
        <v>4786.2100000000064</v>
      </c>
      <c r="Q1190" s="7">
        <f>'2026-27 Salary &amp; Benefits'!G$6</f>
        <v>16817.759999999998</v>
      </c>
      <c r="R1190" s="103">
        <f>'2026-27 Salary &amp; Benefits'!H$6</f>
        <v>0.16020000000000001</v>
      </c>
      <c r="S1190" s="103">
        <f>'2026-27 Salary &amp; Benefits'!I$6</f>
        <v>0.15390000000000001</v>
      </c>
      <c r="T1190" s="7">
        <f t="shared" si="216"/>
        <v>35512.61</v>
      </c>
      <c r="U1190" s="7">
        <f t="shared" si="217"/>
        <v>1624.4</v>
      </c>
      <c r="V1190" s="7">
        <f t="shared" si="218"/>
        <v>250</v>
      </c>
      <c r="W1190" s="7">
        <f t="shared" si="219"/>
        <v>1874.4</v>
      </c>
      <c r="X1190" s="18">
        <f t="shared" si="220"/>
        <v>134850.88999999998</v>
      </c>
      <c r="Y1190" s="2"/>
      <c r="Z1190" s="2"/>
      <c r="AA1190" s="2"/>
      <c r="AB1190" s="2"/>
      <c r="AC1190" s="2"/>
      <c r="AD1190" s="2"/>
      <c r="AE1190" s="2"/>
      <c r="AF1190" s="2"/>
      <c r="AG1190" s="2"/>
      <c r="AH1190" s="2"/>
      <c r="AI1190" s="2"/>
      <c r="AJ1190" s="2"/>
      <c r="AK1190" s="2"/>
      <c r="AL1190" s="2"/>
      <c r="AM1190" s="2"/>
      <c r="AN1190" s="2"/>
      <c r="AO1190" s="2"/>
      <c r="AP1190" s="2"/>
      <c r="AQ1190" s="2"/>
      <c r="AR1190" s="2"/>
      <c r="AS1190" s="2"/>
      <c r="AT1190" s="2"/>
      <c r="AU1190" s="2"/>
      <c r="AV1190" s="2"/>
      <c r="AW1190" s="2"/>
      <c r="AX1190" s="2"/>
      <c r="AY1190" s="2"/>
      <c r="AZ1190" s="2"/>
      <c r="BA1190" s="2"/>
      <c r="BB1190" s="2"/>
      <c r="BC1190" s="2"/>
      <c r="BD1190" s="2"/>
      <c r="BE1190" s="2"/>
      <c r="BF1190" s="2"/>
      <c r="BG1190" s="2"/>
      <c r="BH1190" s="2"/>
      <c r="BI1190" s="2"/>
      <c r="BJ1190" s="2"/>
      <c r="BK1190" s="2"/>
      <c r="BL1190" s="2"/>
      <c r="BM1190" s="2"/>
      <c r="BN1190" s="2"/>
      <c r="BO1190" s="2"/>
      <c r="BP1190" s="2"/>
      <c r="BQ1190" s="2"/>
      <c r="BR1190" s="2"/>
      <c r="BS1190" s="2"/>
      <c r="BT1190" s="2"/>
      <c r="BU1190" s="2"/>
      <c r="BV1190" s="2"/>
      <c r="BW1190" s="2"/>
      <c r="BX1190" s="2"/>
      <c r="BY1190" s="2"/>
      <c r="BZ1190" s="2"/>
      <c r="CA1190" s="2"/>
      <c r="CB1190" s="2"/>
      <c r="CC1190" s="2"/>
      <c r="CD1190" s="2"/>
      <c r="CE1190" s="2"/>
      <c r="CF1190" s="2"/>
      <c r="CG1190" s="2"/>
      <c r="CH1190" s="2"/>
      <c r="CI1190" s="2"/>
      <c r="CJ1190" s="2"/>
      <c r="CK1190" s="2"/>
      <c r="CL1190" s="2"/>
      <c r="CM1190" s="2"/>
      <c r="CN1190" s="2"/>
      <c r="CO1190" s="2"/>
      <c r="CP1190" s="2"/>
      <c r="CQ1190" s="2"/>
      <c r="CR1190" s="2"/>
      <c r="CS1190" s="2"/>
      <c r="CT1190" s="2"/>
      <c r="CU1190" s="2"/>
      <c r="CV1190" s="2"/>
      <c r="CW1190" s="2"/>
      <c r="CX1190" s="2"/>
      <c r="CY1190" s="2"/>
      <c r="CZ1190" s="2"/>
      <c r="DA1190" s="2"/>
      <c r="DB1190" s="2"/>
      <c r="DC1190" s="2"/>
      <c r="DD1190" s="2"/>
      <c r="DE1190" s="2"/>
      <c r="DF1190" s="2"/>
      <c r="DG1190" s="2"/>
      <c r="DH1190" s="2"/>
      <c r="DI1190" s="2"/>
      <c r="DJ1190" s="2"/>
      <c r="DK1190" s="2"/>
      <c r="DL1190" s="2"/>
      <c r="DM1190" s="2"/>
      <c r="DN1190" s="2"/>
      <c r="DO1190" s="2"/>
      <c r="DP1190" s="2"/>
      <c r="DQ1190" s="2"/>
      <c r="DR1190" s="2"/>
      <c r="DS1190" s="2"/>
      <c r="DT1190" s="2"/>
      <c r="DU1190" s="2"/>
      <c r="DV1190" s="2"/>
      <c r="DW1190" s="2"/>
      <c r="DX1190" s="2"/>
      <c r="DY1190" s="2"/>
      <c r="DZ1190" s="2"/>
      <c r="EA1190" s="2"/>
      <c r="EB1190" s="2"/>
      <c r="EC1190" s="2"/>
      <c r="ED1190" s="2"/>
      <c r="EE1190" s="2"/>
      <c r="EF1190" s="2"/>
      <c r="EG1190" s="2"/>
      <c r="EH1190" s="2"/>
      <c r="EI1190" s="2"/>
      <c r="EJ1190" s="2"/>
      <c r="EK1190" s="2"/>
      <c r="EL1190" s="2"/>
      <c r="EM1190" s="2"/>
      <c r="EN1190" s="2"/>
      <c r="EO1190" s="2"/>
      <c r="EP1190" s="2"/>
      <c r="EQ1190" s="2"/>
      <c r="ER1190" s="2"/>
      <c r="ES1190" s="2"/>
      <c r="ET1190" s="2"/>
      <c r="EU1190" s="2"/>
      <c r="EV1190" s="2"/>
      <c r="EW1190" s="2"/>
      <c r="EX1190" s="2"/>
      <c r="EY1190" s="2"/>
      <c r="EZ1190" s="2"/>
      <c r="FA1190" s="2"/>
      <c r="FB1190" s="2"/>
      <c r="FC1190" s="2"/>
    </row>
    <row r="1191" spans="1:159" s="4" customFormat="1">
      <c r="A1191" s="50" t="s">
        <v>2254</v>
      </c>
      <c r="B1191" s="59" t="s">
        <v>2680</v>
      </c>
      <c r="C1191" s="60">
        <v>3288</v>
      </c>
      <c r="D1191" s="59" t="s">
        <v>1090</v>
      </c>
      <c r="E1191" s="78" t="str">
        <f>IFERROR(VLOOKUP($C1191,'2025-26 School Level AAFTE'!$C$2:$L$2349,9,FALSE), "No")</f>
        <v>No</v>
      </c>
      <c r="F1191" s="67">
        <f>IFERROR(VLOOKUP($C1191,'2025-26 School Level AAFTE'!$C$2:$J$2349,8,FALSE), 0)</f>
        <v>405.47</v>
      </c>
      <c r="G1191" s="69">
        <f>IFERROR(IF(E1191= "yes",VLOOKUP(C1191,Summary!$B:$I,6,0),0),0)</f>
        <v>0</v>
      </c>
      <c r="H1191" s="68">
        <f t="shared" si="211"/>
        <v>0</v>
      </c>
      <c r="I1191" s="110">
        <f>VLOOKUP($A1191,'2026-27 Salary &amp; Benefits'!$A:$I,3,FALSE)</f>
        <v>1</v>
      </c>
      <c r="J1191" s="110">
        <f>VLOOKUP($A1191,'2026-27 Salary &amp; Benefits'!$A:$I,4,FALSE)</f>
        <v>1</v>
      </c>
      <c r="K1191" s="101">
        <f t="shared" si="212"/>
        <v>0</v>
      </c>
      <c r="L1191" s="100">
        <f t="shared" si="213"/>
        <v>0</v>
      </c>
      <c r="M1191" s="102">
        <f>'2026-27 Salary &amp; Benefits'!$E$6</f>
        <v>78209</v>
      </c>
      <c r="N1191" s="102">
        <f>'2026-27 Salary &amp; Benefits'!$F$6</f>
        <v>82248</v>
      </c>
      <c r="O1191" s="7">
        <f t="shared" si="214"/>
        <v>0</v>
      </c>
      <c r="P1191" s="7">
        <f t="shared" si="215"/>
        <v>0</v>
      </c>
      <c r="Q1191" s="7">
        <f>'2026-27 Salary &amp; Benefits'!G$6</f>
        <v>16817.759999999998</v>
      </c>
      <c r="R1191" s="103">
        <f>'2026-27 Salary &amp; Benefits'!H$6</f>
        <v>0.16020000000000001</v>
      </c>
      <c r="S1191" s="103">
        <f>'2026-27 Salary &amp; Benefits'!I$6</f>
        <v>0.15390000000000001</v>
      </c>
      <c r="T1191" s="7">
        <f t="shared" si="216"/>
        <v>0</v>
      </c>
      <c r="U1191" s="7">
        <f t="shared" si="217"/>
        <v>0</v>
      </c>
      <c r="V1191" s="7">
        <f t="shared" si="218"/>
        <v>0</v>
      </c>
      <c r="W1191" s="7">
        <f t="shared" si="219"/>
        <v>0</v>
      </c>
      <c r="X1191" s="18">
        <f t="shared" si="220"/>
        <v>0</v>
      </c>
      <c r="Y1191" s="2"/>
      <c r="Z1191" s="2"/>
      <c r="AA1191" s="2"/>
      <c r="AB1191" s="2"/>
      <c r="AC1191" s="2"/>
      <c r="AD1191" s="2"/>
      <c r="AE1191" s="2"/>
      <c r="AF1191" s="2"/>
      <c r="AG1191" s="2"/>
      <c r="AH1191" s="2"/>
      <c r="AI1191" s="2"/>
      <c r="AJ1191" s="2"/>
      <c r="AK1191" s="2"/>
      <c r="AL1191" s="2"/>
      <c r="AM1191" s="2"/>
      <c r="AN1191" s="2"/>
      <c r="AO1191" s="2"/>
      <c r="AP1191" s="2"/>
      <c r="AQ1191" s="2"/>
      <c r="AR1191" s="2"/>
      <c r="AS1191" s="2"/>
      <c r="AT1191" s="2"/>
      <c r="AU1191" s="2"/>
      <c r="AV1191" s="2"/>
      <c r="AW1191" s="2"/>
      <c r="AX1191" s="2"/>
      <c r="AY1191" s="2"/>
      <c r="AZ1191" s="2"/>
      <c r="BA1191" s="2"/>
      <c r="BB1191" s="2"/>
      <c r="BC1191" s="2"/>
      <c r="BD1191" s="2"/>
      <c r="BE1191" s="2"/>
      <c r="BF1191" s="2"/>
      <c r="BG1191" s="2"/>
      <c r="BH1191" s="2"/>
      <c r="BI1191" s="2"/>
      <c r="BJ1191" s="2"/>
      <c r="BK1191" s="2"/>
      <c r="BL1191" s="2"/>
      <c r="BM1191" s="2"/>
      <c r="BN1191" s="2"/>
      <c r="BO1191" s="2"/>
      <c r="BP1191" s="2"/>
      <c r="BQ1191" s="2"/>
      <c r="BR1191" s="2"/>
      <c r="BS1191" s="2"/>
      <c r="BT1191" s="2"/>
      <c r="BU1191" s="2"/>
      <c r="BV1191" s="2"/>
      <c r="BW1191" s="2"/>
      <c r="BX1191" s="2"/>
      <c r="BY1191" s="2"/>
      <c r="BZ1191" s="2"/>
      <c r="CA1191" s="2"/>
      <c r="CB1191" s="2"/>
      <c r="CC1191" s="2"/>
      <c r="CD1191" s="2"/>
      <c r="CE1191" s="2"/>
      <c r="CF1191" s="2"/>
      <c r="CG1191" s="2"/>
      <c r="CH1191" s="2"/>
      <c r="CI1191" s="2"/>
      <c r="CJ1191" s="2"/>
      <c r="CK1191" s="2"/>
      <c r="CL1191" s="2"/>
      <c r="CM1191" s="2"/>
      <c r="CN1191" s="2"/>
      <c r="CO1191" s="2"/>
      <c r="CP1191" s="2"/>
      <c r="CQ1191" s="2"/>
      <c r="CR1191" s="2"/>
      <c r="CS1191" s="2"/>
      <c r="CT1191" s="2"/>
      <c r="CU1191" s="2"/>
      <c r="CV1191" s="2"/>
      <c r="CW1191" s="2"/>
      <c r="CX1191" s="2"/>
      <c r="CY1191" s="2"/>
      <c r="CZ1191" s="2"/>
      <c r="DA1191" s="2"/>
      <c r="DB1191" s="2"/>
      <c r="DC1191" s="2"/>
      <c r="DD1191" s="2"/>
      <c r="DE1191" s="2"/>
      <c r="DF1191" s="2"/>
      <c r="DG1191" s="2"/>
      <c r="DH1191" s="2"/>
      <c r="DI1191" s="2"/>
      <c r="DJ1191" s="2"/>
      <c r="DK1191" s="2"/>
      <c r="DL1191" s="2"/>
      <c r="DM1191" s="2"/>
      <c r="DN1191" s="2"/>
      <c r="DO1191" s="2"/>
      <c r="DP1191" s="2"/>
      <c r="DQ1191" s="2"/>
      <c r="DR1191" s="2"/>
      <c r="DS1191" s="2"/>
      <c r="DT1191" s="2"/>
      <c r="DU1191" s="2"/>
      <c r="DV1191" s="2"/>
      <c r="DW1191" s="2"/>
      <c r="DX1191" s="2"/>
      <c r="DY1191" s="2"/>
      <c r="DZ1191" s="2"/>
      <c r="EA1191" s="2"/>
      <c r="EB1191" s="2"/>
      <c r="EC1191" s="2"/>
      <c r="ED1191" s="2"/>
      <c r="EE1191" s="2"/>
      <c r="EF1191" s="2"/>
      <c r="EG1191" s="2"/>
      <c r="EH1191" s="2"/>
      <c r="EI1191" s="2"/>
      <c r="EJ1191" s="2"/>
      <c r="EK1191" s="2"/>
      <c r="EL1191" s="2"/>
      <c r="EM1191" s="2"/>
      <c r="EN1191" s="2"/>
      <c r="EO1191" s="2"/>
      <c r="EP1191" s="2"/>
      <c r="EQ1191" s="2"/>
      <c r="ER1191" s="2"/>
      <c r="ES1191" s="2"/>
      <c r="ET1191" s="2"/>
      <c r="EU1191" s="2"/>
      <c r="EV1191" s="2"/>
      <c r="EW1191" s="2"/>
      <c r="EX1191" s="2"/>
      <c r="EY1191" s="2"/>
      <c r="EZ1191" s="2"/>
      <c r="FA1191" s="2"/>
      <c r="FB1191" s="2"/>
      <c r="FC1191" s="2"/>
    </row>
    <row r="1192" spans="1:159" s="4" customFormat="1">
      <c r="A1192" s="50" t="s">
        <v>2254</v>
      </c>
      <c r="B1192" s="59" t="s">
        <v>2680</v>
      </c>
      <c r="C1192" s="60">
        <v>2273</v>
      </c>
      <c r="D1192" s="59" t="s">
        <v>1089</v>
      </c>
      <c r="E1192" s="78" t="str">
        <f>IFERROR(VLOOKUP($C1192,'2025-26 School Level AAFTE'!$C$2:$L$2349,9,FALSE), "No")</f>
        <v>No</v>
      </c>
      <c r="F1192" s="67">
        <f>IFERROR(VLOOKUP($C1192,'2025-26 School Level AAFTE'!$C$2:$J$2349,8,FALSE), 0)</f>
        <v>443.72999999999996</v>
      </c>
      <c r="G1192" s="69">
        <f>IFERROR(IF(E1192= "yes",VLOOKUP(C1192,Summary!$B:$I,6,0),0),0)</f>
        <v>0</v>
      </c>
      <c r="H1192" s="68">
        <f t="shared" si="211"/>
        <v>0</v>
      </c>
      <c r="I1192" s="110">
        <f>VLOOKUP($A1192,'2026-27 Salary &amp; Benefits'!$A:$I,3,FALSE)</f>
        <v>1</v>
      </c>
      <c r="J1192" s="110">
        <f>VLOOKUP($A1192,'2026-27 Salary &amp; Benefits'!$A:$I,4,FALSE)</f>
        <v>1</v>
      </c>
      <c r="K1192" s="101">
        <f t="shared" si="212"/>
        <v>0</v>
      </c>
      <c r="L1192" s="100">
        <f t="shared" si="213"/>
        <v>0</v>
      </c>
      <c r="M1192" s="102">
        <f>'2026-27 Salary &amp; Benefits'!$E$6</f>
        <v>78209</v>
      </c>
      <c r="N1192" s="102">
        <f>'2026-27 Salary &amp; Benefits'!$F$6</f>
        <v>82248</v>
      </c>
      <c r="O1192" s="7">
        <f t="shared" si="214"/>
        <v>0</v>
      </c>
      <c r="P1192" s="7">
        <f t="shared" si="215"/>
        <v>0</v>
      </c>
      <c r="Q1192" s="7">
        <f>'2026-27 Salary &amp; Benefits'!G$6</f>
        <v>16817.759999999998</v>
      </c>
      <c r="R1192" s="103">
        <f>'2026-27 Salary &amp; Benefits'!H$6</f>
        <v>0.16020000000000001</v>
      </c>
      <c r="S1192" s="103">
        <f>'2026-27 Salary &amp; Benefits'!I$6</f>
        <v>0.15390000000000001</v>
      </c>
      <c r="T1192" s="7">
        <f t="shared" si="216"/>
        <v>0</v>
      </c>
      <c r="U1192" s="7">
        <f t="shared" si="217"/>
        <v>0</v>
      </c>
      <c r="V1192" s="7">
        <f t="shared" si="218"/>
        <v>0</v>
      </c>
      <c r="W1192" s="7">
        <f t="shared" si="219"/>
        <v>0</v>
      </c>
      <c r="X1192" s="18">
        <f t="shared" si="220"/>
        <v>0</v>
      </c>
      <c r="Y1192" s="2"/>
      <c r="Z1192" s="2"/>
      <c r="AA1192" s="2"/>
      <c r="AB1192" s="2"/>
      <c r="AC1192" s="2"/>
      <c r="AD1192" s="2"/>
      <c r="AE1192" s="2"/>
      <c r="AF1192" s="2"/>
      <c r="AG1192" s="2"/>
      <c r="AH1192" s="2"/>
      <c r="AI1192" s="2"/>
      <c r="AJ1192" s="2"/>
      <c r="AK1192" s="2"/>
      <c r="AL1192" s="2"/>
      <c r="AM1192" s="2"/>
      <c r="AN1192" s="2"/>
      <c r="AO1192" s="2"/>
      <c r="AP1192" s="2"/>
      <c r="AQ1192" s="2"/>
      <c r="AR1192" s="2"/>
      <c r="AS1192" s="2"/>
      <c r="AT1192" s="2"/>
      <c r="AU1192" s="2"/>
      <c r="AV1192" s="2"/>
      <c r="AW1192" s="2"/>
      <c r="AX1192" s="2"/>
      <c r="AY1192" s="2"/>
      <c r="AZ1192" s="2"/>
      <c r="BA1192" s="2"/>
      <c r="BB1192" s="2"/>
      <c r="BC1192" s="2"/>
      <c r="BD1192" s="2"/>
      <c r="BE1192" s="2"/>
      <c r="BF1192" s="2"/>
      <c r="BG1192" s="2"/>
      <c r="BH1192" s="2"/>
      <c r="BI1192" s="2"/>
      <c r="BJ1192" s="2"/>
      <c r="BK1192" s="2"/>
      <c r="BL1192" s="2"/>
      <c r="BM1192" s="2"/>
      <c r="BN1192" s="2"/>
      <c r="BO1192" s="2"/>
      <c r="BP1192" s="2"/>
      <c r="BQ1192" s="2"/>
      <c r="BR1192" s="2"/>
      <c r="BS1192" s="2"/>
      <c r="BT1192" s="2"/>
      <c r="BU1192" s="2"/>
      <c r="BV1192" s="2"/>
      <c r="BW1192" s="2"/>
      <c r="BX1192" s="2"/>
      <c r="BY1192" s="2"/>
      <c r="BZ1192" s="2"/>
      <c r="CA1192" s="2"/>
      <c r="CB1192" s="2"/>
      <c r="CC1192" s="2"/>
      <c r="CD1192" s="2"/>
      <c r="CE1192" s="2"/>
      <c r="CF1192" s="2"/>
      <c r="CG1192" s="2"/>
      <c r="CH1192" s="2"/>
      <c r="CI1192" s="2"/>
      <c r="CJ1192" s="2"/>
      <c r="CK1192" s="2"/>
      <c r="CL1192" s="2"/>
      <c r="CM1192" s="2"/>
      <c r="CN1192" s="2"/>
      <c r="CO1192" s="2"/>
      <c r="CP1192" s="2"/>
      <c r="CQ1192" s="2"/>
      <c r="CR1192" s="2"/>
      <c r="CS1192" s="2"/>
      <c r="CT1192" s="2"/>
      <c r="CU1192" s="2"/>
      <c r="CV1192" s="2"/>
      <c r="CW1192" s="2"/>
      <c r="CX1192" s="2"/>
      <c r="CY1192" s="2"/>
      <c r="CZ1192" s="2"/>
      <c r="DA1192" s="2"/>
      <c r="DB1192" s="2"/>
      <c r="DC1192" s="2"/>
      <c r="DD1192" s="2"/>
      <c r="DE1192" s="2"/>
      <c r="DF1192" s="2"/>
      <c r="DG1192" s="2"/>
      <c r="DH1192" s="2"/>
      <c r="DI1192" s="2"/>
      <c r="DJ1192" s="2"/>
      <c r="DK1192" s="2"/>
      <c r="DL1192" s="2"/>
      <c r="DM1192" s="2"/>
      <c r="DN1192" s="2"/>
      <c r="DO1192" s="2"/>
      <c r="DP1192" s="2"/>
      <c r="DQ1192" s="2"/>
      <c r="DR1192" s="2"/>
      <c r="DS1192" s="2"/>
      <c r="DT1192" s="2"/>
      <c r="DU1192" s="2"/>
      <c r="DV1192" s="2"/>
      <c r="DW1192" s="2"/>
      <c r="DX1192" s="2"/>
      <c r="DY1192" s="2"/>
      <c r="DZ1192" s="2"/>
      <c r="EA1192" s="2"/>
      <c r="EB1192" s="2"/>
      <c r="EC1192" s="2"/>
      <c r="ED1192" s="2"/>
      <c r="EE1192" s="2"/>
      <c r="EF1192" s="2"/>
      <c r="EG1192" s="2"/>
      <c r="EH1192" s="2"/>
      <c r="EI1192" s="2"/>
      <c r="EJ1192" s="2"/>
      <c r="EK1192" s="2"/>
      <c r="EL1192" s="2"/>
      <c r="EM1192" s="2"/>
      <c r="EN1192" s="2"/>
      <c r="EO1192" s="2"/>
      <c r="EP1192" s="2"/>
      <c r="EQ1192" s="2"/>
      <c r="ER1192" s="2"/>
      <c r="ES1192" s="2"/>
      <c r="ET1192" s="2"/>
      <c r="EU1192" s="2"/>
      <c r="EV1192" s="2"/>
      <c r="EW1192" s="2"/>
      <c r="EX1192" s="2"/>
      <c r="EY1192" s="2"/>
      <c r="EZ1192" s="2"/>
      <c r="FA1192" s="2"/>
      <c r="FB1192" s="2"/>
      <c r="FC1192" s="2"/>
    </row>
    <row r="1193" spans="1:159" s="4" customFormat="1">
      <c r="A1193" s="50" t="s">
        <v>2293</v>
      </c>
      <c r="B1193" s="59" t="s">
        <v>2681</v>
      </c>
      <c r="C1193" s="60">
        <v>2868</v>
      </c>
      <c r="D1193" s="59" t="s">
        <v>1224</v>
      </c>
      <c r="E1193" s="78" t="str">
        <f>IFERROR(VLOOKUP($C1193,'2025-26 School Level AAFTE'!$C$2:$L$2349,9,FALSE), "No")</f>
        <v>Yes</v>
      </c>
      <c r="F1193" s="67">
        <f>IFERROR(VLOOKUP($C1193,'2025-26 School Level AAFTE'!$C$2:$J$2349,8,FALSE), 0)</f>
        <v>124.01</v>
      </c>
      <c r="G1193" s="69">
        <f>IFERROR(IF(E1193= "yes",VLOOKUP(C1193,Summary!$B:$I,6,0),0),0)</f>
        <v>0</v>
      </c>
      <c r="H1193" s="68">
        <f t="shared" si="211"/>
        <v>124.01</v>
      </c>
      <c r="I1193" s="110">
        <f>VLOOKUP($A1193,'2026-27 Salary &amp; Benefits'!$A:$I,3,FALSE)</f>
        <v>1</v>
      </c>
      <c r="J1193" s="110">
        <f>VLOOKUP($A1193,'2026-27 Salary &amp; Benefits'!$A:$I,4,FALSE)</f>
        <v>1</v>
      </c>
      <c r="K1193" s="101">
        <f t="shared" si="212"/>
        <v>124.01</v>
      </c>
      <c r="L1193" s="100">
        <f t="shared" si="213"/>
        <v>0.36399999999999999</v>
      </c>
      <c r="M1193" s="102">
        <f>'2026-27 Salary &amp; Benefits'!$E$6</f>
        <v>78209</v>
      </c>
      <c r="N1193" s="102">
        <f>'2026-27 Salary &amp; Benefits'!$F$6</f>
        <v>82248</v>
      </c>
      <c r="O1193" s="7">
        <f t="shared" si="214"/>
        <v>28468.080000000002</v>
      </c>
      <c r="P1193" s="7">
        <f t="shared" si="215"/>
        <v>1470.1899999999987</v>
      </c>
      <c r="Q1193" s="7">
        <f>'2026-27 Salary &amp; Benefits'!G$6</f>
        <v>16817.759999999998</v>
      </c>
      <c r="R1193" s="103">
        <f>'2026-27 Salary &amp; Benefits'!H$6</f>
        <v>0.16020000000000001</v>
      </c>
      <c r="S1193" s="103">
        <f>'2026-27 Salary &amp; Benefits'!I$6</f>
        <v>0.15390000000000001</v>
      </c>
      <c r="T1193" s="7">
        <f t="shared" si="216"/>
        <v>10908.51</v>
      </c>
      <c r="U1193" s="7">
        <f t="shared" si="217"/>
        <v>498.97</v>
      </c>
      <c r="V1193" s="7">
        <f t="shared" si="218"/>
        <v>76.790000000000006</v>
      </c>
      <c r="W1193" s="7">
        <f t="shared" si="219"/>
        <v>575.76</v>
      </c>
      <c r="X1193" s="18">
        <f t="shared" si="220"/>
        <v>41422.54</v>
      </c>
      <c r="Y1193" s="2"/>
      <c r="Z1193" s="2"/>
      <c r="AA1193" s="2"/>
      <c r="AB1193" s="2"/>
      <c r="AC1193" s="2"/>
      <c r="AD1193" s="2"/>
      <c r="AE1193" s="2"/>
      <c r="AF1193" s="2"/>
      <c r="AG1193" s="2"/>
      <c r="AH1193" s="2"/>
      <c r="AI1193" s="2"/>
      <c r="AJ1193" s="2"/>
      <c r="AK1193" s="2"/>
      <c r="AL1193" s="2"/>
      <c r="AM1193" s="2"/>
      <c r="AN1193" s="2"/>
      <c r="AO1193" s="2"/>
      <c r="AP1193" s="2"/>
      <c r="AQ1193" s="2"/>
      <c r="AR1193" s="2"/>
      <c r="AS1193" s="2"/>
      <c r="AT1193" s="2"/>
      <c r="AU1193" s="2"/>
      <c r="AV1193" s="2"/>
      <c r="AW1193" s="2"/>
      <c r="AX1193" s="2"/>
      <c r="AY1193" s="2"/>
      <c r="AZ1193" s="2"/>
      <c r="BA1193" s="2"/>
      <c r="BB1193" s="2"/>
      <c r="BC1193" s="2"/>
      <c r="BD1193" s="2"/>
      <c r="BE1193" s="2"/>
      <c r="BF1193" s="2"/>
      <c r="BG1193" s="2"/>
      <c r="BH1193" s="2"/>
      <c r="BI1193" s="2"/>
      <c r="BJ1193" s="2"/>
      <c r="BK1193" s="2"/>
      <c r="BL1193" s="2"/>
      <c r="BM1193" s="2"/>
      <c r="BN1193" s="2"/>
      <c r="BO1193" s="2"/>
      <c r="BP1193" s="2"/>
      <c r="BQ1193" s="2"/>
      <c r="BR1193" s="2"/>
      <c r="BS1193" s="2"/>
      <c r="BT1193" s="2"/>
      <c r="BU1193" s="2"/>
      <c r="BV1193" s="2"/>
      <c r="BW1193" s="2"/>
      <c r="BX1193" s="2"/>
      <c r="BY1193" s="2"/>
      <c r="BZ1193" s="2"/>
      <c r="CA1193" s="2"/>
      <c r="CB1193" s="2"/>
      <c r="CC1193" s="2"/>
      <c r="CD1193" s="2"/>
      <c r="CE1193" s="2"/>
      <c r="CF1193" s="2"/>
      <c r="CG1193" s="2"/>
      <c r="CH1193" s="2"/>
      <c r="CI1193" s="2"/>
      <c r="CJ1193" s="2"/>
      <c r="CK1193" s="2"/>
      <c r="CL1193" s="2"/>
      <c r="CM1193" s="2"/>
      <c r="CN1193" s="2"/>
      <c r="CO1193" s="2"/>
      <c r="CP1193" s="2"/>
      <c r="CQ1193" s="2"/>
      <c r="CR1193" s="2"/>
      <c r="CS1193" s="2"/>
      <c r="CT1193" s="2"/>
      <c r="CU1193" s="2"/>
      <c r="CV1193" s="2"/>
      <c r="CW1193" s="2"/>
      <c r="CX1193" s="2"/>
      <c r="CY1193" s="2"/>
      <c r="CZ1193" s="2"/>
      <c r="DA1193" s="2"/>
      <c r="DB1193" s="2"/>
      <c r="DC1193" s="2"/>
      <c r="DD1193" s="2"/>
      <c r="DE1193" s="2"/>
      <c r="DF1193" s="2"/>
      <c r="DG1193" s="2"/>
      <c r="DH1193" s="2"/>
      <c r="DI1193" s="2"/>
      <c r="DJ1193" s="2"/>
      <c r="DK1193" s="2"/>
      <c r="DL1193" s="2"/>
      <c r="DM1193" s="2"/>
      <c r="DN1193" s="2"/>
      <c r="DO1193" s="2"/>
      <c r="DP1193" s="2"/>
      <c r="DQ1193" s="2"/>
      <c r="DR1193" s="2"/>
      <c r="DS1193" s="2"/>
      <c r="DT1193" s="2"/>
      <c r="DU1193" s="2"/>
      <c r="DV1193" s="2"/>
      <c r="DW1193" s="2"/>
      <c r="DX1193" s="2"/>
      <c r="DY1193" s="2"/>
      <c r="DZ1193" s="2"/>
      <c r="EA1193" s="2"/>
      <c r="EB1193" s="2"/>
      <c r="EC1193" s="2"/>
      <c r="ED1193" s="2"/>
      <c r="EE1193" s="2"/>
      <c r="EF1193" s="2"/>
      <c r="EG1193" s="2"/>
      <c r="EH1193" s="2"/>
      <c r="EI1193" s="2"/>
      <c r="EJ1193" s="2"/>
      <c r="EK1193" s="2"/>
      <c r="EL1193" s="2"/>
      <c r="EM1193" s="2"/>
      <c r="EN1193" s="2"/>
      <c r="EO1193" s="2"/>
      <c r="EP1193" s="2"/>
      <c r="EQ1193" s="2"/>
      <c r="ER1193" s="2"/>
      <c r="ES1193" s="2"/>
      <c r="ET1193" s="2"/>
      <c r="EU1193" s="2"/>
      <c r="EV1193" s="2"/>
      <c r="EW1193" s="2"/>
      <c r="EX1193" s="2"/>
      <c r="EY1193" s="2"/>
      <c r="EZ1193" s="2"/>
      <c r="FA1193" s="2"/>
      <c r="FB1193" s="2"/>
      <c r="FC1193" s="2"/>
    </row>
    <row r="1194" spans="1:159" s="4" customFormat="1">
      <c r="A1194" s="50" t="s">
        <v>2293</v>
      </c>
      <c r="B1194" s="59" t="s">
        <v>2681</v>
      </c>
      <c r="C1194" s="60">
        <v>3295</v>
      </c>
      <c r="D1194" s="59" t="s">
        <v>1225</v>
      </c>
      <c r="E1194" s="78" t="str">
        <f>IFERROR(VLOOKUP($C1194,'2025-26 School Level AAFTE'!$C$2:$L$2349,9,FALSE), "No")</f>
        <v>Yes</v>
      </c>
      <c r="F1194" s="67">
        <f>IFERROR(VLOOKUP($C1194,'2025-26 School Level AAFTE'!$C$2:$J$2349,8,FALSE), 0)</f>
        <v>188.89</v>
      </c>
      <c r="G1194" s="69">
        <f>IFERROR(IF(E1194= "yes",VLOOKUP(C1194,Summary!$B:$I,6,0),0),0)</f>
        <v>0</v>
      </c>
      <c r="H1194" s="68">
        <f t="shared" si="211"/>
        <v>188.89</v>
      </c>
      <c r="I1194" s="110">
        <f>VLOOKUP($A1194,'2026-27 Salary &amp; Benefits'!$A:$I,3,FALSE)</f>
        <v>1</v>
      </c>
      <c r="J1194" s="110">
        <f>VLOOKUP($A1194,'2026-27 Salary &amp; Benefits'!$A:$I,4,FALSE)</f>
        <v>1</v>
      </c>
      <c r="K1194" s="101">
        <f t="shared" si="212"/>
        <v>188.89</v>
      </c>
      <c r="L1194" s="100">
        <f t="shared" si="213"/>
        <v>0.55400000000000005</v>
      </c>
      <c r="M1194" s="102">
        <f>'2026-27 Salary &amp; Benefits'!$E$6</f>
        <v>78209</v>
      </c>
      <c r="N1194" s="102">
        <f>'2026-27 Salary &amp; Benefits'!$F$6</f>
        <v>82248</v>
      </c>
      <c r="O1194" s="7">
        <f t="shared" si="214"/>
        <v>43327.79</v>
      </c>
      <c r="P1194" s="7">
        <f t="shared" si="215"/>
        <v>2237.5999999999985</v>
      </c>
      <c r="Q1194" s="7">
        <f>'2026-27 Salary &amp; Benefits'!G$6</f>
        <v>16817.759999999998</v>
      </c>
      <c r="R1194" s="103">
        <f>'2026-27 Salary &amp; Benefits'!H$6</f>
        <v>0.16020000000000001</v>
      </c>
      <c r="S1194" s="103">
        <f>'2026-27 Salary &amp; Benefits'!I$6</f>
        <v>0.15390000000000001</v>
      </c>
      <c r="T1194" s="7">
        <f t="shared" si="216"/>
        <v>16602.52</v>
      </c>
      <c r="U1194" s="7">
        <f t="shared" si="217"/>
        <v>759.42</v>
      </c>
      <c r="V1194" s="7">
        <f t="shared" si="218"/>
        <v>116.87</v>
      </c>
      <c r="W1194" s="7">
        <f t="shared" si="219"/>
        <v>876.29</v>
      </c>
      <c r="X1194" s="18">
        <f t="shared" si="220"/>
        <v>63044.2</v>
      </c>
      <c r="Y1194" s="2"/>
      <c r="Z1194" s="2"/>
      <c r="AA1194" s="2"/>
      <c r="AB1194" s="2"/>
      <c r="AC1194" s="2"/>
      <c r="AD1194" s="2"/>
      <c r="AE1194" s="2"/>
      <c r="AF1194" s="2"/>
      <c r="AG1194" s="2"/>
      <c r="AH1194" s="2"/>
      <c r="AI1194" s="2"/>
      <c r="AJ1194" s="2"/>
      <c r="AK1194" s="2"/>
      <c r="AL1194" s="2"/>
      <c r="AM1194" s="2"/>
      <c r="AN1194" s="2"/>
      <c r="AO1194" s="2"/>
      <c r="AP1194" s="2"/>
      <c r="AQ1194" s="2"/>
      <c r="AR1194" s="2"/>
      <c r="AS1194" s="2"/>
      <c r="AT1194" s="2"/>
      <c r="AU1194" s="2"/>
      <c r="AV1194" s="2"/>
      <c r="AW1194" s="2"/>
      <c r="AX1194" s="2"/>
      <c r="AY1194" s="2"/>
      <c r="AZ1194" s="2"/>
      <c r="BA1194" s="2"/>
      <c r="BB1194" s="2"/>
      <c r="BC1194" s="2"/>
      <c r="BD1194" s="2"/>
      <c r="BE1194" s="2"/>
      <c r="BF1194" s="2"/>
      <c r="BG1194" s="2"/>
      <c r="BH1194" s="2"/>
      <c r="BI1194" s="2"/>
      <c r="BJ1194" s="2"/>
      <c r="BK1194" s="2"/>
      <c r="BL1194" s="2"/>
      <c r="BM1194" s="2"/>
      <c r="BN1194" s="2"/>
      <c r="BO1194" s="2"/>
      <c r="BP1194" s="2"/>
      <c r="BQ1194" s="2"/>
      <c r="BR1194" s="2"/>
      <c r="BS1194" s="2"/>
      <c r="BT1194" s="2"/>
      <c r="BU1194" s="2"/>
      <c r="BV1194" s="2"/>
      <c r="BW1194" s="2"/>
      <c r="BX1194" s="2"/>
      <c r="BY1194" s="2"/>
      <c r="BZ1194" s="2"/>
      <c r="CA1194" s="2"/>
      <c r="CB1194" s="2"/>
      <c r="CC1194" s="2"/>
      <c r="CD1194" s="2"/>
      <c r="CE1194" s="2"/>
      <c r="CF1194" s="2"/>
      <c r="CG1194" s="2"/>
      <c r="CH1194" s="2"/>
      <c r="CI1194" s="2"/>
      <c r="CJ1194" s="2"/>
      <c r="CK1194" s="2"/>
      <c r="CL1194" s="2"/>
      <c r="CM1194" s="2"/>
      <c r="CN1194" s="2"/>
      <c r="CO1194" s="2"/>
      <c r="CP1194" s="2"/>
      <c r="CQ1194" s="2"/>
      <c r="CR1194" s="2"/>
      <c r="CS1194" s="2"/>
      <c r="CT1194" s="2"/>
      <c r="CU1194" s="2"/>
      <c r="CV1194" s="2"/>
      <c r="CW1194" s="2"/>
      <c r="CX1194" s="2"/>
      <c r="CY1194" s="2"/>
      <c r="CZ1194" s="2"/>
      <c r="DA1194" s="2"/>
      <c r="DB1194" s="2"/>
      <c r="DC1194" s="2"/>
      <c r="DD1194" s="2"/>
      <c r="DE1194" s="2"/>
      <c r="DF1194" s="2"/>
      <c r="DG1194" s="2"/>
      <c r="DH1194" s="2"/>
      <c r="DI1194" s="2"/>
      <c r="DJ1194" s="2"/>
      <c r="DK1194" s="2"/>
      <c r="DL1194" s="2"/>
      <c r="DM1194" s="2"/>
      <c r="DN1194" s="2"/>
      <c r="DO1194" s="2"/>
      <c r="DP1194" s="2"/>
      <c r="DQ1194" s="2"/>
      <c r="DR1194" s="2"/>
      <c r="DS1194" s="2"/>
      <c r="DT1194" s="2"/>
      <c r="DU1194" s="2"/>
      <c r="DV1194" s="2"/>
      <c r="DW1194" s="2"/>
      <c r="DX1194" s="2"/>
      <c r="DY1194" s="2"/>
      <c r="DZ1194" s="2"/>
      <c r="EA1194" s="2"/>
      <c r="EB1194" s="2"/>
      <c r="EC1194" s="2"/>
      <c r="ED1194" s="2"/>
      <c r="EE1194" s="2"/>
      <c r="EF1194" s="2"/>
      <c r="EG1194" s="2"/>
      <c r="EH1194" s="2"/>
      <c r="EI1194" s="2"/>
      <c r="EJ1194" s="2"/>
      <c r="EK1194" s="2"/>
      <c r="EL1194" s="2"/>
      <c r="EM1194" s="2"/>
      <c r="EN1194" s="2"/>
      <c r="EO1194" s="2"/>
      <c r="EP1194" s="2"/>
      <c r="EQ1194" s="2"/>
      <c r="ER1194" s="2"/>
      <c r="ES1194" s="2"/>
      <c r="ET1194" s="2"/>
      <c r="EU1194" s="2"/>
      <c r="EV1194" s="2"/>
      <c r="EW1194" s="2"/>
      <c r="EX1194" s="2"/>
      <c r="EY1194" s="2"/>
      <c r="EZ1194" s="2"/>
      <c r="FA1194" s="2"/>
      <c r="FB1194" s="2"/>
      <c r="FC1194" s="2"/>
    </row>
    <row r="1195" spans="1:159" s="4" customFormat="1">
      <c r="A1195" s="50" t="s">
        <v>2282</v>
      </c>
      <c r="B1195" s="59" t="s">
        <v>2682</v>
      </c>
      <c r="C1195" s="60">
        <v>5775</v>
      </c>
      <c r="D1195" s="59" t="s">
        <v>3247</v>
      </c>
      <c r="E1195" s="78" t="str">
        <f>IFERROR(VLOOKUP($C1195,'2025-26 School Level AAFTE'!$C$2:$L$2349,9,FALSE), "No")</f>
        <v>No</v>
      </c>
      <c r="F1195" s="67">
        <f>IFERROR(VLOOKUP($C1195,'2025-26 School Level AAFTE'!$C$2:$J$2349,8,FALSE), 0)</f>
        <v>23.8</v>
      </c>
      <c r="G1195" s="69">
        <f>IFERROR(IF(E1195= "yes",VLOOKUP(C1195,Summary!$B:$I,6,0),0),0)</f>
        <v>0</v>
      </c>
      <c r="H1195" s="68">
        <f t="shared" si="211"/>
        <v>0</v>
      </c>
      <c r="I1195" s="110">
        <f>VLOOKUP($A1195,'2026-27 Salary &amp; Benefits'!$A:$I,3,FALSE)</f>
        <v>1</v>
      </c>
      <c r="J1195" s="110">
        <f>VLOOKUP($A1195,'2026-27 Salary &amp; Benefits'!$A:$I,4,FALSE)</f>
        <v>1</v>
      </c>
      <c r="K1195" s="101">
        <f t="shared" si="212"/>
        <v>0</v>
      </c>
      <c r="L1195" s="100">
        <f t="shared" si="213"/>
        <v>0</v>
      </c>
      <c r="M1195" s="102">
        <f>'2026-27 Salary &amp; Benefits'!$E$6</f>
        <v>78209</v>
      </c>
      <c r="N1195" s="102">
        <f>'2026-27 Salary &amp; Benefits'!$F$6</f>
        <v>82248</v>
      </c>
      <c r="O1195" s="7">
        <f t="shared" si="214"/>
        <v>0</v>
      </c>
      <c r="P1195" s="7">
        <f t="shared" si="215"/>
        <v>0</v>
      </c>
      <c r="Q1195" s="7">
        <f>'2026-27 Salary &amp; Benefits'!G$6</f>
        <v>16817.759999999998</v>
      </c>
      <c r="R1195" s="103">
        <f>'2026-27 Salary &amp; Benefits'!H$6</f>
        <v>0.16020000000000001</v>
      </c>
      <c r="S1195" s="103">
        <f>'2026-27 Salary &amp; Benefits'!I$6</f>
        <v>0.15390000000000001</v>
      </c>
      <c r="T1195" s="7">
        <f t="shared" si="216"/>
        <v>0</v>
      </c>
      <c r="U1195" s="7">
        <f t="shared" si="217"/>
        <v>0</v>
      </c>
      <c r="V1195" s="7">
        <f t="shared" si="218"/>
        <v>0</v>
      </c>
      <c r="W1195" s="7">
        <f t="shared" si="219"/>
        <v>0</v>
      </c>
      <c r="X1195" s="18">
        <f t="shared" si="220"/>
        <v>0</v>
      </c>
      <c r="Y1195" s="2"/>
      <c r="Z1195" s="2"/>
      <c r="AA1195" s="2"/>
      <c r="AB1195" s="2"/>
      <c r="AC1195" s="2"/>
      <c r="AD1195" s="2"/>
      <c r="AE1195" s="2"/>
      <c r="AF1195" s="2"/>
      <c r="AG1195" s="2"/>
      <c r="AH1195" s="2"/>
      <c r="AI1195" s="2"/>
      <c r="AJ1195" s="2"/>
      <c r="AK1195" s="2"/>
      <c r="AL1195" s="2"/>
      <c r="AM1195" s="2"/>
      <c r="AN1195" s="2"/>
      <c r="AO1195" s="2"/>
      <c r="AP1195" s="2"/>
      <c r="AQ1195" s="2"/>
      <c r="AR1195" s="2"/>
      <c r="AS1195" s="2"/>
      <c r="AT1195" s="2"/>
      <c r="AU1195" s="2"/>
      <c r="AV1195" s="2"/>
      <c r="AW1195" s="2"/>
      <c r="AX1195" s="2"/>
      <c r="AY1195" s="2"/>
      <c r="AZ1195" s="2"/>
      <c r="BA1195" s="2"/>
      <c r="BB1195" s="2"/>
      <c r="BC1195" s="2"/>
      <c r="BD1195" s="2"/>
      <c r="BE1195" s="2"/>
      <c r="BF1195" s="2"/>
      <c r="BG1195" s="2"/>
      <c r="BH1195" s="2"/>
      <c r="BI1195" s="2"/>
      <c r="BJ1195" s="2"/>
      <c r="BK1195" s="2"/>
      <c r="BL1195" s="2"/>
      <c r="BM1195" s="2"/>
      <c r="BN1195" s="2"/>
      <c r="BO1195" s="2"/>
      <c r="BP1195" s="2"/>
      <c r="BQ1195" s="2"/>
      <c r="BR1195" s="2"/>
      <c r="BS1195" s="2"/>
      <c r="BT1195" s="2"/>
      <c r="BU1195" s="2"/>
      <c r="BV1195" s="2"/>
      <c r="BW1195" s="2"/>
      <c r="BX1195" s="2"/>
      <c r="BY1195" s="2"/>
      <c r="BZ1195" s="2"/>
      <c r="CA1195" s="2"/>
      <c r="CB1195" s="2"/>
      <c r="CC1195" s="2"/>
      <c r="CD1195" s="2"/>
      <c r="CE1195" s="2"/>
      <c r="CF1195" s="2"/>
      <c r="CG1195" s="2"/>
      <c r="CH1195" s="2"/>
      <c r="CI1195" s="2"/>
      <c r="CJ1195" s="2"/>
      <c r="CK1195" s="2"/>
      <c r="CL1195" s="2"/>
      <c r="CM1195" s="2"/>
      <c r="CN1195" s="2"/>
      <c r="CO1195" s="2"/>
      <c r="CP1195" s="2"/>
      <c r="CQ1195" s="2"/>
      <c r="CR1195" s="2"/>
      <c r="CS1195" s="2"/>
      <c r="CT1195" s="2"/>
      <c r="CU1195" s="2"/>
      <c r="CV1195" s="2"/>
      <c r="CW1195" s="2"/>
      <c r="CX1195" s="2"/>
      <c r="CY1195" s="2"/>
      <c r="CZ1195" s="2"/>
      <c r="DA1195" s="2"/>
      <c r="DB1195" s="2"/>
      <c r="DC1195" s="2"/>
      <c r="DD1195" s="2"/>
      <c r="DE1195" s="2"/>
      <c r="DF1195" s="2"/>
      <c r="DG1195" s="2"/>
      <c r="DH1195" s="2"/>
      <c r="DI1195" s="2"/>
      <c r="DJ1195" s="2"/>
      <c r="DK1195" s="2"/>
      <c r="DL1195" s="2"/>
      <c r="DM1195" s="2"/>
      <c r="DN1195" s="2"/>
      <c r="DO1195" s="2"/>
      <c r="DP1195" s="2"/>
      <c r="DQ1195" s="2"/>
      <c r="DR1195" s="2"/>
      <c r="DS1195" s="2"/>
      <c r="DT1195" s="2"/>
      <c r="DU1195" s="2"/>
      <c r="DV1195" s="2"/>
      <c r="DW1195" s="2"/>
      <c r="DX1195" s="2"/>
      <c r="DY1195" s="2"/>
      <c r="DZ1195" s="2"/>
      <c r="EA1195" s="2"/>
      <c r="EB1195" s="2"/>
      <c r="EC1195" s="2"/>
      <c r="ED1195" s="2"/>
      <c r="EE1195" s="2"/>
      <c r="EF1195" s="2"/>
      <c r="EG1195" s="2"/>
      <c r="EH1195" s="2"/>
      <c r="EI1195" s="2"/>
      <c r="EJ1195" s="2"/>
      <c r="EK1195" s="2"/>
      <c r="EL1195" s="2"/>
      <c r="EM1195" s="2"/>
      <c r="EN1195" s="2"/>
      <c r="EO1195" s="2"/>
      <c r="EP1195" s="2"/>
      <c r="EQ1195" s="2"/>
      <c r="ER1195" s="2"/>
      <c r="ES1195" s="2"/>
      <c r="ET1195" s="2"/>
      <c r="EU1195" s="2"/>
      <c r="EV1195" s="2"/>
      <c r="EW1195" s="2"/>
      <c r="EX1195" s="2"/>
      <c r="EY1195" s="2"/>
      <c r="EZ1195" s="2"/>
      <c r="FA1195" s="2"/>
      <c r="FB1195" s="2"/>
      <c r="FC1195" s="2"/>
    </row>
    <row r="1196" spans="1:159" s="4" customFormat="1">
      <c r="A1196" s="50" t="s">
        <v>2282</v>
      </c>
      <c r="B1196" s="59" t="s">
        <v>2682</v>
      </c>
      <c r="C1196" s="60">
        <v>2494</v>
      </c>
      <c r="D1196" s="59" t="s">
        <v>1179</v>
      </c>
      <c r="E1196" s="78" t="str">
        <f>IFERROR(VLOOKUP($C1196,'2025-26 School Level AAFTE'!$C$2:$L$2349,9,FALSE), "No")</f>
        <v>Yes</v>
      </c>
      <c r="F1196" s="67">
        <f>IFERROR(VLOOKUP($C1196,'2025-26 School Level AAFTE'!$C$2:$J$2349,8,FALSE), 0)</f>
        <v>135.4</v>
      </c>
      <c r="G1196" s="69">
        <f>IFERROR(IF(E1196= "yes",VLOOKUP(C1196,Summary!$B:$I,6,0),0),0)</f>
        <v>0</v>
      </c>
      <c r="H1196" s="68">
        <f t="shared" si="211"/>
        <v>135.4</v>
      </c>
      <c r="I1196" s="110">
        <f>VLOOKUP($A1196,'2026-27 Salary &amp; Benefits'!$A:$I,3,FALSE)</f>
        <v>1</v>
      </c>
      <c r="J1196" s="110">
        <f>VLOOKUP($A1196,'2026-27 Salary &amp; Benefits'!$A:$I,4,FALSE)</f>
        <v>1</v>
      </c>
      <c r="K1196" s="101">
        <f t="shared" si="212"/>
        <v>135.4</v>
      </c>
      <c r="L1196" s="100">
        <f t="shared" si="213"/>
        <v>0.39700000000000002</v>
      </c>
      <c r="M1196" s="102">
        <f>'2026-27 Salary &amp; Benefits'!$E$6</f>
        <v>78209</v>
      </c>
      <c r="N1196" s="102">
        <f>'2026-27 Salary &amp; Benefits'!$F$6</f>
        <v>82248</v>
      </c>
      <c r="O1196" s="7">
        <f t="shared" si="214"/>
        <v>31048.97</v>
      </c>
      <c r="P1196" s="7">
        <f t="shared" si="215"/>
        <v>1603.489999999998</v>
      </c>
      <c r="Q1196" s="7">
        <f>'2026-27 Salary &amp; Benefits'!G$6</f>
        <v>16817.759999999998</v>
      </c>
      <c r="R1196" s="103">
        <f>'2026-27 Salary &amp; Benefits'!H$6</f>
        <v>0.16020000000000001</v>
      </c>
      <c r="S1196" s="103">
        <f>'2026-27 Salary &amp; Benefits'!I$6</f>
        <v>0.15390000000000001</v>
      </c>
      <c r="T1196" s="7">
        <f t="shared" si="216"/>
        <v>11897.47</v>
      </c>
      <c r="U1196" s="7">
        <f t="shared" si="217"/>
        <v>544.21</v>
      </c>
      <c r="V1196" s="7">
        <f t="shared" si="218"/>
        <v>83.75</v>
      </c>
      <c r="W1196" s="7">
        <f t="shared" si="219"/>
        <v>627.96</v>
      </c>
      <c r="X1196" s="18">
        <f t="shared" si="220"/>
        <v>45177.89</v>
      </c>
      <c r="Y1196" s="2"/>
      <c r="Z1196" s="2"/>
      <c r="AA1196" s="2"/>
      <c r="AB1196" s="2"/>
      <c r="AC1196" s="2"/>
      <c r="AD1196" s="2"/>
      <c r="AE1196" s="2"/>
      <c r="AF1196" s="2"/>
      <c r="AG1196" s="2"/>
      <c r="AH1196" s="2"/>
      <c r="AI1196" s="2"/>
      <c r="AJ1196" s="2"/>
      <c r="AK1196" s="2"/>
      <c r="AL1196" s="2"/>
      <c r="AM1196" s="2"/>
      <c r="AN1196" s="2"/>
      <c r="AO1196" s="2"/>
      <c r="AP1196" s="2"/>
      <c r="AQ1196" s="2"/>
      <c r="AR1196" s="2"/>
      <c r="AS1196" s="2"/>
      <c r="AT1196" s="2"/>
      <c r="AU1196" s="2"/>
      <c r="AV1196" s="2"/>
      <c r="AW1196" s="2"/>
      <c r="AX1196" s="2"/>
      <c r="AY1196" s="2"/>
      <c r="AZ1196" s="2"/>
      <c r="BA1196" s="2"/>
      <c r="BB1196" s="2"/>
      <c r="BC1196" s="2"/>
      <c r="BD1196" s="2"/>
      <c r="BE1196" s="2"/>
      <c r="BF1196" s="2"/>
      <c r="BG1196" s="2"/>
      <c r="BH1196" s="2"/>
      <c r="BI1196" s="2"/>
      <c r="BJ1196" s="2"/>
      <c r="BK1196" s="2"/>
      <c r="BL1196" s="2"/>
      <c r="BM1196" s="2"/>
      <c r="BN1196" s="2"/>
      <c r="BO1196" s="2"/>
      <c r="BP1196" s="2"/>
      <c r="BQ1196" s="2"/>
      <c r="BR1196" s="2"/>
      <c r="BS1196" s="2"/>
      <c r="BT1196" s="2"/>
      <c r="BU1196" s="2"/>
      <c r="BV1196" s="2"/>
      <c r="BW1196" s="2"/>
      <c r="BX1196" s="2"/>
      <c r="BY1196" s="2"/>
      <c r="BZ1196" s="2"/>
      <c r="CA1196" s="2"/>
      <c r="CB1196" s="2"/>
      <c r="CC1196" s="2"/>
      <c r="CD1196" s="2"/>
      <c r="CE1196" s="2"/>
      <c r="CF1196" s="2"/>
      <c r="CG1196" s="2"/>
      <c r="CH1196" s="2"/>
      <c r="CI1196" s="2"/>
      <c r="CJ1196" s="2"/>
      <c r="CK1196" s="2"/>
      <c r="CL1196" s="2"/>
      <c r="CM1196" s="2"/>
      <c r="CN1196" s="2"/>
      <c r="CO1196" s="2"/>
      <c r="CP1196" s="2"/>
      <c r="CQ1196" s="2"/>
      <c r="CR1196" s="2"/>
      <c r="CS1196" s="2"/>
      <c r="CT1196" s="2"/>
      <c r="CU1196" s="2"/>
      <c r="CV1196" s="2"/>
      <c r="CW1196" s="2"/>
      <c r="CX1196" s="2"/>
      <c r="CY1196" s="2"/>
      <c r="CZ1196" s="2"/>
      <c r="DA1196" s="2"/>
      <c r="DB1196" s="2"/>
      <c r="DC1196" s="2"/>
      <c r="DD1196" s="2"/>
      <c r="DE1196" s="2"/>
      <c r="DF1196" s="2"/>
      <c r="DG1196" s="2"/>
      <c r="DH1196" s="2"/>
      <c r="DI1196" s="2"/>
      <c r="DJ1196" s="2"/>
      <c r="DK1196" s="2"/>
      <c r="DL1196" s="2"/>
      <c r="DM1196" s="2"/>
      <c r="DN1196" s="2"/>
      <c r="DO1196" s="2"/>
      <c r="DP1196" s="2"/>
      <c r="DQ1196" s="2"/>
      <c r="DR1196" s="2"/>
      <c r="DS1196" s="2"/>
      <c r="DT1196" s="2"/>
      <c r="DU1196" s="2"/>
      <c r="DV1196" s="2"/>
      <c r="DW1196" s="2"/>
      <c r="DX1196" s="2"/>
      <c r="DY1196" s="2"/>
      <c r="DZ1196" s="2"/>
      <c r="EA1196" s="2"/>
      <c r="EB1196" s="2"/>
      <c r="EC1196" s="2"/>
      <c r="ED1196" s="2"/>
      <c r="EE1196" s="2"/>
      <c r="EF1196" s="2"/>
      <c r="EG1196" s="2"/>
      <c r="EH1196" s="2"/>
      <c r="EI1196" s="2"/>
      <c r="EJ1196" s="2"/>
      <c r="EK1196" s="2"/>
      <c r="EL1196" s="2"/>
      <c r="EM1196" s="2"/>
      <c r="EN1196" s="2"/>
      <c r="EO1196" s="2"/>
      <c r="EP1196" s="2"/>
      <c r="EQ1196" s="2"/>
      <c r="ER1196" s="2"/>
      <c r="ES1196" s="2"/>
      <c r="ET1196" s="2"/>
      <c r="EU1196" s="2"/>
      <c r="EV1196" s="2"/>
      <c r="EW1196" s="2"/>
      <c r="EX1196" s="2"/>
      <c r="EY1196" s="2"/>
      <c r="EZ1196" s="2"/>
      <c r="FA1196" s="2"/>
      <c r="FB1196" s="2"/>
      <c r="FC1196" s="2"/>
    </row>
    <row r="1197" spans="1:159" s="4" customFormat="1">
      <c r="A1197" s="50" t="s">
        <v>2282</v>
      </c>
      <c r="B1197" s="59" t="s">
        <v>2682</v>
      </c>
      <c r="C1197" s="60">
        <v>5740</v>
      </c>
      <c r="D1197" s="59" t="s">
        <v>3061</v>
      </c>
      <c r="E1197" s="78" t="str">
        <f>IFERROR(VLOOKUP($C1197,'2025-26 School Level AAFTE'!$C$2:$L$2349,9,FALSE), "No")</f>
        <v>Yes</v>
      </c>
      <c r="F1197" s="67">
        <f>IFERROR(VLOOKUP($C1197,'2025-26 School Level AAFTE'!$C$2:$J$2349,8,FALSE), 0)</f>
        <v>23.68</v>
      </c>
      <c r="G1197" s="69">
        <f>IFERROR(IF(E1197= "yes",VLOOKUP(C1197,Summary!$B:$I,6,0),0),0)</f>
        <v>0</v>
      </c>
      <c r="H1197" s="68">
        <f t="shared" si="211"/>
        <v>23.68</v>
      </c>
      <c r="I1197" s="110">
        <f>VLOOKUP($A1197,'2026-27 Salary &amp; Benefits'!$A:$I,3,FALSE)</f>
        <v>1</v>
      </c>
      <c r="J1197" s="110">
        <f>VLOOKUP($A1197,'2026-27 Salary &amp; Benefits'!$A:$I,4,FALSE)</f>
        <v>1</v>
      </c>
      <c r="K1197" s="101">
        <f t="shared" si="212"/>
        <v>23.68</v>
      </c>
      <c r="L1197" s="100">
        <f t="shared" si="213"/>
        <v>6.9000000000000006E-2</v>
      </c>
      <c r="M1197" s="102">
        <f>'2026-27 Salary &amp; Benefits'!$E$6</f>
        <v>78209</v>
      </c>
      <c r="N1197" s="102">
        <f>'2026-27 Salary &amp; Benefits'!$F$6</f>
        <v>82248</v>
      </c>
      <c r="O1197" s="7">
        <f t="shared" si="214"/>
        <v>5396.42</v>
      </c>
      <c r="P1197" s="7">
        <f t="shared" si="215"/>
        <v>278.6899999999996</v>
      </c>
      <c r="Q1197" s="7">
        <f>'2026-27 Salary &amp; Benefits'!G$6</f>
        <v>16817.759999999998</v>
      </c>
      <c r="R1197" s="103">
        <f>'2026-27 Salary &amp; Benefits'!H$6</f>
        <v>0.16020000000000001</v>
      </c>
      <c r="S1197" s="103">
        <f>'2026-27 Salary &amp; Benefits'!I$6</f>
        <v>0.15390000000000001</v>
      </c>
      <c r="T1197" s="7">
        <f t="shared" si="216"/>
        <v>2067.8200000000002</v>
      </c>
      <c r="U1197" s="7">
        <f t="shared" si="217"/>
        <v>94.59</v>
      </c>
      <c r="V1197" s="7">
        <f t="shared" si="218"/>
        <v>14.56</v>
      </c>
      <c r="W1197" s="7">
        <f t="shared" si="219"/>
        <v>109.15</v>
      </c>
      <c r="X1197" s="18">
        <f t="shared" si="220"/>
        <v>7852.079999999999</v>
      </c>
      <c r="Y1197" s="2"/>
      <c r="Z1197" s="2"/>
      <c r="AA1197" s="2"/>
      <c r="AB1197" s="2"/>
      <c r="AC1197" s="2"/>
      <c r="AD1197" s="2"/>
      <c r="AE1197" s="2"/>
      <c r="AF1197" s="2"/>
      <c r="AG1197" s="2"/>
      <c r="AH1197" s="2"/>
      <c r="AI1197" s="2"/>
      <c r="AJ1197" s="2"/>
      <c r="AK1197" s="2"/>
      <c r="AL1197" s="2"/>
      <c r="AM1197" s="2"/>
      <c r="AN1197" s="2"/>
      <c r="AO1197" s="2"/>
      <c r="AP1197" s="2"/>
      <c r="AQ1197" s="2"/>
      <c r="AR1197" s="2"/>
      <c r="AS1197" s="2"/>
      <c r="AT1197" s="2"/>
      <c r="AU1197" s="2"/>
      <c r="AV1197" s="2"/>
      <c r="AW1197" s="2"/>
      <c r="AX1197" s="2"/>
      <c r="AY1197" s="2"/>
      <c r="AZ1197" s="2"/>
      <c r="BA1197" s="2"/>
      <c r="BB1197" s="2"/>
      <c r="BC1197" s="2"/>
      <c r="BD1197" s="2"/>
      <c r="BE1197" s="2"/>
      <c r="BF1197" s="2"/>
      <c r="BG1197" s="2"/>
      <c r="BH1197" s="2"/>
      <c r="BI1197" s="2"/>
      <c r="BJ1197" s="2"/>
      <c r="BK1197" s="2"/>
      <c r="BL1197" s="2"/>
      <c r="BM1197" s="2"/>
      <c r="BN1197" s="2"/>
      <c r="BO1197" s="2"/>
      <c r="BP1197" s="2"/>
      <c r="BQ1197" s="2"/>
      <c r="BR1197" s="2"/>
      <c r="BS1197" s="2"/>
      <c r="BT1197" s="2"/>
      <c r="BU1197" s="2"/>
      <c r="BV1197" s="2"/>
      <c r="BW1197" s="2"/>
      <c r="BX1197" s="2"/>
      <c r="BY1197" s="2"/>
      <c r="BZ1197" s="2"/>
      <c r="CA1197" s="2"/>
      <c r="CB1197" s="2"/>
      <c r="CC1197" s="2"/>
      <c r="CD1197" s="2"/>
      <c r="CE1197" s="2"/>
      <c r="CF1197" s="2"/>
      <c r="CG1197" s="2"/>
      <c r="CH1197" s="2"/>
      <c r="CI1197" s="2"/>
      <c r="CJ1197" s="2"/>
      <c r="CK1197" s="2"/>
      <c r="CL1197" s="2"/>
      <c r="CM1197" s="2"/>
      <c r="CN1197" s="2"/>
      <c r="CO1197" s="2"/>
      <c r="CP1197" s="2"/>
      <c r="CQ1197" s="2"/>
      <c r="CR1197" s="2"/>
      <c r="CS1197" s="2"/>
      <c r="CT1197" s="2"/>
      <c r="CU1197" s="2"/>
      <c r="CV1197" s="2"/>
      <c r="CW1197" s="2"/>
      <c r="CX1197" s="2"/>
      <c r="CY1197" s="2"/>
      <c r="CZ1197" s="2"/>
      <c r="DA1197" s="2"/>
      <c r="DB1197" s="2"/>
      <c r="DC1197" s="2"/>
      <c r="DD1197" s="2"/>
      <c r="DE1197" s="2"/>
      <c r="DF1197" s="2"/>
      <c r="DG1197" s="2"/>
      <c r="DH1197" s="2"/>
      <c r="DI1197" s="2"/>
      <c r="DJ1197" s="2"/>
      <c r="DK1197" s="2"/>
      <c r="DL1197" s="2"/>
      <c r="DM1197" s="2"/>
      <c r="DN1197" s="2"/>
      <c r="DO1197" s="2"/>
      <c r="DP1197" s="2"/>
      <c r="DQ1197" s="2"/>
      <c r="DR1197" s="2"/>
      <c r="DS1197" s="2"/>
      <c r="DT1197" s="2"/>
      <c r="DU1197" s="2"/>
      <c r="DV1197" s="2"/>
      <c r="DW1197" s="2"/>
      <c r="DX1197" s="2"/>
      <c r="DY1197" s="2"/>
      <c r="DZ1197" s="2"/>
      <c r="EA1197" s="2"/>
      <c r="EB1197" s="2"/>
      <c r="EC1197" s="2"/>
      <c r="ED1197" s="2"/>
      <c r="EE1197" s="2"/>
      <c r="EF1197" s="2"/>
      <c r="EG1197" s="2"/>
      <c r="EH1197" s="2"/>
      <c r="EI1197" s="2"/>
      <c r="EJ1197" s="2"/>
      <c r="EK1197" s="2"/>
      <c r="EL1197" s="2"/>
      <c r="EM1197" s="2"/>
      <c r="EN1197" s="2"/>
      <c r="EO1197" s="2"/>
      <c r="EP1197" s="2"/>
      <c r="EQ1197" s="2"/>
      <c r="ER1197" s="2"/>
      <c r="ES1197" s="2"/>
      <c r="ET1197" s="2"/>
      <c r="EU1197" s="2"/>
      <c r="EV1197" s="2"/>
      <c r="EW1197" s="2"/>
      <c r="EX1197" s="2"/>
      <c r="EY1197" s="2"/>
      <c r="EZ1197" s="2"/>
      <c r="FA1197" s="2"/>
      <c r="FB1197" s="2"/>
      <c r="FC1197" s="2"/>
    </row>
    <row r="1198" spans="1:159" s="4" customFormat="1">
      <c r="A1198" s="98" t="s">
        <v>2296</v>
      </c>
      <c r="B1198" s="59" t="s">
        <v>2683</v>
      </c>
      <c r="C1198" s="60">
        <v>2518</v>
      </c>
      <c r="D1198" s="59" t="s">
        <v>1232</v>
      </c>
      <c r="E1198" s="78" t="str">
        <f>IFERROR(VLOOKUP($C1198,'2025-26 School Level AAFTE'!$C$2:$L$2349,9,FALSE), "No")</f>
        <v>Yes</v>
      </c>
      <c r="F1198" s="67">
        <f>IFERROR(VLOOKUP($C1198,'2025-26 School Level AAFTE'!$C$2:$J$2349,8,FALSE), 0)</f>
        <v>250.10999999999999</v>
      </c>
      <c r="G1198" s="69">
        <f>IFERROR(IF(E1198= "yes",VLOOKUP(C1198,Summary!$B:$I,6,0),0),0)</f>
        <v>0</v>
      </c>
      <c r="H1198" s="68">
        <f t="shared" si="211"/>
        <v>250.10999999999999</v>
      </c>
      <c r="I1198" s="110">
        <f>VLOOKUP($A1198,'2026-27 Salary &amp; Benefits'!$A:$I,3,FALSE)</f>
        <v>1</v>
      </c>
      <c r="J1198" s="110">
        <f>VLOOKUP($A1198,'2026-27 Salary &amp; Benefits'!$A:$I,4,FALSE)</f>
        <v>1</v>
      </c>
      <c r="K1198" s="101">
        <f t="shared" si="212"/>
        <v>250.10999999999999</v>
      </c>
      <c r="L1198" s="100">
        <f t="shared" si="213"/>
        <v>0.73399999999999999</v>
      </c>
      <c r="M1198" s="102">
        <f>'2026-27 Salary &amp; Benefits'!$E$6</f>
        <v>78209</v>
      </c>
      <c r="N1198" s="102">
        <f>'2026-27 Salary &amp; Benefits'!$F$6</f>
        <v>82248</v>
      </c>
      <c r="O1198" s="7">
        <f t="shared" si="214"/>
        <v>57405.41</v>
      </c>
      <c r="P1198" s="7">
        <f t="shared" si="215"/>
        <v>2964.6199999999953</v>
      </c>
      <c r="Q1198" s="7">
        <f>'2026-27 Salary &amp; Benefits'!G$6</f>
        <v>16817.759999999998</v>
      </c>
      <c r="R1198" s="103">
        <f>'2026-27 Salary &amp; Benefits'!H$6</f>
        <v>0.16020000000000001</v>
      </c>
      <c r="S1198" s="103">
        <f>'2026-27 Salary &amp; Benefits'!I$6</f>
        <v>0.15390000000000001</v>
      </c>
      <c r="T1198" s="7">
        <f t="shared" si="216"/>
        <v>21996.84</v>
      </c>
      <c r="U1198" s="7">
        <f t="shared" si="217"/>
        <v>1006.17</v>
      </c>
      <c r="V1198" s="7">
        <f t="shared" si="218"/>
        <v>154.85</v>
      </c>
      <c r="W1198" s="7">
        <f t="shared" si="219"/>
        <v>1161.02</v>
      </c>
      <c r="X1198" s="18">
        <f t="shared" si="220"/>
        <v>83527.89</v>
      </c>
      <c r="Y1198" s="2"/>
      <c r="Z1198" s="2"/>
      <c r="AA1198" s="2"/>
      <c r="AB1198" s="2"/>
      <c r="AC1198" s="2"/>
      <c r="AD1198" s="2"/>
      <c r="AE1198" s="2"/>
      <c r="AF1198" s="2"/>
      <c r="AG1198" s="2"/>
      <c r="AH1198" s="2"/>
      <c r="AI1198" s="2"/>
      <c r="AJ1198" s="2"/>
      <c r="AK1198" s="2"/>
      <c r="AL1198" s="2"/>
      <c r="AM1198" s="2"/>
      <c r="AN1198" s="2"/>
      <c r="AO1198" s="2"/>
      <c r="AP1198" s="2"/>
      <c r="AQ1198" s="2"/>
      <c r="AR1198" s="2"/>
      <c r="AS1198" s="2"/>
      <c r="AT1198" s="2"/>
      <c r="AU1198" s="2"/>
      <c r="AV1198" s="2"/>
      <c r="AW1198" s="2"/>
      <c r="AX1198" s="2"/>
      <c r="AY1198" s="2"/>
      <c r="AZ1198" s="2"/>
      <c r="BA1198" s="2"/>
      <c r="BB1198" s="2"/>
      <c r="BC1198" s="2"/>
      <c r="BD1198" s="2"/>
      <c r="BE1198" s="2"/>
      <c r="BF1198" s="2"/>
      <c r="BG1198" s="2"/>
      <c r="BH1198" s="2"/>
      <c r="BI1198" s="2"/>
      <c r="BJ1198" s="2"/>
      <c r="BK1198" s="2"/>
      <c r="BL1198" s="2"/>
      <c r="BM1198" s="2"/>
      <c r="BN1198" s="2"/>
      <c r="BO1198" s="2"/>
      <c r="BP1198" s="2"/>
      <c r="BQ1198" s="2"/>
      <c r="BR1198" s="2"/>
      <c r="BS1198" s="2"/>
      <c r="BT1198" s="2"/>
      <c r="BU1198" s="2"/>
      <c r="BV1198" s="2"/>
      <c r="BW1198" s="2"/>
      <c r="BX1198" s="2"/>
      <c r="BY1198" s="2"/>
      <c r="BZ1198" s="2"/>
      <c r="CA1198" s="2"/>
      <c r="CB1198" s="2"/>
      <c r="CC1198" s="2"/>
      <c r="CD1198" s="2"/>
      <c r="CE1198" s="2"/>
      <c r="CF1198" s="2"/>
      <c r="CG1198" s="2"/>
      <c r="CH1198" s="2"/>
      <c r="CI1198" s="2"/>
      <c r="CJ1198" s="2"/>
      <c r="CK1198" s="2"/>
      <c r="CL1198" s="2"/>
      <c r="CM1198" s="2"/>
      <c r="CN1198" s="2"/>
      <c r="CO1198" s="2"/>
      <c r="CP1198" s="2"/>
      <c r="CQ1198" s="2"/>
      <c r="CR1198" s="2"/>
      <c r="CS1198" s="2"/>
      <c r="CT1198" s="2"/>
      <c r="CU1198" s="2"/>
      <c r="CV1198" s="2"/>
      <c r="CW1198" s="2"/>
      <c r="CX1198" s="2"/>
      <c r="CY1198" s="2"/>
      <c r="CZ1198" s="2"/>
      <c r="DA1198" s="2"/>
      <c r="DB1198" s="2"/>
      <c r="DC1198" s="2"/>
      <c r="DD1198" s="2"/>
      <c r="DE1198" s="2"/>
      <c r="DF1198" s="2"/>
      <c r="DG1198" s="2"/>
      <c r="DH1198" s="2"/>
      <c r="DI1198" s="2"/>
      <c r="DJ1198" s="2"/>
      <c r="DK1198" s="2"/>
      <c r="DL1198" s="2"/>
      <c r="DM1198" s="2"/>
      <c r="DN1198" s="2"/>
      <c r="DO1198" s="2"/>
      <c r="DP1198" s="2"/>
      <c r="DQ1198" s="2"/>
      <c r="DR1198" s="2"/>
      <c r="DS1198" s="2"/>
      <c r="DT1198" s="2"/>
      <c r="DU1198" s="2"/>
      <c r="DV1198" s="2"/>
      <c r="DW1198" s="2"/>
      <c r="DX1198" s="2"/>
      <c r="DY1198" s="2"/>
      <c r="DZ1198" s="2"/>
      <c r="EA1198" s="2"/>
      <c r="EB1198" s="2"/>
      <c r="EC1198" s="2"/>
      <c r="ED1198" s="2"/>
      <c r="EE1198" s="2"/>
      <c r="EF1198" s="2"/>
      <c r="EG1198" s="2"/>
      <c r="EH1198" s="2"/>
      <c r="EI1198" s="2"/>
      <c r="EJ1198" s="2"/>
      <c r="EK1198" s="2"/>
      <c r="EL1198" s="2"/>
      <c r="EM1198" s="2"/>
      <c r="EN1198" s="2"/>
      <c r="EO1198" s="2"/>
      <c r="EP1198" s="2"/>
      <c r="EQ1198" s="2"/>
      <c r="ER1198" s="2"/>
      <c r="ES1198" s="2"/>
      <c r="ET1198" s="2"/>
      <c r="EU1198" s="2"/>
      <c r="EV1198" s="2"/>
      <c r="EW1198" s="2"/>
      <c r="EX1198" s="2"/>
      <c r="EY1198" s="2"/>
      <c r="EZ1198" s="2"/>
      <c r="FA1198" s="2"/>
      <c r="FB1198" s="2"/>
      <c r="FC1198" s="2"/>
    </row>
    <row r="1199" spans="1:159" s="4" customFormat="1">
      <c r="A1199" s="50" t="s">
        <v>2296</v>
      </c>
      <c r="B1199" s="59" t="s">
        <v>2683</v>
      </c>
      <c r="C1199" s="60">
        <v>5681</v>
      </c>
      <c r="D1199" s="59" t="s">
        <v>3005</v>
      </c>
      <c r="E1199" s="78" t="str">
        <f>IFERROR(VLOOKUP($C1199,'2025-26 School Level AAFTE'!$C$2:$L$2349,9,FALSE), "No")</f>
        <v>Yes</v>
      </c>
      <c r="F1199" s="67">
        <f>IFERROR(VLOOKUP($C1199,'2025-26 School Level AAFTE'!$C$2:$J$2349,8,FALSE), 0)</f>
        <v>200.78</v>
      </c>
      <c r="G1199" s="69">
        <f>IFERROR(IF(E1199= "yes",VLOOKUP(C1199,Summary!$B:$I,6,0),0),0)</f>
        <v>0</v>
      </c>
      <c r="H1199" s="68">
        <f t="shared" si="211"/>
        <v>200.78</v>
      </c>
      <c r="I1199" s="110">
        <f>VLOOKUP($A1199,'2026-27 Salary &amp; Benefits'!$A:$I,3,FALSE)</f>
        <v>1</v>
      </c>
      <c r="J1199" s="110">
        <f>VLOOKUP($A1199,'2026-27 Salary &amp; Benefits'!$A:$I,4,FALSE)</f>
        <v>1</v>
      </c>
      <c r="K1199" s="101">
        <f t="shared" si="212"/>
        <v>200.78</v>
      </c>
      <c r="L1199" s="100">
        <f t="shared" si="213"/>
        <v>0.58899999999999997</v>
      </c>
      <c r="M1199" s="102">
        <f>'2026-27 Salary &amp; Benefits'!$E$6</f>
        <v>78209</v>
      </c>
      <c r="N1199" s="102">
        <f>'2026-27 Salary &amp; Benefits'!$F$6</f>
        <v>82248</v>
      </c>
      <c r="O1199" s="7">
        <f t="shared" si="214"/>
        <v>46065.1</v>
      </c>
      <c r="P1199" s="7">
        <f t="shared" si="215"/>
        <v>2378.9700000000012</v>
      </c>
      <c r="Q1199" s="7">
        <f>'2026-27 Salary &amp; Benefits'!G$6</f>
        <v>16817.759999999998</v>
      </c>
      <c r="R1199" s="103">
        <f>'2026-27 Salary &amp; Benefits'!H$6</f>
        <v>0.16020000000000001</v>
      </c>
      <c r="S1199" s="103">
        <f>'2026-27 Salary &amp; Benefits'!I$6</f>
        <v>0.15390000000000001</v>
      </c>
      <c r="T1199" s="7">
        <f t="shared" si="216"/>
        <v>17651.41</v>
      </c>
      <c r="U1199" s="7">
        <f t="shared" si="217"/>
        <v>807.4</v>
      </c>
      <c r="V1199" s="7">
        <f t="shared" si="218"/>
        <v>124.26</v>
      </c>
      <c r="W1199" s="7">
        <f t="shared" si="219"/>
        <v>931.66</v>
      </c>
      <c r="X1199" s="18">
        <f t="shared" si="220"/>
        <v>67027.14</v>
      </c>
      <c r="Y1199" s="2"/>
      <c r="Z1199" s="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c r="CN1199" s="2"/>
      <c r="CO1199" s="2"/>
      <c r="CP1199" s="2"/>
      <c r="CQ1199" s="2"/>
      <c r="CR1199" s="2"/>
      <c r="CS1199" s="2"/>
      <c r="CT1199" s="2"/>
      <c r="CU1199" s="2"/>
      <c r="CV1199" s="2"/>
      <c r="CW1199" s="2"/>
      <c r="CX1199" s="2"/>
      <c r="CY1199" s="2"/>
      <c r="CZ1199" s="2"/>
      <c r="DA1199" s="2"/>
      <c r="DB1199" s="2"/>
      <c r="DC1199" s="2"/>
      <c r="DD1199" s="2"/>
      <c r="DE1199" s="2"/>
      <c r="DF1199" s="2"/>
      <c r="DG1199" s="2"/>
      <c r="DH1199" s="2"/>
      <c r="DI1199" s="2"/>
      <c r="DJ1199" s="2"/>
      <c r="DK1199" s="2"/>
      <c r="DL1199" s="2"/>
      <c r="DM1199" s="2"/>
      <c r="DN1199" s="2"/>
      <c r="DO1199" s="2"/>
      <c r="DP1199" s="2"/>
      <c r="DQ1199" s="2"/>
      <c r="DR1199" s="2"/>
      <c r="DS1199" s="2"/>
      <c r="DT1199" s="2"/>
      <c r="DU1199" s="2"/>
      <c r="DV1199" s="2"/>
      <c r="DW1199" s="2"/>
      <c r="DX1199" s="2"/>
      <c r="DY1199" s="2"/>
      <c r="DZ1199" s="2"/>
      <c r="EA1199" s="2"/>
      <c r="EB1199" s="2"/>
      <c r="EC1199" s="2"/>
      <c r="ED1199" s="2"/>
      <c r="EE1199" s="2"/>
      <c r="EF1199" s="2"/>
      <c r="EG1199" s="2"/>
      <c r="EH1199" s="2"/>
      <c r="EI1199" s="2"/>
      <c r="EJ1199" s="2"/>
      <c r="EK1199" s="2"/>
      <c r="EL1199" s="2"/>
      <c r="EM1199" s="2"/>
      <c r="EN1199" s="2"/>
      <c r="EO1199" s="2"/>
      <c r="EP1199" s="2"/>
      <c r="EQ1199" s="2"/>
      <c r="ER1199" s="2"/>
      <c r="ES1199" s="2"/>
      <c r="ET1199" s="2"/>
      <c r="EU1199" s="2"/>
      <c r="EV1199" s="2"/>
      <c r="EW1199" s="2"/>
      <c r="EX1199" s="2"/>
      <c r="EY1199" s="2"/>
      <c r="EZ1199" s="2"/>
      <c r="FA1199" s="2"/>
      <c r="FB1199" s="2"/>
      <c r="FC1199" s="2"/>
    </row>
    <row r="1200" spans="1:159" s="4" customFormat="1">
      <c r="A1200" s="50" t="s">
        <v>2296</v>
      </c>
      <c r="B1200" s="59" t="s">
        <v>2683</v>
      </c>
      <c r="C1200" s="60">
        <v>5118</v>
      </c>
      <c r="D1200" s="59" t="s">
        <v>1235</v>
      </c>
      <c r="E1200" s="78" t="str">
        <f>IFERROR(VLOOKUP($C1200,'2025-26 School Level AAFTE'!$C$2:$L$2349,9,FALSE), "No")</f>
        <v>Yes</v>
      </c>
      <c r="F1200" s="67">
        <f>IFERROR(VLOOKUP($C1200,'2025-26 School Level AAFTE'!$C$2:$J$2349,8,FALSE), 0)</f>
        <v>47.7</v>
      </c>
      <c r="G1200" s="69">
        <f>IFERROR(IF(E1200= "yes",VLOOKUP(C1200,Summary!$B:$I,6,0),0),0)</f>
        <v>0</v>
      </c>
      <c r="H1200" s="68">
        <f t="shared" si="211"/>
        <v>47.7</v>
      </c>
      <c r="I1200" s="110">
        <f>VLOOKUP($A1200,'2026-27 Salary &amp; Benefits'!$A:$I,3,FALSE)</f>
        <v>1</v>
      </c>
      <c r="J1200" s="110">
        <f>VLOOKUP($A1200,'2026-27 Salary &amp; Benefits'!$A:$I,4,FALSE)</f>
        <v>1</v>
      </c>
      <c r="K1200" s="101">
        <f t="shared" si="212"/>
        <v>47.7</v>
      </c>
      <c r="L1200" s="100">
        <f t="shared" si="213"/>
        <v>0.14000000000000001</v>
      </c>
      <c r="M1200" s="102">
        <f>'2026-27 Salary &amp; Benefits'!$E$6</f>
        <v>78209</v>
      </c>
      <c r="N1200" s="102">
        <f>'2026-27 Salary &amp; Benefits'!$F$6</f>
        <v>82248</v>
      </c>
      <c r="O1200" s="7">
        <f t="shared" si="214"/>
        <v>10949.26</v>
      </c>
      <c r="P1200" s="7">
        <f t="shared" si="215"/>
        <v>565.45999999999913</v>
      </c>
      <c r="Q1200" s="7">
        <f>'2026-27 Salary &amp; Benefits'!G$6</f>
        <v>16817.759999999998</v>
      </c>
      <c r="R1200" s="103">
        <f>'2026-27 Salary &amp; Benefits'!H$6</f>
        <v>0.16020000000000001</v>
      </c>
      <c r="S1200" s="103">
        <f>'2026-27 Salary &amp; Benefits'!I$6</f>
        <v>0.15390000000000001</v>
      </c>
      <c r="T1200" s="7">
        <f t="shared" si="216"/>
        <v>4195.58</v>
      </c>
      <c r="U1200" s="7">
        <f t="shared" si="217"/>
        <v>191.91</v>
      </c>
      <c r="V1200" s="7">
        <f t="shared" si="218"/>
        <v>29.53</v>
      </c>
      <c r="W1200" s="7">
        <f t="shared" si="219"/>
        <v>221.44</v>
      </c>
      <c r="X1200" s="18">
        <f t="shared" si="220"/>
        <v>15931.74</v>
      </c>
      <c r="Y1200" s="2"/>
      <c r="Z1200" s="2"/>
      <c r="AA1200" s="2"/>
      <c r="AB1200" s="2"/>
      <c r="AC1200" s="2"/>
      <c r="AD1200" s="2"/>
      <c r="AE1200" s="2"/>
      <c r="AF1200" s="2"/>
      <c r="AG1200" s="2"/>
      <c r="AH1200" s="2"/>
      <c r="AI1200" s="2"/>
      <c r="AJ1200" s="2"/>
      <c r="AK1200" s="2"/>
      <c r="AL1200" s="2"/>
      <c r="AM1200" s="2"/>
      <c r="AN1200" s="2"/>
      <c r="AO1200" s="2"/>
      <c r="AP1200" s="2"/>
      <c r="AQ1200" s="2"/>
      <c r="AR1200" s="2"/>
      <c r="AS1200" s="2"/>
      <c r="AT1200" s="2"/>
      <c r="AU1200" s="2"/>
      <c r="AV1200" s="2"/>
      <c r="AW1200" s="2"/>
      <c r="AX1200" s="2"/>
      <c r="AY1200" s="2"/>
      <c r="AZ1200" s="2"/>
      <c r="BA1200" s="2"/>
      <c r="BB1200" s="2"/>
      <c r="BC1200" s="2"/>
      <c r="BD1200" s="2"/>
      <c r="BE1200" s="2"/>
      <c r="BF1200" s="2"/>
      <c r="BG1200" s="2"/>
      <c r="BH1200" s="2"/>
      <c r="BI1200" s="2"/>
      <c r="BJ1200" s="2"/>
      <c r="BK1200" s="2"/>
      <c r="BL1200" s="2"/>
      <c r="BM1200" s="2"/>
      <c r="BN1200" s="2"/>
      <c r="BO1200" s="2"/>
      <c r="BP1200" s="2"/>
      <c r="BQ1200" s="2"/>
      <c r="BR1200" s="2"/>
      <c r="BS1200" s="2"/>
      <c r="BT1200" s="2"/>
      <c r="BU1200" s="2"/>
      <c r="BV1200" s="2"/>
      <c r="BW1200" s="2"/>
      <c r="BX1200" s="2"/>
      <c r="BY1200" s="2"/>
      <c r="BZ1200" s="2"/>
      <c r="CA1200" s="2"/>
      <c r="CB1200" s="2"/>
      <c r="CC1200" s="2"/>
      <c r="CD1200" s="2"/>
      <c r="CE1200" s="2"/>
      <c r="CF1200" s="2"/>
      <c r="CG1200" s="2"/>
      <c r="CH1200" s="2"/>
      <c r="CI1200" s="2"/>
      <c r="CJ1200" s="2"/>
      <c r="CK1200" s="2"/>
      <c r="CL1200" s="2"/>
      <c r="CM1200" s="2"/>
      <c r="CN1200" s="2"/>
      <c r="CO1200" s="2"/>
      <c r="CP1200" s="2"/>
      <c r="CQ1200" s="2"/>
      <c r="CR1200" s="2"/>
      <c r="CS1200" s="2"/>
      <c r="CT1200" s="2"/>
      <c r="CU1200" s="2"/>
      <c r="CV1200" s="2"/>
      <c r="CW1200" s="2"/>
      <c r="CX1200" s="2"/>
      <c r="CY1200" s="2"/>
      <c r="CZ1200" s="2"/>
      <c r="DA1200" s="2"/>
      <c r="DB1200" s="2"/>
      <c r="DC1200" s="2"/>
      <c r="DD1200" s="2"/>
      <c r="DE1200" s="2"/>
      <c r="DF1200" s="2"/>
      <c r="DG1200" s="2"/>
      <c r="DH1200" s="2"/>
      <c r="DI1200" s="2"/>
      <c r="DJ1200" s="2"/>
      <c r="DK1200" s="2"/>
      <c r="DL1200" s="2"/>
      <c r="DM1200" s="2"/>
      <c r="DN1200" s="2"/>
      <c r="DO1200" s="2"/>
      <c r="DP1200" s="2"/>
      <c r="DQ1200" s="2"/>
      <c r="DR1200" s="2"/>
      <c r="DS1200" s="2"/>
      <c r="DT1200" s="2"/>
      <c r="DU1200" s="2"/>
      <c r="DV1200" s="2"/>
      <c r="DW1200" s="2"/>
      <c r="DX1200" s="2"/>
      <c r="DY1200" s="2"/>
      <c r="DZ1200" s="2"/>
      <c r="EA1200" s="2"/>
      <c r="EB1200" s="2"/>
      <c r="EC1200" s="2"/>
      <c r="ED1200" s="2"/>
      <c r="EE1200" s="2"/>
      <c r="EF1200" s="2"/>
      <c r="EG1200" s="2"/>
      <c r="EH1200" s="2"/>
      <c r="EI1200" s="2"/>
      <c r="EJ1200" s="2"/>
      <c r="EK1200" s="2"/>
      <c r="EL1200" s="2"/>
      <c r="EM1200" s="2"/>
      <c r="EN1200" s="2"/>
      <c r="EO1200" s="2"/>
      <c r="EP1200" s="2"/>
      <c r="EQ1200" s="2"/>
      <c r="ER1200" s="2"/>
      <c r="ES1200" s="2"/>
      <c r="ET1200" s="2"/>
      <c r="EU1200" s="2"/>
      <c r="EV1200" s="2"/>
      <c r="EW1200" s="2"/>
      <c r="EX1200" s="2"/>
      <c r="EY1200" s="2"/>
      <c r="EZ1200" s="2"/>
      <c r="FA1200" s="2"/>
      <c r="FB1200" s="2"/>
      <c r="FC1200" s="2"/>
    </row>
    <row r="1201" spans="1:159" s="4" customFormat="1">
      <c r="A1201" s="50" t="s">
        <v>2296</v>
      </c>
      <c r="B1201" s="59" t="s">
        <v>2683</v>
      </c>
      <c r="C1201" s="60">
        <v>3968</v>
      </c>
      <c r="D1201" s="59" t="s">
        <v>1233</v>
      </c>
      <c r="E1201" s="78" t="str">
        <f>IFERROR(VLOOKUP($C1201,'2025-26 School Level AAFTE'!$C$2:$L$2349,9,FALSE), "No")</f>
        <v>Yes</v>
      </c>
      <c r="F1201" s="67">
        <f>IFERROR(VLOOKUP($C1201,'2025-26 School Level AAFTE'!$C$2:$J$2349,8,FALSE), 0)</f>
        <v>287.32</v>
      </c>
      <c r="G1201" s="69">
        <f>IFERROR(IF(E1201= "yes",VLOOKUP(C1201,Summary!$B:$I,6,0),0),0)</f>
        <v>0</v>
      </c>
      <c r="H1201" s="68">
        <f t="shared" si="211"/>
        <v>287.32</v>
      </c>
      <c r="I1201" s="110">
        <f>VLOOKUP($A1201,'2026-27 Salary &amp; Benefits'!$A:$I,3,FALSE)</f>
        <v>1</v>
      </c>
      <c r="J1201" s="110">
        <f>VLOOKUP($A1201,'2026-27 Salary &amp; Benefits'!$A:$I,4,FALSE)</f>
        <v>1</v>
      </c>
      <c r="K1201" s="101">
        <f t="shared" si="212"/>
        <v>287.32</v>
      </c>
      <c r="L1201" s="100">
        <f t="shared" si="213"/>
        <v>0.84299999999999997</v>
      </c>
      <c r="M1201" s="102">
        <f>'2026-27 Salary &amp; Benefits'!$E$6</f>
        <v>78209</v>
      </c>
      <c r="N1201" s="102">
        <f>'2026-27 Salary &amp; Benefits'!$F$6</f>
        <v>82248</v>
      </c>
      <c r="O1201" s="7">
        <f t="shared" si="214"/>
        <v>65930.19</v>
      </c>
      <c r="P1201" s="7">
        <f t="shared" si="215"/>
        <v>3404.8699999999953</v>
      </c>
      <c r="Q1201" s="7">
        <f>'2026-27 Salary &amp; Benefits'!G$6</f>
        <v>16817.759999999998</v>
      </c>
      <c r="R1201" s="103">
        <f>'2026-27 Salary &amp; Benefits'!H$6</f>
        <v>0.16020000000000001</v>
      </c>
      <c r="S1201" s="103">
        <f>'2026-27 Salary &amp; Benefits'!I$6</f>
        <v>0.15390000000000001</v>
      </c>
      <c r="T1201" s="7">
        <f t="shared" si="216"/>
        <v>25263.4</v>
      </c>
      <c r="U1201" s="7">
        <f t="shared" si="217"/>
        <v>1155.58</v>
      </c>
      <c r="V1201" s="7">
        <f t="shared" si="218"/>
        <v>177.84</v>
      </c>
      <c r="W1201" s="7">
        <f t="shared" si="219"/>
        <v>1333.4199999999998</v>
      </c>
      <c r="X1201" s="18">
        <f t="shared" si="220"/>
        <v>95931.87999999999</v>
      </c>
      <c r="Y1201" s="2"/>
      <c r="Z1201" s="2"/>
      <c r="AA1201" s="2"/>
      <c r="AB1201" s="2"/>
      <c r="AC1201" s="2"/>
      <c r="AD1201" s="2"/>
      <c r="AE1201" s="2"/>
      <c r="AF1201" s="2"/>
      <c r="AG1201" s="2"/>
      <c r="AH1201" s="2"/>
      <c r="AI1201" s="2"/>
      <c r="AJ1201" s="2"/>
      <c r="AK1201" s="2"/>
      <c r="AL1201" s="2"/>
      <c r="AM1201" s="2"/>
      <c r="AN1201" s="2"/>
      <c r="AO1201" s="2"/>
      <c r="AP1201" s="2"/>
      <c r="AQ1201" s="2"/>
      <c r="AR1201" s="2"/>
      <c r="AS1201" s="2"/>
      <c r="AT1201" s="2"/>
      <c r="AU1201" s="2"/>
      <c r="AV1201" s="2"/>
      <c r="AW1201" s="2"/>
      <c r="AX1201" s="2"/>
      <c r="AY1201" s="2"/>
      <c r="AZ1201" s="2"/>
      <c r="BA1201" s="2"/>
      <c r="BB1201" s="2"/>
      <c r="BC1201" s="2"/>
      <c r="BD1201" s="2"/>
      <c r="BE1201" s="2"/>
      <c r="BF1201" s="2"/>
      <c r="BG1201" s="2"/>
      <c r="BH1201" s="2"/>
      <c r="BI1201" s="2"/>
      <c r="BJ1201" s="2"/>
      <c r="BK1201" s="2"/>
      <c r="BL1201" s="2"/>
      <c r="BM1201" s="2"/>
      <c r="BN1201" s="2"/>
      <c r="BO1201" s="2"/>
      <c r="BP1201" s="2"/>
      <c r="BQ1201" s="2"/>
      <c r="BR1201" s="2"/>
      <c r="BS1201" s="2"/>
      <c r="BT1201" s="2"/>
      <c r="BU1201" s="2"/>
      <c r="BV1201" s="2"/>
      <c r="BW1201" s="2"/>
      <c r="BX1201" s="2"/>
      <c r="BY1201" s="2"/>
      <c r="BZ1201" s="2"/>
      <c r="CA1201" s="2"/>
      <c r="CB1201" s="2"/>
      <c r="CC1201" s="2"/>
      <c r="CD1201" s="2"/>
      <c r="CE1201" s="2"/>
      <c r="CF1201" s="2"/>
      <c r="CG1201" s="2"/>
      <c r="CH1201" s="2"/>
      <c r="CI1201" s="2"/>
      <c r="CJ1201" s="2"/>
      <c r="CK1201" s="2"/>
      <c r="CL1201" s="2"/>
      <c r="CM1201" s="2"/>
      <c r="CN1201" s="2"/>
      <c r="CO1201" s="2"/>
      <c r="CP1201" s="2"/>
      <c r="CQ1201" s="2"/>
      <c r="CR1201" s="2"/>
      <c r="CS1201" s="2"/>
      <c r="CT1201" s="2"/>
      <c r="CU1201" s="2"/>
      <c r="CV1201" s="2"/>
      <c r="CW1201" s="2"/>
      <c r="CX1201" s="2"/>
      <c r="CY1201" s="2"/>
      <c r="CZ1201" s="2"/>
      <c r="DA1201" s="2"/>
      <c r="DB1201" s="2"/>
      <c r="DC1201" s="2"/>
      <c r="DD1201" s="2"/>
      <c r="DE1201" s="2"/>
      <c r="DF1201" s="2"/>
      <c r="DG1201" s="2"/>
      <c r="DH1201" s="2"/>
      <c r="DI1201" s="2"/>
      <c r="DJ1201" s="2"/>
      <c r="DK1201" s="2"/>
      <c r="DL1201" s="2"/>
      <c r="DM1201" s="2"/>
      <c r="DN1201" s="2"/>
      <c r="DO1201" s="2"/>
      <c r="DP1201" s="2"/>
      <c r="DQ1201" s="2"/>
      <c r="DR1201" s="2"/>
      <c r="DS1201" s="2"/>
      <c r="DT1201" s="2"/>
      <c r="DU1201" s="2"/>
      <c r="DV1201" s="2"/>
      <c r="DW1201" s="2"/>
      <c r="DX1201" s="2"/>
      <c r="DY1201" s="2"/>
      <c r="DZ1201" s="2"/>
      <c r="EA1201" s="2"/>
      <c r="EB1201" s="2"/>
      <c r="EC1201" s="2"/>
      <c r="ED1201" s="2"/>
      <c r="EE1201" s="2"/>
      <c r="EF1201" s="2"/>
      <c r="EG1201" s="2"/>
      <c r="EH1201" s="2"/>
      <c r="EI1201" s="2"/>
      <c r="EJ1201" s="2"/>
      <c r="EK1201" s="2"/>
      <c r="EL1201" s="2"/>
      <c r="EM1201" s="2"/>
      <c r="EN1201" s="2"/>
      <c r="EO1201" s="2"/>
      <c r="EP1201" s="2"/>
      <c r="EQ1201" s="2"/>
      <c r="ER1201" s="2"/>
      <c r="ES1201" s="2"/>
      <c r="ET1201" s="2"/>
      <c r="EU1201" s="2"/>
      <c r="EV1201" s="2"/>
      <c r="EW1201" s="2"/>
      <c r="EX1201" s="2"/>
      <c r="EY1201" s="2"/>
      <c r="EZ1201" s="2"/>
      <c r="FA1201" s="2"/>
      <c r="FB1201" s="2"/>
      <c r="FC1201" s="2"/>
    </row>
    <row r="1202" spans="1:159" s="4" customFormat="1">
      <c r="A1202" s="50" t="s">
        <v>2296</v>
      </c>
      <c r="B1202" s="59" t="s">
        <v>2683</v>
      </c>
      <c r="C1202" s="58">
        <v>4478</v>
      </c>
      <c r="D1202" s="51" t="s">
        <v>1234</v>
      </c>
      <c r="E1202" s="78" t="str">
        <f>IFERROR(VLOOKUP($C1202,'2025-26 School Level AAFTE'!$C$2:$L$2349,9,FALSE), "No")</f>
        <v>Yes</v>
      </c>
      <c r="F1202" s="67">
        <f>IFERROR(VLOOKUP($C1202,'2025-26 School Level AAFTE'!$C$2:$J$2349,8,FALSE), 0)</f>
        <v>364.4</v>
      </c>
      <c r="G1202" s="69">
        <f>IFERROR(IF(E1202= "yes",VLOOKUP(C1202,Summary!$B:$I,6,0),0),0)</f>
        <v>0</v>
      </c>
      <c r="H1202" s="68">
        <f t="shared" si="211"/>
        <v>364.4</v>
      </c>
      <c r="I1202" s="110">
        <f>VLOOKUP($A1202,'2026-27 Salary &amp; Benefits'!$A:$I,3,FALSE)</f>
        <v>1</v>
      </c>
      <c r="J1202" s="110">
        <f>VLOOKUP($A1202,'2026-27 Salary &amp; Benefits'!$A:$I,4,FALSE)</f>
        <v>1</v>
      </c>
      <c r="K1202" s="101">
        <f t="shared" si="212"/>
        <v>364.4</v>
      </c>
      <c r="L1202" s="100">
        <f t="shared" si="213"/>
        <v>1.069</v>
      </c>
      <c r="M1202" s="102">
        <f>'2026-27 Salary &amp; Benefits'!$E$6</f>
        <v>78209</v>
      </c>
      <c r="N1202" s="102">
        <f>'2026-27 Salary &amp; Benefits'!$F$6</f>
        <v>82248</v>
      </c>
      <c r="O1202" s="7">
        <f t="shared" si="214"/>
        <v>83605.42</v>
      </c>
      <c r="P1202" s="7">
        <f t="shared" si="215"/>
        <v>4317.6900000000023</v>
      </c>
      <c r="Q1202" s="7">
        <f>'2026-27 Salary &amp; Benefits'!G$6</f>
        <v>16817.759999999998</v>
      </c>
      <c r="R1202" s="103">
        <f>'2026-27 Salary &amp; Benefits'!H$6</f>
        <v>0.16020000000000001</v>
      </c>
      <c r="S1202" s="103">
        <f>'2026-27 Salary &amp; Benefits'!I$6</f>
        <v>0.15390000000000001</v>
      </c>
      <c r="T1202" s="7">
        <f t="shared" si="216"/>
        <v>32036.27</v>
      </c>
      <c r="U1202" s="7">
        <f t="shared" si="217"/>
        <v>1465.39</v>
      </c>
      <c r="V1202" s="7">
        <f t="shared" si="218"/>
        <v>225.52</v>
      </c>
      <c r="W1202" s="7">
        <f t="shared" si="219"/>
        <v>1690.91</v>
      </c>
      <c r="X1202" s="18">
        <f t="shared" si="220"/>
        <v>121650.29000000001</v>
      </c>
      <c r="Y1202" s="2"/>
      <c r="Z1202" s="2"/>
      <c r="AA1202" s="2"/>
      <c r="AB1202" s="2"/>
      <c r="AC1202" s="2"/>
      <c r="AD1202" s="2"/>
      <c r="AE1202" s="2"/>
      <c r="AF1202" s="2"/>
      <c r="AG1202" s="2"/>
      <c r="AH1202" s="2"/>
      <c r="AI1202" s="2"/>
      <c r="AJ1202" s="2"/>
      <c r="AK1202" s="2"/>
      <c r="AL1202" s="2"/>
      <c r="AM1202" s="2"/>
      <c r="AN1202" s="2"/>
      <c r="AO1202" s="2"/>
      <c r="AP1202" s="2"/>
      <c r="AQ1202" s="2"/>
      <c r="AR1202" s="2"/>
      <c r="AS1202" s="2"/>
      <c r="AT1202" s="2"/>
      <c r="AU1202" s="2"/>
      <c r="AV1202" s="2"/>
      <c r="AW1202" s="2"/>
      <c r="AX1202" s="2"/>
      <c r="AY1202" s="2"/>
      <c r="AZ1202" s="2"/>
      <c r="BA1202" s="2"/>
      <c r="BB1202" s="2"/>
      <c r="BC1202" s="2"/>
      <c r="BD1202" s="2"/>
      <c r="BE1202" s="2"/>
      <c r="BF1202" s="2"/>
      <c r="BG1202" s="2"/>
      <c r="BH1202" s="2"/>
      <c r="BI1202" s="2"/>
      <c r="BJ1202" s="2"/>
      <c r="BK1202" s="2"/>
      <c r="BL1202" s="2"/>
      <c r="BM1202" s="2"/>
      <c r="BN1202" s="2"/>
      <c r="BO1202" s="2"/>
      <c r="BP1202" s="2"/>
      <c r="BQ1202" s="2"/>
      <c r="BR1202" s="2"/>
      <c r="BS1202" s="2"/>
      <c r="BT1202" s="2"/>
      <c r="BU1202" s="2"/>
      <c r="BV1202" s="2"/>
      <c r="BW1202" s="2"/>
      <c r="BX1202" s="2"/>
      <c r="BY1202" s="2"/>
      <c r="BZ1202" s="2"/>
      <c r="CA1202" s="2"/>
      <c r="CB1202" s="2"/>
      <c r="CC1202" s="2"/>
      <c r="CD1202" s="2"/>
      <c r="CE1202" s="2"/>
      <c r="CF1202" s="2"/>
      <c r="CG1202" s="2"/>
      <c r="CH1202" s="2"/>
      <c r="CI1202" s="2"/>
      <c r="CJ1202" s="2"/>
      <c r="CK1202" s="2"/>
      <c r="CL1202" s="2"/>
      <c r="CM1202" s="2"/>
      <c r="CN1202" s="2"/>
      <c r="CO1202" s="2"/>
      <c r="CP1202" s="2"/>
      <c r="CQ1202" s="2"/>
      <c r="CR1202" s="2"/>
      <c r="CS1202" s="2"/>
      <c r="CT1202" s="2"/>
      <c r="CU1202" s="2"/>
      <c r="CV1202" s="2"/>
      <c r="CW1202" s="2"/>
      <c r="CX1202" s="2"/>
      <c r="CY1202" s="2"/>
      <c r="CZ1202" s="2"/>
      <c r="DA1202" s="2"/>
      <c r="DB1202" s="2"/>
      <c r="DC1202" s="2"/>
      <c r="DD1202" s="2"/>
      <c r="DE1202" s="2"/>
      <c r="DF1202" s="2"/>
      <c r="DG1202" s="2"/>
      <c r="DH1202" s="2"/>
      <c r="DI1202" s="2"/>
      <c r="DJ1202" s="2"/>
      <c r="DK1202" s="2"/>
      <c r="DL1202" s="2"/>
      <c r="DM1202" s="2"/>
      <c r="DN1202" s="2"/>
      <c r="DO1202" s="2"/>
      <c r="DP1202" s="2"/>
      <c r="DQ1202" s="2"/>
      <c r="DR1202" s="2"/>
      <c r="DS1202" s="2"/>
      <c r="DT1202" s="2"/>
      <c r="DU1202" s="2"/>
      <c r="DV1202" s="2"/>
      <c r="DW1202" s="2"/>
      <c r="DX1202" s="2"/>
      <c r="DY1202" s="2"/>
      <c r="DZ1202" s="2"/>
      <c r="EA1202" s="2"/>
      <c r="EB1202" s="2"/>
      <c r="EC1202" s="2"/>
      <c r="ED1202" s="2"/>
      <c r="EE1202" s="2"/>
      <c r="EF1202" s="2"/>
      <c r="EG1202" s="2"/>
      <c r="EH1202" s="2"/>
      <c r="EI1202" s="2"/>
      <c r="EJ1202" s="2"/>
      <c r="EK1202" s="2"/>
      <c r="EL1202" s="2"/>
      <c r="EM1202" s="2"/>
      <c r="EN1202" s="2"/>
      <c r="EO1202" s="2"/>
      <c r="EP1202" s="2"/>
      <c r="EQ1202" s="2"/>
      <c r="ER1202" s="2"/>
      <c r="ES1202" s="2"/>
      <c r="ET1202" s="2"/>
      <c r="EU1202" s="2"/>
      <c r="EV1202" s="2"/>
      <c r="EW1202" s="2"/>
      <c r="EX1202" s="2"/>
      <c r="EY1202" s="2"/>
      <c r="EZ1202" s="2"/>
      <c r="FA1202" s="2"/>
      <c r="FB1202" s="2"/>
      <c r="FC1202" s="2"/>
    </row>
    <row r="1203" spans="1:159" s="4" customFormat="1">
      <c r="A1203" s="50" t="s">
        <v>2346</v>
      </c>
      <c r="B1203" s="59" t="s">
        <v>2684</v>
      </c>
      <c r="C1203" s="60">
        <v>4036</v>
      </c>
      <c r="D1203" s="59" t="s">
        <v>1710</v>
      </c>
      <c r="E1203" s="78" t="str">
        <f>IFERROR(VLOOKUP($C1203,'2025-26 School Level AAFTE'!$C$2:$L$2349,9,FALSE), "No")</f>
        <v>No</v>
      </c>
      <c r="F1203" s="67">
        <f>IFERROR(VLOOKUP($C1203,'2025-26 School Level AAFTE'!$C$2:$J$2349,8,FALSE), 0)</f>
        <v>437.51000000000005</v>
      </c>
      <c r="G1203" s="69">
        <f>IFERROR(IF(E1203= "yes",VLOOKUP(C1203,Summary!$B:$I,6,0),0),0)</f>
        <v>0</v>
      </c>
      <c r="H1203" s="68">
        <f t="shared" si="211"/>
        <v>0</v>
      </c>
      <c r="I1203" s="110">
        <f>VLOOKUP($A1203,'2026-27 Salary &amp; Benefits'!$A:$I,3,FALSE)</f>
        <v>1</v>
      </c>
      <c r="J1203" s="110">
        <f>VLOOKUP($A1203,'2026-27 Salary &amp; Benefits'!$A:$I,4,FALSE)</f>
        <v>1.04</v>
      </c>
      <c r="K1203" s="101">
        <f t="shared" si="212"/>
        <v>0</v>
      </c>
      <c r="L1203" s="100">
        <f t="shared" si="213"/>
        <v>0</v>
      </c>
      <c r="M1203" s="102">
        <f>'2026-27 Salary &amp; Benefits'!$E$6</f>
        <v>78209</v>
      </c>
      <c r="N1203" s="102">
        <f>'2026-27 Salary &amp; Benefits'!$F$6</f>
        <v>82248</v>
      </c>
      <c r="O1203" s="7">
        <f t="shared" si="214"/>
        <v>0</v>
      </c>
      <c r="P1203" s="7">
        <f t="shared" si="215"/>
        <v>0</v>
      </c>
      <c r="Q1203" s="7">
        <f>'2026-27 Salary &amp; Benefits'!G$6</f>
        <v>16817.759999999998</v>
      </c>
      <c r="R1203" s="103">
        <f>'2026-27 Salary &amp; Benefits'!H$6</f>
        <v>0.16020000000000001</v>
      </c>
      <c r="S1203" s="103">
        <f>'2026-27 Salary &amp; Benefits'!I$6</f>
        <v>0.15390000000000001</v>
      </c>
      <c r="T1203" s="7">
        <f t="shared" si="216"/>
        <v>0</v>
      </c>
      <c r="U1203" s="7">
        <f t="shared" si="217"/>
        <v>0</v>
      </c>
      <c r="V1203" s="7">
        <f t="shared" si="218"/>
        <v>0</v>
      </c>
      <c r="W1203" s="7">
        <f t="shared" si="219"/>
        <v>0</v>
      </c>
      <c r="X1203" s="18">
        <f t="shared" si="220"/>
        <v>0</v>
      </c>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c r="CN1203" s="2"/>
      <c r="CO1203" s="2"/>
      <c r="CP1203" s="2"/>
      <c r="CQ1203" s="2"/>
      <c r="CR1203" s="2"/>
      <c r="CS1203" s="2"/>
      <c r="CT1203" s="2"/>
      <c r="CU1203" s="2"/>
      <c r="CV1203" s="2"/>
      <c r="CW1203" s="2"/>
      <c r="CX1203" s="2"/>
      <c r="CY1203" s="2"/>
      <c r="CZ1203" s="2"/>
      <c r="DA1203" s="2"/>
      <c r="DB1203" s="2"/>
      <c r="DC1203" s="2"/>
      <c r="DD1203" s="2"/>
      <c r="DE1203" s="2"/>
      <c r="DF1203" s="2"/>
      <c r="DG1203" s="2"/>
      <c r="DH1203" s="2"/>
      <c r="DI1203" s="2"/>
      <c r="DJ1203" s="2"/>
      <c r="DK1203" s="2"/>
      <c r="DL1203" s="2"/>
      <c r="DM1203" s="2"/>
      <c r="DN1203" s="2"/>
      <c r="DO1203" s="2"/>
      <c r="DP1203" s="2"/>
      <c r="DQ1203" s="2"/>
      <c r="DR1203" s="2"/>
      <c r="DS1203" s="2"/>
      <c r="DT1203" s="2"/>
      <c r="DU1203" s="2"/>
      <c r="DV1203" s="2"/>
      <c r="DW1203" s="2"/>
      <c r="DX1203" s="2"/>
      <c r="DY1203" s="2"/>
      <c r="DZ1203" s="2"/>
      <c r="EA1203" s="2"/>
      <c r="EB1203" s="2"/>
      <c r="EC1203" s="2"/>
      <c r="ED1203" s="2"/>
      <c r="EE1203" s="2"/>
      <c r="EF1203" s="2"/>
      <c r="EG1203" s="2"/>
      <c r="EH1203" s="2"/>
      <c r="EI1203" s="2"/>
      <c r="EJ1203" s="2"/>
      <c r="EK1203" s="2"/>
      <c r="EL1203" s="2"/>
      <c r="EM1203" s="2"/>
      <c r="EN1203" s="2"/>
      <c r="EO1203" s="2"/>
      <c r="EP1203" s="2"/>
      <c r="EQ1203" s="2"/>
      <c r="ER1203" s="2"/>
      <c r="ES1203" s="2"/>
      <c r="ET1203" s="2"/>
      <c r="EU1203" s="2"/>
      <c r="EV1203" s="2"/>
      <c r="EW1203" s="2"/>
      <c r="EX1203" s="2"/>
      <c r="EY1203" s="2"/>
      <c r="EZ1203" s="2"/>
      <c r="FA1203" s="2"/>
      <c r="FB1203" s="2"/>
      <c r="FC1203" s="2"/>
    </row>
    <row r="1204" spans="1:159" s="4" customFormat="1">
      <c r="A1204" s="50" t="s">
        <v>2346</v>
      </c>
      <c r="B1204" s="59" t="s">
        <v>2684</v>
      </c>
      <c r="C1204" s="60">
        <v>4333</v>
      </c>
      <c r="D1204" s="59" t="s">
        <v>1711</v>
      </c>
      <c r="E1204" s="78" t="str">
        <f>IFERROR(VLOOKUP($C1204,'2025-26 School Level AAFTE'!$C$2:$L$2349,9,FALSE), "No")</f>
        <v>No</v>
      </c>
      <c r="F1204" s="67">
        <f>IFERROR(VLOOKUP($C1204,'2025-26 School Level AAFTE'!$C$2:$J$2349,8,FALSE), 0)</f>
        <v>474.39</v>
      </c>
      <c r="G1204" s="69">
        <f>IFERROR(IF(E1204= "yes",VLOOKUP(C1204,Summary!$B:$I,6,0),0),0)</f>
        <v>0</v>
      </c>
      <c r="H1204" s="68">
        <f t="shared" si="211"/>
        <v>0</v>
      </c>
      <c r="I1204" s="110">
        <f>VLOOKUP($A1204,'2026-27 Salary &amp; Benefits'!$A:$I,3,FALSE)</f>
        <v>1</v>
      </c>
      <c r="J1204" s="110">
        <f>VLOOKUP($A1204,'2026-27 Salary &amp; Benefits'!$A:$I,4,FALSE)</f>
        <v>1.04</v>
      </c>
      <c r="K1204" s="101">
        <f t="shared" si="212"/>
        <v>0</v>
      </c>
      <c r="L1204" s="100">
        <f t="shared" si="213"/>
        <v>0</v>
      </c>
      <c r="M1204" s="102">
        <f>'2026-27 Salary &amp; Benefits'!$E$6</f>
        <v>78209</v>
      </c>
      <c r="N1204" s="102">
        <f>'2026-27 Salary &amp; Benefits'!$F$6</f>
        <v>82248</v>
      </c>
      <c r="O1204" s="7">
        <f t="shared" si="214"/>
        <v>0</v>
      </c>
      <c r="P1204" s="7">
        <f t="shared" si="215"/>
        <v>0</v>
      </c>
      <c r="Q1204" s="7">
        <f>'2026-27 Salary &amp; Benefits'!G$6</f>
        <v>16817.759999999998</v>
      </c>
      <c r="R1204" s="103">
        <f>'2026-27 Salary &amp; Benefits'!H$6</f>
        <v>0.16020000000000001</v>
      </c>
      <c r="S1204" s="103">
        <f>'2026-27 Salary &amp; Benefits'!I$6</f>
        <v>0.15390000000000001</v>
      </c>
      <c r="T1204" s="7">
        <f t="shared" si="216"/>
        <v>0</v>
      </c>
      <c r="U1204" s="7">
        <f t="shared" si="217"/>
        <v>0</v>
      </c>
      <c r="V1204" s="7">
        <f t="shared" si="218"/>
        <v>0</v>
      </c>
      <c r="W1204" s="7">
        <f t="shared" si="219"/>
        <v>0</v>
      </c>
      <c r="X1204" s="18">
        <f t="shared" si="220"/>
        <v>0</v>
      </c>
      <c r="Y1204" s="2"/>
      <c r="Z1204" s="2"/>
      <c r="AA1204" s="2"/>
      <c r="AB1204" s="2"/>
      <c r="AC1204" s="2"/>
      <c r="AD1204" s="2"/>
      <c r="AE1204" s="2"/>
      <c r="AF1204" s="2"/>
      <c r="AG1204" s="2"/>
      <c r="AH1204" s="2"/>
      <c r="AI1204" s="2"/>
      <c r="AJ1204" s="2"/>
      <c r="AK1204" s="2"/>
      <c r="AL1204" s="2"/>
      <c r="AM1204" s="2"/>
      <c r="AN1204" s="2"/>
      <c r="AO1204" s="2"/>
      <c r="AP1204" s="2"/>
      <c r="AQ1204" s="2"/>
      <c r="AR1204" s="2"/>
      <c r="AS1204" s="2"/>
      <c r="AT1204" s="2"/>
      <c r="AU1204" s="2"/>
      <c r="AV1204" s="2"/>
      <c r="AW1204" s="2"/>
      <c r="AX1204" s="2"/>
      <c r="AY1204" s="2"/>
      <c r="AZ1204" s="2"/>
      <c r="BA1204" s="2"/>
      <c r="BB1204" s="2"/>
      <c r="BC1204" s="2"/>
      <c r="BD1204" s="2"/>
      <c r="BE1204" s="2"/>
      <c r="BF1204" s="2"/>
      <c r="BG1204" s="2"/>
      <c r="BH1204" s="2"/>
      <c r="BI1204" s="2"/>
      <c r="BJ1204" s="2"/>
      <c r="BK1204" s="2"/>
      <c r="BL1204" s="2"/>
      <c r="BM1204" s="2"/>
      <c r="BN1204" s="2"/>
      <c r="BO1204" s="2"/>
      <c r="BP1204" s="2"/>
      <c r="BQ1204" s="2"/>
      <c r="BR1204" s="2"/>
      <c r="BS1204" s="2"/>
      <c r="BT1204" s="2"/>
      <c r="BU1204" s="2"/>
      <c r="BV1204" s="2"/>
      <c r="BW1204" s="2"/>
      <c r="BX1204" s="2"/>
      <c r="BY1204" s="2"/>
      <c r="BZ1204" s="2"/>
      <c r="CA1204" s="2"/>
      <c r="CB1204" s="2"/>
      <c r="CC1204" s="2"/>
      <c r="CD1204" s="2"/>
      <c r="CE1204" s="2"/>
      <c r="CF1204" s="2"/>
      <c r="CG1204" s="2"/>
      <c r="CH1204" s="2"/>
      <c r="CI1204" s="2"/>
      <c r="CJ1204" s="2"/>
      <c r="CK1204" s="2"/>
      <c r="CL1204" s="2"/>
      <c r="CM1204" s="2"/>
      <c r="CN1204" s="2"/>
      <c r="CO1204" s="2"/>
      <c r="CP1204" s="2"/>
      <c r="CQ1204" s="2"/>
      <c r="CR1204" s="2"/>
      <c r="CS1204" s="2"/>
      <c r="CT1204" s="2"/>
      <c r="CU1204" s="2"/>
      <c r="CV1204" s="2"/>
      <c r="CW1204" s="2"/>
      <c r="CX1204" s="2"/>
      <c r="CY1204" s="2"/>
      <c r="CZ1204" s="2"/>
      <c r="DA1204" s="2"/>
      <c r="DB1204" s="2"/>
      <c r="DC1204" s="2"/>
      <c r="DD1204" s="2"/>
      <c r="DE1204" s="2"/>
      <c r="DF1204" s="2"/>
      <c r="DG1204" s="2"/>
      <c r="DH1204" s="2"/>
      <c r="DI1204" s="2"/>
      <c r="DJ1204" s="2"/>
      <c r="DK1204" s="2"/>
      <c r="DL1204" s="2"/>
      <c r="DM1204" s="2"/>
      <c r="DN1204" s="2"/>
      <c r="DO1204" s="2"/>
      <c r="DP1204" s="2"/>
      <c r="DQ1204" s="2"/>
      <c r="DR1204" s="2"/>
      <c r="DS1204" s="2"/>
      <c r="DT1204" s="2"/>
      <c r="DU1204" s="2"/>
      <c r="DV1204" s="2"/>
      <c r="DW1204" s="2"/>
      <c r="DX1204" s="2"/>
      <c r="DY1204" s="2"/>
      <c r="DZ1204" s="2"/>
      <c r="EA1204" s="2"/>
      <c r="EB1204" s="2"/>
      <c r="EC1204" s="2"/>
      <c r="ED1204" s="2"/>
      <c r="EE1204" s="2"/>
      <c r="EF1204" s="2"/>
      <c r="EG1204" s="2"/>
      <c r="EH1204" s="2"/>
      <c r="EI1204" s="2"/>
      <c r="EJ1204" s="2"/>
      <c r="EK1204" s="2"/>
      <c r="EL1204" s="2"/>
      <c r="EM1204" s="2"/>
      <c r="EN1204" s="2"/>
      <c r="EO1204" s="2"/>
      <c r="EP1204" s="2"/>
      <c r="EQ1204" s="2"/>
      <c r="ER1204" s="2"/>
      <c r="ES1204" s="2"/>
      <c r="ET1204" s="2"/>
      <c r="EU1204" s="2"/>
      <c r="EV1204" s="2"/>
      <c r="EW1204" s="2"/>
      <c r="EX1204" s="2"/>
      <c r="EY1204" s="2"/>
      <c r="EZ1204" s="2"/>
      <c r="FA1204" s="2"/>
      <c r="FB1204" s="2"/>
      <c r="FC1204" s="2"/>
    </row>
    <row r="1205" spans="1:159" s="4" customFormat="1">
      <c r="A1205" s="50" t="s">
        <v>2346</v>
      </c>
      <c r="B1205" s="59" t="s">
        <v>2684</v>
      </c>
      <c r="C1205" s="60">
        <v>4521</v>
      </c>
      <c r="D1205" s="59" t="s">
        <v>1712</v>
      </c>
      <c r="E1205" s="78" t="str">
        <f>IFERROR(VLOOKUP($C1205,'2025-26 School Level AAFTE'!$C$2:$L$2349,9,FALSE), "No")</f>
        <v>No</v>
      </c>
      <c r="F1205" s="67">
        <f>IFERROR(VLOOKUP($C1205,'2025-26 School Level AAFTE'!$C$2:$J$2349,8,FALSE), 0)</f>
        <v>314.63</v>
      </c>
      <c r="G1205" s="69">
        <f>IFERROR(IF(E1205= "yes",VLOOKUP(C1205,Summary!$B:$I,6,0),0),0)</f>
        <v>0</v>
      </c>
      <c r="H1205" s="68">
        <f t="shared" si="211"/>
        <v>0</v>
      </c>
      <c r="I1205" s="110">
        <f>VLOOKUP($A1205,'2026-27 Salary &amp; Benefits'!$A:$I,3,FALSE)</f>
        <v>1</v>
      </c>
      <c r="J1205" s="110">
        <f>VLOOKUP($A1205,'2026-27 Salary &amp; Benefits'!$A:$I,4,FALSE)</f>
        <v>1.04</v>
      </c>
      <c r="K1205" s="101">
        <f t="shared" si="212"/>
        <v>0</v>
      </c>
      <c r="L1205" s="100">
        <f t="shared" si="213"/>
        <v>0</v>
      </c>
      <c r="M1205" s="102">
        <f>'2026-27 Salary &amp; Benefits'!$E$6</f>
        <v>78209</v>
      </c>
      <c r="N1205" s="102">
        <f>'2026-27 Salary &amp; Benefits'!$F$6</f>
        <v>82248</v>
      </c>
      <c r="O1205" s="7">
        <f t="shared" si="214"/>
        <v>0</v>
      </c>
      <c r="P1205" s="7">
        <f t="shared" si="215"/>
        <v>0</v>
      </c>
      <c r="Q1205" s="7">
        <f>'2026-27 Salary &amp; Benefits'!G$6</f>
        <v>16817.759999999998</v>
      </c>
      <c r="R1205" s="103">
        <f>'2026-27 Salary &amp; Benefits'!H$6</f>
        <v>0.16020000000000001</v>
      </c>
      <c r="S1205" s="103">
        <f>'2026-27 Salary &amp; Benefits'!I$6</f>
        <v>0.15390000000000001</v>
      </c>
      <c r="T1205" s="7">
        <f t="shared" si="216"/>
        <v>0</v>
      </c>
      <c r="U1205" s="7">
        <f t="shared" si="217"/>
        <v>0</v>
      </c>
      <c r="V1205" s="7">
        <f t="shared" si="218"/>
        <v>0</v>
      </c>
      <c r="W1205" s="7">
        <f t="shared" si="219"/>
        <v>0</v>
      </c>
      <c r="X1205" s="18">
        <f t="shared" si="220"/>
        <v>0</v>
      </c>
      <c r="Y1205" s="2"/>
      <c r="Z1205" s="2"/>
      <c r="AA1205" s="2"/>
      <c r="AB1205" s="2"/>
      <c r="AC1205" s="2"/>
      <c r="AD1205" s="2"/>
      <c r="AE1205" s="2"/>
      <c r="AF1205" s="2"/>
      <c r="AG1205" s="2"/>
      <c r="AH1205" s="2"/>
      <c r="AI1205" s="2"/>
      <c r="AJ1205" s="2"/>
      <c r="AK1205" s="2"/>
      <c r="AL1205" s="2"/>
      <c r="AM1205" s="2"/>
      <c r="AN1205" s="2"/>
      <c r="AO1205" s="2"/>
      <c r="AP1205" s="2"/>
      <c r="AQ1205" s="2"/>
      <c r="AR1205" s="2"/>
      <c r="AS1205" s="2"/>
      <c r="AT1205" s="2"/>
      <c r="AU1205" s="2"/>
      <c r="AV1205" s="2"/>
      <c r="AW1205" s="2"/>
      <c r="AX1205" s="2"/>
      <c r="AY1205" s="2"/>
      <c r="AZ1205" s="2"/>
      <c r="BA1205" s="2"/>
      <c r="BB1205" s="2"/>
      <c r="BC1205" s="2"/>
      <c r="BD1205" s="2"/>
      <c r="BE1205" s="2"/>
      <c r="BF1205" s="2"/>
      <c r="BG1205" s="2"/>
      <c r="BH1205" s="2"/>
      <c r="BI1205" s="2"/>
      <c r="BJ1205" s="2"/>
      <c r="BK1205" s="2"/>
      <c r="BL1205" s="2"/>
      <c r="BM1205" s="2"/>
      <c r="BN1205" s="2"/>
      <c r="BO1205" s="2"/>
      <c r="BP1205" s="2"/>
      <c r="BQ1205" s="2"/>
      <c r="BR1205" s="2"/>
      <c r="BS1205" s="2"/>
      <c r="BT1205" s="2"/>
      <c r="BU1205" s="2"/>
      <c r="BV1205" s="2"/>
      <c r="BW1205" s="2"/>
      <c r="BX1205" s="2"/>
      <c r="BY1205" s="2"/>
      <c r="BZ1205" s="2"/>
      <c r="CA1205" s="2"/>
      <c r="CB1205" s="2"/>
      <c r="CC1205" s="2"/>
      <c r="CD1205" s="2"/>
      <c r="CE1205" s="2"/>
      <c r="CF1205" s="2"/>
      <c r="CG1205" s="2"/>
      <c r="CH1205" s="2"/>
      <c r="CI1205" s="2"/>
      <c r="CJ1205" s="2"/>
      <c r="CK1205" s="2"/>
      <c r="CL1205" s="2"/>
      <c r="CM1205" s="2"/>
      <c r="CN1205" s="2"/>
      <c r="CO1205" s="2"/>
      <c r="CP1205" s="2"/>
      <c r="CQ1205" s="2"/>
      <c r="CR1205" s="2"/>
      <c r="CS1205" s="2"/>
      <c r="CT1205" s="2"/>
      <c r="CU1205" s="2"/>
      <c r="CV1205" s="2"/>
      <c r="CW1205" s="2"/>
      <c r="CX1205" s="2"/>
      <c r="CY1205" s="2"/>
      <c r="CZ1205" s="2"/>
      <c r="DA1205" s="2"/>
      <c r="DB1205" s="2"/>
      <c r="DC1205" s="2"/>
      <c r="DD1205" s="2"/>
      <c r="DE1205" s="2"/>
      <c r="DF1205" s="2"/>
      <c r="DG1205" s="2"/>
      <c r="DH1205" s="2"/>
      <c r="DI1205" s="2"/>
      <c r="DJ1205" s="2"/>
      <c r="DK1205" s="2"/>
      <c r="DL1205" s="2"/>
      <c r="DM1205" s="2"/>
      <c r="DN1205" s="2"/>
      <c r="DO1205" s="2"/>
      <c r="DP1205" s="2"/>
      <c r="DQ1205" s="2"/>
      <c r="DR1205" s="2"/>
      <c r="DS1205" s="2"/>
      <c r="DT1205" s="2"/>
      <c r="DU1205" s="2"/>
      <c r="DV1205" s="2"/>
      <c r="DW1205" s="2"/>
      <c r="DX1205" s="2"/>
      <c r="DY1205" s="2"/>
      <c r="DZ1205" s="2"/>
      <c r="EA1205" s="2"/>
      <c r="EB1205" s="2"/>
      <c r="EC1205" s="2"/>
      <c r="ED1205" s="2"/>
      <c r="EE1205" s="2"/>
      <c r="EF1205" s="2"/>
      <c r="EG1205" s="2"/>
      <c r="EH1205" s="2"/>
      <c r="EI1205" s="2"/>
      <c r="EJ1205" s="2"/>
      <c r="EK1205" s="2"/>
      <c r="EL1205" s="2"/>
      <c r="EM1205" s="2"/>
      <c r="EN1205" s="2"/>
      <c r="EO1205" s="2"/>
      <c r="EP1205" s="2"/>
      <c r="EQ1205" s="2"/>
      <c r="ER1205" s="2"/>
      <c r="ES1205" s="2"/>
      <c r="ET1205" s="2"/>
      <c r="EU1205" s="2"/>
      <c r="EV1205" s="2"/>
      <c r="EW1205" s="2"/>
      <c r="EX1205" s="2"/>
      <c r="EY1205" s="2"/>
      <c r="EZ1205" s="2"/>
      <c r="FA1205" s="2"/>
      <c r="FB1205" s="2"/>
      <c r="FC1205" s="2"/>
    </row>
    <row r="1206" spans="1:159" s="4" customFormat="1">
      <c r="A1206" s="50" t="s">
        <v>2346</v>
      </c>
      <c r="B1206" s="59" t="s">
        <v>2684</v>
      </c>
      <c r="C1206" s="60">
        <v>2341</v>
      </c>
      <c r="D1206" s="59" t="s">
        <v>1709</v>
      </c>
      <c r="E1206" s="78" t="str">
        <f>IFERROR(VLOOKUP($C1206,'2025-26 School Level AAFTE'!$C$2:$L$2349,9,FALSE), "No")</f>
        <v>No</v>
      </c>
      <c r="F1206" s="67">
        <f>IFERROR(VLOOKUP($C1206,'2025-26 School Level AAFTE'!$C$2:$J$2349,8,FALSE), 0)</f>
        <v>133</v>
      </c>
      <c r="G1206" s="69">
        <f>IFERROR(IF(E1206= "yes",VLOOKUP(C1206,Summary!$B:$I,6,0),0),0)</f>
        <v>0</v>
      </c>
      <c r="H1206" s="68">
        <f t="shared" si="211"/>
        <v>0</v>
      </c>
      <c r="I1206" s="110">
        <f>VLOOKUP($A1206,'2026-27 Salary &amp; Benefits'!$A:$I,3,FALSE)</f>
        <v>1</v>
      </c>
      <c r="J1206" s="110">
        <f>VLOOKUP($A1206,'2026-27 Salary &amp; Benefits'!$A:$I,4,FALSE)</f>
        <v>1.04</v>
      </c>
      <c r="K1206" s="101">
        <f t="shared" si="212"/>
        <v>0</v>
      </c>
      <c r="L1206" s="100">
        <f t="shared" si="213"/>
        <v>0</v>
      </c>
      <c r="M1206" s="102">
        <f>'2026-27 Salary &amp; Benefits'!$E$6</f>
        <v>78209</v>
      </c>
      <c r="N1206" s="102">
        <f>'2026-27 Salary &amp; Benefits'!$F$6</f>
        <v>82248</v>
      </c>
      <c r="O1206" s="7">
        <f t="shared" si="214"/>
        <v>0</v>
      </c>
      <c r="P1206" s="7">
        <f t="shared" si="215"/>
        <v>0</v>
      </c>
      <c r="Q1206" s="7">
        <f>'2026-27 Salary &amp; Benefits'!G$6</f>
        <v>16817.759999999998</v>
      </c>
      <c r="R1206" s="103">
        <f>'2026-27 Salary &amp; Benefits'!H$6</f>
        <v>0.16020000000000001</v>
      </c>
      <c r="S1206" s="103">
        <f>'2026-27 Salary &amp; Benefits'!I$6</f>
        <v>0.15390000000000001</v>
      </c>
      <c r="T1206" s="7">
        <f t="shared" si="216"/>
        <v>0</v>
      </c>
      <c r="U1206" s="7">
        <f t="shared" si="217"/>
        <v>0</v>
      </c>
      <c r="V1206" s="7">
        <f t="shared" si="218"/>
        <v>0</v>
      </c>
      <c r="W1206" s="7">
        <f t="shared" si="219"/>
        <v>0</v>
      </c>
      <c r="X1206" s="18">
        <f t="shared" si="220"/>
        <v>0</v>
      </c>
      <c r="Y1206" s="2"/>
      <c r="Z1206" s="2"/>
      <c r="AA1206" s="2"/>
      <c r="AB1206" s="2"/>
      <c r="AC1206" s="2"/>
      <c r="AD1206" s="2"/>
      <c r="AE1206" s="2"/>
      <c r="AF1206" s="2"/>
      <c r="AG1206" s="2"/>
      <c r="AH1206" s="2"/>
      <c r="AI1206" s="2"/>
      <c r="AJ1206" s="2"/>
      <c r="AK1206" s="2"/>
      <c r="AL1206" s="2"/>
      <c r="AM1206" s="2"/>
      <c r="AN1206" s="2"/>
      <c r="AO1206" s="2"/>
      <c r="AP1206" s="2"/>
      <c r="AQ1206" s="2"/>
      <c r="AR1206" s="2"/>
      <c r="AS1206" s="2"/>
      <c r="AT1206" s="2"/>
      <c r="AU1206" s="2"/>
      <c r="AV1206" s="2"/>
      <c r="AW1206" s="2"/>
      <c r="AX1206" s="2"/>
      <c r="AY1206" s="2"/>
      <c r="AZ1206" s="2"/>
      <c r="BA1206" s="2"/>
      <c r="BB1206" s="2"/>
      <c r="BC1206" s="2"/>
      <c r="BD1206" s="2"/>
      <c r="BE1206" s="2"/>
      <c r="BF1206" s="2"/>
      <c r="BG1206" s="2"/>
      <c r="BH1206" s="2"/>
      <c r="BI1206" s="2"/>
      <c r="BJ1206" s="2"/>
      <c r="BK1206" s="2"/>
      <c r="BL1206" s="2"/>
      <c r="BM1206" s="2"/>
      <c r="BN1206" s="2"/>
      <c r="BO1206" s="2"/>
      <c r="BP1206" s="2"/>
      <c r="BQ1206" s="2"/>
      <c r="BR1206" s="2"/>
      <c r="BS1206" s="2"/>
      <c r="BT1206" s="2"/>
      <c r="BU1206" s="2"/>
      <c r="BV1206" s="2"/>
      <c r="BW1206" s="2"/>
      <c r="BX1206" s="2"/>
      <c r="BY1206" s="2"/>
      <c r="BZ1206" s="2"/>
      <c r="CA1206" s="2"/>
      <c r="CB1206" s="2"/>
      <c r="CC1206" s="2"/>
      <c r="CD1206" s="2"/>
      <c r="CE1206" s="2"/>
      <c r="CF1206" s="2"/>
      <c r="CG1206" s="2"/>
      <c r="CH1206" s="2"/>
      <c r="CI1206" s="2"/>
      <c r="CJ1206" s="2"/>
      <c r="CK1206" s="2"/>
      <c r="CL1206" s="2"/>
      <c r="CM1206" s="2"/>
      <c r="CN1206" s="2"/>
      <c r="CO1206" s="2"/>
      <c r="CP1206" s="2"/>
      <c r="CQ1206" s="2"/>
      <c r="CR1206" s="2"/>
      <c r="CS1206" s="2"/>
      <c r="CT1206" s="2"/>
      <c r="CU1206" s="2"/>
      <c r="CV1206" s="2"/>
      <c r="CW1206" s="2"/>
      <c r="CX1206" s="2"/>
      <c r="CY1206" s="2"/>
      <c r="CZ1206" s="2"/>
      <c r="DA1206" s="2"/>
      <c r="DB1206" s="2"/>
      <c r="DC1206" s="2"/>
      <c r="DD1206" s="2"/>
      <c r="DE1206" s="2"/>
      <c r="DF1206" s="2"/>
      <c r="DG1206" s="2"/>
      <c r="DH1206" s="2"/>
      <c r="DI1206" s="2"/>
      <c r="DJ1206" s="2"/>
      <c r="DK1206" s="2"/>
      <c r="DL1206" s="2"/>
      <c r="DM1206" s="2"/>
      <c r="DN1206" s="2"/>
      <c r="DO1206" s="2"/>
      <c r="DP1206" s="2"/>
      <c r="DQ1206" s="2"/>
      <c r="DR1206" s="2"/>
      <c r="DS1206" s="2"/>
      <c r="DT1206" s="2"/>
      <c r="DU1206" s="2"/>
      <c r="DV1206" s="2"/>
      <c r="DW1206" s="2"/>
      <c r="DX1206" s="2"/>
      <c r="DY1206" s="2"/>
      <c r="DZ1206" s="2"/>
      <c r="EA1206" s="2"/>
      <c r="EB1206" s="2"/>
      <c r="EC1206" s="2"/>
      <c r="ED1206" s="2"/>
      <c r="EE1206" s="2"/>
      <c r="EF1206" s="2"/>
      <c r="EG1206" s="2"/>
      <c r="EH1206" s="2"/>
      <c r="EI1206" s="2"/>
      <c r="EJ1206" s="2"/>
      <c r="EK1206" s="2"/>
      <c r="EL1206" s="2"/>
      <c r="EM1206" s="2"/>
      <c r="EN1206" s="2"/>
      <c r="EO1206" s="2"/>
      <c r="EP1206" s="2"/>
      <c r="EQ1206" s="2"/>
      <c r="ER1206" s="2"/>
      <c r="ES1206" s="2"/>
      <c r="ET1206" s="2"/>
      <c r="EU1206" s="2"/>
      <c r="EV1206" s="2"/>
      <c r="EW1206" s="2"/>
      <c r="EX1206" s="2"/>
      <c r="EY1206" s="2"/>
      <c r="EZ1206" s="2"/>
      <c r="FA1206" s="2"/>
      <c r="FB1206" s="2"/>
      <c r="FC1206" s="2"/>
    </row>
    <row r="1207" spans="1:159" s="4" customFormat="1">
      <c r="A1207" s="50" t="s">
        <v>2346</v>
      </c>
      <c r="B1207" s="59" t="s">
        <v>2684</v>
      </c>
      <c r="C1207" s="58">
        <v>5752</v>
      </c>
      <c r="D1207" s="57" t="s">
        <v>3062</v>
      </c>
      <c r="E1207" s="78" t="str">
        <f>IFERROR(VLOOKUP($C1207,'2025-26 School Level AAFTE'!$C$2:$L$2349,9,FALSE), "No")</f>
        <v>No</v>
      </c>
      <c r="F1207" s="67">
        <f>IFERROR(VLOOKUP($C1207,'2025-26 School Level AAFTE'!$C$2:$J$2349,8,FALSE), 0)</f>
        <v>60.53</v>
      </c>
      <c r="G1207" s="69">
        <f>IFERROR(IF(E1207= "yes",VLOOKUP(C1207,Summary!$B:$I,6,0),0),0)</f>
        <v>0</v>
      </c>
      <c r="H1207" s="68">
        <f t="shared" si="211"/>
        <v>0</v>
      </c>
      <c r="I1207" s="110">
        <f>VLOOKUP($A1207,'2026-27 Salary &amp; Benefits'!$A:$I,3,FALSE)</f>
        <v>1</v>
      </c>
      <c r="J1207" s="110">
        <f>VLOOKUP($A1207,'2026-27 Salary &amp; Benefits'!$A:$I,4,FALSE)</f>
        <v>1.04</v>
      </c>
      <c r="K1207" s="101">
        <f t="shared" si="212"/>
        <v>0</v>
      </c>
      <c r="L1207" s="100">
        <f t="shared" si="213"/>
        <v>0</v>
      </c>
      <c r="M1207" s="102">
        <f>'2026-27 Salary &amp; Benefits'!$E$6</f>
        <v>78209</v>
      </c>
      <c r="N1207" s="102">
        <f>'2026-27 Salary &amp; Benefits'!$F$6</f>
        <v>82248</v>
      </c>
      <c r="O1207" s="7">
        <f t="shared" si="214"/>
        <v>0</v>
      </c>
      <c r="P1207" s="7">
        <f t="shared" si="215"/>
        <v>0</v>
      </c>
      <c r="Q1207" s="7">
        <f>'2026-27 Salary &amp; Benefits'!G$6</f>
        <v>16817.759999999998</v>
      </c>
      <c r="R1207" s="103">
        <f>'2026-27 Salary &amp; Benefits'!H$6</f>
        <v>0.16020000000000001</v>
      </c>
      <c r="S1207" s="103">
        <f>'2026-27 Salary &amp; Benefits'!I$6</f>
        <v>0.15390000000000001</v>
      </c>
      <c r="T1207" s="7">
        <f t="shared" si="216"/>
        <v>0</v>
      </c>
      <c r="U1207" s="7">
        <f t="shared" si="217"/>
        <v>0</v>
      </c>
      <c r="V1207" s="7">
        <f t="shared" si="218"/>
        <v>0</v>
      </c>
      <c r="W1207" s="7">
        <f t="shared" si="219"/>
        <v>0</v>
      </c>
      <c r="X1207" s="18">
        <f t="shared" si="220"/>
        <v>0</v>
      </c>
      <c r="Y1207" s="2"/>
      <c r="Z1207" s="2"/>
      <c r="AA1207" s="2"/>
      <c r="AB1207" s="2"/>
      <c r="AC1207" s="2"/>
      <c r="AD1207" s="2"/>
      <c r="AE1207" s="2"/>
      <c r="AF1207" s="2"/>
      <c r="AG1207" s="2"/>
      <c r="AH1207" s="2"/>
      <c r="AI1207" s="2"/>
      <c r="AJ1207" s="2"/>
      <c r="AK1207" s="2"/>
      <c r="AL1207" s="2"/>
      <c r="AM1207" s="2"/>
      <c r="AN1207" s="2"/>
      <c r="AO1207" s="2"/>
      <c r="AP1207" s="2"/>
      <c r="AQ1207" s="2"/>
      <c r="AR1207" s="2"/>
      <c r="AS1207" s="2"/>
      <c r="AT1207" s="2"/>
      <c r="AU1207" s="2"/>
      <c r="AV1207" s="2"/>
      <c r="AW1207" s="2"/>
      <c r="AX1207" s="2"/>
      <c r="AY1207" s="2"/>
      <c r="AZ1207" s="2"/>
      <c r="BA1207" s="2"/>
      <c r="BB1207" s="2"/>
      <c r="BC1207" s="2"/>
      <c r="BD1207" s="2"/>
      <c r="BE1207" s="2"/>
      <c r="BF1207" s="2"/>
      <c r="BG1207" s="2"/>
      <c r="BH1207" s="2"/>
      <c r="BI1207" s="2"/>
      <c r="BJ1207" s="2"/>
      <c r="BK1207" s="2"/>
      <c r="BL1207" s="2"/>
      <c r="BM1207" s="2"/>
      <c r="BN1207" s="2"/>
      <c r="BO1207" s="2"/>
      <c r="BP1207" s="2"/>
      <c r="BQ1207" s="2"/>
      <c r="BR1207" s="2"/>
      <c r="BS1207" s="2"/>
      <c r="BT1207" s="2"/>
      <c r="BU1207" s="2"/>
      <c r="BV1207" s="2"/>
      <c r="BW1207" s="2"/>
      <c r="BX1207" s="2"/>
      <c r="BY1207" s="2"/>
      <c r="BZ1207" s="2"/>
      <c r="CA1207" s="2"/>
      <c r="CB1207" s="2"/>
      <c r="CC1207" s="2"/>
      <c r="CD1207" s="2"/>
      <c r="CE1207" s="2"/>
      <c r="CF1207" s="2"/>
      <c r="CG1207" s="2"/>
      <c r="CH1207" s="2"/>
      <c r="CI1207" s="2"/>
      <c r="CJ1207" s="2"/>
      <c r="CK1207" s="2"/>
      <c r="CL1207" s="2"/>
      <c r="CM1207" s="2"/>
      <c r="CN1207" s="2"/>
      <c r="CO1207" s="2"/>
      <c r="CP1207" s="2"/>
      <c r="CQ1207" s="2"/>
      <c r="CR1207" s="2"/>
      <c r="CS1207" s="2"/>
      <c r="CT1207" s="2"/>
      <c r="CU1207" s="2"/>
      <c r="CV1207" s="2"/>
      <c r="CW1207" s="2"/>
      <c r="CX1207" s="2"/>
      <c r="CY1207" s="2"/>
      <c r="CZ1207" s="2"/>
      <c r="DA1207" s="2"/>
      <c r="DB1207" s="2"/>
      <c r="DC1207" s="2"/>
      <c r="DD1207" s="2"/>
      <c r="DE1207" s="2"/>
      <c r="DF1207" s="2"/>
      <c r="DG1207" s="2"/>
      <c r="DH1207" s="2"/>
      <c r="DI1207" s="2"/>
      <c r="DJ1207" s="2"/>
      <c r="DK1207" s="2"/>
      <c r="DL1207" s="2"/>
      <c r="DM1207" s="2"/>
      <c r="DN1207" s="2"/>
      <c r="DO1207" s="2"/>
      <c r="DP1207" s="2"/>
      <c r="DQ1207" s="2"/>
      <c r="DR1207" s="2"/>
      <c r="DS1207" s="2"/>
      <c r="DT1207" s="2"/>
      <c r="DU1207" s="2"/>
      <c r="DV1207" s="2"/>
      <c r="DW1207" s="2"/>
      <c r="DX1207" s="2"/>
      <c r="DY1207" s="2"/>
      <c r="DZ1207" s="2"/>
      <c r="EA1207" s="2"/>
      <c r="EB1207" s="2"/>
      <c r="EC1207" s="2"/>
      <c r="ED1207" s="2"/>
      <c r="EE1207" s="2"/>
      <c r="EF1207" s="2"/>
      <c r="EG1207" s="2"/>
      <c r="EH1207" s="2"/>
      <c r="EI1207" s="2"/>
      <c r="EJ1207" s="2"/>
      <c r="EK1207" s="2"/>
      <c r="EL1207" s="2"/>
      <c r="EM1207" s="2"/>
      <c r="EN1207" s="2"/>
      <c r="EO1207" s="2"/>
      <c r="EP1207" s="2"/>
      <c r="EQ1207" s="2"/>
      <c r="ER1207" s="2"/>
      <c r="ES1207" s="2"/>
      <c r="ET1207" s="2"/>
      <c r="EU1207" s="2"/>
      <c r="EV1207" s="2"/>
      <c r="EW1207" s="2"/>
      <c r="EX1207" s="2"/>
      <c r="EY1207" s="2"/>
      <c r="EZ1207" s="2"/>
      <c r="FA1207" s="2"/>
      <c r="FB1207" s="2"/>
      <c r="FC1207" s="2"/>
    </row>
    <row r="1208" spans="1:159" s="4" customFormat="1">
      <c r="A1208" s="50" t="s">
        <v>2346</v>
      </c>
      <c r="B1208" s="59" t="s">
        <v>2684</v>
      </c>
      <c r="C1208" s="60">
        <v>5417</v>
      </c>
      <c r="D1208" s="59" t="s">
        <v>1713</v>
      </c>
      <c r="E1208" s="78" t="str">
        <f>IFERROR(VLOOKUP($C1208,'2025-26 School Level AAFTE'!$C$2:$L$2349,9,FALSE), "No")</f>
        <v>Yes</v>
      </c>
      <c r="F1208" s="67">
        <f>IFERROR(VLOOKUP($C1208,'2025-26 School Level AAFTE'!$C$2:$J$2349,8,FALSE), 0)</f>
        <v>0.53</v>
      </c>
      <c r="G1208" s="69">
        <f>IFERROR(IF(E1208= "yes",VLOOKUP(C1208,Summary!$B:$I,6,0),0),0)</f>
        <v>0</v>
      </c>
      <c r="H1208" s="68">
        <f t="shared" si="211"/>
        <v>0.53</v>
      </c>
      <c r="I1208" s="110">
        <f>VLOOKUP($A1208,'2026-27 Salary &amp; Benefits'!$A:$I,3,FALSE)</f>
        <v>1</v>
      </c>
      <c r="J1208" s="110">
        <f>VLOOKUP($A1208,'2026-27 Salary &amp; Benefits'!$A:$I,4,FALSE)</f>
        <v>1.04</v>
      </c>
      <c r="K1208" s="101">
        <f t="shared" si="212"/>
        <v>0.53</v>
      </c>
      <c r="L1208" s="100">
        <f t="shared" si="213"/>
        <v>2E-3</v>
      </c>
      <c r="M1208" s="102">
        <f>'2026-27 Salary &amp; Benefits'!$E$6</f>
        <v>78209</v>
      </c>
      <c r="N1208" s="102">
        <f>'2026-27 Salary &amp; Benefits'!$F$6</f>
        <v>82248</v>
      </c>
      <c r="O1208" s="7">
        <f t="shared" si="214"/>
        <v>156.41999999999999</v>
      </c>
      <c r="P1208" s="7">
        <f t="shared" si="215"/>
        <v>14.660000000000025</v>
      </c>
      <c r="Q1208" s="7">
        <f>'2026-27 Salary &amp; Benefits'!G$6</f>
        <v>16817.759999999998</v>
      </c>
      <c r="R1208" s="103">
        <f>'2026-27 Salary &amp; Benefits'!H$6</f>
        <v>0.16020000000000001</v>
      </c>
      <c r="S1208" s="103">
        <f>'2026-27 Salary &amp; Benefits'!I$6</f>
        <v>0.15390000000000001</v>
      </c>
      <c r="T1208" s="7">
        <f t="shared" si="216"/>
        <v>60.95</v>
      </c>
      <c r="U1208" s="7">
        <f t="shared" si="217"/>
        <v>2.85</v>
      </c>
      <c r="V1208" s="7">
        <f t="shared" si="218"/>
        <v>0.44</v>
      </c>
      <c r="W1208" s="7">
        <f t="shared" si="219"/>
        <v>3.29</v>
      </c>
      <c r="X1208" s="18">
        <f t="shared" si="220"/>
        <v>235.32000000000002</v>
      </c>
      <c r="Y1208" s="2"/>
      <c r="Z1208" s="2"/>
      <c r="AA1208" s="2"/>
      <c r="AB1208" s="2"/>
      <c r="AC1208" s="2"/>
      <c r="AD1208" s="2"/>
      <c r="AE1208" s="2"/>
      <c r="AF1208" s="2"/>
      <c r="AG1208" s="2"/>
      <c r="AH1208" s="2"/>
      <c r="AI1208" s="2"/>
      <c r="AJ1208" s="2"/>
      <c r="AK1208" s="2"/>
      <c r="AL1208" s="2"/>
      <c r="AM1208" s="2"/>
      <c r="AN1208" s="2"/>
      <c r="AO1208" s="2"/>
      <c r="AP1208" s="2"/>
      <c r="AQ1208" s="2"/>
      <c r="AR1208" s="2"/>
      <c r="AS1208" s="2"/>
      <c r="AT1208" s="2"/>
      <c r="AU1208" s="2"/>
      <c r="AV1208" s="2"/>
      <c r="AW1208" s="2"/>
      <c r="AX1208" s="2"/>
      <c r="AY1208" s="2"/>
      <c r="AZ1208" s="2"/>
      <c r="BA1208" s="2"/>
      <c r="BB1208" s="2"/>
      <c r="BC1208" s="2"/>
      <c r="BD1208" s="2"/>
      <c r="BE1208" s="2"/>
      <c r="BF1208" s="2"/>
      <c r="BG1208" s="2"/>
      <c r="BH1208" s="2"/>
      <c r="BI1208" s="2"/>
      <c r="BJ1208" s="2"/>
      <c r="BK1208" s="2"/>
      <c r="BL1208" s="2"/>
      <c r="BM1208" s="2"/>
      <c r="BN1208" s="2"/>
      <c r="BO1208" s="2"/>
      <c r="BP1208" s="2"/>
      <c r="BQ1208" s="2"/>
      <c r="BR1208" s="2"/>
      <c r="BS1208" s="2"/>
      <c r="BT1208" s="2"/>
      <c r="BU1208" s="2"/>
      <c r="BV1208" s="2"/>
      <c r="BW1208" s="2"/>
      <c r="BX1208" s="2"/>
      <c r="BY1208" s="2"/>
      <c r="BZ1208" s="2"/>
      <c r="CA1208" s="2"/>
      <c r="CB1208" s="2"/>
      <c r="CC1208" s="2"/>
      <c r="CD1208" s="2"/>
      <c r="CE1208" s="2"/>
      <c r="CF1208" s="2"/>
      <c r="CG1208" s="2"/>
      <c r="CH1208" s="2"/>
      <c r="CI1208" s="2"/>
      <c r="CJ1208" s="2"/>
      <c r="CK1208" s="2"/>
      <c r="CL1208" s="2"/>
      <c r="CM1208" s="2"/>
      <c r="CN1208" s="2"/>
      <c r="CO1208" s="2"/>
      <c r="CP1208" s="2"/>
      <c r="CQ1208" s="2"/>
      <c r="CR1208" s="2"/>
      <c r="CS1208" s="2"/>
      <c r="CT1208" s="2"/>
      <c r="CU1208" s="2"/>
      <c r="CV1208" s="2"/>
      <c r="CW1208" s="2"/>
      <c r="CX1208" s="2"/>
      <c r="CY1208" s="2"/>
      <c r="CZ1208" s="2"/>
      <c r="DA1208" s="2"/>
      <c r="DB1208" s="2"/>
      <c r="DC1208" s="2"/>
      <c r="DD1208" s="2"/>
      <c r="DE1208" s="2"/>
      <c r="DF1208" s="2"/>
      <c r="DG1208" s="2"/>
      <c r="DH1208" s="2"/>
      <c r="DI1208" s="2"/>
      <c r="DJ1208" s="2"/>
      <c r="DK1208" s="2"/>
      <c r="DL1208" s="2"/>
      <c r="DM1208" s="2"/>
      <c r="DN1208" s="2"/>
      <c r="DO1208" s="2"/>
      <c r="DP1208" s="2"/>
      <c r="DQ1208" s="2"/>
      <c r="DR1208" s="2"/>
      <c r="DS1208" s="2"/>
      <c r="DT1208" s="2"/>
      <c r="DU1208" s="2"/>
      <c r="DV1208" s="2"/>
      <c r="DW1208" s="2"/>
      <c r="DX1208" s="2"/>
      <c r="DY1208" s="2"/>
      <c r="DZ1208" s="2"/>
      <c r="EA1208" s="2"/>
      <c r="EB1208" s="2"/>
      <c r="EC1208" s="2"/>
      <c r="ED1208" s="2"/>
      <c r="EE1208" s="2"/>
      <c r="EF1208" s="2"/>
      <c r="EG1208" s="2"/>
      <c r="EH1208" s="2"/>
      <c r="EI1208" s="2"/>
      <c r="EJ1208" s="2"/>
      <c r="EK1208" s="2"/>
      <c r="EL1208" s="2"/>
      <c r="EM1208" s="2"/>
      <c r="EN1208" s="2"/>
      <c r="EO1208" s="2"/>
      <c r="EP1208" s="2"/>
      <c r="EQ1208" s="2"/>
      <c r="ER1208" s="2"/>
      <c r="ES1208" s="2"/>
      <c r="ET1208" s="2"/>
      <c r="EU1208" s="2"/>
      <c r="EV1208" s="2"/>
      <c r="EW1208" s="2"/>
      <c r="EX1208" s="2"/>
      <c r="EY1208" s="2"/>
      <c r="EZ1208" s="2"/>
      <c r="FA1208" s="2"/>
      <c r="FB1208" s="2"/>
      <c r="FC1208" s="2"/>
    </row>
    <row r="1209" spans="1:159" s="4" customFormat="1">
      <c r="A1209" s="50" t="s">
        <v>2392</v>
      </c>
      <c r="B1209" s="59" t="s">
        <v>2685</v>
      </c>
      <c r="C1209" s="60">
        <v>4428</v>
      </c>
      <c r="D1209" s="59" t="s">
        <v>1988</v>
      </c>
      <c r="E1209" s="78" t="str">
        <f>IFERROR(VLOOKUP($C1209,'2025-26 School Level AAFTE'!$C$2:$L$2349,9,FALSE), "No")</f>
        <v>Yes</v>
      </c>
      <c r="F1209" s="67">
        <f>IFERROR(VLOOKUP($C1209,'2025-26 School Level AAFTE'!$C$2:$J$2349,8,FALSE), 0)</f>
        <v>261.14999999999998</v>
      </c>
      <c r="G1209" s="69">
        <f>IFERROR(IF(E1209= "yes",VLOOKUP(C1209,Summary!$B:$I,6,0),0),0)</f>
        <v>0</v>
      </c>
      <c r="H1209" s="68">
        <f t="shared" si="211"/>
        <v>261.14999999999998</v>
      </c>
      <c r="I1209" s="110">
        <f>VLOOKUP($A1209,'2026-27 Salary &amp; Benefits'!$A:$I,3,FALSE)</f>
        <v>1.06</v>
      </c>
      <c r="J1209" s="110">
        <f>VLOOKUP($A1209,'2026-27 Salary &amp; Benefits'!$A:$I,4,FALSE)</f>
        <v>1.06</v>
      </c>
      <c r="K1209" s="101">
        <f t="shared" si="212"/>
        <v>261.14999999999998</v>
      </c>
      <c r="L1209" s="100">
        <f t="shared" si="213"/>
        <v>0.76600000000000001</v>
      </c>
      <c r="M1209" s="102">
        <f>'2026-27 Salary &amp; Benefits'!$E$6</f>
        <v>78209</v>
      </c>
      <c r="N1209" s="102">
        <f>'2026-27 Salary &amp; Benefits'!$F$6</f>
        <v>82248</v>
      </c>
      <c r="O1209" s="7">
        <f t="shared" si="214"/>
        <v>63502.58</v>
      </c>
      <c r="P1209" s="7">
        <f t="shared" si="215"/>
        <v>3279.5099999999948</v>
      </c>
      <c r="Q1209" s="7">
        <f>'2026-27 Salary &amp; Benefits'!G$6</f>
        <v>16817.759999999998</v>
      </c>
      <c r="R1209" s="103">
        <f>'2026-27 Salary &amp; Benefits'!H$6</f>
        <v>0.16020000000000001</v>
      </c>
      <c r="S1209" s="103">
        <f>'2026-27 Salary &amp; Benefits'!I$6</f>
        <v>0.15390000000000001</v>
      </c>
      <c r="T1209" s="7">
        <f t="shared" si="216"/>
        <v>23560.23</v>
      </c>
      <c r="U1209" s="7">
        <f t="shared" si="217"/>
        <v>1113.03</v>
      </c>
      <c r="V1209" s="7">
        <f t="shared" si="218"/>
        <v>171.3</v>
      </c>
      <c r="W1209" s="7">
        <f t="shared" si="219"/>
        <v>1284.33</v>
      </c>
      <c r="X1209" s="18">
        <f t="shared" si="220"/>
        <v>91626.65</v>
      </c>
      <c r="Y1209" s="2"/>
      <c r="Z1209" s="2"/>
      <c r="AA1209" s="2"/>
      <c r="AB1209" s="2"/>
      <c r="AC1209" s="2"/>
      <c r="AD1209" s="2"/>
      <c r="AE1209" s="2"/>
      <c r="AF1209" s="2"/>
      <c r="AG1209" s="2"/>
      <c r="AH1209" s="2"/>
      <c r="AI1209" s="2"/>
      <c r="AJ1209" s="2"/>
      <c r="AK1209" s="2"/>
      <c r="AL1209" s="2"/>
      <c r="AM1209" s="2"/>
      <c r="AN1209" s="2"/>
      <c r="AO1209" s="2"/>
      <c r="AP1209" s="2"/>
      <c r="AQ1209" s="2"/>
      <c r="AR1209" s="2"/>
      <c r="AS1209" s="2"/>
      <c r="AT1209" s="2"/>
      <c r="AU1209" s="2"/>
      <c r="AV1209" s="2"/>
      <c r="AW1209" s="2"/>
      <c r="AX1209" s="2"/>
      <c r="AY1209" s="2"/>
      <c r="AZ1209" s="2"/>
      <c r="BA1209" s="2"/>
      <c r="BB1209" s="2"/>
      <c r="BC1209" s="2"/>
      <c r="BD1209" s="2"/>
      <c r="BE1209" s="2"/>
      <c r="BF1209" s="2"/>
      <c r="BG1209" s="2"/>
      <c r="BH1209" s="2"/>
      <c r="BI1209" s="2"/>
      <c r="BJ1209" s="2"/>
      <c r="BK1209" s="2"/>
      <c r="BL1209" s="2"/>
      <c r="BM1209" s="2"/>
      <c r="BN1209" s="2"/>
      <c r="BO1209" s="2"/>
      <c r="BP1209" s="2"/>
      <c r="BQ1209" s="2"/>
      <c r="BR1209" s="2"/>
      <c r="BS1209" s="2"/>
      <c r="BT1209" s="2"/>
      <c r="BU1209" s="2"/>
      <c r="BV1209" s="2"/>
      <c r="BW1209" s="2"/>
      <c r="BX1209" s="2"/>
      <c r="BY1209" s="2"/>
      <c r="BZ1209" s="2"/>
      <c r="CA1209" s="2"/>
      <c r="CB1209" s="2"/>
      <c r="CC1209" s="2"/>
      <c r="CD1209" s="2"/>
      <c r="CE1209" s="2"/>
      <c r="CF1209" s="2"/>
      <c r="CG1209" s="2"/>
      <c r="CH1209" s="2"/>
      <c r="CI1209" s="2"/>
      <c r="CJ1209" s="2"/>
      <c r="CK1209" s="2"/>
      <c r="CL1209" s="2"/>
      <c r="CM1209" s="2"/>
      <c r="CN1209" s="2"/>
      <c r="CO1209" s="2"/>
      <c r="CP1209" s="2"/>
      <c r="CQ1209" s="2"/>
      <c r="CR1209" s="2"/>
      <c r="CS1209" s="2"/>
      <c r="CT1209" s="2"/>
      <c r="CU1209" s="2"/>
      <c r="CV1209" s="2"/>
      <c r="CW1209" s="2"/>
      <c r="CX1209" s="2"/>
      <c r="CY1209" s="2"/>
      <c r="CZ1209" s="2"/>
      <c r="DA1209" s="2"/>
      <c r="DB1209" s="2"/>
      <c r="DC1209" s="2"/>
      <c r="DD1209" s="2"/>
      <c r="DE1209" s="2"/>
      <c r="DF1209" s="2"/>
      <c r="DG1209" s="2"/>
      <c r="DH1209" s="2"/>
      <c r="DI1209" s="2"/>
      <c r="DJ1209" s="2"/>
      <c r="DK1209" s="2"/>
      <c r="DL1209" s="2"/>
      <c r="DM1209" s="2"/>
      <c r="DN1209" s="2"/>
      <c r="DO1209" s="2"/>
      <c r="DP1209" s="2"/>
      <c r="DQ1209" s="2"/>
      <c r="DR1209" s="2"/>
      <c r="DS1209" s="2"/>
      <c r="DT1209" s="2"/>
      <c r="DU1209" s="2"/>
      <c r="DV1209" s="2"/>
      <c r="DW1209" s="2"/>
      <c r="DX1209" s="2"/>
      <c r="DY1209" s="2"/>
      <c r="DZ1209" s="2"/>
      <c r="EA1209" s="2"/>
      <c r="EB1209" s="2"/>
      <c r="EC1209" s="2"/>
      <c r="ED1209" s="2"/>
      <c r="EE1209" s="2"/>
      <c r="EF1209" s="2"/>
      <c r="EG1209" s="2"/>
      <c r="EH1209" s="2"/>
      <c r="EI1209" s="2"/>
      <c r="EJ1209" s="2"/>
      <c r="EK1209" s="2"/>
      <c r="EL1209" s="2"/>
      <c r="EM1209" s="2"/>
      <c r="EN1209" s="2"/>
      <c r="EO1209" s="2"/>
      <c r="EP1209" s="2"/>
      <c r="EQ1209" s="2"/>
      <c r="ER1209" s="2"/>
      <c r="ES1209" s="2"/>
      <c r="ET1209" s="2"/>
      <c r="EU1209" s="2"/>
      <c r="EV1209" s="2"/>
      <c r="EW1209" s="2"/>
      <c r="EX1209" s="2"/>
      <c r="EY1209" s="2"/>
      <c r="EZ1209" s="2"/>
      <c r="FA1209" s="2"/>
      <c r="FB1209" s="2"/>
      <c r="FC1209" s="2"/>
    </row>
    <row r="1210" spans="1:159" s="4" customFormat="1">
      <c r="A1210" s="50" t="s">
        <v>2392</v>
      </c>
      <c r="B1210" s="59" t="s">
        <v>2685</v>
      </c>
      <c r="C1210" s="60">
        <v>4525</v>
      </c>
      <c r="D1210" s="59" t="s">
        <v>1989</v>
      </c>
      <c r="E1210" s="78" t="str">
        <f>IFERROR(VLOOKUP($C1210,'2025-26 School Level AAFTE'!$C$2:$L$2349,9,FALSE), "No")</f>
        <v>Yes</v>
      </c>
      <c r="F1210" s="67">
        <f>IFERROR(VLOOKUP($C1210,'2025-26 School Level AAFTE'!$C$2:$J$2349,8,FALSE), 0)</f>
        <v>371.91</v>
      </c>
      <c r="G1210" s="69">
        <f>IFERROR(IF(E1210= "yes",VLOOKUP(C1210,Summary!$B:$I,6,0),0),0)</f>
        <v>0</v>
      </c>
      <c r="H1210" s="68">
        <f t="shared" si="211"/>
        <v>371.91</v>
      </c>
      <c r="I1210" s="110">
        <f>VLOOKUP($A1210,'2026-27 Salary &amp; Benefits'!$A:$I,3,FALSE)</f>
        <v>1.06</v>
      </c>
      <c r="J1210" s="110">
        <f>VLOOKUP($A1210,'2026-27 Salary &amp; Benefits'!$A:$I,4,FALSE)</f>
        <v>1.06</v>
      </c>
      <c r="K1210" s="101">
        <f t="shared" si="212"/>
        <v>371.91</v>
      </c>
      <c r="L1210" s="100">
        <f t="shared" si="213"/>
        <v>1.091</v>
      </c>
      <c r="M1210" s="102">
        <f>'2026-27 Salary &amp; Benefits'!$E$6</f>
        <v>78209</v>
      </c>
      <c r="N1210" s="102">
        <f>'2026-27 Salary &amp; Benefits'!$F$6</f>
        <v>82248</v>
      </c>
      <c r="O1210" s="7">
        <f t="shared" si="214"/>
        <v>90445.58</v>
      </c>
      <c r="P1210" s="7">
        <f t="shared" si="215"/>
        <v>4670.9400000000023</v>
      </c>
      <c r="Q1210" s="7">
        <f>'2026-27 Salary &amp; Benefits'!G$6</f>
        <v>16817.759999999998</v>
      </c>
      <c r="R1210" s="103">
        <f>'2026-27 Salary &amp; Benefits'!H$6</f>
        <v>0.16020000000000001</v>
      </c>
      <c r="S1210" s="103">
        <f>'2026-27 Salary &amp; Benefits'!I$6</f>
        <v>0.15390000000000001</v>
      </c>
      <c r="T1210" s="7">
        <f t="shared" si="216"/>
        <v>33556.42</v>
      </c>
      <c r="U1210" s="7">
        <f t="shared" si="217"/>
        <v>1585.28</v>
      </c>
      <c r="V1210" s="7">
        <f t="shared" si="218"/>
        <v>243.97</v>
      </c>
      <c r="W1210" s="7">
        <f t="shared" si="219"/>
        <v>1829.25</v>
      </c>
      <c r="X1210" s="18">
        <f t="shared" si="220"/>
        <v>130502.19</v>
      </c>
      <c r="Y1210" s="2"/>
      <c r="Z1210" s="2"/>
      <c r="AA1210" s="2"/>
      <c r="AB1210" s="2"/>
      <c r="AC1210" s="2"/>
      <c r="AD1210" s="2"/>
      <c r="AE1210" s="2"/>
      <c r="AF1210" s="2"/>
      <c r="AG1210" s="2"/>
      <c r="AH1210" s="2"/>
      <c r="AI1210" s="2"/>
      <c r="AJ1210" s="2"/>
      <c r="AK1210" s="2"/>
      <c r="AL1210" s="2"/>
      <c r="AM1210" s="2"/>
      <c r="AN1210" s="2"/>
      <c r="AO1210" s="2"/>
      <c r="AP1210" s="2"/>
      <c r="AQ1210" s="2"/>
      <c r="AR1210" s="2"/>
      <c r="AS1210" s="2"/>
      <c r="AT1210" s="2"/>
      <c r="AU1210" s="2"/>
      <c r="AV1210" s="2"/>
      <c r="AW1210" s="2"/>
      <c r="AX1210" s="2"/>
      <c r="AY1210" s="2"/>
      <c r="AZ1210" s="2"/>
      <c r="BA1210" s="2"/>
      <c r="BB1210" s="2"/>
      <c r="BC1210" s="2"/>
      <c r="BD1210" s="2"/>
      <c r="BE1210" s="2"/>
      <c r="BF1210" s="2"/>
      <c r="BG1210" s="2"/>
      <c r="BH1210" s="2"/>
      <c r="BI1210" s="2"/>
      <c r="BJ1210" s="2"/>
      <c r="BK1210" s="2"/>
      <c r="BL1210" s="2"/>
      <c r="BM1210" s="2"/>
      <c r="BN1210" s="2"/>
      <c r="BO1210" s="2"/>
      <c r="BP1210" s="2"/>
      <c r="BQ1210" s="2"/>
      <c r="BR1210" s="2"/>
      <c r="BS1210" s="2"/>
      <c r="BT1210" s="2"/>
      <c r="BU1210" s="2"/>
      <c r="BV1210" s="2"/>
      <c r="BW1210" s="2"/>
      <c r="BX1210" s="2"/>
      <c r="BY1210" s="2"/>
      <c r="BZ1210" s="2"/>
      <c r="CA1210" s="2"/>
      <c r="CB1210" s="2"/>
      <c r="CC1210" s="2"/>
      <c r="CD1210" s="2"/>
      <c r="CE1210" s="2"/>
      <c r="CF1210" s="2"/>
      <c r="CG1210" s="2"/>
      <c r="CH1210" s="2"/>
      <c r="CI1210" s="2"/>
      <c r="CJ1210" s="2"/>
      <c r="CK1210" s="2"/>
      <c r="CL1210" s="2"/>
      <c r="CM1210" s="2"/>
      <c r="CN1210" s="2"/>
      <c r="CO1210" s="2"/>
      <c r="CP1210" s="2"/>
      <c r="CQ1210" s="2"/>
      <c r="CR1210" s="2"/>
      <c r="CS1210" s="2"/>
      <c r="CT1210" s="2"/>
      <c r="CU1210" s="2"/>
      <c r="CV1210" s="2"/>
      <c r="CW1210" s="2"/>
      <c r="CX1210" s="2"/>
      <c r="CY1210" s="2"/>
      <c r="CZ1210" s="2"/>
      <c r="DA1210" s="2"/>
      <c r="DB1210" s="2"/>
      <c r="DC1210" s="2"/>
      <c r="DD1210" s="2"/>
      <c r="DE1210" s="2"/>
      <c r="DF1210" s="2"/>
      <c r="DG1210" s="2"/>
      <c r="DH1210" s="2"/>
      <c r="DI1210" s="2"/>
      <c r="DJ1210" s="2"/>
      <c r="DK1210" s="2"/>
      <c r="DL1210" s="2"/>
      <c r="DM1210" s="2"/>
      <c r="DN1210" s="2"/>
      <c r="DO1210" s="2"/>
      <c r="DP1210" s="2"/>
      <c r="DQ1210" s="2"/>
      <c r="DR1210" s="2"/>
      <c r="DS1210" s="2"/>
      <c r="DT1210" s="2"/>
      <c r="DU1210" s="2"/>
      <c r="DV1210" s="2"/>
      <c r="DW1210" s="2"/>
      <c r="DX1210" s="2"/>
      <c r="DY1210" s="2"/>
      <c r="DZ1210" s="2"/>
      <c r="EA1210" s="2"/>
      <c r="EB1210" s="2"/>
      <c r="EC1210" s="2"/>
      <c r="ED1210" s="2"/>
      <c r="EE1210" s="2"/>
      <c r="EF1210" s="2"/>
      <c r="EG1210" s="2"/>
      <c r="EH1210" s="2"/>
      <c r="EI1210" s="2"/>
      <c r="EJ1210" s="2"/>
      <c r="EK1210" s="2"/>
      <c r="EL1210" s="2"/>
      <c r="EM1210" s="2"/>
      <c r="EN1210" s="2"/>
      <c r="EO1210" s="2"/>
      <c r="EP1210" s="2"/>
      <c r="EQ1210" s="2"/>
      <c r="ER1210" s="2"/>
      <c r="ES1210" s="2"/>
      <c r="ET1210" s="2"/>
      <c r="EU1210" s="2"/>
      <c r="EV1210" s="2"/>
      <c r="EW1210" s="2"/>
      <c r="EX1210" s="2"/>
      <c r="EY1210" s="2"/>
      <c r="EZ1210" s="2"/>
      <c r="FA1210" s="2"/>
      <c r="FB1210" s="2"/>
      <c r="FC1210" s="2"/>
    </row>
    <row r="1211" spans="1:159" s="4" customFormat="1">
      <c r="A1211" t="s">
        <v>2392</v>
      </c>
      <c r="B1211" s="59" t="s">
        <v>2685</v>
      </c>
      <c r="C1211" s="3">
        <v>5554</v>
      </c>
      <c r="D1211" t="s">
        <v>2874</v>
      </c>
      <c r="E1211" s="78" t="str">
        <f>IFERROR(VLOOKUP($C1211,'2025-26 School Level AAFTE'!$C$2:$L$2349,9,FALSE), "No")</f>
        <v>Yes</v>
      </c>
      <c r="F1211" s="67">
        <f>IFERROR(VLOOKUP($C1211,'2025-26 School Level AAFTE'!$C$2:$J$2349,8,FALSE), 0)</f>
        <v>13.5</v>
      </c>
      <c r="G1211" s="69">
        <f>IFERROR(IF(E1211= "yes",VLOOKUP(C1211,Summary!$B:$I,6,0),0),0)</f>
        <v>0</v>
      </c>
      <c r="H1211" s="68">
        <f t="shared" si="211"/>
        <v>13.5</v>
      </c>
      <c r="I1211" s="110">
        <f>VLOOKUP($A1211,'2026-27 Salary &amp; Benefits'!$A:$I,3,FALSE)</f>
        <v>1.06</v>
      </c>
      <c r="J1211" s="110">
        <f>VLOOKUP($A1211,'2026-27 Salary &amp; Benefits'!$A:$I,4,FALSE)</f>
        <v>1.06</v>
      </c>
      <c r="K1211" s="101">
        <f t="shared" si="212"/>
        <v>13.5</v>
      </c>
      <c r="L1211" s="100">
        <f t="shared" si="213"/>
        <v>0.04</v>
      </c>
      <c r="M1211" s="102">
        <f>'2026-27 Salary &amp; Benefits'!$E$6</f>
        <v>78209</v>
      </c>
      <c r="N1211" s="102">
        <f>'2026-27 Salary &amp; Benefits'!$F$6</f>
        <v>82248</v>
      </c>
      <c r="O1211" s="7">
        <f t="shared" si="214"/>
        <v>3316.06</v>
      </c>
      <c r="P1211" s="7">
        <f t="shared" si="215"/>
        <v>171.26000000000022</v>
      </c>
      <c r="Q1211" s="7">
        <f>'2026-27 Salary &amp; Benefits'!G$6</f>
        <v>16817.759999999998</v>
      </c>
      <c r="R1211" s="103">
        <f>'2026-27 Salary &amp; Benefits'!H$6</f>
        <v>0.16020000000000001</v>
      </c>
      <c r="S1211" s="103">
        <f>'2026-27 Salary &amp; Benefits'!I$6</f>
        <v>0.15390000000000001</v>
      </c>
      <c r="T1211" s="7">
        <f t="shared" si="216"/>
        <v>1230.3</v>
      </c>
      <c r="U1211" s="7">
        <f t="shared" si="217"/>
        <v>58.12</v>
      </c>
      <c r="V1211" s="7">
        <f t="shared" si="218"/>
        <v>8.94</v>
      </c>
      <c r="W1211" s="7">
        <f t="shared" si="219"/>
        <v>67.06</v>
      </c>
      <c r="X1211" s="18">
        <f t="shared" si="220"/>
        <v>4784.68</v>
      </c>
      <c r="Y1211" s="2"/>
      <c r="Z1211" s="2"/>
      <c r="AA1211" s="2"/>
      <c r="AB1211" s="2"/>
      <c r="AC1211" s="2"/>
      <c r="AD1211" s="2"/>
      <c r="AE1211" s="2"/>
      <c r="AF1211" s="2"/>
      <c r="AG1211" s="2"/>
      <c r="AH1211" s="2"/>
      <c r="AI1211" s="2"/>
      <c r="AJ1211" s="2"/>
      <c r="AK1211" s="2"/>
      <c r="AL1211" s="2"/>
      <c r="AM1211" s="2"/>
      <c r="AN1211" s="2"/>
      <c r="AO1211" s="2"/>
      <c r="AP1211" s="2"/>
      <c r="AQ1211" s="2"/>
      <c r="AR1211" s="2"/>
      <c r="AS1211" s="2"/>
      <c r="AT1211" s="2"/>
      <c r="AU1211" s="2"/>
      <c r="AV1211" s="2"/>
      <c r="AW1211" s="2"/>
      <c r="AX1211" s="2"/>
      <c r="AY1211" s="2"/>
      <c r="AZ1211" s="2"/>
      <c r="BA1211" s="2"/>
      <c r="BB1211" s="2"/>
      <c r="BC1211" s="2"/>
      <c r="BD1211" s="2"/>
      <c r="BE1211" s="2"/>
      <c r="BF1211" s="2"/>
      <c r="BG1211" s="2"/>
      <c r="BH1211" s="2"/>
      <c r="BI1211" s="2"/>
      <c r="BJ1211" s="2"/>
      <c r="BK1211" s="2"/>
      <c r="BL1211" s="2"/>
      <c r="BM1211" s="2"/>
      <c r="BN1211" s="2"/>
      <c r="BO1211" s="2"/>
      <c r="BP1211" s="2"/>
      <c r="BQ1211" s="2"/>
      <c r="BR1211" s="2"/>
      <c r="BS1211" s="2"/>
      <c r="BT1211" s="2"/>
      <c r="BU1211" s="2"/>
      <c r="BV1211" s="2"/>
      <c r="BW1211" s="2"/>
      <c r="BX1211" s="2"/>
      <c r="BY1211" s="2"/>
      <c r="BZ1211" s="2"/>
      <c r="CA1211" s="2"/>
      <c r="CB1211" s="2"/>
      <c r="CC1211" s="2"/>
      <c r="CD1211" s="2"/>
      <c r="CE1211" s="2"/>
      <c r="CF1211" s="2"/>
      <c r="CG1211" s="2"/>
      <c r="CH1211" s="2"/>
      <c r="CI1211" s="2"/>
      <c r="CJ1211" s="2"/>
      <c r="CK1211" s="2"/>
      <c r="CL1211" s="2"/>
      <c r="CM1211" s="2"/>
      <c r="CN1211" s="2"/>
      <c r="CO1211" s="2"/>
      <c r="CP1211" s="2"/>
      <c r="CQ1211" s="2"/>
      <c r="CR1211" s="2"/>
      <c r="CS1211" s="2"/>
      <c r="CT1211" s="2"/>
      <c r="CU1211" s="2"/>
      <c r="CV1211" s="2"/>
      <c r="CW1211" s="2"/>
      <c r="CX1211" s="2"/>
      <c r="CY1211" s="2"/>
      <c r="CZ1211" s="2"/>
      <c r="DA1211" s="2"/>
      <c r="DB1211" s="2"/>
      <c r="DC1211" s="2"/>
      <c r="DD1211" s="2"/>
      <c r="DE1211" s="2"/>
      <c r="DF1211" s="2"/>
      <c r="DG1211" s="2"/>
      <c r="DH1211" s="2"/>
      <c r="DI1211" s="2"/>
      <c r="DJ1211" s="2"/>
      <c r="DK1211" s="2"/>
      <c r="DL1211" s="2"/>
      <c r="DM1211" s="2"/>
      <c r="DN1211" s="2"/>
      <c r="DO1211" s="2"/>
      <c r="DP1211" s="2"/>
      <c r="DQ1211" s="2"/>
      <c r="DR1211" s="2"/>
      <c r="DS1211" s="2"/>
      <c r="DT1211" s="2"/>
      <c r="DU1211" s="2"/>
      <c r="DV1211" s="2"/>
      <c r="DW1211" s="2"/>
      <c r="DX1211" s="2"/>
      <c r="DY1211" s="2"/>
      <c r="DZ1211" s="2"/>
      <c r="EA1211" s="2"/>
      <c r="EB1211" s="2"/>
      <c r="EC1211" s="2"/>
      <c r="ED1211" s="2"/>
      <c r="EE1211" s="2"/>
      <c r="EF1211" s="2"/>
      <c r="EG1211" s="2"/>
      <c r="EH1211" s="2"/>
      <c r="EI1211" s="2"/>
      <c r="EJ1211" s="2"/>
      <c r="EK1211" s="2"/>
      <c r="EL1211" s="2"/>
      <c r="EM1211" s="2"/>
      <c r="EN1211" s="2"/>
      <c r="EO1211" s="2"/>
      <c r="EP1211" s="2"/>
      <c r="EQ1211" s="2"/>
      <c r="ER1211" s="2"/>
      <c r="ES1211" s="2"/>
      <c r="ET1211" s="2"/>
      <c r="EU1211" s="2"/>
      <c r="EV1211" s="2"/>
      <c r="EW1211" s="2"/>
      <c r="EX1211" s="2"/>
      <c r="EY1211" s="2"/>
      <c r="EZ1211" s="2"/>
      <c r="FA1211" s="2"/>
      <c r="FB1211" s="2"/>
      <c r="FC1211" s="2"/>
    </row>
    <row r="1212" spans="1:159" s="4" customFormat="1">
      <c r="A1212" s="50" t="s">
        <v>2392</v>
      </c>
      <c r="B1212" s="59" t="s">
        <v>2685</v>
      </c>
      <c r="C1212" s="60">
        <v>2459</v>
      </c>
      <c r="D1212" s="59" t="s">
        <v>1985</v>
      </c>
      <c r="E1212" s="78" t="str">
        <f>IFERROR(VLOOKUP($C1212,'2025-26 School Level AAFTE'!$C$2:$L$2349,9,FALSE), "No")</f>
        <v>Yes</v>
      </c>
      <c r="F1212" s="67">
        <f>IFERROR(VLOOKUP($C1212,'2025-26 School Level AAFTE'!$C$2:$J$2349,8,FALSE), 0)</f>
        <v>523.79999999999995</v>
      </c>
      <c r="G1212" s="69">
        <f>IFERROR(IF(E1212= "yes",VLOOKUP(C1212,Summary!$B:$I,6,0),0),0)</f>
        <v>0</v>
      </c>
      <c r="H1212" s="68">
        <f t="shared" si="211"/>
        <v>523.79999999999995</v>
      </c>
      <c r="I1212" s="110">
        <f>VLOOKUP($A1212,'2026-27 Salary &amp; Benefits'!$A:$I,3,FALSE)</f>
        <v>1.06</v>
      </c>
      <c r="J1212" s="110">
        <f>VLOOKUP($A1212,'2026-27 Salary &amp; Benefits'!$A:$I,4,FALSE)</f>
        <v>1.06</v>
      </c>
      <c r="K1212" s="101">
        <f t="shared" si="212"/>
        <v>523.79999999999995</v>
      </c>
      <c r="L1212" s="100">
        <f t="shared" si="213"/>
        <v>1.536</v>
      </c>
      <c r="M1212" s="102">
        <f>'2026-27 Salary &amp; Benefits'!$E$6</f>
        <v>78209</v>
      </c>
      <c r="N1212" s="102">
        <f>'2026-27 Salary &amp; Benefits'!$F$6</f>
        <v>82248</v>
      </c>
      <c r="O1212" s="7">
        <f t="shared" si="214"/>
        <v>127336.77</v>
      </c>
      <c r="P1212" s="7">
        <f t="shared" si="215"/>
        <v>6576.1299999999901</v>
      </c>
      <c r="Q1212" s="7">
        <f>'2026-27 Salary &amp; Benefits'!G$6</f>
        <v>16817.759999999998</v>
      </c>
      <c r="R1212" s="103">
        <f>'2026-27 Salary &amp; Benefits'!H$6</f>
        <v>0.16020000000000001</v>
      </c>
      <c r="S1212" s="103">
        <f>'2026-27 Salary &amp; Benefits'!I$6</f>
        <v>0.15390000000000001</v>
      </c>
      <c r="T1212" s="7">
        <f t="shared" si="216"/>
        <v>47243.5</v>
      </c>
      <c r="U1212" s="7">
        <f t="shared" si="217"/>
        <v>2231.88</v>
      </c>
      <c r="V1212" s="7">
        <f t="shared" si="218"/>
        <v>343.49</v>
      </c>
      <c r="W1212" s="7">
        <f t="shared" si="219"/>
        <v>2575.37</v>
      </c>
      <c r="X1212" s="18">
        <f t="shared" si="220"/>
        <v>183731.77000000002</v>
      </c>
      <c r="Y1212" s="2"/>
      <c r="Z1212" s="2"/>
      <c r="AA1212" s="2"/>
      <c r="AB1212" s="2"/>
      <c r="AC1212" s="2"/>
      <c r="AD1212" s="2"/>
      <c r="AE1212" s="2"/>
      <c r="AF1212" s="2"/>
      <c r="AG1212" s="2"/>
      <c r="AH1212" s="2"/>
      <c r="AI1212" s="2"/>
      <c r="AJ1212" s="2"/>
      <c r="AK1212" s="2"/>
      <c r="AL1212" s="2"/>
      <c r="AM1212" s="2"/>
      <c r="AN1212" s="2"/>
      <c r="AO1212" s="2"/>
      <c r="AP1212" s="2"/>
      <c r="AQ1212" s="2"/>
      <c r="AR1212" s="2"/>
      <c r="AS1212" s="2"/>
      <c r="AT1212" s="2"/>
      <c r="AU1212" s="2"/>
      <c r="AV1212" s="2"/>
      <c r="AW1212" s="2"/>
      <c r="AX1212" s="2"/>
      <c r="AY1212" s="2"/>
      <c r="AZ1212" s="2"/>
      <c r="BA1212" s="2"/>
      <c r="BB1212" s="2"/>
      <c r="BC1212" s="2"/>
      <c r="BD1212" s="2"/>
      <c r="BE1212" s="2"/>
      <c r="BF1212" s="2"/>
      <c r="BG1212" s="2"/>
      <c r="BH1212" s="2"/>
      <c r="BI1212" s="2"/>
      <c r="BJ1212" s="2"/>
      <c r="BK1212" s="2"/>
      <c r="BL1212" s="2"/>
      <c r="BM1212" s="2"/>
      <c r="BN1212" s="2"/>
      <c r="BO1212" s="2"/>
      <c r="BP1212" s="2"/>
      <c r="BQ1212" s="2"/>
      <c r="BR1212" s="2"/>
      <c r="BS1212" s="2"/>
      <c r="BT1212" s="2"/>
      <c r="BU1212" s="2"/>
      <c r="BV1212" s="2"/>
      <c r="BW1212" s="2"/>
      <c r="BX1212" s="2"/>
      <c r="BY1212" s="2"/>
      <c r="BZ1212" s="2"/>
      <c r="CA1212" s="2"/>
      <c r="CB1212" s="2"/>
      <c r="CC1212" s="2"/>
      <c r="CD1212" s="2"/>
      <c r="CE1212" s="2"/>
      <c r="CF1212" s="2"/>
      <c r="CG1212" s="2"/>
      <c r="CH1212" s="2"/>
      <c r="CI1212" s="2"/>
      <c r="CJ1212" s="2"/>
      <c r="CK1212" s="2"/>
      <c r="CL1212" s="2"/>
      <c r="CM1212" s="2"/>
      <c r="CN1212" s="2"/>
      <c r="CO1212" s="2"/>
      <c r="CP1212" s="2"/>
      <c r="CQ1212" s="2"/>
      <c r="CR1212" s="2"/>
      <c r="CS1212" s="2"/>
      <c r="CT1212" s="2"/>
      <c r="CU1212" s="2"/>
      <c r="CV1212" s="2"/>
      <c r="CW1212" s="2"/>
      <c r="CX1212" s="2"/>
      <c r="CY1212" s="2"/>
      <c r="CZ1212" s="2"/>
      <c r="DA1212" s="2"/>
      <c r="DB1212" s="2"/>
      <c r="DC1212" s="2"/>
      <c r="DD1212" s="2"/>
      <c r="DE1212" s="2"/>
      <c r="DF1212" s="2"/>
      <c r="DG1212" s="2"/>
      <c r="DH1212" s="2"/>
      <c r="DI1212" s="2"/>
      <c r="DJ1212" s="2"/>
      <c r="DK1212" s="2"/>
      <c r="DL1212" s="2"/>
      <c r="DM1212" s="2"/>
      <c r="DN1212" s="2"/>
      <c r="DO1212" s="2"/>
      <c r="DP1212" s="2"/>
      <c r="DQ1212" s="2"/>
      <c r="DR1212" s="2"/>
      <c r="DS1212" s="2"/>
      <c r="DT1212" s="2"/>
      <c r="DU1212" s="2"/>
      <c r="DV1212" s="2"/>
      <c r="DW1212" s="2"/>
      <c r="DX1212" s="2"/>
      <c r="DY1212" s="2"/>
      <c r="DZ1212" s="2"/>
      <c r="EA1212" s="2"/>
      <c r="EB1212" s="2"/>
      <c r="EC1212" s="2"/>
      <c r="ED1212" s="2"/>
      <c r="EE1212" s="2"/>
      <c r="EF1212" s="2"/>
      <c r="EG1212" s="2"/>
      <c r="EH1212" s="2"/>
      <c r="EI1212" s="2"/>
      <c r="EJ1212" s="2"/>
      <c r="EK1212" s="2"/>
      <c r="EL1212" s="2"/>
      <c r="EM1212" s="2"/>
      <c r="EN1212" s="2"/>
      <c r="EO1212" s="2"/>
      <c r="EP1212" s="2"/>
      <c r="EQ1212" s="2"/>
      <c r="ER1212" s="2"/>
      <c r="ES1212" s="2"/>
      <c r="ET1212" s="2"/>
      <c r="EU1212" s="2"/>
      <c r="EV1212" s="2"/>
      <c r="EW1212" s="2"/>
      <c r="EX1212" s="2"/>
      <c r="EY1212" s="2"/>
      <c r="EZ1212" s="2"/>
      <c r="FA1212" s="2"/>
      <c r="FB1212" s="2"/>
      <c r="FC1212" s="2"/>
    </row>
    <row r="1213" spans="1:159" s="4" customFormat="1">
      <c r="A1213" s="50" t="s">
        <v>2392</v>
      </c>
      <c r="B1213" s="59" t="s">
        <v>2685</v>
      </c>
      <c r="C1213" s="60">
        <v>2687</v>
      </c>
      <c r="D1213" s="59" t="s">
        <v>1987</v>
      </c>
      <c r="E1213" s="78" t="str">
        <f>IFERROR(VLOOKUP($C1213,'2025-26 School Level AAFTE'!$C$2:$L$2349,9,FALSE), "No")</f>
        <v>Yes</v>
      </c>
      <c r="F1213" s="67">
        <f>IFERROR(VLOOKUP($C1213,'2025-26 School Level AAFTE'!$C$2:$J$2349,8,FALSE), 0)</f>
        <v>479.14</v>
      </c>
      <c r="G1213" s="69">
        <f>IFERROR(IF(E1213= "yes",VLOOKUP(C1213,Summary!$B:$I,6,0),0),0)</f>
        <v>0</v>
      </c>
      <c r="H1213" s="68">
        <f t="shared" si="211"/>
        <v>479.14</v>
      </c>
      <c r="I1213" s="110">
        <f>VLOOKUP($A1213,'2026-27 Salary &amp; Benefits'!$A:$I,3,FALSE)</f>
        <v>1.06</v>
      </c>
      <c r="J1213" s="110">
        <f>VLOOKUP($A1213,'2026-27 Salary &amp; Benefits'!$A:$I,4,FALSE)</f>
        <v>1.06</v>
      </c>
      <c r="K1213" s="101">
        <f t="shared" si="212"/>
        <v>479.14</v>
      </c>
      <c r="L1213" s="100">
        <f t="shared" si="213"/>
        <v>1.405</v>
      </c>
      <c r="M1213" s="102">
        <f>'2026-27 Salary &amp; Benefits'!$E$6</f>
        <v>78209</v>
      </c>
      <c r="N1213" s="102">
        <f>'2026-27 Salary &amp; Benefits'!$F$6</f>
        <v>82248</v>
      </c>
      <c r="O1213" s="7">
        <f t="shared" si="214"/>
        <v>116476.66</v>
      </c>
      <c r="P1213" s="7">
        <f t="shared" si="215"/>
        <v>6015.2899999999936</v>
      </c>
      <c r="Q1213" s="7">
        <f>'2026-27 Salary &amp; Benefits'!G$6</f>
        <v>16817.759999999998</v>
      </c>
      <c r="R1213" s="103">
        <f>'2026-27 Salary &amp; Benefits'!H$6</f>
        <v>0.16020000000000001</v>
      </c>
      <c r="S1213" s="103">
        <f>'2026-27 Salary &amp; Benefits'!I$6</f>
        <v>0.15390000000000001</v>
      </c>
      <c r="T1213" s="7">
        <f t="shared" si="216"/>
        <v>43214.27</v>
      </c>
      <c r="U1213" s="7">
        <f t="shared" si="217"/>
        <v>2041.53</v>
      </c>
      <c r="V1213" s="7">
        <f t="shared" si="218"/>
        <v>314.19</v>
      </c>
      <c r="W1213" s="7">
        <f t="shared" si="219"/>
        <v>2355.7199999999998</v>
      </c>
      <c r="X1213" s="18">
        <f t="shared" si="220"/>
        <v>168061.93999999997</v>
      </c>
      <c r="Y1213" s="2"/>
      <c r="Z1213" s="2"/>
      <c r="AA1213" s="2"/>
      <c r="AB1213" s="2"/>
      <c r="AC1213" s="2"/>
      <c r="AD1213" s="2"/>
      <c r="AE1213" s="2"/>
      <c r="AF1213" s="2"/>
      <c r="AG1213" s="2"/>
      <c r="AH1213" s="2"/>
      <c r="AI1213" s="2"/>
      <c r="AJ1213" s="2"/>
      <c r="AK1213" s="2"/>
      <c r="AL1213" s="2"/>
      <c r="AM1213" s="2"/>
      <c r="AN1213" s="2"/>
      <c r="AO1213" s="2"/>
      <c r="AP1213" s="2"/>
      <c r="AQ1213" s="2"/>
      <c r="AR1213" s="2"/>
      <c r="AS1213" s="2"/>
      <c r="AT1213" s="2"/>
      <c r="AU1213" s="2"/>
      <c r="AV1213" s="2"/>
      <c r="AW1213" s="2"/>
      <c r="AX1213" s="2"/>
      <c r="AY1213" s="2"/>
      <c r="AZ1213" s="2"/>
      <c r="BA1213" s="2"/>
      <c r="BB1213" s="2"/>
      <c r="BC1213" s="2"/>
      <c r="BD1213" s="2"/>
      <c r="BE1213" s="2"/>
      <c r="BF1213" s="2"/>
      <c r="BG1213" s="2"/>
      <c r="BH1213" s="2"/>
      <c r="BI1213" s="2"/>
      <c r="BJ1213" s="2"/>
      <c r="BK1213" s="2"/>
      <c r="BL1213" s="2"/>
      <c r="BM1213" s="2"/>
      <c r="BN1213" s="2"/>
      <c r="BO1213" s="2"/>
      <c r="BP1213" s="2"/>
      <c r="BQ1213" s="2"/>
      <c r="BR1213" s="2"/>
      <c r="BS1213" s="2"/>
      <c r="BT1213" s="2"/>
      <c r="BU1213" s="2"/>
      <c r="BV1213" s="2"/>
      <c r="BW1213" s="2"/>
      <c r="BX1213" s="2"/>
      <c r="BY1213" s="2"/>
      <c r="BZ1213" s="2"/>
      <c r="CA1213" s="2"/>
      <c r="CB1213" s="2"/>
      <c r="CC1213" s="2"/>
      <c r="CD1213" s="2"/>
      <c r="CE1213" s="2"/>
      <c r="CF1213" s="2"/>
      <c r="CG1213" s="2"/>
      <c r="CH1213" s="2"/>
      <c r="CI1213" s="2"/>
      <c r="CJ1213" s="2"/>
      <c r="CK1213" s="2"/>
      <c r="CL1213" s="2"/>
      <c r="CM1213" s="2"/>
      <c r="CN1213" s="2"/>
      <c r="CO1213" s="2"/>
      <c r="CP1213" s="2"/>
      <c r="CQ1213" s="2"/>
      <c r="CR1213" s="2"/>
      <c r="CS1213" s="2"/>
      <c r="CT1213" s="2"/>
      <c r="CU1213" s="2"/>
      <c r="CV1213" s="2"/>
      <c r="CW1213" s="2"/>
      <c r="CX1213" s="2"/>
      <c r="CY1213" s="2"/>
      <c r="CZ1213" s="2"/>
      <c r="DA1213" s="2"/>
      <c r="DB1213" s="2"/>
      <c r="DC1213" s="2"/>
      <c r="DD1213" s="2"/>
      <c r="DE1213" s="2"/>
      <c r="DF1213" s="2"/>
      <c r="DG1213" s="2"/>
      <c r="DH1213" s="2"/>
      <c r="DI1213" s="2"/>
      <c r="DJ1213" s="2"/>
      <c r="DK1213" s="2"/>
      <c r="DL1213" s="2"/>
      <c r="DM1213" s="2"/>
      <c r="DN1213" s="2"/>
      <c r="DO1213" s="2"/>
      <c r="DP1213" s="2"/>
      <c r="DQ1213" s="2"/>
      <c r="DR1213" s="2"/>
      <c r="DS1213" s="2"/>
      <c r="DT1213" s="2"/>
      <c r="DU1213" s="2"/>
      <c r="DV1213" s="2"/>
      <c r="DW1213" s="2"/>
      <c r="DX1213" s="2"/>
      <c r="DY1213" s="2"/>
      <c r="DZ1213" s="2"/>
      <c r="EA1213" s="2"/>
      <c r="EB1213" s="2"/>
      <c r="EC1213" s="2"/>
      <c r="ED1213" s="2"/>
      <c r="EE1213" s="2"/>
      <c r="EF1213" s="2"/>
      <c r="EG1213" s="2"/>
      <c r="EH1213" s="2"/>
      <c r="EI1213" s="2"/>
      <c r="EJ1213" s="2"/>
      <c r="EK1213" s="2"/>
      <c r="EL1213" s="2"/>
      <c r="EM1213" s="2"/>
      <c r="EN1213" s="2"/>
      <c r="EO1213" s="2"/>
      <c r="EP1213" s="2"/>
      <c r="EQ1213" s="2"/>
      <c r="ER1213" s="2"/>
      <c r="ES1213" s="2"/>
      <c r="ET1213" s="2"/>
      <c r="EU1213" s="2"/>
      <c r="EV1213" s="2"/>
      <c r="EW1213" s="2"/>
      <c r="EX1213" s="2"/>
      <c r="EY1213" s="2"/>
      <c r="EZ1213" s="2"/>
      <c r="FA1213" s="2"/>
      <c r="FB1213" s="2"/>
      <c r="FC1213" s="2"/>
    </row>
    <row r="1214" spans="1:159" s="4" customFormat="1">
      <c r="A1214" s="50" t="s">
        <v>2392</v>
      </c>
      <c r="B1214" s="59" t="s">
        <v>2685</v>
      </c>
      <c r="C1214" s="60">
        <v>1823</v>
      </c>
      <c r="D1214" s="59" t="s">
        <v>3229</v>
      </c>
      <c r="E1214" s="78" t="str">
        <f>IFERROR(VLOOKUP($C1214,'2025-26 School Level AAFTE'!$C$2:$L$2349,9,FALSE), "No")</f>
        <v>No</v>
      </c>
      <c r="F1214" s="67">
        <f>IFERROR(VLOOKUP($C1214,'2025-26 School Level AAFTE'!$C$2:$J$2349,8,FALSE), 0)</f>
        <v>56.7</v>
      </c>
      <c r="G1214" s="69">
        <f>IFERROR(IF(E1214= "yes",VLOOKUP(C1214,Summary!$B:$I,6,0),0),0)</f>
        <v>0</v>
      </c>
      <c r="H1214" s="68">
        <f t="shared" si="211"/>
        <v>0</v>
      </c>
      <c r="I1214" s="110">
        <f>VLOOKUP($A1214,'2026-27 Salary &amp; Benefits'!$A:$I,3,FALSE)</f>
        <v>1.06</v>
      </c>
      <c r="J1214" s="110">
        <f>VLOOKUP($A1214,'2026-27 Salary &amp; Benefits'!$A:$I,4,FALSE)</f>
        <v>1.06</v>
      </c>
      <c r="K1214" s="101">
        <f t="shared" si="212"/>
        <v>0</v>
      </c>
      <c r="L1214" s="100">
        <f t="shared" si="213"/>
        <v>0</v>
      </c>
      <c r="M1214" s="102">
        <f>'2026-27 Salary &amp; Benefits'!$E$6</f>
        <v>78209</v>
      </c>
      <c r="N1214" s="102">
        <f>'2026-27 Salary &amp; Benefits'!$F$6</f>
        <v>82248</v>
      </c>
      <c r="O1214" s="7">
        <f t="shared" si="214"/>
        <v>0</v>
      </c>
      <c r="P1214" s="7">
        <f t="shared" si="215"/>
        <v>0</v>
      </c>
      <c r="Q1214" s="7">
        <f>'2026-27 Salary &amp; Benefits'!G$6</f>
        <v>16817.759999999998</v>
      </c>
      <c r="R1214" s="103">
        <f>'2026-27 Salary &amp; Benefits'!H$6</f>
        <v>0.16020000000000001</v>
      </c>
      <c r="S1214" s="103">
        <f>'2026-27 Salary &amp; Benefits'!I$6</f>
        <v>0.15390000000000001</v>
      </c>
      <c r="T1214" s="7">
        <f t="shared" si="216"/>
        <v>0</v>
      </c>
      <c r="U1214" s="7">
        <f t="shared" si="217"/>
        <v>0</v>
      </c>
      <c r="V1214" s="7">
        <f t="shared" si="218"/>
        <v>0</v>
      </c>
      <c r="W1214" s="7">
        <f t="shared" si="219"/>
        <v>0</v>
      </c>
      <c r="X1214" s="18">
        <f t="shared" si="220"/>
        <v>0</v>
      </c>
      <c r="Y1214" s="2"/>
      <c r="Z1214" s="2"/>
      <c r="AA1214" s="2"/>
      <c r="AB1214" s="2"/>
      <c r="AC1214" s="2"/>
      <c r="AD1214" s="2"/>
      <c r="AE1214" s="2"/>
      <c r="AF1214" s="2"/>
      <c r="AG1214" s="2"/>
      <c r="AH1214" s="2"/>
      <c r="AI1214" s="2"/>
      <c r="AJ1214" s="2"/>
      <c r="AK1214" s="2"/>
      <c r="AL1214" s="2"/>
      <c r="AM1214" s="2"/>
      <c r="AN1214" s="2"/>
      <c r="AO1214" s="2"/>
      <c r="AP1214" s="2"/>
      <c r="AQ1214" s="2"/>
      <c r="AR1214" s="2"/>
      <c r="AS1214" s="2"/>
      <c r="AT1214" s="2"/>
      <c r="AU1214" s="2"/>
      <c r="AV1214" s="2"/>
      <c r="AW1214" s="2"/>
      <c r="AX1214" s="2"/>
      <c r="AY1214" s="2"/>
      <c r="AZ1214" s="2"/>
      <c r="BA1214" s="2"/>
      <c r="BB1214" s="2"/>
      <c r="BC1214" s="2"/>
      <c r="BD1214" s="2"/>
      <c r="BE1214" s="2"/>
      <c r="BF1214" s="2"/>
      <c r="BG1214" s="2"/>
      <c r="BH1214" s="2"/>
      <c r="BI1214" s="2"/>
      <c r="BJ1214" s="2"/>
      <c r="BK1214" s="2"/>
      <c r="BL1214" s="2"/>
      <c r="BM1214" s="2"/>
      <c r="BN1214" s="2"/>
      <c r="BO1214" s="2"/>
      <c r="BP1214" s="2"/>
      <c r="BQ1214" s="2"/>
      <c r="BR1214" s="2"/>
      <c r="BS1214" s="2"/>
      <c r="BT1214" s="2"/>
      <c r="BU1214" s="2"/>
      <c r="BV1214" s="2"/>
      <c r="BW1214" s="2"/>
      <c r="BX1214" s="2"/>
      <c r="BY1214" s="2"/>
      <c r="BZ1214" s="2"/>
      <c r="CA1214" s="2"/>
      <c r="CB1214" s="2"/>
      <c r="CC1214" s="2"/>
      <c r="CD1214" s="2"/>
      <c r="CE1214" s="2"/>
      <c r="CF1214" s="2"/>
      <c r="CG1214" s="2"/>
      <c r="CH1214" s="2"/>
      <c r="CI1214" s="2"/>
      <c r="CJ1214" s="2"/>
      <c r="CK1214" s="2"/>
      <c r="CL1214" s="2"/>
      <c r="CM1214" s="2"/>
      <c r="CN1214" s="2"/>
      <c r="CO1214" s="2"/>
      <c r="CP1214" s="2"/>
      <c r="CQ1214" s="2"/>
      <c r="CR1214" s="2"/>
      <c r="CS1214" s="2"/>
      <c r="CT1214" s="2"/>
      <c r="CU1214" s="2"/>
      <c r="CV1214" s="2"/>
      <c r="CW1214" s="2"/>
      <c r="CX1214" s="2"/>
      <c r="CY1214" s="2"/>
      <c r="CZ1214" s="2"/>
      <c r="DA1214" s="2"/>
      <c r="DB1214" s="2"/>
      <c r="DC1214" s="2"/>
      <c r="DD1214" s="2"/>
      <c r="DE1214" s="2"/>
      <c r="DF1214" s="2"/>
      <c r="DG1214" s="2"/>
      <c r="DH1214" s="2"/>
      <c r="DI1214" s="2"/>
      <c r="DJ1214" s="2"/>
      <c r="DK1214" s="2"/>
      <c r="DL1214" s="2"/>
      <c r="DM1214" s="2"/>
      <c r="DN1214" s="2"/>
      <c r="DO1214" s="2"/>
      <c r="DP1214" s="2"/>
      <c r="DQ1214" s="2"/>
      <c r="DR1214" s="2"/>
      <c r="DS1214" s="2"/>
      <c r="DT1214" s="2"/>
      <c r="DU1214" s="2"/>
      <c r="DV1214" s="2"/>
      <c r="DW1214" s="2"/>
      <c r="DX1214" s="2"/>
      <c r="DY1214" s="2"/>
      <c r="DZ1214" s="2"/>
      <c r="EA1214" s="2"/>
      <c r="EB1214" s="2"/>
      <c r="EC1214" s="2"/>
      <c r="ED1214" s="2"/>
      <c r="EE1214" s="2"/>
      <c r="EF1214" s="2"/>
      <c r="EG1214" s="2"/>
      <c r="EH1214" s="2"/>
      <c r="EI1214" s="2"/>
      <c r="EJ1214" s="2"/>
      <c r="EK1214" s="2"/>
      <c r="EL1214" s="2"/>
      <c r="EM1214" s="2"/>
      <c r="EN1214" s="2"/>
      <c r="EO1214" s="2"/>
      <c r="EP1214" s="2"/>
      <c r="EQ1214" s="2"/>
      <c r="ER1214" s="2"/>
      <c r="ES1214" s="2"/>
      <c r="ET1214" s="2"/>
      <c r="EU1214" s="2"/>
      <c r="EV1214" s="2"/>
      <c r="EW1214" s="2"/>
      <c r="EX1214" s="2"/>
      <c r="EY1214" s="2"/>
      <c r="EZ1214" s="2"/>
      <c r="FA1214" s="2"/>
      <c r="FB1214" s="2"/>
      <c r="FC1214" s="2"/>
    </row>
    <row r="1215" spans="1:159" s="4" customFormat="1">
      <c r="A1215" s="50" t="s">
        <v>2392</v>
      </c>
      <c r="B1215" s="59" t="s">
        <v>2685</v>
      </c>
      <c r="C1215" s="60">
        <v>2489</v>
      </c>
      <c r="D1215" s="59" t="s">
        <v>1986</v>
      </c>
      <c r="E1215" s="78" t="str">
        <f>IFERROR(VLOOKUP($C1215,'2025-26 School Level AAFTE'!$C$2:$L$2349,9,FALSE), "No")</f>
        <v>Yes</v>
      </c>
      <c r="F1215" s="67">
        <f>IFERROR(VLOOKUP($C1215,'2025-26 School Level AAFTE'!$C$2:$J$2349,8,FALSE), 0)</f>
        <v>246.72</v>
      </c>
      <c r="G1215" s="69">
        <f>IFERROR(IF(E1215= "yes",VLOOKUP(C1215,Summary!$B:$I,6,0),0),0)</f>
        <v>0</v>
      </c>
      <c r="H1215" s="68">
        <f t="shared" si="211"/>
        <v>246.72</v>
      </c>
      <c r="I1215" s="110">
        <f>VLOOKUP($A1215,'2026-27 Salary &amp; Benefits'!$A:$I,3,FALSE)</f>
        <v>1.06</v>
      </c>
      <c r="J1215" s="110">
        <f>VLOOKUP($A1215,'2026-27 Salary &amp; Benefits'!$A:$I,4,FALSE)</f>
        <v>1.06</v>
      </c>
      <c r="K1215" s="101">
        <f t="shared" si="212"/>
        <v>246.72</v>
      </c>
      <c r="L1215" s="100">
        <f t="shared" si="213"/>
        <v>0.72399999999999998</v>
      </c>
      <c r="M1215" s="102">
        <f>'2026-27 Salary &amp; Benefits'!$E$6</f>
        <v>78209</v>
      </c>
      <c r="N1215" s="102">
        <f>'2026-27 Salary &amp; Benefits'!$F$6</f>
        <v>82248</v>
      </c>
      <c r="O1215" s="7">
        <f t="shared" si="214"/>
        <v>60020.71</v>
      </c>
      <c r="P1215" s="7">
        <f t="shared" si="215"/>
        <v>3099.7000000000044</v>
      </c>
      <c r="Q1215" s="7">
        <f>'2026-27 Salary &amp; Benefits'!G$6</f>
        <v>16817.759999999998</v>
      </c>
      <c r="R1215" s="103">
        <f>'2026-27 Salary &amp; Benefits'!H$6</f>
        <v>0.16020000000000001</v>
      </c>
      <c r="S1215" s="103">
        <f>'2026-27 Salary &amp; Benefits'!I$6</f>
        <v>0.15390000000000001</v>
      </c>
      <c r="T1215" s="7">
        <f t="shared" si="216"/>
        <v>22268.42</v>
      </c>
      <c r="U1215" s="7">
        <f t="shared" si="217"/>
        <v>1052.01</v>
      </c>
      <c r="V1215" s="7">
        <f t="shared" si="218"/>
        <v>161.9</v>
      </c>
      <c r="W1215" s="7">
        <f t="shared" si="219"/>
        <v>1213.9100000000001</v>
      </c>
      <c r="X1215" s="18">
        <f t="shared" si="220"/>
        <v>86602.74000000002</v>
      </c>
      <c r="Y1215" s="2"/>
      <c r="Z1215" s="2"/>
      <c r="AA1215" s="2"/>
      <c r="AB1215" s="2"/>
      <c r="AC1215" s="2"/>
      <c r="AD1215" s="2"/>
      <c r="AE1215" s="2"/>
      <c r="AF1215" s="2"/>
      <c r="AG1215" s="2"/>
      <c r="AH1215" s="2"/>
      <c r="AI1215" s="2"/>
      <c r="AJ1215" s="2"/>
      <c r="AK1215" s="2"/>
      <c r="AL1215" s="2"/>
      <c r="AM1215" s="2"/>
      <c r="AN1215" s="2"/>
      <c r="AO1215" s="2"/>
      <c r="AP1215" s="2"/>
      <c r="AQ1215" s="2"/>
      <c r="AR1215" s="2"/>
      <c r="AS1215" s="2"/>
      <c r="AT1215" s="2"/>
      <c r="AU1215" s="2"/>
      <c r="AV1215" s="2"/>
      <c r="AW1215" s="2"/>
      <c r="AX1215" s="2"/>
      <c r="AY1215" s="2"/>
      <c r="AZ1215" s="2"/>
      <c r="BA1215" s="2"/>
      <c r="BB1215" s="2"/>
      <c r="BC1215" s="2"/>
      <c r="BD1215" s="2"/>
      <c r="BE1215" s="2"/>
      <c r="BF1215" s="2"/>
      <c r="BG1215" s="2"/>
      <c r="BH1215" s="2"/>
      <c r="BI1215" s="2"/>
      <c r="BJ1215" s="2"/>
      <c r="BK1215" s="2"/>
      <c r="BL1215" s="2"/>
      <c r="BM1215" s="2"/>
      <c r="BN1215" s="2"/>
      <c r="BO1215" s="2"/>
      <c r="BP1215" s="2"/>
      <c r="BQ1215" s="2"/>
      <c r="BR1215" s="2"/>
      <c r="BS1215" s="2"/>
      <c r="BT1215" s="2"/>
      <c r="BU1215" s="2"/>
      <c r="BV1215" s="2"/>
      <c r="BW1215" s="2"/>
      <c r="BX1215" s="2"/>
      <c r="BY1215" s="2"/>
      <c r="BZ1215" s="2"/>
      <c r="CA1215" s="2"/>
      <c r="CB1215" s="2"/>
      <c r="CC1215" s="2"/>
      <c r="CD1215" s="2"/>
      <c r="CE1215" s="2"/>
      <c r="CF1215" s="2"/>
      <c r="CG1215" s="2"/>
      <c r="CH1215" s="2"/>
      <c r="CI1215" s="2"/>
      <c r="CJ1215" s="2"/>
      <c r="CK1215" s="2"/>
      <c r="CL1215" s="2"/>
      <c r="CM1215" s="2"/>
      <c r="CN1215" s="2"/>
      <c r="CO1215" s="2"/>
      <c r="CP1215" s="2"/>
      <c r="CQ1215" s="2"/>
      <c r="CR1215" s="2"/>
      <c r="CS1215" s="2"/>
      <c r="CT1215" s="2"/>
      <c r="CU1215" s="2"/>
      <c r="CV1215" s="2"/>
      <c r="CW1215" s="2"/>
      <c r="CX1215" s="2"/>
      <c r="CY1215" s="2"/>
      <c r="CZ1215" s="2"/>
      <c r="DA1215" s="2"/>
      <c r="DB1215" s="2"/>
      <c r="DC1215" s="2"/>
      <c r="DD1215" s="2"/>
      <c r="DE1215" s="2"/>
      <c r="DF1215" s="2"/>
      <c r="DG1215" s="2"/>
      <c r="DH1215" s="2"/>
      <c r="DI1215" s="2"/>
      <c r="DJ1215" s="2"/>
      <c r="DK1215" s="2"/>
      <c r="DL1215" s="2"/>
      <c r="DM1215" s="2"/>
      <c r="DN1215" s="2"/>
      <c r="DO1215" s="2"/>
      <c r="DP1215" s="2"/>
      <c r="DQ1215" s="2"/>
      <c r="DR1215" s="2"/>
      <c r="DS1215" s="2"/>
      <c r="DT1215" s="2"/>
      <c r="DU1215" s="2"/>
      <c r="DV1215" s="2"/>
      <c r="DW1215" s="2"/>
      <c r="DX1215" s="2"/>
      <c r="DY1215" s="2"/>
      <c r="DZ1215" s="2"/>
      <c r="EA1215" s="2"/>
      <c r="EB1215" s="2"/>
      <c r="EC1215" s="2"/>
      <c r="ED1215" s="2"/>
      <c r="EE1215" s="2"/>
      <c r="EF1215" s="2"/>
      <c r="EG1215" s="2"/>
      <c r="EH1215" s="2"/>
      <c r="EI1215" s="2"/>
      <c r="EJ1215" s="2"/>
      <c r="EK1215" s="2"/>
      <c r="EL1215" s="2"/>
      <c r="EM1215" s="2"/>
      <c r="EN1215" s="2"/>
      <c r="EO1215" s="2"/>
      <c r="EP1215" s="2"/>
      <c r="EQ1215" s="2"/>
      <c r="ER1215" s="2"/>
      <c r="ES1215" s="2"/>
      <c r="ET1215" s="2"/>
      <c r="EU1215" s="2"/>
      <c r="EV1215" s="2"/>
      <c r="EW1215" s="2"/>
      <c r="EX1215" s="2"/>
      <c r="EY1215" s="2"/>
      <c r="EZ1215" s="2"/>
      <c r="FA1215" s="2"/>
      <c r="FB1215" s="2"/>
      <c r="FC1215" s="2"/>
    </row>
    <row r="1216" spans="1:159" s="4" customFormat="1">
      <c r="A1216" s="50" t="s">
        <v>2191</v>
      </c>
      <c r="B1216" s="59" t="s">
        <v>2686</v>
      </c>
      <c r="C1216" s="60">
        <v>3788</v>
      </c>
      <c r="D1216" s="59" t="s">
        <v>469</v>
      </c>
      <c r="E1216" s="78" t="str">
        <f>IFERROR(VLOOKUP($C1216,'2025-26 School Level AAFTE'!$C$2:$L$2349,9,FALSE), "No")</f>
        <v>Yes</v>
      </c>
      <c r="F1216" s="67">
        <f>IFERROR(VLOOKUP($C1216,'2025-26 School Level AAFTE'!$C$2:$J$2349,8,FALSE), 0)</f>
        <v>108.10000000000001</v>
      </c>
      <c r="G1216" s="69">
        <f>IFERROR(IF(E1216= "yes",VLOOKUP(C1216,Summary!$B:$I,6,0),0),0)</f>
        <v>0</v>
      </c>
      <c r="H1216" s="68">
        <f t="shared" si="211"/>
        <v>108.10000000000001</v>
      </c>
      <c r="I1216" s="110">
        <f>VLOOKUP($A1216,'2026-27 Salary &amp; Benefits'!$A:$I,3,FALSE)</f>
        <v>1</v>
      </c>
      <c r="J1216" s="110">
        <f>VLOOKUP($A1216,'2026-27 Salary &amp; Benefits'!$A:$I,4,FALSE)</f>
        <v>1</v>
      </c>
      <c r="K1216" s="101">
        <f t="shared" si="212"/>
        <v>108.10000000000001</v>
      </c>
      <c r="L1216" s="100">
        <f t="shared" si="213"/>
        <v>0.317</v>
      </c>
      <c r="M1216" s="102">
        <f>'2026-27 Salary &amp; Benefits'!$E$6</f>
        <v>78209</v>
      </c>
      <c r="N1216" s="102">
        <f>'2026-27 Salary &amp; Benefits'!$F$6</f>
        <v>82248</v>
      </c>
      <c r="O1216" s="7">
        <f t="shared" si="214"/>
        <v>24792.25</v>
      </c>
      <c r="P1216" s="7">
        <f t="shared" si="215"/>
        <v>1280.369999999999</v>
      </c>
      <c r="Q1216" s="7">
        <f>'2026-27 Salary &amp; Benefits'!G$6</f>
        <v>16817.759999999998</v>
      </c>
      <c r="R1216" s="103">
        <f>'2026-27 Salary &amp; Benefits'!H$6</f>
        <v>0.16020000000000001</v>
      </c>
      <c r="S1216" s="103">
        <f>'2026-27 Salary &amp; Benefits'!I$6</f>
        <v>0.15390000000000001</v>
      </c>
      <c r="T1216" s="7">
        <f t="shared" si="216"/>
        <v>9500</v>
      </c>
      <c r="U1216" s="7">
        <f t="shared" si="217"/>
        <v>434.54</v>
      </c>
      <c r="V1216" s="7">
        <f t="shared" si="218"/>
        <v>66.88</v>
      </c>
      <c r="W1216" s="7">
        <f t="shared" si="219"/>
        <v>501.42</v>
      </c>
      <c r="X1216" s="18">
        <f t="shared" si="220"/>
        <v>36074.039999999994</v>
      </c>
      <c r="Y1216" s="2"/>
      <c r="Z1216" s="2"/>
      <c r="AA1216" s="2"/>
      <c r="AB1216" s="2"/>
      <c r="AC1216" s="2"/>
      <c r="AD1216" s="2"/>
      <c r="AE1216" s="2"/>
      <c r="AF1216" s="2"/>
      <c r="AG1216" s="2"/>
      <c r="AH1216" s="2"/>
      <c r="AI1216" s="2"/>
      <c r="AJ1216" s="2"/>
      <c r="AK1216" s="2"/>
      <c r="AL1216" s="2"/>
      <c r="AM1216" s="2"/>
      <c r="AN1216" s="2"/>
      <c r="AO1216" s="2"/>
      <c r="AP1216" s="2"/>
      <c r="AQ1216" s="2"/>
      <c r="AR1216" s="2"/>
      <c r="AS1216" s="2"/>
      <c r="AT1216" s="2"/>
      <c r="AU1216" s="2"/>
      <c r="AV1216" s="2"/>
      <c r="AW1216" s="2"/>
      <c r="AX1216" s="2"/>
      <c r="AY1216" s="2"/>
      <c r="AZ1216" s="2"/>
      <c r="BA1216" s="2"/>
      <c r="BB1216" s="2"/>
      <c r="BC1216" s="2"/>
      <c r="BD1216" s="2"/>
      <c r="BE1216" s="2"/>
      <c r="BF1216" s="2"/>
      <c r="BG1216" s="2"/>
      <c r="BH1216" s="2"/>
      <c r="BI1216" s="2"/>
      <c r="BJ1216" s="2"/>
      <c r="BK1216" s="2"/>
      <c r="BL1216" s="2"/>
      <c r="BM1216" s="2"/>
      <c r="BN1216" s="2"/>
      <c r="BO1216" s="2"/>
      <c r="BP1216" s="2"/>
      <c r="BQ1216" s="2"/>
      <c r="BR1216" s="2"/>
      <c r="BS1216" s="2"/>
      <c r="BT1216" s="2"/>
      <c r="BU1216" s="2"/>
      <c r="BV1216" s="2"/>
      <c r="BW1216" s="2"/>
      <c r="BX1216" s="2"/>
      <c r="BY1216" s="2"/>
      <c r="BZ1216" s="2"/>
      <c r="CA1216" s="2"/>
      <c r="CB1216" s="2"/>
      <c r="CC1216" s="2"/>
      <c r="CD1216" s="2"/>
      <c r="CE1216" s="2"/>
      <c r="CF1216" s="2"/>
      <c r="CG1216" s="2"/>
      <c r="CH1216" s="2"/>
      <c r="CI1216" s="2"/>
      <c r="CJ1216" s="2"/>
      <c r="CK1216" s="2"/>
      <c r="CL1216" s="2"/>
      <c r="CM1216" s="2"/>
      <c r="CN1216" s="2"/>
      <c r="CO1216" s="2"/>
      <c r="CP1216" s="2"/>
      <c r="CQ1216" s="2"/>
      <c r="CR1216" s="2"/>
      <c r="CS1216" s="2"/>
      <c r="CT1216" s="2"/>
      <c r="CU1216" s="2"/>
      <c r="CV1216" s="2"/>
      <c r="CW1216" s="2"/>
      <c r="CX1216" s="2"/>
      <c r="CY1216" s="2"/>
      <c r="CZ1216" s="2"/>
      <c r="DA1216" s="2"/>
      <c r="DB1216" s="2"/>
      <c r="DC1216" s="2"/>
      <c r="DD1216" s="2"/>
      <c r="DE1216" s="2"/>
      <c r="DF1216" s="2"/>
      <c r="DG1216" s="2"/>
      <c r="DH1216" s="2"/>
      <c r="DI1216" s="2"/>
      <c r="DJ1216" s="2"/>
      <c r="DK1216" s="2"/>
      <c r="DL1216" s="2"/>
      <c r="DM1216" s="2"/>
      <c r="DN1216" s="2"/>
      <c r="DO1216" s="2"/>
      <c r="DP1216" s="2"/>
      <c r="DQ1216" s="2"/>
      <c r="DR1216" s="2"/>
      <c r="DS1216" s="2"/>
      <c r="DT1216" s="2"/>
      <c r="DU1216" s="2"/>
      <c r="DV1216" s="2"/>
      <c r="DW1216" s="2"/>
      <c r="DX1216" s="2"/>
      <c r="DY1216" s="2"/>
      <c r="DZ1216" s="2"/>
      <c r="EA1216" s="2"/>
      <c r="EB1216" s="2"/>
      <c r="EC1216" s="2"/>
      <c r="ED1216" s="2"/>
      <c r="EE1216" s="2"/>
      <c r="EF1216" s="2"/>
      <c r="EG1216" s="2"/>
      <c r="EH1216" s="2"/>
      <c r="EI1216" s="2"/>
      <c r="EJ1216" s="2"/>
      <c r="EK1216" s="2"/>
      <c r="EL1216" s="2"/>
      <c r="EM1216" s="2"/>
      <c r="EN1216" s="2"/>
      <c r="EO1216" s="2"/>
      <c r="EP1216" s="2"/>
      <c r="EQ1216" s="2"/>
      <c r="ER1216" s="2"/>
      <c r="ES1216" s="2"/>
      <c r="ET1216" s="2"/>
      <c r="EU1216" s="2"/>
      <c r="EV1216" s="2"/>
      <c r="EW1216" s="2"/>
      <c r="EX1216" s="2"/>
      <c r="EY1216" s="2"/>
      <c r="EZ1216" s="2"/>
      <c r="FA1216" s="2"/>
      <c r="FB1216" s="2"/>
      <c r="FC1216" s="2"/>
    </row>
    <row r="1217" spans="1:159" s="4" customFormat="1">
      <c r="A1217" s="50" t="s">
        <v>2191</v>
      </c>
      <c r="B1217" s="59" t="s">
        <v>2686</v>
      </c>
      <c r="C1217" s="60">
        <v>2728</v>
      </c>
      <c r="D1217" s="59" t="s">
        <v>466</v>
      </c>
      <c r="E1217" s="78" t="str">
        <f>IFERROR(VLOOKUP($C1217,'2025-26 School Level AAFTE'!$C$2:$L$2349,9,FALSE), "No")</f>
        <v>Yes</v>
      </c>
      <c r="F1217" s="67">
        <f>IFERROR(VLOOKUP($C1217,'2025-26 School Level AAFTE'!$C$2:$J$2349,8,FALSE), 0)</f>
        <v>212.50999999999996</v>
      </c>
      <c r="G1217" s="69">
        <f>IFERROR(IF(E1217= "yes",VLOOKUP(C1217,Summary!$B:$I,6,0),0),0)</f>
        <v>0</v>
      </c>
      <c r="H1217" s="68">
        <f t="shared" si="211"/>
        <v>212.50999999999996</v>
      </c>
      <c r="I1217" s="110">
        <f>VLOOKUP($A1217,'2026-27 Salary &amp; Benefits'!$A:$I,3,FALSE)</f>
        <v>1</v>
      </c>
      <c r="J1217" s="110">
        <f>VLOOKUP($A1217,'2026-27 Salary &amp; Benefits'!$A:$I,4,FALSE)</f>
        <v>1</v>
      </c>
      <c r="K1217" s="101">
        <f t="shared" si="212"/>
        <v>212.50999999999996</v>
      </c>
      <c r="L1217" s="100">
        <f t="shared" si="213"/>
        <v>0.623</v>
      </c>
      <c r="M1217" s="102">
        <f>'2026-27 Salary &amp; Benefits'!$E$6</f>
        <v>78209</v>
      </c>
      <c r="N1217" s="102">
        <f>'2026-27 Salary &amp; Benefits'!$F$6</f>
        <v>82248</v>
      </c>
      <c r="O1217" s="7">
        <f t="shared" si="214"/>
        <v>48724.21</v>
      </c>
      <c r="P1217" s="7">
        <f t="shared" si="215"/>
        <v>2516.2900000000009</v>
      </c>
      <c r="Q1217" s="7">
        <f>'2026-27 Salary &amp; Benefits'!G$6</f>
        <v>16817.759999999998</v>
      </c>
      <c r="R1217" s="103">
        <f>'2026-27 Salary &amp; Benefits'!H$6</f>
        <v>0.16020000000000001</v>
      </c>
      <c r="S1217" s="103">
        <f>'2026-27 Salary &amp; Benefits'!I$6</f>
        <v>0.15390000000000001</v>
      </c>
      <c r="T1217" s="7">
        <f t="shared" si="216"/>
        <v>18670.34</v>
      </c>
      <c r="U1217" s="7">
        <f t="shared" si="217"/>
        <v>854.01</v>
      </c>
      <c r="V1217" s="7">
        <f t="shared" si="218"/>
        <v>131.43</v>
      </c>
      <c r="W1217" s="7">
        <f t="shared" si="219"/>
        <v>985.44</v>
      </c>
      <c r="X1217" s="18">
        <f t="shared" si="220"/>
        <v>70896.28</v>
      </c>
      <c r="Y1217" s="2"/>
      <c r="Z1217" s="2"/>
      <c r="AA1217" s="2"/>
      <c r="AB1217" s="2"/>
      <c r="AC1217" s="2"/>
      <c r="AD1217" s="2"/>
      <c r="AE1217" s="2"/>
      <c r="AF1217" s="2"/>
      <c r="AG1217" s="2"/>
      <c r="AH1217" s="2"/>
      <c r="AI1217" s="2"/>
      <c r="AJ1217" s="2"/>
      <c r="AK1217" s="2"/>
      <c r="AL1217" s="2"/>
      <c r="AM1217" s="2"/>
      <c r="AN1217" s="2"/>
      <c r="AO1217" s="2"/>
      <c r="AP1217" s="2"/>
      <c r="AQ1217" s="2"/>
      <c r="AR1217" s="2"/>
      <c r="AS1217" s="2"/>
      <c r="AT1217" s="2"/>
      <c r="AU1217" s="2"/>
      <c r="AV1217" s="2"/>
      <c r="AW1217" s="2"/>
      <c r="AX1217" s="2"/>
      <c r="AY1217" s="2"/>
      <c r="AZ1217" s="2"/>
      <c r="BA1217" s="2"/>
      <c r="BB1217" s="2"/>
      <c r="BC1217" s="2"/>
      <c r="BD1217" s="2"/>
      <c r="BE1217" s="2"/>
      <c r="BF1217" s="2"/>
      <c r="BG1217" s="2"/>
      <c r="BH1217" s="2"/>
      <c r="BI1217" s="2"/>
      <c r="BJ1217" s="2"/>
      <c r="BK1217" s="2"/>
      <c r="BL1217" s="2"/>
      <c r="BM1217" s="2"/>
      <c r="BN1217" s="2"/>
      <c r="BO1217" s="2"/>
      <c r="BP1217" s="2"/>
      <c r="BQ1217" s="2"/>
      <c r="BR1217" s="2"/>
      <c r="BS1217" s="2"/>
      <c r="BT1217" s="2"/>
      <c r="BU1217" s="2"/>
      <c r="BV1217" s="2"/>
      <c r="BW1217" s="2"/>
      <c r="BX1217" s="2"/>
      <c r="BY1217" s="2"/>
      <c r="BZ1217" s="2"/>
      <c r="CA1217" s="2"/>
      <c r="CB1217" s="2"/>
      <c r="CC1217" s="2"/>
      <c r="CD1217" s="2"/>
      <c r="CE1217" s="2"/>
      <c r="CF1217" s="2"/>
      <c r="CG1217" s="2"/>
      <c r="CH1217" s="2"/>
      <c r="CI1217" s="2"/>
      <c r="CJ1217" s="2"/>
      <c r="CK1217" s="2"/>
      <c r="CL1217" s="2"/>
      <c r="CM1217" s="2"/>
      <c r="CN1217" s="2"/>
      <c r="CO1217" s="2"/>
      <c r="CP1217" s="2"/>
      <c r="CQ1217" s="2"/>
      <c r="CR1217" s="2"/>
      <c r="CS1217" s="2"/>
      <c r="CT1217" s="2"/>
      <c r="CU1217" s="2"/>
      <c r="CV1217" s="2"/>
      <c r="CW1217" s="2"/>
      <c r="CX1217" s="2"/>
      <c r="CY1217" s="2"/>
      <c r="CZ1217" s="2"/>
      <c r="DA1217" s="2"/>
      <c r="DB1217" s="2"/>
      <c r="DC1217" s="2"/>
      <c r="DD1217" s="2"/>
      <c r="DE1217" s="2"/>
      <c r="DF1217" s="2"/>
      <c r="DG1217" s="2"/>
      <c r="DH1217" s="2"/>
      <c r="DI1217" s="2"/>
      <c r="DJ1217" s="2"/>
      <c r="DK1217" s="2"/>
      <c r="DL1217" s="2"/>
      <c r="DM1217" s="2"/>
      <c r="DN1217" s="2"/>
      <c r="DO1217" s="2"/>
      <c r="DP1217" s="2"/>
      <c r="DQ1217" s="2"/>
      <c r="DR1217" s="2"/>
      <c r="DS1217" s="2"/>
      <c r="DT1217" s="2"/>
      <c r="DU1217" s="2"/>
      <c r="DV1217" s="2"/>
      <c r="DW1217" s="2"/>
      <c r="DX1217" s="2"/>
      <c r="DY1217" s="2"/>
      <c r="DZ1217" s="2"/>
      <c r="EA1217" s="2"/>
      <c r="EB1217" s="2"/>
      <c r="EC1217" s="2"/>
      <c r="ED1217" s="2"/>
      <c r="EE1217" s="2"/>
      <c r="EF1217" s="2"/>
      <c r="EG1217" s="2"/>
      <c r="EH1217" s="2"/>
      <c r="EI1217" s="2"/>
      <c r="EJ1217" s="2"/>
      <c r="EK1217" s="2"/>
      <c r="EL1217" s="2"/>
      <c r="EM1217" s="2"/>
      <c r="EN1217" s="2"/>
      <c r="EO1217" s="2"/>
      <c r="EP1217" s="2"/>
      <c r="EQ1217" s="2"/>
      <c r="ER1217" s="2"/>
      <c r="ES1217" s="2"/>
      <c r="ET1217" s="2"/>
      <c r="EU1217" s="2"/>
      <c r="EV1217" s="2"/>
      <c r="EW1217" s="2"/>
      <c r="EX1217" s="2"/>
      <c r="EY1217" s="2"/>
      <c r="EZ1217" s="2"/>
      <c r="FA1217" s="2"/>
      <c r="FB1217" s="2"/>
      <c r="FC1217" s="2"/>
    </row>
    <row r="1218" spans="1:159" s="4" customFormat="1">
      <c r="A1218" s="50" t="s">
        <v>2191</v>
      </c>
      <c r="B1218" s="59" t="s">
        <v>2686</v>
      </c>
      <c r="C1218" s="60">
        <v>3787</v>
      </c>
      <c r="D1218" s="59" t="s">
        <v>468</v>
      </c>
      <c r="E1218" s="78" t="str">
        <f>IFERROR(VLOOKUP($C1218,'2025-26 School Level AAFTE'!$C$2:$L$2349,9,FALSE), "No")</f>
        <v>Yes</v>
      </c>
      <c r="F1218" s="67">
        <f>IFERROR(VLOOKUP($C1218,'2025-26 School Level AAFTE'!$C$2:$J$2349,8,FALSE), 0)</f>
        <v>224.08</v>
      </c>
      <c r="G1218" s="69">
        <f>IFERROR(IF(E1218= "yes",VLOOKUP(C1218,Summary!$B:$I,6,0),0),0)</f>
        <v>0</v>
      </c>
      <c r="H1218" s="68">
        <f t="shared" si="211"/>
        <v>224.08</v>
      </c>
      <c r="I1218" s="110">
        <f>VLOOKUP($A1218,'2026-27 Salary &amp; Benefits'!$A:$I,3,FALSE)</f>
        <v>1</v>
      </c>
      <c r="J1218" s="110">
        <f>VLOOKUP($A1218,'2026-27 Salary &amp; Benefits'!$A:$I,4,FALSE)</f>
        <v>1</v>
      </c>
      <c r="K1218" s="101">
        <f t="shared" si="212"/>
        <v>224.08</v>
      </c>
      <c r="L1218" s="100">
        <f t="shared" si="213"/>
        <v>0.65700000000000003</v>
      </c>
      <c r="M1218" s="102">
        <f>'2026-27 Salary &amp; Benefits'!$E$6</f>
        <v>78209</v>
      </c>
      <c r="N1218" s="102">
        <f>'2026-27 Salary &amp; Benefits'!$F$6</f>
        <v>82248</v>
      </c>
      <c r="O1218" s="7">
        <f t="shared" si="214"/>
        <v>51383.31</v>
      </c>
      <c r="P1218" s="7">
        <f t="shared" si="215"/>
        <v>2653.6300000000047</v>
      </c>
      <c r="Q1218" s="7">
        <f>'2026-27 Salary &amp; Benefits'!G$6</f>
        <v>16817.759999999998</v>
      </c>
      <c r="R1218" s="103">
        <f>'2026-27 Salary &amp; Benefits'!H$6</f>
        <v>0.16020000000000001</v>
      </c>
      <c r="S1218" s="103">
        <f>'2026-27 Salary &amp; Benefits'!I$6</f>
        <v>0.15390000000000001</v>
      </c>
      <c r="T1218" s="7">
        <f t="shared" si="216"/>
        <v>19689.27</v>
      </c>
      <c r="U1218" s="7">
        <f t="shared" si="217"/>
        <v>900.62</v>
      </c>
      <c r="V1218" s="7">
        <f t="shared" si="218"/>
        <v>138.61000000000001</v>
      </c>
      <c r="W1218" s="7">
        <f t="shared" si="219"/>
        <v>1039.23</v>
      </c>
      <c r="X1218" s="18">
        <f t="shared" si="220"/>
        <v>74765.440000000002</v>
      </c>
      <c r="Y1218" s="2"/>
      <c r="Z1218" s="2"/>
      <c r="AA1218" s="2"/>
      <c r="AB1218" s="2"/>
      <c r="AC1218" s="2"/>
      <c r="AD1218" s="2"/>
      <c r="AE1218" s="2"/>
      <c r="AF1218" s="2"/>
      <c r="AG1218" s="2"/>
      <c r="AH1218" s="2"/>
      <c r="AI1218" s="2"/>
      <c r="AJ1218" s="2"/>
      <c r="AK1218" s="2"/>
      <c r="AL1218" s="2"/>
      <c r="AM1218" s="2"/>
      <c r="AN1218" s="2"/>
      <c r="AO1218" s="2"/>
      <c r="AP1218" s="2"/>
      <c r="AQ1218" s="2"/>
      <c r="AR1218" s="2"/>
      <c r="AS1218" s="2"/>
      <c r="AT1218" s="2"/>
      <c r="AU1218" s="2"/>
      <c r="AV1218" s="2"/>
      <c r="AW1218" s="2"/>
      <c r="AX1218" s="2"/>
      <c r="AY1218" s="2"/>
      <c r="AZ1218" s="2"/>
      <c r="BA1218" s="2"/>
      <c r="BB1218" s="2"/>
      <c r="BC1218" s="2"/>
      <c r="BD1218" s="2"/>
      <c r="BE1218" s="2"/>
      <c r="BF1218" s="2"/>
      <c r="BG1218" s="2"/>
      <c r="BH1218" s="2"/>
      <c r="BI1218" s="2"/>
      <c r="BJ1218" s="2"/>
      <c r="BK1218" s="2"/>
      <c r="BL1218" s="2"/>
      <c r="BM1218" s="2"/>
      <c r="BN1218" s="2"/>
      <c r="BO1218" s="2"/>
      <c r="BP1218" s="2"/>
      <c r="BQ1218" s="2"/>
      <c r="BR1218" s="2"/>
      <c r="BS1218" s="2"/>
      <c r="BT1218" s="2"/>
      <c r="BU1218" s="2"/>
      <c r="BV1218" s="2"/>
      <c r="BW1218" s="2"/>
      <c r="BX1218" s="2"/>
      <c r="BY1218" s="2"/>
      <c r="BZ1218" s="2"/>
      <c r="CA1218" s="2"/>
      <c r="CB1218" s="2"/>
      <c r="CC1218" s="2"/>
      <c r="CD1218" s="2"/>
      <c r="CE1218" s="2"/>
      <c r="CF1218" s="2"/>
      <c r="CG1218" s="2"/>
      <c r="CH1218" s="2"/>
      <c r="CI1218" s="2"/>
      <c r="CJ1218" s="2"/>
      <c r="CK1218" s="2"/>
      <c r="CL1218" s="2"/>
      <c r="CM1218" s="2"/>
      <c r="CN1218" s="2"/>
      <c r="CO1218" s="2"/>
      <c r="CP1218" s="2"/>
      <c r="CQ1218" s="2"/>
      <c r="CR1218" s="2"/>
      <c r="CS1218" s="2"/>
      <c r="CT1218" s="2"/>
      <c r="CU1218" s="2"/>
      <c r="CV1218" s="2"/>
      <c r="CW1218" s="2"/>
      <c r="CX1218" s="2"/>
      <c r="CY1218" s="2"/>
      <c r="CZ1218" s="2"/>
      <c r="DA1218" s="2"/>
      <c r="DB1218" s="2"/>
      <c r="DC1218" s="2"/>
      <c r="DD1218" s="2"/>
      <c r="DE1218" s="2"/>
      <c r="DF1218" s="2"/>
      <c r="DG1218" s="2"/>
      <c r="DH1218" s="2"/>
      <c r="DI1218" s="2"/>
      <c r="DJ1218" s="2"/>
      <c r="DK1218" s="2"/>
      <c r="DL1218" s="2"/>
      <c r="DM1218" s="2"/>
      <c r="DN1218" s="2"/>
      <c r="DO1218" s="2"/>
      <c r="DP1218" s="2"/>
      <c r="DQ1218" s="2"/>
      <c r="DR1218" s="2"/>
      <c r="DS1218" s="2"/>
      <c r="DT1218" s="2"/>
      <c r="DU1218" s="2"/>
      <c r="DV1218" s="2"/>
      <c r="DW1218" s="2"/>
      <c r="DX1218" s="2"/>
      <c r="DY1218" s="2"/>
      <c r="DZ1218" s="2"/>
      <c r="EA1218" s="2"/>
      <c r="EB1218" s="2"/>
      <c r="EC1218" s="2"/>
      <c r="ED1218" s="2"/>
      <c r="EE1218" s="2"/>
      <c r="EF1218" s="2"/>
      <c r="EG1218" s="2"/>
      <c r="EH1218" s="2"/>
      <c r="EI1218" s="2"/>
      <c r="EJ1218" s="2"/>
      <c r="EK1218" s="2"/>
      <c r="EL1218" s="2"/>
      <c r="EM1218" s="2"/>
      <c r="EN1218" s="2"/>
      <c r="EO1218" s="2"/>
      <c r="EP1218" s="2"/>
      <c r="EQ1218" s="2"/>
      <c r="ER1218" s="2"/>
      <c r="ES1218" s="2"/>
      <c r="ET1218" s="2"/>
      <c r="EU1218" s="2"/>
      <c r="EV1218" s="2"/>
      <c r="EW1218" s="2"/>
      <c r="EX1218" s="2"/>
      <c r="EY1218" s="2"/>
      <c r="EZ1218" s="2"/>
      <c r="FA1218" s="2"/>
      <c r="FB1218" s="2"/>
      <c r="FC1218" s="2"/>
    </row>
    <row r="1219" spans="1:159" s="4" customFormat="1">
      <c r="A1219" s="50" t="s">
        <v>2191</v>
      </c>
      <c r="B1219" s="59" t="s">
        <v>2686</v>
      </c>
      <c r="C1219" s="60">
        <v>3155</v>
      </c>
      <c r="D1219" s="59" t="s">
        <v>467</v>
      </c>
      <c r="E1219" s="78" t="str">
        <f>IFERROR(VLOOKUP($C1219,'2025-26 School Level AAFTE'!$C$2:$L$2349,9,FALSE), "No")</f>
        <v>Yes</v>
      </c>
      <c r="F1219" s="67">
        <f>IFERROR(VLOOKUP($C1219,'2025-26 School Level AAFTE'!$C$2:$J$2349,8,FALSE), 0)</f>
        <v>91</v>
      </c>
      <c r="G1219" s="69">
        <f>IFERROR(IF(E1219= "yes",VLOOKUP(C1219,Summary!$B:$I,6,0),0),0)</f>
        <v>0</v>
      </c>
      <c r="H1219" s="68">
        <f t="shared" si="211"/>
        <v>91</v>
      </c>
      <c r="I1219" s="110">
        <f>VLOOKUP($A1219,'2026-27 Salary &amp; Benefits'!$A:$I,3,FALSE)</f>
        <v>1</v>
      </c>
      <c r="J1219" s="110">
        <f>VLOOKUP($A1219,'2026-27 Salary &amp; Benefits'!$A:$I,4,FALSE)</f>
        <v>1</v>
      </c>
      <c r="K1219" s="101">
        <f t="shared" si="212"/>
        <v>91</v>
      </c>
      <c r="L1219" s="100">
        <f t="shared" si="213"/>
        <v>0.26700000000000002</v>
      </c>
      <c r="M1219" s="102">
        <f>'2026-27 Salary &amp; Benefits'!$E$6</f>
        <v>78209</v>
      </c>
      <c r="N1219" s="102">
        <f>'2026-27 Salary &amp; Benefits'!$F$6</f>
        <v>82248</v>
      </c>
      <c r="O1219" s="7">
        <f t="shared" si="214"/>
        <v>20881.8</v>
      </c>
      <c r="P1219" s="7">
        <f t="shared" si="215"/>
        <v>1078.4200000000019</v>
      </c>
      <c r="Q1219" s="7">
        <f>'2026-27 Salary &amp; Benefits'!G$6</f>
        <v>16817.759999999998</v>
      </c>
      <c r="R1219" s="103">
        <f>'2026-27 Salary &amp; Benefits'!H$6</f>
        <v>0.16020000000000001</v>
      </c>
      <c r="S1219" s="103">
        <f>'2026-27 Salary &amp; Benefits'!I$6</f>
        <v>0.15390000000000001</v>
      </c>
      <c r="T1219" s="7">
        <f t="shared" si="216"/>
        <v>8001.58</v>
      </c>
      <c r="U1219" s="7">
        <f t="shared" si="217"/>
        <v>366</v>
      </c>
      <c r="V1219" s="7">
        <f t="shared" si="218"/>
        <v>56.33</v>
      </c>
      <c r="W1219" s="7">
        <f t="shared" si="219"/>
        <v>422.33</v>
      </c>
      <c r="X1219" s="18">
        <f t="shared" si="220"/>
        <v>30384.13</v>
      </c>
      <c r="Y1219" s="2"/>
      <c r="Z1219" s="2"/>
      <c r="AA1219" s="2"/>
      <c r="AB1219" s="2"/>
      <c r="AC1219" s="2"/>
      <c r="AD1219" s="2"/>
      <c r="AE1219" s="2"/>
      <c r="AF1219" s="2"/>
      <c r="AG1219" s="2"/>
      <c r="AH1219" s="2"/>
      <c r="AI1219" s="2"/>
      <c r="AJ1219" s="2"/>
      <c r="AK1219" s="2"/>
      <c r="AL1219" s="2"/>
      <c r="AM1219" s="2"/>
      <c r="AN1219" s="2"/>
      <c r="AO1219" s="2"/>
      <c r="AP1219" s="2"/>
      <c r="AQ1219" s="2"/>
      <c r="AR1219" s="2"/>
      <c r="AS1219" s="2"/>
      <c r="AT1219" s="2"/>
      <c r="AU1219" s="2"/>
      <c r="AV1219" s="2"/>
      <c r="AW1219" s="2"/>
      <c r="AX1219" s="2"/>
      <c r="AY1219" s="2"/>
      <c r="AZ1219" s="2"/>
      <c r="BA1219" s="2"/>
      <c r="BB1219" s="2"/>
      <c r="BC1219" s="2"/>
      <c r="BD1219" s="2"/>
      <c r="BE1219" s="2"/>
      <c r="BF1219" s="2"/>
      <c r="BG1219" s="2"/>
      <c r="BH1219" s="2"/>
      <c r="BI1219" s="2"/>
      <c r="BJ1219" s="2"/>
      <c r="BK1219" s="2"/>
      <c r="BL1219" s="2"/>
      <c r="BM1219" s="2"/>
      <c r="BN1219" s="2"/>
      <c r="BO1219" s="2"/>
      <c r="BP1219" s="2"/>
      <c r="BQ1219" s="2"/>
      <c r="BR1219" s="2"/>
      <c r="BS1219" s="2"/>
      <c r="BT1219" s="2"/>
      <c r="BU1219" s="2"/>
      <c r="BV1219" s="2"/>
      <c r="BW1219" s="2"/>
      <c r="BX1219" s="2"/>
      <c r="BY1219" s="2"/>
      <c r="BZ1219" s="2"/>
      <c r="CA1219" s="2"/>
      <c r="CB1219" s="2"/>
      <c r="CC1219" s="2"/>
      <c r="CD1219" s="2"/>
      <c r="CE1219" s="2"/>
      <c r="CF1219" s="2"/>
      <c r="CG1219" s="2"/>
      <c r="CH1219" s="2"/>
      <c r="CI1219" s="2"/>
      <c r="CJ1219" s="2"/>
      <c r="CK1219" s="2"/>
      <c r="CL1219" s="2"/>
      <c r="CM1219" s="2"/>
      <c r="CN1219" s="2"/>
      <c r="CO1219" s="2"/>
      <c r="CP1219" s="2"/>
      <c r="CQ1219" s="2"/>
      <c r="CR1219" s="2"/>
      <c r="CS1219" s="2"/>
      <c r="CT1219" s="2"/>
      <c r="CU1219" s="2"/>
      <c r="CV1219" s="2"/>
      <c r="CW1219" s="2"/>
      <c r="CX1219" s="2"/>
      <c r="CY1219" s="2"/>
      <c r="CZ1219" s="2"/>
      <c r="DA1219" s="2"/>
      <c r="DB1219" s="2"/>
      <c r="DC1219" s="2"/>
      <c r="DD1219" s="2"/>
      <c r="DE1219" s="2"/>
      <c r="DF1219" s="2"/>
      <c r="DG1219" s="2"/>
      <c r="DH1219" s="2"/>
      <c r="DI1219" s="2"/>
      <c r="DJ1219" s="2"/>
      <c r="DK1219" s="2"/>
      <c r="DL1219" s="2"/>
      <c r="DM1219" s="2"/>
      <c r="DN1219" s="2"/>
      <c r="DO1219" s="2"/>
      <c r="DP1219" s="2"/>
      <c r="DQ1219" s="2"/>
      <c r="DR1219" s="2"/>
      <c r="DS1219" s="2"/>
      <c r="DT1219" s="2"/>
      <c r="DU1219" s="2"/>
      <c r="DV1219" s="2"/>
      <c r="DW1219" s="2"/>
      <c r="DX1219" s="2"/>
      <c r="DY1219" s="2"/>
      <c r="DZ1219" s="2"/>
      <c r="EA1219" s="2"/>
      <c r="EB1219" s="2"/>
      <c r="EC1219" s="2"/>
      <c r="ED1219" s="2"/>
      <c r="EE1219" s="2"/>
      <c r="EF1219" s="2"/>
      <c r="EG1219" s="2"/>
      <c r="EH1219" s="2"/>
      <c r="EI1219" s="2"/>
      <c r="EJ1219" s="2"/>
      <c r="EK1219" s="2"/>
      <c r="EL1219" s="2"/>
      <c r="EM1219" s="2"/>
      <c r="EN1219" s="2"/>
      <c r="EO1219" s="2"/>
      <c r="EP1219" s="2"/>
      <c r="EQ1219" s="2"/>
      <c r="ER1219" s="2"/>
      <c r="ES1219" s="2"/>
      <c r="ET1219" s="2"/>
      <c r="EU1219" s="2"/>
      <c r="EV1219" s="2"/>
      <c r="EW1219" s="2"/>
      <c r="EX1219" s="2"/>
      <c r="EY1219" s="2"/>
      <c r="EZ1219" s="2"/>
      <c r="FA1219" s="2"/>
      <c r="FB1219" s="2"/>
      <c r="FC1219" s="2"/>
    </row>
    <row r="1220" spans="1:159" s="4" customFormat="1">
      <c r="A1220" s="50" t="s">
        <v>2175</v>
      </c>
      <c r="B1220" s="59" t="s">
        <v>2687</v>
      </c>
      <c r="C1220" s="60">
        <v>3325</v>
      </c>
      <c r="D1220" s="59" t="s">
        <v>387</v>
      </c>
      <c r="E1220" s="78" t="str">
        <f>IFERROR(VLOOKUP($C1220,'2025-26 School Level AAFTE'!$C$2:$L$2349,9,FALSE), "No")</f>
        <v>Yes</v>
      </c>
      <c r="F1220" s="67">
        <f>IFERROR(VLOOKUP($C1220,'2025-26 School Level AAFTE'!$C$2:$J$2349,8,FALSE), 0)</f>
        <v>314.17</v>
      </c>
      <c r="G1220" s="69">
        <f>IFERROR(IF(E1220= "yes",VLOOKUP(C1220,Summary!$B:$I,6,0),0),0)</f>
        <v>0</v>
      </c>
      <c r="H1220" s="68">
        <f t="shared" si="211"/>
        <v>314.17</v>
      </c>
      <c r="I1220" s="110">
        <f>VLOOKUP($A1220,'2026-27 Salary &amp; Benefits'!$A:$I,3,FALSE)</f>
        <v>1</v>
      </c>
      <c r="J1220" s="110">
        <f>VLOOKUP($A1220,'2026-27 Salary &amp; Benefits'!$A:$I,4,FALSE)</f>
        <v>1</v>
      </c>
      <c r="K1220" s="101">
        <f t="shared" si="212"/>
        <v>314.17</v>
      </c>
      <c r="L1220" s="100">
        <f t="shared" si="213"/>
        <v>0.92200000000000004</v>
      </c>
      <c r="M1220" s="102">
        <f>'2026-27 Salary &amp; Benefits'!$E$6</f>
        <v>78209</v>
      </c>
      <c r="N1220" s="102">
        <f>'2026-27 Salary &amp; Benefits'!$F$6</f>
        <v>82248</v>
      </c>
      <c r="O1220" s="7">
        <f t="shared" si="214"/>
        <v>72108.7</v>
      </c>
      <c r="P1220" s="7">
        <f t="shared" si="215"/>
        <v>3723.9600000000064</v>
      </c>
      <c r="Q1220" s="7">
        <f>'2026-27 Salary &amp; Benefits'!G$6</f>
        <v>16817.759999999998</v>
      </c>
      <c r="R1220" s="103">
        <f>'2026-27 Salary &amp; Benefits'!H$6</f>
        <v>0.16020000000000001</v>
      </c>
      <c r="S1220" s="103">
        <f>'2026-27 Salary &amp; Benefits'!I$6</f>
        <v>0.15390000000000001</v>
      </c>
      <c r="T1220" s="7">
        <f t="shared" si="216"/>
        <v>27630.91</v>
      </c>
      <c r="U1220" s="7">
        <f t="shared" si="217"/>
        <v>1263.8800000000001</v>
      </c>
      <c r="V1220" s="7">
        <f t="shared" si="218"/>
        <v>194.51</v>
      </c>
      <c r="W1220" s="7">
        <f t="shared" si="219"/>
        <v>1458.39</v>
      </c>
      <c r="X1220" s="18">
        <f t="shared" si="220"/>
        <v>104921.96</v>
      </c>
      <c r="Y1220" s="2"/>
      <c r="Z1220" s="2"/>
      <c r="AA1220" s="2"/>
      <c r="AB1220" s="2"/>
      <c r="AC1220" s="2"/>
      <c r="AD1220" s="2"/>
      <c r="AE1220" s="2"/>
      <c r="AF1220" s="2"/>
      <c r="AG1220" s="2"/>
      <c r="AH1220" s="2"/>
      <c r="AI1220" s="2"/>
      <c r="AJ1220" s="2"/>
      <c r="AK1220" s="2"/>
      <c r="AL1220" s="2"/>
      <c r="AM1220" s="2"/>
      <c r="AN1220" s="2"/>
      <c r="AO1220" s="2"/>
      <c r="AP1220" s="2"/>
      <c r="AQ1220" s="2"/>
      <c r="AR1220" s="2"/>
      <c r="AS1220" s="2"/>
      <c r="AT1220" s="2"/>
      <c r="AU1220" s="2"/>
      <c r="AV1220" s="2"/>
      <c r="AW1220" s="2"/>
      <c r="AX1220" s="2"/>
      <c r="AY1220" s="2"/>
      <c r="AZ1220" s="2"/>
      <c r="BA1220" s="2"/>
      <c r="BB1220" s="2"/>
      <c r="BC1220" s="2"/>
      <c r="BD1220" s="2"/>
      <c r="BE1220" s="2"/>
      <c r="BF1220" s="2"/>
      <c r="BG1220" s="2"/>
      <c r="BH1220" s="2"/>
      <c r="BI1220" s="2"/>
      <c r="BJ1220" s="2"/>
      <c r="BK1220" s="2"/>
      <c r="BL1220" s="2"/>
      <c r="BM1220" s="2"/>
      <c r="BN1220" s="2"/>
      <c r="BO1220" s="2"/>
      <c r="BP1220" s="2"/>
      <c r="BQ1220" s="2"/>
      <c r="BR1220" s="2"/>
      <c r="BS1220" s="2"/>
      <c r="BT1220" s="2"/>
      <c r="BU1220" s="2"/>
      <c r="BV1220" s="2"/>
      <c r="BW1220" s="2"/>
      <c r="BX1220" s="2"/>
      <c r="BY1220" s="2"/>
      <c r="BZ1220" s="2"/>
      <c r="CA1220" s="2"/>
      <c r="CB1220" s="2"/>
      <c r="CC1220" s="2"/>
      <c r="CD1220" s="2"/>
      <c r="CE1220" s="2"/>
      <c r="CF1220" s="2"/>
      <c r="CG1220" s="2"/>
      <c r="CH1220" s="2"/>
      <c r="CI1220" s="2"/>
      <c r="CJ1220" s="2"/>
      <c r="CK1220" s="2"/>
      <c r="CL1220" s="2"/>
      <c r="CM1220" s="2"/>
      <c r="CN1220" s="2"/>
      <c r="CO1220" s="2"/>
      <c r="CP1220" s="2"/>
      <c r="CQ1220" s="2"/>
      <c r="CR1220" s="2"/>
      <c r="CS1220" s="2"/>
      <c r="CT1220" s="2"/>
      <c r="CU1220" s="2"/>
      <c r="CV1220" s="2"/>
      <c r="CW1220" s="2"/>
      <c r="CX1220" s="2"/>
      <c r="CY1220" s="2"/>
      <c r="CZ1220" s="2"/>
      <c r="DA1220" s="2"/>
      <c r="DB1220" s="2"/>
      <c r="DC1220" s="2"/>
      <c r="DD1220" s="2"/>
      <c r="DE1220" s="2"/>
      <c r="DF1220" s="2"/>
      <c r="DG1220" s="2"/>
      <c r="DH1220" s="2"/>
      <c r="DI1220" s="2"/>
      <c r="DJ1220" s="2"/>
      <c r="DK1220" s="2"/>
      <c r="DL1220" s="2"/>
      <c r="DM1220" s="2"/>
      <c r="DN1220" s="2"/>
      <c r="DO1220" s="2"/>
      <c r="DP1220" s="2"/>
      <c r="DQ1220" s="2"/>
      <c r="DR1220" s="2"/>
      <c r="DS1220" s="2"/>
      <c r="DT1220" s="2"/>
      <c r="DU1220" s="2"/>
      <c r="DV1220" s="2"/>
      <c r="DW1220" s="2"/>
      <c r="DX1220" s="2"/>
      <c r="DY1220" s="2"/>
      <c r="DZ1220" s="2"/>
      <c r="EA1220" s="2"/>
      <c r="EB1220" s="2"/>
      <c r="EC1220" s="2"/>
      <c r="ED1220" s="2"/>
      <c r="EE1220" s="2"/>
      <c r="EF1220" s="2"/>
      <c r="EG1220" s="2"/>
      <c r="EH1220" s="2"/>
      <c r="EI1220" s="2"/>
      <c r="EJ1220" s="2"/>
      <c r="EK1220" s="2"/>
      <c r="EL1220" s="2"/>
      <c r="EM1220" s="2"/>
      <c r="EN1220" s="2"/>
      <c r="EO1220" s="2"/>
      <c r="EP1220" s="2"/>
      <c r="EQ1220" s="2"/>
      <c r="ER1220" s="2"/>
      <c r="ES1220" s="2"/>
      <c r="ET1220" s="2"/>
      <c r="EU1220" s="2"/>
      <c r="EV1220" s="2"/>
      <c r="EW1220" s="2"/>
      <c r="EX1220" s="2"/>
      <c r="EY1220" s="2"/>
      <c r="EZ1220" s="2"/>
      <c r="FA1220" s="2"/>
      <c r="FB1220" s="2"/>
      <c r="FC1220" s="2"/>
    </row>
    <row r="1221" spans="1:159" s="4" customFormat="1">
      <c r="A1221" t="s">
        <v>2175</v>
      </c>
      <c r="B1221" s="59" t="s">
        <v>2687</v>
      </c>
      <c r="C1221" s="3">
        <v>2918</v>
      </c>
      <c r="D1221" t="s">
        <v>384</v>
      </c>
      <c r="E1221" s="78" t="str">
        <f>IFERROR(VLOOKUP($C1221,'2025-26 School Level AAFTE'!$C$2:$L$2349,9,FALSE), "No")</f>
        <v>Yes</v>
      </c>
      <c r="F1221" s="67">
        <f>IFERROR(VLOOKUP($C1221,'2025-26 School Level AAFTE'!$C$2:$J$2349,8,FALSE), 0)</f>
        <v>460.8</v>
      </c>
      <c r="G1221" s="69">
        <f>IFERROR(IF(E1221= "yes",VLOOKUP(C1221,Summary!$B:$I,6,0),0),0)</f>
        <v>0</v>
      </c>
      <c r="H1221" s="68">
        <f t="shared" si="211"/>
        <v>460.8</v>
      </c>
      <c r="I1221" s="110">
        <f>VLOOKUP($A1221,'2026-27 Salary &amp; Benefits'!$A:$I,3,FALSE)</f>
        <v>1</v>
      </c>
      <c r="J1221" s="110">
        <f>VLOOKUP($A1221,'2026-27 Salary &amp; Benefits'!$A:$I,4,FALSE)</f>
        <v>1</v>
      </c>
      <c r="K1221" s="101">
        <f t="shared" si="212"/>
        <v>460.8</v>
      </c>
      <c r="L1221" s="100">
        <f t="shared" si="213"/>
        <v>1.3520000000000001</v>
      </c>
      <c r="M1221" s="102">
        <f>'2026-27 Salary &amp; Benefits'!$E$6</f>
        <v>78209</v>
      </c>
      <c r="N1221" s="102">
        <f>'2026-27 Salary &amp; Benefits'!$F$6</f>
        <v>82248</v>
      </c>
      <c r="O1221" s="7">
        <f t="shared" si="214"/>
        <v>105738.57</v>
      </c>
      <c r="P1221" s="7">
        <f t="shared" si="215"/>
        <v>5460.7299999999959</v>
      </c>
      <c r="Q1221" s="7">
        <f>'2026-27 Salary &amp; Benefits'!G$6</f>
        <v>16817.759999999998</v>
      </c>
      <c r="R1221" s="103">
        <f>'2026-27 Salary &amp; Benefits'!H$6</f>
        <v>0.16020000000000001</v>
      </c>
      <c r="S1221" s="103">
        <f>'2026-27 Salary &amp; Benefits'!I$6</f>
        <v>0.15390000000000001</v>
      </c>
      <c r="T1221" s="7">
        <f t="shared" si="216"/>
        <v>40517.339999999997</v>
      </c>
      <c r="U1221" s="7">
        <f t="shared" si="217"/>
        <v>1853.32</v>
      </c>
      <c r="V1221" s="7">
        <f t="shared" si="218"/>
        <v>285.23</v>
      </c>
      <c r="W1221" s="7">
        <f t="shared" si="219"/>
        <v>2138.5500000000002</v>
      </c>
      <c r="X1221" s="18">
        <f t="shared" si="220"/>
        <v>153855.19</v>
      </c>
      <c r="Y1221" s="2"/>
      <c r="Z1221" s="2"/>
      <c r="AA1221" s="2"/>
      <c r="AB1221" s="2"/>
      <c r="AC1221" s="2"/>
      <c r="AD1221" s="2"/>
      <c r="AE1221" s="2"/>
      <c r="AF1221" s="2"/>
      <c r="AG1221" s="2"/>
      <c r="AH1221" s="2"/>
      <c r="AI1221" s="2"/>
      <c r="AJ1221" s="2"/>
      <c r="AK1221" s="2"/>
      <c r="AL1221" s="2"/>
      <c r="AM1221" s="2"/>
      <c r="AN1221" s="2"/>
      <c r="AO1221" s="2"/>
      <c r="AP1221" s="2"/>
      <c r="AQ1221" s="2"/>
      <c r="AR1221" s="2"/>
      <c r="AS1221" s="2"/>
      <c r="AT1221" s="2"/>
      <c r="AU1221" s="2"/>
      <c r="AV1221" s="2"/>
      <c r="AW1221" s="2"/>
      <c r="AX1221" s="2"/>
      <c r="AY1221" s="2"/>
      <c r="AZ1221" s="2"/>
      <c r="BA1221" s="2"/>
      <c r="BB1221" s="2"/>
      <c r="BC1221" s="2"/>
      <c r="BD1221" s="2"/>
      <c r="BE1221" s="2"/>
      <c r="BF1221" s="2"/>
      <c r="BG1221" s="2"/>
      <c r="BH1221" s="2"/>
      <c r="BI1221" s="2"/>
      <c r="BJ1221" s="2"/>
      <c r="BK1221" s="2"/>
      <c r="BL1221" s="2"/>
      <c r="BM1221" s="2"/>
      <c r="BN1221" s="2"/>
      <c r="BO1221" s="2"/>
      <c r="BP1221" s="2"/>
      <c r="BQ1221" s="2"/>
      <c r="BR1221" s="2"/>
      <c r="BS1221" s="2"/>
      <c r="BT1221" s="2"/>
      <c r="BU1221" s="2"/>
      <c r="BV1221" s="2"/>
      <c r="BW1221" s="2"/>
      <c r="BX1221" s="2"/>
      <c r="BY1221" s="2"/>
      <c r="BZ1221" s="2"/>
      <c r="CA1221" s="2"/>
      <c r="CB1221" s="2"/>
      <c r="CC1221" s="2"/>
      <c r="CD1221" s="2"/>
      <c r="CE1221" s="2"/>
      <c r="CF1221" s="2"/>
      <c r="CG1221" s="2"/>
      <c r="CH1221" s="2"/>
      <c r="CI1221" s="2"/>
      <c r="CJ1221" s="2"/>
      <c r="CK1221" s="2"/>
      <c r="CL1221" s="2"/>
      <c r="CM1221" s="2"/>
      <c r="CN1221" s="2"/>
      <c r="CO1221" s="2"/>
      <c r="CP1221" s="2"/>
      <c r="CQ1221" s="2"/>
      <c r="CR1221" s="2"/>
      <c r="CS1221" s="2"/>
      <c r="CT1221" s="2"/>
      <c r="CU1221" s="2"/>
      <c r="CV1221" s="2"/>
      <c r="CW1221" s="2"/>
      <c r="CX1221" s="2"/>
      <c r="CY1221" s="2"/>
      <c r="CZ1221" s="2"/>
      <c r="DA1221" s="2"/>
      <c r="DB1221" s="2"/>
      <c r="DC1221" s="2"/>
      <c r="DD1221" s="2"/>
      <c r="DE1221" s="2"/>
      <c r="DF1221" s="2"/>
      <c r="DG1221" s="2"/>
      <c r="DH1221" s="2"/>
      <c r="DI1221" s="2"/>
      <c r="DJ1221" s="2"/>
      <c r="DK1221" s="2"/>
      <c r="DL1221" s="2"/>
      <c r="DM1221" s="2"/>
      <c r="DN1221" s="2"/>
      <c r="DO1221" s="2"/>
      <c r="DP1221" s="2"/>
      <c r="DQ1221" s="2"/>
      <c r="DR1221" s="2"/>
      <c r="DS1221" s="2"/>
      <c r="DT1221" s="2"/>
      <c r="DU1221" s="2"/>
      <c r="DV1221" s="2"/>
      <c r="DW1221" s="2"/>
      <c r="DX1221" s="2"/>
      <c r="DY1221" s="2"/>
      <c r="DZ1221" s="2"/>
      <c r="EA1221" s="2"/>
      <c r="EB1221" s="2"/>
      <c r="EC1221" s="2"/>
      <c r="ED1221" s="2"/>
      <c r="EE1221" s="2"/>
      <c r="EF1221" s="2"/>
      <c r="EG1221" s="2"/>
      <c r="EH1221" s="2"/>
      <c r="EI1221" s="2"/>
      <c r="EJ1221" s="2"/>
      <c r="EK1221" s="2"/>
      <c r="EL1221" s="2"/>
      <c r="EM1221" s="2"/>
      <c r="EN1221" s="2"/>
      <c r="EO1221" s="2"/>
      <c r="EP1221" s="2"/>
      <c r="EQ1221" s="2"/>
      <c r="ER1221" s="2"/>
      <c r="ES1221" s="2"/>
      <c r="ET1221" s="2"/>
      <c r="EU1221" s="2"/>
      <c r="EV1221" s="2"/>
      <c r="EW1221" s="2"/>
      <c r="EX1221" s="2"/>
      <c r="EY1221" s="2"/>
      <c r="EZ1221" s="2"/>
      <c r="FA1221" s="2"/>
      <c r="FB1221" s="2"/>
      <c r="FC1221" s="2"/>
    </row>
    <row r="1222" spans="1:159" s="4" customFormat="1">
      <c r="A1222" s="50" t="s">
        <v>2175</v>
      </c>
      <c r="B1222" s="59" t="s">
        <v>2687</v>
      </c>
      <c r="C1222" s="60">
        <v>3272</v>
      </c>
      <c r="D1222" s="59" t="s">
        <v>386</v>
      </c>
      <c r="E1222" s="78" t="str">
        <f>IFERROR(VLOOKUP($C1222,'2025-26 School Level AAFTE'!$C$2:$L$2349,9,FALSE), "No")</f>
        <v>Yes</v>
      </c>
      <c r="F1222" s="67">
        <f>IFERROR(VLOOKUP($C1222,'2025-26 School Level AAFTE'!$C$2:$J$2349,8,FALSE), 0)</f>
        <v>562.57000000000005</v>
      </c>
      <c r="G1222" s="69">
        <f>IFERROR(IF(E1222= "yes",VLOOKUP(C1222,Summary!$B:$I,6,0),0),0)</f>
        <v>0</v>
      </c>
      <c r="H1222" s="68">
        <f t="shared" si="211"/>
        <v>562.57000000000005</v>
      </c>
      <c r="I1222" s="110">
        <f>VLOOKUP($A1222,'2026-27 Salary &amp; Benefits'!$A:$I,3,FALSE)</f>
        <v>1</v>
      </c>
      <c r="J1222" s="110">
        <f>VLOOKUP($A1222,'2026-27 Salary &amp; Benefits'!$A:$I,4,FALSE)</f>
        <v>1</v>
      </c>
      <c r="K1222" s="101">
        <f t="shared" si="212"/>
        <v>562.57000000000005</v>
      </c>
      <c r="L1222" s="100">
        <f t="shared" si="213"/>
        <v>1.65</v>
      </c>
      <c r="M1222" s="102">
        <f>'2026-27 Salary &amp; Benefits'!$E$6</f>
        <v>78209</v>
      </c>
      <c r="N1222" s="102">
        <f>'2026-27 Salary &amp; Benefits'!$F$6</f>
        <v>82248</v>
      </c>
      <c r="O1222" s="7">
        <f t="shared" si="214"/>
        <v>129044.85</v>
      </c>
      <c r="P1222" s="7">
        <f t="shared" si="215"/>
        <v>6664.3500000000058</v>
      </c>
      <c r="Q1222" s="7">
        <f>'2026-27 Salary &amp; Benefits'!G$6</f>
        <v>16817.759999999998</v>
      </c>
      <c r="R1222" s="103">
        <f>'2026-27 Salary &amp; Benefits'!H$6</f>
        <v>0.16020000000000001</v>
      </c>
      <c r="S1222" s="103">
        <f>'2026-27 Salary &amp; Benefits'!I$6</f>
        <v>0.15390000000000001</v>
      </c>
      <c r="T1222" s="7">
        <f t="shared" si="216"/>
        <v>49447.93</v>
      </c>
      <c r="U1222" s="7">
        <f t="shared" si="217"/>
        <v>2261.8200000000002</v>
      </c>
      <c r="V1222" s="7">
        <f t="shared" si="218"/>
        <v>348.09</v>
      </c>
      <c r="W1222" s="7">
        <f t="shared" si="219"/>
        <v>2609.9100000000003</v>
      </c>
      <c r="X1222" s="18">
        <f t="shared" si="220"/>
        <v>187767.04000000001</v>
      </c>
      <c r="Y1222" s="2"/>
      <c r="Z1222" s="2"/>
      <c r="AA1222" s="2"/>
      <c r="AB1222" s="2"/>
      <c r="AC1222" s="2"/>
      <c r="AD1222" s="2"/>
      <c r="AE1222" s="2"/>
      <c r="AF1222" s="2"/>
      <c r="AG1222" s="2"/>
      <c r="AH1222" s="2"/>
      <c r="AI1222" s="2"/>
      <c r="AJ1222" s="2"/>
      <c r="AK1222" s="2"/>
      <c r="AL1222" s="2"/>
      <c r="AM1222" s="2"/>
      <c r="AN1222" s="2"/>
      <c r="AO1222" s="2"/>
      <c r="AP1222" s="2"/>
      <c r="AQ1222" s="2"/>
      <c r="AR1222" s="2"/>
      <c r="AS1222" s="2"/>
      <c r="AT1222" s="2"/>
      <c r="AU1222" s="2"/>
      <c r="AV1222" s="2"/>
      <c r="AW1222" s="2"/>
      <c r="AX1222" s="2"/>
      <c r="AY1222" s="2"/>
      <c r="AZ1222" s="2"/>
      <c r="BA1222" s="2"/>
      <c r="BB1222" s="2"/>
      <c r="BC1222" s="2"/>
      <c r="BD1222" s="2"/>
      <c r="BE1222" s="2"/>
      <c r="BF1222" s="2"/>
      <c r="BG1222" s="2"/>
      <c r="BH1222" s="2"/>
      <c r="BI1222" s="2"/>
      <c r="BJ1222" s="2"/>
      <c r="BK1222" s="2"/>
      <c r="BL1222" s="2"/>
      <c r="BM1222" s="2"/>
      <c r="BN1222" s="2"/>
      <c r="BO1222" s="2"/>
      <c r="BP1222" s="2"/>
      <c r="BQ1222" s="2"/>
      <c r="BR1222" s="2"/>
      <c r="BS1222" s="2"/>
      <c r="BT1222" s="2"/>
      <c r="BU1222" s="2"/>
      <c r="BV1222" s="2"/>
      <c r="BW1222" s="2"/>
      <c r="BX1222" s="2"/>
      <c r="BY1222" s="2"/>
      <c r="BZ1222" s="2"/>
      <c r="CA1222" s="2"/>
      <c r="CB1222" s="2"/>
      <c r="CC1222" s="2"/>
      <c r="CD1222" s="2"/>
      <c r="CE1222" s="2"/>
      <c r="CF1222" s="2"/>
      <c r="CG1222" s="2"/>
      <c r="CH1222" s="2"/>
      <c r="CI1222" s="2"/>
      <c r="CJ1222" s="2"/>
      <c r="CK1222" s="2"/>
      <c r="CL1222" s="2"/>
      <c r="CM1222" s="2"/>
      <c r="CN1222" s="2"/>
      <c r="CO1222" s="2"/>
      <c r="CP1222" s="2"/>
      <c r="CQ1222" s="2"/>
      <c r="CR1222" s="2"/>
      <c r="CS1222" s="2"/>
      <c r="CT1222" s="2"/>
      <c r="CU1222" s="2"/>
      <c r="CV1222" s="2"/>
      <c r="CW1222" s="2"/>
      <c r="CX1222" s="2"/>
      <c r="CY1222" s="2"/>
      <c r="CZ1222" s="2"/>
      <c r="DA1222" s="2"/>
      <c r="DB1222" s="2"/>
      <c r="DC1222" s="2"/>
      <c r="DD1222" s="2"/>
      <c r="DE1222" s="2"/>
      <c r="DF1222" s="2"/>
      <c r="DG1222" s="2"/>
      <c r="DH1222" s="2"/>
      <c r="DI1222" s="2"/>
      <c r="DJ1222" s="2"/>
      <c r="DK1222" s="2"/>
      <c r="DL1222" s="2"/>
      <c r="DM1222" s="2"/>
      <c r="DN1222" s="2"/>
      <c r="DO1222" s="2"/>
      <c r="DP1222" s="2"/>
      <c r="DQ1222" s="2"/>
      <c r="DR1222" s="2"/>
      <c r="DS1222" s="2"/>
      <c r="DT1222" s="2"/>
      <c r="DU1222" s="2"/>
      <c r="DV1222" s="2"/>
      <c r="DW1222" s="2"/>
      <c r="DX1222" s="2"/>
      <c r="DY1222" s="2"/>
      <c r="DZ1222" s="2"/>
      <c r="EA1222" s="2"/>
      <c r="EB1222" s="2"/>
      <c r="EC1222" s="2"/>
      <c r="ED1222" s="2"/>
      <c r="EE1222" s="2"/>
      <c r="EF1222" s="2"/>
      <c r="EG1222" s="2"/>
      <c r="EH1222" s="2"/>
      <c r="EI1222" s="2"/>
      <c r="EJ1222" s="2"/>
      <c r="EK1222" s="2"/>
      <c r="EL1222" s="2"/>
      <c r="EM1222" s="2"/>
      <c r="EN1222" s="2"/>
      <c r="EO1222" s="2"/>
      <c r="EP1222" s="2"/>
      <c r="EQ1222" s="2"/>
      <c r="ER1222" s="2"/>
      <c r="ES1222" s="2"/>
      <c r="ET1222" s="2"/>
      <c r="EU1222" s="2"/>
      <c r="EV1222" s="2"/>
      <c r="EW1222" s="2"/>
      <c r="EX1222" s="2"/>
      <c r="EY1222" s="2"/>
      <c r="EZ1222" s="2"/>
      <c r="FA1222" s="2"/>
      <c r="FB1222" s="2"/>
      <c r="FC1222" s="2"/>
    </row>
    <row r="1223" spans="1:159" s="4" customFormat="1">
      <c r="A1223" s="50" t="s">
        <v>2175</v>
      </c>
      <c r="B1223" s="59" t="s">
        <v>2687</v>
      </c>
      <c r="C1223" s="60">
        <v>3086</v>
      </c>
      <c r="D1223" s="59" t="s">
        <v>385</v>
      </c>
      <c r="E1223" s="78" t="str">
        <f>IFERROR(VLOOKUP($C1223,'2025-26 School Level AAFTE'!$C$2:$L$2349,9,FALSE), "No")</f>
        <v>Yes</v>
      </c>
      <c r="F1223" s="67">
        <f>IFERROR(VLOOKUP($C1223,'2025-26 School Level AAFTE'!$C$2:$J$2349,8,FALSE), 0)</f>
        <v>194.4</v>
      </c>
      <c r="G1223" s="69">
        <f>IFERROR(IF(E1223= "yes",VLOOKUP(C1223,Summary!$B:$I,6,0),0),0)</f>
        <v>0</v>
      </c>
      <c r="H1223" s="68">
        <f t="shared" si="211"/>
        <v>194.4</v>
      </c>
      <c r="I1223" s="110">
        <f>VLOOKUP($A1223,'2026-27 Salary &amp; Benefits'!$A:$I,3,FALSE)</f>
        <v>1</v>
      </c>
      <c r="J1223" s="110">
        <f>VLOOKUP($A1223,'2026-27 Salary &amp; Benefits'!$A:$I,4,FALSE)</f>
        <v>1</v>
      </c>
      <c r="K1223" s="101">
        <f t="shared" si="212"/>
        <v>194.4</v>
      </c>
      <c r="L1223" s="100">
        <f t="shared" si="213"/>
        <v>0.56999999999999995</v>
      </c>
      <c r="M1223" s="102">
        <f>'2026-27 Salary &amp; Benefits'!$E$6</f>
        <v>78209</v>
      </c>
      <c r="N1223" s="102">
        <f>'2026-27 Salary &amp; Benefits'!$F$6</f>
        <v>82248</v>
      </c>
      <c r="O1223" s="7">
        <f t="shared" si="214"/>
        <v>44579.13</v>
      </c>
      <c r="P1223" s="7">
        <f t="shared" si="215"/>
        <v>2302.2300000000032</v>
      </c>
      <c r="Q1223" s="7">
        <f>'2026-27 Salary &amp; Benefits'!G$6</f>
        <v>16817.759999999998</v>
      </c>
      <c r="R1223" s="103">
        <f>'2026-27 Salary &amp; Benefits'!H$6</f>
        <v>0.16020000000000001</v>
      </c>
      <c r="S1223" s="103">
        <f>'2026-27 Salary &amp; Benefits'!I$6</f>
        <v>0.15390000000000001</v>
      </c>
      <c r="T1223" s="7">
        <f t="shared" si="216"/>
        <v>17082.009999999998</v>
      </c>
      <c r="U1223" s="7">
        <f t="shared" si="217"/>
        <v>781.36</v>
      </c>
      <c r="V1223" s="7">
        <f t="shared" si="218"/>
        <v>120.25</v>
      </c>
      <c r="W1223" s="7">
        <f t="shared" si="219"/>
        <v>901.61</v>
      </c>
      <c r="X1223" s="18">
        <f t="shared" si="220"/>
        <v>64864.98</v>
      </c>
      <c r="Y1223" s="2"/>
      <c r="Z1223" s="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c r="CN1223" s="2"/>
      <c r="CO1223" s="2"/>
      <c r="CP1223" s="2"/>
      <c r="CQ1223" s="2"/>
      <c r="CR1223" s="2"/>
      <c r="CS1223" s="2"/>
      <c r="CT1223" s="2"/>
      <c r="CU1223" s="2"/>
      <c r="CV1223" s="2"/>
      <c r="CW1223" s="2"/>
      <c r="CX1223" s="2"/>
      <c r="CY1223" s="2"/>
      <c r="CZ1223" s="2"/>
      <c r="DA1223" s="2"/>
      <c r="DB1223" s="2"/>
      <c r="DC1223" s="2"/>
      <c r="DD1223" s="2"/>
      <c r="DE1223" s="2"/>
      <c r="DF1223" s="2"/>
      <c r="DG1223" s="2"/>
      <c r="DH1223" s="2"/>
      <c r="DI1223" s="2"/>
      <c r="DJ1223" s="2"/>
      <c r="DK1223" s="2"/>
      <c r="DL1223" s="2"/>
      <c r="DM1223" s="2"/>
      <c r="DN1223" s="2"/>
      <c r="DO1223" s="2"/>
      <c r="DP1223" s="2"/>
      <c r="DQ1223" s="2"/>
      <c r="DR1223" s="2"/>
      <c r="DS1223" s="2"/>
      <c r="DT1223" s="2"/>
      <c r="DU1223" s="2"/>
      <c r="DV1223" s="2"/>
      <c r="DW1223" s="2"/>
      <c r="DX1223" s="2"/>
      <c r="DY1223" s="2"/>
      <c r="DZ1223" s="2"/>
      <c r="EA1223" s="2"/>
      <c r="EB1223" s="2"/>
      <c r="EC1223" s="2"/>
      <c r="ED1223" s="2"/>
      <c r="EE1223" s="2"/>
      <c r="EF1223" s="2"/>
      <c r="EG1223" s="2"/>
      <c r="EH1223" s="2"/>
      <c r="EI1223" s="2"/>
      <c r="EJ1223" s="2"/>
      <c r="EK1223" s="2"/>
      <c r="EL1223" s="2"/>
      <c r="EM1223" s="2"/>
      <c r="EN1223" s="2"/>
      <c r="EO1223" s="2"/>
      <c r="EP1223" s="2"/>
      <c r="EQ1223" s="2"/>
      <c r="ER1223" s="2"/>
      <c r="ES1223" s="2"/>
      <c r="ET1223" s="2"/>
      <c r="EU1223" s="2"/>
      <c r="EV1223" s="2"/>
      <c r="EW1223" s="2"/>
      <c r="EX1223" s="2"/>
      <c r="EY1223" s="2"/>
      <c r="EZ1223" s="2"/>
      <c r="FA1223" s="2"/>
      <c r="FB1223" s="2"/>
      <c r="FC1223" s="2"/>
    </row>
    <row r="1224" spans="1:159" s="4" customFormat="1">
      <c r="A1224" s="50" t="s">
        <v>2175</v>
      </c>
      <c r="B1224" s="59" t="s">
        <v>2687</v>
      </c>
      <c r="C1224" s="60">
        <v>5653</v>
      </c>
      <c r="D1224" s="59" t="s">
        <v>388</v>
      </c>
      <c r="E1224" s="78" t="str">
        <f>IFERROR(VLOOKUP($C1224,'2025-26 School Level AAFTE'!$C$2:$L$2349,9,FALSE), "No")</f>
        <v>Yes</v>
      </c>
      <c r="F1224" s="67">
        <f>IFERROR(VLOOKUP($C1224,'2025-26 School Level AAFTE'!$C$2:$J$2349,8,FALSE), 0)</f>
        <v>46.04</v>
      </c>
      <c r="G1224" s="69">
        <f>IFERROR(IF(E1224= "yes",VLOOKUP(C1224,Summary!$B:$I,6,0),0),0)</f>
        <v>0</v>
      </c>
      <c r="H1224" s="68">
        <f t="shared" si="211"/>
        <v>46.04</v>
      </c>
      <c r="I1224" s="110">
        <f>VLOOKUP($A1224,'2026-27 Salary &amp; Benefits'!$A:$I,3,FALSE)</f>
        <v>1</v>
      </c>
      <c r="J1224" s="110">
        <f>VLOOKUP($A1224,'2026-27 Salary &amp; Benefits'!$A:$I,4,FALSE)</f>
        <v>1</v>
      </c>
      <c r="K1224" s="101">
        <f t="shared" si="212"/>
        <v>46.04</v>
      </c>
      <c r="L1224" s="100">
        <f t="shared" si="213"/>
        <v>0.13500000000000001</v>
      </c>
      <c r="M1224" s="102">
        <f>'2026-27 Salary &amp; Benefits'!$E$6</f>
        <v>78209</v>
      </c>
      <c r="N1224" s="102">
        <f>'2026-27 Salary &amp; Benefits'!$F$6</f>
        <v>82248</v>
      </c>
      <c r="O1224" s="7">
        <f t="shared" si="214"/>
        <v>10558.22</v>
      </c>
      <c r="P1224" s="7">
        <f t="shared" si="215"/>
        <v>545.26000000000022</v>
      </c>
      <c r="Q1224" s="7">
        <f>'2026-27 Salary &amp; Benefits'!G$6</f>
        <v>16817.759999999998</v>
      </c>
      <c r="R1224" s="103">
        <f>'2026-27 Salary &amp; Benefits'!H$6</f>
        <v>0.16020000000000001</v>
      </c>
      <c r="S1224" s="103">
        <f>'2026-27 Salary &amp; Benefits'!I$6</f>
        <v>0.15390000000000001</v>
      </c>
      <c r="T1224" s="7">
        <f t="shared" si="216"/>
        <v>4045.74</v>
      </c>
      <c r="U1224" s="7">
        <f t="shared" si="217"/>
        <v>185.06</v>
      </c>
      <c r="V1224" s="7">
        <f t="shared" si="218"/>
        <v>28.48</v>
      </c>
      <c r="W1224" s="7">
        <f t="shared" si="219"/>
        <v>213.54</v>
      </c>
      <c r="X1224" s="18">
        <f t="shared" si="220"/>
        <v>15362.76</v>
      </c>
      <c r="Y1224" s="2"/>
      <c r="Z1224" s="2"/>
      <c r="AA1224" s="2"/>
      <c r="AB1224" s="2"/>
      <c r="AC1224" s="2"/>
      <c r="AD1224" s="2"/>
      <c r="AE1224" s="2"/>
      <c r="AF1224" s="2"/>
      <c r="AG1224" s="2"/>
      <c r="AH1224" s="2"/>
      <c r="AI1224" s="2"/>
      <c r="AJ1224" s="2"/>
      <c r="AK1224" s="2"/>
      <c r="AL1224" s="2"/>
      <c r="AM1224" s="2"/>
      <c r="AN1224" s="2"/>
      <c r="AO1224" s="2"/>
      <c r="AP1224" s="2"/>
      <c r="AQ1224" s="2"/>
      <c r="AR1224" s="2"/>
      <c r="AS1224" s="2"/>
      <c r="AT1224" s="2"/>
      <c r="AU1224" s="2"/>
      <c r="AV1224" s="2"/>
      <c r="AW1224" s="2"/>
      <c r="AX1224" s="2"/>
      <c r="AY1224" s="2"/>
      <c r="AZ1224" s="2"/>
      <c r="BA1224" s="2"/>
      <c r="BB1224" s="2"/>
      <c r="BC1224" s="2"/>
      <c r="BD1224" s="2"/>
      <c r="BE1224" s="2"/>
      <c r="BF1224" s="2"/>
      <c r="BG1224" s="2"/>
      <c r="BH1224" s="2"/>
      <c r="BI1224" s="2"/>
      <c r="BJ1224" s="2"/>
      <c r="BK1224" s="2"/>
      <c r="BL1224" s="2"/>
      <c r="BM1224" s="2"/>
      <c r="BN1224" s="2"/>
      <c r="BO1224" s="2"/>
      <c r="BP1224" s="2"/>
      <c r="BQ1224" s="2"/>
      <c r="BR1224" s="2"/>
      <c r="BS1224" s="2"/>
      <c r="BT1224" s="2"/>
      <c r="BU1224" s="2"/>
      <c r="BV1224" s="2"/>
      <c r="BW1224" s="2"/>
      <c r="BX1224" s="2"/>
      <c r="BY1224" s="2"/>
      <c r="BZ1224" s="2"/>
      <c r="CA1224" s="2"/>
      <c r="CB1224" s="2"/>
      <c r="CC1224" s="2"/>
      <c r="CD1224" s="2"/>
      <c r="CE1224" s="2"/>
      <c r="CF1224" s="2"/>
      <c r="CG1224" s="2"/>
      <c r="CH1224" s="2"/>
      <c r="CI1224" s="2"/>
      <c r="CJ1224" s="2"/>
      <c r="CK1224" s="2"/>
      <c r="CL1224" s="2"/>
      <c r="CM1224" s="2"/>
      <c r="CN1224" s="2"/>
      <c r="CO1224" s="2"/>
      <c r="CP1224" s="2"/>
      <c r="CQ1224" s="2"/>
      <c r="CR1224" s="2"/>
      <c r="CS1224" s="2"/>
      <c r="CT1224" s="2"/>
      <c r="CU1224" s="2"/>
      <c r="CV1224" s="2"/>
      <c r="CW1224" s="2"/>
      <c r="CX1224" s="2"/>
      <c r="CY1224" s="2"/>
      <c r="CZ1224" s="2"/>
      <c r="DA1224" s="2"/>
      <c r="DB1224" s="2"/>
      <c r="DC1224" s="2"/>
      <c r="DD1224" s="2"/>
      <c r="DE1224" s="2"/>
      <c r="DF1224" s="2"/>
      <c r="DG1224" s="2"/>
      <c r="DH1224" s="2"/>
      <c r="DI1224" s="2"/>
      <c r="DJ1224" s="2"/>
      <c r="DK1224" s="2"/>
      <c r="DL1224" s="2"/>
      <c r="DM1224" s="2"/>
      <c r="DN1224" s="2"/>
      <c r="DO1224" s="2"/>
      <c r="DP1224" s="2"/>
      <c r="DQ1224" s="2"/>
      <c r="DR1224" s="2"/>
      <c r="DS1224" s="2"/>
      <c r="DT1224" s="2"/>
      <c r="DU1224" s="2"/>
      <c r="DV1224" s="2"/>
      <c r="DW1224" s="2"/>
      <c r="DX1224" s="2"/>
      <c r="DY1224" s="2"/>
      <c r="DZ1224" s="2"/>
      <c r="EA1224" s="2"/>
      <c r="EB1224" s="2"/>
      <c r="EC1224" s="2"/>
      <c r="ED1224" s="2"/>
      <c r="EE1224" s="2"/>
      <c r="EF1224" s="2"/>
      <c r="EG1224" s="2"/>
      <c r="EH1224" s="2"/>
      <c r="EI1224" s="2"/>
      <c r="EJ1224" s="2"/>
      <c r="EK1224" s="2"/>
      <c r="EL1224" s="2"/>
      <c r="EM1224" s="2"/>
      <c r="EN1224" s="2"/>
      <c r="EO1224" s="2"/>
      <c r="EP1224" s="2"/>
      <c r="EQ1224" s="2"/>
      <c r="ER1224" s="2"/>
      <c r="ES1224" s="2"/>
      <c r="ET1224" s="2"/>
      <c r="EU1224" s="2"/>
      <c r="EV1224" s="2"/>
      <c r="EW1224" s="2"/>
      <c r="EX1224" s="2"/>
      <c r="EY1224" s="2"/>
      <c r="EZ1224" s="2"/>
      <c r="FA1224" s="2"/>
      <c r="FB1224" s="2"/>
      <c r="FC1224" s="2"/>
    </row>
    <row r="1225" spans="1:159" s="4" customFormat="1">
      <c r="A1225" s="50" t="s">
        <v>2175</v>
      </c>
      <c r="B1225" s="59" t="s">
        <v>2687</v>
      </c>
      <c r="C1225" s="60">
        <v>1754</v>
      </c>
      <c r="D1225" s="59" t="s">
        <v>382</v>
      </c>
      <c r="E1225" s="78" t="str">
        <f>IFERROR(VLOOKUP($C1225,'2025-26 School Level AAFTE'!$C$2:$L$2349,9,FALSE), "No")</f>
        <v>Yes</v>
      </c>
      <c r="F1225" s="67">
        <f>IFERROR(VLOOKUP($C1225,'2025-26 School Level AAFTE'!$C$2:$J$2349,8,FALSE), 0)</f>
        <v>37.81</v>
      </c>
      <c r="G1225" s="69">
        <f>IFERROR(IF(E1225= "yes",VLOOKUP(C1225,Summary!$B:$I,6,0),0),0)</f>
        <v>0</v>
      </c>
      <c r="H1225" s="68">
        <f t="shared" si="211"/>
        <v>37.81</v>
      </c>
      <c r="I1225" s="110">
        <f>VLOOKUP($A1225,'2026-27 Salary &amp; Benefits'!$A:$I,3,FALSE)</f>
        <v>1</v>
      </c>
      <c r="J1225" s="110">
        <f>VLOOKUP($A1225,'2026-27 Salary &amp; Benefits'!$A:$I,4,FALSE)</f>
        <v>1</v>
      </c>
      <c r="K1225" s="101">
        <f t="shared" si="212"/>
        <v>37.81</v>
      </c>
      <c r="L1225" s="100">
        <f t="shared" si="213"/>
        <v>0.111</v>
      </c>
      <c r="M1225" s="102">
        <f>'2026-27 Salary &amp; Benefits'!$E$6</f>
        <v>78209</v>
      </c>
      <c r="N1225" s="102">
        <f>'2026-27 Salary &amp; Benefits'!$F$6</f>
        <v>82248</v>
      </c>
      <c r="O1225" s="7">
        <f t="shared" si="214"/>
        <v>8681.2000000000007</v>
      </c>
      <c r="P1225" s="7">
        <f t="shared" si="215"/>
        <v>448.32999999999993</v>
      </c>
      <c r="Q1225" s="7">
        <f>'2026-27 Salary &amp; Benefits'!G$6</f>
        <v>16817.759999999998</v>
      </c>
      <c r="R1225" s="103">
        <f>'2026-27 Salary &amp; Benefits'!H$6</f>
        <v>0.16020000000000001</v>
      </c>
      <c r="S1225" s="103">
        <f>'2026-27 Salary &amp; Benefits'!I$6</f>
        <v>0.15390000000000001</v>
      </c>
      <c r="T1225" s="7">
        <f t="shared" si="216"/>
        <v>3326.5</v>
      </c>
      <c r="U1225" s="7">
        <f t="shared" si="217"/>
        <v>152.16</v>
      </c>
      <c r="V1225" s="7">
        <f t="shared" si="218"/>
        <v>23.42</v>
      </c>
      <c r="W1225" s="7">
        <f t="shared" si="219"/>
        <v>175.57999999999998</v>
      </c>
      <c r="X1225" s="18">
        <f t="shared" si="220"/>
        <v>12631.61</v>
      </c>
      <c r="Y1225" s="2"/>
      <c r="Z1225" s="2"/>
      <c r="AA1225" s="2"/>
      <c r="AB1225" s="2"/>
      <c r="AC1225" s="2"/>
      <c r="AD1225" s="2"/>
      <c r="AE1225" s="2"/>
      <c r="AF1225" s="2"/>
      <c r="AG1225" s="2"/>
      <c r="AH1225" s="2"/>
      <c r="AI1225" s="2"/>
      <c r="AJ1225" s="2"/>
      <c r="AK1225" s="2"/>
      <c r="AL1225" s="2"/>
      <c r="AM1225" s="2"/>
      <c r="AN1225" s="2"/>
      <c r="AO1225" s="2"/>
      <c r="AP1225" s="2"/>
      <c r="AQ1225" s="2"/>
      <c r="AR1225" s="2"/>
      <c r="AS1225" s="2"/>
      <c r="AT1225" s="2"/>
      <c r="AU1225" s="2"/>
      <c r="AV1225" s="2"/>
      <c r="AW1225" s="2"/>
      <c r="AX1225" s="2"/>
      <c r="AY1225" s="2"/>
      <c r="AZ1225" s="2"/>
      <c r="BA1225" s="2"/>
      <c r="BB1225" s="2"/>
      <c r="BC1225" s="2"/>
      <c r="BD1225" s="2"/>
      <c r="BE1225" s="2"/>
      <c r="BF1225" s="2"/>
      <c r="BG1225" s="2"/>
      <c r="BH1225" s="2"/>
      <c r="BI1225" s="2"/>
      <c r="BJ1225" s="2"/>
      <c r="BK1225" s="2"/>
      <c r="BL1225" s="2"/>
      <c r="BM1225" s="2"/>
      <c r="BN1225" s="2"/>
      <c r="BO1225" s="2"/>
      <c r="BP1225" s="2"/>
      <c r="BQ1225" s="2"/>
      <c r="BR1225" s="2"/>
      <c r="BS1225" s="2"/>
      <c r="BT1225" s="2"/>
      <c r="BU1225" s="2"/>
      <c r="BV1225" s="2"/>
      <c r="BW1225" s="2"/>
      <c r="BX1225" s="2"/>
      <c r="BY1225" s="2"/>
      <c r="BZ1225" s="2"/>
      <c r="CA1225" s="2"/>
      <c r="CB1225" s="2"/>
      <c r="CC1225" s="2"/>
      <c r="CD1225" s="2"/>
      <c r="CE1225" s="2"/>
      <c r="CF1225" s="2"/>
      <c r="CG1225" s="2"/>
      <c r="CH1225" s="2"/>
      <c r="CI1225" s="2"/>
      <c r="CJ1225" s="2"/>
      <c r="CK1225" s="2"/>
      <c r="CL1225" s="2"/>
      <c r="CM1225" s="2"/>
      <c r="CN1225" s="2"/>
      <c r="CO1225" s="2"/>
      <c r="CP1225" s="2"/>
      <c r="CQ1225" s="2"/>
      <c r="CR1225" s="2"/>
      <c r="CS1225" s="2"/>
      <c r="CT1225" s="2"/>
      <c r="CU1225" s="2"/>
      <c r="CV1225" s="2"/>
      <c r="CW1225" s="2"/>
      <c r="CX1225" s="2"/>
      <c r="CY1225" s="2"/>
      <c r="CZ1225" s="2"/>
      <c r="DA1225" s="2"/>
      <c r="DB1225" s="2"/>
      <c r="DC1225" s="2"/>
      <c r="DD1225" s="2"/>
      <c r="DE1225" s="2"/>
      <c r="DF1225" s="2"/>
      <c r="DG1225" s="2"/>
      <c r="DH1225" s="2"/>
      <c r="DI1225" s="2"/>
      <c r="DJ1225" s="2"/>
      <c r="DK1225" s="2"/>
      <c r="DL1225" s="2"/>
      <c r="DM1225" s="2"/>
      <c r="DN1225" s="2"/>
      <c r="DO1225" s="2"/>
      <c r="DP1225" s="2"/>
      <c r="DQ1225" s="2"/>
      <c r="DR1225" s="2"/>
      <c r="DS1225" s="2"/>
      <c r="DT1225" s="2"/>
      <c r="DU1225" s="2"/>
      <c r="DV1225" s="2"/>
      <c r="DW1225" s="2"/>
      <c r="DX1225" s="2"/>
      <c r="DY1225" s="2"/>
      <c r="DZ1225" s="2"/>
      <c r="EA1225" s="2"/>
      <c r="EB1225" s="2"/>
      <c r="EC1225" s="2"/>
      <c r="ED1225" s="2"/>
      <c r="EE1225" s="2"/>
      <c r="EF1225" s="2"/>
      <c r="EG1225" s="2"/>
      <c r="EH1225" s="2"/>
      <c r="EI1225" s="2"/>
      <c r="EJ1225" s="2"/>
      <c r="EK1225" s="2"/>
      <c r="EL1225" s="2"/>
      <c r="EM1225" s="2"/>
      <c r="EN1225" s="2"/>
      <c r="EO1225" s="2"/>
      <c r="EP1225" s="2"/>
      <c r="EQ1225" s="2"/>
      <c r="ER1225" s="2"/>
      <c r="ES1225" s="2"/>
      <c r="ET1225" s="2"/>
      <c r="EU1225" s="2"/>
      <c r="EV1225" s="2"/>
      <c r="EW1225" s="2"/>
      <c r="EX1225" s="2"/>
      <c r="EY1225" s="2"/>
      <c r="EZ1225" s="2"/>
      <c r="FA1225" s="2"/>
      <c r="FB1225" s="2"/>
      <c r="FC1225" s="2"/>
    </row>
    <row r="1226" spans="1:159" s="4" customFormat="1">
      <c r="A1226" s="50" t="s">
        <v>2175</v>
      </c>
      <c r="B1226" s="59" t="s">
        <v>2687</v>
      </c>
      <c r="C1226" s="60">
        <v>2198</v>
      </c>
      <c r="D1226" s="59" t="s">
        <v>383</v>
      </c>
      <c r="E1226" s="78" t="str">
        <f>IFERROR(VLOOKUP($C1226,'2025-26 School Level AAFTE'!$C$2:$L$2349,9,FALSE), "No")</f>
        <v>Yes</v>
      </c>
      <c r="F1226" s="67">
        <f>IFERROR(VLOOKUP($C1226,'2025-26 School Level AAFTE'!$C$2:$J$2349,8,FALSE), 0)</f>
        <v>320.25</v>
      </c>
      <c r="G1226" s="69">
        <f>IFERROR(IF(E1226= "yes",VLOOKUP(C1226,Summary!$B:$I,6,0),0),0)</f>
        <v>0</v>
      </c>
      <c r="H1226" s="68">
        <f t="shared" si="211"/>
        <v>320.25</v>
      </c>
      <c r="I1226" s="110">
        <f>VLOOKUP($A1226,'2026-27 Salary &amp; Benefits'!$A:$I,3,FALSE)</f>
        <v>1</v>
      </c>
      <c r="J1226" s="110">
        <f>VLOOKUP($A1226,'2026-27 Salary &amp; Benefits'!$A:$I,4,FALSE)</f>
        <v>1</v>
      </c>
      <c r="K1226" s="101">
        <f t="shared" si="212"/>
        <v>320.25</v>
      </c>
      <c r="L1226" s="100">
        <f t="shared" si="213"/>
        <v>0.93899999999999995</v>
      </c>
      <c r="M1226" s="102">
        <f>'2026-27 Salary &amp; Benefits'!$E$6</f>
        <v>78209</v>
      </c>
      <c r="N1226" s="102">
        <f>'2026-27 Salary &amp; Benefits'!$F$6</f>
        <v>82248</v>
      </c>
      <c r="O1226" s="7">
        <f t="shared" si="214"/>
        <v>73438.25</v>
      </c>
      <c r="P1226" s="7">
        <f t="shared" si="215"/>
        <v>3792.6199999999953</v>
      </c>
      <c r="Q1226" s="7">
        <f>'2026-27 Salary &amp; Benefits'!G$6</f>
        <v>16817.759999999998</v>
      </c>
      <c r="R1226" s="103">
        <f>'2026-27 Salary &amp; Benefits'!H$6</f>
        <v>0.16020000000000001</v>
      </c>
      <c r="S1226" s="103">
        <f>'2026-27 Salary &amp; Benefits'!I$6</f>
        <v>0.15390000000000001</v>
      </c>
      <c r="T1226" s="7">
        <f t="shared" si="216"/>
        <v>28140.37</v>
      </c>
      <c r="U1226" s="7">
        <f t="shared" si="217"/>
        <v>1287.18</v>
      </c>
      <c r="V1226" s="7">
        <f t="shared" si="218"/>
        <v>198.1</v>
      </c>
      <c r="W1226" s="7">
        <f t="shared" si="219"/>
        <v>1485.28</v>
      </c>
      <c r="X1226" s="18">
        <f t="shared" si="220"/>
        <v>106856.51999999999</v>
      </c>
      <c r="Y1226" s="2"/>
      <c r="Z1226" s="2"/>
      <c r="AA1226" s="2"/>
      <c r="AB1226" s="2"/>
      <c r="AC1226" s="2"/>
      <c r="AD1226" s="2"/>
      <c r="AE1226" s="2"/>
      <c r="AF1226" s="2"/>
      <c r="AG1226" s="2"/>
      <c r="AH1226" s="2"/>
      <c r="AI1226" s="2"/>
      <c r="AJ1226" s="2"/>
      <c r="AK1226" s="2"/>
      <c r="AL1226" s="2"/>
      <c r="AM1226" s="2"/>
      <c r="AN1226" s="2"/>
      <c r="AO1226" s="2"/>
      <c r="AP1226" s="2"/>
      <c r="AQ1226" s="2"/>
      <c r="AR1226" s="2"/>
      <c r="AS1226" s="2"/>
      <c r="AT1226" s="2"/>
      <c r="AU1226" s="2"/>
      <c r="AV1226" s="2"/>
      <c r="AW1226" s="2"/>
      <c r="AX1226" s="2"/>
      <c r="AY1226" s="2"/>
      <c r="AZ1226" s="2"/>
      <c r="BA1226" s="2"/>
      <c r="BB1226" s="2"/>
      <c r="BC1226" s="2"/>
      <c r="BD1226" s="2"/>
      <c r="BE1226" s="2"/>
      <c r="BF1226" s="2"/>
      <c r="BG1226" s="2"/>
      <c r="BH1226" s="2"/>
      <c r="BI1226" s="2"/>
      <c r="BJ1226" s="2"/>
      <c r="BK1226" s="2"/>
      <c r="BL1226" s="2"/>
      <c r="BM1226" s="2"/>
      <c r="BN1226" s="2"/>
      <c r="BO1226" s="2"/>
      <c r="BP1226" s="2"/>
      <c r="BQ1226" s="2"/>
      <c r="BR1226" s="2"/>
      <c r="BS1226" s="2"/>
      <c r="BT1226" s="2"/>
      <c r="BU1226" s="2"/>
      <c r="BV1226" s="2"/>
      <c r="BW1226" s="2"/>
      <c r="BX1226" s="2"/>
      <c r="BY1226" s="2"/>
      <c r="BZ1226" s="2"/>
      <c r="CA1226" s="2"/>
      <c r="CB1226" s="2"/>
      <c r="CC1226" s="2"/>
      <c r="CD1226" s="2"/>
      <c r="CE1226" s="2"/>
      <c r="CF1226" s="2"/>
      <c r="CG1226" s="2"/>
      <c r="CH1226" s="2"/>
      <c r="CI1226" s="2"/>
      <c r="CJ1226" s="2"/>
      <c r="CK1226" s="2"/>
      <c r="CL1226" s="2"/>
      <c r="CM1226" s="2"/>
      <c r="CN1226" s="2"/>
      <c r="CO1226" s="2"/>
      <c r="CP1226" s="2"/>
      <c r="CQ1226" s="2"/>
      <c r="CR1226" s="2"/>
      <c r="CS1226" s="2"/>
      <c r="CT1226" s="2"/>
      <c r="CU1226" s="2"/>
      <c r="CV1226" s="2"/>
      <c r="CW1226" s="2"/>
      <c r="CX1226" s="2"/>
      <c r="CY1226" s="2"/>
      <c r="CZ1226" s="2"/>
      <c r="DA1226" s="2"/>
      <c r="DB1226" s="2"/>
      <c r="DC1226" s="2"/>
      <c r="DD1226" s="2"/>
      <c r="DE1226" s="2"/>
      <c r="DF1226" s="2"/>
      <c r="DG1226" s="2"/>
      <c r="DH1226" s="2"/>
      <c r="DI1226" s="2"/>
      <c r="DJ1226" s="2"/>
      <c r="DK1226" s="2"/>
      <c r="DL1226" s="2"/>
      <c r="DM1226" s="2"/>
      <c r="DN1226" s="2"/>
      <c r="DO1226" s="2"/>
      <c r="DP1226" s="2"/>
      <c r="DQ1226" s="2"/>
      <c r="DR1226" s="2"/>
      <c r="DS1226" s="2"/>
      <c r="DT1226" s="2"/>
      <c r="DU1226" s="2"/>
      <c r="DV1226" s="2"/>
      <c r="DW1226" s="2"/>
      <c r="DX1226" s="2"/>
      <c r="DY1226" s="2"/>
      <c r="DZ1226" s="2"/>
      <c r="EA1226" s="2"/>
      <c r="EB1226" s="2"/>
      <c r="EC1226" s="2"/>
      <c r="ED1226" s="2"/>
      <c r="EE1226" s="2"/>
      <c r="EF1226" s="2"/>
      <c r="EG1226" s="2"/>
      <c r="EH1226" s="2"/>
      <c r="EI1226" s="2"/>
      <c r="EJ1226" s="2"/>
      <c r="EK1226" s="2"/>
      <c r="EL1226" s="2"/>
      <c r="EM1226" s="2"/>
      <c r="EN1226" s="2"/>
      <c r="EO1226" s="2"/>
      <c r="EP1226" s="2"/>
      <c r="EQ1226" s="2"/>
      <c r="ER1226" s="2"/>
      <c r="ES1226" s="2"/>
      <c r="ET1226" s="2"/>
      <c r="EU1226" s="2"/>
      <c r="EV1226" s="2"/>
      <c r="EW1226" s="2"/>
      <c r="EX1226" s="2"/>
      <c r="EY1226" s="2"/>
      <c r="EZ1226" s="2"/>
      <c r="FA1226" s="2"/>
      <c r="FB1226" s="2"/>
      <c r="FC1226" s="2"/>
    </row>
    <row r="1227" spans="1:159" s="4" customFormat="1">
      <c r="A1227" s="50" t="s">
        <v>2175</v>
      </c>
      <c r="B1227" s="59" t="s">
        <v>2687</v>
      </c>
      <c r="C1227" s="60">
        <v>5499</v>
      </c>
      <c r="D1227" s="59" t="s">
        <v>2475</v>
      </c>
      <c r="E1227" s="78" t="str">
        <f>IFERROR(VLOOKUP($C1227,'2025-26 School Level AAFTE'!$C$2:$L$2349,9,FALSE), "No")</f>
        <v>No</v>
      </c>
      <c r="F1227" s="67">
        <f>IFERROR(VLOOKUP($C1227,'2025-26 School Level AAFTE'!$C$2:$J$2349,8,FALSE), 0)</f>
        <v>11.8</v>
      </c>
      <c r="G1227" s="69">
        <f>IFERROR(IF(E1227= "yes",VLOOKUP(C1227,Summary!$B:$I,6,0),0),0)</f>
        <v>0</v>
      </c>
      <c r="H1227" s="68">
        <f t="shared" si="211"/>
        <v>0</v>
      </c>
      <c r="I1227" s="110">
        <f>VLOOKUP($A1227,'2026-27 Salary &amp; Benefits'!$A:$I,3,FALSE)</f>
        <v>1</v>
      </c>
      <c r="J1227" s="110">
        <f>VLOOKUP($A1227,'2026-27 Salary &amp; Benefits'!$A:$I,4,FALSE)</f>
        <v>1</v>
      </c>
      <c r="K1227" s="101">
        <f t="shared" si="212"/>
        <v>0</v>
      </c>
      <c r="L1227" s="100">
        <f t="shared" si="213"/>
        <v>0</v>
      </c>
      <c r="M1227" s="102">
        <f>'2026-27 Salary &amp; Benefits'!$E$6</f>
        <v>78209</v>
      </c>
      <c r="N1227" s="102">
        <f>'2026-27 Salary &amp; Benefits'!$F$6</f>
        <v>82248</v>
      </c>
      <c r="O1227" s="7">
        <f t="shared" si="214"/>
        <v>0</v>
      </c>
      <c r="P1227" s="7">
        <f t="shared" si="215"/>
        <v>0</v>
      </c>
      <c r="Q1227" s="7">
        <f>'2026-27 Salary &amp; Benefits'!G$6</f>
        <v>16817.759999999998</v>
      </c>
      <c r="R1227" s="103">
        <f>'2026-27 Salary &amp; Benefits'!H$6</f>
        <v>0.16020000000000001</v>
      </c>
      <c r="S1227" s="103">
        <f>'2026-27 Salary &amp; Benefits'!I$6</f>
        <v>0.15390000000000001</v>
      </c>
      <c r="T1227" s="7">
        <f t="shared" si="216"/>
        <v>0</v>
      </c>
      <c r="U1227" s="7">
        <f t="shared" si="217"/>
        <v>0</v>
      </c>
      <c r="V1227" s="7">
        <f t="shared" si="218"/>
        <v>0</v>
      </c>
      <c r="W1227" s="7">
        <f t="shared" si="219"/>
        <v>0</v>
      </c>
      <c r="X1227" s="18">
        <f t="shared" si="220"/>
        <v>0</v>
      </c>
      <c r="Y1227" s="2"/>
      <c r="Z1227" s="2"/>
      <c r="AA1227" s="2"/>
      <c r="AB1227" s="2"/>
      <c r="AC1227" s="2"/>
      <c r="AD1227" s="2"/>
      <c r="AE1227" s="2"/>
      <c r="AF1227" s="2"/>
      <c r="AG1227" s="2"/>
      <c r="AH1227" s="2"/>
      <c r="AI1227" s="2"/>
      <c r="AJ1227" s="2"/>
      <c r="AK1227" s="2"/>
      <c r="AL1227" s="2"/>
      <c r="AM1227" s="2"/>
      <c r="AN1227" s="2"/>
      <c r="AO1227" s="2"/>
      <c r="AP1227" s="2"/>
      <c r="AQ1227" s="2"/>
      <c r="AR1227" s="2"/>
      <c r="AS1227" s="2"/>
      <c r="AT1227" s="2"/>
      <c r="AU1227" s="2"/>
      <c r="AV1227" s="2"/>
      <c r="AW1227" s="2"/>
      <c r="AX1227" s="2"/>
      <c r="AY1227" s="2"/>
      <c r="AZ1227" s="2"/>
      <c r="BA1227" s="2"/>
      <c r="BB1227" s="2"/>
      <c r="BC1227" s="2"/>
      <c r="BD1227" s="2"/>
      <c r="BE1227" s="2"/>
      <c r="BF1227" s="2"/>
      <c r="BG1227" s="2"/>
      <c r="BH1227" s="2"/>
      <c r="BI1227" s="2"/>
      <c r="BJ1227" s="2"/>
      <c r="BK1227" s="2"/>
      <c r="BL1227" s="2"/>
      <c r="BM1227" s="2"/>
      <c r="BN1227" s="2"/>
      <c r="BO1227" s="2"/>
      <c r="BP1227" s="2"/>
      <c r="BQ1227" s="2"/>
      <c r="BR1227" s="2"/>
      <c r="BS1227" s="2"/>
      <c r="BT1227" s="2"/>
      <c r="BU1227" s="2"/>
      <c r="BV1227" s="2"/>
      <c r="BW1227" s="2"/>
      <c r="BX1227" s="2"/>
      <c r="BY1227" s="2"/>
      <c r="BZ1227" s="2"/>
      <c r="CA1227" s="2"/>
      <c r="CB1227" s="2"/>
      <c r="CC1227" s="2"/>
      <c r="CD1227" s="2"/>
      <c r="CE1227" s="2"/>
      <c r="CF1227" s="2"/>
      <c r="CG1227" s="2"/>
      <c r="CH1227" s="2"/>
      <c r="CI1227" s="2"/>
      <c r="CJ1227" s="2"/>
      <c r="CK1227" s="2"/>
      <c r="CL1227" s="2"/>
      <c r="CM1227" s="2"/>
      <c r="CN1227" s="2"/>
      <c r="CO1227" s="2"/>
      <c r="CP1227" s="2"/>
      <c r="CQ1227" s="2"/>
      <c r="CR1227" s="2"/>
      <c r="CS1227" s="2"/>
      <c r="CT1227" s="2"/>
      <c r="CU1227" s="2"/>
      <c r="CV1227" s="2"/>
      <c r="CW1227" s="2"/>
      <c r="CX1227" s="2"/>
      <c r="CY1227" s="2"/>
      <c r="CZ1227" s="2"/>
      <c r="DA1227" s="2"/>
      <c r="DB1227" s="2"/>
      <c r="DC1227" s="2"/>
      <c r="DD1227" s="2"/>
      <c r="DE1227" s="2"/>
      <c r="DF1227" s="2"/>
      <c r="DG1227" s="2"/>
      <c r="DH1227" s="2"/>
      <c r="DI1227" s="2"/>
      <c r="DJ1227" s="2"/>
      <c r="DK1227" s="2"/>
      <c r="DL1227" s="2"/>
      <c r="DM1227" s="2"/>
      <c r="DN1227" s="2"/>
      <c r="DO1227" s="2"/>
      <c r="DP1227" s="2"/>
      <c r="DQ1227" s="2"/>
      <c r="DR1227" s="2"/>
      <c r="DS1227" s="2"/>
      <c r="DT1227" s="2"/>
      <c r="DU1227" s="2"/>
      <c r="DV1227" s="2"/>
      <c r="DW1227" s="2"/>
      <c r="DX1227" s="2"/>
      <c r="DY1227" s="2"/>
      <c r="DZ1227" s="2"/>
      <c r="EA1227" s="2"/>
      <c r="EB1227" s="2"/>
      <c r="EC1227" s="2"/>
      <c r="ED1227" s="2"/>
      <c r="EE1227" s="2"/>
      <c r="EF1227" s="2"/>
      <c r="EG1227" s="2"/>
      <c r="EH1227" s="2"/>
      <c r="EI1227" s="2"/>
      <c r="EJ1227" s="2"/>
      <c r="EK1227" s="2"/>
      <c r="EL1227" s="2"/>
      <c r="EM1227" s="2"/>
      <c r="EN1227" s="2"/>
      <c r="EO1227" s="2"/>
      <c r="EP1227" s="2"/>
      <c r="EQ1227" s="2"/>
      <c r="ER1227" s="2"/>
      <c r="ES1227" s="2"/>
      <c r="ET1227" s="2"/>
      <c r="EU1227" s="2"/>
      <c r="EV1227" s="2"/>
      <c r="EW1227" s="2"/>
      <c r="EX1227" s="2"/>
      <c r="EY1227" s="2"/>
      <c r="EZ1227" s="2"/>
      <c r="FA1227" s="2"/>
      <c r="FB1227" s="2"/>
      <c r="FC1227" s="2"/>
    </row>
    <row r="1228" spans="1:159" s="4" customFormat="1">
      <c r="A1228" t="s">
        <v>2234</v>
      </c>
      <c r="B1228" t="s">
        <v>2688</v>
      </c>
      <c r="C1228" s="3">
        <v>5546</v>
      </c>
      <c r="D1228" t="s">
        <v>3195</v>
      </c>
      <c r="E1228" s="78" t="str">
        <f>IFERROR(VLOOKUP($C1228,'2025-26 School Level AAFTE'!$C$2:$L$2349,9,FALSE), "No")</f>
        <v>No</v>
      </c>
      <c r="F1228" s="67">
        <f>IFERROR(VLOOKUP($C1228,'2025-26 School Level AAFTE'!$C$2:$J$2349,8,FALSE), 0)</f>
        <v>47.01</v>
      </c>
      <c r="G1228" s="69">
        <f>IFERROR(IF(E1228= "yes",VLOOKUP(C1228,Summary!$B:$I,6,0),0),0)</f>
        <v>0</v>
      </c>
      <c r="H1228" s="68">
        <f t="shared" si="211"/>
        <v>0</v>
      </c>
      <c r="I1228" s="110">
        <f>VLOOKUP($A1228,'2026-27 Salary &amp; Benefits'!$A:$I,3,FALSE)</f>
        <v>1.18</v>
      </c>
      <c r="J1228" s="110">
        <f>VLOOKUP($A1228,'2026-27 Salary &amp; Benefits'!$A:$I,4,FALSE)</f>
        <v>1.22</v>
      </c>
      <c r="K1228" s="101">
        <f t="shared" si="212"/>
        <v>0</v>
      </c>
      <c r="L1228" s="100">
        <f t="shared" si="213"/>
        <v>0</v>
      </c>
      <c r="M1228" s="102">
        <f>'2026-27 Salary &amp; Benefits'!$E$6</f>
        <v>78209</v>
      </c>
      <c r="N1228" s="102">
        <f>'2026-27 Salary &amp; Benefits'!$F$6</f>
        <v>82248</v>
      </c>
      <c r="O1228" s="7">
        <f t="shared" si="214"/>
        <v>0</v>
      </c>
      <c r="P1228" s="7">
        <f t="shared" si="215"/>
        <v>0</v>
      </c>
      <c r="Q1228" s="7">
        <f>'2026-27 Salary &amp; Benefits'!G$6</f>
        <v>16817.759999999998</v>
      </c>
      <c r="R1228" s="103">
        <f>'2026-27 Salary &amp; Benefits'!H$6</f>
        <v>0.16020000000000001</v>
      </c>
      <c r="S1228" s="103">
        <f>'2026-27 Salary &amp; Benefits'!I$6</f>
        <v>0.15390000000000001</v>
      </c>
      <c r="T1228" s="7">
        <f t="shared" si="216"/>
        <v>0</v>
      </c>
      <c r="U1228" s="7">
        <f t="shared" si="217"/>
        <v>0</v>
      </c>
      <c r="V1228" s="7">
        <f t="shared" si="218"/>
        <v>0</v>
      </c>
      <c r="W1228" s="7">
        <f t="shared" si="219"/>
        <v>0</v>
      </c>
      <c r="X1228" s="18">
        <f t="shared" si="220"/>
        <v>0</v>
      </c>
      <c r="Y1228" s="2"/>
      <c r="Z1228" s="2"/>
      <c r="AA1228" s="2"/>
      <c r="AB1228" s="2"/>
      <c r="AC1228" s="2"/>
      <c r="AD1228" s="2"/>
      <c r="AE1228" s="2"/>
      <c r="AF1228" s="2"/>
      <c r="AG1228" s="2"/>
      <c r="AH1228" s="2"/>
      <c r="AI1228" s="2"/>
      <c r="AJ1228" s="2"/>
      <c r="AK1228" s="2"/>
      <c r="AL1228" s="2"/>
      <c r="AM1228" s="2"/>
      <c r="AN1228" s="2"/>
      <c r="AO1228" s="2"/>
      <c r="AP1228" s="2"/>
      <c r="AQ1228" s="2"/>
      <c r="AR1228" s="2"/>
      <c r="AS1228" s="2"/>
      <c r="AT1228" s="2"/>
      <c r="AU1228" s="2"/>
      <c r="AV1228" s="2"/>
      <c r="AW1228" s="2"/>
      <c r="AX1228" s="2"/>
      <c r="AY1228" s="2"/>
      <c r="AZ1228" s="2"/>
      <c r="BA1228" s="2"/>
      <c r="BB1228" s="2"/>
      <c r="BC1228" s="2"/>
      <c r="BD1228" s="2"/>
      <c r="BE1228" s="2"/>
      <c r="BF1228" s="2"/>
      <c r="BG1228" s="2"/>
      <c r="BH1228" s="2"/>
      <c r="BI1228" s="2"/>
      <c r="BJ1228" s="2"/>
      <c r="BK1228" s="2"/>
      <c r="BL1228" s="2"/>
      <c r="BM1228" s="2"/>
      <c r="BN1228" s="2"/>
      <c r="BO1228" s="2"/>
      <c r="BP1228" s="2"/>
      <c r="BQ1228" s="2"/>
      <c r="BR1228" s="2"/>
      <c r="BS1228" s="2"/>
      <c r="BT1228" s="2"/>
      <c r="BU1228" s="2"/>
      <c r="BV1228" s="2"/>
      <c r="BW1228" s="2"/>
      <c r="BX1228" s="2"/>
      <c r="BY1228" s="2"/>
      <c r="BZ1228" s="2"/>
      <c r="CA1228" s="2"/>
      <c r="CB1228" s="2"/>
      <c r="CC1228" s="2"/>
      <c r="CD1228" s="2"/>
      <c r="CE1228" s="2"/>
      <c r="CF1228" s="2"/>
      <c r="CG1228" s="2"/>
      <c r="CH1228" s="2"/>
      <c r="CI1228" s="2"/>
      <c r="CJ1228" s="2"/>
      <c r="CK1228" s="2"/>
      <c r="CL1228" s="2"/>
      <c r="CM1228" s="2"/>
      <c r="CN1228" s="2"/>
      <c r="CO1228" s="2"/>
      <c r="CP1228" s="2"/>
      <c r="CQ1228" s="2"/>
      <c r="CR1228" s="2"/>
      <c r="CS1228" s="2"/>
      <c r="CT1228" s="2"/>
      <c r="CU1228" s="2"/>
      <c r="CV1228" s="2"/>
      <c r="CW1228" s="2"/>
      <c r="CX1228" s="2"/>
      <c r="CY1228" s="2"/>
      <c r="CZ1228" s="2"/>
      <c r="DA1228" s="2"/>
      <c r="DB1228" s="2"/>
      <c r="DC1228" s="2"/>
      <c r="DD1228" s="2"/>
      <c r="DE1228" s="2"/>
      <c r="DF1228" s="2"/>
      <c r="DG1228" s="2"/>
      <c r="DH1228" s="2"/>
      <c r="DI1228" s="2"/>
      <c r="DJ1228" s="2"/>
      <c r="DK1228" s="2"/>
      <c r="DL1228" s="2"/>
      <c r="DM1228" s="2"/>
      <c r="DN1228" s="2"/>
      <c r="DO1228" s="2"/>
      <c r="DP1228" s="2"/>
      <c r="DQ1228" s="2"/>
      <c r="DR1228" s="2"/>
      <c r="DS1228" s="2"/>
      <c r="DT1228" s="2"/>
      <c r="DU1228" s="2"/>
      <c r="DV1228" s="2"/>
      <c r="DW1228" s="2"/>
      <c r="DX1228" s="2"/>
      <c r="DY1228" s="2"/>
      <c r="DZ1228" s="2"/>
      <c r="EA1228" s="2"/>
      <c r="EB1228" s="2"/>
      <c r="EC1228" s="2"/>
      <c r="ED1228" s="2"/>
      <c r="EE1228" s="2"/>
      <c r="EF1228" s="2"/>
      <c r="EG1228" s="2"/>
      <c r="EH1228" s="2"/>
      <c r="EI1228" s="2"/>
      <c r="EJ1228" s="2"/>
      <c r="EK1228" s="2"/>
      <c r="EL1228" s="2"/>
      <c r="EM1228" s="2"/>
      <c r="EN1228" s="2"/>
      <c r="EO1228" s="2"/>
      <c r="EP1228" s="2"/>
      <c r="EQ1228" s="2"/>
      <c r="ER1228" s="2"/>
      <c r="ES1228" s="2"/>
      <c r="ET1228" s="2"/>
      <c r="EU1228" s="2"/>
      <c r="EV1228" s="2"/>
      <c r="EW1228" s="2"/>
      <c r="EX1228" s="2"/>
      <c r="EY1228" s="2"/>
      <c r="EZ1228" s="2"/>
      <c r="FA1228" s="2"/>
      <c r="FB1228" s="2"/>
      <c r="FC1228" s="2"/>
    </row>
    <row r="1229" spans="1:159" s="4" customFormat="1">
      <c r="A1229" s="50" t="s">
        <v>2234</v>
      </c>
      <c r="B1229" s="59" t="s">
        <v>2688</v>
      </c>
      <c r="C1229" s="58">
        <v>2798</v>
      </c>
      <c r="D1229" s="51" t="s">
        <v>1003</v>
      </c>
      <c r="E1229" s="78" t="str">
        <f>IFERROR(VLOOKUP($C1229,'2025-26 School Level AAFTE'!$C$2:$L$2349,9,FALSE), "No")</f>
        <v>Yes</v>
      </c>
      <c r="F1229" s="67">
        <f>IFERROR(VLOOKUP($C1229,'2025-26 School Level AAFTE'!$C$2:$J$2349,8,FALSE), 0)</f>
        <v>274.41000000000003</v>
      </c>
      <c r="G1229" s="69">
        <f>IFERROR(IF(E1229= "yes",VLOOKUP(C1229,Summary!$B:$I,6,0),0),0)</f>
        <v>0</v>
      </c>
      <c r="H1229" s="68">
        <f t="shared" si="211"/>
        <v>274.41000000000003</v>
      </c>
      <c r="I1229" s="110">
        <f>VLOOKUP($A1229,'2026-27 Salary &amp; Benefits'!$A:$I,3,FALSE)</f>
        <v>1.18</v>
      </c>
      <c r="J1229" s="110">
        <f>VLOOKUP($A1229,'2026-27 Salary &amp; Benefits'!$A:$I,4,FALSE)</f>
        <v>1.22</v>
      </c>
      <c r="K1229" s="101">
        <f t="shared" si="212"/>
        <v>274.41000000000003</v>
      </c>
      <c r="L1229" s="100">
        <f t="shared" si="213"/>
        <v>0.80500000000000005</v>
      </c>
      <c r="M1229" s="102">
        <f>'2026-27 Salary &amp; Benefits'!$E$6</f>
        <v>78209</v>
      </c>
      <c r="N1229" s="102">
        <f>'2026-27 Salary &amp; Benefits'!$F$6</f>
        <v>82248</v>
      </c>
      <c r="O1229" s="7">
        <f t="shared" si="214"/>
        <v>74290.73</v>
      </c>
      <c r="P1229" s="7">
        <f t="shared" si="215"/>
        <v>6485.0299999999988</v>
      </c>
      <c r="Q1229" s="7">
        <f>'2026-27 Salary &amp; Benefits'!G$6</f>
        <v>16817.759999999998</v>
      </c>
      <c r="R1229" s="103">
        <f>'2026-27 Salary &amp; Benefits'!H$6</f>
        <v>0.16020000000000001</v>
      </c>
      <c r="S1229" s="103">
        <f>'2026-27 Salary &amp; Benefits'!I$6</f>
        <v>0.15390000000000001</v>
      </c>
      <c r="T1229" s="7">
        <f t="shared" si="216"/>
        <v>26437.72</v>
      </c>
      <c r="U1229" s="7">
        <f t="shared" si="217"/>
        <v>1346.26</v>
      </c>
      <c r="V1229" s="7">
        <f t="shared" si="218"/>
        <v>207.19</v>
      </c>
      <c r="W1229" s="7">
        <f t="shared" si="219"/>
        <v>1553.45</v>
      </c>
      <c r="X1229" s="18">
        <f t="shared" si="220"/>
        <v>108766.93</v>
      </c>
      <c r="Y1229" s="2"/>
      <c r="Z1229" s="2"/>
      <c r="AA1229" s="2"/>
      <c r="AB1229" s="2"/>
      <c r="AC1229" s="2"/>
      <c r="AD1229" s="2"/>
      <c r="AE1229" s="2"/>
      <c r="AF1229" s="2"/>
      <c r="AG1229" s="2"/>
      <c r="AH1229" s="2"/>
      <c r="AI1229" s="2"/>
      <c r="AJ1229" s="2"/>
      <c r="AK1229" s="2"/>
      <c r="AL1229" s="2"/>
      <c r="AM1229" s="2"/>
      <c r="AN1229" s="2"/>
      <c r="AO1229" s="2"/>
      <c r="AP1229" s="2"/>
      <c r="AQ1229" s="2"/>
      <c r="AR1229" s="2"/>
      <c r="AS1229" s="2"/>
      <c r="AT1229" s="2"/>
      <c r="AU1229" s="2"/>
      <c r="AV1229" s="2"/>
      <c r="AW1229" s="2"/>
      <c r="AX1229" s="2"/>
      <c r="AY1229" s="2"/>
      <c r="AZ1229" s="2"/>
      <c r="BA1229" s="2"/>
      <c r="BB1229" s="2"/>
      <c r="BC1229" s="2"/>
      <c r="BD1229" s="2"/>
      <c r="BE1229" s="2"/>
      <c r="BF1229" s="2"/>
      <c r="BG1229" s="2"/>
      <c r="BH1229" s="2"/>
      <c r="BI1229" s="2"/>
      <c r="BJ1229" s="2"/>
      <c r="BK1229" s="2"/>
      <c r="BL1229" s="2"/>
      <c r="BM1229" s="2"/>
      <c r="BN1229" s="2"/>
      <c r="BO1229" s="2"/>
      <c r="BP1229" s="2"/>
      <c r="BQ1229" s="2"/>
      <c r="BR1229" s="2"/>
      <c r="BS1229" s="2"/>
      <c r="BT1229" s="2"/>
      <c r="BU1229" s="2"/>
      <c r="BV1229" s="2"/>
      <c r="BW1229" s="2"/>
      <c r="BX1229" s="2"/>
      <c r="BY1229" s="2"/>
      <c r="BZ1229" s="2"/>
      <c r="CA1229" s="2"/>
      <c r="CB1229" s="2"/>
      <c r="CC1229" s="2"/>
      <c r="CD1229" s="2"/>
      <c r="CE1229" s="2"/>
      <c r="CF1229" s="2"/>
      <c r="CG1229" s="2"/>
      <c r="CH1229" s="2"/>
      <c r="CI1229" s="2"/>
      <c r="CJ1229" s="2"/>
      <c r="CK1229" s="2"/>
      <c r="CL1229" s="2"/>
      <c r="CM1229" s="2"/>
      <c r="CN1229" s="2"/>
      <c r="CO1229" s="2"/>
      <c r="CP1229" s="2"/>
      <c r="CQ1229" s="2"/>
      <c r="CR1229" s="2"/>
      <c r="CS1229" s="2"/>
      <c r="CT1229" s="2"/>
      <c r="CU1229" s="2"/>
      <c r="CV1229" s="2"/>
      <c r="CW1229" s="2"/>
      <c r="CX1229" s="2"/>
      <c r="CY1229" s="2"/>
      <c r="CZ1229" s="2"/>
      <c r="DA1229" s="2"/>
      <c r="DB1229" s="2"/>
      <c r="DC1229" s="2"/>
      <c r="DD1229" s="2"/>
      <c r="DE1229" s="2"/>
      <c r="DF1229" s="2"/>
      <c r="DG1229" s="2"/>
      <c r="DH1229" s="2"/>
      <c r="DI1229" s="2"/>
      <c r="DJ1229" s="2"/>
      <c r="DK1229" s="2"/>
      <c r="DL1229" s="2"/>
      <c r="DM1229" s="2"/>
      <c r="DN1229" s="2"/>
      <c r="DO1229" s="2"/>
      <c r="DP1229" s="2"/>
      <c r="DQ1229" s="2"/>
      <c r="DR1229" s="2"/>
      <c r="DS1229" s="2"/>
      <c r="DT1229" s="2"/>
      <c r="DU1229" s="2"/>
      <c r="DV1229" s="2"/>
      <c r="DW1229" s="2"/>
      <c r="DX1229" s="2"/>
      <c r="DY1229" s="2"/>
      <c r="DZ1229" s="2"/>
      <c r="EA1229" s="2"/>
      <c r="EB1229" s="2"/>
      <c r="EC1229" s="2"/>
      <c r="ED1229" s="2"/>
      <c r="EE1229" s="2"/>
      <c r="EF1229" s="2"/>
      <c r="EG1229" s="2"/>
      <c r="EH1229" s="2"/>
      <c r="EI1229" s="2"/>
      <c r="EJ1229" s="2"/>
      <c r="EK1229" s="2"/>
      <c r="EL1229" s="2"/>
      <c r="EM1229" s="2"/>
      <c r="EN1229" s="2"/>
      <c r="EO1229" s="2"/>
      <c r="EP1229" s="2"/>
      <c r="EQ1229" s="2"/>
      <c r="ER1229" s="2"/>
      <c r="ES1229" s="2"/>
      <c r="ET1229" s="2"/>
      <c r="EU1229" s="2"/>
      <c r="EV1229" s="2"/>
      <c r="EW1229" s="2"/>
      <c r="EX1229" s="2"/>
      <c r="EY1229" s="2"/>
      <c r="EZ1229" s="2"/>
      <c r="FA1229" s="2"/>
      <c r="FB1229" s="2"/>
      <c r="FC1229" s="2"/>
    </row>
    <row r="1230" spans="1:159" s="4" customFormat="1">
      <c r="A1230" s="50" t="s">
        <v>2234</v>
      </c>
      <c r="B1230" s="59" t="s">
        <v>2688</v>
      </c>
      <c r="C1230" s="60">
        <v>2854</v>
      </c>
      <c r="D1230" s="59" t="s">
        <v>1004</v>
      </c>
      <c r="E1230" s="78" t="str">
        <f>IFERROR(VLOOKUP($C1230,'2025-26 School Level AAFTE'!$C$2:$L$2349,9,FALSE), "No")</f>
        <v>No</v>
      </c>
      <c r="F1230" s="67">
        <f>IFERROR(VLOOKUP($C1230,'2025-26 School Level AAFTE'!$C$2:$J$2349,8,FALSE), 0)</f>
        <v>247.6</v>
      </c>
      <c r="G1230" s="69">
        <f>IFERROR(IF(E1230= "yes",VLOOKUP(C1230,Summary!$B:$I,6,0),0),0)</f>
        <v>0</v>
      </c>
      <c r="H1230" s="68">
        <f t="shared" si="211"/>
        <v>0</v>
      </c>
      <c r="I1230" s="110">
        <f>VLOOKUP($A1230,'2026-27 Salary &amp; Benefits'!$A:$I,3,FALSE)</f>
        <v>1.18</v>
      </c>
      <c r="J1230" s="110">
        <f>VLOOKUP($A1230,'2026-27 Salary &amp; Benefits'!$A:$I,4,FALSE)</f>
        <v>1.22</v>
      </c>
      <c r="K1230" s="101">
        <f t="shared" si="212"/>
        <v>0</v>
      </c>
      <c r="L1230" s="100">
        <f t="shared" si="213"/>
        <v>0</v>
      </c>
      <c r="M1230" s="102">
        <f>'2026-27 Salary &amp; Benefits'!$E$6</f>
        <v>78209</v>
      </c>
      <c r="N1230" s="102">
        <f>'2026-27 Salary &amp; Benefits'!$F$6</f>
        <v>82248</v>
      </c>
      <c r="O1230" s="7">
        <f t="shared" si="214"/>
        <v>0</v>
      </c>
      <c r="P1230" s="7">
        <f t="shared" si="215"/>
        <v>0</v>
      </c>
      <c r="Q1230" s="7">
        <f>'2026-27 Salary &amp; Benefits'!G$6</f>
        <v>16817.759999999998</v>
      </c>
      <c r="R1230" s="103">
        <f>'2026-27 Salary &amp; Benefits'!H$6</f>
        <v>0.16020000000000001</v>
      </c>
      <c r="S1230" s="103">
        <f>'2026-27 Salary &amp; Benefits'!I$6</f>
        <v>0.15390000000000001</v>
      </c>
      <c r="T1230" s="7">
        <f t="shared" si="216"/>
        <v>0</v>
      </c>
      <c r="U1230" s="7">
        <f t="shared" si="217"/>
        <v>0</v>
      </c>
      <c r="V1230" s="7">
        <f t="shared" si="218"/>
        <v>0</v>
      </c>
      <c r="W1230" s="7">
        <f t="shared" si="219"/>
        <v>0</v>
      </c>
      <c r="X1230" s="18">
        <f t="shared" si="220"/>
        <v>0</v>
      </c>
      <c r="Y1230" s="2"/>
      <c r="Z1230" s="2"/>
      <c r="AA1230" s="2"/>
      <c r="AB1230" s="2"/>
      <c r="AC1230" s="2"/>
      <c r="AD1230" s="2"/>
      <c r="AE1230" s="2"/>
      <c r="AF1230" s="2"/>
      <c r="AG1230" s="2"/>
      <c r="AH1230" s="2"/>
      <c r="AI1230" s="2"/>
      <c r="AJ1230" s="2"/>
      <c r="AK1230" s="2"/>
      <c r="AL1230" s="2"/>
      <c r="AM1230" s="2"/>
      <c r="AN1230" s="2"/>
      <c r="AO1230" s="2"/>
      <c r="AP1230" s="2"/>
      <c r="AQ1230" s="2"/>
      <c r="AR1230" s="2"/>
      <c r="AS1230" s="2"/>
      <c r="AT1230" s="2"/>
      <c r="AU1230" s="2"/>
      <c r="AV1230" s="2"/>
      <c r="AW1230" s="2"/>
      <c r="AX1230" s="2"/>
      <c r="AY1230" s="2"/>
      <c r="AZ1230" s="2"/>
      <c r="BA1230" s="2"/>
      <c r="BB1230" s="2"/>
      <c r="BC1230" s="2"/>
      <c r="BD1230" s="2"/>
      <c r="BE1230" s="2"/>
      <c r="BF1230" s="2"/>
      <c r="BG1230" s="2"/>
      <c r="BH1230" s="2"/>
      <c r="BI1230" s="2"/>
      <c r="BJ1230" s="2"/>
      <c r="BK1230" s="2"/>
      <c r="BL1230" s="2"/>
      <c r="BM1230" s="2"/>
      <c r="BN1230" s="2"/>
      <c r="BO1230" s="2"/>
      <c r="BP1230" s="2"/>
      <c r="BQ1230" s="2"/>
      <c r="BR1230" s="2"/>
      <c r="BS1230" s="2"/>
      <c r="BT1230" s="2"/>
      <c r="BU1230" s="2"/>
      <c r="BV1230" s="2"/>
      <c r="BW1230" s="2"/>
      <c r="BX1230" s="2"/>
      <c r="BY1230" s="2"/>
      <c r="BZ1230" s="2"/>
      <c r="CA1230" s="2"/>
      <c r="CB1230" s="2"/>
      <c r="CC1230" s="2"/>
      <c r="CD1230" s="2"/>
      <c r="CE1230" s="2"/>
      <c r="CF1230" s="2"/>
      <c r="CG1230" s="2"/>
      <c r="CH1230" s="2"/>
      <c r="CI1230" s="2"/>
      <c r="CJ1230" s="2"/>
      <c r="CK1230" s="2"/>
      <c r="CL1230" s="2"/>
      <c r="CM1230" s="2"/>
      <c r="CN1230" s="2"/>
      <c r="CO1230" s="2"/>
      <c r="CP1230" s="2"/>
      <c r="CQ1230" s="2"/>
      <c r="CR1230" s="2"/>
      <c r="CS1230" s="2"/>
      <c r="CT1230" s="2"/>
      <c r="CU1230" s="2"/>
      <c r="CV1230" s="2"/>
      <c r="CW1230" s="2"/>
      <c r="CX1230" s="2"/>
      <c r="CY1230" s="2"/>
      <c r="CZ1230" s="2"/>
      <c r="DA1230" s="2"/>
      <c r="DB1230" s="2"/>
      <c r="DC1230" s="2"/>
      <c r="DD1230" s="2"/>
      <c r="DE1230" s="2"/>
      <c r="DF1230" s="2"/>
      <c r="DG1230" s="2"/>
      <c r="DH1230" s="2"/>
      <c r="DI1230" s="2"/>
      <c r="DJ1230" s="2"/>
      <c r="DK1230" s="2"/>
      <c r="DL1230" s="2"/>
      <c r="DM1230" s="2"/>
      <c r="DN1230" s="2"/>
      <c r="DO1230" s="2"/>
      <c r="DP1230" s="2"/>
      <c r="DQ1230" s="2"/>
      <c r="DR1230" s="2"/>
      <c r="DS1230" s="2"/>
      <c r="DT1230" s="2"/>
      <c r="DU1230" s="2"/>
      <c r="DV1230" s="2"/>
      <c r="DW1230" s="2"/>
      <c r="DX1230" s="2"/>
      <c r="DY1230" s="2"/>
      <c r="DZ1230" s="2"/>
      <c r="EA1230" s="2"/>
      <c r="EB1230" s="2"/>
      <c r="EC1230" s="2"/>
      <c r="ED1230" s="2"/>
      <c r="EE1230" s="2"/>
      <c r="EF1230" s="2"/>
      <c r="EG1230" s="2"/>
      <c r="EH1230" s="2"/>
      <c r="EI1230" s="2"/>
      <c r="EJ1230" s="2"/>
      <c r="EK1230" s="2"/>
      <c r="EL1230" s="2"/>
      <c r="EM1230" s="2"/>
      <c r="EN1230" s="2"/>
      <c r="EO1230" s="2"/>
      <c r="EP1230" s="2"/>
      <c r="EQ1230" s="2"/>
      <c r="ER1230" s="2"/>
      <c r="ES1230" s="2"/>
      <c r="ET1230" s="2"/>
      <c r="EU1230" s="2"/>
      <c r="EV1230" s="2"/>
      <c r="EW1230" s="2"/>
      <c r="EX1230" s="2"/>
      <c r="EY1230" s="2"/>
      <c r="EZ1230" s="2"/>
      <c r="FA1230" s="2"/>
      <c r="FB1230" s="2"/>
      <c r="FC1230" s="2"/>
    </row>
    <row r="1231" spans="1:159" s="4" customFormat="1">
      <c r="A1231" s="50" t="s">
        <v>2234</v>
      </c>
      <c r="B1231" s="59" t="s">
        <v>2688</v>
      </c>
      <c r="C1231" s="60">
        <v>5085</v>
      </c>
      <c r="D1231" s="59" t="s">
        <v>1010</v>
      </c>
      <c r="E1231" s="78" t="str">
        <f>IFERROR(VLOOKUP($C1231,'2025-26 School Level AAFTE'!$C$2:$L$2349,9,FALSE), "No")</f>
        <v>No</v>
      </c>
      <c r="F1231" s="67">
        <f>IFERROR(VLOOKUP($C1231,'2025-26 School Level AAFTE'!$C$2:$J$2349,8,FALSE), 0)</f>
        <v>565.39</v>
      </c>
      <c r="G1231" s="69">
        <f>IFERROR(IF(E1231= "yes",VLOOKUP(C1231,Summary!$B:$I,6,0),0),0)</f>
        <v>0</v>
      </c>
      <c r="H1231" s="68">
        <f t="shared" si="211"/>
        <v>0</v>
      </c>
      <c r="I1231" s="110">
        <f>VLOOKUP($A1231,'2026-27 Salary &amp; Benefits'!$A:$I,3,FALSE)</f>
        <v>1.18</v>
      </c>
      <c r="J1231" s="110">
        <f>VLOOKUP($A1231,'2026-27 Salary &amp; Benefits'!$A:$I,4,FALSE)</f>
        <v>1.22</v>
      </c>
      <c r="K1231" s="101">
        <f t="shared" si="212"/>
        <v>0</v>
      </c>
      <c r="L1231" s="100">
        <f t="shared" si="213"/>
        <v>0</v>
      </c>
      <c r="M1231" s="102">
        <f>'2026-27 Salary &amp; Benefits'!$E$6</f>
        <v>78209</v>
      </c>
      <c r="N1231" s="102">
        <f>'2026-27 Salary &amp; Benefits'!$F$6</f>
        <v>82248</v>
      </c>
      <c r="O1231" s="7">
        <f t="shared" si="214"/>
        <v>0</v>
      </c>
      <c r="P1231" s="7">
        <f t="shared" si="215"/>
        <v>0</v>
      </c>
      <c r="Q1231" s="7">
        <f>'2026-27 Salary &amp; Benefits'!G$6</f>
        <v>16817.759999999998</v>
      </c>
      <c r="R1231" s="103">
        <f>'2026-27 Salary &amp; Benefits'!H$6</f>
        <v>0.16020000000000001</v>
      </c>
      <c r="S1231" s="103">
        <f>'2026-27 Salary &amp; Benefits'!I$6</f>
        <v>0.15390000000000001</v>
      </c>
      <c r="T1231" s="7">
        <f t="shared" si="216"/>
        <v>0</v>
      </c>
      <c r="U1231" s="7">
        <f t="shared" si="217"/>
        <v>0</v>
      </c>
      <c r="V1231" s="7">
        <f t="shared" si="218"/>
        <v>0</v>
      </c>
      <c r="W1231" s="7">
        <f t="shared" si="219"/>
        <v>0</v>
      </c>
      <c r="X1231" s="18">
        <f t="shared" si="220"/>
        <v>0</v>
      </c>
      <c r="Y1231" s="2"/>
      <c r="Z1231" s="2"/>
      <c r="AA1231" s="2"/>
      <c r="AB1231" s="2"/>
      <c r="AC1231" s="2"/>
      <c r="AD1231" s="2"/>
      <c r="AE1231" s="2"/>
      <c r="AF1231" s="2"/>
      <c r="AG1231" s="2"/>
      <c r="AH1231" s="2"/>
      <c r="AI1231" s="2"/>
      <c r="AJ1231" s="2"/>
      <c r="AK1231" s="2"/>
      <c r="AL1231" s="2"/>
      <c r="AM1231" s="2"/>
      <c r="AN1231" s="2"/>
      <c r="AO1231" s="2"/>
      <c r="AP1231" s="2"/>
      <c r="AQ1231" s="2"/>
      <c r="AR1231" s="2"/>
      <c r="AS1231" s="2"/>
      <c r="AT1231" s="2"/>
      <c r="AU1231" s="2"/>
      <c r="AV1231" s="2"/>
      <c r="AW1231" s="2"/>
      <c r="AX1231" s="2"/>
      <c r="AY1231" s="2"/>
      <c r="AZ1231" s="2"/>
      <c r="BA1231" s="2"/>
      <c r="BB1231" s="2"/>
      <c r="BC1231" s="2"/>
      <c r="BD1231" s="2"/>
      <c r="BE1231" s="2"/>
      <c r="BF1231" s="2"/>
      <c r="BG1231" s="2"/>
      <c r="BH1231" s="2"/>
      <c r="BI1231" s="2"/>
      <c r="BJ1231" s="2"/>
      <c r="BK1231" s="2"/>
      <c r="BL1231" s="2"/>
      <c r="BM1231" s="2"/>
      <c r="BN1231" s="2"/>
      <c r="BO1231" s="2"/>
      <c r="BP1231" s="2"/>
      <c r="BQ1231" s="2"/>
      <c r="BR1231" s="2"/>
      <c r="BS1231" s="2"/>
      <c r="BT1231" s="2"/>
      <c r="BU1231" s="2"/>
      <c r="BV1231" s="2"/>
      <c r="BW1231" s="2"/>
      <c r="BX1231" s="2"/>
      <c r="BY1231" s="2"/>
      <c r="BZ1231" s="2"/>
      <c r="CA1231" s="2"/>
      <c r="CB1231" s="2"/>
      <c r="CC1231" s="2"/>
      <c r="CD1231" s="2"/>
      <c r="CE1231" s="2"/>
      <c r="CF1231" s="2"/>
      <c r="CG1231" s="2"/>
      <c r="CH1231" s="2"/>
      <c r="CI1231" s="2"/>
      <c r="CJ1231" s="2"/>
      <c r="CK1231" s="2"/>
      <c r="CL1231" s="2"/>
      <c r="CM1231" s="2"/>
      <c r="CN1231" s="2"/>
      <c r="CO1231" s="2"/>
      <c r="CP1231" s="2"/>
      <c r="CQ1231" s="2"/>
      <c r="CR1231" s="2"/>
      <c r="CS1231" s="2"/>
      <c r="CT1231" s="2"/>
      <c r="CU1231" s="2"/>
      <c r="CV1231" s="2"/>
      <c r="CW1231" s="2"/>
      <c r="CX1231" s="2"/>
      <c r="CY1231" s="2"/>
      <c r="CZ1231" s="2"/>
      <c r="DA1231" s="2"/>
      <c r="DB1231" s="2"/>
      <c r="DC1231" s="2"/>
      <c r="DD1231" s="2"/>
      <c r="DE1231" s="2"/>
      <c r="DF1231" s="2"/>
      <c r="DG1231" s="2"/>
      <c r="DH1231" s="2"/>
      <c r="DI1231" s="2"/>
      <c r="DJ1231" s="2"/>
      <c r="DK1231" s="2"/>
      <c r="DL1231" s="2"/>
      <c r="DM1231" s="2"/>
      <c r="DN1231" s="2"/>
      <c r="DO1231" s="2"/>
      <c r="DP1231" s="2"/>
      <c r="DQ1231" s="2"/>
      <c r="DR1231" s="2"/>
      <c r="DS1231" s="2"/>
      <c r="DT1231" s="2"/>
      <c r="DU1231" s="2"/>
      <c r="DV1231" s="2"/>
      <c r="DW1231" s="2"/>
      <c r="DX1231" s="2"/>
      <c r="DY1231" s="2"/>
      <c r="DZ1231" s="2"/>
      <c r="EA1231" s="2"/>
      <c r="EB1231" s="2"/>
      <c r="EC1231" s="2"/>
      <c r="ED1231" s="2"/>
      <c r="EE1231" s="2"/>
      <c r="EF1231" s="2"/>
      <c r="EG1231" s="2"/>
      <c r="EH1231" s="2"/>
      <c r="EI1231" s="2"/>
      <c r="EJ1231" s="2"/>
      <c r="EK1231" s="2"/>
      <c r="EL1231" s="2"/>
      <c r="EM1231" s="2"/>
      <c r="EN1231" s="2"/>
      <c r="EO1231" s="2"/>
      <c r="EP1231" s="2"/>
      <c r="EQ1231" s="2"/>
      <c r="ER1231" s="2"/>
      <c r="ES1231" s="2"/>
      <c r="ET1231" s="2"/>
      <c r="EU1231" s="2"/>
      <c r="EV1231" s="2"/>
      <c r="EW1231" s="2"/>
      <c r="EX1231" s="2"/>
      <c r="EY1231" s="2"/>
      <c r="EZ1231" s="2"/>
      <c r="FA1231" s="2"/>
      <c r="FB1231" s="2"/>
      <c r="FC1231" s="2"/>
    </row>
    <row r="1232" spans="1:159" s="4" customFormat="1">
      <c r="A1232" s="50" t="s">
        <v>2234</v>
      </c>
      <c r="B1232" s="59" t="s">
        <v>2688</v>
      </c>
      <c r="C1232" s="60">
        <v>4359</v>
      </c>
      <c r="D1232" s="59" t="s">
        <v>1007</v>
      </c>
      <c r="E1232" s="78" t="str">
        <f>IFERROR(VLOOKUP($C1232,'2025-26 School Level AAFTE'!$C$2:$L$2349,9,FALSE), "No")</f>
        <v>No</v>
      </c>
      <c r="F1232" s="67">
        <f>IFERROR(VLOOKUP($C1232,'2025-26 School Level AAFTE'!$C$2:$J$2349,8,FALSE), 0)</f>
        <v>472.18</v>
      </c>
      <c r="G1232" s="69">
        <f>IFERROR(IF(E1232= "yes",VLOOKUP(C1232,Summary!$B:$I,6,0),0),0)</f>
        <v>0</v>
      </c>
      <c r="H1232" s="68">
        <f t="shared" si="211"/>
        <v>0</v>
      </c>
      <c r="I1232" s="110">
        <f>VLOOKUP($A1232,'2026-27 Salary &amp; Benefits'!$A:$I,3,FALSE)</f>
        <v>1.18</v>
      </c>
      <c r="J1232" s="110">
        <f>VLOOKUP($A1232,'2026-27 Salary &amp; Benefits'!$A:$I,4,FALSE)</f>
        <v>1.22</v>
      </c>
      <c r="K1232" s="101">
        <f t="shared" si="212"/>
        <v>0</v>
      </c>
      <c r="L1232" s="100">
        <f t="shared" si="213"/>
        <v>0</v>
      </c>
      <c r="M1232" s="102">
        <f>'2026-27 Salary &amp; Benefits'!$E$6</f>
        <v>78209</v>
      </c>
      <c r="N1232" s="102">
        <f>'2026-27 Salary &amp; Benefits'!$F$6</f>
        <v>82248</v>
      </c>
      <c r="O1232" s="7">
        <f t="shared" si="214"/>
        <v>0</v>
      </c>
      <c r="P1232" s="7">
        <f t="shared" si="215"/>
        <v>0</v>
      </c>
      <c r="Q1232" s="7">
        <f>'2026-27 Salary &amp; Benefits'!G$6</f>
        <v>16817.759999999998</v>
      </c>
      <c r="R1232" s="103">
        <f>'2026-27 Salary &amp; Benefits'!H$6</f>
        <v>0.16020000000000001</v>
      </c>
      <c r="S1232" s="103">
        <f>'2026-27 Salary &amp; Benefits'!I$6</f>
        <v>0.15390000000000001</v>
      </c>
      <c r="T1232" s="7">
        <f t="shared" si="216"/>
        <v>0</v>
      </c>
      <c r="U1232" s="7">
        <f t="shared" si="217"/>
        <v>0</v>
      </c>
      <c r="V1232" s="7">
        <f t="shared" si="218"/>
        <v>0</v>
      </c>
      <c r="W1232" s="7">
        <f t="shared" si="219"/>
        <v>0</v>
      </c>
      <c r="X1232" s="18">
        <f t="shared" si="220"/>
        <v>0</v>
      </c>
      <c r="Y1232" s="2"/>
      <c r="Z1232" s="2"/>
      <c r="AA1232" s="2"/>
      <c r="AB1232" s="2"/>
      <c r="AC1232" s="2"/>
      <c r="AD1232" s="2"/>
      <c r="AE1232" s="2"/>
      <c r="AF1232" s="2"/>
      <c r="AG1232" s="2"/>
      <c r="AH1232" s="2"/>
      <c r="AI1232" s="2"/>
      <c r="AJ1232" s="2"/>
      <c r="AK1232" s="2"/>
      <c r="AL1232" s="2"/>
      <c r="AM1232" s="2"/>
      <c r="AN1232" s="2"/>
      <c r="AO1232" s="2"/>
      <c r="AP1232" s="2"/>
      <c r="AQ1232" s="2"/>
      <c r="AR1232" s="2"/>
      <c r="AS1232" s="2"/>
      <c r="AT1232" s="2"/>
      <c r="AU1232" s="2"/>
      <c r="AV1232" s="2"/>
      <c r="AW1232" s="2"/>
      <c r="AX1232" s="2"/>
      <c r="AY1232" s="2"/>
      <c r="AZ1232" s="2"/>
      <c r="BA1232" s="2"/>
      <c r="BB1232" s="2"/>
      <c r="BC1232" s="2"/>
      <c r="BD1232" s="2"/>
      <c r="BE1232" s="2"/>
      <c r="BF1232" s="2"/>
      <c r="BG1232" s="2"/>
      <c r="BH1232" s="2"/>
      <c r="BI1232" s="2"/>
      <c r="BJ1232" s="2"/>
      <c r="BK1232" s="2"/>
      <c r="BL1232" s="2"/>
      <c r="BM1232" s="2"/>
      <c r="BN1232" s="2"/>
      <c r="BO1232" s="2"/>
      <c r="BP1232" s="2"/>
      <c r="BQ1232" s="2"/>
      <c r="BR1232" s="2"/>
      <c r="BS1232" s="2"/>
      <c r="BT1232" s="2"/>
      <c r="BU1232" s="2"/>
      <c r="BV1232" s="2"/>
      <c r="BW1232" s="2"/>
      <c r="BX1232" s="2"/>
      <c r="BY1232" s="2"/>
      <c r="BZ1232" s="2"/>
      <c r="CA1232" s="2"/>
      <c r="CB1232" s="2"/>
      <c r="CC1232" s="2"/>
      <c r="CD1232" s="2"/>
      <c r="CE1232" s="2"/>
      <c r="CF1232" s="2"/>
      <c r="CG1232" s="2"/>
      <c r="CH1232" s="2"/>
      <c r="CI1232" s="2"/>
      <c r="CJ1232" s="2"/>
      <c r="CK1232" s="2"/>
      <c r="CL1232" s="2"/>
      <c r="CM1232" s="2"/>
      <c r="CN1232" s="2"/>
      <c r="CO1232" s="2"/>
      <c r="CP1232" s="2"/>
      <c r="CQ1232" s="2"/>
      <c r="CR1232" s="2"/>
      <c r="CS1232" s="2"/>
      <c r="CT1232" s="2"/>
      <c r="CU1232" s="2"/>
      <c r="CV1232" s="2"/>
      <c r="CW1232" s="2"/>
      <c r="CX1232" s="2"/>
      <c r="CY1232" s="2"/>
      <c r="CZ1232" s="2"/>
      <c r="DA1232" s="2"/>
      <c r="DB1232" s="2"/>
      <c r="DC1232" s="2"/>
      <c r="DD1232" s="2"/>
      <c r="DE1232" s="2"/>
      <c r="DF1232" s="2"/>
      <c r="DG1232" s="2"/>
      <c r="DH1232" s="2"/>
      <c r="DI1232" s="2"/>
      <c r="DJ1232" s="2"/>
      <c r="DK1232" s="2"/>
      <c r="DL1232" s="2"/>
      <c r="DM1232" s="2"/>
      <c r="DN1232" s="2"/>
      <c r="DO1232" s="2"/>
      <c r="DP1232" s="2"/>
      <c r="DQ1232" s="2"/>
      <c r="DR1232" s="2"/>
      <c r="DS1232" s="2"/>
      <c r="DT1232" s="2"/>
      <c r="DU1232" s="2"/>
      <c r="DV1232" s="2"/>
      <c r="DW1232" s="2"/>
      <c r="DX1232" s="2"/>
      <c r="DY1232" s="2"/>
      <c r="DZ1232" s="2"/>
      <c r="EA1232" s="2"/>
      <c r="EB1232" s="2"/>
      <c r="EC1232" s="2"/>
      <c r="ED1232" s="2"/>
      <c r="EE1232" s="2"/>
      <c r="EF1232" s="2"/>
      <c r="EG1232" s="2"/>
      <c r="EH1232" s="2"/>
      <c r="EI1232" s="2"/>
      <c r="EJ1232" s="2"/>
      <c r="EK1232" s="2"/>
      <c r="EL1232" s="2"/>
      <c r="EM1232" s="2"/>
      <c r="EN1232" s="2"/>
      <c r="EO1232" s="2"/>
      <c r="EP1232" s="2"/>
      <c r="EQ1232" s="2"/>
      <c r="ER1232" s="2"/>
      <c r="ES1232" s="2"/>
      <c r="ET1232" s="2"/>
      <c r="EU1232" s="2"/>
      <c r="EV1232" s="2"/>
      <c r="EW1232" s="2"/>
      <c r="EX1232" s="2"/>
      <c r="EY1232" s="2"/>
      <c r="EZ1232" s="2"/>
      <c r="FA1232" s="2"/>
      <c r="FB1232" s="2"/>
      <c r="FC1232" s="2"/>
    </row>
    <row r="1233" spans="1:159" s="4" customFormat="1">
      <c r="A1233" s="50" t="s">
        <v>2234</v>
      </c>
      <c r="B1233" s="59" t="s">
        <v>2688</v>
      </c>
      <c r="C1233" s="60">
        <v>1733</v>
      </c>
      <c r="D1233" s="59" t="s">
        <v>3103</v>
      </c>
      <c r="E1233" s="78" t="str">
        <f>IFERROR(VLOOKUP($C1233,'2025-26 School Level AAFTE'!$C$2:$L$2349,9,FALSE), "No")</f>
        <v>No</v>
      </c>
      <c r="F1233" s="67">
        <f>IFERROR(VLOOKUP($C1233,'2025-26 School Level AAFTE'!$C$2:$J$2349,8,FALSE), 0)</f>
        <v>71.91</v>
      </c>
      <c r="G1233" s="69">
        <f>IFERROR(IF(E1233= "yes",VLOOKUP(C1233,Summary!$B:$I,6,0),0),0)</f>
        <v>0</v>
      </c>
      <c r="H1233" s="68">
        <f t="shared" si="211"/>
        <v>0</v>
      </c>
      <c r="I1233" s="110">
        <f>VLOOKUP($A1233,'2026-27 Salary &amp; Benefits'!$A:$I,3,FALSE)</f>
        <v>1.18</v>
      </c>
      <c r="J1233" s="110">
        <f>VLOOKUP($A1233,'2026-27 Salary &amp; Benefits'!$A:$I,4,FALSE)</f>
        <v>1.22</v>
      </c>
      <c r="K1233" s="101">
        <f t="shared" si="212"/>
        <v>0</v>
      </c>
      <c r="L1233" s="100">
        <f t="shared" si="213"/>
        <v>0</v>
      </c>
      <c r="M1233" s="102">
        <f>'2026-27 Salary &amp; Benefits'!$E$6</f>
        <v>78209</v>
      </c>
      <c r="N1233" s="102">
        <f>'2026-27 Salary &amp; Benefits'!$F$6</f>
        <v>82248</v>
      </c>
      <c r="O1233" s="7">
        <f t="shared" si="214"/>
        <v>0</v>
      </c>
      <c r="P1233" s="7">
        <f t="shared" si="215"/>
        <v>0</v>
      </c>
      <c r="Q1233" s="7">
        <f>'2026-27 Salary &amp; Benefits'!G$6</f>
        <v>16817.759999999998</v>
      </c>
      <c r="R1233" s="103">
        <f>'2026-27 Salary &amp; Benefits'!H$6</f>
        <v>0.16020000000000001</v>
      </c>
      <c r="S1233" s="103">
        <f>'2026-27 Salary &amp; Benefits'!I$6</f>
        <v>0.15390000000000001</v>
      </c>
      <c r="T1233" s="7">
        <f t="shared" si="216"/>
        <v>0</v>
      </c>
      <c r="U1233" s="7">
        <f t="shared" si="217"/>
        <v>0</v>
      </c>
      <c r="V1233" s="7">
        <f t="shared" si="218"/>
        <v>0</v>
      </c>
      <c r="W1233" s="7">
        <f t="shared" si="219"/>
        <v>0</v>
      </c>
      <c r="X1233" s="18">
        <f t="shared" si="220"/>
        <v>0</v>
      </c>
      <c r="Y1233" s="2"/>
      <c r="Z1233" s="2"/>
      <c r="AA1233" s="2"/>
      <c r="AB1233" s="2"/>
      <c r="AC1233" s="2"/>
      <c r="AD1233" s="2"/>
      <c r="AE1233" s="2"/>
      <c r="AF1233" s="2"/>
      <c r="AG1233" s="2"/>
      <c r="AH1233" s="2"/>
      <c r="AI1233" s="2"/>
      <c r="AJ1233" s="2"/>
      <c r="AK1233" s="2"/>
      <c r="AL1233" s="2"/>
      <c r="AM1233" s="2"/>
      <c r="AN1233" s="2"/>
      <c r="AO1233" s="2"/>
      <c r="AP1233" s="2"/>
      <c r="AQ1233" s="2"/>
      <c r="AR1233" s="2"/>
      <c r="AS1233" s="2"/>
      <c r="AT1233" s="2"/>
      <c r="AU1233" s="2"/>
      <c r="AV1233" s="2"/>
      <c r="AW1233" s="2"/>
      <c r="AX1233" s="2"/>
      <c r="AY1233" s="2"/>
      <c r="AZ1233" s="2"/>
      <c r="BA1233" s="2"/>
      <c r="BB1233" s="2"/>
      <c r="BC1233" s="2"/>
      <c r="BD1233" s="2"/>
      <c r="BE1233" s="2"/>
      <c r="BF1233" s="2"/>
      <c r="BG1233" s="2"/>
      <c r="BH1233" s="2"/>
      <c r="BI1233" s="2"/>
      <c r="BJ1233" s="2"/>
      <c r="BK1233" s="2"/>
      <c r="BL1233" s="2"/>
      <c r="BM1233" s="2"/>
      <c r="BN1233" s="2"/>
      <c r="BO1233" s="2"/>
      <c r="BP1233" s="2"/>
      <c r="BQ1233" s="2"/>
      <c r="BR1233" s="2"/>
      <c r="BS1233" s="2"/>
      <c r="BT1233" s="2"/>
      <c r="BU1233" s="2"/>
      <c r="BV1233" s="2"/>
      <c r="BW1233" s="2"/>
      <c r="BX1233" s="2"/>
      <c r="BY1233" s="2"/>
      <c r="BZ1233" s="2"/>
      <c r="CA1233" s="2"/>
      <c r="CB1233" s="2"/>
      <c r="CC1233" s="2"/>
      <c r="CD1233" s="2"/>
      <c r="CE1233" s="2"/>
      <c r="CF1233" s="2"/>
      <c r="CG1233" s="2"/>
      <c r="CH1233" s="2"/>
      <c r="CI1233" s="2"/>
      <c r="CJ1233" s="2"/>
      <c r="CK1233" s="2"/>
      <c r="CL1233" s="2"/>
      <c r="CM1233" s="2"/>
      <c r="CN1233" s="2"/>
      <c r="CO1233" s="2"/>
      <c r="CP1233" s="2"/>
      <c r="CQ1233" s="2"/>
      <c r="CR1233" s="2"/>
      <c r="CS1233" s="2"/>
      <c r="CT1233" s="2"/>
      <c r="CU1233" s="2"/>
      <c r="CV1233" s="2"/>
      <c r="CW1233" s="2"/>
      <c r="CX1233" s="2"/>
      <c r="CY1233" s="2"/>
      <c r="CZ1233" s="2"/>
      <c r="DA1233" s="2"/>
      <c r="DB1233" s="2"/>
      <c r="DC1233" s="2"/>
      <c r="DD1233" s="2"/>
      <c r="DE1233" s="2"/>
      <c r="DF1233" s="2"/>
      <c r="DG1233" s="2"/>
      <c r="DH1233" s="2"/>
      <c r="DI1233" s="2"/>
      <c r="DJ1233" s="2"/>
      <c r="DK1233" s="2"/>
      <c r="DL1233" s="2"/>
      <c r="DM1233" s="2"/>
      <c r="DN1233" s="2"/>
      <c r="DO1233" s="2"/>
      <c r="DP1233" s="2"/>
      <c r="DQ1233" s="2"/>
      <c r="DR1233" s="2"/>
      <c r="DS1233" s="2"/>
      <c r="DT1233" s="2"/>
      <c r="DU1233" s="2"/>
      <c r="DV1233" s="2"/>
      <c r="DW1233" s="2"/>
      <c r="DX1233" s="2"/>
      <c r="DY1233" s="2"/>
      <c r="DZ1233" s="2"/>
      <c r="EA1233" s="2"/>
      <c r="EB1233" s="2"/>
      <c r="EC1233" s="2"/>
      <c r="ED1233" s="2"/>
      <c r="EE1233" s="2"/>
      <c r="EF1233" s="2"/>
      <c r="EG1233" s="2"/>
      <c r="EH1233" s="2"/>
      <c r="EI1233" s="2"/>
      <c r="EJ1233" s="2"/>
      <c r="EK1233" s="2"/>
      <c r="EL1233" s="2"/>
      <c r="EM1233" s="2"/>
      <c r="EN1233" s="2"/>
      <c r="EO1233" s="2"/>
      <c r="EP1233" s="2"/>
      <c r="EQ1233" s="2"/>
      <c r="ER1233" s="2"/>
      <c r="ES1233" s="2"/>
      <c r="ET1233" s="2"/>
      <c r="EU1233" s="2"/>
      <c r="EV1233" s="2"/>
      <c r="EW1233" s="2"/>
      <c r="EX1233" s="2"/>
      <c r="EY1233" s="2"/>
      <c r="EZ1233" s="2"/>
      <c r="FA1233" s="2"/>
      <c r="FB1233" s="2"/>
      <c r="FC1233" s="2"/>
    </row>
    <row r="1234" spans="1:159" s="4" customFormat="1">
      <c r="A1234" s="50" t="s">
        <v>2234</v>
      </c>
      <c r="B1234" s="59" t="s">
        <v>2688</v>
      </c>
      <c r="C1234" s="60">
        <v>3236</v>
      </c>
      <c r="D1234" s="59" t="s">
        <v>1005</v>
      </c>
      <c r="E1234" s="78" t="str">
        <f>IFERROR(VLOOKUP($C1234,'2025-26 School Level AAFTE'!$C$2:$L$2349,9,FALSE), "No")</f>
        <v>No</v>
      </c>
      <c r="F1234" s="67">
        <f>IFERROR(VLOOKUP($C1234,'2025-26 School Level AAFTE'!$C$2:$J$2349,8,FALSE), 0)</f>
        <v>1096.3</v>
      </c>
      <c r="G1234" s="69">
        <f>IFERROR(IF(E1234= "yes",VLOOKUP(C1234,Summary!$B:$I,6,0),0),0)</f>
        <v>0</v>
      </c>
      <c r="H1234" s="68">
        <f t="shared" si="211"/>
        <v>0</v>
      </c>
      <c r="I1234" s="110">
        <f>VLOOKUP($A1234,'2026-27 Salary &amp; Benefits'!$A:$I,3,FALSE)</f>
        <v>1.18</v>
      </c>
      <c r="J1234" s="110">
        <f>VLOOKUP($A1234,'2026-27 Salary &amp; Benefits'!$A:$I,4,FALSE)</f>
        <v>1.22</v>
      </c>
      <c r="K1234" s="101">
        <f t="shared" si="212"/>
        <v>0</v>
      </c>
      <c r="L1234" s="100">
        <f t="shared" si="213"/>
        <v>0</v>
      </c>
      <c r="M1234" s="102">
        <f>'2026-27 Salary &amp; Benefits'!$E$6</f>
        <v>78209</v>
      </c>
      <c r="N1234" s="102">
        <f>'2026-27 Salary &amp; Benefits'!$F$6</f>
        <v>82248</v>
      </c>
      <c r="O1234" s="7">
        <f t="shared" si="214"/>
        <v>0</v>
      </c>
      <c r="P1234" s="7">
        <f t="shared" si="215"/>
        <v>0</v>
      </c>
      <c r="Q1234" s="7">
        <f>'2026-27 Salary &amp; Benefits'!G$6</f>
        <v>16817.759999999998</v>
      </c>
      <c r="R1234" s="103">
        <f>'2026-27 Salary &amp; Benefits'!H$6</f>
        <v>0.16020000000000001</v>
      </c>
      <c r="S1234" s="103">
        <f>'2026-27 Salary &amp; Benefits'!I$6</f>
        <v>0.15390000000000001</v>
      </c>
      <c r="T1234" s="7">
        <f t="shared" si="216"/>
        <v>0</v>
      </c>
      <c r="U1234" s="7">
        <f t="shared" si="217"/>
        <v>0</v>
      </c>
      <c r="V1234" s="7">
        <f t="shared" si="218"/>
        <v>0</v>
      </c>
      <c r="W1234" s="7">
        <f t="shared" si="219"/>
        <v>0</v>
      </c>
      <c r="X1234" s="18">
        <f t="shared" si="220"/>
        <v>0</v>
      </c>
      <c r="Y1234" s="2"/>
      <c r="Z1234" s="2"/>
      <c r="AA1234" s="2"/>
      <c r="AB1234" s="2"/>
      <c r="AC1234" s="2"/>
      <c r="AD1234" s="2"/>
      <c r="AE1234" s="2"/>
      <c r="AF1234" s="2"/>
      <c r="AG1234" s="2"/>
      <c r="AH1234" s="2"/>
      <c r="AI1234" s="2"/>
      <c r="AJ1234" s="2"/>
      <c r="AK1234" s="2"/>
      <c r="AL1234" s="2"/>
      <c r="AM1234" s="2"/>
      <c r="AN1234" s="2"/>
      <c r="AO1234" s="2"/>
      <c r="AP1234" s="2"/>
      <c r="AQ1234" s="2"/>
      <c r="AR1234" s="2"/>
      <c r="AS1234" s="2"/>
      <c r="AT1234" s="2"/>
      <c r="AU1234" s="2"/>
      <c r="AV1234" s="2"/>
      <c r="AW1234" s="2"/>
      <c r="AX1234" s="2"/>
      <c r="AY1234" s="2"/>
      <c r="AZ1234" s="2"/>
      <c r="BA1234" s="2"/>
      <c r="BB1234" s="2"/>
      <c r="BC1234" s="2"/>
      <c r="BD1234" s="2"/>
      <c r="BE1234" s="2"/>
      <c r="BF1234" s="2"/>
      <c r="BG1234" s="2"/>
      <c r="BH1234" s="2"/>
      <c r="BI1234" s="2"/>
      <c r="BJ1234" s="2"/>
      <c r="BK1234" s="2"/>
      <c r="BL1234" s="2"/>
      <c r="BM1234" s="2"/>
      <c r="BN1234" s="2"/>
      <c r="BO1234" s="2"/>
      <c r="BP1234" s="2"/>
      <c r="BQ1234" s="2"/>
      <c r="BR1234" s="2"/>
      <c r="BS1234" s="2"/>
      <c r="BT1234" s="2"/>
      <c r="BU1234" s="2"/>
      <c r="BV1234" s="2"/>
      <c r="BW1234" s="2"/>
      <c r="BX1234" s="2"/>
      <c r="BY1234" s="2"/>
      <c r="BZ1234" s="2"/>
      <c r="CA1234" s="2"/>
      <c r="CB1234" s="2"/>
      <c r="CC1234" s="2"/>
      <c r="CD1234" s="2"/>
      <c r="CE1234" s="2"/>
      <c r="CF1234" s="2"/>
      <c r="CG1234" s="2"/>
      <c r="CH1234" s="2"/>
      <c r="CI1234" s="2"/>
      <c r="CJ1234" s="2"/>
      <c r="CK1234" s="2"/>
      <c r="CL1234" s="2"/>
      <c r="CM1234" s="2"/>
      <c r="CN1234" s="2"/>
      <c r="CO1234" s="2"/>
      <c r="CP1234" s="2"/>
      <c r="CQ1234" s="2"/>
      <c r="CR1234" s="2"/>
      <c r="CS1234" s="2"/>
      <c r="CT1234" s="2"/>
      <c r="CU1234" s="2"/>
      <c r="CV1234" s="2"/>
      <c r="CW1234" s="2"/>
      <c r="CX1234" s="2"/>
      <c r="CY1234" s="2"/>
      <c r="CZ1234" s="2"/>
      <c r="DA1234" s="2"/>
      <c r="DB1234" s="2"/>
      <c r="DC1234" s="2"/>
      <c r="DD1234" s="2"/>
      <c r="DE1234" s="2"/>
      <c r="DF1234" s="2"/>
      <c r="DG1234" s="2"/>
      <c r="DH1234" s="2"/>
      <c r="DI1234" s="2"/>
      <c r="DJ1234" s="2"/>
      <c r="DK1234" s="2"/>
      <c r="DL1234" s="2"/>
      <c r="DM1234" s="2"/>
      <c r="DN1234" s="2"/>
      <c r="DO1234" s="2"/>
      <c r="DP1234" s="2"/>
      <c r="DQ1234" s="2"/>
      <c r="DR1234" s="2"/>
      <c r="DS1234" s="2"/>
      <c r="DT1234" s="2"/>
      <c r="DU1234" s="2"/>
      <c r="DV1234" s="2"/>
      <c r="DW1234" s="2"/>
      <c r="DX1234" s="2"/>
      <c r="DY1234" s="2"/>
      <c r="DZ1234" s="2"/>
      <c r="EA1234" s="2"/>
      <c r="EB1234" s="2"/>
      <c r="EC1234" s="2"/>
      <c r="ED1234" s="2"/>
      <c r="EE1234" s="2"/>
      <c r="EF1234" s="2"/>
      <c r="EG1234" s="2"/>
      <c r="EH1234" s="2"/>
      <c r="EI1234" s="2"/>
      <c r="EJ1234" s="2"/>
      <c r="EK1234" s="2"/>
      <c r="EL1234" s="2"/>
      <c r="EM1234" s="2"/>
      <c r="EN1234" s="2"/>
      <c r="EO1234" s="2"/>
      <c r="EP1234" s="2"/>
      <c r="EQ1234" s="2"/>
      <c r="ER1234" s="2"/>
      <c r="ES1234" s="2"/>
      <c r="ET1234" s="2"/>
      <c r="EU1234" s="2"/>
      <c r="EV1234" s="2"/>
      <c r="EW1234" s="2"/>
      <c r="EX1234" s="2"/>
      <c r="EY1234" s="2"/>
      <c r="EZ1234" s="2"/>
      <c r="FA1234" s="2"/>
      <c r="FB1234" s="2"/>
      <c r="FC1234" s="2"/>
    </row>
    <row r="1235" spans="1:159" s="4" customFormat="1">
      <c r="A1235" s="50" t="s">
        <v>2234</v>
      </c>
      <c r="B1235" s="59" t="s">
        <v>2688</v>
      </c>
      <c r="C1235" s="61">
        <v>5646</v>
      </c>
      <c r="D1235" s="72" t="s">
        <v>2921</v>
      </c>
      <c r="E1235" s="78" t="str">
        <f>IFERROR(VLOOKUP($C1235,'2025-26 School Level AAFTE'!$C$2:$L$2349,9,FALSE), "No")</f>
        <v>No</v>
      </c>
      <c r="F1235" s="67">
        <f>IFERROR(VLOOKUP($C1235,'2025-26 School Level AAFTE'!$C$2:$J$2349,8,FALSE), 0)</f>
        <v>76.66</v>
      </c>
      <c r="G1235" s="69">
        <f>IFERROR(IF(E1235= "yes",VLOOKUP(C1235,Summary!$B:$I,6,0),0),0)</f>
        <v>0</v>
      </c>
      <c r="H1235" s="68">
        <f t="shared" si="211"/>
        <v>0</v>
      </c>
      <c r="I1235" s="110">
        <f>VLOOKUP($A1235,'2026-27 Salary &amp; Benefits'!$A:$I,3,FALSE)</f>
        <v>1.18</v>
      </c>
      <c r="J1235" s="110">
        <f>VLOOKUP($A1235,'2026-27 Salary &amp; Benefits'!$A:$I,4,FALSE)</f>
        <v>1.22</v>
      </c>
      <c r="K1235" s="101">
        <f t="shared" si="212"/>
        <v>0</v>
      </c>
      <c r="L1235" s="100">
        <f t="shared" si="213"/>
        <v>0</v>
      </c>
      <c r="M1235" s="102">
        <f>'2026-27 Salary &amp; Benefits'!$E$6</f>
        <v>78209</v>
      </c>
      <c r="N1235" s="102">
        <f>'2026-27 Salary &amp; Benefits'!$F$6</f>
        <v>82248</v>
      </c>
      <c r="O1235" s="7">
        <f t="shared" si="214"/>
        <v>0</v>
      </c>
      <c r="P1235" s="7">
        <f t="shared" si="215"/>
        <v>0</v>
      </c>
      <c r="Q1235" s="7">
        <f>'2026-27 Salary &amp; Benefits'!G$6</f>
        <v>16817.759999999998</v>
      </c>
      <c r="R1235" s="103">
        <f>'2026-27 Salary &amp; Benefits'!H$6</f>
        <v>0.16020000000000001</v>
      </c>
      <c r="S1235" s="103">
        <f>'2026-27 Salary &amp; Benefits'!I$6</f>
        <v>0.15390000000000001</v>
      </c>
      <c r="T1235" s="7">
        <f t="shared" si="216"/>
        <v>0</v>
      </c>
      <c r="U1235" s="7">
        <f t="shared" si="217"/>
        <v>0</v>
      </c>
      <c r="V1235" s="7">
        <f t="shared" si="218"/>
        <v>0</v>
      </c>
      <c r="W1235" s="7">
        <f t="shared" si="219"/>
        <v>0</v>
      </c>
      <c r="X1235" s="18">
        <f t="shared" si="220"/>
        <v>0</v>
      </c>
      <c r="Y1235" s="2"/>
      <c r="Z1235" s="2"/>
      <c r="AA1235" s="2"/>
      <c r="AB1235" s="2"/>
      <c r="AC1235" s="2"/>
      <c r="AD1235" s="2"/>
      <c r="AE1235" s="2"/>
      <c r="AF1235" s="2"/>
      <c r="AG1235" s="2"/>
      <c r="AH1235" s="2"/>
      <c r="AI1235" s="2"/>
      <c r="AJ1235" s="2"/>
      <c r="AK1235" s="2"/>
      <c r="AL1235" s="2"/>
      <c r="AM1235" s="2"/>
      <c r="AN1235" s="2"/>
      <c r="AO1235" s="2"/>
      <c r="AP1235" s="2"/>
      <c r="AQ1235" s="2"/>
      <c r="AR1235" s="2"/>
      <c r="AS1235" s="2"/>
      <c r="AT1235" s="2"/>
      <c r="AU1235" s="2"/>
      <c r="AV1235" s="2"/>
      <c r="AW1235" s="2"/>
      <c r="AX1235" s="2"/>
      <c r="AY1235" s="2"/>
      <c r="AZ1235" s="2"/>
      <c r="BA1235" s="2"/>
      <c r="BB1235" s="2"/>
      <c r="BC1235" s="2"/>
      <c r="BD1235" s="2"/>
      <c r="BE1235" s="2"/>
      <c r="BF1235" s="2"/>
      <c r="BG1235" s="2"/>
      <c r="BH1235" s="2"/>
      <c r="BI1235" s="2"/>
      <c r="BJ1235" s="2"/>
      <c r="BK1235" s="2"/>
      <c r="BL1235" s="2"/>
      <c r="BM1235" s="2"/>
      <c r="BN1235" s="2"/>
      <c r="BO1235" s="2"/>
      <c r="BP1235" s="2"/>
      <c r="BQ1235" s="2"/>
      <c r="BR1235" s="2"/>
      <c r="BS1235" s="2"/>
      <c r="BT1235" s="2"/>
      <c r="BU1235" s="2"/>
      <c r="BV1235" s="2"/>
      <c r="BW1235" s="2"/>
      <c r="BX1235" s="2"/>
      <c r="BY1235" s="2"/>
      <c r="BZ1235" s="2"/>
      <c r="CA1235" s="2"/>
      <c r="CB1235" s="2"/>
      <c r="CC1235" s="2"/>
      <c r="CD1235" s="2"/>
      <c r="CE1235" s="2"/>
      <c r="CF1235" s="2"/>
      <c r="CG1235" s="2"/>
      <c r="CH1235" s="2"/>
      <c r="CI1235" s="2"/>
      <c r="CJ1235" s="2"/>
      <c r="CK1235" s="2"/>
      <c r="CL1235" s="2"/>
      <c r="CM1235" s="2"/>
      <c r="CN1235" s="2"/>
      <c r="CO1235" s="2"/>
      <c r="CP1235" s="2"/>
      <c r="CQ1235" s="2"/>
      <c r="CR1235" s="2"/>
      <c r="CS1235" s="2"/>
      <c r="CT1235" s="2"/>
      <c r="CU1235" s="2"/>
      <c r="CV1235" s="2"/>
      <c r="CW1235" s="2"/>
      <c r="CX1235" s="2"/>
      <c r="CY1235" s="2"/>
      <c r="CZ1235" s="2"/>
      <c r="DA1235" s="2"/>
      <c r="DB1235" s="2"/>
      <c r="DC1235" s="2"/>
      <c r="DD1235" s="2"/>
      <c r="DE1235" s="2"/>
      <c r="DF1235" s="2"/>
      <c r="DG1235" s="2"/>
      <c r="DH1235" s="2"/>
      <c r="DI1235" s="2"/>
      <c r="DJ1235" s="2"/>
      <c r="DK1235" s="2"/>
      <c r="DL1235" s="2"/>
      <c r="DM1235" s="2"/>
      <c r="DN1235" s="2"/>
      <c r="DO1235" s="2"/>
      <c r="DP1235" s="2"/>
      <c r="DQ1235" s="2"/>
      <c r="DR1235" s="2"/>
      <c r="DS1235" s="2"/>
      <c r="DT1235" s="2"/>
      <c r="DU1235" s="2"/>
      <c r="DV1235" s="2"/>
      <c r="DW1235" s="2"/>
      <c r="DX1235" s="2"/>
      <c r="DY1235" s="2"/>
      <c r="DZ1235" s="2"/>
      <c r="EA1235" s="2"/>
      <c r="EB1235" s="2"/>
      <c r="EC1235" s="2"/>
      <c r="ED1235" s="2"/>
      <c r="EE1235" s="2"/>
      <c r="EF1235" s="2"/>
      <c r="EG1235" s="2"/>
      <c r="EH1235" s="2"/>
      <c r="EI1235" s="2"/>
      <c r="EJ1235" s="2"/>
      <c r="EK1235" s="2"/>
      <c r="EL1235" s="2"/>
      <c r="EM1235" s="2"/>
      <c r="EN1235" s="2"/>
      <c r="EO1235" s="2"/>
      <c r="EP1235" s="2"/>
      <c r="EQ1235" s="2"/>
      <c r="ER1235" s="2"/>
      <c r="ES1235" s="2"/>
      <c r="ET1235" s="2"/>
      <c r="EU1235" s="2"/>
      <c r="EV1235" s="2"/>
      <c r="EW1235" s="2"/>
      <c r="EX1235" s="2"/>
      <c r="EY1235" s="2"/>
      <c r="EZ1235" s="2"/>
      <c r="FA1235" s="2"/>
      <c r="FB1235" s="2"/>
      <c r="FC1235" s="2"/>
    </row>
    <row r="1236" spans="1:159" s="4" customFormat="1">
      <c r="A1236" s="50" t="s">
        <v>2234</v>
      </c>
      <c r="B1236" s="59" t="s">
        <v>2688</v>
      </c>
      <c r="C1236" s="60">
        <v>2026</v>
      </c>
      <c r="D1236" s="59" t="s">
        <v>1001</v>
      </c>
      <c r="E1236" s="78" t="str">
        <f>IFERROR(VLOOKUP($C1236,'2025-26 School Level AAFTE'!$C$2:$L$2349,9,FALSE), "No")</f>
        <v>No</v>
      </c>
      <c r="F1236" s="67">
        <f>IFERROR(VLOOKUP($C1236,'2025-26 School Level AAFTE'!$C$2:$J$2349,8,FALSE), 0)</f>
        <v>490.65</v>
      </c>
      <c r="G1236" s="69">
        <f>IFERROR(IF(E1236= "yes",VLOOKUP(C1236,Summary!$B:$I,6,0),0),0)</f>
        <v>0</v>
      </c>
      <c r="H1236" s="68">
        <f t="shared" si="211"/>
        <v>0</v>
      </c>
      <c r="I1236" s="110">
        <f>VLOOKUP($A1236,'2026-27 Salary &amp; Benefits'!$A:$I,3,FALSE)</f>
        <v>1.18</v>
      </c>
      <c r="J1236" s="110">
        <f>VLOOKUP($A1236,'2026-27 Salary &amp; Benefits'!$A:$I,4,FALSE)</f>
        <v>1.22</v>
      </c>
      <c r="K1236" s="101">
        <f t="shared" si="212"/>
        <v>0</v>
      </c>
      <c r="L1236" s="100">
        <f t="shared" si="213"/>
        <v>0</v>
      </c>
      <c r="M1236" s="102">
        <f>'2026-27 Salary &amp; Benefits'!$E$6</f>
        <v>78209</v>
      </c>
      <c r="N1236" s="102">
        <f>'2026-27 Salary &amp; Benefits'!$F$6</f>
        <v>82248</v>
      </c>
      <c r="O1236" s="7">
        <f t="shared" si="214"/>
        <v>0</v>
      </c>
      <c r="P1236" s="7">
        <f t="shared" si="215"/>
        <v>0</v>
      </c>
      <c r="Q1236" s="7">
        <f>'2026-27 Salary &amp; Benefits'!G$6</f>
        <v>16817.759999999998</v>
      </c>
      <c r="R1236" s="103">
        <f>'2026-27 Salary &amp; Benefits'!H$6</f>
        <v>0.16020000000000001</v>
      </c>
      <c r="S1236" s="103">
        <f>'2026-27 Salary &amp; Benefits'!I$6</f>
        <v>0.15390000000000001</v>
      </c>
      <c r="T1236" s="7">
        <f t="shared" si="216"/>
        <v>0</v>
      </c>
      <c r="U1236" s="7">
        <f t="shared" si="217"/>
        <v>0</v>
      </c>
      <c r="V1236" s="7">
        <f t="shared" si="218"/>
        <v>0</v>
      </c>
      <c r="W1236" s="7">
        <f t="shared" si="219"/>
        <v>0</v>
      </c>
      <c r="X1236" s="18">
        <f t="shared" si="220"/>
        <v>0</v>
      </c>
      <c r="Y1236" s="2"/>
      <c r="Z1236" s="2"/>
      <c r="AA1236" s="2"/>
      <c r="AB1236" s="2"/>
      <c r="AC1236" s="2"/>
      <c r="AD1236" s="2"/>
      <c r="AE1236" s="2"/>
      <c r="AF1236" s="2"/>
      <c r="AG1236" s="2"/>
      <c r="AH1236" s="2"/>
      <c r="AI1236" s="2"/>
      <c r="AJ1236" s="2"/>
      <c r="AK1236" s="2"/>
      <c r="AL1236" s="2"/>
      <c r="AM1236" s="2"/>
      <c r="AN1236" s="2"/>
      <c r="AO1236" s="2"/>
      <c r="AP1236" s="2"/>
      <c r="AQ1236" s="2"/>
      <c r="AR1236" s="2"/>
      <c r="AS1236" s="2"/>
      <c r="AT1236" s="2"/>
      <c r="AU1236" s="2"/>
      <c r="AV1236" s="2"/>
      <c r="AW1236" s="2"/>
      <c r="AX1236" s="2"/>
      <c r="AY1236" s="2"/>
      <c r="AZ1236" s="2"/>
      <c r="BA1236" s="2"/>
      <c r="BB1236" s="2"/>
      <c r="BC1236" s="2"/>
      <c r="BD1236" s="2"/>
      <c r="BE1236" s="2"/>
      <c r="BF1236" s="2"/>
      <c r="BG1236" s="2"/>
      <c r="BH1236" s="2"/>
      <c r="BI1236" s="2"/>
      <c r="BJ1236" s="2"/>
      <c r="BK1236" s="2"/>
      <c r="BL1236" s="2"/>
      <c r="BM1236" s="2"/>
      <c r="BN1236" s="2"/>
      <c r="BO1236" s="2"/>
      <c r="BP1236" s="2"/>
      <c r="BQ1236" s="2"/>
      <c r="BR1236" s="2"/>
      <c r="BS1236" s="2"/>
      <c r="BT1236" s="2"/>
      <c r="BU1236" s="2"/>
      <c r="BV1236" s="2"/>
      <c r="BW1236" s="2"/>
      <c r="BX1236" s="2"/>
      <c r="BY1236" s="2"/>
      <c r="BZ1236" s="2"/>
      <c r="CA1236" s="2"/>
      <c r="CB1236" s="2"/>
      <c r="CC1236" s="2"/>
      <c r="CD1236" s="2"/>
      <c r="CE1236" s="2"/>
      <c r="CF1236" s="2"/>
      <c r="CG1236" s="2"/>
      <c r="CH1236" s="2"/>
      <c r="CI1236" s="2"/>
      <c r="CJ1236" s="2"/>
      <c r="CK1236" s="2"/>
      <c r="CL1236" s="2"/>
      <c r="CM1236" s="2"/>
      <c r="CN1236" s="2"/>
      <c r="CO1236" s="2"/>
      <c r="CP1236" s="2"/>
      <c r="CQ1236" s="2"/>
      <c r="CR1236" s="2"/>
      <c r="CS1236" s="2"/>
      <c r="CT1236" s="2"/>
      <c r="CU1236" s="2"/>
      <c r="CV1236" s="2"/>
      <c r="CW1236" s="2"/>
      <c r="CX1236" s="2"/>
      <c r="CY1236" s="2"/>
      <c r="CZ1236" s="2"/>
      <c r="DA1236" s="2"/>
      <c r="DB1236" s="2"/>
      <c r="DC1236" s="2"/>
      <c r="DD1236" s="2"/>
      <c r="DE1236" s="2"/>
      <c r="DF1236" s="2"/>
      <c r="DG1236" s="2"/>
      <c r="DH1236" s="2"/>
      <c r="DI1236" s="2"/>
      <c r="DJ1236" s="2"/>
      <c r="DK1236" s="2"/>
      <c r="DL1236" s="2"/>
      <c r="DM1236" s="2"/>
      <c r="DN1236" s="2"/>
      <c r="DO1236" s="2"/>
      <c r="DP1236" s="2"/>
      <c r="DQ1236" s="2"/>
      <c r="DR1236" s="2"/>
      <c r="DS1236" s="2"/>
      <c r="DT1236" s="2"/>
      <c r="DU1236" s="2"/>
      <c r="DV1236" s="2"/>
      <c r="DW1236" s="2"/>
      <c r="DX1236" s="2"/>
      <c r="DY1236" s="2"/>
      <c r="DZ1236" s="2"/>
      <c r="EA1236" s="2"/>
      <c r="EB1236" s="2"/>
      <c r="EC1236" s="2"/>
      <c r="ED1236" s="2"/>
      <c r="EE1236" s="2"/>
      <c r="EF1236" s="2"/>
      <c r="EG1236" s="2"/>
      <c r="EH1236" s="2"/>
      <c r="EI1236" s="2"/>
      <c r="EJ1236" s="2"/>
      <c r="EK1236" s="2"/>
      <c r="EL1236" s="2"/>
      <c r="EM1236" s="2"/>
      <c r="EN1236" s="2"/>
      <c r="EO1236" s="2"/>
      <c r="EP1236" s="2"/>
      <c r="EQ1236" s="2"/>
      <c r="ER1236" s="2"/>
      <c r="ES1236" s="2"/>
      <c r="ET1236" s="2"/>
      <c r="EU1236" s="2"/>
      <c r="EV1236" s="2"/>
      <c r="EW1236" s="2"/>
      <c r="EX1236" s="2"/>
      <c r="EY1236" s="2"/>
      <c r="EZ1236" s="2"/>
      <c r="FA1236" s="2"/>
      <c r="FB1236" s="2"/>
      <c r="FC1236" s="2"/>
    </row>
    <row r="1237" spans="1:159" s="4" customFormat="1">
      <c r="A1237" s="50" t="s">
        <v>2234</v>
      </c>
      <c r="B1237" s="59" t="s">
        <v>2688</v>
      </c>
      <c r="C1237" s="60">
        <v>2476</v>
      </c>
      <c r="D1237" s="59" t="s">
        <v>1002</v>
      </c>
      <c r="E1237" s="78" t="str">
        <f>IFERROR(VLOOKUP($C1237,'2025-26 School Level AAFTE'!$C$2:$L$2349,9,FALSE), "No")</f>
        <v>No</v>
      </c>
      <c r="F1237" s="67">
        <f>IFERROR(VLOOKUP($C1237,'2025-26 School Level AAFTE'!$C$2:$J$2349,8,FALSE), 0)</f>
        <v>693.78</v>
      </c>
      <c r="G1237" s="69">
        <f>IFERROR(IF(E1237= "yes",VLOOKUP(C1237,Summary!$B:$I,6,0),0),0)</f>
        <v>0</v>
      </c>
      <c r="H1237" s="68">
        <f t="shared" si="211"/>
        <v>0</v>
      </c>
      <c r="I1237" s="110">
        <f>VLOOKUP($A1237,'2026-27 Salary &amp; Benefits'!$A:$I,3,FALSE)</f>
        <v>1.18</v>
      </c>
      <c r="J1237" s="110">
        <f>VLOOKUP($A1237,'2026-27 Salary &amp; Benefits'!$A:$I,4,FALSE)</f>
        <v>1.22</v>
      </c>
      <c r="K1237" s="101">
        <f t="shared" si="212"/>
        <v>0</v>
      </c>
      <c r="L1237" s="100">
        <f t="shared" si="213"/>
        <v>0</v>
      </c>
      <c r="M1237" s="102">
        <f>'2026-27 Salary &amp; Benefits'!$E$6</f>
        <v>78209</v>
      </c>
      <c r="N1237" s="102">
        <f>'2026-27 Salary &amp; Benefits'!$F$6</f>
        <v>82248</v>
      </c>
      <c r="O1237" s="7">
        <f t="shared" si="214"/>
        <v>0</v>
      </c>
      <c r="P1237" s="7">
        <f t="shared" si="215"/>
        <v>0</v>
      </c>
      <c r="Q1237" s="7">
        <f>'2026-27 Salary &amp; Benefits'!G$6</f>
        <v>16817.759999999998</v>
      </c>
      <c r="R1237" s="103">
        <f>'2026-27 Salary &amp; Benefits'!H$6</f>
        <v>0.16020000000000001</v>
      </c>
      <c r="S1237" s="103">
        <f>'2026-27 Salary &amp; Benefits'!I$6</f>
        <v>0.15390000000000001</v>
      </c>
      <c r="T1237" s="7">
        <f t="shared" si="216"/>
        <v>0</v>
      </c>
      <c r="U1237" s="7">
        <f t="shared" si="217"/>
        <v>0</v>
      </c>
      <c r="V1237" s="7">
        <f t="shared" si="218"/>
        <v>0</v>
      </c>
      <c r="W1237" s="7">
        <f t="shared" si="219"/>
        <v>0</v>
      </c>
      <c r="X1237" s="18">
        <f t="shared" si="220"/>
        <v>0</v>
      </c>
      <c r="Y1237" s="2"/>
      <c r="Z1237" s="2"/>
      <c r="AA1237" s="2"/>
      <c r="AB1237" s="2"/>
      <c r="AC1237" s="2"/>
      <c r="AD1237" s="2"/>
      <c r="AE1237" s="2"/>
      <c r="AF1237" s="2"/>
      <c r="AG1237" s="2"/>
      <c r="AH1237" s="2"/>
      <c r="AI1237" s="2"/>
      <c r="AJ1237" s="2"/>
      <c r="AK1237" s="2"/>
      <c r="AL1237" s="2"/>
      <c r="AM1237" s="2"/>
      <c r="AN1237" s="2"/>
      <c r="AO1237" s="2"/>
      <c r="AP1237" s="2"/>
      <c r="AQ1237" s="2"/>
      <c r="AR1237" s="2"/>
      <c r="AS1237" s="2"/>
      <c r="AT1237" s="2"/>
      <c r="AU1237" s="2"/>
      <c r="AV1237" s="2"/>
      <c r="AW1237" s="2"/>
      <c r="AX1237" s="2"/>
      <c r="AY1237" s="2"/>
      <c r="AZ1237" s="2"/>
      <c r="BA1237" s="2"/>
      <c r="BB1237" s="2"/>
      <c r="BC1237" s="2"/>
      <c r="BD1237" s="2"/>
      <c r="BE1237" s="2"/>
      <c r="BF1237" s="2"/>
      <c r="BG1237" s="2"/>
      <c r="BH1237" s="2"/>
      <c r="BI1237" s="2"/>
      <c r="BJ1237" s="2"/>
      <c r="BK1237" s="2"/>
      <c r="BL1237" s="2"/>
      <c r="BM1237" s="2"/>
      <c r="BN1237" s="2"/>
      <c r="BO1237" s="2"/>
      <c r="BP1237" s="2"/>
      <c r="BQ1237" s="2"/>
      <c r="BR1237" s="2"/>
      <c r="BS1237" s="2"/>
      <c r="BT1237" s="2"/>
      <c r="BU1237" s="2"/>
      <c r="BV1237" s="2"/>
      <c r="BW1237" s="2"/>
      <c r="BX1237" s="2"/>
      <c r="BY1237" s="2"/>
      <c r="BZ1237" s="2"/>
      <c r="CA1237" s="2"/>
      <c r="CB1237" s="2"/>
      <c r="CC1237" s="2"/>
      <c r="CD1237" s="2"/>
      <c r="CE1237" s="2"/>
      <c r="CF1237" s="2"/>
      <c r="CG1237" s="2"/>
      <c r="CH1237" s="2"/>
      <c r="CI1237" s="2"/>
      <c r="CJ1237" s="2"/>
      <c r="CK1237" s="2"/>
      <c r="CL1237" s="2"/>
      <c r="CM1237" s="2"/>
      <c r="CN1237" s="2"/>
      <c r="CO1237" s="2"/>
      <c r="CP1237" s="2"/>
      <c r="CQ1237" s="2"/>
      <c r="CR1237" s="2"/>
      <c r="CS1237" s="2"/>
      <c r="CT1237" s="2"/>
      <c r="CU1237" s="2"/>
      <c r="CV1237" s="2"/>
      <c r="CW1237" s="2"/>
      <c r="CX1237" s="2"/>
      <c r="CY1237" s="2"/>
      <c r="CZ1237" s="2"/>
      <c r="DA1237" s="2"/>
      <c r="DB1237" s="2"/>
      <c r="DC1237" s="2"/>
      <c r="DD1237" s="2"/>
      <c r="DE1237" s="2"/>
      <c r="DF1237" s="2"/>
      <c r="DG1237" s="2"/>
      <c r="DH1237" s="2"/>
      <c r="DI1237" s="2"/>
      <c r="DJ1237" s="2"/>
      <c r="DK1237" s="2"/>
      <c r="DL1237" s="2"/>
      <c r="DM1237" s="2"/>
      <c r="DN1237" s="2"/>
      <c r="DO1237" s="2"/>
      <c r="DP1237" s="2"/>
      <c r="DQ1237" s="2"/>
      <c r="DR1237" s="2"/>
      <c r="DS1237" s="2"/>
      <c r="DT1237" s="2"/>
      <c r="DU1237" s="2"/>
      <c r="DV1237" s="2"/>
      <c r="DW1237" s="2"/>
      <c r="DX1237" s="2"/>
      <c r="DY1237" s="2"/>
      <c r="DZ1237" s="2"/>
      <c r="EA1237" s="2"/>
      <c r="EB1237" s="2"/>
      <c r="EC1237" s="2"/>
      <c r="ED1237" s="2"/>
      <c r="EE1237" s="2"/>
      <c r="EF1237" s="2"/>
      <c r="EG1237" s="2"/>
      <c r="EH1237" s="2"/>
      <c r="EI1237" s="2"/>
      <c r="EJ1237" s="2"/>
      <c r="EK1237" s="2"/>
      <c r="EL1237" s="2"/>
      <c r="EM1237" s="2"/>
      <c r="EN1237" s="2"/>
      <c r="EO1237" s="2"/>
      <c r="EP1237" s="2"/>
      <c r="EQ1237" s="2"/>
      <c r="ER1237" s="2"/>
      <c r="ES1237" s="2"/>
      <c r="ET1237" s="2"/>
      <c r="EU1237" s="2"/>
      <c r="EV1237" s="2"/>
      <c r="EW1237" s="2"/>
      <c r="EX1237" s="2"/>
      <c r="EY1237" s="2"/>
      <c r="EZ1237" s="2"/>
      <c r="FA1237" s="2"/>
      <c r="FB1237" s="2"/>
      <c r="FC1237" s="2"/>
    </row>
    <row r="1238" spans="1:159" s="4" customFormat="1">
      <c r="A1238" s="50" t="s">
        <v>2234</v>
      </c>
      <c r="B1238" s="59" t="s">
        <v>2688</v>
      </c>
      <c r="C1238" s="60">
        <v>4467</v>
      </c>
      <c r="D1238" s="59" t="s">
        <v>1009</v>
      </c>
      <c r="E1238" s="78" t="str">
        <f>IFERROR(VLOOKUP($C1238,'2025-26 School Level AAFTE'!$C$2:$L$2349,9,FALSE), "No")</f>
        <v>No</v>
      </c>
      <c r="F1238" s="67">
        <f>IFERROR(VLOOKUP($C1238,'2025-26 School Level AAFTE'!$C$2:$J$2349,8,FALSE), 0)</f>
        <v>356.31</v>
      </c>
      <c r="G1238" s="69">
        <f>IFERROR(IF(E1238= "yes",VLOOKUP(C1238,Summary!$B:$I,6,0),0),0)</f>
        <v>0</v>
      </c>
      <c r="H1238" s="68">
        <f t="shared" si="211"/>
        <v>0</v>
      </c>
      <c r="I1238" s="110">
        <f>VLOOKUP($A1238,'2026-27 Salary &amp; Benefits'!$A:$I,3,FALSE)</f>
        <v>1.18</v>
      </c>
      <c r="J1238" s="110">
        <f>VLOOKUP($A1238,'2026-27 Salary &amp; Benefits'!$A:$I,4,FALSE)</f>
        <v>1.22</v>
      </c>
      <c r="K1238" s="101">
        <f t="shared" si="212"/>
        <v>0</v>
      </c>
      <c r="L1238" s="100">
        <f t="shared" si="213"/>
        <v>0</v>
      </c>
      <c r="M1238" s="102">
        <f>'2026-27 Salary &amp; Benefits'!$E$6</f>
        <v>78209</v>
      </c>
      <c r="N1238" s="102">
        <f>'2026-27 Salary &amp; Benefits'!$F$6</f>
        <v>82248</v>
      </c>
      <c r="O1238" s="7">
        <f t="shared" si="214"/>
        <v>0</v>
      </c>
      <c r="P1238" s="7">
        <f t="shared" si="215"/>
        <v>0</v>
      </c>
      <c r="Q1238" s="7">
        <f>'2026-27 Salary &amp; Benefits'!G$6</f>
        <v>16817.759999999998</v>
      </c>
      <c r="R1238" s="103">
        <f>'2026-27 Salary &amp; Benefits'!H$6</f>
        <v>0.16020000000000001</v>
      </c>
      <c r="S1238" s="103">
        <f>'2026-27 Salary &amp; Benefits'!I$6</f>
        <v>0.15390000000000001</v>
      </c>
      <c r="T1238" s="7">
        <f t="shared" si="216"/>
        <v>0</v>
      </c>
      <c r="U1238" s="7">
        <f t="shared" si="217"/>
        <v>0</v>
      </c>
      <c r="V1238" s="7">
        <f t="shared" si="218"/>
        <v>0</v>
      </c>
      <c r="W1238" s="7">
        <f t="shared" si="219"/>
        <v>0</v>
      </c>
      <c r="X1238" s="18">
        <f t="shared" si="220"/>
        <v>0</v>
      </c>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c r="BM1238" s="2"/>
      <c r="BN1238" s="2"/>
      <c r="BO1238" s="2"/>
      <c r="BP1238" s="2"/>
      <c r="BQ1238" s="2"/>
      <c r="BR1238" s="2"/>
      <c r="BS1238" s="2"/>
      <c r="BT1238" s="2"/>
      <c r="BU1238" s="2"/>
      <c r="BV1238" s="2"/>
      <c r="BW1238" s="2"/>
      <c r="BX1238" s="2"/>
      <c r="BY1238" s="2"/>
      <c r="BZ1238" s="2"/>
      <c r="CA1238" s="2"/>
      <c r="CB1238" s="2"/>
      <c r="CC1238" s="2"/>
      <c r="CD1238" s="2"/>
      <c r="CE1238" s="2"/>
      <c r="CF1238" s="2"/>
      <c r="CG1238" s="2"/>
      <c r="CH1238" s="2"/>
      <c r="CI1238" s="2"/>
      <c r="CJ1238" s="2"/>
      <c r="CK1238" s="2"/>
      <c r="CL1238" s="2"/>
      <c r="CM1238" s="2"/>
      <c r="CN1238" s="2"/>
      <c r="CO1238" s="2"/>
      <c r="CP1238" s="2"/>
      <c r="CQ1238" s="2"/>
      <c r="CR1238" s="2"/>
      <c r="CS1238" s="2"/>
      <c r="CT1238" s="2"/>
      <c r="CU1238" s="2"/>
      <c r="CV1238" s="2"/>
      <c r="CW1238" s="2"/>
      <c r="CX1238" s="2"/>
      <c r="CY1238" s="2"/>
      <c r="CZ1238" s="2"/>
      <c r="DA1238" s="2"/>
      <c r="DB1238" s="2"/>
      <c r="DC1238" s="2"/>
      <c r="DD1238" s="2"/>
      <c r="DE1238" s="2"/>
      <c r="DF1238" s="2"/>
      <c r="DG1238" s="2"/>
      <c r="DH1238" s="2"/>
      <c r="DI1238" s="2"/>
      <c r="DJ1238" s="2"/>
      <c r="DK1238" s="2"/>
      <c r="DL1238" s="2"/>
      <c r="DM1238" s="2"/>
      <c r="DN1238" s="2"/>
      <c r="DO1238" s="2"/>
      <c r="DP1238" s="2"/>
      <c r="DQ1238" s="2"/>
      <c r="DR1238" s="2"/>
      <c r="DS1238" s="2"/>
      <c r="DT1238" s="2"/>
      <c r="DU1238" s="2"/>
      <c r="DV1238" s="2"/>
      <c r="DW1238" s="2"/>
      <c r="DX1238" s="2"/>
      <c r="DY1238" s="2"/>
      <c r="DZ1238" s="2"/>
      <c r="EA1238" s="2"/>
      <c r="EB1238" s="2"/>
      <c r="EC1238" s="2"/>
      <c r="ED1238" s="2"/>
      <c r="EE1238" s="2"/>
      <c r="EF1238" s="2"/>
      <c r="EG1238" s="2"/>
      <c r="EH1238" s="2"/>
      <c r="EI1238" s="2"/>
      <c r="EJ1238" s="2"/>
      <c r="EK1238" s="2"/>
      <c r="EL1238" s="2"/>
      <c r="EM1238" s="2"/>
      <c r="EN1238" s="2"/>
      <c r="EO1238" s="2"/>
      <c r="EP1238" s="2"/>
      <c r="EQ1238" s="2"/>
      <c r="ER1238" s="2"/>
      <c r="ES1238" s="2"/>
      <c r="ET1238" s="2"/>
      <c r="EU1238" s="2"/>
      <c r="EV1238" s="2"/>
      <c r="EW1238" s="2"/>
      <c r="EX1238" s="2"/>
      <c r="EY1238" s="2"/>
      <c r="EZ1238" s="2"/>
      <c r="FA1238" s="2"/>
      <c r="FB1238" s="2"/>
      <c r="FC1238" s="2"/>
    </row>
    <row r="1239" spans="1:159" s="4" customFormat="1">
      <c r="A1239" s="50" t="s">
        <v>2234</v>
      </c>
      <c r="B1239" s="59" t="s">
        <v>2688</v>
      </c>
      <c r="C1239" s="60">
        <v>3391</v>
      </c>
      <c r="D1239" s="59" t="s">
        <v>1006</v>
      </c>
      <c r="E1239" s="78" t="str">
        <f>IFERROR(VLOOKUP($C1239,'2025-26 School Level AAFTE'!$C$2:$L$2349,9,FALSE), "No")</f>
        <v>Yes</v>
      </c>
      <c r="F1239" s="67">
        <f>IFERROR(VLOOKUP($C1239,'2025-26 School Level AAFTE'!$C$2:$J$2349,8,FALSE), 0)</f>
        <v>286.61</v>
      </c>
      <c r="G1239" s="69">
        <f>IFERROR(IF(E1239= "yes",VLOOKUP(C1239,Summary!$B:$I,6,0),0),0)</f>
        <v>0</v>
      </c>
      <c r="H1239" s="68">
        <f t="shared" si="211"/>
        <v>286.61</v>
      </c>
      <c r="I1239" s="110">
        <f>VLOOKUP($A1239,'2026-27 Salary &amp; Benefits'!$A:$I,3,FALSE)</f>
        <v>1.18</v>
      </c>
      <c r="J1239" s="110">
        <f>VLOOKUP($A1239,'2026-27 Salary &amp; Benefits'!$A:$I,4,FALSE)</f>
        <v>1.22</v>
      </c>
      <c r="K1239" s="101">
        <f t="shared" si="212"/>
        <v>286.61</v>
      </c>
      <c r="L1239" s="100">
        <f t="shared" si="213"/>
        <v>0.84099999999999997</v>
      </c>
      <c r="M1239" s="102">
        <f>'2026-27 Salary &amp; Benefits'!$E$6</f>
        <v>78209</v>
      </c>
      <c r="N1239" s="102">
        <f>'2026-27 Salary &amp; Benefits'!$F$6</f>
        <v>82248</v>
      </c>
      <c r="O1239" s="7">
        <f t="shared" si="214"/>
        <v>77613.05</v>
      </c>
      <c r="P1239" s="7">
        <f t="shared" si="215"/>
        <v>6775.0399999999936</v>
      </c>
      <c r="Q1239" s="7">
        <f>'2026-27 Salary &amp; Benefits'!G$6</f>
        <v>16817.759999999998</v>
      </c>
      <c r="R1239" s="103">
        <f>'2026-27 Salary &amp; Benefits'!H$6</f>
        <v>0.16020000000000001</v>
      </c>
      <c r="S1239" s="103">
        <f>'2026-27 Salary &amp; Benefits'!I$6</f>
        <v>0.15390000000000001</v>
      </c>
      <c r="T1239" s="7">
        <f t="shared" si="216"/>
        <v>27620.03</v>
      </c>
      <c r="U1239" s="7">
        <f t="shared" si="217"/>
        <v>1406.47</v>
      </c>
      <c r="V1239" s="7">
        <f t="shared" si="218"/>
        <v>216.46</v>
      </c>
      <c r="W1239" s="7">
        <f t="shared" si="219"/>
        <v>1622.93</v>
      </c>
      <c r="X1239" s="18">
        <f t="shared" si="220"/>
        <v>113631.04999999999</v>
      </c>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row>
    <row r="1240" spans="1:159" s="4" customFormat="1">
      <c r="A1240" s="50" t="s">
        <v>2234</v>
      </c>
      <c r="B1240" s="59" t="s">
        <v>2688</v>
      </c>
      <c r="C1240" s="60">
        <v>4461</v>
      </c>
      <c r="D1240" s="59" t="s">
        <v>1008</v>
      </c>
      <c r="E1240" s="78" t="str">
        <f>IFERROR(VLOOKUP($C1240,'2025-26 School Level AAFTE'!$C$2:$L$2349,9,FALSE), "No")</f>
        <v>No</v>
      </c>
      <c r="F1240" s="67">
        <f>IFERROR(VLOOKUP($C1240,'2025-26 School Level AAFTE'!$C$2:$J$2349,8,FALSE), 0)</f>
        <v>551.94000000000005</v>
      </c>
      <c r="G1240" s="69">
        <f>IFERROR(IF(E1240= "yes",VLOOKUP(C1240,Summary!$B:$I,6,0),0),0)</f>
        <v>0</v>
      </c>
      <c r="H1240" s="68">
        <f t="shared" si="211"/>
        <v>0</v>
      </c>
      <c r="I1240" s="110">
        <f>VLOOKUP($A1240,'2026-27 Salary &amp; Benefits'!$A:$I,3,FALSE)</f>
        <v>1.18</v>
      </c>
      <c r="J1240" s="110">
        <f>VLOOKUP($A1240,'2026-27 Salary &amp; Benefits'!$A:$I,4,FALSE)</f>
        <v>1.22</v>
      </c>
      <c r="K1240" s="101">
        <f t="shared" si="212"/>
        <v>0</v>
      </c>
      <c r="L1240" s="100">
        <f t="shared" si="213"/>
        <v>0</v>
      </c>
      <c r="M1240" s="102">
        <f>'2026-27 Salary &amp; Benefits'!$E$6</f>
        <v>78209</v>
      </c>
      <c r="N1240" s="102">
        <f>'2026-27 Salary &amp; Benefits'!$F$6</f>
        <v>82248</v>
      </c>
      <c r="O1240" s="7">
        <f t="shared" si="214"/>
        <v>0</v>
      </c>
      <c r="P1240" s="7">
        <f t="shared" si="215"/>
        <v>0</v>
      </c>
      <c r="Q1240" s="7">
        <f>'2026-27 Salary &amp; Benefits'!G$6</f>
        <v>16817.759999999998</v>
      </c>
      <c r="R1240" s="103">
        <f>'2026-27 Salary &amp; Benefits'!H$6</f>
        <v>0.16020000000000001</v>
      </c>
      <c r="S1240" s="103">
        <f>'2026-27 Salary &amp; Benefits'!I$6</f>
        <v>0.15390000000000001</v>
      </c>
      <c r="T1240" s="7">
        <f t="shared" si="216"/>
        <v>0</v>
      </c>
      <c r="U1240" s="7">
        <f t="shared" si="217"/>
        <v>0</v>
      </c>
      <c r="V1240" s="7">
        <f t="shared" si="218"/>
        <v>0</v>
      </c>
      <c r="W1240" s="7">
        <f t="shared" si="219"/>
        <v>0</v>
      </c>
      <c r="X1240" s="18">
        <f t="shared" si="220"/>
        <v>0</v>
      </c>
      <c r="Y1240" s="2"/>
      <c r="Z1240" s="2"/>
      <c r="AA1240" s="2"/>
      <c r="AB1240" s="2"/>
      <c r="AC1240" s="2"/>
      <c r="AD1240" s="2"/>
      <c r="AE1240" s="2"/>
      <c r="AF1240" s="2"/>
      <c r="AG1240" s="2"/>
      <c r="AH1240" s="2"/>
      <c r="AI1240" s="2"/>
      <c r="AJ1240" s="2"/>
      <c r="AK1240" s="2"/>
      <c r="AL1240" s="2"/>
      <c r="AM1240" s="2"/>
      <c r="AN1240" s="2"/>
      <c r="AO1240" s="2"/>
      <c r="AP1240" s="2"/>
      <c r="AQ1240" s="2"/>
      <c r="AR1240" s="2"/>
      <c r="AS1240" s="2"/>
      <c r="AT1240" s="2"/>
      <c r="AU1240" s="2"/>
      <c r="AV1240" s="2"/>
      <c r="AW1240" s="2"/>
      <c r="AX1240" s="2"/>
      <c r="AY1240" s="2"/>
      <c r="AZ1240" s="2"/>
      <c r="BA1240" s="2"/>
      <c r="BB1240" s="2"/>
      <c r="BC1240" s="2"/>
      <c r="BD1240" s="2"/>
      <c r="BE1240" s="2"/>
      <c r="BF1240" s="2"/>
      <c r="BG1240" s="2"/>
      <c r="BH1240" s="2"/>
      <c r="BI1240" s="2"/>
      <c r="BJ1240" s="2"/>
      <c r="BK1240" s="2"/>
      <c r="BL1240" s="2"/>
      <c r="BM1240" s="2"/>
      <c r="BN1240" s="2"/>
      <c r="BO1240" s="2"/>
      <c r="BP1240" s="2"/>
      <c r="BQ1240" s="2"/>
      <c r="BR1240" s="2"/>
      <c r="BS1240" s="2"/>
      <c r="BT1240" s="2"/>
      <c r="BU1240" s="2"/>
      <c r="BV1240" s="2"/>
      <c r="BW1240" s="2"/>
      <c r="BX1240" s="2"/>
      <c r="BY1240" s="2"/>
      <c r="BZ1240" s="2"/>
      <c r="CA1240" s="2"/>
      <c r="CB1240" s="2"/>
      <c r="CC1240" s="2"/>
      <c r="CD1240" s="2"/>
      <c r="CE1240" s="2"/>
      <c r="CF1240" s="2"/>
      <c r="CG1240" s="2"/>
      <c r="CH1240" s="2"/>
      <c r="CI1240" s="2"/>
      <c r="CJ1240" s="2"/>
      <c r="CK1240" s="2"/>
      <c r="CL1240" s="2"/>
      <c r="CM1240" s="2"/>
      <c r="CN1240" s="2"/>
      <c r="CO1240" s="2"/>
      <c r="CP1240" s="2"/>
      <c r="CQ1240" s="2"/>
      <c r="CR1240" s="2"/>
      <c r="CS1240" s="2"/>
      <c r="CT1240" s="2"/>
      <c r="CU1240" s="2"/>
      <c r="CV1240" s="2"/>
      <c r="CW1240" s="2"/>
      <c r="CX1240" s="2"/>
      <c r="CY1240" s="2"/>
      <c r="CZ1240" s="2"/>
      <c r="DA1240" s="2"/>
      <c r="DB1240" s="2"/>
      <c r="DC1240" s="2"/>
      <c r="DD1240" s="2"/>
      <c r="DE1240" s="2"/>
      <c r="DF1240" s="2"/>
      <c r="DG1240" s="2"/>
      <c r="DH1240" s="2"/>
      <c r="DI1240" s="2"/>
      <c r="DJ1240" s="2"/>
      <c r="DK1240" s="2"/>
      <c r="DL1240" s="2"/>
      <c r="DM1240" s="2"/>
      <c r="DN1240" s="2"/>
      <c r="DO1240" s="2"/>
      <c r="DP1240" s="2"/>
      <c r="DQ1240" s="2"/>
      <c r="DR1240" s="2"/>
      <c r="DS1240" s="2"/>
      <c r="DT1240" s="2"/>
      <c r="DU1240" s="2"/>
      <c r="DV1240" s="2"/>
      <c r="DW1240" s="2"/>
      <c r="DX1240" s="2"/>
      <c r="DY1240" s="2"/>
      <c r="DZ1240" s="2"/>
      <c r="EA1240" s="2"/>
      <c r="EB1240" s="2"/>
      <c r="EC1240" s="2"/>
      <c r="ED1240" s="2"/>
      <c r="EE1240" s="2"/>
      <c r="EF1240" s="2"/>
      <c r="EG1240" s="2"/>
      <c r="EH1240" s="2"/>
      <c r="EI1240" s="2"/>
      <c r="EJ1240" s="2"/>
      <c r="EK1240" s="2"/>
      <c r="EL1240" s="2"/>
      <c r="EM1240" s="2"/>
      <c r="EN1240" s="2"/>
      <c r="EO1240" s="2"/>
      <c r="EP1240" s="2"/>
      <c r="EQ1240" s="2"/>
      <c r="ER1240" s="2"/>
      <c r="ES1240" s="2"/>
      <c r="ET1240" s="2"/>
      <c r="EU1240" s="2"/>
      <c r="EV1240" s="2"/>
      <c r="EW1240" s="2"/>
      <c r="EX1240" s="2"/>
      <c r="EY1240" s="2"/>
      <c r="EZ1240" s="2"/>
      <c r="FA1240" s="2"/>
      <c r="FB1240" s="2"/>
      <c r="FC1240" s="2"/>
    </row>
    <row r="1241" spans="1:159" s="4" customFormat="1">
      <c r="A1241" s="50" t="s">
        <v>2280</v>
      </c>
      <c r="B1241" s="59" t="s">
        <v>2689</v>
      </c>
      <c r="C1241" s="60">
        <v>2662</v>
      </c>
      <c r="D1241" s="59" t="s">
        <v>1173</v>
      </c>
      <c r="E1241" s="78" t="str">
        <f>IFERROR(VLOOKUP($C1241,'2025-26 School Level AAFTE'!$C$2:$L$2349,9,FALSE), "No")</f>
        <v>Yes</v>
      </c>
      <c r="F1241" s="67">
        <f>IFERROR(VLOOKUP($C1241,'2025-26 School Level AAFTE'!$C$2:$J$2349,8,FALSE), 0)</f>
        <v>441.35</v>
      </c>
      <c r="G1241" s="69">
        <f>IFERROR(IF(E1241= "yes",VLOOKUP(C1241,Summary!$B:$I,6,0),0),0)</f>
        <v>0</v>
      </c>
      <c r="H1241" s="68">
        <f t="shared" si="211"/>
        <v>441.35</v>
      </c>
      <c r="I1241" s="110">
        <f>VLOOKUP($A1241,'2026-27 Salary &amp; Benefits'!$A:$I,3,FALSE)</f>
        <v>1.1200000000000001</v>
      </c>
      <c r="J1241" s="110">
        <f>VLOOKUP($A1241,'2026-27 Salary &amp; Benefits'!$A:$I,4,FALSE)</f>
        <v>1.1200000000000001</v>
      </c>
      <c r="K1241" s="101">
        <f t="shared" si="212"/>
        <v>441.35</v>
      </c>
      <c r="L1241" s="100">
        <f t="shared" si="213"/>
        <v>1.2949999999999999</v>
      </c>
      <c r="M1241" s="102">
        <f>'2026-27 Salary &amp; Benefits'!$E$6</f>
        <v>78209</v>
      </c>
      <c r="N1241" s="102">
        <f>'2026-27 Salary &amp; Benefits'!$F$6</f>
        <v>82248</v>
      </c>
      <c r="O1241" s="7">
        <f t="shared" si="214"/>
        <v>113434.33</v>
      </c>
      <c r="P1241" s="7">
        <f t="shared" si="215"/>
        <v>5858.1699999999983</v>
      </c>
      <c r="Q1241" s="7">
        <f>'2026-27 Salary &amp; Benefits'!G$6</f>
        <v>16817.759999999998</v>
      </c>
      <c r="R1241" s="103">
        <f>'2026-27 Salary &amp; Benefits'!H$6</f>
        <v>0.16020000000000001</v>
      </c>
      <c r="S1241" s="103">
        <f>'2026-27 Salary &amp; Benefits'!I$6</f>
        <v>0.15390000000000001</v>
      </c>
      <c r="T1241" s="7">
        <f t="shared" si="216"/>
        <v>40852.75</v>
      </c>
      <c r="U1241" s="7">
        <f t="shared" si="217"/>
        <v>1988.21</v>
      </c>
      <c r="V1241" s="7">
        <f t="shared" si="218"/>
        <v>305.99</v>
      </c>
      <c r="W1241" s="7">
        <f t="shared" si="219"/>
        <v>2294.1999999999998</v>
      </c>
      <c r="X1241" s="18">
        <f t="shared" si="220"/>
        <v>162439.45000000001</v>
      </c>
      <c r="Y1241" s="2"/>
      <c r="Z1241" s="2"/>
      <c r="AA1241" s="2"/>
      <c r="AB1241" s="2"/>
      <c r="AC1241" s="2"/>
      <c r="AD1241" s="2"/>
      <c r="AE1241" s="2"/>
      <c r="AF1241" s="2"/>
      <c r="AG1241" s="2"/>
      <c r="AH1241" s="2"/>
      <c r="AI1241" s="2"/>
      <c r="AJ1241" s="2"/>
      <c r="AK1241" s="2"/>
      <c r="AL1241" s="2"/>
      <c r="AM1241" s="2"/>
      <c r="AN1241" s="2"/>
      <c r="AO1241" s="2"/>
      <c r="AP1241" s="2"/>
      <c r="AQ1241" s="2"/>
      <c r="AR1241" s="2"/>
      <c r="AS1241" s="2"/>
      <c r="AT1241" s="2"/>
      <c r="AU1241" s="2"/>
      <c r="AV1241" s="2"/>
      <c r="AW1241" s="2"/>
      <c r="AX1241" s="2"/>
      <c r="AY1241" s="2"/>
      <c r="AZ1241" s="2"/>
      <c r="BA1241" s="2"/>
      <c r="BB1241" s="2"/>
      <c r="BC1241" s="2"/>
      <c r="BD1241" s="2"/>
      <c r="BE1241" s="2"/>
      <c r="BF1241" s="2"/>
      <c r="BG1241" s="2"/>
      <c r="BH1241" s="2"/>
      <c r="BI1241" s="2"/>
      <c r="BJ1241" s="2"/>
      <c r="BK1241" s="2"/>
      <c r="BL1241" s="2"/>
      <c r="BM1241" s="2"/>
      <c r="BN1241" s="2"/>
      <c r="BO1241" s="2"/>
      <c r="BP1241" s="2"/>
      <c r="BQ1241" s="2"/>
      <c r="BR1241" s="2"/>
      <c r="BS1241" s="2"/>
      <c r="BT1241" s="2"/>
      <c r="BU1241" s="2"/>
      <c r="BV1241" s="2"/>
      <c r="BW1241" s="2"/>
      <c r="BX1241" s="2"/>
      <c r="BY1241" s="2"/>
      <c r="BZ1241" s="2"/>
      <c r="CA1241" s="2"/>
      <c r="CB1241" s="2"/>
      <c r="CC1241" s="2"/>
      <c r="CD1241" s="2"/>
      <c r="CE1241" s="2"/>
      <c r="CF1241" s="2"/>
      <c r="CG1241" s="2"/>
      <c r="CH1241" s="2"/>
      <c r="CI1241" s="2"/>
      <c r="CJ1241" s="2"/>
      <c r="CK1241" s="2"/>
      <c r="CL1241" s="2"/>
      <c r="CM1241" s="2"/>
      <c r="CN1241" s="2"/>
      <c r="CO1241" s="2"/>
      <c r="CP1241" s="2"/>
      <c r="CQ1241" s="2"/>
      <c r="CR1241" s="2"/>
      <c r="CS1241" s="2"/>
      <c r="CT1241" s="2"/>
      <c r="CU1241" s="2"/>
      <c r="CV1241" s="2"/>
      <c r="CW1241" s="2"/>
      <c r="CX1241" s="2"/>
      <c r="CY1241" s="2"/>
      <c r="CZ1241" s="2"/>
      <c r="DA1241" s="2"/>
      <c r="DB1241" s="2"/>
      <c r="DC1241" s="2"/>
      <c r="DD1241" s="2"/>
      <c r="DE1241" s="2"/>
      <c r="DF1241" s="2"/>
      <c r="DG1241" s="2"/>
      <c r="DH1241" s="2"/>
      <c r="DI1241" s="2"/>
      <c r="DJ1241" s="2"/>
      <c r="DK1241" s="2"/>
      <c r="DL1241" s="2"/>
      <c r="DM1241" s="2"/>
      <c r="DN1241" s="2"/>
      <c r="DO1241" s="2"/>
      <c r="DP1241" s="2"/>
      <c r="DQ1241" s="2"/>
      <c r="DR1241" s="2"/>
      <c r="DS1241" s="2"/>
      <c r="DT1241" s="2"/>
      <c r="DU1241" s="2"/>
      <c r="DV1241" s="2"/>
      <c r="DW1241" s="2"/>
      <c r="DX1241" s="2"/>
      <c r="DY1241" s="2"/>
      <c r="DZ1241" s="2"/>
      <c r="EA1241" s="2"/>
      <c r="EB1241" s="2"/>
      <c r="EC1241" s="2"/>
      <c r="ED1241" s="2"/>
      <c r="EE1241" s="2"/>
      <c r="EF1241" s="2"/>
      <c r="EG1241" s="2"/>
      <c r="EH1241" s="2"/>
      <c r="EI1241" s="2"/>
      <c r="EJ1241" s="2"/>
      <c r="EK1241" s="2"/>
      <c r="EL1241" s="2"/>
      <c r="EM1241" s="2"/>
      <c r="EN1241" s="2"/>
      <c r="EO1241" s="2"/>
      <c r="EP1241" s="2"/>
      <c r="EQ1241" s="2"/>
      <c r="ER1241" s="2"/>
      <c r="ES1241" s="2"/>
      <c r="ET1241" s="2"/>
      <c r="EU1241" s="2"/>
      <c r="EV1241" s="2"/>
      <c r="EW1241" s="2"/>
      <c r="EX1241" s="2"/>
      <c r="EY1241" s="2"/>
      <c r="EZ1241" s="2"/>
      <c r="FA1241" s="2"/>
      <c r="FB1241" s="2"/>
      <c r="FC1241" s="2"/>
    </row>
    <row r="1242" spans="1:159" s="4" customFormat="1">
      <c r="A1242" s="50" t="s">
        <v>2280</v>
      </c>
      <c r="B1242" s="59" t="s">
        <v>2689</v>
      </c>
      <c r="C1242" s="60">
        <v>3174</v>
      </c>
      <c r="D1242" s="59" t="s">
        <v>1174</v>
      </c>
      <c r="E1242" s="78" t="str">
        <f>IFERROR(VLOOKUP($C1242,'2025-26 School Level AAFTE'!$C$2:$L$2349,9,FALSE), "No")</f>
        <v>Yes</v>
      </c>
      <c r="F1242" s="67">
        <f>IFERROR(VLOOKUP($C1242,'2025-26 School Level AAFTE'!$C$2:$J$2349,8,FALSE), 0)</f>
        <v>476.85</v>
      </c>
      <c r="G1242" s="69">
        <f>IFERROR(IF(E1242= "yes",VLOOKUP(C1242,Summary!$B:$I,6,0),0),0)</f>
        <v>0</v>
      </c>
      <c r="H1242" s="68">
        <f t="shared" si="211"/>
        <v>476.85</v>
      </c>
      <c r="I1242" s="110">
        <f>VLOOKUP($A1242,'2026-27 Salary &amp; Benefits'!$A:$I,3,FALSE)</f>
        <v>1.1200000000000001</v>
      </c>
      <c r="J1242" s="110">
        <f>VLOOKUP($A1242,'2026-27 Salary &amp; Benefits'!$A:$I,4,FALSE)</f>
        <v>1.1200000000000001</v>
      </c>
      <c r="K1242" s="101">
        <f t="shared" si="212"/>
        <v>476.85</v>
      </c>
      <c r="L1242" s="100">
        <f t="shared" si="213"/>
        <v>1.399</v>
      </c>
      <c r="M1242" s="102">
        <f>'2026-27 Salary &amp; Benefits'!$E$6</f>
        <v>78209</v>
      </c>
      <c r="N1242" s="102">
        <f>'2026-27 Salary &amp; Benefits'!$F$6</f>
        <v>82248</v>
      </c>
      <c r="O1242" s="7">
        <f t="shared" si="214"/>
        <v>122544.12</v>
      </c>
      <c r="P1242" s="7">
        <f t="shared" si="215"/>
        <v>6328.6300000000047</v>
      </c>
      <c r="Q1242" s="7">
        <f>'2026-27 Salary &amp; Benefits'!G$6</f>
        <v>16817.759999999998</v>
      </c>
      <c r="R1242" s="103">
        <f>'2026-27 Salary &amp; Benefits'!H$6</f>
        <v>0.16020000000000001</v>
      </c>
      <c r="S1242" s="103">
        <f>'2026-27 Salary &amp; Benefits'!I$6</f>
        <v>0.15390000000000001</v>
      </c>
      <c r="T1242" s="7">
        <f t="shared" si="216"/>
        <v>44133.59</v>
      </c>
      <c r="U1242" s="7">
        <f t="shared" si="217"/>
        <v>2147.88</v>
      </c>
      <c r="V1242" s="7">
        <f t="shared" si="218"/>
        <v>330.56</v>
      </c>
      <c r="W1242" s="7">
        <f t="shared" si="219"/>
        <v>2478.44</v>
      </c>
      <c r="X1242" s="18">
        <f t="shared" si="220"/>
        <v>175484.78</v>
      </c>
      <c r="Y1242" s="2"/>
      <c r="Z1242" s="2"/>
      <c r="AA1242" s="2"/>
      <c r="AB1242" s="2"/>
      <c r="AC1242" s="2"/>
      <c r="AD1242" s="2"/>
      <c r="AE1242" s="2"/>
      <c r="AF1242" s="2"/>
      <c r="AG1242" s="2"/>
      <c r="AH1242" s="2"/>
      <c r="AI1242" s="2"/>
      <c r="AJ1242" s="2"/>
      <c r="AK1242" s="2"/>
      <c r="AL1242" s="2"/>
      <c r="AM1242" s="2"/>
      <c r="AN1242" s="2"/>
      <c r="AO1242" s="2"/>
      <c r="AP1242" s="2"/>
      <c r="AQ1242" s="2"/>
      <c r="AR1242" s="2"/>
      <c r="AS1242" s="2"/>
      <c r="AT1242" s="2"/>
      <c r="AU1242" s="2"/>
      <c r="AV1242" s="2"/>
      <c r="AW1242" s="2"/>
      <c r="AX1242" s="2"/>
      <c r="AY1242" s="2"/>
      <c r="AZ1242" s="2"/>
      <c r="BA1242" s="2"/>
      <c r="BB1242" s="2"/>
      <c r="BC1242" s="2"/>
      <c r="BD1242" s="2"/>
      <c r="BE1242" s="2"/>
      <c r="BF1242" s="2"/>
      <c r="BG1242" s="2"/>
      <c r="BH1242" s="2"/>
      <c r="BI1242" s="2"/>
      <c r="BJ1242" s="2"/>
      <c r="BK1242" s="2"/>
      <c r="BL1242" s="2"/>
      <c r="BM1242" s="2"/>
      <c r="BN1242" s="2"/>
      <c r="BO1242" s="2"/>
      <c r="BP1242" s="2"/>
      <c r="BQ1242" s="2"/>
      <c r="BR1242" s="2"/>
      <c r="BS1242" s="2"/>
      <c r="BT1242" s="2"/>
      <c r="BU1242" s="2"/>
      <c r="BV1242" s="2"/>
      <c r="BW1242" s="2"/>
      <c r="BX1242" s="2"/>
      <c r="BY1242" s="2"/>
      <c r="BZ1242" s="2"/>
      <c r="CA1242" s="2"/>
      <c r="CB1242" s="2"/>
      <c r="CC1242" s="2"/>
      <c r="CD1242" s="2"/>
      <c r="CE1242" s="2"/>
      <c r="CF1242" s="2"/>
      <c r="CG1242" s="2"/>
      <c r="CH1242" s="2"/>
      <c r="CI1242" s="2"/>
      <c r="CJ1242" s="2"/>
      <c r="CK1242" s="2"/>
      <c r="CL1242" s="2"/>
      <c r="CM1242" s="2"/>
      <c r="CN1242" s="2"/>
      <c r="CO1242" s="2"/>
      <c r="CP1242" s="2"/>
      <c r="CQ1242" s="2"/>
      <c r="CR1242" s="2"/>
      <c r="CS1242" s="2"/>
      <c r="CT1242" s="2"/>
      <c r="CU1242" s="2"/>
      <c r="CV1242" s="2"/>
      <c r="CW1242" s="2"/>
      <c r="CX1242" s="2"/>
      <c r="CY1242" s="2"/>
      <c r="CZ1242" s="2"/>
      <c r="DA1242" s="2"/>
      <c r="DB1242" s="2"/>
      <c r="DC1242" s="2"/>
      <c r="DD1242" s="2"/>
      <c r="DE1242" s="2"/>
      <c r="DF1242" s="2"/>
      <c r="DG1242" s="2"/>
      <c r="DH1242" s="2"/>
      <c r="DI1242" s="2"/>
      <c r="DJ1242" s="2"/>
      <c r="DK1242" s="2"/>
      <c r="DL1242" s="2"/>
      <c r="DM1242" s="2"/>
      <c r="DN1242" s="2"/>
      <c r="DO1242" s="2"/>
      <c r="DP1242" s="2"/>
      <c r="DQ1242" s="2"/>
      <c r="DR1242" s="2"/>
      <c r="DS1242" s="2"/>
      <c r="DT1242" s="2"/>
      <c r="DU1242" s="2"/>
      <c r="DV1242" s="2"/>
      <c r="DW1242" s="2"/>
      <c r="DX1242" s="2"/>
      <c r="DY1242" s="2"/>
      <c r="DZ1242" s="2"/>
      <c r="EA1242" s="2"/>
      <c r="EB1242" s="2"/>
      <c r="EC1242" s="2"/>
      <c r="ED1242" s="2"/>
      <c r="EE1242" s="2"/>
      <c r="EF1242" s="2"/>
      <c r="EG1242" s="2"/>
      <c r="EH1242" s="2"/>
      <c r="EI1242" s="2"/>
      <c r="EJ1242" s="2"/>
      <c r="EK1242" s="2"/>
      <c r="EL1242" s="2"/>
      <c r="EM1242" s="2"/>
      <c r="EN1242" s="2"/>
      <c r="EO1242" s="2"/>
      <c r="EP1242" s="2"/>
      <c r="EQ1242" s="2"/>
      <c r="ER1242" s="2"/>
      <c r="ES1242" s="2"/>
      <c r="ET1242" s="2"/>
      <c r="EU1242" s="2"/>
      <c r="EV1242" s="2"/>
      <c r="EW1242" s="2"/>
      <c r="EX1242" s="2"/>
      <c r="EY1242" s="2"/>
      <c r="EZ1242" s="2"/>
      <c r="FA1242" s="2"/>
      <c r="FB1242" s="2"/>
      <c r="FC1242" s="2"/>
    </row>
    <row r="1243" spans="1:159" s="4" customFormat="1">
      <c r="A1243" s="50" t="s">
        <v>2280</v>
      </c>
      <c r="B1243" s="59" t="s">
        <v>2689</v>
      </c>
      <c r="C1243" s="58">
        <v>1680</v>
      </c>
      <c r="D1243" s="51" t="s">
        <v>1171</v>
      </c>
      <c r="E1243" s="78" t="str">
        <f>IFERROR(VLOOKUP($C1243,'2025-26 School Level AAFTE'!$C$2:$L$2349,9,FALSE), "No")</f>
        <v>Yes</v>
      </c>
      <c r="F1243" s="67">
        <f>IFERROR(VLOOKUP($C1243,'2025-26 School Level AAFTE'!$C$2:$J$2349,8,FALSE), 0)</f>
        <v>66.92</v>
      </c>
      <c r="G1243" s="69">
        <f>IFERROR(IF(E1243= "yes",VLOOKUP(C1243,Summary!$B:$I,6,0),0),0)</f>
        <v>0</v>
      </c>
      <c r="H1243" s="68">
        <f t="shared" si="211"/>
        <v>66.92</v>
      </c>
      <c r="I1243" s="110">
        <f>VLOOKUP($A1243,'2026-27 Salary &amp; Benefits'!$A:$I,3,FALSE)</f>
        <v>1.1200000000000001</v>
      </c>
      <c r="J1243" s="110">
        <f>VLOOKUP($A1243,'2026-27 Salary &amp; Benefits'!$A:$I,4,FALSE)</f>
        <v>1.1200000000000001</v>
      </c>
      <c r="K1243" s="101">
        <f t="shared" si="212"/>
        <v>66.92</v>
      </c>
      <c r="L1243" s="100">
        <f t="shared" si="213"/>
        <v>0.19600000000000001</v>
      </c>
      <c r="M1243" s="102">
        <f>'2026-27 Salary &amp; Benefits'!$E$6</f>
        <v>78209</v>
      </c>
      <c r="N1243" s="102">
        <f>'2026-27 Salary &amp; Benefits'!$F$6</f>
        <v>82248</v>
      </c>
      <c r="O1243" s="7">
        <f t="shared" si="214"/>
        <v>17168.439999999999</v>
      </c>
      <c r="P1243" s="7">
        <f t="shared" si="215"/>
        <v>886.64000000000306</v>
      </c>
      <c r="Q1243" s="7">
        <f>'2026-27 Salary &amp; Benefits'!G$6</f>
        <v>16817.759999999998</v>
      </c>
      <c r="R1243" s="103">
        <f>'2026-27 Salary &amp; Benefits'!H$6</f>
        <v>0.16020000000000001</v>
      </c>
      <c r="S1243" s="103">
        <f>'2026-27 Salary &amp; Benefits'!I$6</f>
        <v>0.15390000000000001</v>
      </c>
      <c r="T1243" s="7">
        <f t="shared" si="216"/>
        <v>6183.12</v>
      </c>
      <c r="U1243" s="7">
        <f t="shared" si="217"/>
        <v>300.92</v>
      </c>
      <c r="V1243" s="7">
        <f t="shared" si="218"/>
        <v>46.31</v>
      </c>
      <c r="W1243" s="7">
        <f t="shared" si="219"/>
        <v>347.23</v>
      </c>
      <c r="X1243" s="18">
        <f t="shared" si="220"/>
        <v>24585.43</v>
      </c>
      <c r="Y1243" s="2"/>
      <c r="Z1243" s="2"/>
      <c r="AA1243" s="2"/>
      <c r="AB1243" s="2"/>
      <c r="AC1243" s="2"/>
      <c r="AD1243" s="2"/>
      <c r="AE1243" s="2"/>
      <c r="AF1243" s="2"/>
      <c r="AG1243" s="2"/>
      <c r="AH1243" s="2"/>
      <c r="AI1243" s="2"/>
      <c r="AJ1243" s="2"/>
      <c r="AK1243" s="2"/>
      <c r="AL1243" s="2"/>
      <c r="AM1243" s="2"/>
      <c r="AN1243" s="2"/>
      <c r="AO1243" s="2"/>
      <c r="AP1243" s="2"/>
      <c r="AQ1243" s="2"/>
      <c r="AR1243" s="2"/>
      <c r="AS1243" s="2"/>
      <c r="AT1243" s="2"/>
      <c r="AU1243" s="2"/>
      <c r="AV1243" s="2"/>
      <c r="AW1243" s="2"/>
      <c r="AX1243" s="2"/>
      <c r="AY1243" s="2"/>
      <c r="AZ1243" s="2"/>
      <c r="BA1243" s="2"/>
      <c r="BB1243" s="2"/>
      <c r="BC1243" s="2"/>
      <c r="BD1243" s="2"/>
      <c r="BE1243" s="2"/>
      <c r="BF1243" s="2"/>
      <c r="BG1243" s="2"/>
      <c r="BH1243" s="2"/>
      <c r="BI1243" s="2"/>
      <c r="BJ1243" s="2"/>
      <c r="BK1243" s="2"/>
      <c r="BL1243" s="2"/>
      <c r="BM1243" s="2"/>
      <c r="BN1243" s="2"/>
      <c r="BO1243" s="2"/>
      <c r="BP1243" s="2"/>
      <c r="BQ1243" s="2"/>
      <c r="BR1243" s="2"/>
      <c r="BS1243" s="2"/>
      <c r="BT1243" s="2"/>
      <c r="BU1243" s="2"/>
      <c r="BV1243" s="2"/>
      <c r="BW1243" s="2"/>
      <c r="BX1243" s="2"/>
      <c r="BY1243" s="2"/>
      <c r="BZ1243" s="2"/>
      <c r="CA1243" s="2"/>
      <c r="CB1243" s="2"/>
      <c r="CC1243" s="2"/>
      <c r="CD1243" s="2"/>
      <c r="CE1243" s="2"/>
      <c r="CF1243" s="2"/>
      <c r="CG1243" s="2"/>
      <c r="CH1243" s="2"/>
      <c r="CI1243" s="2"/>
      <c r="CJ1243" s="2"/>
      <c r="CK1243" s="2"/>
      <c r="CL1243" s="2"/>
      <c r="CM1243" s="2"/>
      <c r="CN1243" s="2"/>
      <c r="CO1243" s="2"/>
      <c r="CP1243" s="2"/>
      <c r="CQ1243" s="2"/>
      <c r="CR1243" s="2"/>
      <c r="CS1243" s="2"/>
      <c r="CT1243" s="2"/>
      <c r="CU1243" s="2"/>
      <c r="CV1243" s="2"/>
      <c r="CW1243" s="2"/>
      <c r="CX1243" s="2"/>
      <c r="CY1243" s="2"/>
      <c r="CZ1243" s="2"/>
      <c r="DA1243" s="2"/>
      <c r="DB1243" s="2"/>
      <c r="DC1243" s="2"/>
      <c r="DD1243" s="2"/>
      <c r="DE1243" s="2"/>
      <c r="DF1243" s="2"/>
      <c r="DG1243" s="2"/>
      <c r="DH1243" s="2"/>
      <c r="DI1243" s="2"/>
      <c r="DJ1243" s="2"/>
      <c r="DK1243" s="2"/>
      <c r="DL1243" s="2"/>
      <c r="DM1243" s="2"/>
      <c r="DN1243" s="2"/>
      <c r="DO1243" s="2"/>
      <c r="DP1243" s="2"/>
      <c r="DQ1243" s="2"/>
      <c r="DR1243" s="2"/>
      <c r="DS1243" s="2"/>
      <c r="DT1243" s="2"/>
      <c r="DU1243" s="2"/>
      <c r="DV1243" s="2"/>
      <c r="DW1243" s="2"/>
      <c r="DX1243" s="2"/>
      <c r="DY1243" s="2"/>
      <c r="DZ1243" s="2"/>
      <c r="EA1243" s="2"/>
      <c r="EB1243" s="2"/>
      <c r="EC1243" s="2"/>
      <c r="ED1243" s="2"/>
      <c r="EE1243" s="2"/>
      <c r="EF1243" s="2"/>
      <c r="EG1243" s="2"/>
      <c r="EH1243" s="2"/>
      <c r="EI1243" s="2"/>
      <c r="EJ1243" s="2"/>
      <c r="EK1243" s="2"/>
      <c r="EL1243" s="2"/>
      <c r="EM1243" s="2"/>
      <c r="EN1243" s="2"/>
      <c r="EO1243" s="2"/>
      <c r="EP1243" s="2"/>
      <c r="EQ1243" s="2"/>
      <c r="ER1243" s="2"/>
      <c r="ES1243" s="2"/>
      <c r="ET1243" s="2"/>
      <c r="EU1243" s="2"/>
      <c r="EV1243" s="2"/>
      <c r="EW1243" s="2"/>
      <c r="EX1243" s="2"/>
      <c r="EY1243" s="2"/>
      <c r="EZ1243" s="2"/>
      <c r="FA1243" s="2"/>
      <c r="FB1243" s="2"/>
      <c r="FC1243" s="2"/>
    </row>
    <row r="1244" spans="1:159" s="4" customFormat="1">
      <c r="A1244" s="50" t="s">
        <v>2280</v>
      </c>
      <c r="B1244" s="59" t="s">
        <v>2689</v>
      </c>
      <c r="C1244" s="60">
        <v>1861</v>
      </c>
      <c r="D1244" s="59" t="s">
        <v>1172</v>
      </c>
      <c r="E1244" s="78" t="str">
        <f>IFERROR(VLOOKUP($C1244,'2025-26 School Level AAFTE'!$C$2:$L$2349,9,FALSE), "No")</f>
        <v>No</v>
      </c>
      <c r="F1244" s="67">
        <f>IFERROR(VLOOKUP($C1244,'2025-26 School Level AAFTE'!$C$2:$J$2349,8,FALSE), 0)</f>
        <v>37.099999999999994</v>
      </c>
      <c r="G1244" s="69">
        <f>IFERROR(IF(E1244= "yes",VLOOKUP(C1244,Summary!$B:$I,6,0),0),0)</f>
        <v>0</v>
      </c>
      <c r="H1244" s="68">
        <f t="shared" si="211"/>
        <v>0</v>
      </c>
      <c r="I1244" s="110">
        <f>VLOOKUP($A1244,'2026-27 Salary &amp; Benefits'!$A:$I,3,FALSE)</f>
        <v>1.1200000000000001</v>
      </c>
      <c r="J1244" s="110">
        <f>VLOOKUP($A1244,'2026-27 Salary &amp; Benefits'!$A:$I,4,FALSE)</f>
        <v>1.1200000000000001</v>
      </c>
      <c r="K1244" s="101">
        <f t="shared" si="212"/>
        <v>0</v>
      </c>
      <c r="L1244" s="100">
        <f t="shared" si="213"/>
        <v>0</v>
      </c>
      <c r="M1244" s="102">
        <f>'2026-27 Salary &amp; Benefits'!$E$6</f>
        <v>78209</v>
      </c>
      <c r="N1244" s="102">
        <f>'2026-27 Salary &amp; Benefits'!$F$6</f>
        <v>82248</v>
      </c>
      <c r="O1244" s="7">
        <f t="shared" si="214"/>
        <v>0</v>
      </c>
      <c r="P1244" s="7">
        <f t="shared" si="215"/>
        <v>0</v>
      </c>
      <c r="Q1244" s="7">
        <f>'2026-27 Salary &amp; Benefits'!G$6</f>
        <v>16817.759999999998</v>
      </c>
      <c r="R1244" s="103">
        <f>'2026-27 Salary &amp; Benefits'!H$6</f>
        <v>0.16020000000000001</v>
      </c>
      <c r="S1244" s="103">
        <f>'2026-27 Salary &amp; Benefits'!I$6</f>
        <v>0.15390000000000001</v>
      </c>
      <c r="T1244" s="7">
        <f t="shared" si="216"/>
        <v>0</v>
      </c>
      <c r="U1244" s="7">
        <f t="shared" si="217"/>
        <v>0</v>
      </c>
      <c r="V1244" s="7">
        <f t="shared" si="218"/>
        <v>0</v>
      </c>
      <c r="W1244" s="7">
        <f t="shared" si="219"/>
        <v>0</v>
      </c>
      <c r="X1244" s="18">
        <f t="shared" si="220"/>
        <v>0</v>
      </c>
      <c r="Y1244" s="2"/>
      <c r="Z1244" s="2"/>
      <c r="AA1244" s="2"/>
      <c r="AB1244" s="2"/>
      <c r="AC1244" s="2"/>
      <c r="AD1244" s="2"/>
      <c r="AE1244" s="2"/>
      <c r="AF1244" s="2"/>
      <c r="AG1244" s="2"/>
      <c r="AH1244" s="2"/>
      <c r="AI1244" s="2"/>
      <c r="AJ1244" s="2"/>
      <c r="AK1244" s="2"/>
      <c r="AL1244" s="2"/>
      <c r="AM1244" s="2"/>
      <c r="AN1244" s="2"/>
      <c r="AO1244" s="2"/>
      <c r="AP1244" s="2"/>
      <c r="AQ1244" s="2"/>
      <c r="AR1244" s="2"/>
      <c r="AS1244" s="2"/>
      <c r="AT1244" s="2"/>
      <c r="AU1244" s="2"/>
      <c r="AV1244" s="2"/>
      <c r="AW1244" s="2"/>
      <c r="AX1244" s="2"/>
      <c r="AY1244" s="2"/>
      <c r="AZ1244" s="2"/>
      <c r="BA1244" s="2"/>
      <c r="BB1244" s="2"/>
      <c r="BC1244" s="2"/>
      <c r="BD1244" s="2"/>
      <c r="BE1244" s="2"/>
      <c r="BF1244" s="2"/>
      <c r="BG1244" s="2"/>
      <c r="BH1244" s="2"/>
      <c r="BI1244" s="2"/>
      <c r="BJ1244" s="2"/>
      <c r="BK1244" s="2"/>
      <c r="BL1244" s="2"/>
      <c r="BM1244" s="2"/>
      <c r="BN1244" s="2"/>
      <c r="BO1244" s="2"/>
      <c r="BP1244" s="2"/>
      <c r="BQ1244" s="2"/>
      <c r="BR1244" s="2"/>
      <c r="BS1244" s="2"/>
      <c r="BT1244" s="2"/>
      <c r="BU1244" s="2"/>
      <c r="BV1244" s="2"/>
      <c r="BW1244" s="2"/>
      <c r="BX1244" s="2"/>
      <c r="BY1244" s="2"/>
      <c r="BZ1244" s="2"/>
      <c r="CA1244" s="2"/>
      <c r="CB1244" s="2"/>
      <c r="CC1244" s="2"/>
      <c r="CD1244" s="2"/>
      <c r="CE1244" s="2"/>
      <c r="CF1244" s="2"/>
      <c r="CG1244" s="2"/>
      <c r="CH1244" s="2"/>
      <c r="CI1244" s="2"/>
      <c r="CJ1244" s="2"/>
      <c r="CK1244" s="2"/>
      <c r="CL1244" s="2"/>
      <c r="CM1244" s="2"/>
      <c r="CN1244" s="2"/>
      <c r="CO1244" s="2"/>
      <c r="CP1244" s="2"/>
      <c r="CQ1244" s="2"/>
      <c r="CR1244" s="2"/>
      <c r="CS1244" s="2"/>
      <c r="CT1244" s="2"/>
      <c r="CU1244" s="2"/>
      <c r="CV1244" s="2"/>
      <c r="CW1244" s="2"/>
      <c r="CX1244" s="2"/>
      <c r="CY1244" s="2"/>
      <c r="CZ1244" s="2"/>
      <c r="DA1244" s="2"/>
      <c r="DB1244" s="2"/>
      <c r="DC1244" s="2"/>
      <c r="DD1244" s="2"/>
      <c r="DE1244" s="2"/>
      <c r="DF1244" s="2"/>
      <c r="DG1244" s="2"/>
      <c r="DH1244" s="2"/>
      <c r="DI1244" s="2"/>
      <c r="DJ1244" s="2"/>
      <c r="DK1244" s="2"/>
      <c r="DL1244" s="2"/>
      <c r="DM1244" s="2"/>
      <c r="DN1244" s="2"/>
      <c r="DO1244" s="2"/>
      <c r="DP1244" s="2"/>
      <c r="DQ1244" s="2"/>
      <c r="DR1244" s="2"/>
      <c r="DS1244" s="2"/>
      <c r="DT1244" s="2"/>
      <c r="DU1244" s="2"/>
      <c r="DV1244" s="2"/>
      <c r="DW1244" s="2"/>
      <c r="DX1244" s="2"/>
      <c r="DY1244" s="2"/>
      <c r="DZ1244" s="2"/>
      <c r="EA1244" s="2"/>
      <c r="EB1244" s="2"/>
      <c r="EC1244" s="2"/>
      <c r="ED1244" s="2"/>
      <c r="EE1244" s="2"/>
      <c r="EF1244" s="2"/>
      <c r="EG1244" s="2"/>
      <c r="EH1244" s="2"/>
      <c r="EI1244" s="2"/>
      <c r="EJ1244" s="2"/>
      <c r="EK1244" s="2"/>
      <c r="EL1244" s="2"/>
      <c r="EM1244" s="2"/>
      <c r="EN1244" s="2"/>
      <c r="EO1244" s="2"/>
      <c r="EP1244" s="2"/>
      <c r="EQ1244" s="2"/>
      <c r="ER1244" s="2"/>
      <c r="ES1244" s="2"/>
      <c r="ET1244" s="2"/>
      <c r="EU1244" s="2"/>
      <c r="EV1244" s="2"/>
      <c r="EW1244" s="2"/>
      <c r="EX1244" s="2"/>
      <c r="EY1244" s="2"/>
      <c r="EZ1244" s="2"/>
      <c r="FA1244" s="2"/>
      <c r="FB1244" s="2"/>
      <c r="FC1244" s="2"/>
    </row>
    <row r="1245" spans="1:159" s="4" customFormat="1">
      <c r="A1245" s="50" t="s">
        <v>2280</v>
      </c>
      <c r="B1245" s="59" t="s">
        <v>2689</v>
      </c>
      <c r="C1245" s="60">
        <v>3175</v>
      </c>
      <c r="D1245" s="59" t="s">
        <v>1175</v>
      </c>
      <c r="E1245" s="78" t="str">
        <f>IFERROR(VLOOKUP($C1245,'2025-26 School Level AAFTE'!$C$2:$L$2349,9,FALSE), "No")</f>
        <v>No</v>
      </c>
      <c r="F1245" s="67">
        <f>IFERROR(VLOOKUP($C1245,'2025-26 School Level AAFTE'!$C$2:$J$2349,8,FALSE), 0)</f>
        <v>695.58999999999992</v>
      </c>
      <c r="G1245" s="69">
        <f>IFERROR(IF(E1245= "yes",VLOOKUP(C1245,Summary!$B:$I,6,0),0),0)</f>
        <v>0</v>
      </c>
      <c r="H1245" s="68">
        <f t="shared" si="211"/>
        <v>0</v>
      </c>
      <c r="I1245" s="110">
        <f>VLOOKUP($A1245,'2026-27 Salary &amp; Benefits'!$A:$I,3,FALSE)</f>
        <v>1.1200000000000001</v>
      </c>
      <c r="J1245" s="110">
        <f>VLOOKUP($A1245,'2026-27 Salary &amp; Benefits'!$A:$I,4,FALSE)</f>
        <v>1.1200000000000001</v>
      </c>
      <c r="K1245" s="101">
        <f t="shared" si="212"/>
        <v>0</v>
      </c>
      <c r="L1245" s="100">
        <f t="shared" si="213"/>
        <v>0</v>
      </c>
      <c r="M1245" s="102">
        <f>'2026-27 Salary &amp; Benefits'!$E$6</f>
        <v>78209</v>
      </c>
      <c r="N1245" s="102">
        <f>'2026-27 Salary &amp; Benefits'!$F$6</f>
        <v>82248</v>
      </c>
      <c r="O1245" s="7">
        <f t="shared" si="214"/>
        <v>0</v>
      </c>
      <c r="P1245" s="7">
        <f t="shared" si="215"/>
        <v>0</v>
      </c>
      <c r="Q1245" s="7">
        <f>'2026-27 Salary &amp; Benefits'!G$6</f>
        <v>16817.759999999998</v>
      </c>
      <c r="R1245" s="103">
        <f>'2026-27 Salary &amp; Benefits'!H$6</f>
        <v>0.16020000000000001</v>
      </c>
      <c r="S1245" s="103">
        <f>'2026-27 Salary &amp; Benefits'!I$6</f>
        <v>0.15390000000000001</v>
      </c>
      <c r="T1245" s="7">
        <f t="shared" si="216"/>
        <v>0</v>
      </c>
      <c r="U1245" s="7">
        <f t="shared" si="217"/>
        <v>0</v>
      </c>
      <c r="V1245" s="7">
        <f t="shared" si="218"/>
        <v>0</v>
      </c>
      <c r="W1245" s="7">
        <f t="shared" si="219"/>
        <v>0</v>
      </c>
      <c r="X1245" s="18">
        <f t="shared" si="220"/>
        <v>0</v>
      </c>
      <c r="Y1245" s="2"/>
      <c r="Z1245" s="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2"/>
      <c r="BM1245" s="2"/>
      <c r="BN1245" s="2"/>
      <c r="BO1245" s="2"/>
      <c r="BP1245" s="2"/>
      <c r="BQ1245" s="2"/>
      <c r="BR1245" s="2"/>
      <c r="BS1245" s="2"/>
      <c r="BT1245" s="2"/>
      <c r="BU1245" s="2"/>
      <c r="BV1245" s="2"/>
      <c r="BW1245" s="2"/>
      <c r="BX1245" s="2"/>
      <c r="BY1245" s="2"/>
      <c r="BZ1245" s="2"/>
      <c r="CA1245" s="2"/>
      <c r="CB1245" s="2"/>
      <c r="CC1245" s="2"/>
      <c r="CD1245" s="2"/>
      <c r="CE1245" s="2"/>
      <c r="CF1245" s="2"/>
      <c r="CG1245" s="2"/>
      <c r="CH1245" s="2"/>
      <c r="CI1245" s="2"/>
      <c r="CJ1245" s="2"/>
      <c r="CK1245" s="2"/>
      <c r="CL1245" s="2"/>
      <c r="CM1245" s="2"/>
      <c r="CN1245" s="2"/>
      <c r="CO1245" s="2"/>
      <c r="CP1245" s="2"/>
      <c r="CQ1245" s="2"/>
      <c r="CR1245" s="2"/>
      <c r="CS1245" s="2"/>
      <c r="CT1245" s="2"/>
      <c r="CU1245" s="2"/>
      <c r="CV1245" s="2"/>
      <c r="CW1245" s="2"/>
      <c r="CX1245" s="2"/>
      <c r="CY1245" s="2"/>
      <c r="CZ1245" s="2"/>
      <c r="DA1245" s="2"/>
      <c r="DB1245" s="2"/>
      <c r="DC1245" s="2"/>
      <c r="DD1245" s="2"/>
      <c r="DE1245" s="2"/>
      <c r="DF1245" s="2"/>
      <c r="DG1245" s="2"/>
      <c r="DH1245" s="2"/>
      <c r="DI1245" s="2"/>
      <c r="DJ1245" s="2"/>
      <c r="DK1245" s="2"/>
      <c r="DL1245" s="2"/>
      <c r="DM1245" s="2"/>
      <c r="DN1245" s="2"/>
      <c r="DO1245" s="2"/>
      <c r="DP1245" s="2"/>
      <c r="DQ1245" s="2"/>
      <c r="DR1245" s="2"/>
      <c r="DS1245" s="2"/>
      <c r="DT1245" s="2"/>
      <c r="DU1245" s="2"/>
      <c r="DV1245" s="2"/>
      <c r="DW1245" s="2"/>
      <c r="DX1245" s="2"/>
      <c r="DY1245" s="2"/>
      <c r="DZ1245" s="2"/>
      <c r="EA1245" s="2"/>
      <c r="EB1245" s="2"/>
      <c r="EC1245" s="2"/>
      <c r="ED1245" s="2"/>
      <c r="EE1245" s="2"/>
      <c r="EF1245" s="2"/>
      <c r="EG1245" s="2"/>
      <c r="EH1245" s="2"/>
      <c r="EI1245" s="2"/>
      <c r="EJ1245" s="2"/>
      <c r="EK1245" s="2"/>
      <c r="EL1245" s="2"/>
      <c r="EM1245" s="2"/>
      <c r="EN1245" s="2"/>
      <c r="EO1245" s="2"/>
      <c r="EP1245" s="2"/>
      <c r="EQ1245" s="2"/>
      <c r="ER1245" s="2"/>
      <c r="ES1245" s="2"/>
      <c r="ET1245" s="2"/>
      <c r="EU1245" s="2"/>
      <c r="EV1245" s="2"/>
      <c r="EW1245" s="2"/>
      <c r="EX1245" s="2"/>
      <c r="EY1245" s="2"/>
      <c r="EZ1245" s="2"/>
      <c r="FA1245" s="2"/>
      <c r="FB1245" s="2"/>
      <c r="FC1245" s="2"/>
    </row>
    <row r="1246" spans="1:159" s="4" customFormat="1">
      <c r="A1246" s="50" t="s">
        <v>2280</v>
      </c>
      <c r="B1246" s="59" t="s">
        <v>2689</v>
      </c>
      <c r="C1246" s="60">
        <v>4320</v>
      </c>
      <c r="D1246" s="59" t="s">
        <v>1176</v>
      </c>
      <c r="E1246" s="78" t="str">
        <f>IFERROR(VLOOKUP($C1246,'2025-26 School Level AAFTE'!$C$2:$L$2349,9,FALSE), "No")</f>
        <v>Yes</v>
      </c>
      <c r="F1246" s="67">
        <f>IFERROR(VLOOKUP($C1246,'2025-26 School Level AAFTE'!$C$2:$J$2349,8,FALSE), 0)</f>
        <v>525.86</v>
      </c>
      <c r="G1246" s="69">
        <f>IFERROR(IF(E1246= "yes",VLOOKUP(C1246,Summary!$B:$I,6,0),0),0)</f>
        <v>0</v>
      </c>
      <c r="H1246" s="68">
        <f t="shared" ref="H1246:H1309" si="221">IF(E1246= "yes", F1246,0)</f>
        <v>525.86</v>
      </c>
      <c r="I1246" s="110">
        <f>VLOOKUP($A1246,'2026-27 Salary &amp; Benefits'!$A:$I,3,FALSE)</f>
        <v>1.1200000000000001</v>
      </c>
      <c r="J1246" s="110">
        <f>VLOOKUP($A1246,'2026-27 Salary &amp; Benefits'!$A:$I,4,FALSE)</f>
        <v>1.1200000000000001</v>
      </c>
      <c r="K1246" s="101">
        <f t="shared" ref="K1246:K1309" si="222">IF(G1246&gt;0,G1246,H1246)</f>
        <v>525.86</v>
      </c>
      <c r="L1246" s="100">
        <f t="shared" ref="L1246:L1309" si="223">ROUND((($K1246*1.1*36)/15)/900,3)</f>
        <v>1.5429999999999999</v>
      </c>
      <c r="M1246" s="102">
        <f>'2026-27 Salary &amp; Benefits'!$E$6</f>
        <v>78209</v>
      </c>
      <c r="N1246" s="102">
        <f>'2026-27 Salary &amp; Benefits'!$F$6</f>
        <v>82248</v>
      </c>
      <c r="O1246" s="7">
        <f t="shared" ref="O1246:O1309" si="224">ROUND($I1246*$M1246*$L1246,2)</f>
        <v>135157.67000000001</v>
      </c>
      <c r="P1246" s="7">
        <f t="shared" ref="P1246:P1309" si="225">ROUND($J1246*$N1246*$L1246,2)-O1246</f>
        <v>6980.0299999999988</v>
      </c>
      <c r="Q1246" s="7">
        <f>'2026-27 Salary &amp; Benefits'!G$6</f>
        <v>16817.759999999998</v>
      </c>
      <c r="R1246" s="103">
        <f>'2026-27 Salary &amp; Benefits'!H$6</f>
        <v>0.16020000000000001</v>
      </c>
      <c r="S1246" s="103">
        <f>'2026-27 Salary &amp; Benefits'!I$6</f>
        <v>0.15390000000000001</v>
      </c>
      <c r="T1246" s="7">
        <f t="shared" ref="T1246:T1309" si="226">ROUND(O1246*R1246+P1246*S1246+L1246*Q1246,2)</f>
        <v>48676.29</v>
      </c>
      <c r="U1246" s="7">
        <f t="shared" ref="U1246:U1309" si="227">ROUND((($N1246*$J1246*$L1246)/180)*3,2)</f>
        <v>2368.96</v>
      </c>
      <c r="V1246" s="7">
        <f t="shared" ref="V1246:V1309" si="228">ROUND(U1246*S1246,2)</f>
        <v>364.58</v>
      </c>
      <c r="W1246" s="7">
        <f t="shared" ref="W1246:W1309" si="229">SUM(U1246:V1246)</f>
        <v>2733.54</v>
      </c>
      <c r="X1246" s="18">
        <f t="shared" ref="X1246:X1309" si="230">SUM(T1246,O1246:P1246,W1246)</f>
        <v>193547.53000000003</v>
      </c>
      <c r="Y1246" s="2"/>
      <c r="Z1246" s="2"/>
      <c r="AA1246" s="2"/>
      <c r="AB1246" s="2"/>
      <c r="AC1246" s="2"/>
      <c r="AD1246" s="2"/>
      <c r="AE1246" s="2"/>
      <c r="AF1246" s="2"/>
      <c r="AG1246" s="2"/>
      <c r="AH1246" s="2"/>
      <c r="AI1246" s="2"/>
      <c r="AJ1246" s="2"/>
      <c r="AK1246" s="2"/>
      <c r="AL1246" s="2"/>
      <c r="AM1246" s="2"/>
      <c r="AN1246" s="2"/>
      <c r="AO1246" s="2"/>
      <c r="AP1246" s="2"/>
      <c r="AQ1246" s="2"/>
      <c r="AR1246" s="2"/>
      <c r="AS1246" s="2"/>
      <c r="AT1246" s="2"/>
      <c r="AU1246" s="2"/>
      <c r="AV1246" s="2"/>
      <c r="AW1246" s="2"/>
      <c r="AX1246" s="2"/>
      <c r="AY1246" s="2"/>
      <c r="AZ1246" s="2"/>
      <c r="BA1246" s="2"/>
      <c r="BB1246" s="2"/>
      <c r="BC1246" s="2"/>
      <c r="BD1246" s="2"/>
      <c r="BE1246" s="2"/>
      <c r="BF1246" s="2"/>
      <c r="BG1246" s="2"/>
      <c r="BH1246" s="2"/>
      <c r="BI1246" s="2"/>
      <c r="BJ1246" s="2"/>
      <c r="BK1246" s="2"/>
      <c r="BL1246" s="2"/>
      <c r="BM1246" s="2"/>
      <c r="BN1246" s="2"/>
      <c r="BO1246" s="2"/>
      <c r="BP1246" s="2"/>
      <c r="BQ1246" s="2"/>
      <c r="BR1246" s="2"/>
      <c r="BS1246" s="2"/>
      <c r="BT1246" s="2"/>
      <c r="BU1246" s="2"/>
      <c r="BV1246" s="2"/>
      <c r="BW1246" s="2"/>
      <c r="BX1246" s="2"/>
      <c r="BY1246" s="2"/>
      <c r="BZ1246" s="2"/>
      <c r="CA1246" s="2"/>
      <c r="CB1246" s="2"/>
      <c r="CC1246" s="2"/>
      <c r="CD1246" s="2"/>
      <c r="CE1246" s="2"/>
      <c r="CF1246" s="2"/>
      <c r="CG1246" s="2"/>
      <c r="CH1246" s="2"/>
      <c r="CI1246" s="2"/>
      <c r="CJ1246" s="2"/>
      <c r="CK1246" s="2"/>
      <c r="CL1246" s="2"/>
      <c r="CM1246" s="2"/>
      <c r="CN1246" s="2"/>
      <c r="CO1246" s="2"/>
      <c r="CP1246" s="2"/>
      <c r="CQ1246" s="2"/>
      <c r="CR1246" s="2"/>
      <c r="CS1246" s="2"/>
      <c r="CT1246" s="2"/>
      <c r="CU1246" s="2"/>
      <c r="CV1246" s="2"/>
      <c r="CW1246" s="2"/>
      <c r="CX1246" s="2"/>
      <c r="CY1246" s="2"/>
      <c r="CZ1246" s="2"/>
      <c r="DA1246" s="2"/>
      <c r="DB1246" s="2"/>
      <c r="DC1246" s="2"/>
      <c r="DD1246" s="2"/>
      <c r="DE1246" s="2"/>
      <c r="DF1246" s="2"/>
      <c r="DG1246" s="2"/>
      <c r="DH1246" s="2"/>
      <c r="DI1246" s="2"/>
      <c r="DJ1246" s="2"/>
      <c r="DK1246" s="2"/>
      <c r="DL1246" s="2"/>
      <c r="DM1246" s="2"/>
      <c r="DN1246" s="2"/>
      <c r="DO1246" s="2"/>
      <c r="DP1246" s="2"/>
      <c r="DQ1246" s="2"/>
      <c r="DR1246" s="2"/>
      <c r="DS1246" s="2"/>
      <c r="DT1246" s="2"/>
      <c r="DU1246" s="2"/>
      <c r="DV1246" s="2"/>
      <c r="DW1246" s="2"/>
      <c r="DX1246" s="2"/>
      <c r="DY1246" s="2"/>
      <c r="DZ1246" s="2"/>
      <c r="EA1246" s="2"/>
      <c r="EB1246" s="2"/>
      <c r="EC1246" s="2"/>
      <c r="ED1246" s="2"/>
      <c r="EE1246" s="2"/>
      <c r="EF1246" s="2"/>
      <c r="EG1246" s="2"/>
      <c r="EH1246" s="2"/>
      <c r="EI1246" s="2"/>
      <c r="EJ1246" s="2"/>
      <c r="EK1246" s="2"/>
      <c r="EL1246" s="2"/>
      <c r="EM1246" s="2"/>
      <c r="EN1246" s="2"/>
      <c r="EO1246" s="2"/>
      <c r="EP1246" s="2"/>
      <c r="EQ1246" s="2"/>
      <c r="ER1246" s="2"/>
      <c r="ES1246" s="2"/>
      <c r="ET1246" s="2"/>
      <c r="EU1246" s="2"/>
      <c r="EV1246" s="2"/>
      <c r="EW1246" s="2"/>
      <c r="EX1246" s="2"/>
      <c r="EY1246" s="2"/>
      <c r="EZ1246" s="2"/>
      <c r="FA1246" s="2"/>
      <c r="FB1246" s="2"/>
      <c r="FC1246" s="2"/>
    </row>
    <row r="1247" spans="1:159" s="4" customFormat="1">
      <c r="A1247" s="50" t="s">
        <v>2295</v>
      </c>
      <c r="B1247" s="59" t="s">
        <v>2690</v>
      </c>
      <c r="C1247" s="60">
        <v>2292</v>
      </c>
      <c r="D1247" s="59" t="s">
        <v>1230</v>
      </c>
      <c r="E1247" s="78" t="str">
        <f>IFERROR(VLOOKUP($C1247,'2025-26 School Level AAFTE'!$C$2:$L$2349,9,FALSE), "No")</f>
        <v>Yes</v>
      </c>
      <c r="F1247" s="67">
        <f>IFERROR(VLOOKUP($C1247,'2025-26 School Level AAFTE'!$C$2:$J$2349,8,FALSE), 0)</f>
        <v>48.79</v>
      </c>
      <c r="G1247" s="69">
        <f>IFERROR(IF(E1247= "yes",VLOOKUP(C1247,Summary!$B:$I,6,0),0),0)</f>
        <v>0</v>
      </c>
      <c r="H1247" s="68">
        <f t="shared" si="221"/>
        <v>48.79</v>
      </c>
      <c r="I1247" s="110">
        <f>VLOOKUP($A1247,'2026-27 Salary &amp; Benefits'!$A:$I,3,FALSE)</f>
        <v>1</v>
      </c>
      <c r="J1247" s="110">
        <f>VLOOKUP($A1247,'2026-27 Salary &amp; Benefits'!$A:$I,4,FALSE)</f>
        <v>1</v>
      </c>
      <c r="K1247" s="101">
        <f t="shared" si="222"/>
        <v>48.79</v>
      </c>
      <c r="L1247" s="100">
        <f t="shared" si="223"/>
        <v>0.14299999999999999</v>
      </c>
      <c r="M1247" s="102">
        <f>'2026-27 Salary &amp; Benefits'!$E$6</f>
        <v>78209</v>
      </c>
      <c r="N1247" s="102">
        <f>'2026-27 Salary &amp; Benefits'!$F$6</f>
        <v>82248</v>
      </c>
      <c r="O1247" s="7">
        <f t="shared" si="224"/>
        <v>11183.89</v>
      </c>
      <c r="P1247" s="7">
        <f t="shared" si="225"/>
        <v>577.56999999999971</v>
      </c>
      <c r="Q1247" s="7">
        <f>'2026-27 Salary &amp; Benefits'!G$6</f>
        <v>16817.759999999998</v>
      </c>
      <c r="R1247" s="103">
        <f>'2026-27 Salary &amp; Benefits'!H$6</f>
        <v>0.16020000000000001</v>
      </c>
      <c r="S1247" s="103">
        <f>'2026-27 Salary &amp; Benefits'!I$6</f>
        <v>0.15390000000000001</v>
      </c>
      <c r="T1247" s="7">
        <f t="shared" si="226"/>
        <v>4285.49</v>
      </c>
      <c r="U1247" s="7">
        <f t="shared" si="227"/>
        <v>196.02</v>
      </c>
      <c r="V1247" s="7">
        <f t="shared" si="228"/>
        <v>30.17</v>
      </c>
      <c r="W1247" s="7">
        <f t="shared" si="229"/>
        <v>226.19</v>
      </c>
      <c r="X1247" s="18">
        <f t="shared" si="230"/>
        <v>16273.14</v>
      </c>
      <c r="Y1247" s="2"/>
      <c r="Z1247" s="2"/>
      <c r="AA1247" s="2"/>
      <c r="AB1247" s="2"/>
      <c r="AC1247" s="2"/>
      <c r="AD1247" s="2"/>
      <c r="AE1247" s="2"/>
      <c r="AF1247" s="2"/>
      <c r="AG1247" s="2"/>
      <c r="AH1247" s="2"/>
      <c r="AI1247" s="2"/>
      <c r="AJ1247" s="2"/>
      <c r="AK1247" s="2"/>
      <c r="AL1247" s="2"/>
      <c r="AM1247" s="2"/>
      <c r="AN1247" s="2"/>
      <c r="AO1247" s="2"/>
      <c r="AP1247" s="2"/>
      <c r="AQ1247" s="2"/>
      <c r="AR1247" s="2"/>
      <c r="AS1247" s="2"/>
      <c r="AT1247" s="2"/>
      <c r="AU1247" s="2"/>
      <c r="AV1247" s="2"/>
      <c r="AW1247" s="2"/>
      <c r="AX1247" s="2"/>
      <c r="AY1247" s="2"/>
      <c r="AZ1247" s="2"/>
      <c r="BA1247" s="2"/>
      <c r="BB1247" s="2"/>
      <c r="BC1247" s="2"/>
      <c r="BD1247" s="2"/>
      <c r="BE1247" s="2"/>
      <c r="BF1247" s="2"/>
      <c r="BG1247" s="2"/>
      <c r="BH1247" s="2"/>
      <c r="BI1247" s="2"/>
      <c r="BJ1247" s="2"/>
      <c r="BK1247" s="2"/>
      <c r="BL1247" s="2"/>
      <c r="BM1247" s="2"/>
      <c r="BN1247" s="2"/>
      <c r="BO1247" s="2"/>
      <c r="BP1247" s="2"/>
      <c r="BQ1247" s="2"/>
      <c r="BR1247" s="2"/>
      <c r="BS1247" s="2"/>
      <c r="BT1247" s="2"/>
      <c r="BU1247" s="2"/>
      <c r="BV1247" s="2"/>
      <c r="BW1247" s="2"/>
      <c r="BX1247" s="2"/>
      <c r="BY1247" s="2"/>
      <c r="BZ1247" s="2"/>
      <c r="CA1247" s="2"/>
      <c r="CB1247" s="2"/>
      <c r="CC1247" s="2"/>
      <c r="CD1247" s="2"/>
      <c r="CE1247" s="2"/>
      <c r="CF1247" s="2"/>
      <c r="CG1247" s="2"/>
      <c r="CH1247" s="2"/>
      <c r="CI1247" s="2"/>
      <c r="CJ1247" s="2"/>
      <c r="CK1247" s="2"/>
      <c r="CL1247" s="2"/>
      <c r="CM1247" s="2"/>
      <c r="CN1247" s="2"/>
      <c r="CO1247" s="2"/>
      <c r="CP1247" s="2"/>
      <c r="CQ1247" s="2"/>
      <c r="CR1247" s="2"/>
      <c r="CS1247" s="2"/>
      <c r="CT1247" s="2"/>
      <c r="CU1247" s="2"/>
      <c r="CV1247" s="2"/>
      <c r="CW1247" s="2"/>
      <c r="CX1247" s="2"/>
      <c r="CY1247" s="2"/>
      <c r="CZ1247" s="2"/>
      <c r="DA1247" s="2"/>
      <c r="DB1247" s="2"/>
      <c r="DC1247" s="2"/>
      <c r="DD1247" s="2"/>
      <c r="DE1247" s="2"/>
      <c r="DF1247" s="2"/>
      <c r="DG1247" s="2"/>
      <c r="DH1247" s="2"/>
      <c r="DI1247" s="2"/>
      <c r="DJ1247" s="2"/>
      <c r="DK1247" s="2"/>
      <c r="DL1247" s="2"/>
      <c r="DM1247" s="2"/>
      <c r="DN1247" s="2"/>
      <c r="DO1247" s="2"/>
      <c r="DP1247" s="2"/>
      <c r="DQ1247" s="2"/>
      <c r="DR1247" s="2"/>
      <c r="DS1247" s="2"/>
      <c r="DT1247" s="2"/>
      <c r="DU1247" s="2"/>
      <c r="DV1247" s="2"/>
      <c r="DW1247" s="2"/>
      <c r="DX1247" s="2"/>
      <c r="DY1247" s="2"/>
      <c r="DZ1247" s="2"/>
      <c r="EA1247" s="2"/>
      <c r="EB1247" s="2"/>
      <c r="EC1247" s="2"/>
      <c r="ED1247" s="2"/>
      <c r="EE1247" s="2"/>
      <c r="EF1247" s="2"/>
      <c r="EG1247" s="2"/>
      <c r="EH1247" s="2"/>
      <c r="EI1247" s="2"/>
      <c r="EJ1247" s="2"/>
      <c r="EK1247" s="2"/>
      <c r="EL1247" s="2"/>
      <c r="EM1247" s="2"/>
      <c r="EN1247" s="2"/>
      <c r="EO1247" s="2"/>
      <c r="EP1247" s="2"/>
      <c r="EQ1247" s="2"/>
      <c r="ER1247" s="2"/>
      <c r="ES1247" s="2"/>
      <c r="ET1247" s="2"/>
      <c r="EU1247" s="2"/>
      <c r="EV1247" s="2"/>
      <c r="EW1247" s="2"/>
      <c r="EX1247" s="2"/>
      <c r="EY1247" s="2"/>
      <c r="EZ1247" s="2"/>
      <c r="FA1247" s="2"/>
      <c r="FB1247" s="2"/>
      <c r="FC1247" s="2"/>
    </row>
    <row r="1248" spans="1:159" s="4" customFormat="1">
      <c r="A1248" s="50" t="s">
        <v>2372</v>
      </c>
      <c r="B1248" s="59" t="s">
        <v>2691</v>
      </c>
      <c r="C1248" s="60">
        <v>5168</v>
      </c>
      <c r="D1248" s="59" t="s">
        <v>3196</v>
      </c>
      <c r="E1248" s="78" t="str">
        <f>IFERROR(VLOOKUP($C1248,'2025-26 School Level AAFTE'!$C$2:$L$2349,9,FALSE), "No")</f>
        <v>No</v>
      </c>
      <c r="F1248" s="67">
        <f>IFERROR(VLOOKUP($C1248,'2025-26 School Level AAFTE'!$C$2:$J$2349,8,FALSE), 0)</f>
        <v>306.94</v>
      </c>
      <c r="G1248" s="69">
        <f>IFERROR(IF(E1248= "yes",VLOOKUP(C1248,Summary!$B:$I,6,0),0),0)</f>
        <v>0</v>
      </c>
      <c r="H1248" s="68">
        <f t="shared" si="221"/>
        <v>0</v>
      </c>
      <c r="I1248" s="110">
        <f>VLOOKUP($A1248,'2026-27 Salary &amp; Benefits'!$A:$I,3,FALSE)</f>
        <v>1</v>
      </c>
      <c r="J1248" s="110">
        <f>VLOOKUP($A1248,'2026-27 Salary &amp; Benefits'!$A:$I,4,FALSE)</f>
        <v>1</v>
      </c>
      <c r="K1248" s="101">
        <f t="shared" si="222"/>
        <v>0</v>
      </c>
      <c r="L1248" s="100">
        <f t="shared" si="223"/>
        <v>0</v>
      </c>
      <c r="M1248" s="102">
        <f>'2026-27 Salary &amp; Benefits'!$E$6</f>
        <v>78209</v>
      </c>
      <c r="N1248" s="102">
        <f>'2026-27 Salary &amp; Benefits'!$F$6</f>
        <v>82248</v>
      </c>
      <c r="O1248" s="7">
        <f t="shared" si="224"/>
        <v>0</v>
      </c>
      <c r="P1248" s="7">
        <f t="shared" si="225"/>
        <v>0</v>
      </c>
      <c r="Q1248" s="7">
        <f>'2026-27 Salary &amp; Benefits'!G$6</f>
        <v>16817.759999999998</v>
      </c>
      <c r="R1248" s="103">
        <f>'2026-27 Salary &amp; Benefits'!H$6</f>
        <v>0.16020000000000001</v>
      </c>
      <c r="S1248" s="103">
        <f>'2026-27 Salary &amp; Benefits'!I$6</f>
        <v>0.15390000000000001</v>
      </c>
      <c r="T1248" s="7">
        <f t="shared" si="226"/>
        <v>0</v>
      </c>
      <c r="U1248" s="7">
        <f t="shared" si="227"/>
        <v>0</v>
      </c>
      <c r="V1248" s="7">
        <f t="shared" si="228"/>
        <v>0</v>
      </c>
      <c r="W1248" s="7">
        <f t="shared" si="229"/>
        <v>0</v>
      </c>
      <c r="X1248" s="18">
        <f t="shared" si="230"/>
        <v>0</v>
      </c>
      <c r="Y1248" s="2"/>
      <c r="Z1248" s="2"/>
      <c r="AA1248" s="2"/>
      <c r="AB1248" s="2"/>
      <c r="AC1248" s="2"/>
      <c r="AD1248" s="2"/>
      <c r="AE1248" s="2"/>
      <c r="AF1248" s="2"/>
      <c r="AG1248" s="2"/>
      <c r="AH1248" s="2"/>
      <c r="AI1248" s="2"/>
      <c r="AJ1248" s="2"/>
      <c r="AK1248" s="2"/>
      <c r="AL1248" s="2"/>
      <c r="AM1248" s="2"/>
      <c r="AN1248" s="2"/>
      <c r="AO1248" s="2"/>
      <c r="AP1248" s="2"/>
      <c r="AQ1248" s="2"/>
      <c r="AR1248" s="2"/>
      <c r="AS1248" s="2"/>
      <c r="AT1248" s="2"/>
      <c r="AU1248" s="2"/>
      <c r="AV1248" s="2"/>
      <c r="AW1248" s="2"/>
      <c r="AX1248" s="2"/>
      <c r="AY1248" s="2"/>
      <c r="AZ1248" s="2"/>
      <c r="BA1248" s="2"/>
      <c r="BB1248" s="2"/>
      <c r="BC1248" s="2"/>
      <c r="BD1248" s="2"/>
      <c r="BE1248" s="2"/>
      <c r="BF1248" s="2"/>
      <c r="BG1248" s="2"/>
      <c r="BH1248" s="2"/>
      <c r="BI1248" s="2"/>
      <c r="BJ1248" s="2"/>
      <c r="BK1248" s="2"/>
      <c r="BL1248" s="2"/>
      <c r="BM1248" s="2"/>
      <c r="BN1248" s="2"/>
      <c r="BO1248" s="2"/>
      <c r="BP1248" s="2"/>
      <c r="BQ1248" s="2"/>
      <c r="BR1248" s="2"/>
      <c r="BS1248" s="2"/>
      <c r="BT1248" s="2"/>
      <c r="BU1248" s="2"/>
      <c r="BV1248" s="2"/>
      <c r="BW1248" s="2"/>
      <c r="BX1248" s="2"/>
      <c r="BY1248" s="2"/>
      <c r="BZ1248" s="2"/>
      <c r="CA1248" s="2"/>
      <c r="CB1248" s="2"/>
      <c r="CC1248" s="2"/>
      <c r="CD1248" s="2"/>
      <c r="CE1248" s="2"/>
      <c r="CF1248" s="2"/>
      <c r="CG1248" s="2"/>
      <c r="CH1248" s="2"/>
      <c r="CI1248" s="2"/>
      <c r="CJ1248" s="2"/>
      <c r="CK1248" s="2"/>
      <c r="CL1248" s="2"/>
      <c r="CM1248" s="2"/>
      <c r="CN1248" s="2"/>
      <c r="CO1248" s="2"/>
      <c r="CP1248" s="2"/>
      <c r="CQ1248" s="2"/>
      <c r="CR1248" s="2"/>
      <c r="CS1248" s="2"/>
      <c r="CT1248" s="2"/>
      <c r="CU1248" s="2"/>
      <c r="CV1248" s="2"/>
      <c r="CW1248" s="2"/>
      <c r="CX1248" s="2"/>
      <c r="CY1248" s="2"/>
      <c r="CZ1248" s="2"/>
      <c r="DA1248" s="2"/>
      <c r="DB1248" s="2"/>
      <c r="DC1248" s="2"/>
      <c r="DD1248" s="2"/>
      <c r="DE1248" s="2"/>
      <c r="DF1248" s="2"/>
      <c r="DG1248" s="2"/>
      <c r="DH1248" s="2"/>
      <c r="DI1248" s="2"/>
      <c r="DJ1248" s="2"/>
      <c r="DK1248" s="2"/>
      <c r="DL1248" s="2"/>
      <c r="DM1248" s="2"/>
      <c r="DN1248" s="2"/>
      <c r="DO1248" s="2"/>
      <c r="DP1248" s="2"/>
      <c r="DQ1248" s="2"/>
      <c r="DR1248" s="2"/>
      <c r="DS1248" s="2"/>
      <c r="DT1248" s="2"/>
      <c r="DU1248" s="2"/>
      <c r="DV1248" s="2"/>
      <c r="DW1248" s="2"/>
      <c r="DX1248" s="2"/>
      <c r="DY1248" s="2"/>
      <c r="DZ1248" s="2"/>
      <c r="EA1248" s="2"/>
      <c r="EB1248" s="2"/>
      <c r="EC1248" s="2"/>
      <c r="ED1248" s="2"/>
      <c r="EE1248" s="2"/>
      <c r="EF1248" s="2"/>
      <c r="EG1248" s="2"/>
      <c r="EH1248" s="2"/>
      <c r="EI1248" s="2"/>
      <c r="EJ1248" s="2"/>
      <c r="EK1248" s="2"/>
      <c r="EL1248" s="2"/>
      <c r="EM1248" s="2"/>
      <c r="EN1248" s="2"/>
      <c r="EO1248" s="2"/>
      <c r="EP1248" s="2"/>
      <c r="EQ1248" s="2"/>
      <c r="ER1248" s="2"/>
      <c r="ES1248" s="2"/>
      <c r="ET1248" s="2"/>
      <c r="EU1248" s="2"/>
      <c r="EV1248" s="2"/>
      <c r="EW1248" s="2"/>
      <c r="EX1248" s="2"/>
      <c r="EY1248" s="2"/>
      <c r="EZ1248" s="2"/>
      <c r="FA1248" s="2"/>
      <c r="FB1248" s="2"/>
      <c r="FC1248" s="2"/>
    </row>
    <row r="1249" spans="1:159" s="4" customFormat="1">
      <c r="A1249" s="50" t="s">
        <v>2372</v>
      </c>
      <c r="B1249" s="59" t="s">
        <v>2691</v>
      </c>
      <c r="C1249" s="60">
        <v>5167</v>
      </c>
      <c r="D1249" s="59" t="s">
        <v>1867</v>
      </c>
      <c r="E1249" s="78" t="str">
        <f>IFERROR(VLOOKUP($C1249,'2025-26 School Level AAFTE'!$C$2:$L$2349,9,FALSE), "No")</f>
        <v>Yes</v>
      </c>
      <c r="F1249" s="67">
        <f>IFERROR(VLOOKUP($C1249,'2025-26 School Level AAFTE'!$C$2:$J$2349,8,FALSE), 0)</f>
        <v>491.34999999999997</v>
      </c>
      <c r="G1249" s="69">
        <f>IFERROR(IF(E1249= "yes",VLOOKUP(C1249,Summary!$B:$I,6,0),0),0)</f>
        <v>0</v>
      </c>
      <c r="H1249" s="68">
        <f t="shared" si="221"/>
        <v>491.34999999999997</v>
      </c>
      <c r="I1249" s="110">
        <f>VLOOKUP($A1249,'2026-27 Salary &amp; Benefits'!$A:$I,3,FALSE)</f>
        <v>1</v>
      </c>
      <c r="J1249" s="110">
        <f>VLOOKUP($A1249,'2026-27 Salary &amp; Benefits'!$A:$I,4,FALSE)</f>
        <v>1</v>
      </c>
      <c r="K1249" s="101">
        <f t="shared" si="222"/>
        <v>491.34999999999997</v>
      </c>
      <c r="L1249" s="100">
        <f t="shared" si="223"/>
        <v>1.4410000000000001</v>
      </c>
      <c r="M1249" s="102">
        <f>'2026-27 Salary &amp; Benefits'!$E$6</f>
        <v>78209</v>
      </c>
      <c r="N1249" s="102">
        <f>'2026-27 Salary &amp; Benefits'!$F$6</f>
        <v>82248</v>
      </c>
      <c r="O1249" s="7">
        <f t="shared" si="224"/>
        <v>112699.17</v>
      </c>
      <c r="P1249" s="7">
        <f t="shared" si="225"/>
        <v>5820.1999999999971</v>
      </c>
      <c r="Q1249" s="7">
        <f>'2026-27 Salary &amp; Benefits'!G$6</f>
        <v>16817.759999999998</v>
      </c>
      <c r="R1249" s="103">
        <f>'2026-27 Salary &amp; Benefits'!H$6</f>
        <v>0.16020000000000001</v>
      </c>
      <c r="S1249" s="103">
        <f>'2026-27 Salary &amp; Benefits'!I$6</f>
        <v>0.15390000000000001</v>
      </c>
      <c r="T1249" s="7">
        <f t="shared" si="226"/>
        <v>43184.53</v>
      </c>
      <c r="U1249" s="7">
        <f t="shared" si="227"/>
        <v>1975.32</v>
      </c>
      <c r="V1249" s="7">
        <f t="shared" si="228"/>
        <v>304</v>
      </c>
      <c r="W1249" s="7">
        <f t="shared" si="229"/>
        <v>2279.3199999999997</v>
      </c>
      <c r="X1249" s="18">
        <f t="shared" si="230"/>
        <v>163983.22000000003</v>
      </c>
      <c r="Y1249" s="2"/>
      <c r="Z1249" s="2"/>
      <c r="AA1249" s="2"/>
      <c r="AB1249" s="2"/>
      <c r="AC1249" s="2"/>
      <c r="AD1249" s="2"/>
      <c r="AE1249" s="2"/>
      <c r="AF1249" s="2"/>
      <c r="AG1249" s="2"/>
      <c r="AH1249" s="2"/>
      <c r="AI1249" s="2"/>
      <c r="AJ1249" s="2"/>
      <c r="AK1249" s="2"/>
      <c r="AL1249" s="2"/>
      <c r="AM1249" s="2"/>
      <c r="AN1249" s="2"/>
      <c r="AO1249" s="2"/>
      <c r="AP1249" s="2"/>
      <c r="AQ1249" s="2"/>
      <c r="AR1249" s="2"/>
      <c r="AS1249" s="2"/>
      <c r="AT1249" s="2"/>
      <c r="AU1249" s="2"/>
      <c r="AV1249" s="2"/>
      <c r="AW1249" s="2"/>
      <c r="AX1249" s="2"/>
      <c r="AY1249" s="2"/>
      <c r="AZ1249" s="2"/>
      <c r="BA1249" s="2"/>
      <c r="BB1249" s="2"/>
      <c r="BC1249" s="2"/>
      <c r="BD1249" s="2"/>
      <c r="BE1249" s="2"/>
      <c r="BF1249" s="2"/>
      <c r="BG1249" s="2"/>
      <c r="BH1249" s="2"/>
      <c r="BI1249" s="2"/>
      <c r="BJ1249" s="2"/>
      <c r="BK1249" s="2"/>
      <c r="BL1249" s="2"/>
      <c r="BM1249" s="2"/>
      <c r="BN1249" s="2"/>
      <c r="BO1249" s="2"/>
      <c r="BP1249" s="2"/>
      <c r="BQ1249" s="2"/>
      <c r="BR1249" s="2"/>
      <c r="BS1249" s="2"/>
      <c r="BT1249" s="2"/>
      <c r="BU1249" s="2"/>
      <c r="BV1249" s="2"/>
      <c r="BW1249" s="2"/>
      <c r="BX1249" s="2"/>
      <c r="BY1249" s="2"/>
      <c r="BZ1249" s="2"/>
      <c r="CA1249" s="2"/>
      <c r="CB1249" s="2"/>
      <c r="CC1249" s="2"/>
      <c r="CD1249" s="2"/>
      <c r="CE1249" s="2"/>
      <c r="CF1249" s="2"/>
      <c r="CG1249" s="2"/>
      <c r="CH1249" s="2"/>
      <c r="CI1249" s="2"/>
      <c r="CJ1249" s="2"/>
      <c r="CK1249" s="2"/>
      <c r="CL1249" s="2"/>
      <c r="CM1249" s="2"/>
      <c r="CN1249" s="2"/>
      <c r="CO1249" s="2"/>
      <c r="CP1249" s="2"/>
      <c r="CQ1249" s="2"/>
      <c r="CR1249" s="2"/>
      <c r="CS1249" s="2"/>
      <c r="CT1249" s="2"/>
      <c r="CU1249" s="2"/>
      <c r="CV1249" s="2"/>
      <c r="CW1249" s="2"/>
      <c r="CX1249" s="2"/>
      <c r="CY1249" s="2"/>
      <c r="CZ1249" s="2"/>
      <c r="DA1249" s="2"/>
      <c r="DB1249" s="2"/>
      <c r="DC1249" s="2"/>
      <c r="DD1249" s="2"/>
      <c r="DE1249" s="2"/>
      <c r="DF1249" s="2"/>
      <c r="DG1249" s="2"/>
      <c r="DH1249" s="2"/>
      <c r="DI1249" s="2"/>
      <c r="DJ1249" s="2"/>
      <c r="DK1249" s="2"/>
      <c r="DL1249" s="2"/>
      <c r="DM1249" s="2"/>
      <c r="DN1249" s="2"/>
      <c r="DO1249" s="2"/>
      <c r="DP1249" s="2"/>
      <c r="DQ1249" s="2"/>
      <c r="DR1249" s="2"/>
      <c r="DS1249" s="2"/>
      <c r="DT1249" s="2"/>
      <c r="DU1249" s="2"/>
      <c r="DV1249" s="2"/>
      <c r="DW1249" s="2"/>
      <c r="DX1249" s="2"/>
      <c r="DY1249" s="2"/>
      <c r="DZ1249" s="2"/>
      <c r="EA1249" s="2"/>
      <c r="EB1249" s="2"/>
      <c r="EC1249" s="2"/>
      <c r="ED1249" s="2"/>
      <c r="EE1249" s="2"/>
      <c r="EF1249" s="2"/>
      <c r="EG1249" s="2"/>
      <c r="EH1249" s="2"/>
      <c r="EI1249" s="2"/>
      <c r="EJ1249" s="2"/>
      <c r="EK1249" s="2"/>
      <c r="EL1249" s="2"/>
      <c r="EM1249" s="2"/>
      <c r="EN1249" s="2"/>
      <c r="EO1249" s="2"/>
      <c r="EP1249" s="2"/>
      <c r="EQ1249" s="2"/>
      <c r="ER1249" s="2"/>
      <c r="ES1249" s="2"/>
      <c r="ET1249" s="2"/>
      <c r="EU1249" s="2"/>
      <c r="EV1249" s="2"/>
      <c r="EW1249" s="2"/>
      <c r="EX1249" s="2"/>
      <c r="EY1249" s="2"/>
      <c r="EZ1249" s="2"/>
      <c r="FA1249" s="2"/>
      <c r="FB1249" s="2"/>
      <c r="FC1249" s="2"/>
    </row>
    <row r="1250" spans="1:159" s="4" customFormat="1">
      <c r="A1250" s="50" t="s">
        <v>2372</v>
      </c>
      <c r="B1250" s="59" t="s">
        <v>2691</v>
      </c>
      <c r="C1250" s="60">
        <v>3361</v>
      </c>
      <c r="D1250" s="59" t="s">
        <v>58</v>
      </c>
      <c r="E1250" s="78" t="str">
        <f>IFERROR(VLOOKUP($C1250,'2025-26 School Level AAFTE'!$C$2:$L$2349,9,FALSE), "No")</f>
        <v>Yes</v>
      </c>
      <c r="F1250" s="67">
        <f>IFERROR(VLOOKUP($C1250,'2025-26 School Level AAFTE'!$C$2:$J$2349,8,FALSE), 0)</f>
        <v>762.09</v>
      </c>
      <c r="G1250" s="69">
        <f>IFERROR(IF(E1250= "yes",VLOOKUP(C1250,Summary!$B:$I,6,0),0),0)</f>
        <v>0</v>
      </c>
      <c r="H1250" s="68">
        <f t="shared" si="221"/>
        <v>762.09</v>
      </c>
      <c r="I1250" s="110">
        <f>VLOOKUP($A1250,'2026-27 Salary &amp; Benefits'!$A:$I,3,FALSE)</f>
        <v>1</v>
      </c>
      <c r="J1250" s="110">
        <f>VLOOKUP($A1250,'2026-27 Salary &amp; Benefits'!$A:$I,4,FALSE)</f>
        <v>1</v>
      </c>
      <c r="K1250" s="101">
        <f t="shared" si="222"/>
        <v>762.09</v>
      </c>
      <c r="L1250" s="100">
        <f t="shared" si="223"/>
        <v>2.2349999999999999</v>
      </c>
      <c r="M1250" s="102">
        <f>'2026-27 Salary &amp; Benefits'!$E$6</f>
        <v>78209</v>
      </c>
      <c r="N1250" s="102">
        <f>'2026-27 Salary &amp; Benefits'!$F$6</f>
        <v>82248</v>
      </c>
      <c r="O1250" s="7">
        <f t="shared" si="224"/>
        <v>174797.12</v>
      </c>
      <c r="P1250" s="7">
        <f t="shared" si="225"/>
        <v>9027.1600000000035</v>
      </c>
      <c r="Q1250" s="7">
        <f>'2026-27 Salary &amp; Benefits'!G$6</f>
        <v>16817.759999999998</v>
      </c>
      <c r="R1250" s="103">
        <f>'2026-27 Salary &amp; Benefits'!H$6</f>
        <v>0.16020000000000001</v>
      </c>
      <c r="S1250" s="103">
        <f>'2026-27 Salary &amp; Benefits'!I$6</f>
        <v>0.15390000000000001</v>
      </c>
      <c r="T1250" s="7">
        <f t="shared" si="226"/>
        <v>66979.47</v>
      </c>
      <c r="U1250" s="7">
        <f t="shared" si="227"/>
        <v>3063.74</v>
      </c>
      <c r="V1250" s="7">
        <f t="shared" si="228"/>
        <v>471.51</v>
      </c>
      <c r="W1250" s="7">
        <f t="shared" si="229"/>
        <v>3535.25</v>
      </c>
      <c r="X1250" s="18">
        <f t="shared" si="230"/>
        <v>254339</v>
      </c>
      <c r="Y1250" s="2"/>
      <c r="Z1250" s="2"/>
      <c r="AA1250" s="2"/>
      <c r="AB1250" s="2"/>
      <c r="AC1250" s="2"/>
      <c r="AD1250" s="2"/>
      <c r="AE1250" s="2"/>
      <c r="AF1250" s="2"/>
      <c r="AG1250" s="2"/>
      <c r="AH1250" s="2"/>
      <c r="AI1250" s="2"/>
      <c r="AJ1250" s="2"/>
      <c r="AK1250" s="2"/>
      <c r="AL1250" s="2"/>
      <c r="AM1250" s="2"/>
      <c r="AN1250" s="2"/>
      <c r="AO1250" s="2"/>
      <c r="AP1250" s="2"/>
      <c r="AQ1250" s="2"/>
      <c r="AR1250" s="2"/>
      <c r="AS1250" s="2"/>
      <c r="AT1250" s="2"/>
      <c r="AU1250" s="2"/>
      <c r="AV1250" s="2"/>
      <c r="AW1250" s="2"/>
      <c r="AX1250" s="2"/>
      <c r="AY1250" s="2"/>
      <c r="AZ1250" s="2"/>
      <c r="BA1250" s="2"/>
      <c r="BB1250" s="2"/>
      <c r="BC1250" s="2"/>
      <c r="BD1250" s="2"/>
      <c r="BE1250" s="2"/>
      <c r="BF1250" s="2"/>
      <c r="BG1250" s="2"/>
      <c r="BH1250" s="2"/>
      <c r="BI1250" s="2"/>
      <c r="BJ1250" s="2"/>
      <c r="BK1250" s="2"/>
      <c r="BL1250" s="2"/>
      <c r="BM1250" s="2"/>
      <c r="BN1250" s="2"/>
      <c r="BO1250" s="2"/>
      <c r="BP1250" s="2"/>
      <c r="BQ1250" s="2"/>
      <c r="BR1250" s="2"/>
      <c r="BS1250" s="2"/>
      <c r="BT1250" s="2"/>
      <c r="BU1250" s="2"/>
      <c r="BV1250" s="2"/>
      <c r="BW1250" s="2"/>
      <c r="BX1250" s="2"/>
      <c r="BY1250" s="2"/>
      <c r="BZ1250" s="2"/>
      <c r="CA1250" s="2"/>
      <c r="CB1250" s="2"/>
      <c r="CC1250" s="2"/>
      <c r="CD1250" s="2"/>
      <c r="CE1250" s="2"/>
      <c r="CF1250" s="2"/>
      <c r="CG1250" s="2"/>
      <c r="CH1250" s="2"/>
      <c r="CI1250" s="2"/>
      <c r="CJ1250" s="2"/>
      <c r="CK1250" s="2"/>
      <c r="CL1250" s="2"/>
      <c r="CM1250" s="2"/>
      <c r="CN1250" s="2"/>
      <c r="CO1250" s="2"/>
      <c r="CP1250" s="2"/>
      <c r="CQ1250" s="2"/>
      <c r="CR1250" s="2"/>
      <c r="CS1250" s="2"/>
      <c r="CT1250" s="2"/>
      <c r="CU1250" s="2"/>
      <c r="CV1250" s="2"/>
      <c r="CW1250" s="2"/>
      <c r="CX1250" s="2"/>
      <c r="CY1250" s="2"/>
      <c r="CZ1250" s="2"/>
      <c r="DA1250" s="2"/>
      <c r="DB1250" s="2"/>
      <c r="DC1250" s="2"/>
      <c r="DD1250" s="2"/>
      <c r="DE1250" s="2"/>
      <c r="DF1250" s="2"/>
      <c r="DG1250" s="2"/>
      <c r="DH1250" s="2"/>
      <c r="DI1250" s="2"/>
      <c r="DJ1250" s="2"/>
      <c r="DK1250" s="2"/>
      <c r="DL1250" s="2"/>
      <c r="DM1250" s="2"/>
      <c r="DN1250" s="2"/>
      <c r="DO1250" s="2"/>
      <c r="DP1250" s="2"/>
      <c r="DQ1250" s="2"/>
      <c r="DR1250" s="2"/>
      <c r="DS1250" s="2"/>
      <c r="DT1250" s="2"/>
      <c r="DU1250" s="2"/>
      <c r="DV1250" s="2"/>
      <c r="DW1250" s="2"/>
      <c r="DX1250" s="2"/>
      <c r="DY1250" s="2"/>
      <c r="DZ1250" s="2"/>
      <c r="EA1250" s="2"/>
      <c r="EB1250" s="2"/>
      <c r="EC1250" s="2"/>
      <c r="ED1250" s="2"/>
      <c r="EE1250" s="2"/>
      <c r="EF1250" s="2"/>
      <c r="EG1250" s="2"/>
      <c r="EH1250" s="2"/>
      <c r="EI1250" s="2"/>
      <c r="EJ1250" s="2"/>
      <c r="EK1250" s="2"/>
      <c r="EL1250" s="2"/>
      <c r="EM1250" s="2"/>
      <c r="EN1250" s="2"/>
      <c r="EO1250" s="2"/>
      <c r="EP1250" s="2"/>
      <c r="EQ1250" s="2"/>
      <c r="ER1250" s="2"/>
      <c r="ES1250" s="2"/>
      <c r="ET1250" s="2"/>
      <c r="EU1250" s="2"/>
      <c r="EV1250" s="2"/>
      <c r="EW1250" s="2"/>
      <c r="EX1250" s="2"/>
      <c r="EY1250" s="2"/>
      <c r="EZ1250" s="2"/>
      <c r="FA1250" s="2"/>
      <c r="FB1250" s="2"/>
      <c r="FC1250" s="2"/>
    </row>
    <row r="1251" spans="1:159" s="4" customFormat="1">
      <c r="A1251" s="50" t="s">
        <v>2372</v>
      </c>
      <c r="B1251" s="59" t="s">
        <v>2691</v>
      </c>
      <c r="C1251" s="60">
        <v>5654</v>
      </c>
      <c r="D1251" s="59" t="s">
        <v>2922</v>
      </c>
      <c r="E1251" s="78" t="str">
        <f>IFERROR(VLOOKUP($C1251,'2025-26 School Level AAFTE'!$C$2:$L$2349,9,FALSE), "No")</f>
        <v>Yes</v>
      </c>
      <c r="F1251" s="67">
        <f>IFERROR(VLOOKUP($C1251,'2025-26 School Level AAFTE'!$C$2:$J$2349,8,FALSE), 0)</f>
        <v>250.79</v>
      </c>
      <c r="G1251" s="69">
        <f>IFERROR(IF(E1251= "yes",VLOOKUP(C1251,Summary!$B:$I,6,0),0),0)</f>
        <v>0</v>
      </c>
      <c r="H1251" s="68">
        <f t="shared" si="221"/>
        <v>250.79</v>
      </c>
      <c r="I1251" s="110">
        <f>VLOOKUP($A1251,'2026-27 Salary &amp; Benefits'!$A:$I,3,FALSE)</f>
        <v>1</v>
      </c>
      <c r="J1251" s="110">
        <f>VLOOKUP($A1251,'2026-27 Salary &amp; Benefits'!$A:$I,4,FALSE)</f>
        <v>1</v>
      </c>
      <c r="K1251" s="101">
        <f t="shared" si="222"/>
        <v>250.79</v>
      </c>
      <c r="L1251" s="100">
        <f t="shared" si="223"/>
        <v>0.73599999999999999</v>
      </c>
      <c r="M1251" s="102">
        <f>'2026-27 Salary &amp; Benefits'!$E$6</f>
        <v>78209</v>
      </c>
      <c r="N1251" s="102">
        <f>'2026-27 Salary &amp; Benefits'!$F$6</f>
        <v>82248</v>
      </c>
      <c r="O1251" s="7">
        <f t="shared" si="224"/>
        <v>57561.82</v>
      </c>
      <c r="P1251" s="7">
        <f t="shared" si="225"/>
        <v>2972.7099999999991</v>
      </c>
      <c r="Q1251" s="7">
        <f>'2026-27 Salary &amp; Benefits'!G$6</f>
        <v>16817.759999999998</v>
      </c>
      <c r="R1251" s="103">
        <f>'2026-27 Salary &amp; Benefits'!H$6</f>
        <v>0.16020000000000001</v>
      </c>
      <c r="S1251" s="103">
        <f>'2026-27 Salary &amp; Benefits'!I$6</f>
        <v>0.15390000000000001</v>
      </c>
      <c r="T1251" s="7">
        <f t="shared" si="226"/>
        <v>22056.77</v>
      </c>
      <c r="U1251" s="7">
        <f t="shared" si="227"/>
        <v>1008.91</v>
      </c>
      <c r="V1251" s="7">
        <f t="shared" si="228"/>
        <v>155.27000000000001</v>
      </c>
      <c r="W1251" s="7">
        <f t="shared" si="229"/>
        <v>1164.18</v>
      </c>
      <c r="X1251" s="18">
        <f t="shared" si="230"/>
        <v>83755.479999999981</v>
      </c>
      <c r="Y1251" s="2"/>
      <c r="Z1251" s="2"/>
      <c r="AA1251" s="2"/>
      <c r="AB1251" s="2"/>
      <c r="AC1251" s="2"/>
      <c r="AD1251" s="2"/>
      <c r="AE1251" s="2"/>
      <c r="AF1251" s="2"/>
      <c r="AG1251" s="2"/>
      <c r="AH1251" s="2"/>
      <c r="AI1251" s="2"/>
      <c r="AJ1251" s="2"/>
      <c r="AK1251" s="2"/>
      <c r="AL1251" s="2"/>
      <c r="AM1251" s="2"/>
      <c r="AN1251" s="2"/>
      <c r="AO1251" s="2"/>
      <c r="AP1251" s="2"/>
      <c r="AQ1251" s="2"/>
      <c r="AR1251" s="2"/>
      <c r="AS1251" s="2"/>
      <c r="AT1251" s="2"/>
      <c r="AU1251" s="2"/>
      <c r="AV1251" s="2"/>
      <c r="AW1251" s="2"/>
      <c r="AX1251" s="2"/>
      <c r="AY1251" s="2"/>
      <c r="AZ1251" s="2"/>
      <c r="BA1251" s="2"/>
      <c r="BB1251" s="2"/>
      <c r="BC1251" s="2"/>
      <c r="BD1251" s="2"/>
      <c r="BE1251" s="2"/>
      <c r="BF1251" s="2"/>
      <c r="BG1251" s="2"/>
      <c r="BH1251" s="2"/>
      <c r="BI1251" s="2"/>
      <c r="BJ1251" s="2"/>
      <c r="BK1251" s="2"/>
      <c r="BL1251" s="2"/>
      <c r="BM1251" s="2"/>
      <c r="BN1251" s="2"/>
      <c r="BO1251" s="2"/>
      <c r="BP1251" s="2"/>
      <c r="BQ1251" s="2"/>
      <c r="BR1251" s="2"/>
      <c r="BS1251" s="2"/>
      <c r="BT1251" s="2"/>
      <c r="BU1251" s="2"/>
      <c r="BV1251" s="2"/>
      <c r="BW1251" s="2"/>
      <c r="BX1251" s="2"/>
      <c r="BY1251" s="2"/>
      <c r="BZ1251" s="2"/>
      <c r="CA1251" s="2"/>
      <c r="CB1251" s="2"/>
      <c r="CC1251" s="2"/>
      <c r="CD1251" s="2"/>
      <c r="CE1251" s="2"/>
      <c r="CF1251" s="2"/>
      <c r="CG1251" s="2"/>
      <c r="CH1251" s="2"/>
      <c r="CI1251" s="2"/>
      <c r="CJ1251" s="2"/>
      <c r="CK1251" s="2"/>
      <c r="CL1251" s="2"/>
      <c r="CM1251" s="2"/>
      <c r="CN1251" s="2"/>
      <c r="CO1251" s="2"/>
      <c r="CP1251" s="2"/>
      <c r="CQ1251" s="2"/>
      <c r="CR1251" s="2"/>
      <c r="CS1251" s="2"/>
      <c r="CT1251" s="2"/>
      <c r="CU1251" s="2"/>
      <c r="CV1251" s="2"/>
      <c r="CW1251" s="2"/>
      <c r="CX1251" s="2"/>
      <c r="CY1251" s="2"/>
      <c r="CZ1251" s="2"/>
      <c r="DA1251" s="2"/>
      <c r="DB1251" s="2"/>
      <c r="DC1251" s="2"/>
      <c r="DD1251" s="2"/>
      <c r="DE1251" s="2"/>
      <c r="DF1251" s="2"/>
      <c r="DG1251" s="2"/>
      <c r="DH1251" s="2"/>
      <c r="DI1251" s="2"/>
      <c r="DJ1251" s="2"/>
      <c r="DK1251" s="2"/>
      <c r="DL1251" s="2"/>
      <c r="DM1251" s="2"/>
      <c r="DN1251" s="2"/>
      <c r="DO1251" s="2"/>
      <c r="DP1251" s="2"/>
      <c r="DQ1251" s="2"/>
      <c r="DR1251" s="2"/>
      <c r="DS1251" s="2"/>
      <c r="DT1251" s="2"/>
      <c r="DU1251" s="2"/>
      <c r="DV1251" s="2"/>
      <c r="DW1251" s="2"/>
      <c r="DX1251" s="2"/>
      <c r="DY1251" s="2"/>
      <c r="DZ1251" s="2"/>
      <c r="EA1251" s="2"/>
      <c r="EB1251" s="2"/>
      <c r="EC1251" s="2"/>
      <c r="ED1251" s="2"/>
      <c r="EE1251" s="2"/>
      <c r="EF1251" s="2"/>
      <c r="EG1251" s="2"/>
      <c r="EH1251" s="2"/>
      <c r="EI1251" s="2"/>
      <c r="EJ1251" s="2"/>
      <c r="EK1251" s="2"/>
      <c r="EL1251" s="2"/>
      <c r="EM1251" s="2"/>
      <c r="EN1251" s="2"/>
      <c r="EO1251" s="2"/>
      <c r="EP1251" s="2"/>
      <c r="EQ1251" s="2"/>
      <c r="ER1251" s="2"/>
      <c r="ES1251" s="2"/>
      <c r="ET1251" s="2"/>
      <c r="EU1251" s="2"/>
      <c r="EV1251" s="2"/>
      <c r="EW1251" s="2"/>
      <c r="EX1251" s="2"/>
      <c r="EY1251" s="2"/>
      <c r="EZ1251" s="2"/>
      <c r="FA1251" s="2"/>
      <c r="FB1251" s="2"/>
      <c r="FC1251" s="2"/>
    </row>
    <row r="1252" spans="1:159" s="4" customFormat="1">
      <c r="A1252" s="50" t="s">
        <v>2372</v>
      </c>
      <c r="B1252" s="59" t="s">
        <v>2691</v>
      </c>
      <c r="C1252" s="60">
        <v>4058</v>
      </c>
      <c r="D1252" s="59" t="s">
        <v>1860</v>
      </c>
      <c r="E1252" s="78" t="str">
        <f>IFERROR(VLOOKUP($C1252,'2025-26 School Level AAFTE'!$C$2:$L$2349,9,FALSE), "No")</f>
        <v>No</v>
      </c>
      <c r="F1252" s="67">
        <f>IFERROR(VLOOKUP($C1252,'2025-26 School Level AAFTE'!$C$2:$J$2349,8,FALSE), 0)</f>
        <v>446.45</v>
      </c>
      <c r="G1252" s="69">
        <f>IFERROR(IF(E1252= "yes",VLOOKUP(C1252,Summary!$B:$I,6,0),0),0)</f>
        <v>0</v>
      </c>
      <c r="H1252" s="68">
        <f t="shared" si="221"/>
        <v>0</v>
      </c>
      <c r="I1252" s="110">
        <f>VLOOKUP($A1252,'2026-27 Salary &amp; Benefits'!$A:$I,3,FALSE)</f>
        <v>1</v>
      </c>
      <c r="J1252" s="110">
        <f>VLOOKUP($A1252,'2026-27 Salary &amp; Benefits'!$A:$I,4,FALSE)</f>
        <v>1</v>
      </c>
      <c r="K1252" s="101">
        <f t="shared" si="222"/>
        <v>0</v>
      </c>
      <c r="L1252" s="100">
        <f t="shared" si="223"/>
        <v>0</v>
      </c>
      <c r="M1252" s="102">
        <f>'2026-27 Salary &amp; Benefits'!$E$6</f>
        <v>78209</v>
      </c>
      <c r="N1252" s="102">
        <f>'2026-27 Salary &amp; Benefits'!$F$6</f>
        <v>82248</v>
      </c>
      <c r="O1252" s="7">
        <f t="shared" si="224"/>
        <v>0</v>
      </c>
      <c r="P1252" s="7">
        <f t="shared" si="225"/>
        <v>0</v>
      </c>
      <c r="Q1252" s="7">
        <f>'2026-27 Salary &amp; Benefits'!G$6</f>
        <v>16817.759999999998</v>
      </c>
      <c r="R1252" s="103">
        <f>'2026-27 Salary &amp; Benefits'!H$6</f>
        <v>0.16020000000000001</v>
      </c>
      <c r="S1252" s="103">
        <f>'2026-27 Salary &amp; Benefits'!I$6</f>
        <v>0.15390000000000001</v>
      </c>
      <c r="T1252" s="7">
        <f t="shared" si="226"/>
        <v>0</v>
      </c>
      <c r="U1252" s="7">
        <f t="shared" si="227"/>
        <v>0</v>
      </c>
      <c r="V1252" s="7">
        <f t="shared" si="228"/>
        <v>0</v>
      </c>
      <c r="W1252" s="7">
        <f t="shared" si="229"/>
        <v>0</v>
      </c>
      <c r="X1252" s="18">
        <f t="shared" si="230"/>
        <v>0</v>
      </c>
      <c r="Y1252" s="2"/>
      <c r="Z1252" s="2"/>
      <c r="AA1252" s="2"/>
      <c r="AB1252" s="2"/>
      <c r="AC1252" s="2"/>
      <c r="AD1252" s="2"/>
      <c r="AE1252" s="2"/>
      <c r="AF1252" s="2"/>
      <c r="AG1252" s="2"/>
      <c r="AH1252" s="2"/>
      <c r="AI1252" s="2"/>
      <c r="AJ1252" s="2"/>
      <c r="AK1252" s="2"/>
      <c r="AL1252" s="2"/>
      <c r="AM1252" s="2"/>
      <c r="AN1252" s="2"/>
      <c r="AO1252" s="2"/>
      <c r="AP1252" s="2"/>
      <c r="AQ1252" s="2"/>
      <c r="AR1252" s="2"/>
      <c r="AS1252" s="2"/>
      <c r="AT1252" s="2"/>
      <c r="AU1252" s="2"/>
      <c r="AV1252" s="2"/>
      <c r="AW1252" s="2"/>
      <c r="AX1252" s="2"/>
      <c r="AY1252" s="2"/>
      <c r="AZ1252" s="2"/>
      <c r="BA1252" s="2"/>
      <c r="BB1252" s="2"/>
      <c r="BC1252" s="2"/>
      <c r="BD1252" s="2"/>
      <c r="BE1252" s="2"/>
      <c r="BF1252" s="2"/>
      <c r="BG1252" s="2"/>
      <c r="BH1252" s="2"/>
      <c r="BI1252" s="2"/>
      <c r="BJ1252" s="2"/>
      <c r="BK1252" s="2"/>
      <c r="BL1252" s="2"/>
      <c r="BM1252" s="2"/>
      <c r="BN1252" s="2"/>
      <c r="BO1252" s="2"/>
      <c r="BP1252" s="2"/>
      <c r="BQ1252" s="2"/>
      <c r="BR1252" s="2"/>
      <c r="BS1252" s="2"/>
      <c r="BT1252" s="2"/>
      <c r="BU1252" s="2"/>
      <c r="BV1252" s="2"/>
      <c r="BW1252" s="2"/>
      <c r="BX1252" s="2"/>
      <c r="BY1252" s="2"/>
      <c r="BZ1252" s="2"/>
      <c r="CA1252" s="2"/>
      <c r="CB1252" s="2"/>
      <c r="CC1252" s="2"/>
      <c r="CD1252" s="2"/>
      <c r="CE1252" s="2"/>
      <c r="CF1252" s="2"/>
      <c r="CG1252" s="2"/>
      <c r="CH1252" s="2"/>
      <c r="CI1252" s="2"/>
      <c r="CJ1252" s="2"/>
      <c r="CK1252" s="2"/>
      <c r="CL1252" s="2"/>
      <c r="CM1252" s="2"/>
      <c r="CN1252" s="2"/>
      <c r="CO1252" s="2"/>
      <c r="CP1252" s="2"/>
      <c r="CQ1252" s="2"/>
      <c r="CR1252" s="2"/>
      <c r="CS1252" s="2"/>
      <c r="CT1252" s="2"/>
      <c r="CU1252" s="2"/>
      <c r="CV1252" s="2"/>
      <c r="CW1252" s="2"/>
      <c r="CX1252" s="2"/>
      <c r="CY1252" s="2"/>
      <c r="CZ1252" s="2"/>
      <c r="DA1252" s="2"/>
      <c r="DB1252" s="2"/>
      <c r="DC1252" s="2"/>
      <c r="DD1252" s="2"/>
      <c r="DE1252" s="2"/>
      <c r="DF1252" s="2"/>
      <c r="DG1252" s="2"/>
      <c r="DH1252" s="2"/>
      <c r="DI1252" s="2"/>
      <c r="DJ1252" s="2"/>
      <c r="DK1252" s="2"/>
      <c r="DL1252" s="2"/>
      <c r="DM1252" s="2"/>
      <c r="DN1252" s="2"/>
      <c r="DO1252" s="2"/>
      <c r="DP1252" s="2"/>
      <c r="DQ1252" s="2"/>
      <c r="DR1252" s="2"/>
      <c r="DS1252" s="2"/>
      <c r="DT1252" s="2"/>
      <c r="DU1252" s="2"/>
      <c r="DV1252" s="2"/>
      <c r="DW1252" s="2"/>
      <c r="DX1252" s="2"/>
      <c r="DY1252" s="2"/>
      <c r="DZ1252" s="2"/>
      <c r="EA1252" s="2"/>
      <c r="EB1252" s="2"/>
      <c r="EC1252" s="2"/>
      <c r="ED1252" s="2"/>
      <c r="EE1252" s="2"/>
      <c r="EF1252" s="2"/>
      <c r="EG1252" s="2"/>
      <c r="EH1252" s="2"/>
      <c r="EI1252" s="2"/>
      <c r="EJ1252" s="2"/>
      <c r="EK1252" s="2"/>
      <c r="EL1252" s="2"/>
      <c r="EM1252" s="2"/>
      <c r="EN1252" s="2"/>
      <c r="EO1252" s="2"/>
      <c r="EP1252" s="2"/>
      <c r="EQ1252" s="2"/>
      <c r="ER1252" s="2"/>
      <c r="ES1252" s="2"/>
      <c r="ET1252" s="2"/>
      <c r="EU1252" s="2"/>
      <c r="EV1252" s="2"/>
      <c r="EW1252" s="2"/>
      <c r="EX1252" s="2"/>
      <c r="EY1252" s="2"/>
      <c r="EZ1252" s="2"/>
      <c r="FA1252" s="2"/>
      <c r="FB1252" s="2"/>
      <c r="FC1252" s="2"/>
    </row>
    <row r="1253" spans="1:159" s="4" customFormat="1">
      <c r="A1253" s="50" t="s">
        <v>2372</v>
      </c>
      <c r="B1253" s="59" t="s">
        <v>2691</v>
      </c>
      <c r="C1253" s="60">
        <v>4408</v>
      </c>
      <c r="D1253" s="59" t="s">
        <v>1864</v>
      </c>
      <c r="E1253" s="78" t="str">
        <f>IFERROR(VLOOKUP($C1253,'2025-26 School Level AAFTE'!$C$2:$L$2349,9,FALSE), "No")</f>
        <v>No</v>
      </c>
      <c r="F1253" s="67">
        <f>IFERROR(VLOOKUP($C1253,'2025-26 School Level AAFTE'!$C$2:$J$2349,8,FALSE), 0)</f>
        <v>521.68999999999994</v>
      </c>
      <c r="G1253" s="69">
        <f>IFERROR(IF(E1253= "yes",VLOOKUP(C1253,Summary!$B:$I,6,0),0),0)</f>
        <v>0</v>
      </c>
      <c r="H1253" s="68">
        <f t="shared" si="221"/>
        <v>0</v>
      </c>
      <c r="I1253" s="110">
        <f>VLOOKUP($A1253,'2026-27 Salary &amp; Benefits'!$A:$I,3,FALSE)</f>
        <v>1</v>
      </c>
      <c r="J1253" s="110">
        <f>VLOOKUP($A1253,'2026-27 Salary &amp; Benefits'!$A:$I,4,FALSE)</f>
        <v>1</v>
      </c>
      <c r="K1253" s="101">
        <f t="shared" si="222"/>
        <v>0</v>
      </c>
      <c r="L1253" s="100">
        <f t="shared" si="223"/>
        <v>0</v>
      </c>
      <c r="M1253" s="102">
        <f>'2026-27 Salary &amp; Benefits'!$E$6</f>
        <v>78209</v>
      </c>
      <c r="N1253" s="102">
        <f>'2026-27 Salary &amp; Benefits'!$F$6</f>
        <v>82248</v>
      </c>
      <c r="O1253" s="7">
        <f t="shared" si="224"/>
        <v>0</v>
      </c>
      <c r="P1253" s="7">
        <f t="shared" si="225"/>
        <v>0</v>
      </c>
      <c r="Q1253" s="7">
        <f>'2026-27 Salary &amp; Benefits'!G$6</f>
        <v>16817.759999999998</v>
      </c>
      <c r="R1253" s="103">
        <f>'2026-27 Salary &amp; Benefits'!H$6</f>
        <v>0.16020000000000001</v>
      </c>
      <c r="S1253" s="103">
        <f>'2026-27 Salary &amp; Benefits'!I$6</f>
        <v>0.15390000000000001</v>
      </c>
      <c r="T1253" s="7">
        <f t="shared" si="226"/>
        <v>0</v>
      </c>
      <c r="U1253" s="7">
        <f t="shared" si="227"/>
        <v>0</v>
      </c>
      <c r="V1253" s="7">
        <f t="shared" si="228"/>
        <v>0</v>
      </c>
      <c r="W1253" s="7">
        <f t="shared" si="229"/>
        <v>0</v>
      </c>
      <c r="X1253" s="18">
        <f t="shared" si="230"/>
        <v>0</v>
      </c>
      <c r="Y1253" s="2"/>
      <c r="Z1253" s="2"/>
      <c r="AA1253" s="2"/>
      <c r="AB1253" s="2"/>
      <c r="AC1253" s="2"/>
      <c r="AD1253" s="2"/>
      <c r="AE1253" s="2"/>
      <c r="AF1253" s="2"/>
      <c r="AG1253" s="2"/>
      <c r="AH1253" s="2"/>
      <c r="AI1253" s="2"/>
      <c r="AJ1253" s="2"/>
      <c r="AK1253" s="2"/>
      <c r="AL1253" s="2"/>
      <c r="AM1253" s="2"/>
      <c r="AN1253" s="2"/>
      <c r="AO1253" s="2"/>
      <c r="AP1253" s="2"/>
      <c r="AQ1253" s="2"/>
      <c r="AR1253" s="2"/>
      <c r="AS1253" s="2"/>
      <c r="AT1253" s="2"/>
      <c r="AU1253" s="2"/>
      <c r="AV1253" s="2"/>
      <c r="AW1253" s="2"/>
      <c r="AX1253" s="2"/>
      <c r="AY1253" s="2"/>
      <c r="AZ1253" s="2"/>
      <c r="BA1253" s="2"/>
      <c r="BB1253" s="2"/>
      <c r="BC1253" s="2"/>
      <c r="BD1253" s="2"/>
      <c r="BE1253" s="2"/>
      <c r="BF1253" s="2"/>
      <c r="BG1253" s="2"/>
      <c r="BH1253" s="2"/>
      <c r="BI1253" s="2"/>
      <c r="BJ1253" s="2"/>
      <c r="BK1253" s="2"/>
      <c r="BL1253" s="2"/>
      <c r="BM1253" s="2"/>
      <c r="BN1253" s="2"/>
      <c r="BO1253" s="2"/>
      <c r="BP1253" s="2"/>
      <c r="BQ1253" s="2"/>
      <c r="BR1253" s="2"/>
      <c r="BS1253" s="2"/>
      <c r="BT1253" s="2"/>
      <c r="BU1253" s="2"/>
      <c r="BV1253" s="2"/>
      <c r="BW1253" s="2"/>
      <c r="BX1253" s="2"/>
      <c r="BY1253" s="2"/>
      <c r="BZ1253" s="2"/>
      <c r="CA1253" s="2"/>
      <c r="CB1253" s="2"/>
      <c r="CC1253" s="2"/>
      <c r="CD1253" s="2"/>
      <c r="CE1253" s="2"/>
      <c r="CF1253" s="2"/>
      <c r="CG1253" s="2"/>
      <c r="CH1253" s="2"/>
      <c r="CI1253" s="2"/>
      <c r="CJ1253" s="2"/>
      <c r="CK1253" s="2"/>
      <c r="CL1253" s="2"/>
      <c r="CM1253" s="2"/>
      <c r="CN1253" s="2"/>
      <c r="CO1253" s="2"/>
      <c r="CP1253" s="2"/>
      <c r="CQ1253" s="2"/>
      <c r="CR1253" s="2"/>
      <c r="CS1253" s="2"/>
      <c r="CT1253" s="2"/>
      <c r="CU1253" s="2"/>
      <c r="CV1253" s="2"/>
      <c r="CW1253" s="2"/>
      <c r="CX1253" s="2"/>
      <c r="CY1253" s="2"/>
      <c r="CZ1253" s="2"/>
      <c r="DA1253" s="2"/>
      <c r="DB1253" s="2"/>
      <c r="DC1253" s="2"/>
      <c r="DD1253" s="2"/>
      <c r="DE1253" s="2"/>
      <c r="DF1253" s="2"/>
      <c r="DG1253" s="2"/>
      <c r="DH1253" s="2"/>
      <c r="DI1253" s="2"/>
      <c r="DJ1253" s="2"/>
      <c r="DK1253" s="2"/>
      <c r="DL1253" s="2"/>
      <c r="DM1253" s="2"/>
      <c r="DN1253" s="2"/>
      <c r="DO1253" s="2"/>
      <c r="DP1253" s="2"/>
      <c r="DQ1253" s="2"/>
      <c r="DR1253" s="2"/>
      <c r="DS1253" s="2"/>
      <c r="DT1253" s="2"/>
      <c r="DU1253" s="2"/>
      <c r="DV1253" s="2"/>
      <c r="DW1253" s="2"/>
      <c r="DX1253" s="2"/>
      <c r="DY1253" s="2"/>
      <c r="DZ1253" s="2"/>
      <c r="EA1253" s="2"/>
      <c r="EB1253" s="2"/>
      <c r="EC1253" s="2"/>
      <c r="ED1253" s="2"/>
      <c r="EE1253" s="2"/>
      <c r="EF1253" s="2"/>
      <c r="EG1253" s="2"/>
      <c r="EH1253" s="2"/>
      <c r="EI1253" s="2"/>
      <c r="EJ1253" s="2"/>
      <c r="EK1253" s="2"/>
      <c r="EL1253" s="2"/>
      <c r="EM1253" s="2"/>
      <c r="EN1253" s="2"/>
      <c r="EO1253" s="2"/>
      <c r="EP1253" s="2"/>
      <c r="EQ1253" s="2"/>
      <c r="ER1253" s="2"/>
      <c r="ES1253" s="2"/>
      <c r="ET1253" s="2"/>
      <c r="EU1253" s="2"/>
      <c r="EV1253" s="2"/>
      <c r="EW1253" s="2"/>
      <c r="EX1253" s="2"/>
      <c r="EY1253" s="2"/>
      <c r="EZ1253" s="2"/>
      <c r="FA1253" s="2"/>
      <c r="FB1253" s="2"/>
      <c r="FC1253" s="2"/>
    </row>
    <row r="1254" spans="1:159" s="4" customFormat="1">
      <c r="A1254" s="50" t="s">
        <v>2372</v>
      </c>
      <c r="B1254" s="59" t="s">
        <v>2691</v>
      </c>
      <c r="C1254" s="60">
        <v>5682</v>
      </c>
      <c r="D1254" s="59" t="s">
        <v>3006</v>
      </c>
      <c r="E1254" s="78" t="str">
        <f>IFERROR(VLOOKUP($C1254,'2025-26 School Level AAFTE'!$C$2:$L$2349,9,FALSE), "No")</f>
        <v>No</v>
      </c>
      <c r="F1254" s="67">
        <f>IFERROR(VLOOKUP($C1254,'2025-26 School Level AAFTE'!$C$2:$J$2349,8,FALSE), 0)</f>
        <v>129.41999999999999</v>
      </c>
      <c r="G1254" s="69">
        <f>IFERROR(IF(E1254= "yes",VLOOKUP(C1254,Summary!$B:$I,6,0),0),0)</f>
        <v>0</v>
      </c>
      <c r="H1254" s="68">
        <f t="shared" si="221"/>
        <v>0</v>
      </c>
      <c r="I1254" s="110">
        <f>VLOOKUP($A1254,'2026-27 Salary &amp; Benefits'!$A:$I,3,FALSE)</f>
        <v>1</v>
      </c>
      <c r="J1254" s="110">
        <f>VLOOKUP($A1254,'2026-27 Salary &amp; Benefits'!$A:$I,4,FALSE)</f>
        <v>1</v>
      </c>
      <c r="K1254" s="101">
        <f t="shared" si="222"/>
        <v>0</v>
      </c>
      <c r="L1254" s="100">
        <f t="shared" si="223"/>
        <v>0</v>
      </c>
      <c r="M1254" s="102">
        <f>'2026-27 Salary &amp; Benefits'!$E$6</f>
        <v>78209</v>
      </c>
      <c r="N1254" s="102">
        <f>'2026-27 Salary &amp; Benefits'!$F$6</f>
        <v>82248</v>
      </c>
      <c r="O1254" s="7">
        <f t="shared" si="224"/>
        <v>0</v>
      </c>
      <c r="P1254" s="7">
        <f t="shared" si="225"/>
        <v>0</v>
      </c>
      <c r="Q1254" s="7">
        <f>'2026-27 Salary &amp; Benefits'!G$6</f>
        <v>16817.759999999998</v>
      </c>
      <c r="R1254" s="103">
        <f>'2026-27 Salary &amp; Benefits'!H$6</f>
        <v>0.16020000000000001</v>
      </c>
      <c r="S1254" s="103">
        <f>'2026-27 Salary &amp; Benefits'!I$6</f>
        <v>0.15390000000000001</v>
      </c>
      <c r="T1254" s="7">
        <f t="shared" si="226"/>
        <v>0</v>
      </c>
      <c r="U1254" s="7">
        <f t="shared" si="227"/>
        <v>0</v>
      </c>
      <c r="V1254" s="7">
        <f t="shared" si="228"/>
        <v>0</v>
      </c>
      <c r="W1254" s="7">
        <f t="shared" si="229"/>
        <v>0</v>
      </c>
      <c r="X1254" s="18">
        <f t="shared" si="230"/>
        <v>0</v>
      </c>
      <c r="Y1254" s="2"/>
      <c r="Z1254" s="2"/>
      <c r="AA1254" s="2"/>
      <c r="AB1254" s="2"/>
      <c r="AC1254" s="2"/>
      <c r="AD1254" s="2"/>
      <c r="AE1254" s="2"/>
      <c r="AF1254" s="2"/>
      <c r="AG1254" s="2"/>
      <c r="AH1254" s="2"/>
      <c r="AI1254" s="2"/>
      <c r="AJ1254" s="2"/>
      <c r="AK1254" s="2"/>
      <c r="AL1254" s="2"/>
      <c r="AM1254" s="2"/>
      <c r="AN1254" s="2"/>
      <c r="AO1254" s="2"/>
      <c r="AP1254" s="2"/>
      <c r="AQ1254" s="2"/>
      <c r="AR1254" s="2"/>
      <c r="AS1254" s="2"/>
      <c r="AT1254" s="2"/>
      <c r="AU1254" s="2"/>
      <c r="AV1254" s="2"/>
      <c r="AW1254" s="2"/>
      <c r="AX1254" s="2"/>
      <c r="AY1254" s="2"/>
      <c r="AZ1254" s="2"/>
      <c r="BA1254" s="2"/>
      <c r="BB1254" s="2"/>
      <c r="BC1254" s="2"/>
      <c r="BD1254" s="2"/>
      <c r="BE1254" s="2"/>
      <c r="BF1254" s="2"/>
      <c r="BG1254" s="2"/>
      <c r="BH1254" s="2"/>
      <c r="BI1254" s="2"/>
      <c r="BJ1254" s="2"/>
      <c r="BK1254" s="2"/>
      <c r="BL1254" s="2"/>
      <c r="BM1254" s="2"/>
      <c r="BN1254" s="2"/>
      <c r="BO1254" s="2"/>
      <c r="BP1254" s="2"/>
      <c r="BQ1254" s="2"/>
      <c r="BR1254" s="2"/>
      <c r="BS1254" s="2"/>
      <c r="BT1254" s="2"/>
      <c r="BU1254" s="2"/>
      <c r="BV1254" s="2"/>
      <c r="BW1254" s="2"/>
      <c r="BX1254" s="2"/>
      <c r="BY1254" s="2"/>
      <c r="BZ1254" s="2"/>
      <c r="CA1254" s="2"/>
      <c r="CB1254" s="2"/>
      <c r="CC1254" s="2"/>
      <c r="CD1254" s="2"/>
      <c r="CE1254" s="2"/>
      <c r="CF1254" s="2"/>
      <c r="CG1254" s="2"/>
      <c r="CH1254" s="2"/>
      <c r="CI1254" s="2"/>
      <c r="CJ1254" s="2"/>
      <c r="CK1254" s="2"/>
      <c r="CL1254" s="2"/>
      <c r="CM1254" s="2"/>
      <c r="CN1254" s="2"/>
      <c r="CO1254" s="2"/>
      <c r="CP1254" s="2"/>
      <c r="CQ1254" s="2"/>
      <c r="CR1254" s="2"/>
      <c r="CS1254" s="2"/>
      <c r="CT1254" s="2"/>
      <c r="CU1254" s="2"/>
      <c r="CV1254" s="2"/>
      <c r="CW1254" s="2"/>
      <c r="CX1254" s="2"/>
      <c r="CY1254" s="2"/>
      <c r="CZ1254" s="2"/>
      <c r="DA1254" s="2"/>
      <c r="DB1254" s="2"/>
      <c r="DC1254" s="2"/>
      <c r="DD1254" s="2"/>
      <c r="DE1254" s="2"/>
      <c r="DF1254" s="2"/>
      <c r="DG1254" s="2"/>
      <c r="DH1254" s="2"/>
      <c r="DI1254" s="2"/>
      <c r="DJ1254" s="2"/>
      <c r="DK1254" s="2"/>
      <c r="DL1254" s="2"/>
      <c r="DM1254" s="2"/>
      <c r="DN1254" s="2"/>
      <c r="DO1254" s="2"/>
      <c r="DP1254" s="2"/>
      <c r="DQ1254" s="2"/>
      <c r="DR1254" s="2"/>
      <c r="DS1254" s="2"/>
      <c r="DT1254" s="2"/>
      <c r="DU1254" s="2"/>
      <c r="DV1254" s="2"/>
      <c r="DW1254" s="2"/>
      <c r="DX1254" s="2"/>
      <c r="DY1254" s="2"/>
      <c r="DZ1254" s="2"/>
      <c r="EA1254" s="2"/>
      <c r="EB1254" s="2"/>
      <c r="EC1254" s="2"/>
      <c r="ED1254" s="2"/>
      <c r="EE1254" s="2"/>
      <c r="EF1254" s="2"/>
      <c r="EG1254" s="2"/>
      <c r="EH1254" s="2"/>
      <c r="EI1254" s="2"/>
      <c r="EJ1254" s="2"/>
      <c r="EK1254" s="2"/>
      <c r="EL1254" s="2"/>
      <c r="EM1254" s="2"/>
      <c r="EN1254" s="2"/>
      <c r="EO1254" s="2"/>
      <c r="EP1254" s="2"/>
      <c r="EQ1254" s="2"/>
      <c r="ER1254" s="2"/>
      <c r="ES1254" s="2"/>
      <c r="ET1254" s="2"/>
      <c r="EU1254" s="2"/>
      <c r="EV1254" s="2"/>
      <c r="EW1254" s="2"/>
      <c r="EX1254" s="2"/>
      <c r="EY1254" s="2"/>
      <c r="EZ1254" s="2"/>
      <c r="FA1254" s="2"/>
      <c r="FB1254" s="2"/>
      <c r="FC1254" s="2"/>
    </row>
    <row r="1255" spans="1:159" s="4" customFormat="1">
      <c r="A1255" s="50" t="s">
        <v>2372</v>
      </c>
      <c r="B1255" s="59" t="s">
        <v>2691</v>
      </c>
      <c r="C1255" s="60">
        <v>4409</v>
      </c>
      <c r="D1255" s="59" t="s">
        <v>1865</v>
      </c>
      <c r="E1255" s="78" t="str">
        <f>IFERROR(VLOOKUP($C1255,'2025-26 School Level AAFTE'!$C$2:$L$2349,9,FALSE), "No")</f>
        <v>No</v>
      </c>
      <c r="F1255" s="67">
        <f>IFERROR(VLOOKUP($C1255,'2025-26 School Level AAFTE'!$C$2:$J$2349,8,FALSE), 0)</f>
        <v>694.83</v>
      </c>
      <c r="G1255" s="69">
        <f>IFERROR(IF(E1255= "yes",VLOOKUP(C1255,Summary!$B:$I,6,0),0),0)</f>
        <v>0</v>
      </c>
      <c r="H1255" s="68">
        <f t="shared" si="221"/>
        <v>0</v>
      </c>
      <c r="I1255" s="110">
        <f>VLOOKUP($A1255,'2026-27 Salary &amp; Benefits'!$A:$I,3,FALSE)</f>
        <v>1</v>
      </c>
      <c r="J1255" s="110">
        <f>VLOOKUP($A1255,'2026-27 Salary &amp; Benefits'!$A:$I,4,FALSE)</f>
        <v>1</v>
      </c>
      <c r="K1255" s="101">
        <f t="shared" si="222"/>
        <v>0</v>
      </c>
      <c r="L1255" s="100">
        <f t="shared" si="223"/>
        <v>0</v>
      </c>
      <c r="M1255" s="102">
        <f>'2026-27 Salary &amp; Benefits'!$E$6</f>
        <v>78209</v>
      </c>
      <c r="N1255" s="102">
        <f>'2026-27 Salary &amp; Benefits'!$F$6</f>
        <v>82248</v>
      </c>
      <c r="O1255" s="7">
        <f t="shared" si="224"/>
        <v>0</v>
      </c>
      <c r="P1255" s="7">
        <f t="shared" si="225"/>
        <v>0</v>
      </c>
      <c r="Q1255" s="7">
        <f>'2026-27 Salary &amp; Benefits'!G$6</f>
        <v>16817.759999999998</v>
      </c>
      <c r="R1255" s="103">
        <f>'2026-27 Salary &amp; Benefits'!H$6</f>
        <v>0.16020000000000001</v>
      </c>
      <c r="S1255" s="103">
        <f>'2026-27 Salary &amp; Benefits'!I$6</f>
        <v>0.15390000000000001</v>
      </c>
      <c r="T1255" s="7">
        <f t="shared" si="226"/>
        <v>0</v>
      </c>
      <c r="U1255" s="7">
        <f t="shared" si="227"/>
        <v>0</v>
      </c>
      <c r="V1255" s="7">
        <f t="shared" si="228"/>
        <v>0</v>
      </c>
      <c r="W1255" s="7">
        <f t="shared" si="229"/>
        <v>0</v>
      </c>
      <c r="X1255" s="18">
        <f t="shared" si="230"/>
        <v>0</v>
      </c>
      <c r="Y1255" s="2"/>
      <c r="Z1255" s="2"/>
      <c r="AA1255" s="2"/>
      <c r="AB1255" s="2"/>
      <c r="AC1255" s="2"/>
      <c r="AD1255" s="2"/>
      <c r="AE1255" s="2"/>
      <c r="AF1255" s="2"/>
      <c r="AG1255" s="2"/>
      <c r="AH1255" s="2"/>
      <c r="AI1255" s="2"/>
      <c r="AJ1255" s="2"/>
      <c r="AK1255" s="2"/>
      <c r="AL1255" s="2"/>
      <c r="AM1255" s="2"/>
      <c r="AN1255" s="2"/>
      <c r="AO1255" s="2"/>
      <c r="AP1255" s="2"/>
      <c r="AQ1255" s="2"/>
      <c r="AR1255" s="2"/>
      <c r="AS1255" s="2"/>
      <c r="AT1255" s="2"/>
      <c r="AU1255" s="2"/>
      <c r="AV1255" s="2"/>
      <c r="AW1255" s="2"/>
      <c r="AX1255" s="2"/>
      <c r="AY1255" s="2"/>
      <c r="AZ1255" s="2"/>
      <c r="BA1255" s="2"/>
      <c r="BB1255" s="2"/>
      <c r="BC1255" s="2"/>
      <c r="BD1255" s="2"/>
      <c r="BE1255" s="2"/>
      <c r="BF1255" s="2"/>
      <c r="BG1255" s="2"/>
      <c r="BH1255" s="2"/>
      <c r="BI1255" s="2"/>
      <c r="BJ1255" s="2"/>
      <c r="BK1255" s="2"/>
      <c r="BL1255" s="2"/>
      <c r="BM1255" s="2"/>
      <c r="BN1255" s="2"/>
      <c r="BO1255" s="2"/>
      <c r="BP1255" s="2"/>
      <c r="BQ1255" s="2"/>
      <c r="BR1255" s="2"/>
      <c r="BS1255" s="2"/>
      <c r="BT1255" s="2"/>
      <c r="BU1255" s="2"/>
      <c r="BV1255" s="2"/>
      <c r="BW1255" s="2"/>
      <c r="BX1255" s="2"/>
      <c r="BY1255" s="2"/>
      <c r="BZ1255" s="2"/>
      <c r="CA1255" s="2"/>
      <c r="CB1255" s="2"/>
      <c r="CC1255" s="2"/>
      <c r="CD1255" s="2"/>
      <c r="CE1255" s="2"/>
      <c r="CF1255" s="2"/>
      <c r="CG1255" s="2"/>
      <c r="CH1255" s="2"/>
      <c r="CI1255" s="2"/>
      <c r="CJ1255" s="2"/>
      <c r="CK1255" s="2"/>
      <c r="CL1255" s="2"/>
      <c r="CM1255" s="2"/>
      <c r="CN1255" s="2"/>
      <c r="CO1255" s="2"/>
      <c r="CP1255" s="2"/>
      <c r="CQ1255" s="2"/>
      <c r="CR1255" s="2"/>
      <c r="CS1255" s="2"/>
      <c r="CT1255" s="2"/>
      <c r="CU1255" s="2"/>
      <c r="CV1255" s="2"/>
      <c r="CW1255" s="2"/>
      <c r="CX1255" s="2"/>
      <c r="CY1255" s="2"/>
      <c r="CZ1255" s="2"/>
      <c r="DA1255" s="2"/>
      <c r="DB1255" s="2"/>
      <c r="DC1255" s="2"/>
      <c r="DD1255" s="2"/>
      <c r="DE1255" s="2"/>
      <c r="DF1255" s="2"/>
      <c r="DG1255" s="2"/>
      <c r="DH1255" s="2"/>
      <c r="DI1255" s="2"/>
      <c r="DJ1255" s="2"/>
      <c r="DK1255" s="2"/>
      <c r="DL1255" s="2"/>
      <c r="DM1255" s="2"/>
      <c r="DN1255" s="2"/>
      <c r="DO1255" s="2"/>
      <c r="DP1255" s="2"/>
      <c r="DQ1255" s="2"/>
      <c r="DR1255" s="2"/>
      <c r="DS1255" s="2"/>
      <c r="DT1255" s="2"/>
      <c r="DU1255" s="2"/>
      <c r="DV1255" s="2"/>
      <c r="DW1255" s="2"/>
      <c r="DX1255" s="2"/>
      <c r="DY1255" s="2"/>
      <c r="DZ1255" s="2"/>
      <c r="EA1255" s="2"/>
      <c r="EB1255" s="2"/>
      <c r="EC1255" s="2"/>
      <c r="ED1255" s="2"/>
      <c r="EE1255" s="2"/>
      <c r="EF1255" s="2"/>
      <c r="EG1255" s="2"/>
      <c r="EH1255" s="2"/>
      <c r="EI1255" s="2"/>
      <c r="EJ1255" s="2"/>
      <c r="EK1255" s="2"/>
      <c r="EL1255" s="2"/>
      <c r="EM1255" s="2"/>
      <c r="EN1255" s="2"/>
      <c r="EO1255" s="2"/>
      <c r="EP1255" s="2"/>
      <c r="EQ1255" s="2"/>
      <c r="ER1255" s="2"/>
      <c r="ES1255" s="2"/>
      <c r="ET1255" s="2"/>
      <c r="EU1255" s="2"/>
      <c r="EV1255" s="2"/>
      <c r="EW1255" s="2"/>
      <c r="EX1255" s="2"/>
      <c r="EY1255" s="2"/>
      <c r="EZ1255" s="2"/>
      <c r="FA1255" s="2"/>
      <c r="FB1255" s="2"/>
      <c r="FC1255" s="2"/>
    </row>
    <row r="1256" spans="1:159" s="4" customFormat="1">
      <c r="A1256" s="50" t="s">
        <v>2372</v>
      </c>
      <c r="B1256" s="59" t="s">
        <v>2691</v>
      </c>
      <c r="C1256" s="60">
        <v>3653</v>
      </c>
      <c r="D1256" s="59" t="s">
        <v>1857</v>
      </c>
      <c r="E1256" s="78" t="str">
        <f>IFERROR(VLOOKUP($C1256,'2025-26 School Level AAFTE'!$C$2:$L$2349,9,FALSE), "No")</f>
        <v>Yes</v>
      </c>
      <c r="F1256" s="67">
        <f>IFERROR(VLOOKUP($C1256,'2025-26 School Level AAFTE'!$C$2:$J$2349,8,FALSE), 0)</f>
        <v>362.34</v>
      </c>
      <c r="G1256" s="69">
        <f>IFERROR(IF(E1256= "yes",VLOOKUP(C1256,Summary!$B:$I,6,0),0),0)</f>
        <v>0</v>
      </c>
      <c r="H1256" s="68">
        <f t="shared" si="221"/>
        <v>362.34</v>
      </c>
      <c r="I1256" s="110">
        <f>VLOOKUP($A1256,'2026-27 Salary &amp; Benefits'!$A:$I,3,FALSE)</f>
        <v>1</v>
      </c>
      <c r="J1256" s="110">
        <f>VLOOKUP($A1256,'2026-27 Salary &amp; Benefits'!$A:$I,4,FALSE)</f>
        <v>1</v>
      </c>
      <c r="K1256" s="101">
        <f t="shared" si="222"/>
        <v>362.34</v>
      </c>
      <c r="L1256" s="100">
        <f t="shared" si="223"/>
        <v>1.0629999999999999</v>
      </c>
      <c r="M1256" s="102">
        <f>'2026-27 Salary &amp; Benefits'!$E$6</f>
        <v>78209</v>
      </c>
      <c r="N1256" s="102">
        <f>'2026-27 Salary &amp; Benefits'!$F$6</f>
        <v>82248</v>
      </c>
      <c r="O1256" s="7">
        <f t="shared" si="224"/>
        <v>83136.17</v>
      </c>
      <c r="P1256" s="7">
        <f t="shared" si="225"/>
        <v>4293.4499999999971</v>
      </c>
      <c r="Q1256" s="7">
        <f>'2026-27 Salary &amp; Benefits'!G$6</f>
        <v>16817.759999999998</v>
      </c>
      <c r="R1256" s="103">
        <f>'2026-27 Salary &amp; Benefits'!H$6</f>
        <v>0.16020000000000001</v>
      </c>
      <c r="S1256" s="103">
        <f>'2026-27 Salary &amp; Benefits'!I$6</f>
        <v>0.15390000000000001</v>
      </c>
      <c r="T1256" s="7">
        <f t="shared" si="226"/>
        <v>31856.46</v>
      </c>
      <c r="U1256" s="7">
        <f t="shared" si="227"/>
        <v>1457.16</v>
      </c>
      <c r="V1256" s="7">
        <f t="shared" si="228"/>
        <v>224.26</v>
      </c>
      <c r="W1256" s="7">
        <f t="shared" si="229"/>
        <v>1681.42</v>
      </c>
      <c r="X1256" s="18">
        <f t="shared" si="230"/>
        <v>120967.5</v>
      </c>
      <c r="Y1256" s="2"/>
      <c r="Z1256" s="2"/>
      <c r="AA1256" s="2"/>
      <c r="AB1256" s="2"/>
      <c r="AC1256" s="2"/>
      <c r="AD1256" s="2"/>
      <c r="AE1256" s="2"/>
      <c r="AF1256" s="2"/>
      <c r="AG1256" s="2"/>
      <c r="AH1256" s="2"/>
      <c r="AI1256" s="2"/>
      <c r="AJ1256" s="2"/>
      <c r="AK1256" s="2"/>
      <c r="AL1256" s="2"/>
      <c r="AM1256" s="2"/>
      <c r="AN1256" s="2"/>
      <c r="AO1256" s="2"/>
      <c r="AP1256" s="2"/>
      <c r="AQ1256" s="2"/>
      <c r="AR1256" s="2"/>
      <c r="AS1256" s="2"/>
      <c r="AT1256" s="2"/>
      <c r="AU1256" s="2"/>
      <c r="AV1256" s="2"/>
      <c r="AW1256" s="2"/>
      <c r="AX1256" s="2"/>
      <c r="AY1256" s="2"/>
      <c r="AZ1256" s="2"/>
      <c r="BA1256" s="2"/>
      <c r="BB1256" s="2"/>
      <c r="BC1256" s="2"/>
      <c r="BD1256" s="2"/>
      <c r="BE1256" s="2"/>
      <c r="BF1256" s="2"/>
      <c r="BG1256" s="2"/>
      <c r="BH1256" s="2"/>
      <c r="BI1256" s="2"/>
      <c r="BJ1256" s="2"/>
      <c r="BK1256" s="2"/>
      <c r="BL1256" s="2"/>
      <c r="BM1256" s="2"/>
      <c r="BN1256" s="2"/>
      <c r="BO1256" s="2"/>
      <c r="BP1256" s="2"/>
      <c r="BQ1256" s="2"/>
      <c r="BR1256" s="2"/>
      <c r="BS1256" s="2"/>
      <c r="BT1256" s="2"/>
      <c r="BU1256" s="2"/>
      <c r="BV1256" s="2"/>
      <c r="BW1256" s="2"/>
      <c r="BX1256" s="2"/>
      <c r="BY1256" s="2"/>
      <c r="BZ1256" s="2"/>
      <c r="CA1256" s="2"/>
      <c r="CB1256" s="2"/>
      <c r="CC1256" s="2"/>
      <c r="CD1256" s="2"/>
      <c r="CE1256" s="2"/>
      <c r="CF1256" s="2"/>
      <c r="CG1256" s="2"/>
      <c r="CH1256" s="2"/>
      <c r="CI1256" s="2"/>
      <c r="CJ1256" s="2"/>
      <c r="CK1256" s="2"/>
      <c r="CL1256" s="2"/>
      <c r="CM1256" s="2"/>
      <c r="CN1256" s="2"/>
      <c r="CO1256" s="2"/>
      <c r="CP1256" s="2"/>
      <c r="CQ1256" s="2"/>
      <c r="CR1256" s="2"/>
      <c r="CS1256" s="2"/>
      <c r="CT1256" s="2"/>
      <c r="CU1256" s="2"/>
      <c r="CV1256" s="2"/>
      <c r="CW1256" s="2"/>
      <c r="CX1256" s="2"/>
      <c r="CY1256" s="2"/>
      <c r="CZ1256" s="2"/>
      <c r="DA1256" s="2"/>
      <c r="DB1256" s="2"/>
      <c r="DC1256" s="2"/>
      <c r="DD1256" s="2"/>
      <c r="DE1256" s="2"/>
      <c r="DF1256" s="2"/>
      <c r="DG1256" s="2"/>
      <c r="DH1256" s="2"/>
      <c r="DI1256" s="2"/>
      <c r="DJ1256" s="2"/>
      <c r="DK1256" s="2"/>
      <c r="DL1256" s="2"/>
      <c r="DM1256" s="2"/>
      <c r="DN1256" s="2"/>
      <c r="DO1256" s="2"/>
      <c r="DP1256" s="2"/>
      <c r="DQ1256" s="2"/>
      <c r="DR1256" s="2"/>
      <c r="DS1256" s="2"/>
      <c r="DT1256" s="2"/>
      <c r="DU1256" s="2"/>
      <c r="DV1256" s="2"/>
      <c r="DW1256" s="2"/>
      <c r="DX1256" s="2"/>
      <c r="DY1256" s="2"/>
      <c r="DZ1256" s="2"/>
      <c r="EA1256" s="2"/>
      <c r="EB1256" s="2"/>
      <c r="EC1256" s="2"/>
      <c r="ED1256" s="2"/>
      <c r="EE1256" s="2"/>
      <c r="EF1256" s="2"/>
      <c r="EG1256" s="2"/>
      <c r="EH1256" s="2"/>
      <c r="EI1256" s="2"/>
      <c r="EJ1256" s="2"/>
      <c r="EK1256" s="2"/>
      <c r="EL1256" s="2"/>
      <c r="EM1256" s="2"/>
      <c r="EN1256" s="2"/>
      <c r="EO1256" s="2"/>
      <c r="EP1256" s="2"/>
      <c r="EQ1256" s="2"/>
      <c r="ER1256" s="2"/>
      <c r="ES1256" s="2"/>
      <c r="ET1256" s="2"/>
      <c r="EU1256" s="2"/>
      <c r="EV1256" s="2"/>
      <c r="EW1256" s="2"/>
      <c r="EX1256" s="2"/>
      <c r="EY1256" s="2"/>
      <c r="EZ1256" s="2"/>
      <c r="FA1256" s="2"/>
      <c r="FB1256" s="2"/>
      <c r="FC1256" s="2"/>
    </row>
    <row r="1257" spans="1:159" s="4" customFormat="1">
      <c r="A1257" s="50" t="s">
        <v>2372</v>
      </c>
      <c r="B1257" s="59" t="s">
        <v>2691</v>
      </c>
      <c r="C1257" s="60">
        <v>3539</v>
      </c>
      <c r="D1257" s="59" t="s">
        <v>1855</v>
      </c>
      <c r="E1257" s="78" t="str">
        <f>IFERROR(VLOOKUP($C1257,'2025-26 School Level AAFTE'!$C$2:$L$2349,9,FALSE), "No")</f>
        <v>No</v>
      </c>
      <c r="F1257" s="67">
        <f>IFERROR(VLOOKUP($C1257,'2025-26 School Level AAFTE'!$C$2:$J$2349,8,FALSE), 0)</f>
        <v>513.71</v>
      </c>
      <c r="G1257" s="69">
        <f>IFERROR(IF(E1257= "yes",VLOOKUP(C1257,Summary!$B:$I,6,0),0),0)</f>
        <v>0</v>
      </c>
      <c r="H1257" s="68">
        <f t="shared" si="221"/>
        <v>0</v>
      </c>
      <c r="I1257" s="110">
        <f>VLOOKUP($A1257,'2026-27 Salary &amp; Benefits'!$A:$I,3,FALSE)</f>
        <v>1</v>
      </c>
      <c r="J1257" s="110">
        <f>VLOOKUP($A1257,'2026-27 Salary &amp; Benefits'!$A:$I,4,FALSE)</f>
        <v>1</v>
      </c>
      <c r="K1257" s="101">
        <f t="shared" si="222"/>
        <v>0</v>
      </c>
      <c r="L1257" s="100">
        <f t="shared" si="223"/>
        <v>0</v>
      </c>
      <c r="M1257" s="102">
        <f>'2026-27 Salary &amp; Benefits'!$E$6</f>
        <v>78209</v>
      </c>
      <c r="N1257" s="102">
        <f>'2026-27 Salary &amp; Benefits'!$F$6</f>
        <v>82248</v>
      </c>
      <c r="O1257" s="7">
        <f t="shared" si="224"/>
        <v>0</v>
      </c>
      <c r="P1257" s="7">
        <f t="shared" si="225"/>
        <v>0</v>
      </c>
      <c r="Q1257" s="7">
        <f>'2026-27 Salary &amp; Benefits'!G$6</f>
        <v>16817.759999999998</v>
      </c>
      <c r="R1257" s="103">
        <f>'2026-27 Salary &amp; Benefits'!H$6</f>
        <v>0.16020000000000001</v>
      </c>
      <c r="S1257" s="103">
        <f>'2026-27 Salary &amp; Benefits'!I$6</f>
        <v>0.15390000000000001</v>
      </c>
      <c r="T1257" s="7">
        <f t="shared" si="226"/>
        <v>0</v>
      </c>
      <c r="U1257" s="7">
        <f t="shared" si="227"/>
        <v>0</v>
      </c>
      <c r="V1257" s="7">
        <f t="shared" si="228"/>
        <v>0</v>
      </c>
      <c r="W1257" s="7">
        <f t="shared" si="229"/>
        <v>0</v>
      </c>
      <c r="X1257" s="18">
        <f t="shared" si="230"/>
        <v>0</v>
      </c>
      <c r="Y1257" s="2"/>
      <c r="Z1257" s="2"/>
      <c r="AA1257" s="2"/>
      <c r="AB1257" s="2"/>
      <c r="AC1257" s="2"/>
      <c r="AD1257" s="2"/>
      <c r="AE1257" s="2"/>
      <c r="AF1257" s="2"/>
      <c r="AG1257" s="2"/>
      <c r="AH1257" s="2"/>
      <c r="AI1257" s="2"/>
      <c r="AJ1257" s="2"/>
      <c r="AK1257" s="2"/>
      <c r="AL1257" s="2"/>
      <c r="AM1257" s="2"/>
      <c r="AN1257" s="2"/>
      <c r="AO1257" s="2"/>
      <c r="AP1257" s="2"/>
      <c r="AQ1257" s="2"/>
      <c r="AR1257" s="2"/>
      <c r="AS1257" s="2"/>
      <c r="AT1257" s="2"/>
      <c r="AU1257" s="2"/>
      <c r="AV1257" s="2"/>
      <c r="AW1257" s="2"/>
      <c r="AX1257" s="2"/>
      <c r="AY1257" s="2"/>
      <c r="AZ1257" s="2"/>
      <c r="BA1257" s="2"/>
      <c r="BB1257" s="2"/>
      <c r="BC1257" s="2"/>
      <c r="BD1257" s="2"/>
      <c r="BE1257" s="2"/>
      <c r="BF1257" s="2"/>
      <c r="BG1257" s="2"/>
      <c r="BH1257" s="2"/>
      <c r="BI1257" s="2"/>
      <c r="BJ1257" s="2"/>
      <c r="BK1257" s="2"/>
      <c r="BL1257" s="2"/>
      <c r="BM1257" s="2"/>
      <c r="BN1257" s="2"/>
      <c r="BO1257" s="2"/>
      <c r="BP1257" s="2"/>
      <c r="BQ1257" s="2"/>
      <c r="BR1257" s="2"/>
      <c r="BS1257" s="2"/>
      <c r="BT1257" s="2"/>
      <c r="BU1257" s="2"/>
      <c r="BV1257" s="2"/>
      <c r="BW1257" s="2"/>
      <c r="BX1257" s="2"/>
      <c r="BY1257" s="2"/>
      <c r="BZ1257" s="2"/>
      <c r="CA1257" s="2"/>
      <c r="CB1257" s="2"/>
      <c r="CC1257" s="2"/>
      <c r="CD1257" s="2"/>
      <c r="CE1257" s="2"/>
      <c r="CF1257" s="2"/>
      <c r="CG1257" s="2"/>
      <c r="CH1257" s="2"/>
      <c r="CI1257" s="2"/>
      <c r="CJ1257" s="2"/>
      <c r="CK1257" s="2"/>
      <c r="CL1257" s="2"/>
      <c r="CM1257" s="2"/>
      <c r="CN1257" s="2"/>
      <c r="CO1257" s="2"/>
      <c r="CP1257" s="2"/>
      <c r="CQ1257" s="2"/>
      <c r="CR1257" s="2"/>
      <c r="CS1257" s="2"/>
      <c r="CT1257" s="2"/>
      <c r="CU1257" s="2"/>
      <c r="CV1257" s="2"/>
      <c r="CW1257" s="2"/>
      <c r="CX1257" s="2"/>
      <c r="CY1257" s="2"/>
      <c r="CZ1257" s="2"/>
      <c r="DA1257" s="2"/>
      <c r="DB1257" s="2"/>
      <c r="DC1257" s="2"/>
      <c r="DD1257" s="2"/>
      <c r="DE1257" s="2"/>
      <c r="DF1257" s="2"/>
      <c r="DG1257" s="2"/>
      <c r="DH1257" s="2"/>
      <c r="DI1257" s="2"/>
      <c r="DJ1257" s="2"/>
      <c r="DK1257" s="2"/>
      <c r="DL1257" s="2"/>
      <c r="DM1257" s="2"/>
      <c r="DN1257" s="2"/>
      <c r="DO1257" s="2"/>
      <c r="DP1257" s="2"/>
      <c r="DQ1257" s="2"/>
      <c r="DR1257" s="2"/>
      <c r="DS1257" s="2"/>
      <c r="DT1257" s="2"/>
      <c r="DU1257" s="2"/>
      <c r="DV1257" s="2"/>
      <c r="DW1257" s="2"/>
      <c r="DX1257" s="2"/>
      <c r="DY1257" s="2"/>
      <c r="DZ1257" s="2"/>
      <c r="EA1257" s="2"/>
      <c r="EB1257" s="2"/>
      <c r="EC1257" s="2"/>
      <c r="ED1257" s="2"/>
      <c r="EE1257" s="2"/>
      <c r="EF1257" s="2"/>
      <c r="EG1257" s="2"/>
      <c r="EH1257" s="2"/>
      <c r="EI1257" s="2"/>
      <c r="EJ1257" s="2"/>
      <c r="EK1257" s="2"/>
      <c r="EL1257" s="2"/>
      <c r="EM1257" s="2"/>
      <c r="EN1257" s="2"/>
      <c r="EO1257" s="2"/>
      <c r="EP1257" s="2"/>
      <c r="EQ1257" s="2"/>
      <c r="ER1257" s="2"/>
      <c r="ES1257" s="2"/>
      <c r="ET1257" s="2"/>
      <c r="EU1257" s="2"/>
      <c r="EV1257" s="2"/>
      <c r="EW1257" s="2"/>
      <c r="EX1257" s="2"/>
      <c r="EY1257" s="2"/>
      <c r="EZ1257" s="2"/>
      <c r="FA1257" s="2"/>
      <c r="FB1257" s="2"/>
      <c r="FC1257" s="2"/>
    </row>
    <row r="1258" spans="1:159" s="4" customFormat="1">
      <c r="A1258" s="50" t="s">
        <v>2372</v>
      </c>
      <c r="B1258" s="59" t="s">
        <v>2691</v>
      </c>
      <c r="C1258" s="60">
        <v>3262</v>
      </c>
      <c r="D1258" s="59" t="s">
        <v>1854</v>
      </c>
      <c r="E1258" s="78" t="str">
        <f>IFERROR(VLOOKUP($C1258,'2025-26 School Level AAFTE'!$C$2:$L$2349,9,FALSE), "No")</f>
        <v>Yes</v>
      </c>
      <c r="F1258" s="67">
        <f>IFERROR(VLOOKUP($C1258,'2025-26 School Level AAFTE'!$C$2:$J$2349,8,FALSE), 0)</f>
        <v>513.70000000000005</v>
      </c>
      <c r="G1258" s="69">
        <f>IFERROR(IF(E1258= "yes",VLOOKUP(C1258,Summary!$B:$I,6,0),0),0)</f>
        <v>0</v>
      </c>
      <c r="H1258" s="68">
        <f t="shared" si="221"/>
        <v>513.70000000000005</v>
      </c>
      <c r="I1258" s="110">
        <f>VLOOKUP($A1258,'2026-27 Salary &amp; Benefits'!$A:$I,3,FALSE)</f>
        <v>1</v>
      </c>
      <c r="J1258" s="110">
        <f>VLOOKUP($A1258,'2026-27 Salary &amp; Benefits'!$A:$I,4,FALSE)</f>
        <v>1</v>
      </c>
      <c r="K1258" s="101">
        <f t="shared" si="222"/>
        <v>513.70000000000005</v>
      </c>
      <c r="L1258" s="100">
        <f t="shared" si="223"/>
        <v>1.5069999999999999</v>
      </c>
      <c r="M1258" s="102">
        <f>'2026-27 Salary &amp; Benefits'!$E$6</f>
        <v>78209</v>
      </c>
      <c r="N1258" s="102">
        <f>'2026-27 Salary &amp; Benefits'!$F$6</f>
        <v>82248</v>
      </c>
      <c r="O1258" s="7">
        <f t="shared" si="224"/>
        <v>117860.96</v>
      </c>
      <c r="P1258" s="7">
        <f t="shared" si="225"/>
        <v>6086.7799999999988</v>
      </c>
      <c r="Q1258" s="7">
        <f>'2026-27 Salary &amp; Benefits'!G$6</f>
        <v>16817.759999999998</v>
      </c>
      <c r="R1258" s="103">
        <f>'2026-27 Salary &amp; Benefits'!H$6</f>
        <v>0.16020000000000001</v>
      </c>
      <c r="S1258" s="103">
        <f>'2026-27 Salary &amp; Benefits'!I$6</f>
        <v>0.15390000000000001</v>
      </c>
      <c r="T1258" s="7">
        <f t="shared" si="226"/>
        <v>45162.45</v>
      </c>
      <c r="U1258" s="7">
        <f t="shared" si="227"/>
        <v>2065.8000000000002</v>
      </c>
      <c r="V1258" s="7">
        <f t="shared" si="228"/>
        <v>317.93</v>
      </c>
      <c r="W1258" s="7">
        <f t="shared" si="229"/>
        <v>2383.73</v>
      </c>
      <c r="X1258" s="18">
        <f t="shared" si="230"/>
        <v>171493.92</v>
      </c>
      <c r="Y1258" s="2"/>
      <c r="Z1258" s="2"/>
      <c r="AA1258" s="2"/>
      <c r="AB1258" s="2"/>
      <c r="AC1258" s="2"/>
      <c r="AD1258" s="2"/>
      <c r="AE1258" s="2"/>
      <c r="AF1258" s="2"/>
      <c r="AG1258" s="2"/>
      <c r="AH1258" s="2"/>
      <c r="AI1258" s="2"/>
      <c r="AJ1258" s="2"/>
      <c r="AK1258" s="2"/>
      <c r="AL1258" s="2"/>
      <c r="AM1258" s="2"/>
      <c r="AN1258" s="2"/>
      <c r="AO1258" s="2"/>
      <c r="AP1258" s="2"/>
      <c r="AQ1258" s="2"/>
      <c r="AR1258" s="2"/>
      <c r="AS1258" s="2"/>
      <c r="AT1258" s="2"/>
      <c r="AU1258" s="2"/>
      <c r="AV1258" s="2"/>
      <c r="AW1258" s="2"/>
      <c r="AX1258" s="2"/>
      <c r="AY1258" s="2"/>
      <c r="AZ1258" s="2"/>
      <c r="BA1258" s="2"/>
      <c r="BB1258" s="2"/>
      <c r="BC1258" s="2"/>
      <c r="BD1258" s="2"/>
      <c r="BE1258" s="2"/>
      <c r="BF1258" s="2"/>
      <c r="BG1258" s="2"/>
      <c r="BH1258" s="2"/>
      <c r="BI1258" s="2"/>
      <c r="BJ1258" s="2"/>
      <c r="BK1258" s="2"/>
      <c r="BL1258" s="2"/>
      <c r="BM1258" s="2"/>
      <c r="BN1258" s="2"/>
      <c r="BO1258" s="2"/>
      <c r="BP1258" s="2"/>
      <c r="BQ1258" s="2"/>
      <c r="BR1258" s="2"/>
      <c r="BS1258" s="2"/>
      <c r="BT1258" s="2"/>
      <c r="BU1258" s="2"/>
      <c r="BV1258" s="2"/>
      <c r="BW1258" s="2"/>
      <c r="BX1258" s="2"/>
      <c r="BY1258" s="2"/>
      <c r="BZ1258" s="2"/>
      <c r="CA1258" s="2"/>
      <c r="CB1258" s="2"/>
      <c r="CC1258" s="2"/>
      <c r="CD1258" s="2"/>
      <c r="CE1258" s="2"/>
      <c r="CF1258" s="2"/>
      <c r="CG1258" s="2"/>
      <c r="CH1258" s="2"/>
      <c r="CI1258" s="2"/>
      <c r="CJ1258" s="2"/>
      <c r="CK1258" s="2"/>
      <c r="CL1258" s="2"/>
      <c r="CM1258" s="2"/>
      <c r="CN1258" s="2"/>
      <c r="CO1258" s="2"/>
      <c r="CP1258" s="2"/>
      <c r="CQ1258" s="2"/>
      <c r="CR1258" s="2"/>
      <c r="CS1258" s="2"/>
      <c r="CT1258" s="2"/>
      <c r="CU1258" s="2"/>
      <c r="CV1258" s="2"/>
      <c r="CW1258" s="2"/>
      <c r="CX1258" s="2"/>
      <c r="CY1258" s="2"/>
      <c r="CZ1258" s="2"/>
      <c r="DA1258" s="2"/>
      <c r="DB1258" s="2"/>
      <c r="DC1258" s="2"/>
      <c r="DD1258" s="2"/>
      <c r="DE1258" s="2"/>
      <c r="DF1258" s="2"/>
      <c r="DG1258" s="2"/>
      <c r="DH1258" s="2"/>
      <c r="DI1258" s="2"/>
      <c r="DJ1258" s="2"/>
      <c r="DK1258" s="2"/>
      <c r="DL1258" s="2"/>
      <c r="DM1258" s="2"/>
      <c r="DN1258" s="2"/>
      <c r="DO1258" s="2"/>
      <c r="DP1258" s="2"/>
      <c r="DQ1258" s="2"/>
      <c r="DR1258" s="2"/>
      <c r="DS1258" s="2"/>
      <c r="DT1258" s="2"/>
      <c r="DU1258" s="2"/>
      <c r="DV1258" s="2"/>
      <c r="DW1258" s="2"/>
      <c r="DX1258" s="2"/>
      <c r="DY1258" s="2"/>
      <c r="DZ1258" s="2"/>
      <c r="EA1258" s="2"/>
      <c r="EB1258" s="2"/>
      <c r="EC1258" s="2"/>
      <c r="ED1258" s="2"/>
      <c r="EE1258" s="2"/>
      <c r="EF1258" s="2"/>
      <c r="EG1258" s="2"/>
      <c r="EH1258" s="2"/>
      <c r="EI1258" s="2"/>
      <c r="EJ1258" s="2"/>
      <c r="EK1258" s="2"/>
      <c r="EL1258" s="2"/>
      <c r="EM1258" s="2"/>
      <c r="EN1258" s="2"/>
      <c r="EO1258" s="2"/>
      <c r="EP1258" s="2"/>
      <c r="EQ1258" s="2"/>
      <c r="ER1258" s="2"/>
      <c r="ES1258" s="2"/>
      <c r="ET1258" s="2"/>
      <c r="EU1258" s="2"/>
      <c r="EV1258" s="2"/>
      <c r="EW1258" s="2"/>
      <c r="EX1258" s="2"/>
      <c r="EY1258" s="2"/>
      <c r="EZ1258" s="2"/>
      <c r="FA1258" s="2"/>
      <c r="FB1258" s="2"/>
      <c r="FC1258" s="2"/>
    </row>
    <row r="1259" spans="1:159" s="4" customFormat="1">
      <c r="A1259" s="50" t="s">
        <v>2372</v>
      </c>
      <c r="B1259" s="59" t="s">
        <v>2691</v>
      </c>
      <c r="C1259" s="60">
        <v>4255</v>
      </c>
      <c r="D1259" s="59" t="s">
        <v>1861</v>
      </c>
      <c r="E1259" s="78" t="str">
        <f>IFERROR(VLOOKUP($C1259,'2025-26 School Level AAFTE'!$C$2:$L$2349,9,FALSE), "No")</f>
        <v>No</v>
      </c>
      <c r="F1259" s="67">
        <f>IFERROR(VLOOKUP($C1259,'2025-26 School Level AAFTE'!$C$2:$J$2349,8,FALSE), 0)</f>
        <v>656.14</v>
      </c>
      <c r="G1259" s="69">
        <f>IFERROR(IF(E1259= "yes",VLOOKUP(C1259,Summary!$B:$I,6,0),0),0)</f>
        <v>0</v>
      </c>
      <c r="H1259" s="68">
        <f t="shared" si="221"/>
        <v>0</v>
      </c>
      <c r="I1259" s="110">
        <f>VLOOKUP($A1259,'2026-27 Salary &amp; Benefits'!$A:$I,3,FALSE)</f>
        <v>1</v>
      </c>
      <c r="J1259" s="110">
        <f>VLOOKUP($A1259,'2026-27 Salary &amp; Benefits'!$A:$I,4,FALSE)</f>
        <v>1</v>
      </c>
      <c r="K1259" s="101">
        <f t="shared" si="222"/>
        <v>0</v>
      </c>
      <c r="L1259" s="100">
        <f t="shared" si="223"/>
        <v>0</v>
      </c>
      <c r="M1259" s="102">
        <f>'2026-27 Salary &amp; Benefits'!$E$6</f>
        <v>78209</v>
      </c>
      <c r="N1259" s="102">
        <f>'2026-27 Salary &amp; Benefits'!$F$6</f>
        <v>82248</v>
      </c>
      <c r="O1259" s="7">
        <f t="shared" si="224"/>
        <v>0</v>
      </c>
      <c r="P1259" s="7">
        <f t="shared" si="225"/>
        <v>0</v>
      </c>
      <c r="Q1259" s="7">
        <f>'2026-27 Salary &amp; Benefits'!G$6</f>
        <v>16817.759999999998</v>
      </c>
      <c r="R1259" s="103">
        <f>'2026-27 Salary &amp; Benefits'!H$6</f>
        <v>0.16020000000000001</v>
      </c>
      <c r="S1259" s="103">
        <f>'2026-27 Salary &amp; Benefits'!I$6</f>
        <v>0.15390000000000001</v>
      </c>
      <c r="T1259" s="7">
        <f t="shared" si="226"/>
        <v>0</v>
      </c>
      <c r="U1259" s="7">
        <f t="shared" si="227"/>
        <v>0</v>
      </c>
      <c r="V1259" s="7">
        <f t="shared" si="228"/>
        <v>0</v>
      </c>
      <c r="W1259" s="7">
        <f t="shared" si="229"/>
        <v>0</v>
      </c>
      <c r="X1259" s="18">
        <f t="shared" si="230"/>
        <v>0</v>
      </c>
      <c r="Y1259" s="2"/>
      <c r="Z1259" s="2"/>
      <c r="AA1259" s="2"/>
      <c r="AB1259" s="2"/>
      <c r="AC1259" s="2"/>
      <c r="AD1259" s="2"/>
      <c r="AE1259" s="2"/>
      <c r="AF1259" s="2"/>
      <c r="AG1259" s="2"/>
      <c r="AH1259" s="2"/>
      <c r="AI1259" s="2"/>
      <c r="AJ1259" s="2"/>
      <c r="AK1259" s="2"/>
      <c r="AL1259" s="2"/>
      <c r="AM1259" s="2"/>
      <c r="AN1259" s="2"/>
      <c r="AO1259" s="2"/>
      <c r="AP1259" s="2"/>
      <c r="AQ1259" s="2"/>
      <c r="AR1259" s="2"/>
      <c r="AS1259" s="2"/>
      <c r="AT1259" s="2"/>
      <c r="AU1259" s="2"/>
      <c r="AV1259" s="2"/>
      <c r="AW1259" s="2"/>
      <c r="AX1259" s="2"/>
      <c r="AY1259" s="2"/>
      <c r="AZ1259" s="2"/>
      <c r="BA1259" s="2"/>
      <c r="BB1259" s="2"/>
      <c r="BC1259" s="2"/>
      <c r="BD1259" s="2"/>
      <c r="BE1259" s="2"/>
      <c r="BF1259" s="2"/>
      <c r="BG1259" s="2"/>
      <c r="BH1259" s="2"/>
      <c r="BI1259" s="2"/>
      <c r="BJ1259" s="2"/>
      <c r="BK1259" s="2"/>
      <c r="BL1259" s="2"/>
      <c r="BM1259" s="2"/>
      <c r="BN1259" s="2"/>
      <c r="BO1259" s="2"/>
      <c r="BP1259" s="2"/>
      <c r="BQ1259" s="2"/>
      <c r="BR1259" s="2"/>
      <c r="BS1259" s="2"/>
      <c r="BT1259" s="2"/>
      <c r="BU1259" s="2"/>
      <c r="BV1259" s="2"/>
      <c r="BW1259" s="2"/>
      <c r="BX1259" s="2"/>
      <c r="BY1259" s="2"/>
      <c r="BZ1259" s="2"/>
      <c r="CA1259" s="2"/>
      <c r="CB1259" s="2"/>
      <c r="CC1259" s="2"/>
      <c r="CD1259" s="2"/>
      <c r="CE1259" s="2"/>
      <c r="CF1259" s="2"/>
      <c r="CG1259" s="2"/>
      <c r="CH1259" s="2"/>
      <c r="CI1259" s="2"/>
      <c r="CJ1259" s="2"/>
      <c r="CK1259" s="2"/>
      <c r="CL1259" s="2"/>
      <c r="CM1259" s="2"/>
      <c r="CN1259" s="2"/>
      <c r="CO1259" s="2"/>
      <c r="CP1259" s="2"/>
      <c r="CQ1259" s="2"/>
      <c r="CR1259" s="2"/>
      <c r="CS1259" s="2"/>
      <c r="CT1259" s="2"/>
      <c r="CU1259" s="2"/>
      <c r="CV1259" s="2"/>
      <c r="CW1259" s="2"/>
      <c r="CX1259" s="2"/>
      <c r="CY1259" s="2"/>
      <c r="CZ1259" s="2"/>
      <c r="DA1259" s="2"/>
      <c r="DB1259" s="2"/>
      <c r="DC1259" s="2"/>
      <c r="DD1259" s="2"/>
      <c r="DE1259" s="2"/>
      <c r="DF1259" s="2"/>
      <c r="DG1259" s="2"/>
      <c r="DH1259" s="2"/>
      <c r="DI1259" s="2"/>
      <c r="DJ1259" s="2"/>
      <c r="DK1259" s="2"/>
      <c r="DL1259" s="2"/>
      <c r="DM1259" s="2"/>
      <c r="DN1259" s="2"/>
      <c r="DO1259" s="2"/>
      <c r="DP1259" s="2"/>
      <c r="DQ1259" s="2"/>
      <c r="DR1259" s="2"/>
      <c r="DS1259" s="2"/>
      <c r="DT1259" s="2"/>
      <c r="DU1259" s="2"/>
      <c r="DV1259" s="2"/>
      <c r="DW1259" s="2"/>
      <c r="DX1259" s="2"/>
      <c r="DY1259" s="2"/>
      <c r="DZ1259" s="2"/>
      <c r="EA1259" s="2"/>
      <c r="EB1259" s="2"/>
      <c r="EC1259" s="2"/>
      <c r="ED1259" s="2"/>
      <c r="EE1259" s="2"/>
      <c r="EF1259" s="2"/>
      <c r="EG1259" s="2"/>
      <c r="EH1259" s="2"/>
      <c r="EI1259" s="2"/>
      <c r="EJ1259" s="2"/>
      <c r="EK1259" s="2"/>
      <c r="EL1259" s="2"/>
      <c r="EM1259" s="2"/>
      <c r="EN1259" s="2"/>
      <c r="EO1259" s="2"/>
      <c r="EP1259" s="2"/>
      <c r="EQ1259" s="2"/>
      <c r="ER1259" s="2"/>
      <c r="ES1259" s="2"/>
      <c r="ET1259" s="2"/>
      <c r="EU1259" s="2"/>
      <c r="EV1259" s="2"/>
      <c r="EW1259" s="2"/>
      <c r="EX1259" s="2"/>
      <c r="EY1259" s="2"/>
      <c r="EZ1259" s="2"/>
      <c r="FA1259" s="2"/>
      <c r="FB1259" s="2"/>
      <c r="FC1259" s="2"/>
    </row>
    <row r="1260" spans="1:159" s="4" customFormat="1">
      <c r="A1260" s="50" t="s">
        <v>2372</v>
      </c>
      <c r="B1260" s="59" t="s">
        <v>2691</v>
      </c>
      <c r="C1260" s="60">
        <v>3130</v>
      </c>
      <c r="D1260" s="59" t="s">
        <v>405</v>
      </c>
      <c r="E1260" s="78" t="str">
        <f>IFERROR(VLOOKUP($C1260,'2025-26 School Level AAFTE'!$C$2:$L$2349,9,FALSE), "No")</f>
        <v>Yes</v>
      </c>
      <c r="F1260" s="67">
        <f>IFERROR(VLOOKUP($C1260,'2025-26 School Level AAFTE'!$C$2:$J$2349,8,FALSE), 0)</f>
        <v>567.1</v>
      </c>
      <c r="G1260" s="69">
        <f>IFERROR(IF(E1260= "yes",VLOOKUP(C1260,Summary!$B:$I,6,0),0),0)</f>
        <v>0</v>
      </c>
      <c r="H1260" s="68">
        <f t="shared" si="221"/>
        <v>567.1</v>
      </c>
      <c r="I1260" s="110">
        <f>VLOOKUP($A1260,'2026-27 Salary &amp; Benefits'!$A:$I,3,FALSE)</f>
        <v>1</v>
      </c>
      <c r="J1260" s="110">
        <f>VLOOKUP($A1260,'2026-27 Salary &amp; Benefits'!$A:$I,4,FALSE)</f>
        <v>1</v>
      </c>
      <c r="K1260" s="101">
        <f t="shared" si="222"/>
        <v>567.1</v>
      </c>
      <c r="L1260" s="100">
        <f t="shared" si="223"/>
        <v>1.663</v>
      </c>
      <c r="M1260" s="102">
        <f>'2026-27 Salary &amp; Benefits'!$E$6</f>
        <v>78209</v>
      </c>
      <c r="N1260" s="102">
        <f>'2026-27 Salary &amp; Benefits'!$F$6</f>
        <v>82248</v>
      </c>
      <c r="O1260" s="7">
        <f t="shared" si="224"/>
        <v>130061.57</v>
      </c>
      <c r="P1260" s="7">
        <f t="shared" si="225"/>
        <v>6716.8500000000058</v>
      </c>
      <c r="Q1260" s="7">
        <f>'2026-27 Salary &amp; Benefits'!G$6</f>
        <v>16817.759999999998</v>
      </c>
      <c r="R1260" s="103">
        <f>'2026-27 Salary &amp; Benefits'!H$6</f>
        <v>0.16020000000000001</v>
      </c>
      <c r="S1260" s="103">
        <f>'2026-27 Salary &amp; Benefits'!I$6</f>
        <v>0.15390000000000001</v>
      </c>
      <c r="T1260" s="7">
        <f t="shared" si="226"/>
        <v>49837.52</v>
      </c>
      <c r="U1260" s="7">
        <f t="shared" si="227"/>
        <v>2279.64</v>
      </c>
      <c r="V1260" s="7">
        <f t="shared" si="228"/>
        <v>350.84</v>
      </c>
      <c r="W1260" s="7">
        <f t="shared" si="229"/>
        <v>2630.48</v>
      </c>
      <c r="X1260" s="18">
        <f t="shared" si="230"/>
        <v>189246.42</v>
      </c>
      <c r="Y1260" s="2"/>
      <c r="Z1260" s="2"/>
      <c r="AA1260" s="2"/>
      <c r="AB1260" s="2"/>
      <c r="AC1260" s="2"/>
      <c r="AD1260" s="2"/>
      <c r="AE1260" s="2"/>
      <c r="AF1260" s="2"/>
      <c r="AG1260" s="2"/>
      <c r="AH1260" s="2"/>
      <c r="AI1260" s="2"/>
      <c r="AJ1260" s="2"/>
      <c r="AK1260" s="2"/>
      <c r="AL1260" s="2"/>
      <c r="AM1260" s="2"/>
      <c r="AN1260" s="2"/>
      <c r="AO1260" s="2"/>
      <c r="AP1260" s="2"/>
      <c r="AQ1260" s="2"/>
      <c r="AR1260" s="2"/>
      <c r="AS1260" s="2"/>
      <c r="AT1260" s="2"/>
      <c r="AU1260" s="2"/>
      <c r="AV1260" s="2"/>
      <c r="AW1260" s="2"/>
      <c r="AX1260" s="2"/>
      <c r="AY1260" s="2"/>
      <c r="AZ1260" s="2"/>
      <c r="BA1260" s="2"/>
      <c r="BB1260" s="2"/>
      <c r="BC1260" s="2"/>
      <c r="BD1260" s="2"/>
      <c r="BE1260" s="2"/>
      <c r="BF1260" s="2"/>
      <c r="BG1260" s="2"/>
      <c r="BH1260" s="2"/>
      <c r="BI1260" s="2"/>
      <c r="BJ1260" s="2"/>
      <c r="BK1260" s="2"/>
      <c r="BL1260" s="2"/>
      <c r="BM1260" s="2"/>
      <c r="BN1260" s="2"/>
      <c r="BO1260" s="2"/>
      <c r="BP1260" s="2"/>
      <c r="BQ1260" s="2"/>
      <c r="BR1260" s="2"/>
      <c r="BS1260" s="2"/>
      <c r="BT1260" s="2"/>
      <c r="BU1260" s="2"/>
      <c r="BV1260" s="2"/>
      <c r="BW1260" s="2"/>
      <c r="BX1260" s="2"/>
      <c r="BY1260" s="2"/>
      <c r="BZ1260" s="2"/>
      <c r="CA1260" s="2"/>
      <c r="CB1260" s="2"/>
      <c r="CC1260" s="2"/>
      <c r="CD1260" s="2"/>
      <c r="CE1260" s="2"/>
      <c r="CF1260" s="2"/>
      <c r="CG1260" s="2"/>
      <c r="CH1260" s="2"/>
      <c r="CI1260" s="2"/>
      <c r="CJ1260" s="2"/>
      <c r="CK1260" s="2"/>
      <c r="CL1260" s="2"/>
      <c r="CM1260" s="2"/>
      <c r="CN1260" s="2"/>
      <c r="CO1260" s="2"/>
      <c r="CP1260" s="2"/>
      <c r="CQ1260" s="2"/>
      <c r="CR1260" s="2"/>
      <c r="CS1260" s="2"/>
      <c r="CT1260" s="2"/>
      <c r="CU1260" s="2"/>
      <c r="CV1260" s="2"/>
      <c r="CW1260" s="2"/>
      <c r="CX1260" s="2"/>
      <c r="CY1260" s="2"/>
      <c r="CZ1260" s="2"/>
      <c r="DA1260" s="2"/>
      <c r="DB1260" s="2"/>
      <c r="DC1260" s="2"/>
      <c r="DD1260" s="2"/>
      <c r="DE1260" s="2"/>
      <c r="DF1260" s="2"/>
      <c r="DG1260" s="2"/>
      <c r="DH1260" s="2"/>
      <c r="DI1260" s="2"/>
      <c r="DJ1260" s="2"/>
      <c r="DK1260" s="2"/>
      <c r="DL1260" s="2"/>
      <c r="DM1260" s="2"/>
      <c r="DN1260" s="2"/>
      <c r="DO1260" s="2"/>
      <c r="DP1260" s="2"/>
      <c r="DQ1260" s="2"/>
      <c r="DR1260" s="2"/>
      <c r="DS1260" s="2"/>
      <c r="DT1260" s="2"/>
      <c r="DU1260" s="2"/>
      <c r="DV1260" s="2"/>
      <c r="DW1260" s="2"/>
      <c r="DX1260" s="2"/>
      <c r="DY1260" s="2"/>
      <c r="DZ1260" s="2"/>
      <c r="EA1260" s="2"/>
      <c r="EB1260" s="2"/>
      <c r="EC1260" s="2"/>
      <c r="ED1260" s="2"/>
      <c r="EE1260" s="2"/>
      <c r="EF1260" s="2"/>
      <c r="EG1260" s="2"/>
      <c r="EH1260" s="2"/>
      <c r="EI1260" s="2"/>
      <c r="EJ1260" s="2"/>
      <c r="EK1260" s="2"/>
      <c r="EL1260" s="2"/>
      <c r="EM1260" s="2"/>
      <c r="EN1260" s="2"/>
      <c r="EO1260" s="2"/>
      <c r="EP1260" s="2"/>
      <c r="EQ1260" s="2"/>
      <c r="ER1260" s="2"/>
      <c r="ES1260" s="2"/>
      <c r="ET1260" s="2"/>
      <c r="EU1260" s="2"/>
      <c r="EV1260" s="2"/>
      <c r="EW1260" s="2"/>
      <c r="EX1260" s="2"/>
      <c r="EY1260" s="2"/>
      <c r="EZ1260" s="2"/>
      <c r="FA1260" s="2"/>
      <c r="FB1260" s="2"/>
      <c r="FC1260" s="2"/>
    </row>
    <row r="1261" spans="1:159" s="4" customFormat="1">
      <c r="A1261" s="50" t="s">
        <v>2372</v>
      </c>
      <c r="B1261" s="59" t="s">
        <v>2691</v>
      </c>
      <c r="C1261" s="60">
        <v>3611</v>
      </c>
      <c r="D1261" s="59" t="s">
        <v>1856</v>
      </c>
      <c r="E1261" s="78" t="str">
        <f>IFERROR(VLOOKUP($C1261,'2025-26 School Level AAFTE'!$C$2:$L$2349,9,FALSE), "No")</f>
        <v>Yes</v>
      </c>
      <c r="F1261" s="67">
        <f>IFERROR(VLOOKUP($C1261,'2025-26 School Level AAFTE'!$C$2:$J$2349,8,FALSE), 0)</f>
        <v>759.82</v>
      </c>
      <c r="G1261" s="69">
        <f>IFERROR(IF(E1261= "yes",VLOOKUP(C1261,Summary!$B:$I,6,0),0),0)</f>
        <v>0</v>
      </c>
      <c r="H1261" s="68">
        <f t="shared" si="221"/>
        <v>759.82</v>
      </c>
      <c r="I1261" s="110">
        <f>VLOOKUP($A1261,'2026-27 Salary &amp; Benefits'!$A:$I,3,FALSE)</f>
        <v>1</v>
      </c>
      <c r="J1261" s="110">
        <f>VLOOKUP($A1261,'2026-27 Salary &amp; Benefits'!$A:$I,4,FALSE)</f>
        <v>1</v>
      </c>
      <c r="K1261" s="101">
        <f t="shared" si="222"/>
        <v>759.82</v>
      </c>
      <c r="L1261" s="100">
        <f t="shared" si="223"/>
        <v>2.2290000000000001</v>
      </c>
      <c r="M1261" s="102">
        <f>'2026-27 Salary &amp; Benefits'!$E$6</f>
        <v>78209</v>
      </c>
      <c r="N1261" s="102">
        <f>'2026-27 Salary &amp; Benefits'!$F$6</f>
        <v>82248</v>
      </c>
      <c r="O1261" s="7">
        <f t="shared" si="224"/>
        <v>174327.86</v>
      </c>
      <c r="P1261" s="7">
        <f t="shared" si="225"/>
        <v>9002.9300000000221</v>
      </c>
      <c r="Q1261" s="7">
        <f>'2026-27 Salary &amp; Benefits'!G$6</f>
        <v>16817.759999999998</v>
      </c>
      <c r="R1261" s="103">
        <f>'2026-27 Salary &amp; Benefits'!H$6</f>
        <v>0.16020000000000001</v>
      </c>
      <c r="S1261" s="103">
        <f>'2026-27 Salary &amp; Benefits'!I$6</f>
        <v>0.15390000000000001</v>
      </c>
      <c r="T1261" s="7">
        <f t="shared" si="226"/>
        <v>66799.66</v>
      </c>
      <c r="U1261" s="7">
        <f t="shared" si="227"/>
        <v>3055.51</v>
      </c>
      <c r="V1261" s="7">
        <f t="shared" si="228"/>
        <v>470.24</v>
      </c>
      <c r="W1261" s="7">
        <f t="shared" si="229"/>
        <v>3525.75</v>
      </c>
      <c r="X1261" s="18">
        <f t="shared" si="230"/>
        <v>253656.2</v>
      </c>
      <c r="Y1261" s="2"/>
      <c r="Z1261" s="2"/>
      <c r="AA1261" s="2"/>
      <c r="AB1261" s="2"/>
      <c r="AC1261" s="2"/>
      <c r="AD1261" s="2"/>
      <c r="AE1261" s="2"/>
      <c r="AF1261" s="2"/>
      <c r="AG1261" s="2"/>
      <c r="AH1261" s="2"/>
      <c r="AI1261" s="2"/>
      <c r="AJ1261" s="2"/>
      <c r="AK1261" s="2"/>
      <c r="AL1261" s="2"/>
      <c r="AM1261" s="2"/>
      <c r="AN1261" s="2"/>
      <c r="AO1261" s="2"/>
      <c r="AP1261" s="2"/>
      <c r="AQ1261" s="2"/>
      <c r="AR1261" s="2"/>
      <c r="AS1261" s="2"/>
      <c r="AT1261" s="2"/>
      <c r="AU1261" s="2"/>
      <c r="AV1261" s="2"/>
      <c r="AW1261" s="2"/>
      <c r="AX1261" s="2"/>
      <c r="AY1261" s="2"/>
      <c r="AZ1261" s="2"/>
      <c r="BA1261" s="2"/>
      <c r="BB1261" s="2"/>
      <c r="BC1261" s="2"/>
      <c r="BD1261" s="2"/>
      <c r="BE1261" s="2"/>
      <c r="BF1261" s="2"/>
      <c r="BG1261" s="2"/>
      <c r="BH1261" s="2"/>
      <c r="BI1261" s="2"/>
      <c r="BJ1261" s="2"/>
      <c r="BK1261" s="2"/>
      <c r="BL1261" s="2"/>
      <c r="BM1261" s="2"/>
      <c r="BN1261" s="2"/>
      <c r="BO1261" s="2"/>
      <c r="BP1261" s="2"/>
      <c r="BQ1261" s="2"/>
      <c r="BR1261" s="2"/>
      <c r="BS1261" s="2"/>
      <c r="BT1261" s="2"/>
      <c r="BU1261" s="2"/>
      <c r="BV1261" s="2"/>
      <c r="BW1261" s="2"/>
      <c r="BX1261" s="2"/>
      <c r="BY1261" s="2"/>
      <c r="BZ1261" s="2"/>
      <c r="CA1261" s="2"/>
      <c r="CB1261" s="2"/>
      <c r="CC1261" s="2"/>
      <c r="CD1261" s="2"/>
      <c r="CE1261" s="2"/>
      <c r="CF1261" s="2"/>
      <c r="CG1261" s="2"/>
      <c r="CH1261" s="2"/>
      <c r="CI1261" s="2"/>
      <c r="CJ1261" s="2"/>
      <c r="CK1261" s="2"/>
      <c r="CL1261" s="2"/>
      <c r="CM1261" s="2"/>
      <c r="CN1261" s="2"/>
      <c r="CO1261" s="2"/>
      <c r="CP1261" s="2"/>
      <c r="CQ1261" s="2"/>
      <c r="CR1261" s="2"/>
      <c r="CS1261" s="2"/>
      <c r="CT1261" s="2"/>
      <c r="CU1261" s="2"/>
      <c r="CV1261" s="2"/>
      <c r="CW1261" s="2"/>
      <c r="CX1261" s="2"/>
      <c r="CY1261" s="2"/>
      <c r="CZ1261" s="2"/>
      <c r="DA1261" s="2"/>
      <c r="DB1261" s="2"/>
      <c r="DC1261" s="2"/>
      <c r="DD1261" s="2"/>
      <c r="DE1261" s="2"/>
      <c r="DF1261" s="2"/>
      <c r="DG1261" s="2"/>
      <c r="DH1261" s="2"/>
      <c r="DI1261" s="2"/>
      <c r="DJ1261" s="2"/>
      <c r="DK1261" s="2"/>
      <c r="DL1261" s="2"/>
      <c r="DM1261" s="2"/>
      <c r="DN1261" s="2"/>
      <c r="DO1261" s="2"/>
      <c r="DP1261" s="2"/>
      <c r="DQ1261" s="2"/>
      <c r="DR1261" s="2"/>
      <c r="DS1261" s="2"/>
      <c r="DT1261" s="2"/>
      <c r="DU1261" s="2"/>
      <c r="DV1261" s="2"/>
      <c r="DW1261" s="2"/>
      <c r="DX1261" s="2"/>
      <c r="DY1261" s="2"/>
      <c r="DZ1261" s="2"/>
      <c r="EA1261" s="2"/>
      <c r="EB1261" s="2"/>
      <c r="EC1261" s="2"/>
      <c r="ED1261" s="2"/>
      <c r="EE1261" s="2"/>
      <c r="EF1261" s="2"/>
      <c r="EG1261" s="2"/>
      <c r="EH1261" s="2"/>
      <c r="EI1261" s="2"/>
      <c r="EJ1261" s="2"/>
      <c r="EK1261" s="2"/>
      <c r="EL1261" s="2"/>
      <c r="EM1261" s="2"/>
      <c r="EN1261" s="2"/>
      <c r="EO1261" s="2"/>
      <c r="EP1261" s="2"/>
      <c r="EQ1261" s="2"/>
      <c r="ER1261" s="2"/>
      <c r="ES1261" s="2"/>
      <c r="ET1261" s="2"/>
      <c r="EU1261" s="2"/>
      <c r="EV1261" s="2"/>
      <c r="EW1261" s="2"/>
      <c r="EX1261" s="2"/>
      <c r="EY1261" s="2"/>
      <c r="EZ1261" s="2"/>
      <c r="FA1261" s="2"/>
      <c r="FB1261" s="2"/>
      <c r="FC1261" s="2"/>
    </row>
    <row r="1262" spans="1:159" s="4" customFormat="1">
      <c r="A1262" s="50" t="s">
        <v>2372</v>
      </c>
      <c r="B1262" s="59" t="s">
        <v>2691</v>
      </c>
      <c r="C1262" s="60">
        <v>3010</v>
      </c>
      <c r="D1262" s="59" t="s">
        <v>1853</v>
      </c>
      <c r="E1262" s="78" t="str">
        <f>IFERROR(VLOOKUP($C1262,'2025-26 School Level AAFTE'!$C$2:$L$2349,9,FALSE), "No")</f>
        <v>No</v>
      </c>
      <c r="F1262" s="67">
        <f>IFERROR(VLOOKUP($C1262,'2025-26 School Level AAFTE'!$C$2:$J$2349,8,FALSE), 0)</f>
        <v>1317.27</v>
      </c>
      <c r="G1262" s="69">
        <f>IFERROR(IF(E1262= "yes",VLOOKUP(C1262,Summary!$B:$I,6,0),0),0)</f>
        <v>0</v>
      </c>
      <c r="H1262" s="68">
        <f t="shared" si="221"/>
        <v>0</v>
      </c>
      <c r="I1262" s="110">
        <f>VLOOKUP($A1262,'2026-27 Salary &amp; Benefits'!$A:$I,3,FALSE)</f>
        <v>1</v>
      </c>
      <c r="J1262" s="110">
        <f>VLOOKUP($A1262,'2026-27 Salary &amp; Benefits'!$A:$I,4,FALSE)</f>
        <v>1</v>
      </c>
      <c r="K1262" s="101">
        <f t="shared" si="222"/>
        <v>0</v>
      </c>
      <c r="L1262" s="100">
        <f t="shared" si="223"/>
        <v>0</v>
      </c>
      <c r="M1262" s="102">
        <f>'2026-27 Salary &amp; Benefits'!$E$6</f>
        <v>78209</v>
      </c>
      <c r="N1262" s="102">
        <f>'2026-27 Salary &amp; Benefits'!$F$6</f>
        <v>82248</v>
      </c>
      <c r="O1262" s="7">
        <f t="shared" si="224"/>
        <v>0</v>
      </c>
      <c r="P1262" s="7">
        <f t="shared" si="225"/>
        <v>0</v>
      </c>
      <c r="Q1262" s="7">
        <f>'2026-27 Salary &amp; Benefits'!G$6</f>
        <v>16817.759999999998</v>
      </c>
      <c r="R1262" s="103">
        <f>'2026-27 Salary &amp; Benefits'!H$6</f>
        <v>0.16020000000000001</v>
      </c>
      <c r="S1262" s="103">
        <f>'2026-27 Salary &amp; Benefits'!I$6</f>
        <v>0.15390000000000001</v>
      </c>
      <c r="T1262" s="7">
        <f t="shared" si="226"/>
        <v>0</v>
      </c>
      <c r="U1262" s="7">
        <f t="shared" si="227"/>
        <v>0</v>
      </c>
      <c r="V1262" s="7">
        <f t="shared" si="228"/>
        <v>0</v>
      </c>
      <c r="W1262" s="7">
        <f t="shared" si="229"/>
        <v>0</v>
      </c>
      <c r="X1262" s="18">
        <f t="shared" si="230"/>
        <v>0</v>
      </c>
      <c r="Y1262" s="2"/>
      <c r="Z1262" s="2"/>
      <c r="AA1262" s="2"/>
      <c r="AB1262" s="2"/>
      <c r="AC1262" s="2"/>
      <c r="AD1262" s="2"/>
      <c r="AE1262" s="2"/>
      <c r="AF1262" s="2"/>
      <c r="AG1262" s="2"/>
      <c r="AH1262" s="2"/>
      <c r="AI1262" s="2"/>
      <c r="AJ1262" s="2"/>
      <c r="AK1262" s="2"/>
      <c r="AL1262" s="2"/>
      <c r="AM1262" s="2"/>
      <c r="AN1262" s="2"/>
      <c r="AO1262" s="2"/>
      <c r="AP1262" s="2"/>
      <c r="AQ1262" s="2"/>
      <c r="AR1262" s="2"/>
      <c r="AS1262" s="2"/>
      <c r="AT1262" s="2"/>
      <c r="AU1262" s="2"/>
      <c r="AV1262" s="2"/>
      <c r="AW1262" s="2"/>
      <c r="AX1262" s="2"/>
      <c r="AY1262" s="2"/>
      <c r="AZ1262" s="2"/>
      <c r="BA1262" s="2"/>
      <c r="BB1262" s="2"/>
      <c r="BC1262" s="2"/>
      <c r="BD1262" s="2"/>
      <c r="BE1262" s="2"/>
      <c r="BF1262" s="2"/>
      <c r="BG1262" s="2"/>
      <c r="BH1262" s="2"/>
      <c r="BI1262" s="2"/>
      <c r="BJ1262" s="2"/>
      <c r="BK1262" s="2"/>
      <c r="BL1262" s="2"/>
      <c r="BM1262" s="2"/>
      <c r="BN1262" s="2"/>
      <c r="BO1262" s="2"/>
      <c r="BP1262" s="2"/>
      <c r="BQ1262" s="2"/>
      <c r="BR1262" s="2"/>
      <c r="BS1262" s="2"/>
      <c r="BT1262" s="2"/>
      <c r="BU1262" s="2"/>
      <c r="BV1262" s="2"/>
      <c r="BW1262" s="2"/>
      <c r="BX1262" s="2"/>
      <c r="BY1262" s="2"/>
      <c r="BZ1262" s="2"/>
      <c r="CA1262" s="2"/>
      <c r="CB1262" s="2"/>
      <c r="CC1262" s="2"/>
      <c r="CD1262" s="2"/>
      <c r="CE1262" s="2"/>
      <c r="CF1262" s="2"/>
      <c r="CG1262" s="2"/>
      <c r="CH1262" s="2"/>
      <c r="CI1262" s="2"/>
      <c r="CJ1262" s="2"/>
      <c r="CK1262" s="2"/>
      <c r="CL1262" s="2"/>
      <c r="CM1262" s="2"/>
      <c r="CN1262" s="2"/>
      <c r="CO1262" s="2"/>
      <c r="CP1262" s="2"/>
      <c r="CQ1262" s="2"/>
      <c r="CR1262" s="2"/>
      <c r="CS1262" s="2"/>
      <c r="CT1262" s="2"/>
      <c r="CU1262" s="2"/>
      <c r="CV1262" s="2"/>
      <c r="CW1262" s="2"/>
      <c r="CX1262" s="2"/>
      <c r="CY1262" s="2"/>
      <c r="CZ1262" s="2"/>
      <c r="DA1262" s="2"/>
      <c r="DB1262" s="2"/>
      <c r="DC1262" s="2"/>
      <c r="DD1262" s="2"/>
      <c r="DE1262" s="2"/>
      <c r="DF1262" s="2"/>
      <c r="DG1262" s="2"/>
      <c r="DH1262" s="2"/>
      <c r="DI1262" s="2"/>
      <c r="DJ1262" s="2"/>
      <c r="DK1262" s="2"/>
      <c r="DL1262" s="2"/>
      <c r="DM1262" s="2"/>
      <c r="DN1262" s="2"/>
      <c r="DO1262" s="2"/>
      <c r="DP1262" s="2"/>
      <c r="DQ1262" s="2"/>
      <c r="DR1262" s="2"/>
      <c r="DS1262" s="2"/>
      <c r="DT1262" s="2"/>
      <c r="DU1262" s="2"/>
      <c r="DV1262" s="2"/>
      <c r="DW1262" s="2"/>
      <c r="DX1262" s="2"/>
      <c r="DY1262" s="2"/>
      <c r="DZ1262" s="2"/>
      <c r="EA1262" s="2"/>
      <c r="EB1262" s="2"/>
      <c r="EC1262" s="2"/>
      <c r="ED1262" s="2"/>
      <c r="EE1262" s="2"/>
      <c r="EF1262" s="2"/>
      <c r="EG1262" s="2"/>
      <c r="EH1262" s="2"/>
      <c r="EI1262" s="2"/>
      <c r="EJ1262" s="2"/>
      <c r="EK1262" s="2"/>
      <c r="EL1262" s="2"/>
      <c r="EM1262" s="2"/>
      <c r="EN1262" s="2"/>
      <c r="EO1262" s="2"/>
      <c r="EP1262" s="2"/>
      <c r="EQ1262" s="2"/>
      <c r="ER1262" s="2"/>
      <c r="ES1262" s="2"/>
      <c r="ET1262" s="2"/>
      <c r="EU1262" s="2"/>
      <c r="EV1262" s="2"/>
      <c r="EW1262" s="2"/>
      <c r="EX1262" s="2"/>
      <c r="EY1262" s="2"/>
      <c r="EZ1262" s="2"/>
      <c r="FA1262" s="2"/>
      <c r="FB1262" s="2"/>
      <c r="FC1262" s="2"/>
    </row>
    <row r="1263" spans="1:159" s="4" customFormat="1">
      <c r="A1263" s="50" t="s">
        <v>2372</v>
      </c>
      <c r="B1263" s="59" t="s">
        <v>2691</v>
      </c>
      <c r="C1263" s="60">
        <v>3709</v>
      </c>
      <c r="D1263" s="59" t="s">
        <v>1858</v>
      </c>
      <c r="E1263" s="78" t="str">
        <f>IFERROR(VLOOKUP($C1263,'2025-26 School Level AAFTE'!$C$2:$L$2349,9,FALSE), "No")</f>
        <v>No</v>
      </c>
      <c r="F1263" s="67">
        <f>IFERROR(VLOOKUP($C1263,'2025-26 School Level AAFTE'!$C$2:$J$2349,8,FALSE), 0)</f>
        <v>561.33000000000004</v>
      </c>
      <c r="G1263" s="69">
        <f>IFERROR(IF(E1263= "yes",VLOOKUP(C1263,Summary!$B:$I,6,0),0),0)</f>
        <v>0</v>
      </c>
      <c r="H1263" s="68">
        <f t="shared" si="221"/>
        <v>0</v>
      </c>
      <c r="I1263" s="110">
        <f>VLOOKUP($A1263,'2026-27 Salary &amp; Benefits'!$A:$I,3,FALSE)</f>
        <v>1</v>
      </c>
      <c r="J1263" s="110">
        <f>VLOOKUP($A1263,'2026-27 Salary &amp; Benefits'!$A:$I,4,FALSE)</f>
        <v>1</v>
      </c>
      <c r="K1263" s="101">
        <f t="shared" si="222"/>
        <v>0</v>
      </c>
      <c r="L1263" s="100">
        <f t="shared" si="223"/>
        <v>0</v>
      </c>
      <c r="M1263" s="102">
        <f>'2026-27 Salary &amp; Benefits'!$E$6</f>
        <v>78209</v>
      </c>
      <c r="N1263" s="102">
        <f>'2026-27 Salary &amp; Benefits'!$F$6</f>
        <v>82248</v>
      </c>
      <c r="O1263" s="7">
        <f t="shared" si="224"/>
        <v>0</v>
      </c>
      <c r="P1263" s="7">
        <f t="shared" si="225"/>
        <v>0</v>
      </c>
      <c r="Q1263" s="7">
        <f>'2026-27 Salary &amp; Benefits'!G$6</f>
        <v>16817.759999999998</v>
      </c>
      <c r="R1263" s="103">
        <f>'2026-27 Salary &amp; Benefits'!H$6</f>
        <v>0.16020000000000001</v>
      </c>
      <c r="S1263" s="103">
        <f>'2026-27 Salary &amp; Benefits'!I$6</f>
        <v>0.15390000000000001</v>
      </c>
      <c r="T1263" s="7">
        <f t="shared" si="226"/>
        <v>0</v>
      </c>
      <c r="U1263" s="7">
        <f t="shared" si="227"/>
        <v>0</v>
      </c>
      <c r="V1263" s="7">
        <f t="shared" si="228"/>
        <v>0</v>
      </c>
      <c r="W1263" s="7">
        <f t="shared" si="229"/>
        <v>0</v>
      </c>
      <c r="X1263" s="18">
        <f t="shared" si="230"/>
        <v>0</v>
      </c>
      <c r="Y1263" s="2"/>
      <c r="Z1263" s="2"/>
      <c r="AA1263" s="2"/>
      <c r="AB1263" s="2"/>
      <c r="AC1263" s="2"/>
      <c r="AD1263" s="2"/>
      <c r="AE1263" s="2"/>
      <c r="AF1263" s="2"/>
      <c r="AG1263" s="2"/>
      <c r="AH1263" s="2"/>
      <c r="AI1263" s="2"/>
      <c r="AJ1263" s="2"/>
      <c r="AK1263" s="2"/>
      <c r="AL1263" s="2"/>
      <c r="AM1263" s="2"/>
      <c r="AN1263" s="2"/>
      <c r="AO1263" s="2"/>
      <c r="AP1263" s="2"/>
      <c r="AQ1263" s="2"/>
      <c r="AR1263" s="2"/>
      <c r="AS1263" s="2"/>
      <c r="AT1263" s="2"/>
      <c r="AU1263" s="2"/>
      <c r="AV1263" s="2"/>
      <c r="AW1263" s="2"/>
      <c r="AX1263" s="2"/>
      <c r="AY1263" s="2"/>
      <c r="AZ1263" s="2"/>
      <c r="BA1263" s="2"/>
      <c r="BB1263" s="2"/>
      <c r="BC1263" s="2"/>
      <c r="BD1263" s="2"/>
      <c r="BE1263" s="2"/>
      <c r="BF1263" s="2"/>
      <c r="BG1263" s="2"/>
      <c r="BH1263" s="2"/>
      <c r="BI1263" s="2"/>
      <c r="BJ1263" s="2"/>
      <c r="BK1263" s="2"/>
      <c r="BL1263" s="2"/>
      <c r="BM1263" s="2"/>
      <c r="BN1263" s="2"/>
      <c r="BO1263" s="2"/>
      <c r="BP1263" s="2"/>
      <c r="BQ1263" s="2"/>
      <c r="BR1263" s="2"/>
      <c r="BS1263" s="2"/>
      <c r="BT1263" s="2"/>
      <c r="BU1263" s="2"/>
      <c r="BV1263" s="2"/>
      <c r="BW1263" s="2"/>
      <c r="BX1263" s="2"/>
      <c r="BY1263" s="2"/>
      <c r="BZ1263" s="2"/>
      <c r="CA1263" s="2"/>
      <c r="CB1263" s="2"/>
      <c r="CC1263" s="2"/>
      <c r="CD1263" s="2"/>
      <c r="CE1263" s="2"/>
      <c r="CF1263" s="2"/>
      <c r="CG1263" s="2"/>
      <c r="CH1263" s="2"/>
      <c r="CI1263" s="2"/>
      <c r="CJ1263" s="2"/>
      <c r="CK1263" s="2"/>
      <c r="CL1263" s="2"/>
      <c r="CM1263" s="2"/>
      <c r="CN1263" s="2"/>
      <c r="CO1263" s="2"/>
      <c r="CP1263" s="2"/>
      <c r="CQ1263" s="2"/>
      <c r="CR1263" s="2"/>
      <c r="CS1263" s="2"/>
      <c r="CT1263" s="2"/>
      <c r="CU1263" s="2"/>
      <c r="CV1263" s="2"/>
      <c r="CW1263" s="2"/>
      <c r="CX1263" s="2"/>
      <c r="CY1263" s="2"/>
      <c r="CZ1263" s="2"/>
      <c r="DA1263" s="2"/>
      <c r="DB1263" s="2"/>
      <c r="DC1263" s="2"/>
      <c r="DD1263" s="2"/>
      <c r="DE1263" s="2"/>
      <c r="DF1263" s="2"/>
      <c r="DG1263" s="2"/>
      <c r="DH1263" s="2"/>
      <c r="DI1263" s="2"/>
      <c r="DJ1263" s="2"/>
      <c r="DK1263" s="2"/>
      <c r="DL1263" s="2"/>
      <c r="DM1263" s="2"/>
      <c r="DN1263" s="2"/>
      <c r="DO1263" s="2"/>
      <c r="DP1263" s="2"/>
      <c r="DQ1263" s="2"/>
      <c r="DR1263" s="2"/>
      <c r="DS1263" s="2"/>
      <c r="DT1263" s="2"/>
      <c r="DU1263" s="2"/>
      <c r="DV1263" s="2"/>
      <c r="DW1263" s="2"/>
      <c r="DX1263" s="2"/>
      <c r="DY1263" s="2"/>
      <c r="DZ1263" s="2"/>
      <c r="EA1263" s="2"/>
      <c r="EB1263" s="2"/>
      <c r="EC1263" s="2"/>
      <c r="ED1263" s="2"/>
      <c r="EE1263" s="2"/>
      <c r="EF1263" s="2"/>
      <c r="EG1263" s="2"/>
      <c r="EH1263" s="2"/>
      <c r="EI1263" s="2"/>
      <c r="EJ1263" s="2"/>
      <c r="EK1263" s="2"/>
      <c r="EL1263" s="2"/>
      <c r="EM1263" s="2"/>
      <c r="EN1263" s="2"/>
      <c r="EO1263" s="2"/>
      <c r="EP1263" s="2"/>
      <c r="EQ1263" s="2"/>
      <c r="ER1263" s="2"/>
      <c r="ES1263" s="2"/>
      <c r="ET1263" s="2"/>
      <c r="EU1263" s="2"/>
      <c r="EV1263" s="2"/>
      <c r="EW1263" s="2"/>
      <c r="EX1263" s="2"/>
      <c r="EY1263" s="2"/>
      <c r="EZ1263" s="2"/>
      <c r="FA1263" s="2"/>
      <c r="FB1263" s="2"/>
      <c r="FC1263" s="2"/>
    </row>
    <row r="1264" spans="1:159" s="4" customFormat="1">
      <c r="A1264" s="50" t="s">
        <v>2372</v>
      </c>
      <c r="B1264" s="59" t="s">
        <v>2691</v>
      </c>
      <c r="C1264" s="60">
        <v>4271</v>
      </c>
      <c r="D1264" s="59" t="s">
        <v>1862</v>
      </c>
      <c r="E1264" s="78" t="str">
        <f>IFERROR(VLOOKUP($C1264,'2025-26 School Level AAFTE'!$C$2:$L$2349,9,FALSE), "No")</f>
        <v>Yes</v>
      </c>
      <c r="F1264" s="67">
        <f>IFERROR(VLOOKUP($C1264,'2025-26 School Level AAFTE'!$C$2:$J$2349,8,FALSE), 0)</f>
        <v>520.09</v>
      </c>
      <c r="G1264" s="69">
        <f>IFERROR(IF(E1264= "yes",VLOOKUP(C1264,Summary!$B:$I,6,0),0),0)</f>
        <v>0</v>
      </c>
      <c r="H1264" s="68">
        <f t="shared" si="221"/>
        <v>520.09</v>
      </c>
      <c r="I1264" s="110">
        <f>VLOOKUP($A1264,'2026-27 Salary &amp; Benefits'!$A:$I,3,FALSE)</f>
        <v>1</v>
      </c>
      <c r="J1264" s="110">
        <f>VLOOKUP($A1264,'2026-27 Salary &amp; Benefits'!$A:$I,4,FALSE)</f>
        <v>1</v>
      </c>
      <c r="K1264" s="101">
        <f t="shared" si="222"/>
        <v>520.09</v>
      </c>
      <c r="L1264" s="100">
        <f t="shared" si="223"/>
        <v>1.526</v>
      </c>
      <c r="M1264" s="102">
        <f>'2026-27 Salary &amp; Benefits'!$E$6</f>
        <v>78209</v>
      </c>
      <c r="N1264" s="102">
        <f>'2026-27 Salary &amp; Benefits'!$F$6</f>
        <v>82248</v>
      </c>
      <c r="O1264" s="7">
        <f t="shared" si="224"/>
        <v>119346.93</v>
      </c>
      <c r="P1264" s="7">
        <f t="shared" si="225"/>
        <v>6163.5200000000041</v>
      </c>
      <c r="Q1264" s="7">
        <f>'2026-27 Salary &amp; Benefits'!G$6</f>
        <v>16817.759999999998</v>
      </c>
      <c r="R1264" s="103">
        <f>'2026-27 Salary &amp; Benefits'!H$6</f>
        <v>0.16020000000000001</v>
      </c>
      <c r="S1264" s="103">
        <f>'2026-27 Salary &amp; Benefits'!I$6</f>
        <v>0.15390000000000001</v>
      </c>
      <c r="T1264" s="7">
        <f t="shared" si="226"/>
        <v>45731.85</v>
      </c>
      <c r="U1264" s="7">
        <f t="shared" si="227"/>
        <v>2091.84</v>
      </c>
      <c r="V1264" s="7">
        <f t="shared" si="228"/>
        <v>321.93</v>
      </c>
      <c r="W1264" s="7">
        <f t="shared" si="229"/>
        <v>2413.77</v>
      </c>
      <c r="X1264" s="18">
        <f t="shared" si="230"/>
        <v>173656.06999999998</v>
      </c>
      <c r="Y1264" s="2"/>
      <c r="Z1264" s="2"/>
      <c r="AA1264" s="2"/>
      <c r="AB1264" s="2"/>
      <c r="AC1264" s="2"/>
      <c r="AD1264" s="2"/>
      <c r="AE1264" s="2"/>
      <c r="AF1264" s="2"/>
      <c r="AG1264" s="2"/>
      <c r="AH1264" s="2"/>
      <c r="AI1264" s="2"/>
      <c r="AJ1264" s="2"/>
      <c r="AK1264" s="2"/>
      <c r="AL1264" s="2"/>
      <c r="AM1264" s="2"/>
      <c r="AN1264" s="2"/>
      <c r="AO1264" s="2"/>
      <c r="AP1264" s="2"/>
      <c r="AQ1264" s="2"/>
      <c r="AR1264" s="2"/>
      <c r="AS1264" s="2"/>
      <c r="AT1264" s="2"/>
      <c r="AU1264" s="2"/>
      <c r="AV1264" s="2"/>
      <c r="AW1264" s="2"/>
      <c r="AX1264" s="2"/>
      <c r="AY1264" s="2"/>
      <c r="AZ1264" s="2"/>
      <c r="BA1264" s="2"/>
      <c r="BB1264" s="2"/>
      <c r="BC1264" s="2"/>
      <c r="BD1264" s="2"/>
      <c r="BE1264" s="2"/>
      <c r="BF1264" s="2"/>
      <c r="BG1264" s="2"/>
      <c r="BH1264" s="2"/>
      <c r="BI1264" s="2"/>
      <c r="BJ1264" s="2"/>
      <c r="BK1264" s="2"/>
      <c r="BL1264" s="2"/>
      <c r="BM1264" s="2"/>
      <c r="BN1264" s="2"/>
      <c r="BO1264" s="2"/>
      <c r="BP1264" s="2"/>
      <c r="BQ1264" s="2"/>
      <c r="BR1264" s="2"/>
      <c r="BS1264" s="2"/>
      <c r="BT1264" s="2"/>
      <c r="BU1264" s="2"/>
      <c r="BV1264" s="2"/>
      <c r="BW1264" s="2"/>
      <c r="BX1264" s="2"/>
      <c r="BY1264" s="2"/>
      <c r="BZ1264" s="2"/>
      <c r="CA1264" s="2"/>
      <c r="CB1264" s="2"/>
      <c r="CC1264" s="2"/>
      <c r="CD1264" s="2"/>
      <c r="CE1264" s="2"/>
      <c r="CF1264" s="2"/>
      <c r="CG1264" s="2"/>
      <c r="CH1264" s="2"/>
      <c r="CI1264" s="2"/>
      <c r="CJ1264" s="2"/>
      <c r="CK1264" s="2"/>
      <c r="CL1264" s="2"/>
      <c r="CM1264" s="2"/>
      <c r="CN1264" s="2"/>
      <c r="CO1264" s="2"/>
      <c r="CP1264" s="2"/>
      <c r="CQ1264" s="2"/>
      <c r="CR1264" s="2"/>
      <c r="CS1264" s="2"/>
      <c r="CT1264" s="2"/>
      <c r="CU1264" s="2"/>
      <c r="CV1264" s="2"/>
      <c r="CW1264" s="2"/>
      <c r="CX1264" s="2"/>
      <c r="CY1264" s="2"/>
      <c r="CZ1264" s="2"/>
      <c r="DA1264" s="2"/>
      <c r="DB1264" s="2"/>
      <c r="DC1264" s="2"/>
      <c r="DD1264" s="2"/>
      <c r="DE1264" s="2"/>
      <c r="DF1264" s="2"/>
      <c r="DG1264" s="2"/>
      <c r="DH1264" s="2"/>
      <c r="DI1264" s="2"/>
      <c r="DJ1264" s="2"/>
      <c r="DK1264" s="2"/>
      <c r="DL1264" s="2"/>
      <c r="DM1264" s="2"/>
      <c r="DN1264" s="2"/>
      <c r="DO1264" s="2"/>
      <c r="DP1264" s="2"/>
      <c r="DQ1264" s="2"/>
      <c r="DR1264" s="2"/>
      <c r="DS1264" s="2"/>
      <c r="DT1264" s="2"/>
      <c r="DU1264" s="2"/>
      <c r="DV1264" s="2"/>
      <c r="DW1264" s="2"/>
      <c r="DX1264" s="2"/>
      <c r="DY1264" s="2"/>
      <c r="DZ1264" s="2"/>
      <c r="EA1264" s="2"/>
      <c r="EB1264" s="2"/>
      <c r="EC1264" s="2"/>
      <c r="ED1264" s="2"/>
      <c r="EE1264" s="2"/>
      <c r="EF1264" s="2"/>
      <c r="EG1264" s="2"/>
      <c r="EH1264" s="2"/>
      <c r="EI1264" s="2"/>
      <c r="EJ1264" s="2"/>
      <c r="EK1264" s="2"/>
      <c r="EL1264" s="2"/>
      <c r="EM1264" s="2"/>
      <c r="EN1264" s="2"/>
      <c r="EO1264" s="2"/>
      <c r="EP1264" s="2"/>
      <c r="EQ1264" s="2"/>
      <c r="ER1264" s="2"/>
      <c r="ES1264" s="2"/>
      <c r="ET1264" s="2"/>
      <c r="EU1264" s="2"/>
      <c r="EV1264" s="2"/>
      <c r="EW1264" s="2"/>
      <c r="EX1264" s="2"/>
      <c r="EY1264" s="2"/>
      <c r="EZ1264" s="2"/>
      <c r="FA1264" s="2"/>
      <c r="FB1264" s="2"/>
      <c r="FC1264" s="2"/>
    </row>
    <row r="1265" spans="1:159" s="4" customFormat="1">
      <c r="A1265" s="50" t="s">
        <v>2372</v>
      </c>
      <c r="B1265" s="59" t="s">
        <v>2691</v>
      </c>
      <c r="C1265" s="60">
        <v>4427</v>
      </c>
      <c r="D1265" s="59" t="s">
        <v>1866</v>
      </c>
      <c r="E1265" s="78" t="str">
        <f>IFERROR(VLOOKUP($C1265,'2025-26 School Level AAFTE'!$C$2:$L$2349,9,FALSE), "No")</f>
        <v>No</v>
      </c>
      <c r="F1265" s="67">
        <f>IFERROR(VLOOKUP($C1265,'2025-26 School Level AAFTE'!$C$2:$J$2349,8,FALSE), 0)</f>
        <v>1562.04</v>
      </c>
      <c r="G1265" s="69">
        <f>IFERROR(IF(E1265= "yes",VLOOKUP(C1265,Summary!$B:$I,6,0),0),0)</f>
        <v>0</v>
      </c>
      <c r="H1265" s="68">
        <f t="shared" si="221"/>
        <v>0</v>
      </c>
      <c r="I1265" s="110">
        <f>VLOOKUP($A1265,'2026-27 Salary &amp; Benefits'!$A:$I,3,FALSE)</f>
        <v>1</v>
      </c>
      <c r="J1265" s="110">
        <f>VLOOKUP($A1265,'2026-27 Salary &amp; Benefits'!$A:$I,4,FALSE)</f>
        <v>1</v>
      </c>
      <c r="K1265" s="101">
        <f t="shared" si="222"/>
        <v>0</v>
      </c>
      <c r="L1265" s="100">
        <f t="shared" si="223"/>
        <v>0</v>
      </c>
      <c r="M1265" s="102">
        <f>'2026-27 Salary &amp; Benefits'!$E$6</f>
        <v>78209</v>
      </c>
      <c r="N1265" s="102">
        <f>'2026-27 Salary &amp; Benefits'!$F$6</f>
        <v>82248</v>
      </c>
      <c r="O1265" s="7">
        <f t="shared" si="224"/>
        <v>0</v>
      </c>
      <c r="P1265" s="7">
        <f t="shared" si="225"/>
        <v>0</v>
      </c>
      <c r="Q1265" s="7">
        <f>'2026-27 Salary &amp; Benefits'!G$6</f>
        <v>16817.759999999998</v>
      </c>
      <c r="R1265" s="103">
        <f>'2026-27 Salary &amp; Benefits'!H$6</f>
        <v>0.16020000000000001</v>
      </c>
      <c r="S1265" s="103">
        <f>'2026-27 Salary &amp; Benefits'!I$6</f>
        <v>0.15390000000000001</v>
      </c>
      <c r="T1265" s="7">
        <f t="shared" si="226"/>
        <v>0</v>
      </c>
      <c r="U1265" s="7">
        <f t="shared" si="227"/>
        <v>0</v>
      </c>
      <c r="V1265" s="7">
        <f t="shared" si="228"/>
        <v>0</v>
      </c>
      <c r="W1265" s="7">
        <f t="shared" si="229"/>
        <v>0</v>
      </c>
      <c r="X1265" s="18">
        <f t="shared" si="230"/>
        <v>0</v>
      </c>
      <c r="Y1265" s="2"/>
      <c r="Z1265" s="2"/>
      <c r="AA1265" s="2"/>
      <c r="AB1265" s="2"/>
      <c r="AC1265" s="2"/>
      <c r="AD1265" s="2"/>
      <c r="AE1265" s="2"/>
      <c r="AF1265" s="2"/>
      <c r="AG1265" s="2"/>
      <c r="AH1265" s="2"/>
      <c r="AI1265" s="2"/>
      <c r="AJ1265" s="2"/>
      <c r="AK1265" s="2"/>
      <c r="AL1265" s="2"/>
      <c r="AM1265" s="2"/>
      <c r="AN1265" s="2"/>
      <c r="AO1265" s="2"/>
      <c r="AP1265" s="2"/>
      <c r="AQ1265" s="2"/>
      <c r="AR1265" s="2"/>
      <c r="AS1265" s="2"/>
      <c r="AT1265" s="2"/>
      <c r="AU1265" s="2"/>
      <c r="AV1265" s="2"/>
      <c r="AW1265" s="2"/>
      <c r="AX1265" s="2"/>
      <c r="AY1265" s="2"/>
      <c r="AZ1265" s="2"/>
      <c r="BA1265" s="2"/>
      <c r="BB1265" s="2"/>
      <c r="BC1265" s="2"/>
      <c r="BD1265" s="2"/>
      <c r="BE1265" s="2"/>
      <c r="BF1265" s="2"/>
      <c r="BG1265" s="2"/>
      <c r="BH1265" s="2"/>
      <c r="BI1265" s="2"/>
      <c r="BJ1265" s="2"/>
      <c r="BK1265" s="2"/>
      <c r="BL1265" s="2"/>
      <c r="BM1265" s="2"/>
      <c r="BN1265" s="2"/>
      <c r="BO1265" s="2"/>
      <c r="BP1265" s="2"/>
      <c r="BQ1265" s="2"/>
      <c r="BR1265" s="2"/>
      <c r="BS1265" s="2"/>
      <c r="BT1265" s="2"/>
      <c r="BU1265" s="2"/>
      <c r="BV1265" s="2"/>
      <c r="BW1265" s="2"/>
      <c r="BX1265" s="2"/>
      <c r="BY1265" s="2"/>
      <c r="BZ1265" s="2"/>
      <c r="CA1265" s="2"/>
      <c r="CB1265" s="2"/>
      <c r="CC1265" s="2"/>
      <c r="CD1265" s="2"/>
      <c r="CE1265" s="2"/>
      <c r="CF1265" s="2"/>
      <c r="CG1265" s="2"/>
      <c r="CH1265" s="2"/>
      <c r="CI1265" s="2"/>
      <c r="CJ1265" s="2"/>
      <c r="CK1265" s="2"/>
      <c r="CL1265" s="2"/>
      <c r="CM1265" s="2"/>
      <c r="CN1265" s="2"/>
      <c r="CO1265" s="2"/>
      <c r="CP1265" s="2"/>
      <c r="CQ1265" s="2"/>
      <c r="CR1265" s="2"/>
      <c r="CS1265" s="2"/>
      <c r="CT1265" s="2"/>
      <c r="CU1265" s="2"/>
      <c r="CV1265" s="2"/>
      <c r="CW1265" s="2"/>
      <c r="CX1265" s="2"/>
      <c r="CY1265" s="2"/>
      <c r="CZ1265" s="2"/>
      <c r="DA1265" s="2"/>
      <c r="DB1265" s="2"/>
      <c r="DC1265" s="2"/>
      <c r="DD1265" s="2"/>
      <c r="DE1265" s="2"/>
      <c r="DF1265" s="2"/>
      <c r="DG1265" s="2"/>
      <c r="DH1265" s="2"/>
      <c r="DI1265" s="2"/>
      <c r="DJ1265" s="2"/>
      <c r="DK1265" s="2"/>
      <c r="DL1265" s="2"/>
      <c r="DM1265" s="2"/>
      <c r="DN1265" s="2"/>
      <c r="DO1265" s="2"/>
      <c r="DP1265" s="2"/>
      <c r="DQ1265" s="2"/>
      <c r="DR1265" s="2"/>
      <c r="DS1265" s="2"/>
      <c r="DT1265" s="2"/>
      <c r="DU1265" s="2"/>
      <c r="DV1265" s="2"/>
      <c r="DW1265" s="2"/>
      <c r="DX1265" s="2"/>
      <c r="DY1265" s="2"/>
      <c r="DZ1265" s="2"/>
      <c r="EA1265" s="2"/>
      <c r="EB1265" s="2"/>
      <c r="EC1265" s="2"/>
      <c r="ED1265" s="2"/>
      <c r="EE1265" s="2"/>
      <c r="EF1265" s="2"/>
      <c r="EG1265" s="2"/>
      <c r="EH1265" s="2"/>
      <c r="EI1265" s="2"/>
      <c r="EJ1265" s="2"/>
      <c r="EK1265" s="2"/>
      <c r="EL1265" s="2"/>
      <c r="EM1265" s="2"/>
      <c r="EN1265" s="2"/>
      <c r="EO1265" s="2"/>
      <c r="EP1265" s="2"/>
      <c r="EQ1265" s="2"/>
      <c r="ER1265" s="2"/>
      <c r="ES1265" s="2"/>
      <c r="ET1265" s="2"/>
      <c r="EU1265" s="2"/>
      <c r="EV1265" s="2"/>
      <c r="EW1265" s="2"/>
      <c r="EX1265" s="2"/>
      <c r="EY1265" s="2"/>
      <c r="EZ1265" s="2"/>
      <c r="FA1265" s="2"/>
      <c r="FB1265" s="2"/>
      <c r="FC1265" s="2"/>
    </row>
    <row r="1266" spans="1:159" s="4" customFormat="1">
      <c r="A1266" t="s">
        <v>2372</v>
      </c>
      <c r="B1266" s="59" t="s">
        <v>2691</v>
      </c>
      <c r="C1266" s="3">
        <v>5452</v>
      </c>
      <c r="D1266" t="s">
        <v>1868</v>
      </c>
      <c r="E1266" s="78" t="str">
        <f>IFERROR(VLOOKUP($C1266,'2025-26 School Level AAFTE'!$C$2:$L$2349,9,FALSE), "No")</f>
        <v>No</v>
      </c>
      <c r="F1266" s="67">
        <f>IFERROR(VLOOKUP($C1266,'2025-26 School Level AAFTE'!$C$2:$J$2349,8,FALSE), 0)</f>
        <v>765.78</v>
      </c>
      <c r="G1266" s="69">
        <f>IFERROR(IF(E1266= "yes",VLOOKUP(C1266,Summary!$B:$I,6,0),0),0)</f>
        <v>0</v>
      </c>
      <c r="H1266" s="68">
        <f t="shared" si="221"/>
        <v>0</v>
      </c>
      <c r="I1266" s="110">
        <f>VLOOKUP($A1266,'2026-27 Salary &amp; Benefits'!$A:$I,3,FALSE)</f>
        <v>1</v>
      </c>
      <c r="J1266" s="110">
        <f>VLOOKUP($A1266,'2026-27 Salary &amp; Benefits'!$A:$I,4,FALSE)</f>
        <v>1</v>
      </c>
      <c r="K1266" s="101">
        <f t="shared" si="222"/>
        <v>0</v>
      </c>
      <c r="L1266" s="100">
        <f t="shared" si="223"/>
        <v>0</v>
      </c>
      <c r="M1266" s="102">
        <f>'2026-27 Salary &amp; Benefits'!$E$6</f>
        <v>78209</v>
      </c>
      <c r="N1266" s="102">
        <f>'2026-27 Salary &amp; Benefits'!$F$6</f>
        <v>82248</v>
      </c>
      <c r="O1266" s="7">
        <f t="shared" si="224"/>
        <v>0</v>
      </c>
      <c r="P1266" s="7">
        <f t="shared" si="225"/>
        <v>0</v>
      </c>
      <c r="Q1266" s="7">
        <f>'2026-27 Salary &amp; Benefits'!G$6</f>
        <v>16817.759999999998</v>
      </c>
      <c r="R1266" s="103">
        <f>'2026-27 Salary &amp; Benefits'!H$6</f>
        <v>0.16020000000000001</v>
      </c>
      <c r="S1266" s="103">
        <f>'2026-27 Salary &amp; Benefits'!I$6</f>
        <v>0.15390000000000001</v>
      </c>
      <c r="T1266" s="7">
        <f t="shared" si="226"/>
        <v>0</v>
      </c>
      <c r="U1266" s="7">
        <f t="shared" si="227"/>
        <v>0</v>
      </c>
      <c r="V1266" s="7">
        <f t="shared" si="228"/>
        <v>0</v>
      </c>
      <c r="W1266" s="7">
        <f t="shared" si="229"/>
        <v>0</v>
      </c>
      <c r="X1266" s="18">
        <f t="shared" si="230"/>
        <v>0</v>
      </c>
      <c r="Y1266" s="2"/>
      <c r="Z1266" s="2"/>
      <c r="AA1266" s="2"/>
      <c r="AB1266" s="2"/>
      <c r="AC1266" s="2"/>
      <c r="AD1266" s="2"/>
      <c r="AE1266" s="2"/>
      <c r="AF1266" s="2"/>
      <c r="AG1266" s="2"/>
      <c r="AH1266" s="2"/>
      <c r="AI1266" s="2"/>
      <c r="AJ1266" s="2"/>
      <c r="AK1266" s="2"/>
      <c r="AL1266" s="2"/>
      <c r="AM1266" s="2"/>
      <c r="AN1266" s="2"/>
      <c r="AO1266" s="2"/>
      <c r="AP1266" s="2"/>
      <c r="AQ1266" s="2"/>
      <c r="AR1266" s="2"/>
      <c r="AS1266" s="2"/>
      <c r="AT1266" s="2"/>
      <c r="AU1266" s="2"/>
      <c r="AV1266" s="2"/>
      <c r="AW1266" s="2"/>
      <c r="AX1266" s="2"/>
      <c r="AY1266" s="2"/>
      <c r="AZ1266" s="2"/>
      <c r="BA1266" s="2"/>
      <c r="BB1266" s="2"/>
      <c r="BC1266" s="2"/>
      <c r="BD1266" s="2"/>
      <c r="BE1266" s="2"/>
      <c r="BF1266" s="2"/>
      <c r="BG1266" s="2"/>
      <c r="BH1266" s="2"/>
      <c r="BI1266" s="2"/>
      <c r="BJ1266" s="2"/>
      <c r="BK1266" s="2"/>
      <c r="BL1266" s="2"/>
      <c r="BM1266" s="2"/>
      <c r="BN1266" s="2"/>
      <c r="BO1266" s="2"/>
      <c r="BP1266" s="2"/>
      <c r="BQ1266" s="2"/>
      <c r="BR1266" s="2"/>
      <c r="BS1266" s="2"/>
      <c r="BT1266" s="2"/>
      <c r="BU1266" s="2"/>
      <c r="BV1266" s="2"/>
      <c r="BW1266" s="2"/>
      <c r="BX1266" s="2"/>
      <c r="BY1266" s="2"/>
      <c r="BZ1266" s="2"/>
      <c r="CA1266" s="2"/>
      <c r="CB1266" s="2"/>
      <c r="CC1266" s="2"/>
      <c r="CD1266" s="2"/>
      <c r="CE1266" s="2"/>
      <c r="CF1266" s="2"/>
      <c r="CG1266" s="2"/>
      <c r="CH1266" s="2"/>
      <c r="CI1266" s="2"/>
      <c r="CJ1266" s="2"/>
      <c r="CK1266" s="2"/>
      <c r="CL1266" s="2"/>
      <c r="CM1266" s="2"/>
      <c r="CN1266" s="2"/>
      <c r="CO1266" s="2"/>
      <c r="CP1266" s="2"/>
      <c r="CQ1266" s="2"/>
      <c r="CR1266" s="2"/>
      <c r="CS1266" s="2"/>
      <c r="CT1266" s="2"/>
      <c r="CU1266" s="2"/>
      <c r="CV1266" s="2"/>
      <c r="CW1266" s="2"/>
      <c r="CX1266" s="2"/>
      <c r="CY1266" s="2"/>
      <c r="CZ1266" s="2"/>
      <c r="DA1266" s="2"/>
      <c r="DB1266" s="2"/>
      <c r="DC1266" s="2"/>
      <c r="DD1266" s="2"/>
      <c r="DE1266" s="2"/>
      <c r="DF1266" s="2"/>
      <c r="DG1266" s="2"/>
      <c r="DH1266" s="2"/>
      <c r="DI1266" s="2"/>
      <c r="DJ1266" s="2"/>
      <c r="DK1266" s="2"/>
      <c r="DL1266" s="2"/>
      <c r="DM1266" s="2"/>
      <c r="DN1266" s="2"/>
      <c r="DO1266" s="2"/>
      <c r="DP1266" s="2"/>
      <c r="DQ1266" s="2"/>
      <c r="DR1266" s="2"/>
      <c r="DS1266" s="2"/>
      <c r="DT1266" s="2"/>
      <c r="DU1266" s="2"/>
      <c r="DV1266" s="2"/>
      <c r="DW1266" s="2"/>
      <c r="DX1266" s="2"/>
      <c r="DY1266" s="2"/>
      <c r="DZ1266" s="2"/>
      <c r="EA1266" s="2"/>
      <c r="EB1266" s="2"/>
      <c r="EC1266" s="2"/>
      <c r="ED1266" s="2"/>
      <c r="EE1266" s="2"/>
      <c r="EF1266" s="2"/>
      <c r="EG1266" s="2"/>
      <c r="EH1266" s="2"/>
      <c r="EI1266" s="2"/>
      <c r="EJ1266" s="2"/>
      <c r="EK1266" s="2"/>
      <c r="EL1266" s="2"/>
      <c r="EM1266" s="2"/>
      <c r="EN1266" s="2"/>
      <c r="EO1266" s="2"/>
      <c r="EP1266" s="2"/>
      <c r="EQ1266" s="2"/>
      <c r="ER1266" s="2"/>
      <c r="ES1266" s="2"/>
      <c r="ET1266" s="2"/>
      <c r="EU1266" s="2"/>
      <c r="EV1266" s="2"/>
      <c r="EW1266" s="2"/>
      <c r="EX1266" s="2"/>
      <c r="EY1266" s="2"/>
      <c r="EZ1266" s="2"/>
      <c r="FA1266" s="2"/>
      <c r="FB1266" s="2"/>
      <c r="FC1266" s="2"/>
    </row>
    <row r="1267" spans="1:159" s="4" customFormat="1">
      <c r="A1267" s="50" t="s">
        <v>2372</v>
      </c>
      <c r="B1267" s="59" t="s">
        <v>2691</v>
      </c>
      <c r="C1267" s="60">
        <v>4368</v>
      </c>
      <c r="D1267" s="59" t="s">
        <v>1863</v>
      </c>
      <c r="E1267" s="78" t="str">
        <f>IFERROR(VLOOKUP($C1267,'2025-26 School Level AAFTE'!$C$2:$L$2349,9,FALSE), "No")</f>
        <v>No</v>
      </c>
      <c r="F1267" s="67">
        <f>IFERROR(VLOOKUP($C1267,'2025-26 School Level AAFTE'!$C$2:$J$2349,8,FALSE), 0)</f>
        <v>424.94</v>
      </c>
      <c r="G1267" s="69">
        <f>IFERROR(IF(E1267= "yes",VLOOKUP(C1267,Summary!$B:$I,6,0),0),0)</f>
        <v>0</v>
      </c>
      <c r="H1267" s="68">
        <f t="shared" si="221"/>
        <v>0</v>
      </c>
      <c r="I1267" s="110">
        <f>VLOOKUP($A1267,'2026-27 Salary &amp; Benefits'!$A:$I,3,FALSE)</f>
        <v>1</v>
      </c>
      <c r="J1267" s="110">
        <f>VLOOKUP($A1267,'2026-27 Salary &amp; Benefits'!$A:$I,4,FALSE)</f>
        <v>1</v>
      </c>
      <c r="K1267" s="101">
        <f t="shared" si="222"/>
        <v>0</v>
      </c>
      <c r="L1267" s="100">
        <f t="shared" si="223"/>
        <v>0</v>
      </c>
      <c r="M1267" s="102">
        <f>'2026-27 Salary &amp; Benefits'!$E$6</f>
        <v>78209</v>
      </c>
      <c r="N1267" s="102">
        <f>'2026-27 Salary &amp; Benefits'!$F$6</f>
        <v>82248</v>
      </c>
      <c r="O1267" s="7">
        <f t="shared" si="224"/>
        <v>0</v>
      </c>
      <c r="P1267" s="7">
        <f t="shared" si="225"/>
        <v>0</v>
      </c>
      <c r="Q1267" s="7">
        <f>'2026-27 Salary &amp; Benefits'!G$6</f>
        <v>16817.759999999998</v>
      </c>
      <c r="R1267" s="103">
        <f>'2026-27 Salary &amp; Benefits'!H$6</f>
        <v>0.16020000000000001</v>
      </c>
      <c r="S1267" s="103">
        <f>'2026-27 Salary &amp; Benefits'!I$6</f>
        <v>0.15390000000000001</v>
      </c>
      <c r="T1267" s="7">
        <f t="shared" si="226"/>
        <v>0</v>
      </c>
      <c r="U1267" s="7">
        <f t="shared" si="227"/>
        <v>0</v>
      </c>
      <c r="V1267" s="7">
        <f t="shared" si="228"/>
        <v>0</v>
      </c>
      <c r="W1267" s="7">
        <f t="shared" si="229"/>
        <v>0</v>
      </c>
      <c r="X1267" s="18">
        <f t="shared" si="230"/>
        <v>0</v>
      </c>
      <c r="Y1267" s="2"/>
      <c r="Z1267" s="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c r="AZ1267" s="2"/>
      <c r="BA1267" s="2"/>
      <c r="BB1267" s="2"/>
      <c r="BC1267" s="2"/>
      <c r="BD1267" s="2"/>
      <c r="BE1267" s="2"/>
      <c r="BF1267" s="2"/>
      <c r="BG1267" s="2"/>
      <c r="BH1267" s="2"/>
      <c r="BI1267" s="2"/>
      <c r="BJ1267" s="2"/>
      <c r="BK1267" s="2"/>
      <c r="BL1267" s="2"/>
      <c r="BM1267" s="2"/>
      <c r="BN1267" s="2"/>
      <c r="BO1267" s="2"/>
      <c r="BP1267" s="2"/>
      <c r="BQ1267" s="2"/>
      <c r="BR1267" s="2"/>
      <c r="BS1267" s="2"/>
      <c r="BT1267" s="2"/>
      <c r="BU1267" s="2"/>
      <c r="BV1267" s="2"/>
      <c r="BW1267" s="2"/>
      <c r="BX1267" s="2"/>
      <c r="BY1267" s="2"/>
      <c r="BZ1267" s="2"/>
      <c r="CA1267" s="2"/>
      <c r="CB1267" s="2"/>
      <c r="CC1267" s="2"/>
      <c r="CD1267" s="2"/>
      <c r="CE1267" s="2"/>
      <c r="CF1267" s="2"/>
      <c r="CG1267" s="2"/>
      <c r="CH1267" s="2"/>
      <c r="CI1267" s="2"/>
      <c r="CJ1267" s="2"/>
      <c r="CK1267" s="2"/>
      <c r="CL1267" s="2"/>
      <c r="CM1267" s="2"/>
      <c r="CN1267" s="2"/>
      <c r="CO1267" s="2"/>
      <c r="CP1267" s="2"/>
      <c r="CQ1267" s="2"/>
      <c r="CR1267" s="2"/>
      <c r="CS1267" s="2"/>
      <c r="CT1267" s="2"/>
      <c r="CU1267" s="2"/>
      <c r="CV1267" s="2"/>
      <c r="CW1267" s="2"/>
      <c r="CX1267" s="2"/>
      <c r="CY1267" s="2"/>
      <c r="CZ1267" s="2"/>
      <c r="DA1267" s="2"/>
      <c r="DB1267" s="2"/>
      <c r="DC1267" s="2"/>
      <c r="DD1267" s="2"/>
      <c r="DE1267" s="2"/>
      <c r="DF1267" s="2"/>
      <c r="DG1267" s="2"/>
      <c r="DH1267" s="2"/>
      <c r="DI1267" s="2"/>
      <c r="DJ1267" s="2"/>
      <c r="DK1267" s="2"/>
      <c r="DL1267" s="2"/>
      <c r="DM1267" s="2"/>
      <c r="DN1267" s="2"/>
      <c r="DO1267" s="2"/>
      <c r="DP1267" s="2"/>
      <c r="DQ1267" s="2"/>
      <c r="DR1267" s="2"/>
      <c r="DS1267" s="2"/>
      <c r="DT1267" s="2"/>
      <c r="DU1267" s="2"/>
      <c r="DV1267" s="2"/>
      <c r="DW1267" s="2"/>
      <c r="DX1267" s="2"/>
      <c r="DY1267" s="2"/>
      <c r="DZ1267" s="2"/>
      <c r="EA1267" s="2"/>
      <c r="EB1267" s="2"/>
      <c r="EC1267" s="2"/>
      <c r="ED1267" s="2"/>
      <c r="EE1267" s="2"/>
      <c r="EF1267" s="2"/>
      <c r="EG1267" s="2"/>
      <c r="EH1267" s="2"/>
      <c r="EI1267" s="2"/>
      <c r="EJ1267" s="2"/>
      <c r="EK1267" s="2"/>
      <c r="EL1267" s="2"/>
      <c r="EM1267" s="2"/>
      <c r="EN1267" s="2"/>
      <c r="EO1267" s="2"/>
      <c r="EP1267" s="2"/>
      <c r="EQ1267" s="2"/>
      <c r="ER1267" s="2"/>
      <c r="ES1267" s="2"/>
      <c r="ET1267" s="2"/>
      <c r="EU1267" s="2"/>
      <c r="EV1267" s="2"/>
      <c r="EW1267" s="2"/>
      <c r="EX1267" s="2"/>
      <c r="EY1267" s="2"/>
      <c r="EZ1267" s="2"/>
      <c r="FA1267" s="2"/>
      <c r="FB1267" s="2"/>
      <c r="FC1267" s="2"/>
    </row>
    <row r="1268" spans="1:159" s="4" customFormat="1">
      <c r="A1268" s="50" t="s">
        <v>2372</v>
      </c>
      <c r="B1268" s="59" t="s">
        <v>2691</v>
      </c>
      <c r="C1268" s="60">
        <v>2754</v>
      </c>
      <c r="D1268" s="59" t="s">
        <v>1852</v>
      </c>
      <c r="E1268" s="78" t="str">
        <f>IFERROR(VLOOKUP($C1268,'2025-26 School Level AAFTE'!$C$2:$L$2349,9,FALSE), "No")</f>
        <v>No</v>
      </c>
      <c r="F1268" s="67">
        <f>IFERROR(VLOOKUP($C1268,'2025-26 School Level AAFTE'!$C$2:$J$2349,8,FALSE), 0)</f>
        <v>548</v>
      </c>
      <c r="G1268" s="69">
        <f>IFERROR(IF(E1268= "yes",VLOOKUP(C1268,Summary!$B:$I,6,0),0),0)</f>
        <v>0</v>
      </c>
      <c r="H1268" s="68">
        <f t="shared" si="221"/>
        <v>0</v>
      </c>
      <c r="I1268" s="110">
        <f>VLOOKUP($A1268,'2026-27 Salary &amp; Benefits'!$A:$I,3,FALSE)</f>
        <v>1</v>
      </c>
      <c r="J1268" s="110">
        <f>VLOOKUP($A1268,'2026-27 Salary &amp; Benefits'!$A:$I,4,FALSE)</f>
        <v>1</v>
      </c>
      <c r="K1268" s="101">
        <f t="shared" si="222"/>
        <v>0</v>
      </c>
      <c r="L1268" s="100">
        <f t="shared" si="223"/>
        <v>0</v>
      </c>
      <c r="M1268" s="102">
        <f>'2026-27 Salary &amp; Benefits'!$E$6</f>
        <v>78209</v>
      </c>
      <c r="N1268" s="102">
        <f>'2026-27 Salary &amp; Benefits'!$F$6</f>
        <v>82248</v>
      </c>
      <c r="O1268" s="7">
        <f t="shared" si="224"/>
        <v>0</v>
      </c>
      <c r="P1268" s="7">
        <f t="shared" si="225"/>
        <v>0</v>
      </c>
      <c r="Q1268" s="7">
        <f>'2026-27 Salary &amp; Benefits'!G$6</f>
        <v>16817.759999999998</v>
      </c>
      <c r="R1268" s="103">
        <f>'2026-27 Salary &amp; Benefits'!H$6</f>
        <v>0.16020000000000001</v>
      </c>
      <c r="S1268" s="103">
        <f>'2026-27 Salary &amp; Benefits'!I$6</f>
        <v>0.15390000000000001</v>
      </c>
      <c r="T1268" s="7">
        <f t="shared" si="226"/>
        <v>0</v>
      </c>
      <c r="U1268" s="7">
        <f t="shared" si="227"/>
        <v>0</v>
      </c>
      <c r="V1268" s="7">
        <f t="shared" si="228"/>
        <v>0</v>
      </c>
      <c r="W1268" s="7">
        <f t="shared" si="229"/>
        <v>0</v>
      </c>
      <c r="X1268" s="18">
        <f t="shared" si="230"/>
        <v>0</v>
      </c>
      <c r="Y1268" s="2"/>
      <c r="Z1268" s="2"/>
      <c r="AA1268" s="2"/>
      <c r="AB1268" s="2"/>
      <c r="AC1268" s="2"/>
      <c r="AD1268" s="2"/>
      <c r="AE1268" s="2"/>
      <c r="AF1268" s="2"/>
      <c r="AG1268" s="2"/>
      <c r="AH1268" s="2"/>
      <c r="AI1268" s="2"/>
      <c r="AJ1268" s="2"/>
      <c r="AK1268" s="2"/>
      <c r="AL1268" s="2"/>
      <c r="AM1268" s="2"/>
      <c r="AN1268" s="2"/>
      <c r="AO1268" s="2"/>
      <c r="AP1268" s="2"/>
      <c r="AQ1268" s="2"/>
      <c r="AR1268" s="2"/>
      <c r="AS1268" s="2"/>
      <c r="AT1268" s="2"/>
      <c r="AU1268" s="2"/>
      <c r="AV1268" s="2"/>
      <c r="AW1268" s="2"/>
      <c r="AX1268" s="2"/>
      <c r="AY1268" s="2"/>
      <c r="AZ1268" s="2"/>
      <c r="BA1268" s="2"/>
      <c r="BB1268" s="2"/>
      <c r="BC1268" s="2"/>
      <c r="BD1268" s="2"/>
      <c r="BE1268" s="2"/>
      <c r="BF1268" s="2"/>
      <c r="BG1268" s="2"/>
      <c r="BH1268" s="2"/>
      <c r="BI1268" s="2"/>
      <c r="BJ1268" s="2"/>
      <c r="BK1268" s="2"/>
      <c r="BL1268" s="2"/>
      <c r="BM1268" s="2"/>
      <c r="BN1268" s="2"/>
      <c r="BO1268" s="2"/>
      <c r="BP1268" s="2"/>
      <c r="BQ1268" s="2"/>
      <c r="BR1268" s="2"/>
      <c r="BS1268" s="2"/>
      <c r="BT1268" s="2"/>
      <c r="BU1268" s="2"/>
      <c r="BV1268" s="2"/>
      <c r="BW1268" s="2"/>
      <c r="BX1268" s="2"/>
      <c r="BY1268" s="2"/>
      <c r="BZ1268" s="2"/>
      <c r="CA1268" s="2"/>
      <c r="CB1268" s="2"/>
      <c r="CC1268" s="2"/>
      <c r="CD1268" s="2"/>
      <c r="CE1268" s="2"/>
      <c r="CF1268" s="2"/>
      <c r="CG1268" s="2"/>
      <c r="CH1268" s="2"/>
      <c r="CI1268" s="2"/>
      <c r="CJ1268" s="2"/>
      <c r="CK1268" s="2"/>
      <c r="CL1268" s="2"/>
      <c r="CM1268" s="2"/>
      <c r="CN1268" s="2"/>
      <c r="CO1268" s="2"/>
      <c r="CP1268" s="2"/>
      <c r="CQ1268" s="2"/>
      <c r="CR1268" s="2"/>
      <c r="CS1268" s="2"/>
      <c r="CT1268" s="2"/>
      <c r="CU1268" s="2"/>
      <c r="CV1268" s="2"/>
      <c r="CW1268" s="2"/>
      <c r="CX1268" s="2"/>
      <c r="CY1268" s="2"/>
      <c r="CZ1268" s="2"/>
      <c r="DA1268" s="2"/>
      <c r="DB1268" s="2"/>
      <c r="DC1268" s="2"/>
      <c r="DD1268" s="2"/>
      <c r="DE1268" s="2"/>
      <c r="DF1268" s="2"/>
      <c r="DG1268" s="2"/>
      <c r="DH1268" s="2"/>
      <c r="DI1268" s="2"/>
      <c r="DJ1268" s="2"/>
      <c r="DK1268" s="2"/>
      <c r="DL1268" s="2"/>
      <c r="DM1268" s="2"/>
      <c r="DN1268" s="2"/>
      <c r="DO1268" s="2"/>
      <c r="DP1268" s="2"/>
      <c r="DQ1268" s="2"/>
      <c r="DR1268" s="2"/>
      <c r="DS1268" s="2"/>
      <c r="DT1268" s="2"/>
      <c r="DU1268" s="2"/>
      <c r="DV1268" s="2"/>
      <c r="DW1268" s="2"/>
      <c r="DX1268" s="2"/>
      <c r="DY1268" s="2"/>
      <c r="DZ1268" s="2"/>
      <c r="EA1268" s="2"/>
      <c r="EB1268" s="2"/>
      <c r="EC1268" s="2"/>
      <c r="ED1268" s="2"/>
      <c r="EE1268" s="2"/>
      <c r="EF1268" s="2"/>
      <c r="EG1268" s="2"/>
      <c r="EH1268" s="2"/>
      <c r="EI1268" s="2"/>
      <c r="EJ1268" s="2"/>
      <c r="EK1268" s="2"/>
      <c r="EL1268" s="2"/>
      <c r="EM1268" s="2"/>
      <c r="EN1268" s="2"/>
      <c r="EO1268" s="2"/>
      <c r="EP1268" s="2"/>
      <c r="EQ1268" s="2"/>
      <c r="ER1268" s="2"/>
      <c r="ES1268" s="2"/>
      <c r="ET1268" s="2"/>
      <c r="EU1268" s="2"/>
      <c r="EV1268" s="2"/>
      <c r="EW1268" s="2"/>
      <c r="EX1268" s="2"/>
      <c r="EY1268" s="2"/>
      <c r="EZ1268" s="2"/>
      <c r="FA1268" s="2"/>
      <c r="FB1268" s="2"/>
      <c r="FC1268" s="2"/>
    </row>
    <row r="1269" spans="1:159" s="4" customFormat="1">
      <c r="A1269" s="50" t="s">
        <v>2372</v>
      </c>
      <c r="B1269" s="59" t="s">
        <v>2691</v>
      </c>
      <c r="C1269" s="60">
        <v>5683</v>
      </c>
      <c r="D1269" s="59" t="s">
        <v>3007</v>
      </c>
      <c r="E1269" s="78" t="str">
        <f>IFERROR(VLOOKUP($C1269,'2025-26 School Level AAFTE'!$C$2:$L$2349,9,FALSE), "No")</f>
        <v>Yes</v>
      </c>
      <c r="F1269" s="67">
        <f>IFERROR(VLOOKUP($C1269,'2025-26 School Level AAFTE'!$C$2:$J$2349,8,FALSE), 0)</f>
        <v>370.22</v>
      </c>
      <c r="G1269" s="69">
        <f>IFERROR(IF(E1269= "yes",VLOOKUP(C1269,Summary!$B:$I,6,0),0),0)</f>
        <v>0</v>
      </c>
      <c r="H1269" s="68">
        <f t="shared" si="221"/>
        <v>370.22</v>
      </c>
      <c r="I1269" s="110">
        <f>VLOOKUP($A1269,'2026-27 Salary &amp; Benefits'!$A:$I,3,FALSE)</f>
        <v>1</v>
      </c>
      <c r="J1269" s="110">
        <f>VLOOKUP($A1269,'2026-27 Salary &amp; Benefits'!$A:$I,4,FALSE)</f>
        <v>1</v>
      </c>
      <c r="K1269" s="101">
        <f t="shared" si="222"/>
        <v>370.22</v>
      </c>
      <c r="L1269" s="100">
        <f t="shared" si="223"/>
        <v>1.0860000000000001</v>
      </c>
      <c r="M1269" s="102">
        <f>'2026-27 Salary &amp; Benefits'!$E$6</f>
        <v>78209</v>
      </c>
      <c r="N1269" s="102">
        <f>'2026-27 Salary &amp; Benefits'!$F$6</f>
        <v>82248</v>
      </c>
      <c r="O1269" s="7">
        <f t="shared" si="224"/>
        <v>84934.97</v>
      </c>
      <c r="P1269" s="7">
        <f t="shared" si="225"/>
        <v>4386.3600000000006</v>
      </c>
      <c r="Q1269" s="7">
        <f>'2026-27 Salary &amp; Benefits'!G$6</f>
        <v>16817.759999999998</v>
      </c>
      <c r="R1269" s="103">
        <f>'2026-27 Salary &amp; Benefits'!H$6</f>
        <v>0.16020000000000001</v>
      </c>
      <c r="S1269" s="103">
        <f>'2026-27 Salary &amp; Benefits'!I$6</f>
        <v>0.15390000000000001</v>
      </c>
      <c r="T1269" s="7">
        <f t="shared" si="226"/>
        <v>32545.73</v>
      </c>
      <c r="U1269" s="7">
        <f t="shared" si="227"/>
        <v>1488.69</v>
      </c>
      <c r="V1269" s="7">
        <f t="shared" si="228"/>
        <v>229.11</v>
      </c>
      <c r="W1269" s="7">
        <f t="shared" si="229"/>
        <v>1717.8000000000002</v>
      </c>
      <c r="X1269" s="18">
        <f t="shared" si="230"/>
        <v>123584.86</v>
      </c>
      <c r="Y1269" s="2"/>
      <c r="Z1269" s="2"/>
      <c r="AA1269" s="2"/>
      <c r="AB1269" s="2"/>
      <c r="AC1269" s="2"/>
      <c r="AD1269" s="2"/>
      <c r="AE1269" s="2"/>
      <c r="AF1269" s="2"/>
      <c r="AG1269" s="2"/>
      <c r="AH1269" s="2"/>
      <c r="AI1269" s="2"/>
      <c r="AJ1269" s="2"/>
      <c r="AK1269" s="2"/>
      <c r="AL1269" s="2"/>
      <c r="AM1269" s="2"/>
      <c r="AN1269" s="2"/>
      <c r="AO1269" s="2"/>
      <c r="AP1269" s="2"/>
      <c r="AQ1269" s="2"/>
      <c r="AR1269" s="2"/>
      <c r="AS1269" s="2"/>
      <c r="AT1269" s="2"/>
      <c r="AU1269" s="2"/>
      <c r="AV1269" s="2"/>
      <c r="AW1269" s="2"/>
      <c r="AX1269" s="2"/>
      <c r="AY1269" s="2"/>
      <c r="AZ1269" s="2"/>
      <c r="BA1269" s="2"/>
      <c r="BB1269" s="2"/>
      <c r="BC1269" s="2"/>
      <c r="BD1269" s="2"/>
      <c r="BE1269" s="2"/>
      <c r="BF1269" s="2"/>
      <c r="BG1269" s="2"/>
      <c r="BH1269" s="2"/>
      <c r="BI1269" s="2"/>
      <c r="BJ1269" s="2"/>
      <c r="BK1269" s="2"/>
      <c r="BL1269" s="2"/>
      <c r="BM1269" s="2"/>
      <c r="BN1269" s="2"/>
      <c r="BO1269" s="2"/>
      <c r="BP1269" s="2"/>
      <c r="BQ1269" s="2"/>
      <c r="BR1269" s="2"/>
      <c r="BS1269" s="2"/>
      <c r="BT1269" s="2"/>
      <c r="BU1269" s="2"/>
      <c r="BV1269" s="2"/>
      <c r="BW1269" s="2"/>
      <c r="BX1269" s="2"/>
      <c r="BY1269" s="2"/>
      <c r="BZ1269" s="2"/>
      <c r="CA1269" s="2"/>
      <c r="CB1269" s="2"/>
      <c r="CC1269" s="2"/>
      <c r="CD1269" s="2"/>
      <c r="CE1269" s="2"/>
      <c r="CF1269" s="2"/>
      <c r="CG1269" s="2"/>
      <c r="CH1269" s="2"/>
      <c r="CI1269" s="2"/>
      <c r="CJ1269" s="2"/>
      <c r="CK1269" s="2"/>
      <c r="CL1269" s="2"/>
      <c r="CM1269" s="2"/>
      <c r="CN1269" s="2"/>
      <c r="CO1269" s="2"/>
      <c r="CP1269" s="2"/>
      <c r="CQ1269" s="2"/>
      <c r="CR1269" s="2"/>
      <c r="CS1269" s="2"/>
      <c r="CT1269" s="2"/>
      <c r="CU1269" s="2"/>
      <c r="CV1269" s="2"/>
      <c r="CW1269" s="2"/>
      <c r="CX1269" s="2"/>
      <c r="CY1269" s="2"/>
      <c r="CZ1269" s="2"/>
      <c r="DA1269" s="2"/>
      <c r="DB1269" s="2"/>
      <c r="DC1269" s="2"/>
      <c r="DD1269" s="2"/>
      <c r="DE1269" s="2"/>
      <c r="DF1269" s="2"/>
      <c r="DG1269" s="2"/>
      <c r="DH1269" s="2"/>
      <c r="DI1269" s="2"/>
      <c r="DJ1269" s="2"/>
      <c r="DK1269" s="2"/>
      <c r="DL1269" s="2"/>
      <c r="DM1269" s="2"/>
      <c r="DN1269" s="2"/>
      <c r="DO1269" s="2"/>
      <c r="DP1269" s="2"/>
      <c r="DQ1269" s="2"/>
      <c r="DR1269" s="2"/>
      <c r="DS1269" s="2"/>
      <c r="DT1269" s="2"/>
      <c r="DU1269" s="2"/>
      <c r="DV1269" s="2"/>
      <c r="DW1269" s="2"/>
      <c r="DX1269" s="2"/>
      <c r="DY1269" s="2"/>
      <c r="DZ1269" s="2"/>
      <c r="EA1269" s="2"/>
      <c r="EB1269" s="2"/>
      <c r="EC1269" s="2"/>
      <c r="ED1269" s="2"/>
      <c r="EE1269" s="2"/>
      <c r="EF1269" s="2"/>
      <c r="EG1269" s="2"/>
      <c r="EH1269" s="2"/>
      <c r="EI1269" s="2"/>
      <c r="EJ1269" s="2"/>
      <c r="EK1269" s="2"/>
      <c r="EL1269" s="2"/>
      <c r="EM1269" s="2"/>
      <c r="EN1269" s="2"/>
      <c r="EO1269" s="2"/>
      <c r="EP1269" s="2"/>
      <c r="EQ1269" s="2"/>
      <c r="ER1269" s="2"/>
      <c r="ES1269" s="2"/>
      <c r="ET1269" s="2"/>
      <c r="EU1269" s="2"/>
      <c r="EV1269" s="2"/>
      <c r="EW1269" s="2"/>
      <c r="EX1269" s="2"/>
      <c r="EY1269" s="2"/>
      <c r="EZ1269" s="2"/>
      <c r="FA1269" s="2"/>
      <c r="FB1269" s="2"/>
      <c r="FC1269" s="2"/>
    </row>
    <row r="1270" spans="1:159" s="4" customFormat="1">
      <c r="A1270" s="50" t="s">
        <v>2372</v>
      </c>
      <c r="B1270" s="59" t="s">
        <v>2691</v>
      </c>
      <c r="C1270" s="60">
        <v>3710</v>
      </c>
      <c r="D1270" s="59" t="s">
        <v>1859</v>
      </c>
      <c r="E1270" s="78" t="str">
        <f>IFERROR(VLOOKUP($C1270,'2025-26 School Level AAFTE'!$C$2:$L$2349,9,FALSE), "No")</f>
        <v>No</v>
      </c>
      <c r="F1270" s="67">
        <f>IFERROR(VLOOKUP($C1270,'2025-26 School Level AAFTE'!$C$2:$J$2349,8,FALSE), 0)</f>
        <v>1284.19</v>
      </c>
      <c r="G1270" s="69">
        <f>IFERROR(IF(E1270= "yes",VLOOKUP(C1270,Summary!$B:$I,6,0),0),0)</f>
        <v>0</v>
      </c>
      <c r="H1270" s="68">
        <f t="shared" si="221"/>
        <v>0</v>
      </c>
      <c r="I1270" s="110">
        <f>VLOOKUP($A1270,'2026-27 Salary &amp; Benefits'!$A:$I,3,FALSE)</f>
        <v>1</v>
      </c>
      <c r="J1270" s="110">
        <f>VLOOKUP($A1270,'2026-27 Salary &amp; Benefits'!$A:$I,4,FALSE)</f>
        <v>1</v>
      </c>
      <c r="K1270" s="101">
        <f t="shared" si="222"/>
        <v>0</v>
      </c>
      <c r="L1270" s="100">
        <f t="shared" si="223"/>
        <v>0</v>
      </c>
      <c r="M1270" s="102">
        <f>'2026-27 Salary &amp; Benefits'!$E$6</f>
        <v>78209</v>
      </c>
      <c r="N1270" s="102">
        <f>'2026-27 Salary &amp; Benefits'!$F$6</f>
        <v>82248</v>
      </c>
      <c r="O1270" s="7">
        <f t="shared" si="224"/>
        <v>0</v>
      </c>
      <c r="P1270" s="7">
        <f t="shared" si="225"/>
        <v>0</v>
      </c>
      <c r="Q1270" s="7">
        <f>'2026-27 Salary &amp; Benefits'!G$6</f>
        <v>16817.759999999998</v>
      </c>
      <c r="R1270" s="103">
        <f>'2026-27 Salary &amp; Benefits'!H$6</f>
        <v>0.16020000000000001</v>
      </c>
      <c r="S1270" s="103">
        <f>'2026-27 Salary &amp; Benefits'!I$6</f>
        <v>0.15390000000000001</v>
      </c>
      <c r="T1270" s="7">
        <f t="shared" si="226"/>
        <v>0</v>
      </c>
      <c r="U1270" s="7">
        <f t="shared" si="227"/>
        <v>0</v>
      </c>
      <c r="V1270" s="7">
        <f t="shared" si="228"/>
        <v>0</v>
      </c>
      <c r="W1270" s="7">
        <f t="shared" si="229"/>
        <v>0</v>
      </c>
      <c r="X1270" s="18">
        <f t="shared" si="230"/>
        <v>0</v>
      </c>
      <c r="Y1270" s="2"/>
      <c r="Z1270" s="2"/>
      <c r="AA1270" s="2"/>
      <c r="AB1270" s="2"/>
      <c r="AC1270" s="2"/>
      <c r="AD1270" s="2"/>
      <c r="AE1270" s="2"/>
      <c r="AF1270" s="2"/>
      <c r="AG1270" s="2"/>
      <c r="AH1270" s="2"/>
      <c r="AI1270" s="2"/>
      <c r="AJ1270" s="2"/>
      <c r="AK1270" s="2"/>
      <c r="AL1270" s="2"/>
      <c r="AM1270" s="2"/>
      <c r="AN1270" s="2"/>
      <c r="AO1270" s="2"/>
      <c r="AP1270" s="2"/>
      <c r="AQ1270" s="2"/>
      <c r="AR1270" s="2"/>
      <c r="AS1270" s="2"/>
      <c r="AT1270" s="2"/>
      <c r="AU1270" s="2"/>
      <c r="AV1270" s="2"/>
      <c r="AW1270" s="2"/>
      <c r="AX1270" s="2"/>
      <c r="AY1270" s="2"/>
      <c r="AZ1270" s="2"/>
      <c r="BA1270" s="2"/>
      <c r="BB1270" s="2"/>
      <c r="BC1270" s="2"/>
      <c r="BD1270" s="2"/>
      <c r="BE1270" s="2"/>
      <c r="BF1270" s="2"/>
      <c r="BG1270" s="2"/>
      <c r="BH1270" s="2"/>
      <c r="BI1270" s="2"/>
      <c r="BJ1270" s="2"/>
      <c r="BK1270" s="2"/>
      <c r="BL1270" s="2"/>
      <c r="BM1270" s="2"/>
      <c r="BN1270" s="2"/>
      <c r="BO1270" s="2"/>
      <c r="BP1270" s="2"/>
      <c r="BQ1270" s="2"/>
      <c r="BR1270" s="2"/>
      <c r="BS1270" s="2"/>
      <c r="BT1270" s="2"/>
      <c r="BU1270" s="2"/>
      <c r="BV1270" s="2"/>
      <c r="BW1270" s="2"/>
      <c r="BX1270" s="2"/>
      <c r="BY1270" s="2"/>
      <c r="BZ1270" s="2"/>
      <c r="CA1270" s="2"/>
      <c r="CB1270" s="2"/>
      <c r="CC1270" s="2"/>
      <c r="CD1270" s="2"/>
      <c r="CE1270" s="2"/>
      <c r="CF1270" s="2"/>
      <c r="CG1270" s="2"/>
      <c r="CH1270" s="2"/>
      <c r="CI1270" s="2"/>
      <c r="CJ1270" s="2"/>
      <c r="CK1270" s="2"/>
      <c r="CL1270" s="2"/>
      <c r="CM1270" s="2"/>
      <c r="CN1270" s="2"/>
      <c r="CO1270" s="2"/>
      <c r="CP1270" s="2"/>
      <c r="CQ1270" s="2"/>
      <c r="CR1270" s="2"/>
      <c r="CS1270" s="2"/>
      <c r="CT1270" s="2"/>
      <c r="CU1270" s="2"/>
      <c r="CV1270" s="2"/>
      <c r="CW1270" s="2"/>
      <c r="CX1270" s="2"/>
      <c r="CY1270" s="2"/>
      <c r="CZ1270" s="2"/>
      <c r="DA1270" s="2"/>
      <c r="DB1270" s="2"/>
      <c r="DC1270" s="2"/>
      <c r="DD1270" s="2"/>
      <c r="DE1270" s="2"/>
      <c r="DF1270" s="2"/>
      <c r="DG1270" s="2"/>
      <c r="DH1270" s="2"/>
      <c r="DI1270" s="2"/>
      <c r="DJ1270" s="2"/>
      <c r="DK1270" s="2"/>
      <c r="DL1270" s="2"/>
      <c r="DM1270" s="2"/>
      <c r="DN1270" s="2"/>
      <c r="DO1270" s="2"/>
      <c r="DP1270" s="2"/>
      <c r="DQ1270" s="2"/>
      <c r="DR1270" s="2"/>
      <c r="DS1270" s="2"/>
      <c r="DT1270" s="2"/>
      <c r="DU1270" s="2"/>
      <c r="DV1270" s="2"/>
      <c r="DW1270" s="2"/>
      <c r="DX1270" s="2"/>
      <c r="DY1270" s="2"/>
      <c r="DZ1270" s="2"/>
      <c r="EA1270" s="2"/>
      <c r="EB1270" s="2"/>
      <c r="EC1270" s="2"/>
      <c r="ED1270" s="2"/>
      <c r="EE1270" s="2"/>
      <c r="EF1270" s="2"/>
      <c r="EG1270" s="2"/>
      <c r="EH1270" s="2"/>
      <c r="EI1270" s="2"/>
      <c r="EJ1270" s="2"/>
      <c r="EK1270" s="2"/>
      <c r="EL1270" s="2"/>
      <c r="EM1270" s="2"/>
      <c r="EN1270" s="2"/>
      <c r="EO1270" s="2"/>
      <c r="EP1270" s="2"/>
      <c r="EQ1270" s="2"/>
      <c r="ER1270" s="2"/>
      <c r="ES1270" s="2"/>
      <c r="ET1270" s="2"/>
      <c r="EU1270" s="2"/>
      <c r="EV1270" s="2"/>
      <c r="EW1270" s="2"/>
      <c r="EX1270" s="2"/>
      <c r="EY1270" s="2"/>
      <c r="EZ1270" s="2"/>
      <c r="FA1270" s="2"/>
      <c r="FB1270" s="2"/>
      <c r="FC1270" s="2"/>
    </row>
    <row r="1271" spans="1:159" s="4" customFormat="1">
      <c r="A1271" s="50" t="s">
        <v>2372</v>
      </c>
      <c r="B1271" s="59" t="s">
        <v>2691</v>
      </c>
      <c r="C1271" s="60">
        <v>4122</v>
      </c>
      <c r="D1271" s="59" t="s">
        <v>1257</v>
      </c>
      <c r="E1271" s="78" t="str">
        <f>IFERROR(VLOOKUP($C1271,'2025-26 School Level AAFTE'!$C$2:$L$2349,9,FALSE), "No")</f>
        <v>No</v>
      </c>
      <c r="F1271" s="67">
        <f>IFERROR(VLOOKUP($C1271,'2025-26 School Level AAFTE'!$C$2:$J$2349,8,FALSE), 0)</f>
        <v>382.76</v>
      </c>
      <c r="G1271" s="69">
        <f>IFERROR(IF(E1271= "yes",VLOOKUP(C1271,Summary!$B:$I,6,0),0),0)</f>
        <v>0</v>
      </c>
      <c r="H1271" s="68">
        <f t="shared" si="221"/>
        <v>0</v>
      </c>
      <c r="I1271" s="110">
        <f>VLOOKUP($A1271,'2026-27 Salary &amp; Benefits'!$A:$I,3,FALSE)</f>
        <v>1</v>
      </c>
      <c r="J1271" s="110">
        <f>VLOOKUP($A1271,'2026-27 Salary &amp; Benefits'!$A:$I,4,FALSE)</f>
        <v>1</v>
      </c>
      <c r="K1271" s="101">
        <f t="shared" si="222"/>
        <v>0</v>
      </c>
      <c r="L1271" s="100">
        <f t="shared" si="223"/>
        <v>0</v>
      </c>
      <c r="M1271" s="102">
        <f>'2026-27 Salary &amp; Benefits'!$E$6</f>
        <v>78209</v>
      </c>
      <c r="N1271" s="102">
        <f>'2026-27 Salary &amp; Benefits'!$F$6</f>
        <v>82248</v>
      </c>
      <c r="O1271" s="7">
        <f t="shared" si="224"/>
        <v>0</v>
      </c>
      <c r="P1271" s="7">
        <f t="shared" si="225"/>
        <v>0</v>
      </c>
      <c r="Q1271" s="7">
        <f>'2026-27 Salary &amp; Benefits'!G$6</f>
        <v>16817.759999999998</v>
      </c>
      <c r="R1271" s="103">
        <f>'2026-27 Salary &amp; Benefits'!H$6</f>
        <v>0.16020000000000001</v>
      </c>
      <c r="S1271" s="103">
        <f>'2026-27 Salary &amp; Benefits'!I$6</f>
        <v>0.15390000000000001</v>
      </c>
      <c r="T1271" s="7">
        <f t="shared" si="226"/>
        <v>0</v>
      </c>
      <c r="U1271" s="7">
        <f t="shared" si="227"/>
        <v>0</v>
      </c>
      <c r="V1271" s="7">
        <f t="shared" si="228"/>
        <v>0</v>
      </c>
      <c r="W1271" s="7">
        <f t="shared" si="229"/>
        <v>0</v>
      </c>
      <c r="X1271" s="18">
        <f t="shared" si="230"/>
        <v>0</v>
      </c>
      <c r="Y1271" s="2"/>
      <c r="Z1271" s="2"/>
      <c r="AA1271" s="2"/>
      <c r="AB1271" s="2"/>
      <c r="AC1271" s="2"/>
      <c r="AD1271" s="2"/>
      <c r="AE1271" s="2"/>
      <c r="AF1271" s="2"/>
      <c r="AG1271" s="2"/>
      <c r="AH1271" s="2"/>
      <c r="AI1271" s="2"/>
      <c r="AJ1271" s="2"/>
      <c r="AK1271" s="2"/>
      <c r="AL1271" s="2"/>
      <c r="AM1271" s="2"/>
      <c r="AN1271" s="2"/>
      <c r="AO1271" s="2"/>
      <c r="AP1271" s="2"/>
      <c r="AQ1271" s="2"/>
      <c r="AR1271" s="2"/>
      <c r="AS1271" s="2"/>
      <c r="AT1271" s="2"/>
      <c r="AU1271" s="2"/>
      <c r="AV1271" s="2"/>
      <c r="AW1271" s="2"/>
      <c r="AX1271" s="2"/>
      <c r="AY1271" s="2"/>
      <c r="AZ1271" s="2"/>
      <c r="BA1271" s="2"/>
      <c r="BB1271" s="2"/>
      <c r="BC1271" s="2"/>
      <c r="BD1271" s="2"/>
      <c r="BE1271" s="2"/>
      <c r="BF1271" s="2"/>
      <c r="BG1271" s="2"/>
      <c r="BH1271" s="2"/>
      <c r="BI1271" s="2"/>
      <c r="BJ1271" s="2"/>
      <c r="BK1271" s="2"/>
      <c r="BL1271" s="2"/>
      <c r="BM1271" s="2"/>
      <c r="BN1271" s="2"/>
      <c r="BO1271" s="2"/>
      <c r="BP1271" s="2"/>
      <c r="BQ1271" s="2"/>
      <c r="BR1271" s="2"/>
      <c r="BS1271" s="2"/>
      <c r="BT1271" s="2"/>
      <c r="BU1271" s="2"/>
      <c r="BV1271" s="2"/>
      <c r="BW1271" s="2"/>
      <c r="BX1271" s="2"/>
      <c r="BY1271" s="2"/>
      <c r="BZ1271" s="2"/>
      <c r="CA1271" s="2"/>
      <c r="CB1271" s="2"/>
      <c r="CC1271" s="2"/>
      <c r="CD1271" s="2"/>
      <c r="CE1271" s="2"/>
      <c r="CF1271" s="2"/>
      <c r="CG1271" s="2"/>
      <c r="CH1271" s="2"/>
      <c r="CI1271" s="2"/>
      <c r="CJ1271" s="2"/>
      <c r="CK1271" s="2"/>
      <c r="CL1271" s="2"/>
      <c r="CM1271" s="2"/>
      <c r="CN1271" s="2"/>
      <c r="CO1271" s="2"/>
      <c r="CP1271" s="2"/>
      <c r="CQ1271" s="2"/>
      <c r="CR1271" s="2"/>
      <c r="CS1271" s="2"/>
      <c r="CT1271" s="2"/>
      <c r="CU1271" s="2"/>
      <c r="CV1271" s="2"/>
      <c r="CW1271" s="2"/>
      <c r="CX1271" s="2"/>
      <c r="CY1271" s="2"/>
      <c r="CZ1271" s="2"/>
      <c r="DA1271" s="2"/>
      <c r="DB1271" s="2"/>
      <c r="DC1271" s="2"/>
      <c r="DD1271" s="2"/>
      <c r="DE1271" s="2"/>
      <c r="DF1271" s="2"/>
      <c r="DG1271" s="2"/>
      <c r="DH1271" s="2"/>
      <c r="DI1271" s="2"/>
      <c r="DJ1271" s="2"/>
      <c r="DK1271" s="2"/>
      <c r="DL1271" s="2"/>
      <c r="DM1271" s="2"/>
      <c r="DN1271" s="2"/>
      <c r="DO1271" s="2"/>
      <c r="DP1271" s="2"/>
      <c r="DQ1271" s="2"/>
      <c r="DR1271" s="2"/>
      <c r="DS1271" s="2"/>
      <c r="DT1271" s="2"/>
      <c r="DU1271" s="2"/>
      <c r="DV1271" s="2"/>
      <c r="DW1271" s="2"/>
      <c r="DX1271" s="2"/>
      <c r="DY1271" s="2"/>
      <c r="DZ1271" s="2"/>
      <c r="EA1271" s="2"/>
      <c r="EB1271" s="2"/>
      <c r="EC1271" s="2"/>
      <c r="ED1271" s="2"/>
      <c r="EE1271" s="2"/>
      <c r="EF1271" s="2"/>
      <c r="EG1271" s="2"/>
      <c r="EH1271" s="2"/>
      <c r="EI1271" s="2"/>
      <c r="EJ1271" s="2"/>
      <c r="EK1271" s="2"/>
      <c r="EL1271" s="2"/>
      <c r="EM1271" s="2"/>
      <c r="EN1271" s="2"/>
      <c r="EO1271" s="2"/>
      <c r="EP1271" s="2"/>
      <c r="EQ1271" s="2"/>
      <c r="ER1271" s="2"/>
      <c r="ES1271" s="2"/>
      <c r="ET1271" s="2"/>
      <c r="EU1271" s="2"/>
      <c r="EV1271" s="2"/>
      <c r="EW1271" s="2"/>
      <c r="EX1271" s="2"/>
      <c r="EY1271" s="2"/>
      <c r="EZ1271" s="2"/>
      <c r="FA1271" s="2"/>
      <c r="FB1271" s="2"/>
      <c r="FC1271" s="2"/>
    </row>
    <row r="1272" spans="1:159" s="4" customFormat="1">
      <c r="A1272" s="50" t="s">
        <v>2369</v>
      </c>
      <c r="B1272" s="59" t="s">
        <v>2692</v>
      </c>
      <c r="C1272" s="60">
        <v>2062</v>
      </c>
      <c r="D1272" s="59" t="s">
        <v>1832</v>
      </c>
      <c r="E1272" s="78" t="str">
        <f>IFERROR(VLOOKUP($C1272,'2025-26 School Level AAFTE'!$C$2:$L$2349,9,FALSE), "No")</f>
        <v>Yes</v>
      </c>
      <c r="F1272" s="67">
        <f>IFERROR(VLOOKUP($C1272,'2025-26 School Level AAFTE'!$C$2:$J$2349,8,FALSE), 0)</f>
        <v>105.43</v>
      </c>
      <c r="G1272" s="69">
        <f>IFERROR(IF(E1272= "yes",VLOOKUP(C1272,Summary!$B:$I,6,0),0),0)</f>
        <v>0</v>
      </c>
      <c r="H1272" s="68">
        <f t="shared" si="221"/>
        <v>105.43</v>
      </c>
      <c r="I1272" s="110">
        <f>VLOOKUP($A1272,'2026-27 Salary &amp; Benefits'!$A:$I,3,FALSE)</f>
        <v>1</v>
      </c>
      <c r="J1272" s="110">
        <f>VLOOKUP($A1272,'2026-27 Salary &amp; Benefits'!$A:$I,4,FALSE)</f>
        <v>1</v>
      </c>
      <c r="K1272" s="101">
        <f t="shared" si="222"/>
        <v>105.43</v>
      </c>
      <c r="L1272" s="100">
        <f t="shared" si="223"/>
        <v>0.309</v>
      </c>
      <c r="M1272" s="102">
        <f>'2026-27 Salary &amp; Benefits'!$E$6</f>
        <v>78209</v>
      </c>
      <c r="N1272" s="102">
        <f>'2026-27 Salary &amp; Benefits'!$F$6</f>
        <v>82248</v>
      </c>
      <c r="O1272" s="7">
        <f t="shared" si="224"/>
        <v>24166.58</v>
      </c>
      <c r="P1272" s="7">
        <f t="shared" si="225"/>
        <v>1248.0499999999993</v>
      </c>
      <c r="Q1272" s="7">
        <f>'2026-27 Salary &amp; Benefits'!G$6</f>
        <v>16817.759999999998</v>
      </c>
      <c r="R1272" s="103">
        <f>'2026-27 Salary &amp; Benefits'!H$6</f>
        <v>0.16020000000000001</v>
      </c>
      <c r="S1272" s="103">
        <f>'2026-27 Salary &amp; Benefits'!I$6</f>
        <v>0.15390000000000001</v>
      </c>
      <c r="T1272" s="7">
        <f t="shared" si="226"/>
        <v>9260.25</v>
      </c>
      <c r="U1272" s="7">
        <f t="shared" si="227"/>
        <v>423.58</v>
      </c>
      <c r="V1272" s="7">
        <f t="shared" si="228"/>
        <v>65.19</v>
      </c>
      <c r="W1272" s="7">
        <f t="shared" si="229"/>
        <v>488.77</v>
      </c>
      <c r="X1272" s="18">
        <f t="shared" si="230"/>
        <v>35163.65</v>
      </c>
      <c r="Y1272" s="2"/>
      <c r="Z1272" s="2"/>
      <c r="AA1272" s="2"/>
      <c r="AB1272" s="2"/>
      <c r="AC1272" s="2"/>
      <c r="AD1272" s="2"/>
      <c r="AE1272" s="2"/>
      <c r="AF1272" s="2"/>
      <c r="AG1272" s="2"/>
      <c r="AH1272" s="2"/>
      <c r="AI1272" s="2"/>
      <c r="AJ1272" s="2"/>
      <c r="AK1272" s="2"/>
      <c r="AL1272" s="2"/>
      <c r="AM1272" s="2"/>
      <c r="AN1272" s="2"/>
      <c r="AO1272" s="2"/>
      <c r="AP1272" s="2"/>
      <c r="AQ1272" s="2"/>
      <c r="AR1272" s="2"/>
      <c r="AS1272" s="2"/>
      <c r="AT1272" s="2"/>
      <c r="AU1272" s="2"/>
      <c r="AV1272" s="2"/>
      <c r="AW1272" s="2"/>
      <c r="AX1272" s="2"/>
      <c r="AY1272" s="2"/>
      <c r="AZ1272" s="2"/>
      <c r="BA1272" s="2"/>
      <c r="BB1272" s="2"/>
      <c r="BC1272" s="2"/>
      <c r="BD1272" s="2"/>
      <c r="BE1272" s="2"/>
      <c r="BF1272" s="2"/>
      <c r="BG1272" s="2"/>
      <c r="BH1272" s="2"/>
      <c r="BI1272" s="2"/>
      <c r="BJ1272" s="2"/>
      <c r="BK1272" s="2"/>
      <c r="BL1272" s="2"/>
      <c r="BM1272" s="2"/>
      <c r="BN1272" s="2"/>
      <c r="BO1272" s="2"/>
      <c r="BP1272" s="2"/>
      <c r="BQ1272" s="2"/>
      <c r="BR1272" s="2"/>
      <c r="BS1272" s="2"/>
      <c r="BT1272" s="2"/>
      <c r="BU1272" s="2"/>
      <c r="BV1272" s="2"/>
      <c r="BW1272" s="2"/>
      <c r="BX1272" s="2"/>
      <c r="BY1272" s="2"/>
      <c r="BZ1272" s="2"/>
      <c r="CA1272" s="2"/>
      <c r="CB1272" s="2"/>
      <c r="CC1272" s="2"/>
      <c r="CD1272" s="2"/>
      <c r="CE1272" s="2"/>
      <c r="CF1272" s="2"/>
      <c r="CG1272" s="2"/>
      <c r="CH1272" s="2"/>
      <c r="CI1272" s="2"/>
      <c r="CJ1272" s="2"/>
      <c r="CK1272" s="2"/>
      <c r="CL1272" s="2"/>
      <c r="CM1272" s="2"/>
      <c r="CN1272" s="2"/>
      <c r="CO1272" s="2"/>
      <c r="CP1272" s="2"/>
      <c r="CQ1272" s="2"/>
      <c r="CR1272" s="2"/>
      <c r="CS1272" s="2"/>
      <c r="CT1272" s="2"/>
      <c r="CU1272" s="2"/>
      <c r="CV1272" s="2"/>
      <c r="CW1272" s="2"/>
      <c r="CX1272" s="2"/>
      <c r="CY1272" s="2"/>
      <c r="CZ1272" s="2"/>
      <c r="DA1272" s="2"/>
      <c r="DB1272" s="2"/>
      <c r="DC1272" s="2"/>
      <c r="DD1272" s="2"/>
      <c r="DE1272" s="2"/>
      <c r="DF1272" s="2"/>
      <c r="DG1272" s="2"/>
      <c r="DH1272" s="2"/>
      <c r="DI1272" s="2"/>
      <c r="DJ1272" s="2"/>
      <c r="DK1272" s="2"/>
      <c r="DL1272" s="2"/>
      <c r="DM1272" s="2"/>
      <c r="DN1272" s="2"/>
      <c r="DO1272" s="2"/>
      <c r="DP1272" s="2"/>
      <c r="DQ1272" s="2"/>
      <c r="DR1272" s="2"/>
      <c r="DS1272" s="2"/>
      <c r="DT1272" s="2"/>
      <c r="DU1272" s="2"/>
      <c r="DV1272" s="2"/>
      <c r="DW1272" s="2"/>
      <c r="DX1272" s="2"/>
      <c r="DY1272" s="2"/>
      <c r="DZ1272" s="2"/>
      <c r="EA1272" s="2"/>
      <c r="EB1272" s="2"/>
      <c r="EC1272" s="2"/>
      <c r="ED1272" s="2"/>
      <c r="EE1272" s="2"/>
      <c r="EF1272" s="2"/>
      <c r="EG1272" s="2"/>
      <c r="EH1272" s="2"/>
      <c r="EI1272" s="2"/>
      <c r="EJ1272" s="2"/>
      <c r="EK1272" s="2"/>
      <c r="EL1272" s="2"/>
      <c r="EM1272" s="2"/>
      <c r="EN1272" s="2"/>
      <c r="EO1272" s="2"/>
      <c r="EP1272" s="2"/>
      <c r="EQ1272" s="2"/>
      <c r="ER1272" s="2"/>
      <c r="ES1272" s="2"/>
      <c r="ET1272" s="2"/>
      <c r="EU1272" s="2"/>
      <c r="EV1272" s="2"/>
      <c r="EW1272" s="2"/>
      <c r="EX1272" s="2"/>
      <c r="EY1272" s="2"/>
      <c r="EZ1272" s="2"/>
      <c r="FA1272" s="2"/>
      <c r="FB1272" s="2"/>
      <c r="FC1272" s="2"/>
    </row>
    <row r="1273" spans="1:159" s="4" customFormat="1">
      <c r="A1273" s="50" t="s">
        <v>2369</v>
      </c>
      <c r="B1273" s="59" t="s">
        <v>2692</v>
      </c>
      <c r="C1273" s="60">
        <v>2958</v>
      </c>
      <c r="D1273" s="59" t="s">
        <v>1833</v>
      </c>
      <c r="E1273" s="78" t="str">
        <f>IFERROR(VLOOKUP($C1273,'2025-26 School Level AAFTE'!$C$2:$L$2349,9,FALSE), "No")</f>
        <v>Yes</v>
      </c>
      <c r="F1273" s="67">
        <f>IFERROR(VLOOKUP($C1273,'2025-26 School Level AAFTE'!$C$2:$J$2349,8,FALSE), 0)</f>
        <v>56.41</v>
      </c>
      <c r="G1273" s="69">
        <f>IFERROR(IF(E1273= "yes",VLOOKUP(C1273,Summary!$B:$I,6,0),0),0)</f>
        <v>0</v>
      </c>
      <c r="H1273" s="68">
        <f t="shared" si="221"/>
        <v>56.41</v>
      </c>
      <c r="I1273" s="110">
        <f>VLOOKUP($A1273,'2026-27 Salary &amp; Benefits'!$A:$I,3,FALSE)</f>
        <v>1</v>
      </c>
      <c r="J1273" s="110">
        <f>VLOOKUP($A1273,'2026-27 Salary &amp; Benefits'!$A:$I,4,FALSE)</f>
        <v>1</v>
      </c>
      <c r="K1273" s="101">
        <f t="shared" si="222"/>
        <v>56.41</v>
      </c>
      <c r="L1273" s="100">
        <f t="shared" si="223"/>
        <v>0.16500000000000001</v>
      </c>
      <c r="M1273" s="102">
        <f>'2026-27 Salary &amp; Benefits'!$E$6</f>
        <v>78209</v>
      </c>
      <c r="N1273" s="102">
        <f>'2026-27 Salary &amp; Benefits'!$F$6</f>
        <v>82248</v>
      </c>
      <c r="O1273" s="7">
        <f t="shared" si="224"/>
        <v>12904.49</v>
      </c>
      <c r="P1273" s="7">
        <f t="shared" si="225"/>
        <v>666.43000000000029</v>
      </c>
      <c r="Q1273" s="7">
        <f>'2026-27 Salary &amp; Benefits'!G$6</f>
        <v>16817.759999999998</v>
      </c>
      <c r="R1273" s="103">
        <f>'2026-27 Salary &amp; Benefits'!H$6</f>
        <v>0.16020000000000001</v>
      </c>
      <c r="S1273" s="103">
        <f>'2026-27 Salary &amp; Benefits'!I$6</f>
        <v>0.15390000000000001</v>
      </c>
      <c r="T1273" s="7">
        <f t="shared" si="226"/>
        <v>4944.79</v>
      </c>
      <c r="U1273" s="7">
        <f t="shared" si="227"/>
        <v>226.18</v>
      </c>
      <c r="V1273" s="7">
        <f t="shared" si="228"/>
        <v>34.81</v>
      </c>
      <c r="W1273" s="7">
        <f t="shared" si="229"/>
        <v>260.99</v>
      </c>
      <c r="X1273" s="18">
        <f t="shared" si="230"/>
        <v>18776.7</v>
      </c>
      <c r="Y1273" s="2"/>
      <c r="Z1273" s="2"/>
      <c r="AA1273" s="2"/>
      <c r="AB1273" s="2"/>
      <c r="AC1273" s="2"/>
      <c r="AD1273" s="2"/>
      <c r="AE1273" s="2"/>
      <c r="AF1273" s="2"/>
      <c r="AG1273" s="2"/>
      <c r="AH1273" s="2"/>
      <c r="AI1273" s="2"/>
      <c r="AJ1273" s="2"/>
      <c r="AK1273" s="2"/>
      <c r="AL1273" s="2"/>
      <c r="AM1273" s="2"/>
      <c r="AN1273" s="2"/>
      <c r="AO1273" s="2"/>
      <c r="AP1273" s="2"/>
      <c r="AQ1273" s="2"/>
      <c r="AR1273" s="2"/>
      <c r="AS1273" s="2"/>
      <c r="AT1273" s="2"/>
      <c r="AU1273" s="2"/>
      <c r="AV1273" s="2"/>
      <c r="AW1273" s="2"/>
      <c r="AX1273" s="2"/>
      <c r="AY1273" s="2"/>
      <c r="AZ1273" s="2"/>
      <c r="BA1273" s="2"/>
      <c r="BB1273" s="2"/>
      <c r="BC1273" s="2"/>
      <c r="BD1273" s="2"/>
      <c r="BE1273" s="2"/>
      <c r="BF1273" s="2"/>
      <c r="BG1273" s="2"/>
      <c r="BH1273" s="2"/>
      <c r="BI1273" s="2"/>
      <c r="BJ1273" s="2"/>
      <c r="BK1273" s="2"/>
      <c r="BL1273" s="2"/>
      <c r="BM1273" s="2"/>
      <c r="BN1273" s="2"/>
      <c r="BO1273" s="2"/>
      <c r="BP1273" s="2"/>
      <c r="BQ1273" s="2"/>
      <c r="BR1273" s="2"/>
      <c r="BS1273" s="2"/>
      <c r="BT1273" s="2"/>
      <c r="BU1273" s="2"/>
      <c r="BV1273" s="2"/>
      <c r="BW1273" s="2"/>
      <c r="BX1273" s="2"/>
      <c r="BY1273" s="2"/>
      <c r="BZ1273" s="2"/>
      <c r="CA1273" s="2"/>
      <c r="CB1273" s="2"/>
      <c r="CC1273" s="2"/>
      <c r="CD1273" s="2"/>
      <c r="CE1273" s="2"/>
      <c r="CF1273" s="2"/>
      <c r="CG1273" s="2"/>
      <c r="CH1273" s="2"/>
      <c r="CI1273" s="2"/>
      <c r="CJ1273" s="2"/>
      <c r="CK1273" s="2"/>
      <c r="CL1273" s="2"/>
      <c r="CM1273" s="2"/>
      <c r="CN1273" s="2"/>
      <c r="CO1273" s="2"/>
      <c r="CP1273" s="2"/>
      <c r="CQ1273" s="2"/>
      <c r="CR1273" s="2"/>
      <c r="CS1273" s="2"/>
      <c r="CT1273" s="2"/>
      <c r="CU1273" s="2"/>
      <c r="CV1273" s="2"/>
      <c r="CW1273" s="2"/>
      <c r="CX1273" s="2"/>
      <c r="CY1273" s="2"/>
      <c r="CZ1273" s="2"/>
      <c r="DA1273" s="2"/>
      <c r="DB1273" s="2"/>
      <c r="DC1273" s="2"/>
      <c r="DD1273" s="2"/>
      <c r="DE1273" s="2"/>
      <c r="DF1273" s="2"/>
      <c r="DG1273" s="2"/>
      <c r="DH1273" s="2"/>
      <c r="DI1273" s="2"/>
      <c r="DJ1273" s="2"/>
      <c r="DK1273" s="2"/>
      <c r="DL1273" s="2"/>
      <c r="DM1273" s="2"/>
      <c r="DN1273" s="2"/>
      <c r="DO1273" s="2"/>
      <c r="DP1273" s="2"/>
      <c r="DQ1273" s="2"/>
      <c r="DR1273" s="2"/>
      <c r="DS1273" s="2"/>
      <c r="DT1273" s="2"/>
      <c r="DU1273" s="2"/>
      <c r="DV1273" s="2"/>
      <c r="DW1273" s="2"/>
      <c r="DX1273" s="2"/>
      <c r="DY1273" s="2"/>
      <c r="DZ1273" s="2"/>
      <c r="EA1273" s="2"/>
      <c r="EB1273" s="2"/>
      <c r="EC1273" s="2"/>
      <c r="ED1273" s="2"/>
      <c r="EE1273" s="2"/>
      <c r="EF1273" s="2"/>
      <c r="EG1273" s="2"/>
      <c r="EH1273" s="2"/>
      <c r="EI1273" s="2"/>
      <c r="EJ1273" s="2"/>
      <c r="EK1273" s="2"/>
      <c r="EL1273" s="2"/>
      <c r="EM1273" s="2"/>
      <c r="EN1273" s="2"/>
      <c r="EO1273" s="2"/>
      <c r="EP1273" s="2"/>
      <c r="EQ1273" s="2"/>
      <c r="ER1273" s="2"/>
      <c r="ES1273" s="2"/>
      <c r="ET1273" s="2"/>
      <c r="EU1273" s="2"/>
      <c r="EV1273" s="2"/>
      <c r="EW1273" s="2"/>
      <c r="EX1273" s="2"/>
      <c r="EY1273" s="2"/>
      <c r="EZ1273" s="2"/>
      <c r="FA1273" s="2"/>
      <c r="FB1273" s="2"/>
      <c r="FC1273" s="2"/>
    </row>
    <row r="1274" spans="1:159" s="4" customFormat="1">
      <c r="A1274" s="50" t="s">
        <v>2369</v>
      </c>
      <c r="B1274" s="59" t="s">
        <v>2692</v>
      </c>
      <c r="C1274" s="60">
        <v>5252</v>
      </c>
      <c r="D1274" s="59" t="s">
        <v>1834</v>
      </c>
      <c r="E1274" s="78" t="str">
        <f>IFERROR(VLOOKUP($C1274,'2025-26 School Level AAFTE'!$C$2:$L$2349,9,FALSE), "No")</f>
        <v>No</v>
      </c>
      <c r="F1274" s="67">
        <f>IFERROR(VLOOKUP($C1274,'2025-26 School Level AAFTE'!$C$2:$J$2349,8,FALSE), 0)</f>
        <v>86.55</v>
      </c>
      <c r="G1274" s="69">
        <f>IFERROR(IF(E1274= "yes",VLOOKUP(C1274,Summary!$B:$I,6,0),0),0)</f>
        <v>0</v>
      </c>
      <c r="H1274" s="68">
        <f t="shared" si="221"/>
        <v>0</v>
      </c>
      <c r="I1274" s="110">
        <f>VLOOKUP($A1274,'2026-27 Salary &amp; Benefits'!$A:$I,3,FALSE)</f>
        <v>1</v>
      </c>
      <c r="J1274" s="110">
        <f>VLOOKUP($A1274,'2026-27 Salary &amp; Benefits'!$A:$I,4,FALSE)</f>
        <v>1</v>
      </c>
      <c r="K1274" s="101">
        <f t="shared" si="222"/>
        <v>0</v>
      </c>
      <c r="L1274" s="100">
        <f t="shared" si="223"/>
        <v>0</v>
      </c>
      <c r="M1274" s="102">
        <f>'2026-27 Salary &amp; Benefits'!$E$6</f>
        <v>78209</v>
      </c>
      <c r="N1274" s="102">
        <f>'2026-27 Salary &amp; Benefits'!$F$6</f>
        <v>82248</v>
      </c>
      <c r="O1274" s="7">
        <f t="shared" si="224"/>
        <v>0</v>
      </c>
      <c r="P1274" s="7">
        <f t="shared" si="225"/>
        <v>0</v>
      </c>
      <c r="Q1274" s="7">
        <f>'2026-27 Salary &amp; Benefits'!G$6</f>
        <v>16817.759999999998</v>
      </c>
      <c r="R1274" s="103">
        <f>'2026-27 Salary &amp; Benefits'!H$6</f>
        <v>0.16020000000000001</v>
      </c>
      <c r="S1274" s="103">
        <f>'2026-27 Salary &amp; Benefits'!I$6</f>
        <v>0.15390000000000001</v>
      </c>
      <c r="T1274" s="7">
        <f t="shared" si="226"/>
        <v>0</v>
      </c>
      <c r="U1274" s="7">
        <f t="shared" si="227"/>
        <v>0</v>
      </c>
      <c r="V1274" s="7">
        <f t="shared" si="228"/>
        <v>0</v>
      </c>
      <c r="W1274" s="7">
        <f t="shared" si="229"/>
        <v>0</v>
      </c>
      <c r="X1274" s="18">
        <f t="shared" si="230"/>
        <v>0</v>
      </c>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c r="AZ1274" s="2"/>
      <c r="BA1274" s="2"/>
      <c r="BB1274" s="2"/>
      <c r="BC1274" s="2"/>
      <c r="BD1274" s="2"/>
      <c r="BE1274" s="2"/>
      <c r="BF1274" s="2"/>
      <c r="BG1274" s="2"/>
      <c r="BH1274" s="2"/>
      <c r="BI1274" s="2"/>
      <c r="BJ1274" s="2"/>
      <c r="BK1274" s="2"/>
      <c r="BL1274" s="2"/>
      <c r="BM1274" s="2"/>
      <c r="BN1274" s="2"/>
      <c r="BO1274" s="2"/>
      <c r="BP1274" s="2"/>
      <c r="BQ1274" s="2"/>
      <c r="BR1274" s="2"/>
      <c r="BS1274" s="2"/>
      <c r="BT1274" s="2"/>
      <c r="BU1274" s="2"/>
      <c r="BV1274" s="2"/>
      <c r="BW1274" s="2"/>
      <c r="BX1274" s="2"/>
      <c r="BY1274" s="2"/>
      <c r="BZ1274" s="2"/>
      <c r="CA1274" s="2"/>
      <c r="CB1274" s="2"/>
      <c r="CC1274" s="2"/>
      <c r="CD1274" s="2"/>
      <c r="CE1274" s="2"/>
      <c r="CF1274" s="2"/>
      <c r="CG1274" s="2"/>
      <c r="CH1274" s="2"/>
      <c r="CI1274" s="2"/>
      <c r="CJ1274" s="2"/>
      <c r="CK1274" s="2"/>
      <c r="CL1274" s="2"/>
      <c r="CM1274" s="2"/>
      <c r="CN1274" s="2"/>
      <c r="CO1274" s="2"/>
      <c r="CP1274" s="2"/>
      <c r="CQ1274" s="2"/>
      <c r="CR1274" s="2"/>
      <c r="CS1274" s="2"/>
      <c r="CT1274" s="2"/>
      <c r="CU1274" s="2"/>
      <c r="CV1274" s="2"/>
      <c r="CW1274" s="2"/>
      <c r="CX1274" s="2"/>
      <c r="CY1274" s="2"/>
      <c r="CZ1274" s="2"/>
      <c r="DA1274" s="2"/>
      <c r="DB1274" s="2"/>
      <c r="DC1274" s="2"/>
      <c r="DD1274" s="2"/>
      <c r="DE1274" s="2"/>
      <c r="DF1274" s="2"/>
      <c r="DG1274" s="2"/>
      <c r="DH1274" s="2"/>
      <c r="DI1274" s="2"/>
      <c r="DJ1274" s="2"/>
      <c r="DK1274" s="2"/>
      <c r="DL1274" s="2"/>
      <c r="DM1274" s="2"/>
      <c r="DN1274" s="2"/>
      <c r="DO1274" s="2"/>
      <c r="DP1274" s="2"/>
      <c r="DQ1274" s="2"/>
      <c r="DR1274" s="2"/>
      <c r="DS1274" s="2"/>
      <c r="DT1274" s="2"/>
      <c r="DU1274" s="2"/>
      <c r="DV1274" s="2"/>
      <c r="DW1274" s="2"/>
      <c r="DX1274" s="2"/>
      <c r="DY1274" s="2"/>
      <c r="DZ1274" s="2"/>
      <c r="EA1274" s="2"/>
      <c r="EB1274" s="2"/>
      <c r="EC1274" s="2"/>
      <c r="ED1274" s="2"/>
      <c r="EE1274" s="2"/>
      <c r="EF1274" s="2"/>
      <c r="EG1274" s="2"/>
      <c r="EH1274" s="2"/>
      <c r="EI1274" s="2"/>
      <c r="EJ1274" s="2"/>
      <c r="EK1274" s="2"/>
      <c r="EL1274" s="2"/>
      <c r="EM1274" s="2"/>
      <c r="EN1274" s="2"/>
      <c r="EO1274" s="2"/>
      <c r="EP1274" s="2"/>
      <c r="EQ1274" s="2"/>
      <c r="ER1274" s="2"/>
      <c r="ES1274" s="2"/>
      <c r="ET1274" s="2"/>
      <c r="EU1274" s="2"/>
      <c r="EV1274" s="2"/>
      <c r="EW1274" s="2"/>
      <c r="EX1274" s="2"/>
      <c r="EY1274" s="2"/>
      <c r="EZ1274" s="2"/>
      <c r="FA1274" s="2"/>
      <c r="FB1274" s="2"/>
      <c r="FC1274" s="2"/>
    </row>
    <row r="1275" spans="1:159" s="4" customFormat="1">
      <c r="A1275" s="50" t="s">
        <v>2228</v>
      </c>
      <c r="B1275" s="59" t="s">
        <v>2693</v>
      </c>
      <c r="C1275" s="60">
        <v>3107</v>
      </c>
      <c r="D1275" s="59" t="s">
        <v>949</v>
      </c>
      <c r="E1275" s="78" t="str">
        <f>IFERROR(VLOOKUP($C1275,'2025-26 School Level AAFTE'!$C$2:$L$2349,9,FALSE), "No")</f>
        <v>No</v>
      </c>
      <c r="F1275" s="67">
        <f>IFERROR(VLOOKUP($C1275,'2025-26 School Level AAFTE'!$C$2:$J$2349,8,FALSE), 0)</f>
        <v>276.62</v>
      </c>
      <c r="G1275" s="69">
        <f>IFERROR(IF(E1275= "yes",VLOOKUP(C1275,Summary!$B:$I,6,0),0),0)</f>
        <v>0</v>
      </c>
      <c r="H1275" s="68">
        <f t="shared" si="221"/>
        <v>0</v>
      </c>
      <c r="I1275" s="110">
        <f>VLOOKUP($A1275,'2026-27 Salary &amp; Benefits'!$A:$I,3,FALSE)</f>
        <v>1.18</v>
      </c>
      <c r="J1275" s="110">
        <f>VLOOKUP($A1275,'2026-27 Salary &amp; Benefits'!$A:$I,4,FALSE)</f>
        <v>1.18</v>
      </c>
      <c r="K1275" s="101">
        <f t="shared" si="222"/>
        <v>0</v>
      </c>
      <c r="L1275" s="100">
        <f t="shared" si="223"/>
        <v>0</v>
      </c>
      <c r="M1275" s="102">
        <f>'2026-27 Salary &amp; Benefits'!$E$6</f>
        <v>78209</v>
      </c>
      <c r="N1275" s="102">
        <f>'2026-27 Salary &amp; Benefits'!$F$6</f>
        <v>82248</v>
      </c>
      <c r="O1275" s="7">
        <f t="shared" si="224"/>
        <v>0</v>
      </c>
      <c r="P1275" s="7">
        <f t="shared" si="225"/>
        <v>0</v>
      </c>
      <c r="Q1275" s="7">
        <f>'2026-27 Salary &amp; Benefits'!G$6</f>
        <v>16817.759999999998</v>
      </c>
      <c r="R1275" s="103">
        <f>'2026-27 Salary &amp; Benefits'!H$6</f>
        <v>0.16020000000000001</v>
      </c>
      <c r="S1275" s="103">
        <f>'2026-27 Salary &amp; Benefits'!I$6</f>
        <v>0.15390000000000001</v>
      </c>
      <c r="T1275" s="7">
        <f t="shared" si="226"/>
        <v>0</v>
      </c>
      <c r="U1275" s="7">
        <f t="shared" si="227"/>
        <v>0</v>
      </c>
      <c r="V1275" s="7">
        <f t="shared" si="228"/>
        <v>0</v>
      </c>
      <c r="W1275" s="7">
        <f t="shared" si="229"/>
        <v>0</v>
      </c>
      <c r="X1275" s="18">
        <f t="shared" si="230"/>
        <v>0</v>
      </c>
      <c r="Y1275" s="2"/>
      <c r="Z1275" s="2"/>
      <c r="AA1275" s="2"/>
      <c r="AB1275" s="2"/>
      <c r="AC1275" s="2"/>
      <c r="AD1275" s="2"/>
      <c r="AE1275" s="2"/>
      <c r="AF1275" s="2"/>
      <c r="AG1275" s="2"/>
      <c r="AH1275" s="2"/>
      <c r="AI1275" s="2"/>
      <c r="AJ1275" s="2"/>
      <c r="AK1275" s="2"/>
      <c r="AL1275" s="2"/>
      <c r="AM1275" s="2"/>
      <c r="AN1275" s="2"/>
      <c r="AO1275" s="2"/>
      <c r="AP1275" s="2"/>
      <c r="AQ1275" s="2"/>
      <c r="AR1275" s="2"/>
      <c r="AS1275" s="2"/>
      <c r="AT1275" s="2"/>
      <c r="AU1275" s="2"/>
      <c r="AV1275" s="2"/>
      <c r="AW1275" s="2"/>
      <c r="AX1275" s="2"/>
      <c r="AY1275" s="2"/>
      <c r="AZ1275" s="2"/>
      <c r="BA1275" s="2"/>
      <c r="BB1275" s="2"/>
      <c r="BC1275" s="2"/>
      <c r="BD1275" s="2"/>
      <c r="BE1275" s="2"/>
      <c r="BF1275" s="2"/>
      <c r="BG1275" s="2"/>
      <c r="BH1275" s="2"/>
      <c r="BI1275" s="2"/>
      <c r="BJ1275" s="2"/>
      <c r="BK1275" s="2"/>
      <c r="BL1275" s="2"/>
      <c r="BM1275" s="2"/>
      <c r="BN1275" s="2"/>
      <c r="BO1275" s="2"/>
      <c r="BP1275" s="2"/>
      <c r="BQ1275" s="2"/>
      <c r="BR1275" s="2"/>
      <c r="BS1275" s="2"/>
      <c r="BT1275" s="2"/>
      <c r="BU1275" s="2"/>
      <c r="BV1275" s="2"/>
      <c r="BW1275" s="2"/>
      <c r="BX1275" s="2"/>
      <c r="BY1275" s="2"/>
      <c r="BZ1275" s="2"/>
      <c r="CA1275" s="2"/>
      <c r="CB1275" s="2"/>
      <c r="CC1275" s="2"/>
      <c r="CD1275" s="2"/>
      <c r="CE1275" s="2"/>
      <c r="CF1275" s="2"/>
      <c r="CG1275" s="2"/>
      <c r="CH1275" s="2"/>
      <c r="CI1275" s="2"/>
      <c r="CJ1275" s="2"/>
      <c r="CK1275" s="2"/>
      <c r="CL1275" s="2"/>
      <c r="CM1275" s="2"/>
      <c r="CN1275" s="2"/>
      <c r="CO1275" s="2"/>
      <c r="CP1275" s="2"/>
      <c r="CQ1275" s="2"/>
      <c r="CR1275" s="2"/>
      <c r="CS1275" s="2"/>
      <c r="CT1275" s="2"/>
      <c r="CU1275" s="2"/>
      <c r="CV1275" s="2"/>
      <c r="CW1275" s="2"/>
      <c r="CX1275" s="2"/>
      <c r="CY1275" s="2"/>
      <c r="CZ1275" s="2"/>
      <c r="DA1275" s="2"/>
      <c r="DB1275" s="2"/>
      <c r="DC1275" s="2"/>
      <c r="DD1275" s="2"/>
      <c r="DE1275" s="2"/>
      <c r="DF1275" s="2"/>
      <c r="DG1275" s="2"/>
      <c r="DH1275" s="2"/>
      <c r="DI1275" s="2"/>
      <c r="DJ1275" s="2"/>
      <c r="DK1275" s="2"/>
      <c r="DL1275" s="2"/>
      <c r="DM1275" s="2"/>
      <c r="DN1275" s="2"/>
      <c r="DO1275" s="2"/>
      <c r="DP1275" s="2"/>
      <c r="DQ1275" s="2"/>
      <c r="DR1275" s="2"/>
      <c r="DS1275" s="2"/>
      <c r="DT1275" s="2"/>
      <c r="DU1275" s="2"/>
      <c r="DV1275" s="2"/>
      <c r="DW1275" s="2"/>
      <c r="DX1275" s="2"/>
      <c r="DY1275" s="2"/>
      <c r="DZ1275" s="2"/>
      <c r="EA1275" s="2"/>
      <c r="EB1275" s="2"/>
      <c r="EC1275" s="2"/>
      <c r="ED1275" s="2"/>
      <c r="EE1275" s="2"/>
      <c r="EF1275" s="2"/>
      <c r="EG1275" s="2"/>
      <c r="EH1275" s="2"/>
      <c r="EI1275" s="2"/>
      <c r="EJ1275" s="2"/>
      <c r="EK1275" s="2"/>
      <c r="EL1275" s="2"/>
      <c r="EM1275" s="2"/>
      <c r="EN1275" s="2"/>
      <c r="EO1275" s="2"/>
      <c r="EP1275" s="2"/>
      <c r="EQ1275" s="2"/>
      <c r="ER1275" s="2"/>
      <c r="ES1275" s="2"/>
      <c r="ET1275" s="2"/>
      <c r="EU1275" s="2"/>
      <c r="EV1275" s="2"/>
      <c r="EW1275" s="2"/>
      <c r="EX1275" s="2"/>
      <c r="EY1275" s="2"/>
      <c r="EZ1275" s="2"/>
      <c r="FA1275" s="2"/>
      <c r="FB1275" s="2"/>
      <c r="FC1275" s="2"/>
    </row>
    <row r="1276" spans="1:159" s="4" customFormat="1">
      <c r="A1276" s="50" t="s">
        <v>2228</v>
      </c>
      <c r="B1276" s="59" t="s">
        <v>2693</v>
      </c>
      <c r="C1276" s="60">
        <v>3106</v>
      </c>
      <c r="D1276" s="59" t="s">
        <v>948</v>
      </c>
      <c r="E1276" s="78" t="str">
        <f>IFERROR(VLOOKUP($C1276,'2025-26 School Level AAFTE'!$C$2:$L$2349,9,FALSE), "No")</f>
        <v>No</v>
      </c>
      <c r="F1276" s="67">
        <f>IFERROR(VLOOKUP($C1276,'2025-26 School Level AAFTE'!$C$2:$J$2349,8,FALSE), 0)</f>
        <v>1737.63</v>
      </c>
      <c r="G1276" s="69">
        <f>IFERROR(IF(E1276= "yes",VLOOKUP(C1276,Summary!$B:$I,6,0),0),0)</f>
        <v>0</v>
      </c>
      <c r="H1276" s="68">
        <f t="shared" si="221"/>
        <v>0</v>
      </c>
      <c r="I1276" s="110">
        <f>VLOOKUP($A1276,'2026-27 Salary &amp; Benefits'!$A:$I,3,FALSE)</f>
        <v>1.18</v>
      </c>
      <c r="J1276" s="110">
        <f>VLOOKUP($A1276,'2026-27 Salary &amp; Benefits'!$A:$I,4,FALSE)</f>
        <v>1.18</v>
      </c>
      <c r="K1276" s="101">
        <f t="shared" si="222"/>
        <v>0</v>
      </c>
      <c r="L1276" s="100">
        <f t="shared" si="223"/>
        <v>0</v>
      </c>
      <c r="M1276" s="102">
        <f>'2026-27 Salary &amp; Benefits'!$E$6</f>
        <v>78209</v>
      </c>
      <c r="N1276" s="102">
        <f>'2026-27 Salary &amp; Benefits'!$F$6</f>
        <v>82248</v>
      </c>
      <c r="O1276" s="7">
        <f t="shared" si="224"/>
        <v>0</v>
      </c>
      <c r="P1276" s="7">
        <f t="shared" si="225"/>
        <v>0</v>
      </c>
      <c r="Q1276" s="7">
        <f>'2026-27 Salary &amp; Benefits'!G$6</f>
        <v>16817.759999999998</v>
      </c>
      <c r="R1276" s="103">
        <f>'2026-27 Salary &amp; Benefits'!H$6</f>
        <v>0.16020000000000001</v>
      </c>
      <c r="S1276" s="103">
        <f>'2026-27 Salary &amp; Benefits'!I$6</f>
        <v>0.15390000000000001</v>
      </c>
      <c r="T1276" s="7">
        <f t="shared" si="226"/>
        <v>0</v>
      </c>
      <c r="U1276" s="7">
        <f t="shared" si="227"/>
        <v>0</v>
      </c>
      <c r="V1276" s="7">
        <f t="shared" si="228"/>
        <v>0</v>
      </c>
      <c r="W1276" s="7">
        <f t="shared" si="229"/>
        <v>0</v>
      </c>
      <c r="X1276" s="18">
        <f t="shared" si="230"/>
        <v>0</v>
      </c>
      <c r="Y1276" s="2"/>
      <c r="Z1276" s="2"/>
      <c r="AA1276" s="2"/>
      <c r="AB1276" s="2"/>
      <c r="AC1276" s="2"/>
      <c r="AD1276" s="2"/>
      <c r="AE1276" s="2"/>
      <c r="AF1276" s="2"/>
      <c r="AG1276" s="2"/>
      <c r="AH1276" s="2"/>
      <c r="AI1276" s="2"/>
      <c r="AJ1276" s="2"/>
      <c r="AK1276" s="2"/>
      <c r="AL1276" s="2"/>
      <c r="AM1276" s="2"/>
      <c r="AN1276" s="2"/>
      <c r="AO1276" s="2"/>
      <c r="AP1276" s="2"/>
      <c r="AQ1276" s="2"/>
      <c r="AR1276" s="2"/>
      <c r="AS1276" s="2"/>
      <c r="AT1276" s="2"/>
      <c r="AU1276" s="2"/>
      <c r="AV1276" s="2"/>
      <c r="AW1276" s="2"/>
      <c r="AX1276" s="2"/>
      <c r="AY1276" s="2"/>
      <c r="AZ1276" s="2"/>
      <c r="BA1276" s="2"/>
      <c r="BB1276" s="2"/>
      <c r="BC1276" s="2"/>
      <c r="BD1276" s="2"/>
      <c r="BE1276" s="2"/>
      <c r="BF1276" s="2"/>
      <c r="BG1276" s="2"/>
      <c r="BH1276" s="2"/>
      <c r="BI1276" s="2"/>
      <c r="BJ1276" s="2"/>
      <c r="BK1276" s="2"/>
      <c r="BL1276" s="2"/>
      <c r="BM1276" s="2"/>
      <c r="BN1276" s="2"/>
      <c r="BO1276" s="2"/>
      <c r="BP1276" s="2"/>
      <c r="BQ1276" s="2"/>
      <c r="BR1276" s="2"/>
      <c r="BS1276" s="2"/>
      <c r="BT1276" s="2"/>
      <c r="BU1276" s="2"/>
      <c r="BV1276" s="2"/>
      <c r="BW1276" s="2"/>
      <c r="BX1276" s="2"/>
      <c r="BY1276" s="2"/>
      <c r="BZ1276" s="2"/>
      <c r="CA1276" s="2"/>
      <c r="CB1276" s="2"/>
      <c r="CC1276" s="2"/>
      <c r="CD1276" s="2"/>
      <c r="CE1276" s="2"/>
      <c r="CF1276" s="2"/>
      <c r="CG1276" s="2"/>
      <c r="CH1276" s="2"/>
      <c r="CI1276" s="2"/>
      <c r="CJ1276" s="2"/>
      <c r="CK1276" s="2"/>
      <c r="CL1276" s="2"/>
      <c r="CM1276" s="2"/>
      <c r="CN1276" s="2"/>
      <c r="CO1276" s="2"/>
      <c r="CP1276" s="2"/>
      <c r="CQ1276" s="2"/>
      <c r="CR1276" s="2"/>
      <c r="CS1276" s="2"/>
      <c r="CT1276" s="2"/>
      <c r="CU1276" s="2"/>
      <c r="CV1276" s="2"/>
      <c r="CW1276" s="2"/>
      <c r="CX1276" s="2"/>
      <c r="CY1276" s="2"/>
      <c r="CZ1276" s="2"/>
      <c r="DA1276" s="2"/>
      <c r="DB1276" s="2"/>
      <c r="DC1276" s="2"/>
      <c r="DD1276" s="2"/>
      <c r="DE1276" s="2"/>
      <c r="DF1276" s="2"/>
      <c r="DG1276" s="2"/>
      <c r="DH1276" s="2"/>
      <c r="DI1276" s="2"/>
      <c r="DJ1276" s="2"/>
      <c r="DK1276" s="2"/>
      <c r="DL1276" s="2"/>
      <c r="DM1276" s="2"/>
      <c r="DN1276" s="2"/>
      <c r="DO1276" s="2"/>
      <c r="DP1276" s="2"/>
      <c r="DQ1276" s="2"/>
      <c r="DR1276" s="2"/>
      <c r="DS1276" s="2"/>
      <c r="DT1276" s="2"/>
      <c r="DU1276" s="2"/>
      <c r="DV1276" s="2"/>
      <c r="DW1276" s="2"/>
      <c r="DX1276" s="2"/>
      <c r="DY1276" s="2"/>
      <c r="DZ1276" s="2"/>
      <c r="EA1276" s="2"/>
      <c r="EB1276" s="2"/>
      <c r="EC1276" s="2"/>
      <c r="ED1276" s="2"/>
      <c r="EE1276" s="2"/>
      <c r="EF1276" s="2"/>
      <c r="EG1276" s="2"/>
      <c r="EH1276" s="2"/>
      <c r="EI1276" s="2"/>
      <c r="EJ1276" s="2"/>
      <c r="EK1276" s="2"/>
      <c r="EL1276" s="2"/>
      <c r="EM1276" s="2"/>
      <c r="EN1276" s="2"/>
      <c r="EO1276" s="2"/>
      <c r="EP1276" s="2"/>
      <c r="EQ1276" s="2"/>
      <c r="ER1276" s="2"/>
      <c r="ES1276" s="2"/>
      <c r="ET1276" s="2"/>
      <c r="EU1276" s="2"/>
      <c r="EV1276" s="2"/>
      <c r="EW1276" s="2"/>
      <c r="EX1276" s="2"/>
      <c r="EY1276" s="2"/>
      <c r="EZ1276" s="2"/>
      <c r="FA1276" s="2"/>
      <c r="FB1276" s="2"/>
      <c r="FC1276" s="2"/>
    </row>
    <row r="1277" spans="1:159" s="4" customFormat="1">
      <c r="A1277" s="50" t="s">
        <v>2228</v>
      </c>
      <c r="B1277" s="59" t="s">
        <v>2693</v>
      </c>
      <c r="C1277" s="60">
        <v>4017</v>
      </c>
      <c r="D1277" s="59" t="s">
        <v>962</v>
      </c>
      <c r="E1277" s="78" t="str">
        <f>IFERROR(VLOOKUP($C1277,'2025-26 School Level AAFTE'!$C$2:$L$2349,9,FALSE), "No")</f>
        <v>No</v>
      </c>
      <c r="F1277" s="67">
        <f>IFERROR(VLOOKUP($C1277,'2025-26 School Level AAFTE'!$C$2:$J$2349,8,FALSE), 0)</f>
        <v>802.91</v>
      </c>
      <c r="G1277" s="69">
        <f>IFERROR(IF(E1277= "yes",VLOOKUP(C1277,Summary!$B:$I,6,0),0),0)</f>
        <v>0</v>
      </c>
      <c r="H1277" s="68">
        <f t="shared" si="221"/>
        <v>0</v>
      </c>
      <c r="I1277" s="110">
        <f>VLOOKUP($A1277,'2026-27 Salary &amp; Benefits'!$A:$I,3,FALSE)</f>
        <v>1.18</v>
      </c>
      <c r="J1277" s="110">
        <f>VLOOKUP($A1277,'2026-27 Salary &amp; Benefits'!$A:$I,4,FALSE)</f>
        <v>1.18</v>
      </c>
      <c r="K1277" s="101">
        <f t="shared" si="222"/>
        <v>0</v>
      </c>
      <c r="L1277" s="100">
        <f t="shared" si="223"/>
        <v>0</v>
      </c>
      <c r="M1277" s="102">
        <f>'2026-27 Salary &amp; Benefits'!$E$6</f>
        <v>78209</v>
      </c>
      <c r="N1277" s="102">
        <f>'2026-27 Salary &amp; Benefits'!$F$6</f>
        <v>82248</v>
      </c>
      <c r="O1277" s="7">
        <f t="shared" si="224"/>
        <v>0</v>
      </c>
      <c r="P1277" s="7">
        <f t="shared" si="225"/>
        <v>0</v>
      </c>
      <c r="Q1277" s="7">
        <f>'2026-27 Salary &amp; Benefits'!G$6</f>
        <v>16817.759999999998</v>
      </c>
      <c r="R1277" s="103">
        <f>'2026-27 Salary &amp; Benefits'!H$6</f>
        <v>0.16020000000000001</v>
      </c>
      <c r="S1277" s="103">
        <f>'2026-27 Salary &amp; Benefits'!I$6</f>
        <v>0.15390000000000001</v>
      </c>
      <c r="T1277" s="7">
        <f t="shared" si="226"/>
        <v>0</v>
      </c>
      <c r="U1277" s="7">
        <f t="shared" si="227"/>
        <v>0</v>
      </c>
      <c r="V1277" s="7">
        <f t="shared" si="228"/>
        <v>0</v>
      </c>
      <c r="W1277" s="7">
        <f t="shared" si="229"/>
        <v>0</v>
      </c>
      <c r="X1277" s="18">
        <f t="shared" si="230"/>
        <v>0</v>
      </c>
      <c r="Y1277" s="2"/>
      <c r="Z1277" s="2"/>
      <c r="AA1277" s="2"/>
      <c r="AB1277" s="2"/>
      <c r="AC1277" s="2"/>
      <c r="AD1277" s="2"/>
      <c r="AE1277" s="2"/>
      <c r="AF1277" s="2"/>
      <c r="AG1277" s="2"/>
      <c r="AH1277" s="2"/>
      <c r="AI1277" s="2"/>
      <c r="AJ1277" s="2"/>
      <c r="AK1277" s="2"/>
      <c r="AL1277" s="2"/>
      <c r="AM1277" s="2"/>
      <c r="AN1277" s="2"/>
      <c r="AO1277" s="2"/>
      <c r="AP1277" s="2"/>
      <c r="AQ1277" s="2"/>
      <c r="AR1277" s="2"/>
      <c r="AS1277" s="2"/>
      <c r="AT1277" s="2"/>
      <c r="AU1277" s="2"/>
      <c r="AV1277" s="2"/>
      <c r="AW1277" s="2"/>
      <c r="AX1277" s="2"/>
      <c r="AY1277" s="2"/>
      <c r="AZ1277" s="2"/>
      <c r="BA1277" s="2"/>
      <c r="BB1277" s="2"/>
      <c r="BC1277" s="2"/>
      <c r="BD1277" s="2"/>
      <c r="BE1277" s="2"/>
      <c r="BF1277" s="2"/>
      <c r="BG1277" s="2"/>
      <c r="BH1277" s="2"/>
      <c r="BI1277" s="2"/>
      <c r="BJ1277" s="2"/>
      <c r="BK1277" s="2"/>
      <c r="BL1277" s="2"/>
      <c r="BM1277" s="2"/>
      <c r="BN1277" s="2"/>
      <c r="BO1277" s="2"/>
      <c r="BP1277" s="2"/>
      <c r="BQ1277" s="2"/>
      <c r="BR1277" s="2"/>
      <c r="BS1277" s="2"/>
      <c r="BT1277" s="2"/>
      <c r="BU1277" s="2"/>
      <c r="BV1277" s="2"/>
      <c r="BW1277" s="2"/>
      <c r="BX1277" s="2"/>
      <c r="BY1277" s="2"/>
      <c r="BZ1277" s="2"/>
      <c r="CA1277" s="2"/>
      <c r="CB1277" s="2"/>
      <c r="CC1277" s="2"/>
      <c r="CD1277" s="2"/>
      <c r="CE1277" s="2"/>
      <c r="CF1277" s="2"/>
      <c r="CG1277" s="2"/>
      <c r="CH1277" s="2"/>
      <c r="CI1277" s="2"/>
      <c r="CJ1277" s="2"/>
      <c r="CK1277" s="2"/>
      <c r="CL1277" s="2"/>
      <c r="CM1277" s="2"/>
      <c r="CN1277" s="2"/>
      <c r="CO1277" s="2"/>
      <c r="CP1277" s="2"/>
      <c r="CQ1277" s="2"/>
      <c r="CR1277" s="2"/>
      <c r="CS1277" s="2"/>
      <c r="CT1277" s="2"/>
      <c r="CU1277" s="2"/>
      <c r="CV1277" s="2"/>
      <c r="CW1277" s="2"/>
      <c r="CX1277" s="2"/>
      <c r="CY1277" s="2"/>
      <c r="CZ1277" s="2"/>
      <c r="DA1277" s="2"/>
      <c r="DB1277" s="2"/>
      <c r="DC1277" s="2"/>
      <c r="DD1277" s="2"/>
      <c r="DE1277" s="2"/>
      <c r="DF1277" s="2"/>
      <c r="DG1277" s="2"/>
      <c r="DH1277" s="2"/>
      <c r="DI1277" s="2"/>
      <c r="DJ1277" s="2"/>
      <c r="DK1277" s="2"/>
      <c r="DL1277" s="2"/>
      <c r="DM1277" s="2"/>
      <c r="DN1277" s="2"/>
      <c r="DO1277" s="2"/>
      <c r="DP1277" s="2"/>
      <c r="DQ1277" s="2"/>
      <c r="DR1277" s="2"/>
      <c r="DS1277" s="2"/>
      <c r="DT1277" s="2"/>
      <c r="DU1277" s="2"/>
      <c r="DV1277" s="2"/>
      <c r="DW1277" s="2"/>
      <c r="DX1277" s="2"/>
      <c r="DY1277" s="2"/>
      <c r="DZ1277" s="2"/>
      <c r="EA1277" s="2"/>
      <c r="EB1277" s="2"/>
      <c r="EC1277" s="2"/>
      <c r="ED1277" s="2"/>
      <c r="EE1277" s="2"/>
      <c r="EF1277" s="2"/>
      <c r="EG1277" s="2"/>
      <c r="EH1277" s="2"/>
      <c r="EI1277" s="2"/>
      <c r="EJ1277" s="2"/>
      <c r="EK1277" s="2"/>
      <c r="EL1277" s="2"/>
      <c r="EM1277" s="2"/>
      <c r="EN1277" s="2"/>
      <c r="EO1277" s="2"/>
      <c r="EP1277" s="2"/>
      <c r="EQ1277" s="2"/>
      <c r="ER1277" s="2"/>
      <c r="ES1277" s="2"/>
      <c r="ET1277" s="2"/>
      <c r="EU1277" s="2"/>
      <c r="EV1277" s="2"/>
      <c r="EW1277" s="2"/>
      <c r="EX1277" s="2"/>
      <c r="EY1277" s="2"/>
      <c r="EZ1277" s="2"/>
      <c r="FA1277" s="2"/>
      <c r="FB1277" s="2"/>
      <c r="FC1277" s="2"/>
    </row>
    <row r="1278" spans="1:159" s="4" customFormat="1">
      <c r="A1278" s="50" t="s">
        <v>2228</v>
      </c>
      <c r="B1278" s="59" t="s">
        <v>2693</v>
      </c>
      <c r="C1278" s="60">
        <v>3493</v>
      </c>
      <c r="D1278" s="59" t="s">
        <v>957</v>
      </c>
      <c r="E1278" s="78" t="str">
        <f>IFERROR(VLOOKUP($C1278,'2025-26 School Level AAFTE'!$C$2:$L$2349,9,FALSE), "No")</f>
        <v>No</v>
      </c>
      <c r="F1278" s="67">
        <f>IFERROR(VLOOKUP($C1278,'2025-26 School Level AAFTE'!$C$2:$J$2349,8,FALSE), 0)</f>
        <v>929.62</v>
      </c>
      <c r="G1278" s="69">
        <f>IFERROR(IF(E1278= "yes",VLOOKUP(C1278,Summary!$B:$I,6,0),0),0)</f>
        <v>0</v>
      </c>
      <c r="H1278" s="68">
        <f t="shared" si="221"/>
        <v>0</v>
      </c>
      <c r="I1278" s="110">
        <f>VLOOKUP($A1278,'2026-27 Salary &amp; Benefits'!$A:$I,3,FALSE)</f>
        <v>1.18</v>
      </c>
      <c r="J1278" s="110">
        <f>VLOOKUP($A1278,'2026-27 Salary &amp; Benefits'!$A:$I,4,FALSE)</f>
        <v>1.18</v>
      </c>
      <c r="K1278" s="101">
        <f t="shared" si="222"/>
        <v>0</v>
      </c>
      <c r="L1278" s="100">
        <f t="shared" si="223"/>
        <v>0</v>
      </c>
      <c r="M1278" s="102">
        <f>'2026-27 Salary &amp; Benefits'!$E$6</f>
        <v>78209</v>
      </c>
      <c r="N1278" s="102">
        <f>'2026-27 Salary &amp; Benefits'!$F$6</f>
        <v>82248</v>
      </c>
      <c r="O1278" s="7">
        <f t="shared" si="224"/>
        <v>0</v>
      </c>
      <c r="P1278" s="7">
        <f t="shared" si="225"/>
        <v>0</v>
      </c>
      <c r="Q1278" s="7">
        <f>'2026-27 Salary &amp; Benefits'!G$6</f>
        <v>16817.759999999998</v>
      </c>
      <c r="R1278" s="103">
        <f>'2026-27 Salary &amp; Benefits'!H$6</f>
        <v>0.16020000000000001</v>
      </c>
      <c r="S1278" s="103">
        <f>'2026-27 Salary &amp; Benefits'!I$6</f>
        <v>0.15390000000000001</v>
      </c>
      <c r="T1278" s="7">
        <f t="shared" si="226"/>
        <v>0</v>
      </c>
      <c r="U1278" s="7">
        <f t="shared" si="227"/>
        <v>0</v>
      </c>
      <c r="V1278" s="7">
        <f t="shared" si="228"/>
        <v>0</v>
      </c>
      <c r="W1278" s="7">
        <f t="shared" si="229"/>
        <v>0</v>
      </c>
      <c r="X1278" s="18">
        <f t="shared" si="230"/>
        <v>0</v>
      </c>
      <c r="Y1278" s="2"/>
      <c r="Z1278" s="2"/>
      <c r="AA1278" s="2"/>
      <c r="AB1278" s="2"/>
      <c r="AC1278" s="2"/>
      <c r="AD1278" s="2"/>
      <c r="AE1278" s="2"/>
      <c r="AF1278" s="2"/>
      <c r="AG1278" s="2"/>
      <c r="AH1278" s="2"/>
      <c r="AI1278" s="2"/>
      <c r="AJ1278" s="2"/>
      <c r="AK1278" s="2"/>
      <c r="AL1278" s="2"/>
      <c r="AM1278" s="2"/>
      <c r="AN1278" s="2"/>
      <c r="AO1278" s="2"/>
      <c r="AP1278" s="2"/>
      <c r="AQ1278" s="2"/>
      <c r="AR1278" s="2"/>
      <c r="AS1278" s="2"/>
      <c r="AT1278" s="2"/>
      <c r="AU1278" s="2"/>
      <c r="AV1278" s="2"/>
      <c r="AW1278" s="2"/>
      <c r="AX1278" s="2"/>
      <c r="AY1278" s="2"/>
      <c r="AZ1278" s="2"/>
      <c r="BA1278" s="2"/>
      <c r="BB1278" s="2"/>
      <c r="BC1278" s="2"/>
      <c r="BD1278" s="2"/>
      <c r="BE1278" s="2"/>
      <c r="BF1278" s="2"/>
      <c r="BG1278" s="2"/>
      <c r="BH1278" s="2"/>
      <c r="BI1278" s="2"/>
      <c r="BJ1278" s="2"/>
      <c r="BK1278" s="2"/>
      <c r="BL1278" s="2"/>
      <c r="BM1278" s="2"/>
      <c r="BN1278" s="2"/>
      <c r="BO1278" s="2"/>
      <c r="BP1278" s="2"/>
      <c r="BQ1278" s="2"/>
      <c r="BR1278" s="2"/>
      <c r="BS1278" s="2"/>
      <c r="BT1278" s="2"/>
      <c r="BU1278" s="2"/>
      <c r="BV1278" s="2"/>
      <c r="BW1278" s="2"/>
      <c r="BX1278" s="2"/>
      <c r="BY1278" s="2"/>
      <c r="BZ1278" s="2"/>
      <c r="CA1278" s="2"/>
      <c r="CB1278" s="2"/>
      <c r="CC1278" s="2"/>
      <c r="CD1278" s="2"/>
      <c r="CE1278" s="2"/>
      <c r="CF1278" s="2"/>
      <c r="CG1278" s="2"/>
      <c r="CH1278" s="2"/>
      <c r="CI1278" s="2"/>
      <c r="CJ1278" s="2"/>
      <c r="CK1278" s="2"/>
      <c r="CL1278" s="2"/>
      <c r="CM1278" s="2"/>
      <c r="CN1278" s="2"/>
      <c r="CO1278" s="2"/>
      <c r="CP1278" s="2"/>
      <c r="CQ1278" s="2"/>
      <c r="CR1278" s="2"/>
      <c r="CS1278" s="2"/>
      <c r="CT1278" s="2"/>
      <c r="CU1278" s="2"/>
      <c r="CV1278" s="2"/>
      <c r="CW1278" s="2"/>
      <c r="CX1278" s="2"/>
      <c r="CY1278" s="2"/>
      <c r="CZ1278" s="2"/>
      <c r="DA1278" s="2"/>
      <c r="DB1278" s="2"/>
      <c r="DC1278" s="2"/>
      <c r="DD1278" s="2"/>
      <c r="DE1278" s="2"/>
      <c r="DF1278" s="2"/>
      <c r="DG1278" s="2"/>
      <c r="DH1278" s="2"/>
      <c r="DI1278" s="2"/>
      <c r="DJ1278" s="2"/>
      <c r="DK1278" s="2"/>
      <c r="DL1278" s="2"/>
      <c r="DM1278" s="2"/>
      <c r="DN1278" s="2"/>
      <c r="DO1278" s="2"/>
      <c r="DP1278" s="2"/>
      <c r="DQ1278" s="2"/>
      <c r="DR1278" s="2"/>
      <c r="DS1278" s="2"/>
      <c r="DT1278" s="2"/>
      <c r="DU1278" s="2"/>
      <c r="DV1278" s="2"/>
      <c r="DW1278" s="2"/>
      <c r="DX1278" s="2"/>
      <c r="DY1278" s="2"/>
      <c r="DZ1278" s="2"/>
      <c r="EA1278" s="2"/>
      <c r="EB1278" s="2"/>
      <c r="EC1278" s="2"/>
      <c r="ED1278" s="2"/>
      <c r="EE1278" s="2"/>
      <c r="EF1278" s="2"/>
      <c r="EG1278" s="2"/>
      <c r="EH1278" s="2"/>
      <c r="EI1278" s="2"/>
      <c r="EJ1278" s="2"/>
      <c r="EK1278" s="2"/>
      <c r="EL1278" s="2"/>
      <c r="EM1278" s="2"/>
      <c r="EN1278" s="2"/>
      <c r="EO1278" s="2"/>
      <c r="EP1278" s="2"/>
      <c r="EQ1278" s="2"/>
      <c r="ER1278" s="2"/>
      <c r="ES1278" s="2"/>
      <c r="ET1278" s="2"/>
      <c r="EU1278" s="2"/>
      <c r="EV1278" s="2"/>
      <c r="EW1278" s="2"/>
      <c r="EX1278" s="2"/>
      <c r="EY1278" s="2"/>
      <c r="EZ1278" s="2"/>
      <c r="FA1278" s="2"/>
      <c r="FB1278" s="2"/>
      <c r="FC1278" s="2"/>
    </row>
    <row r="1279" spans="1:159" s="4" customFormat="1">
      <c r="A1279" s="50" t="s">
        <v>2228</v>
      </c>
      <c r="B1279" s="59" t="s">
        <v>2693</v>
      </c>
      <c r="C1279" s="60">
        <v>3234</v>
      </c>
      <c r="D1279" s="59" t="s">
        <v>950</v>
      </c>
      <c r="E1279" s="78" t="str">
        <f>IFERROR(VLOOKUP($C1279,'2025-26 School Level AAFTE'!$C$2:$L$2349,9,FALSE), "No")</f>
        <v>No</v>
      </c>
      <c r="F1279" s="67">
        <f>IFERROR(VLOOKUP($C1279,'2025-26 School Level AAFTE'!$C$2:$J$2349,8,FALSE), 0)</f>
        <v>264</v>
      </c>
      <c r="G1279" s="69">
        <f>IFERROR(IF(E1279= "yes",VLOOKUP(C1279,Summary!$B:$I,6,0),0),0)</f>
        <v>0</v>
      </c>
      <c r="H1279" s="68">
        <f t="shared" si="221"/>
        <v>0</v>
      </c>
      <c r="I1279" s="110">
        <f>VLOOKUP($A1279,'2026-27 Salary &amp; Benefits'!$A:$I,3,FALSE)</f>
        <v>1.18</v>
      </c>
      <c r="J1279" s="110">
        <f>VLOOKUP($A1279,'2026-27 Salary &amp; Benefits'!$A:$I,4,FALSE)</f>
        <v>1.18</v>
      </c>
      <c r="K1279" s="101">
        <f t="shared" si="222"/>
        <v>0</v>
      </c>
      <c r="L1279" s="100">
        <f t="shared" si="223"/>
        <v>0</v>
      </c>
      <c r="M1279" s="102">
        <f>'2026-27 Salary &amp; Benefits'!$E$6</f>
        <v>78209</v>
      </c>
      <c r="N1279" s="102">
        <f>'2026-27 Salary &amp; Benefits'!$F$6</f>
        <v>82248</v>
      </c>
      <c r="O1279" s="7">
        <f t="shared" si="224"/>
        <v>0</v>
      </c>
      <c r="P1279" s="7">
        <f t="shared" si="225"/>
        <v>0</v>
      </c>
      <c r="Q1279" s="7">
        <f>'2026-27 Salary &amp; Benefits'!G$6</f>
        <v>16817.759999999998</v>
      </c>
      <c r="R1279" s="103">
        <f>'2026-27 Salary &amp; Benefits'!H$6</f>
        <v>0.16020000000000001</v>
      </c>
      <c r="S1279" s="103">
        <f>'2026-27 Salary &amp; Benefits'!I$6</f>
        <v>0.15390000000000001</v>
      </c>
      <c r="T1279" s="7">
        <f t="shared" si="226"/>
        <v>0</v>
      </c>
      <c r="U1279" s="7">
        <f t="shared" si="227"/>
        <v>0</v>
      </c>
      <c r="V1279" s="7">
        <f t="shared" si="228"/>
        <v>0</v>
      </c>
      <c r="W1279" s="7">
        <f t="shared" si="229"/>
        <v>0</v>
      </c>
      <c r="X1279" s="18">
        <f t="shared" si="230"/>
        <v>0</v>
      </c>
      <c r="Y1279" s="2"/>
      <c r="Z1279" s="2"/>
      <c r="AA1279" s="2"/>
      <c r="AB1279" s="2"/>
      <c r="AC1279" s="2"/>
      <c r="AD1279" s="2"/>
      <c r="AE1279" s="2"/>
      <c r="AF1279" s="2"/>
      <c r="AG1279" s="2"/>
      <c r="AH1279" s="2"/>
      <c r="AI1279" s="2"/>
      <c r="AJ1279" s="2"/>
      <c r="AK1279" s="2"/>
      <c r="AL1279" s="2"/>
      <c r="AM1279" s="2"/>
      <c r="AN1279" s="2"/>
      <c r="AO1279" s="2"/>
      <c r="AP1279" s="2"/>
      <c r="AQ1279" s="2"/>
      <c r="AR1279" s="2"/>
      <c r="AS1279" s="2"/>
      <c r="AT1279" s="2"/>
      <c r="AU1279" s="2"/>
      <c r="AV1279" s="2"/>
      <c r="AW1279" s="2"/>
      <c r="AX1279" s="2"/>
      <c r="AY1279" s="2"/>
      <c r="AZ1279" s="2"/>
      <c r="BA1279" s="2"/>
      <c r="BB1279" s="2"/>
      <c r="BC1279" s="2"/>
      <c r="BD1279" s="2"/>
      <c r="BE1279" s="2"/>
      <c r="BF1279" s="2"/>
      <c r="BG1279" s="2"/>
      <c r="BH1279" s="2"/>
      <c r="BI1279" s="2"/>
      <c r="BJ1279" s="2"/>
      <c r="BK1279" s="2"/>
      <c r="BL1279" s="2"/>
      <c r="BM1279" s="2"/>
      <c r="BN1279" s="2"/>
      <c r="BO1279" s="2"/>
      <c r="BP1279" s="2"/>
      <c r="BQ1279" s="2"/>
      <c r="BR1279" s="2"/>
      <c r="BS1279" s="2"/>
      <c r="BT1279" s="2"/>
      <c r="BU1279" s="2"/>
      <c r="BV1279" s="2"/>
      <c r="BW1279" s="2"/>
      <c r="BX1279" s="2"/>
      <c r="BY1279" s="2"/>
      <c r="BZ1279" s="2"/>
      <c r="CA1279" s="2"/>
      <c r="CB1279" s="2"/>
      <c r="CC1279" s="2"/>
      <c r="CD1279" s="2"/>
      <c r="CE1279" s="2"/>
      <c r="CF1279" s="2"/>
      <c r="CG1279" s="2"/>
      <c r="CH1279" s="2"/>
      <c r="CI1279" s="2"/>
      <c r="CJ1279" s="2"/>
      <c r="CK1279" s="2"/>
      <c r="CL1279" s="2"/>
      <c r="CM1279" s="2"/>
      <c r="CN1279" s="2"/>
      <c r="CO1279" s="2"/>
      <c r="CP1279" s="2"/>
      <c r="CQ1279" s="2"/>
      <c r="CR1279" s="2"/>
      <c r="CS1279" s="2"/>
      <c r="CT1279" s="2"/>
      <c r="CU1279" s="2"/>
      <c r="CV1279" s="2"/>
      <c r="CW1279" s="2"/>
      <c r="CX1279" s="2"/>
      <c r="CY1279" s="2"/>
      <c r="CZ1279" s="2"/>
      <c r="DA1279" s="2"/>
      <c r="DB1279" s="2"/>
      <c r="DC1279" s="2"/>
      <c r="DD1279" s="2"/>
      <c r="DE1279" s="2"/>
      <c r="DF1279" s="2"/>
      <c r="DG1279" s="2"/>
      <c r="DH1279" s="2"/>
      <c r="DI1279" s="2"/>
      <c r="DJ1279" s="2"/>
      <c r="DK1279" s="2"/>
      <c r="DL1279" s="2"/>
      <c r="DM1279" s="2"/>
      <c r="DN1279" s="2"/>
      <c r="DO1279" s="2"/>
      <c r="DP1279" s="2"/>
      <c r="DQ1279" s="2"/>
      <c r="DR1279" s="2"/>
      <c r="DS1279" s="2"/>
      <c r="DT1279" s="2"/>
      <c r="DU1279" s="2"/>
      <c r="DV1279" s="2"/>
      <c r="DW1279" s="2"/>
      <c r="DX1279" s="2"/>
      <c r="DY1279" s="2"/>
      <c r="DZ1279" s="2"/>
      <c r="EA1279" s="2"/>
      <c r="EB1279" s="2"/>
      <c r="EC1279" s="2"/>
      <c r="ED1279" s="2"/>
      <c r="EE1279" s="2"/>
      <c r="EF1279" s="2"/>
      <c r="EG1279" s="2"/>
      <c r="EH1279" s="2"/>
      <c r="EI1279" s="2"/>
      <c r="EJ1279" s="2"/>
      <c r="EK1279" s="2"/>
      <c r="EL1279" s="2"/>
      <c r="EM1279" s="2"/>
      <c r="EN1279" s="2"/>
      <c r="EO1279" s="2"/>
      <c r="EP1279" s="2"/>
      <c r="EQ1279" s="2"/>
      <c r="ER1279" s="2"/>
      <c r="ES1279" s="2"/>
      <c r="ET1279" s="2"/>
      <c r="EU1279" s="2"/>
      <c r="EV1279" s="2"/>
      <c r="EW1279" s="2"/>
      <c r="EX1279" s="2"/>
      <c r="EY1279" s="2"/>
      <c r="EZ1279" s="2"/>
      <c r="FA1279" s="2"/>
      <c r="FB1279" s="2"/>
      <c r="FC1279" s="2"/>
    </row>
    <row r="1280" spans="1:159" s="4" customFormat="1">
      <c r="A1280" s="50" t="s">
        <v>2228</v>
      </c>
      <c r="B1280" s="59" t="s">
        <v>2693</v>
      </c>
      <c r="C1280" s="60">
        <v>3105</v>
      </c>
      <c r="D1280" s="59" t="s">
        <v>947</v>
      </c>
      <c r="E1280" s="78" t="str">
        <f>IFERROR(VLOOKUP($C1280,'2025-26 School Level AAFTE'!$C$2:$L$2349,9,FALSE), "No")</f>
        <v>No</v>
      </c>
      <c r="F1280" s="67">
        <f>IFERROR(VLOOKUP($C1280,'2025-26 School Level AAFTE'!$C$2:$J$2349,8,FALSE), 0)</f>
        <v>512.38</v>
      </c>
      <c r="G1280" s="69">
        <f>IFERROR(IF(E1280= "yes",VLOOKUP(C1280,Summary!$B:$I,6,0),0),0)</f>
        <v>0</v>
      </c>
      <c r="H1280" s="68">
        <f t="shared" si="221"/>
        <v>0</v>
      </c>
      <c r="I1280" s="110">
        <f>VLOOKUP($A1280,'2026-27 Salary &amp; Benefits'!$A:$I,3,FALSE)</f>
        <v>1.18</v>
      </c>
      <c r="J1280" s="110">
        <f>VLOOKUP($A1280,'2026-27 Salary &amp; Benefits'!$A:$I,4,FALSE)</f>
        <v>1.18</v>
      </c>
      <c r="K1280" s="101">
        <f t="shared" si="222"/>
        <v>0</v>
      </c>
      <c r="L1280" s="100">
        <f t="shared" si="223"/>
        <v>0</v>
      </c>
      <c r="M1280" s="102">
        <f>'2026-27 Salary &amp; Benefits'!$E$6</f>
        <v>78209</v>
      </c>
      <c r="N1280" s="102">
        <f>'2026-27 Salary &amp; Benefits'!$F$6</f>
        <v>82248</v>
      </c>
      <c r="O1280" s="7">
        <f t="shared" si="224"/>
        <v>0</v>
      </c>
      <c r="P1280" s="7">
        <f t="shared" si="225"/>
        <v>0</v>
      </c>
      <c r="Q1280" s="7">
        <f>'2026-27 Salary &amp; Benefits'!G$6</f>
        <v>16817.759999999998</v>
      </c>
      <c r="R1280" s="103">
        <f>'2026-27 Salary &amp; Benefits'!H$6</f>
        <v>0.16020000000000001</v>
      </c>
      <c r="S1280" s="103">
        <f>'2026-27 Salary &amp; Benefits'!I$6</f>
        <v>0.15390000000000001</v>
      </c>
      <c r="T1280" s="7">
        <f t="shared" si="226"/>
        <v>0</v>
      </c>
      <c r="U1280" s="7">
        <f t="shared" si="227"/>
        <v>0</v>
      </c>
      <c r="V1280" s="7">
        <f t="shared" si="228"/>
        <v>0</v>
      </c>
      <c r="W1280" s="7">
        <f t="shared" si="229"/>
        <v>0</v>
      </c>
      <c r="X1280" s="18">
        <f t="shared" si="230"/>
        <v>0</v>
      </c>
      <c r="Y1280" s="2"/>
      <c r="Z1280" s="2"/>
      <c r="AA1280" s="2"/>
      <c r="AB1280" s="2"/>
      <c r="AC1280" s="2"/>
      <c r="AD1280" s="2"/>
      <c r="AE1280" s="2"/>
      <c r="AF1280" s="2"/>
      <c r="AG1280" s="2"/>
      <c r="AH1280" s="2"/>
      <c r="AI1280" s="2"/>
      <c r="AJ1280" s="2"/>
      <c r="AK1280" s="2"/>
      <c r="AL1280" s="2"/>
      <c r="AM1280" s="2"/>
      <c r="AN1280" s="2"/>
      <c r="AO1280" s="2"/>
      <c r="AP1280" s="2"/>
      <c r="AQ1280" s="2"/>
      <c r="AR1280" s="2"/>
      <c r="AS1280" s="2"/>
      <c r="AT1280" s="2"/>
      <c r="AU1280" s="2"/>
      <c r="AV1280" s="2"/>
      <c r="AW1280" s="2"/>
      <c r="AX1280" s="2"/>
      <c r="AY1280" s="2"/>
      <c r="AZ1280" s="2"/>
      <c r="BA1280" s="2"/>
      <c r="BB1280" s="2"/>
      <c r="BC1280" s="2"/>
      <c r="BD1280" s="2"/>
      <c r="BE1280" s="2"/>
      <c r="BF1280" s="2"/>
      <c r="BG1280" s="2"/>
      <c r="BH1280" s="2"/>
      <c r="BI1280" s="2"/>
      <c r="BJ1280" s="2"/>
      <c r="BK1280" s="2"/>
      <c r="BL1280" s="2"/>
      <c r="BM1280" s="2"/>
      <c r="BN1280" s="2"/>
      <c r="BO1280" s="2"/>
      <c r="BP1280" s="2"/>
      <c r="BQ1280" s="2"/>
      <c r="BR1280" s="2"/>
      <c r="BS1280" s="2"/>
      <c r="BT1280" s="2"/>
      <c r="BU1280" s="2"/>
      <c r="BV1280" s="2"/>
      <c r="BW1280" s="2"/>
      <c r="BX1280" s="2"/>
      <c r="BY1280" s="2"/>
      <c r="BZ1280" s="2"/>
      <c r="CA1280" s="2"/>
      <c r="CB1280" s="2"/>
      <c r="CC1280" s="2"/>
      <c r="CD1280" s="2"/>
      <c r="CE1280" s="2"/>
      <c r="CF1280" s="2"/>
      <c r="CG1280" s="2"/>
      <c r="CH1280" s="2"/>
      <c r="CI1280" s="2"/>
      <c r="CJ1280" s="2"/>
      <c r="CK1280" s="2"/>
      <c r="CL1280" s="2"/>
      <c r="CM1280" s="2"/>
      <c r="CN1280" s="2"/>
      <c r="CO1280" s="2"/>
      <c r="CP1280" s="2"/>
      <c r="CQ1280" s="2"/>
      <c r="CR1280" s="2"/>
      <c r="CS1280" s="2"/>
      <c r="CT1280" s="2"/>
      <c r="CU1280" s="2"/>
      <c r="CV1280" s="2"/>
      <c r="CW1280" s="2"/>
      <c r="CX1280" s="2"/>
      <c r="CY1280" s="2"/>
      <c r="CZ1280" s="2"/>
      <c r="DA1280" s="2"/>
      <c r="DB1280" s="2"/>
      <c r="DC1280" s="2"/>
      <c r="DD1280" s="2"/>
      <c r="DE1280" s="2"/>
      <c r="DF1280" s="2"/>
      <c r="DG1280" s="2"/>
      <c r="DH1280" s="2"/>
      <c r="DI1280" s="2"/>
      <c r="DJ1280" s="2"/>
      <c r="DK1280" s="2"/>
      <c r="DL1280" s="2"/>
      <c r="DM1280" s="2"/>
      <c r="DN1280" s="2"/>
      <c r="DO1280" s="2"/>
      <c r="DP1280" s="2"/>
      <c r="DQ1280" s="2"/>
      <c r="DR1280" s="2"/>
      <c r="DS1280" s="2"/>
      <c r="DT1280" s="2"/>
      <c r="DU1280" s="2"/>
      <c r="DV1280" s="2"/>
      <c r="DW1280" s="2"/>
      <c r="DX1280" s="2"/>
      <c r="DY1280" s="2"/>
      <c r="DZ1280" s="2"/>
      <c r="EA1280" s="2"/>
      <c r="EB1280" s="2"/>
      <c r="EC1280" s="2"/>
      <c r="ED1280" s="2"/>
      <c r="EE1280" s="2"/>
      <c r="EF1280" s="2"/>
      <c r="EG1280" s="2"/>
      <c r="EH1280" s="2"/>
      <c r="EI1280" s="2"/>
      <c r="EJ1280" s="2"/>
      <c r="EK1280" s="2"/>
      <c r="EL1280" s="2"/>
      <c r="EM1280" s="2"/>
      <c r="EN1280" s="2"/>
      <c r="EO1280" s="2"/>
      <c r="EP1280" s="2"/>
      <c r="EQ1280" s="2"/>
      <c r="ER1280" s="2"/>
      <c r="ES1280" s="2"/>
      <c r="ET1280" s="2"/>
      <c r="EU1280" s="2"/>
      <c r="EV1280" s="2"/>
      <c r="EW1280" s="2"/>
      <c r="EX1280" s="2"/>
      <c r="EY1280" s="2"/>
      <c r="EZ1280" s="2"/>
      <c r="FA1280" s="2"/>
      <c r="FB1280" s="2"/>
      <c r="FC1280" s="2"/>
    </row>
    <row r="1281" spans="1:159" s="4" customFormat="1">
      <c r="A1281" s="50" t="s">
        <v>2228</v>
      </c>
      <c r="B1281" s="59" t="s">
        <v>2693</v>
      </c>
      <c r="C1281" s="60">
        <v>4379</v>
      </c>
      <c r="D1281" s="59" t="s">
        <v>971</v>
      </c>
      <c r="E1281" s="78" t="str">
        <f>IFERROR(VLOOKUP($C1281,'2025-26 School Level AAFTE'!$C$2:$L$2349,9,FALSE), "No")</f>
        <v>No</v>
      </c>
      <c r="F1281" s="67">
        <f>IFERROR(VLOOKUP($C1281,'2025-26 School Level AAFTE'!$C$2:$J$2349,8,FALSE), 0)</f>
        <v>420.29</v>
      </c>
      <c r="G1281" s="69">
        <f>IFERROR(IF(E1281= "yes",VLOOKUP(C1281,Summary!$B:$I,6,0),0),0)</f>
        <v>0</v>
      </c>
      <c r="H1281" s="68">
        <f t="shared" si="221"/>
        <v>0</v>
      </c>
      <c r="I1281" s="110">
        <f>VLOOKUP($A1281,'2026-27 Salary &amp; Benefits'!$A:$I,3,FALSE)</f>
        <v>1.18</v>
      </c>
      <c r="J1281" s="110">
        <f>VLOOKUP($A1281,'2026-27 Salary &amp; Benefits'!$A:$I,4,FALSE)</f>
        <v>1.18</v>
      </c>
      <c r="K1281" s="101">
        <f t="shared" si="222"/>
        <v>0</v>
      </c>
      <c r="L1281" s="100">
        <f t="shared" si="223"/>
        <v>0</v>
      </c>
      <c r="M1281" s="102">
        <f>'2026-27 Salary &amp; Benefits'!$E$6</f>
        <v>78209</v>
      </c>
      <c r="N1281" s="102">
        <f>'2026-27 Salary &amp; Benefits'!$F$6</f>
        <v>82248</v>
      </c>
      <c r="O1281" s="7">
        <f t="shared" si="224"/>
        <v>0</v>
      </c>
      <c r="P1281" s="7">
        <f t="shared" si="225"/>
        <v>0</v>
      </c>
      <c r="Q1281" s="7">
        <f>'2026-27 Salary &amp; Benefits'!G$6</f>
        <v>16817.759999999998</v>
      </c>
      <c r="R1281" s="103">
        <f>'2026-27 Salary &amp; Benefits'!H$6</f>
        <v>0.16020000000000001</v>
      </c>
      <c r="S1281" s="103">
        <f>'2026-27 Salary &amp; Benefits'!I$6</f>
        <v>0.15390000000000001</v>
      </c>
      <c r="T1281" s="7">
        <f t="shared" si="226"/>
        <v>0</v>
      </c>
      <c r="U1281" s="7">
        <f t="shared" si="227"/>
        <v>0</v>
      </c>
      <c r="V1281" s="7">
        <f t="shared" si="228"/>
        <v>0</v>
      </c>
      <c r="W1281" s="7">
        <f t="shared" si="229"/>
        <v>0</v>
      </c>
      <c r="X1281" s="18">
        <f t="shared" si="230"/>
        <v>0</v>
      </c>
      <c r="Y1281" s="2"/>
      <c r="Z1281" s="2"/>
      <c r="AA1281" s="2"/>
      <c r="AB1281" s="2"/>
      <c r="AC1281" s="2"/>
      <c r="AD1281" s="2"/>
      <c r="AE1281" s="2"/>
      <c r="AF1281" s="2"/>
      <c r="AG1281" s="2"/>
      <c r="AH1281" s="2"/>
      <c r="AI1281" s="2"/>
      <c r="AJ1281" s="2"/>
      <c r="AK1281" s="2"/>
      <c r="AL1281" s="2"/>
      <c r="AM1281" s="2"/>
      <c r="AN1281" s="2"/>
      <c r="AO1281" s="2"/>
      <c r="AP1281" s="2"/>
      <c r="AQ1281" s="2"/>
      <c r="AR1281" s="2"/>
      <c r="AS1281" s="2"/>
      <c r="AT1281" s="2"/>
      <c r="AU1281" s="2"/>
      <c r="AV1281" s="2"/>
      <c r="AW1281" s="2"/>
      <c r="AX1281" s="2"/>
      <c r="AY1281" s="2"/>
      <c r="AZ1281" s="2"/>
      <c r="BA1281" s="2"/>
      <c r="BB1281" s="2"/>
      <c r="BC1281" s="2"/>
      <c r="BD1281" s="2"/>
      <c r="BE1281" s="2"/>
      <c r="BF1281" s="2"/>
      <c r="BG1281" s="2"/>
      <c r="BH1281" s="2"/>
      <c r="BI1281" s="2"/>
      <c r="BJ1281" s="2"/>
      <c r="BK1281" s="2"/>
      <c r="BL1281" s="2"/>
      <c r="BM1281" s="2"/>
      <c r="BN1281" s="2"/>
      <c r="BO1281" s="2"/>
      <c r="BP1281" s="2"/>
      <c r="BQ1281" s="2"/>
      <c r="BR1281" s="2"/>
      <c r="BS1281" s="2"/>
      <c r="BT1281" s="2"/>
      <c r="BU1281" s="2"/>
      <c r="BV1281" s="2"/>
      <c r="BW1281" s="2"/>
      <c r="BX1281" s="2"/>
      <c r="BY1281" s="2"/>
      <c r="BZ1281" s="2"/>
      <c r="CA1281" s="2"/>
      <c r="CB1281" s="2"/>
      <c r="CC1281" s="2"/>
      <c r="CD1281" s="2"/>
      <c r="CE1281" s="2"/>
      <c r="CF1281" s="2"/>
      <c r="CG1281" s="2"/>
      <c r="CH1281" s="2"/>
      <c r="CI1281" s="2"/>
      <c r="CJ1281" s="2"/>
      <c r="CK1281" s="2"/>
      <c r="CL1281" s="2"/>
      <c r="CM1281" s="2"/>
      <c r="CN1281" s="2"/>
      <c r="CO1281" s="2"/>
      <c r="CP1281" s="2"/>
      <c r="CQ1281" s="2"/>
      <c r="CR1281" s="2"/>
      <c r="CS1281" s="2"/>
      <c r="CT1281" s="2"/>
      <c r="CU1281" s="2"/>
      <c r="CV1281" s="2"/>
      <c r="CW1281" s="2"/>
      <c r="CX1281" s="2"/>
      <c r="CY1281" s="2"/>
      <c r="CZ1281" s="2"/>
      <c r="DA1281" s="2"/>
      <c r="DB1281" s="2"/>
      <c r="DC1281" s="2"/>
      <c r="DD1281" s="2"/>
      <c r="DE1281" s="2"/>
      <c r="DF1281" s="2"/>
      <c r="DG1281" s="2"/>
      <c r="DH1281" s="2"/>
      <c r="DI1281" s="2"/>
      <c r="DJ1281" s="2"/>
      <c r="DK1281" s="2"/>
      <c r="DL1281" s="2"/>
      <c r="DM1281" s="2"/>
      <c r="DN1281" s="2"/>
      <c r="DO1281" s="2"/>
      <c r="DP1281" s="2"/>
      <c r="DQ1281" s="2"/>
      <c r="DR1281" s="2"/>
      <c r="DS1281" s="2"/>
      <c r="DT1281" s="2"/>
      <c r="DU1281" s="2"/>
      <c r="DV1281" s="2"/>
      <c r="DW1281" s="2"/>
      <c r="DX1281" s="2"/>
      <c r="DY1281" s="2"/>
      <c r="DZ1281" s="2"/>
      <c r="EA1281" s="2"/>
      <c r="EB1281" s="2"/>
      <c r="EC1281" s="2"/>
      <c r="ED1281" s="2"/>
      <c r="EE1281" s="2"/>
      <c r="EF1281" s="2"/>
      <c r="EG1281" s="2"/>
      <c r="EH1281" s="2"/>
      <c r="EI1281" s="2"/>
      <c r="EJ1281" s="2"/>
      <c r="EK1281" s="2"/>
      <c r="EL1281" s="2"/>
      <c r="EM1281" s="2"/>
      <c r="EN1281" s="2"/>
      <c r="EO1281" s="2"/>
      <c r="EP1281" s="2"/>
      <c r="EQ1281" s="2"/>
      <c r="ER1281" s="2"/>
      <c r="ES1281" s="2"/>
      <c r="ET1281" s="2"/>
      <c r="EU1281" s="2"/>
      <c r="EV1281" s="2"/>
      <c r="EW1281" s="2"/>
      <c r="EX1281" s="2"/>
      <c r="EY1281" s="2"/>
      <c r="EZ1281" s="2"/>
      <c r="FA1281" s="2"/>
      <c r="FB1281" s="2"/>
      <c r="FC1281" s="2"/>
    </row>
    <row r="1282" spans="1:159" s="4" customFormat="1">
      <c r="A1282" s="50" t="s">
        <v>2228</v>
      </c>
      <c r="B1282" s="59" t="s">
        <v>2693</v>
      </c>
      <c r="C1282" s="60">
        <v>4306</v>
      </c>
      <c r="D1282" s="59" t="s">
        <v>967</v>
      </c>
      <c r="E1282" s="78" t="str">
        <f>IFERROR(VLOOKUP($C1282,'2025-26 School Level AAFTE'!$C$2:$L$2349,9,FALSE), "No")</f>
        <v>No</v>
      </c>
      <c r="F1282" s="67">
        <f>IFERROR(VLOOKUP($C1282,'2025-26 School Level AAFTE'!$C$2:$J$2349,8,FALSE), 0)</f>
        <v>736.55</v>
      </c>
      <c r="G1282" s="69">
        <f>IFERROR(IF(E1282= "yes",VLOOKUP(C1282,Summary!$B:$I,6,0),0),0)</f>
        <v>0</v>
      </c>
      <c r="H1282" s="68">
        <f t="shared" si="221"/>
        <v>0</v>
      </c>
      <c r="I1282" s="110">
        <f>VLOOKUP($A1282,'2026-27 Salary &amp; Benefits'!$A:$I,3,FALSE)</f>
        <v>1.18</v>
      </c>
      <c r="J1282" s="110">
        <f>VLOOKUP($A1282,'2026-27 Salary &amp; Benefits'!$A:$I,4,FALSE)</f>
        <v>1.18</v>
      </c>
      <c r="K1282" s="101">
        <f t="shared" si="222"/>
        <v>0</v>
      </c>
      <c r="L1282" s="100">
        <f t="shared" si="223"/>
        <v>0</v>
      </c>
      <c r="M1282" s="102">
        <f>'2026-27 Salary &amp; Benefits'!$E$6</f>
        <v>78209</v>
      </c>
      <c r="N1282" s="102">
        <f>'2026-27 Salary &amp; Benefits'!$F$6</f>
        <v>82248</v>
      </c>
      <c r="O1282" s="7">
        <f t="shared" si="224"/>
        <v>0</v>
      </c>
      <c r="P1282" s="7">
        <f t="shared" si="225"/>
        <v>0</v>
      </c>
      <c r="Q1282" s="7">
        <f>'2026-27 Salary &amp; Benefits'!G$6</f>
        <v>16817.759999999998</v>
      </c>
      <c r="R1282" s="103">
        <f>'2026-27 Salary &amp; Benefits'!H$6</f>
        <v>0.16020000000000001</v>
      </c>
      <c r="S1282" s="103">
        <f>'2026-27 Salary &amp; Benefits'!I$6</f>
        <v>0.15390000000000001</v>
      </c>
      <c r="T1282" s="7">
        <f t="shared" si="226"/>
        <v>0</v>
      </c>
      <c r="U1282" s="7">
        <f t="shared" si="227"/>
        <v>0</v>
      </c>
      <c r="V1282" s="7">
        <f t="shared" si="228"/>
        <v>0</v>
      </c>
      <c r="W1282" s="7">
        <f t="shared" si="229"/>
        <v>0</v>
      </c>
      <c r="X1282" s="18">
        <f t="shared" si="230"/>
        <v>0</v>
      </c>
      <c r="Y1282" s="2"/>
      <c r="Z1282" s="2"/>
      <c r="AA1282" s="2"/>
      <c r="AB1282" s="2"/>
      <c r="AC1282" s="2"/>
      <c r="AD1282" s="2"/>
      <c r="AE1282" s="2"/>
      <c r="AF1282" s="2"/>
      <c r="AG1282" s="2"/>
      <c r="AH1282" s="2"/>
      <c r="AI1282" s="2"/>
      <c r="AJ1282" s="2"/>
      <c r="AK1282" s="2"/>
      <c r="AL1282" s="2"/>
      <c r="AM1282" s="2"/>
      <c r="AN1282" s="2"/>
      <c r="AO1282" s="2"/>
      <c r="AP1282" s="2"/>
      <c r="AQ1282" s="2"/>
      <c r="AR1282" s="2"/>
      <c r="AS1282" s="2"/>
      <c r="AT1282" s="2"/>
      <c r="AU1282" s="2"/>
      <c r="AV1282" s="2"/>
      <c r="AW1282" s="2"/>
      <c r="AX1282" s="2"/>
      <c r="AY1282" s="2"/>
      <c r="AZ1282" s="2"/>
      <c r="BA1282" s="2"/>
      <c r="BB1282" s="2"/>
      <c r="BC1282" s="2"/>
      <c r="BD1282" s="2"/>
      <c r="BE1282" s="2"/>
      <c r="BF1282" s="2"/>
      <c r="BG1282" s="2"/>
      <c r="BH1282" s="2"/>
      <c r="BI1282" s="2"/>
      <c r="BJ1282" s="2"/>
      <c r="BK1282" s="2"/>
      <c r="BL1282" s="2"/>
      <c r="BM1282" s="2"/>
      <c r="BN1282" s="2"/>
      <c r="BO1282" s="2"/>
      <c r="BP1282" s="2"/>
      <c r="BQ1282" s="2"/>
      <c r="BR1282" s="2"/>
      <c r="BS1282" s="2"/>
      <c r="BT1282" s="2"/>
      <c r="BU1282" s="2"/>
      <c r="BV1282" s="2"/>
      <c r="BW1282" s="2"/>
      <c r="BX1282" s="2"/>
      <c r="BY1282" s="2"/>
      <c r="BZ1282" s="2"/>
      <c r="CA1282" s="2"/>
      <c r="CB1282" s="2"/>
      <c r="CC1282" s="2"/>
      <c r="CD1282" s="2"/>
      <c r="CE1282" s="2"/>
      <c r="CF1282" s="2"/>
      <c r="CG1282" s="2"/>
      <c r="CH1282" s="2"/>
      <c r="CI1282" s="2"/>
      <c r="CJ1282" s="2"/>
      <c r="CK1282" s="2"/>
      <c r="CL1282" s="2"/>
      <c r="CM1282" s="2"/>
      <c r="CN1282" s="2"/>
      <c r="CO1282" s="2"/>
      <c r="CP1282" s="2"/>
      <c r="CQ1282" s="2"/>
      <c r="CR1282" s="2"/>
      <c r="CS1282" s="2"/>
      <c r="CT1282" s="2"/>
      <c r="CU1282" s="2"/>
      <c r="CV1282" s="2"/>
      <c r="CW1282" s="2"/>
      <c r="CX1282" s="2"/>
      <c r="CY1282" s="2"/>
      <c r="CZ1282" s="2"/>
      <c r="DA1282" s="2"/>
      <c r="DB1282" s="2"/>
      <c r="DC1282" s="2"/>
      <c r="DD1282" s="2"/>
      <c r="DE1282" s="2"/>
      <c r="DF1282" s="2"/>
      <c r="DG1282" s="2"/>
      <c r="DH1282" s="2"/>
      <c r="DI1282" s="2"/>
      <c r="DJ1282" s="2"/>
      <c r="DK1282" s="2"/>
      <c r="DL1282" s="2"/>
      <c r="DM1282" s="2"/>
      <c r="DN1282" s="2"/>
      <c r="DO1282" s="2"/>
      <c r="DP1282" s="2"/>
      <c r="DQ1282" s="2"/>
      <c r="DR1282" s="2"/>
      <c r="DS1282" s="2"/>
      <c r="DT1282" s="2"/>
      <c r="DU1282" s="2"/>
      <c r="DV1282" s="2"/>
      <c r="DW1282" s="2"/>
      <c r="DX1282" s="2"/>
      <c r="DY1282" s="2"/>
      <c r="DZ1282" s="2"/>
      <c r="EA1282" s="2"/>
      <c r="EB1282" s="2"/>
      <c r="EC1282" s="2"/>
      <c r="ED1282" s="2"/>
      <c r="EE1282" s="2"/>
      <c r="EF1282" s="2"/>
      <c r="EG1282" s="2"/>
      <c r="EH1282" s="2"/>
      <c r="EI1282" s="2"/>
      <c r="EJ1282" s="2"/>
      <c r="EK1282" s="2"/>
      <c r="EL1282" s="2"/>
      <c r="EM1282" s="2"/>
      <c r="EN1282" s="2"/>
      <c r="EO1282" s="2"/>
      <c r="EP1282" s="2"/>
      <c r="EQ1282" s="2"/>
      <c r="ER1282" s="2"/>
      <c r="ES1282" s="2"/>
      <c r="ET1282" s="2"/>
      <c r="EU1282" s="2"/>
      <c r="EV1282" s="2"/>
      <c r="EW1282" s="2"/>
      <c r="EX1282" s="2"/>
      <c r="EY1282" s="2"/>
      <c r="EZ1282" s="2"/>
      <c r="FA1282" s="2"/>
      <c r="FB1282" s="2"/>
      <c r="FC1282" s="2"/>
    </row>
    <row r="1283" spans="1:159" s="4" customFormat="1">
      <c r="A1283" s="50" t="s">
        <v>2228</v>
      </c>
      <c r="B1283" s="59" t="s">
        <v>2693</v>
      </c>
      <c r="C1283" s="60">
        <v>4355</v>
      </c>
      <c r="D1283" s="59" t="s">
        <v>968</v>
      </c>
      <c r="E1283" s="78" t="str">
        <f>IFERROR(VLOOKUP($C1283,'2025-26 School Level AAFTE'!$C$2:$L$2349,9,FALSE), "No")</f>
        <v>No</v>
      </c>
      <c r="F1283" s="67">
        <f>IFERROR(VLOOKUP($C1283,'2025-26 School Level AAFTE'!$C$2:$J$2349,8,FALSE), 0)</f>
        <v>523.28</v>
      </c>
      <c r="G1283" s="69">
        <f>IFERROR(IF(E1283= "yes",VLOOKUP(C1283,Summary!$B:$I,6,0),0),0)</f>
        <v>0</v>
      </c>
      <c r="H1283" s="68">
        <f t="shared" si="221"/>
        <v>0</v>
      </c>
      <c r="I1283" s="110">
        <f>VLOOKUP($A1283,'2026-27 Salary &amp; Benefits'!$A:$I,3,FALSE)</f>
        <v>1.18</v>
      </c>
      <c r="J1283" s="110">
        <f>VLOOKUP($A1283,'2026-27 Salary &amp; Benefits'!$A:$I,4,FALSE)</f>
        <v>1.18</v>
      </c>
      <c r="K1283" s="101">
        <f t="shared" si="222"/>
        <v>0</v>
      </c>
      <c r="L1283" s="100">
        <f t="shared" si="223"/>
        <v>0</v>
      </c>
      <c r="M1283" s="102">
        <f>'2026-27 Salary &amp; Benefits'!$E$6</f>
        <v>78209</v>
      </c>
      <c r="N1283" s="102">
        <f>'2026-27 Salary &amp; Benefits'!$F$6</f>
        <v>82248</v>
      </c>
      <c r="O1283" s="7">
        <f t="shared" si="224"/>
        <v>0</v>
      </c>
      <c r="P1283" s="7">
        <f t="shared" si="225"/>
        <v>0</v>
      </c>
      <c r="Q1283" s="7">
        <f>'2026-27 Salary &amp; Benefits'!G$6</f>
        <v>16817.759999999998</v>
      </c>
      <c r="R1283" s="103">
        <f>'2026-27 Salary &amp; Benefits'!H$6</f>
        <v>0.16020000000000001</v>
      </c>
      <c r="S1283" s="103">
        <f>'2026-27 Salary &amp; Benefits'!I$6</f>
        <v>0.15390000000000001</v>
      </c>
      <c r="T1283" s="7">
        <f t="shared" si="226"/>
        <v>0</v>
      </c>
      <c r="U1283" s="7">
        <f t="shared" si="227"/>
        <v>0</v>
      </c>
      <c r="V1283" s="7">
        <f t="shared" si="228"/>
        <v>0</v>
      </c>
      <c r="W1283" s="7">
        <f t="shared" si="229"/>
        <v>0</v>
      </c>
      <c r="X1283" s="18">
        <f t="shared" si="230"/>
        <v>0</v>
      </c>
      <c r="Y1283" s="2"/>
      <c r="Z1283" s="2"/>
      <c r="AA1283" s="2"/>
      <c r="AB1283" s="2"/>
      <c r="AC1283" s="2"/>
      <c r="AD1283" s="2"/>
      <c r="AE1283" s="2"/>
      <c r="AF1283" s="2"/>
      <c r="AG1283" s="2"/>
      <c r="AH1283" s="2"/>
      <c r="AI1283" s="2"/>
      <c r="AJ1283" s="2"/>
      <c r="AK1283" s="2"/>
      <c r="AL1283" s="2"/>
      <c r="AM1283" s="2"/>
      <c r="AN1283" s="2"/>
      <c r="AO1283" s="2"/>
      <c r="AP1283" s="2"/>
      <c r="AQ1283" s="2"/>
      <c r="AR1283" s="2"/>
      <c r="AS1283" s="2"/>
      <c r="AT1283" s="2"/>
      <c r="AU1283" s="2"/>
      <c r="AV1283" s="2"/>
      <c r="AW1283" s="2"/>
      <c r="AX1283" s="2"/>
      <c r="AY1283" s="2"/>
      <c r="AZ1283" s="2"/>
      <c r="BA1283" s="2"/>
      <c r="BB1283" s="2"/>
      <c r="BC1283" s="2"/>
      <c r="BD1283" s="2"/>
      <c r="BE1283" s="2"/>
      <c r="BF1283" s="2"/>
      <c r="BG1283" s="2"/>
      <c r="BH1283" s="2"/>
      <c r="BI1283" s="2"/>
      <c r="BJ1283" s="2"/>
      <c r="BK1283" s="2"/>
      <c r="BL1283" s="2"/>
      <c r="BM1283" s="2"/>
      <c r="BN1283" s="2"/>
      <c r="BO1283" s="2"/>
      <c r="BP1283" s="2"/>
      <c r="BQ1283" s="2"/>
      <c r="BR1283" s="2"/>
      <c r="BS1283" s="2"/>
      <c r="BT1283" s="2"/>
      <c r="BU1283" s="2"/>
      <c r="BV1283" s="2"/>
      <c r="BW1283" s="2"/>
      <c r="BX1283" s="2"/>
      <c r="BY1283" s="2"/>
      <c r="BZ1283" s="2"/>
      <c r="CA1283" s="2"/>
      <c r="CB1283" s="2"/>
      <c r="CC1283" s="2"/>
      <c r="CD1283" s="2"/>
      <c r="CE1283" s="2"/>
      <c r="CF1283" s="2"/>
      <c r="CG1283" s="2"/>
      <c r="CH1283" s="2"/>
      <c r="CI1283" s="2"/>
      <c r="CJ1283" s="2"/>
      <c r="CK1283" s="2"/>
      <c r="CL1283" s="2"/>
      <c r="CM1283" s="2"/>
      <c r="CN1283" s="2"/>
      <c r="CO1283" s="2"/>
      <c r="CP1283" s="2"/>
      <c r="CQ1283" s="2"/>
      <c r="CR1283" s="2"/>
      <c r="CS1283" s="2"/>
      <c r="CT1283" s="2"/>
      <c r="CU1283" s="2"/>
      <c r="CV1283" s="2"/>
      <c r="CW1283" s="2"/>
      <c r="CX1283" s="2"/>
      <c r="CY1283" s="2"/>
      <c r="CZ1283" s="2"/>
      <c r="DA1283" s="2"/>
      <c r="DB1283" s="2"/>
      <c r="DC1283" s="2"/>
      <c r="DD1283" s="2"/>
      <c r="DE1283" s="2"/>
      <c r="DF1283" s="2"/>
      <c r="DG1283" s="2"/>
      <c r="DH1283" s="2"/>
      <c r="DI1283" s="2"/>
      <c r="DJ1283" s="2"/>
      <c r="DK1283" s="2"/>
      <c r="DL1283" s="2"/>
      <c r="DM1283" s="2"/>
      <c r="DN1283" s="2"/>
      <c r="DO1283" s="2"/>
      <c r="DP1283" s="2"/>
      <c r="DQ1283" s="2"/>
      <c r="DR1283" s="2"/>
      <c r="DS1283" s="2"/>
      <c r="DT1283" s="2"/>
      <c r="DU1283" s="2"/>
      <c r="DV1283" s="2"/>
      <c r="DW1283" s="2"/>
      <c r="DX1283" s="2"/>
      <c r="DY1283" s="2"/>
      <c r="DZ1283" s="2"/>
      <c r="EA1283" s="2"/>
      <c r="EB1283" s="2"/>
      <c r="EC1283" s="2"/>
      <c r="ED1283" s="2"/>
      <c r="EE1283" s="2"/>
      <c r="EF1283" s="2"/>
      <c r="EG1283" s="2"/>
      <c r="EH1283" s="2"/>
      <c r="EI1283" s="2"/>
      <c r="EJ1283" s="2"/>
      <c r="EK1283" s="2"/>
      <c r="EL1283" s="2"/>
      <c r="EM1283" s="2"/>
      <c r="EN1283" s="2"/>
      <c r="EO1283" s="2"/>
      <c r="EP1283" s="2"/>
      <c r="EQ1283" s="2"/>
      <c r="ER1283" s="2"/>
      <c r="ES1283" s="2"/>
      <c r="ET1283" s="2"/>
      <c r="EU1283" s="2"/>
      <c r="EV1283" s="2"/>
      <c r="EW1283" s="2"/>
      <c r="EX1283" s="2"/>
      <c r="EY1283" s="2"/>
      <c r="EZ1283" s="2"/>
      <c r="FA1283" s="2"/>
      <c r="FB1283" s="2"/>
      <c r="FC1283" s="2"/>
    </row>
    <row r="1284" spans="1:159" s="4" customFormat="1">
      <c r="A1284" s="50" t="s">
        <v>2228</v>
      </c>
      <c r="B1284" s="59" t="s">
        <v>2693</v>
      </c>
      <c r="C1284" s="60">
        <v>4124</v>
      </c>
      <c r="D1284" s="59" t="s">
        <v>965</v>
      </c>
      <c r="E1284" s="78" t="str">
        <f>IFERROR(VLOOKUP($C1284,'2025-26 School Level AAFTE'!$C$2:$L$2349,9,FALSE), "No")</f>
        <v>No</v>
      </c>
      <c r="F1284" s="67">
        <f>IFERROR(VLOOKUP($C1284,'2025-26 School Level AAFTE'!$C$2:$J$2349,8,FALSE), 0)</f>
        <v>348.33</v>
      </c>
      <c r="G1284" s="69">
        <f>IFERROR(IF(E1284= "yes",VLOOKUP(C1284,Summary!$B:$I,6,0),0),0)</f>
        <v>0</v>
      </c>
      <c r="H1284" s="68">
        <f t="shared" si="221"/>
        <v>0</v>
      </c>
      <c r="I1284" s="110">
        <f>VLOOKUP($A1284,'2026-27 Salary &amp; Benefits'!$A:$I,3,FALSE)</f>
        <v>1.18</v>
      </c>
      <c r="J1284" s="110">
        <f>VLOOKUP($A1284,'2026-27 Salary &amp; Benefits'!$A:$I,4,FALSE)</f>
        <v>1.18</v>
      </c>
      <c r="K1284" s="101">
        <f t="shared" si="222"/>
        <v>0</v>
      </c>
      <c r="L1284" s="100">
        <f t="shared" si="223"/>
        <v>0</v>
      </c>
      <c r="M1284" s="102">
        <f>'2026-27 Salary &amp; Benefits'!$E$6</f>
        <v>78209</v>
      </c>
      <c r="N1284" s="102">
        <f>'2026-27 Salary &amp; Benefits'!$F$6</f>
        <v>82248</v>
      </c>
      <c r="O1284" s="7">
        <f t="shared" si="224"/>
        <v>0</v>
      </c>
      <c r="P1284" s="7">
        <f t="shared" si="225"/>
        <v>0</v>
      </c>
      <c r="Q1284" s="7">
        <f>'2026-27 Salary &amp; Benefits'!G$6</f>
        <v>16817.759999999998</v>
      </c>
      <c r="R1284" s="103">
        <f>'2026-27 Salary &amp; Benefits'!H$6</f>
        <v>0.16020000000000001</v>
      </c>
      <c r="S1284" s="103">
        <f>'2026-27 Salary &amp; Benefits'!I$6</f>
        <v>0.15390000000000001</v>
      </c>
      <c r="T1284" s="7">
        <f t="shared" si="226"/>
        <v>0</v>
      </c>
      <c r="U1284" s="7">
        <f t="shared" si="227"/>
        <v>0</v>
      </c>
      <c r="V1284" s="7">
        <f t="shared" si="228"/>
        <v>0</v>
      </c>
      <c r="W1284" s="7">
        <f t="shared" si="229"/>
        <v>0</v>
      </c>
      <c r="X1284" s="18">
        <f t="shared" si="230"/>
        <v>0</v>
      </c>
      <c r="Y1284" s="2"/>
      <c r="Z1284" s="2"/>
      <c r="AA1284" s="2"/>
      <c r="AB1284" s="2"/>
      <c r="AC1284" s="2"/>
      <c r="AD1284" s="2"/>
      <c r="AE1284" s="2"/>
      <c r="AF1284" s="2"/>
      <c r="AG1284" s="2"/>
      <c r="AH1284" s="2"/>
      <c r="AI1284" s="2"/>
      <c r="AJ1284" s="2"/>
      <c r="AK1284" s="2"/>
      <c r="AL1284" s="2"/>
      <c r="AM1284" s="2"/>
      <c r="AN1284" s="2"/>
      <c r="AO1284" s="2"/>
      <c r="AP1284" s="2"/>
      <c r="AQ1284" s="2"/>
      <c r="AR1284" s="2"/>
      <c r="AS1284" s="2"/>
      <c r="AT1284" s="2"/>
      <c r="AU1284" s="2"/>
      <c r="AV1284" s="2"/>
      <c r="AW1284" s="2"/>
      <c r="AX1284" s="2"/>
      <c r="AY1284" s="2"/>
      <c r="AZ1284" s="2"/>
      <c r="BA1284" s="2"/>
      <c r="BB1284" s="2"/>
      <c r="BC1284" s="2"/>
      <c r="BD1284" s="2"/>
      <c r="BE1284" s="2"/>
      <c r="BF1284" s="2"/>
      <c r="BG1284" s="2"/>
      <c r="BH1284" s="2"/>
      <c r="BI1284" s="2"/>
      <c r="BJ1284" s="2"/>
      <c r="BK1284" s="2"/>
      <c r="BL1284" s="2"/>
      <c r="BM1284" s="2"/>
      <c r="BN1284" s="2"/>
      <c r="BO1284" s="2"/>
      <c r="BP1284" s="2"/>
      <c r="BQ1284" s="2"/>
      <c r="BR1284" s="2"/>
      <c r="BS1284" s="2"/>
      <c r="BT1284" s="2"/>
      <c r="BU1284" s="2"/>
      <c r="BV1284" s="2"/>
      <c r="BW1284" s="2"/>
      <c r="BX1284" s="2"/>
      <c r="BY1284" s="2"/>
      <c r="BZ1284" s="2"/>
      <c r="CA1284" s="2"/>
      <c r="CB1284" s="2"/>
      <c r="CC1284" s="2"/>
      <c r="CD1284" s="2"/>
      <c r="CE1284" s="2"/>
      <c r="CF1284" s="2"/>
      <c r="CG1284" s="2"/>
      <c r="CH1284" s="2"/>
      <c r="CI1284" s="2"/>
      <c r="CJ1284" s="2"/>
      <c r="CK1284" s="2"/>
      <c r="CL1284" s="2"/>
      <c r="CM1284" s="2"/>
      <c r="CN1284" s="2"/>
      <c r="CO1284" s="2"/>
      <c r="CP1284" s="2"/>
      <c r="CQ1284" s="2"/>
      <c r="CR1284" s="2"/>
      <c r="CS1284" s="2"/>
      <c r="CT1284" s="2"/>
      <c r="CU1284" s="2"/>
      <c r="CV1284" s="2"/>
      <c r="CW1284" s="2"/>
      <c r="CX1284" s="2"/>
      <c r="CY1284" s="2"/>
      <c r="CZ1284" s="2"/>
      <c r="DA1284" s="2"/>
      <c r="DB1284" s="2"/>
      <c r="DC1284" s="2"/>
      <c r="DD1284" s="2"/>
      <c r="DE1284" s="2"/>
      <c r="DF1284" s="2"/>
      <c r="DG1284" s="2"/>
      <c r="DH1284" s="2"/>
      <c r="DI1284" s="2"/>
      <c r="DJ1284" s="2"/>
      <c r="DK1284" s="2"/>
      <c r="DL1284" s="2"/>
      <c r="DM1284" s="2"/>
      <c r="DN1284" s="2"/>
      <c r="DO1284" s="2"/>
      <c r="DP1284" s="2"/>
      <c r="DQ1284" s="2"/>
      <c r="DR1284" s="2"/>
      <c r="DS1284" s="2"/>
      <c r="DT1284" s="2"/>
      <c r="DU1284" s="2"/>
      <c r="DV1284" s="2"/>
      <c r="DW1284" s="2"/>
      <c r="DX1284" s="2"/>
      <c r="DY1284" s="2"/>
      <c r="DZ1284" s="2"/>
      <c r="EA1284" s="2"/>
      <c r="EB1284" s="2"/>
      <c r="EC1284" s="2"/>
      <c r="ED1284" s="2"/>
      <c r="EE1284" s="2"/>
      <c r="EF1284" s="2"/>
      <c r="EG1284" s="2"/>
      <c r="EH1284" s="2"/>
      <c r="EI1284" s="2"/>
      <c r="EJ1284" s="2"/>
      <c r="EK1284" s="2"/>
      <c r="EL1284" s="2"/>
      <c r="EM1284" s="2"/>
      <c r="EN1284" s="2"/>
      <c r="EO1284" s="2"/>
      <c r="EP1284" s="2"/>
      <c r="EQ1284" s="2"/>
      <c r="ER1284" s="2"/>
      <c r="ES1284" s="2"/>
      <c r="ET1284" s="2"/>
      <c r="EU1284" s="2"/>
      <c r="EV1284" s="2"/>
      <c r="EW1284" s="2"/>
      <c r="EX1284" s="2"/>
      <c r="EY1284" s="2"/>
      <c r="EZ1284" s="2"/>
      <c r="FA1284" s="2"/>
      <c r="FB1284" s="2"/>
      <c r="FC1284" s="2"/>
    </row>
    <row r="1285" spans="1:159" s="4" customFormat="1">
      <c r="A1285" s="50" t="s">
        <v>2228</v>
      </c>
      <c r="B1285" s="59" t="s">
        <v>2693</v>
      </c>
      <c r="C1285" s="60">
        <v>3492</v>
      </c>
      <c r="D1285" s="59" t="s">
        <v>956</v>
      </c>
      <c r="E1285" s="78" t="str">
        <f>IFERROR(VLOOKUP($C1285,'2025-26 School Level AAFTE'!$C$2:$L$2349,9,FALSE), "No")</f>
        <v>No</v>
      </c>
      <c r="F1285" s="67">
        <f>IFERROR(VLOOKUP($C1285,'2025-26 School Level AAFTE'!$C$2:$J$2349,8,FALSE), 0)</f>
        <v>1424.95</v>
      </c>
      <c r="G1285" s="69">
        <f>IFERROR(IF(E1285= "yes",VLOOKUP(C1285,Summary!$B:$I,6,0),0),0)</f>
        <v>0</v>
      </c>
      <c r="H1285" s="68">
        <f t="shared" si="221"/>
        <v>0</v>
      </c>
      <c r="I1285" s="110">
        <f>VLOOKUP($A1285,'2026-27 Salary &amp; Benefits'!$A:$I,3,FALSE)</f>
        <v>1.18</v>
      </c>
      <c r="J1285" s="110">
        <f>VLOOKUP($A1285,'2026-27 Salary &amp; Benefits'!$A:$I,4,FALSE)</f>
        <v>1.18</v>
      </c>
      <c r="K1285" s="101">
        <f t="shared" si="222"/>
        <v>0</v>
      </c>
      <c r="L1285" s="100">
        <f t="shared" si="223"/>
        <v>0</v>
      </c>
      <c r="M1285" s="102">
        <f>'2026-27 Salary &amp; Benefits'!$E$6</f>
        <v>78209</v>
      </c>
      <c r="N1285" s="102">
        <f>'2026-27 Salary &amp; Benefits'!$F$6</f>
        <v>82248</v>
      </c>
      <c r="O1285" s="7">
        <f t="shared" si="224"/>
        <v>0</v>
      </c>
      <c r="P1285" s="7">
        <f t="shared" si="225"/>
        <v>0</v>
      </c>
      <c r="Q1285" s="7">
        <f>'2026-27 Salary &amp; Benefits'!G$6</f>
        <v>16817.759999999998</v>
      </c>
      <c r="R1285" s="103">
        <f>'2026-27 Salary &amp; Benefits'!H$6</f>
        <v>0.16020000000000001</v>
      </c>
      <c r="S1285" s="103">
        <f>'2026-27 Salary &amp; Benefits'!I$6</f>
        <v>0.15390000000000001</v>
      </c>
      <c r="T1285" s="7">
        <f t="shared" si="226"/>
        <v>0</v>
      </c>
      <c r="U1285" s="7">
        <f t="shared" si="227"/>
        <v>0</v>
      </c>
      <c r="V1285" s="7">
        <f t="shared" si="228"/>
        <v>0</v>
      </c>
      <c r="W1285" s="7">
        <f t="shared" si="229"/>
        <v>0</v>
      </c>
      <c r="X1285" s="18">
        <f t="shared" si="230"/>
        <v>0</v>
      </c>
      <c r="Y1285" s="2"/>
      <c r="Z1285" s="2"/>
      <c r="AA1285" s="2"/>
      <c r="AB1285" s="2"/>
      <c r="AC1285" s="2"/>
      <c r="AD1285" s="2"/>
      <c r="AE1285" s="2"/>
      <c r="AF1285" s="2"/>
      <c r="AG1285" s="2"/>
      <c r="AH1285" s="2"/>
      <c r="AI1285" s="2"/>
      <c r="AJ1285" s="2"/>
      <c r="AK1285" s="2"/>
      <c r="AL1285" s="2"/>
      <c r="AM1285" s="2"/>
      <c r="AN1285" s="2"/>
      <c r="AO1285" s="2"/>
      <c r="AP1285" s="2"/>
      <c r="AQ1285" s="2"/>
      <c r="AR1285" s="2"/>
      <c r="AS1285" s="2"/>
      <c r="AT1285" s="2"/>
      <c r="AU1285" s="2"/>
      <c r="AV1285" s="2"/>
      <c r="AW1285" s="2"/>
      <c r="AX1285" s="2"/>
      <c r="AY1285" s="2"/>
      <c r="AZ1285" s="2"/>
      <c r="BA1285" s="2"/>
      <c r="BB1285" s="2"/>
      <c r="BC1285" s="2"/>
      <c r="BD1285" s="2"/>
      <c r="BE1285" s="2"/>
      <c r="BF1285" s="2"/>
      <c r="BG1285" s="2"/>
      <c r="BH1285" s="2"/>
      <c r="BI1285" s="2"/>
      <c r="BJ1285" s="2"/>
      <c r="BK1285" s="2"/>
      <c r="BL1285" s="2"/>
      <c r="BM1285" s="2"/>
      <c r="BN1285" s="2"/>
      <c r="BO1285" s="2"/>
      <c r="BP1285" s="2"/>
      <c r="BQ1285" s="2"/>
      <c r="BR1285" s="2"/>
      <c r="BS1285" s="2"/>
      <c r="BT1285" s="2"/>
      <c r="BU1285" s="2"/>
      <c r="BV1285" s="2"/>
      <c r="BW1285" s="2"/>
      <c r="BX1285" s="2"/>
      <c r="BY1285" s="2"/>
      <c r="BZ1285" s="2"/>
      <c r="CA1285" s="2"/>
      <c r="CB1285" s="2"/>
      <c r="CC1285" s="2"/>
      <c r="CD1285" s="2"/>
      <c r="CE1285" s="2"/>
      <c r="CF1285" s="2"/>
      <c r="CG1285" s="2"/>
      <c r="CH1285" s="2"/>
      <c r="CI1285" s="2"/>
      <c r="CJ1285" s="2"/>
      <c r="CK1285" s="2"/>
      <c r="CL1285" s="2"/>
      <c r="CM1285" s="2"/>
      <c r="CN1285" s="2"/>
      <c r="CO1285" s="2"/>
      <c r="CP1285" s="2"/>
      <c r="CQ1285" s="2"/>
      <c r="CR1285" s="2"/>
      <c r="CS1285" s="2"/>
      <c r="CT1285" s="2"/>
      <c r="CU1285" s="2"/>
      <c r="CV1285" s="2"/>
      <c r="CW1285" s="2"/>
      <c r="CX1285" s="2"/>
      <c r="CY1285" s="2"/>
      <c r="CZ1285" s="2"/>
      <c r="DA1285" s="2"/>
      <c r="DB1285" s="2"/>
      <c r="DC1285" s="2"/>
      <c r="DD1285" s="2"/>
      <c r="DE1285" s="2"/>
      <c r="DF1285" s="2"/>
      <c r="DG1285" s="2"/>
      <c r="DH1285" s="2"/>
      <c r="DI1285" s="2"/>
      <c r="DJ1285" s="2"/>
      <c r="DK1285" s="2"/>
      <c r="DL1285" s="2"/>
      <c r="DM1285" s="2"/>
      <c r="DN1285" s="2"/>
      <c r="DO1285" s="2"/>
      <c r="DP1285" s="2"/>
      <c r="DQ1285" s="2"/>
      <c r="DR1285" s="2"/>
      <c r="DS1285" s="2"/>
      <c r="DT1285" s="2"/>
      <c r="DU1285" s="2"/>
      <c r="DV1285" s="2"/>
      <c r="DW1285" s="2"/>
      <c r="DX1285" s="2"/>
      <c r="DY1285" s="2"/>
      <c r="DZ1285" s="2"/>
      <c r="EA1285" s="2"/>
      <c r="EB1285" s="2"/>
      <c r="EC1285" s="2"/>
      <c r="ED1285" s="2"/>
      <c r="EE1285" s="2"/>
      <c r="EF1285" s="2"/>
      <c r="EG1285" s="2"/>
      <c r="EH1285" s="2"/>
      <c r="EI1285" s="2"/>
      <c r="EJ1285" s="2"/>
      <c r="EK1285" s="2"/>
      <c r="EL1285" s="2"/>
      <c r="EM1285" s="2"/>
      <c r="EN1285" s="2"/>
      <c r="EO1285" s="2"/>
      <c r="EP1285" s="2"/>
      <c r="EQ1285" s="2"/>
      <c r="ER1285" s="2"/>
      <c r="ES1285" s="2"/>
      <c r="ET1285" s="2"/>
      <c r="EU1285" s="2"/>
      <c r="EV1285" s="2"/>
      <c r="EW1285" s="2"/>
      <c r="EX1285" s="2"/>
      <c r="EY1285" s="2"/>
      <c r="EZ1285" s="2"/>
      <c r="FA1285" s="2"/>
      <c r="FB1285" s="2"/>
      <c r="FC1285" s="2"/>
    </row>
    <row r="1286" spans="1:159" s="4" customFormat="1">
      <c r="A1286" s="50" t="s">
        <v>2228</v>
      </c>
      <c r="B1286" s="59" t="s">
        <v>2693</v>
      </c>
      <c r="C1286" s="60">
        <v>5606</v>
      </c>
      <c r="D1286" s="59" t="s">
        <v>2923</v>
      </c>
      <c r="E1286" s="78" t="str">
        <f>IFERROR(VLOOKUP($C1286,'2025-26 School Level AAFTE'!$C$2:$L$2349,9,FALSE), "No")</f>
        <v>No</v>
      </c>
      <c r="F1286" s="67">
        <f>IFERROR(VLOOKUP($C1286,'2025-26 School Level AAFTE'!$C$2:$J$2349,8,FALSE), 0)</f>
        <v>232.29</v>
      </c>
      <c r="G1286" s="69">
        <f>IFERROR(IF(E1286= "yes",VLOOKUP(C1286,Summary!$B:$I,6,0),0),0)</f>
        <v>0</v>
      </c>
      <c r="H1286" s="68">
        <f t="shared" si="221"/>
        <v>0</v>
      </c>
      <c r="I1286" s="110">
        <f>VLOOKUP($A1286,'2026-27 Salary &amp; Benefits'!$A:$I,3,FALSE)</f>
        <v>1.18</v>
      </c>
      <c r="J1286" s="110">
        <f>VLOOKUP($A1286,'2026-27 Salary &amp; Benefits'!$A:$I,4,FALSE)</f>
        <v>1.18</v>
      </c>
      <c r="K1286" s="101">
        <f t="shared" si="222"/>
        <v>0</v>
      </c>
      <c r="L1286" s="100">
        <f t="shared" si="223"/>
        <v>0</v>
      </c>
      <c r="M1286" s="102">
        <f>'2026-27 Salary &amp; Benefits'!$E$6</f>
        <v>78209</v>
      </c>
      <c r="N1286" s="102">
        <f>'2026-27 Salary &amp; Benefits'!$F$6</f>
        <v>82248</v>
      </c>
      <c r="O1286" s="7">
        <f t="shared" si="224"/>
        <v>0</v>
      </c>
      <c r="P1286" s="7">
        <f t="shared" si="225"/>
        <v>0</v>
      </c>
      <c r="Q1286" s="7">
        <f>'2026-27 Salary &amp; Benefits'!G$6</f>
        <v>16817.759999999998</v>
      </c>
      <c r="R1286" s="103">
        <f>'2026-27 Salary &amp; Benefits'!H$6</f>
        <v>0.16020000000000001</v>
      </c>
      <c r="S1286" s="103">
        <f>'2026-27 Salary &amp; Benefits'!I$6</f>
        <v>0.15390000000000001</v>
      </c>
      <c r="T1286" s="7">
        <f t="shared" si="226"/>
        <v>0</v>
      </c>
      <c r="U1286" s="7">
        <f t="shared" si="227"/>
        <v>0</v>
      </c>
      <c r="V1286" s="7">
        <f t="shared" si="228"/>
        <v>0</v>
      </c>
      <c r="W1286" s="7">
        <f t="shared" si="229"/>
        <v>0</v>
      </c>
      <c r="X1286" s="18">
        <f t="shared" si="230"/>
        <v>0</v>
      </c>
      <c r="Y1286" s="2"/>
      <c r="Z1286" s="2"/>
      <c r="AA1286" s="2"/>
      <c r="AB1286" s="2"/>
      <c r="AC1286" s="2"/>
      <c r="AD1286" s="2"/>
      <c r="AE1286" s="2"/>
      <c r="AF1286" s="2"/>
      <c r="AG1286" s="2"/>
      <c r="AH1286" s="2"/>
      <c r="AI1286" s="2"/>
      <c r="AJ1286" s="2"/>
      <c r="AK1286" s="2"/>
      <c r="AL1286" s="2"/>
      <c r="AM1286" s="2"/>
      <c r="AN1286" s="2"/>
      <c r="AO1286" s="2"/>
      <c r="AP1286" s="2"/>
      <c r="AQ1286" s="2"/>
      <c r="AR1286" s="2"/>
      <c r="AS1286" s="2"/>
      <c r="AT1286" s="2"/>
      <c r="AU1286" s="2"/>
      <c r="AV1286" s="2"/>
      <c r="AW1286" s="2"/>
      <c r="AX1286" s="2"/>
      <c r="AY1286" s="2"/>
      <c r="AZ1286" s="2"/>
      <c r="BA1286" s="2"/>
      <c r="BB1286" s="2"/>
      <c r="BC1286" s="2"/>
      <c r="BD1286" s="2"/>
      <c r="BE1286" s="2"/>
      <c r="BF1286" s="2"/>
      <c r="BG1286" s="2"/>
      <c r="BH1286" s="2"/>
      <c r="BI1286" s="2"/>
      <c r="BJ1286" s="2"/>
      <c r="BK1286" s="2"/>
      <c r="BL1286" s="2"/>
      <c r="BM1286" s="2"/>
      <c r="BN1286" s="2"/>
      <c r="BO1286" s="2"/>
      <c r="BP1286" s="2"/>
      <c r="BQ1286" s="2"/>
      <c r="BR1286" s="2"/>
      <c r="BS1286" s="2"/>
      <c r="BT1286" s="2"/>
      <c r="BU1286" s="2"/>
      <c r="BV1286" s="2"/>
      <c r="BW1286" s="2"/>
      <c r="BX1286" s="2"/>
      <c r="BY1286" s="2"/>
      <c r="BZ1286" s="2"/>
      <c r="CA1286" s="2"/>
      <c r="CB1286" s="2"/>
      <c r="CC1286" s="2"/>
      <c r="CD1286" s="2"/>
      <c r="CE1286" s="2"/>
      <c r="CF1286" s="2"/>
      <c r="CG1286" s="2"/>
      <c r="CH1286" s="2"/>
      <c r="CI1286" s="2"/>
      <c r="CJ1286" s="2"/>
      <c r="CK1286" s="2"/>
      <c r="CL1286" s="2"/>
      <c r="CM1286" s="2"/>
      <c r="CN1286" s="2"/>
      <c r="CO1286" s="2"/>
      <c r="CP1286" s="2"/>
      <c r="CQ1286" s="2"/>
      <c r="CR1286" s="2"/>
      <c r="CS1286" s="2"/>
      <c r="CT1286" s="2"/>
      <c r="CU1286" s="2"/>
      <c r="CV1286" s="2"/>
      <c r="CW1286" s="2"/>
      <c r="CX1286" s="2"/>
      <c r="CY1286" s="2"/>
      <c r="CZ1286" s="2"/>
      <c r="DA1286" s="2"/>
      <c r="DB1286" s="2"/>
      <c r="DC1286" s="2"/>
      <c r="DD1286" s="2"/>
      <c r="DE1286" s="2"/>
      <c r="DF1286" s="2"/>
      <c r="DG1286" s="2"/>
      <c r="DH1286" s="2"/>
      <c r="DI1286" s="2"/>
      <c r="DJ1286" s="2"/>
      <c r="DK1286" s="2"/>
      <c r="DL1286" s="2"/>
      <c r="DM1286" s="2"/>
      <c r="DN1286" s="2"/>
      <c r="DO1286" s="2"/>
      <c r="DP1286" s="2"/>
      <c r="DQ1286" s="2"/>
      <c r="DR1286" s="2"/>
      <c r="DS1286" s="2"/>
      <c r="DT1286" s="2"/>
      <c r="DU1286" s="2"/>
      <c r="DV1286" s="2"/>
      <c r="DW1286" s="2"/>
      <c r="DX1286" s="2"/>
      <c r="DY1286" s="2"/>
      <c r="DZ1286" s="2"/>
      <c r="EA1286" s="2"/>
      <c r="EB1286" s="2"/>
      <c r="EC1286" s="2"/>
      <c r="ED1286" s="2"/>
      <c r="EE1286" s="2"/>
      <c r="EF1286" s="2"/>
      <c r="EG1286" s="2"/>
      <c r="EH1286" s="2"/>
      <c r="EI1286" s="2"/>
      <c r="EJ1286" s="2"/>
      <c r="EK1286" s="2"/>
      <c r="EL1286" s="2"/>
      <c r="EM1286" s="2"/>
      <c r="EN1286" s="2"/>
      <c r="EO1286" s="2"/>
      <c r="EP1286" s="2"/>
      <c r="EQ1286" s="2"/>
      <c r="ER1286" s="2"/>
      <c r="ES1286" s="2"/>
      <c r="ET1286" s="2"/>
      <c r="EU1286" s="2"/>
      <c r="EV1286" s="2"/>
      <c r="EW1286" s="2"/>
      <c r="EX1286" s="2"/>
      <c r="EY1286" s="2"/>
      <c r="EZ1286" s="2"/>
      <c r="FA1286" s="2"/>
      <c r="FB1286" s="2"/>
      <c r="FC1286" s="2"/>
    </row>
    <row r="1287" spans="1:159" s="4" customFormat="1">
      <c r="A1287" s="50" t="s">
        <v>2228</v>
      </c>
      <c r="B1287" s="59" t="s">
        <v>2693</v>
      </c>
      <c r="C1287" s="58">
        <v>2993</v>
      </c>
      <c r="D1287" s="57" t="s">
        <v>946</v>
      </c>
      <c r="E1287" s="78" t="str">
        <f>IFERROR(VLOOKUP($C1287,'2025-26 School Level AAFTE'!$C$2:$L$2349,9,FALSE), "No")</f>
        <v>No</v>
      </c>
      <c r="F1287" s="67">
        <f>IFERROR(VLOOKUP($C1287,'2025-26 School Level AAFTE'!$C$2:$J$2349,8,FALSE), 0)</f>
        <v>369.72</v>
      </c>
      <c r="G1287" s="69">
        <f>IFERROR(IF(E1287= "yes",VLOOKUP(C1287,Summary!$B:$I,6,0),0),0)</f>
        <v>0</v>
      </c>
      <c r="H1287" s="68">
        <f t="shared" si="221"/>
        <v>0</v>
      </c>
      <c r="I1287" s="110">
        <f>VLOOKUP($A1287,'2026-27 Salary &amp; Benefits'!$A:$I,3,FALSE)</f>
        <v>1.18</v>
      </c>
      <c r="J1287" s="110">
        <f>VLOOKUP($A1287,'2026-27 Salary &amp; Benefits'!$A:$I,4,FALSE)</f>
        <v>1.18</v>
      </c>
      <c r="K1287" s="101">
        <f t="shared" si="222"/>
        <v>0</v>
      </c>
      <c r="L1287" s="100">
        <f t="shared" si="223"/>
        <v>0</v>
      </c>
      <c r="M1287" s="102">
        <f>'2026-27 Salary &amp; Benefits'!$E$6</f>
        <v>78209</v>
      </c>
      <c r="N1287" s="102">
        <f>'2026-27 Salary &amp; Benefits'!$F$6</f>
        <v>82248</v>
      </c>
      <c r="O1287" s="7">
        <f t="shared" si="224"/>
        <v>0</v>
      </c>
      <c r="P1287" s="7">
        <f t="shared" si="225"/>
        <v>0</v>
      </c>
      <c r="Q1287" s="7">
        <f>'2026-27 Salary &amp; Benefits'!G$6</f>
        <v>16817.759999999998</v>
      </c>
      <c r="R1287" s="103">
        <f>'2026-27 Salary &amp; Benefits'!H$6</f>
        <v>0.16020000000000001</v>
      </c>
      <c r="S1287" s="103">
        <f>'2026-27 Salary &amp; Benefits'!I$6</f>
        <v>0.15390000000000001</v>
      </c>
      <c r="T1287" s="7">
        <f t="shared" si="226"/>
        <v>0</v>
      </c>
      <c r="U1287" s="7">
        <f t="shared" si="227"/>
        <v>0</v>
      </c>
      <c r="V1287" s="7">
        <f t="shared" si="228"/>
        <v>0</v>
      </c>
      <c r="W1287" s="7">
        <f t="shared" si="229"/>
        <v>0</v>
      </c>
      <c r="X1287" s="18">
        <f t="shared" si="230"/>
        <v>0</v>
      </c>
      <c r="Y1287" s="2"/>
      <c r="Z1287" s="2"/>
      <c r="AA1287" s="2"/>
      <c r="AB1287" s="2"/>
      <c r="AC1287" s="2"/>
      <c r="AD1287" s="2"/>
      <c r="AE1287" s="2"/>
      <c r="AF1287" s="2"/>
      <c r="AG1287" s="2"/>
      <c r="AH1287" s="2"/>
      <c r="AI1287" s="2"/>
      <c r="AJ1287" s="2"/>
      <c r="AK1287" s="2"/>
      <c r="AL1287" s="2"/>
      <c r="AM1287" s="2"/>
      <c r="AN1287" s="2"/>
      <c r="AO1287" s="2"/>
      <c r="AP1287" s="2"/>
      <c r="AQ1287" s="2"/>
      <c r="AR1287" s="2"/>
      <c r="AS1287" s="2"/>
      <c r="AT1287" s="2"/>
      <c r="AU1287" s="2"/>
      <c r="AV1287" s="2"/>
      <c r="AW1287" s="2"/>
      <c r="AX1287" s="2"/>
      <c r="AY1287" s="2"/>
      <c r="AZ1287" s="2"/>
      <c r="BA1287" s="2"/>
      <c r="BB1287" s="2"/>
      <c r="BC1287" s="2"/>
      <c r="BD1287" s="2"/>
      <c r="BE1287" s="2"/>
      <c r="BF1287" s="2"/>
      <c r="BG1287" s="2"/>
      <c r="BH1287" s="2"/>
      <c r="BI1287" s="2"/>
      <c r="BJ1287" s="2"/>
      <c r="BK1287" s="2"/>
      <c r="BL1287" s="2"/>
      <c r="BM1287" s="2"/>
      <c r="BN1287" s="2"/>
      <c r="BO1287" s="2"/>
      <c r="BP1287" s="2"/>
      <c r="BQ1287" s="2"/>
      <c r="BR1287" s="2"/>
      <c r="BS1287" s="2"/>
      <c r="BT1287" s="2"/>
      <c r="BU1287" s="2"/>
      <c r="BV1287" s="2"/>
      <c r="BW1287" s="2"/>
      <c r="BX1287" s="2"/>
      <c r="BY1287" s="2"/>
      <c r="BZ1287" s="2"/>
      <c r="CA1287" s="2"/>
      <c r="CB1287" s="2"/>
      <c r="CC1287" s="2"/>
      <c r="CD1287" s="2"/>
      <c r="CE1287" s="2"/>
      <c r="CF1287" s="2"/>
      <c r="CG1287" s="2"/>
      <c r="CH1287" s="2"/>
      <c r="CI1287" s="2"/>
      <c r="CJ1287" s="2"/>
      <c r="CK1287" s="2"/>
      <c r="CL1287" s="2"/>
      <c r="CM1287" s="2"/>
      <c r="CN1287" s="2"/>
      <c r="CO1287" s="2"/>
      <c r="CP1287" s="2"/>
      <c r="CQ1287" s="2"/>
      <c r="CR1287" s="2"/>
      <c r="CS1287" s="2"/>
      <c r="CT1287" s="2"/>
      <c r="CU1287" s="2"/>
      <c r="CV1287" s="2"/>
      <c r="CW1287" s="2"/>
      <c r="CX1287" s="2"/>
      <c r="CY1287" s="2"/>
      <c r="CZ1287" s="2"/>
      <c r="DA1287" s="2"/>
      <c r="DB1287" s="2"/>
      <c r="DC1287" s="2"/>
      <c r="DD1287" s="2"/>
      <c r="DE1287" s="2"/>
      <c r="DF1287" s="2"/>
      <c r="DG1287" s="2"/>
      <c r="DH1287" s="2"/>
      <c r="DI1287" s="2"/>
      <c r="DJ1287" s="2"/>
      <c r="DK1287" s="2"/>
      <c r="DL1287" s="2"/>
      <c r="DM1287" s="2"/>
      <c r="DN1287" s="2"/>
      <c r="DO1287" s="2"/>
      <c r="DP1287" s="2"/>
      <c r="DQ1287" s="2"/>
      <c r="DR1287" s="2"/>
      <c r="DS1287" s="2"/>
      <c r="DT1287" s="2"/>
      <c r="DU1287" s="2"/>
      <c r="DV1287" s="2"/>
      <c r="DW1287" s="2"/>
      <c r="DX1287" s="2"/>
      <c r="DY1287" s="2"/>
      <c r="DZ1287" s="2"/>
      <c r="EA1287" s="2"/>
      <c r="EB1287" s="2"/>
      <c r="EC1287" s="2"/>
      <c r="ED1287" s="2"/>
      <c r="EE1287" s="2"/>
      <c r="EF1287" s="2"/>
      <c r="EG1287" s="2"/>
      <c r="EH1287" s="2"/>
      <c r="EI1287" s="2"/>
      <c r="EJ1287" s="2"/>
      <c r="EK1287" s="2"/>
      <c r="EL1287" s="2"/>
      <c r="EM1287" s="2"/>
      <c r="EN1287" s="2"/>
      <c r="EO1287" s="2"/>
      <c r="EP1287" s="2"/>
      <c r="EQ1287" s="2"/>
      <c r="ER1287" s="2"/>
      <c r="ES1287" s="2"/>
      <c r="ET1287" s="2"/>
      <c r="EU1287" s="2"/>
      <c r="EV1287" s="2"/>
      <c r="EW1287" s="2"/>
      <c r="EX1287" s="2"/>
      <c r="EY1287" s="2"/>
      <c r="EZ1287" s="2"/>
      <c r="FA1287" s="2"/>
      <c r="FB1287" s="2"/>
      <c r="FC1287" s="2"/>
    </row>
    <row r="1288" spans="1:159" s="4" customFormat="1">
      <c r="A1288" s="50" t="s">
        <v>2228</v>
      </c>
      <c r="B1288" s="59" t="s">
        <v>2693</v>
      </c>
      <c r="C1288" s="60">
        <v>3345</v>
      </c>
      <c r="D1288" s="59" t="s">
        <v>953</v>
      </c>
      <c r="E1288" s="78" t="str">
        <f>IFERROR(VLOOKUP($C1288,'2025-26 School Level AAFTE'!$C$2:$L$2349,9,FALSE), "No")</f>
        <v>No</v>
      </c>
      <c r="F1288" s="67">
        <f>IFERROR(VLOOKUP($C1288,'2025-26 School Level AAFTE'!$C$2:$J$2349,8,FALSE), 0)</f>
        <v>721.45</v>
      </c>
      <c r="G1288" s="69">
        <f>IFERROR(IF(E1288= "yes",VLOOKUP(C1288,Summary!$B:$I,6,0),0),0)</f>
        <v>0</v>
      </c>
      <c r="H1288" s="68">
        <f t="shared" si="221"/>
        <v>0</v>
      </c>
      <c r="I1288" s="110">
        <f>VLOOKUP($A1288,'2026-27 Salary &amp; Benefits'!$A:$I,3,FALSE)</f>
        <v>1.18</v>
      </c>
      <c r="J1288" s="110">
        <f>VLOOKUP($A1288,'2026-27 Salary &amp; Benefits'!$A:$I,4,FALSE)</f>
        <v>1.18</v>
      </c>
      <c r="K1288" s="101">
        <f t="shared" si="222"/>
        <v>0</v>
      </c>
      <c r="L1288" s="100">
        <f t="shared" si="223"/>
        <v>0</v>
      </c>
      <c r="M1288" s="102">
        <f>'2026-27 Salary &amp; Benefits'!$E$6</f>
        <v>78209</v>
      </c>
      <c r="N1288" s="102">
        <f>'2026-27 Salary &amp; Benefits'!$F$6</f>
        <v>82248</v>
      </c>
      <c r="O1288" s="7">
        <f t="shared" si="224"/>
        <v>0</v>
      </c>
      <c r="P1288" s="7">
        <f t="shared" si="225"/>
        <v>0</v>
      </c>
      <c r="Q1288" s="7">
        <f>'2026-27 Salary &amp; Benefits'!G$6</f>
        <v>16817.759999999998</v>
      </c>
      <c r="R1288" s="103">
        <f>'2026-27 Salary &amp; Benefits'!H$6</f>
        <v>0.16020000000000001</v>
      </c>
      <c r="S1288" s="103">
        <f>'2026-27 Salary &amp; Benefits'!I$6</f>
        <v>0.15390000000000001</v>
      </c>
      <c r="T1288" s="7">
        <f t="shared" si="226"/>
        <v>0</v>
      </c>
      <c r="U1288" s="7">
        <f t="shared" si="227"/>
        <v>0</v>
      </c>
      <c r="V1288" s="7">
        <f t="shared" si="228"/>
        <v>0</v>
      </c>
      <c r="W1288" s="7">
        <f t="shared" si="229"/>
        <v>0</v>
      </c>
      <c r="X1288" s="18">
        <f t="shared" si="230"/>
        <v>0</v>
      </c>
      <c r="Y1288" s="2"/>
      <c r="Z1288" s="2"/>
      <c r="AA1288" s="2"/>
      <c r="AB1288" s="2"/>
      <c r="AC1288" s="2"/>
      <c r="AD1288" s="2"/>
      <c r="AE1288" s="2"/>
      <c r="AF1288" s="2"/>
      <c r="AG1288" s="2"/>
      <c r="AH1288" s="2"/>
      <c r="AI1288" s="2"/>
      <c r="AJ1288" s="2"/>
      <c r="AK1288" s="2"/>
      <c r="AL1288" s="2"/>
      <c r="AM1288" s="2"/>
      <c r="AN1288" s="2"/>
      <c r="AO1288" s="2"/>
      <c r="AP1288" s="2"/>
      <c r="AQ1288" s="2"/>
      <c r="AR1288" s="2"/>
      <c r="AS1288" s="2"/>
      <c r="AT1288" s="2"/>
      <c r="AU1288" s="2"/>
      <c r="AV1288" s="2"/>
      <c r="AW1288" s="2"/>
      <c r="AX1288" s="2"/>
      <c r="AY1288" s="2"/>
      <c r="AZ1288" s="2"/>
      <c r="BA1288" s="2"/>
      <c r="BB1288" s="2"/>
      <c r="BC1288" s="2"/>
      <c r="BD1288" s="2"/>
      <c r="BE1288" s="2"/>
      <c r="BF1288" s="2"/>
      <c r="BG1288" s="2"/>
      <c r="BH1288" s="2"/>
      <c r="BI1288" s="2"/>
      <c r="BJ1288" s="2"/>
      <c r="BK1288" s="2"/>
      <c r="BL1288" s="2"/>
      <c r="BM1288" s="2"/>
      <c r="BN1288" s="2"/>
      <c r="BO1288" s="2"/>
      <c r="BP1288" s="2"/>
      <c r="BQ1288" s="2"/>
      <c r="BR1288" s="2"/>
      <c r="BS1288" s="2"/>
      <c r="BT1288" s="2"/>
      <c r="BU1288" s="2"/>
      <c r="BV1288" s="2"/>
      <c r="BW1288" s="2"/>
      <c r="BX1288" s="2"/>
      <c r="BY1288" s="2"/>
      <c r="BZ1288" s="2"/>
      <c r="CA1288" s="2"/>
      <c r="CB1288" s="2"/>
      <c r="CC1288" s="2"/>
      <c r="CD1288" s="2"/>
      <c r="CE1288" s="2"/>
      <c r="CF1288" s="2"/>
      <c r="CG1288" s="2"/>
      <c r="CH1288" s="2"/>
      <c r="CI1288" s="2"/>
      <c r="CJ1288" s="2"/>
      <c r="CK1288" s="2"/>
      <c r="CL1288" s="2"/>
      <c r="CM1288" s="2"/>
      <c r="CN1288" s="2"/>
      <c r="CO1288" s="2"/>
      <c r="CP1288" s="2"/>
      <c r="CQ1288" s="2"/>
      <c r="CR1288" s="2"/>
      <c r="CS1288" s="2"/>
      <c r="CT1288" s="2"/>
      <c r="CU1288" s="2"/>
      <c r="CV1288" s="2"/>
      <c r="CW1288" s="2"/>
      <c r="CX1288" s="2"/>
      <c r="CY1288" s="2"/>
      <c r="CZ1288" s="2"/>
      <c r="DA1288" s="2"/>
      <c r="DB1288" s="2"/>
      <c r="DC1288" s="2"/>
      <c r="DD1288" s="2"/>
      <c r="DE1288" s="2"/>
      <c r="DF1288" s="2"/>
      <c r="DG1288" s="2"/>
      <c r="DH1288" s="2"/>
      <c r="DI1288" s="2"/>
      <c r="DJ1288" s="2"/>
      <c r="DK1288" s="2"/>
      <c r="DL1288" s="2"/>
      <c r="DM1288" s="2"/>
      <c r="DN1288" s="2"/>
      <c r="DO1288" s="2"/>
      <c r="DP1288" s="2"/>
      <c r="DQ1288" s="2"/>
      <c r="DR1288" s="2"/>
      <c r="DS1288" s="2"/>
      <c r="DT1288" s="2"/>
      <c r="DU1288" s="2"/>
      <c r="DV1288" s="2"/>
      <c r="DW1288" s="2"/>
      <c r="DX1288" s="2"/>
      <c r="DY1288" s="2"/>
      <c r="DZ1288" s="2"/>
      <c r="EA1288" s="2"/>
      <c r="EB1288" s="2"/>
      <c r="EC1288" s="2"/>
      <c r="ED1288" s="2"/>
      <c r="EE1288" s="2"/>
      <c r="EF1288" s="2"/>
      <c r="EG1288" s="2"/>
      <c r="EH1288" s="2"/>
      <c r="EI1288" s="2"/>
      <c r="EJ1288" s="2"/>
      <c r="EK1288" s="2"/>
      <c r="EL1288" s="2"/>
      <c r="EM1288" s="2"/>
      <c r="EN1288" s="2"/>
      <c r="EO1288" s="2"/>
      <c r="EP1288" s="2"/>
      <c r="EQ1288" s="2"/>
      <c r="ER1288" s="2"/>
      <c r="ES1288" s="2"/>
      <c r="ET1288" s="2"/>
      <c r="EU1288" s="2"/>
      <c r="EV1288" s="2"/>
      <c r="EW1288" s="2"/>
      <c r="EX1288" s="2"/>
      <c r="EY1288" s="2"/>
      <c r="EZ1288" s="2"/>
      <c r="FA1288" s="2"/>
      <c r="FB1288" s="2"/>
      <c r="FC1288" s="2"/>
    </row>
    <row r="1289" spans="1:159" s="4" customFormat="1">
      <c r="A1289" s="50" t="s">
        <v>2228</v>
      </c>
      <c r="B1289" s="59" t="s">
        <v>2693</v>
      </c>
      <c r="C1289" s="60">
        <v>4455</v>
      </c>
      <c r="D1289" s="59" t="s">
        <v>972</v>
      </c>
      <c r="E1289" s="78" t="str">
        <f>IFERROR(VLOOKUP($C1289,'2025-26 School Level AAFTE'!$C$2:$L$2349,9,FALSE), "No")</f>
        <v>No</v>
      </c>
      <c r="F1289" s="67">
        <f>IFERROR(VLOOKUP($C1289,'2025-26 School Level AAFTE'!$C$2:$J$2349,8,FALSE), 0)</f>
        <v>640.94000000000005</v>
      </c>
      <c r="G1289" s="69">
        <f>IFERROR(IF(E1289= "yes",VLOOKUP(C1289,Summary!$B:$I,6,0),0),0)</f>
        <v>0</v>
      </c>
      <c r="H1289" s="68">
        <f t="shared" si="221"/>
        <v>0</v>
      </c>
      <c r="I1289" s="110">
        <f>VLOOKUP($A1289,'2026-27 Salary &amp; Benefits'!$A:$I,3,FALSE)</f>
        <v>1.18</v>
      </c>
      <c r="J1289" s="110">
        <f>VLOOKUP($A1289,'2026-27 Salary &amp; Benefits'!$A:$I,4,FALSE)</f>
        <v>1.18</v>
      </c>
      <c r="K1289" s="101">
        <f t="shared" si="222"/>
        <v>0</v>
      </c>
      <c r="L1289" s="100">
        <f t="shared" si="223"/>
        <v>0</v>
      </c>
      <c r="M1289" s="102">
        <f>'2026-27 Salary &amp; Benefits'!$E$6</f>
        <v>78209</v>
      </c>
      <c r="N1289" s="102">
        <f>'2026-27 Salary &amp; Benefits'!$F$6</f>
        <v>82248</v>
      </c>
      <c r="O1289" s="7">
        <f t="shared" si="224"/>
        <v>0</v>
      </c>
      <c r="P1289" s="7">
        <f t="shared" si="225"/>
        <v>0</v>
      </c>
      <c r="Q1289" s="7">
        <f>'2026-27 Salary &amp; Benefits'!G$6</f>
        <v>16817.759999999998</v>
      </c>
      <c r="R1289" s="103">
        <f>'2026-27 Salary &amp; Benefits'!H$6</f>
        <v>0.16020000000000001</v>
      </c>
      <c r="S1289" s="103">
        <f>'2026-27 Salary &amp; Benefits'!I$6</f>
        <v>0.15390000000000001</v>
      </c>
      <c r="T1289" s="7">
        <f t="shared" si="226"/>
        <v>0</v>
      </c>
      <c r="U1289" s="7">
        <f t="shared" si="227"/>
        <v>0</v>
      </c>
      <c r="V1289" s="7">
        <f t="shared" si="228"/>
        <v>0</v>
      </c>
      <c r="W1289" s="7">
        <f t="shared" si="229"/>
        <v>0</v>
      </c>
      <c r="X1289" s="18">
        <f t="shared" si="230"/>
        <v>0</v>
      </c>
      <c r="Y1289" s="2"/>
      <c r="Z1289" s="2"/>
      <c r="AA1289" s="2"/>
      <c r="AB1289" s="2"/>
      <c r="AC1289" s="2"/>
      <c r="AD1289" s="2"/>
      <c r="AE1289" s="2"/>
      <c r="AF1289" s="2"/>
      <c r="AG1289" s="2"/>
      <c r="AH1289" s="2"/>
      <c r="AI1289" s="2"/>
      <c r="AJ1289" s="2"/>
      <c r="AK1289" s="2"/>
      <c r="AL1289" s="2"/>
      <c r="AM1289" s="2"/>
      <c r="AN1289" s="2"/>
      <c r="AO1289" s="2"/>
      <c r="AP1289" s="2"/>
      <c r="AQ1289" s="2"/>
      <c r="AR1289" s="2"/>
      <c r="AS1289" s="2"/>
      <c r="AT1289" s="2"/>
      <c r="AU1289" s="2"/>
      <c r="AV1289" s="2"/>
      <c r="AW1289" s="2"/>
      <c r="AX1289" s="2"/>
      <c r="AY1289" s="2"/>
      <c r="AZ1289" s="2"/>
      <c r="BA1289" s="2"/>
      <c r="BB1289" s="2"/>
      <c r="BC1289" s="2"/>
      <c r="BD1289" s="2"/>
      <c r="BE1289" s="2"/>
      <c r="BF1289" s="2"/>
      <c r="BG1289" s="2"/>
      <c r="BH1289" s="2"/>
      <c r="BI1289" s="2"/>
      <c r="BJ1289" s="2"/>
      <c r="BK1289" s="2"/>
      <c r="BL1289" s="2"/>
      <c r="BM1289" s="2"/>
      <c r="BN1289" s="2"/>
      <c r="BO1289" s="2"/>
      <c r="BP1289" s="2"/>
      <c r="BQ1289" s="2"/>
      <c r="BR1289" s="2"/>
      <c r="BS1289" s="2"/>
      <c r="BT1289" s="2"/>
      <c r="BU1289" s="2"/>
      <c r="BV1289" s="2"/>
      <c r="BW1289" s="2"/>
      <c r="BX1289" s="2"/>
      <c r="BY1289" s="2"/>
      <c r="BZ1289" s="2"/>
      <c r="CA1289" s="2"/>
      <c r="CB1289" s="2"/>
      <c r="CC1289" s="2"/>
      <c r="CD1289" s="2"/>
      <c r="CE1289" s="2"/>
      <c r="CF1289" s="2"/>
      <c r="CG1289" s="2"/>
      <c r="CH1289" s="2"/>
      <c r="CI1289" s="2"/>
      <c r="CJ1289" s="2"/>
      <c r="CK1289" s="2"/>
      <c r="CL1289" s="2"/>
      <c r="CM1289" s="2"/>
      <c r="CN1289" s="2"/>
      <c r="CO1289" s="2"/>
      <c r="CP1289" s="2"/>
      <c r="CQ1289" s="2"/>
      <c r="CR1289" s="2"/>
      <c r="CS1289" s="2"/>
      <c r="CT1289" s="2"/>
      <c r="CU1289" s="2"/>
      <c r="CV1289" s="2"/>
      <c r="CW1289" s="2"/>
      <c r="CX1289" s="2"/>
      <c r="CY1289" s="2"/>
      <c r="CZ1289" s="2"/>
      <c r="DA1289" s="2"/>
      <c r="DB1289" s="2"/>
      <c r="DC1289" s="2"/>
      <c r="DD1289" s="2"/>
      <c r="DE1289" s="2"/>
      <c r="DF1289" s="2"/>
      <c r="DG1289" s="2"/>
      <c r="DH1289" s="2"/>
      <c r="DI1289" s="2"/>
      <c r="DJ1289" s="2"/>
      <c r="DK1289" s="2"/>
      <c r="DL1289" s="2"/>
      <c r="DM1289" s="2"/>
      <c r="DN1289" s="2"/>
      <c r="DO1289" s="2"/>
      <c r="DP1289" s="2"/>
      <c r="DQ1289" s="2"/>
      <c r="DR1289" s="2"/>
      <c r="DS1289" s="2"/>
      <c r="DT1289" s="2"/>
      <c r="DU1289" s="2"/>
      <c r="DV1289" s="2"/>
      <c r="DW1289" s="2"/>
      <c r="DX1289" s="2"/>
      <c r="DY1289" s="2"/>
      <c r="DZ1289" s="2"/>
      <c r="EA1289" s="2"/>
      <c r="EB1289" s="2"/>
      <c r="EC1289" s="2"/>
      <c r="ED1289" s="2"/>
      <c r="EE1289" s="2"/>
      <c r="EF1289" s="2"/>
      <c r="EG1289" s="2"/>
      <c r="EH1289" s="2"/>
      <c r="EI1289" s="2"/>
      <c r="EJ1289" s="2"/>
      <c r="EK1289" s="2"/>
      <c r="EL1289" s="2"/>
      <c r="EM1289" s="2"/>
      <c r="EN1289" s="2"/>
      <c r="EO1289" s="2"/>
      <c r="EP1289" s="2"/>
      <c r="EQ1289" s="2"/>
      <c r="ER1289" s="2"/>
      <c r="ES1289" s="2"/>
      <c r="ET1289" s="2"/>
      <c r="EU1289" s="2"/>
      <c r="EV1289" s="2"/>
      <c r="EW1289" s="2"/>
      <c r="EX1289" s="2"/>
      <c r="EY1289" s="2"/>
      <c r="EZ1289" s="2"/>
      <c r="FA1289" s="2"/>
      <c r="FB1289" s="2"/>
      <c r="FC1289" s="2"/>
    </row>
    <row r="1290" spans="1:159" s="4" customFormat="1">
      <c r="A1290" s="50" t="s">
        <v>2228</v>
      </c>
      <c r="B1290" s="59" t="s">
        <v>2693</v>
      </c>
      <c r="C1290" s="60">
        <v>3790</v>
      </c>
      <c r="D1290" s="59" t="s">
        <v>960</v>
      </c>
      <c r="E1290" s="78" t="str">
        <f>IFERROR(VLOOKUP($C1290,'2025-26 School Level AAFTE'!$C$2:$L$2349,9,FALSE), "No")</f>
        <v>No</v>
      </c>
      <c r="F1290" s="67">
        <f>IFERROR(VLOOKUP($C1290,'2025-26 School Level AAFTE'!$C$2:$J$2349,8,FALSE), 0)</f>
        <v>816.6</v>
      </c>
      <c r="G1290" s="69">
        <f>IFERROR(IF(E1290= "yes",VLOOKUP(C1290,Summary!$B:$I,6,0),0),0)</f>
        <v>0</v>
      </c>
      <c r="H1290" s="68">
        <f t="shared" si="221"/>
        <v>0</v>
      </c>
      <c r="I1290" s="110">
        <f>VLOOKUP($A1290,'2026-27 Salary &amp; Benefits'!$A:$I,3,FALSE)</f>
        <v>1.18</v>
      </c>
      <c r="J1290" s="110">
        <f>VLOOKUP($A1290,'2026-27 Salary &amp; Benefits'!$A:$I,4,FALSE)</f>
        <v>1.18</v>
      </c>
      <c r="K1290" s="101">
        <f t="shared" si="222"/>
        <v>0</v>
      </c>
      <c r="L1290" s="100">
        <f t="shared" si="223"/>
        <v>0</v>
      </c>
      <c r="M1290" s="102">
        <f>'2026-27 Salary &amp; Benefits'!$E$6</f>
        <v>78209</v>
      </c>
      <c r="N1290" s="102">
        <f>'2026-27 Salary &amp; Benefits'!$F$6</f>
        <v>82248</v>
      </c>
      <c r="O1290" s="7">
        <f t="shared" si="224"/>
        <v>0</v>
      </c>
      <c r="P1290" s="7">
        <f t="shared" si="225"/>
        <v>0</v>
      </c>
      <c r="Q1290" s="7">
        <f>'2026-27 Salary &amp; Benefits'!G$6</f>
        <v>16817.759999999998</v>
      </c>
      <c r="R1290" s="103">
        <f>'2026-27 Salary &amp; Benefits'!H$6</f>
        <v>0.16020000000000001</v>
      </c>
      <c r="S1290" s="103">
        <f>'2026-27 Salary &amp; Benefits'!I$6</f>
        <v>0.15390000000000001</v>
      </c>
      <c r="T1290" s="7">
        <f t="shared" si="226"/>
        <v>0</v>
      </c>
      <c r="U1290" s="7">
        <f t="shared" si="227"/>
        <v>0</v>
      </c>
      <c r="V1290" s="7">
        <f t="shared" si="228"/>
        <v>0</v>
      </c>
      <c r="W1290" s="7">
        <f t="shared" si="229"/>
        <v>0</v>
      </c>
      <c r="X1290" s="18">
        <f t="shared" si="230"/>
        <v>0</v>
      </c>
      <c r="Y1290" s="2"/>
      <c r="Z1290" s="2"/>
      <c r="AA1290" s="2"/>
      <c r="AB1290" s="2"/>
      <c r="AC1290" s="2"/>
      <c r="AD1290" s="2"/>
      <c r="AE1290" s="2"/>
      <c r="AF1290" s="2"/>
      <c r="AG1290" s="2"/>
      <c r="AH1290" s="2"/>
      <c r="AI1290" s="2"/>
      <c r="AJ1290" s="2"/>
      <c r="AK1290" s="2"/>
      <c r="AL1290" s="2"/>
      <c r="AM1290" s="2"/>
      <c r="AN1290" s="2"/>
      <c r="AO1290" s="2"/>
      <c r="AP1290" s="2"/>
      <c r="AQ1290" s="2"/>
      <c r="AR1290" s="2"/>
      <c r="AS1290" s="2"/>
      <c r="AT1290" s="2"/>
      <c r="AU1290" s="2"/>
      <c r="AV1290" s="2"/>
      <c r="AW1290" s="2"/>
      <c r="AX1290" s="2"/>
      <c r="AY1290" s="2"/>
      <c r="AZ1290" s="2"/>
      <c r="BA1290" s="2"/>
      <c r="BB1290" s="2"/>
      <c r="BC1290" s="2"/>
      <c r="BD1290" s="2"/>
      <c r="BE1290" s="2"/>
      <c r="BF1290" s="2"/>
      <c r="BG1290" s="2"/>
      <c r="BH1290" s="2"/>
      <c r="BI1290" s="2"/>
      <c r="BJ1290" s="2"/>
      <c r="BK1290" s="2"/>
      <c r="BL1290" s="2"/>
      <c r="BM1290" s="2"/>
      <c r="BN1290" s="2"/>
      <c r="BO1290" s="2"/>
      <c r="BP1290" s="2"/>
      <c r="BQ1290" s="2"/>
      <c r="BR1290" s="2"/>
      <c r="BS1290" s="2"/>
      <c r="BT1290" s="2"/>
      <c r="BU1290" s="2"/>
      <c r="BV1290" s="2"/>
      <c r="BW1290" s="2"/>
      <c r="BX1290" s="2"/>
      <c r="BY1290" s="2"/>
      <c r="BZ1290" s="2"/>
      <c r="CA1290" s="2"/>
      <c r="CB1290" s="2"/>
      <c r="CC1290" s="2"/>
      <c r="CD1290" s="2"/>
      <c r="CE1290" s="2"/>
      <c r="CF1290" s="2"/>
      <c r="CG1290" s="2"/>
      <c r="CH1290" s="2"/>
      <c r="CI1290" s="2"/>
      <c r="CJ1290" s="2"/>
      <c r="CK1290" s="2"/>
      <c r="CL1290" s="2"/>
      <c r="CM1290" s="2"/>
      <c r="CN1290" s="2"/>
      <c r="CO1290" s="2"/>
      <c r="CP1290" s="2"/>
      <c r="CQ1290" s="2"/>
      <c r="CR1290" s="2"/>
      <c r="CS1290" s="2"/>
      <c r="CT1290" s="2"/>
      <c r="CU1290" s="2"/>
      <c r="CV1290" s="2"/>
      <c r="CW1290" s="2"/>
      <c r="CX1290" s="2"/>
      <c r="CY1290" s="2"/>
      <c r="CZ1290" s="2"/>
      <c r="DA1290" s="2"/>
      <c r="DB1290" s="2"/>
      <c r="DC1290" s="2"/>
      <c r="DD1290" s="2"/>
      <c r="DE1290" s="2"/>
      <c r="DF1290" s="2"/>
      <c r="DG1290" s="2"/>
      <c r="DH1290" s="2"/>
      <c r="DI1290" s="2"/>
      <c r="DJ1290" s="2"/>
      <c r="DK1290" s="2"/>
      <c r="DL1290" s="2"/>
      <c r="DM1290" s="2"/>
      <c r="DN1290" s="2"/>
      <c r="DO1290" s="2"/>
      <c r="DP1290" s="2"/>
      <c r="DQ1290" s="2"/>
      <c r="DR1290" s="2"/>
      <c r="DS1290" s="2"/>
      <c r="DT1290" s="2"/>
      <c r="DU1290" s="2"/>
      <c r="DV1290" s="2"/>
      <c r="DW1290" s="2"/>
      <c r="DX1290" s="2"/>
      <c r="DY1290" s="2"/>
      <c r="DZ1290" s="2"/>
      <c r="EA1290" s="2"/>
      <c r="EB1290" s="2"/>
      <c r="EC1290" s="2"/>
      <c r="ED1290" s="2"/>
      <c r="EE1290" s="2"/>
      <c r="EF1290" s="2"/>
      <c r="EG1290" s="2"/>
      <c r="EH1290" s="2"/>
      <c r="EI1290" s="2"/>
      <c r="EJ1290" s="2"/>
      <c r="EK1290" s="2"/>
      <c r="EL1290" s="2"/>
      <c r="EM1290" s="2"/>
      <c r="EN1290" s="2"/>
      <c r="EO1290" s="2"/>
      <c r="EP1290" s="2"/>
      <c r="EQ1290" s="2"/>
      <c r="ER1290" s="2"/>
      <c r="ES1290" s="2"/>
      <c r="ET1290" s="2"/>
      <c r="EU1290" s="2"/>
      <c r="EV1290" s="2"/>
      <c r="EW1290" s="2"/>
      <c r="EX1290" s="2"/>
      <c r="EY1290" s="2"/>
      <c r="EZ1290" s="2"/>
      <c r="FA1290" s="2"/>
      <c r="FB1290" s="2"/>
      <c r="FC1290" s="2"/>
    </row>
    <row r="1291" spans="1:159" s="4" customFormat="1">
      <c r="A1291" s="50" t="s">
        <v>2228</v>
      </c>
      <c r="B1291" s="59" t="s">
        <v>2693</v>
      </c>
      <c r="C1291" s="60">
        <v>3390</v>
      </c>
      <c r="D1291" s="52" t="s">
        <v>954</v>
      </c>
      <c r="E1291" s="78" t="str">
        <f>IFERROR(VLOOKUP($C1291,'2025-26 School Level AAFTE'!$C$2:$L$2349,9,FALSE), "No")</f>
        <v>No</v>
      </c>
      <c r="F1291" s="67">
        <f>IFERROR(VLOOKUP($C1291,'2025-26 School Level AAFTE'!$C$2:$J$2349,8,FALSE), 0)</f>
        <v>481.26</v>
      </c>
      <c r="G1291" s="69">
        <f>IFERROR(IF(E1291= "yes",VLOOKUP(C1291,Summary!$B:$I,6,0),0),0)</f>
        <v>0</v>
      </c>
      <c r="H1291" s="68">
        <f t="shared" si="221"/>
        <v>0</v>
      </c>
      <c r="I1291" s="110">
        <f>VLOOKUP($A1291,'2026-27 Salary &amp; Benefits'!$A:$I,3,FALSE)</f>
        <v>1.18</v>
      </c>
      <c r="J1291" s="110">
        <f>VLOOKUP($A1291,'2026-27 Salary &amp; Benefits'!$A:$I,4,FALSE)</f>
        <v>1.18</v>
      </c>
      <c r="K1291" s="101">
        <f t="shared" si="222"/>
        <v>0</v>
      </c>
      <c r="L1291" s="100">
        <f t="shared" si="223"/>
        <v>0</v>
      </c>
      <c r="M1291" s="102">
        <f>'2026-27 Salary &amp; Benefits'!$E$6</f>
        <v>78209</v>
      </c>
      <c r="N1291" s="102">
        <f>'2026-27 Salary &amp; Benefits'!$F$6</f>
        <v>82248</v>
      </c>
      <c r="O1291" s="7">
        <f t="shared" si="224"/>
        <v>0</v>
      </c>
      <c r="P1291" s="7">
        <f t="shared" si="225"/>
        <v>0</v>
      </c>
      <c r="Q1291" s="7">
        <f>'2026-27 Salary &amp; Benefits'!G$6</f>
        <v>16817.759999999998</v>
      </c>
      <c r="R1291" s="103">
        <f>'2026-27 Salary &amp; Benefits'!H$6</f>
        <v>0.16020000000000001</v>
      </c>
      <c r="S1291" s="103">
        <f>'2026-27 Salary &amp; Benefits'!I$6</f>
        <v>0.15390000000000001</v>
      </c>
      <c r="T1291" s="7">
        <f t="shared" si="226"/>
        <v>0</v>
      </c>
      <c r="U1291" s="7">
        <f t="shared" si="227"/>
        <v>0</v>
      </c>
      <c r="V1291" s="7">
        <f t="shared" si="228"/>
        <v>0</v>
      </c>
      <c r="W1291" s="7">
        <f t="shared" si="229"/>
        <v>0</v>
      </c>
      <c r="X1291" s="18">
        <f t="shared" si="230"/>
        <v>0</v>
      </c>
      <c r="Y1291" s="2"/>
      <c r="Z1291" s="2"/>
      <c r="AA1291" s="2"/>
      <c r="AB1291" s="2"/>
      <c r="AC1291" s="2"/>
      <c r="AD1291" s="2"/>
      <c r="AE1291" s="2"/>
      <c r="AF1291" s="2"/>
      <c r="AG1291" s="2"/>
      <c r="AH1291" s="2"/>
      <c r="AI1291" s="2"/>
      <c r="AJ1291" s="2"/>
      <c r="AK1291" s="2"/>
      <c r="AL1291" s="2"/>
      <c r="AM1291" s="2"/>
      <c r="AN1291" s="2"/>
      <c r="AO1291" s="2"/>
      <c r="AP1291" s="2"/>
      <c r="AQ1291" s="2"/>
      <c r="AR1291" s="2"/>
      <c r="AS1291" s="2"/>
      <c r="AT1291" s="2"/>
      <c r="AU1291" s="2"/>
      <c r="AV1291" s="2"/>
      <c r="AW1291" s="2"/>
      <c r="AX1291" s="2"/>
      <c r="AY1291" s="2"/>
      <c r="AZ1291" s="2"/>
      <c r="BA1291" s="2"/>
      <c r="BB1291" s="2"/>
      <c r="BC1291" s="2"/>
      <c r="BD1291" s="2"/>
      <c r="BE1291" s="2"/>
      <c r="BF1291" s="2"/>
      <c r="BG1291" s="2"/>
      <c r="BH1291" s="2"/>
      <c r="BI1291" s="2"/>
      <c r="BJ1291" s="2"/>
      <c r="BK1291" s="2"/>
      <c r="BL1291" s="2"/>
      <c r="BM1291" s="2"/>
      <c r="BN1291" s="2"/>
      <c r="BO1291" s="2"/>
      <c r="BP1291" s="2"/>
      <c r="BQ1291" s="2"/>
      <c r="BR1291" s="2"/>
      <c r="BS1291" s="2"/>
      <c r="BT1291" s="2"/>
      <c r="BU1291" s="2"/>
      <c r="BV1291" s="2"/>
      <c r="BW1291" s="2"/>
      <c r="BX1291" s="2"/>
      <c r="BY1291" s="2"/>
      <c r="BZ1291" s="2"/>
      <c r="CA1291" s="2"/>
      <c r="CB1291" s="2"/>
      <c r="CC1291" s="2"/>
      <c r="CD1291" s="2"/>
      <c r="CE1291" s="2"/>
      <c r="CF1291" s="2"/>
      <c r="CG1291" s="2"/>
      <c r="CH1291" s="2"/>
      <c r="CI1291" s="2"/>
      <c r="CJ1291" s="2"/>
      <c r="CK1291" s="2"/>
      <c r="CL1291" s="2"/>
      <c r="CM1291" s="2"/>
      <c r="CN1291" s="2"/>
      <c r="CO1291" s="2"/>
      <c r="CP1291" s="2"/>
      <c r="CQ1291" s="2"/>
      <c r="CR1291" s="2"/>
      <c r="CS1291" s="2"/>
      <c r="CT1291" s="2"/>
      <c r="CU1291" s="2"/>
      <c r="CV1291" s="2"/>
      <c r="CW1291" s="2"/>
      <c r="CX1291" s="2"/>
      <c r="CY1291" s="2"/>
      <c r="CZ1291" s="2"/>
      <c r="DA1291" s="2"/>
      <c r="DB1291" s="2"/>
      <c r="DC1291" s="2"/>
      <c r="DD1291" s="2"/>
      <c r="DE1291" s="2"/>
      <c r="DF1291" s="2"/>
      <c r="DG1291" s="2"/>
      <c r="DH1291" s="2"/>
      <c r="DI1291" s="2"/>
      <c r="DJ1291" s="2"/>
      <c r="DK1291" s="2"/>
      <c r="DL1291" s="2"/>
      <c r="DM1291" s="2"/>
      <c r="DN1291" s="2"/>
      <c r="DO1291" s="2"/>
      <c r="DP1291" s="2"/>
      <c r="DQ1291" s="2"/>
      <c r="DR1291" s="2"/>
      <c r="DS1291" s="2"/>
      <c r="DT1291" s="2"/>
      <c r="DU1291" s="2"/>
      <c r="DV1291" s="2"/>
      <c r="DW1291" s="2"/>
      <c r="DX1291" s="2"/>
      <c r="DY1291" s="2"/>
      <c r="DZ1291" s="2"/>
      <c r="EA1291" s="2"/>
      <c r="EB1291" s="2"/>
      <c r="EC1291" s="2"/>
      <c r="ED1291" s="2"/>
      <c r="EE1291" s="2"/>
      <c r="EF1291" s="2"/>
      <c r="EG1291" s="2"/>
      <c r="EH1291" s="2"/>
      <c r="EI1291" s="2"/>
      <c r="EJ1291" s="2"/>
      <c r="EK1291" s="2"/>
      <c r="EL1291" s="2"/>
      <c r="EM1291" s="2"/>
      <c r="EN1291" s="2"/>
      <c r="EO1291" s="2"/>
      <c r="EP1291" s="2"/>
      <c r="EQ1291" s="2"/>
      <c r="ER1291" s="2"/>
      <c r="ES1291" s="2"/>
      <c r="ET1291" s="2"/>
      <c r="EU1291" s="2"/>
      <c r="EV1291" s="2"/>
      <c r="EW1291" s="2"/>
      <c r="EX1291" s="2"/>
      <c r="EY1291" s="2"/>
      <c r="EZ1291" s="2"/>
      <c r="FA1291" s="2"/>
      <c r="FB1291" s="2"/>
      <c r="FC1291" s="2"/>
    </row>
    <row r="1292" spans="1:159" s="4" customFormat="1">
      <c r="A1292" s="50" t="s">
        <v>2228</v>
      </c>
      <c r="B1292" s="59" t="s">
        <v>2693</v>
      </c>
      <c r="C1292" s="60">
        <v>3344</v>
      </c>
      <c r="D1292" s="59" t="s">
        <v>952</v>
      </c>
      <c r="E1292" s="78" t="str">
        <f>IFERROR(VLOOKUP($C1292,'2025-26 School Level AAFTE'!$C$2:$L$2349,9,FALSE), "No")</f>
        <v>No</v>
      </c>
      <c r="F1292" s="67">
        <f>IFERROR(VLOOKUP($C1292,'2025-26 School Level AAFTE'!$C$2:$J$2349,8,FALSE), 0)</f>
        <v>466.56</v>
      </c>
      <c r="G1292" s="69">
        <f>IFERROR(IF(E1292= "yes",VLOOKUP(C1292,Summary!$B:$I,6,0),0),0)</f>
        <v>0</v>
      </c>
      <c r="H1292" s="68">
        <f t="shared" si="221"/>
        <v>0</v>
      </c>
      <c r="I1292" s="110">
        <f>VLOOKUP($A1292,'2026-27 Salary &amp; Benefits'!$A:$I,3,FALSE)</f>
        <v>1.18</v>
      </c>
      <c r="J1292" s="110">
        <f>VLOOKUP($A1292,'2026-27 Salary &amp; Benefits'!$A:$I,4,FALSE)</f>
        <v>1.18</v>
      </c>
      <c r="K1292" s="101">
        <f t="shared" si="222"/>
        <v>0</v>
      </c>
      <c r="L1292" s="100">
        <f t="shared" si="223"/>
        <v>0</v>
      </c>
      <c r="M1292" s="102">
        <f>'2026-27 Salary &amp; Benefits'!$E$6</f>
        <v>78209</v>
      </c>
      <c r="N1292" s="102">
        <f>'2026-27 Salary &amp; Benefits'!$F$6</f>
        <v>82248</v>
      </c>
      <c r="O1292" s="7">
        <f t="shared" si="224"/>
        <v>0</v>
      </c>
      <c r="P1292" s="7">
        <f t="shared" si="225"/>
        <v>0</v>
      </c>
      <c r="Q1292" s="7">
        <f>'2026-27 Salary &amp; Benefits'!G$6</f>
        <v>16817.759999999998</v>
      </c>
      <c r="R1292" s="103">
        <f>'2026-27 Salary &amp; Benefits'!H$6</f>
        <v>0.16020000000000001</v>
      </c>
      <c r="S1292" s="103">
        <f>'2026-27 Salary &amp; Benefits'!I$6</f>
        <v>0.15390000000000001</v>
      </c>
      <c r="T1292" s="7">
        <f t="shared" si="226"/>
        <v>0</v>
      </c>
      <c r="U1292" s="7">
        <f t="shared" si="227"/>
        <v>0</v>
      </c>
      <c r="V1292" s="7">
        <f t="shared" si="228"/>
        <v>0</v>
      </c>
      <c r="W1292" s="7">
        <f t="shared" si="229"/>
        <v>0</v>
      </c>
      <c r="X1292" s="18">
        <f t="shared" si="230"/>
        <v>0</v>
      </c>
      <c r="Y1292" s="2"/>
      <c r="Z1292" s="2"/>
      <c r="AA1292" s="2"/>
      <c r="AB1292" s="2"/>
      <c r="AC1292" s="2"/>
      <c r="AD1292" s="2"/>
      <c r="AE1292" s="2"/>
      <c r="AF1292" s="2"/>
      <c r="AG1292" s="2"/>
      <c r="AH1292" s="2"/>
      <c r="AI1292" s="2"/>
      <c r="AJ1292" s="2"/>
      <c r="AK1292" s="2"/>
      <c r="AL1292" s="2"/>
      <c r="AM1292" s="2"/>
      <c r="AN1292" s="2"/>
      <c r="AO1292" s="2"/>
      <c r="AP1292" s="2"/>
      <c r="AQ1292" s="2"/>
      <c r="AR1292" s="2"/>
      <c r="AS1292" s="2"/>
      <c r="AT1292" s="2"/>
      <c r="AU1292" s="2"/>
      <c r="AV1292" s="2"/>
      <c r="AW1292" s="2"/>
      <c r="AX1292" s="2"/>
      <c r="AY1292" s="2"/>
      <c r="AZ1292" s="2"/>
      <c r="BA1292" s="2"/>
      <c r="BB1292" s="2"/>
      <c r="BC1292" s="2"/>
      <c r="BD1292" s="2"/>
      <c r="BE1292" s="2"/>
      <c r="BF1292" s="2"/>
      <c r="BG1292" s="2"/>
      <c r="BH1292" s="2"/>
      <c r="BI1292" s="2"/>
      <c r="BJ1292" s="2"/>
      <c r="BK1292" s="2"/>
      <c r="BL1292" s="2"/>
      <c r="BM1292" s="2"/>
      <c r="BN1292" s="2"/>
      <c r="BO1292" s="2"/>
      <c r="BP1292" s="2"/>
      <c r="BQ1292" s="2"/>
      <c r="BR1292" s="2"/>
      <c r="BS1292" s="2"/>
      <c r="BT1292" s="2"/>
      <c r="BU1292" s="2"/>
      <c r="BV1292" s="2"/>
      <c r="BW1292" s="2"/>
      <c r="BX1292" s="2"/>
      <c r="BY1292" s="2"/>
      <c r="BZ1292" s="2"/>
      <c r="CA1292" s="2"/>
      <c r="CB1292" s="2"/>
      <c r="CC1292" s="2"/>
      <c r="CD1292" s="2"/>
      <c r="CE1292" s="2"/>
      <c r="CF1292" s="2"/>
      <c r="CG1292" s="2"/>
      <c r="CH1292" s="2"/>
      <c r="CI1292" s="2"/>
      <c r="CJ1292" s="2"/>
      <c r="CK1292" s="2"/>
      <c r="CL1292" s="2"/>
      <c r="CM1292" s="2"/>
      <c r="CN1292" s="2"/>
      <c r="CO1292" s="2"/>
      <c r="CP1292" s="2"/>
      <c r="CQ1292" s="2"/>
      <c r="CR1292" s="2"/>
      <c r="CS1292" s="2"/>
      <c r="CT1292" s="2"/>
      <c r="CU1292" s="2"/>
      <c r="CV1292" s="2"/>
      <c r="CW1292" s="2"/>
      <c r="CX1292" s="2"/>
      <c r="CY1292" s="2"/>
      <c r="CZ1292" s="2"/>
      <c r="DA1292" s="2"/>
      <c r="DB1292" s="2"/>
      <c r="DC1292" s="2"/>
      <c r="DD1292" s="2"/>
      <c r="DE1292" s="2"/>
      <c r="DF1292" s="2"/>
      <c r="DG1292" s="2"/>
      <c r="DH1292" s="2"/>
      <c r="DI1292" s="2"/>
      <c r="DJ1292" s="2"/>
      <c r="DK1292" s="2"/>
      <c r="DL1292" s="2"/>
      <c r="DM1292" s="2"/>
      <c r="DN1292" s="2"/>
      <c r="DO1292" s="2"/>
      <c r="DP1292" s="2"/>
      <c r="DQ1292" s="2"/>
      <c r="DR1292" s="2"/>
      <c r="DS1292" s="2"/>
      <c r="DT1292" s="2"/>
      <c r="DU1292" s="2"/>
      <c r="DV1292" s="2"/>
      <c r="DW1292" s="2"/>
      <c r="DX1292" s="2"/>
      <c r="DY1292" s="2"/>
      <c r="DZ1292" s="2"/>
      <c r="EA1292" s="2"/>
      <c r="EB1292" s="2"/>
      <c r="EC1292" s="2"/>
      <c r="ED1292" s="2"/>
      <c r="EE1292" s="2"/>
      <c r="EF1292" s="2"/>
      <c r="EG1292" s="2"/>
      <c r="EH1292" s="2"/>
      <c r="EI1292" s="2"/>
      <c r="EJ1292" s="2"/>
      <c r="EK1292" s="2"/>
      <c r="EL1292" s="2"/>
      <c r="EM1292" s="2"/>
      <c r="EN1292" s="2"/>
      <c r="EO1292" s="2"/>
      <c r="EP1292" s="2"/>
      <c r="EQ1292" s="2"/>
      <c r="ER1292" s="2"/>
      <c r="ES1292" s="2"/>
      <c r="ET1292" s="2"/>
      <c r="EU1292" s="2"/>
      <c r="EV1292" s="2"/>
      <c r="EW1292" s="2"/>
      <c r="EX1292" s="2"/>
      <c r="EY1292" s="2"/>
      <c r="EZ1292" s="2"/>
      <c r="FA1292" s="2"/>
      <c r="FB1292" s="2"/>
      <c r="FC1292" s="2"/>
    </row>
    <row r="1293" spans="1:159" s="4" customFormat="1">
      <c r="A1293" s="50" t="s">
        <v>2228</v>
      </c>
      <c r="B1293" s="59" t="s">
        <v>2693</v>
      </c>
      <c r="C1293" s="60">
        <v>3442</v>
      </c>
      <c r="D1293" s="59" t="s">
        <v>955</v>
      </c>
      <c r="E1293" s="78" t="str">
        <f>IFERROR(VLOOKUP($C1293,'2025-26 School Level AAFTE'!$C$2:$L$2349,9,FALSE), "No")</f>
        <v>No</v>
      </c>
      <c r="F1293" s="67">
        <f>IFERROR(VLOOKUP($C1293,'2025-26 School Level AAFTE'!$C$2:$J$2349,8,FALSE), 0)</f>
        <v>513.02</v>
      </c>
      <c r="G1293" s="69">
        <f>IFERROR(IF(E1293= "yes",VLOOKUP(C1293,Summary!$B:$I,6,0),0),0)</f>
        <v>0</v>
      </c>
      <c r="H1293" s="68">
        <f t="shared" si="221"/>
        <v>0</v>
      </c>
      <c r="I1293" s="110">
        <f>VLOOKUP($A1293,'2026-27 Salary &amp; Benefits'!$A:$I,3,FALSE)</f>
        <v>1.18</v>
      </c>
      <c r="J1293" s="110">
        <f>VLOOKUP($A1293,'2026-27 Salary &amp; Benefits'!$A:$I,4,FALSE)</f>
        <v>1.18</v>
      </c>
      <c r="K1293" s="101">
        <f t="shared" si="222"/>
        <v>0</v>
      </c>
      <c r="L1293" s="100">
        <f t="shared" si="223"/>
        <v>0</v>
      </c>
      <c r="M1293" s="102">
        <f>'2026-27 Salary &amp; Benefits'!$E$6</f>
        <v>78209</v>
      </c>
      <c r="N1293" s="102">
        <f>'2026-27 Salary &amp; Benefits'!$F$6</f>
        <v>82248</v>
      </c>
      <c r="O1293" s="7">
        <f t="shared" si="224"/>
        <v>0</v>
      </c>
      <c r="P1293" s="7">
        <f t="shared" si="225"/>
        <v>0</v>
      </c>
      <c r="Q1293" s="7">
        <f>'2026-27 Salary &amp; Benefits'!G$6</f>
        <v>16817.759999999998</v>
      </c>
      <c r="R1293" s="103">
        <f>'2026-27 Salary &amp; Benefits'!H$6</f>
        <v>0.16020000000000001</v>
      </c>
      <c r="S1293" s="103">
        <f>'2026-27 Salary &amp; Benefits'!I$6</f>
        <v>0.15390000000000001</v>
      </c>
      <c r="T1293" s="7">
        <f t="shared" si="226"/>
        <v>0</v>
      </c>
      <c r="U1293" s="7">
        <f t="shared" si="227"/>
        <v>0</v>
      </c>
      <c r="V1293" s="7">
        <f t="shared" si="228"/>
        <v>0</v>
      </c>
      <c r="W1293" s="7">
        <f t="shared" si="229"/>
        <v>0</v>
      </c>
      <c r="X1293" s="18">
        <f t="shared" si="230"/>
        <v>0</v>
      </c>
      <c r="Y1293" s="2"/>
      <c r="Z1293" s="2"/>
      <c r="AA1293" s="2"/>
      <c r="AB1293" s="2"/>
      <c r="AC1293" s="2"/>
      <c r="AD1293" s="2"/>
      <c r="AE1293" s="2"/>
      <c r="AF1293" s="2"/>
      <c r="AG1293" s="2"/>
      <c r="AH1293" s="2"/>
      <c r="AI1293" s="2"/>
      <c r="AJ1293" s="2"/>
      <c r="AK1293" s="2"/>
      <c r="AL1293" s="2"/>
      <c r="AM1293" s="2"/>
      <c r="AN1293" s="2"/>
      <c r="AO1293" s="2"/>
      <c r="AP1293" s="2"/>
      <c r="AQ1293" s="2"/>
      <c r="AR1293" s="2"/>
      <c r="AS1293" s="2"/>
      <c r="AT1293" s="2"/>
      <c r="AU1293" s="2"/>
      <c r="AV1293" s="2"/>
      <c r="AW1293" s="2"/>
      <c r="AX1293" s="2"/>
      <c r="AY1293" s="2"/>
      <c r="AZ1293" s="2"/>
      <c r="BA1293" s="2"/>
      <c r="BB1293" s="2"/>
      <c r="BC1293" s="2"/>
      <c r="BD1293" s="2"/>
      <c r="BE1293" s="2"/>
      <c r="BF1293" s="2"/>
      <c r="BG1293" s="2"/>
      <c r="BH1293" s="2"/>
      <c r="BI1293" s="2"/>
      <c r="BJ1293" s="2"/>
      <c r="BK1293" s="2"/>
      <c r="BL1293" s="2"/>
      <c r="BM1293" s="2"/>
      <c r="BN1293" s="2"/>
      <c r="BO1293" s="2"/>
      <c r="BP1293" s="2"/>
      <c r="BQ1293" s="2"/>
      <c r="BR1293" s="2"/>
      <c r="BS1293" s="2"/>
      <c r="BT1293" s="2"/>
      <c r="BU1293" s="2"/>
      <c r="BV1293" s="2"/>
      <c r="BW1293" s="2"/>
      <c r="BX1293" s="2"/>
      <c r="BY1293" s="2"/>
      <c r="BZ1293" s="2"/>
      <c r="CA1293" s="2"/>
      <c r="CB1293" s="2"/>
      <c r="CC1293" s="2"/>
      <c r="CD1293" s="2"/>
      <c r="CE1293" s="2"/>
      <c r="CF1293" s="2"/>
      <c r="CG1293" s="2"/>
      <c r="CH1293" s="2"/>
      <c r="CI1293" s="2"/>
      <c r="CJ1293" s="2"/>
      <c r="CK1293" s="2"/>
      <c r="CL1293" s="2"/>
      <c r="CM1293" s="2"/>
      <c r="CN1293" s="2"/>
      <c r="CO1293" s="2"/>
      <c r="CP1293" s="2"/>
      <c r="CQ1293" s="2"/>
      <c r="CR1293" s="2"/>
      <c r="CS1293" s="2"/>
      <c r="CT1293" s="2"/>
      <c r="CU1293" s="2"/>
      <c r="CV1293" s="2"/>
      <c r="CW1293" s="2"/>
      <c r="CX1293" s="2"/>
      <c r="CY1293" s="2"/>
      <c r="CZ1293" s="2"/>
      <c r="DA1293" s="2"/>
      <c r="DB1293" s="2"/>
      <c r="DC1293" s="2"/>
      <c r="DD1293" s="2"/>
      <c r="DE1293" s="2"/>
      <c r="DF1293" s="2"/>
      <c r="DG1293" s="2"/>
      <c r="DH1293" s="2"/>
      <c r="DI1293" s="2"/>
      <c r="DJ1293" s="2"/>
      <c r="DK1293" s="2"/>
      <c r="DL1293" s="2"/>
      <c r="DM1293" s="2"/>
      <c r="DN1293" s="2"/>
      <c r="DO1293" s="2"/>
      <c r="DP1293" s="2"/>
      <c r="DQ1293" s="2"/>
      <c r="DR1293" s="2"/>
      <c r="DS1293" s="2"/>
      <c r="DT1293" s="2"/>
      <c r="DU1293" s="2"/>
      <c r="DV1293" s="2"/>
      <c r="DW1293" s="2"/>
      <c r="DX1293" s="2"/>
      <c r="DY1293" s="2"/>
      <c r="DZ1293" s="2"/>
      <c r="EA1293" s="2"/>
      <c r="EB1293" s="2"/>
      <c r="EC1293" s="2"/>
      <c r="ED1293" s="2"/>
      <c r="EE1293" s="2"/>
      <c r="EF1293" s="2"/>
      <c r="EG1293" s="2"/>
      <c r="EH1293" s="2"/>
      <c r="EI1293" s="2"/>
      <c r="EJ1293" s="2"/>
      <c r="EK1293" s="2"/>
      <c r="EL1293" s="2"/>
      <c r="EM1293" s="2"/>
      <c r="EN1293" s="2"/>
      <c r="EO1293" s="2"/>
      <c r="EP1293" s="2"/>
      <c r="EQ1293" s="2"/>
      <c r="ER1293" s="2"/>
      <c r="ES1293" s="2"/>
      <c r="ET1293" s="2"/>
      <c r="EU1293" s="2"/>
      <c r="EV1293" s="2"/>
      <c r="EW1293" s="2"/>
      <c r="EX1293" s="2"/>
      <c r="EY1293" s="2"/>
      <c r="EZ1293" s="2"/>
      <c r="FA1293" s="2"/>
      <c r="FB1293" s="2"/>
      <c r="FC1293" s="2"/>
    </row>
    <row r="1294" spans="1:159" s="4" customFormat="1">
      <c r="A1294" s="50" t="s">
        <v>2228</v>
      </c>
      <c r="B1294" s="59" t="s">
        <v>2693</v>
      </c>
      <c r="C1294" s="60">
        <v>5481</v>
      </c>
      <c r="D1294" s="59" t="s">
        <v>2476</v>
      </c>
      <c r="E1294" s="78" t="str">
        <f>IFERROR(VLOOKUP($C1294,'2025-26 School Level AAFTE'!$C$2:$L$2349,9,FALSE), "No")</f>
        <v>No</v>
      </c>
      <c r="F1294" s="67">
        <f>IFERROR(VLOOKUP($C1294,'2025-26 School Level AAFTE'!$C$2:$J$2349,8,FALSE), 0)</f>
        <v>1982.4099999999999</v>
      </c>
      <c r="G1294" s="69">
        <f>IFERROR(IF(E1294= "yes",VLOOKUP(C1294,Summary!$B:$I,6,0),0),0)</f>
        <v>0</v>
      </c>
      <c r="H1294" s="68">
        <f t="shared" si="221"/>
        <v>0</v>
      </c>
      <c r="I1294" s="110">
        <f>VLOOKUP($A1294,'2026-27 Salary &amp; Benefits'!$A:$I,3,FALSE)</f>
        <v>1.18</v>
      </c>
      <c r="J1294" s="110">
        <f>VLOOKUP($A1294,'2026-27 Salary &amp; Benefits'!$A:$I,4,FALSE)</f>
        <v>1.18</v>
      </c>
      <c r="K1294" s="101">
        <f t="shared" si="222"/>
        <v>0</v>
      </c>
      <c r="L1294" s="100">
        <f t="shared" si="223"/>
        <v>0</v>
      </c>
      <c r="M1294" s="102">
        <f>'2026-27 Salary &amp; Benefits'!$E$6</f>
        <v>78209</v>
      </c>
      <c r="N1294" s="102">
        <f>'2026-27 Salary &amp; Benefits'!$F$6</f>
        <v>82248</v>
      </c>
      <c r="O1294" s="7">
        <f t="shared" si="224"/>
        <v>0</v>
      </c>
      <c r="P1294" s="7">
        <f t="shared" si="225"/>
        <v>0</v>
      </c>
      <c r="Q1294" s="7">
        <f>'2026-27 Salary &amp; Benefits'!G$6</f>
        <v>16817.759999999998</v>
      </c>
      <c r="R1294" s="103">
        <f>'2026-27 Salary &amp; Benefits'!H$6</f>
        <v>0.16020000000000001</v>
      </c>
      <c r="S1294" s="103">
        <f>'2026-27 Salary &amp; Benefits'!I$6</f>
        <v>0.15390000000000001</v>
      </c>
      <c r="T1294" s="7">
        <f t="shared" si="226"/>
        <v>0</v>
      </c>
      <c r="U1294" s="7">
        <f t="shared" si="227"/>
        <v>0</v>
      </c>
      <c r="V1294" s="7">
        <f t="shared" si="228"/>
        <v>0</v>
      </c>
      <c r="W1294" s="7">
        <f t="shared" si="229"/>
        <v>0</v>
      </c>
      <c r="X1294" s="18">
        <f t="shared" si="230"/>
        <v>0</v>
      </c>
      <c r="Y1294" s="2"/>
      <c r="Z1294" s="2"/>
      <c r="AA1294" s="2"/>
      <c r="AB1294" s="2"/>
      <c r="AC1294" s="2"/>
      <c r="AD1294" s="2"/>
      <c r="AE1294" s="2"/>
      <c r="AF1294" s="2"/>
      <c r="AG1294" s="2"/>
      <c r="AH1294" s="2"/>
      <c r="AI1294" s="2"/>
      <c r="AJ1294" s="2"/>
      <c r="AK1294" s="2"/>
      <c r="AL1294" s="2"/>
      <c r="AM1294" s="2"/>
      <c r="AN1294" s="2"/>
      <c r="AO1294" s="2"/>
      <c r="AP1294" s="2"/>
      <c r="AQ1294" s="2"/>
      <c r="AR1294" s="2"/>
      <c r="AS1294" s="2"/>
      <c r="AT1294" s="2"/>
      <c r="AU1294" s="2"/>
      <c r="AV1294" s="2"/>
      <c r="AW1294" s="2"/>
      <c r="AX1294" s="2"/>
      <c r="AY1294" s="2"/>
      <c r="AZ1294" s="2"/>
      <c r="BA1294" s="2"/>
      <c r="BB1294" s="2"/>
      <c r="BC1294" s="2"/>
      <c r="BD1294" s="2"/>
      <c r="BE1294" s="2"/>
      <c r="BF1294" s="2"/>
      <c r="BG1294" s="2"/>
      <c r="BH1294" s="2"/>
      <c r="BI1294" s="2"/>
      <c r="BJ1294" s="2"/>
      <c r="BK1294" s="2"/>
      <c r="BL1294" s="2"/>
      <c r="BM1294" s="2"/>
      <c r="BN1294" s="2"/>
      <c r="BO1294" s="2"/>
      <c r="BP1294" s="2"/>
      <c r="BQ1294" s="2"/>
      <c r="BR1294" s="2"/>
      <c r="BS1294" s="2"/>
      <c r="BT1294" s="2"/>
      <c r="BU1294" s="2"/>
      <c r="BV1294" s="2"/>
      <c r="BW1294" s="2"/>
      <c r="BX1294" s="2"/>
      <c r="BY1294" s="2"/>
      <c r="BZ1294" s="2"/>
      <c r="CA1294" s="2"/>
      <c r="CB1294" s="2"/>
      <c r="CC1294" s="2"/>
      <c r="CD1294" s="2"/>
      <c r="CE1294" s="2"/>
      <c r="CF1294" s="2"/>
      <c r="CG1294" s="2"/>
      <c r="CH1294" s="2"/>
      <c r="CI1294" s="2"/>
      <c r="CJ1294" s="2"/>
      <c r="CK1294" s="2"/>
      <c r="CL1294" s="2"/>
      <c r="CM1294" s="2"/>
      <c r="CN1294" s="2"/>
      <c r="CO1294" s="2"/>
      <c r="CP1294" s="2"/>
      <c r="CQ1294" s="2"/>
      <c r="CR1294" s="2"/>
      <c r="CS1294" s="2"/>
      <c r="CT1294" s="2"/>
      <c r="CU1294" s="2"/>
      <c r="CV1294" s="2"/>
      <c r="CW1294" s="2"/>
      <c r="CX1294" s="2"/>
      <c r="CY1294" s="2"/>
      <c r="CZ1294" s="2"/>
      <c r="DA1294" s="2"/>
      <c r="DB1294" s="2"/>
      <c r="DC1294" s="2"/>
      <c r="DD1294" s="2"/>
      <c r="DE1294" s="2"/>
      <c r="DF1294" s="2"/>
      <c r="DG1294" s="2"/>
      <c r="DH1294" s="2"/>
      <c r="DI1294" s="2"/>
      <c r="DJ1294" s="2"/>
      <c r="DK1294" s="2"/>
      <c r="DL1294" s="2"/>
      <c r="DM1294" s="2"/>
      <c r="DN1294" s="2"/>
      <c r="DO1294" s="2"/>
      <c r="DP1294" s="2"/>
      <c r="DQ1294" s="2"/>
      <c r="DR1294" s="2"/>
      <c r="DS1294" s="2"/>
      <c r="DT1294" s="2"/>
      <c r="DU1294" s="2"/>
      <c r="DV1294" s="2"/>
      <c r="DW1294" s="2"/>
      <c r="DX1294" s="2"/>
      <c r="DY1294" s="2"/>
      <c r="DZ1294" s="2"/>
      <c r="EA1294" s="2"/>
      <c r="EB1294" s="2"/>
      <c r="EC1294" s="2"/>
      <c r="ED1294" s="2"/>
      <c r="EE1294" s="2"/>
      <c r="EF1294" s="2"/>
      <c r="EG1294" s="2"/>
      <c r="EH1294" s="2"/>
      <c r="EI1294" s="2"/>
      <c r="EJ1294" s="2"/>
      <c r="EK1294" s="2"/>
      <c r="EL1294" s="2"/>
      <c r="EM1294" s="2"/>
      <c r="EN1294" s="2"/>
      <c r="EO1294" s="2"/>
      <c r="EP1294" s="2"/>
      <c r="EQ1294" s="2"/>
      <c r="ER1294" s="2"/>
      <c r="ES1294" s="2"/>
      <c r="ET1294" s="2"/>
      <c r="EU1294" s="2"/>
      <c r="EV1294" s="2"/>
      <c r="EW1294" s="2"/>
      <c r="EX1294" s="2"/>
      <c r="EY1294" s="2"/>
      <c r="EZ1294" s="2"/>
      <c r="FA1294" s="2"/>
      <c r="FB1294" s="2"/>
      <c r="FC1294" s="2"/>
    </row>
    <row r="1295" spans="1:159" s="4" customFormat="1">
      <c r="A1295" s="50" t="s">
        <v>2228</v>
      </c>
      <c r="B1295" s="59" t="s">
        <v>2693</v>
      </c>
      <c r="C1295" s="60">
        <v>5753</v>
      </c>
      <c r="D1295" s="59" t="s">
        <v>3063</v>
      </c>
      <c r="E1295" s="78" t="str">
        <f>IFERROR(VLOOKUP($C1295,'2025-26 School Level AAFTE'!$C$2:$L$2349,9,FALSE), "No")</f>
        <v>No</v>
      </c>
      <c r="F1295" s="67">
        <f>IFERROR(VLOOKUP($C1295,'2025-26 School Level AAFTE'!$C$2:$J$2349,8,FALSE), 0)</f>
        <v>472.85999999999996</v>
      </c>
      <c r="G1295" s="69">
        <f>IFERROR(IF(E1295= "yes",VLOOKUP(C1295,Summary!$B:$I,6,0),0),0)</f>
        <v>0</v>
      </c>
      <c r="H1295" s="68">
        <f t="shared" si="221"/>
        <v>0</v>
      </c>
      <c r="I1295" s="110">
        <f>VLOOKUP($A1295,'2026-27 Salary &amp; Benefits'!$A:$I,3,FALSE)</f>
        <v>1.18</v>
      </c>
      <c r="J1295" s="110">
        <f>VLOOKUP($A1295,'2026-27 Salary &amp; Benefits'!$A:$I,4,FALSE)</f>
        <v>1.18</v>
      </c>
      <c r="K1295" s="101">
        <f t="shared" si="222"/>
        <v>0</v>
      </c>
      <c r="L1295" s="100">
        <f t="shared" si="223"/>
        <v>0</v>
      </c>
      <c r="M1295" s="102">
        <f>'2026-27 Salary &amp; Benefits'!$E$6</f>
        <v>78209</v>
      </c>
      <c r="N1295" s="102">
        <f>'2026-27 Salary &amp; Benefits'!$F$6</f>
        <v>82248</v>
      </c>
      <c r="O1295" s="7">
        <f t="shared" si="224"/>
        <v>0</v>
      </c>
      <c r="P1295" s="7">
        <f t="shared" si="225"/>
        <v>0</v>
      </c>
      <c r="Q1295" s="7">
        <f>'2026-27 Salary &amp; Benefits'!G$6</f>
        <v>16817.759999999998</v>
      </c>
      <c r="R1295" s="103">
        <f>'2026-27 Salary &amp; Benefits'!H$6</f>
        <v>0.16020000000000001</v>
      </c>
      <c r="S1295" s="103">
        <f>'2026-27 Salary &amp; Benefits'!I$6</f>
        <v>0.15390000000000001</v>
      </c>
      <c r="T1295" s="7">
        <f t="shared" si="226"/>
        <v>0</v>
      </c>
      <c r="U1295" s="7">
        <f t="shared" si="227"/>
        <v>0</v>
      </c>
      <c r="V1295" s="7">
        <f t="shared" si="228"/>
        <v>0</v>
      </c>
      <c r="W1295" s="7">
        <f t="shared" si="229"/>
        <v>0</v>
      </c>
      <c r="X1295" s="18">
        <f t="shared" si="230"/>
        <v>0</v>
      </c>
      <c r="Y1295" s="2"/>
      <c r="Z1295" s="2"/>
      <c r="AA1295" s="2"/>
      <c r="AB1295" s="2"/>
      <c r="AC1295" s="2"/>
      <c r="AD1295" s="2"/>
      <c r="AE1295" s="2"/>
      <c r="AF1295" s="2"/>
      <c r="AG1295" s="2"/>
      <c r="AH1295" s="2"/>
      <c r="AI1295" s="2"/>
      <c r="AJ1295" s="2"/>
      <c r="AK1295" s="2"/>
      <c r="AL1295" s="2"/>
      <c r="AM1295" s="2"/>
      <c r="AN1295" s="2"/>
      <c r="AO1295" s="2"/>
      <c r="AP1295" s="2"/>
      <c r="AQ1295" s="2"/>
      <c r="AR1295" s="2"/>
      <c r="AS1295" s="2"/>
      <c r="AT1295" s="2"/>
      <c r="AU1295" s="2"/>
      <c r="AV1295" s="2"/>
      <c r="AW1295" s="2"/>
      <c r="AX1295" s="2"/>
      <c r="AY1295" s="2"/>
      <c r="AZ1295" s="2"/>
      <c r="BA1295" s="2"/>
      <c r="BB1295" s="2"/>
      <c r="BC1295" s="2"/>
      <c r="BD1295" s="2"/>
      <c r="BE1295" s="2"/>
      <c r="BF1295" s="2"/>
      <c r="BG1295" s="2"/>
      <c r="BH1295" s="2"/>
      <c r="BI1295" s="2"/>
      <c r="BJ1295" s="2"/>
      <c r="BK1295" s="2"/>
      <c r="BL1295" s="2"/>
      <c r="BM1295" s="2"/>
      <c r="BN1295" s="2"/>
      <c r="BO1295" s="2"/>
      <c r="BP1295" s="2"/>
      <c r="BQ1295" s="2"/>
      <c r="BR1295" s="2"/>
      <c r="BS1295" s="2"/>
      <c r="BT1295" s="2"/>
      <c r="BU1295" s="2"/>
      <c r="BV1295" s="2"/>
      <c r="BW1295" s="2"/>
      <c r="BX1295" s="2"/>
      <c r="BY1295" s="2"/>
      <c r="BZ1295" s="2"/>
      <c r="CA1295" s="2"/>
      <c r="CB1295" s="2"/>
      <c r="CC1295" s="2"/>
      <c r="CD1295" s="2"/>
      <c r="CE1295" s="2"/>
      <c r="CF1295" s="2"/>
      <c r="CG1295" s="2"/>
      <c r="CH1295" s="2"/>
      <c r="CI1295" s="2"/>
      <c r="CJ1295" s="2"/>
      <c r="CK1295" s="2"/>
      <c r="CL1295" s="2"/>
      <c r="CM1295" s="2"/>
      <c r="CN1295" s="2"/>
      <c r="CO1295" s="2"/>
      <c r="CP1295" s="2"/>
      <c r="CQ1295" s="2"/>
      <c r="CR1295" s="2"/>
      <c r="CS1295" s="2"/>
      <c r="CT1295" s="2"/>
      <c r="CU1295" s="2"/>
      <c r="CV1295" s="2"/>
      <c r="CW1295" s="2"/>
      <c r="CX1295" s="2"/>
      <c r="CY1295" s="2"/>
      <c r="CZ1295" s="2"/>
      <c r="DA1295" s="2"/>
      <c r="DB1295" s="2"/>
      <c r="DC1295" s="2"/>
      <c r="DD1295" s="2"/>
      <c r="DE1295" s="2"/>
      <c r="DF1295" s="2"/>
      <c r="DG1295" s="2"/>
      <c r="DH1295" s="2"/>
      <c r="DI1295" s="2"/>
      <c r="DJ1295" s="2"/>
      <c r="DK1295" s="2"/>
      <c r="DL1295" s="2"/>
      <c r="DM1295" s="2"/>
      <c r="DN1295" s="2"/>
      <c r="DO1295" s="2"/>
      <c r="DP1295" s="2"/>
      <c r="DQ1295" s="2"/>
      <c r="DR1295" s="2"/>
      <c r="DS1295" s="2"/>
      <c r="DT1295" s="2"/>
      <c r="DU1295" s="2"/>
      <c r="DV1295" s="2"/>
      <c r="DW1295" s="2"/>
      <c r="DX1295" s="2"/>
      <c r="DY1295" s="2"/>
      <c r="DZ1295" s="2"/>
      <c r="EA1295" s="2"/>
      <c r="EB1295" s="2"/>
      <c r="EC1295" s="2"/>
      <c r="ED1295" s="2"/>
      <c r="EE1295" s="2"/>
      <c r="EF1295" s="2"/>
      <c r="EG1295" s="2"/>
      <c r="EH1295" s="2"/>
      <c r="EI1295" s="2"/>
      <c r="EJ1295" s="2"/>
      <c r="EK1295" s="2"/>
      <c r="EL1295" s="2"/>
      <c r="EM1295" s="2"/>
      <c r="EN1295" s="2"/>
      <c r="EO1295" s="2"/>
      <c r="EP1295" s="2"/>
      <c r="EQ1295" s="2"/>
      <c r="ER1295" s="2"/>
      <c r="ES1295" s="2"/>
      <c r="ET1295" s="2"/>
      <c r="EU1295" s="2"/>
      <c r="EV1295" s="2"/>
      <c r="EW1295" s="2"/>
      <c r="EX1295" s="2"/>
      <c r="EY1295" s="2"/>
      <c r="EZ1295" s="2"/>
      <c r="FA1295" s="2"/>
      <c r="FB1295" s="2"/>
      <c r="FC1295" s="2"/>
    </row>
    <row r="1296" spans="1:159" s="4" customFormat="1">
      <c r="A1296" s="50" t="s">
        <v>2228</v>
      </c>
      <c r="B1296" s="59" t="s">
        <v>2693</v>
      </c>
      <c r="C1296" s="60">
        <v>4021</v>
      </c>
      <c r="D1296" s="59" t="s">
        <v>963</v>
      </c>
      <c r="E1296" s="78" t="str">
        <f>IFERROR(VLOOKUP($C1296,'2025-26 School Level AAFTE'!$C$2:$L$2349,9,FALSE), "No")</f>
        <v>No</v>
      </c>
      <c r="F1296" s="67">
        <f>IFERROR(VLOOKUP($C1296,'2025-26 School Level AAFTE'!$C$2:$J$2349,8,FALSE), 0)</f>
        <v>773.97</v>
      </c>
      <c r="G1296" s="69">
        <f>IFERROR(IF(E1296= "yes",VLOOKUP(C1296,Summary!$B:$I,6,0),0),0)</f>
        <v>0</v>
      </c>
      <c r="H1296" s="68">
        <f t="shared" si="221"/>
        <v>0</v>
      </c>
      <c r="I1296" s="110">
        <f>VLOOKUP($A1296,'2026-27 Salary &amp; Benefits'!$A:$I,3,FALSE)</f>
        <v>1.18</v>
      </c>
      <c r="J1296" s="110">
        <f>VLOOKUP($A1296,'2026-27 Salary &amp; Benefits'!$A:$I,4,FALSE)</f>
        <v>1.18</v>
      </c>
      <c r="K1296" s="101">
        <f t="shared" si="222"/>
        <v>0</v>
      </c>
      <c r="L1296" s="100">
        <f t="shared" si="223"/>
        <v>0</v>
      </c>
      <c r="M1296" s="102">
        <f>'2026-27 Salary &amp; Benefits'!$E$6</f>
        <v>78209</v>
      </c>
      <c r="N1296" s="102">
        <f>'2026-27 Salary &amp; Benefits'!$F$6</f>
        <v>82248</v>
      </c>
      <c r="O1296" s="7">
        <f t="shared" si="224"/>
        <v>0</v>
      </c>
      <c r="P1296" s="7">
        <f t="shared" si="225"/>
        <v>0</v>
      </c>
      <c r="Q1296" s="7">
        <f>'2026-27 Salary &amp; Benefits'!G$6</f>
        <v>16817.759999999998</v>
      </c>
      <c r="R1296" s="103">
        <f>'2026-27 Salary &amp; Benefits'!H$6</f>
        <v>0.16020000000000001</v>
      </c>
      <c r="S1296" s="103">
        <f>'2026-27 Salary &amp; Benefits'!I$6</f>
        <v>0.15390000000000001</v>
      </c>
      <c r="T1296" s="7">
        <f t="shared" si="226"/>
        <v>0</v>
      </c>
      <c r="U1296" s="7">
        <f t="shared" si="227"/>
        <v>0</v>
      </c>
      <c r="V1296" s="7">
        <f t="shared" si="228"/>
        <v>0</v>
      </c>
      <c r="W1296" s="7">
        <f t="shared" si="229"/>
        <v>0</v>
      </c>
      <c r="X1296" s="18">
        <f t="shared" si="230"/>
        <v>0</v>
      </c>
      <c r="Y1296" s="2"/>
      <c r="Z1296" s="2"/>
      <c r="AA1296" s="2"/>
      <c r="AB1296" s="2"/>
      <c r="AC1296" s="2"/>
      <c r="AD1296" s="2"/>
      <c r="AE1296" s="2"/>
      <c r="AF1296" s="2"/>
      <c r="AG1296" s="2"/>
      <c r="AH1296" s="2"/>
      <c r="AI1296" s="2"/>
      <c r="AJ1296" s="2"/>
      <c r="AK1296" s="2"/>
      <c r="AL1296" s="2"/>
      <c r="AM1296" s="2"/>
      <c r="AN1296" s="2"/>
      <c r="AO1296" s="2"/>
      <c r="AP1296" s="2"/>
      <c r="AQ1296" s="2"/>
      <c r="AR1296" s="2"/>
      <c r="AS1296" s="2"/>
      <c r="AT1296" s="2"/>
      <c r="AU1296" s="2"/>
      <c r="AV1296" s="2"/>
      <c r="AW1296" s="2"/>
      <c r="AX1296" s="2"/>
      <c r="AY1296" s="2"/>
      <c r="AZ1296" s="2"/>
      <c r="BA1296" s="2"/>
      <c r="BB1296" s="2"/>
      <c r="BC1296" s="2"/>
      <c r="BD1296" s="2"/>
      <c r="BE1296" s="2"/>
      <c r="BF1296" s="2"/>
      <c r="BG1296" s="2"/>
      <c r="BH1296" s="2"/>
      <c r="BI1296" s="2"/>
      <c r="BJ1296" s="2"/>
      <c r="BK1296" s="2"/>
      <c r="BL1296" s="2"/>
      <c r="BM1296" s="2"/>
      <c r="BN1296" s="2"/>
      <c r="BO1296" s="2"/>
      <c r="BP1296" s="2"/>
      <c r="BQ1296" s="2"/>
      <c r="BR1296" s="2"/>
      <c r="BS1296" s="2"/>
      <c r="BT1296" s="2"/>
      <c r="BU1296" s="2"/>
      <c r="BV1296" s="2"/>
      <c r="BW1296" s="2"/>
      <c r="BX1296" s="2"/>
      <c r="BY1296" s="2"/>
      <c r="BZ1296" s="2"/>
      <c r="CA1296" s="2"/>
      <c r="CB1296" s="2"/>
      <c r="CC1296" s="2"/>
      <c r="CD1296" s="2"/>
      <c r="CE1296" s="2"/>
      <c r="CF1296" s="2"/>
      <c r="CG1296" s="2"/>
      <c r="CH1296" s="2"/>
      <c r="CI1296" s="2"/>
      <c r="CJ1296" s="2"/>
      <c r="CK1296" s="2"/>
      <c r="CL1296" s="2"/>
      <c r="CM1296" s="2"/>
      <c r="CN1296" s="2"/>
      <c r="CO1296" s="2"/>
      <c r="CP1296" s="2"/>
      <c r="CQ1296" s="2"/>
      <c r="CR1296" s="2"/>
      <c r="CS1296" s="2"/>
      <c r="CT1296" s="2"/>
      <c r="CU1296" s="2"/>
      <c r="CV1296" s="2"/>
      <c r="CW1296" s="2"/>
      <c r="CX1296" s="2"/>
      <c r="CY1296" s="2"/>
      <c r="CZ1296" s="2"/>
      <c r="DA1296" s="2"/>
      <c r="DB1296" s="2"/>
      <c r="DC1296" s="2"/>
      <c r="DD1296" s="2"/>
      <c r="DE1296" s="2"/>
      <c r="DF1296" s="2"/>
      <c r="DG1296" s="2"/>
      <c r="DH1296" s="2"/>
      <c r="DI1296" s="2"/>
      <c r="DJ1296" s="2"/>
      <c r="DK1296" s="2"/>
      <c r="DL1296" s="2"/>
      <c r="DM1296" s="2"/>
      <c r="DN1296" s="2"/>
      <c r="DO1296" s="2"/>
      <c r="DP1296" s="2"/>
      <c r="DQ1296" s="2"/>
      <c r="DR1296" s="2"/>
      <c r="DS1296" s="2"/>
      <c r="DT1296" s="2"/>
      <c r="DU1296" s="2"/>
      <c r="DV1296" s="2"/>
      <c r="DW1296" s="2"/>
      <c r="DX1296" s="2"/>
      <c r="DY1296" s="2"/>
      <c r="DZ1296" s="2"/>
      <c r="EA1296" s="2"/>
      <c r="EB1296" s="2"/>
      <c r="EC1296" s="2"/>
      <c r="ED1296" s="2"/>
      <c r="EE1296" s="2"/>
      <c r="EF1296" s="2"/>
      <c r="EG1296" s="2"/>
      <c r="EH1296" s="2"/>
      <c r="EI1296" s="2"/>
      <c r="EJ1296" s="2"/>
      <c r="EK1296" s="2"/>
      <c r="EL1296" s="2"/>
      <c r="EM1296" s="2"/>
      <c r="EN1296" s="2"/>
      <c r="EO1296" s="2"/>
      <c r="EP1296" s="2"/>
      <c r="EQ1296" s="2"/>
      <c r="ER1296" s="2"/>
      <c r="ES1296" s="2"/>
      <c r="ET1296" s="2"/>
      <c r="EU1296" s="2"/>
      <c r="EV1296" s="2"/>
      <c r="EW1296" s="2"/>
      <c r="EX1296" s="2"/>
      <c r="EY1296" s="2"/>
      <c r="EZ1296" s="2"/>
      <c r="FA1296" s="2"/>
      <c r="FB1296" s="2"/>
      <c r="FC1296" s="2"/>
    </row>
    <row r="1297" spans="1:159" s="4" customFormat="1">
      <c r="A1297" s="50" t="s">
        <v>2228</v>
      </c>
      <c r="B1297" s="59" t="s">
        <v>2693</v>
      </c>
      <c r="C1297" s="60">
        <v>5331</v>
      </c>
      <c r="D1297" s="59" t="s">
        <v>974</v>
      </c>
      <c r="E1297" s="78" t="str">
        <f>IFERROR(VLOOKUP($C1297,'2025-26 School Level AAFTE'!$C$2:$L$2349,9,FALSE), "No")</f>
        <v>No</v>
      </c>
      <c r="F1297" s="67">
        <f>IFERROR(VLOOKUP($C1297,'2025-26 School Level AAFTE'!$C$2:$J$2349,8,FALSE), 0)</f>
        <v>22.5</v>
      </c>
      <c r="G1297" s="69">
        <f>IFERROR(IF(E1297= "yes",VLOOKUP(C1297,Summary!$B:$I,6,0),0),0)</f>
        <v>0</v>
      </c>
      <c r="H1297" s="68">
        <f t="shared" si="221"/>
        <v>0</v>
      </c>
      <c r="I1297" s="110">
        <f>VLOOKUP($A1297,'2026-27 Salary &amp; Benefits'!$A:$I,3,FALSE)</f>
        <v>1.18</v>
      </c>
      <c r="J1297" s="110">
        <f>VLOOKUP($A1297,'2026-27 Salary &amp; Benefits'!$A:$I,4,FALSE)</f>
        <v>1.18</v>
      </c>
      <c r="K1297" s="101">
        <f t="shared" si="222"/>
        <v>0</v>
      </c>
      <c r="L1297" s="100">
        <f t="shared" si="223"/>
        <v>0</v>
      </c>
      <c r="M1297" s="102">
        <f>'2026-27 Salary &amp; Benefits'!$E$6</f>
        <v>78209</v>
      </c>
      <c r="N1297" s="102">
        <f>'2026-27 Salary &amp; Benefits'!$F$6</f>
        <v>82248</v>
      </c>
      <c r="O1297" s="7">
        <f t="shared" si="224"/>
        <v>0</v>
      </c>
      <c r="P1297" s="7">
        <f t="shared" si="225"/>
        <v>0</v>
      </c>
      <c r="Q1297" s="7">
        <f>'2026-27 Salary &amp; Benefits'!G$6</f>
        <v>16817.759999999998</v>
      </c>
      <c r="R1297" s="103">
        <f>'2026-27 Salary &amp; Benefits'!H$6</f>
        <v>0.16020000000000001</v>
      </c>
      <c r="S1297" s="103">
        <f>'2026-27 Salary &amp; Benefits'!I$6</f>
        <v>0.15390000000000001</v>
      </c>
      <c r="T1297" s="7">
        <f t="shared" si="226"/>
        <v>0</v>
      </c>
      <c r="U1297" s="7">
        <f t="shared" si="227"/>
        <v>0</v>
      </c>
      <c r="V1297" s="7">
        <f t="shared" si="228"/>
        <v>0</v>
      </c>
      <c r="W1297" s="7">
        <f t="shared" si="229"/>
        <v>0</v>
      </c>
      <c r="X1297" s="18">
        <f t="shared" si="230"/>
        <v>0</v>
      </c>
      <c r="Y1297" s="2"/>
      <c r="Z1297" s="2"/>
      <c r="AA1297" s="2"/>
      <c r="AB1297" s="2"/>
      <c r="AC1297" s="2"/>
      <c r="AD1297" s="2"/>
      <c r="AE1297" s="2"/>
      <c r="AF1297" s="2"/>
      <c r="AG1297" s="2"/>
      <c r="AH1297" s="2"/>
      <c r="AI1297" s="2"/>
      <c r="AJ1297" s="2"/>
      <c r="AK1297" s="2"/>
      <c r="AL1297" s="2"/>
      <c r="AM1297" s="2"/>
      <c r="AN1297" s="2"/>
      <c r="AO1297" s="2"/>
      <c r="AP1297" s="2"/>
      <c r="AQ1297" s="2"/>
      <c r="AR1297" s="2"/>
      <c r="AS1297" s="2"/>
      <c r="AT1297" s="2"/>
      <c r="AU1297" s="2"/>
      <c r="AV1297" s="2"/>
      <c r="AW1297" s="2"/>
      <c r="AX1297" s="2"/>
      <c r="AY1297" s="2"/>
      <c r="AZ1297" s="2"/>
      <c r="BA1297" s="2"/>
      <c r="BB1297" s="2"/>
      <c r="BC1297" s="2"/>
      <c r="BD1297" s="2"/>
      <c r="BE1297" s="2"/>
      <c r="BF1297" s="2"/>
      <c r="BG1297" s="2"/>
      <c r="BH1297" s="2"/>
      <c r="BI1297" s="2"/>
      <c r="BJ1297" s="2"/>
      <c r="BK1297" s="2"/>
      <c r="BL1297" s="2"/>
      <c r="BM1297" s="2"/>
      <c r="BN1297" s="2"/>
      <c r="BO1297" s="2"/>
      <c r="BP1297" s="2"/>
      <c r="BQ1297" s="2"/>
      <c r="BR1297" s="2"/>
      <c r="BS1297" s="2"/>
      <c r="BT1297" s="2"/>
      <c r="BU1297" s="2"/>
      <c r="BV1297" s="2"/>
      <c r="BW1297" s="2"/>
      <c r="BX1297" s="2"/>
      <c r="BY1297" s="2"/>
      <c r="BZ1297" s="2"/>
      <c r="CA1297" s="2"/>
      <c r="CB1297" s="2"/>
      <c r="CC1297" s="2"/>
      <c r="CD1297" s="2"/>
      <c r="CE1297" s="2"/>
      <c r="CF1297" s="2"/>
      <c r="CG1297" s="2"/>
      <c r="CH1297" s="2"/>
      <c r="CI1297" s="2"/>
      <c r="CJ1297" s="2"/>
      <c r="CK1297" s="2"/>
      <c r="CL1297" s="2"/>
      <c r="CM1297" s="2"/>
      <c r="CN1297" s="2"/>
      <c r="CO1297" s="2"/>
      <c r="CP1297" s="2"/>
      <c r="CQ1297" s="2"/>
      <c r="CR1297" s="2"/>
      <c r="CS1297" s="2"/>
      <c r="CT1297" s="2"/>
      <c r="CU1297" s="2"/>
      <c r="CV1297" s="2"/>
      <c r="CW1297" s="2"/>
      <c r="CX1297" s="2"/>
      <c r="CY1297" s="2"/>
      <c r="CZ1297" s="2"/>
      <c r="DA1297" s="2"/>
      <c r="DB1297" s="2"/>
      <c r="DC1297" s="2"/>
      <c r="DD1297" s="2"/>
      <c r="DE1297" s="2"/>
      <c r="DF1297" s="2"/>
      <c r="DG1297" s="2"/>
      <c r="DH1297" s="2"/>
      <c r="DI1297" s="2"/>
      <c r="DJ1297" s="2"/>
      <c r="DK1297" s="2"/>
      <c r="DL1297" s="2"/>
      <c r="DM1297" s="2"/>
      <c r="DN1297" s="2"/>
      <c r="DO1297" s="2"/>
      <c r="DP1297" s="2"/>
      <c r="DQ1297" s="2"/>
      <c r="DR1297" s="2"/>
      <c r="DS1297" s="2"/>
      <c r="DT1297" s="2"/>
      <c r="DU1297" s="2"/>
      <c r="DV1297" s="2"/>
      <c r="DW1297" s="2"/>
      <c r="DX1297" s="2"/>
      <c r="DY1297" s="2"/>
      <c r="DZ1297" s="2"/>
      <c r="EA1297" s="2"/>
      <c r="EB1297" s="2"/>
      <c r="EC1297" s="2"/>
      <c r="ED1297" s="2"/>
      <c r="EE1297" s="2"/>
      <c r="EF1297" s="2"/>
      <c r="EG1297" s="2"/>
      <c r="EH1297" s="2"/>
      <c r="EI1297" s="2"/>
      <c r="EJ1297" s="2"/>
      <c r="EK1297" s="2"/>
      <c r="EL1297" s="2"/>
      <c r="EM1297" s="2"/>
      <c r="EN1297" s="2"/>
      <c r="EO1297" s="2"/>
      <c r="EP1297" s="2"/>
      <c r="EQ1297" s="2"/>
      <c r="ER1297" s="2"/>
      <c r="ES1297" s="2"/>
      <c r="ET1297" s="2"/>
      <c r="EU1297" s="2"/>
      <c r="EV1297" s="2"/>
      <c r="EW1297" s="2"/>
      <c r="EX1297" s="2"/>
      <c r="EY1297" s="2"/>
      <c r="EZ1297" s="2"/>
      <c r="FA1297" s="2"/>
      <c r="FB1297" s="2"/>
      <c r="FC1297" s="2"/>
    </row>
    <row r="1298" spans="1:159" s="4" customFormat="1">
      <c r="A1298" s="50" t="s">
        <v>2228</v>
      </c>
      <c r="B1298" s="59" t="s">
        <v>2693</v>
      </c>
      <c r="C1298" s="60">
        <v>5605</v>
      </c>
      <c r="D1298" s="59" t="s">
        <v>2924</v>
      </c>
      <c r="E1298" s="78" t="str">
        <f>IFERROR(VLOOKUP($C1298,'2025-26 School Level AAFTE'!$C$2:$L$2349,9,FALSE), "No")</f>
        <v>No</v>
      </c>
      <c r="F1298" s="67">
        <f>IFERROR(VLOOKUP($C1298,'2025-26 School Level AAFTE'!$C$2:$J$2349,8,FALSE), 0)</f>
        <v>467.92</v>
      </c>
      <c r="G1298" s="69">
        <f>IFERROR(IF(E1298= "yes",VLOOKUP(C1298,Summary!$B:$I,6,0),0),0)</f>
        <v>0</v>
      </c>
      <c r="H1298" s="68">
        <f t="shared" si="221"/>
        <v>0</v>
      </c>
      <c r="I1298" s="110">
        <f>VLOOKUP($A1298,'2026-27 Salary &amp; Benefits'!$A:$I,3,FALSE)</f>
        <v>1.18</v>
      </c>
      <c r="J1298" s="110">
        <f>VLOOKUP($A1298,'2026-27 Salary &amp; Benefits'!$A:$I,4,FALSE)</f>
        <v>1.18</v>
      </c>
      <c r="K1298" s="101">
        <f t="shared" si="222"/>
        <v>0</v>
      </c>
      <c r="L1298" s="100">
        <f t="shared" si="223"/>
        <v>0</v>
      </c>
      <c r="M1298" s="102">
        <f>'2026-27 Salary &amp; Benefits'!$E$6</f>
        <v>78209</v>
      </c>
      <c r="N1298" s="102">
        <f>'2026-27 Salary &amp; Benefits'!$F$6</f>
        <v>82248</v>
      </c>
      <c r="O1298" s="7">
        <f t="shared" si="224"/>
        <v>0</v>
      </c>
      <c r="P1298" s="7">
        <f t="shared" si="225"/>
        <v>0</v>
      </c>
      <c r="Q1298" s="7">
        <f>'2026-27 Salary &amp; Benefits'!G$6</f>
        <v>16817.759999999998</v>
      </c>
      <c r="R1298" s="103">
        <f>'2026-27 Salary &amp; Benefits'!H$6</f>
        <v>0.16020000000000001</v>
      </c>
      <c r="S1298" s="103">
        <f>'2026-27 Salary &amp; Benefits'!I$6</f>
        <v>0.15390000000000001</v>
      </c>
      <c r="T1298" s="7">
        <f t="shared" si="226"/>
        <v>0</v>
      </c>
      <c r="U1298" s="7">
        <f t="shared" si="227"/>
        <v>0</v>
      </c>
      <c r="V1298" s="7">
        <f t="shared" si="228"/>
        <v>0</v>
      </c>
      <c r="W1298" s="7">
        <f t="shared" si="229"/>
        <v>0</v>
      </c>
      <c r="X1298" s="18">
        <f t="shared" si="230"/>
        <v>0</v>
      </c>
      <c r="Y1298" s="2"/>
      <c r="Z1298" s="2"/>
      <c r="AA1298" s="2"/>
      <c r="AB1298" s="2"/>
      <c r="AC1298" s="2"/>
      <c r="AD1298" s="2"/>
      <c r="AE1298" s="2"/>
      <c r="AF1298" s="2"/>
      <c r="AG1298" s="2"/>
      <c r="AH1298" s="2"/>
      <c r="AI1298" s="2"/>
      <c r="AJ1298" s="2"/>
      <c r="AK1298" s="2"/>
      <c r="AL1298" s="2"/>
      <c r="AM1298" s="2"/>
      <c r="AN1298" s="2"/>
      <c r="AO1298" s="2"/>
      <c r="AP1298" s="2"/>
      <c r="AQ1298" s="2"/>
      <c r="AR1298" s="2"/>
      <c r="AS1298" s="2"/>
      <c r="AT1298" s="2"/>
      <c r="AU1298" s="2"/>
      <c r="AV1298" s="2"/>
      <c r="AW1298" s="2"/>
      <c r="AX1298" s="2"/>
      <c r="AY1298" s="2"/>
      <c r="AZ1298" s="2"/>
      <c r="BA1298" s="2"/>
      <c r="BB1298" s="2"/>
      <c r="BC1298" s="2"/>
      <c r="BD1298" s="2"/>
      <c r="BE1298" s="2"/>
      <c r="BF1298" s="2"/>
      <c r="BG1298" s="2"/>
      <c r="BH1298" s="2"/>
      <c r="BI1298" s="2"/>
      <c r="BJ1298" s="2"/>
      <c r="BK1298" s="2"/>
      <c r="BL1298" s="2"/>
      <c r="BM1298" s="2"/>
      <c r="BN1298" s="2"/>
      <c r="BO1298" s="2"/>
      <c r="BP1298" s="2"/>
      <c r="BQ1298" s="2"/>
      <c r="BR1298" s="2"/>
      <c r="BS1298" s="2"/>
      <c r="BT1298" s="2"/>
      <c r="BU1298" s="2"/>
      <c r="BV1298" s="2"/>
      <c r="BW1298" s="2"/>
      <c r="BX1298" s="2"/>
      <c r="BY1298" s="2"/>
      <c r="BZ1298" s="2"/>
      <c r="CA1298" s="2"/>
      <c r="CB1298" s="2"/>
      <c r="CC1298" s="2"/>
      <c r="CD1298" s="2"/>
      <c r="CE1298" s="2"/>
      <c r="CF1298" s="2"/>
      <c r="CG1298" s="2"/>
      <c r="CH1298" s="2"/>
      <c r="CI1298" s="2"/>
      <c r="CJ1298" s="2"/>
      <c r="CK1298" s="2"/>
      <c r="CL1298" s="2"/>
      <c r="CM1298" s="2"/>
      <c r="CN1298" s="2"/>
      <c r="CO1298" s="2"/>
      <c r="CP1298" s="2"/>
      <c r="CQ1298" s="2"/>
      <c r="CR1298" s="2"/>
      <c r="CS1298" s="2"/>
      <c r="CT1298" s="2"/>
      <c r="CU1298" s="2"/>
      <c r="CV1298" s="2"/>
      <c r="CW1298" s="2"/>
      <c r="CX1298" s="2"/>
      <c r="CY1298" s="2"/>
      <c r="CZ1298" s="2"/>
      <c r="DA1298" s="2"/>
      <c r="DB1298" s="2"/>
      <c r="DC1298" s="2"/>
      <c r="DD1298" s="2"/>
      <c r="DE1298" s="2"/>
      <c r="DF1298" s="2"/>
      <c r="DG1298" s="2"/>
      <c r="DH1298" s="2"/>
      <c r="DI1298" s="2"/>
      <c r="DJ1298" s="2"/>
      <c r="DK1298" s="2"/>
      <c r="DL1298" s="2"/>
      <c r="DM1298" s="2"/>
      <c r="DN1298" s="2"/>
      <c r="DO1298" s="2"/>
      <c r="DP1298" s="2"/>
      <c r="DQ1298" s="2"/>
      <c r="DR1298" s="2"/>
      <c r="DS1298" s="2"/>
      <c r="DT1298" s="2"/>
      <c r="DU1298" s="2"/>
      <c r="DV1298" s="2"/>
      <c r="DW1298" s="2"/>
      <c r="DX1298" s="2"/>
      <c r="DY1298" s="2"/>
      <c r="DZ1298" s="2"/>
      <c r="EA1298" s="2"/>
      <c r="EB1298" s="2"/>
      <c r="EC1298" s="2"/>
      <c r="ED1298" s="2"/>
      <c r="EE1298" s="2"/>
      <c r="EF1298" s="2"/>
      <c r="EG1298" s="2"/>
      <c r="EH1298" s="2"/>
      <c r="EI1298" s="2"/>
      <c r="EJ1298" s="2"/>
      <c r="EK1298" s="2"/>
      <c r="EL1298" s="2"/>
      <c r="EM1298" s="2"/>
      <c r="EN1298" s="2"/>
      <c r="EO1298" s="2"/>
      <c r="EP1298" s="2"/>
      <c r="EQ1298" s="2"/>
      <c r="ER1298" s="2"/>
      <c r="ES1298" s="2"/>
      <c r="ET1298" s="2"/>
      <c r="EU1298" s="2"/>
      <c r="EV1298" s="2"/>
      <c r="EW1298" s="2"/>
      <c r="EX1298" s="2"/>
      <c r="EY1298" s="2"/>
      <c r="EZ1298" s="2"/>
      <c r="FA1298" s="2"/>
      <c r="FB1298" s="2"/>
      <c r="FC1298" s="2"/>
    </row>
    <row r="1299" spans="1:159" s="4" customFormat="1">
      <c r="A1299" s="50" t="s">
        <v>2228</v>
      </c>
      <c r="B1299" s="59" t="s">
        <v>2693</v>
      </c>
      <c r="C1299" s="60">
        <v>3811</v>
      </c>
      <c r="D1299" s="59" t="s">
        <v>961</v>
      </c>
      <c r="E1299" s="78" t="str">
        <f>IFERROR(VLOOKUP($C1299,'2025-26 School Level AAFTE'!$C$2:$L$2349,9,FALSE), "No")</f>
        <v>No</v>
      </c>
      <c r="F1299" s="67">
        <f>IFERROR(VLOOKUP($C1299,'2025-26 School Level AAFTE'!$C$2:$J$2349,8,FALSE), 0)</f>
        <v>85.47999999999999</v>
      </c>
      <c r="G1299" s="69">
        <f>IFERROR(IF(E1299= "yes",VLOOKUP(C1299,Summary!$B:$I,6,0),0),0)</f>
        <v>0</v>
      </c>
      <c r="H1299" s="68">
        <f t="shared" si="221"/>
        <v>0</v>
      </c>
      <c r="I1299" s="110">
        <f>VLOOKUP($A1299,'2026-27 Salary &amp; Benefits'!$A:$I,3,FALSE)</f>
        <v>1.18</v>
      </c>
      <c r="J1299" s="110">
        <f>VLOOKUP($A1299,'2026-27 Salary &amp; Benefits'!$A:$I,4,FALSE)</f>
        <v>1.18</v>
      </c>
      <c r="K1299" s="101">
        <f t="shared" si="222"/>
        <v>0</v>
      </c>
      <c r="L1299" s="100">
        <f t="shared" si="223"/>
        <v>0</v>
      </c>
      <c r="M1299" s="102">
        <f>'2026-27 Salary &amp; Benefits'!$E$6</f>
        <v>78209</v>
      </c>
      <c r="N1299" s="102">
        <f>'2026-27 Salary &amp; Benefits'!$F$6</f>
        <v>82248</v>
      </c>
      <c r="O1299" s="7">
        <f t="shared" si="224"/>
        <v>0</v>
      </c>
      <c r="P1299" s="7">
        <f t="shared" si="225"/>
        <v>0</v>
      </c>
      <c r="Q1299" s="7">
        <f>'2026-27 Salary &amp; Benefits'!G$6</f>
        <v>16817.759999999998</v>
      </c>
      <c r="R1299" s="103">
        <f>'2026-27 Salary &amp; Benefits'!H$6</f>
        <v>0.16020000000000001</v>
      </c>
      <c r="S1299" s="103">
        <f>'2026-27 Salary &amp; Benefits'!I$6</f>
        <v>0.15390000000000001</v>
      </c>
      <c r="T1299" s="7">
        <f t="shared" si="226"/>
        <v>0</v>
      </c>
      <c r="U1299" s="7">
        <f t="shared" si="227"/>
        <v>0</v>
      </c>
      <c r="V1299" s="7">
        <f t="shared" si="228"/>
        <v>0</v>
      </c>
      <c r="W1299" s="7">
        <f t="shared" si="229"/>
        <v>0</v>
      </c>
      <c r="X1299" s="18">
        <f t="shared" si="230"/>
        <v>0</v>
      </c>
      <c r="Y1299" s="2"/>
      <c r="Z1299" s="2"/>
      <c r="AA1299" s="2"/>
      <c r="AB1299" s="2"/>
      <c r="AC1299" s="2"/>
      <c r="AD1299" s="2"/>
      <c r="AE1299" s="2"/>
      <c r="AF1299" s="2"/>
      <c r="AG1299" s="2"/>
      <c r="AH1299" s="2"/>
      <c r="AI1299" s="2"/>
      <c r="AJ1299" s="2"/>
      <c r="AK1299" s="2"/>
      <c r="AL1299" s="2"/>
      <c r="AM1299" s="2"/>
      <c r="AN1299" s="2"/>
      <c r="AO1299" s="2"/>
      <c r="AP1299" s="2"/>
      <c r="AQ1299" s="2"/>
      <c r="AR1299" s="2"/>
      <c r="AS1299" s="2"/>
      <c r="AT1299" s="2"/>
      <c r="AU1299" s="2"/>
      <c r="AV1299" s="2"/>
      <c r="AW1299" s="2"/>
      <c r="AX1299" s="2"/>
      <c r="AY1299" s="2"/>
      <c r="AZ1299" s="2"/>
      <c r="BA1299" s="2"/>
      <c r="BB1299" s="2"/>
      <c r="BC1299" s="2"/>
      <c r="BD1299" s="2"/>
      <c r="BE1299" s="2"/>
      <c r="BF1299" s="2"/>
      <c r="BG1299" s="2"/>
      <c r="BH1299" s="2"/>
      <c r="BI1299" s="2"/>
      <c r="BJ1299" s="2"/>
      <c r="BK1299" s="2"/>
      <c r="BL1299" s="2"/>
      <c r="BM1299" s="2"/>
      <c r="BN1299" s="2"/>
      <c r="BO1299" s="2"/>
      <c r="BP1299" s="2"/>
      <c r="BQ1299" s="2"/>
      <c r="BR1299" s="2"/>
      <c r="BS1299" s="2"/>
      <c r="BT1299" s="2"/>
      <c r="BU1299" s="2"/>
      <c r="BV1299" s="2"/>
      <c r="BW1299" s="2"/>
      <c r="BX1299" s="2"/>
      <c r="BY1299" s="2"/>
      <c r="BZ1299" s="2"/>
      <c r="CA1299" s="2"/>
      <c r="CB1299" s="2"/>
      <c r="CC1299" s="2"/>
      <c r="CD1299" s="2"/>
      <c r="CE1299" s="2"/>
      <c r="CF1299" s="2"/>
      <c r="CG1299" s="2"/>
      <c r="CH1299" s="2"/>
      <c r="CI1299" s="2"/>
      <c r="CJ1299" s="2"/>
      <c r="CK1299" s="2"/>
      <c r="CL1299" s="2"/>
      <c r="CM1299" s="2"/>
      <c r="CN1299" s="2"/>
      <c r="CO1299" s="2"/>
      <c r="CP1299" s="2"/>
      <c r="CQ1299" s="2"/>
      <c r="CR1299" s="2"/>
      <c r="CS1299" s="2"/>
      <c r="CT1299" s="2"/>
      <c r="CU1299" s="2"/>
      <c r="CV1299" s="2"/>
      <c r="CW1299" s="2"/>
      <c r="CX1299" s="2"/>
      <c r="CY1299" s="2"/>
      <c r="CZ1299" s="2"/>
      <c r="DA1299" s="2"/>
      <c r="DB1299" s="2"/>
      <c r="DC1299" s="2"/>
      <c r="DD1299" s="2"/>
      <c r="DE1299" s="2"/>
      <c r="DF1299" s="2"/>
      <c r="DG1299" s="2"/>
      <c r="DH1299" s="2"/>
      <c r="DI1299" s="2"/>
      <c r="DJ1299" s="2"/>
      <c r="DK1299" s="2"/>
      <c r="DL1299" s="2"/>
      <c r="DM1299" s="2"/>
      <c r="DN1299" s="2"/>
      <c r="DO1299" s="2"/>
      <c r="DP1299" s="2"/>
      <c r="DQ1299" s="2"/>
      <c r="DR1299" s="2"/>
      <c r="DS1299" s="2"/>
      <c r="DT1299" s="2"/>
      <c r="DU1299" s="2"/>
      <c r="DV1299" s="2"/>
      <c r="DW1299" s="2"/>
      <c r="DX1299" s="2"/>
      <c r="DY1299" s="2"/>
      <c r="DZ1299" s="2"/>
      <c r="EA1299" s="2"/>
      <c r="EB1299" s="2"/>
      <c r="EC1299" s="2"/>
      <c r="ED1299" s="2"/>
      <c r="EE1299" s="2"/>
      <c r="EF1299" s="2"/>
      <c r="EG1299" s="2"/>
      <c r="EH1299" s="2"/>
      <c r="EI1299" s="2"/>
      <c r="EJ1299" s="2"/>
      <c r="EK1299" s="2"/>
      <c r="EL1299" s="2"/>
      <c r="EM1299" s="2"/>
      <c r="EN1299" s="2"/>
      <c r="EO1299" s="2"/>
      <c r="EP1299" s="2"/>
      <c r="EQ1299" s="2"/>
      <c r="ER1299" s="2"/>
      <c r="ES1299" s="2"/>
      <c r="ET1299" s="2"/>
      <c r="EU1299" s="2"/>
      <c r="EV1299" s="2"/>
      <c r="EW1299" s="2"/>
      <c r="EX1299" s="2"/>
      <c r="EY1299" s="2"/>
      <c r="EZ1299" s="2"/>
      <c r="FA1299" s="2"/>
      <c r="FB1299" s="2"/>
      <c r="FC1299" s="2"/>
    </row>
    <row r="1300" spans="1:159" s="4" customFormat="1">
      <c r="A1300" s="50" t="s">
        <v>2228</v>
      </c>
      <c r="B1300" s="59" t="s">
        <v>2693</v>
      </c>
      <c r="C1300" s="60">
        <v>3679</v>
      </c>
      <c r="D1300" s="59" t="s">
        <v>958</v>
      </c>
      <c r="E1300" s="78" t="str">
        <f>IFERROR(VLOOKUP($C1300,'2025-26 School Level AAFTE'!$C$2:$L$2349,9,FALSE), "No")</f>
        <v>No</v>
      </c>
      <c r="F1300" s="67">
        <f>IFERROR(VLOOKUP($C1300,'2025-26 School Level AAFTE'!$C$2:$J$2349,8,FALSE), 0)</f>
        <v>475.4</v>
      </c>
      <c r="G1300" s="69">
        <f>IFERROR(IF(E1300= "yes",VLOOKUP(C1300,Summary!$B:$I,6,0),0),0)</f>
        <v>0</v>
      </c>
      <c r="H1300" s="68">
        <f t="shared" si="221"/>
        <v>0</v>
      </c>
      <c r="I1300" s="110">
        <f>VLOOKUP($A1300,'2026-27 Salary &amp; Benefits'!$A:$I,3,FALSE)</f>
        <v>1.18</v>
      </c>
      <c r="J1300" s="110">
        <f>VLOOKUP($A1300,'2026-27 Salary &amp; Benefits'!$A:$I,4,FALSE)</f>
        <v>1.18</v>
      </c>
      <c r="K1300" s="101">
        <f t="shared" si="222"/>
        <v>0</v>
      </c>
      <c r="L1300" s="100">
        <f t="shared" si="223"/>
        <v>0</v>
      </c>
      <c r="M1300" s="102">
        <f>'2026-27 Salary &amp; Benefits'!$E$6</f>
        <v>78209</v>
      </c>
      <c r="N1300" s="102">
        <f>'2026-27 Salary &amp; Benefits'!$F$6</f>
        <v>82248</v>
      </c>
      <c r="O1300" s="7">
        <f t="shared" si="224"/>
        <v>0</v>
      </c>
      <c r="P1300" s="7">
        <f t="shared" si="225"/>
        <v>0</v>
      </c>
      <c r="Q1300" s="7">
        <f>'2026-27 Salary &amp; Benefits'!G$6</f>
        <v>16817.759999999998</v>
      </c>
      <c r="R1300" s="103">
        <f>'2026-27 Salary &amp; Benefits'!H$6</f>
        <v>0.16020000000000001</v>
      </c>
      <c r="S1300" s="103">
        <f>'2026-27 Salary &amp; Benefits'!I$6</f>
        <v>0.15390000000000001</v>
      </c>
      <c r="T1300" s="7">
        <f t="shared" si="226"/>
        <v>0</v>
      </c>
      <c r="U1300" s="7">
        <f t="shared" si="227"/>
        <v>0</v>
      </c>
      <c r="V1300" s="7">
        <f t="shared" si="228"/>
        <v>0</v>
      </c>
      <c r="W1300" s="7">
        <f t="shared" si="229"/>
        <v>0</v>
      </c>
      <c r="X1300" s="18">
        <f t="shared" si="230"/>
        <v>0</v>
      </c>
      <c r="Y1300" s="2"/>
      <c r="Z1300" s="2"/>
      <c r="AA1300" s="2"/>
      <c r="AB1300" s="2"/>
      <c r="AC1300" s="2"/>
      <c r="AD1300" s="2"/>
      <c r="AE1300" s="2"/>
      <c r="AF1300" s="2"/>
      <c r="AG1300" s="2"/>
      <c r="AH1300" s="2"/>
      <c r="AI1300" s="2"/>
      <c r="AJ1300" s="2"/>
      <c r="AK1300" s="2"/>
      <c r="AL1300" s="2"/>
      <c r="AM1300" s="2"/>
      <c r="AN1300" s="2"/>
      <c r="AO1300" s="2"/>
      <c r="AP1300" s="2"/>
      <c r="AQ1300" s="2"/>
      <c r="AR1300" s="2"/>
      <c r="AS1300" s="2"/>
      <c r="AT1300" s="2"/>
      <c r="AU1300" s="2"/>
      <c r="AV1300" s="2"/>
      <c r="AW1300" s="2"/>
      <c r="AX1300" s="2"/>
      <c r="AY1300" s="2"/>
      <c r="AZ1300" s="2"/>
      <c r="BA1300" s="2"/>
      <c r="BB1300" s="2"/>
      <c r="BC1300" s="2"/>
      <c r="BD1300" s="2"/>
      <c r="BE1300" s="2"/>
      <c r="BF1300" s="2"/>
      <c r="BG1300" s="2"/>
      <c r="BH1300" s="2"/>
      <c r="BI1300" s="2"/>
      <c r="BJ1300" s="2"/>
      <c r="BK1300" s="2"/>
      <c r="BL1300" s="2"/>
      <c r="BM1300" s="2"/>
      <c r="BN1300" s="2"/>
      <c r="BO1300" s="2"/>
      <c r="BP1300" s="2"/>
      <c r="BQ1300" s="2"/>
      <c r="BR1300" s="2"/>
      <c r="BS1300" s="2"/>
      <c r="BT1300" s="2"/>
      <c r="BU1300" s="2"/>
      <c r="BV1300" s="2"/>
      <c r="BW1300" s="2"/>
      <c r="BX1300" s="2"/>
      <c r="BY1300" s="2"/>
      <c r="BZ1300" s="2"/>
      <c r="CA1300" s="2"/>
      <c r="CB1300" s="2"/>
      <c r="CC1300" s="2"/>
      <c r="CD1300" s="2"/>
      <c r="CE1300" s="2"/>
      <c r="CF1300" s="2"/>
      <c r="CG1300" s="2"/>
      <c r="CH1300" s="2"/>
      <c r="CI1300" s="2"/>
      <c r="CJ1300" s="2"/>
      <c r="CK1300" s="2"/>
      <c r="CL1300" s="2"/>
      <c r="CM1300" s="2"/>
      <c r="CN1300" s="2"/>
      <c r="CO1300" s="2"/>
      <c r="CP1300" s="2"/>
      <c r="CQ1300" s="2"/>
      <c r="CR1300" s="2"/>
      <c r="CS1300" s="2"/>
      <c r="CT1300" s="2"/>
      <c r="CU1300" s="2"/>
      <c r="CV1300" s="2"/>
      <c r="CW1300" s="2"/>
      <c r="CX1300" s="2"/>
      <c r="CY1300" s="2"/>
      <c r="CZ1300" s="2"/>
      <c r="DA1300" s="2"/>
      <c r="DB1300" s="2"/>
      <c r="DC1300" s="2"/>
      <c r="DD1300" s="2"/>
      <c r="DE1300" s="2"/>
      <c r="DF1300" s="2"/>
      <c r="DG1300" s="2"/>
      <c r="DH1300" s="2"/>
      <c r="DI1300" s="2"/>
      <c r="DJ1300" s="2"/>
      <c r="DK1300" s="2"/>
      <c r="DL1300" s="2"/>
      <c r="DM1300" s="2"/>
      <c r="DN1300" s="2"/>
      <c r="DO1300" s="2"/>
      <c r="DP1300" s="2"/>
      <c r="DQ1300" s="2"/>
      <c r="DR1300" s="2"/>
      <c r="DS1300" s="2"/>
      <c r="DT1300" s="2"/>
      <c r="DU1300" s="2"/>
      <c r="DV1300" s="2"/>
      <c r="DW1300" s="2"/>
      <c r="DX1300" s="2"/>
      <c r="DY1300" s="2"/>
      <c r="DZ1300" s="2"/>
      <c r="EA1300" s="2"/>
      <c r="EB1300" s="2"/>
      <c r="EC1300" s="2"/>
      <c r="ED1300" s="2"/>
      <c r="EE1300" s="2"/>
      <c r="EF1300" s="2"/>
      <c r="EG1300" s="2"/>
      <c r="EH1300" s="2"/>
      <c r="EI1300" s="2"/>
      <c r="EJ1300" s="2"/>
      <c r="EK1300" s="2"/>
      <c r="EL1300" s="2"/>
      <c r="EM1300" s="2"/>
      <c r="EN1300" s="2"/>
      <c r="EO1300" s="2"/>
      <c r="EP1300" s="2"/>
      <c r="EQ1300" s="2"/>
      <c r="ER1300" s="2"/>
      <c r="ES1300" s="2"/>
      <c r="ET1300" s="2"/>
      <c r="EU1300" s="2"/>
      <c r="EV1300" s="2"/>
      <c r="EW1300" s="2"/>
      <c r="EX1300" s="2"/>
      <c r="EY1300" s="2"/>
      <c r="EZ1300" s="2"/>
      <c r="FA1300" s="2"/>
      <c r="FB1300" s="2"/>
      <c r="FC1300" s="2"/>
    </row>
    <row r="1301" spans="1:159" s="4" customFormat="1">
      <c r="A1301" t="s">
        <v>2228</v>
      </c>
      <c r="B1301" s="59" t="s">
        <v>2693</v>
      </c>
      <c r="C1301" s="3">
        <v>4371</v>
      </c>
      <c r="D1301" t="s">
        <v>969</v>
      </c>
      <c r="E1301" s="78" t="str">
        <f>IFERROR(VLOOKUP($C1301,'2025-26 School Level AAFTE'!$C$2:$L$2349,9,FALSE), "No")</f>
        <v>No</v>
      </c>
      <c r="F1301" s="67">
        <f>IFERROR(VLOOKUP($C1301,'2025-26 School Level AAFTE'!$C$2:$J$2349,8,FALSE), 0)</f>
        <v>1223.54</v>
      </c>
      <c r="G1301" s="69">
        <f>IFERROR(IF(E1301= "yes",VLOOKUP(C1301,Summary!$B:$I,6,0),0),0)</f>
        <v>0</v>
      </c>
      <c r="H1301" s="68">
        <f t="shared" si="221"/>
        <v>0</v>
      </c>
      <c r="I1301" s="110">
        <f>VLOOKUP($A1301,'2026-27 Salary &amp; Benefits'!$A:$I,3,FALSE)</f>
        <v>1.18</v>
      </c>
      <c r="J1301" s="110">
        <f>VLOOKUP($A1301,'2026-27 Salary &amp; Benefits'!$A:$I,4,FALSE)</f>
        <v>1.18</v>
      </c>
      <c r="K1301" s="101">
        <f t="shared" si="222"/>
        <v>0</v>
      </c>
      <c r="L1301" s="100">
        <f t="shared" si="223"/>
        <v>0</v>
      </c>
      <c r="M1301" s="102">
        <f>'2026-27 Salary &amp; Benefits'!$E$6</f>
        <v>78209</v>
      </c>
      <c r="N1301" s="102">
        <f>'2026-27 Salary &amp; Benefits'!$F$6</f>
        <v>82248</v>
      </c>
      <c r="O1301" s="7">
        <f t="shared" si="224"/>
        <v>0</v>
      </c>
      <c r="P1301" s="7">
        <f t="shared" si="225"/>
        <v>0</v>
      </c>
      <c r="Q1301" s="7">
        <f>'2026-27 Salary &amp; Benefits'!G$6</f>
        <v>16817.759999999998</v>
      </c>
      <c r="R1301" s="103">
        <f>'2026-27 Salary &amp; Benefits'!H$6</f>
        <v>0.16020000000000001</v>
      </c>
      <c r="S1301" s="103">
        <f>'2026-27 Salary &amp; Benefits'!I$6</f>
        <v>0.15390000000000001</v>
      </c>
      <c r="T1301" s="7">
        <f t="shared" si="226"/>
        <v>0</v>
      </c>
      <c r="U1301" s="7">
        <f t="shared" si="227"/>
        <v>0</v>
      </c>
      <c r="V1301" s="7">
        <f t="shared" si="228"/>
        <v>0</v>
      </c>
      <c r="W1301" s="7">
        <f t="shared" si="229"/>
        <v>0</v>
      </c>
      <c r="X1301" s="18">
        <f t="shared" si="230"/>
        <v>0</v>
      </c>
      <c r="Y1301" s="2"/>
      <c r="Z1301" s="2"/>
      <c r="AA1301" s="2"/>
      <c r="AB1301" s="2"/>
      <c r="AC1301" s="2"/>
      <c r="AD1301" s="2"/>
      <c r="AE1301" s="2"/>
      <c r="AF1301" s="2"/>
      <c r="AG1301" s="2"/>
      <c r="AH1301" s="2"/>
      <c r="AI1301" s="2"/>
      <c r="AJ1301" s="2"/>
      <c r="AK1301" s="2"/>
      <c r="AL1301" s="2"/>
      <c r="AM1301" s="2"/>
      <c r="AN1301" s="2"/>
      <c r="AO1301" s="2"/>
      <c r="AP1301" s="2"/>
      <c r="AQ1301" s="2"/>
      <c r="AR1301" s="2"/>
      <c r="AS1301" s="2"/>
      <c r="AT1301" s="2"/>
      <c r="AU1301" s="2"/>
      <c r="AV1301" s="2"/>
      <c r="AW1301" s="2"/>
      <c r="AX1301" s="2"/>
      <c r="AY1301" s="2"/>
      <c r="AZ1301" s="2"/>
      <c r="BA1301" s="2"/>
      <c r="BB1301" s="2"/>
      <c r="BC1301" s="2"/>
      <c r="BD1301" s="2"/>
      <c r="BE1301" s="2"/>
      <c r="BF1301" s="2"/>
      <c r="BG1301" s="2"/>
      <c r="BH1301" s="2"/>
      <c r="BI1301" s="2"/>
      <c r="BJ1301" s="2"/>
      <c r="BK1301" s="2"/>
      <c r="BL1301" s="2"/>
      <c r="BM1301" s="2"/>
      <c r="BN1301" s="2"/>
      <c r="BO1301" s="2"/>
      <c r="BP1301" s="2"/>
      <c r="BQ1301" s="2"/>
      <c r="BR1301" s="2"/>
      <c r="BS1301" s="2"/>
      <c r="BT1301" s="2"/>
      <c r="BU1301" s="2"/>
      <c r="BV1301" s="2"/>
      <c r="BW1301" s="2"/>
      <c r="BX1301" s="2"/>
      <c r="BY1301" s="2"/>
      <c r="BZ1301" s="2"/>
      <c r="CA1301" s="2"/>
      <c r="CB1301" s="2"/>
      <c r="CC1301" s="2"/>
      <c r="CD1301" s="2"/>
      <c r="CE1301" s="2"/>
      <c r="CF1301" s="2"/>
      <c r="CG1301" s="2"/>
      <c r="CH1301" s="2"/>
      <c r="CI1301" s="2"/>
      <c r="CJ1301" s="2"/>
      <c r="CK1301" s="2"/>
      <c r="CL1301" s="2"/>
      <c r="CM1301" s="2"/>
      <c r="CN1301" s="2"/>
      <c r="CO1301" s="2"/>
      <c r="CP1301" s="2"/>
      <c r="CQ1301" s="2"/>
      <c r="CR1301" s="2"/>
      <c r="CS1301" s="2"/>
      <c r="CT1301" s="2"/>
      <c r="CU1301" s="2"/>
      <c r="CV1301" s="2"/>
      <c r="CW1301" s="2"/>
      <c r="CX1301" s="2"/>
      <c r="CY1301" s="2"/>
      <c r="CZ1301" s="2"/>
      <c r="DA1301" s="2"/>
      <c r="DB1301" s="2"/>
      <c r="DC1301" s="2"/>
      <c r="DD1301" s="2"/>
      <c r="DE1301" s="2"/>
      <c r="DF1301" s="2"/>
      <c r="DG1301" s="2"/>
      <c r="DH1301" s="2"/>
      <c r="DI1301" s="2"/>
      <c r="DJ1301" s="2"/>
      <c r="DK1301" s="2"/>
      <c r="DL1301" s="2"/>
      <c r="DM1301" s="2"/>
      <c r="DN1301" s="2"/>
      <c r="DO1301" s="2"/>
      <c r="DP1301" s="2"/>
      <c r="DQ1301" s="2"/>
      <c r="DR1301" s="2"/>
      <c r="DS1301" s="2"/>
      <c r="DT1301" s="2"/>
      <c r="DU1301" s="2"/>
      <c r="DV1301" s="2"/>
      <c r="DW1301" s="2"/>
      <c r="DX1301" s="2"/>
      <c r="DY1301" s="2"/>
      <c r="DZ1301" s="2"/>
      <c r="EA1301" s="2"/>
      <c r="EB1301" s="2"/>
      <c r="EC1301" s="2"/>
      <c r="ED1301" s="2"/>
      <c r="EE1301" s="2"/>
      <c r="EF1301" s="2"/>
      <c r="EG1301" s="2"/>
      <c r="EH1301" s="2"/>
      <c r="EI1301" s="2"/>
      <c r="EJ1301" s="2"/>
      <c r="EK1301" s="2"/>
      <c r="EL1301" s="2"/>
      <c r="EM1301" s="2"/>
      <c r="EN1301" s="2"/>
      <c r="EO1301" s="2"/>
      <c r="EP1301" s="2"/>
      <c r="EQ1301" s="2"/>
      <c r="ER1301" s="2"/>
      <c r="ES1301" s="2"/>
      <c r="ET1301" s="2"/>
      <c r="EU1301" s="2"/>
      <c r="EV1301" s="2"/>
      <c r="EW1301" s="2"/>
      <c r="EX1301" s="2"/>
      <c r="EY1301" s="2"/>
      <c r="EZ1301" s="2"/>
      <c r="FA1301" s="2"/>
      <c r="FB1301" s="2"/>
      <c r="FC1301" s="2"/>
    </row>
    <row r="1302" spans="1:159" s="4" customFormat="1">
      <c r="A1302" s="50" t="s">
        <v>2228</v>
      </c>
      <c r="B1302" s="59" t="s">
        <v>2693</v>
      </c>
      <c r="C1302" s="60">
        <v>4187</v>
      </c>
      <c r="D1302" s="59" t="s">
        <v>670</v>
      </c>
      <c r="E1302" s="78" t="str">
        <f>IFERROR(VLOOKUP($C1302,'2025-26 School Level AAFTE'!$C$2:$L$2349,9,FALSE), "No")</f>
        <v>No</v>
      </c>
      <c r="F1302" s="67">
        <f>IFERROR(VLOOKUP($C1302,'2025-26 School Level AAFTE'!$C$2:$J$2349,8,FALSE), 0)</f>
        <v>277.2</v>
      </c>
      <c r="G1302" s="69">
        <f>IFERROR(IF(E1302= "yes",VLOOKUP(C1302,Summary!$B:$I,6,0),0),0)</f>
        <v>0</v>
      </c>
      <c r="H1302" s="68">
        <f t="shared" si="221"/>
        <v>0</v>
      </c>
      <c r="I1302" s="110">
        <f>VLOOKUP($A1302,'2026-27 Salary &amp; Benefits'!$A:$I,3,FALSE)</f>
        <v>1.18</v>
      </c>
      <c r="J1302" s="110">
        <f>VLOOKUP($A1302,'2026-27 Salary &amp; Benefits'!$A:$I,4,FALSE)</f>
        <v>1.18</v>
      </c>
      <c r="K1302" s="101">
        <f t="shared" si="222"/>
        <v>0</v>
      </c>
      <c r="L1302" s="100">
        <f t="shared" si="223"/>
        <v>0</v>
      </c>
      <c r="M1302" s="102">
        <f>'2026-27 Salary &amp; Benefits'!$E$6</f>
        <v>78209</v>
      </c>
      <c r="N1302" s="102">
        <f>'2026-27 Salary &amp; Benefits'!$F$6</f>
        <v>82248</v>
      </c>
      <c r="O1302" s="7">
        <f t="shared" si="224"/>
        <v>0</v>
      </c>
      <c r="P1302" s="7">
        <f t="shared" si="225"/>
        <v>0</v>
      </c>
      <c r="Q1302" s="7">
        <f>'2026-27 Salary &amp; Benefits'!G$6</f>
        <v>16817.759999999998</v>
      </c>
      <c r="R1302" s="103">
        <f>'2026-27 Salary &amp; Benefits'!H$6</f>
        <v>0.16020000000000001</v>
      </c>
      <c r="S1302" s="103">
        <f>'2026-27 Salary &amp; Benefits'!I$6</f>
        <v>0.15390000000000001</v>
      </c>
      <c r="T1302" s="7">
        <f t="shared" si="226"/>
        <v>0</v>
      </c>
      <c r="U1302" s="7">
        <f t="shared" si="227"/>
        <v>0</v>
      </c>
      <c r="V1302" s="7">
        <f t="shared" si="228"/>
        <v>0</v>
      </c>
      <c r="W1302" s="7">
        <f t="shared" si="229"/>
        <v>0</v>
      </c>
      <c r="X1302" s="18">
        <f t="shared" si="230"/>
        <v>0</v>
      </c>
      <c r="Y1302" s="2"/>
      <c r="Z1302" s="2"/>
      <c r="AA1302" s="2"/>
      <c r="AB1302" s="2"/>
      <c r="AC1302" s="2"/>
      <c r="AD1302" s="2"/>
      <c r="AE1302" s="2"/>
      <c r="AF1302" s="2"/>
      <c r="AG1302" s="2"/>
      <c r="AH1302" s="2"/>
      <c r="AI1302" s="2"/>
      <c r="AJ1302" s="2"/>
      <c r="AK1302" s="2"/>
      <c r="AL1302" s="2"/>
      <c r="AM1302" s="2"/>
      <c r="AN1302" s="2"/>
      <c r="AO1302" s="2"/>
      <c r="AP1302" s="2"/>
      <c r="AQ1302" s="2"/>
      <c r="AR1302" s="2"/>
      <c r="AS1302" s="2"/>
      <c r="AT1302" s="2"/>
      <c r="AU1302" s="2"/>
      <c r="AV1302" s="2"/>
      <c r="AW1302" s="2"/>
      <c r="AX1302" s="2"/>
      <c r="AY1302" s="2"/>
      <c r="AZ1302" s="2"/>
      <c r="BA1302" s="2"/>
      <c r="BB1302" s="2"/>
      <c r="BC1302" s="2"/>
      <c r="BD1302" s="2"/>
      <c r="BE1302" s="2"/>
      <c r="BF1302" s="2"/>
      <c r="BG1302" s="2"/>
      <c r="BH1302" s="2"/>
      <c r="BI1302" s="2"/>
      <c r="BJ1302" s="2"/>
      <c r="BK1302" s="2"/>
      <c r="BL1302" s="2"/>
      <c r="BM1302" s="2"/>
      <c r="BN1302" s="2"/>
      <c r="BO1302" s="2"/>
      <c r="BP1302" s="2"/>
      <c r="BQ1302" s="2"/>
      <c r="BR1302" s="2"/>
      <c r="BS1302" s="2"/>
      <c r="BT1302" s="2"/>
      <c r="BU1302" s="2"/>
      <c r="BV1302" s="2"/>
      <c r="BW1302" s="2"/>
      <c r="BX1302" s="2"/>
      <c r="BY1302" s="2"/>
      <c r="BZ1302" s="2"/>
      <c r="CA1302" s="2"/>
      <c r="CB1302" s="2"/>
      <c r="CC1302" s="2"/>
      <c r="CD1302" s="2"/>
      <c r="CE1302" s="2"/>
      <c r="CF1302" s="2"/>
      <c r="CG1302" s="2"/>
      <c r="CH1302" s="2"/>
      <c r="CI1302" s="2"/>
      <c r="CJ1302" s="2"/>
      <c r="CK1302" s="2"/>
      <c r="CL1302" s="2"/>
      <c r="CM1302" s="2"/>
      <c r="CN1302" s="2"/>
      <c r="CO1302" s="2"/>
      <c r="CP1302" s="2"/>
      <c r="CQ1302" s="2"/>
      <c r="CR1302" s="2"/>
      <c r="CS1302" s="2"/>
      <c r="CT1302" s="2"/>
      <c r="CU1302" s="2"/>
      <c r="CV1302" s="2"/>
      <c r="CW1302" s="2"/>
      <c r="CX1302" s="2"/>
      <c r="CY1302" s="2"/>
      <c r="CZ1302" s="2"/>
      <c r="DA1302" s="2"/>
      <c r="DB1302" s="2"/>
      <c r="DC1302" s="2"/>
      <c r="DD1302" s="2"/>
      <c r="DE1302" s="2"/>
      <c r="DF1302" s="2"/>
      <c r="DG1302" s="2"/>
      <c r="DH1302" s="2"/>
      <c r="DI1302" s="2"/>
      <c r="DJ1302" s="2"/>
      <c r="DK1302" s="2"/>
      <c r="DL1302" s="2"/>
      <c r="DM1302" s="2"/>
      <c r="DN1302" s="2"/>
      <c r="DO1302" s="2"/>
      <c r="DP1302" s="2"/>
      <c r="DQ1302" s="2"/>
      <c r="DR1302" s="2"/>
      <c r="DS1302" s="2"/>
      <c r="DT1302" s="2"/>
      <c r="DU1302" s="2"/>
      <c r="DV1302" s="2"/>
      <c r="DW1302" s="2"/>
      <c r="DX1302" s="2"/>
      <c r="DY1302" s="2"/>
      <c r="DZ1302" s="2"/>
      <c r="EA1302" s="2"/>
      <c r="EB1302" s="2"/>
      <c r="EC1302" s="2"/>
      <c r="ED1302" s="2"/>
      <c r="EE1302" s="2"/>
      <c r="EF1302" s="2"/>
      <c r="EG1302" s="2"/>
      <c r="EH1302" s="2"/>
      <c r="EI1302" s="2"/>
      <c r="EJ1302" s="2"/>
      <c r="EK1302" s="2"/>
      <c r="EL1302" s="2"/>
      <c r="EM1302" s="2"/>
      <c r="EN1302" s="2"/>
      <c r="EO1302" s="2"/>
      <c r="EP1302" s="2"/>
      <c r="EQ1302" s="2"/>
      <c r="ER1302" s="2"/>
      <c r="ES1302" s="2"/>
      <c r="ET1302" s="2"/>
      <c r="EU1302" s="2"/>
      <c r="EV1302" s="2"/>
      <c r="EW1302" s="2"/>
      <c r="EX1302" s="2"/>
      <c r="EY1302" s="2"/>
      <c r="EZ1302" s="2"/>
      <c r="FA1302" s="2"/>
      <c r="FB1302" s="2"/>
      <c r="FC1302" s="2"/>
    </row>
    <row r="1303" spans="1:159" s="4" customFormat="1">
      <c r="A1303" s="50" t="s">
        <v>2228</v>
      </c>
      <c r="B1303" s="59" t="s">
        <v>2693</v>
      </c>
      <c r="C1303" s="60">
        <v>4516</v>
      </c>
      <c r="D1303" s="59" t="s">
        <v>973</v>
      </c>
      <c r="E1303" s="78" t="str">
        <f>IFERROR(VLOOKUP($C1303,'2025-26 School Level AAFTE'!$C$2:$L$2349,9,FALSE), "No")</f>
        <v>No</v>
      </c>
      <c r="F1303" s="67">
        <f>IFERROR(VLOOKUP($C1303,'2025-26 School Level AAFTE'!$C$2:$J$2349,8,FALSE), 0)</f>
        <v>688.63</v>
      </c>
      <c r="G1303" s="69">
        <f>IFERROR(IF(E1303= "yes",VLOOKUP(C1303,Summary!$B:$I,6,0),0),0)</f>
        <v>0</v>
      </c>
      <c r="H1303" s="68">
        <f t="shared" si="221"/>
        <v>0</v>
      </c>
      <c r="I1303" s="110">
        <f>VLOOKUP($A1303,'2026-27 Salary &amp; Benefits'!$A:$I,3,FALSE)</f>
        <v>1.18</v>
      </c>
      <c r="J1303" s="110">
        <f>VLOOKUP($A1303,'2026-27 Salary &amp; Benefits'!$A:$I,4,FALSE)</f>
        <v>1.18</v>
      </c>
      <c r="K1303" s="101">
        <f t="shared" si="222"/>
        <v>0</v>
      </c>
      <c r="L1303" s="100">
        <f t="shared" si="223"/>
        <v>0</v>
      </c>
      <c r="M1303" s="102">
        <f>'2026-27 Salary &amp; Benefits'!$E$6</f>
        <v>78209</v>
      </c>
      <c r="N1303" s="102">
        <f>'2026-27 Salary &amp; Benefits'!$F$6</f>
        <v>82248</v>
      </c>
      <c r="O1303" s="7">
        <f t="shared" si="224"/>
        <v>0</v>
      </c>
      <c r="P1303" s="7">
        <f t="shared" si="225"/>
        <v>0</v>
      </c>
      <c r="Q1303" s="7">
        <f>'2026-27 Salary &amp; Benefits'!G$6</f>
        <v>16817.759999999998</v>
      </c>
      <c r="R1303" s="103">
        <f>'2026-27 Salary &amp; Benefits'!H$6</f>
        <v>0.16020000000000001</v>
      </c>
      <c r="S1303" s="103">
        <f>'2026-27 Salary &amp; Benefits'!I$6</f>
        <v>0.15390000000000001</v>
      </c>
      <c r="T1303" s="7">
        <f t="shared" si="226"/>
        <v>0</v>
      </c>
      <c r="U1303" s="7">
        <f t="shared" si="227"/>
        <v>0</v>
      </c>
      <c r="V1303" s="7">
        <f t="shared" si="228"/>
        <v>0</v>
      </c>
      <c r="W1303" s="7">
        <f t="shared" si="229"/>
        <v>0</v>
      </c>
      <c r="X1303" s="18">
        <f t="shared" si="230"/>
        <v>0</v>
      </c>
      <c r="Y1303" s="2"/>
      <c r="Z1303" s="2"/>
      <c r="AA1303" s="2"/>
      <c r="AB1303" s="2"/>
      <c r="AC1303" s="2"/>
      <c r="AD1303" s="2"/>
      <c r="AE1303" s="2"/>
      <c r="AF1303" s="2"/>
      <c r="AG1303" s="2"/>
      <c r="AH1303" s="2"/>
      <c r="AI1303" s="2"/>
      <c r="AJ1303" s="2"/>
      <c r="AK1303" s="2"/>
      <c r="AL1303" s="2"/>
      <c r="AM1303" s="2"/>
      <c r="AN1303" s="2"/>
      <c r="AO1303" s="2"/>
      <c r="AP1303" s="2"/>
      <c r="AQ1303" s="2"/>
      <c r="AR1303" s="2"/>
      <c r="AS1303" s="2"/>
      <c r="AT1303" s="2"/>
      <c r="AU1303" s="2"/>
      <c r="AV1303" s="2"/>
      <c r="AW1303" s="2"/>
      <c r="AX1303" s="2"/>
      <c r="AY1303" s="2"/>
      <c r="AZ1303" s="2"/>
      <c r="BA1303" s="2"/>
      <c r="BB1303" s="2"/>
      <c r="BC1303" s="2"/>
      <c r="BD1303" s="2"/>
      <c r="BE1303" s="2"/>
      <c r="BF1303" s="2"/>
      <c r="BG1303" s="2"/>
      <c r="BH1303" s="2"/>
      <c r="BI1303" s="2"/>
      <c r="BJ1303" s="2"/>
      <c r="BK1303" s="2"/>
      <c r="BL1303" s="2"/>
      <c r="BM1303" s="2"/>
      <c r="BN1303" s="2"/>
      <c r="BO1303" s="2"/>
      <c r="BP1303" s="2"/>
      <c r="BQ1303" s="2"/>
      <c r="BR1303" s="2"/>
      <c r="BS1303" s="2"/>
      <c r="BT1303" s="2"/>
      <c r="BU1303" s="2"/>
      <c r="BV1303" s="2"/>
      <c r="BW1303" s="2"/>
      <c r="BX1303" s="2"/>
      <c r="BY1303" s="2"/>
      <c r="BZ1303" s="2"/>
      <c r="CA1303" s="2"/>
      <c r="CB1303" s="2"/>
      <c r="CC1303" s="2"/>
      <c r="CD1303" s="2"/>
      <c r="CE1303" s="2"/>
      <c r="CF1303" s="2"/>
      <c r="CG1303" s="2"/>
      <c r="CH1303" s="2"/>
      <c r="CI1303" s="2"/>
      <c r="CJ1303" s="2"/>
      <c r="CK1303" s="2"/>
      <c r="CL1303" s="2"/>
      <c r="CM1303" s="2"/>
      <c r="CN1303" s="2"/>
      <c r="CO1303" s="2"/>
      <c r="CP1303" s="2"/>
      <c r="CQ1303" s="2"/>
      <c r="CR1303" s="2"/>
      <c r="CS1303" s="2"/>
      <c r="CT1303" s="2"/>
      <c r="CU1303" s="2"/>
      <c r="CV1303" s="2"/>
      <c r="CW1303" s="2"/>
      <c r="CX1303" s="2"/>
      <c r="CY1303" s="2"/>
      <c r="CZ1303" s="2"/>
      <c r="DA1303" s="2"/>
      <c r="DB1303" s="2"/>
      <c r="DC1303" s="2"/>
      <c r="DD1303" s="2"/>
      <c r="DE1303" s="2"/>
      <c r="DF1303" s="2"/>
      <c r="DG1303" s="2"/>
      <c r="DH1303" s="2"/>
      <c r="DI1303" s="2"/>
      <c r="DJ1303" s="2"/>
      <c r="DK1303" s="2"/>
      <c r="DL1303" s="2"/>
      <c r="DM1303" s="2"/>
      <c r="DN1303" s="2"/>
      <c r="DO1303" s="2"/>
      <c r="DP1303" s="2"/>
      <c r="DQ1303" s="2"/>
      <c r="DR1303" s="2"/>
      <c r="DS1303" s="2"/>
      <c r="DT1303" s="2"/>
      <c r="DU1303" s="2"/>
      <c r="DV1303" s="2"/>
      <c r="DW1303" s="2"/>
      <c r="DX1303" s="2"/>
      <c r="DY1303" s="2"/>
      <c r="DZ1303" s="2"/>
      <c r="EA1303" s="2"/>
      <c r="EB1303" s="2"/>
      <c r="EC1303" s="2"/>
      <c r="ED1303" s="2"/>
      <c r="EE1303" s="2"/>
      <c r="EF1303" s="2"/>
      <c r="EG1303" s="2"/>
      <c r="EH1303" s="2"/>
      <c r="EI1303" s="2"/>
      <c r="EJ1303" s="2"/>
      <c r="EK1303" s="2"/>
      <c r="EL1303" s="2"/>
      <c r="EM1303" s="2"/>
      <c r="EN1303" s="2"/>
      <c r="EO1303" s="2"/>
      <c r="EP1303" s="2"/>
      <c r="EQ1303" s="2"/>
      <c r="ER1303" s="2"/>
      <c r="ES1303" s="2"/>
      <c r="ET1303" s="2"/>
      <c r="EU1303" s="2"/>
      <c r="EV1303" s="2"/>
      <c r="EW1303" s="2"/>
      <c r="EX1303" s="2"/>
      <c r="EY1303" s="2"/>
      <c r="EZ1303" s="2"/>
      <c r="FA1303" s="2"/>
      <c r="FB1303" s="2"/>
      <c r="FC1303" s="2"/>
    </row>
    <row r="1304" spans="1:159" s="4" customFormat="1">
      <c r="A1304" s="50" t="s">
        <v>2228</v>
      </c>
      <c r="B1304" s="59" t="s">
        <v>2693</v>
      </c>
      <c r="C1304" s="60">
        <v>4069</v>
      </c>
      <c r="D1304" s="59" t="s">
        <v>964</v>
      </c>
      <c r="E1304" s="78" t="str">
        <f>IFERROR(VLOOKUP($C1304,'2025-26 School Level AAFTE'!$C$2:$L$2349,9,FALSE), "No")</f>
        <v>No</v>
      </c>
      <c r="F1304" s="67">
        <f>IFERROR(VLOOKUP($C1304,'2025-26 School Level AAFTE'!$C$2:$J$2349,8,FALSE), 0)</f>
        <v>350.1</v>
      </c>
      <c r="G1304" s="69">
        <f>IFERROR(IF(E1304= "yes",VLOOKUP(C1304,Summary!$B:$I,6,0),0),0)</f>
        <v>0</v>
      </c>
      <c r="H1304" s="68">
        <f t="shared" si="221"/>
        <v>0</v>
      </c>
      <c r="I1304" s="110">
        <f>VLOOKUP($A1304,'2026-27 Salary &amp; Benefits'!$A:$I,3,FALSE)</f>
        <v>1.18</v>
      </c>
      <c r="J1304" s="110">
        <f>VLOOKUP($A1304,'2026-27 Salary &amp; Benefits'!$A:$I,4,FALSE)</f>
        <v>1.18</v>
      </c>
      <c r="K1304" s="101">
        <f t="shared" si="222"/>
        <v>0</v>
      </c>
      <c r="L1304" s="100">
        <f t="shared" si="223"/>
        <v>0</v>
      </c>
      <c r="M1304" s="102">
        <f>'2026-27 Salary &amp; Benefits'!$E$6</f>
        <v>78209</v>
      </c>
      <c r="N1304" s="102">
        <f>'2026-27 Salary &amp; Benefits'!$F$6</f>
        <v>82248</v>
      </c>
      <c r="O1304" s="7">
        <f t="shared" si="224"/>
        <v>0</v>
      </c>
      <c r="P1304" s="7">
        <f t="shared" si="225"/>
        <v>0</v>
      </c>
      <c r="Q1304" s="7">
        <f>'2026-27 Salary &amp; Benefits'!G$6</f>
        <v>16817.759999999998</v>
      </c>
      <c r="R1304" s="103">
        <f>'2026-27 Salary &amp; Benefits'!H$6</f>
        <v>0.16020000000000001</v>
      </c>
      <c r="S1304" s="103">
        <f>'2026-27 Salary &amp; Benefits'!I$6</f>
        <v>0.15390000000000001</v>
      </c>
      <c r="T1304" s="7">
        <f t="shared" si="226"/>
        <v>0</v>
      </c>
      <c r="U1304" s="7">
        <f t="shared" si="227"/>
        <v>0</v>
      </c>
      <c r="V1304" s="7">
        <f t="shared" si="228"/>
        <v>0</v>
      </c>
      <c r="W1304" s="7">
        <f t="shared" si="229"/>
        <v>0</v>
      </c>
      <c r="X1304" s="18">
        <f t="shared" si="230"/>
        <v>0</v>
      </c>
      <c r="Y1304" s="2"/>
      <c r="Z1304" s="2"/>
      <c r="AA1304" s="2"/>
      <c r="AB1304" s="2"/>
      <c r="AC1304" s="2"/>
      <c r="AD1304" s="2"/>
      <c r="AE1304" s="2"/>
      <c r="AF1304" s="2"/>
      <c r="AG1304" s="2"/>
      <c r="AH1304" s="2"/>
      <c r="AI1304" s="2"/>
      <c r="AJ1304" s="2"/>
      <c r="AK1304" s="2"/>
      <c r="AL1304" s="2"/>
      <c r="AM1304" s="2"/>
      <c r="AN1304" s="2"/>
      <c r="AO1304" s="2"/>
      <c r="AP1304" s="2"/>
      <c r="AQ1304" s="2"/>
      <c r="AR1304" s="2"/>
      <c r="AS1304" s="2"/>
      <c r="AT1304" s="2"/>
      <c r="AU1304" s="2"/>
      <c r="AV1304" s="2"/>
      <c r="AW1304" s="2"/>
      <c r="AX1304" s="2"/>
      <c r="AY1304" s="2"/>
      <c r="AZ1304" s="2"/>
      <c r="BA1304" s="2"/>
      <c r="BB1304" s="2"/>
      <c r="BC1304" s="2"/>
      <c r="BD1304" s="2"/>
      <c r="BE1304" s="2"/>
      <c r="BF1304" s="2"/>
      <c r="BG1304" s="2"/>
      <c r="BH1304" s="2"/>
      <c r="BI1304" s="2"/>
      <c r="BJ1304" s="2"/>
      <c r="BK1304" s="2"/>
      <c r="BL1304" s="2"/>
      <c r="BM1304" s="2"/>
      <c r="BN1304" s="2"/>
      <c r="BO1304" s="2"/>
      <c r="BP1304" s="2"/>
      <c r="BQ1304" s="2"/>
      <c r="BR1304" s="2"/>
      <c r="BS1304" s="2"/>
      <c r="BT1304" s="2"/>
      <c r="BU1304" s="2"/>
      <c r="BV1304" s="2"/>
      <c r="BW1304" s="2"/>
      <c r="BX1304" s="2"/>
      <c r="BY1304" s="2"/>
      <c r="BZ1304" s="2"/>
      <c r="CA1304" s="2"/>
      <c r="CB1304" s="2"/>
      <c r="CC1304" s="2"/>
      <c r="CD1304" s="2"/>
      <c r="CE1304" s="2"/>
      <c r="CF1304" s="2"/>
      <c r="CG1304" s="2"/>
      <c r="CH1304" s="2"/>
      <c r="CI1304" s="2"/>
      <c r="CJ1304" s="2"/>
      <c r="CK1304" s="2"/>
      <c r="CL1304" s="2"/>
      <c r="CM1304" s="2"/>
      <c r="CN1304" s="2"/>
      <c r="CO1304" s="2"/>
      <c r="CP1304" s="2"/>
      <c r="CQ1304" s="2"/>
      <c r="CR1304" s="2"/>
      <c r="CS1304" s="2"/>
      <c r="CT1304" s="2"/>
      <c r="CU1304" s="2"/>
      <c r="CV1304" s="2"/>
      <c r="CW1304" s="2"/>
      <c r="CX1304" s="2"/>
      <c r="CY1304" s="2"/>
      <c r="CZ1304" s="2"/>
      <c r="DA1304" s="2"/>
      <c r="DB1304" s="2"/>
      <c r="DC1304" s="2"/>
      <c r="DD1304" s="2"/>
      <c r="DE1304" s="2"/>
      <c r="DF1304" s="2"/>
      <c r="DG1304" s="2"/>
      <c r="DH1304" s="2"/>
      <c r="DI1304" s="2"/>
      <c r="DJ1304" s="2"/>
      <c r="DK1304" s="2"/>
      <c r="DL1304" s="2"/>
      <c r="DM1304" s="2"/>
      <c r="DN1304" s="2"/>
      <c r="DO1304" s="2"/>
      <c r="DP1304" s="2"/>
      <c r="DQ1304" s="2"/>
      <c r="DR1304" s="2"/>
      <c r="DS1304" s="2"/>
      <c r="DT1304" s="2"/>
      <c r="DU1304" s="2"/>
      <c r="DV1304" s="2"/>
      <c r="DW1304" s="2"/>
      <c r="DX1304" s="2"/>
      <c r="DY1304" s="2"/>
      <c r="DZ1304" s="2"/>
      <c r="EA1304" s="2"/>
      <c r="EB1304" s="2"/>
      <c r="EC1304" s="2"/>
      <c r="ED1304" s="2"/>
      <c r="EE1304" s="2"/>
      <c r="EF1304" s="2"/>
      <c r="EG1304" s="2"/>
      <c r="EH1304" s="2"/>
      <c r="EI1304" s="2"/>
      <c r="EJ1304" s="2"/>
      <c r="EK1304" s="2"/>
      <c r="EL1304" s="2"/>
      <c r="EM1304" s="2"/>
      <c r="EN1304" s="2"/>
      <c r="EO1304" s="2"/>
      <c r="EP1304" s="2"/>
      <c r="EQ1304" s="2"/>
      <c r="ER1304" s="2"/>
      <c r="ES1304" s="2"/>
      <c r="ET1304" s="2"/>
      <c r="EU1304" s="2"/>
      <c r="EV1304" s="2"/>
      <c r="EW1304" s="2"/>
      <c r="EX1304" s="2"/>
      <c r="EY1304" s="2"/>
      <c r="EZ1304" s="2"/>
      <c r="FA1304" s="2"/>
      <c r="FB1304" s="2"/>
      <c r="FC1304" s="2"/>
    </row>
    <row r="1305" spans="1:159" s="4" customFormat="1">
      <c r="A1305" s="50" t="s">
        <v>2228</v>
      </c>
      <c r="B1305" s="59" t="s">
        <v>2693</v>
      </c>
      <c r="C1305" s="60">
        <v>3287</v>
      </c>
      <c r="D1305" s="59" t="s">
        <v>951</v>
      </c>
      <c r="E1305" s="78" t="str">
        <f>IFERROR(VLOOKUP($C1305,'2025-26 School Level AAFTE'!$C$2:$L$2349,9,FALSE), "No")</f>
        <v>No</v>
      </c>
      <c r="F1305" s="67">
        <f>IFERROR(VLOOKUP($C1305,'2025-26 School Level AAFTE'!$C$2:$J$2349,8,FALSE), 0)</f>
        <v>411.48</v>
      </c>
      <c r="G1305" s="69">
        <f>IFERROR(IF(E1305= "yes",VLOOKUP(C1305,Summary!$B:$I,6,0),0),0)</f>
        <v>0</v>
      </c>
      <c r="H1305" s="68">
        <f t="shared" si="221"/>
        <v>0</v>
      </c>
      <c r="I1305" s="110">
        <f>VLOOKUP($A1305,'2026-27 Salary &amp; Benefits'!$A:$I,3,FALSE)</f>
        <v>1.18</v>
      </c>
      <c r="J1305" s="110">
        <f>VLOOKUP($A1305,'2026-27 Salary &amp; Benefits'!$A:$I,4,FALSE)</f>
        <v>1.18</v>
      </c>
      <c r="K1305" s="101">
        <f t="shared" si="222"/>
        <v>0</v>
      </c>
      <c r="L1305" s="100">
        <f t="shared" si="223"/>
        <v>0</v>
      </c>
      <c r="M1305" s="102">
        <f>'2026-27 Salary &amp; Benefits'!$E$6</f>
        <v>78209</v>
      </c>
      <c r="N1305" s="102">
        <f>'2026-27 Salary &amp; Benefits'!$F$6</f>
        <v>82248</v>
      </c>
      <c r="O1305" s="7">
        <f t="shared" si="224"/>
        <v>0</v>
      </c>
      <c r="P1305" s="7">
        <f t="shared" si="225"/>
        <v>0</v>
      </c>
      <c r="Q1305" s="7">
        <f>'2026-27 Salary &amp; Benefits'!G$6</f>
        <v>16817.759999999998</v>
      </c>
      <c r="R1305" s="103">
        <f>'2026-27 Salary &amp; Benefits'!H$6</f>
        <v>0.16020000000000001</v>
      </c>
      <c r="S1305" s="103">
        <f>'2026-27 Salary &amp; Benefits'!I$6</f>
        <v>0.15390000000000001</v>
      </c>
      <c r="T1305" s="7">
        <f t="shared" si="226"/>
        <v>0</v>
      </c>
      <c r="U1305" s="7">
        <f t="shared" si="227"/>
        <v>0</v>
      </c>
      <c r="V1305" s="7">
        <f t="shared" si="228"/>
        <v>0</v>
      </c>
      <c r="W1305" s="7">
        <f t="shared" si="229"/>
        <v>0</v>
      </c>
      <c r="X1305" s="18">
        <f t="shared" si="230"/>
        <v>0</v>
      </c>
      <c r="Y1305" s="2"/>
      <c r="Z1305" s="2"/>
      <c r="AA1305" s="2"/>
      <c r="AB1305" s="2"/>
      <c r="AC1305" s="2"/>
      <c r="AD1305" s="2"/>
      <c r="AE1305" s="2"/>
      <c r="AF1305" s="2"/>
      <c r="AG1305" s="2"/>
      <c r="AH1305" s="2"/>
      <c r="AI1305" s="2"/>
      <c r="AJ1305" s="2"/>
      <c r="AK1305" s="2"/>
      <c r="AL1305" s="2"/>
      <c r="AM1305" s="2"/>
      <c r="AN1305" s="2"/>
      <c r="AO1305" s="2"/>
      <c r="AP1305" s="2"/>
      <c r="AQ1305" s="2"/>
      <c r="AR1305" s="2"/>
      <c r="AS1305" s="2"/>
      <c r="AT1305" s="2"/>
      <c r="AU1305" s="2"/>
      <c r="AV1305" s="2"/>
      <c r="AW1305" s="2"/>
      <c r="AX1305" s="2"/>
      <c r="AY1305" s="2"/>
      <c r="AZ1305" s="2"/>
      <c r="BA1305" s="2"/>
      <c r="BB1305" s="2"/>
      <c r="BC1305" s="2"/>
      <c r="BD1305" s="2"/>
      <c r="BE1305" s="2"/>
      <c r="BF1305" s="2"/>
      <c r="BG1305" s="2"/>
      <c r="BH1305" s="2"/>
      <c r="BI1305" s="2"/>
      <c r="BJ1305" s="2"/>
      <c r="BK1305" s="2"/>
      <c r="BL1305" s="2"/>
      <c r="BM1305" s="2"/>
      <c r="BN1305" s="2"/>
      <c r="BO1305" s="2"/>
      <c r="BP1305" s="2"/>
      <c r="BQ1305" s="2"/>
      <c r="BR1305" s="2"/>
      <c r="BS1305" s="2"/>
      <c r="BT1305" s="2"/>
      <c r="BU1305" s="2"/>
      <c r="BV1305" s="2"/>
      <c r="BW1305" s="2"/>
      <c r="BX1305" s="2"/>
      <c r="BY1305" s="2"/>
      <c r="BZ1305" s="2"/>
      <c r="CA1305" s="2"/>
      <c r="CB1305" s="2"/>
      <c r="CC1305" s="2"/>
      <c r="CD1305" s="2"/>
      <c r="CE1305" s="2"/>
      <c r="CF1305" s="2"/>
      <c r="CG1305" s="2"/>
      <c r="CH1305" s="2"/>
      <c r="CI1305" s="2"/>
      <c r="CJ1305" s="2"/>
      <c r="CK1305" s="2"/>
      <c r="CL1305" s="2"/>
      <c r="CM1305" s="2"/>
      <c r="CN1305" s="2"/>
      <c r="CO1305" s="2"/>
      <c r="CP1305" s="2"/>
      <c r="CQ1305" s="2"/>
      <c r="CR1305" s="2"/>
      <c r="CS1305" s="2"/>
      <c r="CT1305" s="2"/>
      <c r="CU1305" s="2"/>
      <c r="CV1305" s="2"/>
      <c r="CW1305" s="2"/>
      <c r="CX1305" s="2"/>
      <c r="CY1305" s="2"/>
      <c r="CZ1305" s="2"/>
      <c r="DA1305" s="2"/>
      <c r="DB1305" s="2"/>
      <c r="DC1305" s="2"/>
      <c r="DD1305" s="2"/>
      <c r="DE1305" s="2"/>
      <c r="DF1305" s="2"/>
      <c r="DG1305" s="2"/>
      <c r="DH1305" s="2"/>
      <c r="DI1305" s="2"/>
      <c r="DJ1305" s="2"/>
      <c r="DK1305" s="2"/>
      <c r="DL1305" s="2"/>
      <c r="DM1305" s="2"/>
      <c r="DN1305" s="2"/>
      <c r="DO1305" s="2"/>
      <c r="DP1305" s="2"/>
      <c r="DQ1305" s="2"/>
      <c r="DR1305" s="2"/>
      <c r="DS1305" s="2"/>
      <c r="DT1305" s="2"/>
      <c r="DU1305" s="2"/>
      <c r="DV1305" s="2"/>
      <c r="DW1305" s="2"/>
      <c r="DX1305" s="2"/>
      <c r="DY1305" s="2"/>
      <c r="DZ1305" s="2"/>
      <c r="EA1305" s="2"/>
      <c r="EB1305" s="2"/>
      <c r="EC1305" s="2"/>
      <c r="ED1305" s="2"/>
      <c r="EE1305" s="2"/>
      <c r="EF1305" s="2"/>
      <c r="EG1305" s="2"/>
      <c r="EH1305" s="2"/>
      <c r="EI1305" s="2"/>
      <c r="EJ1305" s="2"/>
      <c r="EK1305" s="2"/>
      <c r="EL1305" s="2"/>
      <c r="EM1305" s="2"/>
      <c r="EN1305" s="2"/>
      <c r="EO1305" s="2"/>
      <c r="EP1305" s="2"/>
      <c r="EQ1305" s="2"/>
      <c r="ER1305" s="2"/>
      <c r="ES1305" s="2"/>
      <c r="ET1305" s="2"/>
      <c r="EU1305" s="2"/>
      <c r="EV1305" s="2"/>
      <c r="EW1305" s="2"/>
      <c r="EX1305" s="2"/>
      <c r="EY1305" s="2"/>
      <c r="EZ1305" s="2"/>
      <c r="FA1305" s="2"/>
      <c r="FB1305" s="2"/>
      <c r="FC1305" s="2"/>
    </row>
    <row r="1306" spans="1:159" s="4" customFormat="1">
      <c r="A1306" s="50" t="s">
        <v>2228</v>
      </c>
      <c r="B1306" s="59" t="s">
        <v>2693</v>
      </c>
      <c r="C1306" s="60">
        <v>3749</v>
      </c>
      <c r="D1306" s="59" t="s">
        <v>959</v>
      </c>
      <c r="E1306" s="78" t="str">
        <f>IFERROR(VLOOKUP($C1306,'2025-26 School Level AAFTE'!$C$2:$L$2349,9,FALSE), "No")</f>
        <v>No</v>
      </c>
      <c r="F1306" s="67">
        <f>IFERROR(VLOOKUP($C1306,'2025-26 School Level AAFTE'!$C$2:$J$2349,8,FALSE), 0)</f>
        <v>464.26</v>
      </c>
      <c r="G1306" s="69">
        <f>IFERROR(IF(E1306= "yes",VLOOKUP(C1306,Summary!$B:$I,6,0),0),0)</f>
        <v>0</v>
      </c>
      <c r="H1306" s="68">
        <f t="shared" si="221"/>
        <v>0</v>
      </c>
      <c r="I1306" s="110">
        <f>VLOOKUP($A1306,'2026-27 Salary &amp; Benefits'!$A:$I,3,FALSE)</f>
        <v>1.18</v>
      </c>
      <c r="J1306" s="110">
        <f>VLOOKUP($A1306,'2026-27 Salary &amp; Benefits'!$A:$I,4,FALSE)</f>
        <v>1.18</v>
      </c>
      <c r="K1306" s="101">
        <f t="shared" si="222"/>
        <v>0</v>
      </c>
      <c r="L1306" s="100">
        <f t="shared" si="223"/>
        <v>0</v>
      </c>
      <c r="M1306" s="102">
        <f>'2026-27 Salary &amp; Benefits'!$E$6</f>
        <v>78209</v>
      </c>
      <c r="N1306" s="102">
        <f>'2026-27 Salary &amp; Benefits'!$F$6</f>
        <v>82248</v>
      </c>
      <c r="O1306" s="7">
        <f t="shared" si="224"/>
        <v>0</v>
      </c>
      <c r="P1306" s="7">
        <f t="shared" si="225"/>
        <v>0</v>
      </c>
      <c r="Q1306" s="7">
        <f>'2026-27 Salary &amp; Benefits'!G$6</f>
        <v>16817.759999999998</v>
      </c>
      <c r="R1306" s="103">
        <f>'2026-27 Salary &amp; Benefits'!H$6</f>
        <v>0.16020000000000001</v>
      </c>
      <c r="S1306" s="103">
        <f>'2026-27 Salary &amp; Benefits'!I$6</f>
        <v>0.15390000000000001</v>
      </c>
      <c r="T1306" s="7">
        <f t="shared" si="226"/>
        <v>0</v>
      </c>
      <c r="U1306" s="7">
        <f t="shared" si="227"/>
        <v>0</v>
      </c>
      <c r="V1306" s="7">
        <f t="shared" si="228"/>
        <v>0</v>
      </c>
      <c r="W1306" s="7">
        <f t="shared" si="229"/>
        <v>0</v>
      </c>
      <c r="X1306" s="18">
        <f t="shared" si="230"/>
        <v>0</v>
      </c>
      <c r="Y1306" s="2"/>
      <c r="Z1306" s="2"/>
      <c r="AA1306" s="2"/>
      <c r="AB1306" s="2"/>
      <c r="AC1306" s="2"/>
      <c r="AD1306" s="2"/>
      <c r="AE1306" s="2"/>
      <c r="AF1306" s="2"/>
      <c r="AG1306" s="2"/>
      <c r="AH1306" s="2"/>
      <c r="AI1306" s="2"/>
      <c r="AJ1306" s="2"/>
      <c r="AK1306" s="2"/>
      <c r="AL1306" s="2"/>
      <c r="AM1306" s="2"/>
      <c r="AN1306" s="2"/>
      <c r="AO1306" s="2"/>
      <c r="AP1306" s="2"/>
      <c r="AQ1306" s="2"/>
      <c r="AR1306" s="2"/>
      <c r="AS1306" s="2"/>
      <c r="AT1306" s="2"/>
      <c r="AU1306" s="2"/>
      <c r="AV1306" s="2"/>
      <c r="AW1306" s="2"/>
      <c r="AX1306" s="2"/>
      <c r="AY1306" s="2"/>
      <c r="AZ1306" s="2"/>
      <c r="BA1306" s="2"/>
      <c r="BB1306" s="2"/>
      <c r="BC1306" s="2"/>
      <c r="BD1306" s="2"/>
      <c r="BE1306" s="2"/>
      <c r="BF1306" s="2"/>
      <c r="BG1306" s="2"/>
      <c r="BH1306" s="2"/>
      <c r="BI1306" s="2"/>
      <c r="BJ1306" s="2"/>
      <c r="BK1306" s="2"/>
      <c r="BL1306" s="2"/>
      <c r="BM1306" s="2"/>
      <c r="BN1306" s="2"/>
      <c r="BO1306" s="2"/>
      <c r="BP1306" s="2"/>
      <c r="BQ1306" s="2"/>
      <c r="BR1306" s="2"/>
      <c r="BS1306" s="2"/>
      <c r="BT1306" s="2"/>
      <c r="BU1306" s="2"/>
      <c r="BV1306" s="2"/>
      <c r="BW1306" s="2"/>
      <c r="BX1306" s="2"/>
      <c r="BY1306" s="2"/>
      <c r="BZ1306" s="2"/>
      <c r="CA1306" s="2"/>
      <c r="CB1306" s="2"/>
      <c r="CC1306" s="2"/>
      <c r="CD1306" s="2"/>
      <c r="CE1306" s="2"/>
      <c r="CF1306" s="2"/>
      <c r="CG1306" s="2"/>
      <c r="CH1306" s="2"/>
      <c r="CI1306" s="2"/>
      <c r="CJ1306" s="2"/>
      <c r="CK1306" s="2"/>
      <c r="CL1306" s="2"/>
      <c r="CM1306" s="2"/>
      <c r="CN1306" s="2"/>
      <c r="CO1306" s="2"/>
      <c r="CP1306" s="2"/>
      <c r="CQ1306" s="2"/>
      <c r="CR1306" s="2"/>
      <c r="CS1306" s="2"/>
      <c r="CT1306" s="2"/>
      <c r="CU1306" s="2"/>
      <c r="CV1306" s="2"/>
      <c r="CW1306" s="2"/>
      <c r="CX1306" s="2"/>
      <c r="CY1306" s="2"/>
      <c r="CZ1306" s="2"/>
      <c r="DA1306" s="2"/>
      <c r="DB1306" s="2"/>
      <c r="DC1306" s="2"/>
      <c r="DD1306" s="2"/>
      <c r="DE1306" s="2"/>
      <c r="DF1306" s="2"/>
      <c r="DG1306" s="2"/>
      <c r="DH1306" s="2"/>
      <c r="DI1306" s="2"/>
      <c r="DJ1306" s="2"/>
      <c r="DK1306" s="2"/>
      <c r="DL1306" s="2"/>
      <c r="DM1306" s="2"/>
      <c r="DN1306" s="2"/>
      <c r="DO1306" s="2"/>
      <c r="DP1306" s="2"/>
      <c r="DQ1306" s="2"/>
      <c r="DR1306" s="2"/>
      <c r="DS1306" s="2"/>
      <c r="DT1306" s="2"/>
      <c r="DU1306" s="2"/>
      <c r="DV1306" s="2"/>
      <c r="DW1306" s="2"/>
      <c r="DX1306" s="2"/>
      <c r="DY1306" s="2"/>
      <c r="DZ1306" s="2"/>
      <c r="EA1306" s="2"/>
      <c r="EB1306" s="2"/>
      <c r="EC1306" s="2"/>
      <c r="ED1306" s="2"/>
      <c r="EE1306" s="2"/>
      <c r="EF1306" s="2"/>
      <c r="EG1306" s="2"/>
      <c r="EH1306" s="2"/>
      <c r="EI1306" s="2"/>
      <c r="EJ1306" s="2"/>
      <c r="EK1306" s="2"/>
      <c r="EL1306" s="2"/>
      <c r="EM1306" s="2"/>
      <c r="EN1306" s="2"/>
      <c r="EO1306" s="2"/>
      <c r="EP1306" s="2"/>
      <c r="EQ1306" s="2"/>
      <c r="ER1306" s="2"/>
      <c r="ES1306" s="2"/>
      <c r="ET1306" s="2"/>
      <c r="EU1306" s="2"/>
      <c r="EV1306" s="2"/>
      <c r="EW1306" s="2"/>
      <c r="EX1306" s="2"/>
      <c r="EY1306" s="2"/>
      <c r="EZ1306" s="2"/>
      <c r="FA1306" s="2"/>
      <c r="FB1306" s="2"/>
      <c r="FC1306" s="2"/>
    </row>
    <row r="1307" spans="1:159" s="4" customFormat="1">
      <c r="A1307" s="50" t="s">
        <v>2228</v>
      </c>
      <c r="B1307" s="59" t="s">
        <v>2693</v>
      </c>
      <c r="C1307" s="60">
        <v>4208</v>
      </c>
      <c r="D1307" s="59" t="s">
        <v>966</v>
      </c>
      <c r="E1307" s="78" t="str">
        <f>IFERROR(VLOOKUP($C1307,'2025-26 School Level AAFTE'!$C$2:$L$2349,9,FALSE), "No")</f>
        <v>No</v>
      </c>
      <c r="F1307" s="67">
        <f>IFERROR(VLOOKUP($C1307,'2025-26 School Level AAFTE'!$C$2:$J$2349,8,FALSE), 0)</f>
        <v>1591.78</v>
      </c>
      <c r="G1307" s="69">
        <f>IFERROR(IF(E1307= "yes",VLOOKUP(C1307,Summary!$B:$I,6,0),0),0)</f>
        <v>0</v>
      </c>
      <c r="H1307" s="68">
        <f t="shared" si="221"/>
        <v>0</v>
      </c>
      <c r="I1307" s="110">
        <f>VLOOKUP($A1307,'2026-27 Salary &amp; Benefits'!$A:$I,3,FALSE)</f>
        <v>1.18</v>
      </c>
      <c r="J1307" s="110">
        <f>VLOOKUP($A1307,'2026-27 Salary &amp; Benefits'!$A:$I,4,FALSE)</f>
        <v>1.18</v>
      </c>
      <c r="K1307" s="101">
        <f t="shared" si="222"/>
        <v>0</v>
      </c>
      <c r="L1307" s="100">
        <f t="shared" si="223"/>
        <v>0</v>
      </c>
      <c r="M1307" s="102">
        <f>'2026-27 Salary &amp; Benefits'!$E$6</f>
        <v>78209</v>
      </c>
      <c r="N1307" s="102">
        <f>'2026-27 Salary &amp; Benefits'!$F$6</f>
        <v>82248</v>
      </c>
      <c r="O1307" s="7">
        <f t="shared" si="224"/>
        <v>0</v>
      </c>
      <c r="P1307" s="7">
        <f t="shared" si="225"/>
        <v>0</v>
      </c>
      <c r="Q1307" s="7">
        <f>'2026-27 Salary &amp; Benefits'!G$6</f>
        <v>16817.759999999998</v>
      </c>
      <c r="R1307" s="103">
        <f>'2026-27 Salary &amp; Benefits'!H$6</f>
        <v>0.16020000000000001</v>
      </c>
      <c r="S1307" s="103">
        <f>'2026-27 Salary &amp; Benefits'!I$6</f>
        <v>0.15390000000000001</v>
      </c>
      <c r="T1307" s="7">
        <f t="shared" si="226"/>
        <v>0</v>
      </c>
      <c r="U1307" s="7">
        <f t="shared" si="227"/>
        <v>0</v>
      </c>
      <c r="V1307" s="7">
        <f t="shared" si="228"/>
        <v>0</v>
      </c>
      <c r="W1307" s="7">
        <f t="shared" si="229"/>
        <v>0</v>
      </c>
      <c r="X1307" s="18">
        <f t="shared" si="230"/>
        <v>0</v>
      </c>
      <c r="Y1307" s="2"/>
      <c r="Z1307" s="2"/>
      <c r="AA1307" s="2"/>
      <c r="AB1307" s="2"/>
      <c r="AC1307" s="2"/>
      <c r="AD1307" s="2"/>
      <c r="AE1307" s="2"/>
      <c r="AF1307" s="2"/>
      <c r="AG1307" s="2"/>
      <c r="AH1307" s="2"/>
      <c r="AI1307" s="2"/>
      <c r="AJ1307" s="2"/>
      <c r="AK1307" s="2"/>
      <c r="AL1307" s="2"/>
      <c r="AM1307" s="2"/>
      <c r="AN1307" s="2"/>
      <c r="AO1307" s="2"/>
      <c r="AP1307" s="2"/>
      <c r="AQ1307" s="2"/>
      <c r="AR1307" s="2"/>
      <c r="AS1307" s="2"/>
      <c r="AT1307" s="2"/>
      <c r="AU1307" s="2"/>
      <c r="AV1307" s="2"/>
      <c r="AW1307" s="2"/>
      <c r="AX1307" s="2"/>
      <c r="AY1307" s="2"/>
      <c r="AZ1307" s="2"/>
      <c r="BA1307" s="2"/>
      <c r="BB1307" s="2"/>
      <c r="BC1307" s="2"/>
      <c r="BD1307" s="2"/>
      <c r="BE1307" s="2"/>
      <c r="BF1307" s="2"/>
      <c r="BG1307" s="2"/>
      <c r="BH1307" s="2"/>
      <c r="BI1307" s="2"/>
      <c r="BJ1307" s="2"/>
      <c r="BK1307" s="2"/>
      <c r="BL1307" s="2"/>
      <c r="BM1307" s="2"/>
      <c r="BN1307" s="2"/>
      <c r="BO1307" s="2"/>
      <c r="BP1307" s="2"/>
      <c r="BQ1307" s="2"/>
      <c r="BR1307" s="2"/>
      <c r="BS1307" s="2"/>
      <c r="BT1307" s="2"/>
      <c r="BU1307" s="2"/>
      <c r="BV1307" s="2"/>
      <c r="BW1307" s="2"/>
      <c r="BX1307" s="2"/>
      <c r="BY1307" s="2"/>
      <c r="BZ1307" s="2"/>
      <c r="CA1307" s="2"/>
      <c r="CB1307" s="2"/>
      <c r="CC1307" s="2"/>
      <c r="CD1307" s="2"/>
      <c r="CE1307" s="2"/>
      <c r="CF1307" s="2"/>
      <c r="CG1307" s="2"/>
      <c r="CH1307" s="2"/>
      <c r="CI1307" s="2"/>
      <c r="CJ1307" s="2"/>
      <c r="CK1307" s="2"/>
      <c r="CL1307" s="2"/>
      <c r="CM1307" s="2"/>
      <c r="CN1307" s="2"/>
      <c r="CO1307" s="2"/>
      <c r="CP1307" s="2"/>
      <c r="CQ1307" s="2"/>
      <c r="CR1307" s="2"/>
      <c r="CS1307" s="2"/>
      <c r="CT1307" s="2"/>
      <c r="CU1307" s="2"/>
      <c r="CV1307" s="2"/>
      <c r="CW1307" s="2"/>
      <c r="CX1307" s="2"/>
      <c r="CY1307" s="2"/>
      <c r="CZ1307" s="2"/>
      <c r="DA1307" s="2"/>
      <c r="DB1307" s="2"/>
      <c r="DC1307" s="2"/>
      <c r="DD1307" s="2"/>
      <c r="DE1307" s="2"/>
      <c r="DF1307" s="2"/>
      <c r="DG1307" s="2"/>
      <c r="DH1307" s="2"/>
      <c r="DI1307" s="2"/>
      <c r="DJ1307" s="2"/>
      <c r="DK1307" s="2"/>
      <c r="DL1307" s="2"/>
      <c r="DM1307" s="2"/>
      <c r="DN1307" s="2"/>
      <c r="DO1307" s="2"/>
      <c r="DP1307" s="2"/>
      <c r="DQ1307" s="2"/>
      <c r="DR1307" s="2"/>
      <c r="DS1307" s="2"/>
      <c r="DT1307" s="2"/>
      <c r="DU1307" s="2"/>
      <c r="DV1307" s="2"/>
      <c r="DW1307" s="2"/>
      <c r="DX1307" s="2"/>
      <c r="DY1307" s="2"/>
      <c r="DZ1307" s="2"/>
      <c r="EA1307" s="2"/>
      <c r="EB1307" s="2"/>
      <c r="EC1307" s="2"/>
      <c r="ED1307" s="2"/>
      <c r="EE1307" s="2"/>
      <c r="EF1307" s="2"/>
      <c r="EG1307" s="2"/>
      <c r="EH1307" s="2"/>
      <c r="EI1307" s="2"/>
      <c r="EJ1307" s="2"/>
      <c r="EK1307" s="2"/>
      <c r="EL1307" s="2"/>
      <c r="EM1307" s="2"/>
      <c r="EN1307" s="2"/>
      <c r="EO1307" s="2"/>
      <c r="EP1307" s="2"/>
      <c r="EQ1307" s="2"/>
      <c r="ER1307" s="2"/>
      <c r="ES1307" s="2"/>
      <c r="ET1307" s="2"/>
      <c r="EU1307" s="2"/>
      <c r="EV1307" s="2"/>
      <c r="EW1307" s="2"/>
      <c r="EX1307" s="2"/>
      <c r="EY1307" s="2"/>
      <c r="EZ1307" s="2"/>
      <c r="FA1307" s="2"/>
      <c r="FB1307" s="2"/>
      <c r="FC1307" s="2"/>
    </row>
    <row r="1308" spans="1:159" s="4" customFormat="1">
      <c r="A1308" s="50" t="s">
        <v>2228</v>
      </c>
      <c r="B1308" s="59" t="s">
        <v>2693</v>
      </c>
      <c r="C1308" s="60">
        <v>4377</v>
      </c>
      <c r="D1308" s="52" t="s">
        <v>970</v>
      </c>
      <c r="E1308" s="78" t="str">
        <f>IFERROR(VLOOKUP($C1308,'2025-26 School Level AAFTE'!$C$2:$L$2349,9,FALSE), "No")</f>
        <v>No</v>
      </c>
      <c r="F1308" s="67">
        <f>IFERROR(VLOOKUP($C1308,'2025-26 School Level AAFTE'!$C$2:$J$2349,8,FALSE), 0)</f>
        <v>481.59</v>
      </c>
      <c r="G1308" s="69">
        <f>IFERROR(IF(E1308= "yes",VLOOKUP(C1308,Summary!$B:$I,6,0),0),0)</f>
        <v>0</v>
      </c>
      <c r="H1308" s="68">
        <f t="shared" si="221"/>
        <v>0</v>
      </c>
      <c r="I1308" s="110">
        <f>VLOOKUP($A1308,'2026-27 Salary &amp; Benefits'!$A:$I,3,FALSE)</f>
        <v>1.18</v>
      </c>
      <c r="J1308" s="110">
        <f>VLOOKUP($A1308,'2026-27 Salary &amp; Benefits'!$A:$I,4,FALSE)</f>
        <v>1.18</v>
      </c>
      <c r="K1308" s="101">
        <f t="shared" si="222"/>
        <v>0</v>
      </c>
      <c r="L1308" s="100">
        <f t="shared" si="223"/>
        <v>0</v>
      </c>
      <c r="M1308" s="102">
        <f>'2026-27 Salary &amp; Benefits'!$E$6</f>
        <v>78209</v>
      </c>
      <c r="N1308" s="102">
        <f>'2026-27 Salary &amp; Benefits'!$F$6</f>
        <v>82248</v>
      </c>
      <c r="O1308" s="7">
        <f t="shared" si="224"/>
        <v>0</v>
      </c>
      <c r="P1308" s="7">
        <f t="shared" si="225"/>
        <v>0</v>
      </c>
      <c r="Q1308" s="7">
        <f>'2026-27 Salary &amp; Benefits'!G$6</f>
        <v>16817.759999999998</v>
      </c>
      <c r="R1308" s="103">
        <f>'2026-27 Salary &amp; Benefits'!H$6</f>
        <v>0.16020000000000001</v>
      </c>
      <c r="S1308" s="103">
        <f>'2026-27 Salary &amp; Benefits'!I$6</f>
        <v>0.15390000000000001</v>
      </c>
      <c r="T1308" s="7">
        <f t="shared" si="226"/>
        <v>0</v>
      </c>
      <c r="U1308" s="7">
        <f t="shared" si="227"/>
        <v>0</v>
      </c>
      <c r="V1308" s="7">
        <f t="shared" si="228"/>
        <v>0</v>
      </c>
      <c r="W1308" s="7">
        <f t="shared" si="229"/>
        <v>0</v>
      </c>
      <c r="X1308" s="18">
        <f t="shared" si="230"/>
        <v>0</v>
      </c>
      <c r="Y1308" s="2"/>
      <c r="Z1308" s="2"/>
      <c r="AA1308" s="2"/>
      <c r="AB1308" s="2"/>
      <c r="AC1308" s="2"/>
      <c r="AD1308" s="2"/>
      <c r="AE1308" s="2"/>
      <c r="AF1308" s="2"/>
      <c r="AG1308" s="2"/>
      <c r="AH1308" s="2"/>
      <c r="AI1308" s="2"/>
      <c r="AJ1308" s="2"/>
      <c r="AK1308" s="2"/>
      <c r="AL1308" s="2"/>
      <c r="AM1308" s="2"/>
      <c r="AN1308" s="2"/>
      <c r="AO1308" s="2"/>
      <c r="AP1308" s="2"/>
      <c r="AQ1308" s="2"/>
      <c r="AR1308" s="2"/>
      <c r="AS1308" s="2"/>
      <c r="AT1308" s="2"/>
      <c r="AU1308" s="2"/>
      <c r="AV1308" s="2"/>
      <c r="AW1308" s="2"/>
      <c r="AX1308" s="2"/>
      <c r="AY1308" s="2"/>
      <c r="AZ1308" s="2"/>
      <c r="BA1308" s="2"/>
      <c r="BB1308" s="2"/>
      <c r="BC1308" s="2"/>
      <c r="BD1308" s="2"/>
      <c r="BE1308" s="2"/>
      <c r="BF1308" s="2"/>
      <c r="BG1308" s="2"/>
      <c r="BH1308" s="2"/>
      <c r="BI1308" s="2"/>
      <c r="BJ1308" s="2"/>
      <c r="BK1308" s="2"/>
      <c r="BL1308" s="2"/>
      <c r="BM1308" s="2"/>
      <c r="BN1308" s="2"/>
      <c r="BO1308" s="2"/>
      <c r="BP1308" s="2"/>
      <c r="BQ1308" s="2"/>
      <c r="BR1308" s="2"/>
      <c r="BS1308" s="2"/>
      <c r="BT1308" s="2"/>
      <c r="BU1308" s="2"/>
      <c r="BV1308" s="2"/>
      <c r="BW1308" s="2"/>
      <c r="BX1308" s="2"/>
      <c r="BY1308" s="2"/>
      <c r="BZ1308" s="2"/>
      <c r="CA1308" s="2"/>
      <c r="CB1308" s="2"/>
      <c r="CC1308" s="2"/>
      <c r="CD1308" s="2"/>
      <c r="CE1308" s="2"/>
      <c r="CF1308" s="2"/>
      <c r="CG1308" s="2"/>
      <c r="CH1308" s="2"/>
      <c r="CI1308" s="2"/>
      <c r="CJ1308" s="2"/>
      <c r="CK1308" s="2"/>
      <c r="CL1308" s="2"/>
      <c r="CM1308" s="2"/>
      <c r="CN1308" s="2"/>
      <c r="CO1308" s="2"/>
      <c r="CP1308" s="2"/>
      <c r="CQ1308" s="2"/>
      <c r="CR1308" s="2"/>
      <c r="CS1308" s="2"/>
      <c r="CT1308" s="2"/>
      <c r="CU1308" s="2"/>
      <c r="CV1308" s="2"/>
      <c r="CW1308" s="2"/>
      <c r="CX1308" s="2"/>
      <c r="CY1308" s="2"/>
      <c r="CZ1308" s="2"/>
      <c r="DA1308" s="2"/>
      <c r="DB1308" s="2"/>
      <c r="DC1308" s="2"/>
      <c r="DD1308" s="2"/>
      <c r="DE1308" s="2"/>
      <c r="DF1308" s="2"/>
      <c r="DG1308" s="2"/>
      <c r="DH1308" s="2"/>
      <c r="DI1308" s="2"/>
      <c r="DJ1308" s="2"/>
      <c r="DK1308" s="2"/>
      <c r="DL1308" s="2"/>
      <c r="DM1308" s="2"/>
      <c r="DN1308" s="2"/>
      <c r="DO1308" s="2"/>
      <c r="DP1308" s="2"/>
      <c r="DQ1308" s="2"/>
      <c r="DR1308" s="2"/>
      <c r="DS1308" s="2"/>
      <c r="DT1308" s="2"/>
      <c r="DU1308" s="2"/>
      <c r="DV1308" s="2"/>
      <c r="DW1308" s="2"/>
      <c r="DX1308" s="2"/>
      <c r="DY1308" s="2"/>
      <c r="DZ1308" s="2"/>
      <c r="EA1308" s="2"/>
      <c r="EB1308" s="2"/>
      <c r="EC1308" s="2"/>
      <c r="ED1308" s="2"/>
      <c r="EE1308" s="2"/>
      <c r="EF1308" s="2"/>
      <c r="EG1308" s="2"/>
      <c r="EH1308" s="2"/>
      <c r="EI1308" s="2"/>
      <c r="EJ1308" s="2"/>
      <c r="EK1308" s="2"/>
      <c r="EL1308" s="2"/>
      <c r="EM1308" s="2"/>
      <c r="EN1308" s="2"/>
      <c r="EO1308" s="2"/>
      <c r="EP1308" s="2"/>
      <c r="EQ1308" s="2"/>
      <c r="ER1308" s="2"/>
      <c r="ES1308" s="2"/>
      <c r="ET1308" s="2"/>
      <c r="EU1308" s="2"/>
      <c r="EV1308" s="2"/>
      <c r="EW1308" s="2"/>
      <c r="EX1308" s="2"/>
      <c r="EY1308" s="2"/>
      <c r="EZ1308" s="2"/>
      <c r="FA1308" s="2"/>
      <c r="FB1308" s="2"/>
      <c r="FC1308" s="2"/>
    </row>
    <row r="1309" spans="1:159" s="4" customFormat="1">
      <c r="A1309" s="50" t="s">
        <v>2202</v>
      </c>
      <c r="B1309" s="59" t="s">
        <v>2694</v>
      </c>
      <c r="C1309" s="60">
        <v>3477</v>
      </c>
      <c r="D1309" s="59" t="s">
        <v>3104</v>
      </c>
      <c r="E1309" s="78" t="str">
        <f>IFERROR(VLOOKUP($C1309,'2025-26 School Level AAFTE'!$C$2:$L$2349,9,FALSE), "No")</f>
        <v>No</v>
      </c>
      <c r="F1309" s="67">
        <f>IFERROR(VLOOKUP($C1309,'2025-26 School Level AAFTE'!$C$2:$J$2349,8,FALSE), 0)</f>
        <v>375.3</v>
      </c>
      <c r="G1309" s="69">
        <f>IFERROR(IF(E1309= "yes",VLOOKUP(C1309,Summary!$B:$I,6,0),0),0)</f>
        <v>0</v>
      </c>
      <c r="H1309" s="68">
        <f t="shared" si="221"/>
        <v>0</v>
      </c>
      <c r="I1309" s="110">
        <f>VLOOKUP($A1309,'2026-27 Salary &amp; Benefits'!$A:$I,3,FALSE)</f>
        <v>1.1200000000000001</v>
      </c>
      <c r="J1309" s="110">
        <f>VLOOKUP($A1309,'2026-27 Salary &amp; Benefits'!$A:$I,4,FALSE)</f>
        <v>1.1200000000000001</v>
      </c>
      <c r="K1309" s="101">
        <f t="shared" si="222"/>
        <v>0</v>
      </c>
      <c r="L1309" s="100">
        <f t="shared" si="223"/>
        <v>0</v>
      </c>
      <c r="M1309" s="102">
        <f>'2026-27 Salary &amp; Benefits'!$E$6</f>
        <v>78209</v>
      </c>
      <c r="N1309" s="102">
        <f>'2026-27 Salary &amp; Benefits'!$F$6</f>
        <v>82248</v>
      </c>
      <c r="O1309" s="7">
        <f t="shared" si="224"/>
        <v>0</v>
      </c>
      <c r="P1309" s="7">
        <f t="shared" si="225"/>
        <v>0</v>
      </c>
      <c r="Q1309" s="7">
        <f>'2026-27 Salary &amp; Benefits'!G$6</f>
        <v>16817.759999999998</v>
      </c>
      <c r="R1309" s="103">
        <f>'2026-27 Salary &amp; Benefits'!H$6</f>
        <v>0.16020000000000001</v>
      </c>
      <c r="S1309" s="103">
        <f>'2026-27 Salary &amp; Benefits'!I$6</f>
        <v>0.15390000000000001</v>
      </c>
      <c r="T1309" s="7">
        <f t="shared" si="226"/>
        <v>0</v>
      </c>
      <c r="U1309" s="7">
        <f t="shared" si="227"/>
        <v>0</v>
      </c>
      <c r="V1309" s="7">
        <f t="shared" si="228"/>
        <v>0</v>
      </c>
      <c r="W1309" s="7">
        <f t="shared" si="229"/>
        <v>0</v>
      </c>
      <c r="X1309" s="18">
        <f t="shared" si="230"/>
        <v>0</v>
      </c>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c r="AZ1309" s="2"/>
      <c r="BA1309" s="2"/>
      <c r="BB1309" s="2"/>
      <c r="BC1309" s="2"/>
      <c r="BD1309" s="2"/>
      <c r="BE1309" s="2"/>
      <c r="BF1309" s="2"/>
      <c r="BG1309" s="2"/>
      <c r="BH1309" s="2"/>
      <c r="BI1309" s="2"/>
      <c r="BJ1309" s="2"/>
      <c r="BK1309" s="2"/>
      <c r="BL1309" s="2"/>
      <c r="BM1309" s="2"/>
      <c r="BN1309" s="2"/>
      <c r="BO1309" s="2"/>
      <c r="BP1309" s="2"/>
      <c r="BQ1309" s="2"/>
      <c r="BR1309" s="2"/>
      <c r="BS1309" s="2"/>
      <c r="BT1309" s="2"/>
      <c r="BU1309" s="2"/>
      <c r="BV1309" s="2"/>
      <c r="BW1309" s="2"/>
      <c r="BX1309" s="2"/>
      <c r="BY1309" s="2"/>
      <c r="BZ1309" s="2"/>
      <c r="CA1309" s="2"/>
      <c r="CB1309" s="2"/>
      <c r="CC1309" s="2"/>
      <c r="CD1309" s="2"/>
      <c r="CE1309" s="2"/>
      <c r="CF1309" s="2"/>
      <c r="CG1309" s="2"/>
      <c r="CH1309" s="2"/>
      <c r="CI1309" s="2"/>
      <c r="CJ1309" s="2"/>
      <c r="CK1309" s="2"/>
      <c r="CL1309" s="2"/>
      <c r="CM1309" s="2"/>
      <c r="CN1309" s="2"/>
      <c r="CO1309" s="2"/>
      <c r="CP1309" s="2"/>
      <c r="CQ1309" s="2"/>
      <c r="CR1309" s="2"/>
      <c r="CS1309" s="2"/>
      <c r="CT1309" s="2"/>
      <c r="CU1309" s="2"/>
      <c r="CV1309" s="2"/>
      <c r="CW1309" s="2"/>
      <c r="CX1309" s="2"/>
      <c r="CY1309" s="2"/>
      <c r="CZ1309" s="2"/>
      <c r="DA1309" s="2"/>
      <c r="DB1309" s="2"/>
      <c r="DC1309" s="2"/>
      <c r="DD1309" s="2"/>
      <c r="DE1309" s="2"/>
      <c r="DF1309" s="2"/>
      <c r="DG1309" s="2"/>
      <c r="DH1309" s="2"/>
      <c r="DI1309" s="2"/>
      <c r="DJ1309" s="2"/>
      <c r="DK1309" s="2"/>
      <c r="DL1309" s="2"/>
      <c r="DM1309" s="2"/>
      <c r="DN1309" s="2"/>
      <c r="DO1309" s="2"/>
      <c r="DP1309" s="2"/>
      <c r="DQ1309" s="2"/>
      <c r="DR1309" s="2"/>
      <c r="DS1309" s="2"/>
      <c r="DT1309" s="2"/>
      <c r="DU1309" s="2"/>
      <c r="DV1309" s="2"/>
      <c r="DW1309" s="2"/>
      <c r="DX1309" s="2"/>
      <c r="DY1309" s="2"/>
      <c r="DZ1309" s="2"/>
      <c r="EA1309" s="2"/>
      <c r="EB1309" s="2"/>
      <c r="EC1309" s="2"/>
      <c r="ED1309" s="2"/>
      <c r="EE1309" s="2"/>
      <c r="EF1309" s="2"/>
      <c r="EG1309" s="2"/>
      <c r="EH1309" s="2"/>
      <c r="EI1309" s="2"/>
      <c r="EJ1309" s="2"/>
      <c r="EK1309" s="2"/>
      <c r="EL1309" s="2"/>
      <c r="EM1309" s="2"/>
      <c r="EN1309" s="2"/>
      <c r="EO1309" s="2"/>
      <c r="EP1309" s="2"/>
      <c r="EQ1309" s="2"/>
      <c r="ER1309" s="2"/>
      <c r="ES1309" s="2"/>
      <c r="ET1309" s="2"/>
      <c r="EU1309" s="2"/>
      <c r="EV1309" s="2"/>
      <c r="EW1309" s="2"/>
      <c r="EX1309" s="2"/>
      <c r="EY1309" s="2"/>
      <c r="EZ1309" s="2"/>
      <c r="FA1309" s="2"/>
      <c r="FB1309" s="2"/>
      <c r="FC1309" s="2"/>
    </row>
    <row r="1310" spans="1:159" s="4" customFormat="1">
      <c r="A1310" s="50" t="s">
        <v>2202</v>
      </c>
      <c r="B1310" s="59" t="s">
        <v>2694</v>
      </c>
      <c r="C1310" s="60">
        <v>3377</v>
      </c>
      <c r="D1310" s="59" t="s">
        <v>501</v>
      </c>
      <c r="E1310" s="78" t="str">
        <f>IFERROR(VLOOKUP($C1310,'2025-26 School Level AAFTE'!$C$2:$L$2349,9,FALSE), "No")</f>
        <v>No</v>
      </c>
      <c r="F1310" s="67">
        <f>IFERROR(VLOOKUP($C1310,'2025-26 School Level AAFTE'!$C$2:$J$2349,8,FALSE), 0)</f>
        <v>421.2</v>
      </c>
      <c r="G1310" s="69">
        <f>IFERROR(IF(E1310= "yes",VLOOKUP(C1310,Summary!$B:$I,6,0),0),0)</f>
        <v>0</v>
      </c>
      <c r="H1310" s="68">
        <f t="shared" ref="H1310:H1373" si="231">IF(E1310= "yes", F1310,0)</f>
        <v>0</v>
      </c>
      <c r="I1310" s="110">
        <f>VLOOKUP($A1310,'2026-27 Salary &amp; Benefits'!$A:$I,3,FALSE)</f>
        <v>1.1200000000000001</v>
      </c>
      <c r="J1310" s="110">
        <f>VLOOKUP($A1310,'2026-27 Salary &amp; Benefits'!$A:$I,4,FALSE)</f>
        <v>1.1200000000000001</v>
      </c>
      <c r="K1310" s="101">
        <f t="shared" ref="K1310:K1373" si="232">IF(G1310&gt;0,G1310,H1310)</f>
        <v>0</v>
      </c>
      <c r="L1310" s="100">
        <f t="shared" ref="L1310:L1373" si="233">ROUND((($K1310*1.1*36)/15)/900,3)</f>
        <v>0</v>
      </c>
      <c r="M1310" s="102">
        <f>'2026-27 Salary &amp; Benefits'!$E$6</f>
        <v>78209</v>
      </c>
      <c r="N1310" s="102">
        <f>'2026-27 Salary &amp; Benefits'!$F$6</f>
        <v>82248</v>
      </c>
      <c r="O1310" s="7">
        <f t="shared" ref="O1310:O1373" si="234">ROUND($I1310*$M1310*$L1310,2)</f>
        <v>0</v>
      </c>
      <c r="P1310" s="7">
        <f t="shared" ref="P1310:P1373" si="235">ROUND($J1310*$N1310*$L1310,2)-O1310</f>
        <v>0</v>
      </c>
      <c r="Q1310" s="7">
        <f>'2026-27 Salary &amp; Benefits'!G$6</f>
        <v>16817.759999999998</v>
      </c>
      <c r="R1310" s="103">
        <f>'2026-27 Salary &amp; Benefits'!H$6</f>
        <v>0.16020000000000001</v>
      </c>
      <c r="S1310" s="103">
        <f>'2026-27 Salary &amp; Benefits'!I$6</f>
        <v>0.15390000000000001</v>
      </c>
      <c r="T1310" s="7">
        <f t="shared" ref="T1310:T1373" si="236">ROUND(O1310*R1310+P1310*S1310+L1310*Q1310,2)</f>
        <v>0</v>
      </c>
      <c r="U1310" s="7">
        <f t="shared" ref="U1310:U1373" si="237">ROUND((($N1310*$J1310*$L1310)/180)*3,2)</f>
        <v>0</v>
      </c>
      <c r="V1310" s="7">
        <f t="shared" ref="V1310:V1373" si="238">ROUND(U1310*S1310,2)</f>
        <v>0</v>
      </c>
      <c r="W1310" s="7">
        <f t="shared" ref="W1310:W1373" si="239">SUM(U1310:V1310)</f>
        <v>0</v>
      </c>
      <c r="X1310" s="18">
        <f t="shared" ref="X1310:X1373" si="240">SUM(T1310,O1310:P1310,W1310)</f>
        <v>0</v>
      </c>
      <c r="Y1310" s="2"/>
      <c r="Z1310" s="2"/>
      <c r="AA1310" s="2"/>
      <c r="AB1310" s="2"/>
      <c r="AC1310" s="2"/>
      <c r="AD1310" s="2"/>
      <c r="AE1310" s="2"/>
      <c r="AF1310" s="2"/>
      <c r="AG1310" s="2"/>
      <c r="AH1310" s="2"/>
      <c r="AI1310" s="2"/>
      <c r="AJ1310" s="2"/>
      <c r="AK1310" s="2"/>
      <c r="AL1310" s="2"/>
      <c r="AM1310" s="2"/>
      <c r="AN1310" s="2"/>
      <c r="AO1310" s="2"/>
      <c r="AP1310" s="2"/>
      <c r="AQ1310" s="2"/>
      <c r="AR1310" s="2"/>
      <c r="AS1310" s="2"/>
      <c r="AT1310" s="2"/>
      <c r="AU1310" s="2"/>
      <c r="AV1310" s="2"/>
      <c r="AW1310" s="2"/>
      <c r="AX1310" s="2"/>
      <c r="AY1310" s="2"/>
      <c r="AZ1310" s="2"/>
      <c r="BA1310" s="2"/>
      <c r="BB1310" s="2"/>
      <c r="BC1310" s="2"/>
      <c r="BD1310" s="2"/>
      <c r="BE1310" s="2"/>
      <c r="BF1310" s="2"/>
      <c r="BG1310" s="2"/>
      <c r="BH1310" s="2"/>
      <c r="BI1310" s="2"/>
      <c r="BJ1310" s="2"/>
      <c r="BK1310" s="2"/>
      <c r="BL1310" s="2"/>
      <c r="BM1310" s="2"/>
      <c r="BN1310" s="2"/>
      <c r="BO1310" s="2"/>
      <c r="BP1310" s="2"/>
      <c r="BQ1310" s="2"/>
      <c r="BR1310" s="2"/>
      <c r="BS1310" s="2"/>
      <c r="BT1310" s="2"/>
      <c r="BU1310" s="2"/>
      <c r="BV1310" s="2"/>
      <c r="BW1310" s="2"/>
      <c r="BX1310" s="2"/>
      <c r="BY1310" s="2"/>
      <c r="BZ1310" s="2"/>
      <c r="CA1310" s="2"/>
      <c r="CB1310" s="2"/>
      <c r="CC1310" s="2"/>
      <c r="CD1310" s="2"/>
      <c r="CE1310" s="2"/>
      <c r="CF1310" s="2"/>
      <c r="CG1310" s="2"/>
      <c r="CH1310" s="2"/>
      <c r="CI1310" s="2"/>
      <c r="CJ1310" s="2"/>
      <c r="CK1310" s="2"/>
      <c r="CL1310" s="2"/>
      <c r="CM1310" s="2"/>
      <c r="CN1310" s="2"/>
      <c r="CO1310" s="2"/>
      <c r="CP1310" s="2"/>
      <c r="CQ1310" s="2"/>
      <c r="CR1310" s="2"/>
      <c r="CS1310" s="2"/>
      <c r="CT1310" s="2"/>
      <c r="CU1310" s="2"/>
      <c r="CV1310" s="2"/>
      <c r="CW1310" s="2"/>
      <c r="CX1310" s="2"/>
      <c r="CY1310" s="2"/>
      <c r="CZ1310" s="2"/>
      <c r="DA1310" s="2"/>
      <c r="DB1310" s="2"/>
      <c r="DC1310" s="2"/>
      <c r="DD1310" s="2"/>
      <c r="DE1310" s="2"/>
      <c r="DF1310" s="2"/>
      <c r="DG1310" s="2"/>
      <c r="DH1310" s="2"/>
      <c r="DI1310" s="2"/>
      <c r="DJ1310" s="2"/>
      <c r="DK1310" s="2"/>
      <c r="DL1310" s="2"/>
      <c r="DM1310" s="2"/>
      <c r="DN1310" s="2"/>
      <c r="DO1310" s="2"/>
      <c r="DP1310" s="2"/>
      <c r="DQ1310" s="2"/>
      <c r="DR1310" s="2"/>
      <c r="DS1310" s="2"/>
      <c r="DT1310" s="2"/>
      <c r="DU1310" s="2"/>
      <c r="DV1310" s="2"/>
      <c r="DW1310" s="2"/>
      <c r="DX1310" s="2"/>
      <c r="DY1310" s="2"/>
      <c r="DZ1310" s="2"/>
      <c r="EA1310" s="2"/>
      <c r="EB1310" s="2"/>
      <c r="EC1310" s="2"/>
      <c r="ED1310" s="2"/>
      <c r="EE1310" s="2"/>
      <c r="EF1310" s="2"/>
      <c r="EG1310" s="2"/>
      <c r="EH1310" s="2"/>
      <c r="EI1310" s="2"/>
      <c r="EJ1310" s="2"/>
      <c r="EK1310" s="2"/>
      <c r="EL1310" s="2"/>
      <c r="EM1310" s="2"/>
      <c r="EN1310" s="2"/>
      <c r="EO1310" s="2"/>
      <c r="EP1310" s="2"/>
      <c r="EQ1310" s="2"/>
      <c r="ER1310" s="2"/>
      <c r="ES1310" s="2"/>
      <c r="ET1310" s="2"/>
      <c r="EU1310" s="2"/>
      <c r="EV1310" s="2"/>
      <c r="EW1310" s="2"/>
      <c r="EX1310" s="2"/>
      <c r="EY1310" s="2"/>
      <c r="EZ1310" s="2"/>
      <c r="FA1310" s="2"/>
      <c r="FB1310" s="2"/>
      <c r="FC1310" s="2"/>
    </row>
    <row r="1311" spans="1:159" s="4" customFormat="1">
      <c r="A1311" s="50" t="s">
        <v>2202</v>
      </c>
      <c r="B1311" s="59" t="s">
        <v>2694</v>
      </c>
      <c r="C1311" s="60">
        <v>4328</v>
      </c>
      <c r="D1311" s="59" t="s">
        <v>504</v>
      </c>
      <c r="E1311" s="78" t="str">
        <f>IFERROR(VLOOKUP($C1311,'2025-26 School Level AAFTE'!$C$2:$L$2349,9,FALSE), "No")</f>
        <v>No</v>
      </c>
      <c r="F1311" s="67">
        <f>IFERROR(VLOOKUP($C1311,'2025-26 School Level AAFTE'!$C$2:$J$2349,8,FALSE), 0)</f>
        <v>444.29</v>
      </c>
      <c r="G1311" s="69">
        <f>IFERROR(IF(E1311= "yes",VLOOKUP(C1311,Summary!$B:$I,6,0),0),0)</f>
        <v>0</v>
      </c>
      <c r="H1311" s="68">
        <f t="shared" si="231"/>
        <v>0</v>
      </c>
      <c r="I1311" s="110">
        <f>VLOOKUP($A1311,'2026-27 Salary &amp; Benefits'!$A:$I,3,FALSE)</f>
        <v>1.1200000000000001</v>
      </c>
      <c r="J1311" s="110">
        <f>VLOOKUP($A1311,'2026-27 Salary &amp; Benefits'!$A:$I,4,FALSE)</f>
        <v>1.1200000000000001</v>
      </c>
      <c r="K1311" s="101">
        <f t="shared" si="232"/>
        <v>0</v>
      </c>
      <c r="L1311" s="100">
        <f t="shared" si="233"/>
        <v>0</v>
      </c>
      <c r="M1311" s="102">
        <f>'2026-27 Salary &amp; Benefits'!$E$6</f>
        <v>78209</v>
      </c>
      <c r="N1311" s="102">
        <f>'2026-27 Salary &amp; Benefits'!$F$6</f>
        <v>82248</v>
      </c>
      <c r="O1311" s="7">
        <f t="shared" si="234"/>
        <v>0</v>
      </c>
      <c r="P1311" s="7">
        <f t="shared" si="235"/>
        <v>0</v>
      </c>
      <c r="Q1311" s="7">
        <f>'2026-27 Salary &amp; Benefits'!G$6</f>
        <v>16817.759999999998</v>
      </c>
      <c r="R1311" s="103">
        <f>'2026-27 Salary &amp; Benefits'!H$6</f>
        <v>0.16020000000000001</v>
      </c>
      <c r="S1311" s="103">
        <f>'2026-27 Salary &amp; Benefits'!I$6</f>
        <v>0.15390000000000001</v>
      </c>
      <c r="T1311" s="7">
        <f t="shared" si="236"/>
        <v>0</v>
      </c>
      <c r="U1311" s="7">
        <f t="shared" si="237"/>
        <v>0</v>
      </c>
      <c r="V1311" s="7">
        <f t="shared" si="238"/>
        <v>0</v>
      </c>
      <c r="W1311" s="7">
        <f t="shared" si="239"/>
        <v>0</v>
      </c>
      <c r="X1311" s="18">
        <f t="shared" si="240"/>
        <v>0</v>
      </c>
      <c r="Y1311" s="2"/>
      <c r="Z1311" s="2"/>
      <c r="AA1311" s="2"/>
      <c r="AB1311" s="2"/>
      <c r="AC1311" s="2"/>
      <c r="AD1311" s="2"/>
      <c r="AE1311" s="2"/>
      <c r="AF1311" s="2"/>
      <c r="AG1311" s="2"/>
      <c r="AH1311" s="2"/>
      <c r="AI1311" s="2"/>
      <c r="AJ1311" s="2"/>
      <c r="AK1311" s="2"/>
      <c r="AL1311" s="2"/>
      <c r="AM1311" s="2"/>
      <c r="AN1311" s="2"/>
      <c r="AO1311" s="2"/>
      <c r="AP1311" s="2"/>
      <c r="AQ1311" s="2"/>
      <c r="AR1311" s="2"/>
      <c r="AS1311" s="2"/>
      <c r="AT1311" s="2"/>
      <c r="AU1311" s="2"/>
      <c r="AV1311" s="2"/>
      <c r="AW1311" s="2"/>
      <c r="AX1311" s="2"/>
      <c r="AY1311" s="2"/>
      <c r="AZ1311" s="2"/>
      <c r="BA1311" s="2"/>
      <c r="BB1311" s="2"/>
      <c r="BC1311" s="2"/>
      <c r="BD1311" s="2"/>
      <c r="BE1311" s="2"/>
      <c r="BF1311" s="2"/>
      <c r="BG1311" s="2"/>
      <c r="BH1311" s="2"/>
      <c r="BI1311" s="2"/>
      <c r="BJ1311" s="2"/>
      <c r="BK1311" s="2"/>
      <c r="BL1311" s="2"/>
      <c r="BM1311" s="2"/>
      <c r="BN1311" s="2"/>
      <c r="BO1311" s="2"/>
      <c r="BP1311" s="2"/>
      <c r="BQ1311" s="2"/>
      <c r="BR1311" s="2"/>
      <c r="BS1311" s="2"/>
      <c r="BT1311" s="2"/>
      <c r="BU1311" s="2"/>
      <c r="BV1311" s="2"/>
      <c r="BW1311" s="2"/>
      <c r="BX1311" s="2"/>
      <c r="BY1311" s="2"/>
      <c r="BZ1311" s="2"/>
      <c r="CA1311" s="2"/>
      <c r="CB1311" s="2"/>
      <c r="CC1311" s="2"/>
      <c r="CD1311" s="2"/>
      <c r="CE1311" s="2"/>
      <c r="CF1311" s="2"/>
      <c r="CG1311" s="2"/>
      <c r="CH1311" s="2"/>
      <c r="CI1311" s="2"/>
      <c r="CJ1311" s="2"/>
      <c r="CK1311" s="2"/>
      <c r="CL1311" s="2"/>
      <c r="CM1311" s="2"/>
      <c r="CN1311" s="2"/>
      <c r="CO1311" s="2"/>
      <c r="CP1311" s="2"/>
      <c r="CQ1311" s="2"/>
      <c r="CR1311" s="2"/>
      <c r="CS1311" s="2"/>
      <c r="CT1311" s="2"/>
      <c r="CU1311" s="2"/>
      <c r="CV1311" s="2"/>
      <c r="CW1311" s="2"/>
      <c r="CX1311" s="2"/>
      <c r="CY1311" s="2"/>
      <c r="CZ1311" s="2"/>
      <c r="DA1311" s="2"/>
      <c r="DB1311" s="2"/>
      <c r="DC1311" s="2"/>
      <c r="DD1311" s="2"/>
      <c r="DE1311" s="2"/>
      <c r="DF1311" s="2"/>
      <c r="DG1311" s="2"/>
      <c r="DH1311" s="2"/>
      <c r="DI1311" s="2"/>
      <c r="DJ1311" s="2"/>
      <c r="DK1311" s="2"/>
      <c r="DL1311" s="2"/>
      <c r="DM1311" s="2"/>
      <c r="DN1311" s="2"/>
      <c r="DO1311" s="2"/>
      <c r="DP1311" s="2"/>
      <c r="DQ1311" s="2"/>
      <c r="DR1311" s="2"/>
      <c r="DS1311" s="2"/>
      <c r="DT1311" s="2"/>
      <c r="DU1311" s="2"/>
      <c r="DV1311" s="2"/>
      <c r="DW1311" s="2"/>
      <c r="DX1311" s="2"/>
      <c r="DY1311" s="2"/>
      <c r="DZ1311" s="2"/>
      <c r="EA1311" s="2"/>
      <c r="EB1311" s="2"/>
      <c r="EC1311" s="2"/>
      <c r="ED1311" s="2"/>
      <c r="EE1311" s="2"/>
      <c r="EF1311" s="2"/>
      <c r="EG1311" s="2"/>
      <c r="EH1311" s="2"/>
      <c r="EI1311" s="2"/>
      <c r="EJ1311" s="2"/>
      <c r="EK1311" s="2"/>
      <c r="EL1311" s="2"/>
      <c r="EM1311" s="2"/>
      <c r="EN1311" s="2"/>
      <c r="EO1311" s="2"/>
      <c r="EP1311" s="2"/>
      <c r="EQ1311" s="2"/>
      <c r="ER1311" s="2"/>
      <c r="ES1311" s="2"/>
      <c r="ET1311" s="2"/>
      <c r="EU1311" s="2"/>
      <c r="EV1311" s="2"/>
      <c r="EW1311" s="2"/>
      <c r="EX1311" s="2"/>
      <c r="EY1311" s="2"/>
      <c r="EZ1311" s="2"/>
      <c r="FA1311" s="2"/>
      <c r="FB1311" s="2"/>
      <c r="FC1311" s="2"/>
    </row>
    <row r="1312" spans="1:159" s="4" customFormat="1">
      <c r="A1312" s="50" t="s">
        <v>2202</v>
      </c>
      <c r="B1312" s="59" t="s">
        <v>2694</v>
      </c>
      <c r="C1312" s="60">
        <v>1758</v>
      </c>
      <c r="D1312" s="59" t="s">
        <v>2695</v>
      </c>
      <c r="E1312" s="78" t="str">
        <f>IFERROR(VLOOKUP($C1312,'2025-26 School Level AAFTE'!$C$2:$L$2349,9,FALSE), "No")</f>
        <v>No</v>
      </c>
      <c r="F1312" s="67">
        <f>IFERROR(VLOOKUP($C1312,'2025-26 School Level AAFTE'!$C$2:$J$2349,8,FALSE), 0)</f>
        <v>352.88</v>
      </c>
      <c r="G1312" s="69">
        <f>IFERROR(IF(E1312= "yes",VLOOKUP(C1312,Summary!$B:$I,6,0),0),0)</f>
        <v>0</v>
      </c>
      <c r="H1312" s="68">
        <f t="shared" si="231"/>
        <v>0</v>
      </c>
      <c r="I1312" s="110">
        <f>VLOOKUP($A1312,'2026-27 Salary &amp; Benefits'!$A:$I,3,FALSE)</f>
        <v>1.1200000000000001</v>
      </c>
      <c r="J1312" s="110">
        <f>VLOOKUP($A1312,'2026-27 Salary &amp; Benefits'!$A:$I,4,FALSE)</f>
        <v>1.1200000000000001</v>
      </c>
      <c r="K1312" s="101">
        <f t="shared" si="232"/>
        <v>0</v>
      </c>
      <c r="L1312" s="100">
        <f t="shared" si="233"/>
        <v>0</v>
      </c>
      <c r="M1312" s="102">
        <f>'2026-27 Salary &amp; Benefits'!$E$6</f>
        <v>78209</v>
      </c>
      <c r="N1312" s="102">
        <f>'2026-27 Salary &amp; Benefits'!$F$6</f>
        <v>82248</v>
      </c>
      <c r="O1312" s="7">
        <f t="shared" si="234"/>
        <v>0</v>
      </c>
      <c r="P1312" s="7">
        <f t="shared" si="235"/>
        <v>0</v>
      </c>
      <c r="Q1312" s="7">
        <f>'2026-27 Salary &amp; Benefits'!G$6</f>
        <v>16817.759999999998</v>
      </c>
      <c r="R1312" s="103">
        <f>'2026-27 Salary &amp; Benefits'!H$6</f>
        <v>0.16020000000000001</v>
      </c>
      <c r="S1312" s="103">
        <f>'2026-27 Salary &amp; Benefits'!I$6</f>
        <v>0.15390000000000001</v>
      </c>
      <c r="T1312" s="7">
        <f t="shared" si="236"/>
        <v>0</v>
      </c>
      <c r="U1312" s="7">
        <f t="shared" si="237"/>
        <v>0</v>
      </c>
      <c r="V1312" s="7">
        <f t="shared" si="238"/>
        <v>0</v>
      </c>
      <c r="W1312" s="7">
        <f t="shared" si="239"/>
        <v>0</v>
      </c>
      <c r="X1312" s="18">
        <f t="shared" si="240"/>
        <v>0</v>
      </c>
      <c r="Y1312" s="2"/>
      <c r="Z1312" s="2"/>
      <c r="AA1312" s="2"/>
      <c r="AB1312" s="2"/>
      <c r="AC1312" s="2"/>
      <c r="AD1312" s="2"/>
      <c r="AE1312" s="2"/>
      <c r="AF1312" s="2"/>
      <c r="AG1312" s="2"/>
      <c r="AH1312" s="2"/>
      <c r="AI1312" s="2"/>
      <c r="AJ1312" s="2"/>
      <c r="AK1312" s="2"/>
      <c r="AL1312" s="2"/>
      <c r="AM1312" s="2"/>
      <c r="AN1312" s="2"/>
      <c r="AO1312" s="2"/>
      <c r="AP1312" s="2"/>
      <c r="AQ1312" s="2"/>
      <c r="AR1312" s="2"/>
      <c r="AS1312" s="2"/>
      <c r="AT1312" s="2"/>
      <c r="AU1312" s="2"/>
      <c r="AV1312" s="2"/>
      <c r="AW1312" s="2"/>
      <c r="AX1312" s="2"/>
      <c r="AY1312" s="2"/>
      <c r="AZ1312" s="2"/>
      <c r="BA1312" s="2"/>
      <c r="BB1312" s="2"/>
      <c r="BC1312" s="2"/>
      <c r="BD1312" s="2"/>
      <c r="BE1312" s="2"/>
      <c r="BF1312" s="2"/>
      <c r="BG1312" s="2"/>
      <c r="BH1312" s="2"/>
      <c r="BI1312" s="2"/>
      <c r="BJ1312" s="2"/>
      <c r="BK1312" s="2"/>
      <c r="BL1312" s="2"/>
      <c r="BM1312" s="2"/>
      <c r="BN1312" s="2"/>
      <c r="BO1312" s="2"/>
      <c r="BP1312" s="2"/>
      <c r="BQ1312" s="2"/>
      <c r="BR1312" s="2"/>
      <c r="BS1312" s="2"/>
      <c r="BT1312" s="2"/>
      <c r="BU1312" s="2"/>
      <c r="BV1312" s="2"/>
      <c r="BW1312" s="2"/>
      <c r="BX1312" s="2"/>
      <c r="BY1312" s="2"/>
      <c r="BZ1312" s="2"/>
      <c r="CA1312" s="2"/>
      <c r="CB1312" s="2"/>
      <c r="CC1312" s="2"/>
      <c r="CD1312" s="2"/>
      <c r="CE1312" s="2"/>
      <c r="CF1312" s="2"/>
      <c r="CG1312" s="2"/>
      <c r="CH1312" s="2"/>
      <c r="CI1312" s="2"/>
      <c r="CJ1312" s="2"/>
      <c r="CK1312" s="2"/>
      <c r="CL1312" s="2"/>
      <c r="CM1312" s="2"/>
      <c r="CN1312" s="2"/>
      <c r="CO1312" s="2"/>
      <c r="CP1312" s="2"/>
      <c r="CQ1312" s="2"/>
      <c r="CR1312" s="2"/>
      <c r="CS1312" s="2"/>
      <c r="CT1312" s="2"/>
      <c r="CU1312" s="2"/>
      <c r="CV1312" s="2"/>
      <c r="CW1312" s="2"/>
      <c r="CX1312" s="2"/>
      <c r="CY1312" s="2"/>
      <c r="CZ1312" s="2"/>
      <c r="DA1312" s="2"/>
      <c r="DB1312" s="2"/>
      <c r="DC1312" s="2"/>
      <c r="DD1312" s="2"/>
      <c r="DE1312" s="2"/>
      <c r="DF1312" s="2"/>
      <c r="DG1312" s="2"/>
      <c r="DH1312" s="2"/>
      <c r="DI1312" s="2"/>
      <c r="DJ1312" s="2"/>
      <c r="DK1312" s="2"/>
      <c r="DL1312" s="2"/>
      <c r="DM1312" s="2"/>
      <c r="DN1312" s="2"/>
      <c r="DO1312" s="2"/>
      <c r="DP1312" s="2"/>
      <c r="DQ1312" s="2"/>
      <c r="DR1312" s="2"/>
      <c r="DS1312" s="2"/>
      <c r="DT1312" s="2"/>
      <c r="DU1312" s="2"/>
      <c r="DV1312" s="2"/>
      <c r="DW1312" s="2"/>
      <c r="DX1312" s="2"/>
      <c r="DY1312" s="2"/>
      <c r="DZ1312" s="2"/>
      <c r="EA1312" s="2"/>
      <c r="EB1312" s="2"/>
      <c r="EC1312" s="2"/>
      <c r="ED1312" s="2"/>
      <c r="EE1312" s="2"/>
      <c r="EF1312" s="2"/>
      <c r="EG1312" s="2"/>
      <c r="EH1312" s="2"/>
      <c r="EI1312" s="2"/>
      <c r="EJ1312" s="2"/>
      <c r="EK1312" s="2"/>
      <c r="EL1312" s="2"/>
      <c r="EM1312" s="2"/>
      <c r="EN1312" s="2"/>
      <c r="EO1312" s="2"/>
      <c r="EP1312" s="2"/>
      <c r="EQ1312" s="2"/>
      <c r="ER1312" s="2"/>
      <c r="ES1312" s="2"/>
      <c r="ET1312" s="2"/>
      <c r="EU1312" s="2"/>
      <c r="EV1312" s="2"/>
      <c r="EW1312" s="2"/>
      <c r="EX1312" s="2"/>
      <c r="EY1312" s="2"/>
      <c r="EZ1312" s="2"/>
      <c r="FA1312" s="2"/>
      <c r="FB1312" s="2"/>
      <c r="FC1312" s="2"/>
    </row>
    <row r="1313" spans="1:159" s="4" customFormat="1">
      <c r="A1313" s="50" t="s">
        <v>2202</v>
      </c>
      <c r="B1313" s="59" t="s">
        <v>2694</v>
      </c>
      <c r="C1313" s="60">
        <v>5343</v>
      </c>
      <c r="D1313" s="59" t="s">
        <v>505</v>
      </c>
      <c r="E1313" s="78" t="str">
        <f>IFERROR(VLOOKUP($C1313,'2025-26 School Level AAFTE'!$C$2:$L$2349,9,FALSE), "No")</f>
        <v>Yes</v>
      </c>
      <c r="F1313" s="67">
        <f>IFERROR(VLOOKUP($C1313,'2025-26 School Level AAFTE'!$C$2:$J$2349,8,FALSE), 0)</f>
        <v>12.2</v>
      </c>
      <c r="G1313" s="69">
        <f>IFERROR(IF(E1313= "yes",VLOOKUP(C1313,Summary!$B:$I,6,0),0),0)</f>
        <v>0</v>
      </c>
      <c r="H1313" s="68">
        <f t="shared" si="231"/>
        <v>12.2</v>
      </c>
      <c r="I1313" s="110">
        <f>VLOOKUP($A1313,'2026-27 Salary &amp; Benefits'!$A:$I,3,FALSE)</f>
        <v>1.1200000000000001</v>
      </c>
      <c r="J1313" s="110">
        <f>VLOOKUP($A1313,'2026-27 Salary &amp; Benefits'!$A:$I,4,FALSE)</f>
        <v>1.1200000000000001</v>
      </c>
      <c r="K1313" s="101">
        <f t="shared" si="232"/>
        <v>12.2</v>
      </c>
      <c r="L1313" s="100">
        <f t="shared" si="233"/>
        <v>3.5999999999999997E-2</v>
      </c>
      <c r="M1313" s="102">
        <f>'2026-27 Salary &amp; Benefits'!$E$6</f>
        <v>78209</v>
      </c>
      <c r="N1313" s="102">
        <f>'2026-27 Salary &amp; Benefits'!$F$6</f>
        <v>82248</v>
      </c>
      <c r="O1313" s="7">
        <f t="shared" si="234"/>
        <v>3153.39</v>
      </c>
      <c r="P1313" s="7">
        <f t="shared" si="235"/>
        <v>162.84999999999991</v>
      </c>
      <c r="Q1313" s="7">
        <f>'2026-27 Salary &amp; Benefits'!G$6</f>
        <v>16817.759999999998</v>
      </c>
      <c r="R1313" s="103">
        <f>'2026-27 Salary &amp; Benefits'!H$6</f>
        <v>0.16020000000000001</v>
      </c>
      <c r="S1313" s="103">
        <f>'2026-27 Salary &amp; Benefits'!I$6</f>
        <v>0.15390000000000001</v>
      </c>
      <c r="T1313" s="7">
        <f t="shared" si="236"/>
        <v>1135.68</v>
      </c>
      <c r="U1313" s="7">
        <f t="shared" si="237"/>
        <v>55.27</v>
      </c>
      <c r="V1313" s="7">
        <f t="shared" si="238"/>
        <v>8.51</v>
      </c>
      <c r="W1313" s="7">
        <f t="shared" si="239"/>
        <v>63.78</v>
      </c>
      <c r="X1313" s="18">
        <f t="shared" si="240"/>
        <v>4515.7</v>
      </c>
      <c r="Y1313" s="2"/>
      <c r="Z1313" s="2"/>
      <c r="AA1313" s="2"/>
      <c r="AB1313" s="2"/>
      <c r="AC1313" s="2"/>
      <c r="AD1313" s="2"/>
      <c r="AE1313" s="2"/>
      <c r="AF1313" s="2"/>
      <c r="AG1313" s="2"/>
      <c r="AH1313" s="2"/>
      <c r="AI1313" s="2"/>
      <c r="AJ1313" s="2"/>
      <c r="AK1313" s="2"/>
      <c r="AL1313" s="2"/>
      <c r="AM1313" s="2"/>
      <c r="AN1313" s="2"/>
      <c r="AO1313" s="2"/>
      <c r="AP1313" s="2"/>
      <c r="AQ1313" s="2"/>
      <c r="AR1313" s="2"/>
      <c r="AS1313" s="2"/>
      <c r="AT1313" s="2"/>
      <c r="AU1313" s="2"/>
      <c r="AV1313" s="2"/>
      <c r="AW1313" s="2"/>
      <c r="AX1313" s="2"/>
      <c r="AY1313" s="2"/>
      <c r="AZ1313" s="2"/>
      <c r="BA1313" s="2"/>
      <c r="BB1313" s="2"/>
      <c r="BC1313" s="2"/>
      <c r="BD1313" s="2"/>
      <c r="BE1313" s="2"/>
      <c r="BF1313" s="2"/>
      <c r="BG1313" s="2"/>
      <c r="BH1313" s="2"/>
      <c r="BI1313" s="2"/>
      <c r="BJ1313" s="2"/>
      <c r="BK1313" s="2"/>
      <c r="BL1313" s="2"/>
      <c r="BM1313" s="2"/>
      <c r="BN1313" s="2"/>
      <c r="BO1313" s="2"/>
      <c r="BP1313" s="2"/>
      <c r="BQ1313" s="2"/>
      <c r="BR1313" s="2"/>
      <c r="BS1313" s="2"/>
      <c r="BT1313" s="2"/>
      <c r="BU1313" s="2"/>
      <c r="BV1313" s="2"/>
      <c r="BW1313" s="2"/>
      <c r="BX1313" s="2"/>
      <c r="BY1313" s="2"/>
      <c r="BZ1313" s="2"/>
      <c r="CA1313" s="2"/>
      <c r="CB1313" s="2"/>
      <c r="CC1313" s="2"/>
      <c r="CD1313" s="2"/>
      <c r="CE1313" s="2"/>
      <c r="CF1313" s="2"/>
      <c r="CG1313" s="2"/>
      <c r="CH1313" s="2"/>
      <c r="CI1313" s="2"/>
      <c r="CJ1313" s="2"/>
      <c r="CK1313" s="2"/>
      <c r="CL1313" s="2"/>
      <c r="CM1313" s="2"/>
      <c r="CN1313" s="2"/>
      <c r="CO1313" s="2"/>
      <c r="CP1313" s="2"/>
      <c r="CQ1313" s="2"/>
      <c r="CR1313" s="2"/>
      <c r="CS1313" s="2"/>
      <c r="CT1313" s="2"/>
      <c r="CU1313" s="2"/>
      <c r="CV1313" s="2"/>
      <c r="CW1313" s="2"/>
      <c r="CX1313" s="2"/>
      <c r="CY1313" s="2"/>
      <c r="CZ1313" s="2"/>
      <c r="DA1313" s="2"/>
      <c r="DB1313" s="2"/>
      <c r="DC1313" s="2"/>
      <c r="DD1313" s="2"/>
      <c r="DE1313" s="2"/>
      <c r="DF1313" s="2"/>
      <c r="DG1313" s="2"/>
      <c r="DH1313" s="2"/>
      <c r="DI1313" s="2"/>
      <c r="DJ1313" s="2"/>
      <c r="DK1313" s="2"/>
      <c r="DL1313" s="2"/>
      <c r="DM1313" s="2"/>
      <c r="DN1313" s="2"/>
      <c r="DO1313" s="2"/>
      <c r="DP1313" s="2"/>
      <c r="DQ1313" s="2"/>
      <c r="DR1313" s="2"/>
      <c r="DS1313" s="2"/>
      <c r="DT1313" s="2"/>
      <c r="DU1313" s="2"/>
      <c r="DV1313" s="2"/>
      <c r="DW1313" s="2"/>
      <c r="DX1313" s="2"/>
      <c r="DY1313" s="2"/>
      <c r="DZ1313" s="2"/>
      <c r="EA1313" s="2"/>
      <c r="EB1313" s="2"/>
      <c r="EC1313" s="2"/>
      <c r="ED1313" s="2"/>
      <c r="EE1313" s="2"/>
      <c r="EF1313" s="2"/>
      <c r="EG1313" s="2"/>
      <c r="EH1313" s="2"/>
      <c r="EI1313" s="2"/>
      <c r="EJ1313" s="2"/>
      <c r="EK1313" s="2"/>
      <c r="EL1313" s="2"/>
      <c r="EM1313" s="2"/>
      <c r="EN1313" s="2"/>
      <c r="EO1313" s="2"/>
      <c r="EP1313" s="2"/>
      <c r="EQ1313" s="2"/>
      <c r="ER1313" s="2"/>
      <c r="ES1313" s="2"/>
      <c r="ET1313" s="2"/>
      <c r="EU1313" s="2"/>
      <c r="EV1313" s="2"/>
      <c r="EW1313" s="2"/>
      <c r="EX1313" s="2"/>
      <c r="EY1313" s="2"/>
      <c r="EZ1313" s="2"/>
      <c r="FA1313" s="2"/>
      <c r="FB1313" s="2"/>
      <c r="FC1313" s="2"/>
    </row>
    <row r="1314" spans="1:159" s="4" customFormat="1">
      <c r="A1314" s="50" t="s">
        <v>2202</v>
      </c>
      <c r="B1314" s="59" t="s">
        <v>2694</v>
      </c>
      <c r="C1314" s="60">
        <v>3939</v>
      </c>
      <c r="D1314" s="59" t="s">
        <v>503</v>
      </c>
      <c r="E1314" s="78" t="str">
        <f>IFERROR(VLOOKUP($C1314,'2025-26 School Level AAFTE'!$C$2:$L$2349,9,FALSE), "No")</f>
        <v>No</v>
      </c>
      <c r="F1314" s="67">
        <f>IFERROR(VLOOKUP($C1314,'2025-26 School Level AAFTE'!$C$2:$J$2349,8,FALSE), 0)</f>
        <v>684.68</v>
      </c>
      <c r="G1314" s="69">
        <f>IFERROR(IF(E1314= "yes",VLOOKUP(C1314,Summary!$B:$I,6,0),0),0)</f>
        <v>0</v>
      </c>
      <c r="H1314" s="68">
        <f t="shared" si="231"/>
        <v>0</v>
      </c>
      <c r="I1314" s="110">
        <f>VLOOKUP($A1314,'2026-27 Salary &amp; Benefits'!$A:$I,3,FALSE)</f>
        <v>1.1200000000000001</v>
      </c>
      <c r="J1314" s="110">
        <f>VLOOKUP($A1314,'2026-27 Salary &amp; Benefits'!$A:$I,4,FALSE)</f>
        <v>1.1200000000000001</v>
      </c>
      <c r="K1314" s="101">
        <f t="shared" si="232"/>
        <v>0</v>
      </c>
      <c r="L1314" s="100">
        <f t="shared" si="233"/>
        <v>0</v>
      </c>
      <c r="M1314" s="102">
        <f>'2026-27 Salary &amp; Benefits'!$E$6</f>
        <v>78209</v>
      </c>
      <c r="N1314" s="102">
        <f>'2026-27 Salary &amp; Benefits'!$F$6</f>
        <v>82248</v>
      </c>
      <c r="O1314" s="7">
        <f t="shared" si="234"/>
        <v>0</v>
      </c>
      <c r="P1314" s="7">
        <f t="shared" si="235"/>
        <v>0</v>
      </c>
      <c r="Q1314" s="7">
        <f>'2026-27 Salary &amp; Benefits'!G$6</f>
        <v>16817.759999999998</v>
      </c>
      <c r="R1314" s="103">
        <f>'2026-27 Salary &amp; Benefits'!H$6</f>
        <v>0.16020000000000001</v>
      </c>
      <c r="S1314" s="103">
        <f>'2026-27 Salary &amp; Benefits'!I$6</f>
        <v>0.15390000000000001</v>
      </c>
      <c r="T1314" s="7">
        <f t="shared" si="236"/>
        <v>0</v>
      </c>
      <c r="U1314" s="7">
        <f t="shared" si="237"/>
        <v>0</v>
      </c>
      <c r="V1314" s="7">
        <f t="shared" si="238"/>
        <v>0</v>
      </c>
      <c r="W1314" s="7">
        <f t="shared" si="239"/>
        <v>0</v>
      </c>
      <c r="X1314" s="18">
        <f t="shared" si="240"/>
        <v>0</v>
      </c>
      <c r="Y1314" s="2"/>
      <c r="Z1314" s="2"/>
      <c r="AA1314" s="2"/>
      <c r="AB1314" s="2"/>
      <c r="AC1314" s="2"/>
      <c r="AD1314" s="2"/>
      <c r="AE1314" s="2"/>
      <c r="AF1314" s="2"/>
      <c r="AG1314" s="2"/>
      <c r="AH1314" s="2"/>
      <c r="AI1314" s="2"/>
      <c r="AJ1314" s="2"/>
      <c r="AK1314" s="2"/>
      <c r="AL1314" s="2"/>
      <c r="AM1314" s="2"/>
      <c r="AN1314" s="2"/>
      <c r="AO1314" s="2"/>
      <c r="AP1314" s="2"/>
      <c r="AQ1314" s="2"/>
      <c r="AR1314" s="2"/>
      <c r="AS1314" s="2"/>
      <c r="AT1314" s="2"/>
      <c r="AU1314" s="2"/>
      <c r="AV1314" s="2"/>
      <c r="AW1314" s="2"/>
      <c r="AX1314" s="2"/>
      <c r="AY1314" s="2"/>
      <c r="AZ1314" s="2"/>
      <c r="BA1314" s="2"/>
      <c r="BB1314" s="2"/>
      <c r="BC1314" s="2"/>
      <c r="BD1314" s="2"/>
      <c r="BE1314" s="2"/>
      <c r="BF1314" s="2"/>
      <c r="BG1314" s="2"/>
      <c r="BH1314" s="2"/>
      <c r="BI1314" s="2"/>
      <c r="BJ1314" s="2"/>
      <c r="BK1314" s="2"/>
      <c r="BL1314" s="2"/>
      <c r="BM1314" s="2"/>
      <c r="BN1314" s="2"/>
      <c r="BO1314" s="2"/>
      <c r="BP1314" s="2"/>
      <c r="BQ1314" s="2"/>
      <c r="BR1314" s="2"/>
      <c r="BS1314" s="2"/>
      <c r="BT1314" s="2"/>
      <c r="BU1314" s="2"/>
      <c r="BV1314" s="2"/>
      <c r="BW1314" s="2"/>
      <c r="BX1314" s="2"/>
      <c r="BY1314" s="2"/>
      <c r="BZ1314" s="2"/>
      <c r="CA1314" s="2"/>
      <c r="CB1314" s="2"/>
      <c r="CC1314" s="2"/>
      <c r="CD1314" s="2"/>
      <c r="CE1314" s="2"/>
      <c r="CF1314" s="2"/>
      <c r="CG1314" s="2"/>
      <c r="CH1314" s="2"/>
      <c r="CI1314" s="2"/>
      <c r="CJ1314" s="2"/>
      <c r="CK1314" s="2"/>
      <c r="CL1314" s="2"/>
      <c r="CM1314" s="2"/>
      <c r="CN1314" s="2"/>
      <c r="CO1314" s="2"/>
      <c r="CP1314" s="2"/>
      <c r="CQ1314" s="2"/>
      <c r="CR1314" s="2"/>
      <c r="CS1314" s="2"/>
      <c r="CT1314" s="2"/>
      <c r="CU1314" s="2"/>
      <c r="CV1314" s="2"/>
      <c r="CW1314" s="2"/>
      <c r="CX1314" s="2"/>
      <c r="CY1314" s="2"/>
      <c r="CZ1314" s="2"/>
      <c r="DA1314" s="2"/>
      <c r="DB1314" s="2"/>
      <c r="DC1314" s="2"/>
      <c r="DD1314" s="2"/>
      <c r="DE1314" s="2"/>
      <c r="DF1314" s="2"/>
      <c r="DG1314" s="2"/>
      <c r="DH1314" s="2"/>
      <c r="DI1314" s="2"/>
      <c r="DJ1314" s="2"/>
      <c r="DK1314" s="2"/>
      <c r="DL1314" s="2"/>
      <c r="DM1314" s="2"/>
      <c r="DN1314" s="2"/>
      <c r="DO1314" s="2"/>
      <c r="DP1314" s="2"/>
      <c r="DQ1314" s="2"/>
      <c r="DR1314" s="2"/>
      <c r="DS1314" s="2"/>
      <c r="DT1314" s="2"/>
      <c r="DU1314" s="2"/>
      <c r="DV1314" s="2"/>
      <c r="DW1314" s="2"/>
      <c r="DX1314" s="2"/>
      <c r="DY1314" s="2"/>
      <c r="DZ1314" s="2"/>
      <c r="EA1314" s="2"/>
      <c r="EB1314" s="2"/>
      <c r="EC1314" s="2"/>
      <c r="ED1314" s="2"/>
      <c r="EE1314" s="2"/>
      <c r="EF1314" s="2"/>
      <c r="EG1314" s="2"/>
      <c r="EH1314" s="2"/>
      <c r="EI1314" s="2"/>
      <c r="EJ1314" s="2"/>
      <c r="EK1314" s="2"/>
      <c r="EL1314" s="2"/>
      <c r="EM1314" s="2"/>
      <c r="EN1314" s="2"/>
      <c r="EO1314" s="2"/>
      <c r="EP1314" s="2"/>
      <c r="EQ1314" s="2"/>
      <c r="ER1314" s="2"/>
      <c r="ES1314" s="2"/>
      <c r="ET1314" s="2"/>
      <c r="EU1314" s="2"/>
      <c r="EV1314" s="2"/>
      <c r="EW1314" s="2"/>
      <c r="EX1314" s="2"/>
      <c r="EY1314" s="2"/>
      <c r="EZ1314" s="2"/>
      <c r="FA1314" s="2"/>
      <c r="FB1314" s="2"/>
      <c r="FC1314" s="2"/>
    </row>
    <row r="1315" spans="1:159" s="4" customFormat="1">
      <c r="A1315" s="50" t="s">
        <v>2202</v>
      </c>
      <c r="B1315" s="59" t="s">
        <v>2694</v>
      </c>
      <c r="C1315" s="60">
        <v>2696</v>
      </c>
      <c r="D1315" s="59" t="s">
        <v>499</v>
      </c>
      <c r="E1315" s="78" t="str">
        <f>IFERROR(VLOOKUP($C1315,'2025-26 School Level AAFTE'!$C$2:$L$2349,9,FALSE), "No")</f>
        <v>No</v>
      </c>
      <c r="F1315" s="67">
        <f>IFERROR(VLOOKUP($C1315,'2025-26 School Level AAFTE'!$C$2:$J$2349,8,FALSE), 0)</f>
        <v>371.21000000000004</v>
      </c>
      <c r="G1315" s="69">
        <f>IFERROR(IF(E1315= "yes",VLOOKUP(C1315,Summary!$B:$I,6,0),0),0)</f>
        <v>0</v>
      </c>
      <c r="H1315" s="68">
        <f t="shared" si="231"/>
        <v>0</v>
      </c>
      <c r="I1315" s="110">
        <f>VLOOKUP($A1315,'2026-27 Salary &amp; Benefits'!$A:$I,3,FALSE)</f>
        <v>1.1200000000000001</v>
      </c>
      <c r="J1315" s="110">
        <f>VLOOKUP($A1315,'2026-27 Salary &amp; Benefits'!$A:$I,4,FALSE)</f>
        <v>1.1200000000000001</v>
      </c>
      <c r="K1315" s="101">
        <f t="shared" si="232"/>
        <v>0</v>
      </c>
      <c r="L1315" s="100">
        <f t="shared" si="233"/>
        <v>0</v>
      </c>
      <c r="M1315" s="102">
        <f>'2026-27 Salary &amp; Benefits'!$E$6</f>
        <v>78209</v>
      </c>
      <c r="N1315" s="102">
        <f>'2026-27 Salary &amp; Benefits'!$F$6</f>
        <v>82248</v>
      </c>
      <c r="O1315" s="7">
        <f t="shared" si="234"/>
        <v>0</v>
      </c>
      <c r="P1315" s="7">
        <f t="shared" si="235"/>
        <v>0</v>
      </c>
      <c r="Q1315" s="7">
        <f>'2026-27 Salary &amp; Benefits'!G$6</f>
        <v>16817.759999999998</v>
      </c>
      <c r="R1315" s="103">
        <f>'2026-27 Salary &amp; Benefits'!H$6</f>
        <v>0.16020000000000001</v>
      </c>
      <c r="S1315" s="103">
        <f>'2026-27 Salary &amp; Benefits'!I$6</f>
        <v>0.15390000000000001</v>
      </c>
      <c r="T1315" s="7">
        <f t="shared" si="236"/>
        <v>0</v>
      </c>
      <c r="U1315" s="7">
        <f t="shared" si="237"/>
        <v>0</v>
      </c>
      <c r="V1315" s="7">
        <f t="shared" si="238"/>
        <v>0</v>
      </c>
      <c r="W1315" s="7">
        <f t="shared" si="239"/>
        <v>0</v>
      </c>
      <c r="X1315" s="18">
        <f t="shared" si="240"/>
        <v>0</v>
      </c>
      <c r="Y1315" s="2"/>
      <c r="Z1315" s="2"/>
      <c r="AA1315" s="2"/>
      <c r="AB1315" s="2"/>
      <c r="AC1315" s="2"/>
      <c r="AD1315" s="2"/>
      <c r="AE1315" s="2"/>
      <c r="AF1315" s="2"/>
      <c r="AG1315" s="2"/>
      <c r="AH1315" s="2"/>
      <c r="AI1315" s="2"/>
      <c r="AJ1315" s="2"/>
      <c r="AK1315" s="2"/>
      <c r="AL1315" s="2"/>
      <c r="AM1315" s="2"/>
      <c r="AN1315" s="2"/>
      <c r="AO1315" s="2"/>
      <c r="AP1315" s="2"/>
      <c r="AQ1315" s="2"/>
      <c r="AR1315" s="2"/>
      <c r="AS1315" s="2"/>
      <c r="AT1315" s="2"/>
      <c r="AU1315" s="2"/>
      <c r="AV1315" s="2"/>
      <c r="AW1315" s="2"/>
      <c r="AX1315" s="2"/>
      <c r="AY1315" s="2"/>
      <c r="AZ1315" s="2"/>
      <c r="BA1315" s="2"/>
      <c r="BB1315" s="2"/>
      <c r="BC1315" s="2"/>
      <c r="BD1315" s="2"/>
      <c r="BE1315" s="2"/>
      <c r="BF1315" s="2"/>
      <c r="BG1315" s="2"/>
      <c r="BH1315" s="2"/>
      <c r="BI1315" s="2"/>
      <c r="BJ1315" s="2"/>
      <c r="BK1315" s="2"/>
      <c r="BL1315" s="2"/>
      <c r="BM1315" s="2"/>
      <c r="BN1315" s="2"/>
      <c r="BO1315" s="2"/>
      <c r="BP1315" s="2"/>
      <c r="BQ1315" s="2"/>
      <c r="BR1315" s="2"/>
      <c r="BS1315" s="2"/>
      <c r="BT1315" s="2"/>
      <c r="BU1315" s="2"/>
      <c r="BV1315" s="2"/>
      <c r="BW1315" s="2"/>
      <c r="BX1315" s="2"/>
      <c r="BY1315" s="2"/>
      <c r="BZ1315" s="2"/>
      <c r="CA1315" s="2"/>
      <c r="CB1315" s="2"/>
      <c r="CC1315" s="2"/>
      <c r="CD1315" s="2"/>
      <c r="CE1315" s="2"/>
      <c r="CF1315" s="2"/>
      <c r="CG1315" s="2"/>
      <c r="CH1315" s="2"/>
      <c r="CI1315" s="2"/>
      <c r="CJ1315" s="2"/>
      <c r="CK1315" s="2"/>
      <c r="CL1315" s="2"/>
      <c r="CM1315" s="2"/>
      <c r="CN1315" s="2"/>
      <c r="CO1315" s="2"/>
      <c r="CP1315" s="2"/>
      <c r="CQ1315" s="2"/>
      <c r="CR1315" s="2"/>
      <c r="CS1315" s="2"/>
      <c r="CT1315" s="2"/>
      <c r="CU1315" s="2"/>
      <c r="CV1315" s="2"/>
      <c r="CW1315" s="2"/>
      <c r="CX1315" s="2"/>
      <c r="CY1315" s="2"/>
      <c r="CZ1315" s="2"/>
      <c r="DA1315" s="2"/>
      <c r="DB1315" s="2"/>
      <c r="DC1315" s="2"/>
      <c r="DD1315" s="2"/>
      <c r="DE1315" s="2"/>
      <c r="DF1315" s="2"/>
      <c r="DG1315" s="2"/>
      <c r="DH1315" s="2"/>
      <c r="DI1315" s="2"/>
      <c r="DJ1315" s="2"/>
      <c r="DK1315" s="2"/>
      <c r="DL1315" s="2"/>
      <c r="DM1315" s="2"/>
      <c r="DN1315" s="2"/>
      <c r="DO1315" s="2"/>
      <c r="DP1315" s="2"/>
      <c r="DQ1315" s="2"/>
      <c r="DR1315" s="2"/>
      <c r="DS1315" s="2"/>
      <c r="DT1315" s="2"/>
      <c r="DU1315" s="2"/>
      <c r="DV1315" s="2"/>
      <c r="DW1315" s="2"/>
      <c r="DX1315" s="2"/>
      <c r="DY1315" s="2"/>
      <c r="DZ1315" s="2"/>
      <c r="EA1315" s="2"/>
      <c r="EB1315" s="2"/>
      <c r="EC1315" s="2"/>
      <c r="ED1315" s="2"/>
      <c r="EE1315" s="2"/>
      <c r="EF1315" s="2"/>
      <c r="EG1315" s="2"/>
      <c r="EH1315" s="2"/>
      <c r="EI1315" s="2"/>
      <c r="EJ1315" s="2"/>
      <c r="EK1315" s="2"/>
      <c r="EL1315" s="2"/>
      <c r="EM1315" s="2"/>
      <c r="EN1315" s="2"/>
      <c r="EO1315" s="2"/>
      <c r="EP1315" s="2"/>
      <c r="EQ1315" s="2"/>
      <c r="ER1315" s="2"/>
      <c r="ES1315" s="2"/>
      <c r="ET1315" s="2"/>
      <c r="EU1315" s="2"/>
      <c r="EV1315" s="2"/>
      <c r="EW1315" s="2"/>
      <c r="EX1315" s="2"/>
      <c r="EY1315" s="2"/>
      <c r="EZ1315" s="2"/>
      <c r="FA1315" s="2"/>
      <c r="FB1315" s="2"/>
      <c r="FC1315" s="2"/>
    </row>
    <row r="1316" spans="1:159" s="4" customFormat="1">
      <c r="A1316" s="50" t="s">
        <v>2202</v>
      </c>
      <c r="B1316" s="59" t="s">
        <v>2694</v>
      </c>
      <c r="C1316" s="60">
        <v>2974</v>
      </c>
      <c r="D1316" s="59" t="s">
        <v>500</v>
      </c>
      <c r="E1316" s="78" t="str">
        <f>IFERROR(VLOOKUP($C1316,'2025-26 School Level AAFTE'!$C$2:$L$2349,9,FALSE), "No")</f>
        <v>No</v>
      </c>
      <c r="F1316" s="67">
        <f>IFERROR(VLOOKUP($C1316,'2025-26 School Level AAFTE'!$C$2:$J$2349,8,FALSE), 0)</f>
        <v>1523.21</v>
      </c>
      <c r="G1316" s="69">
        <f>IFERROR(IF(E1316= "yes",VLOOKUP(C1316,Summary!$B:$I,6,0),0),0)</f>
        <v>0</v>
      </c>
      <c r="H1316" s="68">
        <f t="shared" si="231"/>
        <v>0</v>
      </c>
      <c r="I1316" s="110">
        <f>VLOOKUP($A1316,'2026-27 Salary &amp; Benefits'!$A:$I,3,FALSE)</f>
        <v>1.1200000000000001</v>
      </c>
      <c r="J1316" s="110">
        <f>VLOOKUP($A1316,'2026-27 Salary &amp; Benefits'!$A:$I,4,FALSE)</f>
        <v>1.1200000000000001</v>
      </c>
      <c r="K1316" s="101">
        <f t="shared" si="232"/>
        <v>0</v>
      </c>
      <c r="L1316" s="100">
        <f t="shared" si="233"/>
        <v>0</v>
      </c>
      <c r="M1316" s="102">
        <f>'2026-27 Salary &amp; Benefits'!$E$6</f>
        <v>78209</v>
      </c>
      <c r="N1316" s="102">
        <f>'2026-27 Salary &amp; Benefits'!$F$6</f>
        <v>82248</v>
      </c>
      <c r="O1316" s="7">
        <f t="shared" si="234"/>
        <v>0</v>
      </c>
      <c r="P1316" s="7">
        <f t="shared" si="235"/>
        <v>0</v>
      </c>
      <c r="Q1316" s="7">
        <f>'2026-27 Salary &amp; Benefits'!G$6</f>
        <v>16817.759999999998</v>
      </c>
      <c r="R1316" s="103">
        <f>'2026-27 Salary &amp; Benefits'!H$6</f>
        <v>0.16020000000000001</v>
      </c>
      <c r="S1316" s="103">
        <f>'2026-27 Salary &amp; Benefits'!I$6</f>
        <v>0.15390000000000001</v>
      </c>
      <c r="T1316" s="7">
        <f t="shared" si="236"/>
        <v>0</v>
      </c>
      <c r="U1316" s="7">
        <f t="shared" si="237"/>
        <v>0</v>
      </c>
      <c r="V1316" s="7">
        <f t="shared" si="238"/>
        <v>0</v>
      </c>
      <c r="W1316" s="7">
        <f t="shared" si="239"/>
        <v>0</v>
      </c>
      <c r="X1316" s="18">
        <f t="shared" si="240"/>
        <v>0</v>
      </c>
      <c r="Y1316" s="2"/>
      <c r="Z1316" s="2"/>
      <c r="AA1316" s="2"/>
      <c r="AB1316" s="2"/>
      <c r="AC1316" s="2"/>
      <c r="AD1316" s="2"/>
      <c r="AE1316" s="2"/>
      <c r="AF1316" s="2"/>
      <c r="AG1316" s="2"/>
      <c r="AH1316" s="2"/>
      <c r="AI1316" s="2"/>
      <c r="AJ1316" s="2"/>
      <c r="AK1316" s="2"/>
      <c r="AL1316" s="2"/>
      <c r="AM1316" s="2"/>
      <c r="AN1316" s="2"/>
      <c r="AO1316" s="2"/>
      <c r="AP1316" s="2"/>
      <c r="AQ1316" s="2"/>
      <c r="AR1316" s="2"/>
      <c r="AS1316" s="2"/>
      <c r="AT1316" s="2"/>
      <c r="AU1316" s="2"/>
      <c r="AV1316" s="2"/>
      <c r="AW1316" s="2"/>
      <c r="AX1316" s="2"/>
      <c r="AY1316" s="2"/>
      <c r="AZ1316" s="2"/>
      <c r="BA1316" s="2"/>
      <c r="BB1316" s="2"/>
      <c r="BC1316" s="2"/>
      <c r="BD1316" s="2"/>
      <c r="BE1316" s="2"/>
      <c r="BF1316" s="2"/>
      <c r="BG1316" s="2"/>
      <c r="BH1316" s="2"/>
      <c r="BI1316" s="2"/>
      <c r="BJ1316" s="2"/>
      <c r="BK1316" s="2"/>
      <c r="BL1316" s="2"/>
      <c r="BM1316" s="2"/>
      <c r="BN1316" s="2"/>
      <c r="BO1316" s="2"/>
      <c r="BP1316" s="2"/>
      <c r="BQ1316" s="2"/>
      <c r="BR1316" s="2"/>
      <c r="BS1316" s="2"/>
      <c r="BT1316" s="2"/>
      <c r="BU1316" s="2"/>
      <c r="BV1316" s="2"/>
      <c r="BW1316" s="2"/>
      <c r="BX1316" s="2"/>
      <c r="BY1316" s="2"/>
      <c r="BZ1316" s="2"/>
      <c r="CA1316" s="2"/>
      <c r="CB1316" s="2"/>
      <c r="CC1316" s="2"/>
      <c r="CD1316" s="2"/>
      <c r="CE1316" s="2"/>
      <c r="CF1316" s="2"/>
      <c r="CG1316" s="2"/>
      <c r="CH1316" s="2"/>
      <c r="CI1316" s="2"/>
      <c r="CJ1316" s="2"/>
      <c r="CK1316" s="2"/>
      <c r="CL1316" s="2"/>
      <c r="CM1316" s="2"/>
      <c r="CN1316" s="2"/>
      <c r="CO1316" s="2"/>
      <c r="CP1316" s="2"/>
      <c r="CQ1316" s="2"/>
      <c r="CR1316" s="2"/>
      <c r="CS1316" s="2"/>
      <c r="CT1316" s="2"/>
      <c r="CU1316" s="2"/>
      <c r="CV1316" s="2"/>
      <c r="CW1316" s="2"/>
      <c r="CX1316" s="2"/>
      <c r="CY1316" s="2"/>
      <c r="CZ1316" s="2"/>
      <c r="DA1316" s="2"/>
      <c r="DB1316" s="2"/>
      <c r="DC1316" s="2"/>
      <c r="DD1316" s="2"/>
      <c r="DE1316" s="2"/>
      <c r="DF1316" s="2"/>
      <c r="DG1316" s="2"/>
      <c r="DH1316" s="2"/>
      <c r="DI1316" s="2"/>
      <c r="DJ1316" s="2"/>
      <c r="DK1316" s="2"/>
      <c r="DL1316" s="2"/>
      <c r="DM1316" s="2"/>
      <c r="DN1316" s="2"/>
      <c r="DO1316" s="2"/>
      <c r="DP1316" s="2"/>
      <c r="DQ1316" s="2"/>
      <c r="DR1316" s="2"/>
      <c r="DS1316" s="2"/>
      <c r="DT1316" s="2"/>
      <c r="DU1316" s="2"/>
      <c r="DV1316" s="2"/>
      <c r="DW1316" s="2"/>
      <c r="DX1316" s="2"/>
      <c r="DY1316" s="2"/>
      <c r="DZ1316" s="2"/>
      <c r="EA1316" s="2"/>
      <c r="EB1316" s="2"/>
      <c r="EC1316" s="2"/>
      <c r="ED1316" s="2"/>
      <c r="EE1316" s="2"/>
      <c r="EF1316" s="2"/>
      <c r="EG1316" s="2"/>
      <c r="EH1316" s="2"/>
      <c r="EI1316" s="2"/>
      <c r="EJ1316" s="2"/>
      <c r="EK1316" s="2"/>
      <c r="EL1316" s="2"/>
      <c r="EM1316" s="2"/>
      <c r="EN1316" s="2"/>
      <c r="EO1316" s="2"/>
      <c r="EP1316" s="2"/>
      <c r="EQ1316" s="2"/>
      <c r="ER1316" s="2"/>
      <c r="ES1316" s="2"/>
      <c r="ET1316" s="2"/>
      <c r="EU1316" s="2"/>
      <c r="EV1316" s="2"/>
      <c r="EW1316" s="2"/>
      <c r="EX1316" s="2"/>
      <c r="EY1316" s="2"/>
      <c r="EZ1316" s="2"/>
      <c r="FA1316" s="2"/>
      <c r="FB1316" s="2"/>
      <c r="FC1316" s="2"/>
    </row>
    <row r="1317" spans="1:159" s="4" customFormat="1">
      <c r="A1317" s="50" t="s">
        <v>2202</v>
      </c>
      <c r="B1317" s="59" t="s">
        <v>2694</v>
      </c>
      <c r="C1317" s="60">
        <v>3274</v>
      </c>
      <c r="D1317" s="59" t="s">
        <v>2477</v>
      </c>
      <c r="E1317" s="78" t="str">
        <f>IFERROR(VLOOKUP($C1317,'2025-26 School Level AAFTE'!$C$2:$L$2349,9,FALSE), "No")</f>
        <v>No</v>
      </c>
      <c r="F1317" s="67">
        <f>IFERROR(VLOOKUP($C1317,'2025-26 School Level AAFTE'!$C$2:$J$2349,8,FALSE), 0)</f>
        <v>772.35</v>
      </c>
      <c r="G1317" s="69">
        <f>IFERROR(IF(E1317= "yes",VLOOKUP(C1317,Summary!$B:$I,6,0),0),0)</f>
        <v>0</v>
      </c>
      <c r="H1317" s="68">
        <f t="shared" si="231"/>
        <v>0</v>
      </c>
      <c r="I1317" s="110">
        <f>VLOOKUP($A1317,'2026-27 Salary &amp; Benefits'!$A:$I,3,FALSE)</f>
        <v>1.1200000000000001</v>
      </c>
      <c r="J1317" s="110">
        <f>VLOOKUP($A1317,'2026-27 Salary &amp; Benefits'!$A:$I,4,FALSE)</f>
        <v>1.1200000000000001</v>
      </c>
      <c r="K1317" s="101">
        <f t="shared" si="232"/>
        <v>0</v>
      </c>
      <c r="L1317" s="100">
        <f t="shared" si="233"/>
        <v>0</v>
      </c>
      <c r="M1317" s="102">
        <f>'2026-27 Salary &amp; Benefits'!$E$6</f>
        <v>78209</v>
      </c>
      <c r="N1317" s="102">
        <f>'2026-27 Salary &amp; Benefits'!$F$6</f>
        <v>82248</v>
      </c>
      <c r="O1317" s="7">
        <f t="shared" si="234"/>
        <v>0</v>
      </c>
      <c r="P1317" s="7">
        <f t="shared" si="235"/>
        <v>0</v>
      </c>
      <c r="Q1317" s="7">
        <f>'2026-27 Salary &amp; Benefits'!G$6</f>
        <v>16817.759999999998</v>
      </c>
      <c r="R1317" s="103">
        <f>'2026-27 Salary &amp; Benefits'!H$6</f>
        <v>0.16020000000000001</v>
      </c>
      <c r="S1317" s="103">
        <f>'2026-27 Salary &amp; Benefits'!I$6</f>
        <v>0.15390000000000001</v>
      </c>
      <c r="T1317" s="7">
        <f t="shared" si="236"/>
        <v>0</v>
      </c>
      <c r="U1317" s="7">
        <f t="shared" si="237"/>
        <v>0</v>
      </c>
      <c r="V1317" s="7">
        <f t="shared" si="238"/>
        <v>0</v>
      </c>
      <c r="W1317" s="7">
        <f t="shared" si="239"/>
        <v>0</v>
      </c>
      <c r="X1317" s="18">
        <f t="shared" si="240"/>
        <v>0</v>
      </c>
      <c r="Y1317" s="2"/>
      <c r="Z1317" s="2"/>
      <c r="AA1317" s="2"/>
      <c r="AB1317" s="2"/>
      <c r="AC1317" s="2"/>
      <c r="AD1317" s="2"/>
      <c r="AE1317" s="2"/>
      <c r="AF1317" s="2"/>
      <c r="AG1317" s="2"/>
      <c r="AH1317" s="2"/>
      <c r="AI1317" s="2"/>
      <c r="AJ1317" s="2"/>
      <c r="AK1317" s="2"/>
      <c r="AL1317" s="2"/>
      <c r="AM1317" s="2"/>
      <c r="AN1317" s="2"/>
      <c r="AO1317" s="2"/>
      <c r="AP1317" s="2"/>
      <c r="AQ1317" s="2"/>
      <c r="AR1317" s="2"/>
      <c r="AS1317" s="2"/>
      <c r="AT1317" s="2"/>
      <c r="AU1317" s="2"/>
      <c r="AV1317" s="2"/>
      <c r="AW1317" s="2"/>
      <c r="AX1317" s="2"/>
      <c r="AY1317" s="2"/>
      <c r="AZ1317" s="2"/>
      <c r="BA1317" s="2"/>
      <c r="BB1317" s="2"/>
      <c r="BC1317" s="2"/>
      <c r="BD1317" s="2"/>
      <c r="BE1317" s="2"/>
      <c r="BF1317" s="2"/>
      <c r="BG1317" s="2"/>
      <c r="BH1317" s="2"/>
      <c r="BI1317" s="2"/>
      <c r="BJ1317" s="2"/>
      <c r="BK1317" s="2"/>
      <c r="BL1317" s="2"/>
      <c r="BM1317" s="2"/>
      <c r="BN1317" s="2"/>
      <c r="BO1317" s="2"/>
      <c r="BP1317" s="2"/>
      <c r="BQ1317" s="2"/>
      <c r="BR1317" s="2"/>
      <c r="BS1317" s="2"/>
      <c r="BT1317" s="2"/>
      <c r="BU1317" s="2"/>
      <c r="BV1317" s="2"/>
      <c r="BW1317" s="2"/>
      <c r="BX1317" s="2"/>
      <c r="BY1317" s="2"/>
      <c r="BZ1317" s="2"/>
      <c r="CA1317" s="2"/>
      <c r="CB1317" s="2"/>
      <c r="CC1317" s="2"/>
      <c r="CD1317" s="2"/>
      <c r="CE1317" s="2"/>
      <c r="CF1317" s="2"/>
      <c r="CG1317" s="2"/>
      <c r="CH1317" s="2"/>
      <c r="CI1317" s="2"/>
      <c r="CJ1317" s="2"/>
      <c r="CK1317" s="2"/>
      <c r="CL1317" s="2"/>
      <c r="CM1317" s="2"/>
      <c r="CN1317" s="2"/>
      <c r="CO1317" s="2"/>
      <c r="CP1317" s="2"/>
      <c r="CQ1317" s="2"/>
      <c r="CR1317" s="2"/>
      <c r="CS1317" s="2"/>
      <c r="CT1317" s="2"/>
      <c r="CU1317" s="2"/>
      <c r="CV1317" s="2"/>
      <c r="CW1317" s="2"/>
      <c r="CX1317" s="2"/>
      <c r="CY1317" s="2"/>
      <c r="CZ1317" s="2"/>
      <c r="DA1317" s="2"/>
      <c r="DB1317" s="2"/>
      <c r="DC1317" s="2"/>
      <c r="DD1317" s="2"/>
      <c r="DE1317" s="2"/>
      <c r="DF1317" s="2"/>
      <c r="DG1317" s="2"/>
      <c r="DH1317" s="2"/>
      <c r="DI1317" s="2"/>
      <c r="DJ1317" s="2"/>
      <c r="DK1317" s="2"/>
      <c r="DL1317" s="2"/>
      <c r="DM1317" s="2"/>
      <c r="DN1317" s="2"/>
      <c r="DO1317" s="2"/>
      <c r="DP1317" s="2"/>
      <c r="DQ1317" s="2"/>
      <c r="DR1317" s="2"/>
      <c r="DS1317" s="2"/>
      <c r="DT1317" s="2"/>
      <c r="DU1317" s="2"/>
      <c r="DV1317" s="2"/>
      <c r="DW1317" s="2"/>
      <c r="DX1317" s="2"/>
      <c r="DY1317" s="2"/>
      <c r="DZ1317" s="2"/>
      <c r="EA1317" s="2"/>
      <c r="EB1317" s="2"/>
      <c r="EC1317" s="2"/>
      <c r="ED1317" s="2"/>
      <c r="EE1317" s="2"/>
      <c r="EF1317" s="2"/>
      <c r="EG1317" s="2"/>
      <c r="EH1317" s="2"/>
      <c r="EI1317" s="2"/>
      <c r="EJ1317" s="2"/>
      <c r="EK1317" s="2"/>
      <c r="EL1317" s="2"/>
      <c r="EM1317" s="2"/>
      <c r="EN1317" s="2"/>
      <c r="EO1317" s="2"/>
      <c r="EP1317" s="2"/>
      <c r="EQ1317" s="2"/>
      <c r="ER1317" s="2"/>
      <c r="ES1317" s="2"/>
      <c r="ET1317" s="2"/>
      <c r="EU1317" s="2"/>
      <c r="EV1317" s="2"/>
      <c r="EW1317" s="2"/>
      <c r="EX1317" s="2"/>
      <c r="EY1317" s="2"/>
      <c r="EZ1317" s="2"/>
      <c r="FA1317" s="2"/>
      <c r="FB1317" s="2"/>
      <c r="FC1317" s="2"/>
    </row>
    <row r="1318" spans="1:159" s="4" customFormat="1">
      <c r="A1318" s="50" t="s">
        <v>2202</v>
      </c>
      <c r="B1318" s="59" t="s">
        <v>2694</v>
      </c>
      <c r="C1318" s="60">
        <v>3566</v>
      </c>
      <c r="D1318" s="59" t="s">
        <v>502</v>
      </c>
      <c r="E1318" s="78" t="str">
        <f>IFERROR(VLOOKUP($C1318,'2025-26 School Level AAFTE'!$C$2:$L$2349,9,FALSE), "No")</f>
        <v>Yes</v>
      </c>
      <c r="F1318" s="67">
        <f>IFERROR(VLOOKUP($C1318,'2025-26 School Level AAFTE'!$C$2:$J$2349,8,FALSE), 0)</f>
        <v>417.2</v>
      </c>
      <c r="G1318" s="69">
        <f>IFERROR(IF(E1318= "yes",VLOOKUP(C1318,Summary!$B:$I,6,0),0),0)</f>
        <v>0</v>
      </c>
      <c r="H1318" s="68">
        <f t="shared" si="231"/>
        <v>417.2</v>
      </c>
      <c r="I1318" s="110">
        <f>VLOOKUP($A1318,'2026-27 Salary &amp; Benefits'!$A:$I,3,FALSE)</f>
        <v>1.1200000000000001</v>
      </c>
      <c r="J1318" s="110">
        <f>VLOOKUP($A1318,'2026-27 Salary &amp; Benefits'!$A:$I,4,FALSE)</f>
        <v>1.1200000000000001</v>
      </c>
      <c r="K1318" s="101">
        <f t="shared" si="232"/>
        <v>417.2</v>
      </c>
      <c r="L1318" s="100">
        <f t="shared" si="233"/>
        <v>1.224</v>
      </c>
      <c r="M1318" s="102">
        <f>'2026-27 Salary &amp; Benefits'!$E$6</f>
        <v>78209</v>
      </c>
      <c r="N1318" s="102">
        <f>'2026-27 Salary &amp; Benefits'!$F$6</f>
        <v>82248</v>
      </c>
      <c r="O1318" s="7">
        <f t="shared" si="234"/>
        <v>107215.15</v>
      </c>
      <c r="P1318" s="7">
        <f t="shared" si="235"/>
        <v>5536.9900000000052</v>
      </c>
      <c r="Q1318" s="7">
        <f>'2026-27 Salary &amp; Benefits'!G$6</f>
        <v>16817.759999999998</v>
      </c>
      <c r="R1318" s="103">
        <f>'2026-27 Salary &amp; Benefits'!H$6</f>
        <v>0.16020000000000001</v>
      </c>
      <c r="S1318" s="103">
        <f>'2026-27 Salary &amp; Benefits'!I$6</f>
        <v>0.15390000000000001</v>
      </c>
      <c r="T1318" s="7">
        <f t="shared" si="236"/>
        <v>38612.949999999997</v>
      </c>
      <c r="U1318" s="7">
        <f t="shared" si="237"/>
        <v>1879.2</v>
      </c>
      <c r="V1318" s="7">
        <f t="shared" si="238"/>
        <v>289.20999999999998</v>
      </c>
      <c r="W1318" s="7">
        <f t="shared" si="239"/>
        <v>2168.41</v>
      </c>
      <c r="X1318" s="18">
        <f t="shared" si="240"/>
        <v>153533.49999999997</v>
      </c>
      <c r="Y1318" s="2"/>
      <c r="Z1318" s="2"/>
      <c r="AA1318" s="2"/>
      <c r="AB1318" s="2"/>
      <c r="AC1318" s="2"/>
      <c r="AD1318" s="2"/>
      <c r="AE1318" s="2"/>
      <c r="AF1318" s="2"/>
      <c r="AG1318" s="2"/>
      <c r="AH1318" s="2"/>
      <c r="AI1318" s="2"/>
      <c r="AJ1318" s="2"/>
      <c r="AK1318" s="2"/>
      <c r="AL1318" s="2"/>
      <c r="AM1318" s="2"/>
      <c r="AN1318" s="2"/>
      <c r="AO1318" s="2"/>
      <c r="AP1318" s="2"/>
      <c r="AQ1318" s="2"/>
      <c r="AR1318" s="2"/>
      <c r="AS1318" s="2"/>
      <c r="AT1318" s="2"/>
      <c r="AU1318" s="2"/>
      <c r="AV1318" s="2"/>
      <c r="AW1318" s="2"/>
      <c r="AX1318" s="2"/>
      <c r="AY1318" s="2"/>
      <c r="AZ1318" s="2"/>
      <c r="BA1318" s="2"/>
      <c r="BB1318" s="2"/>
      <c r="BC1318" s="2"/>
      <c r="BD1318" s="2"/>
      <c r="BE1318" s="2"/>
      <c r="BF1318" s="2"/>
      <c r="BG1318" s="2"/>
      <c r="BH1318" s="2"/>
      <c r="BI1318" s="2"/>
      <c r="BJ1318" s="2"/>
      <c r="BK1318" s="2"/>
      <c r="BL1318" s="2"/>
      <c r="BM1318" s="2"/>
      <c r="BN1318" s="2"/>
      <c r="BO1318" s="2"/>
      <c r="BP1318" s="2"/>
      <c r="BQ1318" s="2"/>
      <c r="BR1318" s="2"/>
      <c r="BS1318" s="2"/>
      <c r="BT1318" s="2"/>
      <c r="BU1318" s="2"/>
      <c r="BV1318" s="2"/>
      <c r="BW1318" s="2"/>
      <c r="BX1318" s="2"/>
      <c r="BY1318" s="2"/>
      <c r="BZ1318" s="2"/>
      <c r="CA1318" s="2"/>
      <c r="CB1318" s="2"/>
      <c r="CC1318" s="2"/>
      <c r="CD1318" s="2"/>
      <c r="CE1318" s="2"/>
      <c r="CF1318" s="2"/>
      <c r="CG1318" s="2"/>
      <c r="CH1318" s="2"/>
      <c r="CI1318" s="2"/>
      <c r="CJ1318" s="2"/>
      <c r="CK1318" s="2"/>
      <c r="CL1318" s="2"/>
      <c r="CM1318" s="2"/>
      <c r="CN1318" s="2"/>
      <c r="CO1318" s="2"/>
      <c r="CP1318" s="2"/>
      <c r="CQ1318" s="2"/>
      <c r="CR1318" s="2"/>
      <c r="CS1318" s="2"/>
      <c r="CT1318" s="2"/>
      <c r="CU1318" s="2"/>
      <c r="CV1318" s="2"/>
      <c r="CW1318" s="2"/>
      <c r="CX1318" s="2"/>
      <c r="CY1318" s="2"/>
      <c r="CZ1318" s="2"/>
      <c r="DA1318" s="2"/>
      <c r="DB1318" s="2"/>
      <c r="DC1318" s="2"/>
      <c r="DD1318" s="2"/>
      <c r="DE1318" s="2"/>
      <c r="DF1318" s="2"/>
      <c r="DG1318" s="2"/>
      <c r="DH1318" s="2"/>
      <c r="DI1318" s="2"/>
      <c r="DJ1318" s="2"/>
      <c r="DK1318" s="2"/>
      <c r="DL1318" s="2"/>
      <c r="DM1318" s="2"/>
      <c r="DN1318" s="2"/>
      <c r="DO1318" s="2"/>
      <c r="DP1318" s="2"/>
      <c r="DQ1318" s="2"/>
      <c r="DR1318" s="2"/>
      <c r="DS1318" s="2"/>
      <c r="DT1318" s="2"/>
      <c r="DU1318" s="2"/>
      <c r="DV1318" s="2"/>
      <c r="DW1318" s="2"/>
      <c r="DX1318" s="2"/>
      <c r="DY1318" s="2"/>
      <c r="DZ1318" s="2"/>
      <c r="EA1318" s="2"/>
      <c r="EB1318" s="2"/>
      <c r="EC1318" s="2"/>
      <c r="ED1318" s="2"/>
      <c r="EE1318" s="2"/>
      <c r="EF1318" s="2"/>
      <c r="EG1318" s="2"/>
      <c r="EH1318" s="2"/>
      <c r="EI1318" s="2"/>
      <c r="EJ1318" s="2"/>
      <c r="EK1318" s="2"/>
      <c r="EL1318" s="2"/>
      <c r="EM1318" s="2"/>
      <c r="EN1318" s="2"/>
      <c r="EO1318" s="2"/>
      <c r="EP1318" s="2"/>
      <c r="EQ1318" s="2"/>
      <c r="ER1318" s="2"/>
      <c r="ES1318" s="2"/>
      <c r="ET1318" s="2"/>
      <c r="EU1318" s="2"/>
      <c r="EV1318" s="2"/>
      <c r="EW1318" s="2"/>
      <c r="EX1318" s="2"/>
      <c r="EY1318" s="2"/>
      <c r="EZ1318" s="2"/>
      <c r="FA1318" s="2"/>
      <c r="FB1318" s="2"/>
      <c r="FC1318" s="2"/>
    </row>
    <row r="1319" spans="1:159" s="4" customFormat="1">
      <c r="A1319" s="50" t="s">
        <v>2407</v>
      </c>
      <c r="B1319" s="59" t="s">
        <v>2696</v>
      </c>
      <c r="C1319" s="60">
        <v>3205</v>
      </c>
      <c r="D1319" s="59" t="s">
        <v>2032</v>
      </c>
      <c r="E1319" s="78" t="str">
        <f>IFERROR(VLOOKUP($C1319,'2025-26 School Level AAFTE'!$C$2:$L$2349,9,FALSE), "No")</f>
        <v>No</v>
      </c>
      <c r="F1319" s="67">
        <f>IFERROR(VLOOKUP($C1319,'2025-26 School Level AAFTE'!$C$2:$J$2349,8,FALSE), 0)</f>
        <v>57.64</v>
      </c>
      <c r="G1319" s="69">
        <f>IFERROR(IF(E1319= "yes",VLOOKUP(C1319,Summary!$B:$I,6,0),0),0)</f>
        <v>0</v>
      </c>
      <c r="H1319" s="68">
        <f t="shared" si="231"/>
        <v>0</v>
      </c>
      <c r="I1319" s="110">
        <f>VLOOKUP($A1319,'2026-27 Salary &amp; Benefits'!$A:$I,3,FALSE)</f>
        <v>1</v>
      </c>
      <c r="J1319" s="110">
        <f>VLOOKUP($A1319,'2026-27 Salary &amp; Benefits'!$A:$I,4,FALSE)</f>
        <v>1</v>
      </c>
      <c r="K1319" s="101">
        <f t="shared" si="232"/>
        <v>0</v>
      </c>
      <c r="L1319" s="100">
        <f t="shared" si="233"/>
        <v>0</v>
      </c>
      <c r="M1319" s="102">
        <f>'2026-27 Salary &amp; Benefits'!$E$6</f>
        <v>78209</v>
      </c>
      <c r="N1319" s="102">
        <f>'2026-27 Salary &amp; Benefits'!$F$6</f>
        <v>82248</v>
      </c>
      <c r="O1319" s="7">
        <f t="shared" si="234"/>
        <v>0</v>
      </c>
      <c r="P1319" s="7">
        <f t="shared" si="235"/>
        <v>0</v>
      </c>
      <c r="Q1319" s="7">
        <f>'2026-27 Salary &amp; Benefits'!G$6</f>
        <v>16817.759999999998</v>
      </c>
      <c r="R1319" s="103">
        <f>'2026-27 Salary &amp; Benefits'!H$6</f>
        <v>0.16020000000000001</v>
      </c>
      <c r="S1319" s="103">
        <f>'2026-27 Salary &amp; Benefits'!I$6</f>
        <v>0.15390000000000001</v>
      </c>
      <c r="T1319" s="7">
        <f t="shared" si="236"/>
        <v>0</v>
      </c>
      <c r="U1319" s="7">
        <f t="shared" si="237"/>
        <v>0</v>
      </c>
      <c r="V1319" s="7">
        <f t="shared" si="238"/>
        <v>0</v>
      </c>
      <c r="W1319" s="7">
        <f t="shared" si="239"/>
        <v>0</v>
      </c>
      <c r="X1319" s="18">
        <f t="shared" si="240"/>
        <v>0</v>
      </c>
      <c r="Y1319" s="2"/>
      <c r="Z1319" s="2"/>
      <c r="AA1319" s="2"/>
      <c r="AB1319" s="2"/>
      <c r="AC1319" s="2"/>
      <c r="AD1319" s="2"/>
      <c r="AE1319" s="2"/>
      <c r="AF1319" s="2"/>
      <c r="AG1319" s="2"/>
      <c r="AH1319" s="2"/>
      <c r="AI1319" s="2"/>
      <c r="AJ1319" s="2"/>
      <c r="AK1319" s="2"/>
      <c r="AL1319" s="2"/>
      <c r="AM1319" s="2"/>
      <c r="AN1319" s="2"/>
      <c r="AO1319" s="2"/>
      <c r="AP1319" s="2"/>
      <c r="AQ1319" s="2"/>
      <c r="AR1319" s="2"/>
      <c r="AS1319" s="2"/>
      <c r="AT1319" s="2"/>
      <c r="AU1319" s="2"/>
      <c r="AV1319" s="2"/>
      <c r="AW1319" s="2"/>
      <c r="AX1319" s="2"/>
      <c r="AY1319" s="2"/>
      <c r="AZ1319" s="2"/>
      <c r="BA1319" s="2"/>
      <c r="BB1319" s="2"/>
      <c r="BC1319" s="2"/>
      <c r="BD1319" s="2"/>
      <c r="BE1319" s="2"/>
      <c r="BF1319" s="2"/>
      <c r="BG1319" s="2"/>
      <c r="BH1319" s="2"/>
      <c r="BI1319" s="2"/>
      <c r="BJ1319" s="2"/>
      <c r="BK1319" s="2"/>
      <c r="BL1319" s="2"/>
      <c r="BM1319" s="2"/>
      <c r="BN1319" s="2"/>
      <c r="BO1319" s="2"/>
      <c r="BP1319" s="2"/>
      <c r="BQ1319" s="2"/>
      <c r="BR1319" s="2"/>
      <c r="BS1319" s="2"/>
      <c r="BT1319" s="2"/>
      <c r="BU1319" s="2"/>
      <c r="BV1319" s="2"/>
      <c r="BW1319" s="2"/>
      <c r="BX1319" s="2"/>
      <c r="BY1319" s="2"/>
      <c r="BZ1319" s="2"/>
      <c r="CA1319" s="2"/>
      <c r="CB1319" s="2"/>
      <c r="CC1319" s="2"/>
      <c r="CD1319" s="2"/>
      <c r="CE1319" s="2"/>
      <c r="CF1319" s="2"/>
      <c r="CG1319" s="2"/>
      <c r="CH1319" s="2"/>
      <c r="CI1319" s="2"/>
      <c r="CJ1319" s="2"/>
      <c r="CK1319" s="2"/>
      <c r="CL1319" s="2"/>
      <c r="CM1319" s="2"/>
      <c r="CN1319" s="2"/>
      <c r="CO1319" s="2"/>
      <c r="CP1319" s="2"/>
      <c r="CQ1319" s="2"/>
      <c r="CR1319" s="2"/>
      <c r="CS1319" s="2"/>
      <c r="CT1319" s="2"/>
      <c r="CU1319" s="2"/>
      <c r="CV1319" s="2"/>
      <c r="CW1319" s="2"/>
      <c r="CX1319" s="2"/>
      <c r="CY1319" s="2"/>
      <c r="CZ1319" s="2"/>
      <c r="DA1319" s="2"/>
      <c r="DB1319" s="2"/>
      <c r="DC1319" s="2"/>
      <c r="DD1319" s="2"/>
      <c r="DE1319" s="2"/>
      <c r="DF1319" s="2"/>
      <c r="DG1319" s="2"/>
      <c r="DH1319" s="2"/>
      <c r="DI1319" s="2"/>
      <c r="DJ1319" s="2"/>
      <c r="DK1319" s="2"/>
      <c r="DL1319" s="2"/>
      <c r="DM1319" s="2"/>
      <c r="DN1319" s="2"/>
      <c r="DO1319" s="2"/>
      <c r="DP1319" s="2"/>
      <c r="DQ1319" s="2"/>
      <c r="DR1319" s="2"/>
      <c r="DS1319" s="2"/>
      <c r="DT1319" s="2"/>
      <c r="DU1319" s="2"/>
      <c r="DV1319" s="2"/>
      <c r="DW1319" s="2"/>
      <c r="DX1319" s="2"/>
      <c r="DY1319" s="2"/>
      <c r="DZ1319" s="2"/>
      <c r="EA1319" s="2"/>
      <c r="EB1319" s="2"/>
      <c r="EC1319" s="2"/>
      <c r="ED1319" s="2"/>
      <c r="EE1319" s="2"/>
      <c r="EF1319" s="2"/>
      <c r="EG1319" s="2"/>
      <c r="EH1319" s="2"/>
      <c r="EI1319" s="2"/>
      <c r="EJ1319" s="2"/>
      <c r="EK1319" s="2"/>
      <c r="EL1319" s="2"/>
      <c r="EM1319" s="2"/>
      <c r="EN1319" s="2"/>
      <c r="EO1319" s="2"/>
      <c r="EP1319" s="2"/>
      <c r="EQ1319" s="2"/>
      <c r="ER1319" s="2"/>
      <c r="ES1319" s="2"/>
      <c r="ET1319" s="2"/>
      <c r="EU1319" s="2"/>
      <c r="EV1319" s="2"/>
      <c r="EW1319" s="2"/>
      <c r="EX1319" s="2"/>
      <c r="EY1319" s="2"/>
      <c r="EZ1319" s="2"/>
      <c r="FA1319" s="2"/>
      <c r="FB1319" s="2"/>
      <c r="FC1319" s="2"/>
    </row>
    <row r="1320" spans="1:159" s="4" customFormat="1">
      <c r="A1320" s="50" t="s">
        <v>2407</v>
      </c>
      <c r="B1320" s="59" t="s">
        <v>2696</v>
      </c>
      <c r="C1320" s="61">
        <v>2432</v>
      </c>
      <c r="D1320" s="72" t="s">
        <v>2031</v>
      </c>
      <c r="E1320" s="78" t="str">
        <f>IFERROR(VLOOKUP($C1320,'2025-26 School Level AAFTE'!$C$2:$L$2349,9,FALSE), "No")</f>
        <v>No</v>
      </c>
      <c r="F1320" s="67">
        <f>IFERROR(VLOOKUP($C1320,'2025-26 School Level AAFTE'!$C$2:$J$2349,8,FALSE), 0)</f>
        <v>78.31</v>
      </c>
      <c r="G1320" s="69">
        <f>IFERROR(IF(E1320= "yes",VLOOKUP(C1320,Summary!$B:$I,6,0),0),0)</f>
        <v>0</v>
      </c>
      <c r="H1320" s="68">
        <f t="shared" si="231"/>
        <v>0</v>
      </c>
      <c r="I1320" s="110">
        <f>VLOOKUP($A1320,'2026-27 Salary &amp; Benefits'!$A:$I,3,FALSE)</f>
        <v>1</v>
      </c>
      <c r="J1320" s="110">
        <f>VLOOKUP($A1320,'2026-27 Salary &amp; Benefits'!$A:$I,4,FALSE)</f>
        <v>1</v>
      </c>
      <c r="K1320" s="101">
        <f t="shared" si="232"/>
        <v>0</v>
      </c>
      <c r="L1320" s="100">
        <f t="shared" si="233"/>
        <v>0</v>
      </c>
      <c r="M1320" s="102">
        <f>'2026-27 Salary &amp; Benefits'!$E$6</f>
        <v>78209</v>
      </c>
      <c r="N1320" s="102">
        <f>'2026-27 Salary &amp; Benefits'!$F$6</f>
        <v>82248</v>
      </c>
      <c r="O1320" s="7">
        <f t="shared" si="234"/>
        <v>0</v>
      </c>
      <c r="P1320" s="7">
        <f t="shared" si="235"/>
        <v>0</v>
      </c>
      <c r="Q1320" s="7">
        <f>'2026-27 Salary &amp; Benefits'!G$6</f>
        <v>16817.759999999998</v>
      </c>
      <c r="R1320" s="103">
        <f>'2026-27 Salary &amp; Benefits'!H$6</f>
        <v>0.16020000000000001</v>
      </c>
      <c r="S1320" s="103">
        <f>'2026-27 Salary &amp; Benefits'!I$6</f>
        <v>0.15390000000000001</v>
      </c>
      <c r="T1320" s="7">
        <f t="shared" si="236"/>
        <v>0</v>
      </c>
      <c r="U1320" s="7">
        <f t="shared" si="237"/>
        <v>0</v>
      </c>
      <c r="V1320" s="7">
        <f t="shared" si="238"/>
        <v>0</v>
      </c>
      <c r="W1320" s="7">
        <f t="shared" si="239"/>
        <v>0</v>
      </c>
      <c r="X1320" s="18">
        <f t="shared" si="240"/>
        <v>0</v>
      </c>
      <c r="Y1320" s="2"/>
      <c r="Z1320" s="2"/>
      <c r="AA1320" s="2"/>
      <c r="AB1320" s="2"/>
      <c r="AC1320" s="2"/>
      <c r="AD1320" s="2"/>
      <c r="AE1320" s="2"/>
      <c r="AF1320" s="2"/>
      <c r="AG1320" s="2"/>
      <c r="AH1320" s="2"/>
      <c r="AI1320" s="2"/>
      <c r="AJ1320" s="2"/>
      <c r="AK1320" s="2"/>
      <c r="AL1320" s="2"/>
      <c r="AM1320" s="2"/>
      <c r="AN1320" s="2"/>
      <c r="AO1320" s="2"/>
      <c r="AP1320" s="2"/>
      <c r="AQ1320" s="2"/>
      <c r="AR1320" s="2"/>
      <c r="AS1320" s="2"/>
      <c r="AT1320" s="2"/>
      <c r="AU1320" s="2"/>
      <c r="AV1320" s="2"/>
      <c r="AW1320" s="2"/>
      <c r="AX1320" s="2"/>
      <c r="AY1320" s="2"/>
      <c r="AZ1320" s="2"/>
      <c r="BA1320" s="2"/>
      <c r="BB1320" s="2"/>
      <c r="BC1320" s="2"/>
      <c r="BD1320" s="2"/>
      <c r="BE1320" s="2"/>
      <c r="BF1320" s="2"/>
      <c r="BG1320" s="2"/>
      <c r="BH1320" s="2"/>
      <c r="BI1320" s="2"/>
      <c r="BJ1320" s="2"/>
      <c r="BK1320" s="2"/>
      <c r="BL1320" s="2"/>
      <c r="BM1320" s="2"/>
      <c r="BN1320" s="2"/>
      <c r="BO1320" s="2"/>
      <c r="BP1320" s="2"/>
      <c r="BQ1320" s="2"/>
      <c r="BR1320" s="2"/>
      <c r="BS1320" s="2"/>
      <c r="BT1320" s="2"/>
      <c r="BU1320" s="2"/>
      <c r="BV1320" s="2"/>
      <c r="BW1320" s="2"/>
      <c r="BX1320" s="2"/>
      <c r="BY1320" s="2"/>
      <c r="BZ1320" s="2"/>
      <c r="CA1320" s="2"/>
      <c r="CB1320" s="2"/>
      <c r="CC1320" s="2"/>
      <c r="CD1320" s="2"/>
      <c r="CE1320" s="2"/>
      <c r="CF1320" s="2"/>
      <c r="CG1320" s="2"/>
      <c r="CH1320" s="2"/>
      <c r="CI1320" s="2"/>
      <c r="CJ1320" s="2"/>
      <c r="CK1320" s="2"/>
      <c r="CL1320" s="2"/>
      <c r="CM1320" s="2"/>
      <c r="CN1320" s="2"/>
      <c r="CO1320" s="2"/>
      <c r="CP1320" s="2"/>
      <c r="CQ1320" s="2"/>
      <c r="CR1320" s="2"/>
      <c r="CS1320" s="2"/>
      <c r="CT1320" s="2"/>
      <c r="CU1320" s="2"/>
      <c r="CV1320" s="2"/>
      <c r="CW1320" s="2"/>
      <c r="CX1320" s="2"/>
      <c r="CY1320" s="2"/>
      <c r="CZ1320" s="2"/>
      <c r="DA1320" s="2"/>
      <c r="DB1320" s="2"/>
      <c r="DC1320" s="2"/>
      <c r="DD1320" s="2"/>
      <c r="DE1320" s="2"/>
      <c r="DF1320" s="2"/>
      <c r="DG1320" s="2"/>
      <c r="DH1320" s="2"/>
      <c r="DI1320" s="2"/>
      <c r="DJ1320" s="2"/>
      <c r="DK1320" s="2"/>
      <c r="DL1320" s="2"/>
      <c r="DM1320" s="2"/>
      <c r="DN1320" s="2"/>
      <c r="DO1320" s="2"/>
      <c r="DP1320" s="2"/>
      <c r="DQ1320" s="2"/>
      <c r="DR1320" s="2"/>
      <c r="DS1320" s="2"/>
      <c r="DT1320" s="2"/>
      <c r="DU1320" s="2"/>
      <c r="DV1320" s="2"/>
      <c r="DW1320" s="2"/>
      <c r="DX1320" s="2"/>
      <c r="DY1320" s="2"/>
      <c r="DZ1320" s="2"/>
      <c r="EA1320" s="2"/>
      <c r="EB1320" s="2"/>
      <c r="EC1320" s="2"/>
      <c r="ED1320" s="2"/>
      <c r="EE1320" s="2"/>
      <c r="EF1320" s="2"/>
      <c r="EG1320" s="2"/>
      <c r="EH1320" s="2"/>
      <c r="EI1320" s="2"/>
      <c r="EJ1320" s="2"/>
      <c r="EK1320" s="2"/>
      <c r="EL1320" s="2"/>
      <c r="EM1320" s="2"/>
      <c r="EN1320" s="2"/>
      <c r="EO1320" s="2"/>
      <c r="EP1320" s="2"/>
      <c r="EQ1320" s="2"/>
      <c r="ER1320" s="2"/>
      <c r="ES1320" s="2"/>
      <c r="ET1320" s="2"/>
      <c r="EU1320" s="2"/>
      <c r="EV1320" s="2"/>
      <c r="EW1320" s="2"/>
      <c r="EX1320" s="2"/>
      <c r="EY1320" s="2"/>
      <c r="EZ1320" s="2"/>
      <c r="FA1320" s="2"/>
      <c r="FB1320" s="2"/>
      <c r="FC1320" s="2"/>
    </row>
    <row r="1321" spans="1:159" s="4" customFormat="1">
      <c r="A1321" s="50" t="s">
        <v>2201</v>
      </c>
      <c r="B1321" s="59" t="s">
        <v>2697</v>
      </c>
      <c r="C1321" s="60">
        <v>2922</v>
      </c>
      <c r="D1321" s="59" t="s">
        <v>497</v>
      </c>
      <c r="E1321" s="78" t="str">
        <f>IFERROR(VLOOKUP($C1321,'2025-26 School Level AAFTE'!$C$2:$L$2349,9,FALSE), "No")</f>
        <v>Yes</v>
      </c>
      <c r="F1321" s="67">
        <f>IFERROR(VLOOKUP($C1321,'2025-26 School Level AAFTE'!$C$2:$J$2349,8,FALSE), 0)</f>
        <v>153.56</v>
      </c>
      <c r="G1321" s="69">
        <f>IFERROR(IF(E1321= "yes",VLOOKUP(C1321,Summary!$B:$I,6,0),0),0)</f>
        <v>0</v>
      </c>
      <c r="H1321" s="68">
        <f t="shared" si="231"/>
        <v>153.56</v>
      </c>
      <c r="I1321" s="110">
        <f>VLOOKUP($A1321,'2026-27 Salary &amp; Benefits'!$A:$I,3,FALSE)</f>
        <v>1</v>
      </c>
      <c r="J1321" s="110">
        <f>VLOOKUP($A1321,'2026-27 Salary &amp; Benefits'!$A:$I,4,FALSE)</f>
        <v>1</v>
      </c>
      <c r="K1321" s="101">
        <f t="shared" si="232"/>
        <v>153.56</v>
      </c>
      <c r="L1321" s="100">
        <f t="shared" si="233"/>
        <v>0.45</v>
      </c>
      <c r="M1321" s="102">
        <f>'2026-27 Salary &amp; Benefits'!$E$6</f>
        <v>78209</v>
      </c>
      <c r="N1321" s="102">
        <f>'2026-27 Salary &amp; Benefits'!$F$6</f>
        <v>82248</v>
      </c>
      <c r="O1321" s="7">
        <f t="shared" si="234"/>
        <v>35194.050000000003</v>
      </c>
      <c r="P1321" s="7">
        <f t="shared" si="235"/>
        <v>1817.5499999999956</v>
      </c>
      <c r="Q1321" s="7">
        <f>'2026-27 Salary &amp; Benefits'!G$6</f>
        <v>16817.759999999998</v>
      </c>
      <c r="R1321" s="103">
        <f>'2026-27 Salary &amp; Benefits'!H$6</f>
        <v>0.16020000000000001</v>
      </c>
      <c r="S1321" s="103">
        <f>'2026-27 Salary &amp; Benefits'!I$6</f>
        <v>0.15390000000000001</v>
      </c>
      <c r="T1321" s="7">
        <f t="shared" si="236"/>
        <v>13485.8</v>
      </c>
      <c r="U1321" s="7">
        <f t="shared" si="237"/>
        <v>616.86</v>
      </c>
      <c r="V1321" s="7">
        <f t="shared" si="238"/>
        <v>94.93</v>
      </c>
      <c r="W1321" s="7">
        <f t="shared" si="239"/>
        <v>711.79</v>
      </c>
      <c r="X1321" s="18">
        <f t="shared" si="240"/>
        <v>51209.19</v>
      </c>
      <c r="Y1321" s="2"/>
      <c r="Z1321" s="2"/>
      <c r="AA1321" s="2"/>
      <c r="AB1321" s="2"/>
      <c r="AC1321" s="2"/>
      <c r="AD1321" s="2"/>
      <c r="AE1321" s="2"/>
      <c r="AF1321" s="2"/>
      <c r="AG1321" s="2"/>
      <c r="AH1321" s="2"/>
      <c r="AI1321" s="2"/>
      <c r="AJ1321" s="2"/>
      <c r="AK1321" s="2"/>
      <c r="AL1321" s="2"/>
      <c r="AM1321" s="2"/>
      <c r="AN1321" s="2"/>
      <c r="AO1321" s="2"/>
      <c r="AP1321" s="2"/>
      <c r="AQ1321" s="2"/>
      <c r="AR1321" s="2"/>
      <c r="AS1321" s="2"/>
      <c r="AT1321" s="2"/>
      <c r="AU1321" s="2"/>
      <c r="AV1321" s="2"/>
      <c r="AW1321" s="2"/>
      <c r="AX1321" s="2"/>
      <c r="AY1321" s="2"/>
      <c r="AZ1321" s="2"/>
      <c r="BA1321" s="2"/>
      <c r="BB1321" s="2"/>
      <c r="BC1321" s="2"/>
      <c r="BD1321" s="2"/>
      <c r="BE1321" s="2"/>
      <c r="BF1321" s="2"/>
      <c r="BG1321" s="2"/>
      <c r="BH1321" s="2"/>
      <c r="BI1321" s="2"/>
      <c r="BJ1321" s="2"/>
      <c r="BK1321" s="2"/>
      <c r="BL1321" s="2"/>
      <c r="BM1321" s="2"/>
      <c r="BN1321" s="2"/>
      <c r="BO1321" s="2"/>
      <c r="BP1321" s="2"/>
      <c r="BQ1321" s="2"/>
      <c r="BR1321" s="2"/>
      <c r="BS1321" s="2"/>
      <c r="BT1321" s="2"/>
      <c r="BU1321" s="2"/>
      <c r="BV1321" s="2"/>
      <c r="BW1321" s="2"/>
      <c r="BX1321" s="2"/>
      <c r="BY1321" s="2"/>
      <c r="BZ1321" s="2"/>
      <c r="CA1321" s="2"/>
      <c r="CB1321" s="2"/>
      <c r="CC1321" s="2"/>
      <c r="CD1321" s="2"/>
      <c r="CE1321" s="2"/>
      <c r="CF1321" s="2"/>
      <c r="CG1321" s="2"/>
      <c r="CH1321" s="2"/>
      <c r="CI1321" s="2"/>
      <c r="CJ1321" s="2"/>
      <c r="CK1321" s="2"/>
      <c r="CL1321" s="2"/>
      <c r="CM1321" s="2"/>
      <c r="CN1321" s="2"/>
      <c r="CO1321" s="2"/>
      <c r="CP1321" s="2"/>
      <c r="CQ1321" s="2"/>
      <c r="CR1321" s="2"/>
      <c r="CS1321" s="2"/>
      <c r="CT1321" s="2"/>
      <c r="CU1321" s="2"/>
      <c r="CV1321" s="2"/>
      <c r="CW1321" s="2"/>
      <c r="CX1321" s="2"/>
      <c r="CY1321" s="2"/>
      <c r="CZ1321" s="2"/>
      <c r="DA1321" s="2"/>
      <c r="DB1321" s="2"/>
      <c r="DC1321" s="2"/>
      <c r="DD1321" s="2"/>
      <c r="DE1321" s="2"/>
      <c r="DF1321" s="2"/>
      <c r="DG1321" s="2"/>
      <c r="DH1321" s="2"/>
      <c r="DI1321" s="2"/>
      <c r="DJ1321" s="2"/>
      <c r="DK1321" s="2"/>
      <c r="DL1321" s="2"/>
      <c r="DM1321" s="2"/>
      <c r="DN1321" s="2"/>
      <c r="DO1321" s="2"/>
      <c r="DP1321" s="2"/>
      <c r="DQ1321" s="2"/>
      <c r="DR1321" s="2"/>
      <c r="DS1321" s="2"/>
      <c r="DT1321" s="2"/>
      <c r="DU1321" s="2"/>
      <c r="DV1321" s="2"/>
      <c r="DW1321" s="2"/>
      <c r="DX1321" s="2"/>
      <c r="DY1321" s="2"/>
      <c r="DZ1321" s="2"/>
      <c r="EA1321" s="2"/>
      <c r="EB1321" s="2"/>
      <c r="EC1321" s="2"/>
      <c r="ED1321" s="2"/>
      <c r="EE1321" s="2"/>
      <c r="EF1321" s="2"/>
      <c r="EG1321" s="2"/>
      <c r="EH1321" s="2"/>
      <c r="EI1321" s="2"/>
      <c r="EJ1321" s="2"/>
      <c r="EK1321" s="2"/>
      <c r="EL1321" s="2"/>
      <c r="EM1321" s="2"/>
      <c r="EN1321" s="2"/>
      <c r="EO1321" s="2"/>
      <c r="EP1321" s="2"/>
      <c r="EQ1321" s="2"/>
      <c r="ER1321" s="2"/>
      <c r="ES1321" s="2"/>
      <c r="ET1321" s="2"/>
      <c r="EU1321" s="2"/>
      <c r="EV1321" s="2"/>
      <c r="EW1321" s="2"/>
      <c r="EX1321" s="2"/>
      <c r="EY1321" s="2"/>
      <c r="EZ1321" s="2"/>
      <c r="FA1321" s="2"/>
      <c r="FB1321" s="2"/>
      <c r="FC1321" s="2"/>
    </row>
    <row r="1322" spans="1:159" s="4" customFormat="1">
      <c r="A1322" s="50" t="s">
        <v>2201</v>
      </c>
      <c r="B1322" s="59" t="s">
        <v>2697</v>
      </c>
      <c r="C1322" s="60">
        <v>2283</v>
      </c>
      <c r="D1322" s="59" t="s">
        <v>496</v>
      </c>
      <c r="E1322" s="78" t="str">
        <f>IFERROR(VLOOKUP($C1322,'2025-26 School Level AAFTE'!$C$2:$L$2349,9,FALSE), "No")</f>
        <v>Yes</v>
      </c>
      <c r="F1322" s="67">
        <f>IFERROR(VLOOKUP($C1322,'2025-26 School Level AAFTE'!$C$2:$J$2349,8,FALSE), 0)</f>
        <v>148.24</v>
      </c>
      <c r="G1322" s="69">
        <f>IFERROR(IF(E1322= "yes",VLOOKUP(C1322,Summary!$B:$I,6,0),0),0)</f>
        <v>0</v>
      </c>
      <c r="H1322" s="68">
        <f t="shared" si="231"/>
        <v>148.24</v>
      </c>
      <c r="I1322" s="110">
        <f>VLOOKUP($A1322,'2026-27 Salary &amp; Benefits'!$A:$I,3,FALSE)</f>
        <v>1</v>
      </c>
      <c r="J1322" s="110">
        <f>VLOOKUP($A1322,'2026-27 Salary &amp; Benefits'!$A:$I,4,FALSE)</f>
        <v>1</v>
      </c>
      <c r="K1322" s="101">
        <f t="shared" si="232"/>
        <v>148.24</v>
      </c>
      <c r="L1322" s="100">
        <f t="shared" si="233"/>
        <v>0.435</v>
      </c>
      <c r="M1322" s="102">
        <f>'2026-27 Salary &amp; Benefits'!$E$6</f>
        <v>78209</v>
      </c>
      <c r="N1322" s="102">
        <f>'2026-27 Salary &amp; Benefits'!$F$6</f>
        <v>82248</v>
      </c>
      <c r="O1322" s="7">
        <f t="shared" si="234"/>
        <v>34020.92</v>
      </c>
      <c r="P1322" s="7">
        <f t="shared" si="235"/>
        <v>1756.9599999999991</v>
      </c>
      <c r="Q1322" s="7">
        <f>'2026-27 Salary &amp; Benefits'!G$6</f>
        <v>16817.759999999998</v>
      </c>
      <c r="R1322" s="103">
        <f>'2026-27 Salary &amp; Benefits'!H$6</f>
        <v>0.16020000000000001</v>
      </c>
      <c r="S1322" s="103">
        <f>'2026-27 Salary &amp; Benefits'!I$6</f>
        <v>0.15390000000000001</v>
      </c>
      <c r="T1322" s="7">
        <f t="shared" si="236"/>
        <v>13036.27</v>
      </c>
      <c r="U1322" s="7">
        <f t="shared" si="237"/>
        <v>596.29999999999995</v>
      </c>
      <c r="V1322" s="7">
        <f t="shared" si="238"/>
        <v>91.77</v>
      </c>
      <c r="W1322" s="7">
        <f t="shared" si="239"/>
        <v>688.06999999999994</v>
      </c>
      <c r="X1322" s="18">
        <f t="shared" si="240"/>
        <v>49502.22</v>
      </c>
      <c r="Y1322" s="2"/>
      <c r="Z1322" s="2"/>
      <c r="AA1322" s="2"/>
      <c r="AB1322" s="2"/>
      <c r="AC1322" s="2"/>
      <c r="AD1322" s="2"/>
      <c r="AE1322" s="2"/>
      <c r="AF1322" s="2"/>
      <c r="AG1322" s="2"/>
      <c r="AH1322" s="2"/>
      <c r="AI1322" s="2"/>
      <c r="AJ1322" s="2"/>
      <c r="AK1322" s="2"/>
      <c r="AL1322" s="2"/>
      <c r="AM1322" s="2"/>
      <c r="AN1322" s="2"/>
      <c r="AO1322" s="2"/>
      <c r="AP1322" s="2"/>
      <c r="AQ1322" s="2"/>
      <c r="AR1322" s="2"/>
      <c r="AS1322" s="2"/>
      <c r="AT1322" s="2"/>
      <c r="AU1322" s="2"/>
      <c r="AV1322" s="2"/>
      <c r="AW1322" s="2"/>
      <c r="AX1322" s="2"/>
      <c r="AY1322" s="2"/>
      <c r="AZ1322" s="2"/>
      <c r="BA1322" s="2"/>
      <c r="BB1322" s="2"/>
      <c r="BC1322" s="2"/>
      <c r="BD1322" s="2"/>
      <c r="BE1322" s="2"/>
      <c r="BF1322" s="2"/>
      <c r="BG1322" s="2"/>
      <c r="BH1322" s="2"/>
      <c r="BI1322" s="2"/>
      <c r="BJ1322" s="2"/>
      <c r="BK1322" s="2"/>
      <c r="BL1322" s="2"/>
      <c r="BM1322" s="2"/>
      <c r="BN1322" s="2"/>
      <c r="BO1322" s="2"/>
      <c r="BP1322" s="2"/>
      <c r="BQ1322" s="2"/>
      <c r="BR1322" s="2"/>
      <c r="BS1322" s="2"/>
      <c r="BT1322" s="2"/>
      <c r="BU1322" s="2"/>
      <c r="BV1322" s="2"/>
      <c r="BW1322" s="2"/>
      <c r="BX1322" s="2"/>
      <c r="BY1322" s="2"/>
      <c r="BZ1322" s="2"/>
      <c r="CA1322" s="2"/>
      <c r="CB1322" s="2"/>
      <c r="CC1322" s="2"/>
      <c r="CD1322" s="2"/>
      <c r="CE1322" s="2"/>
      <c r="CF1322" s="2"/>
      <c r="CG1322" s="2"/>
      <c r="CH1322" s="2"/>
      <c r="CI1322" s="2"/>
      <c r="CJ1322" s="2"/>
      <c r="CK1322" s="2"/>
      <c r="CL1322" s="2"/>
      <c r="CM1322" s="2"/>
      <c r="CN1322" s="2"/>
      <c r="CO1322" s="2"/>
      <c r="CP1322" s="2"/>
      <c r="CQ1322" s="2"/>
      <c r="CR1322" s="2"/>
      <c r="CS1322" s="2"/>
      <c r="CT1322" s="2"/>
      <c r="CU1322" s="2"/>
      <c r="CV1322" s="2"/>
      <c r="CW1322" s="2"/>
      <c r="CX1322" s="2"/>
      <c r="CY1322" s="2"/>
      <c r="CZ1322" s="2"/>
      <c r="DA1322" s="2"/>
      <c r="DB1322" s="2"/>
      <c r="DC1322" s="2"/>
      <c r="DD1322" s="2"/>
      <c r="DE1322" s="2"/>
      <c r="DF1322" s="2"/>
      <c r="DG1322" s="2"/>
      <c r="DH1322" s="2"/>
      <c r="DI1322" s="2"/>
      <c r="DJ1322" s="2"/>
      <c r="DK1322" s="2"/>
      <c r="DL1322" s="2"/>
      <c r="DM1322" s="2"/>
      <c r="DN1322" s="2"/>
      <c r="DO1322" s="2"/>
      <c r="DP1322" s="2"/>
      <c r="DQ1322" s="2"/>
      <c r="DR1322" s="2"/>
      <c r="DS1322" s="2"/>
      <c r="DT1322" s="2"/>
      <c r="DU1322" s="2"/>
      <c r="DV1322" s="2"/>
      <c r="DW1322" s="2"/>
      <c r="DX1322" s="2"/>
      <c r="DY1322" s="2"/>
      <c r="DZ1322" s="2"/>
      <c r="EA1322" s="2"/>
      <c r="EB1322" s="2"/>
      <c r="EC1322" s="2"/>
      <c r="ED1322" s="2"/>
      <c r="EE1322" s="2"/>
      <c r="EF1322" s="2"/>
      <c r="EG1322" s="2"/>
      <c r="EH1322" s="2"/>
      <c r="EI1322" s="2"/>
      <c r="EJ1322" s="2"/>
      <c r="EK1322" s="2"/>
      <c r="EL1322" s="2"/>
      <c r="EM1322" s="2"/>
      <c r="EN1322" s="2"/>
      <c r="EO1322" s="2"/>
      <c r="EP1322" s="2"/>
      <c r="EQ1322" s="2"/>
      <c r="ER1322" s="2"/>
      <c r="ES1322" s="2"/>
      <c r="ET1322" s="2"/>
      <c r="EU1322" s="2"/>
      <c r="EV1322" s="2"/>
      <c r="EW1322" s="2"/>
      <c r="EX1322" s="2"/>
      <c r="EY1322" s="2"/>
      <c r="EZ1322" s="2"/>
      <c r="FA1322" s="2"/>
      <c r="FB1322" s="2"/>
      <c r="FC1322" s="2"/>
    </row>
    <row r="1323" spans="1:159" s="4" customFormat="1">
      <c r="A1323" s="50" t="s">
        <v>2201</v>
      </c>
      <c r="B1323" s="59" t="s">
        <v>2697</v>
      </c>
      <c r="C1323" s="60">
        <v>5584</v>
      </c>
      <c r="D1323" s="59" t="s">
        <v>2861</v>
      </c>
      <c r="E1323" s="78" t="str">
        <f>IFERROR(VLOOKUP($C1323,'2025-26 School Level AAFTE'!$C$2:$L$2349,9,FALSE), "No")</f>
        <v>Yes</v>
      </c>
      <c r="F1323" s="67">
        <f>IFERROR(VLOOKUP($C1323,'2025-26 School Level AAFTE'!$C$2:$J$2349,8,FALSE), 0)</f>
        <v>25.4</v>
      </c>
      <c r="G1323" s="69">
        <f>IFERROR(IF(E1323= "yes",VLOOKUP(C1323,Summary!$B:$I,6,0),0),0)</f>
        <v>0</v>
      </c>
      <c r="H1323" s="68">
        <f t="shared" si="231"/>
        <v>25.4</v>
      </c>
      <c r="I1323" s="110">
        <f>VLOOKUP($A1323,'2026-27 Salary &amp; Benefits'!$A:$I,3,FALSE)</f>
        <v>1</v>
      </c>
      <c r="J1323" s="110">
        <f>VLOOKUP($A1323,'2026-27 Salary &amp; Benefits'!$A:$I,4,FALSE)</f>
        <v>1</v>
      </c>
      <c r="K1323" s="101">
        <f t="shared" si="232"/>
        <v>25.4</v>
      </c>
      <c r="L1323" s="100">
        <f t="shared" si="233"/>
        <v>7.4999999999999997E-2</v>
      </c>
      <c r="M1323" s="102">
        <f>'2026-27 Salary &amp; Benefits'!$E$6</f>
        <v>78209</v>
      </c>
      <c r="N1323" s="102">
        <f>'2026-27 Salary &amp; Benefits'!$F$6</f>
        <v>82248</v>
      </c>
      <c r="O1323" s="7">
        <f t="shared" si="234"/>
        <v>5865.68</v>
      </c>
      <c r="P1323" s="7">
        <f t="shared" si="235"/>
        <v>302.92000000000007</v>
      </c>
      <c r="Q1323" s="7">
        <f>'2026-27 Salary &amp; Benefits'!G$6</f>
        <v>16817.759999999998</v>
      </c>
      <c r="R1323" s="103">
        <f>'2026-27 Salary &amp; Benefits'!H$6</f>
        <v>0.16020000000000001</v>
      </c>
      <c r="S1323" s="103">
        <f>'2026-27 Salary &amp; Benefits'!I$6</f>
        <v>0.15390000000000001</v>
      </c>
      <c r="T1323" s="7">
        <f t="shared" si="236"/>
        <v>2247.63</v>
      </c>
      <c r="U1323" s="7">
        <f t="shared" si="237"/>
        <v>102.81</v>
      </c>
      <c r="V1323" s="7">
        <f t="shared" si="238"/>
        <v>15.82</v>
      </c>
      <c r="W1323" s="7">
        <f t="shared" si="239"/>
        <v>118.63</v>
      </c>
      <c r="X1323" s="18">
        <f t="shared" si="240"/>
        <v>8534.8599999999988</v>
      </c>
      <c r="Y1323" s="2"/>
      <c r="Z1323" s="2"/>
      <c r="AA1323" s="2"/>
      <c r="AB1323" s="2"/>
      <c r="AC1323" s="2"/>
      <c r="AD1323" s="2"/>
      <c r="AE1323" s="2"/>
      <c r="AF1323" s="2"/>
      <c r="AG1323" s="2"/>
      <c r="AH1323" s="2"/>
      <c r="AI1323" s="2"/>
      <c r="AJ1323" s="2"/>
      <c r="AK1323" s="2"/>
      <c r="AL1323" s="2"/>
      <c r="AM1323" s="2"/>
      <c r="AN1323" s="2"/>
      <c r="AO1323" s="2"/>
      <c r="AP1323" s="2"/>
      <c r="AQ1323" s="2"/>
      <c r="AR1323" s="2"/>
      <c r="AS1323" s="2"/>
      <c r="AT1323" s="2"/>
      <c r="AU1323" s="2"/>
      <c r="AV1323" s="2"/>
      <c r="AW1323" s="2"/>
      <c r="AX1323" s="2"/>
      <c r="AY1323" s="2"/>
      <c r="AZ1323" s="2"/>
      <c r="BA1323" s="2"/>
      <c r="BB1323" s="2"/>
      <c r="BC1323" s="2"/>
      <c r="BD1323" s="2"/>
      <c r="BE1323" s="2"/>
      <c r="BF1323" s="2"/>
      <c r="BG1323" s="2"/>
      <c r="BH1323" s="2"/>
      <c r="BI1323" s="2"/>
      <c r="BJ1323" s="2"/>
      <c r="BK1323" s="2"/>
      <c r="BL1323" s="2"/>
      <c r="BM1323" s="2"/>
      <c r="BN1323" s="2"/>
      <c r="BO1323" s="2"/>
      <c r="BP1323" s="2"/>
      <c r="BQ1323" s="2"/>
      <c r="BR1323" s="2"/>
      <c r="BS1323" s="2"/>
      <c r="BT1323" s="2"/>
      <c r="BU1323" s="2"/>
      <c r="BV1323" s="2"/>
      <c r="BW1323" s="2"/>
      <c r="BX1323" s="2"/>
      <c r="BY1323" s="2"/>
      <c r="BZ1323" s="2"/>
      <c r="CA1323" s="2"/>
      <c r="CB1323" s="2"/>
      <c r="CC1323" s="2"/>
      <c r="CD1323" s="2"/>
      <c r="CE1323" s="2"/>
      <c r="CF1323" s="2"/>
      <c r="CG1323" s="2"/>
      <c r="CH1323" s="2"/>
      <c r="CI1323" s="2"/>
      <c r="CJ1323" s="2"/>
      <c r="CK1323" s="2"/>
      <c r="CL1323" s="2"/>
      <c r="CM1323" s="2"/>
      <c r="CN1323" s="2"/>
      <c r="CO1323" s="2"/>
      <c r="CP1323" s="2"/>
      <c r="CQ1323" s="2"/>
      <c r="CR1323" s="2"/>
      <c r="CS1323" s="2"/>
      <c r="CT1323" s="2"/>
      <c r="CU1323" s="2"/>
      <c r="CV1323" s="2"/>
      <c r="CW1323" s="2"/>
      <c r="CX1323" s="2"/>
      <c r="CY1323" s="2"/>
      <c r="CZ1323" s="2"/>
      <c r="DA1323" s="2"/>
      <c r="DB1323" s="2"/>
      <c r="DC1323" s="2"/>
      <c r="DD1323" s="2"/>
      <c r="DE1323" s="2"/>
      <c r="DF1323" s="2"/>
      <c r="DG1323" s="2"/>
      <c r="DH1323" s="2"/>
      <c r="DI1323" s="2"/>
      <c r="DJ1323" s="2"/>
      <c r="DK1323" s="2"/>
      <c r="DL1323" s="2"/>
      <c r="DM1323" s="2"/>
      <c r="DN1323" s="2"/>
      <c r="DO1323" s="2"/>
      <c r="DP1323" s="2"/>
      <c r="DQ1323" s="2"/>
      <c r="DR1323" s="2"/>
      <c r="DS1323" s="2"/>
      <c r="DT1323" s="2"/>
      <c r="DU1323" s="2"/>
      <c r="DV1323" s="2"/>
      <c r="DW1323" s="2"/>
      <c r="DX1323" s="2"/>
      <c r="DY1323" s="2"/>
      <c r="DZ1323" s="2"/>
      <c r="EA1323" s="2"/>
      <c r="EB1323" s="2"/>
      <c r="EC1323" s="2"/>
      <c r="ED1323" s="2"/>
      <c r="EE1323" s="2"/>
      <c r="EF1323" s="2"/>
      <c r="EG1323" s="2"/>
      <c r="EH1323" s="2"/>
      <c r="EI1323" s="2"/>
      <c r="EJ1323" s="2"/>
      <c r="EK1323" s="2"/>
      <c r="EL1323" s="2"/>
      <c r="EM1323" s="2"/>
      <c r="EN1323" s="2"/>
      <c r="EO1323" s="2"/>
      <c r="EP1323" s="2"/>
      <c r="EQ1323" s="2"/>
      <c r="ER1323" s="2"/>
      <c r="ES1323" s="2"/>
      <c r="ET1323" s="2"/>
      <c r="EU1323" s="2"/>
      <c r="EV1323" s="2"/>
      <c r="EW1323" s="2"/>
      <c r="EX1323" s="2"/>
      <c r="EY1323" s="2"/>
      <c r="EZ1323" s="2"/>
      <c r="FA1323" s="2"/>
      <c r="FB1323" s="2"/>
      <c r="FC1323" s="2"/>
    </row>
    <row r="1324" spans="1:159" s="4" customFormat="1">
      <c r="A1324" s="50" t="s">
        <v>2290</v>
      </c>
      <c r="B1324" s="59" t="s">
        <v>2698</v>
      </c>
      <c r="C1324" s="60">
        <v>2517</v>
      </c>
      <c r="D1324" s="59" t="s">
        <v>1214</v>
      </c>
      <c r="E1324" s="78" t="str">
        <f>IFERROR(VLOOKUP($C1324,'2025-26 School Level AAFTE'!$C$2:$L$2349,9,FALSE), "No")</f>
        <v>Yes</v>
      </c>
      <c r="F1324" s="67">
        <f>IFERROR(VLOOKUP($C1324,'2025-26 School Level AAFTE'!$C$2:$J$2349,8,FALSE), 0)</f>
        <v>179.02</v>
      </c>
      <c r="G1324" s="69">
        <f>IFERROR(IF(E1324= "yes",VLOOKUP(C1324,Summary!$B:$I,6,0),0),0)</f>
        <v>0</v>
      </c>
      <c r="H1324" s="68">
        <f t="shared" si="231"/>
        <v>179.02</v>
      </c>
      <c r="I1324" s="110">
        <f>VLOOKUP($A1324,'2026-27 Salary &amp; Benefits'!$A:$I,3,FALSE)</f>
        <v>1</v>
      </c>
      <c r="J1324" s="110">
        <f>VLOOKUP($A1324,'2026-27 Salary &amp; Benefits'!$A:$I,4,FALSE)</f>
        <v>1</v>
      </c>
      <c r="K1324" s="101">
        <f t="shared" si="232"/>
        <v>179.02</v>
      </c>
      <c r="L1324" s="100">
        <f t="shared" si="233"/>
        <v>0.52500000000000002</v>
      </c>
      <c r="M1324" s="102">
        <f>'2026-27 Salary &amp; Benefits'!$E$6</f>
        <v>78209</v>
      </c>
      <c r="N1324" s="102">
        <f>'2026-27 Salary &amp; Benefits'!$F$6</f>
        <v>82248</v>
      </c>
      <c r="O1324" s="7">
        <f t="shared" si="234"/>
        <v>41059.730000000003</v>
      </c>
      <c r="P1324" s="7">
        <f t="shared" si="235"/>
        <v>2120.4699999999939</v>
      </c>
      <c r="Q1324" s="7">
        <f>'2026-27 Salary &amp; Benefits'!G$6</f>
        <v>16817.759999999998</v>
      </c>
      <c r="R1324" s="103">
        <f>'2026-27 Salary &amp; Benefits'!H$6</f>
        <v>0.16020000000000001</v>
      </c>
      <c r="S1324" s="103">
        <f>'2026-27 Salary &amp; Benefits'!I$6</f>
        <v>0.15390000000000001</v>
      </c>
      <c r="T1324" s="7">
        <f t="shared" si="236"/>
        <v>15733.43</v>
      </c>
      <c r="U1324" s="7">
        <f t="shared" si="237"/>
        <v>719.67</v>
      </c>
      <c r="V1324" s="7">
        <f t="shared" si="238"/>
        <v>110.76</v>
      </c>
      <c r="W1324" s="7">
        <f t="shared" si="239"/>
        <v>830.43</v>
      </c>
      <c r="X1324" s="18">
        <f t="shared" si="240"/>
        <v>59744.06</v>
      </c>
      <c r="Y1324" s="2"/>
      <c r="Z1324" s="2"/>
      <c r="AA1324" s="2"/>
      <c r="AB1324" s="2"/>
      <c r="AC1324" s="2"/>
      <c r="AD1324" s="2"/>
      <c r="AE1324" s="2"/>
      <c r="AF1324" s="2"/>
      <c r="AG1324" s="2"/>
      <c r="AH1324" s="2"/>
      <c r="AI1324" s="2"/>
      <c r="AJ1324" s="2"/>
      <c r="AK1324" s="2"/>
      <c r="AL1324" s="2"/>
      <c r="AM1324" s="2"/>
      <c r="AN1324" s="2"/>
      <c r="AO1324" s="2"/>
      <c r="AP1324" s="2"/>
      <c r="AQ1324" s="2"/>
      <c r="AR1324" s="2"/>
      <c r="AS1324" s="2"/>
      <c r="AT1324" s="2"/>
      <c r="AU1324" s="2"/>
      <c r="AV1324" s="2"/>
      <c r="AW1324" s="2"/>
      <c r="AX1324" s="2"/>
      <c r="AY1324" s="2"/>
      <c r="AZ1324" s="2"/>
      <c r="BA1324" s="2"/>
      <c r="BB1324" s="2"/>
      <c r="BC1324" s="2"/>
      <c r="BD1324" s="2"/>
      <c r="BE1324" s="2"/>
      <c r="BF1324" s="2"/>
      <c r="BG1324" s="2"/>
      <c r="BH1324" s="2"/>
      <c r="BI1324" s="2"/>
      <c r="BJ1324" s="2"/>
      <c r="BK1324" s="2"/>
      <c r="BL1324" s="2"/>
      <c r="BM1324" s="2"/>
      <c r="BN1324" s="2"/>
      <c r="BO1324" s="2"/>
      <c r="BP1324" s="2"/>
      <c r="BQ1324" s="2"/>
      <c r="BR1324" s="2"/>
      <c r="BS1324" s="2"/>
      <c r="BT1324" s="2"/>
      <c r="BU1324" s="2"/>
      <c r="BV1324" s="2"/>
      <c r="BW1324" s="2"/>
      <c r="BX1324" s="2"/>
      <c r="BY1324" s="2"/>
      <c r="BZ1324" s="2"/>
      <c r="CA1324" s="2"/>
      <c r="CB1324" s="2"/>
      <c r="CC1324" s="2"/>
      <c r="CD1324" s="2"/>
      <c r="CE1324" s="2"/>
      <c r="CF1324" s="2"/>
      <c r="CG1324" s="2"/>
      <c r="CH1324" s="2"/>
      <c r="CI1324" s="2"/>
      <c r="CJ1324" s="2"/>
      <c r="CK1324" s="2"/>
      <c r="CL1324" s="2"/>
      <c r="CM1324" s="2"/>
      <c r="CN1324" s="2"/>
      <c r="CO1324" s="2"/>
      <c r="CP1324" s="2"/>
      <c r="CQ1324" s="2"/>
      <c r="CR1324" s="2"/>
      <c r="CS1324" s="2"/>
      <c r="CT1324" s="2"/>
      <c r="CU1324" s="2"/>
      <c r="CV1324" s="2"/>
      <c r="CW1324" s="2"/>
      <c r="CX1324" s="2"/>
      <c r="CY1324" s="2"/>
      <c r="CZ1324" s="2"/>
      <c r="DA1324" s="2"/>
      <c r="DB1324" s="2"/>
      <c r="DC1324" s="2"/>
      <c r="DD1324" s="2"/>
      <c r="DE1324" s="2"/>
      <c r="DF1324" s="2"/>
      <c r="DG1324" s="2"/>
      <c r="DH1324" s="2"/>
      <c r="DI1324" s="2"/>
      <c r="DJ1324" s="2"/>
      <c r="DK1324" s="2"/>
      <c r="DL1324" s="2"/>
      <c r="DM1324" s="2"/>
      <c r="DN1324" s="2"/>
      <c r="DO1324" s="2"/>
      <c r="DP1324" s="2"/>
      <c r="DQ1324" s="2"/>
      <c r="DR1324" s="2"/>
      <c r="DS1324" s="2"/>
      <c r="DT1324" s="2"/>
      <c r="DU1324" s="2"/>
      <c r="DV1324" s="2"/>
      <c r="DW1324" s="2"/>
      <c r="DX1324" s="2"/>
      <c r="DY1324" s="2"/>
      <c r="DZ1324" s="2"/>
      <c r="EA1324" s="2"/>
      <c r="EB1324" s="2"/>
      <c r="EC1324" s="2"/>
      <c r="ED1324" s="2"/>
      <c r="EE1324" s="2"/>
      <c r="EF1324" s="2"/>
      <c r="EG1324" s="2"/>
      <c r="EH1324" s="2"/>
      <c r="EI1324" s="2"/>
      <c r="EJ1324" s="2"/>
      <c r="EK1324" s="2"/>
      <c r="EL1324" s="2"/>
      <c r="EM1324" s="2"/>
      <c r="EN1324" s="2"/>
      <c r="EO1324" s="2"/>
      <c r="EP1324" s="2"/>
      <c r="EQ1324" s="2"/>
      <c r="ER1324" s="2"/>
      <c r="ES1324" s="2"/>
      <c r="ET1324" s="2"/>
      <c r="EU1324" s="2"/>
      <c r="EV1324" s="2"/>
      <c r="EW1324" s="2"/>
      <c r="EX1324" s="2"/>
      <c r="EY1324" s="2"/>
      <c r="EZ1324" s="2"/>
      <c r="FA1324" s="2"/>
      <c r="FB1324" s="2"/>
      <c r="FC1324" s="2"/>
    </row>
    <row r="1325" spans="1:159" s="4" customFormat="1">
      <c r="A1325" s="50" t="s">
        <v>2290</v>
      </c>
      <c r="B1325" s="59" t="s">
        <v>2698</v>
      </c>
      <c r="C1325" s="60">
        <v>4220</v>
      </c>
      <c r="D1325" s="59" t="s">
        <v>1217</v>
      </c>
      <c r="E1325" s="78" t="str">
        <f>IFERROR(VLOOKUP($C1325,'2025-26 School Level AAFTE'!$C$2:$L$2349,9,FALSE), "No")</f>
        <v>Yes</v>
      </c>
      <c r="F1325" s="67">
        <f>IFERROR(VLOOKUP($C1325,'2025-26 School Level AAFTE'!$C$2:$J$2349,8,FALSE), 0)</f>
        <v>292.56</v>
      </c>
      <c r="G1325" s="69">
        <f>IFERROR(IF(E1325= "yes",VLOOKUP(C1325,Summary!$B:$I,6,0),0),0)</f>
        <v>0</v>
      </c>
      <c r="H1325" s="68">
        <f t="shared" si="231"/>
        <v>292.56</v>
      </c>
      <c r="I1325" s="110">
        <f>VLOOKUP($A1325,'2026-27 Salary &amp; Benefits'!$A:$I,3,FALSE)</f>
        <v>1</v>
      </c>
      <c r="J1325" s="110">
        <f>VLOOKUP($A1325,'2026-27 Salary &amp; Benefits'!$A:$I,4,FALSE)</f>
        <v>1</v>
      </c>
      <c r="K1325" s="101">
        <f t="shared" si="232"/>
        <v>292.56</v>
      </c>
      <c r="L1325" s="100">
        <f t="shared" si="233"/>
        <v>0.85799999999999998</v>
      </c>
      <c r="M1325" s="102">
        <f>'2026-27 Salary &amp; Benefits'!$E$6</f>
        <v>78209</v>
      </c>
      <c r="N1325" s="102">
        <f>'2026-27 Salary &amp; Benefits'!$F$6</f>
        <v>82248</v>
      </c>
      <c r="O1325" s="7">
        <f t="shared" si="234"/>
        <v>67103.320000000007</v>
      </c>
      <c r="P1325" s="7">
        <f t="shared" si="235"/>
        <v>3465.4599999999919</v>
      </c>
      <c r="Q1325" s="7">
        <f>'2026-27 Salary &amp; Benefits'!G$6</f>
        <v>16817.759999999998</v>
      </c>
      <c r="R1325" s="103">
        <f>'2026-27 Salary &amp; Benefits'!H$6</f>
        <v>0.16020000000000001</v>
      </c>
      <c r="S1325" s="103">
        <f>'2026-27 Salary &amp; Benefits'!I$6</f>
        <v>0.15390000000000001</v>
      </c>
      <c r="T1325" s="7">
        <f t="shared" si="236"/>
        <v>25712.92</v>
      </c>
      <c r="U1325" s="7">
        <f t="shared" si="237"/>
        <v>1176.1500000000001</v>
      </c>
      <c r="V1325" s="7">
        <f t="shared" si="238"/>
        <v>181.01</v>
      </c>
      <c r="W1325" s="7">
        <f t="shared" si="239"/>
        <v>1357.16</v>
      </c>
      <c r="X1325" s="18">
        <f t="shared" si="240"/>
        <v>97638.86</v>
      </c>
      <c r="Y1325" s="2"/>
      <c r="Z1325" s="2"/>
      <c r="AA1325" s="2"/>
      <c r="AB1325" s="2"/>
      <c r="AC1325" s="2"/>
      <c r="AD1325" s="2"/>
      <c r="AE1325" s="2"/>
      <c r="AF1325" s="2"/>
      <c r="AG1325" s="2"/>
      <c r="AH1325" s="2"/>
      <c r="AI1325" s="2"/>
      <c r="AJ1325" s="2"/>
      <c r="AK1325" s="2"/>
      <c r="AL1325" s="2"/>
      <c r="AM1325" s="2"/>
      <c r="AN1325" s="2"/>
      <c r="AO1325" s="2"/>
      <c r="AP1325" s="2"/>
      <c r="AQ1325" s="2"/>
      <c r="AR1325" s="2"/>
      <c r="AS1325" s="2"/>
      <c r="AT1325" s="2"/>
      <c r="AU1325" s="2"/>
      <c r="AV1325" s="2"/>
      <c r="AW1325" s="2"/>
      <c r="AX1325" s="2"/>
      <c r="AY1325" s="2"/>
      <c r="AZ1325" s="2"/>
      <c r="BA1325" s="2"/>
      <c r="BB1325" s="2"/>
      <c r="BC1325" s="2"/>
      <c r="BD1325" s="2"/>
      <c r="BE1325" s="2"/>
      <c r="BF1325" s="2"/>
      <c r="BG1325" s="2"/>
      <c r="BH1325" s="2"/>
      <c r="BI1325" s="2"/>
      <c r="BJ1325" s="2"/>
      <c r="BK1325" s="2"/>
      <c r="BL1325" s="2"/>
      <c r="BM1325" s="2"/>
      <c r="BN1325" s="2"/>
      <c r="BO1325" s="2"/>
      <c r="BP1325" s="2"/>
      <c r="BQ1325" s="2"/>
      <c r="BR1325" s="2"/>
      <c r="BS1325" s="2"/>
      <c r="BT1325" s="2"/>
      <c r="BU1325" s="2"/>
      <c r="BV1325" s="2"/>
      <c r="BW1325" s="2"/>
      <c r="BX1325" s="2"/>
      <c r="BY1325" s="2"/>
      <c r="BZ1325" s="2"/>
      <c r="CA1325" s="2"/>
      <c r="CB1325" s="2"/>
      <c r="CC1325" s="2"/>
      <c r="CD1325" s="2"/>
      <c r="CE1325" s="2"/>
      <c r="CF1325" s="2"/>
      <c r="CG1325" s="2"/>
      <c r="CH1325" s="2"/>
      <c r="CI1325" s="2"/>
      <c r="CJ1325" s="2"/>
      <c r="CK1325" s="2"/>
      <c r="CL1325" s="2"/>
      <c r="CM1325" s="2"/>
      <c r="CN1325" s="2"/>
      <c r="CO1325" s="2"/>
      <c r="CP1325" s="2"/>
      <c r="CQ1325" s="2"/>
      <c r="CR1325" s="2"/>
      <c r="CS1325" s="2"/>
      <c r="CT1325" s="2"/>
      <c r="CU1325" s="2"/>
      <c r="CV1325" s="2"/>
      <c r="CW1325" s="2"/>
      <c r="CX1325" s="2"/>
      <c r="CY1325" s="2"/>
      <c r="CZ1325" s="2"/>
      <c r="DA1325" s="2"/>
      <c r="DB1325" s="2"/>
      <c r="DC1325" s="2"/>
      <c r="DD1325" s="2"/>
      <c r="DE1325" s="2"/>
      <c r="DF1325" s="2"/>
      <c r="DG1325" s="2"/>
      <c r="DH1325" s="2"/>
      <c r="DI1325" s="2"/>
      <c r="DJ1325" s="2"/>
      <c r="DK1325" s="2"/>
      <c r="DL1325" s="2"/>
      <c r="DM1325" s="2"/>
      <c r="DN1325" s="2"/>
      <c r="DO1325" s="2"/>
      <c r="DP1325" s="2"/>
      <c r="DQ1325" s="2"/>
      <c r="DR1325" s="2"/>
      <c r="DS1325" s="2"/>
      <c r="DT1325" s="2"/>
      <c r="DU1325" s="2"/>
      <c r="DV1325" s="2"/>
      <c r="DW1325" s="2"/>
      <c r="DX1325" s="2"/>
      <c r="DY1325" s="2"/>
      <c r="DZ1325" s="2"/>
      <c r="EA1325" s="2"/>
      <c r="EB1325" s="2"/>
      <c r="EC1325" s="2"/>
      <c r="ED1325" s="2"/>
      <c r="EE1325" s="2"/>
      <c r="EF1325" s="2"/>
      <c r="EG1325" s="2"/>
      <c r="EH1325" s="2"/>
      <c r="EI1325" s="2"/>
      <c r="EJ1325" s="2"/>
      <c r="EK1325" s="2"/>
      <c r="EL1325" s="2"/>
      <c r="EM1325" s="2"/>
      <c r="EN1325" s="2"/>
      <c r="EO1325" s="2"/>
      <c r="EP1325" s="2"/>
      <c r="EQ1325" s="2"/>
      <c r="ER1325" s="2"/>
      <c r="ES1325" s="2"/>
      <c r="ET1325" s="2"/>
      <c r="EU1325" s="2"/>
      <c r="EV1325" s="2"/>
      <c r="EW1325" s="2"/>
      <c r="EX1325" s="2"/>
      <c r="EY1325" s="2"/>
      <c r="EZ1325" s="2"/>
      <c r="FA1325" s="2"/>
      <c r="FB1325" s="2"/>
      <c r="FC1325" s="2"/>
    </row>
    <row r="1326" spans="1:159" s="4" customFormat="1">
      <c r="A1326" s="50" t="s">
        <v>2290</v>
      </c>
      <c r="B1326" s="59" t="s">
        <v>2698</v>
      </c>
      <c r="C1326" s="60">
        <v>3531</v>
      </c>
      <c r="D1326" s="59" t="s">
        <v>1215</v>
      </c>
      <c r="E1326" s="78" t="str">
        <f>IFERROR(VLOOKUP($C1326,'2025-26 School Level AAFTE'!$C$2:$L$2349,9,FALSE), "No")</f>
        <v>Yes</v>
      </c>
      <c r="F1326" s="67">
        <f>IFERROR(VLOOKUP($C1326,'2025-26 School Level AAFTE'!$C$2:$J$2349,8,FALSE), 0)</f>
        <v>181.8</v>
      </c>
      <c r="G1326" s="69">
        <f>IFERROR(IF(E1326= "yes",VLOOKUP(C1326,Summary!$B:$I,6,0),0),0)</f>
        <v>0</v>
      </c>
      <c r="H1326" s="68">
        <f t="shared" si="231"/>
        <v>181.8</v>
      </c>
      <c r="I1326" s="110">
        <f>VLOOKUP($A1326,'2026-27 Salary &amp; Benefits'!$A:$I,3,FALSE)</f>
        <v>1</v>
      </c>
      <c r="J1326" s="110">
        <f>VLOOKUP($A1326,'2026-27 Salary &amp; Benefits'!$A:$I,4,FALSE)</f>
        <v>1</v>
      </c>
      <c r="K1326" s="101">
        <f t="shared" si="232"/>
        <v>181.8</v>
      </c>
      <c r="L1326" s="100">
        <f t="shared" si="233"/>
        <v>0.53300000000000003</v>
      </c>
      <c r="M1326" s="102">
        <f>'2026-27 Salary &amp; Benefits'!$E$6</f>
        <v>78209</v>
      </c>
      <c r="N1326" s="102">
        <f>'2026-27 Salary &amp; Benefits'!$F$6</f>
        <v>82248</v>
      </c>
      <c r="O1326" s="7">
        <f t="shared" si="234"/>
        <v>41685.4</v>
      </c>
      <c r="P1326" s="7">
        <f t="shared" si="235"/>
        <v>2152.7799999999988</v>
      </c>
      <c r="Q1326" s="7">
        <f>'2026-27 Salary &amp; Benefits'!G$6</f>
        <v>16817.759999999998</v>
      </c>
      <c r="R1326" s="103">
        <f>'2026-27 Salary &amp; Benefits'!H$6</f>
        <v>0.16020000000000001</v>
      </c>
      <c r="S1326" s="103">
        <f>'2026-27 Salary &amp; Benefits'!I$6</f>
        <v>0.15390000000000001</v>
      </c>
      <c r="T1326" s="7">
        <f t="shared" si="236"/>
        <v>15973.18</v>
      </c>
      <c r="U1326" s="7">
        <f t="shared" si="237"/>
        <v>730.64</v>
      </c>
      <c r="V1326" s="7">
        <f t="shared" si="238"/>
        <v>112.45</v>
      </c>
      <c r="W1326" s="7">
        <f t="shared" si="239"/>
        <v>843.09</v>
      </c>
      <c r="X1326" s="18">
        <f t="shared" si="240"/>
        <v>60654.45</v>
      </c>
      <c r="Y1326" s="2"/>
      <c r="Z1326" s="2"/>
      <c r="AA1326" s="2"/>
      <c r="AB1326" s="2"/>
      <c r="AC1326" s="2"/>
      <c r="AD1326" s="2"/>
      <c r="AE1326" s="2"/>
      <c r="AF1326" s="2"/>
      <c r="AG1326" s="2"/>
      <c r="AH1326" s="2"/>
      <c r="AI1326" s="2"/>
      <c r="AJ1326" s="2"/>
      <c r="AK1326" s="2"/>
      <c r="AL1326" s="2"/>
      <c r="AM1326" s="2"/>
      <c r="AN1326" s="2"/>
      <c r="AO1326" s="2"/>
      <c r="AP1326" s="2"/>
      <c r="AQ1326" s="2"/>
      <c r="AR1326" s="2"/>
      <c r="AS1326" s="2"/>
      <c r="AT1326" s="2"/>
      <c r="AU1326" s="2"/>
      <c r="AV1326" s="2"/>
      <c r="AW1326" s="2"/>
      <c r="AX1326" s="2"/>
      <c r="AY1326" s="2"/>
      <c r="AZ1326" s="2"/>
      <c r="BA1326" s="2"/>
      <c r="BB1326" s="2"/>
      <c r="BC1326" s="2"/>
      <c r="BD1326" s="2"/>
      <c r="BE1326" s="2"/>
      <c r="BF1326" s="2"/>
      <c r="BG1326" s="2"/>
      <c r="BH1326" s="2"/>
      <c r="BI1326" s="2"/>
      <c r="BJ1326" s="2"/>
      <c r="BK1326" s="2"/>
      <c r="BL1326" s="2"/>
      <c r="BM1326" s="2"/>
      <c r="BN1326" s="2"/>
      <c r="BO1326" s="2"/>
      <c r="BP1326" s="2"/>
      <c r="BQ1326" s="2"/>
      <c r="BR1326" s="2"/>
      <c r="BS1326" s="2"/>
      <c r="BT1326" s="2"/>
      <c r="BU1326" s="2"/>
      <c r="BV1326" s="2"/>
      <c r="BW1326" s="2"/>
      <c r="BX1326" s="2"/>
      <c r="BY1326" s="2"/>
      <c r="BZ1326" s="2"/>
      <c r="CA1326" s="2"/>
      <c r="CB1326" s="2"/>
      <c r="CC1326" s="2"/>
      <c r="CD1326" s="2"/>
      <c r="CE1326" s="2"/>
      <c r="CF1326" s="2"/>
      <c r="CG1326" s="2"/>
      <c r="CH1326" s="2"/>
      <c r="CI1326" s="2"/>
      <c r="CJ1326" s="2"/>
      <c r="CK1326" s="2"/>
      <c r="CL1326" s="2"/>
      <c r="CM1326" s="2"/>
      <c r="CN1326" s="2"/>
      <c r="CO1326" s="2"/>
      <c r="CP1326" s="2"/>
      <c r="CQ1326" s="2"/>
      <c r="CR1326" s="2"/>
      <c r="CS1326" s="2"/>
      <c r="CT1326" s="2"/>
      <c r="CU1326" s="2"/>
      <c r="CV1326" s="2"/>
      <c r="CW1326" s="2"/>
      <c r="CX1326" s="2"/>
      <c r="CY1326" s="2"/>
      <c r="CZ1326" s="2"/>
      <c r="DA1326" s="2"/>
      <c r="DB1326" s="2"/>
      <c r="DC1326" s="2"/>
      <c r="DD1326" s="2"/>
      <c r="DE1326" s="2"/>
      <c r="DF1326" s="2"/>
      <c r="DG1326" s="2"/>
      <c r="DH1326" s="2"/>
      <c r="DI1326" s="2"/>
      <c r="DJ1326" s="2"/>
      <c r="DK1326" s="2"/>
      <c r="DL1326" s="2"/>
      <c r="DM1326" s="2"/>
      <c r="DN1326" s="2"/>
      <c r="DO1326" s="2"/>
      <c r="DP1326" s="2"/>
      <c r="DQ1326" s="2"/>
      <c r="DR1326" s="2"/>
      <c r="DS1326" s="2"/>
      <c r="DT1326" s="2"/>
      <c r="DU1326" s="2"/>
      <c r="DV1326" s="2"/>
      <c r="DW1326" s="2"/>
      <c r="DX1326" s="2"/>
      <c r="DY1326" s="2"/>
      <c r="DZ1326" s="2"/>
      <c r="EA1326" s="2"/>
      <c r="EB1326" s="2"/>
      <c r="EC1326" s="2"/>
      <c r="ED1326" s="2"/>
      <c r="EE1326" s="2"/>
      <c r="EF1326" s="2"/>
      <c r="EG1326" s="2"/>
      <c r="EH1326" s="2"/>
      <c r="EI1326" s="2"/>
      <c r="EJ1326" s="2"/>
      <c r="EK1326" s="2"/>
      <c r="EL1326" s="2"/>
      <c r="EM1326" s="2"/>
      <c r="EN1326" s="2"/>
      <c r="EO1326" s="2"/>
      <c r="EP1326" s="2"/>
      <c r="EQ1326" s="2"/>
      <c r="ER1326" s="2"/>
      <c r="ES1326" s="2"/>
      <c r="ET1326" s="2"/>
      <c r="EU1326" s="2"/>
      <c r="EV1326" s="2"/>
      <c r="EW1326" s="2"/>
      <c r="EX1326" s="2"/>
      <c r="EY1326" s="2"/>
      <c r="EZ1326" s="2"/>
      <c r="FA1326" s="2"/>
      <c r="FB1326" s="2"/>
      <c r="FC1326" s="2"/>
    </row>
    <row r="1327" spans="1:159" s="4" customFormat="1">
      <c r="A1327" s="50" t="s">
        <v>2290</v>
      </c>
      <c r="B1327" s="59" t="s">
        <v>2698</v>
      </c>
      <c r="C1327" s="60">
        <v>5647</v>
      </c>
      <c r="D1327" s="59" t="s">
        <v>3105</v>
      </c>
      <c r="E1327" s="78" t="str">
        <f>IFERROR(VLOOKUP($C1327,'2025-26 School Level AAFTE'!$C$2:$L$2349,9,FALSE), "No")</f>
        <v>Yes</v>
      </c>
      <c r="F1327" s="67">
        <f>IFERROR(VLOOKUP($C1327,'2025-26 School Level AAFTE'!$C$2:$J$2349,8,FALSE), 0)</f>
        <v>30.53</v>
      </c>
      <c r="G1327" s="69">
        <f>IFERROR(IF(E1327= "yes",VLOOKUP(C1327,Summary!$B:$I,6,0),0),0)</f>
        <v>0</v>
      </c>
      <c r="H1327" s="68">
        <f t="shared" si="231"/>
        <v>30.53</v>
      </c>
      <c r="I1327" s="110">
        <f>VLOOKUP($A1327,'2026-27 Salary &amp; Benefits'!$A:$I,3,FALSE)</f>
        <v>1</v>
      </c>
      <c r="J1327" s="110">
        <f>VLOOKUP($A1327,'2026-27 Salary &amp; Benefits'!$A:$I,4,FALSE)</f>
        <v>1</v>
      </c>
      <c r="K1327" s="101">
        <f t="shared" si="232"/>
        <v>30.53</v>
      </c>
      <c r="L1327" s="100">
        <f t="shared" si="233"/>
        <v>0.09</v>
      </c>
      <c r="M1327" s="102">
        <f>'2026-27 Salary &amp; Benefits'!$E$6</f>
        <v>78209</v>
      </c>
      <c r="N1327" s="102">
        <f>'2026-27 Salary &amp; Benefits'!$F$6</f>
        <v>82248</v>
      </c>
      <c r="O1327" s="7">
        <f t="shared" si="234"/>
        <v>7038.81</v>
      </c>
      <c r="P1327" s="7">
        <f t="shared" si="235"/>
        <v>363.50999999999931</v>
      </c>
      <c r="Q1327" s="7">
        <f>'2026-27 Salary &amp; Benefits'!G$6</f>
        <v>16817.759999999998</v>
      </c>
      <c r="R1327" s="103">
        <f>'2026-27 Salary &amp; Benefits'!H$6</f>
        <v>0.16020000000000001</v>
      </c>
      <c r="S1327" s="103">
        <f>'2026-27 Salary &amp; Benefits'!I$6</f>
        <v>0.15390000000000001</v>
      </c>
      <c r="T1327" s="7">
        <f t="shared" si="236"/>
        <v>2697.16</v>
      </c>
      <c r="U1327" s="7">
        <f t="shared" si="237"/>
        <v>123.37</v>
      </c>
      <c r="V1327" s="7">
        <f t="shared" si="238"/>
        <v>18.989999999999998</v>
      </c>
      <c r="W1327" s="7">
        <f t="shared" si="239"/>
        <v>142.36000000000001</v>
      </c>
      <c r="X1327" s="18">
        <f t="shared" si="240"/>
        <v>10241.84</v>
      </c>
      <c r="Y1327" s="2"/>
      <c r="Z1327" s="2"/>
      <c r="AA1327" s="2"/>
      <c r="AB1327" s="2"/>
      <c r="AC1327" s="2"/>
      <c r="AD1327" s="2"/>
      <c r="AE1327" s="2"/>
      <c r="AF1327" s="2"/>
      <c r="AG1327" s="2"/>
      <c r="AH1327" s="2"/>
      <c r="AI1327" s="2"/>
      <c r="AJ1327" s="2"/>
      <c r="AK1327" s="2"/>
      <c r="AL1327" s="2"/>
      <c r="AM1327" s="2"/>
      <c r="AN1327" s="2"/>
      <c r="AO1327" s="2"/>
      <c r="AP1327" s="2"/>
      <c r="AQ1327" s="2"/>
      <c r="AR1327" s="2"/>
      <c r="AS1327" s="2"/>
      <c r="AT1327" s="2"/>
      <c r="AU1327" s="2"/>
      <c r="AV1327" s="2"/>
      <c r="AW1327" s="2"/>
      <c r="AX1327" s="2"/>
      <c r="AY1327" s="2"/>
      <c r="AZ1327" s="2"/>
      <c r="BA1327" s="2"/>
      <c r="BB1327" s="2"/>
      <c r="BC1327" s="2"/>
      <c r="BD1327" s="2"/>
      <c r="BE1327" s="2"/>
      <c r="BF1327" s="2"/>
      <c r="BG1327" s="2"/>
      <c r="BH1327" s="2"/>
      <c r="BI1327" s="2"/>
      <c r="BJ1327" s="2"/>
      <c r="BK1327" s="2"/>
      <c r="BL1327" s="2"/>
      <c r="BM1327" s="2"/>
      <c r="BN1327" s="2"/>
      <c r="BO1327" s="2"/>
      <c r="BP1327" s="2"/>
      <c r="BQ1327" s="2"/>
      <c r="BR1327" s="2"/>
      <c r="BS1327" s="2"/>
      <c r="BT1327" s="2"/>
      <c r="BU1327" s="2"/>
      <c r="BV1327" s="2"/>
      <c r="BW1327" s="2"/>
      <c r="BX1327" s="2"/>
      <c r="BY1327" s="2"/>
      <c r="BZ1327" s="2"/>
      <c r="CA1327" s="2"/>
      <c r="CB1327" s="2"/>
      <c r="CC1327" s="2"/>
      <c r="CD1327" s="2"/>
      <c r="CE1327" s="2"/>
      <c r="CF1327" s="2"/>
      <c r="CG1327" s="2"/>
      <c r="CH1327" s="2"/>
      <c r="CI1327" s="2"/>
      <c r="CJ1327" s="2"/>
      <c r="CK1327" s="2"/>
      <c r="CL1327" s="2"/>
      <c r="CM1327" s="2"/>
      <c r="CN1327" s="2"/>
      <c r="CO1327" s="2"/>
      <c r="CP1327" s="2"/>
      <c r="CQ1327" s="2"/>
      <c r="CR1327" s="2"/>
      <c r="CS1327" s="2"/>
      <c r="CT1327" s="2"/>
      <c r="CU1327" s="2"/>
      <c r="CV1327" s="2"/>
      <c r="CW1327" s="2"/>
      <c r="CX1327" s="2"/>
      <c r="CY1327" s="2"/>
      <c r="CZ1327" s="2"/>
      <c r="DA1327" s="2"/>
      <c r="DB1327" s="2"/>
      <c r="DC1327" s="2"/>
      <c r="DD1327" s="2"/>
      <c r="DE1327" s="2"/>
      <c r="DF1327" s="2"/>
      <c r="DG1327" s="2"/>
      <c r="DH1327" s="2"/>
      <c r="DI1327" s="2"/>
      <c r="DJ1327" s="2"/>
      <c r="DK1327" s="2"/>
      <c r="DL1327" s="2"/>
      <c r="DM1327" s="2"/>
      <c r="DN1327" s="2"/>
      <c r="DO1327" s="2"/>
      <c r="DP1327" s="2"/>
      <c r="DQ1327" s="2"/>
      <c r="DR1327" s="2"/>
      <c r="DS1327" s="2"/>
      <c r="DT1327" s="2"/>
      <c r="DU1327" s="2"/>
      <c r="DV1327" s="2"/>
      <c r="DW1327" s="2"/>
      <c r="DX1327" s="2"/>
      <c r="DY1327" s="2"/>
      <c r="DZ1327" s="2"/>
      <c r="EA1327" s="2"/>
      <c r="EB1327" s="2"/>
      <c r="EC1327" s="2"/>
      <c r="ED1327" s="2"/>
      <c r="EE1327" s="2"/>
      <c r="EF1327" s="2"/>
      <c r="EG1327" s="2"/>
      <c r="EH1327" s="2"/>
      <c r="EI1327" s="2"/>
      <c r="EJ1327" s="2"/>
      <c r="EK1327" s="2"/>
      <c r="EL1327" s="2"/>
      <c r="EM1327" s="2"/>
      <c r="EN1327" s="2"/>
      <c r="EO1327" s="2"/>
      <c r="EP1327" s="2"/>
      <c r="EQ1327" s="2"/>
      <c r="ER1327" s="2"/>
      <c r="ES1327" s="2"/>
      <c r="ET1327" s="2"/>
      <c r="EU1327" s="2"/>
      <c r="EV1327" s="2"/>
      <c r="EW1327" s="2"/>
      <c r="EX1327" s="2"/>
      <c r="EY1327" s="2"/>
      <c r="EZ1327" s="2"/>
      <c r="FA1327" s="2"/>
      <c r="FB1327" s="2"/>
      <c r="FC1327" s="2"/>
    </row>
    <row r="1328" spans="1:159" s="4" customFormat="1">
      <c r="A1328" s="50" t="s">
        <v>2290</v>
      </c>
      <c r="B1328" s="59" t="s">
        <v>2698</v>
      </c>
      <c r="C1328" s="60">
        <v>4039</v>
      </c>
      <c r="D1328" s="59" t="s">
        <v>1216</v>
      </c>
      <c r="E1328" s="78" t="str">
        <f>IFERROR(VLOOKUP($C1328,'2025-26 School Level AAFTE'!$C$2:$L$2349,9,FALSE), "No")</f>
        <v>Yes</v>
      </c>
      <c r="F1328" s="67">
        <f>IFERROR(VLOOKUP($C1328,'2025-26 School Level AAFTE'!$C$2:$J$2349,8,FALSE), 0)</f>
        <v>199.78</v>
      </c>
      <c r="G1328" s="69">
        <f>IFERROR(IF(E1328= "yes",VLOOKUP(C1328,Summary!$B:$I,6,0),0),0)</f>
        <v>0</v>
      </c>
      <c r="H1328" s="68">
        <f t="shared" si="231"/>
        <v>199.78</v>
      </c>
      <c r="I1328" s="110">
        <f>VLOOKUP($A1328,'2026-27 Salary &amp; Benefits'!$A:$I,3,FALSE)</f>
        <v>1</v>
      </c>
      <c r="J1328" s="110">
        <f>VLOOKUP($A1328,'2026-27 Salary &amp; Benefits'!$A:$I,4,FALSE)</f>
        <v>1</v>
      </c>
      <c r="K1328" s="101">
        <f t="shared" si="232"/>
        <v>199.78</v>
      </c>
      <c r="L1328" s="100">
        <f t="shared" si="233"/>
        <v>0.58599999999999997</v>
      </c>
      <c r="M1328" s="102">
        <f>'2026-27 Salary &amp; Benefits'!$E$6</f>
        <v>78209</v>
      </c>
      <c r="N1328" s="102">
        <f>'2026-27 Salary &amp; Benefits'!$F$6</f>
        <v>82248</v>
      </c>
      <c r="O1328" s="7">
        <f t="shared" si="234"/>
        <v>45830.47</v>
      </c>
      <c r="P1328" s="7">
        <f t="shared" si="235"/>
        <v>2366.8600000000006</v>
      </c>
      <c r="Q1328" s="7">
        <f>'2026-27 Salary &amp; Benefits'!G$6</f>
        <v>16817.759999999998</v>
      </c>
      <c r="R1328" s="103">
        <f>'2026-27 Salary &amp; Benefits'!H$6</f>
        <v>0.16020000000000001</v>
      </c>
      <c r="S1328" s="103">
        <f>'2026-27 Salary &amp; Benefits'!I$6</f>
        <v>0.15390000000000001</v>
      </c>
      <c r="T1328" s="7">
        <f t="shared" si="236"/>
        <v>17561.509999999998</v>
      </c>
      <c r="U1328" s="7">
        <f t="shared" si="237"/>
        <v>803.29</v>
      </c>
      <c r="V1328" s="7">
        <f t="shared" si="238"/>
        <v>123.63</v>
      </c>
      <c r="W1328" s="7">
        <f t="shared" si="239"/>
        <v>926.92</v>
      </c>
      <c r="X1328" s="18">
        <f t="shared" si="240"/>
        <v>66685.759999999995</v>
      </c>
      <c r="Y1328" s="2"/>
      <c r="Z1328" s="2"/>
      <c r="AA1328" s="2"/>
      <c r="AB1328" s="2"/>
      <c r="AC1328" s="2"/>
      <c r="AD1328" s="2"/>
      <c r="AE1328" s="2"/>
      <c r="AF1328" s="2"/>
      <c r="AG1328" s="2"/>
      <c r="AH1328" s="2"/>
      <c r="AI1328" s="2"/>
      <c r="AJ1328" s="2"/>
      <c r="AK1328" s="2"/>
      <c r="AL1328" s="2"/>
      <c r="AM1328" s="2"/>
      <c r="AN1328" s="2"/>
      <c r="AO1328" s="2"/>
      <c r="AP1328" s="2"/>
      <c r="AQ1328" s="2"/>
      <c r="AR1328" s="2"/>
      <c r="AS1328" s="2"/>
      <c r="AT1328" s="2"/>
      <c r="AU1328" s="2"/>
      <c r="AV1328" s="2"/>
      <c r="AW1328" s="2"/>
      <c r="AX1328" s="2"/>
      <c r="AY1328" s="2"/>
      <c r="AZ1328" s="2"/>
      <c r="BA1328" s="2"/>
      <c r="BB1328" s="2"/>
      <c r="BC1328" s="2"/>
      <c r="BD1328" s="2"/>
      <c r="BE1328" s="2"/>
      <c r="BF1328" s="2"/>
      <c r="BG1328" s="2"/>
      <c r="BH1328" s="2"/>
      <c r="BI1328" s="2"/>
      <c r="BJ1328" s="2"/>
      <c r="BK1328" s="2"/>
      <c r="BL1328" s="2"/>
      <c r="BM1328" s="2"/>
      <c r="BN1328" s="2"/>
      <c r="BO1328" s="2"/>
      <c r="BP1328" s="2"/>
      <c r="BQ1328" s="2"/>
      <c r="BR1328" s="2"/>
      <c r="BS1328" s="2"/>
      <c r="BT1328" s="2"/>
      <c r="BU1328" s="2"/>
      <c r="BV1328" s="2"/>
      <c r="BW1328" s="2"/>
      <c r="BX1328" s="2"/>
      <c r="BY1328" s="2"/>
      <c r="BZ1328" s="2"/>
      <c r="CA1328" s="2"/>
      <c r="CB1328" s="2"/>
      <c r="CC1328" s="2"/>
      <c r="CD1328" s="2"/>
      <c r="CE1328" s="2"/>
      <c r="CF1328" s="2"/>
      <c r="CG1328" s="2"/>
      <c r="CH1328" s="2"/>
      <c r="CI1328" s="2"/>
      <c r="CJ1328" s="2"/>
      <c r="CK1328" s="2"/>
      <c r="CL1328" s="2"/>
      <c r="CM1328" s="2"/>
      <c r="CN1328" s="2"/>
      <c r="CO1328" s="2"/>
      <c r="CP1328" s="2"/>
      <c r="CQ1328" s="2"/>
      <c r="CR1328" s="2"/>
      <c r="CS1328" s="2"/>
      <c r="CT1328" s="2"/>
      <c r="CU1328" s="2"/>
      <c r="CV1328" s="2"/>
      <c r="CW1328" s="2"/>
      <c r="CX1328" s="2"/>
      <c r="CY1328" s="2"/>
      <c r="CZ1328" s="2"/>
      <c r="DA1328" s="2"/>
      <c r="DB1328" s="2"/>
      <c r="DC1328" s="2"/>
      <c r="DD1328" s="2"/>
      <c r="DE1328" s="2"/>
      <c r="DF1328" s="2"/>
      <c r="DG1328" s="2"/>
      <c r="DH1328" s="2"/>
      <c r="DI1328" s="2"/>
      <c r="DJ1328" s="2"/>
      <c r="DK1328" s="2"/>
      <c r="DL1328" s="2"/>
      <c r="DM1328" s="2"/>
      <c r="DN1328" s="2"/>
      <c r="DO1328" s="2"/>
      <c r="DP1328" s="2"/>
      <c r="DQ1328" s="2"/>
      <c r="DR1328" s="2"/>
      <c r="DS1328" s="2"/>
      <c r="DT1328" s="2"/>
      <c r="DU1328" s="2"/>
      <c r="DV1328" s="2"/>
      <c r="DW1328" s="2"/>
      <c r="DX1328" s="2"/>
      <c r="DY1328" s="2"/>
      <c r="DZ1328" s="2"/>
      <c r="EA1328" s="2"/>
      <c r="EB1328" s="2"/>
      <c r="EC1328" s="2"/>
      <c r="ED1328" s="2"/>
      <c r="EE1328" s="2"/>
      <c r="EF1328" s="2"/>
      <c r="EG1328" s="2"/>
      <c r="EH1328" s="2"/>
      <c r="EI1328" s="2"/>
      <c r="EJ1328" s="2"/>
      <c r="EK1328" s="2"/>
      <c r="EL1328" s="2"/>
      <c r="EM1328" s="2"/>
      <c r="EN1328" s="2"/>
      <c r="EO1328" s="2"/>
      <c r="EP1328" s="2"/>
      <c r="EQ1328" s="2"/>
      <c r="ER1328" s="2"/>
      <c r="ES1328" s="2"/>
      <c r="ET1328" s="2"/>
      <c r="EU1328" s="2"/>
      <c r="EV1328" s="2"/>
      <c r="EW1328" s="2"/>
      <c r="EX1328" s="2"/>
      <c r="EY1328" s="2"/>
      <c r="EZ1328" s="2"/>
      <c r="FA1328" s="2"/>
      <c r="FB1328" s="2"/>
      <c r="FC1328" s="2"/>
    </row>
    <row r="1329" spans="1:159" s="4" customFormat="1">
      <c r="A1329" s="50" t="s">
        <v>2200</v>
      </c>
      <c r="B1329" s="59" t="s">
        <v>2699</v>
      </c>
      <c r="C1329" s="60">
        <v>3025</v>
      </c>
      <c r="D1329" s="59" t="s">
        <v>494</v>
      </c>
      <c r="E1329" s="78" t="str">
        <f>IFERROR(VLOOKUP($C1329,'2025-26 School Level AAFTE'!$C$2:$L$2349,9,FALSE), "No")</f>
        <v>Yes</v>
      </c>
      <c r="F1329" s="67">
        <f>IFERROR(VLOOKUP($C1329,'2025-26 School Level AAFTE'!$C$2:$J$2349,8,FALSE), 0)</f>
        <v>277.73</v>
      </c>
      <c r="G1329" s="69">
        <f>IFERROR(IF(E1329= "yes",VLOOKUP(C1329,Summary!$B:$I,6,0),0),0)</f>
        <v>0</v>
      </c>
      <c r="H1329" s="68">
        <f t="shared" si="231"/>
        <v>277.73</v>
      </c>
      <c r="I1329" s="110">
        <f>VLOOKUP($A1329,'2026-27 Salary &amp; Benefits'!$A:$I,3,FALSE)</f>
        <v>1</v>
      </c>
      <c r="J1329" s="110">
        <f>VLOOKUP($A1329,'2026-27 Salary &amp; Benefits'!$A:$I,4,FALSE)</f>
        <v>1</v>
      </c>
      <c r="K1329" s="101">
        <f t="shared" si="232"/>
        <v>277.73</v>
      </c>
      <c r="L1329" s="100">
        <f t="shared" si="233"/>
        <v>0.81499999999999995</v>
      </c>
      <c r="M1329" s="102">
        <f>'2026-27 Salary &amp; Benefits'!$E$6</f>
        <v>78209</v>
      </c>
      <c r="N1329" s="102">
        <f>'2026-27 Salary &amp; Benefits'!$F$6</f>
        <v>82248</v>
      </c>
      <c r="O1329" s="7">
        <f t="shared" si="234"/>
        <v>63740.34</v>
      </c>
      <c r="P1329" s="7">
        <f t="shared" si="235"/>
        <v>3291.7799999999988</v>
      </c>
      <c r="Q1329" s="7">
        <f>'2026-27 Salary &amp; Benefits'!G$6</f>
        <v>16817.759999999998</v>
      </c>
      <c r="R1329" s="103">
        <f>'2026-27 Salary &amp; Benefits'!H$6</f>
        <v>0.16020000000000001</v>
      </c>
      <c r="S1329" s="103">
        <f>'2026-27 Salary &amp; Benefits'!I$6</f>
        <v>0.15390000000000001</v>
      </c>
      <c r="T1329" s="7">
        <f t="shared" si="236"/>
        <v>24424.28</v>
      </c>
      <c r="U1329" s="7">
        <f t="shared" si="237"/>
        <v>1117.2</v>
      </c>
      <c r="V1329" s="7">
        <f t="shared" si="238"/>
        <v>171.94</v>
      </c>
      <c r="W1329" s="7">
        <f t="shared" si="239"/>
        <v>1289.1400000000001</v>
      </c>
      <c r="X1329" s="18">
        <f t="shared" si="240"/>
        <v>92745.54</v>
      </c>
      <c r="Y1329" s="2"/>
      <c r="Z1329" s="2"/>
      <c r="AA1329" s="2"/>
      <c r="AB1329" s="2"/>
      <c r="AC1329" s="2"/>
      <c r="AD1329" s="2"/>
      <c r="AE1329" s="2"/>
      <c r="AF1329" s="2"/>
      <c r="AG1329" s="2"/>
      <c r="AH1329" s="2"/>
      <c r="AI1329" s="2"/>
      <c r="AJ1329" s="2"/>
      <c r="AK1329" s="2"/>
      <c r="AL1329" s="2"/>
      <c r="AM1329" s="2"/>
      <c r="AN1329" s="2"/>
      <c r="AO1329" s="2"/>
      <c r="AP1329" s="2"/>
      <c r="AQ1329" s="2"/>
      <c r="AR1329" s="2"/>
      <c r="AS1329" s="2"/>
      <c r="AT1329" s="2"/>
      <c r="AU1329" s="2"/>
      <c r="AV1329" s="2"/>
      <c r="AW1329" s="2"/>
      <c r="AX1329" s="2"/>
      <c r="AY1329" s="2"/>
      <c r="AZ1329" s="2"/>
      <c r="BA1329" s="2"/>
      <c r="BB1329" s="2"/>
      <c r="BC1329" s="2"/>
      <c r="BD1329" s="2"/>
      <c r="BE1329" s="2"/>
      <c r="BF1329" s="2"/>
      <c r="BG1329" s="2"/>
      <c r="BH1329" s="2"/>
      <c r="BI1329" s="2"/>
      <c r="BJ1329" s="2"/>
      <c r="BK1329" s="2"/>
      <c r="BL1329" s="2"/>
      <c r="BM1329" s="2"/>
      <c r="BN1329" s="2"/>
      <c r="BO1329" s="2"/>
      <c r="BP1329" s="2"/>
      <c r="BQ1329" s="2"/>
      <c r="BR1329" s="2"/>
      <c r="BS1329" s="2"/>
      <c r="BT1329" s="2"/>
      <c r="BU1329" s="2"/>
      <c r="BV1329" s="2"/>
      <c r="BW1329" s="2"/>
      <c r="BX1329" s="2"/>
      <c r="BY1329" s="2"/>
      <c r="BZ1329" s="2"/>
      <c r="CA1329" s="2"/>
      <c r="CB1329" s="2"/>
      <c r="CC1329" s="2"/>
      <c r="CD1329" s="2"/>
      <c r="CE1329" s="2"/>
      <c r="CF1329" s="2"/>
      <c r="CG1329" s="2"/>
      <c r="CH1329" s="2"/>
      <c r="CI1329" s="2"/>
      <c r="CJ1329" s="2"/>
      <c r="CK1329" s="2"/>
      <c r="CL1329" s="2"/>
      <c r="CM1329" s="2"/>
      <c r="CN1329" s="2"/>
      <c r="CO1329" s="2"/>
      <c r="CP1329" s="2"/>
      <c r="CQ1329" s="2"/>
      <c r="CR1329" s="2"/>
      <c r="CS1329" s="2"/>
      <c r="CT1329" s="2"/>
      <c r="CU1329" s="2"/>
      <c r="CV1329" s="2"/>
      <c r="CW1329" s="2"/>
      <c r="CX1329" s="2"/>
      <c r="CY1329" s="2"/>
      <c r="CZ1329" s="2"/>
      <c r="DA1329" s="2"/>
      <c r="DB1329" s="2"/>
      <c r="DC1329" s="2"/>
      <c r="DD1329" s="2"/>
      <c r="DE1329" s="2"/>
      <c r="DF1329" s="2"/>
      <c r="DG1329" s="2"/>
      <c r="DH1329" s="2"/>
      <c r="DI1329" s="2"/>
      <c r="DJ1329" s="2"/>
      <c r="DK1329" s="2"/>
      <c r="DL1329" s="2"/>
      <c r="DM1329" s="2"/>
      <c r="DN1329" s="2"/>
      <c r="DO1329" s="2"/>
      <c r="DP1329" s="2"/>
      <c r="DQ1329" s="2"/>
      <c r="DR1329" s="2"/>
      <c r="DS1329" s="2"/>
      <c r="DT1329" s="2"/>
      <c r="DU1329" s="2"/>
      <c r="DV1329" s="2"/>
      <c r="DW1329" s="2"/>
      <c r="DX1329" s="2"/>
      <c r="DY1329" s="2"/>
      <c r="DZ1329" s="2"/>
      <c r="EA1329" s="2"/>
      <c r="EB1329" s="2"/>
      <c r="EC1329" s="2"/>
      <c r="ED1329" s="2"/>
      <c r="EE1329" s="2"/>
      <c r="EF1329" s="2"/>
      <c r="EG1329" s="2"/>
      <c r="EH1329" s="2"/>
      <c r="EI1329" s="2"/>
      <c r="EJ1329" s="2"/>
      <c r="EK1329" s="2"/>
      <c r="EL1329" s="2"/>
      <c r="EM1329" s="2"/>
      <c r="EN1329" s="2"/>
      <c r="EO1329" s="2"/>
      <c r="EP1329" s="2"/>
      <c r="EQ1329" s="2"/>
      <c r="ER1329" s="2"/>
      <c r="ES1329" s="2"/>
      <c r="ET1329" s="2"/>
      <c r="EU1329" s="2"/>
      <c r="EV1329" s="2"/>
      <c r="EW1329" s="2"/>
      <c r="EX1329" s="2"/>
      <c r="EY1329" s="2"/>
      <c r="EZ1329" s="2"/>
      <c r="FA1329" s="2"/>
      <c r="FB1329" s="2"/>
      <c r="FC1329" s="2"/>
    </row>
    <row r="1330" spans="1:159" s="4" customFormat="1">
      <c r="A1330" s="50" t="s">
        <v>2200</v>
      </c>
      <c r="B1330" s="59" t="s">
        <v>2699</v>
      </c>
      <c r="C1330" s="60">
        <v>3024</v>
      </c>
      <c r="D1330" s="59" t="s">
        <v>493</v>
      </c>
      <c r="E1330" s="78" t="str">
        <f>IFERROR(VLOOKUP($C1330,'2025-26 School Level AAFTE'!$C$2:$L$2349,9,FALSE), "No")</f>
        <v>Yes</v>
      </c>
      <c r="F1330" s="67">
        <f>IFERROR(VLOOKUP($C1330,'2025-26 School Level AAFTE'!$C$2:$J$2349,8,FALSE), 0)</f>
        <v>265.79000000000002</v>
      </c>
      <c r="G1330" s="69">
        <f>IFERROR(IF(E1330= "yes",VLOOKUP(C1330,Summary!$B:$I,6,0),0),0)</f>
        <v>0</v>
      </c>
      <c r="H1330" s="68">
        <f t="shared" si="231"/>
        <v>265.79000000000002</v>
      </c>
      <c r="I1330" s="110">
        <f>VLOOKUP($A1330,'2026-27 Salary &amp; Benefits'!$A:$I,3,FALSE)</f>
        <v>1</v>
      </c>
      <c r="J1330" s="110">
        <f>VLOOKUP($A1330,'2026-27 Salary &amp; Benefits'!$A:$I,4,FALSE)</f>
        <v>1</v>
      </c>
      <c r="K1330" s="101">
        <f t="shared" si="232"/>
        <v>265.79000000000002</v>
      </c>
      <c r="L1330" s="100">
        <f t="shared" si="233"/>
        <v>0.78</v>
      </c>
      <c r="M1330" s="102">
        <f>'2026-27 Salary &amp; Benefits'!$E$6</f>
        <v>78209</v>
      </c>
      <c r="N1330" s="102">
        <f>'2026-27 Salary &amp; Benefits'!$F$6</f>
        <v>82248</v>
      </c>
      <c r="O1330" s="7">
        <f t="shared" si="234"/>
        <v>61003.02</v>
      </c>
      <c r="P1330" s="7">
        <f t="shared" si="235"/>
        <v>3150.4200000000055</v>
      </c>
      <c r="Q1330" s="7">
        <f>'2026-27 Salary &amp; Benefits'!G$6</f>
        <v>16817.759999999998</v>
      </c>
      <c r="R1330" s="103">
        <f>'2026-27 Salary &amp; Benefits'!H$6</f>
        <v>0.16020000000000001</v>
      </c>
      <c r="S1330" s="103">
        <f>'2026-27 Salary &amp; Benefits'!I$6</f>
        <v>0.15390000000000001</v>
      </c>
      <c r="T1330" s="7">
        <f t="shared" si="236"/>
        <v>23375.39</v>
      </c>
      <c r="U1330" s="7">
        <f t="shared" si="237"/>
        <v>1069.22</v>
      </c>
      <c r="V1330" s="7">
        <f t="shared" si="238"/>
        <v>164.55</v>
      </c>
      <c r="W1330" s="7">
        <f t="shared" si="239"/>
        <v>1233.77</v>
      </c>
      <c r="X1330" s="18">
        <f t="shared" si="240"/>
        <v>88762.60000000002</v>
      </c>
      <c r="Y1330" s="2"/>
      <c r="Z1330" s="2"/>
      <c r="AA1330" s="2"/>
      <c r="AB1330" s="2"/>
      <c r="AC1330" s="2"/>
      <c r="AD1330" s="2"/>
      <c r="AE1330" s="2"/>
      <c r="AF1330" s="2"/>
      <c r="AG1330" s="2"/>
      <c r="AH1330" s="2"/>
      <c r="AI1330" s="2"/>
      <c r="AJ1330" s="2"/>
      <c r="AK1330" s="2"/>
      <c r="AL1330" s="2"/>
      <c r="AM1330" s="2"/>
      <c r="AN1330" s="2"/>
      <c r="AO1330" s="2"/>
      <c r="AP1330" s="2"/>
      <c r="AQ1330" s="2"/>
      <c r="AR1330" s="2"/>
      <c r="AS1330" s="2"/>
      <c r="AT1330" s="2"/>
      <c r="AU1330" s="2"/>
      <c r="AV1330" s="2"/>
      <c r="AW1330" s="2"/>
      <c r="AX1330" s="2"/>
      <c r="AY1330" s="2"/>
      <c r="AZ1330" s="2"/>
      <c r="BA1330" s="2"/>
      <c r="BB1330" s="2"/>
      <c r="BC1330" s="2"/>
      <c r="BD1330" s="2"/>
      <c r="BE1330" s="2"/>
      <c r="BF1330" s="2"/>
      <c r="BG1330" s="2"/>
      <c r="BH1330" s="2"/>
      <c r="BI1330" s="2"/>
      <c r="BJ1330" s="2"/>
      <c r="BK1330" s="2"/>
      <c r="BL1330" s="2"/>
      <c r="BM1330" s="2"/>
      <c r="BN1330" s="2"/>
      <c r="BO1330" s="2"/>
      <c r="BP1330" s="2"/>
      <c r="BQ1330" s="2"/>
      <c r="BR1330" s="2"/>
      <c r="BS1330" s="2"/>
      <c r="BT1330" s="2"/>
      <c r="BU1330" s="2"/>
      <c r="BV1330" s="2"/>
      <c r="BW1330" s="2"/>
      <c r="BX1330" s="2"/>
      <c r="BY1330" s="2"/>
      <c r="BZ1330" s="2"/>
      <c r="CA1330" s="2"/>
      <c r="CB1330" s="2"/>
      <c r="CC1330" s="2"/>
      <c r="CD1330" s="2"/>
      <c r="CE1330" s="2"/>
      <c r="CF1330" s="2"/>
      <c r="CG1330" s="2"/>
      <c r="CH1330" s="2"/>
      <c r="CI1330" s="2"/>
      <c r="CJ1330" s="2"/>
      <c r="CK1330" s="2"/>
      <c r="CL1330" s="2"/>
      <c r="CM1330" s="2"/>
      <c r="CN1330" s="2"/>
      <c r="CO1330" s="2"/>
      <c r="CP1330" s="2"/>
      <c r="CQ1330" s="2"/>
      <c r="CR1330" s="2"/>
      <c r="CS1330" s="2"/>
      <c r="CT1330" s="2"/>
      <c r="CU1330" s="2"/>
      <c r="CV1330" s="2"/>
      <c r="CW1330" s="2"/>
      <c r="CX1330" s="2"/>
      <c r="CY1330" s="2"/>
      <c r="CZ1330" s="2"/>
      <c r="DA1330" s="2"/>
      <c r="DB1330" s="2"/>
      <c r="DC1330" s="2"/>
      <c r="DD1330" s="2"/>
      <c r="DE1330" s="2"/>
      <c r="DF1330" s="2"/>
      <c r="DG1330" s="2"/>
      <c r="DH1330" s="2"/>
      <c r="DI1330" s="2"/>
      <c r="DJ1330" s="2"/>
      <c r="DK1330" s="2"/>
      <c r="DL1330" s="2"/>
      <c r="DM1330" s="2"/>
      <c r="DN1330" s="2"/>
      <c r="DO1330" s="2"/>
      <c r="DP1330" s="2"/>
      <c r="DQ1330" s="2"/>
      <c r="DR1330" s="2"/>
      <c r="DS1330" s="2"/>
      <c r="DT1330" s="2"/>
      <c r="DU1330" s="2"/>
      <c r="DV1330" s="2"/>
      <c r="DW1330" s="2"/>
      <c r="DX1330" s="2"/>
      <c r="DY1330" s="2"/>
      <c r="DZ1330" s="2"/>
      <c r="EA1330" s="2"/>
      <c r="EB1330" s="2"/>
      <c r="EC1330" s="2"/>
      <c r="ED1330" s="2"/>
      <c r="EE1330" s="2"/>
      <c r="EF1330" s="2"/>
      <c r="EG1330" s="2"/>
      <c r="EH1330" s="2"/>
      <c r="EI1330" s="2"/>
      <c r="EJ1330" s="2"/>
      <c r="EK1330" s="2"/>
      <c r="EL1330" s="2"/>
      <c r="EM1330" s="2"/>
      <c r="EN1330" s="2"/>
      <c r="EO1330" s="2"/>
      <c r="EP1330" s="2"/>
      <c r="EQ1330" s="2"/>
      <c r="ER1330" s="2"/>
      <c r="ES1330" s="2"/>
      <c r="ET1330" s="2"/>
      <c r="EU1330" s="2"/>
      <c r="EV1330" s="2"/>
      <c r="EW1330" s="2"/>
      <c r="EX1330" s="2"/>
      <c r="EY1330" s="2"/>
      <c r="EZ1330" s="2"/>
      <c r="FA1330" s="2"/>
      <c r="FB1330" s="2"/>
      <c r="FC1330" s="2"/>
    </row>
    <row r="1331" spans="1:159" s="4" customFormat="1">
      <c r="A1331" s="50" t="s">
        <v>2271</v>
      </c>
      <c r="B1331" s="59" t="s">
        <v>2700</v>
      </c>
      <c r="C1331" s="60">
        <v>2443</v>
      </c>
      <c r="D1331" s="59" t="s">
        <v>1147</v>
      </c>
      <c r="E1331" s="78" t="str">
        <f>IFERROR(VLOOKUP($C1331,'2025-26 School Level AAFTE'!$C$2:$L$2349,9,FALSE), "No")</f>
        <v>Yes</v>
      </c>
      <c r="F1331" s="67">
        <f>IFERROR(VLOOKUP($C1331,'2025-26 School Level AAFTE'!$C$2:$J$2349,8,FALSE), 0)</f>
        <v>89.5</v>
      </c>
      <c r="G1331" s="69">
        <f>IFERROR(IF(E1331= "yes",VLOOKUP(C1331,Summary!$B:$I,6,0),0),0)</f>
        <v>0</v>
      </c>
      <c r="H1331" s="68">
        <f t="shared" si="231"/>
        <v>89.5</v>
      </c>
      <c r="I1331" s="110">
        <f>VLOOKUP($A1331,'2026-27 Salary &amp; Benefits'!$A:$I,3,FALSE)</f>
        <v>1</v>
      </c>
      <c r="J1331" s="110">
        <f>VLOOKUP($A1331,'2026-27 Salary &amp; Benefits'!$A:$I,4,FALSE)</f>
        <v>1.04</v>
      </c>
      <c r="K1331" s="101">
        <f t="shared" si="232"/>
        <v>89.5</v>
      </c>
      <c r="L1331" s="100">
        <f t="shared" si="233"/>
        <v>0.26300000000000001</v>
      </c>
      <c r="M1331" s="102">
        <f>'2026-27 Salary &amp; Benefits'!$E$6</f>
        <v>78209</v>
      </c>
      <c r="N1331" s="102">
        <f>'2026-27 Salary &amp; Benefits'!$F$6</f>
        <v>82248</v>
      </c>
      <c r="O1331" s="7">
        <f t="shared" si="234"/>
        <v>20568.97</v>
      </c>
      <c r="P1331" s="7">
        <f t="shared" si="235"/>
        <v>1927.5</v>
      </c>
      <c r="Q1331" s="7">
        <f>'2026-27 Salary &amp; Benefits'!G$6</f>
        <v>16817.759999999998</v>
      </c>
      <c r="R1331" s="103">
        <f>'2026-27 Salary &amp; Benefits'!H$6</f>
        <v>0.16020000000000001</v>
      </c>
      <c r="S1331" s="103">
        <f>'2026-27 Salary &amp; Benefits'!I$6</f>
        <v>0.15390000000000001</v>
      </c>
      <c r="T1331" s="7">
        <f t="shared" si="236"/>
        <v>8014.86</v>
      </c>
      <c r="U1331" s="7">
        <f t="shared" si="237"/>
        <v>374.94</v>
      </c>
      <c r="V1331" s="7">
        <f t="shared" si="238"/>
        <v>57.7</v>
      </c>
      <c r="W1331" s="7">
        <f t="shared" si="239"/>
        <v>432.64</v>
      </c>
      <c r="X1331" s="18">
        <f t="shared" si="240"/>
        <v>30943.97</v>
      </c>
      <c r="Y1331" s="2"/>
      <c r="Z1331" s="2"/>
      <c r="AA1331" s="2"/>
      <c r="AB1331" s="2"/>
      <c r="AC1331" s="2"/>
      <c r="AD1331" s="2"/>
      <c r="AE1331" s="2"/>
      <c r="AF1331" s="2"/>
      <c r="AG1331" s="2"/>
      <c r="AH1331" s="2"/>
      <c r="AI1331" s="2"/>
      <c r="AJ1331" s="2"/>
      <c r="AK1331" s="2"/>
      <c r="AL1331" s="2"/>
      <c r="AM1331" s="2"/>
      <c r="AN1331" s="2"/>
      <c r="AO1331" s="2"/>
      <c r="AP1331" s="2"/>
      <c r="AQ1331" s="2"/>
      <c r="AR1331" s="2"/>
      <c r="AS1331" s="2"/>
      <c r="AT1331" s="2"/>
      <c r="AU1331" s="2"/>
      <c r="AV1331" s="2"/>
      <c r="AW1331" s="2"/>
      <c r="AX1331" s="2"/>
      <c r="AY1331" s="2"/>
      <c r="AZ1331" s="2"/>
      <c r="BA1331" s="2"/>
      <c r="BB1331" s="2"/>
      <c r="BC1331" s="2"/>
      <c r="BD1331" s="2"/>
      <c r="BE1331" s="2"/>
      <c r="BF1331" s="2"/>
      <c r="BG1331" s="2"/>
      <c r="BH1331" s="2"/>
      <c r="BI1331" s="2"/>
      <c r="BJ1331" s="2"/>
      <c r="BK1331" s="2"/>
      <c r="BL1331" s="2"/>
      <c r="BM1331" s="2"/>
      <c r="BN1331" s="2"/>
      <c r="BO1331" s="2"/>
      <c r="BP1331" s="2"/>
      <c r="BQ1331" s="2"/>
      <c r="BR1331" s="2"/>
      <c r="BS1331" s="2"/>
      <c r="BT1331" s="2"/>
      <c r="BU1331" s="2"/>
      <c r="BV1331" s="2"/>
      <c r="BW1331" s="2"/>
      <c r="BX1331" s="2"/>
      <c r="BY1331" s="2"/>
      <c r="BZ1331" s="2"/>
      <c r="CA1331" s="2"/>
      <c r="CB1331" s="2"/>
      <c r="CC1331" s="2"/>
      <c r="CD1331" s="2"/>
      <c r="CE1331" s="2"/>
      <c r="CF1331" s="2"/>
      <c r="CG1331" s="2"/>
      <c r="CH1331" s="2"/>
      <c r="CI1331" s="2"/>
      <c r="CJ1331" s="2"/>
      <c r="CK1331" s="2"/>
      <c r="CL1331" s="2"/>
      <c r="CM1331" s="2"/>
      <c r="CN1331" s="2"/>
      <c r="CO1331" s="2"/>
      <c r="CP1331" s="2"/>
      <c r="CQ1331" s="2"/>
      <c r="CR1331" s="2"/>
      <c r="CS1331" s="2"/>
      <c r="CT1331" s="2"/>
      <c r="CU1331" s="2"/>
      <c r="CV1331" s="2"/>
      <c r="CW1331" s="2"/>
      <c r="CX1331" s="2"/>
      <c r="CY1331" s="2"/>
      <c r="CZ1331" s="2"/>
      <c r="DA1331" s="2"/>
      <c r="DB1331" s="2"/>
      <c r="DC1331" s="2"/>
      <c r="DD1331" s="2"/>
      <c r="DE1331" s="2"/>
      <c r="DF1331" s="2"/>
      <c r="DG1331" s="2"/>
      <c r="DH1331" s="2"/>
      <c r="DI1331" s="2"/>
      <c r="DJ1331" s="2"/>
      <c r="DK1331" s="2"/>
      <c r="DL1331" s="2"/>
      <c r="DM1331" s="2"/>
      <c r="DN1331" s="2"/>
      <c r="DO1331" s="2"/>
      <c r="DP1331" s="2"/>
      <c r="DQ1331" s="2"/>
      <c r="DR1331" s="2"/>
      <c r="DS1331" s="2"/>
      <c r="DT1331" s="2"/>
      <c r="DU1331" s="2"/>
      <c r="DV1331" s="2"/>
      <c r="DW1331" s="2"/>
      <c r="DX1331" s="2"/>
      <c r="DY1331" s="2"/>
      <c r="DZ1331" s="2"/>
      <c r="EA1331" s="2"/>
      <c r="EB1331" s="2"/>
      <c r="EC1331" s="2"/>
      <c r="ED1331" s="2"/>
      <c r="EE1331" s="2"/>
      <c r="EF1331" s="2"/>
      <c r="EG1331" s="2"/>
      <c r="EH1331" s="2"/>
      <c r="EI1331" s="2"/>
      <c r="EJ1331" s="2"/>
      <c r="EK1331" s="2"/>
      <c r="EL1331" s="2"/>
      <c r="EM1331" s="2"/>
      <c r="EN1331" s="2"/>
      <c r="EO1331" s="2"/>
      <c r="EP1331" s="2"/>
      <c r="EQ1331" s="2"/>
      <c r="ER1331" s="2"/>
      <c r="ES1331" s="2"/>
      <c r="ET1331" s="2"/>
      <c r="EU1331" s="2"/>
      <c r="EV1331" s="2"/>
      <c r="EW1331" s="2"/>
      <c r="EX1331" s="2"/>
      <c r="EY1331" s="2"/>
      <c r="EZ1331" s="2"/>
      <c r="FA1331" s="2"/>
      <c r="FB1331" s="2"/>
      <c r="FC1331" s="2"/>
    </row>
    <row r="1332" spans="1:159" s="4" customFormat="1">
      <c r="A1332" s="50" t="s">
        <v>2271</v>
      </c>
      <c r="B1332" s="59" t="s">
        <v>2700</v>
      </c>
      <c r="C1332" s="60">
        <v>2769</v>
      </c>
      <c r="D1332" s="59" t="s">
        <v>1148</v>
      </c>
      <c r="E1332" s="78" t="str">
        <f>IFERROR(VLOOKUP($C1332,'2025-26 School Level AAFTE'!$C$2:$L$2349,9,FALSE), "No")</f>
        <v>No</v>
      </c>
      <c r="F1332" s="67">
        <f>IFERROR(VLOOKUP($C1332,'2025-26 School Level AAFTE'!$C$2:$J$2349,8,FALSE), 0)</f>
        <v>113.5</v>
      </c>
      <c r="G1332" s="69">
        <f>IFERROR(IF(E1332= "yes",VLOOKUP(C1332,Summary!$B:$I,6,0),0),0)</f>
        <v>0</v>
      </c>
      <c r="H1332" s="68">
        <f t="shared" si="231"/>
        <v>0</v>
      </c>
      <c r="I1332" s="110">
        <f>VLOOKUP($A1332,'2026-27 Salary &amp; Benefits'!$A:$I,3,FALSE)</f>
        <v>1</v>
      </c>
      <c r="J1332" s="110">
        <f>VLOOKUP($A1332,'2026-27 Salary &amp; Benefits'!$A:$I,4,FALSE)</f>
        <v>1.04</v>
      </c>
      <c r="K1332" s="101">
        <f t="shared" si="232"/>
        <v>0</v>
      </c>
      <c r="L1332" s="100">
        <f t="shared" si="233"/>
        <v>0</v>
      </c>
      <c r="M1332" s="102">
        <f>'2026-27 Salary &amp; Benefits'!$E$6</f>
        <v>78209</v>
      </c>
      <c r="N1332" s="102">
        <f>'2026-27 Salary &amp; Benefits'!$F$6</f>
        <v>82248</v>
      </c>
      <c r="O1332" s="7">
        <f t="shared" si="234"/>
        <v>0</v>
      </c>
      <c r="P1332" s="7">
        <f t="shared" si="235"/>
        <v>0</v>
      </c>
      <c r="Q1332" s="7">
        <f>'2026-27 Salary &amp; Benefits'!G$6</f>
        <v>16817.759999999998</v>
      </c>
      <c r="R1332" s="103">
        <f>'2026-27 Salary &amp; Benefits'!H$6</f>
        <v>0.16020000000000001</v>
      </c>
      <c r="S1332" s="103">
        <f>'2026-27 Salary &amp; Benefits'!I$6</f>
        <v>0.15390000000000001</v>
      </c>
      <c r="T1332" s="7">
        <f t="shared" si="236"/>
        <v>0</v>
      </c>
      <c r="U1332" s="7">
        <f t="shared" si="237"/>
        <v>0</v>
      </c>
      <c r="V1332" s="7">
        <f t="shared" si="238"/>
        <v>0</v>
      </c>
      <c r="W1332" s="7">
        <f t="shared" si="239"/>
        <v>0</v>
      </c>
      <c r="X1332" s="18">
        <f t="shared" si="240"/>
        <v>0</v>
      </c>
      <c r="Y1332" s="2"/>
      <c r="Z1332" s="2"/>
      <c r="AA1332" s="2"/>
      <c r="AB1332" s="2"/>
      <c r="AC1332" s="2"/>
      <c r="AD1332" s="2"/>
      <c r="AE1332" s="2"/>
      <c r="AF1332" s="2"/>
      <c r="AG1332" s="2"/>
      <c r="AH1332" s="2"/>
      <c r="AI1332" s="2"/>
      <c r="AJ1332" s="2"/>
      <c r="AK1332" s="2"/>
      <c r="AL1332" s="2"/>
      <c r="AM1332" s="2"/>
      <c r="AN1332" s="2"/>
      <c r="AO1332" s="2"/>
      <c r="AP1332" s="2"/>
      <c r="AQ1332" s="2"/>
      <c r="AR1332" s="2"/>
      <c r="AS1332" s="2"/>
      <c r="AT1332" s="2"/>
      <c r="AU1332" s="2"/>
      <c r="AV1332" s="2"/>
      <c r="AW1332" s="2"/>
      <c r="AX1332" s="2"/>
      <c r="AY1332" s="2"/>
      <c r="AZ1332" s="2"/>
      <c r="BA1332" s="2"/>
      <c r="BB1332" s="2"/>
      <c r="BC1332" s="2"/>
      <c r="BD1332" s="2"/>
      <c r="BE1332" s="2"/>
      <c r="BF1332" s="2"/>
      <c r="BG1332" s="2"/>
      <c r="BH1332" s="2"/>
      <c r="BI1332" s="2"/>
      <c r="BJ1332" s="2"/>
      <c r="BK1332" s="2"/>
      <c r="BL1332" s="2"/>
      <c r="BM1332" s="2"/>
      <c r="BN1332" s="2"/>
      <c r="BO1332" s="2"/>
      <c r="BP1332" s="2"/>
      <c r="BQ1332" s="2"/>
      <c r="BR1332" s="2"/>
      <c r="BS1332" s="2"/>
      <c r="BT1332" s="2"/>
      <c r="BU1332" s="2"/>
      <c r="BV1332" s="2"/>
      <c r="BW1332" s="2"/>
      <c r="BX1332" s="2"/>
      <c r="BY1332" s="2"/>
      <c r="BZ1332" s="2"/>
      <c r="CA1332" s="2"/>
      <c r="CB1332" s="2"/>
      <c r="CC1332" s="2"/>
      <c r="CD1332" s="2"/>
      <c r="CE1332" s="2"/>
      <c r="CF1332" s="2"/>
      <c r="CG1332" s="2"/>
      <c r="CH1332" s="2"/>
      <c r="CI1332" s="2"/>
      <c r="CJ1332" s="2"/>
      <c r="CK1332" s="2"/>
      <c r="CL1332" s="2"/>
      <c r="CM1332" s="2"/>
      <c r="CN1332" s="2"/>
      <c r="CO1332" s="2"/>
      <c r="CP1332" s="2"/>
      <c r="CQ1332" s="2"/>
      <c r="CR1332" s="2"/>
      <c r="CS1332" s="2"/>
      <c r="CT1332" s="2"/>
      <c r="CU1332" s="2"/>
      <c r="CV1332" s="2"/>
      <c r="CW1332" s="2"/>
      <c r="CX1332" s="2"/>
      <c r="CY1332" s="2"/>
      <c r="CZ1332" s="2"/>
      <c r="DA1332" s="2"/>
      <c r="DB1332" s="2"/>
      <c r="DC1332" s="2"/>
      <c r="DD1332" s="2"/>
      <c r="DE1332" s="2"/>
      <c r="DF1332" s="2"/>
      <c r="DG1332" s="2"/>
      <c r="DH1332" s="2"/>
      <c r="DI1332" s="2"/>
      <c r="DJ1332" s="2"/>
      <c r="DK1332" s="2"/>
      <c r="DL1332" s="2"/>
      <c r="DM1332" s="2"/>
      <c r="DN1332" s="2"/>
      <c r="DO1332" s="2"/>
      <c r="DP1332" s="2"/>
      <c r="DQ1332" s="2"/>
      <c r="DR1332" s="2"/>
      <c r="DS1332" s="2"/>
      <c r="DT1332" s="2"/>
      <c r="DU1332" s="2"/>
      <c r="DV1332" s="2"/>
      <c r="DW1332" s="2"/>
      <c r="DX1332" s="2"/>
      <c r="DY1332" s="2"/>
      <c r="DZ1332" s="2"/>
      <c r="EA1332" s="2"/>
      <c r="EB1332" s="2"/>
      <c r="EC1332" s="2"/>
      <c r="ED1332" s="2"/>
      <c r="EE1332" s="2"/>
      <c r="EF1332" s="2"/>
      <c r="EG1332" s="2"/>
      <c r="EH1332" s="2"/>
      <c r="EI1332" s="2"/>
      <c r="EJ1332" s="2"/>
      <c r="EK1332" s="2"/>
      <c r="EL1332" s="2"/>
      <c r="EM1332" s="2"/>
      <c r="EN1332" s="2"/>
      <c r="EO1332" s="2"/>
      <c r="EP1332" s="2"/>
      <c r="EQ1332" s="2"/>
      <c r="ER1332" s="2"/>
      <c r="ES1332" s="2"/>
      <c r="ET1332" s="2"/>
      <c r="EU1332" s="2"/>
      <c r="EV1332" s="2"/>
      <c r="EW1332" s="2"/>
      <c r="EX1332" s="2"/>
      <c r="EY1332" s="2"/>
      <c r="EZ1332" s="2"/>
      <c r="FA1332" s="2"/>
      <c r="FB1332" s="2"/>
      <c r="FC1332" s="2"/>
    </row>
    <row r="1333" spans="1:159" s="4" customFormat="1">
      <c r="A1333" s="50" t="s">
        <v>2284</v>
      </c>
      <c r="B1333" s="59" t="s">
        <v>2701</v>
      </c>
      <c r="C1333" s="60">
        <v>1980</v>
      </c>
      <c r="D1333" s="59" t="s">
        <v>3248</v>
      </c>
      <c r="E1333" s="78" t="str">
        <f>IFERROR(VLOOKUP($C1333,'2025-26 School Level AAFTE'!$C$2:$L$2349,9,FALSE), "No")</f>
        <v>Yes</v>
      </c>
      <c r="F1333" s="67">
        <f>IFERROR(VLOOKUP($C1333,'2025-26 School Level AAFTE'!$C$2:$J$2349,8,FALSE), 0)</f>
        <v>60.769999999999996</v>
      </c>
      <c r="G1333" s="69">
        <f>IFERROR(IF(E1333= "yes",VLOOKUP(C1333,Summary!$B:$I,6,0),0),0)</f>
        <v>0</v>
      </c>
      <c r="H1333" s="68">
        <f t="shared" si="231"/>
        <v>60.769999999999996</v>
      </c>
      <c r="I1333" s="110">
        <f>VLOOKUP($A1333,'2026-27 Salary &amp; Benefits'!$A:$I,3,FALSE)</f>
        <v>1</v>
      </c>
      <c r="J1333" s="110">
        <f>VLOOKUP($A1333,'2026-27 Salary &amp; Benefits'!$A:$I,4,FALSE)</f>
        <v>1</v>
      </c>
      <c r="K1333" s="101">
        <f t="shared" si="232"/>
        <v>60.769999999999996</v>
      </c>
      <c r="L1333" s="100">
        <f t="shared" si="233"/>
        <v>0.17799999999999999</v>
      </c>
      <c r="M1333" s="102">
        <f>'2026-27 Salary &amp; Benefits'!$E$6</f>
        <v>78209</v>
      </c>
      <c r="N1333" s="102">
        <f>'2026-27 Salary &amp; Benefits'!$F$6</f>
        <v>82248</v>
      </c>
      <c r="O1333" s="7">
        <f t="shared" si="234"/>
        <v>13921.2</v>
      </c>
      <c r="P1333" s="7">
        <f t="shared" si="235"/>
        <v>718.93999999999869</v>
      </c>
      <c r="Q1333" s="7">
        <f>'2026-27 Salary &amp; Benefits'!G$6</f>
        <v>16817.759999999998</v>
      </c>
      <c r="R1333" s="103">
        <f>'2026-27 Salary &amp; Benefits'!H$6</f>
        <v>0.16020000000000001</v>
      </c>
      <c r="S1333" s="103">
        <f>'2026-27 Salary &amp; Benefits'!I$6</f>
        <v>0.15390000000000001</v>
      </c>
      <c r="T1333" s="7">
        <f t="shared" si="236"/>
        <v>5334.38</v>
      </c>
      <c r="U1333" s="7">
        <f t="shared" si="237"/>
        <v>244</v>
      </c>
      <c r="V1333" s="7">
        <f t="shared" si="238"/>
        <v>37.549999999999997</v>
      </c>
      <c r="W1333" s="7">
        <f t="shared" si="239"/>
        <v>281.55</v>
      </c>
      <c r="X1333" s="18">
        <f t="shared" si="240"/>
        <v>20256.07</v>
      </c>
      <c r="Y1333" s="2"/>
      <c r="Z1333" s="2"/>
      <c r="AA1333" s="2"/>
      <c r="AB1333" s="2"/>
      <c r="AC1333" s="2"/>
      <c r="AD1333" s="2"/>
      <c r="AE1333" s="2"/>
      <c r="AF1333" s="2"/>
      <c r="AG1333" s="2"/>
      <c r="AH1333" s="2"/>
      <c r="AI1333" s="2"/>
      <c r="AJ1333" s="2"/>
      <c r="AK1333" s="2"/>
      <c r="AL1333" s="2"/>
      <c r="AM1333" s="2"/>
      <c r="AN1333" s="2"/>
      <c r="AO1333" s="2"/>
      <c r="AP1333" s="2"/>
      <c r="AQ1333" s="2"/>
      <c r="AR1333" s="2"/>
      <c r="AS1333" s="2"/>
      <c r="AT1333" s="2"/>
      <c r="AU1333" s="2"/>
      <c r="AV1333" s="2"/>
      <c r="AW1333" s="2"/>
      <c r="AX1333" s="2"/>
      <c r="AY1333" s="2"/>
      <c r="AZ1333" s="2"/>
      <c r="BA1333" s="2"/>
      <c r="BB1333" s="2"/>
      <c r="BC1333" s="2"/>
      <c r="BD1333" s="2"/>
      <c r="BE1333" s="2"/>
      <c r="BF1333" s="2"/>
      <c r="BG1333" s="2"/>
      <c r="BH1333" s="2"/>
      <c r="BI1333" s="2"/>
      <c r="BJ1333" s="2"/>
      <c r="BK1333" s="2"/>
      <c r="BL1333" s="2"/>
      <c r="BM1333" s="2"/>
      <c r="BN1333" s="2"/>
      <c r="BO1333" s="2"/>
      <c r="BP1333" s="2"/>
      <c r="BQ1333" s="2"/>
      <c r="BR1333" s="2"/>
      <c r="BS1333" s="2"/>
      <c r="BT1333" s="2"/>
      <c r="BU1333" s="2"/>
      <c r="BV1333" s="2"/>
      <c r="BW1333" s="2"/>
      <c r="BX1333" s="2"/>
      <c r="BY1333" s="2"/>
      <c r="BZ1333" s="2"/>
      <c r="CA1333" s="2"/>
      <c r="CB1333" s="2"/>
      <c r="CC1333" s="2"/>
      <c r="CD1333" s="2"/>
      <c r="CE1333" s="2"/>
      <c r="CF1333" s="2"/>
      <c r="CG1333" s="2"/>
      <c r="CH1333" s="2"/>
      <c r="CI1333" s="2"/>
      <c r="CJ1333" s="2"/>
      <c r="CK1333" s="2"/>
      <c r="CL1333" s="2"/>
      <c r="CM1333" s="2"/>
      <c r="CN1333" s="2"/>
      <c r="CO1333" s="2"/>
      <c r="CP1333" s="2"/>
      <c r="CQ1333" s="2"/>
      <c r="CR1333" s="2"/>
      <c r="CS1333" s="2"/>
      <c r="CT1333" s="2"/>
      <c r="CU1333" s="2"/>
      <c r="CV1333" s="2"/>
      <c r="CW1333" s="2"/>
      <c r="CX1333" s="2"/>
      <c r="CY1333" s="2"/>
      <c r="CZ1333" s="2"/>
      <c r="DA1333" s="2"/>
      <c r="DB1333" s="2"/>
      <c r="DC1333" s="2"/>
      <c r="DD1333" s="2"/>
      <c r="DE1333" s="2"/>
      <c r="DF1333" s="2"/>
      <c r="DG1333" s="2"/>
      <c r="DH1333" s="2"/>
      <c r="DI1333" s="2"/>
      <c r="DJ1333" s="2"/>
      <c r="DK1333" s="2"/>
      <c r="DL1333" s="2"/>
      <c r="DM1333" s="2"/>
      <c r="DN1333" s="2"/>
      <c r="DO1333" s="2"/>
      <c r="DP1333" s="2"/>
      <c r="DQ1333" s="2"/>
      <c r="DR1333" s="2"/>
      <c r="DS1333" s="2"/>
      <c r="DT1333" s="2"/>
      <c r="DU1333" s="2"/>
      <c r="DV1333" s="2"/>
      <c r="DW1333" s="2"/>
      <c r="DX1333" s="2"/>
      <c r="DY1333" s="2"/>
      <c r="DZ1333" s="2"/>
      <c r="EA1333" s="2"/>
      <c r="EB1333" s="2"/>
      <c r="EC1333" s="2"/>
      <c r="ED1333" s="2"/>
      <c r="EE1333" s="2"/>
      <c r="EF1333" s="2"/>
      <c r="EG1333" s="2"/>
      <c r="EH1333" s="2"/>
      <c r="EI1333" s="2"/>
      <c r="EJ1333" s="2"/>
      <c r="EK1333" s="2"/>
      <c r="EL1333" s="2"/>
      <c r="EM1333" s="2"/>
      <c r="EN1333" s="2"/>
      <c r="EO1333" s="2"/>
      <c r="EP1333" s="2"/>
      <c r="EQ1333" s="2"/>
      <c r="ER1333" s="2"/>
      <c r="ES1333" s="2"/>
      <c r="ET1333" s="2"/>
      <c r="EU1333" s="2"/>
      <c r="EV1333" s="2"/>
      <c r="EW1333" s="2"/>
      <c r="EX1333" s="2"/>
      <c r="EY1333" s="2"/>
      <c r="EZ1333" s="2"/>
      <c r="FA1333" s="2"/>
      <c r="FB1333" s="2"/>
      <c r="FC1333" s="2"/>
    </row>
    <row r="1334" spans="1:159" s="4" customFormat="1">
      <c r="A1334" s="50" t="s">
        <v>2284</v>
      </c>
      <c r="B1334" s="59" t="s">
        <v>2701</v>
      </c>
      <c r="C1334" s="60">
        <v>2539</v>
      </c>
      <c r="D1334" s="59" t="s">
        <v>1192</v>
      </c>
      <c r="E1334" s="78" t="str">
        <f>IFERROR(VLOOKUP($C1334,'2025-26 School Level AAFTE'!$C$2:$L$2349,9,FALSE), "No")</f>
        <v>Yes</v>
      </c>
      <c r="F1334" s="67">
        <f>IFERROR(VLOOKUP($C1334,'2025-26 School Level AAFTE'!$C$2:$J$2349,8,FALSE), 0)</f>
        <v>402</v>
      </c>
      <c r="G1334" s="69">
        <f>IFERROR(IF(E1334= "yes",VLOOKUP(C1334,Summary!$B:$I,6,0),0),0)</f>
        <v>0</v>
      </c>
      <c r="H1334" s="68">
        <f t="shared" si="231"/>
        <v>402</v>
      </c>
      <c r="I1334" s="110">
        <f>VLOOKUP($A1334,'2026-27 Salary &amp; Benefits'!$A:$I,3,FALSE)</f>
        <v>1</v>
      </c>
      <c r="J1334" s="110">
        <f>VLOOKUP($A1334,'2026-27 Salary &amp; Benefits'!$A:$I,4,FALSE)</f>
        <v>1</v>
      </c>
      <c r="K1334" s="101">
        <f t="shared" si="232"/>
        <v>402</v>
      </c>
      <c r="L1334" s="100">
        <f t="shared" si="233"/>
        <v>1.179</v>
      </c>
      <c r="M1334" s="102">
        <f>'2026-27 Salary &amp; Benefits'!$E$6</f>
        <v>78209</v>
      </c>
      <c r="N1334" s="102">
        <f>'2026-27 Salary &amp; Benefits'!$F$6</f>
        <v>82248</v>
      </c>
      <c r="O1334" s="7">
        <f t="shared" si="234"/>
        <v>92208.41</v>
      </c>
      <c r="P1334" s="7">
        <f t="shared" si="235"/>
        <v>4761.9799999999959</v>
      </c>
      <c r="Q1334" s="7">
        <f>'2026-27 Salary &amp; Benefits'!G$6</f>
        <v>16817.759999999998</v>
      </c>
      <c r="R1334" s="103">
        <f>'2026-27 Salary &amp; Benefits'!H$6</f>
        <v>0.16020000000000001</v>
      </c>
      <c r="S1334" s="103">
        <f>'2026-27 Salary &amp; Benefits'!I$6</f>
        <v>0.15390000000000001</v>
      </c>
      <c r="T1334" s="7">
        <f t="shared" si="236"/>
        <v>35332.800000000003</v>
      </c>
      <c r="U1334" s="7">
        <f t="shared" si="237"/>
        <v>1616.17</v>
      </c>
      <c r="V1334" s="7">
        <f t="shared" si="238"/>
        <v>248.73</v>
      </c>
      <c r="W1334" s="7">
        <f t="shared" si="239"/>
        <v>1864.9</v>
      </c>
      <c r="X1334" s="18">
        <f t="shared" si="240"/>
        <v>134168.09</v>
      </c>
      <c r="Y1334" s="2"/>
      <c r="Z1334" s="2"/>
      <c r="AA1334" s="2"/>
      <c r="AB1334" s="2"/>
      <c r="AC1334" s="2"/>
      <c r="AD1334" s="2"/>
      <c r="AE1334" s="2"/>
      <c r="AF1334" s="2"/>
      <c r="AG1334" s="2"/>
      <c r="AH1334" s="2"/>
      <c r="AI1334" s="2"/>
      <c r="AJ1334" s="2"/>
      <c r="AK1334" s="2"/>
      <c r="AL1334" s="2"/>
      <c r="AM1334" s="2"/>
      <c r="AN1334" s="2"/>
      <c r="AO1334" s="2"/>
      <c r="AP1334" s="2"/>
      <c r="AQ1334" s="2"/>
      <c r="AR1334" s="2"/>
      <c r="AS1334" s="2"/>
      <c r="AT1334" s="2"/>
      <c r="AU1334" s="2"/>
      <c r="AV1334" s="2"/>
      <c r="AW1334" s="2"/>
      <c r="AX1334" s="2"/>
      <c r="AY1334" s="2"/>
      <c r="AZ1334" s="2"/>
      <c r="BA1334" s="2"/>
      <c r="BB1334" s="2"/>
      <c r="BC1334" s="2"/>
      <c r="BD1334" s="2"/>
      <c r="BE1334" s="2"/>
      <c r="BF1334" s="2"/>
      <c r="BG1334" s="2"/>
      <c r="BH1334" s="2"/>
      <c r="BI1334" s="2"/>
      <c r="BJ1334" s="2"/>
      <c r="BK1334" s="2"/>
      <c r="BL1334" s="2"/>
      <c r="BM1334" s="2"/>
      <c r="BN1334" s="2"/>
      <c r="BO1334" s="2"/>
      <c r="BP1334" s="2"/>
      <c r="BQ1334" s="2"/>
      <c r="BR1334" s="2"/>
      <c r="BS1334" s="2"/>
      <c r="BT1334" s="2"/>
      <c r="BU1334" s="2"/>
      <c r="BV1334" s="2"/>
      <c r="BW1334" s="2"/>
      <c r="BX1334" s="2"/>
      <c r="BY1334" s="2"/>
      <c r="BZ1334" s="2"/>
      <c r="CA1334" s="2"/>
      <c r="CB1334" s="2"/>
      <c r="CC1334" s="2"/>
      <c r="CD1334" s="2"/>
      <c r="CE1334" s="2"/>
      <c r="CF1334" s="2"/>
      <c r="CG1334" s="2"/>
      <c r="CH1334" s="2"/>
      <c r="CI1334" s="2"/>
      <c r="CJ1334" s="2"/>
      <c r="CK1334" s="2"/>
      <c r="CL1334" s="2"/>
      <c r="CM1334" s="2"/>
      <c r="CN1334" s="2"/>
      <c r="CO1334" s="2"/>
      <c r="CP1334" s="2"/>
      <c r="CQ1334" s="2"/>
      <c r="CR1334" s="2"/>
      <c r="CS1334" s="2"/>
      <c r="CT1334" s="2"/>
      <c r="CU1334" s="2"/>
      <c r="CV1334" s="2"/>
      <c r="CW1334" s="2"/>
      <c r="CX1334" s="2"/>
      <c r="CY1334" s="2"/>
      <c r="CZ1334" s="2"/>
      <c r="DA1334" s="2"/>
      <c r="DB1334" s="2"/>
      <c r="DC1334" s="2"/>
      <c r="DD1334" s="2"/>
      <c r="DE1334" s="2"/>
      <c r="DF1334" s="2"/>
      <c r="DG1334" s="2"/>
      <c r="DH1334" s="2"/>
      <c r="DI1334" s="2"/>
      <c r="DJ1334" s="2"/>
      <c r="DK1334" s="2"/>
      <c r="DL1334" s="2"/>
      <c r="DM1334" s="2"/>
      <c r="DN1334" s="2"/>
      <c r="DO1334" s="2"/>
      <c r="DP1334" s="2"/>
      <c r="DQ1334" s="2"/>
      <c r="DR1334" s="2"/>
      <c r="DS1334" s="2"/>
      <c r="DT1334" s="2"/>
      <c r="DU1334" s="2"/>
      <c r="DV1334" s="2"/>
      <c r="DW1334" s="2"/>
      <c r="DX1334" s="2"/>
      <c r="DY1334" s="2"/>
      <c r="DZ1334" s="2"/>
      <c r="EA1334" s="2"/>
      <c r="EB1334" s="2"/>
      <c r="EC1334" s="2"/>
      <c r="ED1334" s="2"/>
      <c r="EE1334" s="2"/>
      <c r="EF1334" s="2"/>
      <c r="EG1334" s="2"/>
      <c r="EH1334" s="2"/>
      <c r="EI1334" s="2"/>
      <c r="EJ1334" s="2"/>
      <c r="EK1334" s="2"/>
      <c r="EL1334" s="2"/>
      <c r="EM1334" s="2"/>
      <c r="EN1334" s="2"/>
      <c r="EO1334" s="2"/>
      <c r="EP1334" s="2"/>
      <c r="EQ1334" s="2"/>
      <c r="ER1334" s="2"/>
      <c r="ES1334" s="2"/>
      <c r="ET1334" s="2"/>
      <c r="EU1334" s="2"/>
      <c r="EV1334" s="2"/>
      <c r="EW1334" s="2"/>
      <c r="EX1334" s="2"/>
      <c r="EY1334" s="2"/>
      <c r="EZ1334" s="2"/>
      <c r="FA1334" s="2"/>
      <c r="FB1334" s="2"/>
      <c r="FC1334" s="2"/>
    </row>
    <row r="1335" spans="1:159" s="4" customFormat="1">
      <c r="A1335" s="50" t="s">
        <v>2284</v>
      </c>
      <c r="B1335" s="59" t="s">
        <v>2701</v>
      </c>
      <c r="C1335" s="60">
        <v>2246</v>
      </c>
      <c r="D1335" s="59" t="s">
        <v>1191</v>
      </c>
      <c r="E1335" s="78" t="str">
        <f>IFERROR(VLOOKUP($C1335,'2025-26 School Level AAFTE'!$C$2:$L$2349,9,FALSE), "No")</f>
        <v>Yes</v>
      </c>
      <c r="F1335" s="67">
        <f>IFERROR(VLOOKUP($C1335,'2025-26 School Level AAFTE'!$C$2:$J$2349,8,FALSE), 0)</f>
        <v>275.58</v>
      </c>
      <c r="G1335" s="69">
        <f>IFERROR(IF(E1335= "yes",VLOOKUP(C1335,Summary!$B:$I,6,0),0),0)</f>
        <v>0</v>
      </c>
      <c r="H1335" s="68">
        <f t="shared" si="231"/>
        <v>275.58</v>
      </c>
      <c r="I1335" s="110">
        <f>VLOOKUP($A1335,'2026-27 Salary &amp; Benefits'!$A:$I,3,FALSE)</f>
        <v>1</v>
      </c>
      <c r="J1335" s="110">
        <f>VLOOKUP($A1335,'2026-27 Salary &amp; Benefits'!$A:$I,4,FALSE)</f>
        <v>1</v>
      </c>
      <c r="K1335" s="101">
        <f t="shared" si="232"/>
        <v>275.58</v>
      </c>
      <c r="L1335" s="100">
        <f t="shared" si="233"/>
        <v>0.80800000000000005</v>
      </c>
      <c r="M1335" s="102">
        <f>'2026-27 Salary &amp; Benefits'!$E$6</f>
        <v>78209</v>
      </c>
      <c r="N1335" s="102">
        <f>'2026-27 Salary &amp; Benefits'!$F$6</f>
        <v>82248</v>
      </c>
      <c r="O1335" s="7">
        <f t="shared" si="234"/>
        <v>63192.87</v>
      </c>
      <c r="P1335" s="7">
        <f t="shared" si="235"/>
        <v>3263.510000000002</v>
      </c>
      <c r="Q1335" s="7">
        <f>'2026-27 Salary &amp; Benefits'!G$6</f>
        <v>16817.759999999998</v>
      </c>
      <c r="R1335" s="103">
        <f>'2026-27 Salary &amp; Benefits'!H$6</f>
        <v>0.16020000000000001</v>
      </c>
      <c r="S1335" s="103">
        <f>'2026-27 Salary &amp; Benefits'!I$6</f>
        <v>0.15390000000000001</v>
      </c>
      <c r="T1335" s="7">
        <f t="shared" si="236"/>
        <v>24214.5</v>
      </c>
      <c r="U1335" s="7">
        <f t="shared" si="237"/>
        <v>1107.6099999999999</v>
      </c>
      <c r="V1335" s="7">
        <f t="shared" si="238"/>
        <v>170.46</v>
      </c>
      <c r="W1335" s="7">
        <f t="shared" si="239"/>
        <v>1278.07</v>
      </c>
      <c r="X1335" s="18">
        <f t="shared" si="240"/>
        <v>91948.950000000012</v>
      </c>
      <c r="Y1335" s="2"/>
      <c r="Z1335" s="2"/>
      <c r="AA1335" s="2"/>
      <c r="AB1335" s="2"/>
      <c r="AC1335" s="2"/>
      <c r="AD1335" s="2"/>
      <c r="AE1335" s="2"/>
      <c r="AF1335" s="2"/>
      <c r="AG1335" s="2"/>
      <c r="AH1335" s="2"/>
      <c r="AI1335" s="2"/>
      <c r="AJ1335" s="2"/>
      <c r="AK1335" s="2"/>
      <c r="AL1335" s="2"/>
      <c r="AM1335" s="2"/>
      <c r="AN1335" s="2"/>
      <c r="AO1335" s="2"/>
      <c r="AP1335" s="2"/>
      <c r="AQ1335" s="2"/>
      <c r="AR1335" s="2"/>
      <c r="AS1335" s="2"/>
      <c r="AT1335" s="2"/>
      <c r="AU1335" s="2"/>
      <c r="AV1335" s="2"/>
      <c r="AW1335" s="2"/>
      <c r="AX1335" s="2"/>
      <c r="AY1335" s="2"/>
      <c r="AZ1335" s="2"/>
      <c r="BA1335" s="2"/>
      <c r="BB1335" s="2"/>
      <c r="BC1335" s="2"/>
      <c r="BD1335" s="2"/>
      <c r="BE1335" s="2"/>
      <c r="BF1335" s="2"/>
      <c r="BG1335" s="2"/>
      <c r="BH1335" s="2"/>
      <c r="BI1335" s="2"/>
      <c r="BJ1335" s="2"/>
      <c r="BK1335" s="2"/>
      <c r="BL1335" s="2"/>
      <c r="BM1335" s="2"/>
      <c r="BN1335" s="2"/>
      <c r="BO1335" s="2"/>
      <c r="BP1335" s="2"/>
      <c r="BQ1335" s="2"/>
      <c r="BR1335" s="2"/>
      <c r="BS1335" s="2"/>
      <c r="BT1335" s="2"/>
      <c r="BU1335" s="2"/>
      <c r="BV1335" s="2"/>
      <c r="BW1335" s="2"/>
      <c r="BX1335" s="2"/>
      <c r="BY1335" s="2"/>
      <c r="BZ1335" s="2"/>
      <c r="CA1335" s="2"/>
      <c r="CB1335" s="2"/>
      <c r="CC1335" s="2"/>
      <c r="CD1335" s="2"/>
      <c r="CE1335" s="2"/>
      <c r="CF1335" s="2"/>
      <c r="CG1335" s="2"/>
      <c r="CH1335" s="2"/>
      <c r="CI1335" s="2"/>
      <c r="CJ1335" s="2"/>
      <c r="CK1335" s="2"/>
      <c r="CL1335" s="2"/>
      <c r="CM1335" s="2"/>
      <c r="CN1335" s="2"/>
      <c r="CO1335" s="2"/>
      <c r="CP1335" s="2"/>
      <c r="CQ1335" s="2"/>
      <c r="CR1335" s="2"/>
      <c r="CS1335" s="2"/>
      <c r="CT1335" s="2"/>
      <c r="CU1335" s="2"/>
      <c r="CV1335" s="2"/>
      <c r="CW1335" s="2"/>
      <c r="CX1335" s="2"/>
      <c r="CY1335" s="2"/>
      <c r="CZ1335" s="2"/>
      <c r="DA1335" s="2"/>
      <c r="DB1335" s="2"/>
      <c r="DC1335" s="2"/>
      <c r="DD1335" s="2"/>
      <c r="DE1335" s="2"/>
      <c r="DF1335" s="2"/>
      <c r="DG1335" s="2"/>
      <c r="DH1335" s="2"/>
      <c r="DI1335" s="2"/>
      <c r="DJ1335" s="2"/>
      <c r="DK1335" s="2"/>
      <c r="DL1335" s="2"/>
      <c r="DM1335" s="2"/>
      <c r="DN1335" s="2"/>
      <c r="DO1335" s="2"/>
      <c r="DP1335" s="2"/>
      <c r="DQ1335" s="2"/>
      <c r="DR1335" s="2"/>
      <c r="DS1335" s="2"/>
      <c r="DT1335" s="2"/>
      <c r="DU1335" s="2"/>
      <c r="DV1335" s="2"/>
      <c r="DW1335" s="2"/>
      <c r="DX1335" s="2"/>
      <c r="DY1335" s="2"/>
      <c r="DZ1335" s="2"/>
      <c r="EA1335" s="2"/>
      <c r="EB1335" s="2"/>
      <c r="EC1335" s="2"/>
      <c r="ED1335" s="2"/>
      <c r="EE1335" s="2"/>
      <c r="EF1335" s="2"/>
      <c r="EG1335" s="2"/>
      <c r="EH1335" s="2"/>
      <c r="EI1335" s="2"/>
      <c r="EJ1335" s="2"/>
      <c r="EK1335" s="2"/>
      <c r="EL1335" s="2"/>
      <c r="EM1335" s="2"/>
      <c r="EN1335" s="2"/>
      <c r="EO1335" s="2"/>
      <c r="EP1335" s="2"/>
      <c r="EQ1335" s="2"/>
      <c r="ER1335" s="2"/>
      <c r="ES1335" s="2"/>
      <c r="ET1335" s="2"/>
      <c r="EU1335" s="2"/>
      <c r="EV1335" s="2"/>
      <c r="EW1335" s="2"/>
      <c r="EX1335" s="2"/>
      <c r="EY1335" s="2"/>
      <c r="EZ1335" s="2"/>
      <c r="FA1335" s="2"/>
      <c r="FB1335" s="2"/>
      <c r="FC1335" s="2"/>
    </row>
    <row r="1336" spans="1:159" s="4" customFormat="1">
      <c r="A1336" s="50" t="s">
        <v>2284</v>
      </c>
      <c r="B1336" s="59" t="s">
        <v>2701</v>
      </c>
      <c r="C1336" s="60">
        <v>2245</v>
      </c>
      <c r="D1336" s="59" t="s">
        <v>1190</v>
      </c>
      <c r="E1336" s="78" t="str">
        <f>IFERROR(VLOOKUP($C1336,'2025-26 School Level AAFTE'!$C$2:$L$2349,9,FALSE), "No")</f>
        <v>Yes</v>
      </c>
      <c r="F1336" s="67">
        <f>IFERROR(VLOOKUP($C1336,'2025-26 School Level AAFTE'!$C$2:$J$2349,8,FALSE), 0)</f>
        <v>232.88</v>
      </c>
      <c r="G1336" s="69">
        <f>IFERROR(IF(E1336= "yes",VLOOKUP(C1336,Summary!$B:$I,6,0),0),0)</f>
        <v>0</v>
      </c>
      <c r="H1336" s="68">
        <f t="shared" si="231"/>
        <v>232.88</v>
      </c>
      <c r="I1336" s="110">
        <f>VLOOKUP($A1336,'2026-27 Salary &amp; Benefits'!$A:$I,3,FALSE)</f>
        <v>1</v>
      </c>
      <c r="J1336" s="110">
        <f>VLOOKUP($A1336,'2026-27 Salary &amp; Benefits'!$A:$I,4,FALSE)</f>
        <v>1</v>
      </c>
      <c r="K1336" s="101">
        <f t="shared" si="232"/>
        <v>232.88</v>
      </c>
      <c r="L1336" s="100">
        <f t="shared" si="233"/>
        <v>0.68300000000000005</v>
      </c>
      <c r="M1336" s="102">
        <f>'2026-27 Salary &amp; Benefits'!$E$6</f>
        <v>78209</v>
      </c>
      <c r="N1336" s="102">
        <f>'2026-27 Salary &amp; Benefits'!$F$6</f>
        <v>82248</v>
      </c>
      <c r="O1336" s="7">
        <f t="shared" si="234"/>
        <v>53416.75</v>
      </c>
      <c r="P1336" s="7">
        <f t="shared" si="235"/>
        <v>2758.6299999999974</v>
      </c>
      <c r="Q1336" s="7">
        <f>'2026-27 Salary &amp; Benefits'!G$6</f>
        <v>16817.759999999998</v>
      </c>
      <c r="R1336" s="103">
        <f>'2026-27 Salary &amp; Benefits'!H$6</f>
        <v>0.16020000000000001</v>
      </c>
      <c r="S1336" s="103">
        <f>'2026-27 Salary &amp; Benefits'!I$6</f>
        <v>0.15390000000000001</v>
      </c>
      <c r="T1336" s="7">
        <f t="shared" si="236"/>
        <v>20468.45</v>
      </c>
      <c r="U1336" s="7">
        <f t="shared" si="237"/>
        <v>936.26</v>
      </c>
      <c r="V1336" s="7">
        <f t="shared" si="238"/>
        <v>144.09</v>
      </c>
      <c r="W1336" s="7">
        <f t="shared" si="239"/>
        <v>1080.3499999999999</v>
      </c>
      <c r="X1336" s="18">
        <f t="shared" si="240"/>
        <v>77724.179999999993</v>
      </c>
      <c r="Y1336" s="2"/>
      <c r="Z1336" s="2"/>
      <c r="AA1336" s="2"/>
      <c r="AB1336" s="2"/>
      <c r="AC1336" s="2"/>
      <c r="AD1336" s="2"/>
      <c r="AE1336" s="2"/>
      <c r="AF1336" s="2"/>
      <c r="AG1336" s="2"/>
      <c r="AH1336" s="2"/>
      <c r="AI1336" s="2"/>
      <c r="AJ1336" s="2"/>
      <c r="AK1336" s="2"/>
      <c r="AL1336" s="2"/>
      <c r="AM1336" s="2"/>
      <c r="AN1336" s="2"/>
      <c r="AO1336" s="2"/>
      <c r="AP1336" s="2"/>
      <c r="AQ1336" s="2"/>
      <c r="AR1336" s="2"/>
      <c r="AS1336" s="2"/>
      <c r="AT1336" s="2"/>
      <c r="AU1336" s="2"/>
      <c r="AV1336" s="2"/>
      <c r="AW1336" s="2"/>
      <c r="AX1336" s="2"/>
      <c r="AY1336" s="2"/>
      <c r="AZ1336" s="2"/>
      <c r="BA1336" s="2"/>
      <c r="BB1336" s="2"/>
      <c r="BC1336" s="2"/>
      <c r="BD1336" s="2"/>
      <c r="BE1336" s="2"/>
      <c r="BF1336" s="2"/>
      <c r="BG1336" s="2"/>
      <c r="BH1336" s="2"/>
      <c r="BI1336" s="2"/>
      <c r="BJ1336" s="2"/>
      <c r="BK1336" s="2"/>
      <c r="BL1336" s="2"/>
      <c r="BM1336" s="2"/>
      <c r="BN1336" s="2"/>
      <c r="BO1336" s="2"/>
      <c r="BP1336" s="2"/>
      <c r="BQ1336" s="2"/>
      <c r="BR1336" s="2"/>
      <c r="BS1336" s="2"/>
      <c r="BT1336" s="2"/>
      <c r="BU1336" s="2"/>
      <c r="BV1336" s="2"/>
      <c r="BW1336" s="2"/>
      <c r="BX1336" s="2"/>
      <c r="BY1336" s="2"/>
      <c r="BZ1336" s="2"/>
      <c r="CA1336" s="2"/>
      <c r="CB1336" s="2"/>
      <c r="CC1336" s="2"/>
      <c r="CD1336" s="2"/>
      <c r="CE1336" s="2"/>
      <c r="CF1336" s="2"/>
      <c r="CG1336" s="2"/>
      <c r="CH1336" s="2"/>
      <c r="CI1336" s="2"/>
      <c r="CJ1336" s="2"/>
      <c r="CK1336" s="2"/>
      <c r="CL1336" s="2"/>
      <c r="CM1336" s="2"/>
      <c r="CN1336" s="2"/>
      <c r="CO1336" s="2"/>
      <c r="CP1336" s="2"/>
      <c r="CQ1336" s="2"/>
      <c r="CR1336" s="2"/>
      <c r="CS1336" s="2"/>
      <c r="CT1336" s="2"/>
      <c r="CU1336" s="2"/>
      <c r="CV1336" s="2"/>
      <c r="CW1336" s="2"/>
      <c r="CX1336" s="2"/>
      <c r="CY1336" s="2"/>
      <c r="CZ1336" s="2"/>
      <c r="DA1336" s="2"/>
      <c r="DB1336" s="2"/>
      <c r="DC1336" s="2"/>
      <c r="DD1336" s="2"/>
      <c r="DE1336" s="2"/>
      <c r="DF1336" s="2"/>
      <c r="DG1336" s="2"/>
      <c r="DH1336" s="2"/>
      <c r="DI1336" s="2"/>
      <c r="DJ1336" s="2"/>
      <c r="DK1336" s="2"/>
      <c r="DL1336" s="2"/>
      <c r="DM1336" s="2"/>
      <c r="DN1336" s="2"/>
      <c r="DO1336" s="2"/>
      <c r="DP1336" s="2"/>
      <c r="DQ1336" s="2"/>
      <c r="DR1336" s="2"/>
      <c r="DS1336" s="2"/>
      <c r="DT1336" s="2"/>
      <c r="DU1336" s="2"/>
      <c r="DV1336" s="2"/>
      <c r="DW1336" s="2"/>
      <c r="DX1336" s="2"/>
      <c r="DY1336" s="2"/>
      <c r="DZ1336" s="2"/>
      <c r="EA1336" s="2"/>
      <c r="EB1336" s="2"/>
      <c r="EC1336" s="2"/>
      <c r="ED1336" s="2"/>
      <c r="EE1336" s="2"/>
      <c r="EF1336" s="2"/>
      <c r="EG1336" s="2"/>
      <c r="EH1336" s="2"/>
      <c r="EI1336" s="2"/>
      <c r="EJ1336" s="2"/>
      <c r="EK1336" s="2"/>
      <c r="EL1336" s="2"/>
      <c r="EM1336" s="2"/>
      <c r="EN1336" s="2"/>
      <c r="EO1336" s="2"/>
      <c r="EP1336" s="2"/>
      <c r="EQ1336" s="2"/>
      <c r="ER1336" s="2"/>
      <c r="ES1336" s="2"/>
      <c r="ET1336" s="2"/>
      <c r="EU1336" s="2"/>
      <c r="EV1336" s="2"/>
      <c r="EW1336" s="2"/>
      <c r="EX1336" s="2"/>
      <c r="EY1336" s="2"/>
      <c r="EZ1336" s="2"/>
      <c r="FA1336" s="2"/>
      <c r="FB1336" s="2"/>
      <c r="FC1336" s="2"/>
    </row>
    <row r="1337" spans="1:159" s="4" customFormat="1">
      <c r="A1337" s="50" t="s">
        <v>2284</v>
      </c>
      <c r="B1337" s="59" t="s">
        <v>2701</v>
      </c>
      <c r="C1337" s="60">
        <v>5151</v>
      </c>
      <c r="D1337" s="59" t="s">
        <v>1193</v>
      </c>
      <c r="E1337" s="78" t="str">
        <f>IFERROR(VLOOKUP($C1337,'2025-26 School Level AAFTE'!$C$2:$L$2349,9,FALSE), "No")</f>
        <v>Yes</v>
      </c>
      <c r="F1337" s="67">
        <f>IFERROR(VLOOKUP($C1337,'2025-26 School Level AAFTE'!$C$2:$J$2349,8,FALSE), 0)</f>
        <v>76.64</v>
      </c>
      <c r="G1337" s="69">
        <f>IFERROR(IF(E1337= "yes",VLOOKUP(C1337,Summary!$B:$I,6,0),0),0)</f>
        <v>0</v>
      </c>
      <c r="H1337" s="68">
        <f t="shared" si="231"/>
        <v>76.64</v>
      </c>
      <c r="I1337" s="110">
        <f>VLOOKUP($A1337,'2026-27 Salary &amp; Benefits'!$A:$I,3,FALSE)</f>
        <v>1</v>
      </c>
      <c r="J1337" s="110">
        <f>VLOOKUP($A1337,'2026-27 Salary &amp; Benefits'!$A:$I,4,FALSE)</f>
        <v>1</v>
      </c>
      <c r="K1337" s="101">
        <f t="shared" si="232"/>
        <v>76.64</v>
      </c>
      <c r="L1337" s="100">
        <f t="shared" si="233"/>
        <v>0.22500000000000001</v>
      </c>
      <c r="M1337" s="102">
        <f>'2026-27 Salary &amp; Benefits'!$E$6</f>
        <v>78209</v>
      </c>
      <c r="N1337" s="102">
        <f>'2026-27 Salary &amp; Benefits'!$F$6</f>
        <v>82248</v>
      </c>
      <c r="O1337" s="7">
        <f t="shared" si="234"/>
        <v>17597.03</v>
      </c>
      <c r="P1337" s="7">
        <f t="shared" si="235"/>
        <v>908.77000000000044</v>
      </c>
      <c r="Q1337" s="7">
        <f>'2026-27 Salary &amp; Benefits'!G$6</f>
        <v>16817.759999999998</v>
      </c>
      <c r="R1337" s="103">
        <f>'2026-27 Salary &amp; Benefits'!H$6</f>
        <v>0.16020000000000001</v>
      </c>
      <c r="S1337" s="103">
        <f>'2026-27 Salary &amp; Benefits'!I$6</f>
        <v>0.15390000000000001</v>
      </c>
      <c r="T1337" s="7">
        <f t="shared" si="236"/>
        <v>6742.9</v>
      </c>
      <c r="U1337" s="7">
        <f t="shared" si="237"/>
        <v>308.43</v>
      </c>
      <c r="V1337" s="7">
        <f t="shared" si="238"/>
        <v>47.47</v>
      </c>
      <c r="W1337" s="7">
        <f t="shared" si="239"/>
        <v>355.9</v>
      </c>
      <c r="X1337" s="18">
        <f t="shared" si="240"/>
        <v>25604.600000000002</v>
      </c>
      <c r="Y1337" s="2"/>
      <c r="Z1337" s="2"/>
      <c r="AA1337" s="2"/>
      <c r="AB1337" s="2"/>
      <c r="AC1337" s="2"/>
      <c r="AD1337" s="2"/>
      <c r="AE1337" s="2"/>
      <c r="AF1337" s="2"/>
      <c r="AG1337" s="2"/>
      <c r="AH1337" s="2"/>
      <c r="AI1337" s="2"/>
      <c r="AJ1337" s="2"/>
      <c r="AK1337" s="2"/>
      <c r="AL1337" s="2"/>
      <c r="AM1337" s="2"/>
      <c r="AN1337" s="2"/>
      <c r="AO1337" s="2"/>
      <c r="AP1337" s="2"/>
      <c r="AQ1337" s="2"/>
      <c r="AR1337" s="2"/>
      <c r="AS1337" s="2"/>
      <c r="AT1337" s="2"/>
      <c r="AU1337" s="2"/>
      <c r="AV1337" s="2"/>
      <c r="AW1337" s="2"/>
      <c r="AX1337" s="2"/>
      <c r="AY1337" s="2"/>
      <c r="AZ1337" s="2"/>
      <c r="BA1337" s="2"/>
      <c r="BB1337" s="2"/>
      <c r="BC1337" s="2"/>
      <c r="BD1337" s="2"/>
      <c r="BE1337" s="2"/>
      <c r="BF1337" s="2"/>
      <c r="BG1337" s="2"/>
      <c r="BH1337" s="2"/>
      <c r="BI1337" s="2"/>
      <c r="BJ1337" s="2"/>
      <c r="BK1337" s="2"/>
      <c r="BL1337" s="2"/>
      <c r="BM1337" s="2"/>
      <c r="BN1337" s="2"/>
      <c r="BO1337" s="2"/>
      <c r="BP1337" s="2"/>
      <c r="BQ1337" s="2"/>
      <c r="BR1337" s="2"/>
      <c r="BS1337" s="2"/>
      <c r="BT1337" s="2"/>
      <c r="BU1337" s="2"/>
      <c r="BV1337" s="2"/>
      <c r="BW1337" s="2"/>
      <c r="BX1337" s="2"/>
      <c r="BY1337" s="2"/>
      <c r="BZ1337" s="2"/>
      <c r="CA1337" s="2"/>
      <c r="CB1337" s="2"/>
      <c r="CC1337" s="2"/>
      <c r="CD1337" s="2"/>
      <c r="CE1337" s="2"/>
      <c r="CF1337" s="2"/>
      <c r="CG1337" s="2"/>
      <c r="CH1337" s="2"/>
      <c r="CI1337" s="2"/>
      <c r="CJ1337" s="2"/>
      <c r="CK1337" s="2"/>
      <c r="CL1337" s="2"/>
      <c r="CM1337" s="2"/>
      <c r="CN1337" s="2"/>
      <c r="CO1337" s="2"/>
      <c r="CP1337" s="2"/>
      <c r="CQ1337" s="2"/>
      <c r="CR1337" s="2"/>
      <c r="CS1337" s="2"/>
      <c r="CT1337" s="2"/>
      <c r="CU1337" s="2"/>
      <c r="CV1337" s="2"/>
      <c r="CW1337" s="2"/>
      <c r="CX1337" s="2"/>
      <c r="CY1337" s="2"/>
      <c r="CZ1337" s="2"/>
      <c r="DA1337" s="2"/>
      <c r="DB1337" s="2"/>
      <c r="DC1337" s="2"/>
      <c r="DD1337" s="2"/>
      <c r="DE1337" s="2"/>
      <c r="DF1337" s="2"/>
      <c r="DG1337" s="2"/>
      <c r="DH1337" s="2"/>
      <c r="DI1337" s="2"/>
      <c r="DJ1337" s="2"/>
      <c r="DK1337" s="2"/>
      <c r="DL1337" s="2"/>
      <c r="DM1337" s="2"/>
      <c r="DN1337" s="2"/>
      <c r="DO1337" s="2"/>
      <c r="DP1337" s="2"/>
      <c r="DQ1337" s="2"/>
      <c r="DR1337" s="2"/>
      <c r="DS1337" s="2"/>
      <c r="DT1337" s="2"/>
      <c r="DU1337" s="2"/>
      <c r="DV1337" s="2"/>
      <c r="DW1337" s="2"/>
      <c r="DX1337" s="2"/>
      <c r="DY1337" s="2"/>
      <c r="DZ1337" s="2"/>
      <c r="EA1337" s="2"/>
      <c r="EB1337" s="2"/>
      <c r="EC1337" s="2"/>
      <c r="ED1337" s="2"/>
      <c r="EE1337" s="2"/>
      <c r="EF1337" s="2"/>
      <c r="EG1337" s="2"/>
      <c r="EH1337" s="2"/>
      <c r="EI1337" s="2"/>
      <c r="EJ1337" s="2"/>
      <c r="EK1337" s="2"/>
      <c r="EL1337" s="2"/>
      <c r="EM1337" s="2"/>
      <c r="EN1337" s="2"/>
      <c r="EO1337" s="2"/>
      <c r="EP1337" s="2"/>
      <c r="EQ1337" s="2"/>
      <c r="ER1337" s="2"/>
      <c r="ES1337" s="2"/>
      <c r="ET1337" s="2"/>
      <c r="EU1337" s="2"/>
      <c r="EV1337" s="2"/>
      <c r="EW1337" s="2"/>
      <c r="EX1337" s="2"/>
      <c r="EY1337" s="2"/>
      <c r="EZ1337" s="2"/>
      <c r="FA1337" s="2"/>
      <c r="FB1337" s="2"/>
      <c r="FC1337" s="2"/>
    </row>
    <row r="1338" spans="1:159" s="4" customFormat="1">
      <c r="A1338" s="50" t="s">
        <v>2374</v>
      </c>
      <c r="B1338" s="59" t="s">
        <v>2702</v>
      </c>
      <c r="C1338" s="60">
        <v>1768</v>
      </c>
      <c r="D1338" s="59" t="s">
        <v>1882</v>
      </c>
      <c r="E1338" s="78" t="str">
        <f>IFERROR(VLOOKUP($C1338,'2025-26 School Level AAFTE'!$C$2:$L$2349,9,FALSE), "No")</f>
        <v>No</v>
      </c>
      <c r="F1338" s="67">
        <f>IFERROR(VLOOKUP($C1338,'2025-26 School Level AAFTE'!$C$2:$J$2349,8,FALSE), 0)</f>
        <v>230.29999999999998</v>
      </c>
      <c r="G1338" s="69">
        <f>IFERROR(IF(E1338= "yes",VLOOKUP(C1338,Summary!$B:$I,6,0),0),0)</f>
        <v>0</v>
      </c>
      <c r="H1338" s="68">
        <f t="shared" si="231"/>
        <v>0</v>
      </c>
      <c r="I1338" s="110">
        <f>VLOOKUP($A1338,'2026-27 Salary &amp; Benefits'!$A:$I,3,FALSE)</f>
        <v>1</v>
      </c>
      <c r="J1338" s="110">
        <f>VLOOKUP($A1338,'2026-27 Salary &amp; Benefits'!$A:$I,4,FALSE)</f>
        <v>1.04</v>
      </c>
      <c r="K1338" s="101">
        <f t="shared" si="232"/>
        <v>0</v>
      </c>
      <c r="L1338" s="100">
        <f t="shared" si="233"/>
        <v>0</v>
      </c>
      <c r="M1338" s="102">
        <f>'2026-27 Salary &amp; Benefits'!$E$6</f>
        <v>78209</v>
      </c>
      <c r="N1338" s="102">
        <f>'2026-27 Salary &amp; Benefits'!$F$6</f>
        <v>82248</v>
      </c>
      <c r="O1338" s="7">
        <f t="shared" si="234"/>
        <v>0</v>
      </c>
      <c r="P1338" s="7">
        <f t="shared" si="235"/>
        <v>0</v>
      </c>
      <c r="Q1338" s="7">
        <f>'2026-27 Salary &amp; Benefits'!G$6</f>
        <v>16817.759999999998</v>
      </c>
      <c r="R1338" s="103">
        <f>'2026-27 Salary &amp; Benefits'!H$6</f>
        <v>0.16020000000000001</v>
      </c>
      <c r="S1338" s="103">
        <f>'2026-27 Salary &amp; Benefits'!I$6</f>
        <v>0.15390000000000001</v>
      </c>
      <c r="T1338" s="7">
        <f t="shared" si="236"/>
        <v>0</v>
      </c>
      <c r="U1338" s="7">
        <f t="shared" si="237"/>
        <v>0</v>
      </c>
      <c r="V1338" s="7">
        <f t="shared" si="238"/>
        <v>0</v>
      </c>
      <c r="W1338" s="7">
        <f t="shared" si="239"/>
        <v>0</v>
      </c>
      <c r="X1338" s="18">
        <f t="shared" si="240"/>
        <v>0</v>
      </c>
      <c r="Y1338" s="2"/>
      <c r="Z1338" s="2"/>
      <c r="AA1338" s="2"/>
      <c r="AB1338" s="2"/>
      <c r="AC1338" s="2"/>
      <c r="AD1338" s="2"/>
      <c r="AE1338" s="2"/>
      <c r="AF1338" s="2"/>
      <c r="AG1338" s="2"/>
      <c r="AH1338" s="2"/>
      <c r="AI1338" s="2"/>
      <c r="AJ1338" s="2"/>
      <c r="AK1338" s="2"/>
      <c r="AL1338" s="2"/>
      <c r="AM1338" s="2"/>
      <c r="AN1338" s="2"/>
      <c r="AO1338" s="2"/>
      <c r="AP1338" s="2"/>
      <c r="AQ1338" s="2"/>
      <c r="AR1338" s="2"/>
      <c r="AS1338" s="2"/>
      <c r="AT1338" s="2"/>
      <c r="AU1338" s="2"/>
      <c r="AV1338" s="2"/>
      <c r="AW1338" s="2"/>
      <c r="AX1338" s="2"/>
      <c r="AY1338" s="2"/>
      <c r="AZ1338" s="2"/>
      <c r="BA1338" s="2"/>
      <c r="BB1338" s="2"/>
      <c r="BC1338" s="2"/>
      <c r="BD1338" s="2"/>
      <c r="BE1338" s="2"/>
      <c r="BF1338" s="2"/>
      <c r="BG1338" s="2"/>
      <c r="BH1338" s="2"/>
      <c r="BI1338" s="2"/>
      <c r="BJ1338" s="2"/>
      <c r="BK1338" s="2"/>
      <c r="BL1338" s="2"/>
      <c r="BM1338" s="2"/>
      <c r="BN1338" s="2"/>
      <c r="BO1338" s="2"/>
      <c r="BP1338" s="2"/>
      <c r="BQ1338" s="2"/>
      <c r="BR1338" s="2"/>
      <c r="BS1338" s="2"/>
      <c r="BT1338" s="2"/>
      <c r="BU1338" s="2"/>
      <c r="BV1338" s="2"/>
      <c r="BW1338" s="2"/>
      <c r="BX1338" s="2"/>
      <c r="BY1338" s="2"/>
      <c r="BZ1338" s="2"/>
      <c r="CA1338" s="2"/>
      <c r="CB1338" s="2"/>
      <c r="CC1338" s="2"/>
      <c r="CD1338" s="2"/>
      <c r="CE1338" s="2"/>
      <c r="CF1338" s="2"/>
      <c r="CG1338" s="2"/>
      <c r="CH1338" s="2"/>
      <c r="CI1338" s="2"/>
      <c r="CJ1338" s="2"/>
      <c r="CK1338" s="2"/>
      <c r="CL1338" s="2"/>
      <c r="CM1338" s="2"/>
      <c r="CN1338" s="2"/>
      <c r="CO1338" s="2"/>
      <c r="CP1338" s="2"/>
      <c r="CQ1338" s="2"/>
      <c r="CR1338" s="2"/>
      <c r="CS1338" s="2"/>
      <c r="CT1338" s="2"/>
      <c r="CU1338" s="2"/>
      <c r="CV1338" s="2"/>
      <c r="CW1338" s="2"/>
      <c r="CX1338" s="2"/>
      <c r="CY1338" s="2"/>
      <c r="CZ1338" s="2"/>
      <c r="DA1338" s="2"/>
      <c r="DB1338" s="2"/>
      <c r="DC1338" s="2"/>
      <c r="DD1338" s="2"/>
      <c r="DE1338" s="2"/>
      <c r="DF1338" s="2"/>
      <c r="DG1338" s="2"/>
      <c r="DH1338" s="2"/>
      <c r="DI1338" s="2"/>
      <c r="DJ1338" s="2"/>
      <c r="DK1338" s="2"/>
      <c r="DL1338" s="2"/>
      <c r="DM1338" s="2"/>
      <c r="DN1338" s="2"/>
      <c r="DO1338" s="2"/>
      <c r="DP1338" s="2"/>
      <c r="DQ1338" s="2"/>
      <c r="DR1338" s="2"/>
      <c r="DS1338" s="2"/>
      <c r="DT1338" s="2"/>
      <c r="DU1338" s="2"/>
      <c r="DV1338" s="2"/>
      <c r="DW1338" s="2"/>
      <c r="DX1338" s="2"/>
      <c r="DY1338" s="2"/>
      <c r="DZ1338" s="2"/>
      <c r="EA1338" s="2"/>
      <c r="EB1338" s="2"/>
      <c r="EC1338" s="2"/>
      <c r="ED1338" s="2"/>
      <c r="EE1338" s="2"/>
      <c r="EF1338" s="2"/>
      <c r="EG1338" s="2"/>
      <c r="EH1338" s="2"/>
      <c r="EI1338" s="2"/>
      <c r="EJ1338" s="2"/>
      <c r="EK1338" s="2"/>
      <c r="EL1338" s="2"/>
      <c r="EM1338" s="2"/>
      <c r="EN1338" s="2"/>
      <c r="EO1338" s="2"/>
      <c r="EP1338" s="2"/>
      <c r="EQ1338" s="2"/>
      <c r="ER1338" s="2"/>
      <c r="ES1338" s="2"/>
      <c r="ET1338" s="2"/>
      <c r="EU1338" s="2"/>
      <c r="EV1338" s="2"/>
      <c r="EW1338" s="2"/>
      <c r="EX1338" s="2"/>
      <c r="EY1338" s="2"/>
      <c r="EZ1338" s="2"/>
      <c r="FA1338" s="2"/>
      <c r="FB1338" s="2"/>
      <c r="FC1338" s="2"/>
    </row>
    <row r="1339" spans="1:159" s="4" customFormat="1">
      <c r="A1339" s="50" t="s">
        <v>2374</v>
      </c>
      <c r="B1339" s="59" t="s">
        <v>2702</v>
      </c>
      <c r="C1339" s="60">
        <v>2487</v>
      </c>
      <c r="D1339" s="59" t="s">
        <v>1883</v>
      </c>
      <c r="E1339" s="78" t="str">
        <f>IFERROR(VLOOKUP($C1339,'2025-26 School Level AAFTE'!$C$2:$L$2349,9,FALSE), "No")</f>
        <v>No</v>
      </c>
      <c r="F1339" s="67">
        <f>IFERROR(VLOOKUP($C1339,'2025-26 School Level AAFTE'!$C$2:$J$2349,8,FALSE), 0)</f>
        <v>169.1</v>
      </c>
      <c r="G1339" s="69">
        <f>IFERROR(IF(E1339= "yes",VLOOKUP(C1339,Summary!$B:$I,6,0),0),0)</f>
        <v>0</v>
      </c>
      <c r="H1339" s="68">
        <f t="shared" si="231"/>
        <v>0</v>
      </c>
      <c r="I1339" s="110">
        <f>VLOOKUP($A1339,'2026-27 Salary &amp; Benefits'!$A:$I,3,FALSE)</f>
        <v>1</v>
      </c>
      <c r="J1339" s="110">
        <f>VLOOKUP($A1339,'2026-27 Salary &amp; Benefits'!$A:$I,4,FALSE)</f>
        <v>1.04</v>
      </c>
      <c r="K1339" s="101">
        <f t="shared" si="232"/>
        <v>0</v>
      </c>
      <c r="L1339" s="100">
        <f t="shared" si="233"/>
        <v>0</v>
      </c>
      <c r="M1339" s="102">
        <f>'2026-27 Salary &amp; Benefits'!$E$6</f>
        <v>78209</v>
      </c>
      <c r="N1339" s="102">
        <f>'2026-27 Salary &amp; Benefits'!$F$6</f>
        <v>82248</v>
      </c>
      <c r="O1339" s="7">
        <f t="shared" si="234"/>
        <v>0</v>
      </c>
      <c r="P1339" s="7">
        <f t="shared" si="235"/>
        <v>0</v>
      </c>
      <c r="Q1339" s="7">
        <f>'2026-27 Salary &amp; Benefits'!G$6</f>
        <v>16817.759999999998</v>
      </c>
      <c r="R1339" s="103">
        <f>'2026-27 Salary &amp; Benefits'!H$6</f>
        <v>0.16020000000000001</v>
      </c>
      <c r="S1339" s="103">
        <f>'2026-27 Salary &amp; Benefits'!I$6</f>
        <v>0.15390000000000001</v>
      </c>
      <c r="T1339" s="7">
        <f t="shared" si="236"/>
        <v>0</v>
      </c>
      <c r="U1339" s="7">
        <f t="shared" si="237"/>
        <v>0</v>
      </c>
      <c r="V1339" s="7">
        <f t="shared" si="238"/>
        <v>0</v>
      </c>
      <c r="W1339" s="7">
        <f t="shared" si="239"/>
        <v>0</v>
      </c>
      <c r="X1339" s="18">
        <f t="shared" si="240"/>
        <v>0</v>
      </c>
      <c r="Y1339" s="2"/>
      <c r="Z1339" s="2"/>
      <c r="AA1339" s="2"/>
      <c r="AB1339" s="2"/>
      <c r="AC1339" s="2"/>
      <c r="AD1339" s="2"/>
      <c r="AE1339" s="2"/>
      <c r="AF1339" s="2"/>
      <c r="AG1339" s="2"/>
      <c r="AH1339" s="2"/>
      <c r="AI1339" s="2"/>
      <c r="AJ1339" s="2"/>
      <c r="AK1339" s="2"/>
      <c r="AL1339" s="2"/>
      <c r="AM1339" s="2"/>
      <c r="AN1339" s="2"/>
      <c r="AO1339" s="2"/>
      <c r="AP1339" s="2"/>
      <c r="AQ1339" s="2"/>
      <c r="AR1339" s="2"/>
      <c r="AS1339" s="2"/>
      <c r="AT1339" s="2"/>
      <c r="AU1339" s="2"/>
      <c r="AV1339" s="2"/>
      <c r="AW1339" s="2"/>
      <c r="AX1339" s="2"/>
      <c r="AY1339" s="2"/>
      <c r="AZ1339" s="2"/>
      <c r="BA1339" s="2"/>
      <c r="BB1339" s="2"/>
      <c r="BC1339" s="2"/>
      <c r="BD1339" s="2"/>
      <c r="BE1339" s="2"/>
      <c r="BF1339" s="2"/>
      <c r="BG1339" s="2"/>
      <c r="BH1339" s="2"/>
      <c r="BI1339" s="2"/>
      <c r="BJ1339" s="2"/>
      <c r="BK1339" s="2"/>
      <c r="BL1339" s="2"/>
      <c r="BM1339" s="2"/>
      <c r="BN1339" s="2"/>
      <c r="BO1339" s="2"/>
      <c r="BP1339" s="2"/>
      <c r="BQ1339" s="2"/>
      <c r="BR1339" s="2"/>
      <c r="BS1339" s="2"/>
      <c r="BT1339" s="2"/>
      <c r="BU1339" s="2"/>
      <c r="BV1339" s="2"/>
      <c r="BW1339" s="2"/>
      <c r="BX1339" s="2"/>
      <c r="BY1339" s="2"/>
      <c r="BZ1339" s="2"/>
      <c r="CA1339" s="2"/>
      <c r="CB1339" s="2"/>
      <c r="CC1339" s="2"/>
      <c r="CD1339" s="2"/>
      <c r="CE1339" s="2"/>
      <c r="CF1339" s="2"/>
      <c r="CG1339" s="2"/>
      <c r="CH1339" s="2"/>
      <c r="CI1339" s="2"/>
      <c r="CJ1339" s="2"/>
      <c r="CK1339" s="2"/>
      <c r="CL1339" s="2"/>
      <c r="CM1339" s="2"/>
      <c r="CN1339" s="2"/>
      <c r="CO1339" s="2"/>
      <c r="CP1339" s="2"/>
      <c r="CQ1339" s="2"/>
      <c r="CR1339" s="2"/>
      <c r="CS1339" s="2"/>
      <c r="CT1339" s="2"/>
      <c r="CU1339" s="2"/>
      <c r="CV1339" s="2"/>
      <c r="CW1339" s="2"/>
      <c r="CX1339" s="2"/>
      <c r="CY1339" s="2"/>
      <c r="CZ1339" s="2"/>
      <c r="DA1339" s="2"/>
      <c r="DB1339" s="2"/>
      <c r="DC1339" s="2"/>
      <c r="DD1339" s="2"/>
      <c r="DE1339" s="2"/>
      <c r="DF1339" s="2"/>
      <c r="DG1339" s="2"/>
      <c r="DH1339" s="2"/>
      <c r="DI1339" s="2"/>
      <c r="DJ1339" s="2"/>
      <c r="DK1339" s="2"/>
      <c r="DL1339" s="2"/>
      <c r="DM1339" s="2"/>
      <c r="DN1339" s="2"/>
      <c r="DO1339" s="2"/>
      <c r="DP1339" s="2"/>
      <c r="DQ1339" s="2"/>
      <c r="DR1339" s="2"/>
      <c r="DS1339" s="2"/>
      <c r="DT1339" s="2"/>
      <c r="DU1339" s="2"/>
      <c r="DV1339" s="2"/>
      <c r="DW1339" s="2"/>
      <c r="DX1339" s="2"/>
      <c r="DY1339" s="2"/>
      <c r="DZ1339" s="2"/>
      <c r="EA1339" s="2"/>
      <c r="EB1339" s="2"/>
      <c r="EC1339" s="2"/>
      <c r="ED1339" s="2"/>
      <c r="EE1339" s="2"/>
      <c r="EF1339" s="2"/>
      <c r="EG1339" s="2"/>
      <c r="EH1339" s="2"/>
      <c r="EI1339" s="2"/>
      <c r="EJ1339" s="2"/>
      <c r="EK1339" s="2"/>
      <c r="EL1339" s="2"/>
      <c r="EM1339" s="2"/>
      <c r="EN1339" s="2"/>
      <c r="EO1339" s="2"/>
      <c r="EP1339" s="2"/>
      <c r="EQ1339" s="2"/>
      <c r="ER1339" s="2"/>
      <c r="ES1339" s="2"/>
      <c r="ET1339" s="2"/>
      <c r="EU1339" s="2"/>
      <c r="EV1339" s="2"/>
      <c r="EW1339" s="2"/>
      <c r="EX1339" s="2"/>
      <c r="EY1339" s="2"/>
      <c r="EZ1339" s="2"/>
      <c r="FA1339" s="2"/>
      <c r="FB1339" s="2"/>
      <c r="FC1339" s="2"/>
    </row>
    <row r="1340" spans="1:159" s="4" customFormat="1">
      <c r="A1340" s="50" t="s">
        <v>2374</v>
      </c>
      <c r="B1340" s="59" t="s">
        <v>2702</v>
      </c>
      <c r="C1340" s="60">
        <v>3960</v>
      </c>
      <c r="D1340" s="59" t="s">
        <v>1889</v>
      </c>
      <c r="E1340" s="78" t="str">
        <f>IFERROR(VLOOKUP($C1340,'2025-26 School Level AAFTE'!$C$2:$L$2349,9,FALSE), "No")</f>
        <v>No</v>
      </c>
      <c r="F1340" s="67">
        <f>IFERROR(VLOOKUP($C1340,'2025-26 School Level AAFTE'!$C$2:$J$2349,8,FALSE), 0)</f>
        <v>1271.0700000000002</v>
      </c>
      <c r="G1340" s="69">
        <f>IFERROR(IF(E1340= "yes",VLOOKUP(C1340,Summary!$B:$I,6,0),0),0)</f>
        <v>0</v>
      </c>
      <c r="H1340" s="68">
        <f t="shared" si="231"/>
        <v>0</v>
      </c>
      <c r="I1340" s="110">
        <f>VLOOKUP($A1340,'2026-27 Salary &amp; Benefits'!$A:$I,3,FALSE)</f>
        <v>1</v>
      </c>
      <c r="J1340" s="110">
        <f>VLOOKUP($A1340,'2026-27 Salary &amp; Benefits'!$A:$I,4,FALSE)</f>
        <v>1.04</v>
      </c>
      <c r="K1340" s="101">
        <f t="shared" si="232"/>
        <v>0</v>
      </c>
      <c r="L1340" s="100">
        <f t="shared" si="233"/>
        <v>0</v>
      </c>
      <c r="M1340" s="102">
        <f>'2026-27 Salary &amp; Benefits'!$E$6</f>
        <v>78209</v>
      </c>
      <c r="N1340" s="102">
        <f>'2026-27 Salary &amp; Benefits'!$F$6</f>
        <v>82248</v>
      </c>
      <c r="O1340" s="7">
        <f t="shared" si="234"/>
        <v>0</v>
      </c>
      <c r="P1340" s="7">
        <f t="shared" si="235"/>
        <v>0</v>
      </c>
      <c r="Q1340" s="7">
        <f>'2026-27 Salary &amp; Benefits'!G$6</f>
        <v>16817.759999999998</v>
      </c>
      <c r="R1340" s="103">
        <f>'2026-27 Salary &amp; Benefits'!H$6</f>
        <v>0.16020000000000001</v>
      </c>
      <c r="S1340" s="103">
        <f>'2026-27 Salary &amp; Benefits'!I$6</f>
        <v>0.15390000000000001</v>
      </c>
      <c r="T1340" s="7">
        <f t="shared" si="236"/>
        <v>0</v>
      </c>
      <c r="U1340" s="7">
        <f t="shared" si="237"/>
        <v>0</v>
      </c>
      <c r="V1340" s="7">
        <f t="shared" si="238"/>
        <v>0</v>
      </c>
      <c r="W1340" s="7">
        <f t="shared" si="239"/>
        <v>0</v>
      </c>
      <c r="X1340" s="18">
        <f t="shared" si="240"/>
        <v>0</v>
      </c>
      <c r="Y1340" s="2"/>
      <c r="Z1340" s="2"/>
      <c r="AA1340" s="2"/>
      <c r="AB1340" s="2"/>
      <c r="AC1340" s="2"/>
      <c r="AD1340" s="2"/>
      <c r="AE1340" s="2"/>
      <c r="AF1340" s="2"/>
      <c r="AG1340" s="2"/>
      <c r="AH1340" s="2"/>
      <c r="AI1340" s="2"/>
      <c r="AJ1340" s="2"/>
      <c r="AK1340" s="2"/>
      <c r="AL1340" s="2"/>
      <c r="AM1340" s="2"/>
      <c r="AN1340" s="2"/>
      <c r="AO1340" s="2"/>
      <c r="AP1340" s="2"/>
      <c r="AQ1340" s="2"/>
      <c r="AR1340" s="2"/>
      <c r="AS1340" s="2"/>
      <c r="AT1340" s="2"/>
      <c r="AU1340" s="2"/>
      <c r="AV1340" s="2"/>
      <c r="AW1340" s="2"/>
      <c r="AX1340" s="2"/>
      <c r="AY1340" s="2"/>
      <c r="AZ1340" s="2"/>
      <c r="BA1340" s="2"/>
      <c r="BB1340" s="2"/>
      <c r="BC1340" s="2"/>
      <c r="BD1340" s="2"/>
      <c r="BE1340" s="2"/>
      <c r="BF1340" s="2"/>
      <c r="BG1340" s="2"/>
      <c r="BH1340" s="2"/>
      <c r="BI1340" s="2"/>
      <c r="BJ1340" s="2"/>
      <c r="BK1340" s="2"/>
      <c r="BL1340" s="2"/>
      <c r="BM1340" s="2"/>
      <c r="BN1340" s="2"/>
      <c r="BO1340" s="2"/>
      <c r="BP1340" s="2"/>
      <c r="BQ1340" s="2"/>
      <c r="BR1340" s="2"/>
      <c r="BS1340" s="2"/>
      <c r="BT1340" s="2"/>
      <c r="BU1340" s="2"/>
      <c r="BV1340" s="2"/>
      <c r="BW1340" s="2"/>
      <c r="BX1340" s="2"/>
      <c r="BY1340" s="2"/>
      <c r="BZ1340" s="2"/>
      <c r="CA1340" s="2"/>
      <c r="CB1340" s="2"/>
      <c r="CC1340" s="2"/>
      <c r="CD1340" s="2"/>
      <c r="CE1340" s="2"/>
      <c r="CF1340" s="2"/>
      <c r="CG1340" s="2"/>
      <c r="CH1340" s="2"/>
      <c r="CI1340" s="2"/>
      <c r="CJ1340" s="2"/>
      <c r="CK1340" s="2"/>
      <c r="CL1340" s="2"/>
      <c r="CM1340" s="2"/>
      <c r="CN1340" s="2"/>
      <c r="CO1340" s="2"/>
      <c r="CP1340" s="2"/>
      <c r="CQ1340" s="2"/>
      <c r="CR1340" s="2"/>
      <c r="CS1340" s="2"/>
      <c r="CT1340" s="2"/>
      <c r="CU1340" s="2"/>
      <c r="CV1340" s="2"/>
      <c r="CW1340" s="2"/>
      <c r="CX1340" s="2"/>
      <c r="CY1340" s="2"/>
      <c r="CZ1340" s="2"/>
      <c r="DA1340" s="2"/>
      <c r="DB1340" s="2"/>
      <c r="DC1340" s="2"/>
      <c r="DD1340" s="2"/>
      <c r="DE1340" s="2"/>
      <c r="DF1340" s="2"/>
      <c r="DG1340" s="2"/>
      <c r="DH1340" s="2"/>
      <c r="DI1340" s="2"/>
      <c r="DJ1340" s="2"/>
      <c r="DK1340" s="2"/>
      <c r="DL1340" s="2"/>
      <c r="DM1340" s="2"/>
      <c r="DN1340" s="2"/>
      <c r="DO1340" s="2"/>
      <c r="DP1340" s="2"/>
      <c r="DQ1340" s="2"/>
      <c r="DR1340" s="2"/>
      <c r="DS1340" s="2"/>
      <c r="DT1340" s="2"/>
      <c r="DU1340" s="2"/>
      <c r="DV1340" s="2"/>
      <c r="DW1340" s="2"/>
      <c r="DX1340" s="2"/>
      <c r="DY1340" s="2"/>
      <c r="DZ1340" s="2"/>
      <c r="EA1340" s="2"/>
      <c r="EB1340" s="2"/>
      <c r="EC1340" s="2"/>
      <c r="ED1340" s="2"/>
      <c r="EE1340" s="2"/>
      <c r="EF1340" s="2"/>
      <c r="EG1340" s="2"/>
      <c r="EH1340" s="2"/>
      <c r="EI1340" s="2"/>
      <c r="EJ1340" s="2"/>
      <c r="EK1340" s="2"/>
      <c r="EL1340" s="2"/>
      <c r="EM1340" s="2"/>
      <c r="EN1340" s="2"/>
      <c r="EO1340" s="2"/>
      <c r="EP1340" s="2"/>
      <c r="EQ1340" s="2"/>
      <c r="ER1340" s="2"/>
      <c r="ES1340" s="2"/>
      <c r="ET1340" s="2"/>
      <c r="EU1340" s="2"/>
      <c r="EV1340" s="2"/>
      <c r="EW1340" s="2"/>
      <c r="EX1340" s="2"/>
      <c r="EY1340" s="2"/>
      <c r="EZ1340" s="2"/>
      <c r="FA1340" s="2"/>
      <c r="FB1340" s="2"/>
      <c r="FC1340" s="2"/>
    </row>
    <row r="1341" spans="1:159" s="4" customFormat="1">
      <c r="A1341" s="50" t="s">
        <v>2374</v>
      </c>
      <c r="B1341" s="59" t="s">
        <v>2702</v>
      </c>
      <c r="C1341" s="60">
        <v>4367</v>
      </c>
      <c r="D1341" s="59" t="s">
        <v>1890</v>
      </c>
      <c r="E1341" s="78" t="str">
        <f>IFERROR(VLOOKUP($C1341,'2025-26 School Level AAFTE'!$C$2:$L$2349,9,FALSE), "No")</f>
        <v>No</v>
      </c>
      <c r="F1341" s="67">
        <f>IFERROR(VLOOKUP($C1341,'2025-26 School Level AAFTE'!$C$2:$J$2349,8,FALSE), 0)</f>
        <v>406.42</v>
      </c>
      <c r="G1341" s="69">
        <f>IFERROR(IF(E1341= "yes",VLOOKUP(C1341,Summary!$B:$I,6,0),0),0)</f>
        <v>0</v>
      </c>
      <c r="H1341" s="68">
        <f t="shared" si="231"/>
        <v>0</v>
      </c>
      <c r="I1341" s="110">
        <f>VLOOKUP($A1341,'2026-27 Salary &amp; Benefits'!$A:$I,3,FALSE)</f>
        <v>1</v>
      </c>
      <c r="J1341" s="110">
        <f>VLOOKUP($A1341,'2026-27 Salary &amp; Benefits'!$A:$I,4,FALSE)</f>
        <v>1.04</v>
      </c>
      <c r="K1341" s="101">
        <f t="shared" si="232"/>
        <v>0</v>
      </c>
      <c r="L1341" s="100">
        <f t="shared" si="233"/>
        <v>0</v>
      </c>
      <c r="M1341" s="102">
        <f>'2026-27 Salary &amp; Benefits'!$E$6</f>
        <v>78209</v>
      </c>
      <c r="N1341" s="102">
        <f>'2026-27 Salary &amp; Benefits'!$F$6</f>
        <v>82248</v>
      </c>
      <c r="O1341" s="7">
        <f t="shared" si="234"/>
        <v>0</v>
      </c>
      <c r="P1341" s="7">
        <f t="shared" si="235"/>
        <v>0</v>
      </c>
      <c r="Q1341" s="7">
        <f>'2026-27 Salary &amp; Benefits'!G$6</f>
        <v>16817.759999999998</v>
      </c>
      <c r="R1341" s="103">
        <f>'2026-27 Salary &amp; Benefits'!H$6</f>
        <v>0.16020000000000001</v>
      </c>
      <c r="S1341" s="103">
        <f>'2026-27 Salary &amp; Benefits'!I$6</f>
        <v>0.15390000000000001</v>
      </c>
      <c r="T1341" s="7">
        <f t="shared" si="236"/>
        <v>0</v>
      </c>
      <c r="U1341" s="7">
        <f t="shared" si="237"/>
        <v>0</v>
      </c>
      <c r="V1341" s="7">
        <f t="shared" si="238"/>
        <v>0</v>
      </c>
      <c r="W1341" s="7">
        <f t="shared" si="239"/>
        <v>0</v>
      </c>
      <c r="X1341" s="18">
        <f t="shared" si="240"/>
        <v>0</v>
      </c>
      <c r="Y1341" s="2"/>
      <c r="Z1341" s="2"/>
      <c r="AA1341" s="2"/>
      <c r="AB1341" s="2"/>
      <c r="AC1341" s="2"/>
      <c r="AD1341" s="2"/>
      <c r="AE1341" s="2"/>
      <c r="AF1341" s="2"/>
      <c r="AG1341" s="2"/>
      <c r="AH1341" s="2"/>
      <c r="AI1341" s="2"/>
      <c r="AJ1341" s="2"/>
      <c r="AK1341" s="2"/>
      <c r="AL1341" s="2"/>
      <c r="AM1341" s="2"/>
      <c r="AN1341" s="2"/>
      <c r="AO1341" s="2"/>
      <c r="AP1341" s="2"/>
      <c r="AQ1341" s="2"/>
      <c r="AR1341" s="2"/>
      <c r="AS1341" s="2"/>
      <c r="AT1341" s="2"/>
      <c r="AU1341" s="2"/>
      <c r="AV1341" s="2"/>
      <c r="AW1341" s="2"/>
      <c r="AX1341" s="2"/>
      <c r="AY1341" s="2"/>
      <c r="AZ1341" s="2"/>
      <c r="BA1341" s="2"/>
      <c r="BB1341" s="2"/>
      <c r="BC1341" s="2"/>
      <c r="BD1341" s="2"/>
      <c r="BE1341" s="2"/>
      <c r="BF1341" s="2"/>
      <c r="BG1341" s="2"/>
      <c r="BH1341" s="2"/>
      <c r="BI1341" s="2"/>
      <c r="BJ1341" s="2"/>
      <c r="BK1341" s="2"/>
      <c r="BL1341" s="2"/>
      <c r="BM1341" s="2"/>
      <c r="BN1341" s="2"/>
      <c r="BO1341" s="2"/>
      <c r="BP1341" s="2"/>
      <c r="BQ1341" s="2"/>
      <c r="BR1341" s="2"/>
      <c r="BS1341" s="2"/>
      <c r="BT1341" s="2"/>
      <c r="BU1341" s="2"/>
      <c r="BV1341" s="2"/>
      <c r="BW1341" s="2"/>
      <c r="BX1341" s="2"/>
      <c r="BY1341" s="2"/>
      <c r="BZ1341" s="2"/>
      <c r="CA1341" s="2"/>
      <c r="CB1341" s="2"/>
      <c r="CC1341" s="2"/>
      <c r="CD1341" s="2"/>
      <c r="CE1341" s="2"/>
      <c r="CF1341" s="2"/>
      <c r="CG1341" s="2"/>
      <c r="CH1341" s="2"/>
      <c r="CI1341" s="2"/>
      <c r="CJ1341" s="2"/>
      <c r="CK1341" s="2"/>
      <c r="CL1341" s="2"/>
      <c r="CM1341" s="2"/>
      <c r="CN1341" s="2"/>
      <c r="CO1341" s="2"/>
      <c r="CP1341" s="2"/>
      <c r="CQ1341" s="2"/>
      <c r="CR1341" s="2"/>
      <c r="CS1341" s="2"/>
      <c r="CT1341" s="2"/>
      <c r="CU1341" s="2"/>
      <c r="CV1341" s="2"/>
      <c r="CW1341" s="2"/>
      <c r="CX1341" s="2"/>
      <c r="CY1341" s="2"/>
      <c r="CZ1341" s="2"/>
      <c r="DA1341" s="2"/>
      <c r="DB1341" s="2"/>
      <c r="DC1341" s="2"/>
      <c r="DD1341" s="2"/>
      <c r="DE1341" s="2"/>
      <c r="DF1341" s="2"/>
      <c r="DG1341" s="2"/>
      <c r="DH1341" s="2"/>
      <c r="DI1341" s="2"/>
      <c r="DJ1341" s="2"/>
      <c r="DK1341" s="2"/>
      <c r="DL1341" s="2"/>
      <c r="DM1341" s="2"/>
      <c r="DN1341" s="2"/>
      <c r="DO1341" s="2"/>
      <c r="DP1341" s="2"/>
      <c r="DQ1341" s="2"/>
      <c r="DR1341" s="2"/>
      <c r="DS1341" s="2"/>
      <c r="DT1341" s="2"/>
      <c r="DU1341" s="2"/>
      <c r="DV1341" s="2"/>
      <c r="DW1341" s="2"/>
      <c r="DX1341" s="2"/>
      <c r="DY1341" s="2"/>
      <c r="DZ1341" s="2"/>
      <c r="EA1341" s="2"/>
      <c r="EB1341" s="2"/>
      <c r="EC1341" s="2"/>
      <c r="ED1341" s="2"/>
      <c r="EE1341" s="2"/>
      <c r="EF1341" s="2"/>
      <c r="EG1341" s="2"/>
      <c r="EH1341" s="2"/>
      <c r="EI1341" s="2"/>
      <c r="EJ1341" s="2"/>
      <c r="EK1341" s="2"/>
      <c r="EL1341" s="2"/>
      <c r="EM1341" s="2"/>
      <c r="EN1341" s="2"/>
      <c r="EO1341" s="2"/>
      <c r="EP1341" s="2"/>
      <c r="EQ1341" s="2"/>
      <c r="ER1341" s="2"/>
      <c r="ES1341" s="2"/>
      <c r="ET1341" s="2"/>
      <c r="EU1341" s="2"/>
      <c r="EV1341" s="2"/>
      <c r="EW1341" s="2"/>
      <c r="EX1341" s="2"/>
      <c r="EY1341" s="2"/>
      <c r="EZ1341" s="2"/>
      <c r="FA1341" s="2"/>
      <c r="FB1341" s="2"/>
      <c r="FC1341" s="2"/>
    </row>
    <row r="1342" spans="1:159" s="4" customFormat="1">
      <c r="A1342" s="50" t="s">
        <v>2374</v>
      </c>
      <c r="B1342" s="59" t="s">
        <v>2702</v>
      </c>
      <c r="C1342" s="60">
        <v>2448</v>
      </c>
      <c r="D1342" s="59" t="s">
        <v>1489</v>
      </c>
      <c r="E1342" s="78" t="str">
        <f>IFERROR(VLOOKUP($C1342,'2025-26 School Level AAFTE'!$C$2:$L$2349,9,FALSE), "No")</f>
        <v>Yes</v>
      </c>
      <c r="F1342" s="67">
        <f>IFERROR(VLOOKUP($C1342,'2025-26 School Level AAFTE'!$C$2:$J$2349,8,FALSE), 0)</f>
        <v>260.22000000000003</v>
      </c>
      <c r="G1342" s="69">
        <f>IFERROR(IF(E1342= "yes",VLOOKUP(C1342,Summary!$B:$I,6,0),0),0)</f>
        <v>0</v>
      </c>
      <c r="H1342" s="68">
        <f t="shared" si="231"/>
        <v>260.22000000000003</v>
      </c>
      <c r="I1342" s="110">
        <f>VLOOKUP($A1342,'2026-27 Salary &amp; Benefits'!$A:$I,3,FALSE)</f>
        <v>1</v>
      </c>
      <c r="J1342" s="110">
        <f>VLOOKUP($A1342,'2026-27 Salary &amp; Benefits'!$A:$I,4,FALSE)</f>
        <v>1.04</v>
      </c>
      <c r="K1342" s="101">
        <f t="shared" si="232"/>
        <v>260.22000000000003</v>
      </c>
      <c r="L1342" s="100">
        <f t="shared" si="233"/>
        <v>0.76300000000000001</v>
      </c>
      <c r="M1342" s="102">
        <f>'2026-27 Salary &amp; Benefits'!$E$6</f>
        <v>78209</v>
      </c>
      <c r="N1342" s="102">
        <f>'2026-27 Salary &amp; Benefits'!$F$6</f>
        <v>82248</v>
      </c>
      <c r="O1342" s="7">
        <f t="shared" si="234"/>
        <v>59673.47</v>
      </c>
      <c r="P1342" s="7">
        <f t="shared" si="235"/>
        <v>5591.9599999999991</v>
      </c>
      <c r="Q1342" s="7">
        <f>'2026-27 Salary &amp; Benefits'!G$6</f>
        <v>16817.759999999998</v>
      </c>
      <c r="R1342" s="103">
        <f>'2026-27 Salary &amp; Benefits'!H$6</f>
        <v>0.16020000000000001</v>
      </c>
      <c r="S1342" s="103">
        <f>'2026-27 Salary &amp; Benefits'!I$6</f>
        <v>0.15390000000000001</v>
      </c>
      <c r="T1342" s="7">
        <f t="shared" si="236"/>
        <v>23252.240000000002</v>
      </c>
      <c r="U1342" s="7">
        <f t="shared" si="237"/>
        <v>1087.76</v>
      </c>
      <c r="V1342" s="7">
        <f t="shared" si="238"/>
        <v>167.41</v>
      </c>
      <c r="W1342" s="7">
        <f t="shared" si="239"/>
        <v>1255.17</v>
      </c>
      <c r="X1342" s="18">
        <f t="shared" si="240"/>
        <v>89772.840000000011</v>
      </c>
      <c r="Y1342" s="2"/>
      <c r="Z1342" s="2"/>
      <c r="AA1342" s="2"/>
      <c r="AB1342" s="2"/>
      <c r="AC1342" s="2"/>
      <c r="AD1342" s="2"/>
      <c r="AE1342" s="2"/>
      <c r="AF1342" s="2"/>
      <c r="AG1342" s="2"/>
      <c r="AH1342" s="2"/>
      <c r="AI1342" s="2"/>
      <c r="AJ1342" s="2"/>
      <c r="AK1342" s="2"/>
      <c r="AL1342" s="2"/>
      <c r="AM1342" s="2"/>
      <c r="AN1342" s="2"/>
      <c r="AO1342" s="2"/>
      <c r="AP1342" s="2"/>
      <c r="AQ1342" s="2"/>
      <c r="AR1342" s="2"/>
      <c r="AS1342" s="2"/>
      <c r="AT1342" s="2"/>
      <c r="AU1342" s="2"/>
      <c r="AV1342" s="2"/>
      <c r="AW1342" s="2"/>
      <c r="AX1342" s="2"/>
      <c r="AY1342" s="2"/>
      <c r="AZ1342" s="2"/>
      <c r="BA1342" s="2"/>
      <c r="BB1342" s="2"/>
      <c r="BC1342" s="2"/>
      <c r="BD1342" s="2"/>
      <c r="BE1342" s="2"/>
      <c r="BF1342" s="2"/>
      <c r="BG1342" s="2"/>
      <c r="BH1342" s="2"/>
      <c r="BI1342" s="2"/>
      <c r="BJ1342" s="2"/>
      <c r="BK1342" s="2"/>
      <c r="BL1342" s="2"/>
      <c r="BM1342" s="2"/>
      <c r="BN1342" s="2"/>
      <c r="BO1342" s="2"/>
      <c r="BP1342" s="2"/>
      <c r="BQ1342" s="2"/>
      <c r="BR1342" s="2"/>
      <c r="BS1342" s="2"/>
      <c r="BT1342" s="2"/>
      <c r="BU1342" s="2"/>
      <c r="BV1342" s="2"/>
      <c r="BW1342" s="2"/>
      <c r="BX1342" s="2"/>
      <c r="BY1342" s="2"/>
      <c r="BZ1342" s="2"/>
      <c r="CA1342" s="2"/>
      <c r="CB1342" s="2"/>
      <c r="CC1342" s="2"/>
      <c r="CD1342" s="2"/>
      <c r="CE1342" s="2"/>
      <c r="CF1342" s="2"/>
      <c r="CG1342" s="2"/>
      <c r="CH1342" s="2"/>
      <c r="CI1342" s="2"/>
      <c r="CJ1342" s="2"/>
      <c r="CK1342" s="2"/>
      <c r="CL1342" s="2"/>
      <c r="CM1342" s="2"/>
      <c r="CN1342" s="2"/>
      <c r="CO1342" s="2"/>
      <c r="CP1342" s="2"/>
      <c r="CQ1342" s="2"/>
      <c r="CR1342" s="2"/>
      <c r="CS1342" s="2"/>
      <c r="CT1342" s="2"/>
      <c r="CU1342" s="2"/>
      <c r="CV1342" s="2"/>
      <c r="CW1342" s="2"/>
      <c r="CX1342" s="2"/>
      <c r="CY1342" s="2"/>
      <c r="CZ1342" s="2"/>
      <c r="DA1342" s="2"/>
      <c r="DB1342" s="2"/>
      <c r="DC1342" s="2"/>
      <c r="DD1342" s="2"/>
      <c r="DE1342" s="2"/>
      <c r="DF1342" s="2"/>
      <c r="DG1342" s="2"/>
      <c r="DH1342" s="2"/>
      <c r="DI1342" s="2"/>
      <c r="DJ1342" s="2"/>
      <c r="DK1342" s="2"/>
      <c r="DL1342" s="2"/>
      <c r="DM1342" s="2"/>
      <c r="DN1342" s="2"/>
      <c r="DO1342" s="2"/>
      <c r="DP1342" s="2"/>
      <c r="DQ1342" s="2"/>
      <c r="DR1342" s="2"/>
      <c r="DS1342" s="2"/>
      <c r="DT1342" s="2"/>
      <c r="DU1342" s="2"/>
      <c r="DV1342" s="2"/>
      <c r="DW1342" s="2"/>
      <c r="DX1342" s="2"/>
      <c r="DY1342" s="2"/>
      <c r="DZ1342" s="2"/>
      <c r="EA1342" s="2"/>
      <c r="EB1342" s="2"/>
      <c r="EC1342" s="2"/>
      <c r="ED1342" s="2"/>
      <c r="EE1342" s="2"/>
      <c r="EF1342" s="2"/>
      <c r="EG1342" s="2"/>
      <c r="EH1342" s="2"/>
      <c r="EI1342" s="2"/>
      <c r="EJ1342" s="2"/>
      <c r="EK1342" s="2"/>
      <c r="EL1342" s="2"/>
      <c r="EM1342" s="2"/>
      <c r="EN1342" s="2"/>
      <c r="EO1342" s="2"/>
      <c r="EP1342" s="2"/>
      <c r="EQ1342" s="2"/>
      <c r="ER1342" s="2"/>
      <c r="ES1342" s="2"/>
      <c r="ET1342" s="2"/>
      <c r="EU1342" s="2"/>
      <c r="EV1342" s="2"/>
      <c r="EW1342" s="2"/>
      <c r="EX1342" s="2"/>
      <c r="EY1342" s="2"/>
      <c r="EZ1342" s="2"/>
      <c r="FA1342" s="2"/>
      <c r="FB1342" s="2"/>
      <c r="FC1342" s="2"/>
    </row>
    <row r="1343" spans="1:159" s="4" customFormat="1">
      <c r="A1343" s="50" t="s">
        <v>2374</v>
      </c>
      <c r="B1343" s="59" t="s">
        <v>2702</v>
      </c>
      <c r="C1343" s="60">
        <v>3133</v>
      </c>
      <c r="D1343" s="59" t="s">
        <v>192</v>
      </c>
      <c r="E1343" s="78" t="str">
        <f>IFERROR(VLOOKUP($C1343,'2025-26 School Level AAFTE'!$C$2:$L$2349,9,FALSE), "No")</f>
        <v>No</v>
      </c>
      <c r="F1343" s="67">
        <f>IFERROR(VLOOKUP($C1343,'2025-26 School Level AAFTE'!$C$2:$J$2349,8,FALSE), 0)</f>
        <v>447.47</v>
      </c>
      <c r="G1343" s="69">
        <f>IFERROR(IF(E1343= "yes",VLOOKUP(C1343,Summary!$B:$I,6,0),0),0)</f>
        <v>0</v>
      </c>
      <c r="H1343" s="68">
        <f t="shared" si="231"/>
        <v>0</v>
      </c>
      <c r="I1343" s="110">
        <f>VLOOKUP($A1343,'2026-27 Salary &amp; Benefits'!$A:$I,3,FALSE)</f>
        <v>1</v>
      </c>
      <c r="J1343" s="110">
        <f>VLOOKUP($A1343,'2026-27 Salary &amp; Benefits'!$A:$I,4,FALSE)</f>
        <v>1.04</v>
      </c>
      <c r="K1343" s="101">
        <f t="shared" si="232"/>
        <v>0</v>
      </c>
      <c r="L1343" s="100">
        <f t="shared" si="233"/>
        <v>0</v>
      </c>
      <c r="M1343" s="102">
        <f>'2026-27 Salary &amp; Benefits'!$E$6</f>
        <v>78209</v>
      </c>
      <c r="N1343" s="102">
        <f>'2026-27 Salary &amp; Benefits'!$F$6</f>
        <v>82248</v>
      </c>
      <c r="O1343" s="7">
        <f t="shared" si="234"/>
        <v>0</v>
      </c>
      <c r="P1343" s="7">
        <f t="shared" si="235"/>
        <v>0</v>
      </c>
      <c r="Q1343" s="7">
        <f>'2026-27 Salary &amp; Benefits'!G$6</f>
        <v>16817.759999999998</v>
      </c>
      <c r="R1343" s="103">
        <f>'2026-27 Salary &amp; Benefits'!H$6</f>
        <v>0.16020000000000001</v>
      </c>
      <c r="S1343" s="103">
        <f>'2026-27 Salary &amp; Benefits'!I$6</f>
        <v>0.15390000000000001</v>
      </c>
      <c r="T1343" s="7">
        <f t="shared" si="236"/>
        <v>0</v>
      </c>
      <c r="U1343" s="7">
        <f t="shared" si="237"/>
        <v>0</v>
      </c>
      <c r="V1343" s="7">
        <f t="shared" si="238"/>
        <v>0</v>
      </c>
      <c r="W1343" s="7">
        <f t="shared" si="239"/>
        <v>0</v>
      </c>
      <c r="X1343" s="18">
        <f t="shared" si="240"/>
        <v>0</v>
      </c>
      <c r="Y1343" s="2"/>
      <c r="Z1343" s="2"/>
      <c r="AA1343" s="2"/>
      <c r="AB1343" s="2"/>
      <c r="AC1343" s="2"/>
      <c r="AD1343" s="2"/>
      <c r="AE1343" s="2"/>
      <c r="AF1343" s="2"/>
      <c r="AG1343" s="2"/>
      <c r="AH1343" s="2"/>
      <c r="AI1343" s="2"/>
      <c r="AJ1343" s="2"/>
      <c r="AK1343" s="2"/>
      <c r="AL1343" s="2"/>
      <c r="AM1343" s="2"/>
      <c r="AN1343" s="2"/>
      <c r="AO1343" s="2"/>
      <c r="AP1343" s="2"/>
      <c r="AQ1343" s="2"/>
      <c r="AR1343" s="2"/>
      <c r="AS1343" s="2"/>
      <c r="AT1343" s="2"/>
      <c r="AU1343" s="2"/>
      <c r="AV1343" s="2"/>
      <c r="AW1343" s="2"/>
      <c r="AX1343" s="2"/>
      <c r="AY1343" s="2"/>
      <c r="AZ1343" s="2"/>
      <c r="BA1343" s="2"/>
      <c r="BB1343" s="2"/>
      <c r="BC1343" s="2"/>
      <c r="BD1343" s="2"/>
      <c r="BE1343" s="2"/>
      <c r="BF1343" s="2"/>
      <c r="BG1343" s="2"/>
      <c r="BH1343" s="2"/>
      <c r="BI1343" s="2"/>
      <c r="BJ1343" s="2"/>
      <c r="BK1343" s="2"/>
      <c r="BL1343" s="2"/>
      <c r="BM1343" s="2"/>
      <c r="BN1343" s="2"/>
      <c r="BO1343" s="2"/>
      <c r="BP1343" s="2"/>
      <c r="BQ1343" s="2"/>
      <c r="BR1343" s="2"/>
      <c r="BS1343" s="2"/>
      <c r="BT1343" s="2"/>
      <c r="BU1343" s="2"/>
      <c r="BV1343" s="2"/>
      <c r="BW1343" s="2"/>
      <c r="BX1343" s="2"/>
      <c r="BY1343" s="2"/>
      <c r="BZ1343" s="2"/>
      <c r="CA1343" s="2"/>
      <c r="CB1343" s="2"/>
      <c r="CC1343" s="2"/>
      <c r="CD1343" s="2"/>
      <c r="CE1343" s="2"/>
      <c r="CF1343" s="2"/>
      <c r="CG1343" s="2"/>
      <c r="CH1343" s="2"/>
      <c r="CI1343" s="2"/>
      <c r="CJ1343" s="2"/>
      <c r="CK1343" s="2"/>
      <c r="CL1343" s="2"/>
      <c r="CM1343" s="2"/>
      <c r="CN1343" s="2"/>
      <c r="CO1343" s="2"/>
      <c r="CP1343" s="2"/>
      <c r="CQ1343" s="2"/>
      <c r="CR1343" s="2"/>
      <c r="CS1343" s="2"/>
      <c r="CT1343" s="2"/>
      <c r="CU1343" s="2"/>
      <c r="CV1343" s="2"/>
      <c r="CW1343" s="2"/>
      <c r="CX1343" s="2"/>
      <c r="CY1343" s="2"/>
      <c r="CZ1343" s="2"/>
      <c r="DA1343" s="2"/>
      <c r="DB1343" s="2"/>
      <c r="DC1343" s="2"/>
      <c r="DD1343" s="2"/>
      <c r="DE1343" s="2"/>
      <c r="DF1343" s="2"/>
      <c r="DG1343" s="2"/>
      <c r="DH1343" s="2"/>
      <c r="DI1343" s="2"/>
      <c r="DJ1343" s="2"/>
      <c r="DK1343" s="2"/>
      <c r="DL1343" s="2"/>
      <c r="DM1343" s="2"/>
      <c r="DN1343" s="2"/>
      <c r="DO1343" s="2"/>
      <c r="DP1343" s="2"/>
      <c r="DQ1343" s="2"/>
      <c r="DR1343" s="2"/>
      <c r="DS1343" s="2"/>
      <c r="DT1343" s="2"/>
      <c r="DU1343" s="2"/>
      <c r="DV1343" s="2"/>
      <c r="DW1343" s="2"/>
      <c r="DX1343" s="2"/>
      <c r="DY1343" s="2"/>
      <c r="DZ1343" s="2"/>
      <c r="EA1343" s="2"/>
      <c r="EB1343" s="2"/>
      <c r="EC1343" s="2"/>
      <c r="ED1343" s="2"/>
      <c r="EE1343" s="2"/>
      <c r="EF1343" s="2"/>
      <c r="EG1343" s="2"/>
      <c r="EH1343" s="2"/>
      <c r="EI1343" s="2"/>
      <c r="EJ1343" s="2"/>
      <c r="EK1343" s="2"/>
      <c r="EL1343" s="2"/>
      <c r="EM1343" s="2"/>
      <c r="EN1343" s="2"/>
      <c r="EO1343" s="2"/>
      <c r="EP1343" s="2"/>
      <c r="EQ1343" s="2"/>
      <c r="ER1343" s="2"/>
      <c r="ES1343" s="2"/>
      <c r="ET1343" s="2"/>
      <c r="EU1343" s="2"/>
      <c r="EV1343" s="2"/>
      <c r="EW1343" s="2"/>
      <c r="EX1343" s="2"/>
      <c r="EY1343" s="2"/>
      <c r="EZ1343" s="2"/>
      <c r="FA1343" s="2"/>
      <c r="FB1343" s="2"/>
      <c r="FC1343" s="2"/>
    </row>
    <row r="1344" spans="1:159" s="4" customFormat="1">
      <c r="A1344" s="50" t="s">
        <v>2374</v>
      </c>
      <c r="B1344" s="59" t="s">
        <v>2702</v>
      </c>
      <c r="C1344" s="60">
        <v>4472</v>
      </c>
      <c r="D1344" s="59" t="s">
        <v>1892</v>
      </c>
      <c r="E1344" s="78" t="str">
        <f>IFERROR(VLOOKUP($C1344,'2025-26 School Level AAFTE'!$C$2:$L$2349,9,FALSE), "No")</f>
        <v>No</v>
      </c>
      <c r="F1344" s="67">
        <f>IFERROR(VLOOKUP($C1344,'2025-26 School Level AAFTE'!$C$2:$J$2349,8,FALSE), 0)</f>
        <v>330.2</v>
      </c>
      <c r="G1344" s="69">
        <f>IFERROR(IF(E1344= "yes",VLOOKUP(C1344,Summary!$B:$I,6,0),0),0)</f>
        <v>0</v>
      </c>
      <c r="H1344" s="68">
        <f t="shared" si="231"/>
        <v>0</v>
      </c>
      <c r="I1344" s="110">
        <f>VLOOKUP($A1344,'2026-27 Salary &amp; Benefits'!$A:$I,3,FALSE)</f>
        <v>1</v>
      </c>
      <c r="J1344" s="110">
        <f>VLOOKUP($A1344,'2026-27 Salary &amp; Benefits'!$A:$I,4,FALSE)</f>
        <v>1.04</v>
      </c>
      <c r="K1344" s="101">
        <f t="shared" si="232"/>
        <v>0</v>
      </c>
      <c r="L1344" s="100">
        <f t="shared" si="233"/>
        <v>0</v>
      </c>
      <c r="M1344" s="102">
        <f>'2026-27 Salary &amp; Benefits'!$E$6</f>
        <v>78209</v>
      </c>
      <c r="N1344" s="102">
        <f>'2026-27 Salary &amp; Benefits'!$F$6</f>
        <v>82248</v>
      </c>
      <c r="O1344" s="7">
        <f t="shared" si="234"/>
        <v>0</v>
      </c>
      <c r="P1344" s="7">
        <f t="shared" si="235"/>
        <v>0</v>
      </c>
      <c r="Q1344" s="7">
        <f>'2026-27 Salary &amp; Benefits'!G$6</f>
        <v>16817.759999999998</v>
      </c>
      <c r="R1344" s="103">
        <f>'2026-27 Salary &amp; Benefits'!H$6</f>
        <v>0.16020000000000001</v>
      </c>
      <c r="S1344" s="103">
        <f>'2026-27 Salary &amp; Benefits'!I$6</f>
        <v>0.15390000000000001</v>
      </c>
      <c r="T1344" s="7">
        <f t="shared" si="236"/>
        <v>0</v>
      </c>
      <c r="U1344" s="7">
        <f t="shared" si="237"/>
        <v>0</v>
      </c>
      <c r="V1344" s="7">
        <f t="shared" si="238"/>
        <v>0</v>
      </c>
      <c r="W1344" s="7">
        <f t="shared" si="239"/>
        <v>0</v>
      </c>
      <c r="X1344" s="18">
        <f t="shared" si="240"/>
        <v>0</v>
      </c>
      <c r="Y1344" s="2"/>
      <c r="Z1344" s="2"/>
      <c r="AA1344" s="2"/>
      <c r="AB1344" s="2"/>
      <c r="AC1344" s="2"/>
      <c r="AD1344" s="2"/>
      <c r="AE1344" s="2"/>
      <c r="AF1344" s="2"/>
      <c r="AG1344" s="2"/>
      <c r="AH1344" s="2"/>
      <c r="AI1344" s="2"/>
      <c r="AJ1344" s="2"/>
      <c r="AK1344" s="2"/>
      <c r="AL1344" s="2"/>
      <c r="AM1344" s="2"/>
      <c r="AN1344" s="2"/>
      <c r="AO1344" s="2"/>
      <c r="AP1344" s="2"/>
      <c r="AQ1344" s="2"/>
      <c r="AR1344" s="2"/>
      <c r="AS1344" s="2"/>
      <c r="AT1344" s="2"/>
      <c r="AU1344" s="2"/>
      <c r="AV1344" s="2"/>
      <c r="AW1344" s="2"/>
      <c r="AX1344" s="2"/>
      <c r="AY1344" s="2"/>
      <c r="AZ1344" s="2"/>
      <c r="BA1344" s="2"/>
      <c r="BB1344" s="2"/>
      <c r="BC1344" s="2"/>
      <c r="BD1344" s="2"/>
      <c r="BE1344" s="2"/>
      <c r="BF1344" s="2"/>
      <c r="BG1344" s="2"/>
      <c r="BH1344" s="2"/>
      <c r="BI1344" s="2"/>
      <c r="BJ1344" s="2"/>
      <c r="BK1344" s="2"/>
      <c r="BL1344" s="2"/>
      <c r="BM1344" s="2"/>
      <c r="BN1344" s="2"/>
      <c r="BO1344" s="2"/>
      <c r="BP1344" s="2"/>
      <c r="BQ1344" s="2"/>
      <c r="BR1344" s="2"/>
      <c r="BS1344" s="2"/>
      <c r="BT1344" s="2"/>
      <c r="BU1344" s="2"/>
      <c r="BV1344" s="2"/>
      <c r="BW1344" s="2"/>
      <c r="BX1344" s="2"/>
      <c r="BY1344" s="2"/>
      <c r="BZ1344" s="2"/>
      <c r="CA1344" s="2"/>
      <c r="CB1344" s="2"/>
      <c r="CC1344" s="2"/>
      <c r="CD1344" s="2"/>
      <c r="CE1344" s="2"/>
      <c r="CF1344" s="2"/>
      <c r="CG1344" s="2"/>
      <c r="CH1344" s="2"/>
      <c r="CI1344" s="2"/>
      <c r="CJ1344" s="2"/>
      <c r="CK1344" s="2"/>
      <c r="CL1344" s="2"/>
      <c r="CM1344" s="2"/>
      <c r="CN1344" s="2"/>
      <c r="CO1344" s="2"/>
      <c r="CP1344" s="2"/>
      <c r="CQ1344" s="2"/>
      <c r="CR1344" s="2"/>
      <c r="CS1344" s="2"/>
      <c r="CT1344" s="2"/>
      <c r="CU1344" s="2"/>
      <c r="CV1344" s="2"/>
      <c r="CW1344" s="2"/>
      <c r="CX1344" s="2"/>
      <c r="CY1344" s="2"/>
      <c r="CZ1344" s="2"/>
      <c r="DA1344" s="2"/>
      <c r="DB1344" s="2"/>
      <c r="DC1344" s="2"/>
      <c r="DD1344" s="2"/>
      <c r="DE1344" s="2"/>
      <c r="DF1344" s="2"/>
      <c r="DG1344" s="2"/>
      <c r="DH1344" s="2"/>
      <c r="DI1344" s="2"/>
      <c r="DJ1344" s="2"/>
      <c r="DK1344" s="2"/>
      <c r="DL1344" s="2"/>
      <c r="DM1344" s="2"/>
      <c r="DN1344" s="2"/>
      <c r="DO1344" s="2"/>
      <c r="DP1344" s="2"/>
      <c r="DQ1344" s="2"/>
      <c r="DR1344" s="2"/>
      <c r="DS1344" s="2"/>
      <c r="DT1344" s="2"/>
      <c r="DU1344" s="2"/>
      <c r="DV1344" s="2"/>
      <c r="DW1344" s="2"/>
      <c r="DX1344" s="2"/>
      <c r="DY1344" s="2"/>
      <c r="DZ1344" s="2"/>
      <c r="EA1344" s="2"/>
      <c r="EB1344" s="2"/>
      <c r="EC1344" s="2"/>
      <c r="ED1344" s="2"/>
      <c r="EE1344" s="2"/>
      <c r="EF1344" s="2"/>
      <c r="EG1344" s="2"/>
      <c r="EH1344" s="2"/>
      <c r="EI1344" s="2"/>
      <c r="EJ1344" s="2"/>
      <c r="EK1344" s="2"/>
      <c r="EL1344" s="2"/>
      <c r="EM1344" s="2"/>
      <c r="EN1344" s="2"/>
      <c r="EO1344" s="2"/>
      <c r="EP1344" s="2"/>
      <c r="EQ1344" s="2"/>
      <c r="ER1344" s="2"/>
      <c r="ES1344" s="2"/>
      <c r="ET1344" s="2"/>
      <c r="EU1344" s="2"/>
      <c r="EV1344" s="2"/>
      <c r="EW1344" s="2"/>
      <c r="EX1344" s="2"/>
      <c r="EY1344" s="2"/>
      <c r="EZ1344" s="2"/>
      <c r="FA1344" s="2"/>
      <c r="FB1344" s="2"/>
      <c r="FC1344" s="2"/>
    </row>
    <row r="1345" spans="1:159" s="4" customFormat="1">
      <c r="A1345" s="48" t="s">
        <v>2374</v>
      </c>
      <c r="B1345" s="59" t="s">
        <v>2702</v>
      </c>
      <c r="C1345" s="60">
        <v>3540</v>
      </c>
      <c r="D1345" s="59" t="s">
        <v>1887</v>
      </c>
      <c r="E1345" s="78" t="str">
        <f>IFERROR(VLOOKUP($C1345,'2025-26 School Level AAFTE'!$C$2:$L$2349,9,FALSE), "No")</f>
        <v>Yes</v>
      </c>
      <c r="F1345" s="67">
        <f>IFERROR(VLOOKUP($C1345,'2025-26 School Level AAFTE'!$C$2:$J$2349,8,FALSE), 0)</f>
        <v>325.88</v>
      </c>
      <c r="G1345" s="69">
        <f>IFERROR(IF(E1345= "yes",VLOOKUP(C1345,Summary!$B:$I,6,0),0),0)</f>
        <v>0</v>
      </c>
      <c r="H1345" s="68">
        <f t="shared" si="231"/>
        <v>325.88</v>
      </c>
      <c r="I1345" s="110">
        <f>VLOOKUP($A1345,'2026-27 Salary &amp; Benefits'!$A:$I,3,FALSE)</f>
        <v>1</v>
      </c>
      <c r="J1345" s="110">
        <f>VLOOKUP($A1345,'2026-27 Salary &amp; Benefits'!$A:$I,4,FALSE)</f>
        <v>1.04</v>
      </c>
      <c r="K1345" s="101">
        <f t="shared" si="232"/>
        <v>325.88</v>
      </c>
      <c r="L1345" s="100">
        <f t="shared" si="233"/>
        <v>0.95599999999999996</v>
      </c>
      <c r="M1345" s="102">
        <f>'2026-27 Salary &amp; Benefits'!$E$6</f>
        <v>78209</v>
      </c>
      <c r="N1345" s="102">
        <f>'2026-27 Salary &amp; Benefits'!$F$6</f>
        <v>82248</v>
      </c>
      <c r="O1345" s="7">
        <f t="shared" si="234"/>
        <v>74767.8</v>
      </c>
      <c r="P1345" s="7">
        <f t="shared" si="235"/>
        <v>7006.4499999999971</v>
      </c>
      <c r="Q1345" s="7">
        <f>'2026-27 Salary &amp; Benefits'!G$6</f>
        <v>16817.759999999998</v>
      </c>
      <c r="R1345" s="103">
        <f>'2026-27 Salary &amp; Benefits'!H$6</f>
        <v>0.16020000000000001</v>
      </c>
      <c r="S1345" s="103">
        <f>'2026-27 Salary &amp; Benefits'!I$6</f>
        <v>0.15390000000000001</v>
      </c>
      <c r="T1345" s="7">
        <f t="shared" si="236"/>
        <v>29133.87</v>
      </c>
      <c r="U1345" s="7">
        <f t="shared" si="237"/>
        <v>1362.9</v>
      </c>
      <c r="V1345" s="7">
        <f t="shared" si="238"/>
        <v>209.75</v>
      </c>
      <c r="W1345" s="7">
        <f t="shared" si="239"/>
        <v>1572.65</v>
      </c>
      <c r="X1345" s="18">
        <f t="shared" si="240"/>
        <v>112480.76999999999</v>
      </c>
      <c r="Y1345" s="2"/>
      <c r="Z1345" s="2"/>
      <c r="AA1345" s="2"/>
      <c r="AB1345" s="2"/>
      <c r="AC1345" s="2"/>
      <c r="AD1345" s="2"/>
      <c r="AE1345" s="2"/>
      <c r="AF1345" s="2"/>
      <c r="AG1345" s="2"/>
      <c r="AH1345" s="2"/>
      <c r="AI1345" s="2"/>
      <c r="AJ1345" s="2"/>
      <c r="AK1345" s="2"/>
      <c r="AL1345" s="2"/>
      <c r="AM1345" s="2"/>
      <c r="AN1345" s="2"/>
      <c r="AO1345" s="2"/>
      <c r="AP1345" s="2"/>
      <c r="AQ1345" s="2"/>
      <c r="AR1345" s="2"/>
      <c r="AS1345" s="2"/>
      <c r="AT1345" s="2"/>
      <c r="AU1345" s="2"/>
      <c r="AV1345" s="2"/>
      <c r="AW1345" s="2"/>
      <c r="AX1345" s="2"/>
      <c r="AY1345" s="2"/>
      <c r="AZ1345" s="2"/>
      <c r="BA1345" s="2"/>
      <c r="BB1345" s="2"/>
      <c r="BC1345" s="2"/>
      <c r="BD1345" s="2"/>
      <c r="BE1345" s="2"/>
      <c r="BF1345" s="2"/>
      <c r="BG1345" s="2"/>
      <c r="BH1345" s="2"/>
      <c r="BI1345" s="2"/>
      <c r="BJ1345" s="2"/>
      <c r="BK1345" s="2"/>
      <c r="BL1345" s="2"/>
      <c r="BM1345" s="2"/>
      <c r="BN1345" s="2"/>
      <c r="BO1345" s="2"/>
      <c r="BP1345" s="2"/>
      <c r="BQ1345" s="2"/>
      <c r="BR1345" s="2"/>
      <c r="BS1345" s="2"/>
      <c r="BT1345" s="2"/>
      <c r="BU1345" s="2"/>
      <c r="BV1345" s="2"/>
      <c r="BW1345" s="2"/>
      <c r="BX1345" s="2"/>
      <c r="BY1345" s="2"/>
      <c r="BZ1345" s="2"/>
      <c r="CA1345" s="2"/>
      <c r="CB1345" s="2"/>
      <c r="CC1345" s="2"/>
      <c r="CD1345" s="2"/>
      <c r="CE1345" s="2"/>
      <c r="CF1345" s="2"/>
      <c r="CG1345" s="2"/>
      <c r="CH1345" s="2"/>
      <c r="CI1345" s="2"/>
      <c r="CJ1345" s="2"/>
      <c r="CK1345" s="2"/>
      <c r="CL1345" s="2"/>
      <c r="CM1345" s="2"/>
      <c r="CN1345" s="2"/>
      <c r="CO1345" s="2"/>
      <c r="CP1345" s="2"/>
      <c r="CQ1345" s="2"/>
      <c r="CR1345" s="2"/>
      <c r="CS1345" s="2"/>
      <c r="CT1345" s="2"/>
      <c r="CU1345" s="2"/>
      <c r="CV1345" s="2"/>
      <c r="CW1345" s="2"/>
      <c r="CX1345" s="2"/>
      <c r="CY1345" s="2"/>
      <c r="CZ1345" s="2"/>
      <c r="DA1345" s="2"/>
      <c r="DB1345" s="2"/>
      <c r="DC1345" s="2"/>
      <c r="DD1345" s="2"/>
      <c r="DE1345" s="2"/>
      <c r="DF1345" s="2"/>
      <c r="DG1345" s="2"/>
      <c r="DH1345" s="2"/>
      <c r="DI1345" s="2"/>
      <c r="DJ1345" s="2"/>
      <c r="DK1345" s="2"/>
      <c r="DL1345" s="2"/>
      <c r="DM1345" s="2"/>
      <c r="DN1345" s="2"/>
      <c r="DO1345" s="2"/>
      <c r="DP1345" s="2"/>
      <c r="DQ1345" s="2"/>
      <c r="DR1345" s="2"/>
      <c r="DS1345" s="2"/>
      <c r="DT1345" s="2"/>
      <c r="DU1345" s="2"/>
      <c r="DV1345" s="2"/>
      <c r="DW1345" s="2"/>
      <c r="DX1345" s="2"/>
      <c r="DY1345" s="2"/>
      <c r="DZ1345" s="2"/>
      <c r="EA1345" s="2"/>
      <c r="EB1345" s="2"/>
      <c r="EC1345" s="2"/>
      <c r="ED1345" s="2"/>
      <c r="EE1345" s="2"/>
      <c r="EF1345" s="2"/>
      <c r="EG1345" s="2"/>
      <c r="EH1345" s="2"/>
      <c r="EI1345" s="2"/>
      <c r="EJ1345" s="2"/>
      <c r="EK1345" s="2"/>
      <c r="EL1345" s="2"/>
      <c r="EM1345" s="2"/>
      <c r="EN1345" s="2"/>
      <c r="EO1345" s="2"/>
      <c r="EP1345" s="2"/>
      <c r="EQ1345" s="2"/>
      <c r="ER1345" s="2"/>
      <c r="ES1345" s="2"/>
      <c r="ET1345" s="2"/>
      <c r="EU1345" s="2"/>
      <c r="EV1345" s="2"/>
      <c r="EW1345" s="2"/>
      <c r="EX1345" s="2"/>
      <c r="EY1345" s="2"/>
      <c r="EZ1345" s="2"/>
      <c r="FA1345" s="2"/>
      <c r="FB1345" s="2"/>
      <c r="FC1345" s="2"/>
    </row>
    <row r="1346" spans="1:159" s="4" customFormat="1">
      <c r="A1346" s="50" t="s">
        <v>2374</v>
      </c>
      <c r="B1346" s="59" t="s">
        <v>2702</v>
      </c>
      <c r="C1346" s="60">
        <v>2342</v>
      </c>
      <c r="D1346" s="59" t="s">
        <v>49</v>
      </c>
      <c r="E1346" s="78" t="str">
        <f>IFERROR(VLOOKUP($C1346,'2025-26 School Level AAFTE'!$C$2:$L$2349,9,FALSE), "No")</f>
        <v>No</v>
      </c>
      <c r="F1346" s="67">
        <f>IFERROR(VLOOKUP($C1346,'2025-26 School Level AAFTE'!$C$2:$J$2349,8,FALSE), 0)</f>
        <v>299</v>
      </c>
      <c r="G1346" s="69">
        <f>IFERROR(IF(E1346= "yes",VLOOKUP(C1346,Summary!$B:$I,6,0),0),0)</f>
        <v>0</v>
      </c>
      <c r="H1346" s="68">
        <f t="shared" si="231"/>
        <v>0</v>
      </c>
      <c r="I1346" s="110">
        <f>VLOOKUP($A1346,'2026-27 Salary &amp; Benefits'!$A:$I,3,FALSE)</f>
        <v>1</v>
      </c>
      <c r="J1346" s="110">
        <f>VLOOKUP($A1346,'2026-27 Salary &amp; Benefits'!$A:$I,4,FALSE)</f>
        <v>1.04</v>
      </c>
      <c r="K1346" s="101">
        <f t="shared" si="232"/>
        <v>0</v>
      </c>
      <c r="L1346" s="100">
        <f t="shared" si="233"/>
        <v>0</v>
      </c>
      <c r="M1346" s="102">
        <f>'2026-27 Salary &amp; Benefits'!$E$6</f>
        <v>78209</v>
      </c>
      <c r="N1346" s="102">
        <f>'2026-27 Salary &amp; Benefits'!$F$6</f>
        <v>82248</v>
      </c>
      <c r="O1346" s="7">
        <f t="shared" si="234"/>
        <v>0</v>
      </c>
      <c r="P1346" s="7">
        <f t="shared" si="235"/>
        <v>0</v>
      </c>
      <c r="Q1346" s="7">
        <f>'2026-27 Salary &amp; Benefits'!G$6</f>
        <v>16817.759999999998</v>
      </c>
      <c r="R1346" s="103">
        <f>'2026-27 Salary &amp; Benefits'!H$6</f>
        <v>0.16020000000000001</v>
      </c>
      <c r="S1346" s="103">
        <f>'2026-27 Salary &amp; Benefits'!I$6</f>
        <v>0.15390000000000001</v>
      </c>
      <c r="T1346" s="7">
        <f t="shared" si="236"/>
        <v>0</v>
      </c>
      <c r="U1346" s="7">
        <f t="shared" si="237"/>
        <v>0</v>
      </c>
      <c r="V1346" s="7">
        <f t="shared" si="238"/>
        <v>0</v>
      </c>
      <c r="W1346" s="7">
        <f t="shared" si="239"/>
        <v>0</v>
      </c>
      <c r="X1346" s="18">
        <f t="shared" si="240"/>
        <v>0</v>
      </c>
      <c r="Y1346" s="2"/>
      <c r="Z1346" s="2"/>
      <c r="AA1346" s="2"/>
      <c r="AB1346" s="2"/>
      <c r="AC1346" s="2"/>
      <c r="AD1346" s="2"/>
      <c r="AE1346" s="2"/>
      <c r="AF1346" s="2"/>
      <c r="AG1346" s="2"/>
      <c r="AH1346" s="2"/>
      <c r="AI1346" s="2"/>
      <c r="AJ1346" s="2"/>
      <c r="AK1346" s="2"/>
      <c r="AL1346" s="2"/>
      <c r="AM1346" s="2"/>
      <c r="AN1346" s="2"/>
      <c r="AO1346" s="2"/>
      <c r="AP1346" s="2"/>
      <c r="AQ1346" s="2"/>
      <c r="AR1346" s="2"/>
      <c r="AS1346" s="2"/>
      <c r="AT1346" s="2"/>
      <c r="AU1346" s="2"/>
      <c r="AV1346" s="2"/>
      <c r="AW1346" s="2"/>
      <c r="AX1346" s="2"/>
      <c r="AY1346" s="2"/>
      <c r="AZ1346" s="2"/>
      <c r="BA1346" s="2"/>
      <c r="BB1346" s="2"/>
      <c r="BC1346" s="2"/>
      <c r="BD1346" s="2"/>
      <c r="BE1346" s="2"/>
      <c r="BF1346" s="2"/>
      <c r="BG1346" s="2"/>
      <c r="BH1346" s="2"/>
      <c r="BI1346" s="2"/>
      <c r="BJ1346" s="2"/>
      <c r="BK1346" s="2"/>
      <c r="BL1346" s="2"/>
      <c r="BM1346" s="2"/>
      <c r="BN1346" s="2"/>
      <c r="BO1346" s="2"/>
      <c r="BP1346" s="2"/>
      <c r="BQ1346" s="2"/>
      <c r="BR1346" s="2"/>
      <c r="BS1346" s="2"/>
      <c r="BT1346" s="2"/>
      <c r="BU1346" s="2"/>
      <c r="BV1346" s="2"/>
      <c r="BW1346" s="2"/>
      <c r="BX1346" s="2"/>
      <c r="BY1346" s="2"/>
      <c r="BZ1346" s="2"/>
      <c r="CA1346" s="2"/>
      <c r="CB1346" s="2"/>
      <c r="CC1346" s="2"/>
      <c r="CD1346" s="2"/>
      <c r="CE1346" s="2"/>
      <c r="CF1346" s="2"/>
      <c r="CG1346" s="2"/>
      <c r="CH1346" s="2"/>
      <c r="CI1346" s="2"/>
      <c r="CJ1346" s="2"/>
      <c r="CK1346" s="2"/>
      <c r="CL1346" s="2"/>
      <c r="CM1346" s="2"/>
      <c r="CN1346" s="2"/>
      <c r="CO1346" s="2"/>
      <c r="CP1346" s="2"/>
      <c r="CQ1346" s="2"/>
      <c r="CR1346" s="2"/>
      <c r="CS1346" s="2"/>
      <c r="CT1346" s="2"/>
      <c r="CU1346" s="2"/>
      <c r="CV1346" s="2"/>
      <c r="CW1346" s="2"/>
      <c r="CX1346" s="2"/>
      <c r="CY1346" s="2"/>
      <c r="CZ1346" s="2"/>
      <c r="DA1346" s="2"/>
      <c r="DB1346" s="2"/>
      <c r="DC1346" s="2"/>
      <c r="DD1346" s="2"/>
      <c r="DE1346" s="2"/>
      <c r="DF1346" s="2"/>
      <c r="DG1346" s="2"/>
      <c r="DH1346" s="2"/>
      <c r="DI1346" s="2"/>
      <c r="DJ1346" s="2"/>
      <c r="DK1346" s="2"/>
      <c r="DL1346" s="2"/>
      <c r="DM1346" s="2"/>
      <c r="DN1346" s="2"/>
      <c r="DO1346" s="2"/>
      <c r="DP1346" s="2"/>
      <c r="DQ1346" s="2"/>
      <c r="DR1346" s="2"/>
      <c r="DS1346" s="2"/>
      <c r="DT1346" s="2"/>
      <c r="DU1346" s="2"/>
      <c r="DV1346" s="2"/>
      <c r="DW1346" s="2"/>
      <c r="DX1346" s="2"/>
      <c r="DY1346" s="2"/>
      <c r="DZ1346" s="2"/>
      <c r="EA1346" s="2"/>
      <c r="EB1346" s="2"/>
      <c r="EC1346" s="2"/>
      <c r="ED1346" s="2"/>
      <c r="EE1346" s="2"/>
      <c r="EF1346" s="2"/>
      <c r="EG1346" s="2"/>
      <c r="EH1346" s="2"/>
      <c r="EI1346" s="2"/>
      <c r="EJ1346" s="2"/>
      <c r="EK1346" s="2"/>
      <c r="EL1346" s="2"/>
      <c r="EM1346" s="2"/>
      <c r="EN1346" s="2"/>
      <c r="EO1346" s="2"/>
      <c r="EP1346" s="2"/>
      <c r="EQ1346" s="2"/>
      <c r="ER1346" s="2"/>
      <c r="ES1346" s="2"/>
      <c r="ET1346" s="2"/>
      <c r="EU1346" s="2"/>
      <c r="EV1346" s="2"/>
      <c r="EW1346" s="2"/>
      <c r="EX1346" s="2"/>
      <c r="EY1346" s="2"/>
      <c r="EZ1346" s="2"/>
      <c r="FA1346" s="2"/>
      <c r="FB1346" s="2"/>
      <c r="FC1346" s="2"/>
    </row>
    <row r="1347" spans="1:159" s="4" customFormat="1">
      <c r="A1347" s="50" t="s">
        <v>2374</v>
      </c>
      <c r="B1347" s="59" t="s">
        <v>2702</v>
      </c>
      <c r="C1347" s="60">
        <v>3066</v>
      </c>
      <c r="D1347" s="59" t="s">
        <v>1885</v>
      </c>
      <c r="E1347" s="78" t="str">
        <f>IFERROR(VLOOKUP($C1347,'2025-26 School Level AAFTE'!$C$2:$L$2349,9,FALSE), "No")</f>
        <v>No</v>
      </c>
      <c r="F1347" s="67">
        <f>IFERROR(VLOOKUP($C1347,'2025-26 School Level AAFTE'!$C$2:$J$2349,8,FALSE), 0)</f>
        <v>195.10000000000002</v>
      </c>
      <c r="G1347" s="69">
        <f>IFERROR(IF(E1347= "yes",VLOOKUP(C1347,Summary!$B:$I,6,0),0),0)</f>
        <v>0</v>
      </c>
      <c r="H1347" s="68">
        <f t="shared" si="231"/>
        <v>0</v>
      </c>
      <c r="I1347" s="110">
        <f>VLOOKUP($A1347,'2026-27 Salary &amp; Benefits'!$A:$I,3,FALSE)</f>
        <v>1</v>
      </c>
      <c r="J1347" s="110">
        <f>VLOOKUP($A1347,'2026-27 Salary &amp; Benefits'!$A:$I,4,FALSE)</f>
        <v>1.04</v>
      </c>
      <c r="K1347" s="101">
        <f t="shared" si="232"/>
        <v>0</v>
      </c>
      <c r="L1347" s="100">
        <f t="shared" si="233"/>
        <v>0</v>
      </c>
      <c r="M1347" s="102">
        <f>'2026-27 Salary &amp; Benefits'!$E$6</f>
        <v>78209</v>
      </c>
      <c r="N1347" s="102">
        <f>'2026-27 Salary &amp; Benefits'!$F$6</f>
        <v>82248</v>
      </c>
      <c r="O1347" s="7">
        <f t="shared" si="234"/>
        <v>0</v>
      </c>
      <c r="P1347" s="7">
        <f t="shared" si="235"/>
        <v>0</v>
      </c>
      <c r="Q1347" s="7">
        <f>'2026-27 Salary &amp; Benefits'!G$6</f>
        <v>16817.759999999998</v>
      </c>
      <c r="R1347" s="103">
        <f>'2026-27 Salary &amp; Benefits'!H$6</f>
        <v>0.16020000000000001</v>
      </c>
      <c r="S1347" s="103">
        <f>'2026-27 Salary &amp; Benefits'!I$6</f>
        <v>0.15390000000000001</v>
      </c>
      <c r="T1347" s="7">
        <f t="shared" si="236"/>
        <v>0</v>
      </c>
      <c r="U1347" s="7">
        <f t="shared" si="237"/>
        <v>0</v>
      </c>
      <c r="V1347" s="7">
        <f t="shared" si="238"/>
        <v>0</v>
      </c>
      <c r="W1347" s="7">
        <f t="shared" si="239"/>
        <v>0</v>
      </c>
      <c r="X1347" s="18">
        <f t="shared" si="240"/>
        <v>0</v>
      </c>
      <c r="Y1347" s="2"/>
      <c r="Z1347" s="2"/>
      <c r="AA1347" s="2"/>
      <c r="AB1347" s="2"/>
      <c r="AC1347" s="2"/>
      <c r="AD1347" s="2"/>
      <c r="AE1347" s="2"/>
      <c r="AF1347" s="2"/>
      <c r="AG1347" s="2"/>
      <c r="AH1347" s="2"/>
      <c r="AI1347" s="2"/>
      <c r="AJ1347" s="2"/>
      <c r="AK1347" s="2"/>
      <c r="AL1347" s="2"/>
      <c r="AM1347" s="2"/>
      <c r="AN1347" s="2"/>
      <c r="AO1347" s="2"/>
      <c r="AP1347" s="2"/>
      <c r="AQ1347" s="2"/>
      <c r="AR1347" s="2"/>
      <c r="AS1347" s="2"/>
      <c r="AT1347" s="2"/>
      <c r="AU1347" s="2"/>
      <c r="AV1347" s="2"/>
      <c r="AW1347" s="2"/>
      <c r="AX1347" s="2"/>
      <c r="AY1347" s="2"/>
      <c r="AZ1347" s="2"/>
      <c r="BA1347" s="2"/>
      <c r="BB1347" s="2"/>
      <c r="BC1347" s="2"/>
      <c r="BD1347" s="2"/>
      <c r="BE1347" s="2"/>
      <c r="BF1347" s="2"/>
      <c r="BG1347" s="2"/>
      <c r="BH1347" s="2"/>
      <c r="BI1347" s="2"/>
      <c r="BJ1347" s="2"/>
      <c r="BK1347" s="2"/>
      <c r="BL1347" s="2"/>
      <c r="BM1347" s="2"/>
      <c r="BN1347" s="2"/>
      <c r="BO1347" s="2"/>
      <c r="BP1347" s="2"/>
      <c r="BQ1347" s="2"/>
      <c r="BR1347" s="2"/>
      <c r="BS1347" s="2"/>
      <c r="BT1347" s="2"/>
      <c r="BU1347" s="2"/>
      <c r="BV1347" s="2"/>
      <c r="BW1347" s="2"/>
      <c r="BX1347" s="2"/>
      <c r="BY1347" s="2"/>
      <c r="BZ1347" s="2"/>
      <c r="CA1347" s="2"/>
      <c r="CB1347" s="2"/>
      <c r="CC1347" s="2"/>
      <c r="CD1347" s="2"/>
      <c r="CE1347" s="2"/>
      <c r="CF1347" s="2"/>
      <c r="CG1347" s="2"/>
      <c r="CH1347" s="2"/>
      <c r="CI1347" s="2"/>
      <c r="CJ1347" s="2"/>
      <c r="CK1347" s="2"/>
      <c r="CL1347" s="2"/>
      <c r="CM1347" s="2"/>
      <c r="CN1347" s="2"/>
      <c r="CO1347" s="2"/>
      <c r="CP1347" s="2"/>
      <c r="CQ1347" s="2"/>
      <c r="CR1347" s="2"/>
      <c r="CS1347" s="2"/>
      <c r="CT1347" s="2"/>
      <c r="CU1347" s="2"/>
      <c r="CV1347" s="2"/>
      <c r="CW1347" s="2"/>
      <c r="CX1347" s="2"/>
      <c r="CY1347" s="2"/>
      <c r="CZ1347" s="2"/>
      <c r="DA1347" s="2"/>
      <c r="DB1347" s="2"/>
      <c r="DC1347" s="2"/>
      <c r="DD1347" s="2"/>
      <c r="DE1347" s="2"/>
      <c r="DF1347" s="2"/>
      <c r="DG1347" s="2"/>
      <c r="DH1347" s="2"/>
      <c r="DI1347" s="2"/>
      <c r="DJ1347" s="2"/>
      <c r="DK1347" s="2"/>
      <c r="DL1347" s="2"/>
      <c r="DM1347" s="2"/>
      <c r="DN1347" s="2"/>
      <c r="DO1347" s="2"/>
      <c r="DP1347" s="2"/>
      <c r="DQ1347" s="2"/>
      <c r="DR1347" s="2"/>
      <c r="DS1347" s="2"/>
      <c r="DT1347" s="2"/>
      <c r="DU1347" s="2"/>
      <c r="DV1347" s="2"/>
      <c r="DW1347" s="2"/>
      <c r="DX1347" s="2"/>
      <c r="DY1347" s="2"/>
      <c r="DZ1347" s="2"/>
      <c r="EA1347" s="2"/>
      <c r="EB1347" s="2"/>
      <c r="EC1347" s="2"/>
      <c r="ED1347" s="2"/>
      <c r="EE1347" s="2"/>
      <c r="EF1347" s="2"/>
      <c r="EG1347" s="2"/>
      <c r="EH1347" s="2"/>
      <c r="EI1347" s="2"/>
      <c r="EJ1347" s="2"/>
      <c r="EK1347" s="2"/>
      <c r="EL1347" s="2"/>
      <c r="EM1347" s="2"/>
      <c r="EN1347" s="2"/>
      <c r="EO1347" s="2"/>
      <c r="EP1347" s="2"/>
      <c r="EQ1347" s="2"/>
      <c r="ER1347" s="2"/>
      <c r="ES1347" s="2"/>
      <c r="ET1347" s="2"/>
      <c r="EU1347" s="2"/>
      <c r="EV1347" s="2"/>
      <c r="EW1347" s="2"/>
      <c r="EX1347" s="2"/>
      <c r="EY1347" s="2"/>
      <c r="EZ1347" s="2"/>
      <c r="FA1347" s="2"/>
      <c r="FB1347" s="2"/>
      <c r="FC1347" s="2"/>
    </row>
    <row r="1348" spans="1:159" s="4" customFormat="1">
      <c r="A1348" s="50" t="s">
        <v>2374</v>
      </c>
      <c r="B1348" s="59" t="s">
        <v>2702</v>
      </c>
      <c r="C1348" s="60">
        <v>4458</v>
      </c>
      <c r="D1348" s="59" t="s">
        <v>1891</v>
      </c>
      <c r="E1348" s="78" t="str">
        <f>IFERROR(VLOOKUP($C1348,'2025-26 School Level AAFTE'!$C$2:$L$2349,9,FALSE), "No")</f>
        <v>No</v>
      </c>
      <c r="F1348" s="67">
        <f>IFERROR(VLOOKUP($C1348,'2025-26 School Level AAFTE'!$C$2:$J$2349,8,FALSE), 0)</f>
        <v>277.89999999999998</v>
      </c>
      <c r="G1348" s="69">
        <f>IFERROR(IF(E1348= "yes",VLOOKUP(C1348,Summary!$B:$I,6,0),0),0)</f>
        <v>0</v>
      </c>
      <c r="H1348" s="68">
        <f t="shared" si="231"/>
        <v>0</v>
      </c>
      <c r="I1348" s="110">
        <f>VLOOKUP($A1348,'2026-27 Salary &amp; Benefits'!$A:$I,3,FALSE)</f>
        <v>1</v>
      </c>
      <c r="J1348" s="110">
        <f>VLOOKUP($A1348,'2026-27 Salary &amp; Benefits'!$A:$I,4,FALSE)</f>
        <v>1.04</v>
      </c>
      <c r="K1348" s="101">
        <f t="shared" si="232"/>
        <v>0</v>
      </c>
      <c r="L1348" s="100">
        <f t="shared" si="233"/>
        <v>0</v>
      </c>
      <c r="M1348" s="102">
        <f>'2026-27 Salary &amp; Benefits'!$E$6</f>
        <v>78209</v>
      </c>
      <c r="N1348" s="102">
        <f>'2026-27 Salary &amp; Benefits'!$F$6</f>
        <v>82248</v>
      </c>
      <c r="O1348" s="7">
        <f t="shared" si="234"/>
        <v>0</v>
      </c>
      <c r="P1348" s="7">
        <f t="shared" si="235"/>
        <v>0</v>
      </c>
      <c r="Q1348" s="7">
        <f>'2026-27 Salary &amp; Benefits'!G$6</f>
        <v>16817.759999999998</v>
      </c>
      <c r="R1348" s="103">
        <f>'2026-27 Salary &amp; Benefits'!H$6</f>
        <v>0.16020000000000001</v>
      </c>
      <c r="S1348" s="103">
        <f>'2026-27 Salary &amp; Benefits'!I$6</f>
        <v>0.15390000000000001</v>
      </c>
      <c r="T1348" s="7">
        <f t="shared" si="236"/>
        <v>0</v>
      </c>
      <c r="U1348" s="7">
        <f t="shared" si="237"/>
        <v>0</v>
      </c>
      <c r="V1348" s="7">
        <f t="shared" si="238"/>
        <v>0</v>
      </c>
      <c r="W1348" s="7">
        <f t="shared" si="239"/>
        <v>0</v>
      </c>
      <c r="X1348" s="18">
        <f t="shared" si="240"/>
        <v>0</v>
      </c>
      <c r="Y1348" s="2"/>
      <c r="Z1348" s="2"/>
      <c r="AA1348" s="2"/>
      <c r="AB1348" s="2"/>
      <c r="AC1348" s="2"/>
      <c r="AD1348" s="2"/>
      <c r="AE1348" s="2"/>
      <c r="AF1348" s="2"/>
      <c r="AG1348" s="2"/>
      <c r="AH1348" s="2"/>
      <c r="AI1348" s="2"/>
      <c r="AJ1348" s="2"/>
      <c r="AK1348" s="2"/>
      <c r="AL1348" s="2"/>
      <c r="AM1348" s="2"/>
      <c r="AN1348" s="2"/>
      <c r="AO1348" s="2"/>
      <c r="AP1348" s="2"/>
      <c r="AQ1348" s="2"/>
      <c r="AR1348" s="2"/>
      <c r="AS1348" s="2"/>
      <c r="AT1348" s="2"/>
      <c r="AU1348" s="2"/>
      <c r="AV1348" s="2"/>
      <c r="AW1348" s="2"/>
      <c r="AX1348" s="2"/>
      <c r="AY1348" s="2"/>
      <c r="AZ1348" s="2"/>
      <c r="BA1348" s="2"/>
      <c r="BB1348" s="2"/>
      <c r="BC1348" s="2"/>
      <c r="BD1348" s="2"/>
      <c r="BE1348" s="2"/>
      <c r="BF1348" s="2"/>
      <c r="BG1348" s="2"/>
      <c r="BH1348" s="2"/>
      <c r="BI1348" s="2"/>
      <c r="BJ1348" s="2"/>
      <c r="BK1348" s="2"/>
      <c r="BL1348" s="2"/>
      <c r="BM1348" s="2"/>
      <c r="BN1348" s="2"/>
      <c r="BO1348" s="2"/>
      <c r="BP1348" s="2"/>
      <c r="BQ1348" s="2"/>
      <c r="BR1348" s="2"/>
      <c r="BS1348" s="2"/>
      <c r="BT1348" s="2"/>
      <c r="BU1348" s="2"/>
      <c r="BV1348" s="2"/>
      <c r="BW1348" s="2"/>
      <c r="BX1348" s="2"/>
      <c r="BY1348" s="2"/>
      <c r="BZ1348" s="2"/>
      <c r="CA1348" s="2"/>
      <c r="CB1348" s="2"/>
      <c r="CC1348" s="2"/>
      <c r="CD1348" s="2"/>
      <c r="CE1348" s="2"/>
      <c r="CF1348" s="2"/>
      <c r="CG1348" s="2"/>
      <c r="CH1348" s="2"/>
      <c r="CI1348" s="2"/>
      <c r="CJ1348" s="2"/>
      <c r="CK1348" s="2"/>
      <c r="CL1348" s="2"/>
      <c r="CM1348" s="2"/>
      <c r="CN1348" s="2"/>
      <c r="CO1348" s="2"/>
      <c r="CP1348" s="2"/>
      <c r="CQ1348" s="2"/>
      <c r="CR1348" s="2"/>
      <c r="CS1348" s="2"/>
      <c r="CT1348" s="2"/>
      <c r="CU1348" s="2"/>
      <c r="CV1348" s="2"/>
      <c r="CW1348" s="2"/>
      <c r="CX1348" s="2"/>
      <c r="CY1348" s="2"/>
      <c r="CZ1348" s="2"/>
      <c r="DA1348" s="2"/>
      <c r="DB1348" s="2"/>
      <c r="DC1348" s="2"/>
      <c r="DD1348" s="2"/>
      <c r="DE1348" s="2"/>
      <c r="DF1348" s="2"/>
      <c r="DG1348" s="2"/>
      <c r="DH1348" s="2"/>
      <c r="DI1348" s="2"/>
      <c r="DJ1348" s="2"/>
      <c r="DK1348" s="2"/>
      <c r="DL1348" s="2"/>
      <c r="DM1348" s="2"/>
      <c r="DN1348" s="2"/>
      <c r="DO1348" s="2"/>
      <c r="DP1348" s="2"/>
      <c r="DQ1348" s="2"/>
      <c r="DR1348" s="2"/>
      <c r="DS1348" s="2"/>
      <c r="DT1348" s="2"/>
      <c r="DU1348" s="2"/>
      <c r="DV1348" s="2"/>
      <c r="DW1348" s="2"/>
      <c r="DX1348" s="2"/>
      <c r="DY1348" s="2"/>
      <c r="DZ1348" s="2"/>
      <c r="EA1348" s="2"/>
      <c r="EB1348" s="2"/>
      <c r="EC1348" s="2"/>
      <c r="ED1348" s="2"/>
      <c r="EE1348" s="2"/>
      <c r="EF1348" s="2"/>
      <c r="EG1348" s="2"/>
      <c r="EH1348" s="2"/>
      <c r="EI1348" s="2"/>
      <c r="EJ1348" s="2"/>
      <c r="EK1348" s="2"/>
      <c r="EL1348" s="2"/>
      <c r="EM1348" s="2"/>
      <c r="EN1348" s="2"/>
      <c r="EO1348" s="2"/>
      <c r="EP1348" s="2"/>
      <c r="EQ1348" s="2"/>
      <c r="ER1348" s="2"/>
      <c r="ES1348" s="2"/>
      <c r="ET1348" s="2"/>
      <c r="EU1348" s="2"/>
      <c r="EV1348" s="2"/>
      <c r="EW1348" s="2"/>
      <c r="EX1348" s="2"/>
      <c r="EY1348" s="2"/>
      <c r="EZ1348" s="2"/>
      <c r="FA1348" s="2"/>
      <c r="FB1348" s="2"/>
      <c r="FC1348" s="2"/>
    </row>
    <row r="1349" spans="1:159" s="4" customFormat="1">
      <c r="A1349" s="50" t="s">
        <v>2374</v>
      </c>
      <c r="B1349" s="59" t="s">
        <v>2702</v>
      </c>
      <c r="C1349" s="60">
        <v>2621</v>
      </c>
      <c r="D1349" s="59" t="s">
        <v>1884</v>
      </c>
      <c r="E1349" s="78" t="str">
        <f>IFERROR(VLOOKUP($C1349,'2025-26 School Level AAFTE'!$C$2:$L$2349,9,FALSE), "No")</f>
        <v>No</v>
      </c>
      <c r="F1349" s="67">
        <f>IFERROR(VLOOKUP($C1349,'2025-26 School Level AAFTE'!$C$2:$J$2349,8,FALSE), 0)</f>
        <v>394.48</v>
      </c>
      <c r="G1349" s="69">
        <f>IFERROR(IF(E1349= "yes",VLOOKUP(C1349,Summary!$B:$I,6,0),0),0)</f>
        <v>0</v>
      </c>
      <c r="H1349" s="68">
        <f t="shared" si="231"/>
        <v>0</v>
      </c>
      <c r="I1349" s="110">
        <f>VLOOKUP($A1349,'2026-27 Salary &amp; Benefits'!$A:$I,3,FALSE)</f>
        <v>1</v>
      </c>
      <c r="J1349" s="110">
        <f>VLOOKUP($A1349,'2026-27 Salary &amp; Benefits'!$A:$I,4,FALSE)</f>
        <v>1.04</v>
      </c>
      <c r="K1349" s="101">
        <f t="shared" si="232"/>
        <v>0</v>
      </c>
      <c r="L1349" s="100">
        <f t="shared" si="233"/>
        <v>0</v>
      </c>
      <c r="M1349" s="102">
        <f>'2026-27 Salary &amp; Benefits'!$E$6</f>
        <v>78209</v>
      </c>
      <c r="N1349" s="102">
        <f>'2026-27 Salary &amp; Benefits'!$F$6</f>
        <v>82248</v>
      </c>
      <c r="O1349" s="7">
        <f t="shared" si="234"/>
        <v>0</v>
      </c>
      <c r="P1349" s="7">
        <f t="shared" si="235"/>
        <v>0</v>
      </c>
      <c r="Q1349" s="7">
        <f>'2026-27 Salary &amp; Benefits'!G$6</f>
        <v>16817.759999999998</v>
      </c>
      <c r="R1349" s="103">
        <f>'2026-27 Salary &amp; Benefits'!H$6</f>
        <v>0.16020000000000001</v>
      </c>
      <c r="S1349" s="103">
        <f>'2026-27 Salary &amp; Benefits'!I$6</f>
        <v>0.15390000000000001</v>
      </c>
      <c r="T1349" s="7">
        <f t="shared" si="236"/>
        <v>0</v>
      </c>
      <c r="U1349" s="7">
        <f t="shared" si="237"/>
        <v>0</v>
      </c>
      <c r="V1349" s="7">
        <f t="shared" si="238"/>
        <v>0</v>
      </c>
      <c r="W1349" s="7">
        <f t="shared" si="239"/>
        <v>0</v>
      </c>
      <c r="X1349" s="18">
        <f t="shared" si="240"/>
        <v>0</v>
      </c>
      <c r="Y1349" s="2"/>
      <c r="Z1349" s="2"/>
      <c r="AA1349" s="2"/>
      <c r="AB1349" s="2"/>
      <c r="AC1349" s="2"/>
      <c r="AD1349" s="2"/>
      <c r="AE1349" s="2"/>
      <c r="AF1349" s="2"/>
      <c r="AG1349" s="2"/>
      <c r="AH1349" s="2"/>
      <c r="AI1349" s="2"/>
      <c r="AJ1349" s="2"/>
      <c r="AK1349" s="2"/>
      <c r="AL1349" s="2"/>
      <c r="AM1349" s="2"/>
      <c r="AN1349" s="2"/>
      <c r="AO1349" s="2"/>
      <c r="AP1349" s="2"/>
      <c r="AQ1349" s="2"/>
      <c r="AR1349" s="2"/>
      <c r="AS1349" s="2"/>
      <c r="AT1349" s="2"/>
      <c r="AU1349" s="2"/>
      <c r="AV1349" s="2"/>
      <c r="AW1349" s="2"/>
      <c r="AX1349" s="2"/>
      <c r="AY1349" s="2"/>
      <c r="AZ1349" s="2"/>
      <c r="BA1349" s="2"/>
      <c r="BB1349" s="2"/>
      <c r="BC1349" s="2"/>
      <c r="BD1349" s="2"/>
      <c r="BE1349" s="2"/>
      <c r="BF1349" s="2"/>
      <c r="BG1349" s="2"/>
      <c r="BH1349" s="2"/>
      <c r="BI1349" s="2"/>
      <c r="BJ1349" s="2"/>
      <c r="BK1349" s="2"/>
      <c r="BL1349" s="2"/>
      <c r="BM1349" s="2"/>
      <c r="BN1349" s="2"/>
      <c r="BO1349" s="2"/>
      <c r="BP1349" s="2"/>
      <c r="BQ1349" s="2"/>
      <c r="BR1349" s="2"/>
      <c r="BS1349" s="2"/>
      <c r="BT1349" s="2"/>
      <c r="BU1349" s="2"/>
      <c r="BV1349" s="2"/>
      <c r="BW1349" s="2"/>
      <c r="BX1349" s="2"/>
      <c r="BY1349" s="2"/>
      <c r="BZ1349" s="2"/>
      <c r="CA1349" s="2"/>
      <c r="CB1349" s="2"/>
      <c r="CC1349" s="2"/>
      <c r="CD1349" s="2"/>
      <c r="CE1349" s="2"/>
      <c r="CF1349" s="2"/>
      <c r="CG1349" s="2"/>
      <c r="CH1349" s="2"/>
      <c r="CI1349" s="2"/>
      <c r="CJ1349" s="2"/>
      <c r="CK1349" s="2"/>
      <c r="CL1349" s="2"/>
      <c r="CM1349" s="2"/>
      <c r="CN1349" s="2"/>
      <c r="CO1349" s="2"/>
      <c r="CP1349" s="2"/>
      <c r="CQ1349" s="2"/>
      <c r="CR1349" s="2"/>
      <c r="CS1349" s="2"/>
      <c r="CT1349" s="2"/>
      <c r="CU1349" s="2"/>
      <c r="CV1349" s="2"/>
      <c r="CW1349" s="2"/>
      <c r="CX1349" s="2"/>
      <c r="CY1349" s="2"/>
      <c r="CZ1349" s="2"/>
      <c r="DA1349" s="2"/>
      <c r="DB1349" s="2"/>
      <c r="DC1349" s="2"/>
      <c r="DD1349" s="2"/>
      <c r="DE1349" s="2"/>
      <c r="DF1349" s="2"/>
      <c r="DG1349" s="2"/>
      <c r="DH1349" s="2"/>
      <c r="DI1349" s="2"/>
      <c r="DJ1349" s="2"/>
      <c r="DK1349" s="2"/>
      <c r="DL1349" s="2"/>
      <c r="DM1349" s="2"/>
      <c r="DN1349" s="2"/>
      <c r="DO1349" s="2"/>
      <c r="DP1349" s="2"/>
      <c r="DQ1349" s="2"/>
      <c r="DR1349" s="2"/>
      <c r="DS1349" s="2"/>
      <c r="DT1349" s="2"/>
      <c r="DU1349" s="2"/>
      <c r="DV1349" s="2"/>
      <c r="DW1349" s="2"/>
      <c r="DX1349" s="2"/>
      <c r="DY1349" s="2"/>
      <c r="DZ1349" s="2"/>
      <c r="EA1349" s="2"/>
      <c r="EB1349" s="2"/>
      <c r="EC1349" s="2"/>
      <c r="ED1349" s="2"/>
      <c r="EE1349" s="2"/>
      <c r="EF1349" s="2"/>
      <c r="EG1349" s="2"/>
      <c r="EH1349" s="2"/>
      <c r="EI1349" s="2"/>
      <c r="EJ1349" s="2"/>
      <c r="EK1349" s="2"/>
      <c r="EL1349" s="2"/>
      <c r="EM1349" s="2"/>
      <c r="EN1349" s="2"/>
      <c r="EO1349" s="2"/>
      <c r="EP1349" s="2"/>
      <c r="EQ1349" s="2"/>
      <c r="ER1349" s="2"/>
      <c r="ES1349" s="2"/>
      <c r="ET1349" s="2"/>
      <c r="EU1349" s="2"/>
      <c r="EV1349" s="2"/>
      <c r="EW1349" s="2"/>
      <c r="EX1349" s="2"/>
      <c r="EY1349" s="2"/>
      <c r="EZ1349" s="2"/>
      <c r="FA1349" s="2"/>
      <c r="FB1349" s="2"/>
      <c r="FC1349" s="2"/>
    </row>
    <row r="1350" spans="1:159" s="4" customFormat="1">
      <c r="A1350" s="50" t="s">
        <v>2374</v>
      </c>
      <c r="B1350" s="59" t="s">
        <v>2702</v>
      </c>
      <c r="C1350" s="60">
        <v>3132</v>
      </c>
      <c r="D1350" s="59" t="s">
        <v>1886</v>
      </c>
      <c r="E1350" s="78" t="str">
        <f>IFERROR(VLOOKUP($C1350,'2025-26 School Level AAFTE'!$C$2:$L$2349,9,FALSE), "No")</f>
        <v>No</v>
      </c>
      <c r="F1350" s="67">
        <f>IFERROR(VLOOKUP($C1350,'2025-26 School Level AAFTE'!$C$2:$J$2349,8,FALSE), 0)</f>
        <v>1887.1</v>
      </c>
      <c r="G1350" s="69">
        <f>IFERROR(IF(E1350= "yes",VLOOKUP(C1350,Summary!$B:$I,6,0),0),0)</f>
        <v>0</v>
      </c>
      <c r="H1350" s="68">
        <f t="shared" si="231"/>
        <v>0</v>
      </c>
      <c r="I1350" s="110">
        <f>VLOOKUP($A1350,'2026-27 Salary &amp; Benefits'!$A:$I,3,FALSE)</f>
        <v>1</v>
      </c>
      <c r="J1350" s="110">
        <f>VLOOKUP($A1350,'2026-27 Salary &amp; Benefits'!$A:$I,4,FALSE)</f>
        <v>1.04</v>
      </c>
      <c r="K1350" s="101">
        <f t="shared" si="232"/>
        <v>0</v>
      </c>
      <c r="L1350" s="100">
        <f t="shared" si="233"/>
        <v>0</v>
      </c>
      <c r="M1350" s="102">
        <f>'2026-27 Salary &amp; Benefits'!$E$6</f>
        <v>78209</v>
      </c>
      <c r="N1350" s="102">
        <f>'2026-27 Salary &amp; Benefits'!$F$6</f>
        <v>82248</v>
      </c>
      <c r="O1350" s="7">
        <f t="shared" si="234"/>
        <v>0</v>
      </c>
      <c r="P1350" s="7">
        <f t="shared" si="235"/>
        <v>0</v>
      </c>
      <c r="Q1350" s="7">
        <f>'2026-27 Salary &amp; Benefits'!G$6</f>
        <v>16817.759999999998</v>
      </c>
      <c r="R1350" s="103">
        <f>'2026-27 Salary &amp; Benefits'!H$6</f>
        <v>0.16020000000000001</v>
      </c>
      <c r="S1350" s="103">
        <f>'2026-27 Salary &amp; Benefits'!I$6</f>
        <v>0.15390000000000001</v>
      </c>
      <c r="T1350" s="7">
        <f t="shared" si="236"/>
        <v>0</v>
      </c>
      <c r="U1350" s="7">
        <f t="shared" si="237"/>
        <v>0</v>
      </c>
      <c r="V1350" s="7">
        <f t="shared" si="238"/>
        <v>0</v>
      </c>
      <c r="W1350" s="7">
        <f t="shared" si="239"/>
        <v>0</v>
      </c>
      <c r="X1350" s="18">
        <f t="shared" si="240"/>
        <v>0</v>
      </c>
      <c r="Y1350" s="2"/>
      <c r="Z1350" s="2"/>
      <c r="AA1350" s="2"/>
      <c r="AB1350" s="2"/>
      <c r="AC1350" s="2"/>
      <c r="AD1350" s="2"/>
      <c r="AE1350" s="2"/>
      <c r="AF1350" s="2"/>
      <c r="AG1350" s="2"/>
      <c r="AH1350" s="2"/>
      <c r="AI1350" s="2"/>
      <c r="AJ1350" s="2"/>
      <c r="AK1350" s="2"/>
      <c r="AL1350" s="2"/>
      <c r="AM1350" s="2"/>
      <c r="AN1350" s="2"/>
      <c r="AO1350" s="2"/>
      <c r="AP1350" s="2"/>
      <c r="AQ1350" s="2"/>
      <c r="AR1350" s="2"/>
      <c r="AS1350" s="2"/>
      <c r="AT1350" s="2"/>
      <c r="AU1350" s="2"/>
      <c r="AV1350" s="2"/>
      <c r="AW1350" s="2"/>
      <c r="AX1350" s="2"/>
      <c r="AY1350" s="2"/>
      <c r="AZ1350" s="2"/>
      <c r="BA1350" s="2"/>
      <c r="BB1350" s="2"/>
      <c r="BC1350" s="2"/>
      <c r="BD1350" s="2"/>
      <c r="BE1350" s="2"/>
      <c r="BF1350" s="2"/>
      <c r="BG1350" s="2"/>
      <c r="BH1350" s="2"/>
      <c r="BI1350" s="2"/>
      <c r="BJ1350" s="2"/>
      <c r="BK1350" s="2"/>
      <c r="BL1350" s="2"/>
      <c r="BM1350" s="2"/>
      <c r="BN1350" s="2"/>
      <c r="BO1350" s="2"/>
      <c r="BP1350" s="2"/>
      <c r="BQ1350" s="2"/>
      <c r="BR1350" s="2"/>
      <c r="BS1350" s="2"/>
      <c r="BT1350" s="2"/>
      <c r="BU1350" s="2"/>
      <c r="BV1350" s="2"/>
      <c r="BW1350" s="2"/>
      <c r="BX1350" s="2"/>
      <c r="BY1350" s="2"/>
      <c r="BZ1350" s="2"/>
      <c r="CA1350" s="2"/>
      <c r="CB1350" s="2"/>
      <c r="CC1350" s="2"/>
      <c r="CD1350" s="2"/>
      <c r="CE1350" s="2"/>
      <c r="CF1350" s="2"/>
      <c r="CG1350" s="2"/>
      <c r="CH1350" s="2"/>
      <c r="CI1350" s="2"/>
      <c r="CJ1350" s="2"/>
      <c r="CK1350" s="2"/>
      <c r="CL1350" s="2"/>
      <c r="CM1350" s="2"/>
      <c r="CN1350" s="2"/>
      <c r="CO1350" s="2"/>
      <c r="CP1350" s="2"/>
      <c r="CQ1350" s="2"/>
      <c r="CR1350" s="2"/>
      <c r="CS1350" s="2"/>
      <c r="CT1350" s="2"/>
      <c r="CU1350" s="2"/>
      <c r="CV1350" s="2"/>
      <c r="CW1350" s="2"/>
      <c r="CX1350" s="2"/>
      <c r="CY1350" s="2"/>
      <c r="CZ1350" s="2"/>
      <c r="DA1350" s="2"/>
      <c r="DB1350" s="2"/>
      <c r="DC1350" s="2"/>
      <c r="DD1350" s="2"/>
      <c r="DE1350" s="2"/>
      <c r="DF1350" s="2"/>
      <c r="DG1350" s="2"/>
      <c r="DH1350" s="2"/>
      <c r="DI1350" s="2"/>
      <c r="DJ1350" s="2"/>
      <c r="DK1350" s="2"/>
      <c r="DL1350" s="2"/>
      <c r="DM1350" s="2"/>
      <c r="DN1350" s="2"/>
      <c r="DO1350" s="2"/>
      <c r="DP1350" s="2"/>
      <c r="DQ1350" s="2"/>
      <c r="DR1350" s="2"/>
      <c r="DS1350" s="2"/>
      <c r="DT1350" s="2"/>
      <c r="DU1350" s="2"/>
      <c r="DV1350" s="2"/>
      <c r="DW1350" s="2"/>
      <c r="DX1350" s="2"/>
      <c r="DY1350" s="2"/>
      <c r="DZ1350" s="2"/>
      <c r="EA1350" s="2"/>
      <c r="EB1350" s="2"/>
      <c r="EC1350" s="2"/>
      <c r="ED1350" s="2"/>
      <c r="EE1350" s="2"/>
      <c r="EF1350" s="2"/>
      <c r="EG1350" s="2"/>
      <c r="EH1350" s="2"/>
      <c r="EI1350" s="2"/>
      <c r="EJ1350" s="2"/>
      <c r="EK1350" s="2"/>
      <c r="EL1350" s="2"/>
      <c r="EM1350" s="2"/>
      <c r="EN1350" s="2"/>
      <c r="EO1350" s="2"/>
      <c r="EP1350" s="2"/>
      <c r="EQ1350" s="2"/>
      <c r="ER1350" s="2"/>
      <c r="ES1350" s="2"/>
      <c r="ET1350" s="2"/>
      <c r="EU1350" s="2"/>
      <c r="EV1350" s="2"/>
      <c r="EW1350" s="2"/>
      <c r="EX1350" s="2"/>
      <c r="EY1350" s="2"/>
      <c r="EZ1350" s="2"/>
      <c r="FA1350" s="2"/>
      <c r="FB1350" s="2"/>
      <c r="FC1350" s="2"/>
    </row>
    <row r="1351" spans="1:159" s="4" customFormat="1">
      <c r="A1351" s="50" t="s">
        <v>2374</v>
      </c>
      <c r="B1351" s="59" t="s">
        <v>2702</v>
      </c>
      <c r="C1351" s="60">
        <v>5078</v>
      </c>
      <c r="D1351" s="59" t="s">
        <v>1894</v>
      </c>
      <c r="E1351" s="78" t="str">
        <f>IFERROR(VLOOKUP($C1351,'2025-26 School Level AAFTE'!$C$2:$L$2349,9,FALSE), "No")</f>
        <v>No</v>
      </c>
      <c r="F1351" s="67">
        <f>IFERROR(VLOOKUP($C1351,'2025-26 School Level AAFTE'!$C$2:$J$2349,8,FALSE), 0)</f>
        <v>544.78</v>
      </c>
      <c r="G1351" s="69">
        <f>IFERROR(IF(E1351= "yes",VLOOKUP(C1351,Summary!$B:$I,6,0),0),0)</f>
        <v>0</v>
      </c>
      <c r="H1351" s="68">
        <f t="shared" si="231"/>
        <v>0</v>
      </c>
      <c r="I1351" s="110">
        <f>VLOOKUP($A1351,'2026-27 Salary &amp; Benefits'!$A:$I,3,FALSE)</f>
        <v>1</v>
      </c>
      <c r="J1351" s="110">
        <f>VLOOKUP($A1351,'2026-27 Salary &amp; Benefits'!$A:$I,4,FALSE)</f>
        <v>1.04</v>
      </c>
      <c r="K1351" s="101">
        <f t="shared" si="232"/>
        <v>0</v>
      </c>
      <c r="L1351" s="100">
        <f t="shared" si="233"/>
        <v>0</v>
      </c>
      <c r="M1351" s="102">
        <f>'2026-27 Salary &amp; Benefits'!$E$6</f>
        <v>78209</v>
      </c>
      <c r="N1351" s="102">
        <f>'2026-27 Salary &amp; Benefits'!$F$6</f>
        <v>82248</v>
      </c>
      <c r="O1351" s="7">
        <f t="shared" si="234"/>
        <v>0</v>
      </c>
      <c r="P1351" s="7">
        <f t="shared" si="235"/>
        <v>0</v>
      </c>
      <c r="Q1351" s="7">
        <f>'2026-27 Salary &amp; Benefits'!G$6</f>
        <v>16817.759999999998</v>
      </c>
      <c r="R1351" s="103">
        <f>'2026-27 Salary &amp; Benefits'!H$6</f>
        <v>0.16020000000000001</v>
      </c>
      <c r="S1351" s="103">
        <f>'2026-27 Salary &amp; Benefits'!I$6</f>
        <v>0.15390000000000001</v>
      </c>
      <c r="T1351" s="7">
        <f t="shared" si="236"/>
        <v>0</v>
      </c>
      <c r="U1351" s="7">
        <f t="shared" si="237"/>
        <v>0</v>
      </c>
      <c r="V1351" s="7">
        <f t="shared" si="238"/>
        <v>0</v>
      </c>
      <c r="W1351" s="7">
        <f t="shared" si="239"/>
        <v>0</v>
      </c>
      <c r="X1351" s="18">
        <f t="shared" si="240"/>
        <v>0</v>
      </c>
      <c r="Y1351" s="2"/>
      <c r="Z1351" s="2"/>
      <c r="AA1351" s="2"/>
      <c r="AB1351" s="2"/>
      <c r="AC1351" s="2"/>
      <c r="AD1351" s="2"/>
      <c r="AE1351" s="2"/>
      <c r="AF1351" s="2"/>
      <c r="AG1351" s="2"/>
      <c r="AH1351" s="2"/>
      <c r="AI1351" s="2"/>
      <c r="AJ1351" s="2"/>
      <c r="AK1351" s="2"/>
      <c r="AL1351" s="2"/>
      <c r="AM1351" s="2"/>
      <c r="AN1351" s="2"/>
      <c r="AO1351" s="2"/>
      <c r="AP1351" s="2"/>
      <c r="AQ1351" s="2"/>
      <c r="AR1351" s="2"/>
      <c r="AS1351" s="2"/>
      <c r="AT1351" s="2"/>
      <c r="AU1351" s="2"/>
      <c r="AV1351" s="2"/>
      <c r="AW1351" s="2"/>
      <c r="AX1351" s="2"/>
      <c r="AY1351" s="2"/>
      <c r="AZ1351" s="2"/>
      <c r="BA1351" s="2"/>
      <c r="BB1351" s="2"/>
      <c r="BC1351" s="2"/>
      <c r="BD1351" s="2"/>
      <c r="BE1351" s="2"/>
      <c r="BF1351" s="2"/>
      <c r="BG1351" s="2"/>
      <c r="BH1351" s="2"/>
      <c r="BI1351" s="2"/>
      <c r="BJ1351" s="2"/>
      <c r="BK1351" s="2"/>
      <c r="BL1351" s="2"/>
      <c r="BM1351" s="2"/>
      <c r="BN1351" s="2"/>
      <c r="BO1351" s="2"/>
      <c r="BP1351" s="2"/>
      <c r="BQ1351" s="2"/>
      <c r="BR1351" s="2"/>
      <c r="BS1351" s="2"/>
      <c r="BT1351" s="2"/>
      <c r="BU1351" s="2"/>
      <c r="BV1351" s="2"/>
      <c r="BW1351" s="2"/>
      <c r="BX1351" s="2"/>
      <c r="BY1351" s="2"/>
      <c r="BZ1351" s="2"/>
      <c r="CA1351" s="2"/>
      <c r="CB1351" s="2"/>
      <c r="CC1351" s="2"/>
      <c r="CD1351" s="2"/>
      <c r="CE1351" s="2"/>
      <c r="CF1351" s="2"/>
      <c r="CG1351" s="2"/>
      <c r="CH1351" s="2"/>
      <c r="CI1351" s="2"/>
      <c r="CJ1351" s="2"/>
      <c r="CK1351" s="2"/>
      <c r="CL1351" s="2"/>
      <c r="CM1351" s="2"/>
      <c r="CN1351" s="2"/>
      <c r="CO1351" s="2"/>
      <c r="CP1351" s="2"/>
      <c r="CQ1351" s="2"/>
      <c r="CR1351" s="2"/>
      <c r="CS1351" s="2"/>
      <c r="CT1351" s="2"/>
      <c r="CU1351" s="2"/>
      <c r="CV1351" s="2"/>
      <c r="CW1351" s="2"/>
      <c r="CX1351" s="2"/>
      <c r="CY1351" s="2"/>
      <c r="CZ1351" s="2"/>
      <c r="DA1351" s="2"/>
      <c r="DB1351" s="2"/>
      <c r="DC1351" s="2"/>
      <c r="DD1351" s="2"/>
      <c r="DE1351" s="2"/>
      <c r="DF1351" s="2"/>
      <c r="DG1351" s="2"/>
      <c r="DH1351" s="2"/>
      <c r="DI1351" s="2"/>
      <c r="DJ1351" s="2"/>
      <c r="DK1351" s="2"/>
      <c r="DL1351" s="2"/>
      <c r="DM1351" s="2"/>
      <c r="DN1351" s="2"/>
      <c r="DO1351" s="2"/>
      <c r="DP1351" s="2"/>
      <c r="DQ1351" s="2"/>
      <c r="DR1351" s="2"/>
      <c r="DS1351" s="2"/>
      <c r="DT1351" s="2"/>
      <c r="DU1351" s="2"/>
      <c r="DV1351" s="2"/>
      <c r="DW1351" s="2"/>
      <c r="DX1351" s="2"/>
      <c r="DY1351" s="2"/>
      <c r="DZ1351" s="2"/>
      <c r="EA1351" s="2"/>
      <c r="EB1351" s="2"/>
      <c r="EC1351" s="2"/>
      <c r="ED1351" s="2"/>
      <c r="EE1351" s="2"/>
      <c r="EF1351" s="2"/>
      <c r="EG1351" s="2"/>
      <c r="EH1351" s="2"/>
      <c r="EI1351" s="2"/>
      <c r="EJ1351" s="2"/>
      <c r="EK1351" s="2"/>
      <c r="EL1351" s="2"/>
      <c r="EM1351" s="2"/>
      <c r="EN1351" s="2"/>
      <c r="EO1351" s="2"/>
      <c r="EP1351" s="2"/>
      <c r="EQ1351" s="2"/>
      <c r="ER1351" s="2"/>
      <c r="ES1351" s="2"/>
      <c r="ET1351" s="2"/>
      <c r="EU1351" s="2"/>
      <c r="EV1351" s="2"/>
      <c r="EW1351" s="2"/>
      <c r="EX1351" s="2"/>
      <c r="EY1351" s="2"/>
      <c r="EZ1351" s="2"/>
      <c r="FA1351" s="2"/>
      <c r="FB1351" s="2"/>
      <c r="FC1351" s="2"/>
    </row>
    <row r="1352" spans="1:159" s="4" customFormat="1">
      <c r="A1352" s="50" t="s">
        <v>2374</v>
      </c>
      <c r="B1352" s="59" t="s">
        <v>2702</v>
      </c>
      <c r="C1352" s="60">
        <v>3697</v>
      </c>
      <c r="D1352" s="59" t="s">
        <v>236</v>
      </c>
      <c r="E1352" s="78" t="str">
        <f>IFERROR(VLOOKUP($C1352,'2025-26 School Level AAFTE'!$C$2:$L$2349,9,FALSE), "No")</f>
        <v>No</v>
      </c>
      <c r="F1352" s="67">
        <f>IFERROR(VLOOKUP($C1352,'2025-26 School Level AAFTE'!$C$2:$J$2349,8,FALSE), 0)</f>
        <v>390.82</v>
      </c>
      <c r="G1352" s="69">
        <f>IFERROR(IF(E1352= "yes",VLOOKUP(C1352,Summary!$B:$I,6,0),0),0)</f>
        <v>0</v>
      </c>
      <c r="H1352" s="68">
        <f t="shared" si="231"/>
        <v>0</v>
      </c>
      <c r="I1352" s="110">
        <f>VLOOKUP($A1352,'2026-27 Salary &amp; Benefits'!$A:$I,3,FALSE)</f>
        <v>1</v>
      </c>
      <c r="J1352" s="110">
        <f>VLOOKUP($A1352,'2026-27 Salary &amp; Benefits'!$A:$I,4,FALSE)</f>
        <v>1.04</v>
      </c>
      <c r="K1352" s="101">
        <f t="shared" si="232"/>
        <v>0</v>
      </c>
      <c r="L1352" s="100">
        <f t="shared" si="233"/>
        <v>0</v>
      </c>
      <c r="M1352" s="102">
        <f>'2026-27 Salary &amp; Benefits'!$E$6</f>
        <v>78209</v>
      </c>
      <c r="N1352" s="102">
        <f>'2026-27 Salary &amp; Benefits'!$F$6</f>
        <v>82248</v>
      </c>
      <c r="O1352" s="7">
        <f t="shared" si="234"/>
        <v>0</v>
      </c>
      <c r="P1352" s="7">
        <f t="shared" si="235"/>
        <v>0</v>
      </c>
      <c r="Q1352" s="7">
        <f>'2026-27 Salary &amp; Benefits'!G$6</f>
        <v>16817.759999999998</v>
      </c>
      <c r="R1352" s="103">
        <f>'2026-27 Salary &amp; Benefits'!H$6</f>
        <v>0.16020000000000001</v>
      </c>
      <c r="S1352" s="103">
        <f>'2026-27 Salary &amp; Benefits'!I$6</f>
        <v>0.15390000000000001</v>
      </c>
      <c r="T1352" s="7">
        <f t="shared" si="236"/>
        <v>0</v>
      </c>
      <c r="U1352" s="7">
        <f t="shared" si="237"/>
        <v>0</v>
      </c>
      <c r="V1352" s="7">
        <f t="shared" si="238"/>
        <v>0</v>
      </c>
      <c r="W1352" s="7">
        <f t="shared" si="239"/>
        <v>0</v>
      </c>
      <c r="X1352" s="18">
        <f t="shared" si="240"/>
        <v>0</v>
      </c>
      <c r="Y1352" s="2"/>
      <c r="Z1352" s="2"/>
      <c r="AA1352" s="2"/>
      <c r="AB1352" s="2"/>
      <c r="AC1352" s="2"/>
      <c r="AD1352" s="2"/>
      <c r="AE1352" s="2"/>
      <c r="AF1352" s="2"/>
      <c r="AG1352" s="2"/>
      <c r="AH1352" s="2"/>
      <c r="AI1352" s="2"/>
      <c r="AJ1352" s="2"/>
      <c r="AK1352" s="2"/>
      <c r="AL1352" s="2"/>
      <c r="AM1352" s="2"/>
      <c r="AN1352" s="2"/>
      <c r="AO1352" s="2"/>
      <c r="AP1352" s="2"/>
      <c r="AQ1352" s="2"/>
      <c r="AR1352" s="2"/>
      <c r="AS1352" s="2"/>
      <c r="AT1352" s="2"/>
      <c r="AU1352" s="2"/>
      <c r="AV1352" s="2"/>
      <c r="AW1352" s="2"/>
      <c r="AX1352" s="2"/>
      <c r="AY1352" s="2"/>
      <c r="AZ1352" s="2"/>
      <c r="BA1352" s="2"/>
      <c r="BB1352" s="2"/>
      <c r="BC1352" s="2"/>
      <c r="BD1352" s="2"/>
      <c r="BE1352" s="2"/>
      <c r="BF1352" s="2"/>
      <c r="BG1352" s="2"/>
      <c r="BH1352" s="2"/>
      <c r="BI1352" s="2"/>
      <c r="BJ1352" s="2"/>
      <c r="BK1352" s="2"/>
      <c r="BL1352" s="2"/>
      <c r="BM1352" s="2"/>
      <c r="BN1352" s="2"/>
      <c r="BO1352" s="2"/>
      <c r="BP1352" s="2"/>
      <c r="BQ1352" s="2"/>
      <c r="BR1352" s="2"/>
      <c r="BS1352" s="2"/>
      <c r="BT1352" s="2"/>
      <c r="BU1352" s="2"/>
      <c r="BV1352" s="2"/>
      <c r="BW1352" s="2"/>
      <c r="BX1352" s="2"/>
      <c r="BY1352" s="2"/>
      <c r="BZ1352" s="2"/>
      <c r="CA1352" s="2"/>
      <c r="CB1352" s="2"/>
      <c r="CC1352" s="2"/>
      <c r="CD1352" s="2"/>
      <c r="CE1352" s="2"/>
      <c r="CF1352" s="2"/>
      <c r="CG1352" s="2"/>
      <c r="CH1352" s="2"/>
      <c r="CI1352" s="2"/>
      <c r="CJ1352" s="2"/>
      <c r="CK1352" s="2"/>
      <c r="CL1352" s="2"/>
      <c r="CM1352" s="2"/>
      <c r="CN1352" s="2"/>
      <c r="CO1352" s="2"/>
      <c r="CP1352" s="2"/>
      <c r="CQ1352" s="2"/>
      <c r="CR1352" s="2"/>
      <c r="CS1352" s="2"/>
      <c r="CT1352" s="2"/>
      <c r="CU1352" s="2"/>
      <c r="CV1352" s="2"/>
      <c r="CW1352" s="2"/>
      <c r="CX1352" s="2"/>
      <c r="CY1352" s="2"/>
      <c r="CZ1352" s="2"/>
      <c r="DA1352" s="2"/>
      <c r="DB1352" s="2"/>
      <c r="DC1352" s="2"/>
      <c r="DD1352" s="2"/>
      <c r="DE1352" s="2"/>
      <c r="DF1352" s="2"/>
      <c r="DG1352" s="2"/>
      <c r="DH1352" s="2"/>
      <c r="DI1352" s="2"/>
      <c r="DJ1352" s="2"/>
      <c r="DK1352" s="2"/>
      <c r="DL1352" s="2"/>
      <c r="DM1352" s="2"/>
      <c r="DN1352" s="2"/>
      <c r="DO1352" s="2"/>
      <c r="DP1352" s="2"/>
      <c r="DQ1352" s="2"/>
      <c r="DR1352" s="2"/>
      <c r="DS1352" s="2"/>
      <c r="DT1352" s="2"/>
      <c r="DU1352" s="2"/>
      <c r="DV1352" s="2"/>
      <c r="DW1352" s="2"/>
      <c r="DX1352" s="2"/>
      <c r="DY1352" s="2"/>
      <c r="DZ1352" s="2"/>
      <c r="EA1352" s="2"/>
      <c r="EB1352" s="2"/>
      <c r="EC1352" s="2"/>
      <c r="ED1352" s="2"/>
      <c r="EE1352" s="2"/>
      <c r="EF1352" s="2"/>
      <c r="EG1352" s="2"/>
      <c r="EH1352" s="2"/>
      <c r="EI1352" s="2"/>
      <c r="EJ1352" s="2"/>
      <c r="EK1352" s="2"/>
      <c r="EL1352" s="2"/>
      <c r="EM1352" s="2"/>
      <c r="EN1352" s="2"/>
      <c r="EO1352" s="2"/>
      <c r="EP1352" s="2"/>
      <c r="EQ1352" s="2"/>
      <c r="ER1352" s="2"/>
      <c r="ES1352" s="2"/>
      <c r="ET1352" s="2"/>
      <c r="EU1352" s="2"/>
      <c r="EV1352" s="2"/>
      <c r="EW1352" s="2"/>
      <c r="EX1352" s="2"/>
      <c r="EY1352" s="2"/>
      <c r="EZ1352" s="2"/>
      <c r="FA1352" s="2"/>
      <c r="FB1352" s="2"/>
      <c r="FC1352" s="2"/>
    </row>
    <row r="1353" spans="1:159" s="4" customFormat="1">
      <c r="A1353" s="50" t="s">
        <v>2374</v>
      </c>
      <c r="B1353" s="59" t="s">
        <v>2702</v>
      </c>
      <c r="C1353" s="60">
        <v>3696</v>
      </c>
      <c r="D1353" s="59" t="s">
        <v>1888</v>
      </c>
      <c r="E1353" s="78" t="str">
        <f>IFERROR(VLOOKUP($C1353,'2025-26 School Level AAFTE'!$C$2:$L$2349,9,FALSE), "No")</f>
        <v>No</v>
      </c>
      <c r="F1353" s="67">
        <f>IFERROR(VLOOKUP($C1353,'2025-26 School Level AAFTE'!$C$2:$J$2349,8,FALSE), 0)</f>
        <v>404.06</v>
      </c>
      <c r="G1353" s="69">
        <f>IFERROR(IF(E1353= "yes",VLOOKUP(C1353,Summary!$B:$I,6,0),0),0)</f>
        <v>0</v>
      </c>
      <c r="H1353" s="68">
        <f t="shared" si="231"/>
        <v>0</v>
      </c>
      <c r="I1353" s="110">
        <f>VLOOKUP($A1353,'2026-27 Salary &amp; Benefits'!$A:$I,3,FALSE)</f>
        <v>1</v>
      </c>
      <c r="J1353" s="110">
        <f>VLOOKUP($A1353,'2026-27 Salary &amp; Benefits'!$A:$I,4,FALSE)</f>
        <v>1.04</v>
      </c>
      <c r="K1353" s="101">
        <f t="shared" si="232"/>
        <v>0</v>
      </c>
      <c r="L1353" s="100">
        <f t="shared" si="233"/>
        <v>0</v>
      </c>
      <c r="M1353" s="102">
        <f>'2026-27 Salary &amp; Benefits'!$E$6</f>
        <v>78209</v>
      </c>
      <c r="N1353" s="102">
        <f>'2026-27 Salary &amp; Benefits'!$F$6</f>
        <v>82248</v>
      </c>
      <c r="O1353" s="7">
        <f t="shared" si="234"/>
        <v>0</v>
      </c>
      <c r="P1353" s="7">
        <f t="shared" si="235"/>
        <v>0</v>
      </c>
      <c r="Q1353" s="7">
        <f>'2026-27 Salary &amp; Benefits'!G$6</f>
        <v>16817.759999999998</v>
      </c>
      <c r="R1353" s="103">
        <f>'2026-27 Salary &amp; Benefits'!H$6</f>
        <v>0.16020000000000001</v>
      </c>
      <c r="S1353" s="103">
        <f>'2026-27 Salary &amp; Benefits'!I$6</f>
        <v>0.15390000000000001</v>
      </c>
      <c r="T1353" s="7">
        <f t="shared" si="236"/>
        <v>0</v>
      </c>
      <c r="U1353" s="7">
        <f t="shared" si="237"/>
        <v>0</v>
      </c>
      <c r="V1353" s="7">
        <f t="shared" si="238"/>
        <v>0</v>
      </c>
      <c r="W1353" s="7">
        <f t="shared" si="239"/>
        <v>0</v>
      </c>
      <c r="X1353" s="18">
        <f t="shared" si="240"/>
        <v>0</v>
      </c>
      <c r="Y1353" s="2"/>
      <c r="Z1353" s="2"/>
      <c r="AA1353" s="2"/>
      <c r="AB1353" s="2"/>
      <c r="AC1353" s="2"/>
      <c r="AD1353" s="2"/>
      <c r="AE1353" s="2"/>
      <c r="AF1353" s="2"/>
      <c r="AG1353" s="2"/>
      <c r="AH1353" s="2"/>
      <c r="AI1353" s="2"/>
      <c r="AJ1353" s="2"/>
      <c r="AK1353" s="2"/>
      <c r="AL1353" s="2"/>
      <c r="AM1353" s="2"/>
      <c r="AN1353" s="2"/>
      <c r="AO1353" s="2"/>
      <c r="AP1353" s="2"/>
      <c r="AQ1353" s="2"/>
      <c r="AR1353" s="2"/>
      <c r="AS1353" s="2"/>
      <c r="AT1353" s="2"/>
      <c r="AU1353" s="2"/>
      <c r="AV1353" s="2"/>
      <c r="AW1353" s="2"/>
      <c r="AX1353" s="2"/>
      <c r="AY1353" s="2"/>
      <c r="AZ1353" s="2"/>
      <c r="BA1353" s="2"/>
      <c r="BB1353" s="2"/>
      <c r="BC1353" s="2"/>
      <c r="BD1353" s="2"/>
      <c r="BE1353" s="2"/>
      <c r="BF1353" s="2"/>
      <c r="BG1353" s="2"/>
      <c r="BH1353" s="2"/>
      <c r="BI1353" s="2"/>
      <c r="BJ1353" s="2"/>
      <c r="BK1353" s="2"/>
      <c r="BL1353" s="2"/>
      <c r="BM1353" s="2"/>
      <c r="BN1353" s="2"/>
      <c r="BO1353" s="2"/>
      <c r="BP1353" s="2"/>
      <c r="BQ1353" s="2"/>
      <c r="BR1353" s="2"/>
      <c r="BS1353" s="2"/>
      <c r="BT1353" s="2"/>
      <c r="BU1353" s="2"/>
      <c r="BV1353" s="2"/>
      <c r="BW1353" s="2"/>
      <c r="BX1353" s="2"/>
      <c r="BY1353" s="2"/>
      <c r="BZ1353" s="2"/>
      <c r="CA1353" s="2"/>
      <c r="CB1353" s="2"/>
      <c r="CC1353" s="2"/>
      <c r="CD1353" s="2"/>
      <c r="CE1353" s="2"/>
      <c r="CF1353" s="2"/>
      <c r="CG1353" s="2"/>
      <c r="CH1353" s="2"/>
      <c r="CI1353" s="2"/>
      <c r="CJ1353" s="2"/>
      <c r="CK1353" s="2"/>
      <c r="CL1353" s="2"/>
      <c r="CM1353" s="2"/>
      <c r="CN1353" s="2"/>
      <c r="CO1353" s="2"/>
      <c r="CP1353" s="2"/>
      <c r="CQ1353" s="2"/>
      <c r="CR1353" s="2"/>
      <c r="CS1353" s="2"/>
      <c r="CT1353" s="2"/>
      <c r="CU1353" s="2"/>
      <c r="CV1353" s="2"/>
      <c r="CW1353" s="2"/>
      <c r="CX1353" s="2"/>
      <c r="CY1353" s="2"/>
      <c r="CZ1353" s="2"/>
      <c r="DA1353" s="2"/>
      <c r="DB1353" s="2"/>
      <c r="DC1353" s="2"/>
      <c r="DD1353" s="2"/>
      <c r="DE1353" s="2"/>
      <c r="DF1353" s="2"/>
      <c r="DG1353" s="2"/>
      <c r="DH1353" s="2"/>
      <c r="DI1353" s="2"/>
      <c r="DJ1353" s="2"/>
      <c r="DK1353" s="2"/>
      <c r="DL1353" s="2"/>
      <c r="DM1353" s="2"/>
      <c r="DN1353" s="2"/>
      <c r="DO1353" s="2"/>
      <c r="DP1353" s="2"/>
      <c r="DQ1353" s="2"/>
      <c r="DR1353" s="2"/>
      <c r="DS1353" s="2"/>
      <c r="DT1353" s="2"/>
      <c r="DU1353" s="2"/>
      <c r="DV1353" s="2"/>
      <c r="DW1353" s="2"/>
      <c r="DX1353" s="2"/>
      <c r="DY1353" s="2"/>
      <c r="DZ1353" s="2"/>
      <c r="EA1353" s="2"/>
      <c r="EB1353" s="2"/>
      <c r="EC1353" s="2"/>
      <c r="ED1353" s="2"/>
      <c r="EE1353" s="2"/>
      <c r="EF1353" s="2"/>
      <c r="EG1353" s="2"/>
      <c r="EH1353" s="2"/>
      <c r="EI1353" s="2"/>
      <c r="EJ1353" s="2"/>
      <c r="EK1353" s="2"/>
      <c r="EL1353" s="2"/>
      <c r="EM1353" s="2"/>
      <c r="EN1353" s="2"/>
      <c r="EO1353" s="2"/>
      <c r="EP1353" s="2"/>
      <c r="EQ1353" s="2"/>
      <c r="ER1353" s="2"/>
      <c r="ES1353" s="2"/>
      <c r="ET1353" s="2"/>
      <c r="EU1353" s="2"/>
      <c r="EV1353" s="2"/>
      <c r="EW1353" s="2"/>
      <c r="EX1353" s="2"/>
      <c r="EY1353" s="2"/>
      <c r="EZ1353" s="2"/>
      <c r="FA1353" s="2"/>
      <c r="FB1353" s="2"/>
      <c r="FC1353" s="2"/>
    </row>
    <row r="1354" spans="1:159" s="4" customFormat="1">
      <c r="A1354" s="50" t="s">
        <v>2374</v>
      </c>
      <c r="B1354" s="59" t="s">
        <v>2702</v>
      </c>
      <c r="C1354" s="60">
        <v>2778</v>
      </c>
      <c r="D1354" s="59" t="s">
        <v>140</v>
      </c>
      <c r="E1354" s="78" t="str">
        <f>IFERROR(VLOOKUP($C1354,'2025-26 School Level AAFTE'!$C$2:$L$2349,9,FALSE), "No")</f>
        <v>No</v>
      </c>
      <c r="F1354" s="67">
        <f>IFERROR(VLOOKUP($C1354,'2025-26 School Level AAFTE'!$C$2:$J$2349,8,FALSE), 0)</f>
        <v>338.95</v>
      </c>
      <c r="G1354" s="69">
        <f>IFERROR(IF(E1354= "yes",VLOOKUP(C1354,Summary!$B:$I,6,0),0),0)</f>
        <v>0</v>
      </c>
      <c r="H1354" s="68">
        <f t="shared" si="231"/>
        <v>0</v>
      </c>
      <c r="I1354" s="110">
        <f>VLOOKUP($A1354,'2026-27 Salary &amp; Benefits'!$A:$I,3,FALSE)</f>
        <v>1</v>
      </c>
      <c r="J1354" s="110">
        <f>VLOOKUP($A1354,'2026-27 Salary &amp; Benefits'!$A:$I,4,FALSE)</f>
        <v>1.04</v>
      </c>
      <c r="K1354" s="101">
        <f t="shared" si="232"/>
        <v>0</v>
      </c>
      <c r="L1354" s="100">
        <f t="shared" si="233"/>
        <v>0</v>
      </c>
      <c r="M1354" s="102">
        <f>'2026-27 Salary &amp; Benefits'!$E$6</f>
        <v>78209</v>
      </c>
      <c r="N1354" s="102">
        <f>'2026-27 Salary &amp; Benefits'!$F$6</f>
        <v>82248</v>
      </c>
      <c r="O1354" s="7">
        <f t="shared" si="234"/>
        <v>0</v>
      </c>
      <c r="P1354" s="7">
        <f t="shared" si="235"/>
        <v>0</v>
      </c>
      <c r="Q1354" s="7">
        <f>'2026-27 Salary &amp; Benefits'!G$6</f>
        <v>16817.759999999998</v>
      </c>
      <c r="R1354" s="103">
        <f>'2026-27 Salary &amp; Benefits'!H$6</f>
        <v>0.16020000000000001</v>
      </c>
      <c r="S1354" s="103">
        <f>'2026-27 Salary &amp; Benefits'!I$6</f>
        <v>0.15390000000000001</v>
      </c>
      <c r="T1354" s="7">
        <f t="shared" si="236"/>
        <v>0</v>
      </c>
      <c r="U1354" s="7">
        <f t="shared" si="237"/>
        <v>0</v>
      </c>
      <c r="V1354" s="7">
        <f t="shared" si="238"/>
        <v>0</v>
      </c>
      <c r="W1354" s="7">
        <f t="shared" si="239"/>
        <v>0</v>
      </c>
      <c r="X1354" s="18">
        <f t="shared" si="240"/>
        <v>0</v>
      </c>
      <c r="Y1354" s="2"/>
      <c r="Z1354" s="2"/>
      <c r="AA1354" s="2"/>
      <c r="AB1354" s="2"/>
      <c r="AC1354" s="2"/>
      <c r="AD1354" s="2"/>
      <c r="AE1354" s="2"/>
      <c r="AF1354" s="2"/>
      <c r="AG1354" s="2"/>
      <c r="AH1354" s="2"/>
      <c r="AI1354" s="2"/>
      <c r="AJ1354" s="2"/>
      <c r="AK1354" s="2"/>
      <c r="AL1354" s="2"/>
      <c r="AM1354" s="2"/>
      <c r="AN1354" s="2"/>
      <c r="AO1354" s="2"/>
      <c r="AP1354" s="2"/>
      <c r="AQ1354" s="2"/>
      <c r="AR1354" s="2"/>
      <c r="AS1354" s="2"/>
      <c r="AT1354" s="2"/>
      <c r="AU1354" s="2"/>
      <c r="AV1354" s="2"/>
      <c r="AW1354" s="2"/>
      <c r="AX1354" s="2"/>
      <c r="AY1354" s="2"/>
      <c r="AZ1354" s="2"/>
      <c r="BA1354" s="2"/>
      <c r="BB1354" s="2"/>
      <c r="BC1354" s="2"/>
      <c r="BD1354" s="2"/>
      <c r="BE1354" s="2"/>
      <c r="BF1354" s="2"/>
      <c r="BG1354" s="2"/>
      <c r="BH1354" s="2"/>
      <c r="BI1354" s="2"/>
      <c r="BJ1354" s="2"/>
      <c r="BK1354" s="2"/>
      <c r="BL1354" s="2"/>
      <c r="BM1354" s="2"/>
      <c r="BN1354" s="2"/>
      <c r="BO1354" s="2"/>
      <c r="BP1354" s="2"/>
      <c r="BQ1354" s="2"/>
      <c r="BR1354" s="2"/>
      <c r="BS1354" s="2"/>
      <c r="BT1354" s="2"/>
      <c r="BU1354" s="2"/>
      <c r="BV1354" s="2"/>
      <c r="BW1354" s="2"/>
      <c r="BX1354" s="2"/>
      <c r="BY1354" s="2"/>
      <c r="BZ1354" s="2"/>
      <c r="CA1354" s="2"/>
      <c r="CB1354" s="2"/>
      <c r="CC1354" s="2"/>
      <c r="CD1354" s="2"/>
      <c r="CE1354" s="2"/>
      <c r="CF1354" s="2"/>
      <c r="CG1354" s="2"/>
      <c r="CH1354" s="2"/>
      <c r="CI1354" s="2"/>
      <c r="CJ1354" s="2"/>
      <c r="CK1354" s="2"/>
      <c r="CL1354" s="2"/>
      <c r="CM1354" s="2"/>
      <c r="CN1354" s="2"/>
      <c r="CO1354" s="2"/>
      <c r="CP1354" s="2"/>
      <c r="CQ1354" s="2"/>
      <c r="CR1354" s="2"/>
      <c r="CS1354" s="2"/>
      <c r="CT1354" s="2"/>
      <c r="CU1354" s="2"/>
      <c r="CV1354" s="2"/>
      <c r="CW1354" s="2"/>
      <c r="CX1354" s="2"/>
      <c r="CY1354" s="2"/>
      <c r="CZ1354" s="2"/>
      <c r="DA1354" s="2"/>
      <c r="DB1354" s="2"/>
      <c r="DC1354" s="2"/>
      <c r="DD1354" s="2"/>
      <c r="DE1354" s="2"/>
      <c r="DF1354" s="2"/>
      <c r="DG1354" s="2"/>
      <c r="DH1354" s="2"/>
      <c r="DI1354" s="2"/>
      <c r="DJ1354" s="2"/>
      <c r="DK1354" s="2"/>
      <c r="DL1354" s="2"/>
      <c r="DM1354" s="2"/>
      <c r="DN1354" s="2"/>
      <c r="DO1354" s="2"/>
      <c r="DP1354" s="2"/>
      <c r="DQ1354" s="2"/>
      <c r="DR1354" s="2"/>
      <c r="DS1354" s="2"/>
      <c r="DT1354" s="2"/>
      <c r="DU1354" s="2"/>
      <c r="DV1354" s="2"/>
      <c r="DW1354" s="2"/>
      <c r="DX1354" s="2"/>
      <c r="DY1354" s="2"/>
      <c r="DZ1354" s="2"/>
      <c r="EA1354" s="2"/>
      <c r="EB1354" s="2"/>
      <c r="EC1354" s="2"/>
      <c r="ED1354" s="2"/>
      <c r="EE1354" s="2"/>
      <c r="EF1354" s="2"/>
      <c r="EG1354" s="2"/>
      <c r="EH1354" s="2"/>
      <c r="EI1354" s="2"/>
      <c r="EJ1354" s="2"/>
      <c r="EK1354" s="2"/>
      <c r="EL1354" s="2"/>
      <c r="EM1354" s="2"/>
      <c r="EN1354" s="2"/>
      <c r="EO1354" s="2"/>
      <c r="EP1354" s="2"/>
      <c r="EQ1354" s="2"/>
      <c r="ER1354" s="2"/>
      <c r="ES1354" s="2"/>
      <c r="ET1354" s="2"/>
      <c r="EU1354" s="2"/>
      <c r="EV1354" s="2"/>
      <c r="EW1354" s="2"/>
      <c r="EX1354" s="2"/>
      <c r="EY1354" s="2"/>
      <c r="EZ1354" s="2"/>
      <c r="FA1354" s="2"/>
      <c r="FB1354" s="2"/>
      <c r="FC1354" s="2"/>
    </row>
    <row r="1355" spans="1:159" s="4" customFormat="1">
      <c r="A1355" s="50" t="s">
        <v>2374</v>
      </c>
      <c r="B1355" s="59" t="s">
        <v>2702</v>
      </c>
      <c r="C1355" s="60">
        <v>4473</v>
      </c>
      <c r="D1355" s="59" t="s">
        <v>1893</v>
      </c>
      <c r="E1355" s="78" t="str">
        <f>IFERROR(VLOOKUP($C1355,'2025-26 School Level AAFTE'!$C$2:$L$2349,9,FALSE), "No")</f>
        <v>No</v>
      </c>
      <c r="F1355" s="67">
        <f>IFERROR(VLOOKUP($C1355,'2025-26 School Level AAFTE'!$C$2:$J$2349,8,FALSE), 0)</f>
        <v>488.37</v>
      </c>
      <c r="G1355" s="69">
        <f>IFERROR(IF(E1355= "yes",VLOOKUP(C1355,Summary!$B:$I,6,0),0),0)</f>
        <v>0</v>
      </c>
      <c r="H1355" s="68">
        <f t="shared" si="231"/>
        <v>0</v>
      </c>
      <c r="I1355" s="110">
        <f>VLOOKUP($A1355,'2026-27 Salary &amp; Benefits'!$A:$I,3,FALSE)</f>
        <v>1</v>
      </c>
      <c r="J1355" s="110">
        <f>VLOOKUP($A1355,'2026-27 Salary &amp; Benefits'!$A:$I,4,FALSE)</f>
        <v>1.04</v>
      </c>
      <c r="K1355" s="101">
        <f t="shared" si="232"/>
        <v>0</v>
      </c>
      <c r="L1355" s="100">
        <f t="shared" si="233"/>
        <v>0</v>
      </c>
      <c r="M1355" s="102">
        <f>'2026-27 Salary &amp; Benefits'!$E$6</f>
        <v>78209</v>
      </c>
      <c r="N1355" s="102">
        <f>'2026-27 Salary &amp; Benefits'!$F$6</f>
        <v>82248</v>
      </c>
      <c r="O1355" s="7">
        <f t="shared" si="234"/>
        <v>0</v>
      </c>
      <c r="P1355" s="7">
        <f t="shared" si="235"/>
        <v>0</v>
      </c>
      <c r="Q1355" s="7">
        <f>'2026-27 Salary &amp; Benefits'!G$6</f>
        <v>16817.759999999998</v>
      </c>
      <c r="R1355" s="103">
        <f>'2026-27 Salary &amp; Benefits'!H$6</f>
        <v>0.16020000000000001</v>
      </c>
      <c r="S1355" s="103">
        <f>'2026-27 Salary &amp; Benefits'!I$6</f>
        <v>0.15390000000000001</v>
      </c>
      <c r="T1355" s="7">
        <f t="shared" si="236"/>
        <v>0</v>
      </c>
      <c r="U1355" s="7">
        <f t="shared" si="237"/>
        <v>0</v>
      </c>
      <c r="V1355" s="7">
        <f t="shared" si="238"/>
        <v>0</v>
      </c>
      <c r="W1355" s="7">
        <f t="shared" si="239"/>
        <v>0</v>
      </c>
      <c r="X1355" s="18">
        <f t="shared" si="240"/>
        <v>0</v>
      </c>
      <c r="Y1355" s="2"/>
      <c r="Z1355" s="2"/>
      <c r="AA1355" s="2"/>
      <c r="AB1355" s="2"/>
      <c r="AC1355" s="2"/>
      <c r="AD1355" s="2"/>
      <c r="AE1355" s="2"/>
      <c r="AF1355" s="2"/>
      <c r="AG1355" s="2"/>
      <c r="AH1355" s="2"/>
      <c r="AI1355" s="2"/>
      <c r="AJ1355" s="2"/>
      <c r="AK1355" s="2"/>
      <c r="AL1355" s="2"/>
      <c r="AM1355" s="2"/>
      <c r="AN1355" s="2"/>
      <c r="AO1355" s="2"/>
      <c r="AP1355" s="2"/>
      <c r="AQ1355" s="2"/>
      <c r="AR1355" s="2"/>
      <c r="AS1355" s="2"/>
      <c r="AT1355" s="2"/>
      <c r="AU1355" s="2"/>
      <c r="AV1355" s="2"/>
      <c r="AW1355" s="2"/>
      <c r="AX1355" s="2"/>
      <c r="AY1355" s="2"/>
      <c r="AZ1355" s="2"/>
      <c r="BA1355" s="2"/>
      <c r="BB1355" s="2"/>
      <c r="BC1355" s="2"/>
      <c r="BD1355" s="2"/>
      <c r="BE1355" s="2"/>
      <c r="BF1355" s="2"/>
      <c r="BG1355" s="2"/>
      <c r="BH1355" s="2"/>
      <c r="BI1355" s="2"/>
      <c r="BJ1355" s="2"/>
      <c r="BK1355" s="2"/>
      <c r="BL1355" s="2"/>
      <c r="BM1355" s="2"/>
      <c r="BN1355" s="2"/>
      <c r="BO1355" s="2"/>
      <c r="BP1355" s="2"/>
      <c r="BQ1355" s="2"/>
      <c r="BR1355" s="2"/>
      <c r="BS1355" s="2"/>
      <c r="BT1355" s="2"/>
      <c r="BU1355" s="2"/>
      <c r="BV1355" s="2"/>
      <c r="BW1355" s="2"/>
      <c r="BX1355" s="2"/>
      <c r="BY1355" s="2"/>
      <c r="BZ1355" s="2"/>
      <c r="CA1355" s="2"/>
      <c r="CB1355" s="2"/>
      <c r="CC1355" s="2"/>
      <c r="CD1355" s="2"/>
      <c r="CE1355" s="2"/>
      <c r="CF1355" s="2"/>
      <c r="CG1355" s="2"/>
      <c r="CH1355" s="2"/>
      <c r="CI1355" s="2"/>
      <c r="CJ1355" s="2"/>
      <c r="CK1355" s="2"/>
      <c r="CL1355" s="2"/>
      <c r="CM1355" s="2"/>
      <c r="CN1355" s="2"/>
      <c r="CO1355" s="2"/>
      <c r="CP1355" s="2"/>
      <c r="CQ1355" s="2"/>
      <c r="CR1355" s="2"/>
      <c r="CS1355" s="2"/>
      <c r="CT1355" s="2"/>
      <c r="CU1355" s="2"/>
      <c r="CV1355" s="2"/>
      <c r="CW1355" s="2"/>
      <c r="CX1355" s="2"/>
      <c r="CY1355" s="2"/>
      <c r="CZ1355" s="2"/>
      <c r="DA1355" s="2"/>
      <c r="DB1355" s="2"/>
      <c r="DC1355" s="2"/>
      <c r="DD1355" s="2"/>
      <c r="DE1355" s="2"/>
      <c r="DF1355" s="2"/>
      <c r="DG1355" s="2"/>
      <c r="DH1355" s="2"/>
      <c r="DI1355" s="2"/>
      <c r="DJ1355" s="2"/>
      <c r="DK1355" s="2"/>
      <c r="DL1355" s="2"/>
      <c r="DM1355" s="2"/>
      <c r="DN1355" s="2"/>
      <c r="DO1355" s="2"/>
      <c r="DP1355" s="2"/>
      <c r="DQ1355" s="2"/>
      <c r="DR1355" s="2"/>
      <c r="DS1355" s="2"/>
      <c r="DT1355" s="2"/>
      <c r="DU1355" s="2"/>
      <c r="DV1355" s="2"/>
      <c r="DW1355" s="2"/>
      <c r="DX1355" s="2"/>
      <c r="DY1355" s="2"/>
      <c r="DZ1355" s="2"/>
      <c r="EA1355" s="2"/>
      <c r="EB1355" s="2"/>
      <c r="EC1355" s="2"/>
      <c r="ED1355" s="2"/>
      <c r="EE1355" s="2"/>
      <c r="EF1355" s="2"/>
      <c r="EG1355" s="2"/>
      <c r="EH1355" s="2"/>
      <c r="EI1355" s="2"/>
      <c r="EJ1355" s="2"/>
      <c r="EK1355" s="2"/>
      <c r="EL1355" s="2"/>
      <c r="EM1355" s="2"/>
      <c r="EN1355" s="2"/>
      <c r="EO1355" s="2"/>
      <c r="EP1355" s="2"/>
      <c r="EQ1355" s="2"/>
      <c r="ER1355" s="2"/>
      <c r="ES1355" s="2"/>
      <c r="ET1355" s="2"/>
      <c r="EU1355" s="2"/>
      <c r="EV1355" s="2"/>
      <c r="EW1355" s="2"/>
      <c r="EX1355" s="2"/>
      <c r="EY1355" s="2"/>
      <c r="EZ1355" s="2"/>
      <c r="FA1355" s="2"/>
      <c r="FB1355" s="2"/>
      <c r="FC1355" s="2"/>
    </row>
    <row r="1356" spans="1:159" s="4" customFormat="1">
      <c r="A1356" s="50" t="s">
        <v>2374</v>
      </c>
      <c r="B1356" s="59" t="s">
        <v>2702</v>
      </c>
      <c r="C1356" s="60">
        <v>3711</v>
      </c>
      <c r="D1356" s="59" t="s">
        <v>612</v>
      </c>
      <c r="E1356" s="78" t="str">
        <f>IFERROR(VLOOKUP($C1356,'2025-26 School Level AAFTE'!$C$2:$L$2349,9,FALSE), "No")</f>
        <v>No</v>
      </c>
      <c r="F1356" s="67">
        <f>IFERROR(VLOOKUP($C1356,'2025-26 School Level AAFTE'!$C$2:$J$2349,8,FALSE), 0)</f>
        <v>722.48</v>
      </c>
      <c r="G1356" s="69">
        <f>IFERROR(IF(E1356= "yes",VLOOKUP(C1356,Summary!$B:$I,6,0),0),0)</f>
        <v>0</v>
      </c>
      <c r="H1356" s="68">
        <f t="shared" si="231"/>
        <v>0</v>
      </c>
      <c r="I1356" s="110">
        <f>VLOOKUP($A1356,'2026-27 Salary &amp; Benefits'!$A:$I,3,FALSE)</f>
        <v>1</v>
      </c>
      <c r="J1356" s="110">
        <f>VLOOKUP($A1356,'2026-27 Salary &amp; Benefits'!$A:$I,4,FALSE)</f>
        <v>1.04</v>
      </c>
      <c r="K1356" s="101">
        <f t="shared" si="232"/>
        <v>0</v>
      </c>
      <c r="L1356" s="100">
        <f t="shared" si="233"/>
        <v>0</v>
      </c>
      <c r="M1356" s="102">
        <f>'2026-27 Salary &amp; Benefits'!$E$6</f>
        <v>78209</v>
      </c>
      <c r="N1356" s="102">
        <f>'2026-27 Salary &amp; Benefits'!$F$6</f>
        <v>82248</v>
      </c>
      <c r="O1356" s="7">
        <f t="shared" si="234"/>
        <v>0</v>
      </c>
      <c r="P1356" s="7">
        <f t="shared" si="235"/>
        <v>0</v>
      </c>
      <c r="Q1356" s="7">
        <f>'2026-27 Salary &amp; Benefits'!G$6</f>
        <v>16817.759999999998</v>
      </c>
      <c r="R1356" s="103">
        <f>'2026-27 Salary &amp; Benefits'!H$6</f>
        <v>0.16020000000000001</v>
      </c>
      <c r="S1356" s="103">
        <f>'2026-27 Salary &amp; Benefits'!I$6</f>
        <v>0.15390000000000001</v>
      </c>
      <c r="T1356" s="7">
        <f t="shared" si="236"/>
        <v>0</v>
      </c>
      <c r="U1356" s="7">
        <f t="shared" si="237"/>
        <v>0</v>
      </c>
      <c r="V1356" s="7">
        <f t="shared" si="238"/>
        <v>0</v>
      </c>
      <c r="W1356" s="7">
        <f t="shared" si="239"/>
        <v>0</v>
      </c>
      <c r="X1356" s="18">
        <f t="shared" si="240"/>
        <v>0</v>
      </c>
      <c r="Y1356" s="2"/>
      <c r="Z1356" s="2"/>
      <c r="AA1356" s="2"/>
      <c r="AB1356" s="2"/>
      <c r="AC1356" s="2"/>
      <c r="AD1356" s="2"/>
      <c r="AE1356" s="2"/>
      <c r="AF1356" s="2"/>
      <c r="AG1356" s="2"/>
      <c r="AH1356" s="2"/>
      <c r="AI1356" s="2"/>
      <c r="AJ1356" s="2"/>
      <c r="AK1356" s="2"/>
      <c r="AL1356" s="2"/>
      <c r="AM1356" s="2"/>
      <c r="AN1356" s="2"/>
      <c r="AO1356" s="2"/>
      <c r="AP1356" s="2"/>
      <c r="AQ1356" s="2"/>
      <c r="AR1356" s="2"/>
      <c r="AS1356" s="2"/>
      <c r="AT1356" s="2"/>
      <c r="AU1356" s="2"/>
      <c r="AV1356" s="2"/>
      <c r="AW1356" s="2"/>
      <c r="AX1356" s="2"/>
      <c r="AY1356" s="2"/>
      <c r="AZ1356" s="2"/>
      <c r="BA1356" s="2"/>
      <c r="BB1356" s="2"/>
      <c r="BC1356" s="2"/>
      <c r="BD1356" s="2"/>
      <c r="BE1356" s="2"/>
      <c r="BF1356" s="2"/>
      <c r="BG1356" s="2"/>
      <c r="BH1356" s="2"/>
      <c r="BI1356" s="2"/>
      <c r="BJ1356" s="2"/>
      <c r="BK1356" s="2"/>
      <c r="BL1356" s="2"/>
      <c r="BM1356" s="2"/>
      <c r="BN1356" s="2"/>
      <c r="BO1356" s="2"/>
      <c r="BP1356" s="2"/>
      <c r="BQ1356" s="2"/>
      <c r="BR1356" s="2"/>
      <c r="BS1356" s="2"/>
      <c r="BT1356" s="2"/>
      <c r="BU1356" s="2"/>
      <c r="BV1356" s="2"/>
      <c r="BW1356" s="2"/>
      <c r="BX1356" s="2"/>
      <c r="BY1356" s="2"/>
      <c r="BZ1356" s="2"/>
      <c r="CA1356" s="2"/>
      <c r="CB1356" s="2"/>
      <c r="CC1356" s="2"/>
      <c r="CD1356" s="2"/>
      <c r="CE1356" s="2"/>
      <c r="CF1356" s="2"/>
      <c r="CG1356" s="2"/>
      <c r="CH1356" s="2"/>
      <c r="CI1356" s="2"/>
      <c r="CJ1356" s="2"/>
      <c r="CK1356" s="2"/>
      <c r="CL1356" s="2"/>
      <c r="CM1356" s="2"/>
      <c r="CN1356" s="2"/>
      <c r="CO1356" s="2"/>
      <c r="CP1356" s="2"/>
      <c r="CQ1356" s="2"/>
      <c r="CR1356" s="2"/>
      <c r="CS1356" s="2"/>
      <c r="CT1356" s="2"/>
      <c r="CU1356" s="2"/>
      <c r="CV1356" s="2"/>
      <c r="CW1356" s="2"/>
      <c r="CX1356" s="2"/>
      <c r="CY1356" s="2"/>
      <c r="CZ1356" s="2"/>
      <c r="DA1356" s="2"/>
      <c r="DB1356" s="2"/>
      <c r="DC1356" s="2"/>
      <c r="DD1356" s="2"/>
      <c r="DE1356" s="2"/>
      <c r="DF1356" s="2"/>
      <c r="DG1356" s="2"/>
      <c r="DH1356" s="2"/>
      <c r="DI1356" s="2"/>
      <c r="DJ1356" s="2"/>
      <c r="DK1356" s="2"/>
      <c r="DL1356" s="2"/>
      <c r="DM1356" s="2"/>
      <c r="DN1356" s="2"/>
      <c r="DO1356" s="2"/>
      <c r="DP1356" s="2"/>
      <c r="DQ1356" s="2"/>
      <c r="DR1356" s="2"/>
      <c r="DS1356" s="2"/>
      <c r="DT1356" s="2"/>
      <c r="DU1356" s="2"/>
      <c r="DV1356" s="2"/>
      <c r="DW1356" s="2"/>
      <c r="DX1356" s="2"/>
      <c r="DY1356" s="2"/>
      <c r="DZ1356" s="2"/>
      <c r="EA1356" s="2"/>
      <c r="EB1356" s="2"/>
      <c r="EC1356" s="2"/>
      <c r="ED1356" s="2"/>
      <c r="EE1356" s="2"/>
      <c r="EF1356" s="2"/>
      <c r="EG1356" s="2"/>
      <c r="EH1356" s="2"/>
      <c r="EI1356" s="2"/>
      <c r="EJ1356" s="2"/>
      <c r="EK1356" s="2"/>
      <c r="EL1356" s="2"/>
      <c r="EM1356" s="2"/>
      <c r="EN1356" s="2"/>
      <c r="EO1356" s="2"/>
      <c r="EP1356" s="2"/>
      <c r="EQ1356" s="2"/>
      <c r="ER1356" s="2"/>
      <c r="ES1356" s="2"/>
      <c r="ET1356" s="2"/>
      <c r="EU1356" s="2"/>
      <c r="EV1356" s="2"/>
      <c r="EW1356" s="2"/>
      <c r="EX1356" s="2"/>
      <c r="EY1356" s="2"/>
      <c r="EZ1356" s="2"/>
      <c r="FA1356" s="2"/>
      <c r="FB1356" s="2"/>
      <c r="FC1356" s="2"/>
    </row>
    <row r="1357" spans="1:159" s="4" customFormat="1">
      <c r="A1357" s="50" t="s">
        <v>2283</v>
      </c>
      <c r="B1357" s="59" t="s">
        <v>2703</v>
      </c>
      <c r="C1357" s="60">
        <v>3051</v>
      </c>
      <c r="D1357" s="59" t="s">
        <v>1183</v>
      </c>
      <c r="E1357" s="78" t="str">
        <f>IFERROR(VLOOKUP($C1357,'2025-26 School Level AAFTE'!$C$2:$L$2349,9,FALSE), "No")</f>
        <v>Yes</v>
      </c>
      <c r="F1357" s="67">
        <f>IFERROR(VLOOKUP($C1357,'2025-26 School Level AAFTE'!$C$2:$J$2349,8,FALSE), 0)</f>
        <v>348.4</v>
      </c>
      <c r="G1357" s="69">
        <f>IFERROR(IF(E1357= "yes",VLOOKUP(C1357,Summary!$B:$I,6,0),0),0)</f>
        <v>0</v>
      </c>
      <c r="H1357" s="68">
        <f t="shared" si="231"/>
        <v>348.4</v>
      </c>
      <c r="I1357" s="110">
        <f>VLOOKUP($A1357,'2026-27 Salary &amp; Benefits'!$A:$I,3,FALSE)</f>
        <v>1</v>
      </c>
      <c r="J1357" s="110">
        <f>VLOOKUP($A1357,'2026-27 Salary &amp; Benefits'!$A:$I,4,FALSE)</f>
        <v>1</v>
      </c>
      <c r="K1357" s="101">
        <f t="shared" si="232"/>
        <v>348.4</v>
      </c>
      <c r="L1357" s="100">
        <f t="shared" si="233"/>
        <v>1.022</v>
      </c>
      <c r="M1357" s="102">
        <f>'2026-27 Salary &amp; Benefits'!$E$6</f>
        <v>78209</v>
      </c>
      <c r="N1357" s="102">
        <f>'2026-27 Salary &amp; Benefits'!$F$6</f>
        <v>82248</v>
      </c>
      <c r="O1357" s="7">
        <f t="shared" si="234"/>
        <v>79929.600000000006</v>
      </c>
      <c r="P1357" s="7">
        <f t="shared" si="235"/>
        <v>4127.8600000000006</v>
      </c>
      <c r="Q1357" s="7">
        <f>'2026-27 Salary &amp; Benefits'!G$6</f>
        <v>16817.759999999998</v>
      </c>
      <c r="R1357" s="103">
        <f>'2026-27 Salary &amp; Benefits'!H$6</f>
        <v>0.16020000000000001</v>
      </c>
      <c r="S1357" s="103">
        <f>'2026-27 Salary &amp; Benefits'!I$6</f>
        <v>0.15390000000000001</v>
      </c>
      <c r="T1357" s="7">
        <f t="shared" si="236"/>
        <v>30627.75</v>
      </c>
      <c r="U1357" s="7">
        <f t="shared" si="237"/>
        <v>1400.96</v>
      </c>
      <c r="V1357" s="7">
        <f t="shared" si="238"/>
        <v>215.61</v>
      </c>
      <c r="W1357" s="7">
        <f t="shared" si="239"/>
        <v>1616.5700000000002</v>
      </c>
      <c r="X1357" s="18">
        <f t="shared" si="240"/>
        <v>116301.78000000001</v>
      </c>
      <c r="Y1357" s="2"/>
      <c r="Z1357" s="2"/>
      <c r="AA1357" s="2"/>
      <c r="AB1357" s="2"/>
      <c r="AC1357" s="2"/>
      <c r="AD1357" s="2"/>
      <c r="AE1357" s="2"/>
      <c r="AF1357" s="2"/>
      <c r="AG1357" s="2"/>
      <c r="AH1357" s="2"/>
      <c r="AI1357" s="2"/>
      <c r="AJ1357" s="2"/>
      <c r="AK1357" s="2"/>
      <c r="AL1357" s="2"/>
      <c r="AM1357" s="2"/>
      <c r="AN1357" s="2"/>
      <c r="AO1357" s="2"/>
      <c r="AP1357" s="2"/>
      <c r="AQ1357" s="2"/>
      <c r="AR1357" s="2"/>
      <c r="AS1357" s="2"/>
      <c r="AT1357" s="2"/>
      <c r="AU1357" s="2"/>
      <c r="AV1357" s="2"/>
      <c r="AW1357" s="2"/>
      <c r="AX1357" s="2"/>
      <c r="AY1357" s="2"/>
      <c r="AZ1357" s="2"/>
      <c r="BA1357" s="2"/>
      <c r="BB1357" s="2"/>
      <c r="BC1357" s="2"/>
      <c r="BD1357" s="2"/>
      <c r="BE1357" s="2"/>
      <c r="BF1357" s="2"/>
      <c r="BG1357" s="2"/>
      <c r="BH1357" s="2"/>
      <c r="BI1357" s="2"/>
      <c r="BJ1357" s="2"/>
      <c r="BK1357" s="2"/>
      <c r="BL1357" s="2"/>
      <c r="BM1357" s="2"/>
      <c r="BN1357" s="2"/>
      <c r="BO1357" s="2"/>
      <c r="BP1357" s="2"/>
      <c r="BQ1357" s="2"/>
      <c r="BR1357" s="2"/>
      <c r="BS1357" s="2"/>
      <c r="BT1357" s="2"/>
      <c r="BU1357" s="2"/>
      <c r="BV1357" s="2"/>
      <c r="BW1357" s="2"/>
      <c r="BX1357" s="2"/>
      <c r="BY1357" s="2"/>
      <c r="BZ1357" s="2"/>
      <c r="CA1357" s="2"/>
      <c r="CB1357" s="2"/>
      <c r="CC1357" s="2"/>
      <c r="CD1357" s="2"/>
      <c r="CE1357" s="2"/>
      <c r="CF1357" s="2"/>
      <c r="CG1357" s="2"/>
      <c r="CH1357" s="2"/>
      <c r="CI1357" s="2"/>
      <c r="CJ1357" s="2"/>
      <c r="CK1357" s="2"/>
      <c r="CL1357" s="2"/>
      <c r="CM1357" s="2"/>
      <c r="CN1357" s="2"/>
      <c r="CO1357" s="2"/>
      <c r="CP1357" s="2"/>
      <c r="CQ1357" s="2"/>
      <c r="CR1357" s="2"/>
      <c r="CS1357" s="2"/>
      <c r="CT1357" s="2"/>
      <c r="CU1357" s="2"/>
      <c r="CV1357" s="2"/>
      <c r="CW1357" s="2"/>
      <c r="CX1357" s="2"/>
      <c r="CY1357" s="2"/>
      <c r="CZ1357" s="2"/>
      <c r="DA1357" s="2"/>
      <c r="DB1357" s="2"/>
      <c r="DC1357" s="2"/>
      <c r="DD1357" s="2"/>
      <c r="DE1357" s="2"/>
      <c r="DF1357" s="2"/>
      <c r="DG1357" s="2"/>
      <c r="DH1357" s="2"/>
      <c r="DI1357" s="2"/>
      <c r="DJ1357" s="2"/>
      <c r="DK1357" s="2"/>
      <c r="DL1357" s="2"/>
      <c r="DM1357" s="2"/>
      <c r="DN1357" s="2"/>
      <c r="DO1357" s="2"/>
      <c r="DP1357" s="2"/>
      <c r="DQ1357" s="2"/>
      <c r="DR1357" s="2"/>
      <c r="DS1357" s="2"/>
      <c r="DT1357" s="2"/>
      <c r="DU1357" s="2"/>
      <c r="DV1357" s="2"/>
      <c r="DW1357" s="2"/>
      <c r="DX1357" s="2"/>
      <c r="DY1357" s="2"/>
      <c r="DZ1357" s="2"/>
      <c r="EA1357" s="2"/>
      <c r="EB1357" s="2"/>
      <c r="EC1357" s="2"/>
      <c r="ED1357" s="2"/>
      <c r="EE1357" s="2"/>
      <c r="EF1357" s="2"/>
      <c r="EG1357" s="2"/>
      <c r="EH1357" s="2"/>
      <c r="EI1357" s="2"/>
      <c r="EJ1357" s="2"/>
      <c r="EK1357" s="2"/>
      <c r="EL1357" s="2"/>
      <c r="EM1357" s="2"/>
      <c r="EN1357" s="2"/>
      <c r="EO1357" s="2"/>
      <c r="EP1357" s="2"/>
      <c r="EQ1357" s="2"/>
      <c r="ER1357" s="2"/>
      <c r="ES1357" s="2"/>
      <c r="ET1357" s="2"/>
      <c r="EU1357" s="2"/>
      <c r="EV1357" s="2"/>
      <c r="EW1357" s="2"/>
      <c r="EX1357" s="2"/>
      <c r="EY1357" s="2"/>
      <c r="EZ1357" s="2"/>
      <c r="FA1357" s="2"/>
      <c r="FB1357" s="2"/>
      <c r="FC1357" s="2"/>
    </row>
    <row r="1358" spans="1:159" s="4" customFormat="1">
      <c r="A1358" s="50" t="s">
        <v>2283</v>
      </c>
      <c r="B1358" s="59" t="s">
        <v>2703</v>
      </c>
      <c r="C1358" s="60">
        <v>5746</v>
      </c>
      <c r="D1358" s="59" t="s">
        <v>3064</v>
      </c>
      <c r="E1358" s="78" t="str">
        <f>IFERROR(VLOOKUP($C1358,'2025-26 School Level AAFTE'!$C$2:$L$2349,9,FALSE), "No")</f>
        <v>Yes</v>
      </c>
      <c r="F1358" s="67">
        <f>IFERROR(VLOOKUP($C1358,'2025-26 School Level AAFTE'!$C$2:$J$2349,8,FALSE), 0)</f>
        <v>112.16</v>
      </c>
      <c r="G1358" s="69">
        <f>IFERROR(IF(E1358= "yes",VLOOKUP(C1358,Summary!$B:$I,6,0),0),0)</f>
        <v>0</v>
      </c>
      <c r="H1358" s="68">
        <f t="shared" si="231"/>
        <v>112.16</v>
      </c>
      <c r="I1358" s="110">
        <f>VLOOKUP($A1358,'2026-27 Salary &amp; Benefits'!$A:$I,3,FALSE)</f>
        <v>1</v>
      </c>
      <c r="J1358" s="110">
        <f>VLOOKUP($A1358,'2026-27 Salary &amp; Benefits'!$A:$I,4,FALSE)</f>
        <v>1</v>
      </c>
      <c r="K1358" s="101">
        <f t="shared" si="232"/>
        <v>112.16</v>
      </c>
      <c r="L1358" s="100">
        <f t="shared" si="233"/>
        <v>0.32900000000000001</v>
      </c>
      <c r="M1358" s="102">
        <f>'2026-27 Salary &amp; Benefits'!$E$6</f>
        <v>78209</v>
      </c>
      <c r="N1358" s="102">
        <f>'2026-27 Salary &amp; Benefits'!$F$6</f>
        <v>82248</v>
      </c>
      <c r="O1358" s="7">
        <f t="shared" si="234"/>
        <v>25730.76</v>
      </c>
      <c r="P1358" s="7">
        <f t="shared" si="235"/>
        <v>1328.8300000000017</v>
      </c>
      <c r="Q1358" s="7">
        <f>'2026-27 Salary &amp; Benefits'!G$6</f>
        <v>16817.759999999998</v>
      </c>
      <c r="R1358" s="103">
        <f>'2026-27 Salary &amp; Benefits'!H$6</f>
        <v>0.16020000000000001</v>
      </c>
      <c r="S1358" s="103">
        <f>'2026-27 Salary &amp; Benefits'!I$6</f>
        <v>0.15390000000000001</v>
      </c>
      <c r="T1358" s="7">
        <f t="shared" si="236"/>
        <v>9859.6200000000008</v>
      </c>
      <c r="U1358" s="7">
        <f t="shared" si="237"/>
        <v>450.99</v>
      </c>
      <c r="V1358" s="7">
        <f t="shared" si="238"/>
        <v>69.41</v>
      </c>
      <c r="W1358" s="7">
        <f t="shared" si="239"/>
        <v>520.4</v>
      </c>
      <c r="X1358" s="18">
        <f t="shared" si="240"/>
        <v>37439.61</v>
      </c>
      <c r="Y1358" s="2"/>
      <c r="Z1358" s="2"/>
      <c r="AA1358" s="2"/>
      <c r="AB1358" s="2"/>
      <c r="AC1358" s="2"/>
      <c r="AD1358" s="2"/>
      <c r="AE1358" s="2"/>
      <c r="AF1358" s="2"/>
      <c r="AG1358" s="2"/>
      <c r="AH1358" s="2"/>
      <c r="AI1358" s="2"/>
      <c r="AJ1358" s="2"/>
      <c r="AK1358" s="2"/>
      <c r="AL1358" s="2"/>
      <c r="AM1358" s="2"/>
      <c r="AN1358" s="2"/>
      <c r="AO1358" s="2"/>
      <c r="AP1358" s="2"/>
      <c r="AQ1358" s="2"/>
      <c r="AR1358" s="2"/>
      <c r="AS1358" s="2"/>
      <c r="AT1358" s="2"/>
      <c r="AU1358" s="2"/>
      <c r="AV1358" s="2"/>
      <c r="AW1358" s="2"/>
      <c r="AX1358" s="2"/>
      <c r="AY1358" s="2"/>
      <c r="AZ1358" s="2"/>
      <c r="BA1358" s="2"/>
      <c r="BB1358" s="2"/>
      <c r="BC1358" s="2"/>
      <c r="BD1358" s="2"/>
      <c r="BE1358" s="2"/>
      <c r="BF1358" s="2"/>
      <c r="BG1358" s="2"/>
      <c r="BH1358" s="2"/>
      <c r="BI1358" s="2"/>
      <c r="BJ1358" s="2"/>
      <c r="BK1358" s="2"/>
      <c r="BL1358" s="2"/>
      <c r="BM1358" s="2"/>
      <c r="BN1358" s="2"/>
      <c r="BO1358" s="2"/>
      <c r="BP1358" s="2"/>
      <c r="BQ1358" s="2"/>
      <c r="BR1358" s="2"/>
      <c r="BS1358" s="2"/>
      <c r="BT1358" s="2"/>
      <c r="BU1358" s="2"/>
      <c r="BV1358" s="2"/>
      <c r="BW1358" s="2"/>
      <c r="BX1358" s="2"/>
      <c r="BY1358" s="2"/>
      <c r="BZ1358" s="2"/>
      <c r="CA1358" s="2"/>
      <c r="CB1358" s="2"/>
      <c r="CC1358" s="2"/>
      <c r="CD1358" s="2"/>
      <c r="CE1358" s="2"/>
      <c r="CF1358" s="2"/>
      <c r="CG1358" s="2"/>
      <c r="CH1358" s="2"/>
      <c r="CI1358" s="2"/>
      <c r="CJ1358" s="2"/>
      <c r="CK1358" s="2"/>
      <c r="CL1358" s="2"/>
      <c r="CM1358" s="2"/>
      <c r="CN1358" s="2"/>
      <c r="CO1358" s="2"/>
      <c r="CP1358" s="2"/>
      <c r="CQ1358" s="2"/>
      <c r="CR1358" s="2"/>
      <c r="CS1358" s="2"/>
      <c r="CT1358" s="2"/>
      <c r="CU1358" s="2"/>
      <c r="CV1358" s="2"/>
      <c r="CW1358" s="2"/>
      <c r="CX1358" s="2"/>
      <c r="CY1358" s="2"/>
      <c r="CZ1358" s="2"/>
      <c r="DA1358" s="2"/>
      <c r="DB1358" s="2"/>
      <c r="DC1358" s="2"/>
      <c r="DD1358" s="2"/>
      <c r="DE1358" s="2"/>
      <c r="DF1358" s="2"/>
      <c r="DG1358" s="2"/>
      <c r="DH1358" s="2"/>
      <c r="DI1358" s="2"/>
      <c r="DJ1358" s="2"/>
      <c r="DK1358" s="2"/>
      <c r="DL1358" s="2"/>
      <c r="DM1358" s="2"/>
      <c r="DN1358" s="2"/>
      <c r="DO1358" s="2"/>
      <c r="DP1358" s="2"/>
      <c r="DQ1358" s="2"/>
      <c r="DR1358" s="2"/>
      <c r="DS1358" s="2"/>
      <c r="DT1358" s="2"/>
      <c r="DU1358" s="2"/>
      <c r="DV1358" s="2"/>
      <c r="DW1358" s="2"/>
      <c r="DX1358" s="2"/>
      <c r="DY1358" s="2"/>
      <c r="DZ1358" s="2"/>
      <c r="EA1358" s="2"/>
      <c r="EB1358" s="2"/>
      <c r="EC1358" s="2"/>
      <c r="ED1358" s="2"/>
      <c r="EE1358" s="2"/>
      <c r="EF1358" s="2"/>
      <c r="EG1358" s="2"/>
      <c r="EH1358" s="2"/>
      <c r="EI1358" s="2"/>
      <c r="EJ1358" s="2"/>
      <c r="EK1358" s="2"/>
      <c r="EL1358" s="2"/>
      <c r="EM1358" s="2"/>
      <c r="EN1358" s="2"/>
      <c r="EO1358" s="2"/>
      <c r="EP1358" s="2"/>
      <c r="EQ1358" s="2"/>
      <c r="ER1358" s="2"/>
      <c r="ES1358" s="2"/>
      <c r="ET1358" s="2"/>
      <c r="EU1358" s="2"/>
      <c r="EV1358" s="2"/>
      <c r="EW1358" s="2"/>
      <c r="EX1358" s="2"/>
      <c r="EY1358" s="2"/>
      <c r="EZ1358" s="2"/>
      <c r="FA1358" s="2"/>
      <c r="FB1358" s="2"/>
      <c r="FC1358" s="2"/>
    </row>
    <row r="1359" spans="1:159" s="4" customFormat="1">
      <c r="A1359" s="50" t="s">
        <v>2283</v>
      </c>
      <c r="B1359" s="59" t="s">
        <v>2703</v>
      </c>
      <c r="C1359" s="60">
        <v>2999</v>
      </c>
      <c r="D1359" s="59" t="s">
        <v>1182</v>
      </c>
      <c r="E1359" s="78" t="str">
        <f>IFERROR(VLOOKUP($C1359,'2025-26 School Level AAFTE'!$C$2:$L$2349,9,FALSE), "No")</f>
        <v>Yes</v>
      </c>
      <c r="F1359" s="67">
        <f>IFERROR(VLOOKUP($C1359,'2025-26 School Level AAFTE'!$C$2:$J$2349,8,FALSE), 0)</f>
        <v>273.43</v>
      </c>
      <c r="G1359" s="69">
        <f>IFERROR(IF(E1359= "yes",VLOOKUP(C1359,Summary!$B:$I,6,0),0),0)</f>
        <v>0</v>
      </c>
      <c r="H1359" s="68">
        <f t="shared" si="231"/>
        <v>273.43</v>
      </c>
      <c r="I1359" s="110">
        <f>VLOOKUP($A1359,'2026-27 Salary &amp; Benefits'!$A:$I,3,FALSE)</f>
        <v>1</v>
      </c>
      <c r="J1359" s="110">
        <f>VLOOKUP($A1359,'2026-27 Salary &amp; Benefits'!$A:$I,4,FALSE)</f>
        <v>1</v>
      </c>
      <c r="K1359" s="101">
        <f t="shared" si="232"/>
        <v>273.43</v>
      </c>
      <c r="L1359" s="100">
        <f t="shared" si="233"/>
        <v>0.80200000000000005</v>
      </c>
      <c r="M1359" s="102">
        <f>'2026-27 Salary &amp; Benefits'!$E$6</f>
        <v>78209</v>
      </c>
      <c r="N1359" s="102">
        <f>'2026-27 Salary &amp; Benefits'!$F$6</f>
        <v>82248</v>
      </c>
      <c r="O1359" s="7">
        <f t="shared" si="234"/>
        <v>62723.62</v>
      </c>
      <c r="P1359" s="7">
        <f t="shared" si="235"/>
        <v>3239.2799999999916</v>
      </c>
      <c r="Q1359" s="7">
        <f>'2026-27 Salary &amp; Benefits'!G$6</f>
        <v>16817.759999999998</v>
      </c>
      <c r="R1359" s="103">
        <f>'2026-27 Salary &amp; Benefits'!H$6</f>
        <v>0.16020000000000001</v>
      </c>
      <c r="S1359" s="103">
        <f>'2026-27 Salary &amp; Benefits'!I$6</f>
        <v>0.15390000000000001</v>
      </c>
      <c r="T1359" s="7">
        <f t="shared" si="236"/>
        <v>24034.69</v>
      </c>
      <c r="U1359" s="7">
        <f t="shared" si="237"/>
        <v>1099.3800000000001</v>
      </c>
      <c r="V1359" s="7">
        <f t="shared" si="238"/>
        <v>169.19</v>
      </c>
      <c r="W1359" s="7">
        <f t="shared" si="239"/>
        <v>1268.5700000000002</v>
      </c>
      <c r="X1359" s="18">
        <f t="shared" si="240"/>
        <v>91266.16</v>
      </c>
      <c r="Y1359" s="2"/>
      <c r="Z1359" s="2"/>
      <c r="AA1359" s="2"/>
      <c r="AB1359" s="2"/>
      <c r="AC1359" s="2"/>
      <c r="AD1359" s="2"/>
      <c r="AE1359" s="2"/>
      <c r="AF1359" s="2"/>
      <c r="AG1359" s="2"/>
      <c r="AH1359" s="2"/>
      <c r="AI1359" s="2"/>
      <c r="AJ1359" s="2"/>
      <c r="AK1359" s="2"/>
      <c r="AL1359" s="2"/>
      <c r="AM1359" s="2"/>
      <c r="AN1359" s="2"/>
      <c r="AO1359" s="2"/>
      <c r="AP1359" s="2"/>
      <c r="AQ1359" s="2"/>
      <c r="AR1359" s="2"/>
      <c r="AS1359" s="2"/>
      <c r="AT1359" s="2"/>
      <c r="AU1359" s="2"/>
      <c r="AV1359" s="2"/>
      <c r="AW1359" s="2"/>
      <c r="AX1359" s="2"/>
      <c r="AY1359" s="2"/>
      <c r="AZ1359" s="2"/>
      <c r="BA1359" s="2"/>
      <c r="BB1359" s="2"/>
      <c r="BC1359" s="2"/>
      <c r="BD1359" s="2"/>
      <c r="BE1359" s="2"/>
      <c r="BF1359" s="2"/>
      <c r="BG1359" s="2"/>
      <c r="BH1359" s="2"/>
      <c r="BI1359" s="2"/>
      <c r="BJ1359" s="2"/>
      <c r="BK1359" s="2"/>
      <c r="BL1359" s="2"/>
      <c r="BM1359" s="2"/>
      <c r="BN1359" s="2"/>
      <c r="BO1359" s="2"/>
      <c r="BP1359" s="2"/>
      <c r="BQ1359" s="2"/>
      <c r="BR1359" s="2"/>
      <c r="BS1359" s="2"/>
      <c r="BT1359" s="2"/>
      <c r="BU1359" s="2"/>
      <c r="BV1359" s="2"/>
      <c r="BW1359" s="2"/>
      <c r="BX1359" s="2"/>
      <c r="BY1359" s="2"/>
      <c r="BZ1359" s="2"/>
      <c r="CA1359" s="2"/>
      <c r="CB1359" s="2"/>
      <c r="CC1359" s="2"/>
      <c r="CD1359" s="2"/>
      <c r="CE1359" s="2"/>
      <c r="CF1359" s="2"/>
      <c r="CG1359" s="2"/>
      <c r="CH1359" s="2"/>
      <c r="CI1359" s="2"/>
      <c r="CJ1359" s="2"/>
      <c r="CK1359" s="2"/>
      <c r="CL1359" s="2"/>
      <c r="CM1359" s="2"/>
      <c r="CN1359" s="2"/>
      <c r="CO1359" s="2"/>
      <c r="CP1359" s="2"/>
      <c r="CQ1359" s="2"/>
      <c r="CR1359" s="2"/>
      <c r="CS1359" s="2"/>
      <c r="CT1359" s="2"/>
      <c r="CU1359" s="2"/>
      <c r="CV1359" s="2"/>
      <c r="CW1359" s="2"/>
      <c r="CX1359" s="2"/>
      <c r="CY1359" s="2"/>
      <c r="CZ1359" s="2"/>
      <c r="DA1359" s="2"/>
      <c r="DB1359" s="2"/>
      <c r="DC1359" s="2"/>
      <c r="DD1359" s="2"/>
      <c r="DE1359" s="2"/>
      <c r="DF1359" s="2"/>
      <c r="DG1359" s="2"/>
      <c r="DH1359" s="2"/>
      <c r="DI1359" s="2"/>
      <c r="DJ1359" s="2"/>
      <c r="DK1359" s="2"/>
      <c r="DL1359" s="2"/>
      <c r="DM1359" s="2"/>
      <c r="DN1359" s="2"/>
      <c r="DO1359" s="2"/>
      <c r="DP1359" s="2"/>
      <c r="DQ1359" s="2"/>
      <c r="DR1359" s="2"/>
      <c r="DS1359" s="2"/>
      <c r="DT1359" s="2"/>
      <c r="DU1359" s="2"/>
      <c r="DV1359" s="2"/>
      <c r="DW1359" s="2"/>
      <c r="DX1359" s="2"/>
      <c r="DY1359" s="2"/>
      <c r="DZ1359" s="2"/>
      <c r="EA1359" s="2"/>
      <c r="EB1359" s="2"/>
      <c r="EC1359" s="2"/>
      <c r="ED1359" s="2"/>
      <c r="EE1359" s="2"/>
      <c r="EF1359" s="2"/>
      <c r="EG1359" s="2"/>
      <c r="EH1359" s="2"/>
      <c r="EI1359" s="2"/>
      <c r="EJ1359" s="2"/>
      <c r="EK1359" s="2"/>
      <c r="EL1359" s="2"/>
      <c r="EM1359" s="2"/>
      <c r="EN1359" s="2"/>
      <c r="EO1359" s="2"/>
      <c r="EP1359" s="2"/>
      <c r="EQ1359" s="2"/>
      <c r="ER1359" s="2"/>
      <c r="ES1359" s="2"/>
      <c r="ET1359" s="2"/>
      <c r="EU1359" s="2"/>
      <c r="EV1359" s="2"/>
      <c r="EW1359" s="2"/>
      <c r="EX1359" s="2"/>
      <c r="EY1359" s="2"/>
      <c r="EZ1359" s="2"/>
      <c r="FA1359" s="2"/>
      <c r="FB1359" s="2"/>
      <c r="FC1359" s="2"/>
    </row>
    <row r="1360" spans="1:159" s="4" customFormat="1">
      <c r="A1360" s="50" t="s">
        <v>2283</v>
      </c>
      <c r="B1360" s="59" t="s">
        <v>2703</v>
      </c>
      <c r="C1360" s="60">
        <v>2031</v>
      </c>
      <c r="D1360" s="59" t="s">
        <v>1181</v>
      </c>
      <c r="E1360" s="78" t="str">
        <f>IFERROR(VLOOKUP($C1360,'2025-26 School Level AAFTE'!$C$2:$L$2349,9,FALSE), "No")</f>
        <v>Yes</v>
      </c>
      <c r="F1360" s="67">
        <f>IFERROR(VLOOKUP($C1360,'2025-26 School Level AAFTE'!$C$2:$J$2349,8,FALSE), 0)</f>
        <v>403.14</v>
      </c>
      <c r="G1360" s="69">
        <f>IFERROR(IF(E1360= "yes",VLOOKUP(C1360,Summary!$B:$I,6,0),0),0)</f>
        <v>0</v>
      </c>
      <c r="H1360" s="68">
        <f t="shared" si="231"/>
        <v>403.14</v>
      </c>
      <c r="I1360" s="110">
        <f>VLOOKUP($A1360,'2026-27 Salary &amp; Benefits'!$A:$I,3,FALSE)</f>
        <v>1</v>
      </c>
      <c r="J1360" s="110">
        <f>VLOOKUP($A1360,'2026-27 Salary &amp; Benefits'!$A:$I,4,FALSE)</f>
        <v>1</v>
      </c>
      <c r="K1360" s="101">
        <f t="shared" si="232"/>
        <v>403.14</v>
      </c>
      <c r="L1360" s="100">
        <f t="shared" si="233"/>
        <v>1.1830000000000001</v>
      </c>
      <c r="M1360" s="102">
        <f>'2026-27 Salary &amp; Benefits'!$E$6</f>
        <v>78209</v>
      </c>
      <c r="N1360" s="102">
        <f>'2026-27 Salary &amp; Benefits'!$F$6</f>
        <v>82248</v>
      </c>
      <c r="O1360" s="7">
        <f t="shared" si="234"/>
        <v>92521.25</v>
      </c>
      <c r="P1360" s="7">
        <f t="shared" si="235"/>
        <v>4778.1300000000047</v>
      </c>
      <c r="Q1360" s="7">
        <f>'2026-27 Salary &amp; Benefits'!G$6</f>
        <v>16817.759999999998</v>
      </c>
      <c r="R1360" s="103">
        <f>'2026-27 Salary &amp; Benefits'!H$6</f>
        <v>0.16020000000000001</v>
      </c>
      <c r="S1360" s="103">
        <f>'2026-27 Salary &amp; Benefits'!I$6</f>
        <v>0.15390000000000001</v>
      </c>
      <c r="T1360" s="7">
        <f t="shared" si="236"/>
        <v>35452.67</v>
      </c>
      <c r="U1360" s="7">
        <f t="shared" si="237"/>
        <v>1621.66</v>
      </c>
      <c r="V1360" s="7">
        <f t="shared" si="238"/>
        <v>249.57</v>
      </c>
      <c r="W1360" s="7">
        <f t="shared" si="239"/>
        <v>1871.23</v>
      </c>
      <c r="X1360" s="18">
        <f t="shared" si="240"/>
        <v>134623.28</v>
      </c>
      <c r="Y1360" s="2"/>
      <c r="Z1360" s="2"/>
      <c r="AA1360" s="2"/>
      <c r="AB1360" s="2"/>
      <c r="AC1360" s="2"/>
      <c r="AD1360" s="2"/>
      <c r="AE1360" s="2"/>
      <c r="AF1360" s="2"/>
      <c r="AG1360" s="2"/>
      <c r="AH1360" s="2"/>
      <c r="AI1360" s="2"/>
      <c r="AJ1360" s="2"/>
      <c r="AK1360" s="2"/>
      <c r="AL1360" s="2"/>
      <c r="AM1360" s="2"/>
      <c r="AN1360" s="2"/>
      <c r="AO1360" s="2"/>
      <c r="AP1360" s="2"/>
      <c r="AQ1360" s="2"/>
      <c r="AR1360" s="2"/>
      <c r="AS1360" s="2"/>
      <c r="AT1360" s="2"/>
      <c r="AU1360" s="2"/>
      <c r="AV1360" s="2"/>
      <c r="AW1360" s="2"/>
      <c r="AX1360" s="2"/>
      <c r="AY1360" s="2"/>
      <c r="AZ1360" s="2"/>
      <c r="BA1360" s="2"/>
      <c r="BB1360" s="2"/>
      <c r="BC1360" s="2"/>
      <c r="BD1360" s="2"/>
      <c r="BE1360" s="2"/>
      <c r="BF1360" s="2"/>
      <c r="BG1360" s="2"/>
      <c r="BH1360" s="2"/>
      <c r="BI1360" s="2"/>
      <c r="BJ1360" s="2"/>
      <c r="BK1360" s="2"/>
      <c r="BL1360" s="2"/>
      <c r="BM1360" s="2"/>
      <c r="BN1360" s="2"/>
      <c r="BO1360" s="2"/>
      <c r="BP1360" s="2"/>
      <c r="BQ1360" s="2"/>
      <c r="BR1360" s="2"/>
      <c r="BS1360" s="2"/>
      <c r="BT1360" s="2"/>
      <c r="BU1360" s="2"/>
      <c r="BV1360" s="2"/>
      <c r="BW1360" s="2"/>
      <c r="BX1360" s="2"/>
      <c r="BY1360" s="2"/>
      <c r="BZ1360" s="2"/>
      <c r="CA1360" s="2"/>
      <c r="CB1360" s="2"/>
      <c r="CC1360" s="2"/>
      <c r="CD1360" s="2"/>
      <c r="CE1360" s="2"/>
      <c r="CF1360" s="2"/>
      <c r="CG1360" s="2"/>
      <c r="CH1360" s="2"/>
      <c r="CI1360" s="2"/>
      <c r="CJ1360" s="2"/>
      <c r="CK1360" s="2"/>
      <c r="CL1360" s="2"/>
      <c r="CM1360" s="2"/>
      <c r="CN1360" s="2"/>
      <c r="CO1360" s="2"/>
      <c r="CP1360" s="2"/>
      <c r="CQ1360" s="2"/>
      <c r="CR1360" s="2"/>
      <c r="CS1360" s="2"/>
      <c r="CT1360" s="2"/>
      <c r="CU1360" s="2"/>
      <c r="CV1360" s="2"/>
      <c r="CW1360" s="2"/>
      <c r="CX1360" s="2"/>
      <c r="CY1360" s="2"/>
      <c r="CZ1360" s="2"/>
      <c r="DA1360" s="2"/>
      <c r="DB1360" s="2"/>
      <c r="DC1360" s="2"/>
      <c r="DD1360" s="2"/>
      <c r="DE1360" s="2"/>
      <c r="DF1360" s="2"/>
      <c r="DG1360" s="2"/>
      <c r="DH1360" s="2"/>
      <c r="DI1360" s="2"/>
      <c r="DJ1360" s="2"/>
      <c r="DK1360" s="2"/>
      <c r="DL1360" s="2"/>
      <c r="DM1360" s="2"/>
      <c r="DN1360" s="2"/>
      <c r="DO1360" s="2"/>
      <c r="DP1360" s="2"/>
      <c r="DQ1360" s="2"/>
      <c r="DR1360" s="2"/>
      <c r="DS1360" s="2"/>
      <c r="DT1360" s="2"/>
      <c r="DU1360" s="2"/>
      <c r="DV1360" s="2"/>
      <c r="DW1360" s="2"/>
      <c r="DX1360" s="2"/>
      <c r="DY1360" s="2"/>
      <c r="DZ1360" s="2"/>
      <c r="EA1360" s="2"/>
      <c r="EB1360" s="2"/>
      <c r="EC1360" s="2"/>
      <c r="ED1360" s="2"/>
      <c r="EE1360" s="2"/>
      <c r="EF1360" s="2"/>
      <c r="EG1360" s="2"/>
      <c r="EH1360" s="2"/>
      <c r="EI1360" s="2"/>
      <c r="EJ1360" s="2"/>
      <c r="EK1360" s="2"/>
      <c r="EL1360" s="2"/>
      <c r="EM1360" s="2"/>
      <c r="EN1360" s="2"/>
      <c r="EO1360" s="2"/>
      <c r="EP1360" s="2"/>
      <c r="EQ1360" s="2"/>
      <c r="ER1360" s="2"/>
      <c r="ES1360" s="2"/>
      <c r="ET1360" s="2"/>
      <c r="EU1360" s="2"/>
      <c r="EV1360" s="2"/>
      <c r="EW1360" s="2"/>
      <c r="EX1360" s="2"/>
      <c r="EY1360" s="2"/>
      <c r="EZ1360" s="2"/>
      <c r="FA1360" s="2"/>
      <c r="FB1360" s="2"/>
      <c r="FC1360" s="2"/>
    </row>
    <row r="1361" spans="1:159" s="4" customFormat="1">
      <c r="A1361" s="50" t="s">
        <v>2283</v>
      </c>
      <c r="B1361" s="59" t="s">
        <v>2703</v>
      </c>
      <c r="C1361" s="60">
        <v>4237</v>
      </c>
      <c r="D1361" s="59" t="s">
        <v>1184</v>
      </c>
      <c r="E1361" s="78" t="str">
        <f>IFERROR(VLOOKUP($C1361,'2025-26 School Level AAFTE'!$C$2:$L$2349,9,FALSE), "No")</f>
        <v>Yes</v>
      </c>
      <c r="F1361" s="67">
        <f>IFERROR(VLOOKUP($C1361,'2025-26 School Level AAFTE'!$C$2:$J$2349,8,FALSE), 0)</f>
        <v>298.39</v>
      </c>
      <c r="G1361" s="69">
        <f>IFERROR(IF(E1361= "yes",VLOOKUP(C1361,Summary!$B:$I,6,0),0),0)</f>
        <v>0</v>
      </c>
      <c r="H1361" s="68">
        <f t="shared" si="231"/>
        <v>298.39</v>
      </c>
      <c r="I1361" s="110">
        <f>VLOOKUP($A1361,'2026-27 Salary &amp; Benefits'!$A:$I,3,FALSE)</f>
        <v>1</v>
      </c>
      <c r="J1361" s="110">
        <f>VLOOKUP($A1361,'2026-27 Salary &amp; Benefits'!$A:$I,4,FALSE)</f>
        <v>1</v>
      </c>
      <c r="K1361" s="101">
        <f t="shared" si="232"/>
        <v>298.39</v>
      </c>
      <c r="L1361" s="100">
        <f t="shared" si="233"/>
        <v>0.875</v>
      </c>
      <c r="M1361" s="102">
        <f>'2026-27 Salary &amp; Benefits'!$E$6</f>
        <v>78209</v>
      </c>
      <c r="N1361" s="102">
        <f>'2026-27 Salary &amp; Benefits'!$F$6</f>
        <v>82248</v>
      </c>
      <c r="O1361" s="7">
        <f t="shared" si="234"/>
        <v>68432.88</v>
      </c>
      <c r="P1361" s="7">
        <f t="shared" si="235"/>
        <v>3534.1199999999953</v>
      </c>
      <c r="Q1361" s="7">
        <f>'2026-27 Salary &amp; Benefits'!G$6</f>
        <v>16817.759999999998</v>
      </c>
      <c r="R1361" s="103">
        <f>'2026-27 Salary &amp; Benefits'!H$6</f>
        <v>0.16020000000000001</v>
      </c>
      <c r="S1361" s="103">
        <f>'2026-27 Salary &amp; Benefits'!I$6</f>
        <v>0.15390000000000001</v>
      </c>
      <c r="T1361" s="7">
        <f t="shared" si="236"/>
        <v>26222.39</v>
      </c>
      <c r="U1361" s="7">
        <f t="shared" si="237"/>
        <v>1199.45</v>
      </c>
      <c r="V1361" s="7">
        <f t="shared" si="238"/>
        <v>184.6</v>
      </c>
      <c r="W1361" s="7">
        <f t="shared" si="239"/>
        <v>1384.05</v>
      </c>
      <c r="X1361" s="18">
        <f t="shared" si="240"/>
        <v>99573.440000000002</v>
      </c>
      <c r="Y1361" s="2"/>
      <c r="Z1361" s="2"/>
      <c r="AA1361" s="2"/>
      <c r="AB1361" s="2"/>
      <c r="AC1361" s="2"/>
      <c r="AD1361" s="2"/>
      <c r="AE1361" s="2"/>
      <c r="AF1361" s="2"/>
      <c r="AG1361" s="2"/>
      <c r="AH1361" s="2"/>
      <c r="AI1361" s="2"/>
      <c r="AJ1361" s="2"/>
      <c r="AK1361" s="2"/>
      <c r="AL1361" s="2"/>
      <c r="AM1361" s="2"/>
      <c r="AN1361" s="2"/>
      <c r="AO1361" s="2"/>
      <c r="AP1361" s="2"/>
      <c r="AQ1361" s="2"/>
      <c r="AR1361" s="2"/>
      <c r="AS1361" s="2"/>
      <c r="AT1361" s="2"/>
      <c r="AU1361" s="2"/>
      <c r="AV1361" s="2"/>
      <c r="AW1361" s="2"/>
      <c r="AX1361" s="2"/>
      <c r="AY1361" s="2"/>
      <c r="AZ1361" s="2"/>
      <c r="BA1361" s="2"/>
      <c r="BB1361" s="2"/>
      <c r="BC1361" s="2"/>
      <c r="BD1361" s="2"/>
      <c r="BE1361" s="2"/>
      <c r="BF1361" s="2"/>
      <c r="BG1361" s="2"/>
      <c r="BH1361" s="2"/>
      <c r="BI1361" s="2"/>
      <c r="BJ1361" s="2"/>
      <c r="BK1361" s="2"/>
      <c r="BL1361" s="2"/>
      <c r="BM1361" s="2"/>
      <c r="BN1361" s="2"/>
      <c r="BO1361" s="2"/>
      <c r="BP1361" s="2"/>
      <c r="BQ1361" s="2"/>
      <c r="BR1361" s="2"/>
      <c r="BS1361" s="2"/>
      <c r="BT1361" s="2"/>
      <c r="BU1361" s="2"/>
      <c r="BV1361" s="2"/>
      <c r="BW1361" s="2"/>
      <c r="BX1361" s="2"/>
      <c r="BY1361" s="2"/>
      <c r="BZ1361" s="2"/>
      <c r="CA1361" s="2"/>
      <c r="CB1361" s="2"/>
      <c r="CC1361" s="2"/>
      <c r="CD1361" s="2"/>
      <c r="CE1361" s="2"/>
      <c r="CF1361" s="2"/>
      <c r="CG1361" s="2"/>
      <c r="CH1361" s="2"/>
      <c r="CI1361" s="2"/>
      <c r="CJ1361" s="2"/>
      <c r="CK1361" s="2"/>
      <c r="CL1361" s="2"/>
      <c r="CM1361" s="2"/>
      <c r="CN1361" s="2"/>
      <c r="CO1361" s="2"/>
      <c r="CP1361" s="2"/>
      <c r="CQ1361" s="2"/>
      <c r="CR1361" s="2"/>
      <c r="CS1361" s="2"/>
      <c r="CT1361" s="2"/>
      <c r="CU1361" s="2"/>
      <c r="CV1361" s="2"/>
      <c r="CW1361" s="2"/>
      <c r="CX1361" s="2"/>
      <c r="CY1361" s="2"/>
      <c r="CZ1361" s="2"/>
      <c r="DA1361" s="2"/>
      <c r="DB1361" s="2"/>
      <c r="DC1361" s="2"/>
      <c r="DD1361" s="2"/>
      <c r="DE1361" s="2"/>
      <c r="DF1361" s="2"/>
      <c r="DG1361" s="2"/>
      <c r="DH1361" s="2"/>
      <c r="DI1361" s="2"/>
      <c r="DJ1361" s="2"/>
      <c r="DK1361" s="2"/>
      <c r="DL1361" s="2"/>
      <c r="DM1361" s="2"/>
      <c r="DN1361" s="2"/>
      <c r="DO1361" s="2"/>
      <c r="DP1361" s="2"/>
      <c r="DQ1361" s="2"/>
      <c r="DR1361" s="2"/>
      <c r="DS1361" s="2"/>
      <c r="DT1361" s="2"/>
      <c r="DU1361" s="2"/>
      <c r="DV1361" s="2"/>
      <c r="DW1361" s="2"/>
      <c r="DX1361" s="2"/>
      <c r="DY1361" s="2"/>
      <c r="DZ1361" s="2"/>
      <c r="EA1361" s="2"/>
      <c r="EB1361" s="2"/>
      <c r="EC1361" s="2"/>
      <c r="ED1361" s="2"/>
      <c r="EE1361" s="2"/>
      <c r="EF1361" s="2"/>
      <c r="EG1361" s="2"/>
      <c r="EH1361" s="2"/>
      <c r="EI1361" s="2"/>
      <c r="EJ1361" s="2"/>
      <c r="EK1361" s="2"/>
      <c r="EL1361" s="2"/>
      <c r="EM1361" s="2"/>
      <c r="EN1361" s="2"/>
      <c r="EO1361" s="2"/>
      <c r="EP1361" s="2"/>
      <c r="EQ1361" s="2"/>
      <c r="ER1361" s="2"/>
      <c r="ES1361" s="2"/>
      <c r="ET1361" s="2"/>
      <c r="EU1361" s="2"/>
      <c r="EV1361" s="2"/>
      <c r="EW1361" s="2"/>
      <c r="EX1361" s="2"/>
      <c r="EY1361" s="2"/>
      <c r="EZ1361" s="2"/>
      <c r="FA1361" s="2"/>
      <c r="FB1361" s="2"/>
      <c r="FC1361" s="2"/>
    </row>
    <row r="1362" spans="1:159" s="4" customFormat="1">
      <c r="A1362" s="50" t="s">
        <v>2283</v>
      </c>
      <c r="B1362" s="59" t="s">
        <v>2703</v>
      </c>
      <c r="C1362" s="60">
        <v>5195</v>
      </c>
      <c r="D1362" s="59" t="s">
        <v>1185</v>
      </c>
      <c r="E1362" s="78" t="str">
        <f>IFERROR(VLOOKUP($C1362,'2025-26 School Level AAFTE'!$C$2:$L$2349,9,FALSE), "No")</f>
        <v>Yes</v>
      </c>
      <c r="F1362" s="67">
        <f>IFERROR(VLOOKUP($C1362,'2025-26 School Level AAFTE'!$C$2:$J$2349,8,FALSE), 0)</f>
        <v>1294.32</v>
      </c>
      <c r="G1362" s="69">
        <f>IFERROR(IF(E1362= "yes",VLOOKUP(C1362,Summary!$B:$I,6,0),0),0)</f>
        <v>0</v>
      </c>
      <c r="H1362" s="68">
        <f t="shared" si="231"/>
        <v>1294.32</v>
      </c>
      <c r="I1362" s="110">
        <f>VLOOKUP($A1362,'2026-27 Salary &amp; Benefits'!$A:$I,3,FALSE)</f>
        <v>1</v>
      </c>
      <c r="J1362" s="110">
        <f>VLOOKUP($A1362,'2026-27 Salary &amp; Benefits'!$A:$I,4,FALSE)</f>
        <v>1</v>
      </c>
      <c r="K1362" s="101">
        <f t="shared" si="232"/>
        <v>1294.32</v>
      </c>
      <c r="L1362" s="100">
        <f t="shared" si="233"/>
        <v>3.7970000000000002</v>
      </c>
      <c r="M1362" s="102">
        <f>'2026-27 Salary &amp; Benefits'!$E$6</f>
        <v>78209</v>
      </c>
      <c r="N1362" s="102">
        <f>'2026-27 Salary &amp; Benefits'!$F$6</f>
        <v>82248</v>
      </c>
      <c r="O1362" s="7">
        <f t="shared" si="234"/>
        <v>296959.57</v>
      </c>
      <c r="P1362" s="7">
        <f t="shared" si="235"/>
        <v>15336.089999999967</v>
      </c>
      <c r="Q1362" s="7">
        <f>'2026-27 Salary &amp; Benefits'!G$6</f>
        <v>16817.759999999998</v>
      </c>
      <c r="R1362" s="103">
        <f>'2026-27 Salary &amp; Benefits'!H$6</f>
        <v>0.16020000000000001</v>
      </c>
      <c r="S1362" s="103">
        <f>'2026-27 Salary &amp; Benefits'!I$6</f>
        <v>0.15390000000000001</v>
      </c>
      <c r="T1362" s="7">
        <f t="shared" si="236"/>
        <v>113790.18</v>
      </c>
      <c r="U1362" s="7">
        <f t="shared" si="237"/>
        <v>5204.93</v>
      </c>
      <c r="V1362" s="7">
        <f t="shared" si="238"/>
        <v>801.04</v>
      </c>
      <c r="W1362" s="7">
        <f t="shared" si="239"/>
        <v>6005.97</v>
      </c>
      <c r="X1362" s="18">
        <f t="shared" si="240"/>
        <v>432091.80999999994</v>
      </c>
      <c r="Y1362" s="2"/>
      <c r="Z1362" s="2"/>
      <c r="AA1362" s="2"/>
      <c r="AB1362" s="2"/>
      <c r="AC1362" s="2"/>
      <c r="AD1362" s="2"/>
      <c r="AE1362" s="2"/>
      <c r="AF1362" s="2"/>
      <c r="AG1362" s="2"/>
      <c r="AH1362" s="2"/>
      <c r="AI1362" s="2"/>
      <c r="AJ1362" s="2"/>
      <c r="AK1362" s="2"/>
      <c r="AL1362" s="2"/>
      <c r="AM1362" s="2"/>
      <c r="AN1362" s="2"/>
      <c r="AO1362" s="2"/>
      <c r="AP1362" s="2"/>
      <c r="AQ1362" s="2"/>
      <c r="AR1362" s="2"/>
      <c r="AS1362" s="2"/>
      <c r="AT1362" s="2"/>
      <c r="AU1362" s="2"/>
      <c r="AV1362" s="2"/>
      <c r="AW1362" s="2"/>
      <c r="AX1362" s="2"/>
      <c r="AY1362" s="2"/>
      <c r="AZ1362" s="2"/>
      <c r="BA1362" s="2"/>
      <c r="BB1362" s="2"/>
      <c r="BC1362" s="2"/>
      <c r="BD1362" s="2"/>
      <c r="BE1362" s="2"/>
      <c r="BF1362" s="2"/>
      <c r="BG1362" s="2"/>
      <c r="BH1362" s="2"/>
      <c r="BI1362" s="2"/>
      <c r="BJ1362" s="2"/>
      <c r="BK1362" s="2"/>
      <c r="BL1362" s="2"/>
      <c r="BM1362" s="2"/>
      <c r="BN1362" s="2"/>
      <c r="BO1362" s="2"/>
      <c r="BP1362" s="2"/>
      <c r="BQ1362" s="2"/>
      <c r="BR1362" s="2"/>
      <c r="BS1362" s="2"/>
      <c r="BT1362" s="2"/>
      <c r="BU1362" s="2"/>
      <c r="BV1362" s="2"/>
      <c r="BW1362" s="2"/>
      <c r="BX1362" s="2"/>
      <c r="BY1362" s="2"/>
      <c r="BZ1362" s="2"/>
      <c r="CA1362" s="2"/>
      <c r="CB1362" s="2"/>
      <c r="CC1362" s="2"/>
      <c r="CD1362" s="2"/>
      <c r="CE1362" s="2"/>
      <c r="CF1362" s="2"/>
      <c r="CG1362" s="2"/>
      <c r="CH1362" s="2"/>
      <c r="CI1362" s="2"/>
      <c r="CJ1362" s="2"/>
      <c r="CK1362" s="2"/>
      <c r="CL1362" s="2"/>
      <c r="CM1362" s="2"/>
      <c r="CN1362" s="2"/>
      <c r="CO1362" s="2"/>
      <c r="CP1362" s="2"/>
      <c r="CQ1362" s="2"/>
      <c r="CR1362" s="2"/>
      <c r="CS1362" s="2"/>
      <c r="CT1362" s="2"/>
      <c r="CU1362" s="2"/>
      <c r="CV1362" s="2"/>
      <c r="CW1362" s="2"/>
      <c r="CX1362" s="2"/>
      <c r="CY1362" s="2"/>
      <c r="CZ1362" s="2"/>
      <c r="DA1362" s="2"/>
      <c r="DB1362" s="2"/>
      <c r="DC1362" s="2"/>
      <c r="DD1362" s="2"/>
      <c r="DE1362" s="2"/>
      <c r="DF1362" s="2"/>
      <c r="DG1362" s="2"/>
      <c r="DH1362" s="2"/>
      <c r="DI1362" s="2"/>
      <c r="DJ1362" s="2"/>
      <c r="DK1362" s="2"/>
      <c r="DL1362" s="2"/>
      <c r="DM1362" s="2"/>
      <c r="DN1362" s="2"/>
      <c r="DO1362" s="2"/>
      <c r="DP1362" s="2"/>
      <c r="DQ1362" s="2"/>
      <c r="DR1362" s="2"/>
      <c r="DS1362" s="2"/>
      <c r="DT1362" s="2"/>
      <c r="DU1362" s="2"/>
      <c r="DV1362" s="2"/>
      <c r="DW1362" s="2"/>
      <c r="DX1362" s="2"/>
      <c r="DY1362" s="2"/>
      <c r="DZ1362" s="2"/>
      <c r="EA1362" s="2"/>
      <c r="EB1362" s="2"/>
      <c r="EC1362" s="2"/>
      <c r="ED1362" s="2"/>
      <c r="EE1362" s="2"/>
      <c r="EF1362" s="2"/>
      <c r="EG1362" s="2"/>
      <c r="EH1362" s="2"/>
      <c r="EI1362" s="2"/>
      <c r="EJ1362" s="2"/>
      <c r="EK1362" s="2"/>
      <c r="EL1362" s="2"/>
      <c r="EM1362" s="2"/>
      <c r="EN1362" s="2"/>
      <c r="EO1362" s="2"/>
      <c r="EP1362" s="2"/>
      <c r="EQ1362" s="2"/>
      <c r="ER1362" s="2"/>
      <c r="ES1362" s="2"/>
      <c r="ET1362" s="2"/>
      <c r="EU1362" s="2"/>
      <c r="EV1362" s="2"/>
      <c r="EW1362" s="2"/>
      <c r="EX1362" s="2"/>
      <c r="EY1362" s="2"/>
      <c r="EZ1362" s="2"/>
      <c r="FA1362" s="2"/>
      <c r="FB1362" s="2"/>
      <c r="FC1362" s="2"/>
    </row>
    <row r="1363" spans="1:159" s="4" customFormat="1">
      <c r="A1363" s="50" t="s">
        <v>2283</v>
      </c>
      <c r="B1363" s="59" t="s">
        <v>2703</v>
      </c>
      <c r="C1363" s="60">
        <v>5197</v>
      </c>
      <c r="D1363" s="59" t="s">
        <v>1187</v>
      </c>
      <c r="E1363" s="78" t="str">
        <f>IFERROR(VLOOKUP($C1363,'2025-26 School Level AAFTE'!$C$2:$L$2349,9,FALSE), "No")</f>
        <v>Yes</v>
      </c>
      <c r="F1363" s="67">
        <f>IFERROR(VLOOKUP($C1363,'2025-26 School Level AAFTE'!$C$2:$J$2349,8,FALSE), 0)</f>
        <v>2073.27</v>
      </c>
      <c r="G1363" s="69">
        <f>IFERROR(IF(E1363= "yes",VLOOKUP(C1363,Summary!$B:$I,6,0),0),0)</f>
        <v>0</v>
      </c>
      <c r="H1363" s="68">
        <f t="shared" si="231"/>
        <v>2073.27</v>
      </c>
      <c r="I1363" s="110">
        <f>VLOOKUP($A1363,'2026-27 Salary &amp; Benefits'!$A:$I,3,FALSE)</f>
        <v>1</v>
      </c>
      <c r="J1363" s="110">
        <f>VLOOKUP($A1363,'2026-27 Salary &amp; Benefits'!$A:$I,4,FALSE)</f>
        <v>1</v>
      </c>
      <c r="K1363" s="101">
        <f t="shared" si="232"/>
        <v>2073.27</v>
      </c>
      <c r="L1363" s="100">
        <f t="shared" si="233"/>
        <v>6.0819999999999999</v>
      </c>
      <c r="M1363" s="102">
        <f>'2026-27 Salary &amp; Benefits'!$E$6</f>
        <v>78209</v>
      </c>
      <c r="N1363" s="102">
        <f>'2026-27 Salary &amp; Benefits'!$F$6</f>
        <v>82248</v>
      </c>
      <c r="O1363" s="7">
        <f t="shared" si="234"/>
        <v>475667.14</v>
      </c>
      <c r="P1363" s="7">
        <f t="shared" si="235"/>
        <v>24565.200000000012</v>
      </c>
      <c r="Q1363" s="7">
        <f>'2026-27 Salary &amp; Benefits'!G$6</f>
        <v>16817.759999999998</v>
      </c>
      <c r="R1363" s="103">
        <f>'2026-27 Salary &amp; Benefits'!H$6</f>
        <v>0.16020000000000001</v>
      </c>
      <c r="S1363" s="103">
        <f>'2026-27 Salary &amp; Benefits'!I$6</f>
        <v>0.15390000000000001</v>
      </c>
      <c r="T1363" s="7">
        <f t="shared" si="236"/>
        <v>182268.08</v>
      </c>
      <c r="U1363" s="7">
        <f t="shared" si="237"/>
        <v>8337.2099999999991</v>
      </c>
      <c r="V1363" s="7">
        <f t="shared" si="238"/>
        <v>1283.0999999999999</v>
      </c>
      <c r="W1363" s="7">
        <f t="shared" si="239"/>
        <v>9620.31</v>
      </c>
      <c r="X1363" s="18">
        <f t="shared" si="240"/>
        <v>692120.73</v>
      </c>
      <c r="Y1363" s="2"/>
      <c r="Z1363" s="2"/>
      <c r="AA1363" s="2"/>
      <c r="AB1363" s="2"/>
      <c r="AC1363" s="2"/>
      <c r="AD1363" s="2"/>
      <c r="AE1363" s="2"/>
      <c r="AF1363" s="2"/>
      <c r="AG1363" s="2"/>
      <c r="AH1363" s="2"/>
      <c r="AI1363" s="2"/>
      <c r="AJ1363" s="2"/>
      <c r="AK1363" s="2"/>
      <c r="AL1363" s="2"/>
      <c r="AM1363" s="2"/>
      <c r="AN1363" s="2"/>
      <c r="AO1363" s="2"/>
      <c r="AP1363" s="2"/>
      <c r="AQ1363" s="2"/>
      <c r="AR1363" s="2"/>
      <c r="AS1363" s="2"/>
      <c r="AT1363" s="2"/>
      <c r="AU1363" s="2"/>
      <c r="AV1363" s="2"/>
      <c r="AW1363" s="2"/>
      <c r="AX1363" s="2"/>
      <c r="AY1363" s="2"/>
      <c r="AZ1363" s="2"/>
      <c r="BA1363" s="2"/>
      <c r="BB1363" s="2"/>
      <c r="BC1363" s="2"/>
      <c r="BD1363" s="2"/>
      <c r="BE1363" s="2"/>
      <c r="BF1363" s="2"/>
      <c r="BG1363" s="2"/>
      <c r="BH1363" s="2"/>
      <c r="BI1363" s="2"/>
      <c r="BJ1363" s="2"/>
      <c r="BK1363" s="2"/>
      <c r="BL1363" s="2"/>
      <c r="BM1363" s="2"/>
      <c r="BN1363" s="2"/>
      <c r="BO1363" s="2"/>
      <c r="BP1363" s="2"/>
      <c r="BQ1363" s="2"/>
      <c r="BR1363" s="2"/>
      <c r="BS1363" s="2"/>
      <c r="BT1363" s="2"/>
      <c r="BU1363" s="2"/>
      <c r="BV1363" s="2"/>
      <c r="BW1363" s="2"/>
      <c r="BX1363" s="2"/>
      <c r="BY1363" s="2"/>
      <c r="BZ1363" s="2"/>
      <c r="CA1363" s="2"/>
      <c r="CB1363" s="2"/>
      <c r="CC1363" s="2"/>
      <c r="CD1363" s="2"/>
      <c r="CE1363" s="2"/>
      <c r="CF1363" s="2"/>
      <c r="CG1363" s="2"/>
      <c r="CH1363" s="2"/>
      <c r="CI1363" s="2"/>
      <c r="CJ1363" s="2"/>
      <c r="CK1363" s="2"/>
      <c r="CL1363" s="2"/>
      <c r="CM1363" s="2"/>
      <c r="CN1363" s="2"/>
      <c r="CO1363" s="2"/>
      <c r="CP1363" s="2"/>
      <c r="CQ1363" s="2"/>
      <c r="CR1363" s="2"/>
      <c r="CS1363" s="2"/>
      <c r="CT1363" s="2"/>
      <c r="CU1363" s="2"/>
      <c r="CV1363" s="2"/>
      <c r="CW1363" s="2"/>
      <c r="CX1363" s="2"/>
      <c r="CY1363" s="2"/>
      <c r="CZ1363" s="2"/>
      <c r="DA1363" s="2"/>
      <c r="DB1363" s="2"/>
      <c r="DC1363" s="2"/>
      <c r="DD1363" s="2"/>
      <c r="DE1363" s="2"/>
      <c r="DF1363" s="2"/>
      <c r="DG1363" s="2"/>
      <c r="DH1363" s="2"/>
      <c r="DI1363" s="2"/>
      <c r="DJ1363" s="2"/>
      <c r="DK1363" s="2"/>
      <c r="DL1363" s="2"/>
      <c r="DM1363" s="2"/>
      <c r="DN1363" s="2"/>
      <c r="DO1363" s="2"/>
      <c r="DP1363" s="2"/>
      <c r="DQ1363" s="2"/>
      <c r="DR1363" s="2"/>
      <c r="DS1363" s="2"/>
      <c r="DT1363" s="2"/>
      <c r="DU1363" s="2"/>
      <c r="DV1363" s="2"/>
      <c r="DW1363" s="2"/>
      <c r="DX1363" s="2"/>
      <c r="DY1363" s="2"/>
      <c r="DZ1363" s="2"/>
      <c r="EA1363" s="2"/>
      <c r="EB1363" s="2"/>
      <c r="EC1363" s="2"/>
      <c r="ED1363" s="2"/>
      <c r="EE1363" s="2"/>
      <c r="EF1363" s="2"/>
      <c r="EG1363" s="2"/>
      <c r="EH1363" s="2"/>
      <c r="EI1363" s="2"/>
      <c r="EJ1363" s="2"/>
      <c r="EK1363" s="2"/>
      <c r="EL1363" s="2"/>
      <c r="EM1363" s="2"/>
      <c r="EN1363" s="2"/>
      <c r="EO1363" s="2"/>
      <c r="EP1363" s="2"/>
      <c r="EQ1363" s="2"/>
      <c r="ER1363" s="2"/>
      <c r="ES1363" s="2"/>
      <c r="ET1363" s="2"/>
      <c r="EU1363" s="2"/>
      <c r="EV1363" s="2"/>
      <c r="EW1363" s="2"/>
      <c r="EX1363" s="2"/>
      <c r="EY1363" s="2"/>
      <c r="EZ1363" s="2"/>
      <c r="FA1363" s="2"/>
      <c r="FB1363" s="2"/>
      <c r="FC1363" s="2"/>
    </row>
    <row r="1364" spans="1:159" s="4" customFormat="1">
      <c r="A1364" s="50" t="s">
        <v>2283</v>
      </c>
      <c r="B1364" s="59" t="s">
        <v>2703</v>
      </c>
      <c r="C1364" s="60">
        <v>5196</v>
      </c>
      <c r="D1364" s="59" t="s">
        <v>1186</v>
      </c>
      <c r="E1364" s="78" t="str">
        <f>IFERROR(VLOOKUP($C1364,'2025-26 School Level AAFTE'!$C$2:$L$2349,9,FALSE), "No")</f>
        <v>Yes</v>
      </c>
      <c r="F1364" s="67">
        <f>IFERROR(VLOOKUP($C1364,'2025-26 School Level AAFTE'!$C$2:$J$2349,8,FALSE), 0)</f>
        <v>1311.78</v>
      </c>
      <c r="G1364" s="69">
        <f>IFERROR(IF(E1364= "yes",VLOOKUP(C1364,Summary!$B:$I,6,0),0),0)</f>
        <v>0</v>
      </c>
      <c r="H1364" s="68">
        <f t="shared" si="231"/>
        <v>1311.78</v>
      </c>
      <c r="I1364" s="110">
        <f>VLOOKUP($A1364,'2026-27 Salary &amp; Benefits'!$A:$I,3,FALSE)</f>
        <v>1</v>
      </c>
      <c r="J1364" s="110">
        <f>VLOOKUP($A1364,'2026-27 Salary &amp; Benefits'!$A:$I,4,FALSE)</f>
        <v>1</v>
      </c>
      <c r="K1364" s="101">
        <f t="shared" si="232"/>
        <v>1311.78</v>
      </c>
      <c r="L1364" s="100">
        <f t="shared" si="233"/>
        <v>3.8479999999999999</v>
      </c>
      <c r="M1364" s="102">
        <f>'2026-27 Salary &amp; Benefits'!$E$6</f>
        <v>78209</v>
      </c>
      <c r="N1364" s="102">
        <f>'2026-27 Salary &amp; Benefits'!$F$6</f>
        <v>82248</v>
      </c>
      <c r="O1364" s="7">
        <f t="shared" si="234"/>
        <v>300948.23</v>
      </c>
      <c r="P1364" s="7">
        <f t="shared" si="235"/>
        <v>15542.070000000007</v>
      </c>
      <c r="Q1364" s="7">
        <f>'2026-27 Salary &amp; Benefits'!G$6</f>
        <v>16817.759999999998</v>
      </c>
      <c r="R1364" s="103">
        <f>'2026-27 Salary &amp; Benefits'!H$6</f>
        <v>0.16020000000000001</v>
      </c>
      <c r="S1364" s="103">
        <f>'2026-27 Salary &amp; Benefits'!I$6</f>
        <v>0.15390000000000001</v>
      </c>
      <c r="T1364" s="7">
        <f t="shared" si="236"/>
        <v>115318.57</v>
      </c>
      <c r="U1364" s="7">
        <f t="shared" si="237"/>
        <v>5274.84</v>
      </c>
      <c r="V1364" s="7">
        <f t="shared" si="238"/>
        <v>811.8</v>
      </c>
      <c r="W1364" s="7">
        <f t="shared" si="239"/>
        <v>6086.64</v>
      </c>
      <c r="X1364" s="18">
        <f t="shared" si="240"/>
        <v>437895.51</v>
      </c>
      <c r="Y1364" s="2"/>
      <c r="Z1364" s="2"/>
      <c r="AA1364" s="2"/>
      <c r="AB1364" s="2"/>
      <c r="AC1364" s="2"/>
      <c r="AD1364" s="2"/>
      <c r="AE1364" s="2"/>
      <c r="AF1364" s="2"/>
      <c r="AG1364" s="2"/>
      <c r="AH1364" s="2"/>
      <c r="AI1364" s="2"/>
      <c r="AJ1364" s="2"/>
      <c r="AK1364" s="2"/>
      <c r="AL1364" s="2"/>
      <c r="AM1364" s="2"/>
      <c r="AN1364" s="2"/>
      <c r="AO1364" s="2"/>
      <c r="AP1364" s="2"/>
      <c r="AQ1364" s="2"/>
      <c r="AR1364" s="2"/>
      <c r="AS1364" s="2"/>
      <c r="AT1364" s="2"/>
      <c r="AU1364" s="2"/>
      <c r="AV1364" s="2"/>
      <c r="AW1364" s="2"/>
      <c r="AX1364" s="2"/>
      <c r="AY1364" s="2"/>
      <c r="AZ1364" s="2"/>
      <c r="BA1364" s="2"/>
      <c r="BB1364" s="2"/>
      <c r="BC1364" s="2"/>
      <c r="BD1364" s="2"/>
      <c r="BE1364" s="2"/>
      <c r="BF1364" s="2"/>
      <c r="BG1364" s="2"/>
      <c r="BH1364" s="2"/>
      <c r="BI1364" s="2"/>
      <c r="BJ1364" s="2"/>
      <c r="BK1364" s="2"/>
      <c r="BL1364" s="2"/>
      <c r="BM1364" s="2"/>
      <c r="BN1364" s="2"/>
      <c r="BO1364" s="2"/>
      <c r="BP1364" s="2"/>
      <c r="BQ1364" s="2"/>
      <c r="BR1364" s="2"/>
      <c r="BS1364" s="2"/>
      <c r="BT1364" s="2"/>
      <c r="BU1364" s="2"/>
      <c r="BV1364" s="2"/>
      <c r="BW1364" s="2"/>
      <c r="BX1364" s="2"/>
      <c r="BY1364" s="2"/>
      <c r="BZ1364" s="2"/>
      <c r="CA1364" s="2"/>
      <c r="CB1364" s="2"/>
      <c r="CC1364" s="2"/>
      <c r="CD1364" s="2"/>
      <c r="CE1364" s="2"/>
      <c r="CF1364" s="2"/>
      <c r="CG1364" s="2"/>
      <c r="CH1364" s="2"/>
      <c r="CI1364" s="2"/>
      <c r="CJ1364" s="2"/>
      <c r="CK1364" s="2"/>
      <c r="CL1364" s="2"/>
      <c r="CM1364" s="2"/>
      <c r="CN1364" s="2"/>
      <c r="CO1364" s="2"/>
      <c r="CP1364" s="2"/>
      <c r="CQ1364" s="2"/>
      <c r="CR1364" s="2"/>
      <c r="CS1364" s="2"/>
      <c r="CT1364" s="2"/>
      <c r="CU1364" s="2"/>
      <c r="CV1364" s="2"/>
      <c r="CW1364" s="2"/>
      <c r="CX1364" s="2"/>
      <c r="CY1364" s="2"/>
      <c r="CZ1364" s="2"/>
      <c r="DA1364" s="2"/>
      <c r="DB1364" s="2"/>
      <c r="DC1364" s="2"/>
      <c r="DD1364" s="2"/>
      <c r="DE1364" s="2"/>
      <c r="DF1364" s="2"/>
      <c r="DG1364" s="2"/>
      <c r="DH1364" s="2"/>
      <c r="DI1364" s="2"/>
      <c r="DJ1364" s="2"/>
      <c r="DK1364" s="2"/>
      <c r="DL1364" s="2"/>
      <c r="DM1364" s="2"/>
      <c r="DN1364" s="2"/>
      <c r="DO1364" s="2"/>
      <c r="DP1364" s="2"/>
      <c r="DQ1364" s="2"/>
      <c r="DR1364" s="2"/>
      <c r="DS1364" s="2"/>
      <c r="DT1364" s="2"/>
      <c r="DU1364" s="2"/>
      <c r="DV1364" s="2"/>
      <c r="DW1364" s="2"/>
      <c r="DX1364" s="2"/>
      <c r="DY1364" s="2"/>
      <c r="DZ1364" s="2"/>
      <c r="EA1364" s="2"/>
      <c r="EB1364" s="2"/>
      <c r="EC1364" s="2"/>
      <c r="ED1364" s="2"/>
      <c r="EE1364" s="2"/>
      <c r="EF1364" s="2"/>
      <c r="EG1364" s="2"/>
      <c r="EH1364" s="2"/>
      <c r="EI1364" s="2"/>
      <c r="EJ1364" s="2"/>
      <c r="EK1364" s="2"/>
      <c r="EL1364" s="2"/>
      <c r="EM1364" s="2"/>
      <c r="EN1364" s="2"/>
      <c r="EO1364" s="2"/>
      <c r="EP1364" s="2"/>
      <c r="EQ1364" s="2"/>
      <c r="ER1364" s="2"/>
      <c r="ES1364" s="2"/>
      <c r="ET1364" s="2"/>
      <c r="EU1364" s="2"/>
      <c r="EV1364" s="2"/>
      <c r="EW1364" s="2"/>
      <c r="EX1364" s="2"/>
      <c r="EY1364" s="2"/>
      <c r="EZ1364" s="2"/>
      <c r="FA1364" s="2"/>
      <c r="FB1364" s="2"/>
      <c r="FC1364" s="2"/>
    </row>
    <row r="1365" spans="1:159" s="4" customFormat="1">
      <c r="A1365" s="50" t="s">
        <v>2262</v>
      </c>
      <c r="B1365" s="59" t="s">
        <v>2704</v>
      </c>
      <c r="C1365" s="60">
        <v>3239</v>
      </c>
      <c r="D1365" s="59" t="s">
        <v>1116</v>
      </c>
      <c r="E1365" s="78" t="str">
        <f>IFERROR(VLOOKUP($C1365,'2025-26 School Level AAFTE'!$C$2:$L$2349,9,FALSE), "No")</f>
        <v>Yes</v>
      </c>
      <c r="F1365" s="67">
        <f>IFERROR(VLOOKUP($C1365,'2025-26 School Level AAFTE'!$C$2:$J$2349,8,FALSE), 0)</f>
        <v>372.02000000000004</v>
      </c>
      <c r="G1365" s="69">
        <f>IFERROR(IF(E1365= "yes",VLOOKUP(C1365,Summary!$B:$I,6,0),0),0)</f>
        <v>0</v>
      </c>
      <c r="H1365" s="68">
        <f t="shared" si="231"/>
        <v>372.02000000000004</v>
      </c>
      <c r="I1365" s="110">
        <f>VLOOKUP($A1365,'2026-27 Salary &amp; Benefits'!$A:$I,3,FALSE)</f>
        <v>1</v>
      </c>
      <c r="J1365" s="110">
        <f>VLOOKUP($A1365,'2026-27 Salary &amp; Benefits'!$A:$I,4,FALSE)</f>
        <v>1</v>
      </c>
      <c r="K1365" s="101">
        <f t="shared" si="232"/>
        <v>372.02000000000004</v>
      </c>
      <c r="L1365" s="100">
        <f t="shared" si="233"/>
        <v>1.091</v>
      </c>
      <c r="M1365" s="102">
        <f>'2026-27 Salary &amp; Benefits'!$E$6</f>
        <v>78209</v>
      </c>
      <c r="N1365" s="102">
        <f>'2026-27 Salary &amp; Benefits'!$F$6</f>
        <v>82248</v>
      </c>
      <c r="O1365" s="7">
        <f t="shared" si="234"/>
        <v>85326.02</v>
      </c>
      <c r="P1365" s="7">
        <f t="shared" si="235"/>
        <v>4406.5500000000029</v>
      </c>
      <c r="Q1365" s="7">
        <f>'2026-27 Salary &amp; Benefits'!G$6</f>
        <v>16817.759999999998</v>
      </c>
      <c r="R1365" s="103">
        <f>'2026-27 Salary &amp; Benefits'!H$6</f>
        <v>0.16020000000000001</v>
      </c>
      <c r="S1365" s="103">
        <f>'2026-27 Salary &amp; Benefits'!I$6</f>
        <v>0.15390000000000001</v>
      </c>
      <c r="T1365" s="7">
        <f t="shared" si="236"/>
        <v>32695.57</v>
      </c>
      <c r="U1365" s="7">
        <f t="shared" si="237"/>
        <v>1495.54</v>
      </c>
      <c r="V1365" s="7">
        <f t="shared" si="238"/>
        <v>230.16</v>
      </c>
      <c r="W1365" s="7">
        <f t="shared" si="239"/>
        <v>1725.7</v>
      </c>
      <c r="X1365" s="18">
        <f t="shared" si="240"/>
        <v>124153.84</v>
      </c>
      <c r="Y1365" s="2"/>
      <c r="Z1365" s="2"/>
      <c r="AA1365" s="2"/>
      <c r="AB1365" s="2"/>
      <c r="AC1365" s="2"/>
      <c r="AD1365" s="2"/>
      <c r="AE1365" s="2"/>
      <c r="AF1365" s="2"/>
      <c r="AG1365" s="2"/>
      <c r="AH1365" s="2"/>
      <c r="AI1365" s="2"/>
      <c r="AJ1365" s="2"/>
      <c r="AK1365" s="2"/>
      <c r="AL1365" s="2"/>
      <c r="AM1365" s="2"/>
      <c r="AN1365" s="2"/>
      <c r="AO1365" s="2"/>
      <c r="AP1365" s="2"/>
      <c r="AQ1365" s="2"/>
      <c r="AR1365" s="2"/>
      <c r="AS1365" s="2"/>
      <c r="AT1365" s="2"/>
      <c r="AU1365" s="2"/>
      <c r="AV1365" s="2"/>
      <c r="AW1365" s="2"/>
      <c r="AX1365" s="2"/>
      <c r="AY1365" s="2"/>
      <c r="AZ1365" s="2"/>
      <c r="BA1365" s="2"/>
      <c r="BB1365" s="2"/>
      <c r="BC1365" s="2"/>
      <c r="BD1365" s="2"/>
      <c r="BE1365" s="2"/>
      <c r="BF1365" s="2"/>
      <c r="BG1365" s="2"/>
      <c r="BH1365" s="2"/>
      <c r="BI1365" s="2"/>
      <c r="BJ1365" s="2"/>
      <c r="BK1365" s="2"/>
      <c r="BL1365" s="2"/>
      <c r="BM1365" s="2"/>
      <c r="BN1365" s="2"/>
      <c r="BO1365" s="2"/>
      <c r="BP1365" s="2"/>
      <c r="BQ1365" s="2"/>
      <c r="BR1365" s="2"/>
      <c r="BS1365" s="2"/>
      <c r="BT1365" s="2"/>
      <c r="BU1365" s="2"/>
      <c r="BV1365" s="2"/>
      <c r="BW1365" s="2"/>
      <c r="BX1365" s="2"/>
      <c r="BY1365" s="2"/>
      <c r="BZ1365" s="2"/>
      <c r="CA1365" s="2"/>
      <c r="CB1365" s="2"/>
      <c r="CC1365" s="2"/>
      <c r="CD1365" s="2"/>
      <c r="CE1365" s="2"/>
      <c r="CF1365" s="2"/>
      <c r="CG1365" s="2"/>
      <c r="CH1365" s="2"/>
      <c r="CI1365" s="2"/>
      <c r="CJ1365" s="2"/>
      <c r="CK1365" s="2"/>
      <c r="CL1365" s="2"/>
      <c r="CM1365" s="2"/>
      <c r="CN1365" s="2"/>
      <c r="CO1365" s="2"/>
      <c r="CP1365" s="2"/>
      <c r="CQ1365" s="2"/>
      <c r="CR1365" s="2"/>
      <c r="CS1365" s="2"/>
      <c r="CT1365" s="2"/>
      <c r="CU1365" s="2"/>
      <c r="CV1365" s="2"/>
      <c r="CW1365" s="2"/>
      <c r="CX1365" s="2"/>
      <c r="CY1365" s="2"/>
      <c r="CZ1365" s="2"/>
      <c r="DA1365" s="2"/>
      <c r="DB1365" s="2"/>
      <c r="DC1365" s="2"/>
      <c r="DD1365" s="2"/>
      <c r="DE1365" s="2"/>
      <c r="DF1365" s="2"/>
      <c r="DG1365" s="2"/>
      <c r="DH1365" s="2"/>
      <c r="DI1365" s="2"/>
      <c r="DJ1365" s="2"/>
      <c r="DK1365" s="2"/>
      <c r="DL1365" s="2"/>
      <c r="DM1365" s="2"/>
      <c r="DN1365" s="2"/>
      <c r="DO1365" s="2"/>
      <c r="DP1365" s="2"/>
      <c r="DQ1365" s="2"/>
      <c r="DR1365" s="2"/>
      <c r="DS1365" s="2"/>
      <c r="DT1365" s="2"/>
      <c r="DU1365" s="2"/>
      <c r="DV1365" s="2"/>
      <c r="DW1365" s="2"/>
      <c r="DX1365" s="2"/>
      <c r="DY1365" s="2"/>
      <c r="DZ1365" s="2"/>
      <c r="EA1365" s="2"/>
      <c r="EB1365" s="2"/>
      <c r="EC1365" s="2"/>
      <c r="ED1365" s="2"/>
      <c r="EE1365" s="2"/>
      <c r="EF1365" s="2"/>
      <c r="EG1365" s="2"/>
      <c r="EH1365" s="2"/>
      <c r="EI1365" s="2"/>
      <c r="EJ1365" s="2"/>
      <c r="EK1365" s="2"/>
      <c r="EL1365" s="2"/>
      <c r="EM1365" s="2"/>
      <c r="EN1365" s="2"/>
      <c r="EO1365" s="2"/>
      <c r="EP1365" s="2"/>
      <c r="EQ1365" s="2"/>
      <c r="ER1365" s="2"/>
      <c r="ES1365" s="2"/>
      <c r="ET1365" s="2"/>
      <c r="EU1365" s="2"/>
      <c r="EV1365" s="2"/>
      <c r="EW1365" s="2"/>
      <c r="EX1365" s="2"/>
      <c r="EY1365" s="2"/>
      <c r="EZ1365" s="2"/>
      <c r="FA1365" s="2"/>
      <c r="FB1365" s="2"/>
      <c r="FC1365" s="2"/>
    </row>
    <row r="1366" spans="1:159" s="4" customFormat="1">
      <c r="A1366" s="50" t="s">
        <v>2262</v>
      </c>
      <c r="B1366" s="59" t="s">
        <v>2704</v>
      </c>
      <c r="C1366" s="60">
        <v>2331</v>
      </c>
      <c r="D1366" s="59" t="s">
        <v>1115</v>
      </c>
      <c r="E1366" s="78" t="str">
        <f>IFERROR(VLOOKUP($C1366,'2025-26 School Level AAFTE'!$C$2:$L$2349,9,FALSE), "No")</f>
        <v>Yes</v>
      </c>
      <c r="F1366" s="67">
        <f>IFERROR(VLOOKUP($C1366,'2025-26 School Level AAFTE'!$C$2:$J$2349,8,FALSE), 0)</f>
        <v>251.02</v>
      </c>
      <c r="G1366" s="69">
        <f>IFERROR(IF(E1366= "yes",VLOOKUP(C1366,Summary!$B:$I,6,0),0),0)</f>
        <v>0</v>
      </c>
      <c r="H1366" s="68">
        <f t="shared" si="231"/>
        <v>251.02</v>
      </c>
      <c r="I1366" s="110">
        <f>VLOOKUP($A1366,'2026-27 Salary &amp; Benefits'!$A:$I,3,FALSE)</f>
        <v>1</v>
      </c>
      <c r="J1366" s="110">
        <f>VLOOKUP($A1366,'2026-27 Salary &amp; Benefits'!$A:$I,4,FALSE)</f>
        <v>1</v>
      </c>
      <c r="K1366" s="101">
        <f t="shared" si="232"/>
        <v>251.02</v>
      </c>
      <c r="L1366" s="100">
        <f t="shared" si="233"/>
        <v>0.73599999999999999</v>
      </c>
      <c r="M1366" s="102">
        <f>'2026-27 Salary &amp; Benefits'!$E$6</f>
        <v>78209</v>
      </c>
      <c r="N1366" s="102">
        <f>'2026-27 Salary &amp; Benefits'!$F$6</f>
        <v>82248</v>
      </c>
      <c r="O1366" s="7">
        <f t="shared" si="234"/>
        <v>57561.82</v>
      </c>
      <c r="P1366" s="7">
        <f t="shared" si="235"/>
        <v>2972.7099999999991</v>
      </c>
      <c r="Q1366" s="7">
        <f>'2026-27 Salary &amp; Benefits'!G$6</f>
        <v>16817.759999999998</v>
      </c>
      <c r="R1366" s="103">
        <f>'2026-27 Salary &amp; Benefits'!H$6</f>
        <v>0.16020000000000001</v>
      </c>
      <c r="S1366" s="103">
        <f>'2026-27 Salary &amp; Benefits'!I$6</f>
        <v>0.15390000000000001</v>
      </c>
      <c r="T1366" s="7">
        <f t="shared" si="236"/>
        <v>22056.77</v>
      </c>
      <c r="U1366" s="7">
        <f t="shared" si="237"/>
        <v>1008.91</v>
      </c>
      <c r="V1366" s="7">
        <f t="shared" si="238"/>
        <v>155.27000000000001</v>
      </c>
      <c r="W1366" s="7">
        <f t="shared" si="239"/>
        <v>1164.18</v>
      </c>
      <c r="X1366" s="18">
        <f t="shared" si="240"/>
        <v>83755.479999999981</v>
      </c>
      <c r="Y1366" s="2"/>
      <c r="Z1366" s="2"/>
      <c r="AA1366" s="2"/>
      <c r="AB1366" s="2"/>
      <c r="AC1366" s="2"/>
      <c r="AD1366" s="2"/>
      <c r="AE1366" s="2"/>
      <c r="AF1366" s="2"/>
      <c r="AG1366" s="2"/>
      <c r="AH1366" s="2"/>
      <c r="AI1366" s="2"/>
      <c r="AJ1366" s="2"/>
      <c r="AK1366" s="2"/>
      <c r="AL1366" s="2"/>
      <c r="AM1366" s="2"/>
      <c r="AN1366" s="2"/>
      <c r="AO1366" s="2"/>
      <c r="AP1366" s="2"/>
      <c r="AQ1366" s="2"/>
      <c r="AR1366" s="2"/>
      <c r="AS1366" s="2"/>
      <c r="AT1366" s="2"/>
      <c r="AU1366" s="2"/>
      <c r="AV1366" s="2"/>
      <c r="AW1366" s="2"/>
      <c r="AX1366" s="2"/>
      <c r="AY1366" s="2"/>
      <c r="AZ1366" s="2"/>
      <c r="BA1366" s="2"/>
      <c r="BB1366" s="2"/>
      <c r="BC1366" s="2"/>
      <c r="BD1366" s="2"/>
      <c r="BE1366" s="2"/>
      <c r="BF1366" s="2"/>
      <c r="BG1366" s="2"/>
      <c r="BH1366" s="2"/>
      <c r="BI1366" s="2"/>
      <c r="BJ1366" s="2"/>
      <c r="BK1366" s="2"/>
      <c r="BL1366" s="2"/>
      <c r="BM1366" s="2"/>
      <c r="BN1366" s="2"/>
      <c r="BO1366" s="2"/>
      <c r="BP1366" s="2"/>
      <c r="BQ1366" s="2"/>
      <c r="BR1366" s="2"/>
      <c r="BS1366" s="2"/>
      <c r="BT1366" s="2"/>
      <c r="BU1366" s="2"/>
      <c r="BV1366" s="2"/>
      <c r="BW1366" s="2"/>
      <c r="BX1366" s="2"/>
      <c r="BY1366" s="2"/>
      <c r="BZ1366" s="2"/>
      <c r="CA1366" s="2"/>
      <c r="CB1366" s="2"/>
      <c r="CC1366" s="2"/>
      <c r="CD1366" s="2"/>
      <c r="CE1366" s="2"/>
      <c r="CF1366" s="2"/>
      <c r="CG1366" s="2"/>
      <c r="CH1366" s="2"/>
      <c r="CI1366" s="2"/>
      <c r="CJ1366" s="2"/>
      <c r="CK1366" s="2"/>
      <c r="CL1366" s="2"/>
      <c r="CM1366" s="2"/>
      <c r="CN1366" s="2"/>
      <c r="CO1366" s="2"/>
      <c r="CP1366" s="2"/>
      <c r="CQ1366" s="2"/>
      <c r="CR1366" s="2"/>
      <c r="CS1366" s="2"/>
      <c r="CT1366" s="2"/>
      <c r="CU1366" s="2"/>
      <c r="CV1366" s="2"/>
      <c r="CW1366" s="2"/>
      <c r="CX1366" s="2"/>
      <c r="CY1366" s="2"/>
      <c r="CZ1366" s="2"/>
      <c r="DA1366" s="2"/>
      <c r="DB1366" s="2"/>
      <c r="DC1366" s="2"/>
      <c r="DD1366" s="2"/>
      <c r="DE1366" s="2"/>
      <c r="DF1366" s="2"/>
      <c r="DG1366" s="2"/>
      <c r="DH1366" s="2"/>
      <c r="DI1366" s="2"/>
      <c r="DJ1366" s="2"/>
      <c r="DK1366" s="2"/>
      <c r="DL1366" s="2"/>
      <c r="DM1366" s="2"/>
      <c r="DN1366" s="2"/>
      <c r="DO1366" s="2"/>
      <c r="DP1366" s="2"/>
      <c r="DQ1366" s="2"/>
      <c r="DR1366" s="2"/>
      <c r="DS1366" s="2"/>
      <c r="DT1366" s="2"/>
      <c r="DU1366" s="2"/>
      <c r="DV1366" s="2"/>
      <c r="DW1366" s="2"/>
      <c r="DX1366" s="2"/>
      <c r="DY1366" s="2"/>
      <c r="DZ1366" s="2"/>
      <c r="EA1366" s="2"/>
      <c r="EB1366" s="2"/>
      <c r="EC1366" s="2"/>
      <c r="ED1366" s="2"/>
      <c r="EE1366" s="2"/>
      <c r="EF1366" s="2"/>
      <c r="EG1366" s="2"/>
      <c r="EH1366" s="2"/>
      <c r="EI1366" s="2"/>
      <c r="EJ1366" s="2"/>
      <c r="EK1366" s="2"/>
      <c r="EL1366" s="2"/>
      <c r="EM1366" s="2"/>
      <c r="EN1366" s="2"/>
      <c r="EO1366" s="2"/>
      <c r="EP1366" s="2"/>
      <c r="EQ1366" s="2"/>
      <c r="ER1366" s="2"/>
      <c r="ES1366" s="2"/>
      <c r="ET1366" s="2"/>
      <c r="EU1366" s="2"/>
      <c r="EV1366" s="2"/>
      <c r="EW1366" s="2"/>
      <c r="EX1366" s="2"/>
      <c r="EY1366" s="2"/>
      <c r="EZ1366" s="2"/>
      <c r="FA1366" s="2"/>
      <c r="FB1366" s="2"/>
      <c r="FC1366" s="2"/>
    </row>
    <row r="1367" spans="1:159" s="4" customFormat="1">
      <c r="A1367" s="50" t="s">
        <v>2262</v>
      </c>
      <c r="B1367" s="59" t="s">
        <v>2704</v>
      </c>
      <c r="C1367" s="60">
        <v>4335</v>
      </c>
      <c r="D1367" s="59" t="s">
        <v>1117</v>
      </c>
      <c r="E1367" s="78" t="str">
        <f>IFERROR(VLOOKUP($C1367,'2025-26 School Level AAFTE'!$C$2:$L$2349,9,FALSE), "No")</f>
        <v>Yes</v>
      </c>
      <c r="F1367" s="67">
        <f>IFERROR(VLOOKUP($C1367,'2025-26 School Level AAFTE'!$C$2:$J$2349,8,FALSE), 0)</f>
        <v>176.47</v>
      </c>
      <c r="G1367" s="69">
        <f>IFERROR(IF(E1367= "yes",VLOOKUP(C1367,Summary!$B:$I,6,0),0),0)</f>
        <v>0</v>
      </c>
      <c r="H1367" s="68">
        <f t="shared" si="231"/>
        <v>176.47</v>
      </c>
      <c r="I1367" s="110">
        <f>VLOOKUP($A1367,'2026-27 Salary &amp; Benefits'!$A:$I,3,FALSE)</f>
        <v>1</v>
      </c>
      <c r="J1367" s="110">
        <f>VLOOKUP($A1367,'2026-27 Salary &amp; Benefits'!$A:$I,4,FALSE)</f>
        <v>1</v>
      </c>
      <c r="K1367" s="101">
        <f t="shared" si="232"/>
        <v>176.47</v>
      </c>
      <c r="L1367" s="100">
        <f t="shared" si="233"/>
        <v>0.51800000000000002</v>
      </c>
      <c r="M1367" s="102">
        <f>'2026-27 Salary &amp; Benefits'!$E$6</f>
        <v>78209</v>
      </c>
      <c r="N1367" s="102">
        <f>'2026-27 Salary &amp; Benefits'!$F$6</f>
        <v>82248</v>
      </c>
      <c r="O1367" s="7">
        <f t="shared" si="234"/>
        <v>40512.26</v>
      </c>
      <c r="P1367" s="7">
        <f t="shared" si="235"/>
        <v>2092.1999999999971</v>
      </c>
      <c r="Q1367" s="7">
        <f>'2026-27 Salary &amp; Benefits'!G$6</f>
        <v>16817.759999999998</v>
      </c>
      <c r="R1367" s="103">
        <f>'2026-27 Salary &amp; Benefits'!H$6</f>
        <v>0.16020000000000001</v>
      </c>
      <c r="S1367" s="103">
        <f>'2026-27 Salary &amp; Benefits'!I$6</f>
        <v>0.15390000000000001</v>
      </c>
      <c r="T1367" s="7">
        <f t="shared" si="236"/>
        <v>15523.65</v>
      </c>
      <c r="U1367" s="7">
        <f t="shared" si="237"/>
        <v>710.07</v>
      </c>
      <c r="V1367" s="7">
        <f t="shared" si="238"/>
        <v>109.28</v>
      </c>
      <c r="W1367" s="7">
        <f t="shared" si="239"/>
        <v>819.35</v>
      </c>
      <c r="X1367" s="18">
        <f t="shared" si="240"/>
        <v>58947.46</v>
      </c>
      <c r="Y1367" s="2"/>
      <c r="Z1367" s="2"/>
      <c r="AA1367" s="2"/>
      <c r="AB1367" s="2"/>
      <c r="AC1367" s="2"/>
      <c r="AD1367" s="2"/>
      <c r="AE1367" s="2"/>
      <c r="AF1367" s="2"/>
      <c r="AG1367" s="2"/>
      <c r="AH1367" s="2"/>
      <c r="AI1367" s="2"/>
      <c r="AJ1367" s="2"/>
      <c r="AK1367" s="2"/>
      <c r="AL1367" s="2"/>
      <c r="AM1367" s="2"/>
      <c r="AN1367" s="2"/>
      <c r="AO1367" s="2"/>
      <c r="AP1367" s="2"/>
      <c r="AQ1367" s="2"/>
      <c r="AR1367" s="2"/>
      <c r="AS1367" s="2"/>
      <c r="AT1367" s="2"/>
      <c r="AU1367" s="2"/>
      <c r="AV1367" s="2"/>
      <c r="AW1367" s="2"/>
      <c r="AX1367" s="2"/>
      <c r="AY1367" s="2"/>
      <c r="AZ1367" s="2"/>
      <c r="BA1367" s="2"/>
      <c r="BB1367" s="2"/>
      <c r="BC1367" s="2"/>
      <c r="BD1367" s="2"/>
      <c r="BE1367" s="2"/>
      <c r="BF1367" s="2"/>
      <c r="BG1367" s="2"/>
      <c r="BH1367" s="2"/>
      <c r="BI1367" s="2"/>
      <c r="BJ1367" s="2"/>
      <c r="BK1367" s="2"/>
      <c r="BL1367" s="2"/>
      <c r="BM1367" s="2"/>
      <c r="BN1367" s="2"/>
      <c r="BO1367" s="2"/>
      <c r="BP1367" s="2"/>
      <c r="BQ1367" s="2"/>
      <c r="BR1367" s="2"/>
      <c r="BS1367" s="2"/>
      <c r="BT1367" s="2"/>
      <c r="BU1367" s="2"/>
      <c r="BV1367" s="2"/>
      <c r="BW1367" s="2"/>
      <c r="BX1367" s="2"/>
      <c r="BY1367" s="2"/>
      <c r="BZ1367" s="2"/>
      <c r="CA1367" s="2"/>
      <c r="CB1367" s="2"/>
      <c r="CC1367" s="2"/>
      <c r="CD1367" s="2"/>
      <c r="CE1367" s="2"/>
      <c r="CF1367" s="2"/>
      <c r="CG1367" s="2"/>
      <c r="CH1367" s="2"/>
      <c r="CI1367" s="2"/>
      <c r="CJ1367" s="2"/>
      <c r="CK1367" s="2"/>
      <c r="CL1367" s="2"/>
      <c r="CM1367" s="2"/>
      <c r="CN1367" s="2"/>
      <c r="CO1367" s="2"/>
      <c r="CP1367" s="2"/>
      <c r="CQ1367" s="2"/>
      <c r="CR1367" s="2"/>
      <c r="CS1367" s="2"/>
      <c r="CT1367" s="2"/>
      <c r="CU1367" s="2"/>
      <c r="CV1367" s="2"/>
      <c r="CW1367" s="2"/>
      <c r="CX1367" s="2"/>
      <c r="CY1367" s="2"/>
      <c r="CZ1367" s="2"/>
      <c r="DA1367" s="2"/>
      <c r="DB1367" s="2"/>
      <c r="DC1367" s="2"/>
      <c r="DD1367" s="2"/>
      <c r="DE1367" s="2"/>
      <c r="DF1367" s="2"/>
      <c r="DG1367" s="2"/>
      <c r="DH1367" s="2"/>
      <c r="DI1367" s="2"/>
      <c r="DJ1367" s="2"/>
      <c r="DK1367" s="2"/>
      <c r="DL1367" s="2"/>
      <c r="DM1367" s="2"/>
      <c r="DN1367" s="2"/>
      <c r="DO1367" s="2"/>
      <c r="DP1367" s="2"/>
      <c r="DQ1367" s="2"/>
      <c r="DR1367" s="2"/>
      <c r="DS1367" s="2"/>
      <c r="DT1367" s="2"/>
      <c r="DU1367" s="2"/>
      <c r="DV1367" s="2"/>
      <c r="DW1367" s="2"/>
      <c r="DX1367" s="2"/>
      <c r="DY1367" s="2"/>
      <c r="DZ1367" s="2"/>
      <c r="EA1367" s="2"/>
      <c r="EB1367" s="2"/>
      <c r="EC1367" s="2"/>
      <c r="ED1367" s="2"/>
      <c r="EE1367" s="2"/>
      <c r="EF1367" s="2"/>
      <c r="EG1367" s="2"/>
      <c r="EH1367" s="2"/>
      <c r="EI1367" s="2"/>
      <c r="EJ1367" s="2"/>
      <c r="EK1367" s="2"/>
      <c r="EL1367" s="2"/>
      <c r="EM1367" s="2"/>
      <c r="EN1367" s="2"/>
      <c r="EO1367" s="2"/>
      <c r="EP1367" s="2"/>
      <c r="EQ1367" s="2"/>
      <c r="ER1367" s="2"/>
      <c r="ES1367" s="2"/>
      <c r="ET1367" s="2"/>
      <c r="EU1367" s="2"/>
      <c r="EV1367" s="2"/>
      <c r="EW1367" s="2"/>
      <c r="EX1367" s="2"/>
      <c r="EY1367" s="2"/>
      <c r="EZ1367" s="2"/>
      <c r="FA1367" s="2"/>
      <c r="FB1367" s="2"/>
      <c r="FC1367" s="2"/>
    </row>
    <row r="1368" spans="1:159" s="4" customFormat="1">
      <c r="A1368" s="50" t="s">
        <v>2359</v>
      </c>
      <c r="B1368" s="59" t="s">
        <v>2705</v>
      </c>
      <c r="C1368" s="60">
        <v>2049</v>
      </c>
      <c r="D1368" s="59" t="s">
        <v>1800</v>
      </c>
      <c r="E1368" s="78" t="str">
        <f>IFERROR(VLOOKUP($C1368,'2025-26 School Level AAFTE'!$C$2:$L$2349,9,FALSE), "No")</f>
        <v>Yes</v>
      </c>
      <c r="F1368" s="67">
        <f>IFERROR(VLOOKUP($C1368,'2025-26 School Level AAFTE'!$C$2:$J$2349,8,FALSE), 0)</f>
        <v>51.5</v>
      </c>
      <c r="G1368" s="69">
        <f>IFERROR(IF(E1368= "yes",VLOOKUP(C1368,Summary!$B:$I,6,0),0),0)</f>
        <v>0</v>
      </c>
      <c r="H1368" s="68">
        <f t="shared" si="231"/>
        <v>51.5</v>
      </c>
      <c r="I1368" s="110">
        <f>VLOOKUP($A1368,'2026-27 Salary &amp; Benefits'!$A:$I,3,FALSE)</f>
        <v>1</v>
      </c>
      <c r="J1368" s="110">
        <f>VLOOKUP($A1368,'2026-27 Salary &amp; Benefits'!$A:$I,4,FALSE)</f>
        <v>1</v>
      </c>
      <c r="K1368" s="101">
        <f t="shared" si="232"/>
        <v>51.5</v>
      </c>
      <c r="L1368" s="100">
        <f t="shared" si="233"/>
        <v>0.151</v>
      </c>
      <c r="M1368" s="102">
        <f>'2026-27 Salary &amp; Benefits'!$E$6</f>
        <v>78209</v>
      </c>
      <c r="N1368" s="102">
        <f>'2026-27 Salary &amp; Benefits'!$F$6</f>
        <v>82248</v>
      </c>
      <c r="O1368" s="7">
        <f t="shared" si="234"/>
        <v>11809.56</v>
      </c>
      <c r="P1368" s="7">
        <f t="shared" si="235"/>
        <v>609.89000000000124</v>
      </c>
      <c r="Q1368" s="7">
        <f>'2026-27 Salary &amp; Benefits'!G$6</f>
        <v>16817.759999999998</v>
      </c>
      <c r="R1368" s="103">
        <f>'2026-27 Salary &amp; Benefits'!H$6</f>
        <v>0.16020000000000001</v>
      </c>
      <c r="S1368" s="103">
        <f>'2026-27 Salary &amp; Benefits'!I$6</f>
        <v>0.15390000000000001</v>
      </c>
      <c r="T1368" s="7">
        <f t="shared" si="236"/>
        <v>4525.24</v>
      </c>
      <c r="U1368" s="7">
        <f t="shared" si="237"/>
        <v>206.99</v>
      </c>
      <c r="V1368" s="7">
        <f t="shared" si="238"/>
        <v>31.86</v>
      </c>
      <c r="W1368" s="7">
        <f t="shared" si="239"/>
        <v>238.85000000000002</v>
      </c>
      <c r="X1368" s="18">
        <f t="shared" si="240"/>
        <v>17183.54</v>
      </c>
      <c r="Y1368" s="2"/>
      <c r="Z1368" s="2"/>
      <c r="AA1368" s="2"/>
      <c r="AB1368" s="2"/>
      <c r="AC1368" s="2"/>
      <c r="AD1368" s="2"/>
      <c r="AE1368" s="2"/>
      <c r="AF1368" s="2"/>
      <c r="AG1368" s="2"/>
      <c r="AH1368" s="2"/>
      <c r="AI1368" s="2"/>
      <c r="AJ1368" s="2"/>
      <c r="AK1368" s="2"/>
      <c r="AL1368" s="2"/>
      <c r="AM1368" s="2"/>
      <c r="AN1368" s="2"/>
      <c r="AO1368" s="2"/>
      <c r="AP1368" s="2"/>
      <c r="AQ1368" s="2"/>
      <c r="AR1368" s="2"/>
      <c r="AS1368" s="2"/>
      <c r="AT1368" s="2"/>
      <c r="AU1368" s="2"/>
      <c r="AV1368" s="2"/>
      <c r="AW1368" s="2"/>
      <c r="AX1368" s="2"/>
      <c r="AY1368" s="2"/>
      <c r="AZ1368" s="2"/>
      <c r="BA1368" s="2"/>
      <c r="BB1368" s="2"/>
      <c r="BC1368" s="2"/>
      <c r="BD1368" s="2"/>
      <c r="BE1368" s="2"/>
      <c r="BF1368" s="2"/>
      <c r="BG1368" s="2"/>
      <c r="BH1368" s="2"/>
      <c r="BI1368" s="2"/>
      <c r="BJ1368" s="2"/>
      <c r="BK1368" s="2"/>
      <c r="BL1368" s="2"/>
      <c r="BM1368" s="2"/>
      <c r="BN1368" s="2"/>
      <c r="BO1368" s="2"/>
      <c r="BP1368" s="2"/>
      <c r="BQ1368" s="2"/>
      <c r="BR1368" s="2"/>
      <c r="BS1368" s="2"/>
      <c r="BT1368" s="2"/>
      <c r="BU1368" s="2"/>
      <c r="BV1368" s="2"/>
      <c r="BW1368" s="2"/>
      <c r="BX1368" s="2"/>
      <c r="BY1368" s="2"/>
      <c r="BZ1368" s="2"/>
      <c r="CA1368" s="2"/>
      <c r="CB1368" s="2"/>
      <c r="CC1368" s="2"/>
      <c r="CD1368" s="2"/>
      <c r="CE1368" s="2"/>
      <c r="CF1368" s="2"/>
      <c r="CG1368" s="2"/>
      <c r="CH1368" s="2"/>
      <c r="CI1368" s="2"/>
      <c r="CJ1368" s="2"/>
      <c r="CK1368" s="2"/>
      <c r="CL1368" s="2"/>
      <c r="CM1368" s="2"/>
      <c r="CN1368" s="2"/>
      <c r="CO1368" s="2"/>
      <c r="CP1368" s="2"/>
      <c r="CQ1368" s="2"/>
      <c r="CR1368" s="2"/>
      <c r="CS1368" s="2"/>
      <c r="CT1368" s="2"/>
      <c r="CU1368" s="2"/>
      <c r="CV1368" s="2"/>
      <c r="CW1368" s="2"/>
      <c r="CX1368" s="2"/>
      <c r="CY1368" s="2"/>
      <c r="CZ1368" s="2"/>
      <c r="DA1368" s="2"/>
      <c r="DB1368" s="2"/>
      <c r="DC1368" s="2"/>
      <c r="DD1368" s="2"/>
      <c r="DE1368" s="2"/>
      <c r="DF1368" s="2"/>
      <c r="DG1368" s="2"/>
      <c r="DH1368" s="2"/>
      <c r="DI1368" s="2"/>
      <c r="DJ1368" s="2"/>
      <c r="DK1368" s="2"/>
      <c r="DL1368" s="2"/>
      <c r="DM1368" s="2"/>
      <c r="DN1368" s="2"/>
      <c r="DO1368" s="2"/>
      <c r="DP1368" s="2"/>
      <c r="DQ1368" s="2"/>
      <c r="DR1368" s="2"/>
      <c r="DS1368" s="2"/>
      <c r="DT1368" s="2"/>
      <c r="DU1368" s="2"/>
      <c r="DV1368" s="2"/>
      <c r="DW1368" s="2"/>
      <c r="DX1368" s="2"/>
      <c r="DY1368" s="2"/>
      <c r="DZ1368" s="2"/>
      <c r="EA1368" s="2"/>
      <c r="EB1368" s="2"/>
      <c r="EC1368" s="2"/>
      <c r="ED1368" s="2"/>
      <c r="EE1368" s="2"/>
      <c r="EF1368" s="2"/>
      <c r="EG1368" s="2"/>
      <c r="EH1368" s="2"/>
      <c r="EI1368" s="2"/>
      <c r="EJ1368" s="2"/>
      <c r="EK1368" s="2"/>
      <c r="EL1368" s="2"/>
      <c r="EM1368" s="2"/>
      <c r="EN1368" s="2"/>
      <c r="EO1368" s="2"/>
      <c r="EP1368" s="2"/>
      <c r="EQ1368" s="2"/>
      <c r="ER1368" s="2"/>
      <c r="ES1368" s="2"/>
      <c r="ET1368" s="2"/>
      <c r="EU1368" s="2"/>
      <c r="EV1368" s="2"/>
      <c r="EW1368" s="2"/>
      <c r="EX1368" s="2"/>
      <c r="EY1368" s="2"/>
      <c r="EZ1368" s="2"/>
      <c r="FA1368" s="2"/>
      <c r="FB1368" s="2"/>
      <c r="FC1368" s="2"/>
    </row>
    <row r="1369" spans="1:159" s="4" customFormat="1">
      <c r="A1369" s="50" t="s">
        <v>2315</v>
      </c>
      <c r="B1369" s="59" t="s">
        <v>2706</v>
      </c>
      <c r="C1369" s="60">
        <v>1892</v>
      </c>
      <c r="D1369" s="59" t="s">
        <v>1425</v>
      </c>
      <c r="E1369" s="78" t="str">
        <f>IFERROR(VLOOKUP($C1369,'2025-26 School Level AAFTE'!$C$2:$L$2349,9,FALSE), "No")</f>
        <v>No</v>
      </c>
      <c r="F1369" s="67">
        <f>IFERROR(VLOOKUP($C1369,'2025-26 School Level AAFTE'!$C$2:$J$2349,8,FALSE), 0)</f>
        <v>312.33000000000004</v>
      </c>
      <c r="G1369" s="69">
        <f>IFERROR(IF(E1369= "yes",VLOOKUP(C1369,Summary!$B:$I,6,0),0),0)</f>
        <v>0</v>
      </c>
      <c r="H1369" s="68">
        <f t="shared" si="231"/>
        <v>0</v>
      </c>
      <c r="I1369" s="110">
        <f>VLOOKUP($A1369,'2026-27 Salary &amp; Benefits'!$A:$I,3,FALSE)</f>
        <v>1.1200000000000001</v>
      </c>
      <c r="J1369" s="110">
        <f>VLOOKUP($A1369,'2026-27 Salary &amp; Benefits'!$A:$I,4,FALSE)</f>
        <v>1.1200000000000001</v>
      </c>
      <c r="K1369" s="101">
        <f t="shared" si="232"/>
        <v>0</v>
      </c>
      <c r="L1369" s="100">
        <f t="shared" si="233"/>
        <v>0</v>
      </c>
      <c r="M1369" s="102">
        <f>'2026-27 Salary &amp; Benefits'!$E$6</f>
        <v>78209</v>
      </c>
      <c r="N1369" s="102">
        <f>'2026-27 Salary &amp; Benefits'!$F$6</f>
        <v>82248</v>
      </c>
      <c r="O1369" s="7">
        <f t="shared" si="234"/>
        <v>0</v>
      </c>
      <c r="P1369" s="7">
        <f t="shared" si="235"/>
        <v>0</v>
      </c>
      <c r="Q1369" s="7">
        <f>'2026-27 Salary &amp; Benefits'!G$6</f>
        <v>16817.759999999998</v>
      </c>
      <c r="R1369" s="103">
        <f>'2026-27 Salary &amp; Benefits'!H$6</f>
        <v>0.16020000000000001</v>
      </c>
      <c r="S1369" s="103">
        <f>'2026-27 Salary &amp; Benefits'!I$6</f>
        <v>0.15390000000000001</v>
      </c>
      <c r="T1369" s="7">
        <f t="shared" si="236"/>
        <v>0</v>
      </c>
      <c r="U1369" s="7">
        <f t="shared" si="237"/>
        <v>0</v>
      </c>
      <c r="V1369" s="7">
        <f t="shared" si="238"/>
        <v>0</v>
      </c>
      <c r="W1369" s="7">
        <f t="shared" si="239"/>
        <v>0</v>
      </c>
      <c r="X1369" s="18">
        <f t="shared" si="240"/>
        <v>0</v>
      </c>
      <c r="Y1369" s="2"/>
      <c r="Z1369" s="2"/>
      <c r="AA1369" s="2"/>
      <c r="AB1369" s="2"/>
      <c r="AC1369" s="2"/>
      <c r="AD1369" s="2"/>
      <c r="AE1369" s="2"/>
      <c r="AF1369" s="2"/>
      <c r="AG1369" s="2"/>
      <c r="AH1369" s="2"/>
      <c r="AI1369" s="2"/>
      <c r="AJ1369" s="2"/>
      <c r="AK1369" s="2"/>
      <c r="AL1369" s="2"/>
      <c r="AM1369" s="2"/>
      <c r="AN1369" s="2"/>
      <c r="AO1369" s="2"/>
      <c r="AP1369" s="2"/>
      <c r="AQ1369" s="2"/>
      <c r="AR1369" s="2"/>
      <c r="AS1369" s="2"/>
      <c r="AT1369" s="2"/>
      <c r="AU1369" s="2"/>
      <c r="AV1369" s="2"/>
      <c r="AW1369" s="2"/>
      <c r="AX1369" s="2"/>
      <c r="AY1369" s="2"/>
      <c r="AZ1369" s="2"/>
      <c r="BA1369" s="2"/>
      <c r="BB1369" s="2"/>
      <c r="BC1369" s="2"/>
      <c r="BD1369" s="2"/>
      <c r="BE1369" s="2"/>
      <c r="BF1369" s="2"/>
      <c r="BG1369" s="2"/>
      <c r="BH1369" s="2"/>
      <c r="BI1369" s="2"/>
      <c r="BJ1369" s="2"/>
      <c r="BK1369" s="2"/>
      <c r="BL1369" s="2"/>
      <c r="BM1369" s="2"/>
      <c r="BN1369" s="2"/>
      <c r="BO1369" s="2"/>
      <c r="BP1369" s="2"/>
      <c r="BQ1369" s="2"/>
      <c r="BR1369" s="2"/>
      <c r="BS1369" s="2"/>
      <c r="BT1369" s="2"/>
      <c r="BU1369" s="2"/>
      <c r="BV1369" s="2"/>
      <c r="BW1369" s="2"/>
      <c r="BX1369" s="2"/>
      <c r="BY1369" s="2"/>
      <c r="BZ1369" s="2"/>
      <c r="CA1369" s="2"/>
      <c r="CB1369" s="2"/>
      <c r="CC1369" s="2"/>
      <c r="CD1369" s="2"/>
      <c r="CE1369" s="2"/>
      <c r="CF1369" s="2"/>
      <c r="CG1369" s="2"/>
      <c r="CH1369" s="2"/>
      <c r="CI1369" s="2"/>
      <c r="CJ1369" s="2"/>
      <c r="CK1369" s="2"/>
      <c r="CL1369" s="2"/>
      <c r="CM1369" s="2"/>
      <c r="CN1369" s="2"/>
      <c r="CO1369" s="2"/>
      <c r="CP1369" s="2"/>
      <c r="CQ1369" s="2"/>
      <c r="CR1369" s="2"/>
      <c r="CS1369" s="2"/>
      <c r="CT1369" s="2"/>
      <c r="CU1369" s="2"/>
      <c r="CV1369" s="2"/>
      <c r="CW1369" s="2"/>
      <c r="CX1369" s="2"/>
      <c r="CY1369" s="2"/>
      <c r="CZ1369" s="2"/>
      <c r="DA1369" s="2"/>
      <c r="DB1369" s="2"/>
      <c r="DC1369" s="2"/>
      <c r="DD1369" s="2"/>
      <c r="DE1369" s="2"/>
      <c r="DF1369" s="2"/>
      <c r="DG1369" s="2"/>
      <c r="DH1369" s="2"/>
      <c r="DI1369" s="2"/>
      <c r="DJ1369" s="2"/>
      <c r="DK1369" s="2"/>
      <c r="DL1369" s="2"/>
      <c r="DM1369" s="2"/>
      <c r="DN1369" s="2"/>
      <c r="DO1369" s="2"/>
      <c r="DP1369" s="2"/>
      <c r="DQ1369" s="2"/>
      <c r="DR1369" s="2"/>
      <c r="DS1369" s="2"/>
      <c r="DT1369" s="2"/>
      <c r="DU1369" s="2"/>
      <c r="DV1369" s="2"/>
      <c r="DW1369" s="2"/>
      <c r="DX1369" s="2"/>
      <c r="DY1369" s="2"/>
      <c r="DZ1369" s="2"/>
      <c r="EA1369" s="2"/>
      <c r="EB1369" s="2"/>
      <c r="EC1369" s="2"/>
      <c r="ED1369" s="2"/>
      <c r="EE1369" s="2"/>
      <c r="EF1369" s="2"/>
      <c r="EG1369" s="2"/>
      <c r="EH1369" s="2"/>
      <c r="EI1369" s="2"/>
      <c r="EJ1369" s="2"/>
      <c r="EK1369" s="2"/>
      <c r="EL1369" s="2"/>
      <c r="EM1369" s="2"/>
      <c r="EN1369" s="2"/>
      <c r="EO1369" s="2"/>
      <c r="EP1369" s="2"/>
      <c r="EQ1369" s="2"/>
      <c r="ER1369" s="2"/>
      <c r="ES1369" s="2"/>
      <c r="ET1369" s="2"/>
      <c r="EU1369" s="2"/>
      <c r="EV1369" s="2"/>
      <c r="EW1369" s="2"/>
      <c r="EX1369" s="2"/>
      <c r="EY1369" s="2"/>
      <c r="EZ1369" s="2"/>
      <c r="FA1369" s="2"/>
      <c r="FB1369" s="2"/>
      <c r="FC1369" s="2"/>
    </row>
    <row r="1370" spans="1:159" s="4" customFormat="1">
      <c r="A1370" s="50" t="s">
        <v>2315</v>
      </c>
      <c r="B1370" s="59" t="s">
        <v>2706</v>
      </c>
      <c r="C1370" s="60">
        <v>2749</v>
      </c>
      <c r="D1370" s="59" t="s">
        <v>1426</v>
      </c>
      <c r="E1370" s="78" t="str">
        <f>IFERROR(VLOOKUP($C1370,'2025-26 School Level AAFTE'!$C$2:$L$2349,9,FALSE), "No")</f>
        <v>No</v>
      </c>
      <c r="F1370" s="67">
        <f>IFERROR(VLOOKUP($C1370,'2025-26 School Level AAFTE'!$C$2:$J$2349,8,FALSE), 0)</f>
        <v>166.07</v>
      </c>
      <c r="G1370" s="69">
        <f>IFERROR(IF(E1370= "yes",VLOOKUP(C1370,Summary!$B:$I,6,0),0),0)</f>
        <v>0</v>
      </c>
      <c r="H1370" s="68">
        <f t="shared" si="231"/>
        <v>0</v>
      </c>
      <c r="I1370" s="110">
        <f>VLOOKUP($A1370,'2026-27 Salary &amp; Benefits'!$A:$I,3,FALSE)</f>
        <v>1.1200000000000001</v>
      </c>
      <c r="J1370" s="110">
        <f>VLOOKUP($A1370,'2026-27 Salary &amp; Benefits'!$A:$I,4,FALSE)</f>
        <v>1.1200000000000001</v>
      </c>
      <c r="K1370" s="101">
        <f t="shared" si="232"/>
        <v>0</v>
      </c>
      <c r="L1370" s="100">
        <f t="shared" si="233"/>
        <v>0</v>
      </c>
      <c r="M1370" s="102">
        <f>'2026-27 Salary &amp; Benefits'!$E$6</f>
        <v>78209</v>
      </c>
      <c r="N1370" s="102">
        <f>'2026-27 Salary &amp; Benefits'!$F$6</f>
        <v>82248</v>
      </c>
      <c r="O1370" s="7">
        <f t="shared" si="234"/>
        <v>0</v>
      </c>
      <c r="P1370" s="7">
        <f t="shared" si="235"/>
        <v>0</v>
      </c>
      <c r="Q1370" s="7">
        <f>'2026-27 Salary &amp; Benefits'!G$6</f>
        <v>16817.759999999998</v>
      </c>
      <c r="R1370" s="103">
        <f>'2026-27 Salary &amp; Benefits'!H$6</f>
        <v>0.16020000000000001</v>
      </c>
      <c r="S1370" s="103">
        <f>'2026-27 Salary &amp; Benefits'!I$6</f>
        <v>0.15390000000000001</v>
      </c>
      <c r="T1370" s="7">
        <f t="shared" si="236"/>
        <v>0</v>
      </c>
      <c r="U1370" s="7">
        <f t="shared" si="237"/>
        <v>0</v>
      </c>
      <c r="V1370" s="7">
        <f t="shared" si="238"/>
        <v>0</v>
      </c>
      <c r="W1370" s="7">
        <f t="shared" si="239"/>
        <v>0</v>
      </c>
      <c r="X1370" s="18">
        <f t="shared" si="240"/>
        <v>0</v>
      </c>
      <c r="Y1370" s="2"/>
      <c r="Z1370" s="2"/>
      <c r="AA1370" s="2"/>
      <c r="AB1370" s="2"/>
      <c r="AC1370" s="2"/>
      <c r="AD1370" s="2"/>
      <c r="AE1370" s="2"/>
      <c r="AF1370" s="2"/>
      <c r="AG1370" s="2"/>
      <c r="AH1370" s="2"/>
      <c r="AI1370" s="2"/>
      <c r="AJ1370" s="2"/>
      <c r="AK1370" s="2"/>
      <c r="AL1370" s="2"/>
      <c r="AM1370" s="2"/>
      <c r="AN1370" s="2"/>
      <c r="AO1370" s="2"/>
      <c r="AP1370" s="2"/>
      <c r="AQ1370" s="2"/>
      <c r="AR1370" s="2"/>
      <c r="AS1370" s="2"/>
      <c r="AT1370" s="2"/>
      <c r="AU1370" s="2"/>
      <c r="AV1370" s="2"/>
      <c r="AW1370" s="2"/>
      <c r="AX1370" s="2"/>
      <c r="AY1370" s="2"/>
      <c r="AZ1370" s="2"/>
      <c r="BA1370" s="2"/>
      <c r="BB1370" s="2"/>
      <c r="BC1370" s="2"/>
      <c r="BD1370" s="2"/>
      <c r="BE1370" s="2"/>
      <c r="BF1370" s="2"/>
      <c r="BG1370" s="2"/>
      <c r="BH1370" s="2"/>
      <c r="BI1370" s="2"/>
      <c r="BJ1370" s="2"/>
      <c r="BK1370" s="2"/>
      <c r="BL1370" s="2"/>
      <c r="BM1370" s="2"/>
      <c r="BN1370" s="2"/>
      <c r="BO1370" s="2"/>
      <c r="BP1370" s="2"/>
      <c r="BQ1370" s="2"/>
      <c r="BR1370" s="2"/>
      <c r="BS1370" s="2"/>
      <c r="BT1370" s="2"/>
      <c r="BU1370" s="2"/>
      <c r="BV1370" s="2"/>
      <c r="BW1370" s="2"/>
      <c r="BX1370" s="2"/>
      <c r="BY1370" s="2"/>
      <c r="BZ1370" s="2"/>
      <c r="CA1370" s="2"/>
      <c r="CB1370" s="2"/>
      <c r="CC1370" s="2"/>
      <c r="CD1370" s="2"/>
      <c r="CE1370" s="2"/>
      <c r="CF1370" s="2"/>
      <c r="CG1370" s="2"/>
      <c r="CH1370" s="2"/>
      <c r="CI1370" s="2"/>
      <c r="CJ1370" s="2"/>
      <c r="CK1370" s="2"/>
      <c r="CL1370" s="2"/>
      <c r="CM1370" s="2"/>
      <c r="CN1370" s="2"/>
      <c r="CO1370" s="2"/>
      <c r="CP1370" s="2"/>
      <c r="CQ1370" s="2"/>
      <c r="CR1370" s="2"/>
      <c r="CS1370" s="2"/>
      <c r="CT1370" s="2"/>
      <c r="CU1370" s="2"/>
      <c r="CV1370" s="2"/>
      <c r="CW1370" s="2"/>
      <c r="CX1370" s="2"/>
      <c r="CY1370" s="2"/>
      <c r="CZ1370" s="2"/>
      <c r="DA1370" s="2"/>
      <c r="DB1370" s="2"/>
      <c r="DC1370" s="2"/>
      <c r="DD1370" s="2"/>
      <c r="DE1370" s="2"/>
      <c r="DF1370" s="2"/>
      <c r="DG1370" s="2"/>
      <c r="DH1370" s="2"/>
      <c r="DI1370" s="2"/>
      <c r="DJ1370" s="2"/>
      <c r="DK1370" s="2"/>
      <c r="DL1370" s="2"/>
      <c r="DM1370" s="2"/>
      <c r="DN1370" s="2"/>
      <c r="DO1370" s="2"/>
      <c r="DP1370" s="2"/>
      <c r="DQ1370" s="2"/>
      <c r="DR1370" s="2"/>
      <c r="DS1370" s="2"/>
      <c r="DT1370" s="2"/>
      <c r="DU1370" s="2"/>
      <c r="DV1370" s="2"/>
      <c r="DW1370" s="2"/>
      <c r="DX1370" s="2"/>
      <c r="DY1370" s="2"/>
      <c r="DZ1370" s="2"/>
      <c r="EA1370" s="2"/>
      <c r="EB1370" s="2"/>
      <c r="EC1370" s="2"/>
      <c r="ED1370" s="2"/>
      <c r="EE1370" s="2"/>
      <c r="EF1370" s="2"/>
      <c r="EG1370" s="2"/>
      <c r="EH1370" s="2"/>
      <c r="EI1370" s="2"/>
      <c r="EJ1370" s="2"/>
      <c r="EK1370" s="2"/>
      <c r="EL1370" s="2"/>
      <c r="EM1370" s="2"/>
      <c r="EN1370" s="2"/>
      <c r="EO1370" s="2"/>
      <c r="EP1370" s="2"/>
      <c r="EQ1370" s="2"/>
      <c r="ER1370" s="2"/>
      <c r="ES1370" s="2"/>
      <c r="ET1370" s="2"/>
      <c r="EU1370" s="2"/>
      <c r="EV1370" s="2"/>
      <c r="EW1370" s="2"/>
      <c r="EX1370" s="2"/>
      <c r="EY1370" s="2"/>
      <c r="EZ1370" s="2"/>
      <c r="FA1370" s="2"/>
      <c r="FB1370" s="2"/>
      <c r="FC1370" s="2"/>
    </row>
    <row r="1371" spans="1:159" s="4" customFormat="1">
      <c r="A1371" s="50" t="s">
        <v>2315</v>
      </c>
      <c r="B1371" s="59" t="s">
        <v>2706</v>
      </c>
      <c r="C1371" s="60">
        <v>2750</v>
      </c>
      <c r="D1371" s="59" t="s">
        <v>1427</v>
      </c>
      <c r="E1371" s="78" t="str">
        <f>IFERROR(VLOOKUP($C1371,'2025-26 School Level AAFTE'!$C$2:$L$2349,9,FALSE), "No")</f>
        <v>No</v>
      </c>
      <c r="F1371" s="67">
        <f>IFERROR(VLOOKUP($C1371,'2025-26 School Level AAFTE'!$C$2:$J$2349,8,FALSE), 0)</f>
        <v>177.65</v>
      </c>
      <c r="G1371" s="69">
        <f>IFERROR(IF(E1371= "yes",VLOOKUP(C1371,Summary!$B:$I,6,0),0),0)</f>
        <v>0</v>
      </c>
      <c r="H1371" s="68">
        <f t="shared" si="231"/>
        <v>0</v>
      </c>
      <c r="I1371" s="110">
        <f>VLOOKUP($A1371,'2026-27 Salary &amp; Benefits'!$A:$I,3,FALSE)</f>
        <v>1.1200000000000001</v>
      </c>
      <c r="J1371" s="110">
        <f>VLOOKUP($A1371,'2026-27 Salary &amp; Benefits'!$A:$I,4,FALSE)</f>
        <v>1.1200000000000001</v>
      </c>
      <c r="K1371" s="101">
        <f t="shared" si="232"/>
        <v>0</v>
      </c>
      <c r="L1371" s="100">
        <f t="shared" si="233"/>
        <v>0</v>
      </c>
      <c r="M1371" s="102">
        <f>'2026-27 Salary &amp; Benefits'!$E$6</f>
        <v>78209</v>
      </c>
      <c r="N1371" s="102">
        <f>'2026-27 Salary &amp; Benefits'!$F$6</f>
        <v>82248</v>
      </c>
      <c r="O1371" s="7">
        <f t="shared" si="234"/>
        <v>0</v>
      </c>
      <c r="P1371" s="7">
        <f t="shared" si="235"/>
        <v>0</v>
      </c>
      <c r="Q1371" s="7">
        <f>'2026-27 Salary &amp; Benefits'!G$6</f>
        <v>16817.759999999998</v>
      </c>
      <c r="R1371" s="103">
        <f>'2026-27 Salary &amp; Benefits'!H$6</f>
        <v>0.16020000000000001</v>
      </c>
      <c r="S1371" s="103">
        <f>'2026-27 Salary &amp; Benefits'!I$6</f>
        <v>0.15390000000000001</v>
      </c>
      <c r="T1371" s="7">
        <f t="shared" si="236"/>
        <v>0</v>
      </c>
      <c r="U1371" s="7">
        <f t="shared" si="237"/>
        <v>0</v>
      </c>
      <c r="V1371" s="7">
        <f t="shared" si="238"/>
        <v>0</v>
      </c>
      <c r="W1371" s="7">
        <f t="shared" si="239"/>
        <v>0</v>
      </c>
      <c r="X1371" s="18">
        <f t="shared" si="240"/>
        <v>0</v>
      </c>
      <c r="Y1371" s="2"/>
      <c r="Z1371" s="2"/>
      <c r="AA1371" s="2"/>
      <c r="AB1371" s="2"/>
      <c r="AC1371" s="2"/>
      <c r="AD1371" s="2"/>
      <c r="AE1371" s="2"/>
      <c r="AF1371" s="2"/>
      <c r="AG1371" s="2"/>
      <c r="AH1371" s="2"/>
      <c r="AI1371" s="2"/>
      <c r="AJ1371" s="2"/>
      <c r="AK1371" s="2"/>
      <c r="AL1371" s="2"/>
      <c r="AM1371" s="2"/>
      <c r="AN1371" s="2"/>
      <c r="AO1371" s="2"/>
      <c r="AP1371" s="2"/>
      <c r="AQ1371" s="2"/>
      <c r="AR1371" s="2"/>
      <c r="AS1371" s="2"/>
      <c r="AT1371" s="2"/>
      <c r="AU1371" s="2"/>
      <c r="AV1371" s="2"/>
      <c r="AW1371" s="2"/>
      <c r="AX1371" s="2"/>
      <c r="AY1371" s="2"/>
      <c r="AZ1371" s="2"/>
      <c r="BA1371" s="2"/>
      <c r="BB1371" s="2"/>
      <c r="BC1371" s="2"/>
      <c r="BD1371" s="2"/>
      <c r="BE1371" s="2"/>
      <c r="BF1371" s="2"/>
      <c r="BG1371" s="2"/>
      <c r="BH1371" s="2"/>
      <c r="BI1371" s="2"/>
      <c r="BJ1371" s="2"/>
      <c r="BK1371" s="2"/>
      <c r="BL1371" s="2"/>
      <c r="BM1371" s="2"/>
      <c r="BN1371" s="2"/>
      <c r="BO1371" s="2"/>
      <c r="BP1371" s="2"/>
      <c r="BQ1371" s="2"/>
      <c r="BR1371" s="2"/>
      <c r="BS1371" s="2"/>
      <c r="BT1371" s="2"/>
      <c r="BU1371" s="2"/>
      <c r="BV1371" s="2"/>
      <c r="BW1371" s="2"/>
      <c r="BX1371" s="2"/>
      <c r="BY1371" s="2"/>
      <c r="BZ1371" s="2"/>
      <c r="CA1371" s="2"/>
      <c r="CB1371" s="2"/>
      <c r="CC1371" s="2"/>
      <c r="CD1371" s="2"/>
      <c r="CE1371" s="2"/>
      <c r="CF1371" s="2"/>
      <c r="CG1371" s="2"/>
      <c r="CH1371" s="2"/>
      <c r="CI1371" s="2"/>
      <c r="CJ1371" s="2"/>
      <c r="CK1371" s="2"/>
      <c r="CL1371" s="2"/>
      <c r="CM1371" s="2"/>
      <c r="CN1371" s="2"/>
      <c r="CO1371" s="2"/>
      <c r="CP1371" s="2"/>
      <c r="CQ1371" s="2"/>
      <c r="CR1371" s="2"/>
      <c r="CS1371" s="2"/>
      <c r="CT1371" s="2"/>
      <c r="CU1371" s="2"/>
      <c r="CV1371" s="2"/>
      <c r="CW1371" s="2"/>
      <c r="CX1371" s="2"/>
      <c r="CY1371" s="2"/>
      <c r="CZ1371" s="2"/>
      <c r="DA1371" s="2"/>
      <c r="DB1371" s="2"/>
      <c r="DC1371" s="2"/>
      <c r="DD1371" s="2"/>
      <c r="DE1371" s="2"/>
      <c r="DF1371" s="2"/>
      <c r="DG1371" s="2"/>
      <c r="DH1371" s="2"/>
      <c r="DI1371" s="2"/>
      <c r="DJ1371" s="2"/>
      <c r="DK1371" s="2"/>
      <c r="DL1371" s="2"/>
      <c r="DM1371" s="2"/>
      <c r="DN1371" s="2"/>
      <c r="DO1371" s="2"/>
      <c r="DP1371" s="2"/>
      <c r="DQ1371" s="2"/>
      <c r="DR1371" s="2"/>
      <c r="DS1371" s="2"/>
      <c r="DT1371" s="2"/>
      <c r="DU1371" s="2"/>
      <c r="DV1371" s="2"/>
      <c r="DW1371" s="2"/>
      <c r="DX1371" s="2"/>
      <c r="DY1371" s="2"/>
      <c r="DZ1371" s="2"/>
      <c r="EA1371" s="2"/>
      <c r="EB1371" s="2"/>
      <c r="EC1371" s="2"/>
      <c r="ED1371" s="2"/>
      <c r="EE1371" s="2"/>
      <c r="EF1371" s="2"/>
      <c r="EG1371" s="2"/>
      <c r="EH1371" s="2"/>
      <c r="EI1371" s="2"/>
      <c r="EJ1371" s="2"/>
      <c r="EK1371" s="2"/>
      <c r="EL1371" s="2"/>
      <c r="EM1371" s="2"/>
      <c r="EN1371" s="2"/>
      <c r="EO1371" s="2"/>
      <c r="EP1371" s="2"/>
      <c r="EQ1371" s="2"/>
      <c r="ER1371" s="2"/>
      <c r="ES1371" s="2"/>
      <c r="ET1371" s="2"/>
      <c r="EU1371" s="2"/>
      <c r="EV1371" s="2"/>
      <c r="EW1371" s="2"/>
      <c r="EX1371" s="2"/>
      <c r="EY1371" s="2"/>
      <c r="EZ1371" s="2"/>
      <c r="FA1371" s="2"/>
      <c r="FB1371" s="2"/>
      <c r="FC1371" s="2"/>
    </row>
    <row r="1372" spans="1:159" s="4" customFormat="1">
      <c r="A1372" s="50" t="s">
        <v>2315</v>
      </c>
      <c r="B1372" s="59" t="s">
        <v>2706</v>
      </c>
      <c r="C1372" s="60">
        <v>4558</v>
      </c>
      <c r="D1372" s="59" t="s">
        <v>1429</v>
      </c>
      <c r="E1372" s="78" t="str">
        <f>IFERROR(VLOOKUP($C1372,'2025-26 School Level AAFTE'!$C$2:$L$2349,9,FALSE), "No")</f>
        <v>No</v>
      </c>
      <c r="F1372" s="67">
        <f>IFERROR(VLOOKUP($C1372,'2025-26 School Level AAFTE'!$C$2:$J$2349,8,FALSE), 0)</f>
        <v>100.92</v>
      </c>
      <c r="G1372" s="69">
        <f>IFERROR(IF(E1372= "yes",VLOOKUP(C1372,Summary!$B:$I,6,0),0),0)</f>
        <v>0</v>
      </c>
      <c r="H1372" s="68">
        <f t="shared" si="231"/>
        <v>0</v>
      </c>
      <c r="I1372" s="110">
        <f>VLOOKUP($A1372,'2026-27 Salary &amp; Benefits'!$A:$I,3,FALSE)</f>
        <v>1.1200000000000001</v>
      </c>
      <c r="J1372" s="110">
        <f>VLOOKUP($A1372,'2026-27 Salary &amp; Benefits'!$A:$I,4,FALSE)</f>
        <v>1.1200000000000001</v>
      </c>
      <c r="K1372" s="101">
        <f t="shared" si="232"/>
        <v>0</v>
      </c>
      <c r="L1372" s="100">
        <f t="shared" si="233"/>
        <v>0</v>
      </c>
      <c r="M1372" s="102">
        <f>'2026-27 Salary &amp; Benefits'!$E$6</f>
        <v>78209</v>
      </c>
      <c r="N1372" s="102">
        <f>'2026-27 Salary &amp; Benefits'!$F$6</f>
        <v>82248</v>
      </c>
      <c r="O1372" s="7">
        <f t="shared" si="234"/>
        <v>0</v>
      </c>
      <c r="P1372" s="7">
        <f t="shared" si="235"/>
        <v>0</v>
      </c>
      <c r="Q1372" s="7">
        <f>'2026-27 Salary &amp; Benefits'!G$6</f>
        <v>16817.759999999998</v>
      </c>
      <c r="R1372" s="103">
        <f>'2026-27 Salary &amp; Benefits'!H$6</f>
        <v>0.16020000000000001</v>
      </c>
      <c r="S1372" s="103">
        <f>'2026-27 Salary &amp; Benefits'!I$6</f>
        <v>0.15390000000000001</v>
      </c>
      <c r="T1372" s="7">
        <f t="shared" si="236"/>
        <v>0</v>
      </c>
      <c r="U1372" s="7">
        <f t="shared" si="237"/>
        <v>0</v>
      </c>
      <c r="V1372" s="7">
        <f t="shared" si="238"/>
        <v>0</v>
      </c>
      <c r="W1372" s="7">
        <f t="shared" si="239"/>
        <v>0</v>
      </c>
      <c r="X1372" s="18">
        <f t="shared" si="240"/>
        <v>0</v>
      </c>
      <c r="Y1372" s="2"/>
      <c r="Z1372" s="2"/>
      <c r="AA1372" s="2"/>
      <c r="AB1372" s="2"/>
      <c r="AC1372" s="2"/>
      <c r="AD1372" s="2"/>
      <c r="AE1372" s="2"/>
      <c r="AF1372" s="2"/>
      <c r="AG1372" s="2"/>
      <c r="AH1372" s="2"/>
      <c r="AI1372" s="2"/>
      <c r="AJ1372" s="2"/>
      <c r="AK1372" s="2"/>
      <c r="AL1372" s="2"/>
      <c r="AM1372" s="2"/>
      <c r="AN1372" s="2"/>
      <c r="AO1372" s="2"/>
      <c r="AP1372" s="2"/>
      <c r="AQ1372" s="2"/>
      <c r="AR1372" s="2"/>
      <c r="AS1372" s="2"/>
      <c r="AT1372" s="2"/>
      <c r="AU1372" s="2"/>
      <c r="AV1372" s="2"/>
      <c r="AW1372" s="2"/>
      <c r="AX1372" s="2"/>
      <c r="AY1372" s="2"/>
      <c r="AZ1372" s="2"/>
      <c r="BA1372" s="2"/>
      <c r="BB1372" s="2"/>
      <c r="BC1372" s="2"/>
      <c r="BD1372" s="2"/>
      <c r="BE1372" s="2"/>
      <c r="BF1372" s="2"/>
      <c r="BG1372" s="2"/>
      <c r="BH1372" s="2"/>
      <c r="BI1372" s="2"/>
      <c r="BJ1372" s="2"/>
      <c r="BK1372" s="2"/>
      <c r="BL1372" s="2"/>
      <c r="BM1372" s="2"/>
      <c r="BN1372" s="2"/>
      <c r="BO1372" s="2"/>
      <c r="BP1372" s="2"/>
      <c r="BQ1372" s="2"/>
      <c r="BR1372" s="2"/>
      <c r="BS1372" s="2"/>
      <c r="BT1372" s="2"/>
      <c r="BU1372" s="2"/>
      <c r="BV1372" s="2"/>
      <c r="BW1372" s="2"/>
      <c r="BX1372" s="2"/>
      <c r="BY1372" s="2"/>
      <c r="BZ1372" s="2"/>
      <c r="CA1372" s="2"/>
      <c r="CB1372" s="2"/>
      <c r="CC1372" s="2"/>
      <c r="CD1372" s="2"/>
      <c r="CE1372" s="2"/>
      <c r="CF1372" s="2"/>
      <c r="CG1372" s="2"/>
      <c r="CH1372" s="2"/>
      <c r="CI1372" s="2"/>
      <c r="CJ1372" s="2"/>
      <c r="CK1372" s="2"/>
      <c r="CL1372" s="2"/>
      <c r="CM1372" s="2"/>
      <c r="CN1372" s="2"/>
      <c r="CO1372" s="2"/>
      <c r="CP1372" s="2"/>
      <c r="CQ1372" s="2"/>
      <c r="CR1372" s="2"/>
      <c r="CS1372" s="2"/>
      <c r="CT1372" s="2"/>
      <c r="CU1372" s="2"/>
      <c r="CV1372" s="2"/>
      <c r="CW1372" s="2"/>
      <c r="CX1372" s="2"/>
      <c r="CY1372" s="2"/>
      <c r="CZ1372" s="2"/>
      <c r="DA1372" s="2"/>
      <c r="DB1372" s="2"/>
      <c r="DC1372" s="2"/>
      <c r="DD1372" s="2"/>
      <c r="DE1372" s="2"/>
      <c r="DF1372" s="2"/>
      <c r="DG1372" s="2"/>
      <c r="DH1372" s="2"/>
      <c r="DI1372" s="2"/>
      <c r="DJ1372" s="2"/>
      <c r="DK1372" s="2"/>
      <c r="DL1372" s="2"/>
      <c r="DM1372" s="2"/>
      <c r="DN1372" s="2"/>
      <c r="DO1372" s="2"/>
      <c r="DP1372" s="2"/>
      <c r="DQ1372" s="2"/>
      <c r="DR1372" s="2"/>
      <c r="DS1372" s="2"/>
      <c r="DT1372" s="2"/>
      <c r="DU1372" s="2"/>
      <c r="DV1372" s="2"/>
      <c r="DW1372" s="2"/>
      <c r="DX1372" s="2"/>
      <c r="DY1372" s="2"/>
      <c r="DZ1372" s="2"/>
      <c r="EA1372" s="2"/>
      <c r="EB1372" s="2"/>
      <c r="EC1372" s="2"/>
      <c r="ED1372" s="2"/>
      <c r="EE1372" s="2"/>
      <c r="EF1372" s="2"/>
      <c r="EG1372" s="2"/>
      <c r="EH1372" s="2"/>
      <c r="EI1372" s="2"/>
      <c r="EJ1372" s="2"/>
      <c r="EK1372" s="2"/>
      <c r="EL1372" s="2"/>
      <c r="EM1372" s="2"/>
      <c r="EN1372" s="2"/>
      <c r="EO1372" s="2"/>
      <c r="EP1372" s="2"/>
      <c r="EQ1372" s="2"/>
      <c r="ER1372" s="2"/>
      <c r="ES1372" s="2"/>
      <c r="ET1372" s="2"/>
      <c r="EU1372" s="2"/>
      <c r="EV1372" s="2"/>
      <c r="EW1372" s="2"/>
      <c r="EX1372" s="2"/>
      <c r="EY1372" s="2"/>
      <c r="EZ1372" s="2"/>
      <c r="FA1372" s="2"/>
      <c r="FB1372" s="2"/>
      <c r="FC1372" s="2"/>
    </row>
    <row r="1373" spans="1:159" s="4" customFormat="1">
      <c r="A1373" s="50" t="s">
        <v>2315</v>
      </c>
      <c r="B1373" s="59" t="s">
        <v>2706</v>
      </c>
      <c r="C1373" s="60">
        <v>5555</v>
      </c>
      <c r="D1373" s="59" t="s">
        <v>2868</v>
      </c>
      <c r="E1373" s="78" t="str">
        <f>IFERROR(VLOOKUP($C1373,'2025-26 School Level AAFTE'!$C$2:$L$2349,9,FALSE), "No")</f>
        <v>No</v>
      </c>
      <c r="F1373" s="67">
        <f>IFERROR(VLOOKUP($C1373,'2025-26 School Level AAFTE'!$C$2:$J$2349,8,FALSE), 0)</f>
        <v>22.9</v>
      </c>
      <c r="G1373" s="69">
        <f>IFERROR(IF(E1373= "yes",VLOOKUP(C1373,Summary!$B:$I,6,0),0),0)</f>
        <v>0</v>
      </c>
      <c r="H1373" s="68">
        <f t="shared" si="231"/>
        <v>0</v>
      </c>
      <c r="I1373" s="110">
        <f>VLOOKUP($A1373,'2026-27 Salary &amp; Benefits'!$A:$I,3,FALSE)</f>
        <v>1.1200000000000001</v>
      </c>
      <c r="J1373" s="110">
        <f>VLOOKUP($A1373,'2026-27 Salary &amp; Benefits'!$A:$I,4,FALSE)</f>
        <v>1.1200000000000001</v>
      </c>
      <c r="K1373" s="101">
        <f t="shared" si="232"/>
        <v>0</v>
      </c>
      <c r="L1373" s="100">
        <f t="shared" si="233"/>
        <v>0</v>
      </c>
      <c r="M1373" s="102">
        <f>'2026-27 Salary &amp; Benefits'!$E$6</f>
        <v>78209</v>
      </c>
      <c r="N1373" s="102">
        <f>'2026-27 Salary &amp; Benefits'!$F$6</f>
        <v>82248</v>
      </c>
      <c r="O1373" s="7">
        <f t="shared" si="234"/>
        <v>0</v>
      </c>
      <c r="P1373" s="7">
        <f t="shared" si="235"/>
        <v>0</v>
      </c>
      <c r="Q1373" s="7">
        <f>'2026-27 Salary &amp; Benefits'!G$6</f>
        <v>16817.759999999998</v>
      </c>
      <c r="R1373" s="103">
        <f>'2026-27 Salary &amp; Benefits'!H$6</f>
        <v>0.16020000000000001</v>
      </c>
      <c r="S1373" s="103">
        <f>'2026-27 Salary &amp; Benefits'!I$6</f>
        <v>0.15390000000000001</v>
      </c>
      <c r="T1373" s="7">
        <f t="shared" si="236"/>
        <v>0</v>
      </c>
      <c r="U1373" s="7">
        <f t="shared" si="237"/>
        <v>0</v>
      </c>
      <c r="V1373" s="7">
        <f t="shared" si="238"/>
        <v>0</v>
      </c>
      <c r="W1373" s="7">
        <f t="shared" si="239"/>
        <v>0</v>
      </c>
      <c r="X1373" s="18">
        <f t="shared" si="240"/>
        <v>0</v>
      </c>
      <c r="Y1373" s="2"/>
      <c r="Z1373" s="2"/>
      <c r="AA1373" s="2"/>
      <c r="AB1373" s="2"/>
      <c r="AC1373" s="2"/>
      <c r="AD1373" s="2"/>
      <c r="AE1373" s="2"/>
      <c r="AF1373" s="2"/>
      <c r="AG1373" s="2"/>
      <c r="AH1373" s="2"/>
      <c r="AI1373" s="2"/>
      <c r="AJ1373" s="2"/>
      <c r="AK1373" s="2"/>
      <c r="AL1373" s="2"/>
      <c r="AM1373" s="2"/>
      <c r="AN1373" s="2"/>
      <c r="AO1373" s="2"/>
      <c r="AP1373" s="2"/>
      <c r="AQ1373" s="2"/>
      <c r="AR1373" s="2"/>
      <c r="AS1373" s="2"/>
      <c r="AT1373" s="2"/>
      <c r="AU1373" s="2"/>
      <c r="AV1373" s="2"/>
      <c r="AW1373" s="2"/>
      <c r="AX1373" s="2"/>
      <c r="AY1373" s="2"/>
      <c r="AZ1373" s="2"/>
      <c r="BA1373" s="2"/>
      <c r="BB1373" s="2"/>
      <c r="BC1373" s="2"/>
      <c r="BD1373" s="2"/>
      <c r="BE1373" s="2"/>
      <c r="BF1373" s="2"/>
      <c r="BG1373" s="2"/>
      <c r="BH1373" s="2"/>
      <c r="BI1373" s="2"/>
      <c r="BJ1373" s="2"/>
      <c r="BK1373" s="2"/>
      <c r="BL1373" s="2"/>
      <c r="BM1373" s="2"/>
      <c r="BN1373" s="2"/>
      <c r="BO1373" s="2"/>
      <c r="BP1373" s="2"/>
      <c r="BQ1373" s="2"/>
      <c r="BR1373" s="2"/>
      <c r="BS1373" s="2"/>
      <c r="BT1373" s="2"/>
      <c r="BU1373" s="2"/>
      <c r="BV1373" s="2"/>
      <c r="BW1373" s="2"/>
      <c r="BX1373" s="2"/>
      <c r="BY1373" s="2"/>
      <c r="BZ1373" s="2"/>
      <c r="CA1373" s="2"/>
      <c r="CB1373" s="2"/>
      <c r="CC1373" s="2"/>
      <c r="CD1373" s="2"/>
      <c r="CE1373" s="2"/>
      <c r="CF1373" s="2"/>
      <c r="CG1373" s="2"/>
      <c r="CH1373" s="2"/>
      <c r="CI1373" s="2"/>
      <c r="CJ1373" s="2"/>
      <c r="CK1373" s="2"/>
      <c r="CL1373" s="2"/>
      <c r="CM1373" s="2"/>
      <c r="CN1373" s="2"/>
      <c r="CO1373" s="2"/>
      <c r="CP1373" s="2"/>
      <c r="CQ1373" s="2"/>
      <c r="CR1373" s="2"/>
      <c r="CS1373" s="2"/>
      <c r="CT1373" s="2"/>
      <c r="CU1373" s="2"/>
      <c r="CV1373" s="2"/>
      <c r="CW1373" s="2"/>
      <c r="CX1373" s="2"/>
      <c r="CY1373" s="2"/>
      <c r="CZ1373" s="2"/>
      <c r="DA1373" s="2"/>
      <c r="DB1373" s="2"/>
      <c r="DC1373" s="2"/>
      <c r="DD1373" s="2"/>
      <c r="DE1373" s="2"/>
      <c r="DF1373" s="2"/>
      <c r="DG1373" s="2"/>
      <c r="DH1373" s="2"/>
      <c r="DI1373" s="2"/>
      <c r="DJ1373" s="2"/>
      <c r="DK1373" s="2"/>
      <c r="DL1373" s="2"/>
      <c r="DM1373" s="2"/>
      <c r="DN1373" s="2"/>
      <c r="DO1373" s="2"/>
      <c r="DP1373" s="2"/>
      <c r="DQ1373" s="2"/>
      <c r="DR1373" s="2"/>
      <c r="DS1373" s="2"/>
      <c r="DT1373" s="2"/>
      <c r="DU1373" s="2"/>
      <c r="DV1373" s="2"/>
      <c r="DW1373" s="2"/>
      <c r="DX1373" s="2"/>
      <c r="DY1373" s="2"/>
      <c r="DZ1373" s="2"/>
      <c r="EA1373" s="2"/>
      <c r="EB1373" s="2"/>
      <c r="EC1373" s="2"/>
      <c r="ED1373" s="2"/>
      <c r="EE1373" s="2"/>
      <c r="EF1373" s="2"/>
      <c r="EG1373" s="2"/>
      <c r="EH1373" s="2"/>
      <c r="EI1373" s="2"/>
      <c r="EJ1373" s="2"/>
      <c r="EK1373" s="2"/>
      <c r="EL1373" s="2"/>
      <c r="EM1373" s="2"/>
      <c r="EN1373" s="2"/>
      <c r="EO1373" s="2"/>
      <c r="EP1373" s="2"/>
      <c r="EQ1373" s="2"/>
      <c r="ER1373" s="2"/>
      <c r="ES1373" s="2"/>
      <c r="ET1373" s="2"/>
      <c r="EU1373" s="2"/>
      <c r="EV1373" s="2"/>
      <c r="EW1373" s="2"/>
      <c r="EX1373" s="2"/>
      <c r="EY1373" s="2"/>
      <c r="EZ1373" s="2"/>
      <c r="FA1373" s="2"/>
      <c r="FB1373" s="2"/>
      <c r="FC1373" s="2"/>
    </row>
    <row r="1374" spans="1:159" s="4" customFormat="1">
      <c r="A1374" s="50" t="s">
        <v>2315</v>
      </c>
      <c r="B1374" s="59" t="s">
        <v>2706</v>
      </c>
      <c r="C1374" s="60">
        <v>3808</v>
      </c>
      <c r="D1374" s="59" t="s">
        <v>1428</v>
      </c>
      <c r="E1374" s="78" t="str">
        <f>IFERROR(VLOOKUP($C1374,'2025-26 School Level AAFTE'!$C$2:$L$2349,9,FALSE), "No")</f>
        <v>No</v>
      </c>
      <c r="F1374" s="67">
        <f>IFERROR(VLOOKUP($C1374,'2025-26 School Level AAFTE'!$C$2:$J$2349,8,FALSE), 0)</f>
        <v>5</v>
      </c>
      <c r="G1374" s="69">
        <f>IFERROR(IF(E1374= "yes",VLOOKUP(C1374,Summary!$B:$I,6,0),0),0)</f>
        <v>0</v>
      </c>
      <c r="H1374" s="68">
        <f t="shared" ref="H1374:H1437" si="241">IF(E1374= "yes", F1374,0)</f>
        <v>0</v>
      </c>
      <c r="I1374" s="110">
        <f>VLOOKUP($A1374,'2026-27 Salary &amp; Benefits'!$A:$I,3,FALSE)</f>
        <v>1.1200000000000001</v>
      </c>
      <c r="J1374" s="110">
        <f>VLOOKUP($A1374,'2026-27 Salary &amp; Benefits'!$A:$I,4,FALSE)</f>
        <v>1.1200000000000001</v>
      </c>
      <c r="K1374" s="101">
        <f t="shared" ref="K1374:K1437" si="242">IF(G1374&gt;0,G1374,H1374)</f>
        <v>0</v>
      </c>
      <c r="L1374" s="100">
        <f t="shared" ref="L1374:L1437" si="243">ROUND((($K1374*1.1*36)/15)/900,3)</f>
        <v>0</v>
      </c>
      <c r="M1374" s="102">
        <f>'2026-27 Salary &amp; Benefits'!$E$6</f>
        <v>78209</v>
      </c>
      <c r="N1374" s="102">
        <f>'2026-27 Salary &amp; Benefits'!$F$6</f>
        <v>82248</v>
      </c>
      <c r="O1374" s="7">
        <f t="shared" ref="O1374:O1437" si="244">ROUND($I1374*$M1374*$L1374,2)</f>
        <v>0</v>
      </c>
      <c r="P1374" s="7">
        <f t="shared" ref="P1374:P1437" si="245">ROUND($J1374*$N1374*$L1374,2)-O1374</f>
        <v>0</v>
      </c>
      <c r="Q1374" s="7">
        <f>'2026-27 Salary &amp; Benefits'!G$6</f>
        <v>16817.759999999998</v>
      </c>
      <c r="R1374" s="103">
        <f>'2026-27 Salary &amp; Benefits'!H$6</f>
        <v>0.16020000000000001</v>
      </c>
      <c r="S1374" s="103">
        <f>'2026-27 Salary &amp; Benefits'!I$6</f>
        <v>0.15390000000000001</v>
      </c>
      <c r="T1374" s="7">
        <f t="shared" ref="T1374:T1437" si="246">ROUND(O1374*R1374+P1374*S1374+L1374*Q1374,2)</f>
        <v>0</v>
      </c>
      <c r="U1374" s="7">
        <f t="shared" ref="U1374:U1437" si="247">ROUND((($N1374*$J1374*$L1374)/180)*3,2)</f>
        <v>0</v>
      </c>
      <c r="V1374" s="7">
        <f t="shared" ref="V1374:V1437" si="248">ROUND(U1374*S1374,2)</f>
        <v>0</v>
      </c>
      <c r="W1374" s="7">
        <f t="shared" ref="W1374:W1437" si="249">SUM(U1374:V1374)</f>
        <v>0</v>
      </c>
      <c r="X1374" s="18">
        <f t="shared" ref="X1374:X1437" si="250">SUM(T1374,O1374:P1374,W1374)</f>
        <v>0</v>
      </c>
      <c r="Y1374" s="2"/>
      <c r="Z1374" s="2"/>
      <c r="AA1374" s="2"/>
      <c r="AB1374" s="2"/>
      <c r="AC1374" s="2"/>
      <c r="AD1374" s="2"/>
      <c r="AE1374" s="2"/>
      <c r="AF1374" s="2"/>
      <c r="AG1374" s="2"/>
      <c r="AH1374" s="2"/>
      <c r="AI1374" s="2"/>
      <c r="AJ1374" s="2"/>
      <c r="AK1374" s="2"/>
      <c r="AL1374" s="2"/>
      <c r="AM1374" s="2"/>
      <c r="AN1374" s="2"/>
      <c r="AO1374" s="2"/>
      <c r="AP1374" s="2"/>
      <c r="AQ1374" s="2"/>
      <c r="AR1374" s="2"/>
      <c r="AS1374" s="2"/>
      <c r="AT1374" s="2"/>
      <c r="AU1374" s="2"/>
      <c r="AV1374" s="2"/>
      <c r="AW1374" s="2"/>
      <c r="AX1374" s="2"/>
      <c r="AY1374" s="2"/>
      <c r="AZ1374" s="2"/>
      <c r="BA1374" s="2"/>
      <c r="BB1374" s="2"/>
      <c r="BC1374" s="2"/>
      <c r="BD1374" s="2"/>
      <c r="BE1374" s="2"/>
      <c r="BF1374" s="2"/>
      <c r="BG1374" s="2"/>
      <c r="BH1374" s="2"/>
      <c r="BI1374" s="2"/>
      <c r="BJ1374" s="2"/>
      <c r="BK1374" s="2"/>
      <c r="BL1374" s="2"/>
      <c r="BM1374" s="2"/>
      <c r="BN1374" s="2"/>
      <c r="BO1374" s="2"/>
      <c r="BP1374" s="2"/>
      <c r="BQ1374" s="2"/>
      <c r="BR1374" s="2"/>
      <c r="BS1374" s="2"/>
      <c r="BT1374" s="2"/>
      <c r="BU1374" s="2"/>
      <c r="BV1374" s="2"/>
      <c r="BW1374" s="2"/>
      <c r="BX1374" s="2"/>
      <c r="BY1374" s="2"/>
      <c r="BZ1374" s="2"/>
      <c r="CA1374" s="2"/>
      <c r="CB1374" s="2"/>
      <c r="CC1374" s="2"/>
      <c r="CD1374" s="2"/>
      <c r="CE1374" s="2"/>
      <c r="CF1374" s="2"/>
      <c r="CG1374" s="2"/>
      <c r="CH1374" s="2"/>
      <c r="CI1374" s="2"/>
      <c r="CJ1374" s="2"/>
      <c r="CK1374" s="2"/>
      <c r="CL1374" s="2"/>
      <c r="CM1374" s="2"/>
      <c r="CN1374" s="2"/>
      <c r="CO1374" s="2"/>
      <c r="CP1374" s="2"/>
      <c r="CQ1374" s="2"/>
      <c r="CR1374" s="2"/>
      <c r="CS1374" s="2"/>
      <c r="CT1374" s="2"/>
      <c r="CU1374" s="2"/>
      <c r="CV1374" s="2"/>
      <c r="CW1374" s="2"/>
      <c r="CX1374" s="2"/>
      <c r="CY1374" s="2"/>
      <c r="CZ1374" s="2"/>
      <c r="DA1374" s="2"/>
      <c r="DB1374" s="2"/>
      <c r="DC1374" s="2"/>
      <c r="DD1374" s="2"/>
      <c r="DE1374" s="2"/>
      <c r="DF1374" s="2"/>
      <c r="DG1374" s="2"/>
      <c r="DH1374" s="2"/>
      <c r="DI1374" s="2"/>
      <c r="DJ1374" s="2"/>
      <c r="DK1374" s="2"/>
      <c r="DL1374" s="2"/>
      <c r="DM1374" s="2"/>
      <c r="DN1374" s="2"/>
      <c r="DO1374" s="2"/>
      <c r="DP1374" s="2"/>
      <c r="DQ1374" s="2"/>
      <c r="DR1374" s="2"/>
      <c r="DS1374" s="2"/>
      <c r="DT1374" s="2"/>
      <c r="DU1374" s="2"/>
      <c r="DV1374" s="2"/>
      <c r="DW1374" s="2"/>
      <c r="DX1374" s="2"/>
      <c r="DY1374" s="2"/>
      <c r="DZ1374" s="2"/>
      <c r="EA1374" s="2"/>
      <c r="EB1374" s="2"/>
      <c r="EC1374" s="2"/>
      <c r="ED1374" s="2"/>
      <c r="EE1374" s="2"/>
      <c r="EF1374" s="2"/>
      <c r="EG1374" s="2"/>
      <c r="EH1374" s="2"/>
      <c r="EI1374" s="2"/>
      <c r="EJ1374" s="2"/>
      <c r="EK1374" s="2"/>
      <c r="EL1374" s="2"/>
      <c r="EM1374" s="2"/>
      <c r="EN1374" s="2"/>
      <c r="EO1374" s="2"/>
      <c r="EP1374" s="2"/>
      <c r="EQ1374" s="2"/>
      <c r="ER1374" s="2"/>
      <c r="ES1374" s="2"/>
      <c r="ET1374" s="2"/>
      <c r="EU1374" s="2"/>
      <c r="EV1374" s="2"/>
      <c r="EW1374" s="2"/>
      <c r="EX1374" s="2"/>
      <c r="EY1374" s="2"/>
      <c r="EZ1374" s="2"/>
      <c r="FA1374" s="2"/>
      <c r="FB1374" s="2"/>
      <c r="FC1374" s="2"/>
    </row>
    <row r="1375" spans="1:159" s="4" customFormat="1">
      <c r="A1375" s="50" t="s">
        <v>2344</v>
      </c>
      <c r="B1375" s="59" t="s">
        <v>2707</v>
      </c>
      <c r="C1375" s="60">
        <v>3723</v>
      </c>
      <c r="D1375" s="59" t="s">
        <v>1705</v>
      </c>
      <c r="E1375" s="78" t="str">
        <f>IFERROR(VLOOKUP($C1375,'2025-26 School Level AAFTE'!$C$2:$L$2349,9,FALSE), "No")</f>
        <v>No</v>
      </c>
      <c r="F1375" s="67">
        <f>IFERROR(VLOOKUP($C1375,'2025-26 School Level AAFTE'!$C$2:$J$2349,8,FALSE), 0)</f>
        <v>88.3</v>
      </c>
      <c r="G1375" s="69">
        <f>IFERROR(IF(E1375= "yes",VLOOKUP(C1375,Summary!$B:$I,6,0),0),0)</f>
        <v>0</v>
      </c>
      <c r="H1375" s="68">
        <f t="shared" si="241"/>
        <v>0</v>
      </c>
      <c r="I1375" s="110">
        <f>VLOOKUP($A1375,'2026-27 Salary &amp; Benefits'!$A:$I,3,FALSE)</f>
        <v>1</v>
      </c>
      <c r="J1375" s="110">
        <f>VLOOKUP($A1375,'2026-27 Salary &amp; Benefits'!$A:$I,4,FALSE)</f>
        <v>1</v>
      </c>
      <c r="K1375" s="101">
        <f t="shared" si="242"/>
        <v>0</v>
      </c>
      <c r="L1375" s="100">
        <f t="shared" si="243"/>
        <v>0</v>
      </c>
      <c r="M1375" s="102">
        <f>'2026-27 Salary &amp; Benefits'!$E$6</f>
        <v>78209</v>
      </c>
      <c r="N1375" s="102">
        <f>'2026-27 Salary &amp; Benefits'!$F$6</f>
        <v>82248</v>
      </c>
      <c r="O1375" s="7">
        <f t="shared" si="244"/>
        <v>0</v>
      </c>
      <c r="P1375" s="7">
        <f t="shared" si="245"/>
        <v>0</v>
      </c>
      <c r="Q1375" s="7">
        <f>'2026-27 Salary &amp; Benefits'!G$6</f>
        <v>16817.759999999998</v>
      </c>
      <c r="R1375" s="103">
        <f>'2026-27 Salary &amp; Benefits'!H$6</f>
        <v>0.16020000000000001</v>
      </c>
      <c r="S1375" s="103">
        <f>'2026-27 Salary &amp; Benefits'!I$6</f>
        <v>0.15390000000000001</v>
      </c>
      <c r="T1375" s="7">
        <f t="shared" si="246"/>
        <v>0</v>
      </c>
      <c r="U1375" s="7">
        <f t="shared" si="247"/>
        <v>0</v>
      </c>
      <c r="V1375" s="7">
        <f t="shared" si="248"/>
        <v>0</v>
      </c>
      <c r="W1375" s="7">
        <f t="shared" si="249"/>
        <v>0</v>
      </c>
      <c r="X1375" s="18">
        <f t="shared" si="250"/>
        <v>0</v>
      </c>
      <c r="Y1375" s="2"/>
      <c r="Z1375" s="2"/>
      <c r="AA1375" s="2"/>
      <c r="AB1375" s="2"/>
      <c r="AC1375" s="2"/>
      <c r="AD1375" s="2"/>
      <c r="AE1375" s="2"/>
      <c r="AF1375" s="2"/>
      <c r="AG1375" s="2"/>
      <c r="AH1375" s="2"/>
      <c r="AI1375" s="2"/>
      <c r="AJ1375" s="2"/>
      <c r="AK1375" s="2"/>
      <c r="AL1375" s="2"/>
      <c r="AM1375" s="2"/>
      <c r="AN1375" s="2"/>
      <c r="AO1375" s="2"/>
      <c r="AP1375" s="2"/>
      <c r="AQ1375" s="2"/>
      <c r="AR1375" s="2"/>
      <c r="AS1375" s="2"/>
      <c r="AT1375" s="2"/>
      <c r="AU1375" s="2"/>
      <c r="AV1375" s="2"/>
      <c r="AW1375" s="2"/>
      <c r="AX1375" s="2"/>
      <c r="AY1375" s="2"/>
      <c r="AZ1375" s="2"/>
      <c r="BA1375" s="2"/>
      <c r="BB1375" s="2"/>
      <c r="BC1375" s="2"/>
      <c r="BD1375" s="2"/>
      <c r="BE1375" s="2"/>
      <c r="BF1375" s="2"/>
      <c r="BG1375" s="2"/>
      <c r="BH1375" s="2"/>
      <c r="BI1375" s="2"/>
      <c r="BJ1375" s="2"/>
      <c r="BK1375" s="2"/>
      <c r="BL1375" s="2"/>
      <c r="BM1375" s="2"/>
      <c r="BN1375" s="2"/>
      <c r="BO1375" s="2"/>
      <c r="BP1375" s="2"/>
      <c r="BQ1375" s="2"/>
      <c r="BR1375" s="2"/>
      <c r="BS1375" s="2"/>
      <c r="BT1375" s="2"/>
      <c r="BU1375" s="2"/>
      <c r="BV1375" s="2"/>
      <c r="BW1375" s="2"/>
      <c r="BX1375" s="2"/>
      <c r="BY1375" s="2"/>
      <c r="BZ1375" s="2"/>
      <c r="CA1375" s="2"/>
      <c r="CB1375" s="2"/>
      <c r="CC1375" s="2"/>
      <c r="CD1375" s="2"/>
      <c r="CE1375" s="2"/>
      <c r="CF1375" s="2"/>
      <c r="CG1375" s="2"/>
      <c r="CH1375" s="2"/>
      <c r="CI1375" s="2"/>
      <c r="CJ1375" s="2"/>
      <c r="CK1375" s="2"/>
      <c r="CL1375" s="2"/>
      <c r="CM1375" s="2"/>
      <c r="CN1375" s="2"/>
      <c r="CO1375" s="2"/>
      <c r="CP1375" s="2"/>
      <c r="CQ1375" s="2"/>
      <c r="CR1375" s="2"/>
      <c r="CS1375" s="2"/>
      <c r="CT1375" s="2"/>
      <c r="CU1375" s="2"/>
      <c r="CV1375" s="2"/>
      <c r="CW1375" s="2"/>
      <c r="CX1375" s="2"/>
      <c r="CY1375" s="2"/>
      <c r="CZ1375" s="2"/>
      <c r="DA1375" s="2"/>
      <c r="DB1375" s="2"/>
      <c r="DC1375" s="2"/>
      <c r="DD1375" s="2"/>
      <c r="DE1375" s="2"/>
      <c r="DF1375" s="2"/>
      <c r="DG1375" s="2"/>
      <c r="DH1375" s="2"/>
      <c r="DI1375" s="2"/>
      <c r="DJ1375" s="2"/>
      <c r="DK1375" s="2"/>
      <c r="DL1375" s="2"/>
      <c r="DM1375" s="2"/>
      <c r="DN1375" s="2"/>
      <c r="DO1375" s="2"/>
      <c r="DP1375" s="2"/>
      <c r="DQ1375" s="2"/>
      <c r="DR1375" s="2"/>
      <c r="DS1375" s="2"/>
      <c r="DT1375" s="2"/>
      <c r="DU1375" s="2"/>
      <c r="DV1375" s="2"/>
      <c r="DW1375" s="2"/>
      <c r="DX1375" s="2"/>
      <c r="DY1375" s="2"/>
      <c r="DZ1375" s="2"/>
      <c r="EA1375" s="2"/>
      <c r="EB1375" s="2"/>
      <c r="EC1375" s="2"/>
      <c r="ED1375" s="2"/>
      <c r="EE1375" s="2"/>
      <c r="EF1375" s="2"/>
      <c r="EG1375" s="2"/>
      <c r="EH1375" s="2"/>
      <c r="EI1375" s="2"/>
      <c r="EJ1375" s="2"/>
      <c r="EK1375" s="2"/>
      <c r="EL1375" s="2"/>
      <c r="EM1375" s="2"/>
      <c r="EN1375" s="2"/>
      <c r="EO1375" s="2"/>
      <c r="EP1375" s="2"/>
      <c r="EQ1375" s="2"/>
      <c r="ER1375" s="2"/>
      <c r="ES1375" s="2"/>
      <c r="ET1375" s="2"/>
      <c r="EU1375" s="2"/>
      <c r="EV1375" s="2"/>
      <c r="EW1375" s="2"/>
      <c r="EX1375" s="2"/>
      <c r="EY1375" s="2"/>
      <c r="EZ1375" s="2"/>
      <c r="FA1375" s="2"/>
      <c r="FB1375" s="2"/>
      <c r="FC1375" s="2"/>
    </row>
    <row r="1376" spans="1:159" s="4" customFormat="1">
      <c r="A1376" s="50" t="s">
        <v>2171</v>
      </c>
      <c r="B1376" s="59" t="s">
        <v>2708</v>
      </c>
      <c r="C1376" s="60">
        <v>2136</v>
      </c>
      <c r="D1376" s="59" t="s">
        <v>2926</v>
      </c>
      <c r="E1376" s="78" t="str">
        <f>IFERROR(VLOOKUP($C1376,'2025-26 School Level AAFTE'!$C$2:$L$2349,9,FALSE), "No")</f>
        <v>Yes</v>
      </c>
      <c r="F1376" s="67">
        <f>IFERROR(VLOOKUP($C1376,'2025-26 School Level AAFTE'!$C$2:$J$2349,8,FALSE), 0)</f>
        <v>44</v>
      </c>
      <c r="G1376" s="69">
        <f>IFERROR(IF(E1376= "yes",VLOOKUP(C1376,Summary!$B:$I,6,0),0),0)</f>
        <v>0</v>
      </c>
      <c r="H1376" s="68">
        <f t="shared" si="241"/>
        <v>44</v>
      </c>
      <c r="I1376" s="110">
        <f>VLOOKUP($A1376,'2026-27 Salary &amp; Benefits'!$A:$I,3,FALSE)</f>
        <v>1</v>
      </c>
      <c r="J1376" s="110">
        <f>VLOOKUP($A1376,'2026-27 Salary &amp; Benefits'!$A:$I,4,FALSE)</f>
        <v>1</v>
      </c>
      <c r="K1376" s="101">
        <f t="shared" si="242"/>
        <v>44</v>
      </c>
      <c r="L1376" s="100">
        <f t="shared" si="243"/>
        <v>0.129</v>
      </c>
      <c r="M1376" s="102">
        <f>'2026-27 Salary &amp; Benefits'!$E$6</f>
        <v>78209</v>
      </c>
      <c r="N1376" s="102">
        <f>'2026-27 Salary &amp; Benefits'!$F$6</f>
        <v>82248</v>
      </c>
      <c r="O1376" s="7">
        <f t="shared" si="244"/>
        <v>10088.959999999999</v>
      </c>
      <c r="P1376" s="7">
        <f t="shared" si="245"/>
        <v>521.03000000000065</v>
      </c>
      <c r="Q1376" s="7">
        <f>'2026-27 Salary &amp; Benefits'!G$6</f>
        <v>16817.759999999998</v>
      </c>
      <c r="R1376" s="103">
        <f>'2026-27 Salary &amp; Benefits'!H$6</f>
        <v>0.16020000000000001</v>
      </c>
      <c r="S1376" s="103">
        <f>'2026-27 Salary &amp; Benefits'!I$6</f>
        <v>0.15390000000000001</v>
      </c>
      <c r="T1376" s="7">
        <f t="shared" si="246"/>
        <v>3865.93</v>
      </c>
      <c r="U1376" s="7">
        <f t="shared" si="247"/>
        <v>176.83</v>
      </c>
      <c r="V1376" s="7">
        <f t="shared" si="248"/>
        <v>27.21</v>
      </c>
      <c r="W1376" s="7">
        <f t="shared" si="249"/>
        <v>204.04000000000002</v>
      </c>
      <c r="X1376" s="18">
        <f t="shared" si="250"/>
        <v>14679.960000000001</v>
      </c>
      <c r="Y1376" s="2"/>
      <c r="Z1376" s="2"/>
      <c r="AA1376" s="2"/>
      <c r="AB1376" s="2"/>
      <c r="AC1376" s="2"/>
      <c r="AD1376" s="2"/>
      <c r="AE1376" s="2"/>
      <c r="AF1376" s="2"/>
      <c r="AG1376" s="2"/>
      <c r="AH1376" s="2"/>
      <c r="AI1376" s="2"/>
      <c r="AJ1376" s="2"/>
      <c r="AK1376" s="2"/>
      <c r="AL1376" s="2"/>
      <c r="AM1376" s="2"/>
      <c r="AN1376" s="2"/>
      <c r="AO1376" s="2"/>
      <c r="AP1376" s="2"/>
      <c r="AQ1376" s="2"/>
      <c r="AR1376" s="2"/>
      <c r="AS1376" s="2"/>
      <c r="AT1376" s="2"/>
      <c r="AU1376" s="2"/>
      <c r="AV1376" s="2"/>
      <c r="AW1376" s="2"/>
      <c r="AX1376" s="2"/>
      <c r="AY1376" s="2"/>
      <c r="AZ1376" s="2"/>
      <c r="BA1376" s="2"/>
      <c r="BB1376" s="2"/>
      <c r="BC1376" s="2"/>
      <c r="BD1376" s="2"/>
      <c r="BE1376" s="2"/>
      <c r="BF1376" s="2"/>
      <c r="BG1376" s="2"/>
      <c r="BH1376" s="2"/>
      <c r="BI1376" s="2"/>
      <c r="BJ1376" s="2"/>
      <c r="BK1376" s="2"/>
      <c r="BL1376" s="2"/>
      <c r="BM1376" s="2"/>
      <c r="BN1376" s="2"/>
      <c r="BO1376" s="2"/>
      <c r="BP1376" s="2"/>
      <c r="BQ1376" s="2"/>
      <c r="BR1376" s="2"/>
      <c r="BS1376" s="2"/>
      <c r="BT1376" s="2"/>
      <c r="BU1376" s="2"/>
      <c r="BV1376" s="2"/>
      <c r="BW1376" s="2"/>
      <c r="BX1376" s="2"/>
      <c r="BY1376" s="2"/>
      <c r="BZ1376" s="2"/>
      <c r="CA1376" s="2"/>
      <c r="CB1376" s="2"/>
      <c r="CC1376" s="2"/>
      <c r="CD1376" s="2"/>
      <c r="CE1376" s="2"/>
      <c r="CF1376" s="2"/>
      <c r="CG1376" s="2"/>
      <c r="CH1376" s="2"/>
      <c r="CI1376" s="2"/>
      <c r="CJ1376" s="2"/>
      <c r="CK1376" s="2"/>
      <c r="CL1376" s="2"/>
      <c r="CM1376" s="2"/>
      <c r="CN1376" s="2"/>
      <c r="CO1376" s="2"/>
      <c r="CP1376" s="2"/>
      <c r="CQ1376" s="2"/>
      <c r="CR1376" s="2"/>
      <c r="CS1376" s="2"/>
      <c r="CT1376" s="2"/>
      <c r="CU1376" s="2"/>
      <c r="CV1376" s="2"/>
      <c r="CW1376" s="2"/>
      <c r="CX1376" s="2"/>
      <c r="CY1376" s="2"/>
      <c r="CZ1376" s="2"/>
      <c r="DA1376" s="2"/>
      <c r="DB1376" s="2"/>
      <c r="DC1376" s="2"/>
      <c r="DD1376" s="2"/>
      <c r="DE1376" s="2"/>
      <c r="DF1376" s="2"/>
      <c r="DG1376" s="2"/>
      <c r="DH1376" s="2"/>
      <c r="DI1376" s="2"/>
      <c r="DJ1376" s="2"/>
      <c r="DK1376" s="2"/>
      <c r="DL1376" s="2"/>
      <c r="DM1376" s="2"/>
      <c r="DN1376" s="2"/>
      <c r="DO1376" s="2"/>
      <c r="DP1376" s="2"/>
      <c r="DQ1376" s="2"/>
      <c r="DR1376" s="2"/>
      <c r="DS1376" s="2"/>
      <c r="DT1376" s="2"/>
      <c r="DU1376" s="2"/>
      <c r="DV1376" s="2"/>
      <c r="DW1376" s="2"/>
      <c r="DX1376" s="2"/>
      <c r="DY1376" s="2"/>
      <c r="DZ1376" s="2"/>
      <c r="EA1376" s="2"/>
      <c r="EB1376" s="2"/>
      <c r="EC1376" s="2"/>
      <c r="ED1376" s="2"/>
      <c r="EE1376" s="2"/>
      <c r="EF1376" s="2"/>
      <c r="EG1376" s="2"/>
      <c r="EH1376" s="2"/>
      <c r="EI1376" s="2"/>
      <c r="EJ1376" s="2"/>
      <c r="EK1376" s="2"/>
      <c r="EL1376" s="2"/>
      <c r="EM1376" s="2"/>
      <c r="EN1376" s="2"/>
      <c r="EO1376" s="2"/>
      <c r="EP1376" s="2"/>
      <c r="EQ1376" s="2"/>
      <c r="ER1376" s="2"/>
      <c r="ES1376" s="2"/>
      <c r="ET1376" s="2"/>
      <c r="EU1376" s="2"/>
      <c r="EV1376" s="2"/>
      <c r="EW1376" s="2"/>
      <c r="EX1376" s="2"/>
      <c r="EY1376" s="2"/>
      <c r="EZ1376" s="2"/>
      <c r="FA1376" s="2"/>
      <c r="FB1376" s="2"/>
      <c r="FC1376" s="2"/>
    </row>
    <row r="1377" spans="1:159" s="4" customFormat="1">
      <c r="A1377" s="50" t="s">
        <v>2163</v>
      </c>
      <c r="B1377" s="59" t="s">
        <v>2709</v>
      </c>
      <c r="C1377" s="60">
        <v>2666</v>
      </c>
      <c r="D1377" s="59" t="s">
        <v>328</v>
      </c>
      <c r="E1377" s="78" t="str">
        <f>IFERROR(VLOOKUP($C1377,'2025-26 School Level AAFTE'!$C$2:$L$2349,9,FALSE), "No")</f>
        <v>Yes</v>
      </c>
      <c r="F1377" s="67">
        <f>IFERROR(VLOOKUP($C1377,'2025-26 School Level AAFTE'!$C$2:$J$2349,8,FALSE), 0)</f>
        <v>112.6</v>
      </c>
      <c r="G1377" s="69">
        <f>IFERROR(IF(E1377= "yes",VLOOKUP(C1377,Summary!$B:$I,6,0),0),0)</f>
        <v>0</v>
      </c>
      <c r="H1377" s="68">
        <f t="shared" si="241"/>
        <v>112.6</v>
      </c>
      <c r="I1377" s="110">
        <f>VLOOKUP($A1377,'2026-27 Salary &amp; Benefits'!$A:$I,3,FALSE)</f>
        <v>1</v>
      </c>
      <c r="J1377" s="110">
        <f>VLOOKUP($A1377,'2026-27 Salary &amp; Benefits'!$A:$I,4,FALSE)</f>
        <v>1</v>
      </c>
      <c r="K1377" s="101">
        <f t="shared" si="242"/>
        <v>112.6</v>
      </c>
      <c r="L1377" s="100">
        <f t="shared" si="243"/>
        <v>0.33</v>
      </c>
      <c r="M1377" s="102">
        <f>'2026-27 Salary &amp; Benefits'!$E$6</f>
        <v>78209</v>
      </c>
      <c r="N1377" s="102">
        <f>'2026-27 Salary &amp; Benefits'!$F$6</f>
        <v>82248</v>
      </c>
      <c r="O1377" s="7">
        <f t="shared" si="244"/>
        <v>25808.97</v>
      </c>
      <c r="P1377" s="7">
        <f t="shared" si="245"/>
        <v>1332.869999999999</v>
      </c>
      <c r="Q1377" s="7">
        <f>'2026-27 Salary &amp; Benefits'!G$6</f>
        <v>16817.759999999998</v>
      </c>
      <c r="R1377" s="103">
        <f>'2026-27 Salary &amp; Benefits'!H$6</f>
        <v>0.16020000000000001</v>
      </c>
      <c r="S1377" s="103">
        <f>'2026-27 Salary &amp; Benefits'!I$6</f>
        <v>0.15390000000000001</v>
      </c>
      <c r="T1377" s="7">
        <f t="shared" si="246"/>
        <v>9889.59</v>
      </c>
      <c r="U1377" s="7">
        <f t="shared" si="247"/>
        <v>452.36</v>
      </c>
      <c r="V1377" s="7">
        <f t="shared" si="248"/>
        <v>69.62</v>
      </c>
      <c r="W1377" s="7">
        <f t="shared" si="249"/>
        <v>521.98</v>
      </c>
      <c r="X1377" s="18">
        <f t="shared" si="250"/>
        <v>37553.409999999996</v>
      </c>
      <c r="Y1377" s="2"/>
      <c r="Z1377" s="2"/>
      <c r="AA1377" s="2"/>
      <c r="AB1377" s="2"/>
      <c r="AC1377" s="2"/>
      <c r="AD1377" s="2"/>
      <c r="AE1377" s="2"/>
      <c r="AF1377" s="2"/>
      <c r="AG1377" s="2"/>
      <c r="AH1377" s="2"/>
      <c r="AI1377" s="2"/>
      <c r="AJ1377" s="2"/>
      <c r="AK1377" s="2"/>
      <c r="AL1377" s="2"/>
      <c r="AM1377" s="2"/>
      <c r="AN1377" s="2"/>
      <c r="AO1377" s="2"/>
      <c r="AP1377" s="2"/>
      <c r="AQ1377" s="2"/>
      <c r="AR1377" s="2"/>
      <c r="AS1377" s="2"/>
      <c r="AT1377" s="2"/>
      <c r="AU1377" s="2"/>
      <c r="AV1377" s="2"/>
      <c r="AW1377" s="2"/>
      <c r="AX1377" s="2"/>
      <c r="AY1377" s="2"/>
      <c r="AZ1377" s="2"/>
      <c r="BA1377" s="2"/>
      <c r="BB1377" s="2"/>
      <c r="BC1377" s="2"/>
      <c r="BD1377" s="2"/>
      <c r="BE1377" s="2"/>
      <c r="BF1377" s="2"/>
      <c r="BG1377" s="2"/>
      <c r="BH1377" s="2"/>
      <c r="BI1377" s="2"/>
      <c r="BJ1377" s="2"/>
      <c r="BK1377" s="2"/>
      <c r="BL1377" s="2"/>
      <c r="BM1377" s="2"/>
      <c r="BN1377" s="2"/>
      <c r="BO1377" s="2"/>
      <c r="BP1377" s="2"/>
      <c r="BQ1377" s="2"/>
      <c r="BR1377" s="2"/>
      <c r="BS1377" s="2"/>
      <c r="BT1377" s="2"/>
      <c r="BU1377" s="2"/>
      <c r="BV1377" s="2"/>
      <c r="BW1377" s="2"/>
      <c r="BX1377" s="2"/>
      <c r="BY1377" s="2"/>
      <c r="BZ1377" s="2"/>
      <c r="CA1377" s="2"/>
      <c r="CB1377" s="2"/>
      <c r="CC1377" s="2"/>
      <c r="CD1377" s="2"/>
      <c r="CE1377" s="2"/>
      <c r="CF1377" s="2"/>
      <c r="CG1377" s="2"/>
      <c r="CH1377" s="2"/>
      <c r="CI1377" s="2"/>
      <c r="CJ1377" s="2"/>
      <c r="CK1377" s="2"/>
      <c r="CL1377" s="2"/>
      <c r="CM1377" s="2"/>
      <c r="CN1377" s="2"/>
      <c r="CO1377" s="2"/>
      <c r="CP1377" s="2"/>
      <c r="CQ1377" s="2"/>
      <c r="CR1377" s="2"/>
      <c r="CS1377" s="2"/>
      <c r="CT1377" s="2"/>
      <c r="CU1377" s="2"/>
      <c r="CV1377" s="2"/>
      <c r="CW1377" s="2"/>
      <c r="CX1377" s="2"/>
      <c r="CY1377" s="2"/>
      <c r="CZ1377" s="2"/>
      <c r="DA1377" s="2"/>
      <c r="DB1377" s="2"/>
      <c r="DC1377" s="2"/>
      <c r="DD1377" s="2"/>
      <c r="DE1377" s="2"/>
      <c r="DF1377" s="2"/>
      <c r="DG1377" s="2"/>
      <c r="DH1377" s="2"/>
      <c r="DI1377" s="2"/>
      <c r="DJ1377" s="2"/>
      <c r="DK1377" s="2"/>
      <c r="DL1377" s="2"/>
      <c r="DM1377" s="2"/>
      <c r="DN1377" s="2"/>
      <c r="DO1377" s="2"/>
      <c r="DP1377" s="2"/>
      <c r="DQ1377" s="2"/>
      <c r="DR1377" s="2"/>
      <c r="DS1377" s="2"/>
      <c r="DT1377" s="2"/>
      <c r="DU1377" s="2"/>
      <c r="DV1377" s="2"/>
      <c r="DW1377" s="2"/>
      <c r="DX1377" s="2"/>
      <c r="DY1377" s="2"/>
      <c r="DZ1377" s="2"/>
      <c r="EA1377" s="2"/>
      <c r="EB1377" s="2"/>
      <c r="EC1377" s="2"/>
      <c r="ED1377" s="2"/>
      <c r="EE1377" s="2"/>
      <c r="EF1377" s="2"/>
      <c r="EG1377" s="2"/>
      <c r="EH1377" s="2"/>
      <c r="EI1377" s="2"/>
      <c r="EJ1377" s="2"/>
      <c r="EK1377" s="2"/>
      <c r="EL1377" s="2"/>
      <c r="EM1377" s="2"/>
      <c r="EN1377" s="2"/>
      <c r="EO1377" s="2"/>
      <c r="EP1377" s="2"/>
      <c r="EQ1377" s="2"/>
      <c r="ER1377" s="2"/>
      <c r="ES1377" s="2"/>
      <c r="ET1377" s="2"/>
      <c r="EU1377" s="2"/>
      <c r="EV1377" s="2"/>
      <c r="EW1377" s="2"/>
      <c r="EX1377" s="2"/>
      <c r="EY1377" s="2"/>
      <c r="EZ1377" s="2"/>
      <c r="FA1377" s="2"/>
      <c r="FB1377" s="2"/>
      <c r="FC1377" s="2"/>
    </row>
    <row r="1378" spans="1:159" s="4" customFormat="1">
      <c r="A1378" s="50" t="s">
        <v>2289</v>
      </c>
      <c r="B1378" s="59" t="s">
        <v>2710</v>
      </c>
      <c r="C1378" s="60">
        <v>2422</v>
      </c>
      <c r="D1378" s="59" t="s">
        <v>1211</v>
      </c>
      <c r="E1378" s="78" t="str">
        <f>IFERROR(VLOOKUP($C1378,'2025-26 School Level AAFTE'!$C$2:$L$2349,9,FALSE), "No")</f>
        <v>Yes</v>
      </c>
      <c r="F1378" s="67">
        <f>IFERROR(VLOOKUP($C1378,'2025-26 School Level AAFTE'!$C$2:$J$2349,8,FALSE), 0)</f>
        <v>273.2</v>
      </c>
      <c r="G1378" s="69">
        <f>IFERROR(IF(E1378= "yes",VLOOKUP(C1378,Summary!$B:$I,6,0),0),0)</f>
        <v>0</v>
      </c>
      <c r="H1378" s="68">
        <f t="shared" si="241"/>
        <v>273.2</v>
      </c>
      <c r="I1378" s="110">
        <f>VLOOKUP($A1378,'2026-27 Salary &amp; Benefits'!$A:$I,3,FALSE)</f>
        <v>1</v>
      </c>
      <c r="J1378" s="110">
        <f>VLOOKUP($A1378,'2026-27 Salary &amp; Benefits'!$A:$I,4,FALSE)</f>
        <v>1</v>
      </c>
      <c r="K1378" s="101">
        <f t="shared" si="242"/>
        <v>273.2</v>
      </c>
      <c r="L1378" s="100">
        <f t="shared" si="243"/>
        <v>0.80100000000000005</v>
      </c>
      <c r="M1378" s="102">
        <f>'2026-27 Salary &amp; Benefits'!$E$6</f>
        <v>78209</v>
      </c>
      <c r="N1378" s="102">
        <f>'2026-27 Salary &amp; Benefits'!$F$6</f>
        <v>82248</v>
      </c>
      <c r="O1378" s="7">
        <f t="shared" si="244"/>
        <v>62645.41</v>
      </c>
      <c r="P1378" s="7">
        <f t="shared" si="245"/>
        <v>3235.2399999999907</v>
      </c>
      <c r="Q1378" s="7">
        <f>'2026-27 Salary &amp; Benefits'!G$6</f>
        <v>16817.759999999998</v>
      </c>
      <c r="R1378" s="103">
        <f>'2026-27 Salary &amp; Benefits'!H$6</f>
        <v>0.16020000000000001</v>
      </c>
      <c r="S1378" s="103">
        <f>'2026-27 Salary &amp; Benefits'!I$6</f>
        <v>0.15390000000000001</v>
      </c>
      <c r="T1378" s="7">
        <f t="shared" si="246"/>
        <v>24004.720000000001</v>
      </c>
      <c r="U1378" s="7">
        <f t="shared" si="247"/>
        <v>1098.01</v>
      </c>
      <c r="V1378" s="7">
        <f t="shared" si="248"/>
        <v>168.98</v>
      </c>
      <c r="W1378" s="7">
        <f t="shared" si="249"/>
        <v>1266.99</v>
      </c>
      <c r="X1378" s="18">
        <f t="shared" si="250"/>
        <v>91152.36</v>
      </c>
      <c r="Y1378" s="2"/>
      <c r="Z1378" s="2"/>
      <c r="AA1378" s="2"/>
      <c r="AB1378" s="2"/>
      <c r="AC1378" s="2"/>
      <c r="AD1378" s="2"/>
      <c r="AE1378" s="2"/>
      <c r="AF1378" s="2"/>
      <c r="AG1378" s="2"/>
      <c r="AH1378" s="2"/>
      <c r="AI1378" s="2"/>
      <c r="AJ1378" s="2"/>
      <c r="AK1378" s="2"/>
      <c r="AL1378" s="2"/>
      <c r="AM1378" s="2"/>
      <c r="AN1378" s="2"/>
      <c r="AO1378" s="2"/>
      <c r="AP1378" s="2"/>
      <c r="AQ1378" s="2"/>
      <c r="AR1378" s="2"/>
      <c r="AS1378" s="2"/>
      <c r="AT1378" s="2"/>
      <c r="AU1378" s="2"/>
      <c r="AV1378" s="2"/>
      <c r="AW1378" s="2"/>
      <c r="AX1378" s="2"/>
      <c r="AY1378" s="2"/>
      <c r="AZ1378" s="2"/>
      <c r="BA1378" s="2"/>
      <c r="BB1378" s="2"/>
      <c r="BC1378" s="2"/>
      <c r="BD1378" s="2"/>
      <c r="BE1378" s="2"/>
      <c r="BF1378" s="2"/>
      <c r="BG1378" s="2"/>
      <c r="BH1378" s="2"/>
      <c r="BI1378" s="2"/>
      <c r="BJ1378" s="2"/>
      <c r="BK1378" s="2"/>
      <c r="BL1378" s="2"/>
      <c r="BM1378" s="2"/>
      <c r="BN1378" s="2"/>
      <c r="BO1378" s="2"/>
      <c r="BP1378" s="2"/>
      <c r="BQ1378" s="2"/>
      <c r="BR1378" s="2"/>
      <c r="BS1378" s="2"/>
      <c r="BT1378" s="2"/>
      <c r="BU1378" s="2"/>
      <c r="BV1378" s="2"/>
      <c r="BW1378" s="2"/>
      <c r="BX1378" s="2"/>
      <c r="BY1378" s="2"/>
      <c r="BZ1378" s="2"/>
      <c r="CA1378" s="2"/>
      <c r="CB1378" s="2"/>
      <c r="CC1378" s="2"/>
      <c r="CD1378" s="2"/>
      <c r="CE1378" s="2"/>
      <c r="CF1378" s="2"/>
      <c r="CG1378" s="2"/>
      <c r="CH1378" s="2"/>
      <c r="CI1378" s="2"/>
      <c r="CJ1378" s="2"/>
      <c r="CK1378" s="2"/>
      <c r="CL1378" s="2"/>
      <c r="CM1378" s="2"/>
      <c r="CN1378" s="2"/>
      <c r="CO1378" s="2"/>
      <c r="CP1378" s="2"/>
      <c r="CQ1378" s="2"/>
      <c r="CR1378" s="2"/>
      <c r="CS1378" s="2"/>
      <c r="CT1378" s="2"/>
      <c r="CU1378" s="2"/>
      <c r="CV1378" s="2"/>
      <c r="CW1378" s="2"/>
      <c r="CX1378" s="2"/>
      <c r="CY1378" s="2"/>
      <c r="CZ1378" s="2"/>
      <c r="DA1378" s="2"/>
      <c r="DB1378" s="2"/>
      <c r="DC1378" s="2"/>
      <c r="DD1378" s="2"/>
      <c r="DE1378" s="2"/>
      <c r="DF1378" s="2"/>
      <c r="DG1378" s="2"/>
      <c r="DH1378" s="2"/>
      <c r="DI1378" s="2"/>
      <c r="DJ1378" s="2"/>
      <c r="DK1378" s="2"/>
      <c r="DL1378" s="2"/>
      <c r="DM1378" s="2"/>
      <c r="DN1378" s="2"/>
      <c r="DO1378" s="2"/>
      <c r="DP1378" s="2"/>
      <c r="DQ1378" s="2"/>
      <c r="DR1378" s="2"/>
      <c r="DS1378" s="2"/>
      <c r="DT1378" s="2"/>
      <c r="DU1378" s="2"/>
      <c r="DV1378" s="2"/>
      <c r="DW1378" s="2"/>
      <c r="DX1378" s="2"/>
      <c r="DY1378" s="2"/>
      <c r="DZ1378" s="2"/>
      <c r="EA1378" s="2"/>
      <c r="EB1378" s="2"/>
      <c r="EC1378" s="2"/>
      <c r="ED1378" s="2"/>
      <c r="EE1378" s="2"/>
      <c r="EF1378" s="2"/>
      <c r="EG1378" s="2"/>
      <c r="EH1378" s="2"/>
      <c r="EI1378" s="2"/>
      <c r="EJ1378" s="2"/>
      <c r="EK1378" s="2"/>
      <c r="EL1378" s="2"/>
      <c r="EM1378" s="2"/>
      <c r="EN1378" s="2"/>
      <c r="EO1378" s="2"/>
      <c r="EP1378" s="2"/>
      <c r="EQ1378" s="2"/>
      <c r="ER1378" s="2"/>
      <c r="ES1378" s="2"/>
      <c r="ET1378" s="2"/>
      <c r="EU1378" s="2"/>
      <c r="EV1378" s="2"/>
      <c r="EW1378" s="2"/>
      <c r="EX1378" s="2"/>
      <c r="EY1378" s="2"/>
      <c r="EZ1378" s="2"/>
      <c r="FA1378" s="2"/>
      <c r="FB1378" s="2"/>
      <c r="FC1378" s="2"/>
    </row>
    <row r="1379" spans="1:159" s="4" customFormat="1">
      <c r="A1379" s="50" t="s">
        <v>2289</v>
      </c>
      <c r="B1379" s="59" t="s">
        <v>2710</v>
      </c>
      <c r="C1379" s="60">
        <v>2706</v>
      </c>
      <c r="D1379" s="59" t="s">
        <v>1212</v>
      </c>
      <c r="E1379" s="78" t="str">
        <f>IFERROR(VLOOKUP($C1379,'2025-26 School Level AAFTE'!$C$2:$L$2349,9,FALSE), "No")</f>
        <v>Yes</v>
      </c>
      <c r="F1379" s="67">
        <f>IFERROR(VLOOKUP($C1379,'2025-26 School Level AAFTE'!$C$2:$J$2349,8,FALSE), 0)</f>
        <v>228.92</v>
      </c>
      <c r="G1379" s="69">
        <f>IFERROR(IF(E1379= "yes",VLOOKUP(C1379,Summary!$B:$I,6,0),0),0)</f>
        <v>0</v>
      </c>
      <c r="H1379" s="68">
        <f t="shared" si="241"/>
        <v>228.92</v>
      </c>
      <c r="I1379" s="110">
        <f>VLOOKUP($A1379,'2026-27 Salary &amp; Benefits'!$A:$I,3,FALSE)</f>
        <v>1</v>
      </c>
      <c r="J1379" s="110">
        <f>VLOOKUP($A1379,'2026-27 Salary &amp; Benefits'!$A:$I,4,FALSE)</f>
        <v>1</v>
      </c>
      <c r="K1379" s="101">
        <f t="shared" si="242"/>
        <v>228.92</v>
      </c>
      <c r="L1379" s="100">
        <f t="shared" si="243"/>
        <v>0.67100000000000004</v>
      </c>
      <c r="M1379" s="102">
        <f>'2026-27 Salary &amp; Benefits'!$E$6</f>
        <v>78209</v>
      </c>
      <c r="N1379" s="102">
        <f>'2026-27 Salary &amp; Benefits'!$F$6</f>
        <v>82248</v>
      </c>
      <c r="O1379" s="7">
        <f t="shared" si="244"/>
        <v>52478.239999999998</v>
      </c>
      <c r="P1379" s="7">
        <f t="shared" si="245"/>
        <v>2710.1700000000055</v>
      </c>
      <c r="Q1379" s="7">
        <f>'2026-27 Salary &amp; Benefits'!G$6</f>
        <v>16817.759999999998</v>
      </c>
      <c r="R1379" s="103">
        <f>'2026-27 Salary &amp; Benefits'!H$6</f>
        <v>0.16020000000000001</v>
      </c>
      <c r="S1379" s="103">
        <f>'2026-27 Salary &amp; Benefits'!I$6</f>
        <v>0.15390000000000001</v>
      </c>
      <c r="T1379" s="7">
        <f t="shared" si="246"/>
        <v>20108.830000000002</v>
      </c>
      <c r="U1379" s="7">
        <f t="shared" si="247"/>
        <v>919.81</v>
      </c>
      <c r="V1379" s="7">
        <f t="shared" si="248"/>
        <v>141.56</v>
      </c>
      <c r="W1379" s="7">
        <f t="shared" si="249"/>
        <v>1061.3699999999999</v>
      </c>
      <c r="X1379" s="18">
        <f t="shared" si="250"/>
        <v>76358.610000000015</v>
      </c>
      <c r="Y1379" s="2"/>
      <c r="Z1379" s="2"/>
      <c r="AA1379" s="2"/>
      <c r="AB1379" s="2"/>
      <c r="AC1379" s="2"/>
      <c r="AD1379" s="2"/>
      <c r="AE1379" s="2"/>
      <c r="AF1379" s="2"/>
      <c r="AG1379" s="2"/>
      <c r="AH1379" s="2"/>
      <c r="AI1379" s="2"/>
      <c r="AJ1379" s="2"/>
      <c r="AK1379" s="2"/>
      <c r="AL1379" s="2"/>
      <c r="AM1379" s="2"/>
      <c r="AN1379" s="2"/>
      <c r="AO1379" s="2"/>
      <c r="AP1379" s="2"/>
      <c r="AQ1379" s="2"/>
      <c r="AR1379" s="2"/>
      <c r="AS1379" s="2"/>
      <c r="AT1379" s="2"/>
      <c r="AU1379" s="2"/>
      <c r="AV1379" s="2"/>
      <c r="AW1379" s="2"/>
      <c r="AX1379" s="2"/>
      <c r="AY1379" s="2"/>
      <c r="AZ1379" s="2"/>
      <c r="BA1379" s="2"/>
      <c r="BB1379" s="2"/>
      <c r="BC1379" s="2"/>
      <c r="BD1379" s="2"/>
      <c r="BE1379" s="2"/>
      <c r="BF1379" s="2"/>
      <c r="BG1379" s="2"/>
      <c r="BH1379" s="2"/>
      <c r="BI1379" s="2"/>
      <c r="BJ1379" s="2"/>
      <c r="BK1379" s="2"/>
      <c r="BL1379" s="2"/>
      <c r="BM1379" s="2"/>
      <c r="BN1379" s="2"/>
      <c r="BO1379" s="2"/>
      <c r="BP1379" s="2"/>
      <c r="BQ1379" s="2"/>
      <c r="BR1379" s="2"/>
      <c r="BS1379" s="2"/>
      <c r="BT1379" s="2"/>
      <c r="BU1379" s="2"/>
      <c r="BV1379" s="2"/>
      <c r="BW1379" s="2"/>
      <c r="BX1379" s="2"/>
      <c r="BY1379" s="2"/>
      <c r="BZ1379" s="2"/>
      <c r="CA1379" s="2"/>
      <c r="CB1379" s="2"/>
      <c r="CC1379" s="2"/>
      <c r="CD1379" s="2"/>
      <c r="CE1379" s="2"/>
      <c r="CF1379" s="2"/>
      <c r="CG1379" s="2"/>
      <c r="CH1379" s="2"/>
      <c r="CI1379" s="2"/>
      <c r="CJ1379" s="2"/>
      <c r="CK1379" s="2"/>
      <c r="CL1379" s="2"/>
      <c r="CM1379" s="2"/>
      <c r="CN1379" s="2"/>
      <c r="CO1379" s="2"/>
      <c r="CP1379" s="2"/>
      <c r="CQ1379" s="2"/>
      <c r="CR1379" s="2"/>
      <c r="CS1379" s="2"/>
      <c r="CT1379" s="2"/>
      <c r="CU1379" s="2"/>
      <c r="CV1379" s="2"/>
      <c r="CW1379" s="2"/>
      <c r="CX1379" s="2"/>
      <c r="CY1379" s="2"/>
      <c r="CZ1379" s="2"/>
      <c r="DA1379" s="2"/>
      <c r="DB1379" s="2"/>
      <c r="DC1379" s="2"/>
      <c r="DD1379" s="2"/>
      <c r="DE1379" s="2"/>
      <c r="DF1379" s="2"/>
      <c r="DG1379" s="2"/>
      <c r="DH1379" s="2"/>
      <c r="DI1379" s="2"/>
      <c r="DJ1379" s="2"/>
      <c r="DK1379" s="2"/>
      <c r="DL1379" s="2"/>
      <c r="DM1379" s="2"/>
      <c r="DN1379" s="2"/>
      <c r="DO1379" s="2"/>
      <c r="DP1379" s="2"/>
      <c r="DQ1379" s="2"/>
      <c r="DR1379" s="2"/>
      <c r="DS1379" s="2"/>
      <c r="DT1379" s="2"/>
      <c r="DU1379" s="2"/>
      <c r="DV1379" s="2"/>
      <c r="DW1379" s="2"/>
      <c r="DX1379" s="2"/>
      <c r="DY1379" s="2"/>
      <c r="DZ1379" s="2"/>
      <c r="EA1379" s="2"/>
      <c r="EB1379" s="2"/>
      <c r="EC1379" s="2"/>
      <c r="ED1379" s="2"/>
      <c r="EE1379" s="2"/>
      <c r="EF1379" s="2"/>
      <c r="EG1379" s="2"/>
      <c r="EH1379" s="2"/>
      <c r="EI1379" s="2"/>
      <c r="EJ1379" s="2"/>
      <c r="EK1379" s="2"/>
      <c r="EL1379" s="2"/>
      <c r="EM1379" s="2"/>
      <c r="EN1379" s="2"/>
      <c r="EO1379" s="2"/>
      <c r="EP1379" s="2"/>
      <c r="EQ1379" s="2"/>
      <c r="ER1379" s="2"/>
      <c r="ES1379" s="2"/>
      <c r="ET1379" s="2"/>
      <c r="EU1379" s="2"/>
      <c r="EV1379" s="2"/>
      <c r="EW1379" s="2"/>
      <c r="EX1379" s="2"/>
      <c r="EY1379" s="2"/>
      <c r="EZ1379" s="2"/>
      <c r="FA1379" s="2"/>
      <c r="FB1379" s="2"/>
      <c r="FC1379" s="2"/>
    </row>
    <row r="1380" spans="1:159" s="4" customFormat="1">
      <c r="A1380" s="50" t="s">
        <v>2306</v>
      </c>
      <c r="B1380" s="59" t="s">
        <v>2711</v>
      </c>
      <c r="C1380" s="60">
        <v>2360</v>
      </c>
      <c r="D1380" s="59" t="s">
        <v>3106</v>
      </c>
      <c r="E1380" s="78" t="str">
        <f>IFERROR(VLOOKUP($C1380,'2025-26 School Level AAFTE'!$C$2:$L$2349,9,FALSE), "No")</f>
        <v>No</v>
      </c>
      <c r="F1380" s="67">
        <f>IFERROR(VLOOKUP($C1380,'2025-26 School Level AAFTE'!$C$2:$J$2349,8,FALSE), 0)</f>
        <v>556.41</v>
      </c>
      <c r="G1380" s="69">
        <f>IFERROR(IF(E1380= "yes",VLOOKUP(C1380,Summary!$B:$I,6,0),0),0)</f>
        <v>0</v>
      </c>
      <c r="H1380" s="68">
        <f t="shared" si="241"/>
        <v>0</v>
      </c>
      <c r="I1380" s="110">
        <f>VLOOKUP($A1380,'2026-27 Salary &amp; Benefits'!$A:$I,3,FALSE)</f>
        <v>1.06</v>
      </c>
      <c r="J1380" s="110">
        <f>VLOOKUP($A1380,'2026-27 Salary &amp; Benefits'!$A:$I,4,FALSE)</f>
        <v>1.06</v>
      </c>
      <c r="K1380" s="101">
        <f t="shared" si="242"/>
        <v>0</v>
      </c>
      <c r="L1380" s="100">
        <f t="shared" si="243"/>
        <v>0</v>
      </c>
      <c r="M1380" s="102">
        <f>'2026-27 Salary &amp; Benefits'!$E$6</f>
        <v>78209</v>
      </c>
      <c r="N1380" s="102">
        <f>'2026-27 Salary &amp; Benefits'!$F$6</f>
        <v>82248</v>
      </c>
      <c r="O1380" s="7">
        <f t="shared" si="244"/>
        <v>0</v>
      </c>
      <c r="P1380" s="7">
        <f t="shared" si="245"/>
        <v>0</v>
      </c>
      <c r="Q1380" s="7">
        <f>'2026-27 Salary &amp; Benefits'!G$6</f>
        <v>16817.759999999998</v>
      </c>
      <c r="R1380" s="103">
        <f>'2026-27 Salary &amp; Benefits'!H$6</f>
        <v>0.16020000000000001</v>
      </c>
      <c r="S1380" s="103">
        <f>'2026-27 Salary &amp; Benefits'!I$6</f>
        <v>0.15390000000000001</v>
      </c>
      <c r="T1380" s="7">
        <f t="shared" si="246"/>
        <v>0</v>
      </c>
      <c r="U1380" s="7">
        <f t="shared" si="247"/>
        <v>0</v>
      </c>
      <c r="V1380" s="7">
        <f t="shared" si="248"/>
        <v>0</v>
      </c>
      <c r="W1380" s="7">
        <f t="shared" si="249"/>
        <v>0</v>
      </c>
      <c r="X1380" s="18">
        <f t="shared" si="250"/>
        <v>0</v>
      </c>
      <c r="Y1380" s="2"/>
      <c r="Z1380" s="2"/>
      <c r="AA1380" s="2"/>
      <c r="AB1380" s="2"/>
      <c r="AC1380" s="2"/>
      <c r="AD1380" s="2"/>
      <c r="AE1380" s="2"/>
      <c r="AF1380" s="2"/>
      <c r="AG1380" s="2"/>
      <c r="AH1380" s="2"/>
      <c r="AI1380" s="2"/>
      <c r="AJ1380" s="2"/>
      <c r="AK1380" s="2"/>
      <c r="AL1380" s="2"/>
      <c r="AM1380" s="2"/>
      <c r="AN1380" s="2"/>
      <c r="AO1380" s="2"/>
      <c r="AP1380" s="2"/>
      <c r="AQ1380" s="2"/>
      <c r="AR1380" s="2"/>
      <c r="AS1380" s="2"/>
      <c r="AT1380" s="2"/>
      <c r="AU1380" s="2"/>
      <c r="AV1380" s="2"/>
      <c r="AW1380" s="2"/>
      <c r="AX1380" s="2"/>
      <c r="AY1380" s="2"/>
      <c r="AZ1380" s="2"/>
      <c r="BA1380" s="2"/>
      <c r="BB1380" s="2"/>
      <c r="BC1380" s="2"/>
      <c r="BD1380" s="2"/>
      <c r="BE1380" s="2"/>
      <c r="BF1380" s="2"/>
      <c r="BG1380" s="2"/>
      <c r="BH1380" s="2"/>
      <c r="BI1380" s="2"/>
      <c r="BJ1380" s="2"/>
      <c r="BK1380" s="2"/>
      <c r="BL1380" s="2"/>
      <c r="BM1380" s="2"/>
      <c r="BN1380" s="2"/>
      <c r="BO1380" s="2"/>
      <c r="BP1380" s="2"/>
      <c r="BQ1380" s="2"/>
      <c r="BR1380" s="2"/>
      <c r="BS1380" s="2"/>
      <c r="BT1380" s="2"/>
      <c r="BU1380" s="2"/>
      <c r="BV1380" s="2"/>
      <c r="BW1380" s="2"/>
      <c r="BX1380" s="2"/>
      <c r="BY1380" s="2"/>
      <c r="BZ1380" s="2"/>
      <c r="CA1380" s="2"/>
      <c r="CB1380" s="2"/>
      <c r="CC1380" s="2"/>
      <c r="CD1380" s="2"/>
      <c r="CE1380" s="2"/>
      <c r="CF1380" s="2"/>
      <c r="CG1380" s="2"/>
      <c r="CH1380" s="2"/>
      <c r="CI1380" s="2"/>
      <c r="CJ1380" s="2"/>
      <c r="CK1380" s="2"/>
      <c r="CL1380" s="2"/>
      <c r="CM1380" s="2"/>
      <c r="CN1380" s="2"/>
      <c r="CO1380" s="2"/>
      <c r="CP1380" s="2"/>
      <c r="CQ1380" s="2"/>
      <c r="CR1380" s="2"/>
      <c r="CS1380" s="2"/>
      <c r="CT1380" s="2"/>
      <c r="CU1380" s="2"/>
      <c r="CV1380" s="2"/>
      <c r="CW1380" s="2"/>
      <c r="CX1380" s="2"/>
      <c r="CY1380" s="2"/>
      <c r="CZ1380" s="2"/>
      <c r="DA1380" s="2"/>
      <c r="DB1380" s="2"/>
      <c r="DC1380" s="2"/>
      <c r="DD1380" s="2"/>
      <c r="DE1380" s="2"/>
      <c r="DF1380" s="2"/>
      <c r="DG1380" s="2"/>
      <c r="DH1380" s="2"/>
      <c r="DI1380" s="2"/>
      <c r="DJ1380" s="2"/>
      <c r="DK1380" s="2"/>
      <c r="DL1380" s="2"/>
      <c r="DM1380" s="2"/>
      <c r="DN1380" s="2"/>
      <c r="DO1380" s="2"/>
      <c r="DP1380" s="2"/>
      <c r="DQ1380" s="2"/>
      <c r="DR1380" s="2"/>
      <c r="DS1380" s="2"/>
      <c r="DT1380" s="2"/>
      <c r="DU1380" s="2"/>
      <c r="DV1380" s="2"/>
      <c r="DW1380" s="2"/>
      <c r="DX1380" s="2"/>
      <c r="DY1380" s="2"/>
      <c r="DZ1380" s="2"/>
      <c r="EA1380" s="2"/>
      <c r="EB1380" s="2"/>
      <c r="EC1380" s="2"/>
      <c r="ED1380" s="2"/>
      <c r="EE1380" s="2"/>
      <c r="EF1380" s="2"/>
      <c r="EG1380" s="2"/>
      <c r="EH1380" s="2"/>
      <c r="EI1380" s="2"/>
      <c r="EJ1380" s="2"/>
      <c r="EK1380" s="2"/>
      <c r="EL1380" s="2"/>
      <c r="EM1380" s="2"/>
      <c r="EN1380" s="2"/>
      <c r="EO1380" s="2"/>
      <c r="EP1380" s="2"/>
      <c r="EQ1380" s="2"/>
      <c r="ER1380" s="2"/>
      <c r="ES1380" s="2"/>
      <c r="ET1380" s="2"/>
      <c r="EU1380" s="2"/>
      <c r="EV1380" s="2"/>
      <c r="EW1380" s="2"/>
      <c r="EX1380" s="2"/>
      <c r="EY1380" s="2"/>
      <c r="EZ1380" s="2"/>
      <c r="FA1380" s="2"/>
      <c r="FB1380" s="2"/>
      <c r="FC1380" s="2"/>
    </row>
    <row r="1381" spans="1:159" s="4" customFormat="1">
      <c r="A1381" s="50" t="s">
        <v>2306</v>
      </c>
      <c r="B1381" s="59" t="s">
        <v>2711</v>
      </c>
      <c r="C1381" s="60">
        <v>2942</v>
      </c>
      <c r="D1381" s="59" t="s">
        <v>1317</v>
      </c>
      <c r="E1381" s="78" t="str">
        <f>IFERROR(VLOOKUP($C1381,'2025-26 School Level AAFTE'!$C$2:$L$2349,9,FALSE), "No")</f>
        <v>No</v>
      </c>
      <c r="F1381" s="67">
        <f>IFERROR(VLOOKUP($C1381,'2025-26 School Level AAFTE'!$C$2:$J$2349,8,FALSE), 0)</f>
        <v>871</v>
      </c>
      <c r="G1381" s="69">
        <f>IFERROR(IF(E1381= "yes",VLOOKUP(C1381,Summary!$B:$I,6,0),0),0)</f>
        <v>0</v>
      </c>
      <c r="H1381" s="68">
        <f t="shared" si="241"/>
        <v>0</v>
      </c>
      <c r="I1381" s="110">
        <f>VLOOKUP($A1381,'2026-27 Salary &amp; Benefits'!$A:$I,3,FALSE)</f>
        <v>1.06</v>
      </c>
      <c r="J1381" s="110">
        <f>VLOOKUP($A1381,'2026-27 Salary &amp; Benefits'!$A:$I,4,FALSE)</f>
        <v>1.06</v>
      </c>
      <c r="K1381" s="101">
        <f t="shared" si="242"/>
        <v>0</v>
      </c>
      <c r="L1381" s="100">
        <f t="shared" si="243"/>
        <v>0</v>
      </c>
      <c r="M1381" s="102">
        <f>'2026-27 Salary &amp; Benefits'!$E$6</f>
        <v>78209</v>
      </c>
      <c r="N1381" s="102">
        <f>'2026-27 Salary &amp; Benefits'!$F$6</f>
        <v>82248</v>
      </c>
      <c r="O1381" s="7">
        <f t="shared" si="244"/>
        <v>0</v>
      </c>
      <c r="P1381" s="7">
        <f t="shared" si="245"/>
        <v>0</v>
      </c>
      <c r="Q1381" s="7">
        <f>'2026-27 Salary &amp; Benefits'!G$6</f>
        <v>16817.759999999998</v>
      </c>
      <c r="R1381" s="103">
        <f>'2026-27 Salary &amp; Benefits'!H$6</f>
        <v>0.16020000000000001</v>
      </c>
      <c r="S1381" s="103">
        <f>'2026-27 Salary &amp; Benefits'!I$6</f>
        <v>0.15390000000000001</v>
      </c>
      <c r="T1381" s="7">
        <f t="shared" si="246"/>
        <v>0</v>
      </c>
      <c r="U1381" s="7">
        <f t="shared" si="247"/>
        <v>0</v>
      </c>
      <c r="V1381" s="7">
        <f t="shared" si="248"/>
        <v>0</v>
      </c>
      <c r="W1381" s="7">
        <f t="shared" si="249"/>
        <v>0</v>
      </c>
      <c r="X1381" s="18">
        <f t="shared" si="250"/>
        <v>0</v>
      </c>
      <c r="Y1381" s="2"/>
      <c r="Z1381" s="2"/>
      <c r="AA1381" s="2"/>
      <c r="AB1381" s="2"/>
      <c r="AC1381" s="2"/>
      <c r="AD1381" s="2"/>
      <c r="AE1381" s="2"/>
      <c r="AF1381" s="2"/>
      <c r="AG1381" s="2"/>
      <c r="AH1381" s="2"/>
      <c r="AI1381" s="2"/>
      <c r="AJ1381" s="2"/>
      <c r="AK1381" s="2"/>
      <c r="AL1381" s="2"/>
      <c r="AM1381" s="2"/>
      <c r="AN1381" s="2"/>
      <c r="AO1381" s="2"/>
      <c r="AP1381" s="2"/>
      <c r="AQ1381" s="2"/>
      <c r="AR1381" s="2"/>
      <c r="AS1381" s="2"/>
      <c r="AT1381" s="2"/>
      <c r="AU1381" s="2"/>
      <c r="AV1381" s="2"/>
      <c r="AW1381" s="2"/>
      <c r="AX1381" s="2"/>
      <c r="AY1381" s="2"/>
      <c r="AZ1381" s="2"/>
      <c r="BA1381" s="2"/>
      <c r="BB1381" s="2"/>
      <c r="BC1381" s="2"/>
      <c r="BD1381" s="2"/>
      <c r="BE1381" s="2"/>
      <c r="BF1381" s="2"/>
      <c r="BG1381" s="2"/>
      <c r="BH1381" s="2"/>
      <c r="BI1381" s="2"/>
      <c r="BJ1381" s="2"/>
      <c r="BK1381" s="2"/>
      <c r="BL1381" s="2"/>
      <c r="BM1381" s="2"/>
      <c r="BN1381" s="2"/>
      <c r="BO1381" s="2"/>
      <c r="BP1381" s="2"/>
      <c r="BQ1381" s="2"/>
      <c r="BR1381" s="2"/>
      <c r="BS1381" s="2"/>
      <c r="BT1381" s="2"/>
      <c r="BU1381" s="2"/>
      <c r="BV1381" s="2"/>
      <c r="BW1381" s="2"/>
      <c r="BX1381" s="2"/>
      <c r="BY1381" s="2"/>
      <c r="BZ1381" s="2"/>
      <c r="CA1381" s="2"/>
      <c r="CB1381" s="2"/>
      <c r="CC1381" s="2"/>
      <c r="CD1381" s="2"/>
      <c r="CE1381" s="2"/>
      <c r="CF1381" s="2"/>
      <c r="CG1381" s="2"/>
      <c r="CH1381" s="2"/>
      <c r="CI1381" s="2"/>
      <c r="CJ1381" s="2"/>
      <c r="CK1381" s="2"/>
      <c r="CL1381" s="2"/>
      <c r="CM1381" s="2"/>
      <c r="CN1381" s="2"/>
      <c r="CO1381" s="2"/>
      <c r="CP1381" s="2"/>
      <c r="CQ1381" s="2"/>
      <c r="CR1381" s="2"/>
      <c r="CS1381" s="2"/>
      <c r="CT1381" s="2"/>
      <c r="CU1381" s="2"/>
      <c r="CV1381" s="2"/>
      <c r="CW1381" s="2"/>
      <c r="CX1381" s="2"/>
      <c r="CY1381" s="2"/>
      <c r="CZ1381" s="2"/>
      <c r="DA1381" s="2"/>
      <c r="DB1381" s="2"/>
      <c r="DC1381" s="2"/>
      <c r="DD1381" s="2"/>
      <c r="DE1381" s="2"/>
      <c r="DF1381" s="2"/>
      <c r="DG1381" s="2"/>
      <c r="DH1381" s="2"/>
      <c r="DI1381" s="2"/>
      <c r="DJ1381" s="2"/>
      <c r="DK1381" s="2"/>
      <c r="DL1381" s="2"/>
      <c r="DM1381" s="2"/>
      <c r="DN1381" s="2"/>
      <c r="DO1381" s="2"/>
      <c r="DP1381" s="2"/>
      <c r="DQ1381" s="2"/>
      <c r="DR1381" s="2"/>
      <c r="DS1381" s="2"/>
      <c r="DT1381" s="2"/>
      <c r="DU1381" s="2"/>
      <c r="DV1381" s="2"/>
      <c r="DW1381" s="2"/>
      <c r="DX1381" s="2"/>
      <c r="DY1381" s="2"/>
      <c r="DZ1381" s="2"/>
      <c r="EA1381" s="2"/>
      <c r="EB1381" s="2"/>
      <c r="EC1381" s="2"/>
      <c r="ED1381" s="2"/>
      <c r="EE1381" s="2"/>
      <c r="EF1381" s="2"/>
      <c r="EG1381" s="2"/>
      <c r="EH1381" s="2"/>
      <c r="EI1381" s="2"/>
      <c r="EJ1381" s="2"/>
      <c r="EK1381" s="2"/>
      <c r="EL1381" s="2"/>
      <c r="EM1381" s="2"/>
      <c r="EN1381" s="2"/>
      <c r="EO1381" s="2"/>
      <c r="EP1381" s="2"/>
      <c r="EQ1381" s="2"/>
      <c r="ER1381" s="2"/>
      <c r="ES1381" s="2"/>
      <c r="ET1381" s="2"/>
      <c r="EU1381" s="2"/>
      <c r="EV1381" s="2"/>
      <c r="EW1381" s="2"/>
      <c r="EX1381" s="2"/>
      <c r="EY1381" s="2"/>
      <c r="EZ1381" s="2"/>
      <c r="FA1381" s="2"/>
      <c r="FB1381" s="2"/>
      <c r="FC1381" s="2"/>
    </row>
    <row r="1382" spans="1:159" s="4" customFormat="1">
      <c r="A1382" s="50" t="s">
        <v>2306</v>
      </c>
      <c r="B1382" s="59" t="s">
        <v>2711</v>
      </c>
      <c r="C1382" s="58">
        <v>4262</v>
      </c>
      <c r="D1382" s="51" t="s">
        <v>1318</v>
      </c>
      <c r="E1382" s="78" t="str">
        <f>IFERROR(VLOOKUP($C1382,'2025-26 School Level AAFTE'!$C$2:$L$2349,9,FALSE), "No")</f>
        <v>No</v>
      </c>
      <c r="F1382" s="67">
        <f>IFERROR(VLOOKUP($C1382,'2025-26 School Level AAFTE'!$C$2:$J$2349,8,FALSE), 0)</f>
        <v>694.24</v>
      </c>
      <c r="G1382" s="69">
        <f>IFERROR(IF(E1382= "yes",VLOOKUP(C1382,Summary!$B:$I,6,0),0),0)</f>
        <v>0</v>
      </c>
      <c r="H1382" s="68">
        <f t="shared" si="241"/>
        <v>0</v>
      </c>
      <c r="I1382" s="110">
        <f>VLOOKUP($A1382,'2026-27 Salary &amp; Benefits'!$A:$I,3,FALSE)</f>
        <v>1.06</v>
      </c>
      <c r="J1382" s="110">
        <f>VLOOKUP($A1382,'2026-27 Salary &amp; Benefits'!$A:$I,4,FALSE)</f>
        <v>1.06</v>
      </c>
      <c r="K1382" s="101">
        <f t="shared" si="242"/>
        <v>0</v>
      </c>
      <c r="L1382" s="100">
        <f t="shared" si="243"/>
        <v>0</v>
      </c>
      <c r="M1382" s="102">
        <f>'2026-27 Salary &amp; Benefits'!$E$6</f>
        <v>78209</v>
      </c>
      <c r="N1382" s="102">
        <f>'2026-27 Salary &amp; Benefits'!$F$6</f>
        <v>82248</v>
      </c>
      <c r="O1382" s="7">
        <f t="shared" si="244"/>
        <v>0</v>
      </c>
      <c r="P1382" s="7">
        <f t="shared" si="245"/>
        <v>0</v>
      </c>
      <c r="Q1382" s="7">
        <f>'2026-27 Salary &amp; Benefits'!G$6</f>
        <v>16817.759999999998</v>
      </c>
      <c r="R1382" s="103">
        <f>'2026-27 Salary &amp; Benefits'!H$6</f>
        <v>0.16020000000000001</v>
      </c>
      <c r="S1382" s="103">
        <f>'2026-27 Salary &amp; Benefits'!I$6</f>
        <v>0.15390000000000001</v>
      </c>
      <c r="T1382" s="7">
        <f t="shared" si="246"/>
        <v>0</v>
      </c>
      <c r="U1382" s="7">
        <f t="shared" si="247"/>
        <v>0</v>
      </c>
      <c r="V1382" s="7">
        <f t="shared" si="248"/>
        <v>0</v>
      </c>
      <c r="W1382" s="7">
        <f t="shared" si="249"/>
        <v>0</v>
      </c>
      <c r="X1382" s="18">
        <f t="shared" si="250"/>
        <v>0</v>
      </c>
      <c r="Y1382" s="2"/>
      <c r="Z1382" s="2"/>
      <c r="AA1382" s="2"/>
      <c r="AB1382" s="2"/>
      <c r="AC1382" s="2"/>
      <c r="AD1382" s="2"/>
      <c r="AE1382" s="2"/>
      <c r="AF1382" s="2"/>
      <c r="AG1382" s="2"/>
      <c r="AH1382" s="2"/>
      <c r="AI1382" s="2"/>
      <c r="AJ1382" s="2"/>
      <c r="AK1382" s="2"/>
      <c r="AL1382" s="2"/>
      <c r="AM1382" s="2"/>
      <c r="AN1382" s="2"/>
      <c r="AO1382" s="2"/>
      <c r="AP1382" s="2"/>
      <c r="AQ1382" s="2"/>
      <c r="AR1382" s="2"/>
      <c r="AS1382" s="2"/>
      <c r="AT1382" s="2"/>
      <c r="AU1382" s="2"/>
      <c r="AV1382" s="2"/>
      <c r="AW1382" s="2"/>
      <c r="AX1382" s="2"/>
      <c r="AY1382" s="2"/>
      <c r="AZ1382" s="2"/>
      <c r="BA1382" s="2"/>
      <c r="BB1382" s="2"/>
      <c r="BC1382" s="2"/>
      <c r="BD1382" s="2"/>
      <c r="BE1382" s="2"/>
      <c r="BF1382" s="2"/>
      <c r="BG1382" s="2"/>
      <c r="BH1382" s="2"/>
      <c r="BI1382" s="2"/>
      <c r="BJ1382" s="2"/>
      <c r="BK1382" s="2"/>
      <c r="BL1382" s="2"/>
      <c r="BM1382" s="2"/>
      <c r="BN1382" s="2"/>
      <c r="BO1382" s="2"/>
      <c r="BP1382" s="2"/>
      <c r="BQ1382" s="2"/>
      <c r="BR1382" s="2"/>
      <c r="BS1382" s="2"/>
      <c r="BT1382" s="2"/>
      <c r="BU1382" s="2"/>
      <c r="BV1382" s="2"/>
      <c r="BW1382" s="2"/>
      <c r="BX1382" s="2"/>
      <c r="BY1382" s="2"/>
      <c r="BZ1382" s="2"/>
      <c r="CA1382" s="2"/>
      <c r="CB1382" s="2"/>
      <c r="CC1382" s="2"/>
      <c r="CD1382" s="2"/>
      <c r="CE1382" s="2"/>
      <c r="CF1382" s="2"/>
      <c r="CG1382" s="2"/>
      <c r="CH1382" s="2"/>
      <c r="CI1382" s="2"/>
      <c r="CJ1382" s="2"/>
      <c r="CK1382" s="2"/>
      <c r="CL1382" s="2"/>
      <c r="CM1382" s="2"/>
      <c r="CN1382" s="2"/>
      <c r="CO1382" s="2"/>
      <c r="CP1382" s="2"/>
      <c r="CQ1382" s="2"/>
      <c r="CR1382" s="2"/>
      <c r="CS1382" s="2"/>
      <c r="CT1382" s="2"/>
      <c r="CU1382" s="2"/>
      <c r="CV1382" s="2"/>
      <c r="CW1382" s="2"/>
      <c r="CX1382" s="2"/>
      <c r="CY1382" s="2"/>
      <c r="CZ1382" s="2"/>
      <c r="DA1382" s="2"/>
      <c r="DB1382" s="2"/>
      <c r="DC1382" s="2"/>
      <c r="DD1382" s="2"/>
      <c r="DE1382" s="2"/>
      <c r="DF1382" s="2"/>
      <c r="DG1382" s="2"/>
      <c r="DH1382" s="2"/>
      <c r="DI1382" s="2"/>
      <c r="DJ1382" s="2"/>
      <c r="DK1382" s="2"/>
      <c r="DL1382" s="2"/>
      <c r="DM1382" s="2"/>
      <c r="DN1382" s="2"/>
      <c r="DO1382" s="2"/>
      <c r="DP1382" s="2"/>
      <c r="DQ1382" s="2"/>
      <c r="DR1382" s="2"/>
      <c r="DS1382" s="2"/>
      <c r="DT1382" s="2"/>
      <c r="DU1382" s="2"/>
      <c r="DV1382" s="2"/>
      <c r="DW1382" s="2"/>
      <c r="DX1382" s="2"/>
      <c r="DY1382" s="2"/>
      <c r="DZ1382" s="2"/>
      <c r="EA1382" s="2"/>
      <c r="EB1382" s="2"/>
      <c r="EC1382" s="2"/>
      <c r="ED1382" s="2"/>
      <c r="EE1382" s="2"/>
      <c r="EF1382" s="2"/>
      <c r="EG1382" s="2"/>
      <c r="EH1382" s="2"/>
      <c r="EI1382" s="2"/>
      <c r="EJ1382" s="2"/>
      <c r="EK1382" s="2"/>
      <c r="EL1382" s="2"/>
      <c r="EM1382" s="2"/>
      <c r="EN1382" s="2"/>
      <c r="EO1382" s="2"/>
      <c r="EP1382" s="2"/>
      <c r="EQ1382" s="2"/>
      <c r="ER1382" s="2"/>
      <c r="ES1382" s="2"/>
      <c r="ET1382" s="2"/>
      <c r="EU1382" s="2"/>
      <c r="EV1382" s="2"/>
      <c r="EW1382" s="2"/>
      <c r="EX1382" s="2"/>
      <c r="EY1382" s="2"/>
      <c r="EZ1382" s="2"/>
      <c r="FA1382" s="2"/>
      <c r="FB1382" s="2"/>
      <c r="FC1382" s="2"/>
    </row>
    <row r="1383" spans="1:159" s="4" customFormat="1">
      <c r="A1383" s="50" t="s">
        <v>2306</v>
      </c>
      <c r="B1383" s="59" t="s">
        <v>2711</v>
      </c>
      <c r="C1383" s="60">
        <v>4547</v>
      </c>
      <c r="D1383" s="59" t="s">
        <v>1319</v>
      </c>
      <c r="E1383" s="78" t="str">
        <f>IFERROR(VLOOKUP($C1383,'2025-26 School Level AAFTE'!$C$2:$L$2349,9,FALSE), "No")</f>
        <v>No</v>
      </c>
      <c r="F1383" s="67">
        <f>IFERROR(VLOOKUP($C1383,'2025-26 School Level AAFTE'!$C$2:$J$2349,8,FALSE), 0)</f>
        <v>652.34</v>
      </c>
      <c r="G1383" s="69">
        <f>IFERROR(IF(E1383= "yes",VLOOKUP(C1383,Summary!$B:$I,6,0),0),0)</f>
        <v>0</v>
      </c>
      <c r="H1383" s="68">
        <f t="shared" si="241"/>
        <v>0</v>
      </c>
      <c r="I1383" s="110">
        <f>VLOOKUP($A1383,'2026-27 Salary &amp; Benefits'!$A:$I,3,FALSE)</f>
        <v>1.06</v>
      </c>
      <c r="J1383" s="110">
        <f>VLOOKUP($A1383,'2026-27 Salary &amp; Benefits'!$A:$I,4,FALSE)</f>
        <v>1.06</v>
      </c>
      <c r="K1383" s="101">
        <f t="shared" si="242"/>
        <v>0</v>
      </c>
      <c r="L1383" s="100">
        <f t="shared" si="243"/>
        <v>0</v>
      </c>
      <c r="M1383" s="102">
        <f>'2026-27 Salary &amp; Benefits'!$E$6</f>
        <v>78209</v>
      </c>
      <c r="N1383" s="102">
        <f>'2026-27 Salary &amp; Benefits'!$F$6</f>
        <v>82248</v>
      </c>
      <c r="O1383" s="7">
        <f t="shared" si="244"/>
        <v>0</v>
      </c>
      <c r="P1383" s="7">
        <f t="shared" si="245"/>
        <v>0</v>
      </c>
      <c r="Q1383" s="7">
        <f>'2026-27 Salary &amp; Benefits'!G$6</f>
        <v>16817.759999999998</v>
      </c>
      <c r="R1383" s="103">
        <f>'2026-27 Salary &amp; Benefits'!H$6</f>
        <v>0.16020000000000001</v>
      </c>
      <c r="S1383" s="103">
        <f>'2026-27 Salary &amp; Benefits'!I$6</f>
        <v>0.15390000000000001</v>
      </c>
      <c r="T1383" s="7">
        <f t="shared" si="246"/>
        <v>0</v>
      </c>
      <c r="U1383" s="7">
        <f t="shared" si="247"/>
        <v>0</v>
      </c>
      <c r="V1383" s="7">
        <f t="shared" si="248"/>
        <v>0</v>
      </c>
      <c r="W1383" s="7">
        <f t="shared" si="249"/>
        <v>0</v>
      </c>
      <c r="X1383" s="18">
        <f t="shared" si="250"/>
        <v>0</v>
      </c>
      <c r="Y1383" s="2"/>
      <c r="Z1383" s="2"/>
      <c r="AA1383" s="2"/>
      <c r="AB1383" s="2"/>
      <c r="AC1383" s="2"/>
      <c r="AD1383" s="2"/>
      <c r="AE1383" s="2"/>
      <c r="AF1383" s="2"/>
      <c r="AG1383" s="2"/>
      <c r="AH1383" s="2"/>
      <c r="AI1383" s="2"/>
      <c r="AJ1383" s="2"/>
      <c r="AK1383" s="2"/>
      <c r="AL1383" s="2"/>
      <c r="AM1383" s="2"/>
      <c r="AN1383" s="2"/>
      <c r="AO1383" s="2"/>
      <c r="AP1383" s="2"/>
      <c r="AQ1383" s="2"/>
      <c r="AR1383" s="2"/>
      <c r="AS1383" s="2"/>
      <c r="AT1383" s="2"/>
      <c r="AU1383" s="2"/>
      <c r="AV1383" s="2"/>
      <c r="AW1383" s="2"/>
      <c r="AX1383" s="2"/>
      <c r="AY1383" s="2"/>
      <c r="AZ1383" s="2"/>
      <c r="BA1383" s="2"/>
      <c r="BB1383" s="2"/>
      <c r="BC1383" s="2"/>
      <c r="BD1383" s="2"/>
      <c r="BE1383" s="2"/>
      <c r="BF1383" s="2"/>
      <c r="BG1383" s="2"/>
      <c r="BH1383" s="2"/>
      <c r="BI1383" s="2"/>
      <c r="BJ1383" s="2"/>
      <c r="BK1383" s="2"/>
      <c r="BL1383" s="2"/>
      <c r="BM1383" s="2"/>
      <c r="BN1383" s="2"/>
      <c r="BO1383" s="2"/>
      <c r="BP1383" s="2"/>
      <c r="BQ1383" s="2"/>
      <c r="BR1383" s="2"/>
      <c r="BS1383" s="2"/>
      <c r="BT1383" s="2"/>
      <c r="BU1383" s="2"/>
      <c r="BV1383" s="2"/>
      <c r="BW1383" s="2"/>
      <c r="BX1383" s="2"/>
      <c r="BY1383" s="2"/>
      <c r="BZ1383" s="2"/>
      <c r="CA1383" s="2"/>
      <c r="CB1383" s="2"/>
      <c r="CC1383" s="2"/>
      <c r="CD1383" s="2"/>
      <c r="CE1383" s="2"/>
      <c r="CF1383" s="2"/>
      <c r="CG1383" s="2"/>
      <c r="CH1383" s="2"/>
      <c r="CI1383" s="2"/>
      <c r="CJ1383" s="2"/>
      <c r="CK1383" s="2"/>
      <c r="CL1383" s="2"/>
      <c r="CM1383" s="2"/>
      <c r="CN1383" s="2"/>
      <c r="CO1383" s="2"/>
      <c r="CP1383" s="2"/>
      <c r="CQ1383" s="2"/>
      <c r="CR1383" s="2"/>
      <c r="CS1383" s="2"/>
      <c r="CT1383" s="2"/>
      <c r="CU1383" s="2"/>
      <c r="CV1383" s="2"/>
      <c r="CW1383" s="2"/>
      <c r="CX1383" s="2"/>
      <c r="CY1383" s="2"/>
      <c r="CZ1383" s="2"/>
      <c r="DA1383" s="2"/>
      <c r="DB1383" s="2"/>
      <c r="DC1383" s="2"/>
      <c r="DD1383" s="2"/>
      <c r="DE1383" s="2"/>
      <c r="DF1383" s="2"/>
      <c r="DG1383" s="2"/>
      <c r="DH1383" s="2"/>
      <c r="DI1383" s="2"/>
      <c r="DJ1383" s="2"/>
      <c r="DK1383" s="2"/>
      <c r="DL1383" s="2"/>
      <c r="DM1383" s="2"/>
      <c r="DN1383" s="2"/>
      <c r="DO1383" s="2"/>
      <c r="DP1383" s="2"/>
      <c r="DQ1383" s="2"/>
      <c r="DR1383" s="2"/>
      <c r="DS1383" s="2"/>
      <c r="DT1383" s="2"/>
      <c r="DU1383" s="2"/>
      <c r="DV1383" s="2"/>
      <c r="DW1383" s="2"/>
      <c r="DX1383" s="2"/>
      <c r="DY1383" s="2"/>
      <c r="DZ1383" s="2"/>
      <c r="EA1383" s="2"/>
      <c r="EB1383" s="2"/>
      <c r="EC1383" s="2"/>
      <c r="ED1383" s="2"/>
      <c r="EE1383" s="2"/>
      <c r="EF1383" s="2"/>
      <c r="EG1383" s="2"/>
      <c r="EH1383" s="2"/>
      <c r="EI1383" s="2"/>
      <c r="EJ1383" s="2"/>
      <c r="EK1383" s="2"/>
      <c r="EL1383" s="2"/>
      <c r="EM1383" s="2"/>
      <c r="EN1383" s="2"/>
      <c r="EO1383" s="2"/>
      <c r="EP1383" s="2"/>
      <c r="EQ1383" s="2"/>
      <c r="ER1383" s="2"/>
      <c r="ES1383" s="2"/>
      <c r="ET1383" s="2"/>
      <c r="EU1383" s="2"/>
      <c r="EV1383" s="2"/>
      <c r="EW1383" s="2"/>
      <c r="EX1383" s="2"/>
      <c r="EY1383" s="2"/>
      <c r="EZ1383" s="2"/>
      <c r="FA1383" s="2"/>
      <c r="FB1383" s="2"/>
      <c r="FC1383" s="2"/>
    </row>
    <row r="1384" spans="1:159" s="4" customFormat="1">
      <c r="A1384" s="50" t="s">
        <v>2122</v>
      </c>
      <c r="B1384" s="59" t="s">
        <v>2712</v>
      </c>
      <c r="C1384" s="60">
        <v>5528</v>
      </c>
      <c r="D1384" s="59" t="s">
        <v>2975</v>
      </c>
      <c r="E1384" s="78" t="str">
        <f>IFERROR(VLOOKUP($C1384,'2025-26 School Level AAFTE'!$C$2:$L$2349,9,FALSE), "No")</f>
        <v>Yes</v>
      </c>
      <c r="F1384" s="67">
        <f>IFERROR(VLOOKUP($C1384,'2025-26 School Level AAFTE'!$C$2:$J$2349,8,FALSE), 0)</f>
        <v>31.58</v>
      </c>
      <c r="G1384" s="69">
        <f>IFERROR(IF(E1384= "yes",VLOOKUP(C1384,Summary!$B:$I,6,0),0),0)</f>
        <v>0</v>
      </c>
      <c r="H1384" s="68">
        <f t="shared" si="241"/>
        <v>31.58</v>
      </c>
      <c r="I1384" s="110">
        <f>VLOOKUP($A1384,'2026-27 Salary &amp; Benefits'!$A:$I,3,FALSE)</f>
        <v>1</v>
      </c>
      <c r="J1384" s="110">
        <f>VLOOKUP($A1384,'2026-27 Salary &amp; Benefits'!$A:$I,4,FALSE)</f>
        <v>1</v>
      </c>
      <c r="K1384" s="101">
        <f t="shared" si="242"/>
        <v>31.58</v>
      </c>
      <c r="L1384" s="100">
        <f t="shared" si="243"/>
        <v>9.2999999999999999E-2</v>
      </c>
      <c r="M1384" s="102">
        <f>'2026-27 Salary &amp; Benefits'!$E$6</f>
        <v>78209</v>
      </c>
      <c r="N1384" s="102">
        <f>'2026-27 Salary &amp; Benefits'!$F$6</f>
        <v>82248</v>
      </c>
      <c r="O1384" s="7">
        <f t="shared" si="244"/>
        <v>7273.44</v>
      </c>
      <c r="P1384" s="7">
        <f t="shared" si="245"/>
        <v>375.6200000000008</v>
      </c>
      <c r="Q1384" s="7">
        <f>'2026-27 Salary &amp; Benefits'!G$6</f>
        <v>16817.759999999998</v>
      </c>
      <c r="R1384" s="103">
        <f>'2026-27 Salary &amp; Benefits'!H$6</f>
        <v>0.16020000000000001</v>
      </c>
      <c r="S1384" s="103">
        <f>'2026-27 Salary &amp; Benefits'!I$6</f>
        <v>0.15390000000000001</v>
      </c>
      <c r="T1384" s="7">
        <f t="shared" si="246"/>
        <v>2787.06</v>
      </c>
      <c r="U1384" s="7">
        <f t="shared" si="247"/>
        <v>127.48</v>
      </c>
      <c r="V1384" s="7">
        <f t="shared" si="248"/>
        <v>19.62</v>
      </c>
      <c r="W1384" s="7">
        <f t="shared" si="249"/>
        <v>147.1</v>
      </c>
      <c r="X1384" s="18">
        <f t="shared" si="250"/>
        <v>10583.220000000001</v>
      </c>
      <c r="Y1384" s="2"/>
      <c r="Z1384" s="2"/>
      <c r="AA1384" s="2"/>
      <c r="AB1384" s="2"/>
      <c r="AC1384" s="2"/>
      <c r="AD1384" s="2"/>
      <c r="AE1384" s="2"/>
      <c r="AF1384" s="2"/>
      <c r="AG1384" s="2"/>
      <c r="AH1384" s="2"/>
      <c r="AI1384" s="2"/>
      <c r="AJ1384" s="2"/>
      <c r="AK1384" s="2"/>
      <c r="AL1384" s="2"/>
      <c r="AM1384" s="2"/>
      <c r="AN1384" s="2"/>
      <c r="AO1384" s="2"/>
      <c r="AP1384" s="2"/>
      <c r="AQ1384" s="2"/>
      <c r="AR1384" s="2"/>
      <c r="AS1384" s="2"/>
      <c r="AT1384" s="2"/>
      <c r="AU1384" s="2"/>
      <c r="AV1384" s="2"/>
      <c r="AW1384" s="2"/>
      <c r="AX1384" s="2"/>
      <c r="AY1384" s="2"/>
      <c r="AZ1384" s="2"/>
      <c r="BA1384" s="2"/>
      <c r="BB1384" s="2"/>
      <c r="BC1384" s="2"/>
      <c r="BD1384" s="2"/>
      <c r="BE1384" s="2"/>
      <c r="BF1384" s="2"/>
      <c r="BG1384" s="2"/>
      <c r="BH1384" s="2"/>
      <c r="BI1384" s="2"/>
      <c r="BJ1384" s="2"/>
      <c r="BK1384" s="2"/>
      <c r="BL1384" s="2"/>
      <c r="BM1384" s="2"/>
      <c r="BN1384" s="2"/>
      <c r="BO1384" s="2"/>
      <c r="BP1384" s="2"/>
      <c r="BQ1384" s="2"/>
      <c r="BR1384" s="2"/>
      <c r="BS1384" s="2"/>
      <c r="BT1384" s="2"/>
      <c r="BU1384" s="2"/>
      <c r="BV1384" s="2"/>
      <c r="BW1384" s="2"/>
      <c r="BX1384" s="2"/>
      <c r="BY1384" s="2"/>
      <c r="BZ1384" s="2"/>
      <c r="CA1384" s="2"/>
      <c r="CB1384" s="2"/>
      <c r="CC1384" s="2"/>
      <c r="CD1384" s="2"/>
      <c r="CE1384" s="2"/>
      <c r="CF1384" s="2"/>
      <c r="CG1384" s="2"/>
      <c r="CH1384" s="2"/>
      <c r="CI1384" s="2"/>
      <c r="CJ1384" s="2"/>
      <c r="CK1384" s="2"/>
      <c r="CL1384" s="2"/>
      <c r="CM1384" s="2"/>
      <c r="CN1384" s="2"/>
      <c r="CO1384" s="2"/>
      <c r="CP1384" s="2"/>
      <c r="CQ1384" s="2"/>
      <c r="CR1384" s="2"/>
      <c r="CS1384" s="2"/>
      <c r="CT1384" s="2"/>
      <c r="CU1384" s="2"/>
      <c r="CV1384" s="2"/>
      <c r="CW1384" s="2"/>
      <c r="CX1384" s="2"/>
      <c r="CY1384" s="2"/>
      <c r="CZ1384" s="2"/>
      <c r="DA1384" s="2"/>
      <c r="DB1384" s="2"/>
      <c r="DC1384" s="2"/>
      <c r="DD1384" s="2"/>
      <c r="DE1384" s="2"/>
      <c r="DF1384" s="2"/>
      <c r="DG1384" s="2"/>
      <c r="DH1384" s="2"/>
      <c r="DI1384" s="2"/>
      <c r="DJ1384" s="2"/>
      <c r="DK1384" s="2"/>
      <c r="DL1384" s="2"/>
      <c r="DM1384" s="2"/>
      <c r="DN1384" s="2"/>
      <c r="DO1384" s="2"/>
      <c r="DP1384" s="2"/>
      <c r="DQ1384" s="2"/>
      <c r="DR1384" s="2"/>
      <c r="DS1384" s="2"/>
      <c r="DT1384" s="2"/>
      <c r="DU1384" s="2"/>
      <c r="DV1384" s="2"/>
      <c r="DW1384" s="2"/>
      <c r="DX1384" s="2"/>
      <c r="DY1384" s="2"/>
      <c r="DZ1384" s="2"/>
      <c r="EA1384" s="2"/>
      <c r="EB1384" s="2"/>
      <c r="EC1384" s="2"/>
      <c r="ED1384" s="2"/>
      <c r="EE1384" s="2"/>
      <c r="EF1384" s="2"/>
      <c r="EG1384" s="2"/>
      <c r="EH1384" s="2"/>
      <c r="EI1384" s="2"/>
      <c r="EJ1384" s="2"/>
      <c r="EK1384" s="2"/>
      <c r="EL1384" s="2"/>
      <c r="EM1384" s="2"/>
      <c r="EN1384" s="2"/>
      <c r="EO1384" s="2"/>
      <c r="EP1384" s="2"/>
      <c r="EQ1384" s="2"/>
      <c r="ER1384" s="2"/>
      <c r="ES1384" s="2"/>
      <c r="ET1384" s="2"/>
      <c r="EU1384" s="2"/>
      <c r="EV1384" s="2"/>
      <c r="EW1384" s="2"/>
      <c r="EX1384" s="2"/>
      <c r="EY1384" s="2"/>
      <c r="EZ1384" s="2"/>
      <c r="FA1384" s="2"/>
      <c r="FB1384" s="2"/>
      <c r="FC1384" s="2"/>
    </row>
    <row r="1385" spans="1:159" s="4" customFormat="1">
      <c r="A1385" s="50" t="s">
        <v>2122</v>
      </c>
      <c r="B1385" s="59" t="s">
        <v>2712</v>
      </c>
      <c r="C1385" s="60">
        <v>2961</v>
      </c>
      <c r="D1385" s="59" t="s">
        <v>6</v>
      </c>
      <c r="E1385" s="78" t="str">
        <f>IFERROR(VLOOKUP($C1385,'2025-26 School Level AAFTE'!$C$2:$L$2349,9,FALSE), "No")</f>
        <v>Yes</v>
      </c>
      <c r="F1385" s="67">
        <f>IFERROR(VLOOKUP($C1385,'2025-26 School Level AAFTE'!$C$2:$J$2349,8,FALSE), 0)</f>
        <v>566.16999999999996</v>
      </c>
      <c r="G1385" s="69">
        <f>IFERROR(IF(E1385= "yes",VLOOKUP(C1385,Summary!$B:$I,6,0),0),0)</f>
        <v>0</v>
      </c>
      <c r="H1385" s="68">
        <f t="shared" si="241"/>
        <v>566.16999999999996</v>
      </c>
      <c r="I1385" s="110">
        <f>VLOOKUP($A1385,'2026-27 Salary &amp; Benefits'!$A:$I,3,FALSE)</f>
        <v>1</v>
      </c>
      <c r="J1385" s="110">
        <f>VLOOKUP($A1385,'2026-27 Salary &amp; Benefits'!$A:$I,4,FALSE)</f>
        <v>1</v>
      </c>
      <c r="K1385" s="101">
        <f t="shared" si="242"/>
        <v>566.16999999999996</v>
      </c>
      <c r="L1385" s="100">
        <f t="shared" si="243"/>
        <v>1.661</v>
      </c>
      <c r="M1385" s="102">
        <f>'2026-27 Salary &amp; Benefits'!$E$6</f>
        <v>78209</v>
      </c>
      <c r="N1385" s="102">
        <f>'2026-27 Salary &amp; Benefits'!$F$6</f>
        <v>82248</v>
      </c>
      <c r="O1385" s="7">
        <f t="shared" si="244"/>
        <v>129905.15</v>
      </c>
      <c r="P1385" s="7">
        <f t="shared" si="245"/>
        <v>6708.7799999999988</v>
      </c>
      <c r="Q1385" s="7">
        <f>'2026-27 Salary &amp; Benefits'!G$6</f>
        <v>16817.759999999998</v>
      </c>
      <c r="R1385" s="103">
        <f>'2026-27 Salary &amp; Benefits'!H$6</f>
        <v>0.16020000000000001</v>
      </c>
      <c r="S1385" s="103">
        <f>'2026-27 Salary &amp; Benefits'!I$6</f>
        <v>0.15390000000000001</v>
      </c>
      <c r="T1385" s="7">
        <f t="shared" si="246"/>
        <v>49777.59</v>
      </c>
      <c r="U1385" s="7">
        <f t="shared" si="247"/>
        <v>2276.9</v>
      </c>
      <c r="V1385" s="7">
        <f t="shared" si="248"/>
        <v>350.41</v>
      </c>
      <c r="W1385" s="7">
        <f t="shared" si="249"/>
        <v>2627.31</v>
      </c>
      <c r="X1385" s="18">
        <f t="shared" si="250"/>
        <v>189018.83</v>
      </c>
      <c r="Y1385" s="2"/>
      <c r="Z1385" s="2"/>
      <c r="AA1385" s="2"/>
      <c r="AB1385" s="2"/>
      <c r="AC1385" s="2"/>
      <c r="AD1385" s="2"/>
      <c r="AE1385" s="2"/>
      <c r="AF1385" s="2"/>
      <c r="AG1385" s="2"/>
      <c r="AH1385" s="2"/>
      <c r="AI1385" s="2"/>
      <c r="AJ1385" s="2"/>
      <c r="AK1385" s="2"/>
      <c r="AL1385" s="2"/>
      <c r="AM1385" s="2"/>
      <c r="AN1385" s="2"/>
      <c r="AO1385" s="2"/>
      <c r="AP1385" s="2"/>
      <c r="AQ1385" s="2"/>
      <c r="AR1385" s="2"/>
      <c r="AS1385" s="2"/>
      <c r="AT1385" s="2"/>
      <c r="AU1385" s="2"/>
      <c r="AV1385" s="2"/>
      <c r="AW1385" s="2"/>
      <c r="AX1385" s="2"/>
      <c r="AY1385" s="2"/>
      <c r="AZ1385" s="2"/>
      <c r="BA1385" s="2"/>
      <c r="BB1385" s="2"/>
      <c r="BC1385" s="2"/>
      <c r="BD1385" s="2"/>
      <c r="BE1385" s="2"/>
      <c r="BF1385" s="2"/>
      <c r="BG1385" s="2"/>
      <c r="BH1385" s="2"/>
      <c r="BI1385" s="2"/>
      <c r="BJ1385" s="2"/>
      <c r="BK1385" s="2"/>
      <c r="BL1385" s="2"/>
      <c r="BM1385" s="2"/>
      <c r="BN1385" s="2"/>
      <c r="BO1385" s="2"/>
      <c r="BP1385" s="2"/>
      <c r="BQ1385" s="2"/>
      <c r="BR1385" s="2"/>
      <c r="BS1385" s="2"/>
      <c r="BT1385" s="2"/>
      <c r="BU1385" s="2"/>
      <c r="BV1385" s="2"/>
      <c r="BW1385" s="2"/>
      <c r="BX1385" s="2"/>
      <c r="BY1385" s="2"/>
      <c r="BZ1385" s="2"/>
      <c r="CA1385" s="2"/>
      <c r="CB1385" s="2"/>
      <c r="CC1385" s="2"/>
      <c r="CD1385" s="2"/>
      <c r="CE1385" s="2"/>
      <c r="CF1385" s="2"/>
      <c r="CG1385" s="2"/>
      <c r="CH1385" s="2"/>
      <c r="CI1385" s="2"/>
      <c r="CJ1385" s="2"/>
      <c r="CK1385" s="2"/>
      <c r="CL1385" s="2"/>
      <c r="CM1385" s="2"/>
      <c r="CN1385" s="2"/>
      <c r="CO1385" s="2"/>
      <c r="CP1385" s="2"/>
      <c r="CQ1385" s="2"/>
      <c r="CR1385" s="2"/>
      <c r="CS1385" s="2"/>
      <c r="CT1385" s="2"/>
      <c r="CU1385" s="2"/>
      <c r="CV1385" s="2"/>
      <c r="CW1385" s="2"/>
      <c r="CX1385" s="2"/>
      <c r="CY1385" s="2"/>
      <c r="CZ1385" s="2"/>
      <c r="DA1385" s="2"/>
      <c r="DB1385" s="2"/>
      <c r="DC1385" s="2"/>
      <c r="DD1385" s="2"/>
      <c r="DE1385" s="2"/>
      <c r="DF1385" s="2"/>
      <c r="DG1385" s="2"/>
      <c r="DH1385" s="2"/>
      <c r="DI1385" s="2"/>
      <c r="DJ1385" s="2"/>
      <c r="DK1385" s="2"/>
      <c r="DL1385" s="2"/>
      <c r="DM1385" s="2"/>
      <c r="DN1385" s="2"/>
      <c r="DO1385" s="2"/>
      <c r="DP1385" s="2"/>
      <c r="DQ1385" s="2"/>
      <c r="DR1385" s="2"/>
      <c r="DS1385" s="2"/>
      <c r="DT1385" s="2"/>
      <c r="DU1385" s="2"/>
      <c r="DV1385" s="2"/>
      <c r="DW1385" s="2"/>
      <c r="DX1385" s="2"/>
      <c r="DY1385" s="2"/>
      <c r="DZ1385" s="2"/>
      <c r="EA1385" s="2"/>
      <c r="EB1385" s="2"/>
      <c r="EC1385" s="2"/>
      <c r="ED1385" s="2"/>
      <c r="EE1385" s="2"/>
      <c r="EF1385" s="2"/>
      <c r="EG1385" s="2"/>
      <c r="EH1385" s="2"/>
      <c r="EI1385" s="2"/>
      <c r="EJ1385" s="2"/>
      <c r="EK1385" s="2"/>
      <c r="EL1385" s="2"/>
      <c r="EM1385" s="2"/>
      <c r="EN1385" s="2"/>
      <c r="EO1385" s="2"/>
      <c r="EP1385" s="2"/>
      <c r="EQ1385" s="2"/>
      <c r="ER1385" s="2"/>
      <c r="ES1385" s="2"/>
      <c r="ET1385" s="2"/>
      <c r="EU1385" s="2"/>
      <c r="EV1385" s="2"/>
      <c r="EW1385" s="2"/>
      <c r="EX1385" s="2"/>
      <c r="EY1385" s="2"/>
      <c r="EZ1385" s="2"/>
      <c r="FA1385" s="2"/>
      <c r="FB1385" s="2"/>
      <c r="FC1385" s="2"/>
    </row>
    <row r="1386" spans="1:159" s="4" customFormat="1">
      <c r="A1386" t="s">
        <v>2122</v>
      </c>
      <c r="B1386" s="59" t="s">
        <v>2712</v>
      </c>
      <c r="C1386" s="3">
        <v>2902</v>
      </c>
      <c r="D1386" t="s">
        <v>5</v>
      </c>
      <c r="E1386" s="78" t="str">
        <f>IFERROR(VLOOKUP($C1386,'2025-26 School Level AAFTE'!$C$2:$L$2349,9,FALSE), "No")</f>
        <v>Yes</v>
      </c>
      <c r="F1386" s="67">
        <f>IFERROR(VLOOKUP($C1386,'2025-26 School Level AAFTE'!$C$2:$J$2349,8,FALSE), 0)</f>
        <v>517.91999999999996</v>
      </c>
      <c r="G1386" s="69">
        <f>IFERROR(IF(E1386= "yes",VLOOKUP(C1386,Summary!$B:$I,6,0),0),0)</f>
        <v>0</v>
      </c>
      <c r="H1386" s="68">
        <f t="shared" si="241"/>
        <v>517.91999999999996</v>
      </c>
      <c r="I1386" s="110">
        <f>VLOOKUP($A1386,'2026-27 Salary &amp; Benefits'!$A:$I,3,FALSE)</f>
        <v>1</v>
      </c>
      <c r="J1386" s="110">
        <f>VLOOKUP($A1386,'2026-27 Salary &amp; Benefits'!$A:$I,4,FALSE)</f>
        <v>1</v>
      </c>
      <c r="K1386" s="101">
        <f t="shared" si="242"/>
        <v>517.91999999999996</v>
      </c>
      <c r="L1386" s="100">
        <f t="shared" si="243"/>
        <v>1.5189999999999999</v>
      </c>
      <c r="M1386" s="102">
        <f>'2026-27 Salary &amp; Benefits'!$E$6</f>
        <v>78209</v>
      </c>
      <c r="N1386" s="102">
        <f>'2026-27 Salary &amp; Benefits'!$F$6</f>
        <v>82248</v>
      </c>
      <c r="O1386" s="7">
        <f t="shared" si="244"/>
        <v>118799.47</v>
      </c>
      <c r="P1386" s="7">
        <f t="shared" si="245"/>
        <v>6135.2400000000052</v>
      </c>
      <c r="Q1386" s="7">
        <f>'2026-27 Salary &amp; Benefits'!G$6</f>
        <v>16817.759999999998</v>
      </c>
      <c r="R1386" s="103">
        <f>'2026-27 Salary &amp; Benefits'!H$6</f>
        <v>0.16020000000000001</v>
      </c>
      <c r="S1386" s="103">
        <f>'2026-27 Salary &amp; Benefits'!I$6</f>
        <v>0.15390000000000001</v>
      </c>
      <c r="T1386" s="7">
        <f t="shared" si="246"/>
        <v>45522.07</v>
      </c>
      <c r="U1386" s="7">
        <f t="shared" si="247"/>
        <v>2082.25</v>
      </c>
      <c r="V1386" s="7">
        <f t="shared" si="248"/>
        <v>320.45999999999998</v>
      </c>
      <c r="W1386" s="7">
        <f t="shared" si="249"/>
        <v>2402.71</v>
      </c>
      <c r="X1386" s="18">
        <f t="shared" si="250"/>
        <v>172859.49000000002</v>
      </c>
      <c r="Y1386" s="2"/>
      <c r="Z1386" s="2"/>
      <c r="AA1386" s="2"/>
      <c r="AB1386" s="2"/>
      <c r="AC1386" s="2"/>
      <c r="AD1386" s="2"/>
      <c r="AE1386" s="2"/>
      <c r="AF1386" s="2"/>
      <c r="AG1386" s="2"/>
      <c r="AH1386" s="2"/>
      <c r="AI1386" s="2"/>
      <c r="AJ1386" s="2"/>
      <c r="AK1386" s="2"/>
      <c r="AL1386" s="2"/>
      <c r="AM1386" s="2"/>
      <c r="AN1386" s="2"/>
      <c r="AO1386" s="2"/>
      <c r="AP1386" s="2"/>
      <c r="AQ1386" s="2"/>
      <c r="AR1386" s="2"/>
      <c r="AS1386" s="2"/>
      <c r="AT1386" s="2"/>
      <c r="AU1386" s="2"/>
      <c r="AV1386" s="2"/>
      <c r="AW1386" s="2"/>
      <c r="AX1386" s="2"/>
      <c r="AY1386" s="2"/>
      <c r="AZ1386" s="2"/>
      <c r="BA1386" s="2"/>
      <c r="BB1386" s="2"/>
      <c r="BC1386" s="2"/>
      <c r="BD1386" s="2"/>
      <c r="BE1386" s="2"/>
      <c r="BF1386" s="2"/>
      <c r="BG1386" s="2"/>
      <c r="BH1386" s="2"/>
      <c r="BI1386" s="2"/>
      <c r="BJ1386" s="2"/>
      <c r="BK1386" s="2"/>
      <c r="BL1386" s="2"/>
      <c r="BM1386" s="2"/>
      <c r="BN1386" s="2"/>
      <c r="BO1386" s="2"/>
      <c r="BP1386" s="2"/>
      <c r="BQ1386" s="2"/>
      <c r="BR1386" s="2"/>
      <c r="BS1386" s="2"/>
      <c r="BT1386" s="2"/>
      <c r="BU1386" s="2"/>
      <c r="BV1386" s="2"/>
      <c r="BW1386" s="2"/>
      <c r="BX1386" s="2"/>
      <c r="BY1386" s="2"/>
      <c r="BZ1386" s="2"/>
      <c r="CA1386" s="2"/>
      <c r="CB1386" s="2"/>
      <c r="CC1386" s="2"/>
      <c r="CD1386" s="2"/>
      <c r="CE1386" s="2"/>
      <c r="CF1386" s="2"/>
      <c r="CG1386" s="2"/>
      <c r="CH1386" s="2"/>
      <c r="CI1386" s="2"/>
      <c r="CJ1386" s="2"/>
      <c r="CK1386" s="2"/>
      <c r="CL1386" s="2"/>
      <c r="CM1386" s="2"/>
      <c r="CN1386" s="2"/>
      <c r="CO1386" s="2"/>
      <c r="CP1386" s="2"/>
      <c r="CQ1386" s="2"/>
      <c r="CR1386" s="2"/>
      <c r="CS1386" s="2"/>
      <c r="CT1386" s="2"/>
      <c r="CU1386" s="2"/>
      <c r="CV1386" s="2"/>
      <c r="CW1386" s="2"/>
      <c r="CX1386" s="2"/>
      <c r="CY1386" s="2"/>
      <c r="CZ1386" s="2"/>
      <c r="DA1386" s="2"/>
      <c r="DB1386" s="2"/>
      <c r="DC1386" s="2"/>
      <c r="DD1386" s="2"/>
      <c r="DE1386" s="2"/>
      <c r="DF1386" s="2"/>
      <c r="DG1386" s="2"/>
      <c r="DH1386" s="2"/>
      <c r="DI1386" s="2"/>
      <c r="DJ1386" s="2"/>
      <c r="DK1386" s="2"/>
      <c r="DL1386" s="2"/>
      <c r="DM1386" s="2"/>
      <c r="DN1386" s="2"/>
      <c r="DO1386" s="2"/>
      <c r="DP1386" s="2"/>
      <c r="DQ1386" s="2"/>
      <c r="DR1386" s="2"/>
      <c r="DS1386" s="2"/>
      <c r="DT1386" s="2"/>
      <c r="DU1386" s="2"/>
      <c r="DV1386" s="2"/>
      <c r="DW1386" s="2"/>
      <c r="DX1386" s="2"/>
      <c r="DY1386" s="2"/>
      <c r="DZ1386" s="2"/>
      <c r="EA1386" s="2"/>
      <c r="EB1386" s="2"/>
      <c r="EC1386" s="2"/>
      <c r="ED1386" s="2"/>
      <c r="EE1386" s="2"/>
      <c r="EF1386" s="2"/>
      <c r="EG1386" s="2"/>
      <c r="EH1386" s="2"/>
      <c r="EI1386" s="2"/>
      <c r="EJ1386" s="2"/>
      <c r="EK1386" s="2"/>
      <c r="EL1386" s="2"/>
      <c r="EM1386" s="2"/>
      <c r="EN1386" s="2"/>
      <c r="EO1386" s="2"/>
      <c r="EP1386" s="2"/>
      <c r="EQ1386" s="2"/>
      <c r="ER1386" s="2"/>
      <c r="ES1386" s="2"/>
      <c r="ET1386" s="2"/>
      <c r="EU1386" s="2"/>
      <c r="EV1386" s="2"/>
      <c r="EW1386" s="2"/>
      <c r="EX1386" s="2"/>
      <c r="EY1386" s="2"/>
      <c r="EZ1386" s="2"/>
      <c r="FA1386" s="2"/>
      <c r="FB1386" s="2"/>
      <c r="FC1386" s="2"/>
    </row>
    <row r="1387" spans="1:159" s="4" customFormat="1">
      <c r="A1387" s="50" t="s">
        <v>2122</v>
      </c>
      <c r="B1387" s="59" t="s">
        <v>2712</v>
      </c>
      <c r="C1387" s="60">
        <v>3471</v>
      </c>
      <c r="D1387" s="59" t="s">
        <v>8</v>
      </c>
      <c r="E1387" s="78" t="str">
        <f>IFERROR(VLOOKUP($C1387,'2025-26 School Level AAFTE'!$C$2:$L$2349,9,FALSE), "No")</f>
        <v>Yes</v>
      </c>
      <c r="F1387" s="67">
        <f>IFERROR(VLOOKUP($C1387,'2025-26 School Level AAFTE'!$C$2:$J$2349,8,FALSE), 0)</f>
        <v>669</v>
      </c>
      <c r="G1387" s="69">
        <f>IFERROR(IF(E1387= "yes",VLOOKUP(C1387,Summary!$B:$I,6,0),0),0)</f>
        <v>0</v>
      </c>
      <c r="H1387" s="68">
        <f t="shared" si="241"/>
        <v>669</v>
      </c>
      <c r="I1387" s="110">
        <f>VLOOKUP($A1387,'2026-27 Salary &amp; Benefits'!$A:$I,3,FALSE)</f>
        <v>1</v>
      </c>
      <c r="J1387" s="110">
        <f>VLOOKUP($A1387,'2026-27 Salary &amp; Benefits'!$A:$I,4,FALSE)</f>
        <v>1</v>
      </c>
      <c r="K1387" s="101">
        <f t="shared" si="242"/>
        <v>669</v>
      </c>
      <c r="L1387" s="100">
        <f t="shared" si="243"/>
        <v>1.962</v>
      </c>
      <c r="M1387" s="102">
        <f>'2026-27 Salary &amp; Benefits'!$E$6</f>
        <v>78209</v>
      </c>
      <c r="N1387" s="102">
        <f>'2026-27 Salary &amp; Benefits'!$F$6</f>
        <v>82248</v>
      </c>
      <c r="O1387" s="7">
        <f t="shared" si="244"/>
        <v>153446.06</v>
      </c>
      <c r="P1387" s="7">
        <f t="shared" si="245"/>
        <v>7924.5199999999895</v>
      </c>
      <c r="Q1387" s="7">
        <f>'2026-27 Salary &amp; Benefits'!G$6</f>
        <v>16817.759999999998</v>
      </c>
      <c r="R1387" s="103">
        <f>'2026-27 Salary &amp; Benefits'!H$6</f>
        <v>0.16020000000000001</v>
      </c>
      <c r="S1387" s="103">
        <f>'2026-27 Salary &amp; Benefits'!I$6</f>
        <v>0.15390000000000001</v>
      </c>
      <c r="T1387" s="7">
        <f t="shared" si="246"/>
        <v>58798.09</v>
      </c>
      <c r="U1387" s="7">
        <f t="shared" si="247"/>
        <v>2689.51</v>
      </c>
      <c r="V1387" s="7">
        <f t="shared" si="248"/>
        <v>413.92</v>
      </c>
      <c r="W1387" s="7">
        <f t="shared" si="249"/>
        <v>3103.4300000000003</v>
      </c>
      <c r="X1387" s="18">
        <f t="shared" si="250"/>
        <v>223272.09999999998</v>
      </c>
      <c r="Y1387" s="2"/>
      <c r="Z1387" s="2"/>
      <c r="AA1387" s="2"/>
      <c r="AB1387" s="2"/>
      <c r="AC1387" s="2"/>
      <c r="AD1387" s="2"/>
      <c r="AE1387" s="2"/>
      <c r="AF1387" s="2"/>
      <c r="AG1387" s="2"/>
      <c r="AH1387" s="2"/>
      <c r="AI1387" s="2"/>
      <c r="AJ1387" s="2"/>
      <c r="AK1387" s="2"/>
      <c r="AL1387" s="2"/>
      <c r="AM1387" s="2"/>
      <c r="AN1387" s="2"/>
      <c r="AO1387" s="2"/>
      <c r="AP1387" s="2"/>
      <c r="AQ1387" s="2"/>
      <c r="AR1387" s="2"/>
      <c r="AS1387" s="2"/>
      <c r="AT1387" s="2"/>
      <c r="AU1387" s="2"/>
      <c r="AV1387" s="2"/>
      <c r="AW1387" s="2"/>
      <c r="AX1387" s="2"/>
      <c r="AY1387" s="2"/>
      <c r="AZ1387" s="2"/>
      <c r="BA1387" s="2"/>
      <c r="BB1387" s="2"/>
      <c r="BC1387" s="2"/>
      <c r="BD1387" s="2"/>
      <c r="BE1387" s="2"/>
      <c r="BF1387" s="2"/>
      <c r="BG1387" s="2"/>
      <c r="BH1387" s="2"/>
      <c r="BI1387" s="2"/>
      <c r="BJ1387" s="2"/>
      <c r="BK1387" s="2"/>
      <c r="BL1387" s="2"/>
      <c r="BM1387" s="2"/>
      <c r="BN1387" s="2"/>
      <c r="BO1387" s="2"/>
      <c r="BP1387" s="2"/>
      <c r="BQ1387" s="2"/>
      <c r="BR1387" s="2"/>
      <c r="BS1387" s="2"/>
      <c r="BT1387" s="2"/>
      <c r="BU1387" s="2"/>
      <c r="BV1387" s="2"/>
      <c r="BW1387" s="2"/>
      <c r="BX1387" s="2"/>
      <c r="BY1387" s="2"/>
      <c r="BZ1387" s="2"/>
      <c r="CA1387" s="2"/>
      <c r="CB1387" s="2"/>
      <c r="CC1387" s="2"/>
      <c r="CD1387" s="2"/>
      <c r="CE1387" s="2"/>
      <c r="CF1387" s="2"/>
      <c r="CG1387" s="2"/>
      <c r="CH1387" s="2"/>
      <c r="CI1387" s="2"/>
      <c r="CJ1387" s="2"/>
      <c r="CK1387" s="2"/>
      <c r="CL1387" s="2"/>
      <c r="CM1387" s="2"/>
      <c r="CN1387" s="2"/>
      <c r="CO1387" s="2"/>
      <c r="CP1387" s="2"/>
      <c r="CQ1387" s="2"/>
      <c r="CR1387" s="2"/>
      <c r="CS1387" s="2"/>
      <c r="CT1387" s="2"/>
      <c r="CU1387" s="2"/>
      <c r="CV1387" s="2"/>
      <c r="CW1387" s="2"/>
      <c r="CX1387" s="2"/>
      <c r="CY1387" s="2"/>
      <c r="CZ1387" s="2"/>
      <c r="DA1387" s="2"/>
      <c r="DB1387" s="2"/>
      <c r="DC1387" s="2"/>
      <c r="DD1387" s="2"/>
      <c r="DE1387" s="2"/>
      <c r="DF1387" s="2"/>
      <c r="DG1387" s="2"/>
      <c r="DH1387" s="2"/>
      <c r="DI1387" s="2"/>
      <c r="DJ1387" s="2"/>
      <c r="DK1387" s="2"/>
      <c r="DL1387" s="2"/>
      <c r="DM1387" s="2"/>
      <c r="DN1387" s="2"/>
      <c r="DO1387" s="2"/>
      <c r="DP1387" s="2"/>
      <c r="DQ1387" s="2"/>
      <c r="DR1387" s="2"/>
      <c r="DS1387" s="2"/>
      <c r="DT1387" s="2"/>
      <c r="DU1387" s="2"/>
      <c r="DV1387" s="2"/>
      <c r="DW1387" s="2"/>
      <c r="DX1387" s="2"/>
      <c r="DY1387" s="2"/>
      <c r="DZ1387" s="2"/>
      <c r="EA1387" s="2"/>
      <c r="EB1387" s="2"/>
      <c r="EC1387" s="2"/>
      <c r="ED1387" s="2"/>
      <c r="EE1387" s="2"/>
      <c r="EF1387" s="2"/>
      <c r="EG1387" s="2"/>
      <c r="EH1387" s="2"/>
      <c r="EI1387" s="2"/>
      <c r="EJ1387" s="2"/>
      <c r="EK1387" s="2"/>
      <c r="EL1387" s="2"/>
      <c r="EM1387" s="2"/>
      <c r="EN1387" s="2"/>
      <c r="EO1387" s="2"/>
      <c r="EP1387" s="2"/>
      <c r="EQ1387" s="2"/>
      <c r="ER1387" s="2"/>
      <c r="ES1387" s="2"/>
      <c r="ET1387" s="2"/>
      <c r="EU1387" s="2"/>
      <c r="EV1387" s="2"/>
      <c r="EW1387" s="2"/>
      <c r="EX1387" s="2"/>
      <c r="EY1387" s="2"/>
      <c r="EZ1387" s="2"/>
      <c r="FA1387" s="2"/>
      <c r="FB1387" s="2"/>
      <c r="FC1387" s="2"/>
    </row>
    <row r="1388" spans="1:159" s="4" customFormat="1">
      <c r="A1388" s="50" t="s">
        <v>2122</v>
      </c>
      <c r="B1388" s="59" t="s">
        <v>2712</v>
      </c>
      <c r="C1388" s="60">
        <v>5634</v>
      </c>
      <c r="D1388" s="59" t="s">
        <v>2971</v>
      </c>
      <c r="E1388" s="78" t="str">
        <f>IFERROR(VLOOKUP($C1388,'2025-26 School Level AAFTE'!$C$2:$L$2349,9,FALSE), "No")</f>
        <v>Yes</v>
      </c>
      <c r="F1388" s="67">
        <f>IFERROR(VLOOKUP($C1388,'2025-26 School Level AAFTE'!$C$2:$J$2349,8,FALSE), 0)</f>
        <v>43.3</v>
      </c>
      <c r="G1388" s="69">
        <f>IFERROR(IF(E1388= "yes",VLOOKUP(C1388,Summary!$B:$I,6,0),0),0)</f>
        <v>0</v>
      </c>
      <c r="H1388" s="68">
        <f t="shared" si="241"/>
        <v>43.3</v>
      </c>
      <c r="I1388" s="110">
        <f>VLOOKUP($A1388,'2026-27 Salary &amp; Benefits'!$A:$I,3,FALSE)</f>
        <v>1</v>
      </c>
      <c r="J1388" s="110">
        <f>VLOOKUP($A1388,'2026-27 Salary &amp; Benefits'!$A:$I,4,FALSE)</f>
        <v>1</v>
      </c>
      <c r="K1388" s="101">
        <f t="shared" si="242"/>
        <v>43.3</v>
      </c>
      <c r="L1388" s="100">
        <f t="shared" si="243"/>
        <v>0.127</v>
      </c>
      <c r="M1388" s="102">
        <f>'2026-27 Salary &amp; Benefits'!$E$6</f>
        <v>78209</v>
      </c>
      <c r="N1388" s="102">
        <f>'2026-27 Salary &amp; Benefits'!$F$6</f>
        <v>82248</v>
      </c>
      <c r="O1388" s="7">
        <f t="shared" si="244"/>
        <v>9932.5400000000009</v>
      </c>
      <c r="P1388" s="7">
        <f t="shared" si="245"/>
        <v>512.95999999999913</v>
      </c>
      <c r="Q1388" s="7">
        <f>'2026-27 Salary &amp; Benefits'!G$6</f>
        <v>16817.759999999998</v>
      </c>
      <c r="R1388" s="103">
        <f>'2026-27 Salary &amp; Benefits'!H$6</f>
        <v>0.16020000000000001</v>
      </c>
      <c r="S1388" s="103">
        <f>'2026-27 Salary &amp; Benefits'!I$6</f>
        <v>0.15390000000000001</v>
      </c>
      <c r="T1388" s="7">
        <f t="shared" si="246"/>
        <v>3805.99</v>
      </c>
      <c r="U1388" s="7">
        <f t="shared" si="247"/>
        <v>174.09</v>
      </c>
      <c r="V1388" s="7">
        <f t="shared" si="248"/>
        <v>26.79</v>
      </c>
      <c r="W1388" s="7">
        <f t="shared" si="249"/>
        <v>200.88</v>
      </c>
      <c r="X1388" s="18">
        <f t="shared" si="250"/>
        <v>14452.369999999999</v>
      </c>
      <c r="Y1388" s="2"/>
      <c r="Z1388" s="2"/>
      <c r="AA1388" s="2"/>
      <c r="AB1388" s="2"/>
      <c r="AC1388" s="2"/>
      <c r="AD1388" s="2"/>
      <c r="AE1388" s="2"/>
      <c r="AF1388" s="2"/>
      <c r="AG1388" s="2"/>
      <c r="AH1388" s="2"/>
      <c r="AI1388" s="2"/>
      <c r="AJ1388" s="2"/>
      <c r="AK1388" s="2"/>
      <c r="AL1388" s="2"/>
      <c r="AM1388" s="2"/>
      <c r="AN1388" s="2"/>
      <c r="AO1388" s="2"/>
      <c r="AP1388" s="2"/>
      <c r="AQ1388" s="2"/>
      <c r="AR1388" s="2"/>
      <c r="AS1388" s="2"/>
      <c r="AT1388" s="2"/>
      <c r="AU1388" s="2"/>
      <c r="AV1388" s="2"/>
      <c r="AW1388" s="2"/>
      <c r="AX1388" s="2"/>
      <c r="AY1388" s="2"/>
      <c r="AZ1388" s="2"/>
      <c r="BA1388" s="2"/>
      <c r="BB1388" s="2"/>
      <c r="BC1388" s="2"/>
      <c r="BD1388" s="2"/>
      <c r="BE1388" s="2"/>
      <c r="BF1388" s="2"/>
      <c r="BG1388" s="2"/>
      <c r="BH1388" s="2"/>
      <c r="BI1388" s="2"/>
      <c r="BJ1388" s="2"/>
      <c r="BK1388" s="2"/>
      <c r="BL1388" s="2"/>
      <c r="BM1388" s="2"/>
      <c r="BN1388" s="2"/>
      <c r="BO1388" s="2"/>
      <c r="BP1388" s="2"/>
      <c r="BQ1388" s="2"/>
      <c r="BR1388" s="2"/>
      <c r="BS1388" s="2"/>
      <c r="BT1388" s="2"/>
      <c r="BU1388" s="2"/>
      <c r="BV1388" s="2"/>
      <c r="BW1388" s="2"/>
      <c r="BX1388" s="2"/>
      <c r="BY1388" s="2"/>
      <c r="BZ1388" s="2"/>
      <c r="CA1388" s="2"/>
      <c r="CB1388" s="2"/>
      <c r="CC1388" s="2"/>
      <c r="CD1388" s="2"/>
      <c r="CE1388" s="2"/>
      <c r="CF1388" s="2"/>
      <c r="CG1388" s="2"/>
      <c r="CH1388" s="2"/>
      <c r="CI1388" s="2"/>
      <c r="CJ1388" s="2"/>
      <c r="CK1388" s="2"/>
      <c r="CL1388" s="2"/>
      <c r="CM1388" s="2"/>
      <c r="CN1388" s="2"/>
      <c r="CO1388" s="2"/>
      <c r="CP1388" s="2"/>
      <c r="CQ1388" s="2"/>
      <c r="CR1388" s="2"/>
      <c r="CS1388" s="2"/>
      <c r="CT1388" s="2"/>
      <c r="CU1388" s="2"/>
      <c r="CV1388" s="2"/>
      <c r="CW1388" s="2"/>
      <c r="CX1388" s="2"/>
      <c r="CY1388" s="2"/>
      <c r="CZ1388" s="2"/>
      <c r="DA1388" s="2"/>
      <c r="DB1388" s="2"/>
      <c r="DC1388" s="2"/>
      <c r="DD1388" s="2"/>
      <c r="DE1388" s="2"/>
      <c r="DF1388" s="2"/>
      <c r="DG1388" s="2"/>
      <c r="DH1388" s="2"/>
      <c r="DI1388" s="2"/>
      <c r="DJ1388" s="2"/>
      <c r="DK1388" s="2"/>
      <c r="DL1388" s="2"/>
      <c r="DM1388" s="2"/>
      <c r="DN1388" s="2"/>
      <c r="DO1388" s="2"/>
      <c r="DP1388" s="2"/>
      <c r="DQ1388" s="2"/>
      <c r="DR1388" s="2"/>
      <c r="DS1388" s="2"/>
      <c r="DT1388" s="2"/>
      <c r="DU1388" s="2"/>
      <c r="DV1388" s="2"/>
      <c r="DW1388" s="2"/>
      <c r="DX1388" s="2"/>
      <c r="DY1388" s="2"/>
      <c r="DZ1388" s="2"/>
      <c r="EA1388" s="2"/>
      <c r="EB1388" s="2"/>
      <c r="EC1388" s="2"/>
      <c r="ED1388" s="2"/>
      <c r="EE1388" s="2"/>
      <c r="EF1388" s="2"/>
      <c r="EG1388" s="2"/>
      <c r="EH1388" s="2"/>
      <c r="EI1388" s="2"/>
      <c r="EJ1388" s="2"/>
      <c r="EK1388" s="2"/>
      <c r="EL1388" s="2"/>
      <c r="EM1388" s="2"/>
      <c r="EN1388" s="2"/>
      <c r="EO1388" s="2"/>
      <c r="EP1388" s="2"/>
      <c r="EQ1388" s="2"/>
      <c r="ER1388" s="2"/>
      <c r="ES1388" s="2"/>
      <c r="ET1388" s="2"/>
      <c r="EU1388" s="2"/>
      <c r="EV1388" s="2"/>
      <c r="EW1388" s="2"/>
      <c r="EX1388" s="2"/>
      <c r="EY1388" s="2"/>
      <c r="EZ1388" s="2"/>
      <c r="FA1388" s="2"/>
      <c r="FB1388" s="2"/>
      <c r="FC1388" s="2"/>
    </row>
    <row r="1389" spans="1:159" s="4" customFormat="1">
      <c r="A1389" s="50" t="s">
        <v>2122</v>
      </c>
      <c r="B1389" s="59" t="s">
        <v>2712</v>
      </c>
      <c r="C1389" s="60">
        <v>5776</v>
      </c>
      <c r="D1389" s="59" t="s">
        <v>3230</v>
      </c>
      <c r="E1389" s="78" t="str">
        <f>IFERROR(VLOOKUP($C1389,'2025-26 School Level AAFTE'!$C$2:$L$2349,9,FALSE), "No")</f>
        <v>Yes</v>
      </c>
      <c r="F1389" s="67">
        <f>IFERROR(VLOOKUP($C1389,'2025-26 School Level AAFTE'!$C$2:$J$2349,8,FALSE), 0)</f>
        <v>13.39</v>
      </c>
      <c r="G1389" s="69">
        <f>IFERROR(IF(E1389= "yes",VLOOKUP(C1389,Summary!$B:$I,6,0),0),0)</f>
        <v>0</v>
      </c>
      <c r="H1389" s="68">
        <f t="shared" si="241"/>
        <v>13.39</v>
      </c>
      <c r="I1389" s="110">
        <f>VLOOKUP($A1389,'2026-27 Salary &amp; Benefits'!$A:$I,3,FALSE)</f>
        <v>1</v>
      </c>
      <c r="J1389" s="110">
        <f>VLOOKUP($A1389,'2026-27 Salary &amp; Benefits'!$A:$I,4,FALSE)</f>
        <v>1</v>
      </c>
      <c r="K1389" s="101">
        <f t="shared" si="242"/>
        <v>13.39</v>
      </c>
      <c r="L1389" s="100">
        <f t="shared" si="243"/>
        <v>3.9E-2</v>
      </c>
      <c r="M1389" s="102">
        <f>'2026-27 Salary &amp; Benefits'!$E$6</f>
        <v>78209</v>
      </c>
      <c r="N1389" s="102">
        <f>'2026-27 Salary &amp; Benefits'!$F$6</f>
        <v>82248</v>
      </c>
      <c r="O1389" s="7">
        <f t="shared" si="244"/>
        <v>3050.15</v>
      </c>
      <c r="P1389" s="7">
        <f t="shared" si="245"/>
        <v>157.51999999999998</v>
      </c>
      <c r="Q1389" s="7">
        <f>'2026-27 Salary &amp; Benefits'!G$6</f>
        <v>16817.759999999998</v>
      </c>
      <c r="R1389" s="103">
        <f>'2026-27 Salary &amp; Benefits'!H$6</f>
        <v>0.16020000000000001</v>
      </c>
      <c r="S1389" s="103">
        <f>'2026-27 Salary &amp; Benefits'!I$6</f>
        <v>0.15390000000000001</v>
      </c>
      <c r="T1389" s="7">
        <f t="shared" si="246"/>
        <v>1168.77</v>
      </c>
      <c r="U1389" s="7">
        <f t="shared" si="247"/>
        <v>53.46</v>
      </c>
      <c r="V1389" s="7">
        <f t="shared" si="248"/>
        <v>8.23</v>
      </c>
      <c r="W1389" s="7">
        <f t="shared" si="249"/>
        <v>61.69</v>
      </c>
      <c r="X1389" s="18">
        <f t="shared" si="250"/>
        <v>4438.13</v>
      </c>
      <c r="Y1389" s="2"/>
      <c r="Z1389" s="2"/>
      <c r="AA1389" s="2"/>
      <c r="AB1389" s="2"/>
      <c r="AC1389" s="2"/>
      <c r="AD1389" s="2"/>
      <c r="AE1389" s="2"/>
      <c r="AF1389" s="2"/>
      <c r="AG1389" s="2"/>
      <c r="AH1389" s="2"/>
      <c r="AI1389" s="2"/>
      <c r="AJ1389" s="2"/>
      <c r="AK1389" s="2"/>
      <c r="AL1389" s="2"/>
      <c r="AM1389" s="2"/>
      <c r="AN1389" s="2"/>
      <c r="AO1389" s="2"/>
      <c r="AP1389" s="2"/>
      <c r="AQ1389" s="2"/>
      <c r="AR1389" s="2"/>
      <c r="AS1389" s="2"/>
      <c r="AT1389" s="2"/>
      <c r="AU1389" s="2"/>
      <c r="AV1389" s="2"/>
      <c r="AW1389" s="2"/>
      <c r="AX1389" s="2"/>
      <c r="AY1389" s="2"/>
      <c r="AZ1389" s="2"/>
      <c r="BA1389" s="2"/>
      <c r="BB1389" s="2"/>
      <c r="BC1389" s="2"/>
      <c r="BD1389" s="2"/>
      <c r="BE1389" s="2"/>
      <c r="BF1389" s="2"/>
      <c r="BG1389" s="2"/>
      <c r="BH1389" s="2"/>
      <c r="BI1389" s="2"/>
      <c r="BJ1389" s="2"/>
      <c r="BK1389" s="2"/>
      <c r="BL1389" s="2"/>
      <c r="BM1389" s="2"/>
      <c r="BN1389" s="2"/>
      <c r="BO1389" s="2"/>
      <c r="BP1389" s="2"/>
      <c r="BQ1389" s="2"/>
      <c r="BR1389" s="2"/>
      <c r="BS1389" s="2"/>
      <c r="BT1389" s="2"/>
      <c r="BU1389" s="2"/>
      <c r="BV1389" s="2"/>
      <c r="BW1389" s="2"/>
      <c r="BX1389" s="2"/>
      <c r="BY1389" s="2"/>
      <c r="BZ1389" s="2"/>
      <c r="CA1389" s="2"/>
      <c r="CB1389" s="2"/>
      <c r="CC1389" s="2"/>
      <c r="CD1389" s="2"/>
      <c r="CE1389" s="2"/>
      <c r="CF1389" s="2"/>
      <c r="CG1389" s="2"/>
      <c r="CH1389" s="2"/>
      <c r="CI1389" s="2"/>
      <c r="CJ1389" s="2"/>
      <c r="CK1389" s="2"/>
      <c r="CL1389" s="2"/>
      <c r="CM1389" s="2"/>
      <c r="CN1389" s="2"/>
      <c r="CO1389" s="2"/>
      <c r="CP1389" s="2"/>
      <c r="CQ1389" s="2"/>
      <c r="CR1389" s="2"/>
      <c r="CS1389" s="2"/>
      <c r="CT1389" s="2"/>
      <c r="CU1389" s="2"/>
      <c r="CV1389" s="2"/>
      <c r="CW1389" s="2"/>
      <c r="CX1389" s="2"/>
      <c r="CY1389" s="2"/>
      <c r="CZ1389" s="2"/>
      <c r="DA1389" s="2"/>
      <c r="DB1389" s="2"/>
      <c r="DC1389" s="2"/>
      <c r="DD1389" s="2"/>
      <c r="DE1389" s="2"/>
      <c r="DF1389" s="2"/>
      <c r="DG1389" s="2"/>
      <c r="DH1389" s="2"/>
      <c r="DI1389" s="2"/>
      <c r="DJ1389" s="2"/>
      <c r="DK1389" s="2"/>
      <c r="DL1389" s="2"/>
      <c r="DM1389" s="2"/>
      <c r="DN1389" s="2"/>
      <c r="DO1389" s="2"/>
      <c r="DP1389" s="2"/>
      <c r="DQ1389" s="2"/>
      <c r="DR1389" s="2"/>
      <c r="DS1389" s="2"/>
      <c r="DT1389" s="2"/>
      <c r="DU1389" s="2"/>
      <c r="DV1389" s="2"/>
      <c r="DW1389" s="2"/>
      <c r="DX1389" s="2"/>
      <c r="DY1389" s="2"/>
      <c r="DZ1389" s="2"/>
      <c r="EA1389" s="2"/>
      <c r="EB1389" s="2"/>
      <c r="EC1389" s="2"/>
      <c r="ED1389" s="2"/>
      <c r="EE1389" s="2"/>
      <c r="EF1389" s="2"/>
      <c r="EG1389" s="2"/>
      <c r="EH1389" s="2"/>
      <c r="EI1389" s="2"/>
      <c r="EJ1389" s="2"/>
      <c r="EK1389" s="2"/>
      <c r="EL1389" s="2"/>
      <c r="EM1389" s="2"/>
      <c r="EN1389" s="2"/>
      <c r="EO1389" s="2"/>
      <c r="EP1389" s="2"/>
      <c r="EQ1389" s="2"/>
      <c r="ER1389" s="2"/>
      <c r="ES1389" s="2"/>
      <c r="ET1389" s="2"/>
      <c r="EU1389" s="2"/>
      <c r="EV1389" s="2"/>
      <c r="EW1389" s="2"/>
      <c r="EX1389" s="2"/>
      <c r="EY1389" s="2"/>
      <c r="EZ1389" s="2"/>
      <c r="FA1389" s="2"/>
      <c r="FB1389" s="2"/>
      <c r="FC1389" s="2"/>
    </row>
    <row r="1390" spans="1:159" s="4" customFormat="1">
      <c r="A1390" s="50" t="s">
        <v>2122</v>
      </c>
      <c r="B1390" s="59" t="s">
        <v>2712</v>
      </c>
      <c r="C1390" s="60">
        <v>3015</v>
      </c>
      <c r="D1390" s="59" t="s">
        <v>7</v>
      </c>
      <c r="E1390" s="78" t="str">
        <f>IFERROR(VLOOKUP($C1390,'2025-26 School Level AAFTE'!$C$2:$L$2349,9,FALSE), "No")</f>
        <v>Yes</v>
      </c>
      <c r="F1390" s="67">
        <f>IFERROR(VLOOKUP($C1390,'2025-26 School Level AAFTE'!$C$2:$J$2349,8,FALSE), 0)</f>
        <v>1393.14</v>
      </c>
      <c r="G1390" s="69">
        <f>IFERROR(IF(E1390= "yes",VLOOKUP(C1390,Summary!$B:$I,6,0),0),0)</f>
        <v>0</v>
      </c>
      <c r="H1390" s="68">
        <f t="shared" si="241"/>
        <v>1393.14</v>
      </c>
      <c r="I1390" s="110">
        <f>VLOOKUP($A1390,'2026-27 Salary &amp; Benefits'!$A:$I,3,FALSE)</f>
        <v>1</v>
      </c>
      <c r="J1390" s="110">
        <f>VLOOKUP($A1390,'2026-27 Salary &amp; Benefits'!$A:$I,4,FALSE)</f>
        <v>1</v>
      </c>
      <c r="K1390" s="101">
        <f t="shared" si="242"/>
        <v>1393.14</v>
      </c>
      <c r="L1390" s="100">
        <f t="shared" si="243"/>
        <v>4.0869999999999997</v>
      </c>
      <c r="M1390" s="102">
        <f>'2026-27 Salary &amp; Benefits'!$E$6</f>
        <v>78209</v>
      </c>
      <c r="N1390" s="102">
        <f>'2026-27 Salary &amp; Benefits'!$F$6</f>
        <v>82248</v>
      </c>
      <c r="O1390" s="7">
        <f t="shared" si="244"/>
        <v>319640.18</v>
      </c>
      <c r="P1390" s="7">
        <f t="shared" si="245"/>
        <v>16507.400000000023</v>
      </c>
      <c r="Q1390" s="7">
        <f>'2026-27 Salary &amp; Benefits'!G$6</f>
        <v>16817.759999999998</v>
      </c>
      <c r="R1390" s="103">
        <f>'2026-27 Salary &amp; Benefits'!H$6</f>
        <v>0.16020000000000001</v>
      </c>
      <c r="S1390" s="103">
        <f>'2026-27 Salary &amp; Benefits'!I$6</f>
        <v>0.15390000000000001</v>
      </c>
      <c r="T1390" s="7">
        <f t="shared" si="246"/>
        <v>122481.03</v>
      </c>
      <c r="U1390" s="7">
        <f t="shared" si="247"/>
        <v>5602.46</v>
      </c>
      <c r="V1390" s="7">
        <f t="shared" si="248"/>
        <v>862.22</v>
      </c>
      <c r="W1390" s="7">
        <f t="shared" si="249"/>
        <v>6464.68</v>
      </c>
      <c r="X1390" s="18">
        <f t="shared" si="250"/>
        <v>465093.29</v>
      </c>
      <c r="Y1390" s="2"/>
      <c r="Z1390" s="2"/>
      <c r="AA1390" s="2"/>
      <c r="AB1390" s="2"/>
      <c r="AC1390" s="2"/>
      <c r="AD1390" s="2"/>
      <c r="AE1390" s="2"/>
      <c r="AF1390" s="2"/>
      <c r="AG1390" s="2"/>
      <c r="AH1390" s="2"/>
      <c r="AI1390" s="2"/>
      <c r="AJ1390" s="2"/>
      <c r="AK1390" s="2"/>
      <c r="AL1390" s="2"/>
      <c r="AM1390" s="2"/>
      <c r="AN1390" s="2"/>
      <c r="AO1390" s="2"/>
      <c r="AP1390" s="2"/>
      <c r="AQ1390" s="2"/>
      <c r="AR1390" s="2"/>
      <c r="AS1390" s="2"/>
      <c r="AT1390" s="2"/>
      <c r="AU1390" s="2"/>
      <c r="AV1390" s="2"/>
      <c r="AW1390" s="2"/>
      <c r="AX1390" s="2"/>
      <c r="AY1390" s="2"/>
      <c r="AZ1390" s="2"/>
      <c r="BA1390" s="2"/>
      <c r="BB1390" s="2"/>
      <c r="BC1390" s="2"/>
      <c r="BD1390" s="2"/>
      <c r="BE1390" s="2"/>
      <c r="BF1390" s="2"/>
      <c r="BG1390" s="2"/>
      <c r="BH1390" s="2"/>
      <c r="BI1390" s="2"/>
      <c r="BJ1390" s="2"/>
      <c r="BK1390" s="2"/>
      <c r="BL1390" s="2"/>
      <c r="BM1390" s="2"/>
      <c r="BN1390" s="2"/>
      <c r="BO1390" s="2"/>
      <c r="BP1390" s="2"/>
      <c r="BQ1390" s="2"/>
      <c r="BR1390" s="2"/>
      <c r="BS1390" s="2"/>
      <c r="BT1390" s="2"/>
      <c r="BU1390" s="2"/>
      <c r="BV1390" s="2"/>
      <c r="BW1390" s="2"/>
      <c r="BX1390" s="2"/>
      <c r="BY1390" s="2"/>
      <c r="BZ1390" s="2"/>
      <c r="CA1390" s="2"/>
      <c r="CB1390" s="2"/>
      <c r="CC1390" s="2"/>
      <c r="CD1390" s="2"/>
      <c r="CE1390" s="2"/>
      <c r="CF1390" s="2"/>
      <c r="CG1390" s="2"/>
      <c r="CH1390" s="2"/>
      <c r="CI1390" s="2"/>
      <c r="CJ1390" s="2"/>
      <c r="CK1390" s="2"/>
      <c r="CL1390" s="2"/>
      <c r="CM1390" s="2"/>
      <c r="CN1390" s="2"/>
      <c r="CO1390" s="2"/>
      <c r="CP1390" s="2"/>
      <c r="CQ1390" s="2"/>
      <c r="CR1390" s="2"/>
      <c r="CS1390" s="2"/>
      <c r="CT1390" s="2"/>
      <c r="CU1390" s="2"/>
      <c r="CV1390" s="2"/>
      <c r="CW1390" s="2"/>
      <c r="CX1390" s="2"/>
      <c r="CY1390" s="2"/>
      <c r="CZ1390" s="2"/>
      <c r="DA1390" s="2"/>
      <c r="DB1390" s="2"/>
      <c r="DC1390" s="2"/>
      <c r="DD1390" s="2"/>
      <c r="DE1390" s="2"/>
      <c r="DF1390" s="2"/>
      <c r="DG1390" s="2"/>
      <c r="DH1390" s="2"/>
      <c r="DI1390" s="2"/>
      <c r="DJ1390" s="2"/>
      <c r="DK1390" s="2"/>
      <c r="DL1390" s="2"/>
      <c r="DM1390" s="2"/>
      <c r="DN1390" s="2"/>
      <c r="DO1390" s="2"/>
      <c r="DP1390" s="2"/>
      <c r="DQ1390" s="2"/>
      <c r="DR1390" s="2"/>
      <c r="DS1390" s="2"/>
      <c r="DT1390" s="2"/>
      <c r="DU1390" s="2"/>
      <c r="DV1390" s="2"/>
      <c r="DW1390" s="2"/>
      <c r="DX1390" s="2"/>
      <c r="DY1390" s="2"/>
      <c r="DZ1390" s="2"/>
      <c r="EA1390" s="2"/>
      <c r="EB1390" s="2"/>
      <c r="EC1390" s="2"/>
      <c r="ED1390" s="2"/>
      <c r="EE1390" s="2"/>
      <c r="EF1390" s="2"/>
      <c r="EG1390" s="2"/>
      <c r="EH1390" s="2"/>
      <c r="EI1390" s="2"/>
      <c r="EJ1390" s="2"/>
      <c r="EK1390" s="2"/>
      <c r="EL1390" s="2"/>
      <c r="EM1390" s="2"/>
      <c r="EN1390" s="2"/>
      <c r="EO1390" s="2"/>
      <c r="EP1390" s="2"/>
      <c r="EQ1390" s="2"/>
      <c r="ER1390" s="2"/>
      <c r="ES1390" s="2"/>
      <c r="ET1390" s="2"/>
      <c r="EU1390" s="2"/>
      <c r="EV1390" s="2"/>
      <c r="EW1390" s="2"/>
      <c r="EX1390" s="2"/>
      <c r="EY1390" s="2"/>
      <c r="EZ1390" s="2"/>
      <c r="FA1390" s="2"/>
      <c r="FB1390" s="2"/>
      <c r="FC1390" s="2"/>
    </row>
    <row r="1391" spans="1:159" s="4" customFormat="1">
      <c r="A1391" s="50" t="s">
        <v>2122</v>
      </c>
      <c r="B1391" s="59" t="s">
        <v>2712</v>
      </c>
      <c r="C1391" s="60">
        <v>3730</v>
      </c>
      <c r="D1391" s="59" t="s">
        <v>9</v>
      </c>
      <c r="E1391" s="78" t="str">
        <f>IFERROR(VLOOKUP($C1391,'2025-26 School Level AAFTE'!$C$2:$L$2349,9,FALSE), "No")</f>
        <v>Yes</v>
      </c>
      <c r="F1391" s="67">
        <f>IFERROR(VLOOKUP($C1391,'2025-26 School Level AAFTE'!$C$2:$J$2349,8,FALSE), 0)</f>
        <v>575.69000000000005</v>
      </c>
      <c r="G1391" s="69">
        <f>IFERROR(IF(E1391= "yes",VLOOKUP(C1391,Summary!$B:$I,6,0),0),0)</f>
        <v>0</v>
      </c>
      <c r="H1391" s="68">
        <f t="shared" si="241"/>
        <v>575.69000000000005</v>
      </c>
      <c r="I1391" s="110">
        <f>VLOOKUP($A1391,'2026-27 Salary &amp; Benefits'!$A:$I,3,FALSE)</f>
        <v>1</v>
      </c>
      <c r="J1391" s="110">
        <f>VLOOKUP($A1391,'2026-27 Salary &amp; Benefits'!$A:$I,4,FALSE)</f>
        <v>1</v>
      </c>
      <c r="K1391" s="101">
        <f t="shared" si="242"/>
        <v>575.69000000000005</v>
      </c>
      <c r="L1391" s="100">
        <f t="shared" si="243"/>
        <v>1.6890000000000001</v>
      </c>
      <c r="M1391" s="102">
        <f>'2026-27 Salary &amp; Benefits'!$E$6</f>
        <v>78209</v>
      </c>
      <c r="N1391" s="102">
        <f>'2026-27 Salary &amp; Benefits'!$F$6</f>
        <v>82248</v>
      </c>
      <c r="O1391" s="7">
        <f t="shared" si="244"/>
        <v>132095</v>
      </c>
      <c r="P1391" s="7">
        <f t="shared" si="245"/>
        <v>6821.8699999999953</v>
      </c>
      <c r="Q1391" s="7">
        <f>'2026-27 Salary &amp; Benefits'!G$6</f>
        <v>16817.759999999998</v>
      </c>
      <c r="R1391" s="103">
        <f>'2026-27 Salary &amp; Benefits'!H$6</f>
        <v>0.16020000000000001</v>
      </c>
      <c r="S1391" s="103">
        <f>'2026-27 Salary &amp; Benefits'!I$6</f>
        <v>0.15390000000000001</v>
      </c>
      <c r="T1391" s="7">
        <f t="shared" si="246"/>
        <v>50616.7</v>
      </c>
      <c r="U1391" s="7">
        <f t="shared" si="247"/>
        <v>2315.2800000000002</v>
      </c>
      <c r="V1391" s="7">
        <f t="shared" si="248"/>
        <v>356.32</v>
      </c>
      <c r="W1391" s="7">
        <f t="shared" si="249"/>
        <v>2671.6000000000004</v>
      </c>
      <c r="X1391" s="18">
        <f t="shared" si="250"/>
        <v>192205.17</v>
      </c>
      <c r="Y1391" s="2"/>
      <c r="Z1391" s="2"/>
      <c r="AA1391" s="2"/>
      <c r="AB1391" s="2"/>
      <c r="AC1391" s="2"/>
      <c r="AD1391" s="2"/>
      <c r="AE1391" s="2"/>
      <c r="AF1391" s="2"/>
      <c r="AG1391" s="2"/>
      <c r="AH1391" s="2"/>
      <c r="AI1391" s="2"/>
      <c r="AJ1391" s="2"/>
      <c r="AK1391" s="2"/>
      <c r="AL1391" s="2"/>
      <c r="AM1391" s="2"/>
      <c r="AN1391" s="2"/>
      <c r="AO1391" s="2"/>
      <c r="AP1391" s="2"/>
      <c r="AQ1391" s="2"/>
      <c r="AR1391" s="2"/>
      <c r="AS1391" s="2"/>
      <c r="AT1391" s="2"/>
      <c r="AU1391" s="2"/>
      <c r="AV1391" s="2"/>
      <c r="AW1391" s="2"/>
      <c r="AX1391" s="2"/>
      <c r="AY1391" s="2"/>
      <c r="AZ1391" s="2"/>
      <c r="BA1391" s="2"/>
      <c r="BB1391" s="2"/>
      <c r="BC1391" s="2"/>
      <c r="BD1391" s="2"/>
      <c r="BE1391" s="2"/>
      <c r="BF1391" s="2"/>
      <c r="BG1391" s="2"/>
      <c r="BH1391" s="2"/>
      <c r="BI1391" s="2"/>
      <c r="BJ1391" s="2"/>
      <c r="BK1391" s="2"/>
      <c r="BL1391" s="2"/>
      <c r="BM1391" s="2"/>
      <c r="BN1391" s="2"/>
      <c r="BO1391" s="2"/>
      <c r="BP1391" s="2"/>
      <c r="BQ1391" s="2"/>
      <c r="BR1391" s="2"/>
      <c r="BS1391" s="2"/>
      <c r="BT1391" s="2"/>
      <c r="BU1391" s="2"/>
      <c r="BV1391" s="2"/>
      <c r="BW1391" s="2"/>
      <c r="BX1391" s="2"/>
      <c r="BY1391" s="2"/>
      <c r="BZ1391" s="2"/>
      <c r="CA1391" s="2"/>
      <c r="CB1391" s="2"/>
      <c r="CC1391" s="2"/>
      <c r="CD1391" s="2"/>
      <c r="CE1391" s="2"/>
      <c r="CF1391" s="2"/>
      <c r="CG1391" s="2"/>
      <c r="CH1391" s="2"/>
      <c r="CI1391" s="2"/>
      <c r="CJ1391" s="2"/>
      <c r="CK1391" s="2"/>
      <c r="CL1391" s="2"/>
      <c r="CM1391" s="2"/>
      <c r="CN1391" s="2"/>
      <c r="CO1391" s="2"/>
      <c r="CP1391" s="2"/>
      <c r="CQ1391" s="2"/>
      <c r="CR1391" s="2"/>
      <c r="CS1391" s="2"/>
      <c r="CT1391" s="2"/>
      <c r="CU1391" s="2"/>
      <c r="CV1391" s="2"/>
      <c r="CW1391" s="2"/>
      <c r="CX1391" s="2"/>
      <c r="CY1391" s="2"/>
      <c r="CZ1391" s="2"/>
      <c r="DA1391" s="2"/>
      <c r="DB1391" s="2"/>
      <c r="DC1391" s="2"/>
      <c r="DD1391" s="2"/>
      <c r="DE1391" s="2"/>
      <c r="DF1391" s="2"/>
      <c r="DG1391" s="2"/>
      <c r="DH1391" s="2"/>
      <c r="DI1391" s="2"/>
      <c r="DJ1391" s="2"/>
      <c r="DK1391" s="2"/>
      <c r="DL1391" s="2"/>
      <c r="DM1391" s="2"/>
      <c r="DN1391" s="2"/>
      <c r="DO1391" s="2"/>
      <c r="DP1391" s="2"/>
      <c r="DQ1391" s="2"/>
      <c r="DR1391" s="2"/>
      <c r="DS1391" s="2"/>
      <c r="DT1391" s="2"/>
      <c r="DU1391" s="2"/>
      <c r="DV1391" s="2"/>
      <c r="DW1391" s="2"/>
      <c r="DX1391" s="2"/>
      <c r="DY1391" s="2"/>
      <c r="DZ1391" s="2"/>
      <c r="EA1391" s="2"/>
      <c r="EB1391" s="2"/>
      <c r="EC1391" s="2"/>
      <c r="ED1391" s="2"/>
      <c r="EE1391" s="2"/>
      <c r="EF1391" s="2"/>
      <c r="EG1391" s="2"/>
      <c r="EH1391" s="2"/>
      <c r="EI1391" s="2"/>
      <c r="EJ1391" s="2"/>
      <c r="EK1391" s="2"/>
      <c r="EL1391" s="2"/>
      <c r="EM1391" s="2"/>
      <c r="EN1391" s="2"/>
      <c r="EO1391" s="2"/>
      <c r="EP1391" s="2"/>
      <c r="EQ1391" s="2"/>
      <c r="ER1391" s="2"/>
      <c r="ES1391" s="2"/>
      <c r="ET1391" s="2"/>
      <c r="EU1391" s="2"/>
      <c r="EV1391" s="2"/>
      <c r="EW1391" s="2"/>
      <c r="EX1391" s="2"/>
      <c r="EY1391" s="2"/>
      <c r="EZ1391" s="2"/>
      <c r="FA1391" s="2"/>
      <c r="FB1391" s="2"/>
      <c r="FC1391" s="2"/>
    </row>
    <row r="1392" spans="1:159" s="4" customFormat="1">
      <c r="A1392" s="50" t="s">
        <v>2122</v>
      </c>
      <c r="B1392" s="59" t="s">
        <v>2712</v>
      </c>
      <c r="C1392" s="60">
        <v>5285</v>
      </c>
      <c r="D1392" s="59" t="s">
        <v>10</v>
      </c>
      <c r="E1392" s="78" t="str">
        <f>IFERROR(VLOOKUP($C1392,'2025-26 School Level AAFTE'!$C$2:$L$2349,9,FALSE), "No")</f>
        <v>Yes</v>
      </c>
      <c r="F1392" s="67">
        <f>IFERROR(VLOOKUP($C1392,'2025-26 School Level AAFTE'!$C$2:$J$2349,8,FALSE), 0)</f>
        <v>579.1</v>
      </c>
      <c r="G1392" s="69">
        <f>IFERROR(IF(E1392= "yes",VLOOKUP(C1392,Summary!$B:$I,6,0),0),0)</f>
        <v>0</v>
      </c>
      <c r="H1392" s="68">
        <f t="shared" si="241"/>
        <v>579.1</v>
      </c>
      <c r="I1392" s="110">
        <f>VLOOKUP($A1392,'2026-27 Salary &amp; Benefits'!$A:$I,3,FALSE)</f>
        <v>1</v>
      </c>
      <c r="J1392" s="110">
        <f>VLOOKUP($A1392,'2026-27 Salary &amp; Benefits'!$A:$I,4,FALSE)</f>
        <v>1</v>
      </c>
      <c r="K1392" s="101">
        <f t="shared" si="242"/>
        <v>579.1</v>
      </c>
      <c r="L1392" s="100">
        <f t="shared" si="243"/>
        <v>1.6990000000000001</v>
      </c>
      <c r="M1392" s="102">
        <f>'2026-27 Salary &amp; Benefits'!$E$6</f>
        <v>78209</v>
      </c>
      <c r="N1392" s="102">
        <f>'2026-27 Salary &amp; Benefits'!$F$6</f>
        <v>82248</v>
      </c>
      <c r="O1392" s="7">
        <f t="shared" si="244"/>
        <v>132877.09</v>
      </c>
      <c r="P1392" s="7">
        <f t="shared" si="245"/>
        <v>6862.2600000000093</v>
      </c>
      <c r="Q1392" s="7">
        <f>'2026-27 Salary &amp; Benefits'!G$6</f>
        <v>16817.759999999998</v>
      </c>
      <c r="R1392" s="103">
        <f>'2026-27 Salary &amp; Benefits'!H$6</f>
        <v>0.16020000000000001</v>
      </c>
      <c r="S1392" s="103">
        <f>'2026-27 Salary &amp; Benefits'!I$6</f>
        <v>0.15390000000000001</v>
      </c>
      <c r="T1392" s="7">
        <f t="shared" si="246"/>
        <v>50916.39</v>
      </c>
      <c r="U1392" s="7">
        <f t="shared" si="247"/>
        <v>2328.9899999999998</v>
      </c>
      <c r="V1392" s="7">
        <f t="shared" si="248"/>
        <v>358.43</v>
      </c>
      <c r="W1392" s="7">
        <f t="shared" si="249"/>
        <v>2687.4199999999996</v>
      </c>
      <c r="X1392" s="18">
        <f t="shared" si="250"/>
        <v>193343.16</v>
      </c>
      <c r="Y1392" s="2"/>
      <c r="Z1392" s="2"/>
      <c r="AA1392" s="2"/>
      <c r="AB1392" s="2"/>
      <c r="AC1392" s="2"/>
      <c r="AD1392" s="2"/>
      <c r="AE1392" s="2"/>
      <c r="AF1392" s="2"/>
      <c r="AG1392" s="2"/>
      <c r="AH1392" s="2"/>
      <c r="AI1392" s="2"/>
      <c r="AJ1392" s="2"/>
      <c r="AK1392" s="2"/>
      <c r="AL1392" s="2"/>
      <c r="AM1392" s="2"/>
      <c r="AN1392" s="2"/>
      <c r="AO1392" s="2"/>
      <c r="AP1392" s="2"/>
      <c r="AQ1392" s="2"/>
      <c r="AR1392" s="2"/>
      <c r="AS1392" s="2"/>
      <c r="AT1392" s="2"/>
      <c r="AU1392" s="2"/>
      <c r="AV1392" s="2"/>
      <c r="AW1392" s="2"/>
      <c r="AX1392" s="2"/>
      <c r="AY1392" s="2"/>
      <c r="AZ1392" s="2"/>
      <c r="BA1392" s="2"/>
      <c r="BB1392" s="2"/>
      <c r="BC1392" s="2"/>
      <c r="BD1392" s="2"/>
      <c r="BE1392" s="2"/>
      <c r="BF1392" s="2"/>
      <c r="BG1392" s="2"/>
      <c r="BH1392" s="2"/>
      <c r="BI1392" s="2"/>
      <c r="BJ1392" s="2"/>
      <c r="BK1392" s="2"/>
      <c r="BL1392" s="2"/>
      <c r="BM1392" s="2"/>
      <c r="BN1392" s="2"/>
      <c r="BO1392" s="2"/>
      <c r="BP1392" s="2"/>
      <c r="BQ1392" s="2"/>
      <c r="BR1392" s="2"/>
      <c r="BS1392" s="2"/>
      <c r="BT1392" s="2"/>
      <c r="BU1392" s="2"/>
      <c r="BV1392" s="2"/>
      <c r="BW1392" s="2"/>
      <c r="BX1392" s="2"/>
      <c r="BY1392" s="2"/>
      <c r="BZ1392" s="2"/>
      <c r="CA1392" s="2"/>
      <c r="CB1392" s="2"/>
      <c r="CC1392" s="2"/>
      <c r="CD1392" s="2"/>
      <c r="CE1392" s="2"/>
      <c r="CF1392" s="2"/>
      <c r="CG1392" s="2"/>
      <c r="CH1392" s="2"/>
      <c r="CI1392" s="2"/>
      <c r="CJ1392" s="2"/>
      <c r="CK1392" s="2"/>
      <c r="CL1392" s="2"/>
      <c r="CM1392" s="2"/>
      <c r="CN1392" s="2"/>
      <c r="CO1392" s="2"/>
      <c r="CP1392" s="2"/>
      <c r="CQ1392" s="2"/>
      <c r="CR1392" s="2"/>
      <c r="CS1392" s="2"/>
      <c r="CT1392" s="2"/>
      <c r="CU1392" s="2"/>
      <c r="CV1392" s="2"/>
      <c r="CW1392" s="2"/>
      <c r="CX1392" s="2"/>
      <c r="CY1392" s="2"/>
      <c r="CZ1392" s="2"/>
      <c r="DA1392" s="2"/>
      <c r="DB1392" s="2"/>
      <c r="DC1392" s="2"/>
      <c r="DD1392" s="2"/>
      <c r="DE1392" s="2"/>
      <c r="DF1392" s="2"/>
      <c r="DG1392" s="2"/>
      <c r="DH1392" s="2"/>
      <c r="DI1392" s="2"/>
      <c r="DJ1392" s="2"/>
      <c r="DK1392" s="2"/>
      <c r="DL1392" s="2"/>
      <c r="DM1392" s="2"/>
      <c r="DN1392" s="2"/>
      <c r="DO1392" s="2"/>
      <c r="DP1392" s="2"/>
      <c r="DQ1392" s="2"/>
      <c r="DR1392" s="2"/>
      <c r="DS1392" s="2"/>
      <c r="DT1392" s="2"/>
      <c r="DU1392" s="2"/>
      <c r="DV1392" s="2"/>
      <c r="DW1392" s="2"/>
      <c r="DX1392" s="2"/>
      <c r="DY1392" s="2"/>
      <c r="DZ1392" s="2"/>
      <c r="EA1392" s="2"/>
      <c r="EB1392" s="2"/>
      <c r="EC1392" s="2"/>
      <c r="ED1392" s="2"/>
      <c r="EE1392" s="2"/>
      <c r="EF1392" s="2"/>
      <c r="EG1392" s="2"/>
      <c r="EH1392" s="2"/>
      <c r="EI1392" s="2"/>
      <c r="EJ1392" s="2"/>
      <c r="EK1392" s="2"/>
      <c r="EL1392" s="2"/>
      <c r="EM1392" s="2"/>
      <c r="EN1392" s="2"/>
      <c r="EO1392" s="2"/>
      <c r="EP1392" s="2"/>
      <c r="EQ1392" s="2"/>
      <c r="ER1392" s="2"/>
      <c r="ES1392" s="2"/>
      <c r="ET1392" s="2"/>
      <c r="EU1392" s="2"/>
      <c r="EV1392" s="2"/>
      <c r="EW1392" s="2"/>
      <c r="EX1392" s="2"/>
      <c r="EY1392" s="2"/>
      <c r="EZ1392" s="2"/>
      <c r="FA1392" s="2"/>
      <c r="FB1392" s="2"/>
      <c r="FC1392" s="2"/>
    </row>
    <row r="1393" spans="1:159" s="4" customFormat="1">
      <c r="A1393" s="50" t="s">
        <v>2165</v>
      </c>
      <c r="B1393" s="59" t="s">
        <v>2713</v>
      </c>
      <c r="C1393" s="60">
        <v>2502</v>
      </c>
      <c r="D1393" s="59" t="s">
        <v>335</v>
      </c>
      <c r="E1393" s="78" t="str">
        <f>IFERROR(VLOOKUP($C1393,'2025-26 School Level AAFTE'!$C$2:$L$2349,9,FALSE), "No")</f>
        <v>Yes</v>
      </c>
      <c r="F1393" s="67">
        <f>IFERROR(VLOOKUP($C1393,'2025-26 School Level AAFTE'!$C$2:$J$2349,8,FALSE), 0)</f>
        <v>24.5</v>
      </c>
      <c r="G1393" s="69">
        <f>IFERROR(IF(E1393= "yes",VLOOKUP(C1393,Summary!$B:$I,6,0),0),0)</f>
        <v>0</v>
      </c>
      <c r="H1393" s="68">
        <f t="shared" si="241"/>
        <v>24.5</v>
      </c>
      <c r="I1393" s="110">
        <f>VLOOKUP($A1393,'2026-27 Salary &amp; Benefits'!$A:$I,3,FALSE)</f>
        <v>1</v>
      </c>
      <c r="J1393" s="110">
        <f>VLOOKUP($A1393,'2026-27 Salary &amp; Benefits'!$A:$I,4,FALSE)</f>
        <v>1</v>
      </c>
      <c r="K1393" s="101">
        <f t="shared" si="242"/>
        <v>24.5</v>
      </c>
      <c r="L1393" s="100">
        <f t="shared" si="243"/>
        <v>7.1999999999999995E-2</v>
      </c>
      <c r="M1393" s="102">
        <f>'2026-27 Salary &amp; Benefits'!$E$6</f>
        <v>78209</v>
      </c>
      <c r="N1393" s="102">
        <f>'2026-27 Salary &amp; Benefits'!$F$6</f>
        <v>82248</v>
      </c>
      <c r="O1393" s="7">
        <f t="shared" si="244"/>
        <v>5631.05</v>
      </c>
      <c r="P1393" s="7">
        <f t="shared" si="245"/>
        <v>290.80999999999949</v>
      </c>
      <c r="Q1393" s="7">
        <f>'2026-27 Salary &amp; Benefits'!G$6</f>
        <v>16817.759999999998</v>
      </c>
      <c r="R1393" s="103">
        <f>'2026-27 Salary &amp; Benefits'!H$6</f>
        <v>0.16020000000000001</v>
      </c>
      <c r="S1393" s="103">
        <f>'2026-27 Salary &amp; Benefits'!I$6</f>
        <v>0.15390000000000001</v>
      </c>
      <c r="T1393" s="7">
        <f t="shared" si="246"/>
        <v>2157.73</v>
      </c>
      <c r="U1393" s="7">
        <f t="shared" si="247"/>
        <v>98.7</v>
      </c>
      <c r="V1393" s="7">
        <f t="shared" si="248"/>
        <v>15.19</v>
      </c>
      <c r="W1393" s="7">
        <f t="shared" si="249"/>
        <v>113.89</v>
      </c>
      <c r="X1393" s="18">
        <f t="shared" si="250"/>
        <v>8193.48</v>
      </c>
      <c r="Y1393" s="2"/>
      <c r="Z1393" s="2"/>
      <c r="AA1393" s="2"/>
      <c r="AB1393" s="2"/>
      <c r="AC1393" s="2"/>
      <c r="AD1393" s="2"/>
      <c r="AE1393" s="2"/>
      <c r="AF1393" s="2"/>
      <c r="AG1393" s="2"/>
      <c r="AH1393" s="2"/>
      <c r="AI1393" s="2"/>
      <c r="AJ1393" s="2"/>
      <c r="AK1393" s="2"/>
      <c r="AL1393" s="2"/>
      <c r="AM1393" s="2"/>
      <c r="AN1393" s="2"/>
      <c r="AO1393" s="2"/>
      <c r="AP1393" s="2"/>
      <c r="AQ1393" s="2"/>
      <c r="AR1393" s="2"/>
      <c r="AS1393" s="2"/>
      <c r="AT1393" s="2"/>
      <c r="AU1393" s="2"/>
      <c r="AV1393" s="2"/>
      <c r="AW1393" s="2"/>
      <c r="AX1393" s="2"/>
      <c r="AY1393" s="2"/>
      <c r="AZ1393" s="2"/>
      <c r="BA1393" s="2"/>
      <c r="BB1393" s="2"/>
      <c r="BC1393" s="2"/>
      <c r="BD1393" s="2"/>
      <c r="BE1393" s="2"/>
      <c r="BF1393" s="2"/>
      <c r="BG1393" s="2"/>
      <c r="BH1393" s="2"/>
      <c r="BI1393" s="2"/>
      <c r="BJ1393" s="2"/>
      <c r="BK1393" s="2"/>
      <c r="BL1393" s="2"/>
      <c r="BM1393" s="2"/>
      <c r="BN1393" s="2"/>
      <c r="BO1393" s="2"/>
      <c r="BP1393" s="2"/>
      <c r="BQ1393" s="2"/>
      <c r="BR1393" s="2"/>
      <c r="BS1393" s="2"/>
      <c r="BT1393" s="2"/>
      <c r="BU1393" s="2"/>
      <c r="BV1393" s="2"/>
      <c r="BW1393" s="2"/>
      <c r="BX1393" s="2"/>
      <c r="BY1393" s="2"/>
      <c r="BZ1393" s="2"/>
      <c r="CA1393" s="2"/>
      <c r="CB1393" s="2"/>
      <c r="CC1393" s="2"/>
      <c r="CD1393" s="2"/>
      <c r="CE1393" s="2"/>
      <c r="CF1393" s="2"/>
      <c r="CG1393" s="2"/>
      <c r="CH1393" s="2"/>
      <c r="CI1393" s="2"/>
      <c r="CJ1393" s="2"/>
      <c r="CK1393" s="2"/>
      <c r="CL1393" s="2"/>
      <c r="CM1393" s="2"/>
      <c r="CN1393" s="2"/>
      <c r="CO1393" s="2"/>
      <c r="CP1393" s="2"/>
      <c r="CQ1393" s="2"/>
      <c r="CR1393" s="2"/>
      <c r="CS1393" s="2"/>
      <c r="CT1393" s="2"/>
      <c r="CU1393" s="2"/>
      <c r="CV1393" s="2"/>
      <c r="CW1393" s="2"/>
      <c r="CX1393" s="2"/>
      <c r="CY1393" s="2"/>
      <c r="CZ1393" s="2"/>
      <c r="DA1393" s="2"/>
      <c r="DB1393" s="2"/>
      <c r="DC1393" s="2"/>
      <c r="DD1393" s="2"/>
      <c r="DE1393" s="2"/>
      <c r="DF1393" s="2"/>
      <c r="DG1393" s="2"/>
      <c r="DH1393" s="2"/>
      <c r="DI1393" s="2"/>
      <c r="DJ1393" s="2"/>
      <c r="DK1393" s="2"/>
      <c r="DL1393" s="2"/>
      <c r="DM1393" s="2"/>
      <c r="DN1393" s="2"/>
      <c r="DO1393" s="2"/>
      <c r="DP1393" s="2"/>
      <c r="DQ1393" s="2"/>
      <c r="DR1393" s="2"/>
      <c r="DS1393" s="2"/>
      <c r="DT1393" s="2"/>
      <c r="DU1393" s="2"/>
      <c r="DV1393" s="2"/>
      <c r="DW1393" s="2"/>
      <c r="DX1393" s="2"/>
      <c r="DY1393" s="2"/>
      <c r="DZ1393" s="2"/>
      <c r="EA1393" s="2"/>
      <c r="EB1393" s="2"/>
      <c r="EC1393" s="2"/>
      <c r="ED1393" s="2"/>
      <c r="EE1393" s="2"/>
      <c r="EF1393" s="2"/>
      <c r="EG1393" s="2"/>
      <c r="EH1393" s="2"/>
      <c r="EI1393" s="2"/>
      <c r="EJ1393" s="2"/>
      <c r="EK1393" s="2"/>
      <c r="EL1393" s="2"/>
      <c r="EM1393" s="2"/>
      <c r="EN1393" s="2"/>
      <c r="EO1393" s="2"/>
      <c r="EP1393" s="2"/>
      <c r="EQ1393" s="2"/>
      <c r="ER1393" s="2"/>
      <c r="ES1393" s="2"/>
      <c r="ET1393" s="2"/>
      <c r="EU1393" s="2"/>
      <c r="EV1393" s="2"/>
      <c r="EW1393" s="2"/>
      <c r="EX1393" s="2"/>
      <c r="EY1393" s="2"/>
      <c r="EZ1393" s="2"/>
      <c r="FA1393" s="2"/>
      <c r="FB1393" s="2"/>
      <c r="FC1393" s="2"/>
    </row>
    <row r="1394" spans="1:159" s="4" customFormat="1">
      <c r="A1394" s="50" t="s">
        <v>2400</v>
      </c>
      <c r="B1394" s="59" t="s">
        <v>2714</v>
      </c>
      <c r="C1394" s="60">
        <v>1961</v>
      </c>
      <c r="D1394" s="59" t="s">
        <v>2013</v>
      </c>
      <c r="E1394" s="78" t="str">
        <f>IFERROR(VLOOKUP($C1394,'2025-26 School Level AAFTE'!$C$2:$L$2349,9,FALSE), "No")</f>
        <v>No</v>
      </c>
      <c r="F1394" s="67">
        <f>IFERROR(VLOOKUP($C1394,'2025-26 School Level AAFTE'!$C$2:$J$2349,8,FALSE), 0)</f>
        <v>37.46</v>
      </c>
      <c r="G1394" s="69">
        <f>IFERROR(IF(E1394= "yes",VLOOKUP(C1394,Summary!$B:$I,6,0),0),0)</f>
        <v>0</v>
      </c>
      <c r="H1394" s="68">
        <f t="shared" si="241"/>
        <v>0</v>
      </c>
      <c r="I1394" s="110">
        <f>VLOOKUP($A1394,'2026-27 Salary &amp; Benefits'!$A:$I,3,FALSE)</f>
        <v>1</v>
      </c>
      <c r="J1394" s="110">
        <f>VLOOKUP($A1394,'2026-27 Salary &amp; Benefits'!$A:$I,4,FALSE)</f>
        <v>1</v>
      </c>
      <c r="K1394" s="101">
        <f t="shared" si="242"/>
        <v>0</v>
      </c>
      <c r="L1394" s="100">
        <f t="shared" si="243"/>
        <v>0</v>
      </c>
      <c r="M1394" s="102">
        <f>'2026-27 Salary &amp; Benefits'!$E$6</f>
        <v>78209</v>
      </c>
      <c r="N1394" s="102">
        <f>'2026-27 Salary &amp; Benefits'!$F$6</f>
        <v>82248</v>
      </c>
      <c r="O1394" s="7">
        <f t="shared" si="244"/>
        <v>0</v>
      </c>
      <c r="P1394" s="7">
        <f t="shared" si="245"/>
        <v>0</v>
      </c>
      <c r="Q1394" s="7">
        <f>'2026-27 Salary &amp; Benefits'!G$6</f>
        <v>16817.759999999998</v>
      </c>
      <c r="R1394" s="103">
        <f>'2026-27 Salary &amp; Benefits'!H$6</f>
        <v>0.16020000000000001</v>
      </c>
      <c r="S1394" s="103">
        <f>'2026-27 Salary &amp; Benefits'!I$6</f>
        <v>0.15390000000000001</v>
      </c>
      <c r="T1394" s="7">
        <f t="shared" si="246"/>
        <v>0</v>
      </c>
      <c r="U1394" s="7">
        <f t="shared" si="247"/>
        <v>0</v>
      </c>
      <c r="V1394" s="7">
        <f t="shared" si="248"/>
        <v>0</v>
      </c>
      <c r="W1394" s="7">
        <f t="shared" si="249"/>
        <v>0</v>
      </c>
      <c r="X1394" s="18">
        <f t="shared" si="250"/>
        <v>0</v>
      </c>
      <c r="Y1394" s="2"/>
      <c r="Z1394" s="2"/>
      <c r="AA1394" s="2"/>
      <c r="AB1394" s="2"/>
      <c r="AC1394" s="2"/>
      <c r="AD1394" s="2"/>
      <c r="AE1394" s="2"/>
      <c r="AF1394" s="2"/>
      <c r="AG1394" s="2"/>
      <c r="AH1394" s="2"/>
      <c r="AI1394" s="2"/>
      <c r="AJ1394" s="2"/>
      <c r="AK1394" s="2"/>
      <c r="AL1394" s="2"/>
      <c r="AM1394" s="2"/>
      <c r="AN1394" s="2"/>
      <c r="AO1394" s="2"/>
      <c r="AP1394" s="2"/>
      <c r="AQ1394" s="2"/>
      <c r="AR1394" s="2"/>
      <c r="AS1394" s="2"/>
      <c r="AT1394" s="2"/>
      <c r="AU1394" s="2"/>
      <c r="AV1394" s="2"/>
      <c r="AW1394" s="2"/>
      <c r="AX1394" s="2"/>
      <c r="AY1394" s="2"/>
      <c r="AZ1394" s="2"/>
      <c r="BA1394" s="2"/>
      <c r="BB1394" s="2"/>
      <c r="BC1394" s="2"/>
      <c r="BD1394" s="2"/>
      <c r="BE1394" s="2"/>
      <c r="BF1394" s="2"/>
      <c r="BG1394" s="2"/>
      <c r="BH1394" s="2"/>
      <c r="BI1394" s="2"/>
      <c r="BJ1394" s="2"/>
      <c r="BK1394" s="2"/>
      <c r="BL1394" s="2"/>
      <c r="BM1394" s="2"/>
      <c r="BN1394" s="2"/>
      <c r="BO1394" s="2"/>
      <c r="BP1394" s="2"/>
      <c r="BQ1394" s="2"/>
      <c r="BR1394" s="2"/>
      <c r="BS1394" s="2"/>
      <c r="BT1394" s="2"/>
      <c r="BU1394" s="2"/>
      <c r="BV1394" s="2"/>
      <c r="BW1394" s="2"/>
      <c r="BX1394" s="2"/>
      <c r="BY1394" s="2"/>
      <c r="BZ1394" s="2"/>
      <c r="CA1394" s="2"/>
      <c r="CB1394" s="2"/>
      <c r="CC1394" s="2"/>
      <c r="CD1394" s="2"/>
      <c r="CE1394" s="2"/>
      <c r="CF1394" s="2"/>
      <c r="CG1394" s="2"/>
      <c r="CH1394" s="2"/>
      <c r="CI1394" s="2"/>
      <c r="CJ1394" s="2"/>
      <c r="CK1394" s="2"/>
      <c r="CL1394" s="2"/>
      <c r="CM1394" s="2"/>
      <c r="CN1394" s="2"/>
      <c r="CO1394" s="2"/>
      <c r="CP1394" s="2"/>
      <c r="CQ1394" s="2"/>
      <c r="CR1394" s="2"/>
      <c r="CS1394" s="2"/>
      <c r="CT1394" s="2"/>
      <c r="CU1394" s="2"/>
      <c r="CV1394" s="2"/>
      <c r="CW1394" s="2"/>
      <c r="CX1394" s="2"/>
      <c r="CY1394" s="2"/>
      <c r="CZ1394" s="2"/>
      <c r="DA1394" s="2"/>
      <c r="DB1394" s="2"/>
      <c r="DC1394" s="2"/>
      <c r="DD1394" s="2"/>
      <c r="DE1394" s="2"/>
      <c r="DF1394" s="2"/>
      <c r="DG1394" s="2"/>
      <c r="DH1394" s="2"/>
      <c r="DI1394" s="2"/>
      <c r="DJ1394" s="2"/>
      <c r="DK1394" s="2"/>
      <c r="DL1394" s="2"/>
      <c r="DM1394" s="2"/>
      <c r="DN1394" s="2"/>
      <c r="DO1394" s="2"/>
      <c r="DP1394" s="2"/>
      <c r="DQ1394" s="2"/>
      <c r="DR1394" s="2"/>
      <c r="DS1394" s="2"/>
      <c r="DT1394" s="2"/>
      <c r="DU1394" s="2"/>
      <c r="DV1394" s="2"/>
      <c r="DW1394" s="2"/>
      <c r="DX1394" s="2"/>
      <c r="DY1394" s="2"/>
      <c r="DZ1394" s="2"/>
      <c r="EA1394" s="2"/>
      <c r="EB1394" s="2"/>
      <c r="EC1394" s="2"/>
      <c r="ED1394" s="2"/>
      <c r="EE1394" s="2"/>
      <c r="EF1394" s="2"/>
      <c r="EG1394" s="2"/>
      <c r="EH1394" s="2"/>
      <c r="EI1394" s="2"/>
      <c r="EJ1394" s="2"/>
      <c r="EK1394" s="2"/>
      <c r="EL1394" s="2"/>
      <c r="EM1394" s="2"/>
      <c r="EN1394" s="2"/>
      <c r="EO1394" s="2"/>
      <c r="EP1394" s="2"/>
      <c r="EQ1394" s="2"/>
      <c r="ER1394" s="2"/>
      <c r="ES1394" s="2"/>
      <c r="ET1394" s="2"/>
      <c r="EU1394" s="2"/>
      <c r="EV1394" s="2"/>
      <c r="EW1394" s="2"/>
      <c r="EX1394" s="2"/>
      <c r="EY1394" s="2"/>
      <c r="EZ1394" s="2"/>
      <c r="FA1394" s="2"/>
      <c r="FB1394" s="2"/>
      <c r="FC1394" s="2"/>
    </row>
    <row r="1395" spans="1:159" s="4" customFormat="1">
      <c r="A1395" s="50" t="s">
        <v>2400</v>
      </c>
      <c r="B1395" s="59" t="s">
        <v>2714</v>
      </c>
      <c r="C1395" s="60">
        <v>2622</v>
      </c>
      <c r="D1395" s="59" t="s">
        <v>2014</v>
      </c>
      <c r="E1395" s="78" t="str">
        <f>IFERROR(VLOOKUP($C1395,'2025-26 School Level AAFTE'!$C$2:$L$2349,9,FALSE), "No")</f>
        <v>No</v>
      </c>
      <c r="F1395" s="67">
        <f>IFERROR(VLOOKUP($C1395,'2025-26 School Level AAFTE'!$C$2:$J$2349,8,FALSE), 0)</f>
        <v>85.14</v>
      </c>
      <c r="G1395" s="69">
        <f>IFERROR(IF(E1395= "yes",VLOOKUP(C1395,Summary!$B:$I,6,0),0),0)</f>
        <v>0</v>
      </c>
      <c r="H1395" s="68">
        <f t="shared" si="241"/>
        <v>0</v>
      </c>
      <c r="I1395" s="110">
        <f>VLOOKUP($A1395,'2026-27 Salary &amp; Benefits'!$A:$I,3,FALSE)</f>
        <v>1</v>
      </c>
      <c r="J1395" s="110">
        <f>VLOOKUP($A1395,'2026-27 Salary &amp; Benefits'!$A:$I,4,FALSE)</f>
        <v>1</v>
      </c>
      <c r="K1395" s="101">
        <f t="shared" si="242"/>
        <v>0</v>
      </c>
      <c r="L1395" s="100">
        <f t="shared" si="243"/>
        <v>0</v>
      </c>
      <c r="M1395" s="102">
        <f>'2026-27 Salary &amp; Benefits'!$E$6</f>
        <v>78209</v>
      </c>
      <c r="N1395" s="102">
        <f>'2026-27 Salary &amp; Benefits'!$F$6</f>
        <v>82248</v>
      </c>
      <c r="O1395" s="7">
        <f t="shared" si="244"/>
        <v>0</v>
      </c>
      <c r="P1395" s="7">
        <f t="shared" si="245"/>
        <v>0</v>
      </c>
      <c r="Q1395" s="7">
        <f>'2026-27 Salary &amp; Benefits'!G$6</f>
        <v>16817.759999999998</v>
      </c>
      <c r="R1395" s="103">
        <f>'2026-27 Salary &amp; Benefits'!H$6</f>
        <v>0.16020000000000001</v>
      </c>
      <c r="S1395" s="103">
        <f>'2026-27 Salary &amp; Benefits'!I$6</f>
        <v>0.15390000000000001</v>
      </c>
      <c r="T1395" s="7">
        <f t="shared" si="246"/>
        <v>0</v>
      </c>
      <c r="U1395" s="7">
        <f t="shared" si="247"/>
        <v>0</v>
      </c>
      <c r="V1395" s="7">
        <f t="shared" si="248"/>
        <v>0</v>
      </c>
      <c r="W1395" s="7">
        <f t="shared" si="249"/>
        <v>0</v>
      </c>
      <c r="X1395" s="18">
        <f t="shared" si="250"/>
        <v>0</v>
      </c>
      <c r="Y1395" s="2"/>
      <c r="Z1395" s="2"/>
      <c r="AA1395" s="2"/>
      <c r="AB1395" s="2"/>
      <c r="AC1395" s="2"/>
      <c r="AD1395" s="2"/>
      <c r="AE1395" s="2"/>
      <c r="AF1395" s="2"/>
      <c r="AG1395" s="2"/>
      <c r="AH1395" s="2"/>
      <c r="AI1395" s="2"/>
      <c r="AJ1395" s="2"/>
      <c r="AK1395" s="2"/>
      <c r="AL1395" s="2"/>
      <c r="AM1395" s="2"/>
      <c r="AN1395" s="2"/>
      <c r="AO1395" s="2"/>
      <c r="AP1395" s="2"/>
      <c r="AQ1395" s="2"/>
      <c r="AR1395" s="2"/>
      <c r="AS1395" s="2"/>
      <c r="AT1395" s="2"/>
      <c r="AU1395" s="2"/>
      <c r="AV1395" s="2"/>
      <c r="AW1395" s="2"/>
      <c r="AX1395" s="2"/>
      <c r="AY1395" s="2"/>
      <c r="AZ1395" s="2"/>
      <c r="BA1395" s="2"/>
      <c r="BB1395" s="2"/>
      <c r="BC1395" s="2"/>
      <c r="BD1395" s="2"/>
      <c r="BE1395" s="2"/>
      <c r="BF1395" s="2"/>
      <c r="BG1395" s="2"/>
      <c r="BH1395" s="2"/>
      <c r="BI1395" s="2"/>
      <c r="BJ1395" s="2"/>
      <c r="BK1395" s="2"/>
      <c r="BL1395" s="2"/>
      <c r="BM1395" s="2"/>
      <c r="BN1395" s="2"/>
      <c r="BO1395" s="2"/>
      <c r="BP1395" s="2"/>
      <c r="BQ1395" s="2"/>
      <c r="BR1395" s="2"/>
      <c r="BS1395" s="2"/>
      <c r="BT1395" s="2"/>
      <c r="BU1395" s="2"/>
      <c r="BV1395" s="2"/>
      <c r="BW1395" s="2"/>
      <c r="BX1395" s="2"/>
      <c r="BY1395" s="2"/>
      <c r="BZ1395" s="2"/>
      <c r="CA1395" s="2"/>
      <c r="CB1395" s="2"/>
      <c r="CC1395" s="2"/>
      <c r="CD1395" s="2"/>
      <c r="CE1395" s="2"/>
      <c r="CF1395" s="2"/>
      <c r="CG1395" s="2"/>
      <c r="CH1395" s="2"/>
      <c r="CI1395" s="2"/>
      <c r="CJ1395" s="2"/>
      <c r="CK1395" s="2"/>
      <c r="CL1395" s="2"/>
      <c r="CM1395" s="2"/>
      <c r="CN1395" s="2"/>
      <c r="CO1395" s="2"/>
      <c r="CP1395" s="2"/>
      <c r="CQ1395" s="2"/>
      <c r="CR1395" s="2"/>
      <c r="CS1395" s="2"/>
      <c r="CT1395" s="2"/>
      <c r="CU1395" s="2"/>
      <c r="CV1395" s="2"/>
      <c r="CW1395" s="2"/>
      <c r="CX1395" s="2"/>
      <c r="CY1395" s="2"/>
      <c r="CZ1395" s="2"/>
      <c r="DA1395" s="2"/>
      <c r="DB1395" s="2"/>
      <c r="DC1395" s="2"/>
      <c r="DD1395" s="2"/>
      <c r="DE1395" s="2"/>
      <c r="DF1395" s="2"/>
      <c r="DG1395" s="2"/>
      <c r="DH1395" s="2"/>
      <c r="DI1395" s="2"/>
      <c r="DJ1395" s="2"/>
      <c r="DK1395" s="2"/>
      <c r="DL1395" s="2"/>
      <c r="DM1395" s="2"/>
      <c r="DN1395" s="2"/>
      <c r="DO1395" s="2"/>
      <c r="DP1395" s="2"/>
      <c r="DQ1395" s="2"/>
      <c r="DR1395" s="2"/>
      <c r="DS1395" s="2"/>
      <c r="DT1395" s="2"/>
      <c r="DU1395" s="2"/>
      <c r="DV1395" s="2"/>
      <c r="DW1395" s="2"/>
      <c r="DX1395" s="2"/>
      <c r="DY1395" s="2"/>
      <c r="DZ1395" s="2"/>
      <c r="EA1395" s="2"/>
      <c r="EB1395" s="2"/>
      <c r="EC1395" s="2"/>
      <c r="ED1395" s="2"/>
      <c r="EE1395" s="2"/>
      <c r="EF1395" s="2"/>
      <c r="EG1395" s="2"/>
      <c r="EH1395" s="2"/>
      <c r="EI1395" s="2"/>
      <c r="EJ1395" s="2"/>
      <c r="EK1395" s="2"/>
      <c r="EL1395" s="2"/>
      <c r="EM1395" s="2"/>
      <c r="EN1395" s="2"/>
      <c r="EO1395" s="2"/>
      <c r="EP1395" s="2"/>
      <c r="EQ1395" s="2"/>
      <c r="ER1395" s="2"/>
      <c r="ES1395" s="2"/>
      <c r="ET1395" s="2"/>
      <c r="EU1395" s="2"/>
      <c r="EV1395" s="2"/>
      <c r="EW1395" s="2"/>
      <c r="EX1395" s="2"/>
      <c r="EY1395" s="2"/>
      <c r="EZ1395" s="2"/>
      <c r="FA1395" s="2"/>
      <c r="FB1395" s="2"/>
      <c r="FC1395" s="2"/>
    </row>
    <row r="1396" spans="1:159" s="4" customFormat="1">
      <c r="A1396" s="50" t="s">
        <v>2400</v>
      </c>
      <c r="B1396" s="59" t="s">
        <v>2714</v>
      </c>
      <c r="C1396" s="60">
        <v>2634</v>
      </c>
      <c r="D1396" s="59" t="s">
        <v>2015</v>
      </c>
      <c r="E1396" s="78" t="str">
        <f>IFERROR(VLOOKUP($C1396,'2025-26 School Level AAFTE'!$C$2:$L$2349,9,FALSE), "No")</f>
        <v>No</v>
      </c>
      <c r="F1396" s="67">
        <f>IFERROR(VLOOKUP($C1396,'2025-26 School Level AAFTE'!$C$2:$J$2349,8,FALSE), 0)</f>
        <v>54.09</v>
      </c>
      <c r="G1396" s="69">
        <f>IFERROR(IF(E1396= "yes",VLOOKUP(C1396,Summary!$B:$I,6,0),0),0)</f>
        <v>0</v>
      </c>
      <c r="H1396" s="68">
        <f t="shared" si="241"/>
        <v>0</v>
      </c>
      <c r="I1396" s="110">
        <f>VLOOKUP($A1396,'2026-27 Salary &amp; Benefits'!$A:$I,3,FALSE)</f>
        <v>1</v>
      </c>
      <c r="J1396" s="110">
        <f>VLOOKUP($A1396,'2026-27 Salary &amp; Benefits'!$A:$I,4,FALSE)</f>
        <v>1</v>
      </c>
      <c r="K1396" s="101">
        <f t="shared" si="242"/>
        <v>0</v>
      </c>
      <c r="L1396" s="100">
        <f t="shared" si="243"/>
        <v>0</v>
      </c>
      <c r="M1396" s="102">
        <f>'2026-27 Salary &amp; Benefits'!$E$6</f>
        <v>78209</v>
      </c>
      <c r="N1396" s="102">
        <f>'2026-27 Salary &amp; Benefits'!$F$6</f>
        <v>82248</v>
      </c>
      <c r="O1396" s="7">
        <f t="shared" si="244"/>
        <v>0</v>
      </c>
      <c r="P1396" s="7">
        <f t="shared" si="245"/>
        <v>0</v>
      </c>
      <c r="Q1396" s="7">
        <f>'2026-27 Salary &amp; Benefits'!G$6</f>
        <v>16817.759999999998</v>
      </c>
      <c r="R1396" s="103">
        <f>'2026-27 Salary &amp; Benefits'!H$6</f>
        <v>0.16020000000000001</v>
      </c>
      <c r="S1396" s="103">
        <f>'2026-27 Salary &amp; Benefits'!I$6</f>
        <v>0.15390000000000001</v>
      </c>
      <c r="T1396" s="7">
        <f t="shared" si="246"/>
        <v>0</v>
      </c>
      <c r="U1396" s="7">
        <f t="shared" si="247"/>
        <v>0</v>
      </c>
      <c r="V1396" s="7">
        <f t="shared" si="248"/>
        <v>0</v>
      </c>
      <c r="W1396" s="7">
        <f t="shared" si="249"/>
        <v>0</v>
      </c>
      <c r="X1396" s="18">
        <f t="shared" si="250"/>
        <v>0</v>
      </c>
      <c r="Y1396" s="2"/>
      <c r="Z1396" s="2"/>
      <c r="AA1396" s="2"/>
      <c r="AB1396" s="2"/>
      <c r="AC1396" s="2"/>
      <c r="AD1396" s="2"/>
      <c r="AE1396" s="2"/>
      <c r="AF1396" s="2"/>
      <c r="AG1396" s="2"/>
      <c r="AH1396" s="2"/>
      <c r="AI1396" s="2"/>
      <c r="AJ1396" s="2"/>
      <c r="AK1396" s="2"/>
      <c r="AL1396" s="2"/>
      <c r="AM1396" s="2"/>
      <c r="AN1396" s="2"/>
      <c r="AO1396" s="2"/>
      <c r="AP1396" s="2"/>
      <c r="AQ1396" s="2"/>
      <c r="AR1396" s="2"/>
      <c r="AS1396" s="2"/>
      <c r="AT1396" s="2"/>
      <c r="AU1396" s="2"/>
      <c r="AV1396" s="2"/>
      <c r="AW1396" s="2"/>
      <c r="AX1396" s="2"/>
      <c r="AY1396" s="2"/>
      <c r="AZ1396" s="2"/>
      <c r="BA1396" s="2"/>
      <c r="BB1396" s="2"/>
      <c r="BC1396" s="2"/>
      <c r="BD1396" s="2"/>
      <c r="BE1396" s="2"/>
      <c r="BF1396" s="2"/>
      <c r="BG1396" s="2"/>
      <c r="BH1396" s="2"/>
      <c r="BI1396" s="2"/>
      <c r="BJ1396" s="2"/>
      <c r="BK1396" s="2"/>
      <c r="BL1396" s="2"/>
      <c r="BM1396" s="2"/>
      <c r="BN1396" s="2"/>
      <c r="BO1396" s="2"/>
      <c r="BP1396" s="2"/>
      <c r="BQ1396" s="2"/>
      <c r="BR1396" s="2"/>
      <c r="BS1396" s="2"/>
      <c r="BT1396" s="2"/>
      <c r="BU1396" s="2"/>
      <c r="BV1396" s="2"/>
      <c r="BW1396" s="2"/>
      <c r="BX1396" s="2"/>
      <c r="BY1396" s="2"/>
      <c r="BZ1396" s="2"/>
      <c r="CA1396" s="2"/>
      <c r="CB1396" s="2"/>
      <c r="CC1396" s="2"/>
      <c r="CD1396" s="2"/>
      <c r="CE1396" s="2"/>
      <c r="CF1396" s="2"/>
      <c r="CG1396" s="2"/>
      <c r="CH1396" s="2"/>
      <c r="CI1396" s="2"/>
      <c r="CJ1396" s="2"/>
      <c r="CK1396" s="2"/>
      <c r="CL1396" s="2"/>
      <c r="CM1396" s="2"/>
      <c r="CN1396" s="2"/>
      <c r="CO1396" s="2"/>
      <c r="CP1396" s="2"/>
      <c r="CQ1396" s="2"/>
      <c r="CR1396" s="2"/>
      <c r="CS1396" s="2"/>
      <c r="CT1396" s="2"/>
      <c r="CU1396" s="2"/>
      <c r="CV1396" s="2"/>
      <c r="CW1396" s="2"/>
      <c r="CX1396" s="2"/>
      <c r="CY1396" s="2"/>
      <c r="CZ1396" s="2"/>
      <c r="DA1396" s="2"/>
      <c r="DB1396" s="2"/>
      <c r="DC1396" s="2"/>
      <c r="DD1396" s="2"/>
      <c r="DE1396" s="2"/>
      <c r="DF1396" s="2"/>
      <c r="DG1396" s="2"/>
      <c r="DH1396" s="2"/>
      <c r="DI1396" s="2"/>
      <c r="DJ1396" s="2"/>
      <c r="DK1396" s="2"/>
      <c r="DL1396" s="2"/>
      <c r="DM1396" s="2"/>
      <c r="DN1396" s="2"/>
      <c r="DO1396" s="2"/>
      <c r="DP1396" s="2"/>
      <c r="DQ1396" s="2"/>
      <c r="DR1396" s="2"/>
      <c r="DS1396" s="2"/>
      <c r="DT1396" s="2"/>
      <c r="DU1396" s="2"/>
      <c r="DV1396" s="2"/>
      <c r="DW1396" s="2"/>
      <c r="DX1396" s="2"/>
      <c r="DY1396" s="2"/>
      <c r="DZ1396" s="2"/>
      <c r="EA1396" s="2"/>
      <c r="EB1396" s="2"/>
      <c r="EC1396" s="2"/>
      <c r="ED1396" s="2"/>
      <c r="EE1396" s="2"/>
      <c r="EF1396" s="2"/>
      <c r="EG1396" s="2"/>
      <c r="EH1396" s="2"/>
      <c r="EI1396" s="2"/>
      <c r="EJ1396" s="2"/>
      <c r="EK1396" s="2"/>
      <c r="EL1396" s="2"/>
      <c r="EM1396" s="2"/>
      <c r="EN1396" s="2"/>
      <c r="EO1396" s="2"/>
      <c r="EP1396" s="2"/>
      <c r="EQ1396" s="2"/>
      <c r="ER1396" s="2"/>
      <c r="ES1396" s="2"/>
      <c r="ET1396" s="2"/>
      <c r="EU1396" s="2"/>
      <c r="EV1396" s="2"/>
      <c r="EW1396" s="2"/>
      <c r="EX1396" s="2"/>
      <c r="EY1396" s="2"/>
      <c r="EZ1396" s="2"/>
      <c r="FA1396" s="2"/>
      <c r="FB1396" s="2"/>
      <c r="FC1396" s="2"/>
    </row>
    <row r="1397" spans="1:159" s="4" customFormat="1">
      <c r="A1397" s="50" t="s">
        <v>3065</v>
      </c>
      <c r="B1397" s="59" t="s">
        <v>3042</v>
      </c>
      <c r="C1397" s="60">
        <v>5756</v>
      </c>
      <c r="D1397" s="59" t="s">
        <v>3107</v>
      </c>
      <c r="E1397" s="78" t="str">
        <f>IFERROR(VLOOKUP($C1397,'2025-26 School Level AAFTE'!$C$2:$L$2349,9,FALSE), "No")</f>
        <v>Yes</v>
      </c>
      <c r="F1397" s="67">
        <f>IFERROR(VLOOKUP($C1397,'2025-26 School Level AAFTE'!$C$2:$J$2349,8,FALSE), 0)</f>
        <v>169.64</v>
      </c>
      <c r="G1397" s="69">
        <f>IFERROR(IF(E1397= "yes",VLOOKUP(C1397,Summary!$B:$I,6,0),0),0)</f>
        <v>0</v>
      </c>
      <c r="H1397" s="68">
        <f t="shared" si="241"/>
        <v>169.64</v>
      </c>
      <c r="I1397" s="110">
        <f>VLOOKUP($A1397,'2026-27 Salary &amp; Benefits'!$A:$I,3,FALSE)</f>
        <v>1</v>
      </c>
      <c r="J1397" s="110">
        <f>VLOOKUP($A1397,'2026-27 Salary &amp; Benefits'!$A:$I,4,FALSE)</f>
        <v>1</v>
      </c>
      <c r="K1397" s="101">
        <f t="shared" si="242"/>
        <v>169.64</v>
      </c>
      <c r="L1397" s="100">
        <f t="shared" si="243"/>
        <v>0.498</v>
      </c>
      <c r="M1397" s="102">
        <f>'2026-27 Salary &amp; Benefits'!$E$6</f>
        <v>78209</v>
      </c>
      <c r="N1397" s="102">
        <f>'2026-27 Salary &amp; Benefits'!$F$6</f>
        <v>82248</v>
      </c>
      <c r="O1397" s="7">
        <f t="shared" si="244"/>
        <v>38948.080000000002</v>
      </c>
      <c r="P1397" s="7">
        <f t="shared" si="245"/>
        <v>2011.4199999999983</v>
      </c>
      <c r="Q1397" s="7">
        <f>'2026-27 Salary &amp; Benefits'!G$6</f>
        <v>16817.759999999998</v>
      </c>
      <c r="R1397" s="103">
        <f>'2026-27 Salary &amp; Benefits'!H$6</f>
        <v>0.16020000000000001</v>
      </c>
      <c r="S1397" s="103">
        <f>'2026-27 Salary &amp; Benefits'!I$6</f>
        <v>0.15390000000000001</v>
      </c>
      <c r="T1397" s="7">
        <f t="shared" si="246"/>
        <v>14924.28</v>
      </c>
      <c r="U1397" s="7">
        <f t="shared" si="247"/>
        <v>682.66</v>
      </c>
      <c r="V1397" s="7">
        <f t="shared" si="248"/>
        <v>105.06</v>
      </c>
      <c r="W1397" s="7">
        <f t="shared" si="249"/>
        <v>787.72</v>
      </c>
      <c r="X1397" s="18">
        <f t="shared" si="250"/>
        <v>56671.5</v>
      </c>
      <c r="Y1397" s="2"/>
      <c r="Z1397" s="2"/>
      <c r="AA1397" s="2"/>
      <c r="AB1397" s="2"/>
      <c r="AC1397" s="2"/>
      <c r="AD1397" s="2"/>
      <c r="AE1397" s="2"/>
      <c r="AF1397" s="2"/>
      <c r="AG1397" s="2"/>
      <c r="AH1397" s="2"/>
      <c r="AI1397" s="2"/>
      <c r="AJ1397" s="2"/>
      <c r="AK1397" s="2"/>
      <c r="AL1397" s="2"/>
      <c r="AM1397" s="2"/>
      <c r="AN1397" s="2"/>
      <c r="AO1397" s="2"/>
      <c r="AP1397" s="2"/>
      <c r="AQ1397" s="2"/>
      <c r="AR1397" s="2"/>
      <c r="AS1397" s="2"/>
      <c r="AT1397" s="2"/>
      <c r="AU1397" s="2"/>
      <c r="AV1397" s="2"/>
      <c r="AW1397" s="2"/>
      <c r="AX1397" s="2"/>
      <c r="AY1397" s="2"/>
      <c r="AZ1397" s="2"/>
      <c r="BA1397" s="2"/>
      <c r="BB1397" s="2"/>
      <c r="BC1397" s="2"/>
      <c r="BD1397" s="2"/>
      <c r="BE1397" s="2"/>
      <c r="BF1397" s="2"/>
      <c r="BG1397" s="2"/>
      <c r="BH1397" s="2"/>
      <c r="BI1397" s="2"/>
      <c r="BJ1397" s="2"/>
      <c r="BK1397" s="2"/>
      <c r="BL1397" s="2"/>
      <c r="BM1397" s="2"/>
      <c r="BN1397" s="2"/>
      <c r="BO1397" s="2"/>
      <c r="BP1397" s="2"/>
      <c r="BQ1397" s="2"/>
      <c r="BR1397" s="2"/>
      <c r="BS1397" s="2"/>
      <c r="BT1397" s="2"/>
      <c r="BU1397" s="2"/>
      <c r="BV1397" s="2"/>
      <c r="BW1397" s="2"/>
      <c r="BX1397" s="2"/>
      <c r="BY1397" s="2"/>
      <c r="BZ1397" s="2"/>
      <c r="CA1397" s="2"/>
      <c r="CB1397" s="2"/>
      <c r="CC1397" s="2"/>
      <c r="CD1397" s="2"/>
      <c r="CE1397" s="2"/>
      <c r="CF1397" s="2"/>
      <c r="CG1397" s="2"/>
      <c r="CH1397" s="2"/>
      <c r="CI1397" s="2"/>
      <c r="CJ1397" s="2"/>
      <c r="CK1397" s="2"/>
      <c r="CL1397" s="2"/>
      <c r="CM1397" s="2"/>
      <c r="CN1397" s="2"/>
      <c r="CO1397" s="2"/>
      <c r="CP1397" s="2"/>
      <c r="CQ1397" s="2"/>
      <c r="CR1397" s="2"/>
      <c r="CS1397" s="2"/>
      <c r="CT1397" s="2"/>
      <c r="CU1397" s="2"/>
      <c r="CV1397" s="2"/>
      <c r="CW1397" s="2"/>
      <c r="CX1397" s="2"/>
      <c r="CY1397" s="2"/>
      <c r="CZ1397" s="2"/>
      <c r="DA1397" s="2"/>
      <c r="DB1397" s="2"/>
      <c r="DC1397" s="2"/>
      <c r="DD1397" s="2"/>
      <c r="DE1397" s="2"/>
      <c r="DF1397" s="2"/>
      <c r="DG1397" s="2"/>
      <c r="DH1397" s="2"/>
      <c r="DI1397" s="2"/>
      <c r="DJ1397" s="2"/>
      <c r="DK1397" s="2"/>
      <c r="DL1397" s="2"/>
      <c r="DM1397" s="2"/>
      <c r="DN1397" s="2"/>
      <c r="DO1397" s="2"/>
      <c r="DP1397" s="2"/>
      <c r="DQ1397" s="2"/>
      <c r="DR1397" s="2"/>
      <c r="DS1397" s="2"/>
      <c r="DT1397" s="2"/>
      <c r="DU1397" s="2"/>
      <c r="DV1397" s="2"/>
      <c r="DW1397" s="2"/>
      <c r="DX1397" s="2"/>
      <c r="DY1397" s="2"/>
      <c r="DZ1397" s="2"/>
      <c r="EA1397" s="2"/>
      <c r="EB1397" s="2"/>
      <c r="EC1397" s="2"/>
      <c r="ED1397" s="2"/>
      <c r="EE1397" s="2"/>
      <c r="EF1397" s="2"/>
      <c r="EG1397" s="2"/>
      <c r="EH1397" s="2"/>
      <c r="EI1397" s="2"/>
      <c r="EJ1397" s="2"/>
      <c r="EK1397" s="2"/>
      <c r="EL1397" s="2"/>
      <c r="EM1397" s="2"/>
      <c r="EN1397" s="2"/>
      <c r="EO1397" s="2"/>
      <c r="EP1397" s="2"/>
      <c r="EQ1397" s="2"/>
      <c r="ER1397" s="2"/>
      <c r="ES1397" s="2"/>
      <c r="ET1397" s="2"/>
      <c r="EU1397" s="2"/>
      <c r="EV1397" s="2"/>
      <c r="EW1397" s="2"/>
      <c r="EX1397" s="2"/>
      <c r="EY1397" s="2"/>
      <c r="EZ1397" s="2"/>
      <c r="FA1397" s="2"/>
      <c r="FB1397" s="2"/>
      <c r="FC1397" s="2"/>
    </row>
    <row r="1398" spans="1:159" s="4" customFormat="1">
      <c r="A1398" s="50" t="s">
        <v>2174</v>
      </c>
      <c r="B1398" s="59" t="s">
        <v>2715</v>
      </c>
      <c r="C1398" s="60">
        <v>5391</v>
      </c>
      <c r="D1398" s="59" t="s">
        <v>378</v>
      </c>
      <c r="E1398" s="78" t="str">
        <f>IFERROR(VLOOKUP($C1398,'2025-26 School Level AAFTE'!$C$2:$L$2349,9,FALSE), "No")</f>
        <v>Yes</v>
      </c>
      <c r="F1398" s="67">
        <f>IFERROR(VLOOKUP($C1398,'2025-26 School Level AAFTE'!$C$2:$J$2349,8,FALSE), 0)</f>
        <v>562.07000000000005</v>
      </c>
      <c r="G1398" s="69">
        <f>IFERROR(IF(E1398= "yes",VLOOKUP(C1398,Summary!$B:$I,6,0),0),0)</f>
        <v>0</v>
      </c>
      <c r="H1398" s="68">
        <f t="shared" si="241"/>
        <v>562.07000000000005</v>
      </c>
      <c r="I1398" s="110">
        <f>VLOOKUP($A1398,'2026-27 Salary &amp; Benefits'!$A:$I,3,FALSE)</f>
        <v>1</v>
      </c>
      <c r="J1398" s="110">
        <f>VLOOKUP($A1398,'2026-27 Salary &amp; Benefits'!$A:$I,4,FALSE)</f>
        <v>1</v>
      </c>
      <c r="K1398" s="101">
        <f t="shared" si="242"/>
        <v>562.07000000000005</v>
      </c>
      <c r="L1398" s="100">
        <f t="shared" si="243"/>
        <v>1.649</v>
      </c>
      <c r="M1398" s="102">
        <f>'2026-27 Salary &amp; Benefits'!$E$6</f>
        <v>78209</v>
      </c>
      <c r="N1398" s="102">
        <f>'2026-27 Salary &amp; Benefits'!$F$6</f>
        <v>82248</v>
      </c>
      <c r="O1398" s="7">
        <f t="shared" si="244"/>
        <v>128966.64</v>
      </c>
      <c r="P1398" s="7">
        <f t="shared" si="245"/>
        <v>6660.3100000000122</v>
      </c>
      <c r="Q1398" s="7">
        <f>'2026-27 Salary &amp; Benefits'!G$6</f>
        <v>16817.759999999998</v>
      </c>
      <c r="R1398" s="103">
        <f>'2026-27 Salary &amp; Benefits'!H$6</f>
        <v>0.16020000000000001</v>
      </c>
      <c r="S1398" s="103">
        <f>'2026-27 Salary &amp; Benefits'!I$6</f>
        <v>0.15390000000000001</v>
      </c>
      <c r="T1398" s="7">
        <f t="shared" si="246"/>
        <v>49417.96</v>
      </c>
      <c r="U1398" s="7">
        <f t="shared" si="247"/>
        <v>2260.4499999999998</v>
      </c>
      <c r="V1398" s="7">
        <f t="shared" si="248"/>
        <v>347.88</v>
      </c>
      <c r="W1398" s="7">
        <f t="shared" si="249"/>
        <v>2608.33</v>
      </c>
      <c r="X1398" s="18">
        <f t="shared" si="250"/>
        <v>187653.24000000002</v>
      </c>
      <c r="Y1398" s="2"/>
      <c r="Z1398" s="2"/>
      <c r="AA1398" s="2"/>
      <c r="AB1398" s="2"/>
      <c r="AC1398" s="2"/>
      <c r="AD1398" s="2"/>
      <c r="AE1398" s="2"/>
      <c r="AF1398" s="2"/>
      <c r="AG1398" s="2"/>
      <c r="AH1398" s="2"/>
      <c r="AI1398" s="2"/>
      <c r="AJ1398" s="2"/>
      <c r="AK1398" s="2"/>
      <c r="AL1398" s="2"/>
      <c r="AM1398" s="2"/>
      <c r="AN1398" s="2"/>
      <c r="AO1398" s="2"/>
      <c r="AP1398" s="2"/>
      <c r="AQ1398" s="2"/>
      <c r="AR1398" s="2"/>
      <c r="AS1398" s="2"/>
      <c r="AT1398" s="2"/>
      <c r="AU1398" s="2"/>
      <c r="AV1398" s="2"/>
      <c r="AW1398" s="2"/>
      <c r="AX1398" s="2"/>
      <c r="AY1398" s="2"/>
      <c r="AZ1398" s="2"/>
      <c r="BA1398" s="2"/>
      <c r="BB1398" s="2"/>
      <c r="BC1398" s="2"/>
      <c r="BD1398" s="2"/>
      <c r="BE1398" s="2"/>
      <c r="BF1398" s="2"/>
      <c r="BG1398" s="2"/>
      <c r="BH1398" s="2"/>
      <c r="BI1398" s="2"/>
      <c r="BJ1398" s="2"/>
      <c r="BK1398" s="2"/>
      <c r="BL1398" s="2"/>
      <c r="BM1398" s="2"/>
      <c r="BN1398" s="2"/>
      <c r="BO1398" s="2"/>
      <c r="BP1398" s="2"/>
      <c r="BQ1398" s="2"/>
      <c r="BR1398" s="2"/>
      <c r="BS1398" s="2"/>
      <c r="BT1398" s="2"/>
      <c r="BU1398" s="2"/>
      <c r="BV1398" s="2"/>
      <c r="BW1398" s="2"/>
      <c r="BX1398" s="2"/>
      <c r="BY1398" s="2"/>
      <c r="BZ1398" s="2"/>
      <c r="CA1398" s="2"/>
      <c r="CB1398" s="2"/>
      <c r="CC1398" s="2"/>
      <c r="CD1398" s="2"/>
      <c r="CE1398" s="2"/>
      <c r="CF1398" s="2"/>
      <c r="CG1398" s="2"/>
      <c r="CH1398" s="2"/>
      <c r="CI1398" s="2"/>
      <c r="CJ1398" s="2"/>
      <c r="CK1398" s="2"/>
      <c r="CL1398" s="2"/>
      <c r="CM1398" s="2"/>
      <c r="CN1398" s="2"/>
      <c r="CO1398" s="2"/>
      <c r="CP1398" s="2"/>
      <c r="CQ1398" s="2"/>
      <c r="CR1398" s="2"/>
      <c r="CS1398" s="2"/>
      <c r="CT1398" s="2"/>
      <c r="CU1398" s="2"/>
      <c r="CV1398" s="2"/>
      <c r="CW1398" s="2"/>
      <c r="CX1398" s="2"/>
      <c r="CY1398" s="2"/>
      <c r="CZ1398" s="2"/>
      <c r="DA1398" s="2"/>
      <c r="DB1398" s="2"/>
      <c r="DC1398" s="2"/>
      <c r="DD1398" s="2"/>
      <c r="DE1398" s="2"/>
      <c r="DF1398" s="2"/>
      <c r="DG1398" s="2"/>
      <c r="DH1398" s="2"/>
      <c r="DI1398" s="2"/>
      <c r="DJ1398" s="2"/>
      <c r="DK1398" s="2"/>
      <c r="DL1398" s="2"/>
      <c r="DM1398" s="2"/>
      <c r="DN1398" s="2"/>
      <c r="DO1398" s="2"/>
      <c r="DP1398" s="2"/>
      <c r="DQ1398" s="2"/>
      <c r="DR1398" s="2"/>
      <c r="DS1398" s="2"/>
      <c r="DT1398" s="2"/>
      <c r="DU1398" s="2"/>
      <c r="DV1398" s="2"/>
      <c r="DW1398" s="2"/>
      <c r="DX1398" s="2"/>
      <c r="DY1398" s="2"/>
      <c r="DZ1398" s="2"/>
      <c r="EA1398" s="2"/>
      <c r="EB1398" s="2"/>
      <c r="EC1398" s="2"/>
      <c r="ED1398" s="2"/>
      <c r="EE1398" s="2"/>
      <c r="EF1398" s="2"/>
      <c r="EG1398" s="2"/>
      <c r="EH1398" s="2"/>
      <c r="EI1398" s="2"/>
      <c r="EJ1398" s="2"/>
      <c r="EK1398" s="2"/>
      <c r="EL1398" s="2"/>
      <c r="EM1398" s="2"/>
      <c r="EN1398" s="2"/>
      <c r="EO1398" s="2"/>
      <c r="EP1398" s="2"/>
      <c r="EQ1398" s="2"/>
      <c r="ER1398" s="2"/>
      <c r="ES1398" s="2"/>
      <c r="ET1398" s="2"/>
      <c r="EU1398" s="2"/>
      <c r="EV1398" s="2"/>
      <c r="EW1398" s="2"/>
      <c r="EX1398" s="2"/>
      <c r="EY1398" s="2"/>
      <c r="EZ1398" s="2"/>
      <c r="FA1398" s="2"/>
      <c r="FB1398" s="2"/>
      <c r="FC1398" s="2"/>
    </row>
    <row r="1399" spans="1:159" s="4" customFormat="1">
      <c r="A1399" s="50" t="s">
        <v>2174</v>
      </c>
      <c r="B1399" s="59" t="s">
        <v>2715</v>
      </c>
      <c r="C1399" s="60">
        <v>5392</v>
      </c>
      <c r="D1399" s="59" t="s">
        <v>379</v>
      </c>
      <c r="E1399" s="78" t="str">
        <f>IFERROR(VLOOKUP($C1399,'2025-26 School Level AAFTE'!$C$2:$L$2349,9,FALSE), "No")</f>
        <v>Yes</v>
      </c>
      <c r="F1399" s="67">
        <f>IFERROR(VLOOKUP($C1399,'2025-26 School Level AAFTE'!$C$2:$J$2349,8,FALSE), 0)</f>
        <v>407.8</v>
      </c>
      <c r="G1399" s="69">
        <f>IFERROR(IF(E1399= "yes",VLOOKUP(C1399,Summary!$B:$I,6,0),0),0)</f>
        <v>0</v>
      </c>
      <c r="H1399" s="68">
        <f t="shared" si="241"/>
        <v>407.8</v>
      </c>
      <c r="I1399" s="110">
        <f>VLOOKUP($A1399,'2026-27 Salary &amp; Benefits'!$A:$I,3,FALSE)</f>
        <v>1</v>
      </c>
      <c r="J1399" s="110">
        <f>VLOOKUP($A1399,'2026-27 Salary &amp; Benefits'!$A:$I,4,FALSE)</f>
        <v>1</v>
      </c>
      <c r="K1399" s="101">
        <f t="shared" si="242"/>
        <v>407.8</v>
      </c>
      <c r="L1399" s="100">
        <f t="shared" si="243"/>
        <v>1.196</v>
      </c>
      <c r="M1399" s="102">
        <f>'2026-27 Salary &amp; Benefits'!$E$6</f>
        <v>78209</v>
      </c>
      <c r="N1399" s="102">
        <f>'2026-27 Salary &amp; Benefits'!$F$6</f>
        <v>82248</v>
      </c>
      <c r="O1399" s="7">
        <f t="shared" si="244"/>
        <v>93537.96</v>
      </c>
      <c r="P1399" s="7">
        <f t="shared" si="245"/>
        <v>4830.6499999999942</v>
      </c>
      <c r="Q1399" s="7">
        <f>'2026-27 Salary &amp; Benefits'!G$6</f>
        <v>16817.759999999998</v>
      </c>
      <c r="R1399" s="103">
        <f>'2026-27 Salary &amp; Benefits'!H$6</f>
        <v>0.16020000000000001</v>
      </c>
      <c r="S1399" s="103">
        <f>'2026-27 Salary &amp; Benefits'!I$6</f>
        <v>0.15390000000000001</v>
      </c>
      <c r="T1399" s="7">
        <f t="shared" si="246"/>
        <v>35842.26</v>
      </c>
      <c r="U1399" s="7">
        <f t="shared" si="247"/>
        <v>1639.48</v>
      </c>
      <c r="V1399" s="7">
        <f t="shared" si="248"/>
        <v>252.32</v>
      </c>
      <c r="W1399" s="7">
        <f t="shared" si="249"/>
        <v>1891.8</v>
      </c>
      <c r="X1399" s="18">
        <f t="shared" si="250"/>
        <v>136102.66999999998</v>
      </c>
      <c r="Y1399" s="2"/>
      <c r="Z1399" s="2"/>
      <c r="AA1399" s="2"/>
      <c r="AB1399" s="2"/>
      <c r="AC1399" s="2"/>
      <c r="AD1399" s="2"/>
      <c r="AE1399" s="2"/>
      <c r="AF1399" s="2"/>
      <c r="AG1399" s="2"/>
      <c r="AH1399" s="2"/>
      <c r="AI1399" s="2"/>
      <c r="AJ1399" s="2"/>
      <c r="AK1399" s="2"/>
      <c r="AL1399" s="2"/>
      <c r="AM1399" s="2"/>
      <c r="AN1399" s="2"/>
      <c r="AO1399" s="2"/>
      <c r="AP1399" s="2"/>
      <c r="AQ1399" s="2"/>
      <c r="AR1399" s="2"/>
      <c r="AS1399" s="2"/>
      <c r="AT1399" s="2"/>
      <c r="AU1399" s="2"/>
      <c r="AV1399" s="2"/>
      <c r="AW1399" s="2"/>
      <c r="AX1399" s="2"/>
      <c r="AY1399" s="2"/>
      <c r="AZ1399" s="2"/>
      <c r="BA1399" s="2"/>
      <c r="BB1399" s="2"/>
      <c r="BC1399" s="2"/>
      <c r="BD1399" s="2"/>
      <c r="BE1399" s="2"/>
      <c r="BF1399" s="2"/>
      <c r="BG1399" s="2"/>
      <c r="BH1399" s="2"/>
      <c r="BI1399" s="2"/>
      <c r="BJ1399" s="2"/>
      <c r="BK1399" s="2"/>
      <c r="BL1399" s="2"/>
      <c r="BM1399" s="2"/>
      <c r="BN1399" s="2"/>
      <c r="BO1399" s="2"/>
      <c r="BP1399" s="2"/>
      <c r="BQ1399" s="2"/>
      <c r="BR1399" s="2"/>
      <c r="BS1399" s="2"/>
      <c r="BT1399" s="2"/>
      <c r="BU1399" s="2"/>
      <c r="BV1399" s="2"/>
      <c r="BW1399" s="2"/>
      <c r="BX1399" s="2"/>
      <c r="BY1399" s="2"/>
      <c r="BZ1399" s="2"/>
      <c r="CA1399" s="2"/>
      <c r="CB1399" s="2"/>
      <c r="CC1399" s="2"/>
      <c r="CD1399" s="2"/>
      <c r="CE1399" s="2"/>
      <c r="CF1399" s="2"/>
      <c r="CG1399" s="2"/>
      <c r="CH1399" s="2"/>
      <c r="CI1399" s="2"/>
      <c r="CJ1399" s="2"/>
      <c r="CK1399" s="2"/>
      <c r="CL1399" s="2"/>
      <c r="CM1399" s="2"/>
      <c r="CN1399" s="2"/>
      <c r="CO1399" s="2"/>
      <c r="CP1399" s="2"/>
      <c r="CQ1399" s="2"/>
      <c r="CR1399" s="2"/>
      <c r="CS1399" s="2"/>
      <c r="CT1399" s="2"/>
      <c r="CU1399" s="2"/>
      <c r="CV1399" s="2"/>
      <c r="CW1399" s="2"/>
      <c r="CX1399" s="2"/>
      <c r="CY1399" s="2"/>
      <c r="CZ1399" s="2"/>
      <c r="DA1399" s="2"/>
      <c r="DB1399" s="2"/>
      <c r="DC1399" s="2"/>
      <c r="DD1399" s="2"/>
      <c r="DE1399" s="2"/>
      <c r="DF1399" s="2"/>
      <c r="DG1399" s="2"/>
      <c r="DH1399" s="2"/>
      <c r="DI1399" s="2"/>
      <c r="DJ1399" s="2"/>
      <c r="DK1399" s="2"/>
      <c r="DL1399" s="2"/>
      <c r="DM1399" s="2"/>
      <c r="DN1399" s="2"/>
      <c r="DO1399" s="2"/>
      <c r="DP1399" s="2"/>
      <c r="DQ1399" s="2"/>
      <c r="DR1399" s="2"/>
      <c r="DS1399" s="2"/>
      <c r="DT1399" s="2"/>
      <c r="DU1399" s="2"/>
      <c r="DV1399" s="2"/>
      <c r="DW1399" s="2"/>
      <c r="DX1399" s="2"/>
      <c r="DY1399" s="2"/>
      <c r="DZ1399" s="2"/>
      <c r="EA1399" s="2"/>
      <c r="EB1399" s="2"/>
      <c r="EC1399" s="2"/>
      <c r="ED1399" s="2"/>
      <c r="EE1399" s="2"/>
      <c r="EF1399" s="2"/>
      <c r="EG1399" s="2"/>
      <c r="EH1399" s="2"/>
      <c r="EI1399" s="2"/>
      <c r="EJ1399" s="2"/>
      <c r="EK1399" s="2"/>
      <c r="EL1399" s="2"/>
      <c r="EM1399" s="2"/>
      <c r="EN1399" s="2"/>
      <c r="EO1399" s="2"/>
      <c r="EP1399" s="2"/>
      <c r="EQ1399" s="2"/>
      <c r="ER1399" s="2"/>
      <c r="ES1399" s="2"/>
      <c r="ET1399" s="2"/>
      <c r="EU1399" s="2"/>
      <c r="EV1399" s="2"/>
      <c r="EW1399" s="2"/>
      <c r="EX1399" s="2"/>
      <c r="EY1399" s="2"/>
      <c r="EZ1399" s="2"/>
      <c r="FA1399" s="2"/>
      <c r="FB1399" s="2"/>
      <c r="FC1399" s="2"/>
    </row>
    <row r="1400" spans="1:159" s="4" customFormat="1">
      <c r="A1400" s="50" t="s">
        <v>2174</v>
      </c>
      <c r="B1400" s="59" t="s">
        <v>2715</v>
      </c>
      <c r="C1400" s="60">
        <v>5164</v>
      </c>
      <c r="D1400" s="59" t="s">
        <v>376</v>
      </c>
      <c r="E1400" s="78" t="str">
        <f>IFERROR(VLOOKUP($C1400,'2025-26 School Level AAFTE'!$C$2:$L$2349,9,FALSE), "No")</f>
        <v>Yes</v>
      </c>
      <c r="F1400" s="67">
        <f>IFERROR(VLOOKUP($C1400,'2025-26 School Level AAFTE'!$C$2:$J$2349,8,FALSE), 0)</f>
        <v>2149.4899999999998</v>
      </c>
      <c r="G1400" s="69">
        <f>IFERROR(IF(E1400= "yes",VLOOKUP(C1400,Summary!$B:$I,6,0),0),0)</f>
        <v>0</v>
      </c>
      <c r="H1400" s="68">
        <f t="shared" si="241"/>
        <v>2149.4899999999998</v>
      </c>
      <c r="I1400" s="110">
        <f>VLOOKUP($A1400,'2026-27 Salary &amp; Benefits'!$A:$I,3,FALSE)</f>
        <v>1</v>
      </c>
      <c r="J1400" s="110">
        <f>VLOOKUP($A1400,'2026-27 Salary &amp; Benefits'!$A:$I,4,FALSE)</f>
        <v>1</v>
      </c>
      <c r="K1400" s="101">
        <f t="shared" si="242"/>
        <v>2149.4899999999998</v>
      </c>
      <c r="L1400" s="100">
        <f t="shared" si="243"/>
        <v>6.3049999999999997</v>
      </c>
      <c r="M1400" s="102">
        <f>'2026-27 Salary &amp; Benefits'!$E$6</f>
        <v>78209</v>
      </c>
      <c r="N1400" s="102">
        <f>'2026-27 Salary &amp; Benefits'!$F$6</f>
        <v>82248</v>
      </c>
      <c r="O1400" s="7">
        <f t="shared" si="244"/>
        <v>493107.75</v>
      </c>
      <c r="P1400" s="7">
        <f t="shared" si="245"/>
        <v>25465.890000000014</v>
      </c>
      <c r="Q1400" s="7">
        <f>'2026-27 Salary &amp; Benefits'!G$6</f>
        <v>16817.759999999998</v>
      </c>
      <c r="R1400" s="103">
        <f>'2026-27 Salary &amp; Benefits'!H$6</f>
        <v>0.16020000000000001</v>
      </c>
      <c r="S1400" s="103">
        <f>'2026-27 Salary &amp; Benefits'!I$6</f>
        <v>0.15390000000000001</v>
      </c>
      <c r="T1400" s="7">
        <f t="shared" si="246"/>
        <v>188951.04000000001</v>
      </c>
      <c r="U1400" s="7">
        <f t="shared" si="247"/>
        <v>8642.89</v>
      </c>
      <c r="V1400" s="7">
        <f t="shared" si="248"/>
        <v>1330.14</v>
      </c>
      <c r="W1400" s="7">
        <f t="shared" si="249"/>
        <v>9973.0299999999988</v>
      </c>
      <c r="X1400" s="18">
        <f t="shared" si="250"/>
        <v>717497.71000000008</v>
      </c>
      <c r="Y1400" s="2"/>
      <c r="Z1400" s="2"/>
      <c r="AA1400" s="2"/>
      <c r="AB1400" s="2"/>
      <c r="AC1400" s="2"/>
      <c r="AD1400" s="2"/>
      <c r="AE1400" s="2"/>
      <c r="AF1400" s="2"/>
      <c r="AG1400" s="2"/>
      <c r="AH1400" s="2"/>
      <c r="AI1400" s="2"/>
      <c r="AJ1400" s="2"/>
      <c r="AK1400" s="2"/>
      <c r="AL1400" s="2"/>
      <c r="AM1400" s="2"/>
      <c r="AN1400" s="2"/>
      <c r="AO1400" s="2"/>
      <c r="AP1400" s="2"/>
      <c r="AQ1400" s="2"/>
      <c r="AR1400" s="2"/>
      <c r="AS1400" s="2"/>
      <c r="AT1400" s="2"/>
      <c r="AU1400" s="2"/>
      <c r="AV1400" s="2"/>
      <c r="AW1400" s="2"/>
      <c r="AX1400" s="2"/>
      <c r="AY1400" s="2"/>
      <c r="AZ1400" s="2"/>
      <c r="BA1400" s="2"/>
      <c r="BB1400" s="2"/>
      <c r="BC1400" s="2"/>
      <c r="BD1400" s="2"/>
      <c r="BE1400" s="2"/>
      <c r="BF1400" s="2"/>
      <c r="BG1400" s="2"/>
      <c r="BH1400" s="2"/>
      <c r="BI1400" s="2"/>
      <c r="BJ1400" s="2"/>
      <c r="BK1400" s="2"/>
      <c r="BL1400" s="2"/>
      <c r="BM1400" s="2"/>
      <c r="BN1400" s="2"/>
      <c r="BO1400" s="2"/>
      <c r="BP1400" s="2"/>
      <c r="BQ1400" s="2"/>
      <c r="BR1400" s="2"/>
      <c r="BS1400" s="2"/>
      <c r="BT1400" s="2"/>
      <c r="BU1400" s="2"/>
      <c r="BV1400" s="2"/>
      <c r="BW1400" s="2"/>
      <c r="BX1400" s="2"/>
      <c r="BY1400" s="2"/>
      <c r="BZ1400" s="2"/>
      <c r="CA1400" s="2"/>
      <c r="CB1400" s="2"/>
      <c r="CC1400" s="2"/>
      <c r="CD1400" s="2"/>
      <c r="CE1400" s="2"/>
      <c r="CF1400" s="2"/>
      <c r="CG1400" s="2"/>
      <c r="CH1400" s="2"/>
      <c r="CI1400" s="2"/>
      <c r="CJ1400" s="2"/>
      <c r="CK1400" s="2"/>
      <c r="CL1400" s="2"/>
      <c r="CM1400" s="2"/>
      <c r="CN1400" s="2"/>
      <c r="CO1400" s="2"/>
      <c r="CP1400" s="2"/>
      <c r="CQ1400" s="2"/>
      <c r="CR1400" s="2"/>
      <c r="CS1400" s="2"/>
      <c r="CT1400" s="2"/>
      <c r="CU1400" s="2"/>
      <c r="CV1400" s="2"/>
      <c r="CW1400" s="2"/>
      <c r="CX1400" s="2"/>
      <c r="CY1400" s="2"/>
      <c r="CZ1400" s="2"/>
      <c r="DA1400" s="2"/>
      <c r="DB1400" s="2"/>
      <c r="DC1400" s="2"/>
      <c r="DD1400" s="2"/>
      <c r="DE1400" s="2"/>
      <c r="DF1400" s="2"/>
      <c r="DG1400" s="2"/>
      <c r="DH1400" s="2"/>
      <c r="DI1400" s="2"/>
      <c r="DJ1400" s="2"/>
      <c r="DK1400" s="2"/>
      <c r="DL1400" s="2"/>
      <c r="DM1400" s="2"/>
      <c r="DN1400" s="2"/>
      <c r="DO1400" s="2"/>
      <c r="DP1400" s="2"/>
      <c r="DQ1400" s="2"/>
      <c r="DR1400" s="2"/>
      <c r="DS1400" s="2"/>
      <c r="DT1400" s="2"/>
      <c r="DU1400" s="2"/>
      <c r="DV1400" s="2"/>
      <c r="DW1400" s="2"/>
      <c r="DX1400" s="2"/>
      <c r="DY1400" s="2"/>
      <c r="DZ1400" s="2"/>
      <c r="EA1400" s="2"/>
      <c r="EB1400" s="2"/>
      <c r="EC1400" s="2"/>
      <c r="ED1400" s="2"/>
      <c r="EE1400" s="2"/>
      <c r="EF1400" s="2"/>
      <c r="EG1400" s="2"/>
      <c r="EH1400" s="2"/>
      <c r="EI1400" s="2"/>
      <c r="EJ1400" s="2"/>
      <c r="EK1400" s="2"/>
      <c r="EL1400" s="2"/>
      <c r="EM1400" s="2"/>
      <c r="EN1400" s="2"/>
      <c r="EO1400" s="2"/>
      <c r="EP1400" s="2"/>
      <c r="EQ1400" s="2"/>
      <c r="ER1400" s="2"/>
      <c r="ES1400" s="2"/>
      <c r="ET1400" s="2"/>
      <c r="EU1400" s="2"/>
      <c r="EV1400" s="2"/>
      <c r="EW1400" s="2"/>
      <c r="EX1400" s="2"/>
      <c r="EY1400" s="2"/>
      <c r="EZ1400" s="2"/>
      <c r="FA1400" s="2"/>
      <c r="FB1400" s="2"/>
      <c r="FC1400" s="2"/>
    </row>
    <row r="1401" spans="1:159" s="4" customFormat="1">
      <c r="A1401" s="50" t="s">
        <v>2174</v>
      </c>
      <c r="B1401" s="59" t="s">
        <v>2715</v>
      </c>
      <c r="C1401" s="60">
        <v>5623</v>
      </c>
      <c r="D1401" s="59" t="s">
        <v>2927</v>
      </c>
      <c r="E1401" s="78" t="str">
        <f>IFERROR(VLOOKUP($C1401,'2025-26 School Level AAFTE'!$C$2:$L$2349,9,FALSE), "No")</f>
        <v>Yes</v>
      </c>
      <c r="F1401" s="67">
        <f>IFERROR(VLOOKUP($C1401,'2025-26 School Level AAFTE'!$C$2:$J$2349,8,FALSE), 0)</f>
        <v>692.43</v>
      </c>
      <c r="G1401" s="69">
        <f>IFERROR(IF(E1401= "yes",VLOOKUP(C1401,Summary!$B:$I,6,0),0),0)</f>
        <v>0</v>
      </c>
      <c r="H1401" s="68">
        <f t="shared" si="241"/>
        <v>692.43</v>
      </c>
      <c r="I1401" s="110">
        <f>VLOOKUP($A1401,'2026-27 Salary &amp; Benefits'!$A:$I,3,FALSE)</f>
        <v>1</v>
      </c>
      <c r="J1401" s="110">
        <f>VLOOKUP($A1401,'2026-27 Salary &amp; Benefits'!$A:$I,4,FALSE)</f>
        <v>1</v>
      </c>
      <c r="K1401" s="101">
        <f t="shared" si="242"/>
        <v>692.43</v>
      </c>
      <c r="L1401" s="100">
        <f t="shared" si="243"/>
        <v>2.0310000000000001</v>
      </c>
      <c r="M1401" s="102">
        <f>'2026-27 Salary &amp; Benefits'!$E$6</f>
        <v>78209</v>
      </c>
      <c r="N1401" s="102">
        <f>'2026-27 Salary &amp; Benefits'!$F$6</f>
        <v>82248</v>
      </c>
      <c r="O1401" s="7">
        <f t="shared" si="244"/>
        <v>158842.48000000001</v>
      </c>
      <c r="P1401" s="7">
        <f t="shared" si="245"/>
        <v>8203.2099999999919</v>
      </c>
      <c r="Q1401" s="7">
        <f>'2026-27 Salary &amp; Benefits'!G$6</f>
        <v>16817.759999999998</v>
      </c>
      <c r="R1401" s="103">
        <f>'2026-27 Salary &amp; Benefits'!H$6</f>
        <v>0.16020000000000001</v>
      </c>
      <c r="S1401" s="103">
        <f>'2026-27 Salary &amp; Benefits'!I$6</f>
        <v>0.15390000000000001</v>
      </c>
      <c r="T1401" s="7">
        <f t="shared" si="246"/>
        <v>60865.91</v>
      </c>
      <c r="U1401" s="7">
        <f t="shared" si="247"/>
        <v>2784.09</v>
      </c>
      <c r="V1401" s="7">
        <f t="shared" si="248"/>
        <v>428.47</v>
      </c>
      <c r="W1401" s="7">
        <f t="shared" si="249"/>
        <v>3212.5600000000004</v>
      </c>
      <c r="X1401" s="18">
        <f t="shared" si="250"/>
        <v>231124.16</v>
      </c>
      <c r="Y1401" s="2"/>
      <c r="Z1401" s="2"/>
      <c r="AA1401" s="2"/>
      <c r="AB1401" s="2"/>
      <c r="AC1401" s="2"/>
      <c r="AD1401" s="2"/>
      <c r="AE1401" s="2"/>
      <c r="AF1401" s="2"/>
      <c r="AG1401" s="2"/>
      <c r="AH1401" s="2"/>
      <c r="AI1401" s="2"/>
      <c r="AJ1401" s="2"/>
      <c r="AK1401" s="2"/>
      <c r="AL1401" s="2"/>
      <c r="AM1401" s="2"/>
      <c r="AN1401" s="2"/>
      <c r="AO1401" s="2"/>
      <c r="AP1401" s="2"/>
      <c r="AQ1401" s="2"/>
      <c r="AR1401" s="2"/>
      <c r="AS1401" s="2"/>
      <c r="AT1401" s="2"/>
      <c r="AU1401" s="2"/>
      <c r="AV1401" s="2"/>
      <c r="AW1401" s="2"/>
      <c r="AX1401" s="2"/>
      <c r="AY1401" s="2"/>
      <c r="AZ1401" s="2"/>
      <c r="BA1401" s="2"/>
      <c r="BB1401" s="2"/>
      <c r="BC1401" s="2"/>
      <c r="BD1401" s="2"/>
      <c r="BE1401" s="2"/>
      <c r="BF1401" s="2"/>
      <c r="BG1401" s="2"/>
      <c r="BH1401" s="2"/>
      <c r="BI1401" s="2"/>
      <c r="BJ1401" s="2"/>
      <c r="BK1401" s="2"/>
      <c r="BL1401" s="2"/>
      <c r="BM1401" s="2"/>
      <c r="BN1401" s="2"/>
      <c r="BO1401" s="2"/>
      <c r="BP1401" s="2"/>
      <c r="BQ1401" s="2"/>
      <c r="BR1401" s="2"/>
      <c r="BS1401" s="2"/>
      <c r="BT1401" s="2"/>
      <c r="BU1401" s="2"/>
      <c r="BV1401" s="2"/>
      <c r="BW1401" s="2"/>
      <c r="BX1401" s="2"/>
      <c r="BY1401" s="2"/>
      <c r="BZ1401" s="2"/>
      <c r="CA1401" s="2"/>
      <c r="CB1401" s="2"/>
      <c r="CC1401" s="2"/>
      <c r="CD1401" s="2"/>
      <c r="CE1401" s="2"/>
      <c r="CF1401" s="2"/>
      <c r="CG1401" s="2"/>
      <c r="CH1401" s="2"/>
      <c r="CI1401" s="2"/>
      <c r="CJ1401" s="2"/>
      <c r="CK1401" s="2"/>
      <c r="CL1401" s="2"/>
      <c r="CM1401" s="2"/>
      <c r="CN1401" s="2"/>
      <c r="CO1401" s="2"/>
      <c r="CP1401" s="2"/>
      <c r="CQ1401" s="2"/>
      <c r="CR1401" s="2"/>
      <c r="CS1401" s="2"/>
      <c r="CT1401" s="2"/>
      <c r="CU1401" s="2"/>
      <c r="CV1401" s="2"/>
      <c r="CW1401" s="2"/>
      <c r="CX1401" s="2"/>
      <c r="CY1401" s="2"/>
      <c r="CZ1401" s="2"/>
      <c r="DA1401" s="2"/>
      <c r="DB1401" s="2"/>
      <c r="DC1401" s="2"/>
      <c r="DD1401" s="2"/>
      <c r="DE1401" s="2"/>
      <c r="DF1401" s="2"/>
      <c r="DG1401" s="2"/>
      <c r="DH1401" s="2"/>
      <c r="DI1401" s="2"/>
      <c r="DJ1401" s="2"/>
      <c r="DK1401" s="2"/>
      <c r="DL1401" s="2"/>
      <c r="DM1401" s="2"/>
      <c r="DN1401" s="2"/>
      <c r="DO1401" s="2"/>
      <c r="DP1401" s="2"/>
      <c r="DQ1401" s="2"/>
      <c r="DR1401" s="2"/>
      <c r="DS1401" s="2"/>
      <c r="DT1401" s="2"/>
      <c r="DU1401" s="2"/>
      <c r="DV1401" s="2"/>
      <c r="DW1401" s="2"/>
      <c r="DX1401" s="2"/>
      <c r="DY1401" s="2"/>
      <c r="DZ1401" s="2"/>
      <c r="EA1401" s="2"/>
      <c r="EB1401" s="2"/>
      <c r="EC1401" s="2"/>
      <c r="ED1401" s="2"/>
      <c r="EE1401" s="2"/>
      <c r="EF1401" s="2"/>
      <c r="EG1401" s="2"/>
      <c r="EH1401" s="2"/>
      <c r="EI1401" s="2"/>
      <c r="EJ1401" s="2"/>
      <c r="EK1401" s="2"/>
      <c r="EL1401" s="2"/>
      <c r="EM1401" s="2"/>
      <c r="EN1401" s="2"/>
      <c r="EO1401" s="2"/>
      <c r="EP1401" s="2"/>
      <c r="EQ1401" s="2"/>
      <c r="ER1401" s="2"/>
      <c r="ES1401" s="2"/>
      <c r="ET1401" s="2"/>
      <c r="EU1401" s="2"/>
      <c r="EV1401" s="2"/>
      <c r="EW1401" s="2"/>
      <c r="EX1401" s="2"/>
      <c r="EY1401" s="2"/>
      <c r="EZ1401" s="2"/>
      <c r="FA1401" s="2"/>
      <c r="FB1401" s="2"/>
      <c r="FC1401" s="2"/>
    </row>
    <row r="1402" spans="1:159" s="4" customFormat="1">
      <c r="A1402" s="50" t="s">
        <v>2174</v>
      </c>
      <c r="B1402" s="59" t="s">
        <v>2715</v>
      </c>
      <c r="C1402" s="60">
        <v>3425</v>
      </c>
      <c r="D1402" s="59" t="s">
        <v>366</v>
      </c>
      <c r="E1402" s="78" t="str">
        <f>IFERROR(VLOOKUP($C1402,'2025-26 School Level AAFTE'!$C$2:$L$2349,9,FALSE), "No")</f>
        <v>Yes</v>
      </c>
      <c r="F1402" s="67">
        <f>IFERROR(VLOOKUP($C1402,'2025-26 School Level AAFTE'!$C$2:$J$2349,8,FALSE), 0)</f>
        <v>236.89999999999998</v>
      </c>
      <c r="G1402" s="69">
        <f>IFERROR(IF(E1402= "yes",VLOOKUP(C1402,Summary!$B:$I,6,0),0),0)</f>
        <v>0</v>
      </c>
      <c r="H1402" s="68">
        <f t="shared" si="241"/>
        <v>236.89999999999998</v>
      </c>
      <c r="I1402" s="110">
        <f>VLOOKUP($A1402,'2026-27 Salary &amp; Benefits'!$A:$I,3,FALSE)</f>
        <v>1</v>
      </c>
      <c r="J1402" s="110">
        <f>VLOOKUP($A1402,'2026-27 Salary &amp; Benefits'!$A:$I,4,FALSE)</f>
        <v>1</v>
      </c>
      <c r="K1402" s="101">
        <f t="shared" si="242"/>
        <v>236.89999999999998</v>
      </c>
      <c r="L1402" s="100">
        <f t="shared" si="243"/>
        <v>0.69499999999999995</v>
      </c>
      <c r="M1402" s="102">
        <f>'2026-27 Salary &amp; Benefits'!$E$6</f>
        <v>78209</v>
      </c>
      <c r="N1402" s="102">
        <f>'2026-27 Salary &amp; Benefits'!$F$6</f>
        <v>82248</v>
      </c>
      <c r="O1402" s="7">
        <f t="shared" si="244"/>
        <v>54355.26</v>
      </c>
      <c r="P1402" s="7">
        <f t="shared" si="245"/>
        <v>2807.0999999999985</v>
      </c>
      <c r="Q1402" s="7">
        <f>'2026-27 Salary &amp; Benefits'!G$6</f>
        <v>16817.759999999998</v>
      </c>
      <c r="R1402" s="103">
        <f>'2026-27 Salary &amp; Benefits'!H$6</f>
        <v>0.16020000000000001</v>
      </c>
      <c r="S1402" s="103">
        <f>'2026-27 Salary &amp; Benefits'!I$6</f>
        <v>0.15390000000000001</v>
      </c>
      <c r="T1402" s="7">
        <f t="shared" si="246"/>
        <v>20828.07</v>
      </c>
      <c r="U1402" s="7">
        <f t="shared" si="247"/>
        <v>952.71</v>
      </c>
      <c r="V1402" s="7">
        <f t="shared" si="248"/>
        <v>146.62</v>
      </c>
      <c r="W1402" s="7">
        <f t="shared" si="249"/>
        <v>1099.33</v>
      </c>
      <c r="X1402" s="18">
        <f t="shared" si="250"/>
        <v>79089.759999999995</v>
      </c>
      <c r="Y1402" s="2"/>
      <c r="Z1402" s="2"/>
      <c r="AA1402" s="2"/>
      <c r="AB1402" s="2"/>
      <c r="AC1402" s="2"/>
      <c r="AD1402" s="2"/>
      <c r="AE1402" s="2"/>
      <c r="AF1402" s="2"/>
      <c r="AG1402" s="2"/>
      <c r="AH1402" s="2"/>
      <c r="AI1402" s="2"/>
      <c r="AJ1402" s="2"/>
      <c r="AK1402" s="2"/>
      <c r="AL1402" s="2"/>
      <c r="AM1402" s="2"/>
      <c r="AN1402" s="2"/>
      <c r="AO1402" s="2"/>
      <c r="AP1402" s="2"/>
      <c r="AQ1402" s="2"/>
      <c r="AR1402" s="2"/>
      <c r="AS1402" s="2"/>
      <c r="AT1402" s="2"/>
      <c r="AU1402" s="2"/>
      <c r="AV1402" s="2"/>
      <c r="AW1402" s="2"/>
      <c r="AX1402" s="2"/>
      <c r="AY1402" s="2"/>
      <c r="AZ1402" s="2"/>
      <c r="BA1402" s="2"/>
      <c r="BB1402" s="2"/>
      <c r="BC1402" s="2"/>
      <c r="BD1402" s="2"/>
      <c r="BE1402" s="2"/>
      <c r="BF1402" s="2"/>
      <c r="BG1402" s="2"/>
      <c r="BH1402" s="2"/>
      <c r="BI1402" s="2"/>
      <c r="BJ1402" s="2"/>
      <c r="BK1402" s="2"/>
      <c r="BL1402" s="2"/>
      <c r="BM1402" s="2"/>
      <c r="BN1402" s="2"/>
      <c r="BO1402" s="2"/>
      <c r="BP1402" s="2"/>
      <c r="BQ1402" s="2"/>
      <c r="BR1402" s="2"/>
      <c r="BS1402" s="2"/>
      <c r="BT1402" s="2"/>
      <c r="BU1402" s="2"/>
      <c r="BV1402" s="2"/>
      <c r="BW1402" s="2"/>
      <c r="BX1402" s="2"/>
      <c r="BY1402" s="2"/>
      <c r="BZ1402" s="2"/>
      <c r="CA1402" s="2"/>
      <c r="CB1402" s="2"/>
      <c r="CC1402" s="2"/>
      <c r="CD1402" s="2"/>
      <c r="CE1402" s="2"/>
      <c r="CF1402" s="2"/>
      <c r="CG1402" s="2"/>
      <c r="CH1402" s="2"/>
      <c r="CI1402" s="2"/>
      <c r="CJ1402" s="2"/>
      <c r="CK1402" s="2"/>
      <c r="CL1402" s="2"/>
      <c r="CM1402" s="2"/>
      <c r="CN1402" s="2"/>
      <c r="CO1402" s="2"/>
      <c r="CP1402" s="2"/>
      <c r="CQ1402" s="2"/>
      <c r="CR1402" s="2"/>
      <c r="CS1402" s="2"/>
      <c r="CT1402" s="2"/>
      <c r="CU1402" s="2"/>
      <c r="CV1402" s="2"/>
      <c r="CW1402" s="2"/>
      <c r="CX1402" s="2"/>
      <c r="CY1402" s="2"/>
      <c r="CZ1402" s="2"/>
      <c r="DA1402" s="2"/>
      <c r="DB1402" s="2"/>
      <c r="DC1402" s="2"/>
      <c r="DD1402" s="2"/>
      <c r="DE1402" s="2"/>
      <c r="DF1402" s="2"/>
      <c r="DG1402" s="2"/>
      <c r="DH1402" s="2"/>
      <c r="DI1402" s="2"/>
      <c r="DJ1402" s="2"/>
      <c r="DK1402" s="2"/>
      <c r="DL1402" s="2"/>
      <c r="DM1402" s="2"/>
      <c r="DN1402" s="2"/>
      <c r="DO1402" s="2"/>
      <c r="DP1402" s="2"/>
      <c r="DQ1402" s="2"/>
      <c r="DR1402" s="2"/>
      <c r="DS1402" s="2"/>
      <c r="DT1402" s="2"/>
      <c r="DU1402" s="2"/>
      <c r="DV1402" s="2"/>
      <c r="DW1402" s="2"/>
      <c r="DX1402" s="2"/>
      <c r="DY1402" s="2"/>
      <c r="DZ1402" s="2"/>
      <c r="EA1402" s="2"/>
      <c r="EB1402" s="2"/>
      <c r="EC1402" s="2"/>
      <c r="ED1402" s="2"/>
      <c r="EE1402" s="2"/>
      <c r="EF1402" s="2"/>
      <c r="EG1402" s="2"/>
      <c r="EH1402" s="2"/>
      <c r="EI1402" s="2"/>
      <c r="EJ1402" s="2"/>
      <c r="EK1402" s="2"/>
      <c r="EL1402" s="2"/>
      <c r="EM1402" s="2"/>
      <c r="EN1402" s="2"/>
      <c r="EO1402" s="2"/>
      <c r="EP1402" s="2"/>
      <c r="EQ1402" s="2"/>
      <c r="ER1402" s="2"/>
      <c r="ES1402" s="2"/>
      <c r="ET1402" s="2"/>
      <c r="EU1402" s="2"/>
      <c r="EV1402" s="2"/>
      <c r="EW1402" s="2"/>
      <c r="EX1402" s="2"/>
      <c r="EY1402" s="2"/>
      <c r="EZ1402" s="2"/>
      <c r="FA1402" s="2"/>
      <c r="FB1402" s="2"/>
      <c r="FC1402" s="2"/>
    </row>
    <row r="1403" spans="1:159" s="4" customFormat="1">
      <c r="A1403" s="50" t="s">
        <v>2174</v>
      </c>
      <c r="B1403" s="59" t="s">
        <v>2715</v>
      </c>
      <c r="C1403" s="60">
        <v>4564</v>
      </c>
      <c r="D1403" s="59" t="s">
        <v>373</v>
      </c>
      <c r="E1403" s="78" t="str">
        <f>IFERROR(VLOOKUP($C1403,'2025-26 School Level AAFTE'!$C$2:$L$2349,9,FALSE), "No")</f>
        <v>Yes</v>
      </c>
      <c r="F1403" s="67">
        <f>IFERROR(VLOOKUP($C1403,'2025-26 School Level AAFTE'!$C$2:$J$2349,8,FALSE), 0)</f>
        <v>781.71</v>
      </c>
      <c r="G1403" s="69">
        <f>IFERROR(IF(E1403= "yes",VLOOKUP(C1403,Summary!$B:$I,6,0),0),0)</f>
        <v>0</v>
      </c>
      <c r="H1403" s="68">
        <f t="shared" si="241"/>
        <v>781.71</v>
      </c>
      <c r="I1403" s="110">
        <f>VLOOKUP($A1403,'2026-27 Salary &amp; Benefits'!$A:$I,3,FALSE)</f>
        <v>1</v>
      </c>
      <c r="J1403" s="110">
        <f>VLOOKUP($A1403,'2026-27 Salary &amp; Benefits'!$A:$I,4,FALSE)</f>
        <v>1</v>
      </c>
      <c r="K1403" s="101">
        <f t="shared" si="242"/>
        <v>781.71</v>
      </c>
      <c r="L1403" s="100">
        <f t="shared" si="243"/>
        <v>2.2930000000000001</v>
      </c>
      <c r="M1403" s="102">
        <f>'2026-27 Salary &amp; Benefits'!$E$6</f>
        <v>78209</v>
      </c>
      <c r="N1403" s="102">
        <f>'2026-27 Salary &amp; Benefits'!$F$6</f>
        <v>82248</v>
      </c>
      <c r="O1403" s="7">
        <f t="shared" si="244"/>
        <v>179333.24</v>
      </c>
      <c r="P1403" s="7">
        <f t="shared" si="245"/>
        <v>9261.4200000000128</v>
      </c>
      <c r="Q1403" s="7">
        <f>'2026-27 Salary &amp; Benefits'!G$6</f>
        <v>16817.759999999998</v>
      </c>
      <c r="R1403" s="103">
        <f>'2026-27 Salary &amp; Benefits'!H$6</f>
        <v>0.16020000000000001</v>
      </c>
      <c r="S1403" s="103">
        <f>'2026-27 Salary &amp; Benefits'!I$6</f>
        <v>0.15390000000000001</v>
      </c>
      <c r="T1403" s="7">
        <f t="shared" si="246"/>
        <v>68717.64</v>
      </c>
      <c r="U1403" s="7">
        <f t="shared" si="247"/>
        <v>3143.24</v>
      </c>
      <c r="V1403" s="7">
        <f t="shared" si="248"/>
        <v>483.74</v>
      </c>
      <c r="W1403" s="7">
        <f t="shared" si="249"/>
        <v>3626.9799999999996</v>
      </c>
      <c r="X1403" s="18">
        <f t="shared" si="250"/>
        <v>260939.28000000003</v>
      </c>
      <c r="Y1403" s="2"/>
      <c r="Z1403" s="2"/>
      <c r="AA1403" s="2"/>
      <c r="AB1403" s="2"/>
      <c r="AC1403" s="2"/>
      <c r="AD1403" s="2"/>
      <c r="AE1403" s="2"/>
      <c r="AF1403" s="2"/>
      <c r="AG1403" s="2"/>
      <c r="AH1403" s="2"/>
      <c r="AI1403" s="2"/>
      <c r="AJ1403" s="2"/>
      <c r="AK1403" s="2"/>
      <c r="AL1403" s="2"/>
      <c r="AM1403" s="2"/>
      <c r="AN1403" s="2"/>
      <c r="AO1403" s="2"/>
      <c r="AP1403" s="2"/>
      <c r="AQ1403" s="2"/>
      <c r="AR1403" s="2"/>
      <c r="AS1403" s="2"/>
      <c r="AT1403" s="2"/>
      <c r="AU1403" s="2"/>
      <c r="AV1403" s="2"/>
      <c r="AW1403" s="2"/>
      <c r="AX1403" s="2"/>
      <c r="AY1403" s="2"/>
      <c r="AZ1403" s="2"/>
      <c r="BA1403" s="2"/>
      <c r="BB1403" s="2"/>
      <c r="BC1403" s="2"/>
      <c r="BD1403" s="2"/>
      <c r="BE1403" s="2"/>
      <c r="BF1403" s="2"/>
      <c r="BG1403" s="2"/>
      <c r="BH1403" s="2"/>
      <c r="BI1403" s="2"/>
      <c r="BJ1403" s="2"/>
      <c r="BK1403" s="2"/>
      <c r="BL1403" s="2"/>
      <c r="BM1403" s="2"/>
      <c r="BN1403" s="2"/>
      <c r="BO1403" s="2"/>
      <c r="BP1403" s="2"/>
      <c r="BQ1403" s="2"/>
      <c r="BR1403" s="2"/>
      <c r="BS1403" s="2"/>
      <c r="BT1403" s="2"/>
      <c r="BU1403" s="2"/>
      <c r="BV1403" s="2"/>
      <c r="BW1403" s="2"/>
      <c r="BX1403" s="2"/>
      <c r="BY1403" s="2"/>
      <c r="BZ1403" s="2"/>
      <c r="CA1403" s="2"/>
      <c r="CB1403" s="2"/>
      <c r="CC1403" s="2"/>
      <c r="CD1403" s="2"/>
      <c r="CE1403" s="2"/>
      <c r="CF1403" s="2"/>
      <c r="CG1403" s="2"/>
      <c r="CH1403" s="2"/>
      <c r="CI1403" s="2"/>
      <c r="CJ1403" s="2"/>
      <c r="CK1403" s="2"/>
      <c r="CL1403" s="2"/>
      <c r="CM1403" s="2"/>
      <c r="CN1403" s="2"/>
      <c r="CO1403" s="2"/>
      <c r="CP1403" s="2"/>
      <c r="CQ1403" s="2"/>
      <c r="CR1403" s="2"/>
      <c r="CS1403" s="2"/>
      <c r="CT1403" s="2"/>
      <c r="CU1403" s="2"/>
      <c r="CV1403" s="2"/>
      <c r="CW1403" s="2"/>
      <c r="CX1403" s="2"/>
      <c r="CY1403" s="2"/>
      <c r="CZ1403" s="2"/>
      <c r="DA1403" s="2"/>
      <c r="DB1403" s="2"/>
      <c r="DC1403" s="2"/>
      <c r="DD1403" s="2"/>
      <c r="DE1403" s="2"/>
      <c r="DF1403" s="2"/>
      <c r="DG1403" s="2"/>
      <c r="DH1403" s="2"/>
      <c r="DI1403" s="2"/>
      <c r="DJ1403" s="2"/>
      <c r="DK1403" s="2"/>
      <c r="DL1403" s="2"/>
      <c r="DM1403" s="2"/>
      <c r="DN1403" s="2"/>
      <c r="DO1403" s="2"/>
      <c r="DP1403" s="2"/>
      <c r="DQ1403" s="2"/>
      <c r="DR1403" s="2"/>
      <c r="DS1403" s="2"/>
      <c r="DT1403" s="2"/>
      <c r="DU1403" s="2"/>
      <c r="DV1403" s="2"/>
      <c r="DW1403" s="2"/>
      <c r="DX1403" s="2"/>
      <c r="DY1403" s="2"/>
      <c r="DZ1403" s="2"/>
      <c r="EA1403" s="2"/>
      <c r="EB1403" s="2"/>
      <c r="EC1403" s="2"/>
      <c r="ED1403" s="2"/>
      <c r="EE1403" s="2"/>
      <c r="EF1403" s="2"/>
      <c r="EG1403" s="2"/>
      <c r="EH1403" s="2"/>
      <c r="EI1403" s="2"/>
      <c r="EJ1403" s="2"/>
      <c r="EK1403" s="2"/>
      <c r="EL1403" s="2"/>
      <c r="EM1403" s="2"/>
      <c r="EN1403" s="2"/>
      <c r="EO1403" s="2"/>
      <c r="EP1403" s="2"/>
      <c r="EQ1403" s="2"/>
      <c r="ER1403" s="2"/>
      <c r="ES1403" s="2"/>
      <c r="ET1403" s="2"/>
      <c r="EU1403" s="2"/>
      <c r="EV1403" s="2"/>
      <c r="EW1403" s="2"/>
      <c r="EX1403" s="2"/>
      <c r="EY1403" s="2"/>
      <c r="EZ1403" s="2"/>
      <c r="FA1403" s="2"/>
      <c r="FB1403" s="2"/>
      <c r="FC1403" s="2"/>
    </row>
    <row r="1404" spans="1:159" s="4" customFormat="1">
      <c r="A1404" s="50" t="s">
        <v>2174</v>
      </c>
      <c r="B1404" s="59" t="s">
        <v>2715</v>
      </c>
      <c r="C1404" s="60">
        <v>2967</v>
      </c>
      <c r="D1404" s="59" t="s">
        <v>364</v>
      </c>
      <c r="E1404" s="78" t="str">
        <f>IFERROR(VLOOKUP($C1404,'2025-26 School Level AAFTE'!$C$2:$L$2349,9,FALSE), "No")</f>
        <v>Yes</v>
      </c>
      <c r="F1404" s="67">
        <f>IFERROR(VLOOKUP($C1404,'2025-26 School Level AAFTE'!$C$2:$J$2349,8,FALSE), 0)</f>
        <v>434.5</v>
      </c>
      <c r="G1404" s="69">
        <f>IFERROR(IF(E1404= "yes",VLOOKUP(C1404,Summary!$B:$I,6,0),0),0)</f>
        <v>0</v>
      </c>
      <c r="H1404" s="68">
        <f t="shared" si="241"/>
        <v>434.5</v>
      </c>
      <c r="I1404" s="110">
        <f>VLOOKUP($A1404,'2026-27 Salary &amp; Benefits'!$A:$I,3,FALSE)</f>
        <v>1</v>
      </c>
      <c r="J1404" s="110">
        <f>VLOOKUP($A1404,'2026-27 Salary &amp; Benefits'!$A:$I,4,FALSE)</f>
        <v>1</v>
      </c>
      <c r="K1404" s="101">
        <f t="shared" si="242"/>
        <v>434.5</v>
      </c>
      <c r="L1404" s="100">
        <f t="shared" si="243"/>
        <v>1.2749999999999999</v>
      </c>
      <c r="M1404" s="102">
        <f>'2026-27 Salary &amp; Benefits'!$E$6</f>
        <v>78209</v>
      </c>
      <c r="N1404" s="102">
        <f>'2026-27 Salary &amp; Benefits'!$F$6</f>
        <v>82248</v>
      </c>
      <c r="O1404" s="7">
        <f t="shared" si="244"/>
        <v>99716.479999999996</v>
      </c>
      <c r="P1404" s="7">
        <f t="shared" si="245"/>
        <v>5149.7200000000012</v>
      </c>
      <c r="Q1404" s="7">
        <f>'2026-27 Salary &amp; Benefits'!G$6</f>
        <v>16817.759999999998</v>
      </c>
      <c r="R1404" s="103">
        <f>'2026-27 Salary &amp; Benefits'!H$6</f>
        <v>0.16020000000000001</v>
      </c>
      <c r="S1404" s="103">
        <f>'2026-27 Salary &amp; Benefits'!I$6</f>
        <v>0.15390000000000001</v>
      </c>
      <c r="T1404" s="7">
        <f t="shared" si="246"/>
        <v>38209.769999999997</v>
      </c>
      <c r="U1404" s="7">
        <f t="shared" si="247"/>
        <v>1747.77</v>
      </c>
      <c r="V1404" s="7">
        <f t="shared" si="248"/>
        <v>268.98</v>
      </c>
      <c r="W1404" s="7">
        <f t="shared" si="249"/>
        <v>2016.75</v>
      </c>
      <c r="X1404" s="18">
        <f t="shared" si="250"/>
        <v>145092.72</v>
      </c>
      <c r="Y1404" s="2"/>
      <c r="Z1404" s="2"/>
      <c r="AA1404" s="2"/>
      <c r="AB1404" s="2"/>
      <c r="AC1404" s="2"/>
      <c r="AD1404" s="2"/>
      <c r="AE1404" s="2"/>
      <c r="AF1404" s="2"/>
      <c r="AG1404" s="2"/>
      <c r="AH1404" s="2"/>
      <c r="AI1404" s="2"/>
      <c r="AJ1404" s="2"/>
      <c r="AK1404" s="2"/>
      <c r="AL1404" s="2"/>
      <c r="AM1404" s="2"/>
      <c r="AN1404" s="2"/>
      <c r="AO1404" s="2"/>
      <c r="AP1404" s="2"/>
      <c r="AQ1404" s="2"/>
      <c r="AR1404" s="2"/>
      <c r="AS1404" s="2"/>
      <c r="AT1404" s="2"/>
      <c r="AU1404" s="2"/>
      <c r="AV1404" s="2"/>
      <c r="AW1404" s="2"/>
      <c r="AX1404" s="2"/>
      <c r="AY1404" s="2"/>
      <c r="AZ1404" s="2"/>
      <c r="BA1404" s="2"/>
      <c r="BB1404" s="2"/>
      <c r="BC1404" s="2"/>
      <c r="BD1404" s="2"/>
      <c r="BE1404" s="2"/>
      <c r="BF1404" s="2"/>
      <c r="BG1404" s="2"/>
      <c r="BH1404" s="2"/>
      <c r="BI1404" s="2"/>
      <c r="BJ1404" s="2"/>
      <c r="BK1404" s="2"/>
      <c r="BL1404" s="2"/>
      <c r="BM1404" s="2"/>
      <c r="BN1404" s="2"/>
      <c r="BO1404" s="2"/>
      <c r="BP1404" s="2"/>
      <c r="BQ1404" s="2"/>
      <c r="BR1404" s="2"/>
      <c r="BS1404" s="2"/>
      <c r="BT1404" s="2"/>
      <c r="BU1404" s="2"/>
      <c r="BV1404" s="2"/>
      <c r="BW1404" s="2"/>
      <c r="BX1404" s="2"/>
      <c r="BY1404" s="2"/>
      <c r="BZ1404" s="2"/>
      <c r="CA1404" s="2"/>
      <c r="CB1404" s="2"/>
      <c r="CC1404" s="2"/>
      <c r="CD1404" s="2"/>
      <c r="CE1404" s="2"/>
      <c r="CF1404" s="2"/>
      <c r="CG1404" s="2"/>
      <c r="CH1404" s="2"/>
      <c r="CI1404" s="2"/>
      <c r="CJ1404" s="2"/>
      <c r="CK1404" s="2"/>
      <c r="CL1404" s="2"/>
      <c r="CM1404" s="2"/>
      <c r="CN1404" s="2"/>
      <c r="CO1404" s="2"/>
      <c r="CP1404" s="2"/>
      <c r="CQ1404" s="2"/>
      <c r="CR1404" s="2"/>
      <c r="CS1404" s="2"/>
      <c r="CT1404" s="2"/>
      <c r="CU1404" s="2"/>
      <c r="CV1404" s="2"/>
      <c r="CW1404" s="2"/>
      <c r="CX1404" s="2"/>
      <c r="CY1404" s="2"/>
      <c r="CZ1404" s="2"/>
      <c r="DA1404" s="2"/>
      <c r="DB1404" s="2"/>
      <c r="DC1404" s="2"/>
      <c r="DD1404" s="2"/>
      <c r="DE1404" s="2"/>
      <c r="DF1404" s="2"/>
      <c r="DG1404" s="2"/>
      <c r="DH1404" s="2"/>
      <c r="DI1404" s="2"/>
      <c r="DJ1404" s="2"/>
      <c r="DK1404" s="2"/>
      <c r="DL1404" s="2"/>
      <c r="DM1404" s="2"/>
      <c r="DN1404" s="2"/>
      <c r="DO1404" s="2"/>
      <c r="DP1404" s="2"/>
      <c r="DQ1404" s="2"/>
      <c r="DR1404" s="2"/>
      <c r="DS1404" s="2"/>
      <c r="DT1404" s="2"/>
      <c r="DU1404" s="2"/>
      <c r="DV1404" s="2"/>
      <c r="DW1404" s="2"/>
      <c r="DX1404" s="2"/>
      <c r="DY1404" s="2"/>
      <c r="DZ1404" s="2"/>
      <c r="EA1404" s="2"/>
      <c r="EB1404" s="2"/>
      <c r="EC1404" s="2"/>
      <c r="ED1404" s="2"/>
      <c r="EE1404" s="2"/>
      <c r="EF1404" s="2"/>
      <c r="EG1404" s="2"/>
      <c r="EH1404" s="2"/>
      <c r="EI1404" s="2"/>
      <c r="EJ1404" s="2"/>
      <c r="EK1404" s="2"/>
      <c r="EL1404" s="2"/>
      <c r="EM1404" s="2"/>
      <c r="EN1404" s="2"/>
      <c r="EO1404" s="2"/>
      <c r="EP1404" s="2"/>
      <c r="EQ1404" s="2"/>
      <c r="ER1404" s="2"/>
      <c r="ES1404" s="2"/>
      <c r="ET1404" s="2"/>
      <c r="EU1404" s="2"/>
      <c r="EV1404" s="2"/>
      <c r="EW1404" s="2"/>
      <c r="EX1404" s="2"/>
      <c r="EY1404" s="2"/>
      <c r="EZ1404" s="2"/>
      <c r="FA1404" s="2"/>
      <c r="FB1404" s="2"/>
      <c r="FC1404" s="2"/>
    </row>
    <row r="1405" spans="1:159" s="4" customFormat="1">
      <c r="A1405" s="50" t="s">
        <v>2174</v>
      </c>
      <c r="B1405" s="59" t="s">
        <v>2715</v>
      </c>
      <c r="C1405" s="60">
        <v>4155</v>
      </c>
      <c r="D1405" s="59" t="s">
        <v>370</v>
      </c>
      <c r="E1405" s="78" t="str">
        <f>IFERROR(VLOOKUP($C1405,'2025-26 School Level AAFTE'!$C$2:$L$2349,9,FALSE), "No")</f>
        <v>Yes</v>
      </c>
      <c r="F1405" s="67">
        <f>IFERROR(VLOOKUP($C1405,'2025-26 School Level AAFTE'!$C$2:$J$2349,8,FALSE), 0)</f>
        <v>494.93</v>
      </c>
      <c r="G1405" s="69">
        <f>IFERROR(IF(E1405= "yes",VLOOKUP(C1405,Summary!$B:$I,6,0),0),0)</f>
        <v>0</v>
      </c>
      <c r="H1405" s="68">
        <f t="shared" si="241"/>
        <v>494.93</v>
      </c>
      <c r="I1405" s="110">
        <f>VLOOKUP($A1405,'2026-27 Salary &amp; Benefits'!$A:$I,3,FALSE)</f>
        <v>1</v>
      </c>
      <c r="J1405" s="110">
        <f>VLOOKUP($A1405,'2026-27 Salary &amp; Benefits'!$A:$I,4,FALSE)</f>
        <v>1</v>
      </c>
      <c r="K1405" s="101">
        <f t="shared" si="242"/>
        <v>494.93</v>
      </c>
      <c r="L1405" s="100">
        <f t="shared" si="243"/>
        <v>1.452</v>
      </c>
      <c r="M1405" s="102">
        <f>'2026-27 Salary &amp; Benefits'!$E$6</f>
        <v>78209</v>
      </c>
      <c r="N1405" s="102">
        <f>'2026-27 Salary &amp; Benefits'!$F$6</f>
        <v>82248</v>
      </c>
      <c r="O1405" s="7">
        <f t="shared" si="244"/>
        <v>113559.47</v>
      </c>
      <c r="P1405" s="7">
        <f t="shared" si="245"/>
        <v>5864.6300000000047</v>
      </c>
      <c r="Q1405" s="7">
        <f>'2026-27 Salary &amp; Benefits'!G$6</f>
        <v>16817.759999999998</v>
      </c>
      <c r="R1405" s="103">
        <f>'2026-27 Salary &amp; Benefits'!H$6</f>
        <v>0.16020000000000001</v>
      </c>
      <c r="S1405" s="103">
        <f>'2026-27 Salary &amp; Benefits'!I$6</f>
        <v>0.15390000000000001</v>
      </c>
      <c r="T1405" s="7">
        <f t="shared" si="246"/>
        <v>43514.18</v>
      </c>
      <c r="U1405" s="7">
        <f t="shared" si="247"/>
        <v>1990.4</v>
      </c>
      <c r="V1405" s="7">
        <f t="shared" si="248"/>
        <v>306.32</v>
      </c>
      <c r="W1405" s="7">
        <f t="shared" si="249"/>
        <v>2296.7200000000003</v>
      </c>
      <c r="X1405" s="18">
        <f t="shared" si="250"/>
        <v>165235</v>
      </c>
      <c r="Y1405" s="2"/>
      <c r="Z1405" s="2"/>
      <c r="AA1405" s="2"/>
      <c r="AB1405" s="2"/>
      <c r="AC1405" s="2"/>
      <c r="AD1405" s="2"/>
      <c r="AE1405" s="2"/>
      <c r="AF1405" s="2"/>
      <c r="AG1405" s="2"/>
      <c r="AH1405" s="2"/>
      <c r="AI1405" s="2"/>
      <c r="AJ1405" s="2"/>
      <c r="AK1405" s="2"/>
      <c r="AL1405" s="2"/>
      <c r="AM1405" s="2"/>
      <c r="AN1405" s="2"/>
      <c r="AO1405" s="2"/>
      <c r="AP1405" s="2"/>
      <c r="AQ1405" s="2"/>
      <c r="AR1405" s="2"/>
      <c r="AS1405" s="2"/>
      <c r="AT1405" s="2"/>
      <c r="AU1405" s="2"/>
      <c r="AV1405" s="2"/>
      <c r="AW1405" s="2"/>
      <c r="AX1405" s="2"/>
      <c r="AY1405" s="2"/>
      <c r="AZ1405" s="2"/>
      <c r="BA1405" s="2"/>
      <c r="BB1405" s="2"/>
      <c r="BC1405" s="2"/>
      <c r="BD1405" s="2"/>
      <c r="BE1405" s="2"/>
      <c r="BF1405" s="2"/>
      <c r="BG1405" s="2"/>
      <c r="BH1405" s="2"/>
      <c r="BI1405" s="2"/>
      <c r="BJ1405" s="2"/>
      <c r="BK1405" s="2"/>
      <c r="BL1405" s="2"/>
      <c r="BM1405" s="2"/>
      <c r="BN1405" s="2"/>
      <c r="BO1405" s="2"/>
      <c r="BP1405" s="2"/>
      <c r="BQ1405" s="2"/>
      <c r="BR1405" s="2"/>
      <c r="BS1405" s="2"/>
      <c r="BT1405" s="2"/>
      <c r="BU1405" s="2"/>
      <c r="BV1405" s="2"/>
      <c r="BW1405" s="2"/>
      <c r="BX1405" s="2"/>
      <c r="BY1405" s="2"/>
      <c r="BZ1405" s="2"/>
      <c r="CA1405" s="2"/>
      <c r="CB1405" s="2"/>
      <c r="CC1405" s="2"/>
      <c r="CD1405" s="2"/>
      <c r="CE1405" s="2"/>
      <c r="CF1405" s="2"/>
      <c r="CG1405" s="2"/>
      <c r="CH1405" s="2"/>
      <c r="CI1405" s="2"/>
      <c r="CJ1405" s="2"/>
      <c r="CK1405" s="2"/>
      <c r="CL1405" s="2"/>
      <c r="CM1405" s="2"/>
      <c r="CN1405" s="2"/>
      <c r="CO1405" s="2"/>
      <c r="CP1405" s="2"/>
      <c r="CQ1405" s="2"/>
      <c r="CR1405" s="2"/>
      <c r="CS1405" s="2"/>
      <c r="CT1405" s="2"/>
      <c r="CU1405" s="2"/>
      <c r="CV1405" s="2"/>
      <c r="CW1405" s="2"/>
      <c r="CX1405" s="2"/>
      <c r="CY1405" s="2"/>
      <c r="CZ1405" s="2"/>
      <c r="DA1405" s="2"/>
      <c r="DB1405" s="2"/>
      <c r="DC1405" s="2"/>
      <c r="DD1405" s="2"/>
      <c r="DE1405" s="2"/>
      <c r="DF1405" s="2"/>
      <c r="DG1405" s="2"/>
      <c r="DH1405" s="2"/>
      <c r="DI1405" s="2"/>
      <c r="DJ1405" s="2"/>
      <c r="DK1405" s="2"/>
      <c r="DL1405" s="2"/>
      <c r="DM1405" s="2"/>
      <c r="DN1405" s="2"/>
      <c r="DO1405" s="2"/>
      <c r="DP1405" s="2"/>
      <c r="DQ1405" s="2"/>
      <c r="DR1405" s="2"/>
      <c r="DS1405" s="2"/>
      <c r="DT1405" s="2"/>
      <c r="DU1405" s="2"/>
      <c r="DV1405" s="2"/>
      <c r="DW1405" s="2"/>
      <c r="DX1405" s="2"/>
      <c r="DY1405" s="2"/>
      <c r="DZ1405" s="2"/>
      <c r="EA1405" s="2"/>
      <c r="EB1405" s="2"/>
      <c r="EC1405" s="2"/>
      <c r="ED1405" s="2"/>
      <c r="EE1405" s="2"/>
      <c r="EF1405" s="2"/>
      <c r="EG1405" s="2"/>
      <c r="EH1405" s="2"/>
      <c r="EI1405" s="2"/>
      <c r="EJ1405" s="2"/>
      <c r="EK1405" s="2"/>
      <c r="EL1405" s="2"/>
      <c r="EM1405" s="2"/>
      <c r="EN1405" s="2"/>
      <c r="EO1405" s="2"/>
      <c r="EP1405" s="2"/>
      <c r="EQ1405" s="2"/>
      <c r="ER1405" s="2"/>
      <c r="ES1405" s="2"/>
      <c r="ET1405" s="2"/>
      <c r="EU1405" s="2"/>
      <c r="EV1405" s="2"/>
      <c r="EW1405" s="2"/>
      <c r="EX1405" s="2"/>
      <c r="EY1405" s="2"/>
      <c r="EZ1405" s="2"/>
      <c r="FA1405" s="2"/>
      <c r="FB1405" s="2"/>
      <c r="FC1405" s="2"/>
    </row>
    <row r="1406" spans="1:159" s="4" customFormat="1">
      <c r="A1406" s="50" t="s">
        <v>2174</v>
      </c>
      <c r="B1406" s="59" t="s">
        <v>2715</v>
      </c>
      <c r="C1406" s="60">
        <v>2790</v>
      </c>
      <c r="D1406" s="59" t="s">
        <v>362</v>
      </c>
      <c r="E1406" s="78" t="str">
        <f>IFERROR(VLOOKUP($C1406,'2025-26 School Level AAFTE'!$C$2:$L$2349,9,FALSE), "No")</f>
        <v>Yes</v>
      </c>
      <c r="F1406" s="67">
        <f>IFERROR(VLOOKUP($C1406,'2025-26 School Level AAFTE'!$C$2:$J$2349,8,FALSE), 0)</f>
        <v>306.54000000000002</v>
      </c>
      <c r="G1406" s="69">
        <f>IFERROR(IF(E1406= "yes",VLOOKUP(C1406,Summary!$B:$I,6,0),0),0)</f>
        <v>0</v>
      </c>
      <c r="H1406" s="68">
        <f t="shared" si="241"/>
        <v>306.54000000000002</v>
      </c>
      <c r="I1406" s="110">
        <f>VLOOKUP($A1406,'2026-27 Salary &amp; Benefits'!$A:$I,3,FALSE)</f>
        <v>1</v>
      </c>
      <c r="J1406" s="110">
        <f>VLOOKUP($A1406,'2026-27 Salary &amp; Benefits'!$A:$I,4,FALSE)</f>
        <v>1</v>
      </c>
      <c r="K1406" s="101">
        <f t="shared" si="242"/>
        <v>306.54000000000002</v>
      </c>
      <c r="L1406" s="100">
        <f t="shared" si="243"/>
        <v>0.89900000000000002</v>
      </c>
      <c r="M1406" s="102">
        <f>'2026-27 Salary &amp; Benefits'!$E$6</f>
        <v>78209</v>
      </c>
      <c r="N1406" s="102">
        <f>'2026-27 Salary &amp; Benefits'!$F$6</f>
        <v>82248</v>
      </c>
      <c r="O1406" s="7">
        <f t="shared" si="244"/>
        <v>70309.89</v>
      </c>
      <c r="P1406" s="7">
        <f t="shared" si="245"/>
        <v>3631.0599999999977</v>
      </c>
      <c r="Q1406" s="7">
        <f>'2026-27 Salary &amp; Benefits'!G$6</f>
        <v>16817.759999999998</v>
      </c>
      <c r="R1406" s="103">
        <f>'2026-27 Salary &amp; Benefits'!H$6</f>
        <v>0.16020000000000001</v>
      </c>
      <c r="S1406" s="103">
        <f>'2026-27 Salary &amp; Benefits'!I$6</f>
        <v>0.15390000000000001</v>
      </c>
      <c r="T1406" s="7">
        <f t="shared" si="246"/>
        <v>26941.63</v>
      </c>
      <c r="U1406" s="7">
        <f t="shared" si="247"/>
        <v>1232.3499999999999</v>
      </c>
      <c r="V1406" s="7">
        <f t="shared" si="248"/>
        <v>189.66</v>
      </c>
      <c r="W1406" s="7">
        <f t="shared" si="249"/>
        <v>1422.01</v>
      </c>
      <c r="X1406" s="18">
        <f t="shared" si="250"/>
        <v>102304.59</v>
      </c>
      <c r="Y1406" s="2"/>
      <c r="Z1406" s="2"/>
      <c r="AA1406" s="2"/>
      <c r="AB1406" s="2"/>
      <c r="AC1406" s="2"/>
      <c r="AD1406" s="2"/>
      <c r="AE1406" s="2"/>
      <c r="AF1406" s="2"/>
      <c r="AG1406" s="2"/>
      <c r="AH1406" s="2"/>
      <c r="AI1406" s="2"/>
      <c r="AJ1406" s="2"/>
      <c r="AK1406" s="2"/>
      <c r="AL1406" s="2"/>
      <c r="AM1406" s="2"/>
      <c r="AN1406" s="2"/>
      <c r="AO1406" s="2"/>
      <c r="AP1406" s="2"/>
      <c r="AQ1406" s="2"/>
      <c r="AR1406" s="2"/>
      <c r="AS1406" s="2"/>
      <c r="AT1406" s="2"/>
      <c r="AU1406" s="2"/>
      <c r="AV1406" s="2"/>
      <c r="AW1406" s="2"/>
      <c r="AX1406" s="2"/>
      <c r="AY1406" s="2"/>
      <c r="AZ1406" s="2"/>
      <c r="BA1406" s="2"/>
      <c r="BB1406" s="2"/>
      <c r="BC1406" s="2"/>
      <c r="BD1406" s="2"/>
      <c r="BE1406" s="2"/>
      <c r="BF1406" s="2"/>
      <c r="BG1406" s="2"/>
      <c r="BH1406" s="2"/>
      <c r="BI1406" s="2"/>
      <c r="BJ1406" s="2"/>
      <c r="BK1406" s="2"/>
      <c r="BL1406" s="2"/>
      <c r="BM1406" s="2"/>
      <c r="BN1406" s="2"/>
      <c r="BO1406" s="2"/>
      <c r="BP1406" s="2"/>
      <c r="BQ1406" s="2"/>
      <c r="BR1406" s="2"/>
      <c r="BS1406" s="2"/>
      <c r="BT1406" s="2"/>
      <c r="BU1406" s="2"/>
      <c r="BV1406" s="2"/>
      <c r="BW1406" s="2"/>
      <c r="BX1406" s="2"/>
      <c r="BY1406" s="2"/>
      <c r="BZ1406" s="2"/>
      <c r="CA1406" s="2"/>
      <c r="CB1406" s="2"/>
      <c r="CC1406" s="2"/>
      <c r="CD1406" s="2"/>
      <c r="CE1406" s="2"/>
      <c r="CF1406" s="2"/>
      <c r="CG1406" s="2"/>
      <c r="CH1406" s="2"/>
      <c r="CI1406" s="2"/>
      <c r="CJ1406" s="2"/>
      <c r="CK1406" s="2"/>
      <c r="CL1406" s="2"/>
      <c r="CM1406" s="2"/>
      <c r="CN1406" s="2"/>
      <c r="CO1406" s="2"/>
      <c r="CP1406" s="2"/>
      <c r="CQ1406" s="2"/>
      <c r="CR1406" s="2"/>
      <c r="CS1406" s="2"/>
      <c r="CT1406" s="2"/>
      <c r="CU1406" s="2"/>
      <c r="CV1406" s="2"/>
      <c r="CW1406" s="2"/>
      <c r="CX1406" s="2"/>
      <c r="CY1406" s="2"/>
      <c r="CZ1406" s="2"/>
      <c r="DA1406" s="2"/>
      <c r="DB1406" s="2"/>
      <c r="DC1406" s="2"/>
      <c r="DD1406" s="2"/>
      <c r="DE1406" s="2"/>
      <c r="DF1406" s="2"/>
      <c r="DG1406" s="2"/>
      <c r="DH1406" s="2"/>
      <c r="DI1406" s="2"/>
      <c r="DJ1406" s="2"/>
      <c r="DK1406" s="2"/>
      <c r="DL1406" s="2"/>
      <c r="DM1406" s="2"/>
      <c r="DN1406" s="2"/>
      <c r="DO1406" s="2"/>
      <c r="DP1406" s="2"/>
      <c r="DQ1406" s="2"/>
      <c r="DR1406" s="2"/>
      <c r="DS1406" s="2"/>
      <c r="DT1406" s="2"/>
      <c r="DU1406" s="2"/>
      <c r="DV1406" s="2"/>
      <c r="DW1406" s="2"/>
      <c r="DX1406" s="2"/>
      <c r="DY1406" s="2"/>
      <c r="DZ1406" s="2"/>
      <c r="EA1406" s="2"/>
      <c r="EB1406" s="2"/>
      <c r="EC1406" s="2"/>
      <c r="ED1406" s="2"/>
      <c r="EE1406" s="2"/>
      <c r="EF1406" s="2"/>
      <c r="EG1406" s="2"/>
      <c r="EH1406" s="2"/>
      <c r="EI1406" s="2"/>
      <c r="EJ1406" s="2"/>
      <c r="EK1406" s="2"/>
      <c r="EL1406" s="2"/>
      <c r="EM1406" s="2"/>
      <c r="EN1406" s="2"/>
      <c r="EO1406" s="2"/>
      <c r="EP1406" s="2"/>
      <c r="EQ1406" s="2"/>
      <c r="ER1406" s="2"/>
      <c r="ES1406" s="2"/>
      <c r="ET1406" s="2"/>
      <c r="EU1406" s="2"/>
      <c r="EV1406" s="2"/>
      <c r="EW1406" s="2"/>
      <c r="EX1406" s="2"/>
      <c r="EY1406" s="2"/>
      <c r="EZ1406" s="2"/>
      <c r="FA1406" s="2"/>
      <c r="FB1406" s="2"/>
      <c r="FC1406" s="2"/>
    </row>
    <row r="1407" spans="1:159" s="4" customFormat="1">
      <c r="A1407" s="50" t="s">
        <v>2174</v>
      </c>
      <c r="B1407" s="59" t="s">
        <v>2715</v>
      </c>
      <c r="C1407" s="60">
        <v>5394</v>
      </c>
      <c r="D1407" s="59" t="s">
        <v>380</v>
      </c>
      <c r="E1407" s="78" t="str">
        <f>IFERROR(VLOOKUP($C1407,'2025-26 School Level AAFTE'!$C$2:$L$2349,9,FALSE), "No")</f>
        <v>Yes</v>
      </c>
      <c r="F1407" s="67">
        <f>IFERROR(VLOOKUP($C1407,'2025-26 School Level AAFTE'!$C$2:$J$2349,8,FALSE), 0)</f>
        <v>377.32</v>
      </c>
      <c r="G1407" s="69">
        <f>IFERROR(IF(E1407= "yes",VLOOKUP(C1407,Summary!$B:$I,6,0),0),0)</f>
        <v>0</v>
      </c>
      <c r="H1407" s="68">
        <f t="shared" si="241"/>
        <v>377.32</v>
      </c>
      <c r="I1407" s="110">
        <f>VLOOKUP($A1407,'2026-27 Salary &amp; Benefits'!$A:$I,3,FALSE)</f>
        <v>1</v>
      </c>
      <c r="J1407" s="110">
        <f>VLOOKUP($A1407,'2026-27 Salary &amp; Benefits'!$A:$I,4,FALSE)</f>
        <v>1</v>
      </c>
      <c r="K1407" s="101">
        <f t="shared" si="242"/>
        <v>377.32</v>
      </c>
      <c r="L1407" s="100">
        <f t="shared" si="243"/>
        <v>1.107</v>
      </c>
      <c r="M1407" s="102">
        <f>'2026-27 Salary &amp; Benefits'!$E$6</f>
        <v>78209</v>
      </c>
      <c r="N1407" s="102">
        <f>'2026-27 Salary &amp; Benefits'!$F$6</f>
        <v>82248</v>
      </c>
      <c r="O1407" s="7">
        <f t="shared" si="244"/>
        <v>86577.36</v>
      </c>
      <c r="P1407" s="7">
        <f t="shared" si="245"/>
        <v>4471.179999999993</v>
      </c>
      <c r="Q1407" s="7">
        <f>'2026-27 Salary &amp; Benefits'!G$6</f>
        <v>16817.759999999998</v>
      </c>
      <c r="R1407" s="103">
        <f>'2026-27 Salary &amp; Benefits'!H$6</f>
        <v>0.16020000000000001</v>
      </c>
      <c r="S1407" s="103">
        <f>'2026-27 Salary &amp; Benefits'!I$6</f>
        <v>0.15390000000000001</v>
      </c>
      <c r="T1407" s="7">
        <f t="shared" si="246"/>
        <v>33175.07</v>
      </c>
      <c r="U1407" s="7">
        <f t="shared" si="247"/>
        <v>1517.48</v>
      </c>
      <c r="V1407" s="7">
        <f t="shared" si="248"/>
        <v>233.54</v>
      </c>
      <c r="W1407" s="7">
        <f t="shared" si="249"/>
        <v>1751.02</v>
      </c>
      <c r="X1407" s="18">
        <f t="shared" si="250"/>
        <v>125974.62999999999</v>
      </c>
      <c r="Y1407" s="2"/>
      <c r="Z1407" s="2"/>
      <c r="AA1407" s="2"/>
      <c r="AB1407" s="2"/>
      <c r="AC1407" s="2"/>
      <c r="AD1407" s="2"/>
      <c r="AE1407" s="2"/>
      <c r="AF1407" s="2"/>
      <c r="AG1407" s="2"/>
      <c r="AH1407" s="2"/>
      <c r="AI1407" s="2"/>
      <c r="AJ1407" s="2"/>
      <c r="AK1407" s="2"/>
      <c r="AL1407" s="2"/>
      <c r="AM1407" s="2"/>
      <c r="AN1407" s="2"/>
      <c r="AO1407" s="2"/>
      <c r="AP1407" s="2"/>
      <c r="AQ1407" s="2"/>
      <c r="AR1407" s="2"/>
      <c r="AS1407" s="2"/>
      <c r="AT1407" s="2"/>
      <c r="AU1407" s="2"/>
      <c r="AV1407" s="2"/>
      <c r="AW1407" s="2"/>
      <c r="AX1407" s="2"/>
      <c r="AY1407" s="2"/>
      <c r="AZ1407" s="2"/>
      <c r="BA1407" s="2"/>
      <c r="BB1407" s="2"/>
      <c r="BC1407" s="2"/>
      <c r="BD1407" s="2"/>
      <c r="BE1407" s="2"/>
      <c r="BF1407" s="2"/>
      <c r="BG1407" s="2"/>
      <c r="BH1407" s="2"/>
      <c r="BI1407" s="2"/>
      <c r="BJ1407" s="2"/>
      <c r="BK1407" s="2"/>
      <c r="BL1407" s="2"/>
      <c r="BM1407" s="2"/>
      <c r="BN1407" s="2"/>
      <c r="BO1407" s="2"/>
      <c r="BP1407" s="2"/>
      <c r="BQ1407" s="2"/>
      <c r="BR1407" s="2"/>
      <c r="BS1407" s="2"/>
      <c r="BT1407" s="2"/>
      <c r="BU1407" s="2"/>
      <c r="BV1407" s="2"/>
      <c r="BW1407" s="2"/>
      <c r="BX1407" s="2"/>
      <c r="BY1407" s="2"/>
      <c r="BZ1407" s="2"/>
      <c r="CA1407" s="2"/>
      <c r="CB1407" s="2"/>
      <c r="CC1407" s="2"/>
      <c r="CD1407" s="2"/>
      <c r="CE1407" s="2"/>
      <c r="CF1407" s="2"/>
      <c r="CG1407" s="2"/>
      <c r="CH1407" s="2"/>
      <c r="CI1407" s="2"/>
      <c r="CJ1407" s="2"/>
      <c r="CK1407" s="2"/>
      <c r="CL1407" s="2"/>
      <c r="CM1407" s="2"/>
      <c r="CN1407" s="2"/>
      <c r="CO1407" s="2"/>
      <c r="CP1407" s="2"/>
      <c r="CQ1407" s="2"/>
      <c r="CR1407" s="2"/>
      <c r="CS1407" s="2"/>
      <c r="CT1407" s="2"/>
      <c r="CU1407" s="2"/>
      <c r="CV1407" s="2"/>
      <c r="CW1407" s="2"/>
      <c r="CX1407" s="2"/>
      <c r="CY1407" s="2"/>
      <c r="CZ1407" s="2"/>
      <c r="DA1407" s="2"/>
      <c r="DB1407" s="2"/>
      <c r="DC1407" s="2"/>
      <c r="DD1407" s="2"/>
      <c r="DE1407" s="2"/>
      <c r="DF1407" s="2"/>
      <c r="DG1407" s="2"/>
      <c r="DH1407" s="2"/>
      <c r="DI1407" s="2"/>
      <c r="DJ1407" s="2"/>
      <c r="DK1407" s="2"/>
      <c r="DL1407" s="2"/>
      <c r="DM1407" s="2"/>
      <c r="DN1407" s="2"/>
      <c r="DO1407" s="2"/>
      <c r="DP1407" s="2"/>
      <c r="DQ1407" s="2"/>
      <c r="DR1407" s="2"/>
      <c r="DS1407" s="2"/>
      <c r="DT1407" s="2"/>
      <c r="DU1407" s="2"/>
      <c r="DV1407" s="2"/>
      <c r="DW1407" s="2"/>
      <c r="DX1407" s="2"/>
      <c r="DY1407" s="2"/>
      <c r="DZ1407" s="2"/>
      <c r="EA1407" s="2"/>
      <c r="EB1407" s="2"/>
      <c r="EC1407" s="2"/>
      <c r="ED1407" s="2"/>
      <c r="EE1407" s="2"/>
      <c r="EF1407" s="2"/>
      <c r="EG1407" s="2"/>
      <c r="EH1407" s="2"/>
      <c r="EI1407" s="2"/>
      <c r="EJ1407" s="2"/>
      <c r="EK1407" s="2"/>
      <c r="EL1407" s="2"/>
      <c r="EM1407" s="2"/>
      <c r="EN1407" s="2"/>
      <c r="EO1407" s="2"/>
      <c r="EP1407" s="2"/>
      <c r="EQ1407" s="2"/>
      <c r="ER1407" s="2"/>
      <c r="ES1407" s="2"/>
      <c r="ET1407" s="2"/>
      <c r="EU1407" s="2"/>
      <c r="EV1407" s="2"/>
      <c r="EW1407" s="2"/>
      <c r="EX1407" s="2"/>
      <c r="EY1407" s="2"/>
      <c r="EZ1407" s="2"/>
      <c r="FA1407" s="2"/>
      <c r="FB1407" s="2"/>
      <c r="FC1407" s="2"/>
    </row>
    <row r="1408" spans="1:159" s="4" customFormat="1">
      <c r="A1408" s="48" t="s">
        <v>2174</v>
      </c>
      <c r="B1408" s="59" t="s">
        <v>2715</v>
      </c>
      <c r="C1408" s="60">
        <v>3085</v>
      </c>
      <c r="D1408" s="59" t="s">
        <v>365</v>
      </c>
      <c r="E1408" s="78" t="str">
        <f>IFERROR(VLOOKUP($C1408,'2025-26 School Level AAFTE'!$C$2:$L$2349,9,FALSE), "No")</f>
        <v>Yes</v>
      </c>
      <c r="F1408" s="67">
        <f>IFERROR(VLOOKUP($C1408,'2025-26 School Level AAFTE'!$C$2:$J$2349,8,FALSE), 0)</f>
        <v>595</v>
      </c>
      <c r="G1408" s="69">
        <f>IFERROR(IF(E1408= "yes",VLOOKUP(C1408,Summary!$B:$I,6,0),0),0)</f>
        <v>0</v>
      </c>
      <c r="H1408" s="68">
        <f t="shared" si="241"/>
        <v>595</v>
      </c>
      <c r="I1408" s="110">
        <f>VLOOKUP($A1408,'2026-27 Salary &amp; Benefits'!$A:$I,3,FALSE)</f>
        <v>1</v>
      </c>
      <c r="J1408" s="110">
        <f>VLOOKUP($A1408,'2026-27 Salary &amp; Benefits'!$A:$I,4,FALSE)</f>
        <v>1</v>
      </c>
      <c r="K1408" s="101">
        <f t="shared" si="242"/>
        <v>595</v>
      </c>
      <c r="L1408" s="100">
        <f t="shared" si="243"/>
        <v>1.7450000000000001</v>
      </c>
      <c r="M1408" s="102">
        <f>'2026-27 Salary &amp; Benefits'!$E$6</f>
        <v>78209</v>
      </c>
      <c r="N1408" s="102">
        <f>'2026-27 Salary &amp; Benefits'!$F$6</f>
        <v>82248</v>
      </c>
      <c r="O1408" s="7">
        <f t="shared" si="244"/>
        <v>136474.71</v>
      </c>
      <c r="P1408" s="7">
        <f t="shared" si="245"/>
        <v>7048.0500000000175</v>
      </c>
      <c r="Q1408" s="7">
        <f>'2026-27 Salary &amp; Benefits'!G$6</f>
        <v>16817.759999999998</v>
      </c>
      <c r="R1408" s="103">
        <f>'2026-27 Salary &amp; Benefits'!H$6</f>
        <v>0.16020000000000001</v>
      </c>
      <c r="S1408" s="103">
        <f>'2026-27 Salary &amp; Benefits'!I$6</f>
        <v>0.15390000000000001</v>
      </c>
      <c r="T1408" s="7">
        <f t="shared" si="246"/>
        <v>52294.93</v>
      </c>
      <c r="U1408" s="7">
        <f t="shared" si="247"/>
        <v>2392.0500000000002</v>
      </c>
      <c r="V1408" s="7">
        <f t="shared" si="248"/>
        <v>368.14</v>
      </c>
      <c r="W1408" s="7">
        <f t="shared" si="249"/>
        <v>2760.19</v>
      </c>
      <c r="X1408" s="18">
        <f t="shared" si="250"/>
        <v>198577.88</v>
      </c>
      <c r="Y1408" s="2"/>
      <c r="Z1408" s="2"/>
      <c r="AA1408" s="2"/>
      <c r="AB1408" s="2"/>
      <c r="AC1408" s="2"/>
      <c r="AD1408" s="2"/>
      <c r="AE1408" s="2"/>
      <c r="AF1408" s="2"/>
      <c r="AG1408" s="2"/>
      <c r="AH1408" s="2"/>
      <c r="AI1408" s="2"/>
      <c r="AJ1408" s="2"/>
      <c r="AK1408" s="2"/>
      <c r="AL1408" s="2"/>
      <c r="AM1408" s="2"/>
      <c r="AN1408" s="2"/>
      <c r="AO1408" s="2"/>
      <c r="AP1408" s="2"/>
      <c r="AQ1408" s="2"/>
      <c r="AR1408" s="2"/>
      <c r="AS1408" s="2"/>
      <c r="AT1408" s="2"/>
      <c r="AU1408" s="2"/>
      <c r="AV1408" s="2"/>
      <c r="AW1408" s="2"/>
      <c r="AX1408" s="2"/>
      <c r="AY1408" s="2"/>
      <c r="AZ1408" s="2"/>
      <c r="BA1408" s="2"/>
      <c r="BB1408" s="2"/>
      <c r="BC1408" s="2"/>
      <c r="BD1408" s="2"/>
      <c r="BE1408" s="2"/>
      <c r="BF1408" s="2"/>
      <c r="BG1408" s="2"/>
      <c r="BH1408" s="2"/>
      <c r="BI1408" s="2"/>
      <c r="BJ1408" s="2"/>
      <c r="BK1408" s="2"/>
      <c r="BL1408" s="2"/>
      <c r="BM1408" s="2"/>
      <c r="BN1408" s="2"/>
      <c r="BO1408" s="2"/>
      <c r="BP1408" s="2"/>
      <c r="BQ1408" s="2"/>
      <c r="BR1408" s="2"/>
      <c r="BS1408" s="2"/>
      <c r="BT1408" s="2"/>
      <c r="BU1408" s="2"/>
      <c r="BV1408" s="2"/>
      <c r="BW1408" s="2"/>
      <c r="BX1408" s="2"/>
      <c r="BY1408" s="2"/>
      <c r="BZ1408" s="2"/>
      <c r="CA1408" s="2"/>
      <c r="CB1408" s="2"/>
      <c r="CC1408" s="2"/>
      <c r="CD1408" s="2"/>
      <c r="CE1408" s="2"/>
      <c r="CF1408" s="2"/>
      <c r="CG1408" s="2"/>
      <c r="CH1408" s="2"/>
      <c r="CI1408" s="2"/>
      <c r="CJ1408" s="2"/>
      <c r="CK1408" s="2"/>
      <c r="CL1408" s="2"/>
      <c r="CM1408" s="2"/>
      <c r="CN1408" s="2"/>
      <c r="CO1408" s="2"/>
      <c r="CP1408" s="2"/>
      <c r="CQ1408" s="2"/>
      <c r="CR1408" s="2"/>
      <c r="CS1408" s="2"/>
      <c r="CT1408" s="2"/>
      <c r="CU1408" s="2"/>
      <c r="CV1408" s="2"/>
      <c r="CW1408" s="2"/>
      <c r="CX1408" s="2"/>
      <c r="CY1408" s="2"/>
      <c r="CZ1408" s="2"/>
      <c r="DA1408" s="2"/>
      <c r="DB1408" s="2"/>
      <c r="DC1408" s="2"/>
      <c r="DD1408" s="2"/>
      <c r="DE1408" s="2"/>
      <c r="DF1408" s="2"/>
      <c r="DG1408" s="2"/>
      <c r="DH1408" s="2"/>
      <c r="DI1408" s="2"/>
      <c r="DJ1408" s="2"/>
      <c r="DK1408" s="2"/>
      <c r="DL1408" s="2"/>
      <c r="DM1408" s="2"/>
      <c r="DN1408" s="2"/>
      <c r="DO1408" s="2"/>
      <c r="DP1408" s="2"/>
      <c r="DQ1408" s="2"/>
      <c r="DR1408" s="2"/>
      <c r="DS1408" s="2"/>
      <c r="DT1408" s="2"/>
      <c r="DU1408" s="2"/>
      <c r="DV1408" s="2"/>
      <c r="DW1408" s="2"/>
      <c r="DX1408" s="2"/>
      <c r="DY1408" s="2"/>
      <c r="DZ1408" s="2"/>
      <c r="EA1408" s="2"/>
      <c r="EB1408" s="2"/>
      <c r="EC1408" s="2"/>
      <c r="ED1408" s="2"/>
      <c r="EE1408" s="2"/>
      <c r="EF1408" s="2"/>
      <c r="EG1408" s="2"/>
      <c r="EH1408" s="2"/>
      <c r="EI1408" s="2"/>
      <c r="EJ1408" s="2"/>
      <c r="EK1408" s="2"/>
      <c r="EL1408" s="2"/>
      <c r="EM1408" s="2"/>
      <c r="EN1408" s="2"/>
      <c r="EO1408" s="2"/>
      <c r="EP1408" s="2"/>
      <c r="EQ1408" s="2"/>
      <c r="ER1408" s="2"/>
      <c r="ES1408" s="2"/>
      <c r="ET1408" s="2"/>
      <c r="EU1408" s="2"/>
      <c r="EV1408" s="2"/>
      <c r="EW1408" s="2"/>
      <c r="EX1408" s="2"/>
      <c r="EY1408" s="2"/>
      <c r="EZ1408" s="2"/>
      <c r="FA1408" s="2"/>
      <c r="FB1408" s="2"/>
      <c r="FC1408" s="2"/>
    </row>
    <row r="1409" spans="1:159" s="4" customFormat="1">
      <c r="A1409" s="50" t="s">
        <v>2174</v>
      </c>
      <c r="B1409" s="59" t="s">
        <v>2715</v>
      </c>
      <c r="C1409" s="60">
        <v>4595</v>
      </c>
      <c r="D1409" s="59" t="s">
        <v>374</v>
      </c>
      <c r="E1409" s="78" t="str">
        <f>IFERROR(VLOOKUP($C1409,'2025-26 School Level AAFTE'!$C$2:$L$2349,9,FALSE), "No")</f>
        <v>Yes</v>
      </c>
      <c r="F1409" s="67">
        <f>IFERROR(VLOOKUP($C1409,'2025-26 School Level AAFTE'!$C$2:$J$2349,8,FALSE), 0)</f>
        <v>532.29999999999995</v>
      </c>
      <c r="G1409" s="69">
        <f>IFERROR(IF(E1409= "yes",VLOOKUP(C1409,Summary!$B:$I,6,0),0),0)</f>
        <v>0</v>
      </c>
      <c r="H1409" s="68">
        <f t="shared" si="241"/>
        <v>532.29999999999995</v>
      </c>
      <c r="I1409" s="110">
        <f>VLOOKUP($A1409,'2026-27 Salary &amp; Benefits'!$A:$I,3,FALSE)</f>
        <v>1</v>
      </c>
      <c r="J1409" s="110">
        <f>VLOOKUP($A1409,'2026-27 Salary &amp; Benefits'!$A:$I,4,FALSE)</f>
        <v>1</v>
      </c>
      <c r="K1409" s="101">
        <f t="shared" si="242"/>
        <v>532.29999999999995</v>
      </c>
      <c r="L1409" s="100">
        <f t="shared" si="243"/>
        <v>1.5609999999999999</v>
      </c>
      <c r="M1409" s="102">
        <f>'2026-27 Salary &amp; Benefits'!$E$6</f>
        <v>78209</v>
      </c>
      <c r="N1409" s="102">
        <f>'2026-27 Salary &amp; Benefits'!$F$6</f>
        <v>82248</v>
      </c>
      <c r="O1409" s="7">
        <f t="shared" si="244"/>
        <v>122084.25</v>
      </c>
      <c r="P1409" s="7">
        <f t="shared" si="245"/>
        <v>6304.8800000000047</v>
      </c>
      <c r="Q1409" s="7">
        <f>'2026-27 Salary &amp; Benefits'!G$6</f>
        <v>16817.759999999998</v>
      </c>
      <c r="R1409" s="103">
        <f>'2026-27 Salary &amp; Benefits'!H$6</f>
        <v>0.16020000000000001</v>
      </c>
      <c r="S1409" s="103">
        <f>'2026-27 Salary &amp; Benefits'!I$6</f>
        <v>0.15390000000000001</v>
      </c>
      <c r="T1409" s="7">
        <f t="shared" si="246"/>
        <v>46780.74</v>
      </c>
      <c r="U1409" s="7">
        <f t="shared" si="247"/>
        <v>2139.8200000000002</v>
      </c>
      <c r="V1409" s="7">
        <f t="shared" si="248"/>
        <v>329.32</v>
      </c>
      <c r="W1409" s="7">
        <f t="shared" si="249"/>
        <v>2469.1400000000003</v>
      </c>
      <c r="X1409" s="18">
        <f t="shared" si="250"/>
        <v>177639.01</v>
      </c>
      <c r="Y1409" s="2"/>
      <c r="Z1409" s="2"/>
      <c r="AA1409" s="2"/>
      <c r="AB1409" s="2"/>
      <c r="AC1409" s="2"/>
      <c r="AD1409" s="2"/>
      <c r="AE1409" s="2"/>
      <c r="AF1409" s="2"/>
      <c r="AG1409" s="2"/>
      <c r="AH1409" s="2"/>
      <c r="AI1409" s="2"/>
      <c r="AJ1409" s="2"/>
      <c r="AK1409" s="2"/>
      <c r="AL1409" s="2"/>
      <c r="AM1409" s="2"/>
      <c r="AN1409" s="2"/>
      <c r="AO1409" s="2"/>
      <c r="AP1409" s="2"/>
      <c r="AQ1409" s="2"/>
      <c r="AR1409" s="2"/>
      <c r="AS1409" s="2"/>
      <c r="AT1409" s="2"/>
      <c r="AU1409" s="2"/>
      <c r="AV1409" s="2"/>
      <c r="AW1409" s="2"/>
      <c r="AX1409" s="2"/>
      <c r="AY1409" s="2"/>
      <c r="AZ1409" s="2"/>
      <c r="BA1409" s="2"/>
      <c r="BB1409" s="2"/>
      <c r="BC1409" s="2"/>
      <c r="BD1409" s="2"/>
      <c r="BE1409" s="2"/>
      <c r="BF1409" s="2"/>
      <c r="BG1409" s="2"/>
      <c r="BH1409" s="2"/>
      <c r="BI1409" s="2"/>
      <c r="BJ1409" s="2"/>
      <c r="BK1409" s="2"/>
      <c r="BL1409" s="2"/>
      <c r="BM1409" s="2"/>
      <c r="BN1409" s="2"/>
      <c r="BO1409" s="2"/>
      <c r="BP1409" s="2"/>
      <c r="BQ1409" s="2"/>
      <c r="BR1409" s="2"/>
      <c r="BS1409" s="2"/>
      <c r="BT1409" s="2"/>
      <c r="BU1409" s="2"/>
      <c r="BV1409" s="2"/>
      <c r="BW1409" s="2"/>
      <c r="BX1409" s="2"/>
      <c r="BY1409" s="2"/>
      <c r="BZ1409" s="2"/>
      <c r="CA1409" s="2"/>
      <c r="CB1409" s="2"/>
      <c r="CC1409" s="2"/>
      <c r="CD1409" s="2"/>
      <c r="CE1409" s="2"/>
      <c r="CF1409" s="2"/>
      <c r="CG1409" s="2"/>
      <c r="CH1409" s="2"/>
      <c r="CI1409" s="2"/>
      <c r="CJ1409" s="2"/>
      <c r="CK1409" s="2"/>
      <c r="CL1409" s="2"/>
      <c r="CM1409" s="2"/>
      <c r="CN1409" s="2"/>
      <c r="CO1409" s="2"/>
      <c r="CP1409" s="2"/>
      <c r="CQ1409" s="2"/>
      <c r="CR1409" s="2"/>
      <c r="CS1409" s="2"/>
      <c r="CT1409" s="2"/>
      <c r="CU1409" s="2"/>
      <c r="CV1409" s="2"/>
      <c r="CW1409" s="2"/>
      <c r="CX1409" s="2"/>
      <c r="CY1409" s="2"/>
      <c r="CZ1409" s="2"/>
      <c r="DA1409" s="2"/>
      <c r="DB1409" s="2"/>
      <c r="DC1409" s="2"/>
      <c r="DD1409" s="2"/>
      <c r="DE1409" s="2"/>
      <c r="DF1409" s="2"/>
      <c r="DG1409" s="2"/>
      <c r="DH1409" s="2"/>
      <c r="DI1409" s="2"/>
      <c r="DJ1409" s="2"/>
      <c r="DK1409" s="2"/>
      <c r="DL1409" s="2"/>
      <c r="DM1409" s="2"/>
      <c r="DN1409" s="2"/>
      <c r="DO1409" s="2"/>
      <c r="DP1409" s="2"/>
      <c r="DQ1409" s="2"/>
      <c r="DR1409" s="2"/>
      <c r="DS1409" s="2"/>
      <c r="DT1409" s="2"/>
      <c r="DU1409" s="2"/>
      <c r="DV1409" s="2"/>
      <c r="DW1409" s="2"/>
      <c r="DX1409" s="2"/>
      <c r="DY1409" s="2"/>
      <c r="DZ1409" s="2"/>
      <c r="EA1409" s="2"/>
      <c r="EB1409" s="2"/>
      <c r="EC1409" s="2"/>
      <c r="ED1409" s="2"/>
      <c r="EE1409" s="2"/>
      <c r="EF1409" s="2"/>
      <c r="EG1409" s="2"/>
      <c r="EH1409" s="2"/>
      <c r="EI1409" s="2"/>
      <c r="EJ1409" s="2"/>
      <c r="EK1409" s="2"/>
      <c r="EL1409" s="2"/>
      <c r="EM1409" s="2"/>
      <c r="EN1409" s="2"/>
      <c r="EO1409" s="2"/>
      <c r="EP1409" s="2"/>
      <c r="EQ1409" s="2"/>
      <c r="ER1409" s="2"/>
      <c r="ES1409" s="2"/>
      <c r="ET1409" s="2"/>
      <c r="EU1409" s="2"/>
      <c r="EV1409" s="2"/>
      <c r="EW1409" s="2"/>
      <c r="EX1409" s="2"/>
      <c r="EY1409" s="2"/>
      <c r="EZ1409" s="2"/>
      <c r="FA1409" s="2"/>
      <c r="FB1409" s="2"/>
      <c r="FC1409" s="2"/>
    </row>
    <row r="1410" spans="1:159" s="4" customFormat="1">
      <c r="A1410" s="50" t="s">
        <v>2174</v>
      </c>
      <c r="B1410" s="59" t="s">
        <v>2715</v>
      </c>
      <c r="C1410" s="60">
        <v>2267</v>
      </c>
      <c r="D1410" s="59" t="s">
        <v>175</v>
      </c>
      <c r="E1410" s="78" t="str">
        <f>IFERROR(VLOOKUP($C1410,'2025-26 School Level AAFTE'!$C$2:$L$2349,9,FALSE), "No")</f>
        <v>Yes</v>
      </c>
      <c r="F1410" s="67">
        <f>IFERROR(VLOOKUP($C1410,'2025-26 School Level AAFTE'!$C$2:$J$2349,8,FALSE), 0)</f>
        <v>1174.3</v>
      </c>
      <c r="G1410" s="69">
        <f>IFERROR(IF(E1410= "yes",VLOOKUP(C1410,Summary!$B:$I,6,0),0),0)</f>
        <v>0</v>
      </c>
      <c r="H1410" s="68">
        <f t="shared" si="241"/>
        <v>1174.3</v>
      </c>
      <c r="I1410" s="110">
        <f>VLOOKUP($A1410,'2026-27 Salary &amp; Benefits'!$A:$I,3,FALSE)</f>
        <v>1</v>
      </c>
      <c r="J1410" s="110">
        <f>VLOOKUP($A1410,'2026-27 Salary &amp; Benefits'!$A:$I,4,FALSE)</f>
        <v>1</v>
      </c>
      <c r="K1410" s="101">
        <f t="shared" si="242"/>
        <v>1174.3</v>
      </c>
      <c r="L1410" s="100">
        <f t="shared" si="243"/>
        <v>3.4449999999999998</v>
      </c>
      <c r="M1410" s="102">
        <f>'2026-27 Salary &amp; Benefits'!$E$6</f>
        <v>78209</v>
      </c>
      <c r="N1410" s="102">
        <f>'2026-27 Salary &amp; Benefits'!$F$6</f>
        <v>82248</v>
      </c>
      <c r="O1410" s="7">
        <f t="shared" si="244"/>
        <v>269430.01</v>
      </c>
      <c r="P1410" s="7">
        <f t="shared" si="245"/>
        <v>13914.349999999977</v>
      </c>
      <c r="Q1410" s="7">
        <f>'2026-27 Salary &amp; Benefits'!G$6</f>
        <v>16817.759999999998</v>
      </c>
      <c r="R1410" s="103">
        <f>'2026-27 Salary &amp; Benefits'!H$6</f>
        <v>0.16020000000000001</v>
      </c>
      <c r="S1410" s="103">
        <f>'2026-27 Salary &amp; Benefits'!I$6</f>
        <v>0.15390000000000001</v>
      </c>
      <c r="T1410" s="7">
        <f t="shared" si="246"/>
        <v>103241.29</v>
      </c>
      <c r="U1410" s="7">
        <f t="shared" si="247"/>
        <v>4722.41</v>
      </c>
      <c r="V1410" s="7">
        <f t="shared" si="248"/>
        <v>726.78</v>
      </c>
      <c r="W1410" s="7">
        <f t="shared" si="249"/>
        <v>5449.19</v>
      </c>
      <c r="X1410" s="18">
        <f t="shared" si="250"/>
        <v>392034.83999999997</v>
      </c>
      <c r="Y1410" s="2"/>
      <c r="Z1410" s="2"/>
      <c r="AA1410" s="2"/>
      <c r="AB1410" s="2"/>
      <c r="AC1410" s="2"/>
      <c r="AD1410" s="2"/>
      <c r="AE1410" s="2"/>
      <c r="AF1410" s="2"/>
      <c r="AG1410" s="2"/>
      <c r="AH1410" s="2"/>
      <c r="AI1410" s="2"/>
      <c r="AJ1410" s="2"/>
      <c r="AK1410" s="2"/>
      <c r="AL1410" s="2"/>
      <c r="AM1410" s="2"/>
      <c r="AN1410" s="2"/>
      <c r="AO1410" s="2"/>
      <c r="AP1410" s="2"/>
      <c r="AQ1410" s="2"/>
      <c r="AR1410" s="2"/>
      <c r="AS1410" s="2"/>
      <c r="AT1410" s="2"/>
      <c r="AU1410" s="2"/>
      <c r="AV1410" s="2"/>
      <c r="AW1410" s="2"/>
      <c r="AX1410" s="2"/>
      <c r="AY1410" s="2"/>
      <c r="AZ1410" s="2"/>
      <c r="BA1410" s="2"/>
      <c r="BB1410" s="2"/>
      <c r="BC1410" s="2"/>
      <c r="BD1410" s="2"/>
      <c r="BE1410" s="2"/>
      <c r="BF1410" s="2"/>
      <c r="BG1410" s="2"/>
      <c r="BH1410" s="2"/>
      <c r="BI1410" s="2"/>
      <c r="BJ1410" s="2"/>
      <c r="BK1410" s="2"/>
      <c r="BL1410" s="2"/>
      <c r="BM1410" s="2"/>
      <c r="BN1410" s="2"/>
      <c r="BO1410" s="2"/>
      <c r="BP1410" s="2"/>
      <c r="BQ1410" s="2"/>
      <c r="BR1410" s="2"/>
      <c r="BS1410" s="2"/>
      <c r="BT1410" s="2"/>
      <c r="BU1410" s="2"/>
      <c r="BV1410" s="2"/>
      <c r="BW1410" s="2"/>
      <c r="BX1410" s="2"/>
      <c r="BY1410" s="2"/>
      <c r="BZ1410" s="2"/>
      <c r="CA1410" s="2"/>
      <c r="CB1410" s="2"/>
      <c r="CC1410" s="2"/>
      <c r="CD1410" s="2"/>
      <c r="CE1410" s="2"/>
      <c r="CF1410" s="2"/>
      <c r="CG1410" s="2"/>
      <c r="CH1410" s="2"/>
      <c r="CI1410" s="2"/>
      <c r="CJ1410" s="2"/>
      <c r="CK1410" s="2"/>
      <c r="CL1410" s="2"/>
      <c r="CM1410" s="2"/>
      <c r="CN1410" s="2"/>
      <c r="CO1410" s="2"/>
      <c r="CP1410" s="2"/>
      <c r="CQ1410" s="2"/>
      <c r="CR1410" s="2"/>
      <c r="CS1410" s="2"/>
      <c r="CT1410" s="2"/>
      <c r="CU1410" s="2"/>
      <c r="CV1410" s="2"/>
      <c r="CW1410" s="2"/>
      <c r="CX1410" s="2"/>
      <c r="CY1410" s="2"/>
      <c r="CZ1410" s="2"/>
      <c r="DA1410" s="2"/>
      <c r="DB1410" s="2"/>
      <c r="DC1410" s="2"/>
      <c r="DD1410" s="2"/>
      <c r="DE1410" s="2"/>
      <c r="DF1410" s="2"/>
      <c r="DG1410" s="2"/>
      <c r="DH1410" s="2"/>
      <c r="DI1410" s="2"/>
      <c r="DJ1410" s="2"/>
      <c r="DK1410" s="2"/>
      <c r="DL1410" s="2"/>
      <c r="DM1410" s="2"/>
      <c r="DN1410" s="2"/>
      <c r="DO1410" s="2"/>
      <c r="DP1410" s="2"/>
      <c r="DQ1410" s="2"/>
      <c r="DR1410" s="2"/>
      <c r="DS1410" s="2"/>
      <c r="DT1410" s="2"/>
      <c r="DU1410" s="2"/>
      <c r="DV1410" s="2"/>
      <c r="DW1410" s="2"/>
      <c r="DX1410" s="2"/>
      <c r="DY1410" s="2"/>
      <c r="DZ1410" s="2"/>
      <c r="EA1410" s="2"/>
      <c r="EB1410" s="2"/>
      <c r="EC1410" s="2"/>
      <c r="ED1410" s="2"/>
      <c r="EE1410" s="2"/>
      <c r="EF1410" s="2"/>
      <c r="EG1410" s="2"/>
      <c r="EH1410" s="2"/>
      <c r="EI1410" s="2"/>
      <c r="EJ1410" s="2"/>
      <c r="EK1410" s="2"/>
      <c r="EL1410" s="2"/>
      <c r="EM1410" s="2"/>
      <c r="EN1410" s="2"/>
      <c r="EO1410" s="2"/>
      <c r="EP1410" s="2"/>
      <c r="EQ1410" s="2"/>
      <c r="ER1410" s="2"/>
      <c r="ES1410" s="2"/>
      <c r="ET1410" s="2"/>
      <c r="EU1410" s="2"/>
      <c r="EV1410" s="2"/>
      <c r="EW1410" s="2"/>
      <c r="EX1410" s="2"/>
      <c r="EY1410" s="2"/>
      <c r="EZ1410" s="2"/>
      <c r="FA1410" s="2"/>
      <c r="FB1410" s="2"/>
      <c r="FC1410" s="2"/>
    </row>
    <row r="1411" spans="1:159" s="4" customFormat="1">
      <c r="A1411" s="50" t="s">
        <v>2174</v>
      </c>
      <c r="B1411" s="59" t="s">
        <v>2715</v>
      </c>
      <c r="C1411" s="60">
        <v>3912</v>
      </c>
      <c r="D1411" s="59" t="s">
        <v>368</v>
      </c>
      <c r="E1411" s="78" t="str">
        <f>IFERROR(VLOOKUP($C1411,'2025-26 School Level AAFTE'!$C$2:$L$2349,9,FALSE), "No")</f>
        <v>Yes</v>
      </c>
      <c r="F1411" s="67">
        <f>IFERROR(VLOOKUP($C1411,'2025-26 School Level AAFTE'!$C$2:$J$2349,8,FALSE), 0)</f>
        <v>306.42</v>
      </c>
      <c r="G1411" s="69">
        <f>IFERROR(IF(E1411= "yes",VLOOKUP(C1411,Summary!$B:$I,6,0),0),0)</f>
        <v>0</v>
      </c>
      <c r="H1411" s="68">
        <f t="shared" si="241"/>
        <v>306.42</v>
      </c>
      <c r="I1411" s="110">
        <f>VLOOKUP($A1411,'2026-27 Salary &amp; Benefits'!$A:$I,3,FALSE)</f>
        <v>1</v>
      </c>
      <c r="J1411" s="110">
        <f>VLOOKUP($A1411,'2026-27 Salary &amp; Benefits'!$A:$I,4,FALSE)</f>
        <v>1</v>
      </c>
      <c r="K1411" s="101">
        <f t="shared" si="242"/>
        <v>306.42</v>
      </c>
      <c r="L1411" s="100">
        <f t="shared" si="243"/>
        <v>0.89900000000000002</v>
      </c>
      <c r="M1411" s="102">
        <f>'2026-27 Salary &amp; Benefits'!$E$6</f>
        <v>78209</v>
      </c>
      <c r="N1411" s="102">
        <f>'2026-27 Salary &amp; Benefits'!$F$6</f>
        <v>82248</v>
      </c>
      <c r="O1411" s="7">
        <f t="shared" si="244"/>
        <v>70309.89</v>
      </c>
      <c r="P1411" s="7">
        <f t="shared" si="245"/>
        <v>3631.0599999999977</v>
      </c>
      <c r="Q1411" s="7">
        <f>'2026-27 Salary &amp; Benefits'!G$6</f>
        <v>16817.759999999998</v>
      </c>
      <c r="R1411" s="103">
        <f>'2026-27 Salary &amp; Benefits'!H$6</f>
        <v>0.16020000000000001</v>
      </c>
      <c r="S1411" s="103">
        <f>'2026-27 Salary &amp; Benefits'!I$6</f>
        <v>0.15390000000000001</v>
      </c>
      <c r="T1411" s="7">
        <f t="shared" si="246"/>
        <v>26941.63</v>
      </c>
      <c r="U1411" s="7">
        <f t="shared" si="247"/>
        <v>1232.3499999999999</v>
      </c>
      <c r="V1411" s="7">
        <f t="shared" si="248"/>
        <v>189.66</v>
      </c>
      <c r="W1411" s="7">
        <f t="shared" si="249"/>
        <v>1422.01</v>
      </c>
      <c r="X1411" s="18">
        <f t="shared" si="250"/>
        <v>102304.59</v>
      </c>
      <c r="Y1411" s="2"/>
      <c r="Z1411" s="2"/>
      <c r="AA1411" s="2"/>
      <c r="AB1411" s="2"/>
      <c r="AC1411" s="2"/>
      <c r="AD1411" s="2"/>
      <c r="AE1411" s="2"/>
      <c r="AF1411" s="2"/>
      <c r="AG1411" s="2"/>
      <c r="AH1411" s="2"/>
      <c r="AI1411" s="2"/>
      <c r="AJ1411" s="2"/>
      <c r="AK1411" s="2"/>
      <c r="AL1411" s="2"/>
      <c r="AM1411" s="2"/>
      <c r="AN1411" s="2"/>
      <c r="AO1411" s="2"/>
      <c r="AP1411" s="2"/>
      <c r="AQ1411" s="2"/>
      <c r="AR1411" s="2"/>
      <c r="AS1411" s="2"/>
      <c r="AT1411" s="2"/>
      <c r="AU1411" s="2"/>
      <c r="AV1411" s="2"/>
      <c r="AW1411" s="2"/>
      <c r="AX1411" s="2"/>
      <c r="AY1411" s="2"/>
      <c r="AZ1411" s="2"/>
      <c r="BA1411" s="2"/>
      <c r="BB1411" s="2"/>
      <c r="BC1411" s="2"/>
      <c r="BD1411" s="2"/>
      <c r="BE1411" s="2"/>
      <c r="BF1411" s="2"/>
      <c r="BG1411" s="2"/>
      <c r="BH1411" s="2"/>
      <c r="BI1411" s="2"/>
      <c r="BJ1411" s="2"/>
      <c r="BK1411" s="2"/>
      <c r="BL1411" s="2"/>
      <c r="BM1411" s="2"/>
      <c r="BN1411" s="2"/>
      <c r="BO1411" s="2"/>
      <c r="BP1411" s="2"/>
      <c r="BQ1411" s="2"/>
      <c r="BR1411" s="2"/>
      <c r="BS1411" s="2"/>
      <c r="BT1411" s="2"/>
      <c r="BU1411" s="2"/>
      <c r="BV1411" s="2"/>
      <c r="BW1411" s="2"/>
      <c r="BX1411" s="2"/>
      <c r="BY1411" s="2"/>
      <c r="BZ1411" s="2"/>
      <c r="CA1411" s="2"/>
      <c r="CB1411" s="2"/>
      <c r="CC1411" s="2"/>
      <c r="CD1411" s="2"/>
      <c r="CE1411" s="2"/>
      <c r="CF1411" s="2"/>
      <c r="CG1411" s="2"/>
      <c r="CH1411" s="2"/>
      <c r="CI1411" s="2"/>
      <c r="CJ1411" s="2"/>
      <c r="CK1411" s="2"/>
      <c r="CL1411" s="2"/>
      <c r="CM1411" s="2"/>
      <c r="CN1411" s="2"/>
      <c r="CO1411" s="2"/>
      <c r="CP1411" s="2"/>
      <c r="CQ1411" s="2"/>
      <c r="CR1411" s="2"/>
      <c r="CS1411" s="2"/>
      <c r="CT1411" s="2"/>
      <c r="CU1411" s="2"/>
      <c r="CV1411" s="2"/>
      <c r="CW1411" s="2"/>
      <c r="CX1411" s="2"/>
      <c r="CY1411" s="2"/>
      <c r="CZ1411" s="2"/>
      <c r="DA1411" s="2"/>
      <c r="DB1411" s="2"/>
      <c r="DC1411" s="2"/>
      <c r="DD1411" s="2"/>
      <c r="DE1411" s="2"/>
      <c r="DF1411" s="2"/>
      <c r="DG1411" s="2"/>
      <c r="DH1411" s="2"/>
      <c r="DI1411" s="2"/>
      <c r="DJ1411" s="2"/>
      <c r="DK1411" s="2"/>
      <c r="DL1411" s="2"/>
      <c r="DM1411" s="2"/>
      <c r="DN1411" s="2"/>
      <c r="DO1411" s="2"/>
      <c r="DP1411" s="2"/>
      <c r="DQ1411" s="2"/>
      <c r="DR1411" s="2"/>
      <c r="DS1411" s="2"/>
      <c r="DT1411" s="2"/>
      <c r="DU1411" s="2"/>
      <c r="DV1411" s="2"/>
      <c r="DW1411" s="2"/>
      <c r="DX1411" s="2"/>
      <c r="DY1411" s="2"/>
      <c r="DZ1411" s="2"/>
      <c r="EA1411" s="2"/>
      <c r="EB1411" s="2"/>
      <c r="EC1411" s="2"/>
      <c r="ED1411" s="2"/>
      <c r="EE1411" s="2"/>
      <c r="EF1411" s="2"/>
      <c r="EG1411" s="2"/>
      <c r="EH1411" s="2"/>
      <c r="EI1411" s="2"/>
      <c r="EJ1411" s="2"/>
      <c r="EK1411" s="2"/>
      <c r="EL1411" s="2"/>
      <c r="EM1411" s="2"/>
      <c r="EN1411" s="2"/>
      <c r="EO1411" s="2"/>
      <c r="EP1411" s="2"/>
      <c r="EQ1411" s="2"/>
      <c r="ER1411" s="2"/>
      <c r="ES1411" s="2"/>
      <c r="ET1411" s="2"/>
      <c r="EU1411" s="2"/>
      <c r="EV1411" s="2"/>
      <c r="EW1411" s="2"/>
      <c r="EX1411" s="2"/>
      <c r="EY1411" s="2"/>
      <c r="EZ1411" s="2"/>
      <c r="FA1411" s="2"/>
      <c r="FB1411" s="2"/>
      <c r="FC1411" s="2"/>
    </row>
    <row r="1412" spans="1:159" s="4" customFormat="1">
      <c r="A1412" s="50" t="s">
        <v>2174</v>
      </c>
      <c r="B1412" s="59" t="s">
        <v>2715</v>
      </c>
      <c r="C1412" s="60">
        <v>5759</v>
      </c>
      <c r="D1412" s="59" t="s">
        <v>3231</v>
      </c>
      <c r="E1412" s="78" t="str">
        <f>IFERROR(VLOOKUP($C1412,'2025-26 School Level AAFTE'!$C$2:$L$2349,9,FALSE), "No")</f>
        <v>Yes</v>
      </c>
      <c r="F1412" s="67">
        <f>IFERROR(VLOOKUP($C1412,'2025-26 School Level AAFTE'!$C$2:$J$2349,8,FALSE), 0)</f>
        <v>143.91</v>
      </c>
      <c r="G1412" s="69">
        <f>IFERROR(IF(E1412= "yes",VLOOKUP(C1412,Summary!$B:$I,6,0),0),0)</f>
        <v>0</v>
      </c>
      <c r="H1412" s="68">
        <f t="shared" si="241"/>
        <v>143.91</v>
      </c>
      <c r="I1412" s="110">
        <f>VLOOKUP($A1412,'2026-27 Salary &amp; Benefits'!$A:$I,3,FALSE)</f>
        <v>1</v>
      </c>
      <c r="J1412" s="110">
        <f>VLOOKUP($A1412,'2026-27 Salary &amp; Benefits'!$A:$I,4,FALSE)</f>
        <v>1</v>
      </c>
      <c r="K1412" s="101">
        <f t="shared" si="242"/>
        <v>143.91</v>
      </c>
      <c r="L1412" s="100">
        <f t="shared" si="243"/>
        <v>0.42199999999999999</v>
      </c>
      <c r="M1412" s="102">
        <f>'2026-27 Salary &amp; Benefits'!$E$6</f>
        <v>78209</v>
      </c>
      <c r="N1412" s="102">
        <f>'2026-27 Salary &amp; Benefits'!$F$6</f>
        <v>82248</v>
      </c>
      <c r="O1412" s="7">
        <f t="shared" si="244"/>
        <v>33004.199999999997</v>
      </c>
      <c r="P1412" s="7">
        <f t="shared" si="245"/>
        <v>1704.4600000000064</v>
      </c>
      <c r="Q1412" s="7">
        <f>'2026-27 Salary &amp; Benefits'!G$6</f>
        <v>16817.759999999998</v>
      </c>
      <c r="R1412" s="103">
        <f>'2026-27 Salary &amp; Benefits'!H$6</f>
        <v>0.16020000000000001</v>
      </c>
      <c r="S1412" s="103">
        <f>'2026-27 Salary &amp; Benefits'!I$6</f>
        <v>0.15390000000000001</v>
      </c>
      <c r="T1412" s="7">
        <f t="shared" si="246"/>
        <v>12646.68</v>
      </c>
      <c r="U1412" s="7">
        <f t="shared" si="247"/>
        <v>578.48</v>
      </c>
      <c r="V1412" s="7">
        <f t="shared" si="248"/>
        <v>89.03</v>
      </c>
      <c r="W1412" s="7">
        <f t="shared" si="249"/>
        <v>667.51</v>
      </c>
      <c r="X1412" s="18">
        <f t="shared" si="250"/>
        <v>48022.850000000006</v>
      </c>
      <c r="Y1412" s="2"/>
      <c r="Z1412" s="2"/>
      <c r="AA1412" s="2"/>
      <c r="AB1412" s="2"/>
      <c r="AC1412" s="2"/>
      <c r="AD1412" s="2"/>
      <c r="AE1412" s="2"/>
      <c r="AF1412" s="2"/>
      <c r="AG1412" s="2"/>
      <c r="AH1412" s="2"/>
      <c r="AI1412" s="2"/>
      <c r="AJ1412" s="2"/>
      <c r="AK1412" s="2"/>
      <c r="AL1412" s="2"/>
      <c r="AM1412" s="2"/>
      <c r="AN1412" s="2"/>
      <c r="AO1412" s="2"/>
      <c r="AP1412" s="2"/>
      <c r="AQ1412" s="2"/>
      <c r="AR1412" s="2"/>
      <c r="AS1412" s="2"/>
      <c r="AT1412" s="2"/>
      <c r="AU1412" s="2"/>
      <c r="AV1412" s="2"/>
      <c r="AW1412" s="2"/>
      <c r="AX1412" s="2"/>
      <c r="AY1412" s="2"/>
      <c r="AZ1412" s="2"/>
      <c r="BA1412" s="2"/>
      <c r="BB1412" s="2"/>
      <c r="BC1412" s="2"/>
      <c r="BD1412" s="2"/>
      <c r="BE1412" s="2"/>
      <c r="BF1412" s="2"/>
      <c r="BG1412" s="2"/>
      <c r="BH1412" s="2"/>
      <c r="BI1412" s="2"/>
      <c r="BJ1412" s="2"/>
      <c r="BK1412" s="2"/>
      <c r="BL1412" s="2"/>
      <c r="BM1412" s="2"/>
      <c r="BN1412" s="2"/>
      <c r="BO1412" s="2"/>
      <c r="BP1412" s="2"/>
      <c r="BQ1412" s="2"/>
      <c r="BR1412" s="2"/>
      <c r="BS1412" s="2"/>
      <c r="BT1412" s="2"/>
      <c r="BU1412" s="2"/>
      <c r="BV1412" s="2"/>
      <c r="BW1412" s="2"/>
      <c r="BX1412" s="2"/>
      <c r="BY1412" s="2"/>
      <c r="BZ1412" s="2"/>
      <c r="CA1412" s="2"/>
      <c r="CB1412" s="2"/>
      <c r="CC1412" s="2"/>
      <c r="CD1412" s="2"/>
      <c r="CE1412" s="2"/>
      <c r="CF1412" s="2"/>
      <c r="CG1412" s="2"/>
      <c r="CH1412" s="2"/>
      <c r="CI1412" s="2"/>
      <c r="CJ1412" s="2"/>
      <c r="CK1412" s="2"/>
      <c r="CL1412" s="2"/>
      <c r="CM1412" s="2"/>
      <c r="CN1412" s="2"/>
      <c r="CO1412" s="2"/>
      <c r="CP1412" s="2"/>
      <c r="CQ1412" s="2"/>
      <c r="CR1412" s="2"/>
      <c r="CS1412" s="2"/>
      <c r="CT1412" s="2"/>
      <c r="CU1412" s="2"/>
      <c r="CV1412" s="2"/>
      <c r="CW1412" s="2"/>
      <c r="CX1412" s="2"/>
      <c r="CY1412" s="2"/>
      <c r="CZ1412" s="2"/>
      <c r="DA1412" s="2"/>
      <c r="DB1412" s="2"/>
      <c r="DC1412" s="2"/>
      <c r="DD1412" s="2"/>
      <c r="DE1412" s="2"/>
      <c r="DF1412" s="2"/>
      <c r="DG1412" s="2"/>
      <c r="DH1412" s="2"/>
      <c r="DI1412" s="2"/>
      <c r="DJ1412" s="2"/>
      <c r="DK1412" s="2"/>
      <c r="DL1412" s="2"/>
      <c r="DM1412" s="2"/>
      <c r="DN1412" s="2"/>
      <c r="DO1412" s="2"/>
      <c r="DP1412" s="2"/>
      <c r="DQ1412" s="2"/>
      <c r="DR1412" s="2"/>
      <c r="DS1412" s="2"/>
      <c r="DT1412" s="2"/>
      <c r="DU1412" s="2"/>
      <c r="DV1412" s="2"/>
      <c r="DW1412" s="2"/>
      <c r="DX1412" s="2"/>
      <c r="DY1412" s="2"/>
      <c r="DZ1412" s="2"/>
      <c r="EA1412" s="2"/>
      <c r="EB1412" s="2"/>
      <c r="EC1412" s="2"/>
      <c r="ED1412" s="2"/>
      <c r="EE1412" s="2"/>
      <c r="EF1412" s="2"/>
      <c r="EG1412" s="2"/>
      <c r="EH1412" s="2"/>
      <c r="EI1412" s="2"/>
      <c r="EJ1412" s="2"/>
      <c r="EK1412" s="2"/>
      <c r="EL1412" s="2"/>
      <c r="EM1412" s="2"/>
      <c r="EN1412" s="2"/>
      <c r="EO1412" s="2"/>
      <c r="EP1412" s="2"/>
      <c r="EQ1412" s="2"/>
      <c r="ER1412" s="2"/>
      <c r="ES1412" s="2"/>
      <c r="ET1412" s="2"/>
      <c r="EU1412" s="2"/>
      <c r="EV1412" s="2"/>
      <c r="EW1412" s="2"/>
      <c r="EX1412" s="2"/>
      <c r="EY1412" s="2"/>
      <c r="EZ1412" s="2"/>
      <c r="FA1412" s="2"/>
      <c r="FB1412" s="2"/>
      <c r="FC1412" s="2"/>
    </row>
    <row r="1413" spans="1:159" s="4" customFormat="1">
      <c r="A1413" s="50" t="s">
        <v>2174</v>
      </c>
      <c r="B1413" s="59" t="s">
        <v>2715</v>
      </c>
      <c r="C1413" s="60">
        <v>5711</v>
      </c>
      <c r="D1413" s="59" t="s">
        <v>3249</v>
      </c>
      <c r="E1413" s="78" t="str">
        <f>IFERROR(VLOOKUP($C1413,'2025-26 School Level AAFTE'!$C$2:$L$2349,9,FALSE), "No")</f>
        <v>Yes</v>
      </c>
      <c r="F1413" s="67">
        <f>IFERROR(VLOOKUP($C1413,'2025-26 School Level AAFTE'!$C$2:$J$2349,8,FALSE), 0)</f>
        <v>157.19</v>
      </c>
      <c r="G1413" s="69">
        <f>IFERROR(IF(E1413= "yes",VLOOKUP(C1413,Summary!$B:$I,6,0),0),0)</f>
        <v>0</v>
      </c>
      <c r="H1413" s="68">
        <f t="shared" si="241"/>
        <v>157.19</v>
      </c>
      <c r="I1413" s="110">
        <f>VLOOKUP($A1413,'2026-27 Salary &amp; Benefits'!$A:$I,3,FALSE)</f>
        <v>1</v>
      </c>
      <c r="J1413" s="110">
        <f>VLOOKUP($A1413,'2026-27 Salary &amp; Benefits'!$A:$I,4,FALSE)</f>
        <v>1</v>
      </c>
      <c r="K1413" s="101">
        <f t="shared" si="242"/>
        <v>157.19</v>
      </c>
      <c r="L1413" s="100">
        <f t="shared" si="243"/>
        <v>0.46100000000000002</v>
      </c>
      <c r="M1413" s="102">
        <f>'2026-27 Salary &amp; Benefits'!$E$6</f>
        <v>78209</v>
      </c>
      <c r="N1413" s="102">
        <f>'2026-27 Salary &amp; Benefits'!$F$6</f>
        <v>82248</v>
      </c>
      <c r="O1413" s="7">
        <f t="shared" si="244"/>
        <v>36054.35</v>
      </c>
      <c r="P1413" s="7">
        <f t="shared" si="245"/>
        <v>1861.9800000000032</v>
      </c>
      <c r="Q1413" s="7">
        <f>'2026-27 Salary &amp; Benefits'!G$6</f>
        <v>16817.759999999998</v>
      </c>
      <c r="R1413" s="103">
        <f>'2026-27 Salary &amp; Benefits'!H$6</f>
        <v>0.16020000000000001</v>
      </c>
      <c r="S1413" s="103">
        <f>'2026-27 Salary &amp; Benefits'!I$6</f>
        <v>0.15390000000000001</v>
      </c>
      <c r="T1413" s="7">
        <f t="shared" si="246"/>
        <v>13815.45</v>
      </c>
      <c r="U1413" s="7">
        <f t="shared" si="247"/>
        <v>631.94000000000005</v>
      </c>
      <c r="V1413" s="7">
        <f t="shared" si="248"/>
        <v>97.26</v>
      </c>
      <c r="W1413" s="7">
        <f t="shared" si="249"/>
        <v>729.2</v>
      </c>
      <c r="X1413" s="18">
        <f t="shared" si="250"/>
        <v>52460.98</v>
      </c>
      <c r="Y1413" s="2"/>
      <c r="Z1413" s="2"/>
      <c r="AA1413" s="2"/>
      <c r="AB1413" s="2"/>
      <c r="AC1413" s="2"/>
      <c r="AD1413" s="2"/>
      <c r="AE1413" s="2"/>
      <c r="AF1413" s="2"/>
      <c r="AG1413" s="2"/>
      <c r="AH1413" s="2"/>
      <c r="AI1413" s="2"/>
      <c r="AJ1413" s="2"/>
      <c r="AK1413" s="2"/>
      <c r="AL1413" s="2"/>
      <c r="AM1413" s="2"/>
      <c r="AN1413" s="2"/>
      <c r="AO1413" s="2"/>
      <c r="AP1413" s="2"/>
      <c r="AQ1413" s="2"/>
      <c r="AR1413" s="2"/>
      <c r="AS1413" s="2"/>
      <c r="AT1413" s="2"/>
      <c r="AU1413" s="2"/>
      <c r="AV1413" s="2"/>
      <c r="AW1413" s="2"/>
      <c r="AX1413" s="2"/>
      <c r="AY1413" s="2"/>
      <c r="AZ1413" s="2"/>
      <c r="BA1413" s="2"/>
      <c r="BB1413" s="2"/>
      <c r="BC1413" s="2"/>
      <c r="BD1413" s="2"/>
      <c r="BE1413" s="2"/>
      <c r="BF1413" s="2"/>
      <c r="BG1413" s="2"/>
      <c r="BH1413" s="2"/>
      <c r="BI1413" s="2"/>
      <c r="BJ1413" s="2"/>
      <c r="BK1413" s="2"/>
      <c r="BL1413" s="2"/>
      <c r="BM1413" s="2"/>
      <c r="BN1413" s="2"/>
      <c r="BO1413" s="2"/>
      <c r="BP1413" s="2"/>
      <c r="BQ1413" s="2"/>
      <c r="BR1413" s="2"/>
      <c r="BS1413" s="2"/>
      <c r="BT1413" s="2"/>
      <c r="BU1413" s="2"/>
      <c r="BV1413" s="2"/>
      <c r="BW1413" s="2"/>
      <c r="BX1413" s="2"/>
      <c r="BY1413" s="2"/>
      <c r="BZ1413" s="2"/>
      <c r="CA1413" s="2"/>
      <c r="CB1413" s="2"/>
      <c r="CC1413" s="2"/>
      <c r="CD1413" s="2"/>
      <c r="CE1413" s="2"/>
      <c r="CF1413" s="2"/>
      <c r="CG1413" s="2"/>
      <c r="CH1413" s="2"/>
      <c r="CI1413" s="2"/>
      <c r="CJ1413" s="2"/>
      <c r="CK1413" s="2"/>
      <c r="CL1413" s="2"/>
      <c r="CM1413" s="2"/>
      <c r="CN1413" s="2"/>
      <c r="CO1413" s="2"/>
      <c r="CP1413" s="2"/>
      <c r="CQ1413" s="2"/>
      <c r="CR1413" s="2"/>
      <c r="CS1413" s="2"/>
      <c r="CT1413" s="2"/>
      <c r="CU1413" s="2"/>
      <c r="CV1413" s="2"/>
      <c r="CW1413" s="2"/>
      <c r="CX1413" s="2"/>
      <c r="CY1413" s="2"/>
      <c r="CZ1413" s="2"/>
      <c r="DA1413" s="2"/>
      <c r="DB1413" s="2"/>
      <c r="DC1413" s="2"/>
      <c r="DD1413" s="2"/>
      <c r="DE1413" s="2"/>
      <c r="DF1413" s="2"/>
      <c r="DG1413" s="2"/>
      <c r="DH1413" s="2"/>
      <c r="DI1413" s="2"/>
      <c r="DJ1413" s="2"/>
      <c r="DK1413" s="2"/>
      <c r="DL1413" s="2"/>
      <c r="DM1413" s="2"/>
      <c r="DN1413" s="2"/>
      <c r="DO1413" s="2"/>
      <c r="DP1413" s="2"/>
      <c r="DQ1413" s="2"/>
      <c r="DR1413" s="2"/>
      <c r="DS1413" s="2"/>
      <c r="DT1413" s="2"/>
      <c r="DU1413" s="2"/>
      <c r="DV1413" s="2"/>
      <c r="DW1413" s="2"/>
      <c r="DX1413" s="2"/>
      <c r="DY1413" s="2"/>
      <c r="DZ1413" s="2"/>
      <c r="EA1413" s="2"/>
      <c r="EB1413" s="2"/>
      <c r="EC1413" s="2"/>
      <c r="ED1413" s="2"/>
      <c r="EE1413" s="2"/>
      <c r="EF1413" s="2"/>
      <c r="EG1413" s="2"/>
      <c r="EH1413" s="2"/>
      <c r="EI1413" s="2"/>
      <c r="EJ1413" s="2"/>
      <c r="EK1413" s="2"/>
      <c r="EL1413" s="2"/>
      <c r="EM1413" s="2"/>
      <c r="EN1413" s="2"/>
      <c r="EO1413" s="2"/>
      <c r="EP1413" s="2"/>
      <c r="EQ1413" s="2"/>
      <c r="ER1413" s="2"/>
      <c r="ES1413" s="2"/>
      <c r="ET1413" s="2"/>
      <c r="EU1413" s="2"/>
      <c r="EV1413" s="2"/>
      <c r="EW1413" s="2"/>
      <c r="EX1413" s="2"/>
      <c r="EY1413" s="2"/>
      <c r="EZ1413" s="2"/>
      <c r="FA1413" s="2"/>
      <c r="FB1413" s="2"/>
      <c r="FC1413" s="2"/>
    </row>
    <row r="1414" spans="1:159" s="4" customFormat="1">
      <c r="A1414" s="50" t="s">
        <v>2174</v>
      </c>
      <c r="B1414" s="59" t="s">
        <v>2715</v>
      </c>
      <c r="C1414" s="60">
        <v>2917</v>
      </c>
      <c r="D1414" s="59" t="s">
        <v>363</v>
      </c>
      <c r="E1414" s="78" t="str">
        <f>IFERROR(VLOOKUP($C1414,'2025-26 School Level AAFTE'!$C$2:$L$2349,9,FALSE), "No")</f>
        <v>Yes</v>
      </c>
      <c r="F1414" s="67">
        <f>IFERROR(VLOOKUP($C1414,'2025-26 School Level AAFTE'!$C$2:$J$2349,8,FALSE), 0)</f>
        <v>1975.5400000000002</v>
      </c>
      <c r="G1414" s="69">
        <f>IFERROR(IF(E1414= "yes",VLOOKUP(C1414,Summary!$B:$I,6,0),0),0)</f>
        <v>0</v>
      </c>
      <c r="H1414" s="68">
        <f t="shared" si="241"/>
        <v>1975.5400000000002</v>
      </c>
      <c r="I1414" s="110">
        <f>VLOOKUP($A1414,'2026-27 Salary &amp; Benefits'!$A:$I,3,FALSE)</f>
        <v>1</v>
      </c>
      <c r="J1414" s="110">
        <f>VLOOKUP($A1414,'2026-27 Salary &amp; Benefits'!$A:$I,4,FALSE)</f>
        <v>1</v>
      </c>
      <c r="K1414" s="101">
        <f t="shared" si="242"/>
        <v>1975.5400000000002</v>
      </c>
      <c r="L1414" s="100">
        <f t="shared" si="243"/>
        <v>5.7949999999999999</v>
      </c>
      <c r="M1414" s="102">
        <f>'2026-27 Salary &amp; Benefits'!$E$6</f>
        <v>78209</v>
      </c>
      <c r="N1414" s="102">
        <f>'2026-27 Salary &amp; Benefits'!$F$6</f>
        <v>82248</v>
      </c>
      <c r="O1414" s="7">
        <f t="shared" si="244"/>
        <v>453221.16</v>
      </c>
      <c r="P1414" s="7">
        <f t="shared" si="245"/>
        <v>23406</v>
      </c>
      <c r="Q1414" s="7">
        <f>'2026-27 Salary &amp; Benefits'!G$6</f>
        <v>16817.759999999998</v>
      </c>
      <c r="R1414" s="103">
        <f>'2026-27 Salary &amp; Benefits'!H$6</f>
        <v>0.16020000000000001</v>
      </c>
      <c r="S1414" s="103">
        <f>'2026-27 Salary &amp; Benefits'!I$6</f>
        <v>0.15390000000000001</v>
      </c>
      <c r="T1414" s="7">
        <f t="shared" si="246"/>
        <v>173667.13</v>
      </c>
      <c r="U1414" s="7">
        <f t="shared" si="247"/>
        <v>7943.79</v>
      </c>
      <c r="V1414" s="7">
        <f t="shared" si="248"/>
        <v>1222.55</v>
      </c>
      <c r="W1414" s="7">
        <f t="shared" si="249"/>
        <v>9166.34</v>
      </c>
      <c r="X1414" s="18">
        <f t="shared" si="250"/>
        <v>659460.63</v>
      </c>
      <c r="Y1414" s="2"/>
      <c r="Z1414" s="2"/>
      <c r="AA1414" s="2"/>
      <c r="AB1414" s="2"/>
      <c r="AC1414" s="2"/>
      <c r="AD1414" s="2"/>
      <c r="AE1414" s="2"/>
      <c r="AF1414" s="2"/>
      <c r="AG1414" s="2"/>
      <c r="AH1414" s="2"/>
      <c r="AI1414" s="2"/>
      <c r="AJ1414" s="2"/>
      <c r="AK1414" s="2"/>
      <c r="AL1414" s="2"/>
      <c r="AM1414" s="2"/>
      <c r="AN1414" s="2"/>
      <c r="AO1414" s="2"/>
      <c r="AP1414" s="2"/>
      <c r="AQ1414" s="2"/>
      <c r="AR1414" s="2"/>
      <c r="AS1414" s="2"/>
      <c r="AT1414" s="2"/>
      <c r="AU1414" s="2"/>
      <c r="AV1414" s="2"/>
      <c r="AW1414" s="2"/>
      <c r="AX1414" s="2"/>
      <c r="AY1414" s="2"/>
      <c r="AZ1414" s="2"/>
      <c r="BA1414" s="2"/>
      <c r="BB1414" s="2"/>
      <c r="BC1414" s="2"/>
      <c r="BD1414" s="2"/>
      <c r="BE1414" s="2"/>
      <c r="BF1414" s="2"/>
      <c r="BG1414" s="2"/>
      <c r="BH1414" s="2"/>
      <c r="BI1414" s="2"/>
      <c r="BJ1414" s="2"/>
      <c r="BK1414" s="2"/>
      <c r="BL1414" s="2"/>
      <c r="BM1414" s="2"/>
      <c r="BN1414" s="2"/>
      <c r="BO1414" s="2"/>
      <c r="BP1414" s="2"/>
      <c r="BQ1414" s="2"/>
      <c r="BR1414" s="2"/>
      <c r="BS1414" s="2"/>
      <c r="BT1414" s="2"/>
      <c r="BU1414" s="2"/>
      <c r="BV1414" s="2"/>
      <c r="BW1414" s="2"/>
      <c r="BX1414" s="2"/>
      <c r="BY1414" s="2"/>
      <c r="BZ1414" s="2"/>
      <c r="CA1414" s="2"/>
      <c r="CB1414" s="2"/>
      <c r="CC1414" s="2"/>
      <c r="CD1414" s="2"/>
      <c r="CE1414" s="2"/>
      <c r="CF1414" s="2"/>
      <c r="CG1414" s="2"/>
      <c r="CH1414" s="2"/>
      <c r="CI1414" s="2"/>
      <c r="CJ1414" s="2"/>
      <c r="CK1414" s="2"/>
      <c r="CL1414" s="2"/>
      <c r="CM1414" s="2"/>
      <c r="CN1414" s="2"/>
      <c r="CO1414" s="2"/>
      <c r="CP1414" s="2"/>
      <c r="CQ1414" s="2"/>
      <c r="CR1414" s="2"/>
      <c r="CS1414" s="2"/>
      <c r="CT1414" s="2"/>
      <c r="CU1414" s="2"/>
      <c r="CV1414" s="2"/>
      <c r="CW1414" s="2"/>
      <c r="CX1414" s="2"/>
      <c r="CY1414" s="2"/>
      <c r="CZ1414" s="2"/>
      <c r="DA1414" s="2"/>
      <c r="DB1414" s="2"/>
      <c r="DC1414" s="2"/>
      <c r="DD1414" s="2"/>
      <c r="DE1414" s="2"/>
      <c r="DF1414" s="2"/>
      <c r="DG1414" s="2"/>
      <c r="DH1414" s="2"/>
      <c r="DI1414" s="2"/>
      <c r="DJ1414" s="2"/>
      <c r="DK1414" s="2"/>
      <c r="DL1414" s="2"/>
      <c r="DM1414" s="2"/>
      <c r="DN1414" s="2"/>
      <c r="DO1414" s="2"/>
      <c r="DP1414" s="2"/>
      <c r="DQ1414" s="2"/>
      <c r="DR1414" s="2"/>
      <c r="DS1414" s="2"/>
      <c r="DT1414" s="2"/>
      <c r="DU1414" s="2"/>
      <c r="DV1414" s="2"/>
      <c r="DW1414" s="2"/>
      <c r="DX1414" s="2"/>
      <c r="DY1414" s="2"/>
      <c r="DZ1414" s="2"/>
      <c r="EA1414" s="2"/>
      <c r="EB1414" s="2"/>
      <c r="EC1414" s="2"/>
      <c r="ED1414" s="2"/>
      <c r="EE1414" s="2"/>
      <c r="EF1414" s="2"/>
      <c r="EG1414" s="2"/>
      <c r="EH1414" s="2"/>
      <c r="EI1414" s="2"/>
      <c r="EJ1414" s="2"/>
      <c r="EK1414" s="2"/>
      <c r="EL1414" s="2"/>
      <c r="EM1414" s="2"/>
      <c r="EN1414" s="2"/>
      <c r="EO1414" s="2"/>
      <c r="EP1414" s="2"/>
      <c r="EQ1414" s="2"/>
      <c r="ER1414" s="2"/>
      <c r="ES1414" s="2"/>
      <c r="ET1414" s="2"/>
      <c r="EU1414" s="2"/>
      <c r="EV1414" s="2"/>
      <c r="EW1414" s="2"/>
      <c r="EX1414" s="2"/>
      <c r="EY1414" s="2"/>
      <c r="EZ1414" s="2"/>
      <c r="FA1414" s="2"/>
      <c r="FB1414" s="2"/>
      <c r="FC1414" s="2"/>
    </row>
    <row r="1415" spans="1:159" s="4" customFormat="1">
      <c r="A1415" s="50" t="s">
        <v>2174</v>
      </c>
      <c r="B1415" s="59" t="s">
        <v>2715</v>
      </c>
      <c r="C1415" s="60">
        <v>5624</v>
      </c>
      <c r="D1415" s="59" t="s">
        <v>2928</v>
      </c>
      <c r="E1415" s="78" t="str">
        <f>IFERROR(VLOOKUP($C1415,'2025-26 School Level AAFTE'!$C$2:$L$2349,9,FALSE), "No")</f>
        <v>Yes</v>
      </c>
      <c r="F1415" s="67">
        <f>IFERROR(VLOOKUP($C1415,'2025-26 School Level AAFTE'!$C$2:$J$2349,8,FALSE), 0)</f>
        <v>1321.93</v>
      </c>
      <c r="G1415" s="69">
        <f>IFERROR(IF(E1415= "yes",VLOOKUP(C1415,Summary!$B:$I,6,0),0),0)</f>
        <v>0</v>
      </c>
      <c r="H1415" s="68">
        <f t="shared" si="241"/>
        <v>1321.93</v>
      </c>
      <c r="I1415" s="110">
        <f>VLOOKUP($A1415,'2026-27 Salary &amp; Benefits'!$A:$I,3,FALSE)</f>
        <v>1</v>
      </c>
      <c r="J1415" s="110">
        <f>VLOOKUP($A1415,'2026-27 Salary &amp; Benefits'!$A:$I,4,FALSE)</f>
        <v>1</v>
      </c>
      <c r="K1415" s="101">
        <f t="shared" si="242"/>
        <v>1321.93</v>
      </c>
      <c r="L1415" s="100">
        <f t="shared" si="243"/>
        <v>3.8780000000000001</v>
      </c>
      <c r="M1415" s="102">
        <f>'2026-27 Salary &amp; Benefits'!$E$6</f>
        <v>78209</v>
      </c>
      <c r="N1415" s="102">
        <f>'2026-27 Salary &amp; Benefits'!$F$6</f>
        <v>82248</v>
      </c>
      <c r="O1415" s="7">
        <f t="shared" si="244"/>
        <v>303294.5</v>
      </c>
      <c r="P1415" s="7">
        <f t="shared" si="245"/>
        <v>15663.239999999991</v>
      </c>
      <c r="Q1415" s="7">
        <f>'2026-27 Salary &amp; Benefits'!G$6</f>
        <v>16817.759999999998</v>
      </c>
      <c r="R1415" s="103">
        <f>'2026-27 Salary &amp; Benefits'!H$6</f>
        <v>0.16020000000000001</v>
      </c>
      <c r="S1415" s="103">
        <f>'2026-27 Salary &amp; Benefits'!I$6</f>
        <v>0.15390000000000001</v>
      </c>
      <c r="T1415" s="7">
        <f t="shared" si="246"/>
        <v>116217.62</v>
      </c>
      <c r="U1415" s="7">
        <f t="shared" si="247"/>
        <v>5315.96</v>
      </c>
      <c r="V1415" s="7">
        <f t="shared" si="248"/>
        <v>818.13</v>
      </c>
      <c r="W1415" s="7">
        <f t="shared" si="249"/>
        <v>6134.09</v>
      </c>
      <c r="X1415" s="18">
        <f t="shared" si="250"/>
        <v>441309.45</v>
      </c>
      <c r="Y1415" s="2"/>
      <c r="Z1415" s="2"/>
      <c r="AA1415" s="2"/>
      <c r="AB1415" s="2"/>
      <c r="AC1415" s="2"/>
      <c r="AD1415" s="2"/>
      <c r="AE1415" s="2"/>
      <c r="AF1415" s="2"/>
      <c r="AG1415" s="2"/>
      <c r="AH1415" s="2"/>
      <c r="AI1415" s="2"/>
      <c r="AJ1415" s="2"/>
      <c r="AK1415" s="2"/>
      <c r="AL1415" s="2"/>
      <c r="AM1415" s="2"/>
      <c r="AN1415" s="2"/>
      <c r="AO1415" s="2"/>
      <c r="AP1415" s="2"/>
      <c r="AQ1415" s="2"/>
      <c r="AR1415" s="2"/>
      <c r="AS1415" s="2"/>
      <c r="AT1415" s="2"/>
      <c r="AU1415" s="2"/>
      <c r="AV1415" s="2"/>
      <c r="AW1415" s="2"/>
      <c r="AX1415" s="2"/>
      <c r="AY1415" s="2"/>
      <c r="AZ1415" s="2"/>
      <c r="BA1415" s="2"/>
      <c r="BB1415" s="2"/>
      <c r="BC1415" s="2"/>
      <c r="BD1415" s="2"/>
      <c r="BE1415" s="2"/>
      <c r="BF1415" s="2"/>
      <c r="BG1415" s="2"/>
      <c r="BH1415" s="2"/>
      <c r="BI1415" s="2"/>
      <c r="BJ1415" s="2"/>
      <c r="BK1415" s="2"/>
      <c r="BL1415" s="2"/>
      <c r="BM1415" s="2"/>
      <c r="BN1415" s="2"/>
      <c r="BO1415" s="2"/>
      <c r="BP1415" s="2"/>
      <c r="BQ1415" s="2"/>
      <c r="BR1415" s="2"/>
      <c r="BS1415" s="2"/>
      <c r="BT1415" s="2"/>
      <c r="BU1415" s="2"/>
      <c r="BV1415" s="2"/>
      <c r="BW1415" s="2"/>
      <c r="BX1415" s="2"/>
      <c r="BY1415" s="2"/>
      <c r="BZ1415" s="2"/>
      <c r="CA1415" s="2"/>
      <c r="CB1415" s="2"/>
      <c r="CC1415" s="2"/>
      <c r="CD1415" s="2"/>
      <c r="CE1415" s="2"/>
      <c r="CF1415" s="2"/>
      <c r="CG1415" s="2"/>
      <c r="CH1415" s="2"/>
      <c r="CI1415" s="2"/>
      <c r="CJ1415" s="2"/>
      <c r="CK1415" s="2"/>
      <c r="CL1415" s="2"/>
      <c r="CM1415" s="2"/>
      <c r="CN1415" s="2"/>
      <c r="CO1415" s="2"/>
      <c r="CP1415" s="2"/>
      <c r="CQ1415" s="2"/>
      <c r="CR1415" s="2"/>
      <c r="CS1415" s="2"/>
      <c r="CT1415" s="2"/>
      <c r="CU1415" s="2"/>
      <c r="CV1415" s="2"/>
      <c r="CW1415" s="2"/>
      <c r="CX1415" s="2"/>
      <c r="CY1415" s="2"/>
      <c r="CZ1415" s="2"/>
      <c r="DA1415" s="2"/>
      <c r="DB1415" s="2"/>
      <c r="DC1415" s="2"/>
      <c r="DD1415" s="2"/>
      <c r="DE1415" s="2"/>
      <c r="DF1415" s="2"/>
      <c r="DG1415" s="2"/>
      <c r="DH1415" s="2"/>
      <c r="DI1415" s="2"/>
      <c r="DJ1415" s="2"/>
      <c r="DK1415" s="2"/>
      <c r="DL1415" s="2"/>
      <c r="DM1415" s="2"/>
      <c r="DN1415" s="2"/>
      <c r="DO1415" s="2"/>
      <c r="DP1415" s="2"/>
      <c r="DQ1415" s="2"/>
      <c r="DR1415" s="2"/>
      <c r="DS1415" s="2"/>
      <c r="DT1415" s="2"/>
      <c r="DU1415" s="2"/>
      <c r="DV1415" s="2"/>
      <c r="DW1415" s="2"/>
      <c r="DX1415" s="2"/>
      <c r="DY1415" s="2"/>
      <c r="DZ1415" s="2"/>
      <c r="EA1415" s="2"/>
      <c r="EB1415" s="2"/>
      <c r="EC1415" s="2"/>
      <c r="ED1415" s="2"/>
      <c r="EE1415" s="2"/>
      <c r="EF1415" s="2"/>
      <c r="EG1415" s="2"/>
      <c r="EH1415" s="2"/>
      <c r="EI1415" s="2"/>
      <c r="EJ1415" s="2"/>
      <c r="EK1415" s="2"/>
      <c r="EL1415" s="2"/>
      <c r="EM1415" s="2"/>
      <c r="EN1415" s="2"/>
      <c r="EO1415" s="2"/>
      <c r="EP1415" s="2"/>
      <c r="EQ1415" s="2"/>
      <c r="ER1415" s="2"/>
      <c r="ES1415" s="2"/>
      <c r="ET1415" s="2"/>
      <c r="EU1415" s="2"/>
      <c r="EV1415" s="2"/>
      <c r="EW1415" s="2"/>
      <c r="EX1415" s="2"/>
      <c r="EY1415" s="2"/>
      <c r="EZ1415" s="2"/>
      <c r="FA1415" s="2"/>
      <c r="FB1415" s="2"/>
      <c r="FC1415" s="2"/>
    </row>
    <row r="1416" spans="1:159" s="4" customFormat="1">
      <c r="A1416" s="50" t="s">
        <v>2174</v>
      </c>
      <c r="B1416" s="59" t="s">
        <v>2715</v>
      </c>
      <c r="C1416" s="60">
        <v>3515</v>
      </c>
      <c r="D1416" s="59" t="s">
        <v>367</v>
      </c>
      <c r="E1416" s="78" t="str">
        <f>IFERROR(VLOOKUP($C1416,'2025-26 School Level AAFTE'!$C$2:$L$2349,9,FALSE), "No")</f>
        <v>Yes</v>
      </c>
      <c r="F1416" s="67">
        <f>IFERROR(VLOOKUP($C1416,'2025-26 School Level AAFTE'!$C$2:$J$2349,8,FALSE), 0)</f>
        <v>431.2</v>
      </c>
      <c r="G1416" s="69">
        <f>IFERROR(IF(E1416= "yes",VLOOKUP(C1416,Summary!$B:$I,6,0),0),0)</f>
        <v>0</v>
      </c>
      <c r="H1416" s="68">
        <f t="shared" si="241"/>
        <v>431.2</v>
      </c>
      <c r="I1416" s="110">
        <f>VLOOKUP($A1416,'2026-27 Salary &amp; Benefits'!$A:$I,3,FALSE)</f>
        <v>1</v>
      </c>
      <c r="J1416" s="110">
        <f>VLOOKUP($A1416,'2026-27 Salary &amp; Benefits'!$A:$I,4,FALSE)</f>
        <v>1</v>
      </c>
      <c r="K1416" s="101">
        <f t="shared" si="242"/>
        <v>431.2</v>
      </c>
      <c r="L1416" s="100">
        <f t="shared" si="243"/>
        <v>1.2649999999999999</v>
      </c>
      <c r="M1416" s="102">
        <f>'2026-27 Salary &amp; Benefits'!$E$6</f>
        <v>78209</v>
      </c>
      <c r="N1416" s="102">
        <f>'2026-27 Salary &amp; Benefits'!$F$6</f>
        <v>82248</v>
      </c>
      <c r="O1416" s="7">
        <f t="shared" si="244"/>
        <v>98934.39</v>
      </c>
      <c r="P1416" s="7">
        <f t="shared" si="245"/>
        <v>5109.3300000000017</v>
      </c>
      <c r="Q1416" s="7">
        <f>'2026-27 Salary &amp; Benefits'!G$6</f>
        <v>16817.759999999998</v>
      </c>
      <c r="R1416" s="103">
        <f>'2026-27 Salary &amp; Benefits'!H$6</f>
        <v>0.16020000000000001</v>
      </c>
      <c r="S1416" s="103">
        <f>'2026-27 Salary &amp; Benefits'!I$6</f>
        <v>0.15390000000000001</v>
      </c>
      <c r="T1416" s="7">
        <f t="shared" si="246"/>
        <v>37910.080000000002</v>
      </c>
      <c r="U1416" s="7">
        <f t="shared" si="247"/>
        <v>1734.06</v>
      </c>
      <c r="V1416" s="7">
        <f t="shared" si="248"/>
        <v>266.87</v>
      </c>
      <c r="W1416" s="7">
        <f t="shared" si="249"/>
        <v>2000.9299999999998</v>
      </c>
      <c r="X1416" s="18">
        <f t="shared" si="250"/>
        <v>143954.72999999998</v>
      </c>
      <c r="Y1416" s="2"/>
      <c r="Z1416" s="2"/>
      <c r="AA1416" s="2"/>
      <c r="AB1416" s="2"/>
      <c r="AC1416" s="2"/>
      <c r="AD1416" s="2"/>
      <c r="AE1416" s="2"/>
      <c r="AF1416" s="2"/>
      <c r="AG1416" s="2"/>
      <c r="AH1416" s="2"/>
      <c r="AI1416" s="2"/>
      <c r="AJ1416" s="2"/>
      <c r="AK1416" s="2"/>
      <c r="AL1416" s="2"/>
      <c r="AM1416" s="2"/>
      <c r="AN1416" s="2"/>
      <c r="AO1416" s="2"/>
      <c r="AP1416" s="2"/>
      <c r="AQ1416" s="2"/>
      <c r="AR1416" s="2"/>
      <c r="AS1416" s="2"/>
      <c r="AT1416" s="2"/>
      <c r="AU1416" s="2"/>
      <c r="AV1416" s="2"/>
      <c r="AW1416" s="2"/>
      <c r="AX1416" s="2"/>
      <c r="AY1416" s="2"/>
      <c r="AZ1416" s="2"/>
      <c r="BA1416" s="2"/>
      <c r="BB1416" s="2"/>
      <c r="BC1416" s="2"/>
      <c r="BD1416" s="2"/>
      <c r="BE1416" s="2"/>
      <c r="BF1416" s="2"/>
      <c r="BG1416" s="2"/>
      <c r="BH1416" s="2"/>
      <c r="BI1416" s="2"/>
      <c r="BJ1416" s="2"/>
      <c r="BK1416" s="2"/>
      <c r="BL1416" s="2"/>
      <c r="BM1416" s="2"/>
      <c r="BN1416" s="2"/>
      <c r="BO1416" s="2"/>
      <c r="BP1416" s="2"/>
      <c r="BQ1416" s="2"/>
      <c r="BR1416" s="2"/>
      <c r="BS1416" s="2"/>
      <c r="BT1416" s="2"/>
      <c r="BU1416" s="2"/>
      <c r="BV1416" s="2"/>
      <c r="BW1416" s="2"/>
      <c r="BX1416" s="2"/>
      <c r="BY1416" s="2"/>
      <c r="BZ1416" s="2"/>
      <c r="CA1416" s="2"/>
      <c r="CB1416" s="2"/>
      <c r="CC1416" s="2"/>
      <c r="CD1416" s="2"/>
      <c r="CE1416" s="2"/>
      <c r="CF1416" s="2"/>
      <c r="CG1416" s="2"/>
      <c r="CH1416" s="2"/>
      <c r="CI1416" s="2"/>
      <c r="CJ1416" s="2"/>
      <c r="CK1416" s="2"/>
      <c r="CL1416" s="2"/>
      <c r="CM1416" s="2"/>
      <c r="CN1416" s="2"/>
      <c r="CO1416" s="2"/>
      <c r="CP1416" s="2"/>
      <c r="CQ1416" s="2"/>
      <c r="CR1416" s="2"/>
      <c r="CS1416" s="2"/>
      <c r="CT1416" s="2"/>
      <c r="CU1416" s="2"/>
      <c r="CV1416" s="2"/>
      <c r="CW1416" s="2"/>
      <c r="CX1416" s="2"/>
      <c r="CY1416" s="2"/>
      <c r="CZ1416" s="2"/>
      <c r="DA1416" s="2"/>
      <c r="DB1416" s="2"/>
      <c r="DC1416" s="2"/>
      <c r="DD1416" s="2"/>
      <c r="DE1416" s="2"/>
      <c r="DF1416" s="2"/>
      <c r="DG1416" s="2"/>
      <c r="DH1416" s="2"/>
      <c r="DI1416" s="2"/>
      <c r="DJ1416" s="2"/>
      <c r="DK1416" s="2"/>
      <c r="DL1416" s="2"/>
      <c r="DM1416" s="2"/>
      <c r="DN1416" s="2"/>
      <c r="DO1416" s="2"/>
      <c r="DP1416" s="2"/>
      <c r="DQ1416" s="2"/>
      <c r="DR1416" s="2"/>
      <c r="DS1416" s="2"/>
      <c r="DT1416" s="2"/>
      <c r="DU1416" s="2"/>
      <c r="DV1416" s="2"/>
      <c r="DW1416" s="2"/>
      <c r="DX1416" s="2"/>
      <c r="DY1416" s="2"/>
      <c r="DZ1416" s="2"/>
      <c r="EA1416" s="2"/>
      <c r="EB1416" s="2"/>
      <c r="EC1416" s="2"/>
      <c r="ED1416" s="2"/>
      <c r="EE1416" s="2"/>
      <c r="EF1416" s="2"/>
      <c r="EG1416" s="2"/>
      <c r="EH1416" s="2"/>
      <c r="EI1416" s="2"/>
      <c r="EJ1416" s="2"/>
      <c r="EK1416" s="2"/>
      <c r="EL1416" s="2"/>
      <c r="EM1416" s="2"/>
      <c r="EN1416" s="2"/>
      <c r="EO1416" s="2"/>
      <c r="EP1416" s="2"/>
      <c r="EQ1416" s="2"/>
      <c r="ER1416" s="2"/>
      <c r="ES1416" s="2"/>
      <c r="ET1416" s="2"/>
      <c r="EU1416" s="2"/>
      <c r="EV1416" s="2"/>
      <c r="EW1416" s="2"/>
      <c r="EX1416" s="2"/>
      <c r="EY1416" s="2"/>
      <c r="EZ1416" s="2"/>
      <c r="FA1416" s="2"/>
      <c r="FB1416" s="2"/>
      <c r="FC1416" s="2"/>
    </row>
    <row r="1417" spans="1:159" s="4" customFormat="1">
      <c r="A1417" s="50" t="s">
        <v>2174</v>
      </c>
      <c r="B1417" s="59" t="s">
        <v>2715</v>
      </c>
      <c r="C1417" s="60">
        <v>5345</v>
      </c>
      <c r="D1417" s="59" t="s">
        <v>377</v>
      </c>
      <c r="E1417" s="78" t="str">
        <f>IFERROR(VLOOKUP($C1417,'2025-26 School Level AAFTE'!$C$2:$L$2349,9,FALSE), "No")</f>
        <v>No</v>
      </c>
      <c r="F1417" s="67">
        <f>IFERROR(VLOOKUP($C1417,'2025-26 School Level AAFTE'!$C$2:$J$2349,8,FALSE), 0)</f>
        <v>542.01</v>
      </c>
      <c r="G1417" s="69">
        <f>IFERROR(IF(E1417= "yes",VLOOKUP(C1417,Summary!$B:$I,6,0),0),0)</f>
        <v>0</v>
      </c>
      <c r="H1417" s="68">
        <f t="shared" si="241"/>
        <v>0</v>
      </c>
      <c r="I1417" s="110">
        <f>VLOOKUP($A1417,'2026-27 Salary &amp; Benefits'!$A:$I,3,FALSE)</f>
        <v>1</v>
      </c>
      <c r="J1417" s="110">
        <f>VLOOKUP($A1417,'2026-27 Salary &amp; Benefits'!$A:$I,4,FALSE)</f>
        <v>1</v>
      </c>
      <c r="K1417" s="101">
        <f t="shared" si="242"/>
        <v>0</v>
      </c>
      <c r="L1417" s="100">
        <f t="shared" si="243"/>
        <v>0</v>
      </c>
      <c r="M1417" s="102">
        <f>'2026-27 Salary &amp; Benefits'!$E$6</f>
        <v>78209</v>
      </c>
      <c r="N1417" s="102">
        <f>'2026-27 Salary &amp; Benefits'!$F$6</f>
        <v>82248</v>
      </c>
      <c r="O1417" s="7">
        <f t="shared" si="244"/>
        <v>0</v>
      </c>
      <c r="P1417" s="7">
        <f t="shared" si="245"/>
        <v>0</v>
      </c>
      <c r="Q1417" s="7">
        <f>'2026-27 Salary &amp; Benefits'!G$6</f>
        <v>16817.759999999998</v>
      </c>
      <c r="R1417" s="103">
        <f>'2026-27 Salary &amp; Benefits'!H$6</f>
        <v>0.16020000000000001</v>
      </c>
      <c r="S1417" s="103">
        <f>'2026-27 Salary &amp; Benefits'!I$6</f>
        <v>0.15390000000000001</v>
      </c>
      <c r="T1417" s="7">
        <f t="shared" si="246"/>
        <v>0</v>
      </c>
      <c r="U1417" s="7">
        <f t="shared" si="247"/>
        <v>0</v>
      </c>
      <c r="V1417" s="7">
        <f t="shared" si="248"/>
        <v>0</v>
      </c>
      <c r="W1417" s="7">
        <f t="shared" si="249"/>
        <v>0</v>
      </c>
      <c r="X1417" s="18">
        <f t="shared" si="250"/>
        <v>0</v>
      </c>
      <c r="Y1417" s="2"/>
      <c r="Z1417" s="2"/>
      <c r="AA1417" s="2"/>
      <c r="AB1417" s="2"/>
      <c r="AC1417" s="2"/>
      <c r="AD1417" s="2"/>
      <c r="AE1417" s="2"/>
      <c r="AF1417" s="2"/>
      <c r="AG1417" s="2"/>
      <c r="AH1417" s="2"/>
      <c r="AI1417" s="2"/>
      <c r="AJ1417" s="2"/>
      <c r="AK1417" s="2"/>
      <c r="AL1417" s="2"/>
      <c r="AM1417" s="2"/>
      <c r="AN1417" s="2"/>
      <c r="AO1417" s="2"/>
      <c r="AP1417" s="2"/>
      <c r="AQ1417" s="2"/>
      <c r="AR1417" s="2"/>
      <c r="AS1417" s="2"/>
      <c r="AT1417" s="2"/>
      <c r="AU1417" s="2"/>
      <c r="AV1417" s="2"/>
      <c r="AW1417" s="2"/>
      <c r="AX1417" s="2"/>
      <c r="AY1417" s="2"/>
      <c r="AZ1417" s="2"/>
      <c r="BA1417" s="2"/>
      <c r="BB1417" s="2"/>
      <c r="BC1417" s="2"/>
      <c r="BD1417" s="2"/>
      <c r="BE1417" s="2"/>
      <c r="BF1417" s="2"/>
      <c r="BG1417" s="2"/>
      <c r="BH1417" s="2"/>
      <c r="BI1417" s="2"/>
      <c r="BJ1417" s="2"/>
      <c r="BK1417" s="2"/>
      <c r="BL1417" s="2"/>
      <c r="BM1417" s="2"/>
      <c r="BN1417" s="2"/>
      <c r="BO1417" s="2"/>
      <c r="BP1417" s="2"/>
      <c r="BQ1417" s="2"/>
      <c r="BR1417" s="2"/>
      <c r="BS1417" s="2"/>
      <c r="BT1417" s="2"/>
      <c r="BU1417" s="2"/>
      <c r="BV1417" s="2"/>
      <c r="BW1417" s="2"/>
      <c r="BX1417" s="2"/>
      <c r="BY1417" s="2"/>
      <c r="BZ1417" s="2"/>
      <c r="CA1417" s="2"/>
      <c r="CB1417" s="2"/>
      <c r="CC1417" s="2"/>
      <c r="CD1417" s="2"/>
      <c r="CE1417" s="2"/>
      <c r="CF1417" s="2"/>
      <c r="CG1417" s="2"/>
      <c r="CH1417" s="2"/>
      <c r="CI1417" s="2"/>
      <c r="CJ1417" s="2"/>
      <c r="CK1417" s="2"/>
      <c r="CL1417" s="2"/>
      <c r="CM1417" s="2"/>
      <c r="CN1417" s="2"/>
      <c r="CO1417" s="2"/>
      <c r="CP1417" s="2"/>
      <c r="CQ1417" s="2"/>
      <c r="CR1417" s="2"/>
      <c r="CS1417" s="2"/>
      <c r="CT1417" s="2"/>
      <c r="CU1417" s="2"/>
      <c r="CV1417" s="2"/>
      <c r="CW1417" s="2"/>
      <c r="CX1417" s="2"/>
      <c r="CY1417" s="2"/>
      <c r="CZ1417" s="2"/>
      <c r="DA1417" s="2"/>
      <c r="DB1417" s="2"/>
      <c r="DC1417" s="2"/>
      <c r="DD1417" s="2"/>
      <c r="DE1417" s="2"/>
      <c r="DF1417" s="2"/>
      <c r="DG1417" s="2"/>
      <c r="DH1417" s="2"/>
      <c r="DI1417" s="2"/>
      <c r="DJ1417" s="2"/>
      <c r="DK1417" s="2"/>
      <c r="DL1417" s="2"/>
      <c r="DM1417" s="2"/>
      <c r="DN1417" s="2"/>
      <c r="DO1417" s="2"/>
      <c r="DP1417" s="2"/>
      <c r="DQ1417" s="2"/>
      <c r="DR1417" s="2"/>
      <c r="DS1417" s="2"/>
      <c r="DT1417" s="2"/>
      <c r="DU1417" s="2"/>
      <c r="DV1417" s="2"/>
      <c r="DW1417" s="2"/>
      <c r="DX1417" s="2"/>
      <c r="DY1417" s="2"/>
      <c r="DZ1417" s="2"/>
      <c r="EA1417" s="2"/>
      <c r="EB1417" s="2"/>
      <c r="EC1417" s="2"/>
      <c r="ED1417" s="2"/>
      <c r="EE1417" s="2"/>
      <c r="EF1417" s="2"/>
      <c r="EG1417" s="2"/>
      <c r="EH1417" s="2"/>
      <c r="EI1417" s="2"/>
      <c r="EJ1417" s="2"/>
      <c r="EK1417" s="2"/>
      <c r="EL1417" s="2"/>
      <c r="EM1417" s="2"/>
      <c r="EN1417" s="2"/>
      <c r="EO1417" s="2"/>
      <c r="EP1417" s="2"/>
      <c r="EQ1417" s="2"/>
      <c r="ER1417" s="2"/>
      <c r="ES1417" s="2"/>
      <c r="ET1417" s="2"/>
      <c r="EU1417" s="2"/>
      <c r="EV1417" s="2"/>
      <c r="EW1417" s="2"/>
      <c r="EX1417" s="2"/>
      <c r="EY1417" s="2"/>
      <c r="EZ1417" s="2"/>
      <c r="FA1417" s="2"/>
      <c r="FB1417" s="2"/>
      <c r="FC1417" s="2"/>
    </row>
    <row r="1418" spans="1:159" s="4" customFormat="1">
      <c r="A1418" s="50" t="s">
        <v>2174</v>
      </c>
      <c r="B1418" s="59" t="s">
        <v>2715</v>
      </c>
      <c r="C1418" s="60">
        <v>4555</v>
      </c>
      <c r="D1418" s="59" t="s">
        <v>372</v>
      </c>
      <c r="E1418" s="78" t="str">
        <f>IFERROR(VLOOKUP($C1418,'2025-26 School Level AAFTE'!$C$2:$L$2349,9,FALSE), "No")</f>
        <v>Yes</v>
      </c>
      <c r="F1418" s="67">
        <f>IFERROR(VLOOKUP($C1418,'2025-26 School Level AAFTE'!$C$2:$J$2349,8,FALSE), 0)</f>
        <v>417.2</v>
      </c>
      <c r="G1418" s="69">
        <f>IFERROR(IF(E1418= "yes",VLOOKUP(C1418,Summary!$B:$I,6,0),0),0)</f>
        <v>0</v>
      </c>
      <c r="H1418" s="68">
        <f t="shared" si="241"/>
        <v>417.2</v>
      </c>
      <c r="I1418" s="110">
        <f>VLOOKUP($A1418,'2026-27 Salary &amp; Benefits'!$A:$I,3,FALSE)</f>
        <v>1</v>
      </c>
      <c r="J1418" s="110">
        <f>VLOOKUP($A1418,'2026-27 Salary &amp; Benefits'!$A:$I,4,FALSE)</f>
        <v>1</v>
      </c>
      <c r="K1418" s="101">
        <f t="shared" si="242"/>
        <v>417.2</v>
      </c>
      <c r="L1418" s="100">
        <f t="shared" si="243"/>
        <v>1.224</v>
      </c>
      <c r="M1418" s="102">
        <f>'2026-27 Salary &amp; Benefits'!$E$6</f>
        <v>78209</v>
      </c>
      <c r="N1418" s="102">
        <f>'2026-27 Salary &amp; Benefits'!$F$6</f>
        <v>82248</v>
      </c>
      <c r="O1418" s="7">
        <f t="shared" si="244"/>
        <v>95727.82</v>
      </c>
      <c r="P1418" s="7">
        <f t="shared" si="245"/>
        <v>4943.7299999999959</v>
      </c>
      <c r="Q1418" s="7">
        <f>'2026-27 Salary &amp; Benefits'!G$6</f>
        <v>16817.759999999998</v>
      </c>
      <c r="R1418" s="103">
        <f>'2026-27 Salary &amp; Benefits'!H$6</f>
        <v>0.16020000000000001</v>
      </c>
      <c r="S1418" s="103">
        <f>'2026-27 Salary &amp; Benefits'!I$6</f>
        <v>0.15390000000000001</v>
      </c>
      <c r="T1418" s="7">
        <f t="shared" si="246"/>
        <v>36681.379999999997</v>
      </c>
      <c r="U1418" s="7">
        <f t="shared" si="247"/>
        <v>1677.86</v>
      </c>
      <c r="V1418" s="7">
        <f t="shared" si="248"/>
        <v>258.22000000000003</v>
      </c>
      <c r="W1418" s="7">
        <f t="shared" si="249"/>
        <v>1936.08</v>
      </c>
      <c r="X1418" s="18">
        <f t="shared" si="250"/>
        <v>139289.00999999998</v>
      </c>
      <c r="Y1418" s="2"/>
      <c r="Z1418" s="2"/>
      <c r="AA1418" s="2"/>
      <c r="AB1418" s="2"/>
      <c r="AC1418" s="2"/>
      <c r="AD1418" s="2"/>
      <c r="AE1418" s="2"/>
      <c r="AF1418" s="2"/>
      <c r="AG1418" s="2"/>
      <c r="AH1418" s="2"/>
      <c r="AI1418" s="2"/>
      <c r="AJ1418" s="2"/>
      <c r="AK1418" s="2"/>
      <c r="AL1418" s="2"/>
      <c r="AM1418" s="2"/>
      <c r="AN1418" s="2"/>
      <c r="AO1418" s="2"/>
      <c r="AP1418" s="2"/>
      <c r="AQ1418" s="2"/>
      <c r="AR1418" s="2"/>
      <c r="AS1418" s="2"/>
      <c r="AT1418" s="2"/>
      <c r="AU1418" s="2"/>
      <c r="AV1418" s="2"/>
      <c r="AW1418" s="2"/>
      <c r="AX1418" s="2"/>
      <c r="AY1418" s="2"/>
      <c r="AZ1418" s="2"/>
      <c r="BA1418" s="2"/>
      <c r="BB1418" s="2"/>
      <c r="BC1418" s="2"/>
      <c r="BD1418" s="2"/>
      <c r="BE1418" s="2"/>
      <c r="BF1418" s="2"/>
      <c r="BG1418" s="2"/>
      <c r="BH1418" s="2"/>
      <c r="BI1418" s="2"/>
      <c r="BJ1418" s="2"/>
      <c r="BK1418" s="2"/>
      <c r="BL1418" s="2"/>
      <c r="BM1418" s="2"/>
      <c r="BN1418" s="2"/>
      <c r="BO1418" s="2"/>
      <c r="BP1418" s="2"/>
      <c r="BQ1418" s="2"/>
      <c r="BR1418" s="2"/>
      <c r="BS1418" s="2"/>
      <c r="BT1418" s="2"/>
      <c r="BU1418" s="2"/>
      <c r="BV1418" s="2"/>
      <c r="BW1418" s="2"/>
      <c r="BX1418" s="2"/>
      <c r="BY1418" s="2"/>
      <c r="BZ1418" s="2"/>
      <c r="CA1418" s="2"/>
      <c r="CB1418" s="2"/>
      <c r="CC1418" s="2"/>
      <c r="CD1418" s="2"/>
      <c r="CE1418" s="2"/>
      <c r="CF1418" s="2"/>
      <c r="CG1418" s="2"/>
      <c r="CH1418" s="2"/>
      <c r="CI1418" s="2"/>
      <c r="CJ1418" s="2"/>
      <c r="CK1418" s="2"/>
      <c r="CL1418" s="2"/>
      <c r="CM1418" s="2"/>
      <c r="CN1418" s="2"/>
      <c r="CO1418" s="2"/>
      <c r="CP1418" s="2"/>
      <c r="CQ1418" s="2"/>
      <c r="CR1418" s="2"/>
      <c r="CS1418" s="2"/>
      <c r="CT1418" s="2"/>
      <c r="CU1418" s="2"/>
      <c r="CV1418" s="2"/>
      <c r="CW1418" s="2"/>
      <c r="CX1418" s="2"/>
      <c r="CY1418" s="2"/>
      <c r="CZ1418" s="2"/>
      <c r="DA1418" s="2"/>
      <c r="DB1418" s="2"/>
      <c r="DC1418" s="2"/>
      <c r="DD1418" s="2"/>
      <c r="DE1418" s="2"/>
      <c r="DF1418" s="2"/>
      <c r="DG1418" s="2"/>
      <c r="DH1418" s="2"/>
      <c r="DI1418" s="2"/>
      <c r="DJ1418" s="2"/>
      <c r="DK1418" s="2"/>
      <c r="DL1418" s="2"/>
      <c r="DM1418" s="2"/>
      <c r="DN1418" s="2"/>
      <c r="DO1418" s="2"/>
      <c r="DP1418" s="2"/>
      <c r="DQ1418" s="2"/>
      <c r="DR1418" s="2"/>
      <c r="DS1418" s="2"/>
      <c r="DT1418" s="2"/>
      <c r="DU1418" s="2"/>
      <c r="DV1418" s="2"/>
      <c r="DW1418" s="2"/>
      <c r="DX1418" s="2"/>
      <c r="DY1418" s="2"/>
      <c r="DZ1418" s="2"/>
      <c r="EA1418" s="2"/>
      <c r="EB1418" s="2"/>
      <c r="EC1418" s="2"/>
      <c r="ED1418" s="2"/>
      <c r="EE1418" s="2"/>
      <c r="EF1418" s="2"/>
      <c r="EG1418" s="2"/>
      <c r="EH1418" s="2"/>
      <c r="EI1418" s="2"/>
      <c r="EJ1418" s="2"/>
      <c r="EK1418" s="2"/>
      <c r="EL1418" s="2"/>
      <c r="EM1418" s="2"/>
      <c r="EN1418" s="2"/>
      <c r="EO1418" s="2"/>
      <c r="EP1418" s="2"/>
      <c r="EQ1418" s="2"/>
      <c r="ER1418" s="2"/>
      <c r="ES1418" s="2"/>
      <c r="ET1418" s="2"/>
      <c r="EU1418" s="2"/>
      <c r="EV1418" s="2"/>
      <c r="EW1418" s="2"/>
      <c r="EX1418" s="2"/>
      <c r="EY1418" s="2"/>
      <c r="EZ1418" s="2"/>
      <c r="FA1418" s="2"/>
      <c r="FB1418" s="2"/>
      <c r="FC1418" s="2"/>
    </row>
    <row r="1419" spans="1:159" s="4" customFormat="1">
      <c r="A1419" s="50" t="s">
        <v>2174</v>
      </c>
      <c r="B1419" s="59" t="s">
        <v>2715</v>
      </c>
      <c r="C1419" s="60">
        <v>4041</v>
      </c>
      <c r="D1419" s="59" t="s">
        <v>369</v>
      </c>
      <c r="E1419" s="78" t="str">
        <f>IFERROR(VLOOKUP($C1419,'2025-26 School Level AAFTE'!$C$2:$L$2349,9,FALSE), "No")</f>
        <v>No</v>
      </c>
      <c r="F1419" s="67">
        <f>IFERROR(VLOOKUP($C1419,'2025-26 School Level AAFTE'!$C$2:$J$2349,8,FALSE), 0)</f>
        <v>519.34</v>
      </c>
      <c r="G1419" s="69">
        <f>IFERROR(IF(E1419= "yes",VLOOKUP(C1419,Summary!$B:$I,6,0),0),0)</f>
        <v>0</v>
      </c>
      <c r="H1419" s="68">
        <f t="shared" si="241"/>
        <v>0</v>
      </c>
      <c r="I1419" s="110">
        <f>VLOOKUP($A1419,'2026-27 Salary &amp; Benefits'!$A:$I,3,FALSE)</f>
        <v>1</v>
      </c>
      <c r="J1419" s="110">
        <f>VLOOKUP($A1419,'2026-27 Salary &amp; Benefits'!$A:$I,4,FALSE)</f>
        <v>1</v>
      </c>
      <c r="K1419" s="101">
        <f t="shared" si="242"/>
        <v>0</v>
      </c>
      <c r="L1419" s="100">
        <f t="shared" si="243"/>
        <v>0</v>
      </c>
      <c r="M1419" s="102">
        <f>'2026-27 Salary &amp; Benefits'!$E$6</f>
        <v>78209</v>
      </c>
      <c r="N1419" s="102">
        <f>'2026-27 Salary &amp; Benefits'!$F$6</f>
        <v>82248</v>
      </c>
      <c r="O1419" s="7">
        <f t="shared" si="244"/>
        <v>0</v>
      </c>
      <c r="P1419" s="7">
        <f t="shared" si="245"/>
        <v>0</v>
      </c>
      <c r="Q1419" s="7">
        <f>'2026-27 Salary &amp; Benefits'!G$6</f>
        <v>16817.759999999998</v>
      </c>
      <c r="R1419" s="103">
        <f>'2026-27 Salary &amp; Benefits'!H$6</f>
        <v>0.16020000000000001</v>
      </c>
      <c r="S1419" s="103">
        <f>'2026-27 Salary &amp; Benefits'!I$6</f>
        <v>0.15390000000000001</v>
      </c>
      <c r="T1419" s="7">
        <f t="shared" si="246"/>
        <v>0</v>
      </c>
      <c r="U1419" s="7">
        <f t="shared" si="247"/>
        <v>0</v>
      </c>
      <c r="V1419" s="7">
        <f t="shared" si="248"/>
        <v>0</v>
      </c>
      <c r="W1419" s="7">
        <f t="shared" si="249"/>
        <v>0</v>
      </c>
      <c r="X1419" s="18">
        <f t="shared" si="250"/>
        <v>0</v>
      </c>
      <c r="Y1419" s="2"/>
      <c r="Z1419" s="2"/>
      <c r="AA1419" s="2"/>
      <c r="AB1419" s="2"/>
      <c r="AC1419" s="2"/>
      <c r="AD1419" s="2"/>
      <c r="AE1419" s="2"/>
      <c r="AF1419" s="2"/>
      <c r="AG1419" s="2"/>
      <c r="AH1419" s="2"/>
      <c r="AI1419" s="2"/>
      <c r="AJ1419" s="2"/>
      <c r="AK1419" s="2"/>
      <c r="AL1419" s="2"/>
      <c r="AM1419" s="2"/>
      <c r="AN1419" s="2"/>
      <c r="AO1419" s="2"/>
      <c r="AP1419" s="2"/>
      <c r="AQ1419" s="2"/>
      <c r="AR1419" s="2"/>
      <c r="AS1419" s="2"/>
      <c r="AT1419" s="2"/>
      <c r="AU1419" s="2"/>
      <c r="AV1419" s="2"/>
      <c r="AW1419" s="2"/>
      <c r="AX1419" s="2"/>
      <c r="AY1419" s="2"/>
      <c r="AZ1419" s="2"/>
      <c r="BA1419" s="2"/>
      <c r="BB1419" s="2"/>
      <c r="BC1419" s="2"/>
      <c r="BD1419" s="2"/>
      <c r="BE1419" s="2"/>
      <c r="BF1419" s="2"/>
      <c r="BG1419" s="2"/>
      <c r="BH1419" s="2"/>
      <c r="BI1419" s="2"/>
      <c r="BJ1419" s="2"/>
      <c r="BK1419" s="2"/>
      <c r="BL1419" s="2"/>
      <c r="BM1419" s="2"/>
      <c r="BN1419" s="2"/>
      <c r="BO1419" s="2"/>
      <c r="BP1419" s="2"/>
      <c r="BQ1419" s="2"/>
      <c r="BR1419" s="2"/>
      <c r="BS1419" s="2"/>
      <c r="BT1419" s="2"/>
      <c r="BU1419" s="2"/>
      <c r="BV1419" s="2"/>
      <c r="BW1419" s="2"/>
      <c r="BX1419" s="2"/>
      <c r="BY1419" s="2"/>
      <c r="BZ1419" s="2"/>
      <c r="CA1419" s="2"/>
      <c r="CB1419" s="2"/>
      <c r="CC1419" s="2"/>
      <c r="CD1419" s="2"/>
      <c r="CE1419" s="2"/>
      <c r="CF1419" s="2"/>
      <c r="CG1419" s="2"/>
      <c r="CH1419" s="2"/>
      <c r="CI1419" s="2"/>
      <c r="CJ1419" s="2"/>
      <c r="CK1419" s="2"/>
      <c r="CL1419" s="2"/>
      <c r="CM1419" s="2"/>
      <c r="CN1419" s="2"/>
      <c r="CO1419" s="2"/>
      <c r="CP1419" s="2"/>
      <c r="CQ1419" s="2"/>
      <c r="CR1419" s="2"/>
      <c r="CS1419" s="2"/>
      <c r="CT1419" s="2"/>
      <c r="CU1419" s="2"/>
      <c r="CV1419" s="2"/>
      <c r="CW1419" s="2"/>
      <c r="CX1419" s="2"/>
      <c r="CY1419" s="2"/>
      <c r="CZ1419" s="2"/>
      <c r="DA1419" s="2"/>
      <c r="DB1419" s="2"/>
      <c r="DC1419" s="2"/>
      <c r="DD1419" s="2"/>
      <c r="DE1419" s="2"/>
      <c r="DF1419" s="2"/>
      <c r="DG1419" s="2"/>
      <c r="DH1419" s="2"/>
      <c r="DI1419" s="2"/>
      <c r="DJ1419" s="2"/>
      <c r="DK1419" s="2"/>
      <c r="DL1419" s="2"/>
      <c r="DM1419" s="2"/>
      <c r="DN1419" s="2"/>
      <c r="DO1419" s="2"/>
      <c r="DP1419" s="2"/>
      <c r="DQ1419" s="2"/>
      <c r="DR1419" s="2"/>
      <c r="DS1419" s="2"/>
      <c r="DT1419" s="2"/>
      <c r="DU1419" s="2"/>
      <c r="DV1419" s="2"/>
      <c r="DW1419" s="2"/>
      <c r="DX1419" s="2"/>
      <c r="DY1419" s="2"/>
      <c r="DZ1419" s="2"/>
      <c r="EA1419" s="2"/>
      <c r="EB1419" s="2"/>
      <c r="EC1419" s="2"/>
      <c r="ED1419" s="2"/>
      <c r="EE1419" s="2"/>
      <c r="EF1419" s="2"/>
      <c r="EG1419" s="2"/>
      <c r="EH1419" s="2"/>
      <c r="EI1419" s="2"/>
      <c r="EJ1419" s="2"/>
      <c r="EK1419" s="2"/>
      <c r="EL1419" s="2"/>
      <c r="EM1419" s="2"/>
      <c r="EN1419" s="2"/>
      <c r="EO1419" s="2"/>
      <c r="EP1419" s="2"/>
      <c r="EQ1419" s="2"/>
      <c r="ER1419" s="2"/>
      <c r="ES1419" s="2"/>
      <c r="ET1419" s="2"/>
      <c r="EU1419" s="2"/>
      <c r="EV1419" s="2"/>
      <c r="EW1419" s="2"/>
      <c r="EX1419" s="2"/>
      <c r="EY1419" s="2"/>
      <c r="EZ1419" s="2"/>
      <c r="FA1419" s="2"/>
      <c r="FB1419" s="2"/>
      <c r="FC1419" s="2"/>
    </row>
    <row r="1420" spans="1:159" s="4" customFormat="1">
      <c r="A1420" s="50" t="s">
        <v>2174</v>
      </c>
      <c r="B1420" s="59" t="s">
        <v>2715</v>
      </c>
      <c r="C1420" s="60">
        <v>5760</v>
      </c>
      <c r="D1420" s="59" t="s">
        <v>3232</v>
      </c>
      <c r="E1420" s="78" t="str">
        <f>IFERROR(VLOOKUP($C1420,'2025-26 School Level AAFTE'!$C$2:$L$2349,9,FALSE), "No")</f>
        <v>Yes</v>
      </c>
      <c r="F1420" s="67">
        <f>IFERROR(VLOOKUP($C1420,'2025-26 School Level AAFTE'!$C$2:$J$2349,8,FALSE), 0)</f>
        <v>1205.6400000000001</v>
      </c>
      <c r="G1420" s="69">
        <f>IFERROR(IF(E1420= "yes",VLOOKUP(C1420,Summary!$B:$I,6,0),0),0)</f>
        <v>0</v>
      </c>
      <c r="H1420" s="68">
        <f t="shared" si="241"/>
        <v>1205.6400000000001</v>
      </c>
      <c r="I1420" s="110">
        <f>VLOOKUP($A1420,'2026-27 Salary &amp; Benefits'!$A:$I,3,FALSE)</f>
        <v>1</v>
      </c>
      <c r="J1420" s="110">
        <f>VLOOKUP($A1420,'2026-27 Salary &amp; Benefits'!$A:$I,4,FALSE)</f>
        <v>1</v>
      </c>
      <c r="K1420" s="101">
        <f t="shared" si="242"/>
        <v>1205.6400000000001</v>
      </c>
      <c r="L1420" s="100">
        <f t="shared" si="243"/>
        <v>3.5369999999999999</v>
      </c>
      <c r="M1420" s="102">
        <f>'2026-27 Salary &amp; Benefits'!$E$6</f>
        <v>78209</v>
      </c>
      <c r="N1420" s="102">
        <f>'2026-27 Salary &amp; Benefits'!$F$6</f>
        <v>82248</v>
      </c>
      <c r="O1420" s="7">
        <f t="shared" si="244"/>
        <v>276625.23</v>
      </c>
      <c r="P1420" s="7">
        <f t="shared" si="245"/>
        <v>14285.950000000012</v>
      </c>
      <c r="Q1420" s="7">
        <f>'2026-27 Salary &amp; Benefits'!G$6</f>
        <v>16817.759999999998</v>
      </c>
      <c r="R1420" s="103">
        <f>'2026-27 Salary &amp; Benefits'!H$6</f>
        <v>0.16020000000000001</v>
      </c>
      <c r="S1420" s="103">
        <f>'2026-27 Salary &amp; Benefits'!I$6</f>
        <v>0.15390000000000001</v>
      </c>
      <c r="T1420" s="7">
        <f t="shared" si="246"/>
        <v>105998.39</v>
      </c>
      <c r="U1420" s="7">
        <f t="shared" si="247"/>
        <v>4848.5200000000004</v>
      </c>
      <c r="V1420" s="7">
        <f t="shared" si="248"/>
        <v>746.19</v>
      </c>
      <c r="W1420" s="7">
        <f t="shared" si="249"/>
        <v>5594.7100000000009</v>
      </c>
      <c r="X1420" s="18">
        <f t="shared" si="250"/>
        <v>402504.28</v>
      </c>
      <c r="Y1420" s="2"/>
      <c r="Z1420" s="2"/>
      <c r="AA1420" s="2"/>
      <c r="AB1420" s="2"/>
      <c r="AC1420" s="2"/>
      <c r="AD1420" s="2"/>
      <c r="AE1420" s="2"/>
      <c r="AF1420" s="2"/>
      <c r="AG1420" s="2"/>
      <c r="AH1420" s="2"/>
      <c r="AI1420" s="2"/>
      <c r="AJ1420" s="2"/>
      <c r="AK1420" s="2"/>
      <c r="AL1420" s="2"/>
      <c r="AM1420" s="2"/>
      <c r="AN1420" s="2"/>
      <c r="AO1420" s="2"/>
      <c r="AP1420" s="2"/>
      <c r="AQ1420" s="2"/>
      <c r="AR1420" s="2"/>
      <c r="AS1420" s="2"/>
      <c r="AT1420" s="2"/>
      <c r="AU1420" s="2"/>
      <c r="AV1420" s="2"/>
      <c r="AW1420" s="2"/>
      <c r="AX1420" s="2"/>
      <c r="AY1420" s="2"/>
      <c r="AZ1420" s="2"/>
      <c r="BA1420" s="2"/>
      <c r="BB1420" s="2"/>
      <c r="BC1420" s="2"/>
      <c r="BD1420" s="2"/>
      <c r="BE1420" s="2"/>
      <c r="BF1420" s="2"/>
      <c r="BG1420" s="2"/>
      <c r="BH1420" s="2"/>
      <c r="BI1420" s="2"/>
      <c r="BJ1420" s="2"/>
      <c r="BK1420" s="2"/>
      <c r="BL1420" s="2"/>
      <c r="BM1420" s="2"/>
      <c r="BN1420" s="2"/>
      <c r="BO1420" s="2"/>
      <c r="BP1420" s="2"/>
      <c r="BQ1420" s="2"/>
      <c r="BR1420" s="2"/>
      <c r="BS1420" s="2"/>
      <c r="BT1420" s="2"/>
      <c r="BU1420" s="2"/>
      <c r="BV1420" s="2"/>
      <c r="BW1420" s="2"/>
      <c r="BX1420" s="2"/>
      <c r="BY1420" s="2"/>
      <c r="BZ1420" s="2"/>
      <c r="CA1420" s="2"/>
      <c r="CB1420" s="2"/>
      <c r="CC1420" s="2"/>
      <c r="CD1420" s="2"/>
      <c r="CE1420" s="2"/>
      <c r="CF1420" s="2"/>
      <c r="CG1420" s="2"/>
      <c r="CH1420" s="2"/>
      <c r="CI1420" s="2"/>
      <c r="CJ1420" s="2"/>
      <c r="CK1420" s="2"/>
      <c r="CL1420" s="2"/>
      <c r="CM1420" s="2"/>
      <c r="CN1420" s="2"/>
      <c r="CO1420" s="2"/>
      <c r="CP1420" s="2"/>
      <c r="CQ1420" s="2"/>
      <c r="CR1420" s="2"/>
      <c r="CS1420" s="2"/>
      <c r="CT1420" s="2"/>
      <c r="CU1420" s="2"/>
      <c r="CV1420" s="2"/>
      <c r="CW1420" s="2"/>
      <c r="CX1420" s="2"/>
      <c r="CY1420" s="2"/>
      <c r="CZ1420" s="2"/>
      <c r="DA1420" s="2"/>
      <c r="DB1420" s="2"/>
      <c r="DC1420" s="2"/>
      <c r="DD1420" s="2"/>
      <c r="DE1420" s="2"/>
      <c r="DF1420" s="2"/>
      <c r="DG1420" s="2"/>
      <c r="DH1420" s="2"/>
      <c r="DI1420" s="2"/>
      <c r="DJ1420" s="2"/>
      <c r="DK1420" s="2"/>
      <c r="DL1420" s="2"/>
      <c r="DM1420" s="2"/>
      <c r="DN1420" s="2"/>
      <c r="DO1420" s="2"/>
      <c r="DP1420" s="2"/>
      <c r="DQ1420" s="2"/>
      <c r="DR1420" s="2"/>
      <c r="DS1420" s="2"/>
      <c r="DT1420" s="2"/>
      <c r="DU1420" s="2"/>
      <c r="DV1420" s="2"/>
      <c r="DW1420" s="2"/>
      <c r="DX1420" s="2"/>
      <c r="DY1420" s="2"/>
      <c r="DZ1420" s="2"/>
      <c r="EA1420" s="2"/>
      <c r="EB1420" s="2"/>
      <c r="EC1420" s="2"/>
      <c r="ED1420" s="2"/>
      <c r="EE1420" s="2"/>
      <c r="EF1420" s="2"/>
      <c r="EG1420" s="2"/>
      <c r="EH1420" s="2"/>
      <c r="EI1420" s="2"/>
      <c r="EJ1420" s="2"/>
      <c r="EK1420" s="2"/>
      <c r="EL1420" s="2"/>
      <c r="EM1420" s="2"/>
      <c r="EN1420" s="2"/>
      <c r="EO1420" s="2"/>
      <c r="EP1420" s="2"/>
      <c r="EQ1420" s="2"/>
      <c r="ER1420" s="2"/>
      <c r="ES1420" s="2"/>
      <c r="ET1420" s="2"/>
      <c r="EU1420" s="2"/>
      <c r="EV1420" s="2"/>
      <c r="EW1420" s="2"/>
      <c r="EX1420" s="2"/>
      <c r="EY1420" s="2"/>
      <c r="EZ1420" s="2"/>
      <c r="FA1420" s="2"/>
      <c r="FB1420" s="2"/>
      <c r="FC1420" s="2"/>
    </row>
    <row r="1421" spans="1:159" s="4" customFormat="1">
      <c r="A1421" s="50" t="s">
        <v>2174</v>
      </c>
      <c r="B1421" s="59" t="s">
        <v>2715</v>
      </c>
      <c r="C1421" s="60">
        <v>5596</v>
      </c>
      <c r="D1421" s="59" t="s">
        <v>3009</v>
      </c>
      <c r="E1421" s="78" t="str">
        <f>IFERROR(VLOOKUP($C1421,'2025-26 School Level AAFTE'!$C$2:$L$2349,9,FALSE), "No")</f>
        <v>No</v>
      </c>
      <c r="F1421" s="67">
        <f>IFERROR(VLOOKUP($C1421,'2025-26 School Level AAFTE'!$C$2:$J$2349,8,FALSE), 0)</f>
        <v>69.349999999999994</v>
      </c>
      <c r="G1421" s="69">
        <f>IFERROR(IF(E1421= "yes",VLOOKUP(C1421,Summary!$B:$I,6,0),0),0)</f>
        <v>0</v>
      </c>
      <c r="H1421" s="68">
        <f t="shared" si="241"/>
        <v>0</v>
      </c>
      <c r="I1421" s="110">
        <f>VLOOKUP($A1421,'2026-27 Salary &amp; Benefits'!$A:$I,3,FALSE)</f>
        <v>1</v>
      </c>
      <c r="J1421" s="110">
        <f>VLOOKUP($A1421,'2026-27 Salary &amp; Benefits'!$A:$I,4,FALSE)</f>
        <v>1</v>
      </c>
      <c r="K1421" s="101">
        <f t="shared" si="242"/>
        <v>0</v>
      </c>
      <c r="L1421" s="100">
        <f t="shared" si="243"/>
        <v>0</v>
      </c>
      <c r="M1421" s="102">
        <f>'2026-27 Salary &amp; Benefits'!$E$6</f>
        <v>78209</v>
      </c>
      <c r="N1421" s="102">
        <f>'2026-27 Salary &amp; Benefits'!$F$6</f>
        <v>82248</v>
      </c>
      <c r="O1421" s="7">
        <f t="shared" si="244"/>
        <v>0</v>
      </c>
      <c r="P1421" s="7">
        <f t="shared" si="245"/>
        <v>0</v>
      </c>
      <c r="Q1421" s="7">
        <f>'2026-27 Salary &amp; Benefits'!G$6</f>
        <v>16817.759999999998</v>
      </c>
      <c r="R1421" s="103">
        <f>'2026-27 Salary &amp; Benefits'!H$6</f>
        <v>0.16020000000000001</v>
      </c>
      <c r="S1421" s="103">
        <f>'2026-27 Salary &amp; Benefits'!I$6</f>
        <v>0.15390000000000001</v>
      </c>
      <c r="T1421" s="7">
        <f t="shared" si="246"/>
        <v>0</v>
      </c>
      <c r="U1421" s="7">
        <f t="shared" si="247"/>
        <v>0</v>
      </c>
      <c r="V1421" s="7">
        <f t="shared" si="248"/>
        <v>0</v>
      </c>
      <c r="W1421" s="7">
        <f t="shared" si="249"/>
        <v>0</v>
      </c>
      <c r="X1421" s="18">
        <f t="shared" si="250"/>
        <v>0</v>
      </c>
      <c r="Y1421" s="2"/>
      <c r="Z1421" s="2"/>
      <c r="AA1421" s="2"/>
      <c r="AB1421" s="2"/>
      <c r="AC1421" s="2"/>
      <c r="AD1421" s="2"/>
      <c r="AE1421" s="2"/>
      <c r="AF1421" s="2"/>
      <c r="AG1421" s="2"/>
      <c r="AH1421" s="2"/>
      <c r="AI1421" s="2"/>
      <c r="AJ1421" s="2"/>
      <c r="AK1421" s="2"/>
      <c r="AL1421" s="2"/>
      <c r="AM1421" s="2"/>
      <c r="AN1421" s="2"/>
      <c r="AO1421" s="2"/>
      <c r="AP1421" s="2"/>
      <c r="AQ1421" s="2"/>
      <c r="AR1421" s="2"/>
      <c r="AS1421" s="2"/>
      <c r="AT1421" s="2"/>
      <c r="AU1421" s="2"/>
      <c r="AV1421" s="2"/>
      <c r="AW1421" s="2"/>
      <c r="AX1421" s="2"/>
      <c r="AY1421" s="2"/>
      <c r="AZ1421" s="2"/>
      <c r="BA1421" s="2"/>
      <c r="BB1421" s="2"/>
      <c r="BC1421" s="2"/>
      <c r="BD1421" s="2"/>
      <c r="BE1421" s="2"/>
      <c r="BF1421" s="2"/>
      <c r="BG1421" s="2"/>
      <c r="BH1421" s="2"/>
      <c r="BI1421" s="2"/>
      <c r="BJ1421" s="2"/>
      <c r="BK1421" s="2"/>
      <c r="BL1421" s="2"/>
      <c r="BM1421" s="2"/>
      <c r="BN1421" s="2"/>
      <c r="BO1421" s="2"/>
      <c r="BP1421" s="2"/>
      <c r="BQ1421" s="2"/>
      <c r="BR1421" s="2"/>
      <c r="BS1421" s="2"/>
      <c r="BT1421" s="2"/>
      <c r="BU1421" s="2"/>
      <c r="BV1421" s="2"/>
      <c r="BW1421" s="2"/>
      <c r="BX1421" s="2"/>
      <c r="BY1421" s="2"/>
      <c r="BZ1421" s="2"/>
      <c r="CA1421" s="2"/>
      <c r="CB1421" s="2"/>
      <c r="CC1421" s="2"/>
      <c r="CD1421" s="2"/>
      <c r="CE1421" s="2"/>
      <c r="CF1421" s="2"/>
      <c r="CG1421" s="2"/>
      <c r="CH1421" s="2"/>
      <c r="CI1421" s="2"/>
      <c r="CJ1421" s="2"/>
      <c r="CK1421" s="2"/>
      <c r="CL1421" s="2"/>
      <c r="CM1421" s="2"/>
      <c r="CN1421" s="2"/>
      <c r="CO1421" s="2"/>
      <c r="CP1421" s="2"/>
      <c r="CQ1421" s="2"/>
      <c r="CR1421" s="2"/>
      <c r="CS1421" s="2"/>
      <c r="CT1421" s="2"/>
      <c r="CU1421" s="2"/>
      <c r="CV1421" s="2"/>
      <c r="CW1421" s="2"/>
      <c r="CX1421" s="2"/>
      <c r="CY1421" s="2"/>
      <c r="CZ1421" s="2"/>
      <c r="DA1421" s="2"/>
      <c r="DB1421" s="2"/>
      <c r="DC1421" s="2"/>
      <c r="DD1421" s="2"/>
      <c r="DE1421" s="2"/>
      <c r="DF1421" s="2"/>
      <c r="DG1421" s="2"/>
      <c r="DH1421" s="2"/>
      <c r="DI1421" s="2"/>
      <c r="DJ1421" s="2"/>
      <c r="DK1421" s="2"/>
      <c r="DL1421" s="2"/>
      <c r="DM1421" s="2"/>
      <c r="DN1421" s="2"/>
      <c r="DO1421" s="2"/>
      <c r="DP1421" s="2"/>
      <c r="DQ1421" s="2"/>
      <c r="DR1421" s="2"/>
      <c r="DS1421" s="2"/>
      <c r="DT1421" s="2"/>
      <c r="DU1421" s="2"/>
      <c r="DV1421" s="2"/>
      <c r="DW1421" s="2"/>
      <c r="DX1421" s="2"/>
      <c r="DY1421" s="2"/>
      <c r="DZ1421" s="2"/>
      <c r="EA1421" s="2"/>
      <c r="EB1421" s="2"/>
      <c r="EC1421" s="2"/>
      <c r="ED1421" s="2"/>
      <c r="EE1421" s="2"/>
      <c r="EF1421" s="2"/>
      <c r="EG1421" s="2"/>
      <c r="EH1421" s="2"/>
      <c r="EI1421" s="2"/>
      <c r="EJ1421" s="2"/>
      <c r="EK1421" s="2"/>
      <c r="EL1421" s="2"/>
      <c r="EM1421" s="2"/>
      <c r="EN1421" s="2"/>
      <c r="EO1421" s="2"/>
      <c r="EP1421" s="2"/>
      <c r="EQ1421" s="2"/>
      <c r="ER1421" s="2"/>
      <c r="ES1421" s="2"/>
      <c r="ET1421" s="2"/>
      <c r="EU1421" s="2"/>
      <c r="EV1421" s="2"/>
      <c r="EW1421" s="2"/>
      <c r="EX1421" s="2"/>
      <c r="EY1421" s="2"/>
      <c r="EZ1421" s="2"/>
      <c r="FA1421" s="2"/>
      <c r="FB1421" s="2"/>
      <c r="FC1421" s="2"/>
    </row>
    <row r="1422" spans="1:159" s="4" customFormat="1">
      <c r="A1422" s="50" t="s">
        <v>2174</v>
      </c>
      <c r="B1422" s="59" t="s">
        <v>2715</v>
      </c>
      <c r="C1422" s="60">
        <v>3324</v>
      </c>
      <c r="D1422" s="2" t="s">
        <v>137</v>
      </c>
      <c r="E1422" s="78" t="str">
        <f>IFERROR(VLOOKUP($C1422,'2025-26 School Level AAFTE'!$C$2:$L$2349,9,FALSE), "No")</f>
        <v>Yes</v>
      </c>
      <c r="F1422" s="67">
        <f>IFERROR(VLOOKUP($C1422,'2025-26 School Level AAFTE'!$C$2:$J$2349,8,FALSE), 0)</f>
        <v>854.61</v>
      </c>
      <c r="G1422" s="69">
        <f>IFERROR(IF(E1422= "yes",VLOOKUP(C1422,Summary!$B:$I,6,0),0),0)</f>
        <v>0</v>
      </c>
      <c r="H1422" s="68">
        <f t="shared" si="241"/>
        <v>854.61</v>
      </c>
      <c r="I1422" s="110">
        <f>VLOOKUP($A1422,'2026-27 Salary &amp; Benefits'!$A:$I,3,FALSE)</f>
        <v>1</v>
      </c>
      <c r="J1422" s="110">
        <f>VLOOKUP($A1422,'2026-27 Salary &amp; Benefits'!$A:$I,4,FALSE)</f>
        <v>1</v>
      </c>
      <c r="K1422" s="101">
        <f t="shared" si="242"/>
        <v>854.61</v>
      </c>
      <c r="L1422" s="100">
        <f t="shared" si="243"/>
        <v>2.5070000000000001</v>
      </c>
      <c r="M1422" s="102">
        <f>'2026-27 Salary &amp; Benefits'!$E$6</f>
        <v>78209</v>
      </c>
      <c r="N1422" s="102">
        <f>'2026-27 Salary &amp; Benefits'!$F$6</f>
        <v>82248</v>
      </c>
      <c r="O1422" s="7">
        <f t="shared" si="244"/>
        <v>196069.96</v>
      </c>
      <c r="P1422" s="7">
        <f t="shared" si="245"/>
        <v>10125.779999999999</v>
      </c>
      <c r="Q1422" s="7">
        <f>'2026-27 Salary &amp; Benefits'!G$6</f>
        <v>16817.759999999998</v>
      </c>
      <c r="R1422" s="103">
        <f>'2026-27 Salary &amp; Benefits'!H$6</f>
        <v>0.16020000000000001</v>
      </c>
      <c r="S1422" s="103">
        <f>'2026-27 Salary &amp; Benefits'!I$6</f>
        <v>0.15390000000000001</v>
      </c>
      <c r="T1422" s="7">
        <f t="shared" si="246"/>
        <v>75130.89</v>
      </c>
      <c r="U1422" s="7">
        <f t="shared" si="247"/>
        <v>3436.6</v>
      </c>
      <c r="V1422" s="7">
        <f t="shared" si="248"/>
        <v>528.89</v>
      </c>
      <c r="W1422" s="7">
        <f t="shared" si="249"/>
        <v>3965.49</v>
      </c>
      <c r="X1422" s="18">
        <f t="shared" si="250"/>
        <v>285292.12</v>
      </c>
      <c r="Y1422" s="2"/>
      <c r="Z1422" s="2"/>
      <c r="AA1422" s="2"/>
      <c r="AB1422" s="2"/>
      <c r="AC1422" s="2"/>
      <c r="AD1422" s="2"/>
      <c r="AE1422" s="2"/>
      <c r="AF1422" s="2"/>
      <c r="AG1422" s="2"/>
      <c r="AH1422" s="2"/>
      <c r="AI1422" s="2"/>
      <c r="AJ1422" s="2"/>
      <c r="AK1422" s="2"/>
      <c r="AL1422" s="2"/>
      <c r="AM1422" s="2"/>
      <c r="AN1422" s="2"/>
      <c r="AO1422" s="2"/>
      <c r="AP1422" s="2"/>
      <c r="AQ1422" s="2"/>
      <c r="AR1422" s="2"/>
      <c r="AS1422" s="2"/>
      <c r="AT1422" s="2"/>
      <c r="AU1422" s="2"/>
      <c r="AV1422" s="2"/>
      <c r="AW1422" s="2"/>
      <c r="AX1422" s="2"/>
      <c r="AY1422" s="2"/>
      <c r="AZ1422" s="2"/>
      <c r="BA1422" s="2"/>
      <c r="BB1422" s="2"/>
      <c r="BC1422" s="2"/>
      <c r="BD1422" s="2"/>
      <c r="BE1422" s="2"/>
      <c r="BF1422" s="2"/>
      <c r="BG1422" s="2"/>
      <c r="BH1422" s="2"/>
      <c r="BI1422" s="2"/>
      <c r="BJ1422" s="2"/>
      <c r="BK1422" s="2"/>
      <c r="BL1422" s="2"/>
      <c r="BM1422" s="2"/>
      <c r="BN1422" s="2"/>
      <c r="BO1422" s="2"/>
      <c r="BP1422" s="2"/>
      <c r="BQ1422" s="2"/>
      <c r="BR1422" s="2"/>
      <c r="BS1422" s="2"/>
      <c r="BT1422" s="2"/>
      <c r="BU1422" s="2"/>
      <c r="BV1422" s="2"/>
      <c r="BW1422" s="2"/>
      <c r="BX1422" s="2"/>
      <c r="BY1422" s="2"/>
      <c r="BZ1422" s="2"/>
      <c r="CA1422" s="2"/>
      <c r="CB1422" s="2"/>
      <c r="CC1422" s="2"/>
      <c r="CD1422" s="2"/>
      <c r="CE1422" s="2"/>
      <c r="CF1422" s="2"/>
      <c r="CG1422" s="2"/>
      <c r="CH1422" s="2"/>
      <c r="CI1422" s="2"/>
      <c r="CJ1422" s="2"/>
      <c r="CK1422" s="2"/>
      <c r="CL1422" s="2"/>
      <c r="CM1422" s="2"/>
      <c r="CN1422" s="2"/>
      <c r="CO1422" s="2"/>
      <c r="CP1422" s="2"/>
      <c r="CQ1422" s="2"/>
      <c r="CR1422" s="2"/>
      <c r="CS1422" s="2"/>
      <c r="CT1422" s="2"/>
      <c r="CU1422" s="2"/>
      <c r="CV1422" s="2"/>
      <c r="CW1422" s="2"/>
      <c r="CX1422" s="2"/>
      <c r="CY1422" s="2"/>
      <c r="CZ1422" s="2"/>
      <c r="DA1422" s="2"/>
      <c r="DB1422" s="2"/>
      <c r="DC1422" s="2"/>
      <c r="DD1422" s="2"/>
      <c r="DE1422" s="2"/>
      <c r="DF1422" s="2"/>
      <c r="DG1422" s="2"/>
      <c r="DH1422" s="2"/>
      <c r="DI1422" s="2"/>
      <c r="DJ1422" s="2"/>
      <c r="DK1422" s="2"/>
      <c r="DL1422" s="2"/>
      <c r="DM1422" s="2"/>
      <c r="DN1422" s="2"/>
      <c r="DO1422" s="2"/>
      <c r="DP1422" s="2"/>
      <c r="DQ1422" s="2"/>
      <c r="DR1422" s="2"/>
      <c r="DS1422" s="2"/>
      <c r="DT1422" s="2"/>
      <c r="DU1422" s="2"/>
      <c r="DV1422" s="2"/>
      <c r="DW1422" s="2"/>
      <c r="DX1422" s="2"/>
      <c r="DY1422" s="2"/>
      <c r="DZ1422" s="2"/>
      <c r="EA1422" s="2"/>
      <c r="EB1422" s="2"/>
      <c r="EC1422" s="2"/>
      <c r="ED1422" s="2"/>
      <c r="EE1422" s="2"/>
      <c r="EF1422" s="2"/>
      <c r="EG1422" s="2"/>
      <c r="EH1422" s="2"/>
      <c r="EI1422" s="2"/>
      <c r="EJ1422" s="2"/>
      <c r="EK1422" s="2"/>
      <c r="EL1422" s="2"/>
      <c r="EM1422" s="2"/>
      <c r="EN1422" s="2"/>
      <c r="EO1422" s="2"/>
      <c r="EP1422" s="2"/>
      <c r="EQ1422" s="2"/>
      <c r="ER1422" s="2"/>
      <c r="ES1422" s="2"/>
      <c r="ET1422" s="2"/>
      <c r="EU1422" s="2"/>
      <c r="EV1422" s="2"/>
      <c r="EW1422" s="2"/>
      <c r="EX1422" s="2"/>
      <c r="EY1422" s="2"/>
      <c r="EZ1422" s="2"/>
      <c r="FA1422" s="2"/>
      <c r="FB1422" s="2"/>
      <c r="FC1422" s="2"/>
    </row>
    <row r="1423" spans="1:159" s="4" customFormat="1">
      <c r="A1423" s="50" t="s">
        <v>2174</v>
      </c>
      <c r="B1423" s="59" t="s">
        <v>2715</v>
      </c>
      <c r="C1423" s="60">
        <v>5556</v>
      </c>
      <c r="D1423" s="59" t="s">
        <v>2859</v>
      </c>
      <c r="E1423" s="78" t="str">
        <f>IFERROR(VLOOKUP($C1423,'2025-26 School Level AAFTE'!$C$2:$L$2349,9,FALSE), "No")</f>
        <v>Yes</v>
      </c>
      <c r="F1423" s="67">
        <f>IFERROR(VLOOKUP($C1423,'2025-26 School Level AAFTE'!$C$2:$J$2349,8,FALSE), 0)</f>
        <v>669.2</v>
      </c>
      <c r="G1423" s="69">
        <f>IFERROR(IF(E1423= "yes",VLOOKUP(C1423,Summary!$B:$I,6,0),0),0)</f>
        <v>0</v>
      </c>
      <c r="H1423" s="68">
        <f t="shared" si="241"/>
        <v>669.2</v>
      </c>
      <c r="I1423" s="110">
        <f>VLOOKUP($A1423,'2026-27 Salary &amp; Benefits'!$A:$I,3,FALSE)</f>
        <v>1</v>
      </c>
      <c r="J1423" s="110">
        <f>VLOOKUP($A1423,'2026-27 Salary &amp; Benefits'!$A:$I,4,FALSE)</f>
        <v>1</v>
      </c>
      <c r="K1423" s="101">
        <f t="shared" si="242"/>
        <v>669.2</v>
      </c>
      <c r="L1423" s="100">
        <f t="shared" si="243"/>
        <v>1.9630000000000001</v>
      </c>
      <c r="M1423" s="102">
        <f>'2026-27 Salary &amp; Benefits'!$E$6</f>
        <v>78209</v>
      </c>
      <c r="N1423" s="102">
        <f>'2026-27 Salary &amp; Benefits'!$F$6</f>
        <v>82248</v>
      </c>
      <c r="O1423" s="7">
        <f t="shared" si="244"/>
        <v>153524.26999999999</v>
      </c>
      <c r="P1423" s="7">
        <f t="shared" si="245"/>
        <v>7928.5500000000175</v>
      </c>
      <c r="Q1423" s="7">
        <f>'2026-27 Salary &amp; Benefits'!G$6</f>
        <v>16817.759999999998</v>
      </c>
      <c r="R1423" s="103">
        <f>'2026-27 Salary &amp; Benefits'!H$6</f>
        <v>0.16020000000000001</v>
      </c>
      <c r="S1423" s="103">
        <f>'2026-27 Salary &amp; Benefits'!I$6</f>
        <v>0.15390000000000001</v>
      </c>
      <c r="T1423" s="7">
        <f t="shared" si="246"/>
        <v>58828.05</v>
      </c>
      <c r="U1423" s="7">
        <f t="shared" si="247"/>
        <v>2690.88</v>
      </c>
      <c r="V1423" s="7">
        <f t="shared" si="248"/>
        <v>414.13</v>
      </c>
      <c r="W1423" s="7">
        <f t="shared" si="249"/>
        <v>3105.01</v>
      </c>
      <c r="X1423" s="18">
        <f t="shared" si="250"/>
        <v>223385.88000000003</v>
      </c>
      <c r="Y1423" s="2"/>
      <c r="Z1423" s="2"/>
      <c r="AA1423" s="2"/>
      <c r="AB1423" s="2"/>
      <c r="AC1423" s="2"/>
      <c r="AD1423" s="2"/>
      <c r="AE1423" s="2"/>
      <c r="AF1423" s="2"/>
      <c r="AG1423" s="2"/>
      <c r="AH1423" s="2"/>
      <c r="AI1423" s="2"/>
      <c r="AJ1423" s="2"/>
      <c r="AK1423" s="2"/>
      <c r="AL1423" s="2"/>
      <c r="AM1423" s="2"/>
      <c r="AN1423" s="2"/>
      <c r="AO1423" s="2"/>
      <c r="AP1423" s="2"/>
      <c r="AQ1423" s="2"/>
      <c r="AR1423" s="2"/>
      <c r="AS1423" s="2"/>
      <c r="AT1423" s="2"/>
      <c r="AU1423" s="2"/>
      <c r="AV1423" s="2"/>
      <c r="AW1423" s="2"/>
      <c r="AX1423" s="2"/>
      <c r="AY1423" s="2"/>
      <c r="AZ1423" s="2"/>
      <c r="BA1423" s="2"/>
      <c r="BB1423" s="2"/>
      <c r="BC1423" s="2"/>
      <c r="BD1423" s="2"/>
      <c r="BE1423" s="2"/>
      <c r="BF1423" s="2"/>
      <c r="BG1423" s="2"/>
      <c r="BH1423" s="2"/>
      <c r="BI1423" s="2"/>
      <c r="BJ1423" s="2"/>
      <c r="BK1423" s="2"/>
      <c r="BL1423" s="2"/>
      <c r="BM1423" s="2"/>
      <c r="BN1423" s="2"/>
      <c r="BO1423" s="2"/>
      <c r="BP1423" s="2"/>
      <c r="BQ1423" s="2"/>
      <c r="BR1423" s="2"/>
      <c r="BS1423" s="2"/>
      <c r="BT1423" s="2"/>
      <c r="BU1423" s="2"/>
      <c r="BV1423" s="2"/>
      <c r="BW1423" s="2"/>
      <c r="BX1423" s="2"/>
      <c r="BY1423" s="2"/>
      <c r="BZ1423" s="2"/>
      <c r="CA1423" s="2"/>
      <c r="CB1423" s="2"/>
      <c r="CC1423" s="2"/>
      <c r="CD1423" s="2"/>
      <c r="CE1423" s="2"/>
      <c r="CF1423" s="2"/>
      <c r="CG1423" s="2"/>
      <c r="CH1423" s="2"/>
      <c r="CI1423" s="2"/>
      <c r="CJ1423" s="2"/>
      <c r="CK1423" s="2"/>
      <c r="CL1423" s="2"/>
      <c r="CM1423" s="2"/>
      <c r="CN1423" s="2"/>
      <c r="CO1423" s="2"/>
      <c r="CP1423" s="2"/>
      <c r="CQ1423" s="2"/>
      <c r="CR1423" s="2"/>
      <c r="CS1423" s="2"/>
      <c r="CT1423" s="2"/>
      <c r="CU1423" s="2"/>
      <c r="CV1423" s="2"/>
      <c r="CW1423" s="2"/>
      <c r="CX1423" s="2"/>
      <c r="CY1423" s="2"/>
      <c r="CZ1423" s="2"/>
      <c r="DA1423" s="2"/>
      <c r="DB1423" s="2"/>
      <c r="DC1423" s="2"/>
      <c r="DD1423" s="2"/>
      <c r="DE1423" s="2"/>
      <c r="DF1423" s="2"/>
      <c r="DG1423" s="2"/>
      <c r="DH1423" s="2"/>
      <c r="DI1423" s="2"/>
      <c r="DJ1423" s="2"/>
      <c r="DK1423" s="2"/>
      <c r="DL1423" s="2"/>
      <c r="DM1423" s="2"/>
      <c r="DN1423" s="2"/>
      <c r="DO1423" s="2"/>
      <c r="DP1423" s="2"/>
      <c r="DQ1423" s="2"/>
      <c r="DR1423" s="2"/>
      <c r="DS1423" s="2"/>
      <c r="DT1423" s="2"/>
      <c r="DU1423" s="2"/>
      <c r="DV1423" s="2"/>
      <c r="DW1423" s="2"/>
      <c r="DX1423" s="2"/>
      <c r="DY1423" s="2"/>
      <c r="DZ1423" s="2"/>
      <c r="EA1423" s="2"/>
      <c r="EB1423" s="2"/>
      <c r="EC1423" s="2"/>
      <c r="ED1423" s="2"/>
      <c r="EE1423" s="2"/>
      <c r="EF1423" s="2"/>
      <c r="EG1423" s="2"/>
      <c r="EH1423" s="2"/>
      <c r="EI1423" s="2"/>
      <c r="EJ1423" s="2"/>
      <c r="EK1423" s="2"/>
      <c r="EL1423" s="2"/>
      <c r="EM1423" s="2"/>
      <c r="EN1423" s="2"/>
      <c r="EO1423" s="2"/>
      <c r="EP1423" s="2"/>
      <c r="EQ1423" s="2"/>
      <c r="ER1423" s="2"/>
      <c r="ES1423" s="2"/>
      <c r="ET1423" s="2"/>
      <c r="EU1423" s="2"/>
      <c r="EV1423" s="2"/>
      <c r="EW1423" s="2"/>
      <c r="EX1423" s="2"/>
      <c r="EY1423" s="2"/>
      <c r="EZ1423" s="2"/>
      <c r="FA1423" s="2"/>
      <c r="FB1423" s="2"/>
      <c r="FC1423" s="2"/>
    </row>
    <row r="1424" spans="1:159" s="4" customFormat="1">
      <c r="A1424" s="50" t="s">
        <v>2174</v>
      </c>
      <c r="B1424" s="59" t="s">
        <v>2715</v>
      </c>
      <c r="C1424" s="60">
        <v>5020</v>
      </c>
      <c r="D1424" s="59" t="s">
        <v>375</v>
      </c>
      <c r="E1424" s="78" t="str">
        <f>IFERROR(VLOOKUP($C1424,'2025-26 School Level AAFTE'!$C$2:$L$2349,9,FALSE), "No")</f>
        <v>Yes</v>
      </c>
      <c r="F1424" s="67">
        <f>IFERROR(VLOOKUP($C1424,'2025-26 School Level AAFTE'!$C$2:$J$2349,8,FALSE), 0)</f>
        <v>451.26</v>
      </c>
      <c r="G1424" s="69">
        <f>IFERROR(IF(E1424= "yes",VLOOKUP(C1424,Summary!$B:$I,6,0),0),0)</f>
        <v>0</v>
      </c>
      <c r="H1424" s="68">
        <f t="shared" si="241"/>
        <v>451.26</v>
      </c>
      <c r="I1424" s="110">
        <f>VLOOKUP($A1424,'2026-27 Salary &amp; Benefits'!$A:$I,3,FALSE)</f>
        <v>1</v>
      </c>
      <c r="J1424" s="110">
        <f>VLOOKUP($A1424,'2026-27 Salary &amp; Benefits'!$A:$I,4,FALSE)</f>
        <v>1</v>
      </c>
      <c r="K1424" s="101">
        <f t="shared" si="242"/>
        <v>451.26</v>
      </c>
      <c r="L1424" s="100">
        <f t="shared" si="243"/>
        <v>1.3240000000000001</v>
      </c>
      <c r="M1424" s="102">
        <f>'2026-27 Salary &amp; Benefits'!$E$6</f>
        <v>78209</v>
      </c>
      <c r="N1424" s="102">
        <f>'2026-27 Salary &amp; Benefits'!$F$6</f>
        <v>82248</v>
      </c>
      <c r="O1424" s="7">
        <f t="shared" si="244"/>
        <v>103548.72</v>
      </c>
      <c r="P1424" s="7">
        <f t="shared" si="245"/>
        <v>5347.6300000000047</v>
      </c>
      <c r="Q1424" s="7">
        <f>'2026-27 Salary &amp; Benefits'!G$6</f>
        <v>16817.759999999998</v>
      </c>
      <c r="R1424" s="103">
        <f>'2026-27 Salary &amp; Benefits'!H$6</f>
        <v>0.16020000000000001</v>
      </c>
      <c r="S1424" s="103">
        <f>'2026-27 Salary &amp; Benefits'!I$6</f>
        <v>0.15390000000000001</v>
      </c>
      <c r="T1424" s="7">
        <f t="shared" si="246"/>
        <v>39678.22</v>
      </c>
      <c r="U1424" s="7">
        <f t="shared" si="247"/>
        <v>1814.94</v>
      </c>
      <c r="V1424" s="7">
        <f t="shared" si="248"/>
        <v>279.32</v>
      </c>
      <c r="W1424" s="7">
        <f t="shared" si="249"/>
        <v>2094.2600000000002</v>
      </c>
      <c r="X1424" s="18">
        <f t="shared" si="250"/>
        <v>150668.83000000002</v>
      </c>
      <c r="Y1424" s="2"/>
      <c r="Z1424" s="2"/>
      <c r="AA1424" s="2"/>
      <c r="AB1424" s="2"/>
      <c r="AC1424" s="2"/>
      <c r="AD1424" s="2"/>
      <c r="AE1424" s="2"/>
      <c r="AF1424" s="2"/>
      <c r="AG1424" s="2"/>
      <c r="AH1424" s="2"/>
      <c r="AI1424" s="2"/>
      <c r="AJ1424" s="2"/>
      <c r="AK1424" s="2"/>
      <c r="AL1424" s="2"/>
      <c r="AM1424" s="2"/>
      <c r="AN1424" s="2"/>
      <c r="AO1424" s="2"/>
      <c r="AP1424" s="2"/>
      <c r="AQ1424" s="2"/>
      <c r="AR1424" s="2"/>
      <c r="AS1424" s="2"/>
      <c r="AT1424" s="2"/>
      <c r="AU1424" s="2"/>
      <c r="AV1424" s="2"/>
      <c r="AW1424" s="2"/>
      <c r="AX1424" s="2"/>
      <c r="AY1424" s="2"/>
      <c r="AZ1424" s="2"/>
      <c r="BA1424" s="2"/>
      <c r="BB1424" s="2"/>
      <c r="BC1424" s="2"/>
      <c r="BD1424" s="2"/>
      <c r="BE1424" s="2"/>
      <c r="BF1424" s="2"/>
      <c r="BG1424" s="2"/>
      <c r="BH1424" s="2"/>
      <c r="BI1424" s="2"/>
      <c r="BJ1424" s="2"/>
      <c r="BK1424" s="2"/>
      <c r="BL1424" s="2"/>
      <c r="BM1424" s="2"/>
      <c r="BN1424" s="2"/>
      <c r="BO1424" s="2"/>
      <c r="BP1424" s="2"/>
      <c r="BQ1424" s="2"/>
      <c r="BR1424" s="2"/>
      <c r="BS1424" s="2"/>
      <c r="BT1424" s="2"/>
      <c r="BU1424" s="2"/>
      <c r="BV1424" s="2"/>
      <c r="BW1424" s="2"/>
      <c r="BX1424" s="2"/>
      <c r="BY1424" s="2"/>
      <c r="BZ1424" s="2"/>
      <c r="CA1424" s="2"/>
      <c r="CB1424" s="2"/>
      <c r="CC1424" s="2"/>
      <c r="CD1424" s="2"/>
      <c r="CE1424" s="2"/>
      <c r="CF1424" s="2"/>
      <c r="CG1424" s="2"/>
      <c r="CH1424" s="2"/>
      <c r="CI1424" s="2"/>
      <c r="CJ1424" s="2"/>
      <c r="CK1424" s="2"/>
      <c r="CL1424" s="2"/>
      <c r="CM1424" s="2"/>
      <c r="CN1424" s="2"/>
      <c r="CO1424" s="2"/>
      <c r="CP1424" s="2"/>
      <c r="CQ1424" s="2"/>
      <c r="CR1424" s="2"/>
      <c r="CS1424" s="2"/>
      <c r="CT1424" s="2"/>
      <c r="CU1424" s="2"/>
      <c r="CV1424" s="2"/>
      <c r="CW1424" s="2"/>
      <c r="CX1424" s="2"/>
      <c r="CY1424" s="2"/>
      <c r="CZ1424" s="2"/>
      <c r="DA1424" s="2"/>
      <c r="DB1424" s="2"/>
      <c r="DC1424" s="2"/>
      <c r="DD1424" s="2"/>
      <c r="DE1424" s="2"/>
      <c r="DF1424" s="2"/>
      <c r="DG1424" s="2"/>
      <c r="DH1424" s="2"/>
      <c r="DI1424" s="2"/>
      <c r="DJ1424" s="2"/>
      <c r="DK1424" s="2"/>
      <c r="DL1424" s="2"/>
      <c r="DM1424" s="2"/>
      <c r="DN1424" s="2"/>
      <c r="DO1424" s="2"/>
      <c r="DP1424" s="2"/>
      <c r="DQ1424" s="2"/>
      <c r="DR1424" s="2"/>
      <c r="DS1424" s="2"/>
      <c r="DT1424" s="2"/>
      <c r="DU1424" s="2"/>
      <c r="DV1424" s="2"/>
      <c r="DW1424" s="2"/>
      <c r="DX1424" s="2"/>
      <c r="DY1424" s="2"/>
      <c r="DZ1424" s="2"/>
      <c r="EA1424" s="2"/>
      <c r="EB1424" s="2"/>
      <c r="EC1424" s="2"/>
      <c r="ED1424" s="2"/>
      <c r="EE1424" s="2"/>
      <c r="EF1424" s="2"/>
      <c r="EG1424" s="2"/>
      <c r="EH1424" s="2"/>
      <c r="EI1424" s="2"/>
      <c r="EJ1424" s="2"/>
      <c r="EK1424" s="2"/>
      <c r="EL1424" s="2"/>
      <c r="EM1424" s="2"/>
      <c r="EN1424" s="2"/>
      <c r="EO1424" s="2"/>
      <c r="EP1424" s="2"/>
      <c r="EQ1424" s="2"/>
      <c r="ER1424" s="2"/>
      <c r="ES1424" s="2"/>
      <c r="ET1424" s="2"/>
      <c r="EU1424" s="2"/>
      <c r="EV1424" s="2"/>
      <c r="EW1424" s="2"/>
      <c r="EX1424" s="2"/>
      <c r="EY1424" s="2"/>
      <c r="EZ1424" s="2"/>
      <c r="FA1424" s="2"/>
      <c r="FB1424" s="2"/>
      <c r="FC1424" s="2"/>
    </row>
    <row r="1425" spans="1:159" s="4" customFormat="1">
      <c r="A1425" s="50" t="s">
        <v>2174</v>
      </c>
      <c r="B1425" s="59" t="s">
        <v>2715</v>
      </c>
      <c r="C1425" s="60">
        <v>4526</v>
      </c>
      <c r="D1425" s="59" t="s">
        <v>371</v>
      </c>
      <c r="E1425" s="78" t="str">
        <f>IFERROR(VLOOKUP($C1425,'2025-26 School Level AAFTE'!$C$2:$L$2349,9,FALSE), "No")</f>
        <v>Yes</v>
      </c>
      <c r="F1425" s="67">
        <f>IFERROR(VLOOKUP($C1425,'2025-26 School Level AAFTE'!$C$2:$J$2349,8,FALSE), 0)</f>
        <v>345.2</v>
      </c>
      <c r="G1425" s="69">
        <f>IFERROR(IF(E1425= "yes",VLOOKUP(C1425,Summary!$B:$I,6,0),0),0)</f>
        <v>0</v>
      </c>
      <c r="H1425" s="68">
        <f t="shared" si="241"/>
        <v>345.2</v>
      </c>
      <c r="I1425" s="110">
        <f>VLOOKUP($A1425,'2026-27 Salary &amp; Benefits'!$A:$I,3,FALSE)</f>
        <v>1</v>
      </c>
      <c r="J1425" s="110">
        <f>VLOOKUP($A1425,'2026-27 Salary &amp; Benefits'!$A:$I,4,FALSE)</f>
        <v>1</v>
      </c>
      <c r="K1425" s="101">
        <f t="shared" si="242"/>
        <v>345.2</v>
      </c>
      <c r="L1425" s="100">
        <f t="shared" si="243"/>
        <v>1.0129999999999999</v>
      </c>
      <c r="M1425" s="102">
        <f>'2026-27 Salary &amp; Benefits'!$E$6</f>
        <v>78209</v>
      </c>
      <c r="N1425" s="102">
        <f>'2026-27 Salary &amp; Benefits'!$F$6</f>
        <v>82248</v>
      </c>
      <c r="O1425" s="7">
        <f t="shared" si="244"/>
        <v>79225.72</v>
      </c>
      <c r="P1425" s="7">
        <f t="shared" si="245"/>
        <v>4091.5</v>
      </c>
      <c r="Q1425" s="7">
        <f>'2026-27 Salary &amp; Benefits'!G$6</f>
        <v>16817.759999999998</v>
      </c>
      <c r="R1425" s="103">
        <f>'2026-27 Salary &amp; Benefits'!H$6</f>
        <v>0.16020000000000001</v>
      </c>
      <c r="S1425" s="103">
        <f>'2026-27 Salary &amp; Benefits'!I$6</f>
        <v>0.15390000000000001</v>
      </c>
      <c r="T1425" s="7">
        <f t="shared" si="246"/>
        <v>30358.03</v>
      </c>
      <c r="U1425" s="7">
        <f t="shared" si="247"/>
        <v>1388.62</v>
      </c>
      <c r="V1425" s="7">
        <f t="shared" si="248"/>
        <v>213.71</v>
      </c>
      <c r="W1425" s="7">
        <f t="shared" si="249"/>
        <v>1602.33</v>
      </c>
      <c r="X1425" s="18">
        <f t="shared" si="250"/>
        <v>115277.58</v>
      </c>
      <c r="Y1425" s="2"/>
      <c r="Z1425" s="2"/>
      <c r="AA1425" s="2"/>
      <c r="AB1425" s="2"/>
      <c r="AC1425" s="2"/>
      <c r="AD1425" s="2"/>
      <c r="AE1425" s="2"/>
      <c r="AF1425" s="2"/>
      <c r="AG1425" s="2"/>
      <c r="AH1425" s="2"/>
      <c r="AI1425" s="2"/>
      <c r="AJ1425" s="2"/>
      <c r="AK1425" s="2"/>
      <c r="AL1425" s="2"/>
      <c r="AM1425" s="2"/>
      <c r="AN1425" s="2"/>
      <c r="AO1425" s="2"/>
      <c r="AP1425" s="2"/>
      <c r="AQ1425" s="2"/>
      <c r="AR1425" s="2"/>
      <c r="AS1425" s="2"/>
      <c r="AT1425" s="2"/>
      <c r="AU1425" s="2"/>
      <c r="AV1425" s="2"/>
      <c r="AW1425" s="2"/>
      <c r="AX1425" s="2"/>
      <c r="AY1425" s="2"/>
      <c r="AZ1425" s="2"/>
      <c r="BA1425" s="2"/>
      <c r="BB1425" s="2"/>
      <c r="BC1425" s="2"/>
      <c r="BD1425" s="2"/>
      <c r="BE1425" s="2"/>
      <c r="BF1425" s="2"/>
      <c r="BG1425" s="2"/>
      <c r="BH1425" s="2"/>
      <c r="BI1425" s="2"/>
      <c r="BJ1425" s="2"/>
      <c r="BK1425" s="2"/>
      <c r="BL1425" s="2"/>
      <c r="BM1425" s="2"/>
      <c r="BN1425" s="2"/>
      <c r="BO1425" s="2"/>
      <c r="BP1425" s="2"/>
      <c r="BQ1425" s="2"/>
      <c r="BR1425" s="2"/>
      <c r="BS1425" s="2"/>
      <c r="BT1425" s="2"/>
      <c r="BU1425" s="2"/>
      <c r="BV1425" s="2"/>
      <c r="BW1425" s="2"/>
      <c r="BX1425" s="2"/>
      <c r="BY1425" s="2"/>
      <c r="BZ1425" s="2"/>
      <c r="CA1425" s="2"/>
      <c r="CB1425" s="2"/>
      <c r="CC1425" s="2"/>
      <c r="CD1425" s="2"/>
      <c r="CE1425" s="2"/>
      <c r="CF1425" s="2"/>
      <c r="CG1425" s="2"/>
      <c r="CH1425" s="2"/>
      <c r="CI1425" s="2"/>
      <c r="CJ1425" s="2"/>
      <c r="CK1425" s="2"/>
      <c r="CL1425" s="2"/>
      <c r="CM1425" s="2"/>
      <c r="CN1425" s="2"/>
      <c r="CO1425" s="2"/>
      <c r="CP1425" s="2"/>
      <c r="CQ1425" s="2"/>
      <c r="CR1425" s="2"/>
      <c r="CS1425" s="2"/>
      <c r="CT1425" s="2"/>
      <c r="CU1425" s="2"/>
      <c r="CV1425" s="2"/>
      <c r="CW1425" s="2"/>
      <c r="CX1425" s="2"/>
      <c r="CY1425" s="2"/>
      <c r="CZ1425" s="2"/>
      <c r="DA1425" s="2"/>
      <c r="DB1425" s="2"/>
      <c r="DC1425" s="2"/>
      <c r="DD1425" s="2"/>
      <c r="DE1425" s="2"/>
      <c r="DF1425" s="2"/>
      <c r="DG1425" s="2"/>
      <c r="DH1425" s="2"/>
      <c r="DI1425" s="2"/>
      <c r="DJ1425" s="2"/>
      <c r="DK1425" s="2"/>
      <c r="DL1425" s="2"/>
      <c r="DM1425" s="2"/>
      <c r="DN1425" s="2"/>
      <c r="DO1425" s="2"/>
      <c r="DP1425" s="2"/>
      <c r="DQ1425" s="2"/>
      <c r="DR1425" s="2"/>
      <c r="DS1425" s="2"/>
      <c r="DT1425" s="2"/>
      <c r="DU1425" s="2"/>
      <c r="DV1425" s="2"/>
      <c r="DW1425" s="2"/>
      <c r="DX1425" s="2"/>
      <c r="DY1425" s="2"/>
      <c r="DZ1425" s="2"/>
      <c r="EA1425" s="2"/>
      <c r="EB1425" s="2"/>
      <c r="EC1425" s="2"/>
      <c r="ED1425" s="2"/>
      <c r="EE1425" s="2"/>
      <c r="EF1425" s="2"/>
      <c r="EG1425" s="2"/>
      <c r="EH1425" s="2"/>
      <c r="EI1425" s="2"/>
      <c r="EJ1425" s="2"/>
      <c r="EK1425" s="2"/>
      <c r="EL1425" s="2"/>
      <c r="EM1425" s="2"/>
      <c r="EN1425" s="2"/>
      <c r="EO1425" s="2"/>
      <c r="EP1425" s="2"/>
      <c r="EQ1425" s="2"/>
      <c r="ER1425" s="2"/>
      <c r="ES1425" s="2"/>
      <c r="ET1425" s="2"/>
      <c r="EU1425" s="2"/>
      <c r="EV1425" s="2"/>
      <c r="EW1425" s="2"/>
      <c r="EX1425" s="2"/>
      <c r="EY1425" s="2"/>
      <c r="EZ1425" s="2"/>
      <c r="FA1425" s="2"/>
      <c r="FB1425" s="2"/>
      <c r="FC1425" s="2"/>
    </row>
    <row r="1426" spans="1:159" s="4" customFormat="1">
      <c r="A1426" s="50" t="s">
        <v>2286</v>
      </c>
      <c r="B1426" s="59" t="s">
        <v>2716</v>
      </c>
      <c r="C1426" s="60">
        <v>5639</v>
      </c>
      <c r="D1426" s="59" t="s">
        <v>2976</v>
      </c>
      <c r="E1426" s="78" t="str">
        <f>IFERROR(VLOOKUP($C1426,'2025-26 School Level AAFTE'!$C$2:$L$2349,9,FALSE), "No")</f>
        <v>Yes</v>
      </c>
      <c r="F1426" s="67">
        <f>IFERROR(VLOOKUP($C1426,'2025-26 School Level AAFTE'!$C$2:$J$2349,8,FALSE), 0)</f>
        <v>2.29</v>
      </c>
      <c r="G1426" s="69">
        <f>IFERROR(IF(E1426= "yes",VLOOKUP(C1426,Summary!$B:$I,6,0),0),0)</f>
        <v>0</v>
      </c>
      <c r="H1426" s="68">
        <f t="shared" si="241"/>
        <v>2.29</v>
      </c>
      <c r="I1426" s="110">
        <f>VLOOKUP($A1426,'2026-27 Salary &amp; Benefits'!$A:$I,3,FALSE)</f>
        <v>1</v>
      </c>
      <c r="J1426" s="110">
        <f>VLOOKUP($A1426,'2026-27 Salary &amp; Benefits'!$A:$I,4,FALSE)</f>
        <v>1</v>
      </c>
      <c r="K1426" s="101">
        <f t="shared" si="242"/>
        <v>2.29</v>
      </c>
      <c r="L1426" s="100">
        <f t="shared" si="243"/>
        <v>7.0000000000000001E-3</v>
      </c>
      <c r="M1426" s="102">
        <f>'2026-27 Salary &amp; Benefits'!$E$6</f>
        <v>78209</v>
      </c>
      <c r="N1426" s="102">
        <f>'2026-27 Salary &amp; Benefits'!$F$6</f>
        <v>82248</v>
      </c>
      <c r="O1426" s="7">
        <f t="shared" si="244"/>
        <v>547.46</v>
      </c>
      <c r="P1426" s="7">
        <f t="shared" si="245"/>
        <v>28.279999999999973</v>
      </c>
      <c r="Q1426" s="7">
        <f>'2026-27 Salary &amp; Benefits'!G$6</f>
        <v>16817.759999999998</v>
      </c>
      <c r="R1426" s="103">
        <f>'2026-27 Salary &amp; Benefits'!H$6</f>
        <v>0.16020000000000001</v>
      </c>
      <c r="S1426" s="103">
        <f>'2026-27 Salary &amp; Benefits'!I$6</f>
        <v>0.15390000000000001</v>
      </c>
      <c r="T1426" s="7">
        <f t="shared" si="246"/>
        <v>209.78</v>
      </c>
      <c r="U1426" s="7">
        <f t="shared" si="247"/>
        <v>9.6</v>
      </c>
      <c r="V1426" s="7">
        <f t="shared" si="248"/>
        <v>1.48</v>
      </c>
      <c r="W1426" s="7">
        <f t="shared" si="249"/>
        <v>11.08</v>
      </c>
      <c r="X1426" s="18">
        <f t="shared" si="250"/>
        <v>796.6</v>
      </c>
      <c r="Y1426" s="2"/>
      <c r="Z1426" s="2"/>
      <c r="AA1426" s="2"/>
      <c r="AB1426" s="2"/>
      <c r="AC1426" s="2"/>
      <c r="AD1426" s="2"/>
      <c r="AE1426" s="2"/>
      <c r="AF1426" s="2"/>
      <c r="AG1426" s="2"/>
      <c r="AH1426" s="2"/>
      <c r="AI1426" s="2"/>
      <c r="AJ1426" s="2"/>
      <c r="AK1426" s="2"/>
      <c r="AL1426" s="2"/>
      <c r="AM1426" s="2"/>
      <c r="AN1426" s="2"/>
      <c r="AO1426" s="2"/>
      <c r="AP1426" s="2"/>
      <c r="AQ1426" s="2"/>
      <c r="AR1426" s="2"/>
      <c r="AS1426" s="2"/>
      <c r="AT1426" s="2"/>
      <c r="AU1426" s="2"/>
      <c r="AV1426" s="2"/>
      <c r="AW1426" s="2"/>
      <c r="AX1426" s="2"/>
      <c r="AY1426" s="2"/>
      <c r="AZ1426" s="2"/>
      <c r="BA1426" s="2"/>
      <c r="BB1426" s="2"/>
      <c r="BC1426" s="2"/>
      <c r="BD1426" s="2"/>
      <c r="BE1426" s="2"/>
      <c r="BF1426" s="2"/>
      <c r="BG1426" s="2"/>
      <c r="BH1426" s="2"/>
      <c r="BI1426" s="2"/>
      <c r="BJ1426" s="2"/>
      <c r="BK1426" s="2"/>
      <c r="BL1426" s="2"/>
      <c r="BM1426" s="2"/>
      <c r="BN1426" s="2"/>
      <c r="BO1426" s="2"/>
      <c r="BP1426" s="2"/>
      <c r="BQ1426" s="2"/>
      <c r="BR1426" s="2"/>
      <c r="BS1426" s="2"/>
      <c r="BT1426" s="2"/>
      <c r="BU1426" s="2"/>
      <c r="BV1426" s="2"/>
      <c r="BW1426" s="2"/>
      <c r="BX1426" s="2"/>
      <c r="BY1426" s="2"/>
      <c r="BZ1426" s="2"/>
      <c r="CA1426" s="2"/>
      <c r="CB1426" s="2"/>
      <c r="CC1426" s="2"/>
      <c r="CD1426" s="2"/>
      <c r="CE1426" s="2"/>
      <c r="CF1426" s="2"/>
      <c r="CG1426" s="2"/>
      <c r="CH1426" s="2"/>
      <c r="CI1426" s="2"/>
      <c r="CJ1426" s="2"/>
      <c r="CK1426" s="2"/>
      <c r="CL1426" s="2"/>
      <c r="CM1426" s="2"/>
      <c r="CN1426" s="2"/>
      <c r="CO1426" s="2"/>
      <c r="CP1426" s="2"/>
      <c r="CQ1426" s="2"/>
      <c r="CR1426" s="2"/>
      <c r="CS1426" s="2"/>
      <c r="CT1426" s="2"/>
      <c r="CU1426" s="2"/>
      <c r="CV1426" s="2"/>
      <c r="CW1426" s="2"/>
      <c r="CX1426" s="2"/>
      <c r="CY1426" s="2"/>
      <c r="CZ1426" s="2"/>
      <c r="DA1426" s="2"/>
      <c r="DB1426" s="2"/>
      <c r="DC1426" s="2"/>
      <c r="DD1426" s="2"/>
      <c r="DE1426" s="2"/>
      <c r="DF1426" s="2"/>
      <c r="DG1426" s="2"/>
      <c r="DH1426" s="2"/>
      <c r="DI1426" s="2"/>
      <c r="DJ1426" s="2"/>
      <c r="DK1426" s="2"/>
      <c r="DL1426" s="2"/>
      <c r="DM1426" s="2"/>
      <c r="DN1426" s="2"/>
      <c r="DO1426" s="2"/>
      <c r="DP1426" s="2"/>
      <c r="DQ1426" s="2"/>
      <c r="DR1426" s="2"/>
      <c r="DS1426" s="2"/>
      <c r="DT1426" s="2"/>
      <c r="DU1426" s="2"/>
      <c r="DV1426" s="2"/>
      <c r="DW1426" s="2"/>
      <c r="DX1426" s="2"/>
      <c r="DY1426" s="2"/>
      <c r="DZ1426" s="2"/>
      <c r="EA1426" s="2"/>
      <c r="EB1426" s="2"/>
      <c r="EC1426" s="2"/>
      <c r="ED1426" s="2"/>
      <c r="EE1426" s="2"/>
      <c r="EF1426" s="2"/>
      <c r="EG1426" s="2"/>
      <c r="EH1426" s="2"/>
      <c r="EI1426" s="2"/>
      <c r="EJ1426" s="2"/>
      <c r="EK1426" s="2"/>
      <c r="EL1426" s="2"/>
      <c r="EM1426" s="2"/>
      <c r="EN1426" s="2"/>
      <c r="EO1426" s="2"/>
      <c r="EP1426" s="2"/>
      <c r="EQ1426" s="2"/>
      <c r="ER1426" s="2"/>
      <c r="ES1426" s="2"/>
      <c r="ET1426" s="2"/>
      <c r="EU1426" s="2"/>
      <c r="EV1426" s="2"/>
      <c r="EW1426" s="2"/>
      <c r="EX1426" s="2"/>
      <c r="EY1426" s="2"/>
      <c r="EZ1426" s="2"/>
      <c r="FA1426" s="2"/>
      <c r="FB1426" s="2"/>
      <c r="FC1426" s="2"/>
    </row>
    <row r="1427" spans="1:159" s="4" customFormat="1">
      <c r="A1427" t="s">
        <v>2286</v>
      </c>
      <c r="B1427" t="s">
        <v>2716</v>
      </c>
      <c r="C1427" s="3">
        <v>2396</v>
      </c>
      <c r="D1427" t="s">
        <v>1200</v>
      </c>
      <c r="E1427" s="78" t="str">
        <f>IFERROR(VLOOKUP($C1427,'2025-26 School Level AAFTE'!$C$2:$L$2349,9,FALSE), "No")</f>
        <v>Yes</v>
      </c>
      <c r="F1427" s="67">
        <f>IFERROR(VLOOKUP($C1427,'2025-26 School Level AAFTE'!$C$2:$J$2349,8,FALSE), 0)</f>
        <v>106.64</v>
      </c>
      <c r="G1427" s="69">
        <f>IFERROR(IF(E1427= "yes",VLOOKUP(C1427,Summary!$B:$I,6,0),0),0)</f>
        <v>0</v>
      </c>
      <c r="H1427" s="68">
        <f t="shared" si="241"/>
        <v>106.64</v>
      </c>
      <c r="I1427" s="110">
        <f>VLOOKUP($A1427,'2026-27 Salary &amp; Benefits'!$A:$I,3,FALSE)</f>
        <v>1</v>
      </c>
      <c r="J1427" s="110">
        <f>VLOOKUP($A1427,'2026-27 Salary &amp; Benefits'!$A:$I,4,FALSE)</f>
        <v>1</v>
      </c>
      <c r="K1427" s="101">
        <f t="shared" si="242"/>
        <v>106.64</v>
      </c>
      <c r="L1427" s="100">
        <f t="shared" si="243"/>
        <v>0.313</v>
      </c>
      <c r="M1427" s="102">
        <f>'2026-27 Salary &amp; Benefits'!$E$6</f>
        <v>78209</v>
      </c>
      <c r="N1427" s="102">
        <f>'2026-27 Salary &amp; Benefits'!$F$6</f>
        <v>82248</v>
      </c>
      <c r="O1427" s="7">
        <f t="shared" si="244"/>
        <v>24479.42</v>
      </c>
      <c r="P1427" s="7">
        <f t="shared" si="245"/>
        <v>1264.2000000000007</v>
      </c>
      <c r="Q1427" s="7">
        <f>'2026-27 Salary &amp; Benefits'!G$6</f>
        <v>16817.759999999998</v>
      </c>
      <c r="R1427" s="103">
        <f>'2026-27 Salary &amp; Benefits'!H$6</f>
        <v>0.16020000000000001</v>
      </c>
      <c r="S1427" s="103">
        <f>'2026-27 Salary &amp; Benefits'!I$6</f>
        <v>0.15390000000000001</v>
      </c>
      <c r="T1427" s="7">
        <f t="shared" si="246"/>
        <v>9380.1200000000008</v>
      </c>
      <c r="U1427" s="7">
        <f t="shared" si="247"/>
        <v>429.06</v>
      </c>
      <c r="V1427" s="7">
        <f t="shared" si="248"/>
        <v>66.03</v>
      </c>
      <c r="W1427" s="7">
        <f t="shared" si="249"/>
        <v>495.09000000000003</v>
      </c>
      <c r="X1427" s="18">
        <f t="shared" si="250"/>
        <v>35618.83</v>
      </c>
      <c r="Y1427" s="2"/>
      <c r="Z1427" s="2"/>
      <c r="AA1427" s="2"/>
      <c r="AB1427" s="2"/>
      <c r="AC1427" s="2"/>
      <c r="AD1427" s="2"/>
      <c r="AE1427" s="2"/>
      <c r="AF1427" s="2"/>
      <c r="AG1427" s="2"/>
      <c r="AH1427" s="2"/>
      <c r="AI1427" s="2"/>
      <c r="AJ1427" s="2"/>
      <c r="AK1427" s="2"/>
      <c r="AL1427" s="2"/>
      <c r="AM1427" s="2"/>
      <c r="AN1427" s="2"/>
      <c r="AO1427" s="2"/>
      <c r="AP1427" s="2"/>
      <c r="AQ1427" s="2"/>
      <c r="AR1427" s="2"/>
      <c r="AS1427" s="2"/>
      <c r="AT1427" s="2"/>
      <c r="AU1427" s="2"/>
      <c r="AV1427" s="2"/>
      <c r="AW1427" s="2"/>
      <c r="AX1427" s="2"/>
      <c r="AY1427" s="2"/>
      <c r="AZ1427" s="2"/>
      <c r="BA1427" s="2"/>
      <c r="BB1427" s="2"/>
      <c r="BC1427" s="2"/>
      <c r="BD1427" s="2"/>
      <c r="BE1427" s="2"/>
      <c r="BF1427" s="2"/>
      <c r="BG1427" s="2"/>
      <c r="BH1427" s="2"/>
      <c r="BI1427" s="2"/>
      <c r="BJ1427" s="2"/>
      <c r="BK1427" s="2"/>
      <c r="BL1427" s="2"/>
      <c r="BM1427" s="2"/>
      <c r="BN1427" s="2"/>
      <c r="BO1427" s="2"/>
      <c r="BP1427" s="2"/>
      <c r="BQ1427" s="2"/>
      <c r="BR1427" s="2"/>
      <c r="BS1427" s="2"/>
      <c r="BT1427" s="2"/>
      <c r="BU1427" s="2"/>
      <c r="BV1427" s="2"/>
      <c r="BW1427" s="2"/>
      <c r="BX1427" s="2"/>
      <c r="BY1427" s="2"/>
      <c r="BZ1427" s="2"/>
      <c r="CA1427" s="2"/>
      <c r="CB1427" s="2"/>
      <c r="CC1427" s="2"/>
      <c r="CD1427" s="2"/>
      <c r="CE1427" s="2"/>
      <c r="CF1427" s="2"/>
      <c r="CG1427" s="2"/>
      <c r="CH1427" s="2"/>
      <c r="CI1427" s="2"/>
      <c r="CJ1427" s="2"/>
      <c r="CK1427" s="2"/>
      <c r="CL1427" s="2"/>
      <c r="CM1427" s="2"/>
      <c r="CN1427" s="2"/>
      <c r="CO1427" s="2"/>
      <c r="CP1427" s="2"/>
      <c r="CQ1427" s="2"/>
      <c r="CR1427" s="2"/>
      <c r="CS1427" s="2"/>
      <c r="CT1427" s="2"/>
      <c r="CU1427" s="2"/>
      <c r="CV1427" s="2"/>
      <c r="CW1427" s="2"/>
      <c r="CX1427" s="2"/>
      <c r="CY1427" s="2"/>
      <c r="CZ1427" s="2"/>
      <c r="DA1427" s="2"/>
      <c r="DB1427" s="2"/>
      <c r="DC1427" s="2"/>
      <c r="DD1427" s="2"/>
      <c r="DE1427" s="2"/>
      <c r="DF1427" s="2"/>
      <c r="DG1427" s="2"/>
      <c r="DH1427" s="2"/>
      <c r="DI1427" s="2"/>
      <c r="DJ1427" s="2"/>
      <c r="DK1427" s="2"/>
      <c r="DL1427" s="2"/>
      <c r="DM1427" s="2"/>
      <c r="DN1427" s="2"/>
      <c r="DO1427" s="2"/>
      <c r="DP1427" s="2"/>
      <c r="DQ1427" s="2"/>
      <c r="DR1427" s="2"/>
      <c r="DS1427" s="2"/>
      <c r="DT1427" s="2"/>
      <c r="DU1427" s="2"/>
      <c r="DV1427" s="2"/>
      <c r="DW1427" s="2"/>
      <c r="DX1427" s="2"/>
      <c r="DY1427" s="2"/>
      <c r="DZ1427" s="2"/>
      <c r="EA1427" s="2"/>
      <c r="EB1427" s="2"/>
      <c r="EC1427" s="2"/>
      <c r="ED1427" s="2"/>
      <c r="EE1427" s="2"/>
      <c r="EF1427" s="2"/>
      <c r="EG1427" s="2"/>
      <c r="EH1427" s="2"/>
      <c r="EI1427" s="2"/>
      <c r="EJ1427" s="2"/>
      <c r="EK1427" s="2"/>
      <c r="EL1427" s="2"/>
      <c r="EM1427" s="2"/>
      <c r="EN1427" s="2"/>
      <c r="EO1427" s="2"/>
      <c r="EP1427" s="2"/>
      <c r="EQ1427" s="2"/>
      <c r="ER1427" s="2"/>
      <c r="ES1427" s="2"/>
      <c r="ET1427" s="2"/>
      <c r="EU1427" s="2"/>
      <c r="EV1427" s="2"/>
      <c r="EW1427" s="2"/>
      <c r="EX1427" s="2"/>
      <c r="EY1427" s="2"/>
      <c r="EZ1427" s="2"/>
      <c r="FA1427" s="2"/>
      <c r="FB1427" s="2"/>
      <c r="FC1427" s="2"/>
    </row>
    <row r="1428" spans="1:159" s="4" customFormat="1">
      <c r="A1428" s="50" t="s">
        <v>2286</v>
      </c>
      <c r="B1428" s="59" t="s">
        <v>2716</v>
      </c>
      <c r="C1428" s="60">
        <v>2397</v>
      </c>
      <c r="D1428" s="59" t="s">
        <v>1201</v>
      </c>
      <c r="E1428" s="78" t="str">
        <f>IFERROR(VLOOKUP($C1428,'2025-26 School Level AAFTE'!$C$2:$L$2349,9,FALSE), "No")</f>
        <v>Yes</v>
      </c>
      <c r="F1428" s="67">
        <f>IFERROR(VLOOKUP($C1428,'2025-26 School Level AAFTE'!$C$2:$J$2349,8,FALSE), 0)</f>
        <v>122.81</v>
      </c>
      <c r="G1428" s="69">
        <f>IFERROR(IF(E1428= "yes",VLOOKUP(C1428,Summary!$B:$I,6,0),0),0)</f>
        <v>0</v>
      </c>
      <c r="H1428" s="68">
        <f t="shared" si="241"/>
        <v>122.81</v>
      </c>
      <c r="I1428" s="110">
        <f>VLOOKUP($A1428,'2026-27 Salary &amp; Benefits'!$A:$I,3,FALSE)</f>
        <v>1</v>
      </c>
      <c r="J1428" s="110">
        <f>VLOOKUP($A1428,'2026-27 Salary &amp; Benefits'!$A:$I,4,FALSE)</f>
        <v>1</v>
      </c>
      <c r="K1428" s="101">
        <f t="shared" si="242"/>
        <v>122.81</v>
      </c>
      <c r="L1428" s="100">
        <f t="shared" si="243"/>
        <v>0.36</v>
      </c>
      <c r="M1428" s="102">
        <f>'2026-27 Salary &amp; Benefits'!$E$6</f>
        <v>78209</v>
      </c>
      <c r="N1428" s="102">
        <f>'2026-27 Salary &amp; Benefits'!$F$6</f>
        <v>82248</v>
      </c>
      <c r="O1428" s="7">
        <f t="shared" si="244"/>
        <v>28155.24</v>
      </c>
      <c r="P1428" s="7">
        <f t="shared" si="245"/>
        <v>1454.0399999999972</v>
      </c>
      <c r="Q1428" s="7">
        <f>'2026-27 Salary &amp; Benefits'!G$6</f>
        <v>16817.759999999998</v>
      </c>
      <c r="R1428" s="103">
        <f>'2026-27 Salary &amp; Benefits'!H$6</f>
        <v>0.16020000000000001</v>
      </c>
      <c r="S1428" s="103">
        <f>'2026-27 Salary &amp; Benefits'!I$6</f>
        <v>0.15390000000000001</v>
      </c>
      <c r="T1428" s="7">
        <f t="shared" si="246"/>
        <v>10788.64</v>
      </c>
      <c r="U1428" s="7">
        <f t="shared" si="247"/>
        <v>493.49</v>
      </c>
      <c r="V1428" s="7">
        <f t="shared" si="248"/>
        <v>75.95</v>
      </c>
      <c r="W1428" s="7">
        <f t="shared" si="249"/>
        <v>569.44000000000005</v>
      </c>
      <c r="X1428" s="18">
        <f t="shared" si="250"/>
        <v>40967.360000000001</v>
      </c>
      <c r="Y1428" s="2"/>
      <c r="Z1428" s="2"/>
      <c r="AA1428" s="2"/>
      <c r="AB1428" s="2"/>
      <c r="AC1428" s="2"/>
      <c r="AD1428" s="2"/>
      <c r="AE1428" s="2"/>
      <c r="AF1428" s="2"/>
      <c r="AG1428" s="2"/>
      <c r="AH1428" s="2"/>
      <c r="AI1428" s="2"/>
      <c r="AJ1428" s="2"/>
      <c r="AK1428" s="2"/>
      <c r="AL1428" s="2"/>
      <c r="AM1428" s="2"/>
      <c r="AN1428" s="2"/>
      <c r="AO1428" s="2"/>
      <c r="AP1428" s="2"/>
      <c r="AQ1428" s="2"/>
      <c r="AR1428" s="2"/>
      <c r="AS1428" s="2"/>
      <c r="AT1428" s="2"/>
      <c r="AU1428" s="2"/>
      <c r="AV1428" s="2"/>
      <c r="AW1428" s="2"/>
      <c r="AX1428" s="2"/>
      <c r="AY1428" s="2"/>
      <c r="AZ1428" s="2"/>
      <c r="BA1428" s="2"/>
      <c r="BB1428" s="2"/>
      <c r="BC1428" s="2"/>
      <c r="BD1428" s="2"/>
      <c r="BE1428" s="2"/>
      <c r="BF1428" s="2"/>
      <c r="BG1428" s="2"/>
      <c r="BH1428" s="2"/>
      <c r="BI1428" s="2"/>
      <c r="BJ1428" s="2"/>
      <c r="BK1428" s="2"/>
      <c r="BL1428" s="2"/>
      <c r="BM1428" s="2"/>
      <c r="BN1428" s="2"/>
      <c r="BO1428" s="2"/>
      <c r="BP1428" s="2"/>
      <c r="BQ1428" s="2"/>
      <c r="BR1428" s="2"/>
      <c r="BS1428" s="2"/>
      <c r="BT1428" s="2"/>
      <c r="BU1428" s="2"/>
      <c r="BV1428" s="2"/>
      <c r="BW1428" s="2"/>
      <c r="BX1428" s="2"/>
      <c r="BY1428" s="2"/>
      <c r="BZ1428" s="2"/>
      <c r="CA1428" s="2"/>
      <c r="CB1428" s="2"/>
      <c r="CC1428" s="2"/>
      <c r="CD1428" s="2"/>
      <c r="CE1428" s="2"/>
      <c r="CF1428" s="2"/>
      <c r="CG1428" s="2"/>
      <c r="CH1428" s="2"/>
      <c r="CI1428" s="2"/>
      <c r="CJ1428" s="2"/>
      <c r="CK1428" s="2"/>
      <c r="CL1428" s="2"/>
      <c r="CM1428" s="2"/>
      <c r="CN1428" s="2"/>
      <c r="CO1428" s="2"/>
      <c r="CP1428" s="2"/>
      <c r="CQ1428" s="2"/>
      <c r="CR1428" s="2"/>
      <c r="CS1428" s="2"/>
      <c r="CT1428" s="2"/>
      <c r="CU1428" s="2"/>
      <c r="CV1428" s="2"/>
      <c r="CW1428" s="2"/>
      <c r="CX1428" s="2"/>
      <c r="CY1428" s="2"/>
      <c r="CZ1428" s="2"/>
      <c r="DA1428" s="2"/>
      <c r="DB1428" s="2"/>
      <c r="DC1428" s="2"/>
      <c r="DD1428" s="2"/>
      <c r="DE1428" s="2"/>
      <c r="DF1428" s="2"/>
      <c r="DG1428" s="2"/>
      <c r="DH1428" s="2"/>
      <c r="DI1428" s="2"/>
      <c r="DJ1428" s="2"/>
      <c r="DK1428" s="2"/>
      <c r="DL1428" s="2"/>
      <c r="DM1428" s="2"/>
      <c r="DN1428" s="2"/>
      <c r="DO1428" s="2"/>
      <c r="DP1428" s="2"/>
      <c r="DQ1428" s="2"/>
      <c r="DR1428" s="2"/>
      <c r="DS1428" s="2"/>
      <c r="DT1428" s="2"/>
      <c r="DU1428" s="2"/>
      <c r="DV1428" s="2"/>
      <c r="DW1428" s="2"/>
      <c r="DX1428" s="2"/>
      <c r="DY1428" s="2"/>
      <c r="DZ1428" s="2"/>
      <c r="EA1428" s="2"/>
      <c r="EB1428" s="2"/>
      <c r="EC1428" s="2"/>
      <c r="ED1428" s="2"/>
      <c r="EE1428" s="2"/>
      <c r="EF1428" s="2"/>
      <c r="EG1428" s="2"/>
      <c r="EH1428" s="2"/>
      <c r="EI1428" s="2"/>
      <c r="EJ1428" s="2"/>
      <c r="EK1428" s="2"/>
      <c r="EL1428" s="2"/>
      <c r="EM1428" s="2"/>
      <c r="EN1428" s="2"/>
      <c r="EO1428" s="2"/>
      <c r="EP1428" s="2"/>
      <c r="EQ1428" s="2"/>
      <c r="ER1428" s="2"/>
      <c r="ES1428" s="2"/>
      <c r="ET1428" s="2"/>
      <c r="EU1428" s="2"/>
      <c r="EV1428" s="2"/>
      <c r="EW1428" s="2"/>
      <c r="EX1428" s="2"/>
      <c r="EY1428" s="2"/>
      <c r="EZ1428" s="2"/>
      <c r="FA1428" s="2"/>
      <c r="FB1428" s="2"/>
      <c r="FC1428" s="2"/>
    </row>
    <row r="1429" spans="1:159" s="4" customFormat="1">
      <c r="A1429" s="50" t="s">
        <v>2128</v>
      </c>
      <c r="B1429" s="59" t="s">
        <v>2717</v>
      </c>
      <c r="C1429" s="60">
        <v>2133</v>
      </c>
      <c r="D1429" s="59" t="s">
        <v>60</v>
      </c>
      <c r="E1429" s="78" t="str">
        <f>IFERROR(VLOOKUP($C1429,'2025-26 School Level AAFTE'!$C$2:$L$2349,9,FALSE), "No")</f>
        <v>Yes</v>
      </c>
      <c r="F1429" s="67">
        <f>IFERROR(VLOOKUP($C1429,'2025-26 School Level AAFTE'!$C$2:$J$2349,8,FALSE), 0)</f>
        <v>140.4</v>
      </c>
      <c r="G1429" s="69">
        <f>IFERROR(IF(E1429= "yes",VLOOKUP(C1429,Summary!$B:$I,6,0),0),0)</f>
        <v>0</v>
      </c>
      <c r="H1429" s="68">
        <f t="shared" si="241"/>
        <v>140.4</v>
      </c>
      <c r="I1429" s="110">
        <f>VLOOKUP($A1429,'2026-27 Salary &amp; Benefits'!$A:$I,3,FALSE)</f>
        <v>1</v>
      </c>
      <c r="J1429" s="110">
        <f>VLOOKUP($A1429,'2026-27 Salary &amp; Benefits'!$A:$I,4,FALSE)</f>
        <v>1</v>
      </c>
      <c r="K1429" s="101">
        <f t="shared" si="242"/>
        <v>140.4</v>
      </c>
      <c r="L1429" s="100">
        <f t="shared" si="243"/>
        <v>0.41199999999999998</v>
      </c>
      <c r="M1429" s="102">
        <f>'2026-27 Salary &amp; Benefits'!$E$6</f>
        <v>78209</v>
      </c>
      <c r="N1429" s="102">
        <f>'2026-27 Salary &amp; Benefits'!$F$6</f>
        <v>82248</v>
      </c>
      <c r="O1429" s="7">
        <f t="shared" si="244"/>
        <v>32222.11</v>
      </c>
      <c r="P1429" s="7">
        <f t="shared" si="245"/>
        <v>1664.0699999999997</v>
      </c>
      <c r="Q1429" s="7">
        <f>'2026-27 Salary &amp; Benefits'!G$6</f>
        <v>16817.759999999998</v>
      </c>
      <c r="R1429" s="103">
        <f>'2026-27 Salary &amp; Benefits'!H$6</f>
        <v>0.16020000000000001</v>
      </c>
      <c r="S1429" s="103">
        <f>'2026-27 Salary &amp; Benefits'!I$6</f>
        <v>0.15390000000000001</v>
      </c>
      <c r="T1429" s="7">
        <f t="shared" si="246"/>
        <v>12347</v>
      </c>
      <c r="U1429" s="7">
        <f t="shared" si="247"/>
        <v>564.77</v>
      </c>
      <c r="V1429" s="7">
        <f t="shared" si="248"/>
        <v>86.92</v>
      </c>
      <c r="W1429" s="7">
        <f t="shared" si="249"/>
        <v>651.68999999999994</v>
      </c>
      <c r="X1429" s="18">
        <f t="shared" si="250"/>
        <v>46884.87</v>
      </c>
      <c r="Y1429" s="2"/>
      <c r="Z1429" s="2"/>
      <c r="AA1429" s="2"/>
      <c r="AB1429" s="2"/>
      <c r="AC1429" s="2"/>
      <c r="AD1429" s="2"/>
      <c r="AE1429" s="2"/>
      <c r="AF1429" s="2"/>
      <c r="AG1429" s="2"/>
      <c r="AH1429" s="2"/>
      <c r="AI1429" s="2"/>
      <c r="AJ1429" s="2"/>
      <c r="AK1429" s="2"/>
      <c r="AL1429" s="2"/>
      <c r="AM1429" s="2"/>
      <c r="AN1429" s="2"/>
      <c r="AO1429" s="2"/>
      <c r="AP1429" s="2"/>
      <c r="AQ1429" s="2"/>
      <c r="AR1429" s="2"/>
      <c r="AS1429" s="2"/>
      <c r="AT1429" s="2"/>
      <c r="AU1429" s="2"/>
      <c r="AV1429" s="2"/>
      <c r="AW1429" s="2"/>
      <c r="AX1429" s="2"/>
      <c r="AY1429" s="2"/>
      <c r="AZ1429" s="2"/>
      <c r="BA1429" s="2"/>
      <c r="BB1429" s="2"/>
      <c r="BC1429" s="2"/>
      <c r="BD1429" s="2"/>
      <c r="BE1429" s="2"/>
      <c r="BF1429" s="2"/>
      <c r="BG1429" s="2"/>
      <c r="BH1429" s="2"/>
      <c r="BI1429" s="2"/>
      <c r="BJ1429" s="2"/>
      <c r="BK1429" s="2"/>
      <c r="BL1429" s="2"/>
      <c r="BM1429" s="2"/>
      <c r="BN1429" s="2"/>
      <c r="BO1429" s="2"/>
      <c r="BP1429" s="2"/>
      <c r="BQ1429" s="2"/>
      <c r="BR1429" s="2"/>
      <c r="BS1429" s="2"/>
      <c r="BT1429" s="2"/>
      <c r="BU1429" s="2"/>
      <c r="BV1429" s="2"/>
      <c r="BW1429" s="2"/>
      <c r="BX1429" s="2"/>
      <c r="BY1429" s="2"/>
      <c r="BZ1429" s="2"/>
      <c r="CA1429" s="2"/>
      <c r="CB1429" s="2"/>
      <c r="CC1429" s="2"/>
      <c r="CD1429" s="2"/>
      <c r="CE1429" s="2"/>
      <c r="CF1429" s="2"/>
      <c r="CG1429" s="2"/>
      <c r="CH1429" s="2"/>
      <c r="CI1429" s="2"/>
      <c r="CJ1429" s="2"/>
      <c r="CK1429" s="2"/>
      <c r="CL1429" s="2"/>
      <c r="CM1429" s="2"/>
      <c r="CN1429" s="2"/>
      <c r="CO1429" s="2"/>
      <c r="CP1429" s="2"/>
      <c r="CQ1429" s="2"/>
      <c r="CR1429" s="2"/>
      <c r="CS1429" s="2"/>
      <c r="CT1429" s="2"/>
      <c r="CU1429" s="2"/>
      <c r="CV1429" s="2"/>
      <c r="CW1429" s="2"/>
      <c r="CX1429" s="2"/>
      <c r="CY1429" s="2"/>
      <c r="CZ1429" s="2"/>
      <c r="DA1429" s="2"/>
      <c r="DB1429" s="2"/>
      <c r="DC1429" s="2"/>
      <c r="DD1429" s="2"/>
      <c r="DE1429" s="2"/>
      <c r="DF1429" s="2"/>
      <c r="DG1429" s="2"/>
      <c r="DH1429" s="2"/>
      <c r="DI1429" s="2"/>
      <c r="DJ1429" s="2"/>
      <c r="DK1429" s="2"/>
      <c r="DL1429" s="2"/>
      <c r="DM1429" s="2"/>
      <c r="DN1429" s="2"/>
      <c r="DO1429" s="2"/>
      <c r="DP1429" s="2"/>
      <c r="DQ1429" s="2"/>
      <c r="DR1429" s="2"/>
      <c r="DS1429" s="2"/>
      <c r="DT1429" s="2"/>
      <c r="DU1429" s="2"/>
      <c r="DV1429" s="2"/>
      <c r="DW1429" s="2"/>
      <c r="DX1429" s="2"/>
      <c r="DY1429" s="2"/>
      <c r="DZ1429" s="2"/>
      <c r="EA1429" s="2"/>
      <c r="EB1429" s="2"/>
      <c r="EC1429" s="2"/>
      <c r="ED1429" s="2"/>
      <c r="EE1429" s="2"/>
      <c r="EF1429" s="2"/>
      <c r="EG1429" s="2"/>
      <c r="EH1429" s="2"/>
      <c r="EI1429" s="2"/>
      <c r="EJ1429" s="2"/>
      <c r="EK1429" s="2"/>
      <c r="EL1429" s="2"/>
      <c r="EM1429" s="2"/>
      <c r="EN1429" s="2"/>
      <c r="EO1429" s="2"/>
      <c r="EP1429" s="2"/>
      <c r="EQ1429" s="2"/>
      <c r="ER1429" s="2"/>
      <c r="ES1429" s="2"/>
      <c r="ET1429" s="2"/>
      <c r="EU1429" s="2"/>
      <c r="EV1429" s="2"/>
      <c r="EW1429" s="2"/>
      <c r="EX1429" s="2"/>
      <c r="EY1429" s="2"/>
      <c r="EZ1429" s="2"/>
      <c r="FA1429" s="2"/>
      <c r="FB1429" s="2"/>
      <c r="FC1429" s="2"/>
    </row>
    <row r="1430" spans="1:159" s="4" customFormat="1">
      <c r="A1430" s="50" t="s">
        <v>2263</v>
      </c>
      <c r="B1430" s="59" t="s">
        <v>2718</v>
      </c>
      <c r="C1430" s="60">
        <v>2858</v>
      </c>
      <c r="D1430" s="59" t="s">
        <v>1119</v>
      </c>
      <c r="E1430" s="78" t="str">
        <f>IFERROR(VLOOKUP($C1430,'2025-26 School Level AAFTE'!$C$2:$L$2349,9,FALSE), "No")</f>
        <v>Yes</v>
      </c>
      <c r="F1430" s="67">
        <f>IFERROR(VLOOKUP($C1430,'2025-26 School Level AAFTE'!$C$2:$J$2349,8,FALSE), 0)</f>
        <v>276.53000000000003</v>
      </c>
      <c r="G1430" s="69">
        <f>IFERROR(IF(E1430= "yes",VLOOKUP(C1430,Summary!$B:$I,6,0),0),0)</f>
        <v>0</v>
      </c>
      <c r="H1430" s="68">
        <f t="shared" si="241"/>
        <v>276.53000000000003</v>
      </c>
      <c r="I1430" s="110">
        <f>VLOOKUP($A1430,'2026-27 Salary &amp; Benefits'!$A:$I,3,FALSE)</f>
        <v>1</v>
      </c>
      <c r="J1430" s="110">
        <f>VLOOKUP($A1430,'2026-27 Salary &amp; Benefits'!$A:$I,4,FALSE)</f>
        <v>1.04</v>
      </c>
      <c r="K1430" s="101">
        <f t="shared" si="242"/>
        <v>276.53000000000003</v>
      </c>
      <c r="L1430" s="100">
        <f t="shared" si="243"/>
        <v>0.81100000000000005</v>
      </c>
      <c r="M1430" s="102">
        <f>'2026-27 Salary &amp; Benefits'!$E$6</f>
        <v>78209</v>
      </c>
      <c r="N1430" s="102">
        <f>'2026-27 Salary &amp; Benefits'!$F$6</f>
        <v>82248</v>
      </c>
      <c r="O1430" s="7">
        <f t="shared" si="244"/>
        <v>63427.5</v>
      </c>
      <c r="P1430" s="7">
        <f t="shared" si="245"/>
        <v>5943.75</v>
      </c>
      <c r="Q1430" s="7">
        <f>'2026-27 Salary &amp; Benefits'!G$6</f>
        <v>16817.759999999998</v>
      </c>
      <c r="R1430" s="103">
        <f>'2026-27 Salary &amp; Benefits'!H$6</f>
        <v>0.16020000000000001</v>
      </c>
      <c r="S1430" s="103">
        <f>'2026-27 Salary &amp; Benefits'!I$6</f>
        <v>0.15390000000000001</v>
      </c>
      <c r="T1430" s="7">
        <f t="shared" si="246"/>
        <v>24715.03</v>
      </c>
      <c r="U1430" s="7">
        <f t="shared" si="247"/>
        <v>1156.19</v>
      </c>
      <c r="V1430" s="7">
        <f t="shared" si="248"/>
        <v>177.94</v>
      </c>
      <c r="W1430" s="7">
        <f t="shared" si="249"/>
        <v>1334.13</v>
      </c>
      <c r="X1430" s="18">
        <f t="shared" si="250"/>
        <v>95420.41</v>
      </c>
      <c r="Y1430" s="2"/>
      <c r="Z1430" s="2"/>
      <c r="AA1430" s="2"/>
      <c r="AB1430" s="2"/>
      <c r="AC1430" s="2"/>
      <c r="AD1430" s="2"/>
      <c r="AE1430" s="2"/>
      <c r="AF1430" s="2"/>
      <c r="AG1430" s="2"/>
      <c r="AH1430" s="2"/>
      <c r="AI1430" s="2"/>
      <c r="AJ1430" s="2"/>
      <c r="AK1430" s="2"/>
      <c r="AL1430" s="2"/>
      <c r="AM1430" s="2"/>
      <c r="AN1430" s="2"/>
      <c r="AO1430" s="2"/>
      <c r="AP1430" s="2"/>
      <c r="AQ1430" s="2"/>
      <c r="AR1430" s="2"/>
      <c r="AS1430" s="2"/>
      <c r="AT1430" s="2"/>
      <c r="AU1430" s="2"/>
      <c r="AV1430" s="2"/>
      <c r="AW1430" s="2"/>
      <c r="AX1430" s="2"/>
      <c r="AY1430" s="2"/>
      <c r="AZ1430" s="2"/>
      <c r="BA1430" s="2"/>
      <c r="BB1430" s="2"/>
      <c r="BC1430" s="2"/>
      <c r="BD1430" s="2"/>
      <c r="BE1430" s="2"/>
      <c r="BF1430" s="2"/>
      <c r="BG1430" s="2"/>
      <c r="BH1430" s="2"/>
      <c r="BI1430" s="2"/>
      <c r="BJ1430" s="2"/>
      <c r="BK1430" s="2"/>
      <c r="BL1430" s="2"/>
      <c r="BM1430" s="2"/>
      <c r="BN1430" s="2"/>
      <c r="BO1430" s="2"/>
      <c r="BP1430" s="2"/>
      <c r="BQ1430" s="2"/>
      <c r="BR1430" s="2"/>
      <c r="BS1430" s="2"/>
      <c r="BT1430" s="2"/>
      <c r="BU1430" s="2"/>
      <c r="BV1430" s="2"/>
      <c r="BW1430" s="2"/>
      <c r="BX1430" s="2"/>
      <c r="BY1430" s="2"/>
      <c r="BZ1430" s="2"/>
      <c r="CA1430" s="2"/>
      <c r="CB1430" s="2"/>
      <c r="CC1430" s="2"/>
      <c r="CD1430" s="2"/>
      <c r="CE1430" s="2"/>
      <c r="CF1430" s="2"/>
      <c r="CG1430" s="2"/>
      <c r="CH1430" s="2"/>
      <c r="CI1430" s="2"/>
      <c r="CJ1430" s="2"/>
      <c r="CK1430" s="2"/>
      <c r="CL1430" s="2"/>
      <c r="CM1430" s="2"/>
      <c r="CN1430" s="2"/>
      <c r="CO1430" s="2"/>
      <c r="CP1430" s="2"/>
      <c r="CQ1430" s="2"/>
      <c r="CR1430" s="2"/>
      <c r="CS1430" s="2"/>
      <c r="CT1430" s="2"/>
      <c r="CU1430" s="2"/>
      <c r="CV1430" s="2"/>
      <c r="CW1430" s="2"/>
      <c r="CX1430" s="2"/>
      <c r="CY1430" s="2"/>
      <c r="CZ1430" s="2"/>
      <c r="DA1430" s="2"/>
      <c r="DB1430" s="2"/>
      <c r="DC1430" s="2"/>
      <c r="DD1430" s="2"/>
      <c r="DE1430" s="2"/>
      <c r="DF1430" s="2"/>
      <c r="DG1430" s="2"/>
      <c r="DH1430" s="2"/>
      <c r="DI1430" s="2"/>
      <c r="DJ1430" s="2"/>
      <c r="DK1430" s="2"/>
      <c r="DL1430" s="2"/>
      <c r="DM1430" s="2"/>
      <c r="DN1430" s="2"/>
      <c r="DO1430" s="2"/>
      <c r="DP1430" s="2"/>
      <c r="DQ1430" s="2"/>
      <c r="DR1430" s="2"/>
      <c r="DS1430" s="2"/>
      <c r="DT1430" s="2"/>
      <c r="DU1430" s="2"/>
      <c r="DV1430" s="2"/>
      <c r="DW1430" s="2"/>
      <c r="DX1430" s="2"/>
      <c r="DY1430" s="2"/>
      <c r="DZ1430" s="2"/>
      <c r="EA1430" s="2"/>
      <c r="EB1430" s="2"/>
      <c r="EC1430" s="2"/>
      <c r="ED1430" s="2"/>
      <c r="EE1430" s="2"/>
      <c r="EF1430" s="2"/>
      <c r="EG1430" s="2"/>
      <c r="EH1430" s="2"/>
      <c r="EI1430" s="2"/>
      <c r="EJ1430" s="2"/>
      <c r="EK1430" s="2"/>
      <c r="EL1430" s="2"/>
      <c r="EM1430" s="2"/>
      <c r="EN1430" s="2"/>
      <c r="EO1430" s="2"/>
      <c r="EP1430" s="2"/>
      <c r="EQ1430" s="2"/>
      <c r="ER1430" s="2"/>
      <c r="ES1430" s="2"/>
      <c r="ET1430" s="2"/>
      <c r="EU1430" s="2"/>
      <c r="EV1430" s="2"/>
      <c r="EW1430" s="2"/>
      <c r="EX1430" s="2"/>
      <c r="EY1430" s="2"/>
      <c r="EZ1430" s="2"/>
      <c r="FA1430" s="2"/>
      <c r="FB1430" s="2"/>
      <c r="FC1430" s="2"/>
    </row>
    <row r="1431" spans="1:159" s="4" customFormat="1">
      <c r="A1431" s="50" t="s">
        <v>2308</v>
      </c>
      <c r="B1431" s="59" t="s">
        <v>2719</v>
      </c>
      <c r="C1431" s="60">
        <v>3299</v>
      </c>
      <c r="D1431" s="59" t="s">
        <v>1352</v>
      </c>
      <c r="E1431" s="78" t="str">
        <f>IFERROR(VLOOKUP($C1431,'2025-26 School Level AAFTE'!$C$2:$L$2349,9,FALSE), "No")</f>
        <v>No</v>
      </c>
      <c r="F1431" s="67">
        <f>IFERROR(VLOOKUP($C1431,'2025-26 School Level AAFTE'!$C$2:$J$2349,8,FALSE), 0)</f>
        <v>359.32</v>
      </c>
      <c r="G1431" s="69">
        <f>IFERROR(IF(E1431= "yes",VLOOKUP(C1431,Summary!$B:$I,6,0),0),0)</f>
        <v>0</v>
      </c>
      <c r="H1431" s="68">
        <f t="shared" si="241"/>
        <v>0</v>
      </c>
      <c r="I1431" s="110">
        <f>VLOOKUP($A1431,'2026-27 Salary &amp; Benefits'!$A:$I,3,FALSE)</f>
        <v>1.1200000000000001</v>
      </c>
      <c r="J1431" s="110">
        <f>VLOOKUP($A1431,'2026-27 Salary &amp; Benefits'!$A:$I,4,FALSE)</f>
        <v>1.1200000000000001</v>
      </c>
      <c r="K1431" s="101">
        <f t="shared" si="242"/>
        <v>0</v>
      </c>
      <c r="L1431" s="100">
        <f t="shared" si="243"/>
        <v>0</v>
      </c>
      <c r="M1431" s="102">
        <f>'2026-27 Salary &amp; Benefits'!$E$6</f>
        <v>78209</v>
      </c>
      <c r="N1431" s="102">
        <f>'2026-27 Salary &amp; Benefits'!$F$6</f>
        <v>82248</v>
      </c>
      <c r="O1431" s="7">
        <f t="shared" si="244"/>
        <v>0</v>
      </c>
      <c r="P1431" s="7">
        <f t="shared" si="245"/>
        <v>0</v>
      </c>
      <c r="Q1431" s="7">
        <f>'2026-27 Salary &amp; Benefits'!G$6</f>
        <v>16817.759999999998</v>
      </c>
      <c r="R1431" s="103">
        <f>'2026-27 Salary &amp; Benefits'!H$6</f>
        <v>0.16020000000000001</v>
      </c>
      <c r="S1431" s="103">
        <f>'2026-27 Salary &amp; Benefits'!I$6</f>
        <v>0.15390000000000001</v>
      </c>
      <c r="T1431" s="7">
        <f t="shared" si="246"/>
        <v>0</v>
      </c>
      <c r="U1431" s="7">
        <f t="shared" si="247"/>
        <v>0</v>
      </c>
      <c r="V1431" s="7">
        <f t="shared" si="248"/>
        <v>0</v>
      </c>
      <c r="W1431" s="7">
        <f t="shared" si="249"/>
        <v>0</v>
      </c>
      <c r="X1431" s="18">
        <f t="shared" si="250"/>
        <v>0</v>
      </c>
      <c r="Y1431" s="2"/>
      <c r="Z1431" s="2"/>
      <c r="AA1431" s="2"/>
      <c r="AB1431" s="2"/>
      <c r="AC1431" s="2"/>
      <c r="AD1431" s="2"/>
      <c r="AE1431" s="2"/>
      <c r="AF1431" s="2"/>
      <c r="AG1431" s="2"/>
      <c r="AH1431" s="2"/>
      <c r="AI1431" s="2"/>
      <c r="AJ1431" s="2"/>
      <c r="AK1431" s="2"/>
      <c r="AL1431" s="2"/>
      <c r="AM1431" s="2"/>
      <c r="AN1431" s="2"/>
      <c r="AO1431" s="2"/>
      <c r="AP1431" s="2"/>
      <c r="AQ1431" s="2"/>
      <c r="AR1431" s="2"/>
      <c r="AS1431" s="2"/>
      <c r="AT1431" s="2"/>
      <c r="AU1431" s="2"/>
      <c r="AV1431" s="2"/>
      <c r="AW1431" s="2"/>
      <c r="AX1431" s="2"/>
      <c r="AY1431" s="2"/>
      <c r="AZ1431" s="2"/>
      <c r="BA1431" s="2"/>
      <c r="BB1431" s="2"/>
      <c r="BC1431" s="2"/>
      <c r="BD1431" s="2"/>
      <c r="BE1431" s="2"/>
      <c r="BF1431" s="2"/>
      <c r="BG1431" s="2"/>
      <c r="BH1431" s="2"/>
      <c r="BI1431" s="2"/>
      <c r="BJ1431" s="2"/>
      <c r="BK1431" s="2"/>
      <c r="BL1431" s="2"/>
      <c r="BM1431" s="2"/>
      <c r="BN1431" s="2"/>
      <c r="BO1431" s="2"/>
      <c r="BP1431" s="2"/>
      <c r="BQ1431" s="2"/>
      <c r="BR1431" s="2"/>
      <c r="BS1431" s="2"/>
      <c r="BT1431" s="2"/>
      <c r="BU1431" s="2"/>
      <c r="BV1431" s="2"/>
      <c r="BW1431" s="2"/>
      <c r="BX1431" s="2"/>
      <c r="BY1431" s="2"/>
      <c r="BZ1431" s="2"/>
      <c r="CA1431" s="2"/>
      <c r="CB1431" s="2"/>
      <c r="CC1431" s="2"/>
      <c r="CD1431" s="2"/>
      <c r="CE1431" s="2"/>
      <c r="CF1431" s="2"/>
      <c r="CG1431" s="2"/>
      <c r="CH1431" s="2"/>
      <c r="CI1431" s="2"/>
      <c r="CJ1431" s="2"/>
      <c r="CK1431" s="2"/>
      <c r="CL1431" s="2"/>
      <c r="CM1431" s="2"/>
      <c r="CN1431" s="2"/>
      <c r="CO1431" s="2"/>
      <c r="CP1431" s="2"/>
      <c r="CQ1431" s="2"/>
      <c r="CR1431" s="2"/>
      <c r="CS1431" s="2"/>
      <c r="CT1431" s="2"/>
      <c r="CU1431" s="2"/>
      <c r="CV1431" s="2"/>
      <c r="CW1431" s="2"/>
      <c r="CX1431" s="2"/>
      <c r="CY1431" s="2"/>
      <c r="CZ1431" s="2"/>
      <c r="DA1431" s="2"/>
      <c r="DB1431" s="2"/>
      <c r="DC1431" s="2"/>
      <c r="DD1431" s="2"/>
      <c r="DE1431" s="2"/>
      <c r="DF1431" s="2"/>
      <c r="DG1431" s="2"/>
      <c r="DH1431" s="2"/>
      <c r="DI1431" s="2"/>
      <c r="DJ1431" s="2"/>
      <c r="DK1431" s="2"/>
      <c r="DL1431" s="2"/>
      <c r="DM1431" s="2"/>
      <c r="DN1431" s="2"/>
      <c r="DO1431" s="2"/>
      <c r="DP1431" s="2"/>
      <c r="DQ1431" s="2"/>
      <c r="DR1431" s="2"/>
      <c r="DS1431" s="2"/>
      <c r="DT1431" s="2"/>
      <c r="DU1431" s="2"/>
      <c r="DV1431" s="2"/>
      <c r="DW1431" s="2"/>
      <c r="DX1431" s="2"/>
      <c r="DY1431" s="2"/>
      <c r="DZ1431" s="2"/>
      <c r="EA1431" s="2"/>
      <c r="EB1431" s="2"/>
      <c r="EC1431" s="2"/>
      <c r="ED1431" s="2"/>
      <c r="EE1431" s="2"/>
      <c r="EF1431" s="2"/>
      <c r="EG1431" s="2"/>
      <c r="EH1431" s="2"/>
      <c r="EI1431" s="2"/>
      <c r="EJ1431" s="2"/>
      <c r="EK1431" s="2"/>
      <c r="EL1431" s="2"/>
      <c r="EM1431" s="2"/>
      <c r="EN1431" s="2"/>
      <c r="EO1431" s="2"/>
      <c r="EP1431" s="2"/>
      <c r="EQ1431" s="2"/>
      <c r="ER1431" s="2"/>
      <c r="ES1431" s="2"/>
      <c r="ET1431" s="2"/>
      <c r="EU1431" s="2"/>
      <c r="EV1431" s="2"/>
      <c r="EW1431" s="2"/>
      <c r="EX1431" s="2"/>
      <c r="EY1431" s="2"/>
      <c r="EZ1431" s="2"/>
      <c r="FA1431" s="2"/>
      <c r="FB1431" s="2"/>
      <c r="FC1431" s="2"/>
    </row>
    <row r="1432" spans="1:159" s="4" customFormat="1">
      <c r="A1432" s="50" t="s">
        <v>2308</v>
      </c>
      <c r="B1432" s="59" t="s">
        <v>2719</v>
      </c>
      <c r="C1432" s="60">
        <v>4080</v>
      </c>
      <c r="D1432" s="59" t="s">
        <v>1354</v>
      </c>
      <c r="E1432" s="78" t="str">
        <f>IFERROR(VLOOKUP($C1432,'2025-26 School Level AAFTE'!$C$2:$L$2349,9,FALSE), "No")</f>
        <v>No</v>
      </c>
      <c r="F1432" s="67">
        <f>IFERROR(VLOOKUP($C1432,'2025-26 School Level AAFTE'!$C$2:$J$2349,8,FALSE), 0)</f>
        <v>339.45</v>
      </c>
      <c r="G1432" s="69">
        <f>IFERROR(IF(E1432= "yes",VLOOKUP(C1432,Summary!$B:$I,6,0),0),0)</f>
        <v>0</v>
      </c>
      <c r="H1432" s="68">
        <f t="shared" si="241"/>
        <v>0</v>
      </c>
      <c r="I1432" s="110">
        <f>VLOOKUP($A1432,'2026-27 Salary &amp; Benefits'!$A:$I,3,FALSE)</f>
        <v>1.1200000000000001</v>
      </c>
      <c r="J1432" s="110">
        <f>VLOOKUP($A1432,'2026-27 Salary &amp; Benefits'!$A:$I,4,FALSE)</f>
        <v>1.1200000000000001</v>
      </c>
      <c r="K1432" s="101">
        <f t="shared" si="242"/>
        <v>0</v>
      </c>
      <c r="L1432" s="100">
        <f t="shared" si="243"/>
        <v>0</v>
      </c>
      <c r="M1432" s="102">
        <f>'2026-27 Salary &amp; Benefits'!$E$6</f>
        <v>78209</v>
      </c>
      <c r="N1432" s="102">
        <f>'2026-27 Salary &amp; Benefits'!$F$6</f>
        <v>82248</v>
      </c>
      <c r="O1432" s="7">
        <f t="shared" si="244"/>
        <v>0</v>
      </c>
      <c r="P1432" s="7">
        <f t="shared" si="245"/>
        <v>0</v>
      </c>
      <c r="Q1432" s="7">
        <f>'2026-27 Salary &amp; Benefits'!G$6</f>
        <v>16817.759999999998</v>
      </c>
      <c r="R1432" s="103">
        <f>'2026-27 Salary &amp; Benefits'!H$6</f>
        <v>0.16020000000000001</v>
      </c>
      <c r="S1432" s="103">
        <f>'2026-27 Salary &amp; Benefits'!I$6</f>
        <v>0.15390000000000001</v>
      </c>
      <c r="T1432" s="7">
        <f t="shared" si="246"/>
        <v>0</v>
      </c>
      <c r="U1432" s="7">
        <f t="shared" si="247"/>
        <v>0</v>
      </c>
      <c r="V1432" s="7">
        <f t="shared" si="248"/>
        <v>0</v>
      </c>
      <c r="W1432" s="7">
        <f t="shared" si="249"/>
        <v>0</v>
      </c>
      <c r="X1432" s="18">
        <f t="shared" si="250"/>
        <v>0</v>
      </c>
      <c r="Y1432" s="2"/>
      <c r="Z1432" s="2"/>
      <c r="AA1432" s="2"/>
      <c r="AB1432" s="2"/>
      <c r="AC1432" s="2"/>
      <c r="AD1432" s="2"/>
      <c r="AE1432" s="2"/>
      <c r="AF1432" s="2"/>
      <c r="AG1432" s="2"/>
      <c r="AH1432" s="2"/>
      <c r="AI1432" s="2"/>
      <c r="AJ1432" s="2"/>
      <c r="AK1432" s="2"/>
      <c r="AL1432" s="2"/>
      <c r="AM1432" s="2"/>
      <c r="AN1432" s="2"/>
      <c r="AO1432" s="2"/>
      <c r="AP1432" s="2"/>
      <c r="AQ1432" s="2"/>
      <c r="AR1432" s="2"/>
      <c r="AS1432" s="2"/>
      <c r="AT1432" s="2"/>
      <c r="AU1432" s="2"/>
      <c r="AV1432" s="2"/>
      <c r="AW1432" s="2"/>
      <c r="AX1432" s="2"/>
      <c r="AY1432" s="2"/>
      <c r="AZ1432" s="2"/>
      <c r="BA1432" s="2"/>
      <c r="BB1432" s="2"/>
      <c r="BC1432" s="2"/>
      <c r="BD1432" s="2"/>
      <c r="BE1432" s="2"/>
      <c r="BF1432" s="2"/>
      <c r="BG1432" s="2"/>
      <c r="BH1432" s="2"/>
      <c r="BI1432" s="2"/>
      <c r="BJ1432" s="2"/>
      <c r="BK1432" s="2"/>
      <c r="BL1432" s="2"/>
      <c r="BM1432" s="2"/>
      <c r="BN1432" s="2"/>
      <c r="BO1432" s="2"/>
      <c r="BP1432" s="2"/>
      <c r="BQ1432" s="2"/>
      <c r="BR1432" s="2"/>
      <c r="BS1432" s="2"/>
      <c r="BT1432" s="2"/>
      <c r="BU1432" s="2"/>
      <c r="BV1432" s="2"/>
      <c r="BW1432" s="2"/>
      <c r="BX1432" s="2"/>
      <c r="BY1432" s="2"/>
      <c r="BZ1432" s="2"/>
      <c r="CA1432" s="2"/>
      <c r="CB1432" s="2"/>
      <c r="CC1432" s="2"/>
      <c r="CD1432" s="2"/>
      <c r="CE1432" s="2"/>
      <c r="CF1432" s="2"/>
      <c r="CG1432" s="2"/>
      <c r="CH1432" s="2"/>
      <c r="CI1432" s="2"/>
      <c r="CJ1432" s="2"/>
      <c r="CK1432" s="2"/>
      <c r="CL1432" s="2"/>
      <c r="CM1432" s="2"/>
      <c r="CN1432" s="2"/>
      <c r="CO1432" s="2"/>
      <c r="CP1432" s="2"/>
      <c r="CQ1432" s="2"/>
      <c r="CR1432" s="2"/>
      <c r="CS1432" s="2"/>
      <c r="CT1432" s="2"/>
      <c r="CU1432" s="2"/>
      <c r="CV1432" s="2"/>
      <c r="CW1432" s="2"/>
      <c r="CX1432" s="2"/>
      <c r="CY1432" s="2"/>
      <c r="CZ1432" s="2"/>
      <c r="DA1432" s="2"/>
      <c r="DB1432" s="2"/>
      <c r="DC1432" s="2"/>
      <c r="DD1432" s="2"/>
      <c r="DE1432" s="2"/>
      <c r="DF1432" s="2"/>
      <c r="DG1432" s="2"/>
      <c r="DH1432" s="2"/>
      <c r="DI1432" s="2"/>
      <c r="DJ1432" s="2"/>
      <c r="DK1432" s="2"/>
      <c r="DL1432" s="2"/>
      <c r="DM1432" s="2"/>
      <c r="DN1432" s="2"/>
      <c r="DO1432" s="2"/>
      <c r="DP1432" s="2"/>
      <c r="DQ1432" s="2"/>
      <c r="DR1432" s="2"/>
      <c r="DS1432" s="2"/>
      <c r="DT1432" s="2"/>
      <c r="DU1432" s="2"/>
      <c r="DV1432" s="2"/>
      <c r="DW1432" s="2"/>
      <c r="DX1432" s="2"/>
      <c r="DY1432" s="2"/>
      <c r="DZ1432" s="2"/>
      <c r="EA1432" s="2"/>
      <c r="EB1432" s="2"/>
      <c r="EC1432" s="2"/>
      <c r="ED1432" s="2"/>
      <c r="EE1432" s="2"/>
      <c r="EF1432" s="2"/>
      <c r="EG1432" s="2"/>
      <c r="EH1432" s="2"/>
      <c r="EI1432" s="2"/>
      <c r="EJ1432" s="2"/>
      <c r="EK1432" s="2"/>
      <c r="EL1432" s="2"/>
      <c r="EM1432" s="2"/>
      <c r="EN1432" s="2"/>
      <c r="EO1432" s="2"/>
      <c r="EP1432" s="2"/>
      <c r="EQ1432" s="2"/>
      <c r="ER1432" s="2"/>
      <c r="ES1432" s="2"/>
      <c r="ET1432" s="2"/>
      <c r="EU1432" s="2"/>
      <c r="EV1432" s="2"/>
      <c r="EW1432" s="2"/>
      <c r="EX1432" s="2"/>
      <c r="EY1432" s="2"/>
      <c r="EZ1432" s="2"/>
      <c r="FA1432" s="2"/>
      <c r="FB1432" s="2"/>
      <c r="FC1432" s="2"/>
    </row>
    <row r="1433" spans="1:159" s="4" customFormat="1">
      <c r="A1433" s="50" t="s">
        <v>2308</v>
      </c>
      <c r="B1433" s="59" t="s">
        <v>2719</v>
      </c>
      <c r="C1433" s="60">
        <v>3055</v>
      </c>
      <c r="D1433" s="59" t="s">
        <v>1350</v>
      </c>
      <c r="E1433" s="78" t="str">
        <f>IFERROR(VLOOKUP($C1433,'2025-26 School Level AAFTE'!$C$2:$L$2349,9,FALSE), "No")</f>
        <v>Yes</v>
      </c>
      <c r="F1433" s="67">
        <f>IFERROR(VLOOKUP($C1433,'2025-26 School Level AAFTE'!$C$2:$J$2349,8,FALSE), 0)</f>
        <v>330.6</v>
      </c>
      <c r="G1433" s="69">
        <f>IFERROR(IF(E1433= "yes",VLOOKUP(C1433,Summary!$B:$I,6,0),0),0)</f>
        <v>0</v>
      </c>
      <c r="H1433" s="68">
        <f t="shared" si="241"/>
        <v>330.6</v>
      </c>
      <c r="I1433" s="110">
        <f>VLOOKUP($A1433,'2026-27 Salary &amp; Benefits'!$A:$I,3,FALSE)</f>
        <v>1.1200000000000001</v>
      </c>
      <c r="J1433" s="110">
        <f>VLOOKUP($A1433,'2026-27 Salary &amp; Benefits'!$A:$I,4,FALSE)</f>
        <v>1.1200000000000001</v>
      </c>
      <c r="K1433" s="101">
        <f t="shared" si="242"/>
        <v>330.6</v>
      </c>
      <c r="L1433" s="100">
        <f t="shared" si="243"/>
        <v>0.97</v>
      </c>
      <c r="M1433" s="102">
        <f>'2026-27 Salary &amp; Benefits'!$E$6</f>
        <v>78209</v>
      </c>
      <c r="N1433" s="102">
        <f>'2026-27 Salary &amp; Benefits'!$F$6</f>
        <v>82248</v>
      </c>
      <c r="O1433" s="7">
        <f t="shared" si="244"/>
        <v>84966.26</v>
      </c>
      <c r="P1433" s="7">
        <f t="shared" si="245"/>
        <v>4387.9700000000012</v>
      </c>
      <c r="Q1433" s="7">
        <f>'2026-27 Salary &amp; Benefits'!G$6</f>
        <v>16817.759999999998</v>
      </c>
      <c r="R1433" s="103">
        <f>'2026-27 Salary &amp; Benefits'!H$6</f>
        <v>0.16020000000000001</v>
      </c>
      <c r="S1433" s="103">
        <f>'2026-27 Salary &amp; Benefits'!I$6</f>
        <v>0.15390000000000001</v>
      </c>
      <c r="T1433" s="7">
        <f t="shared" si="246"/>
        <v>30600.13</v>
      </c>
      <c r="U1433" s="7">
        <f t="shared" si="247"/>
        <v>1489.24</v>
      </c>
      <c r="V1433" s="7">
        <f t="shared" si="248"/>
        <v>229.19</v>
      </c>
      <c r="W1433" s="7">
        <f t="shared" si="249"/>
        <v>1718.43</v>
      </c>
      <c r="X1433" s="18">
        <f t="shared" si="250"/>
        <v>121672.79</v>
      </c>
      <c r="Y1433" s="2"/>
      <c r="Z1433" s="2"/>
      <c r="AA1433" s="2"/>
      <c r="AB1433" s="2"/>
      <c r="AC1433" s="2"/>
      <c r="AD1433" s="2"/>
      <c r="AE1433" s="2"/>
      <c r="AF1433" s="2"/>
      <c r="AG1433" s="2"/>
      <c r="AH1433" s="2"/>
      <c r="AI1433" s="2"/>
      <c r="AJ1433" s="2"/>
      <c r="AK1433" s="2"/>
      <c r="AL1433" s="2"/>
      <c r="AM1433" s="2"/>
      <c r="AN1433" s="2"/>
      <c r="AO1433" s="2"/>
      <c r="AP1433" s="2"/>
      <c r="AQ1433" s="2"/>
      <c r="AR1433" s="2"/>
      <c r="AS1433" s="2"/>
      <c r="AT1433" s="2"/>
      <c r="AU1433" s="2"/>
      <c r="AV1433" s="2"/>
      <c r="AW1433" s="2"/>
      <c r="AX1433" s="2"/>
      <c r="AY1433" s="2"/>
      <c r="AZ1433" s="2"/>
      <c r="BA1433" s="2"/>
      <c r="BB1433" s="2"/>
      <c r="BC1433" s="2"/>
      <c r="BD1433" s="2"/>
      <c r="BE1433" s="2"/>
      <c r="BF1433" s="2"/>
      <c r="BG1433" s="2"/>
      <c r="BH1433" s="2"/>
      <c r="BI1433" s="2"/>
      <c r="BJ1433" s="2"/>
      <c r="BK1433" s="2"/>
      <c r="BL1433" s="2"/>
      <c r="BM1433" s="2"/>
      <c r="BN1433" s="2"/>
      <c r="BO1433" s="2"/>
      <c r="BP1433" s="2"/>
      <c r="BQ1433" s="2"/>
      <c r="BR1433" s="2"/>
      <c r="BS1433" s="2"/>
      <c r="BT1433" s="2"/>
      <c r="BU1433" s="2"/>
      <c r="BV1433" s="2"/>
      <c r="BW1433" s="2"/>
      <c r="BX1433" s="2"/>
      <c r="BY1433" s="2"/>
      <c r="BZ1433" s="2"/>
      <c r="CA1433" s="2"/>
      <c r="CB1433" s="2"/>
      <c r="CC1433" s="2"/>
      <c r="CD1433" s="2"/>
      <c r="CE1433" s="2"/>
      <c r="CF1433" s="2"/>
      <c r="CG1433" s="2"/>
      <c r="CH1433" s="2"/>
      <c r="CI1433" s="2"/>
      <c r="CJ1433" s="2"/>
      <c r="CK1433" s="2"/>
      <c r="CL1433" s="2"/>
      <c r="CM1433" s="2"/>
      <c r="CN1433" s="2"/>
      <c r="CO1433" s="2"/>
      <c r="CP1433" s="2"/>
      <c r="CQ1433" s="2"/>
      <c r="CR1433" s="2"/>
      <c r="CS1433" s="2"/>
      <c r="CT1433" s="2"/>
      <c r="CU1433" s="2"/>
      <c r="CV1433" s="2"/>
      <c r="CW1433" s="2"/>
      <c r="CX1433" s="2"/>
      <c r="CY1433" s="2"/>
      <c r="CZ1433" s="2"/>
      <c r="DA1433" s="2"/>
      <c r="DB1433" s="2"/>
      <c r="DC1433" s="2"/>
      <c r="DD1433" s="2"/>
      <c r="DE1433" s="2"/>
      <c r="DF1433" s="2"/>
      <c r="DG1433" s="2"/>
      <c r="DH1433" s="2"/>
      <c r="DI1433" s="2"/>
      <c r="DJ1433" s="2"/>
      <c r="DK1433" s="2"/>
      <c r="DL1433" s="2"/>
      <c r="DM1433" s="2"/>
      <c r="DN1433" s="2"/>
      <c r="DO1433" s="2"/>
      <c r="DP1433" s="2"/>
      <c r="DQ1433" s="2"/>
      <c r="DR1433" s="2"/>
      <c r="DS1433" s="2"/>
      <c r="DT1433" s="2"/>
      <c r="DU1433" s="2"/>
      <c r="DV1433" s="2"/>
      <c r="DW1433" s="2"/>
      <c r="DX1433" s="2"/>
      <c r="DY1433" s="2"/>
      <c r="DZ1433" s="2"/>
      <c r="EA1433" s="2"/>
      <c r="EB1433" s="2"/>
      <c r="EC1433" s="2"/>
      <c r="ED1433" s="2"/>
      <c r="EE1433" s="2"/>
      <c r="EF1433" s="2"/>
      <c r="EG1433" s="2"/>
      <c r="EH1433" s="2"/>
      <c r="EI1433" s="2"/>
      <c r="EJ1433" s="2"/>
      <c r="EK1433" s="2"/>
      <c r="EL1433" s="2"/>
      <c r="EM1433" s="2"/>
      <c r="EN1433" s="2"/>
      <c r="EO1433" s="2"/>
      <c r="EP1433" s="2"/>
      <c r="EQ1433" s="2"/>
      <c r="ER1433" s="2"/>
      <c r="ES1433" s="2"/>
      <c r="ET1433" s="2"/>
      <c r="EU1433" s="2"/>
      <c r="EV1433" s="2"/>
      <c r="EW1433" s="2"/>
      <c r="EX1433" s="2"/>
      <c r="EY1433" s="2"/>
      <c r="EZ1433" s="2"/>
      <c r="FA1433" s="2"/>
      <c r="FB1433" s="2"/>
      <c r="FC1433" s="2"/>
    </row>
    <row r="1434" spans="1:159" s="4" customFormat="1">
      <c r="A1434" s="50" t="s">
        <v>2308</v>
      </c>
      <c r="B1434" s="59" t="s">
        <v>2719</v>
      </c>
      <c r="C1434" s="60">
        <v>4081</v>
      </c>
      <c r="D1434" s="59" t="s">
        <v>1355</v>
      </c>
      <c r="E1434" s="78" t="str">
        <f>IFERROR(VLOOKUP($C1434,'2025-26 School Level AAFTE'!$C$2:$L$2349,9,FALSE), "No")</f>
        <v>No</v>
      </c>
      <c r="F1434" s="67">
        <f>IFERROR(VLOOKUP($C1434,'2025-26 School Level AAFTE'!$C$2:$J$2349,8,FALSE), 0)</f>
        <v>1343.32</v>
      </c>
      <c r="G1434" s="69">
        <f>IFERROR(IF(E1434= "yes",VLOOKUP(C1434,Summary!$B:$I,6,0),0),0)</f>
        <v>0</v>
      </c>
      <c r="H1434" s="68">
        <f t="shared" si="241"/>
        <v>0</v>
      </c>
      <c r="I1434" s="110">
        <f>VLOOKUP($A1434,'2026-27 Salary &amp; Benefits'!$A:$I,3,FALSE)</f>
        <v>1.1200000000000001</v>
      </c>
      <c r="J1434" s="110">
        <f>VLOOKUP($A1434,'2026-27 Salary &amp; Benefits'!$A:$I,4,FALSE)</f>
        <v>1.1200000000000001</v>
      </c>
      <c r="K1434" s="101">
        <f t="shared" si="242"/>
        <v>0</v>
      </c>
      <c r="L1434" s="100">
        <f t="shared" si="243"/>
        <v>0</v>
      </c>
      <c r="M1434" s="102">
        <f>'2026-27 Salary &amp; Benefits'!$E$6</f>
        <v>78209</v>
      </c>
      <c r="N1434" s="102">
        <f>'2026-27 Salary &amp; Benefits'!$F$6</f>
        <v>82248</v>
      </c>
      <c r="O1434" s="7">
        <f t="shared" si="244"/>
        <v>0</v>
      </c>
      <c r="P1434" s="7">
        <f t="shared" si="245"/>
        <v>0</v>
      </c>
      <c r="Q1434" s="7">
        <f>'2026-27 Salary &amp; Benefits'!G$6</f>
        <v>16817.759999999998</v>
      </c>
      <c r="R1434" s="103">
        <f>'2026-27 Salary &amp; Benefits'!H$6</f>
        <v>0.16020000000000001</v>
      </c>
      <c r="S1434" s="103">
        <f>'2026-27 Salary &amp; Benefits'!I$6</f>
        <v>0.15390000000000001</v>
      </c>
      <c r="T1434" s="7">
        <f t="shared" si="246"/>
        <v>0</v>
      </c>
      <c r="U1434" s="7">
        <f t="shared" si="247"/>
        <v>0</v>
      </c>
      <c r="V1434" s="7">
        <f t="shared" si="248"/>
        <v>0</v>
      </c>
      <c r="W1434" s="7">
        <f t="shared" si="249"/>
        <v>0</v>
      </c>
      <c r="X1434" s="18">
        <f t="shared" si="250"/>
        <v>0</v>
      </c>
      <c r="Y1434" s="2"/>
      <c r="Z1434" s="2"/>
      <c r="AA1434" s="2"/>
      <c r="AB1434" s="2"/>
      <c r="AC1434" s="2"/>
      <c r="AD1434" s="2"/>
      <c r="AE1434" s="2"/>
      <c r="AF1434" s="2"/>
      <c r="AG1434" s="2"/>
      <c r="AH1434" s="2"/>
      <c r="AI1434" s="2"/>
      <c r="AJ1434" s="2"/>
      <c r="AK1434" s="2"/>
      <c r="AL1434" s="2"/>
      <c r="AM1434" s="2"/>
      <c r="AN1434" s="2"/>
      <c r="AO1434" s="2"/>
      <c r="AP1434" s="2"/>
      <c r="AQ1434" s="2"/>
      <c r="AR1434" s="2"/>
      <c r="AS1434" s="2"/>
      <c r="AT1434" s="2"/>
      <c r="AU1434" s="2"/>
      <c r="AV1434" s="2"/>
      <c r="AW1434" s="2"/>
      <c r="AX1434" s="2"/>
      <c r="AY1434" s="2"/>
      <c r="AZ1434" s="2"/>
      <c r="BA1434" s="2"/>
      <c r="BB1434" s="2"/>
      <c r="BC1434" s="2"/>
      <c r="BD1434" s="2"/>
      <c r="BE1434" s="2"/>
      <c r="BF1434" s="2"/>
      <c r="BG1434" s="2"/>
      <c r="BH1434" s="2"/>
      <c r="BI1434" s="2"/>
      <c r="BJ1434" s="2"/>
      <c r="BK1434" s="2"/>
      <c r="BL1434" s="2"/>
      <c r="BM1434" s="2"/>
      <c r="BN1434" s="2"/>
      <c r="BO1434" s="2"/>
      <c r="BP1434" s="2"/>
      <c r="BQ1434" s="2"/>
      <c r="BR1434" s="2"/>
      <c r="BS1434" s="2"/>
      <c r="BT1434" s="2"/>
      <c r="BU1434" s="2"/>
      <c r="BV1434" s="2"/>
      <c r="BW1434" s="2"/>
      <c r="BX1434" s="2"/>
      <c r="BY1434" s="2"/>
      <c r="BZ1434" s="2"/>
      <c r="CA1434" s="2"/>
      <c r="CB1434" s="2"/>
      <c r="CC1434" s="2"/>
      <c r="CD1434" s="2"/>
      <c r="CE1434" s="2"/>
      <c r="CF1434" s="2"/>
      <c r="CG1434" s="2"/>
      <c r="CH1434" s="2"/>
      <c r="CI1434" s="2"/>
      <c r="CJ1434" s="2"/>
      <c r="CK1434" s="2"/>
      <c r="CL1434" s="2"/>
      <c r="CM1434" s="2"/>
      <c r="CN1434" s="2"/>
      <c r="CO1434" s="2"/>
      <c r="CP1434" s="2"/>
      <c r="CQ1434" s="2"/>
      <c r="CR1434" s="2"/>
      <c r="CS1434" s="2"/>
      <c r="CT1434" s="2"/>
      <c r="CU1434" s="2"/>
      <c r="CV1434" s="2"/>
      <c r="CW1434" s="2"/>
      <c r="CX1434" s="2"/>
      <c r="CY1434" s="2"/>
      <c r="CZ1434" s="2"/>
      <c r="DA1434" s="2"/>
      <c r="DB1434" s="2"/>
      <c r="DC1434" s="2"/>
      <c r="DD1434" s="2"/>
      <c r="DE1434" s="2"/>
      <c r="DF1434" s="2"/>
      <c r="DG1434" s="2"/>
      <c r="DH1434" s="2"/>
      <c r="DI1434" s="2"/>
      <c r="DJ1434" s="2"/>
      <c r="DK1434" s="2"/>
      <c r="DL1434" s="2"/>
      <c r="DM1434" s="2"/>
      <c r="DN1434" s="2"/>
      <c r="DO1434" s="2"/>
      <c r="DP1434" s="2"/>
      <c r="DQ1434" s="2"/>
      <c r="DR1434" s="2"/>
      <c r="DS1434" s="2"/>
      <c r="DT1434" s="2"/>
      <c r="DU1434" s="2"/>
      <c r="DV1434" s="2"/>
      <c r="DW1434" s="2"/>
      <c r="DX1434" s="2"/>
      <c r="DY1434" s="2"/>
      <c r="DZ1434" s="2"/>
      <c r="EA1434" s="2"/>
      <c r="EB1434" s="2"/>
      <c r="EC1434" s="2"/>
      <c r="ED1434" s="2"/>
      <c r="EE1434" s="2"/>
      <c r="EF1434" s="2"/>
      <c r="EG1434" s="2"/>
      <c r="EH1434" s="2"/>
      <c r="EI1434" s="2"/>
      <c r="EJ1434" s="2"/>
      <c r="EK1434" s="2"/>
      <c r="EL1434" s="2"/>
      <c r="EM1434" s="2"/>
      <c r="EN1434" s="2"/>
      <c r="EO1434" s="2"/>
      <c r="EP1434" s="2"/>
      <c r="EQ1434" s="2"/>
      <c r="ER1434" s="2"/>
      <c r="ES1434" s="2"/>
      <c r="ET1434" s="2"/>
      <c r="EU1434" s="2"/>
      <c r="EV1434" s="2"/>
      <c r="EW1434" s="2"/>
      <c r="EX1434" s="2"/>
      <c r="EY1434" s="2"/>
      <c r="EZ1434" s="2"/>
      <c r="FA1434" s="2"/>
      <c r="FB1434" s="2"/>
      <c r="FC1434" s="2"/>
    </row>
    <row r="1435" spans="1:159" s="4" customFormat="1">
      <c r="A1435" s="50" t="s">
        <v>2308</v>
      </c>
      <c r="B1435" s="59" t="s">
        <v>2719</v>
      </c>
      <c r="C1435" s="60">
        <v>2294</v>
      </c>
      <c r="D1435" s="59" t="s">
        <v>1347</v>
      </c>
      <c r="E1435" s="78" t="str">
        <f>IFERROR(VLOOKUP($C1435,'2025-26 School Level AAFTE'!$C$2:$L$2349,9,FALSE), "No")</f>
        <v>No</v>
      </c>
      <c r="F1435" s="67">
        <f>IFERROR(VLOOKUP($C1435,'2025-26 School Level AAFTE'!$C$2:$J$2349,8,FALSE), 0)</f>
        <v>521.16999999999996</v>
      </c>
      <c r="G1435" s="69">
        <f>IFERROR(IF(E1435= "yes",VLOOKUP(C1435,Summary!$B:$I,6,0),0),0)</f>
        <v>0</v>
      </c>
      <c r="H1435" s="68">
        <f t="shared" si="241"/>
        <v>0</v>
      </c>
      <c r="I1435" s="110">
        <f>VLOOKUP($A1435,'2026-27 Salary &amp; Benefits'!$A:$I,3,FALSE)</f>
        <v>1.1200000000000001</v>
      </c>
      <c r="J1435" s="110">
        <f>VLOOKUP($A1435,'2026-27 Salary &amp; Benefits'!$A:$I,4,FALSE)</f>
        <v>1.1200000000000001</v>
      </c>
      <c r="K1435" s="101">
        <f t="shared" si="242"/>
        <v>0</v>
      </c>
      <c r="L1435" s="100">
        <f t="shared" si="243"/>
        <v>0</v>
      </c>
      <c r="M1435" s="102">
        <f>'2026-27 Salary &amp; Benefits'!$E$6</f>
        <v>78209</v>
      </c>
      <c r="N1435" s="102">
        <f>'2026-27 Salary &amp; Benefits'!$F$6</f>
        <v>82248</v>
      </c>
      <c r="O1435" s="7">
        <f t="shared" si="244"/>
        <v>0</v>
      </c>
      <c r="P1435" s="7">
        <f t="shared" si="245"/>
        <v>0</v>
      </c>
      <c r="Q1435" s="7">
        <f>'2026-27 Salary &amp; Benefits'!G$6</f>
        <v>16817.759999999998</v>
      </c>
      <c r="R1435" s="103">
        <f>'2026-27 Salary &amp; Benefits'!H$6</f>
        <v>0.16020000000000001</v>
      </c>
      <c r="S1435" s="103">
        <f>'2026-27 Salary &amp; Benefits'!I$6</f>
        <v>0.15390000000000001</v>
      </c>
      <c r="T1435" s="7">
        <f t="shared" si="246"/>
        <v>0</v>
      </c>
      <c r="U1435" s="7">
        <f t="shared" si="247"/>
        <v>0</v>
      </c>
      <c r="V1435" s="7">
        <f t="shared" si="248"/>
        <v>0</v>
      </c>
      <c r="W1435" s="7">
        <f t="shared" si="249"/>
        <v>0</v>
      </c>
      <c r="X1435" s="18">
        <f t="shared" si="250"/>
        <v>0</v>
      </c>
      <c r="Y1435" s="2"/>
      <c r="Z1435" s="2"/>
      <c r="AA1435" s="2"/>
      <c r="AB1435" s="2"/>
      <c r="AC1435" s="2"/>
      <c r="AD1435" s="2"/>
      <c r="AE1435" s="2"/>
      <c r="AF1435" s="2"/>
      <c r="AG1435" s="2"/>
      <c r="AH1435" s="2"/>
      <c r="AI1435" s="2"/>
      <c r="AJ1435" s="2"/>
      <c r="AK1435" s="2"/>
      <c r="AL1435" s="2"/>
      <c r="AM1435" s="2"/>
      <c r="AN1435" s="2"/>
      <c r="AO1435" s="2"/>
      <c r="AP1435" s="2"/>
      <c r="AQ1435" s="2"/>
      <c r="AR1435" s="2"/>
      <c r="AS1435" s="2"/>
      <c r="AT1435" s="2"/>
      <c r="AU1435" s="2"/>
      <c r="AV1435" s="2"/>
      <c r="AW1435" s="2"/>
      <c r="AX1435" s="2"/>
      <c r="AY1435" s="2"/>
      <c r="AZ1435" s="2"/>
      <c r="BA1435" s="2"/>
      <c r="BB1435" s="2"/>
      <c r="BC1435" s="2"/>
      <c r="BD1435" s="2"/>
      <c r="BE1435" s="2"/>
      <c r="BF1435" s="2"/>
      <c r="BG1435" s="2"/>
      <c r="BH1435" s="2"/>
      <c r="BI1435" s="2"/>
      <c r="BJ1435" s="2"/>
      <c r="BK1435" s="2"/>
      <c r="BL1435" s="2"/>
      <c r="BM1435" s="2"/>
      <c r="BN1435" s="2"/>
      <c r="BO1435" s="2"/>
      <c r="BP1435" s="2"/>
      <c r="BQ1435" s="2"/>
      <c r="BR1435" s="2"/>
      <c r="BS1435" s="2"/>
      <c r="BT1435" s="2"/>
      <c r="BU1435" s="2"/>
      <c r="BV1435" s="2"/>
      <c r="BW1435" s="2"/>
      <c r="BX1435" s="2"/>
      <c r="BY1435" s="2"/>
      <c r="BZ1435" s="2"/>
      <c r="CA1435" s="2"/>
      <c r="CB1435" s="2"/>
      <c r="CC1435" s="2"/>
      <c r="CD1435" s="2"/>
      <c r="CE1435" s="2"/>
      <c r="CF1435" s="2"/>
      <c r="CG1435" s="2"/>
      <c r="CH1435" s="2"/>
      <c r="CI1435" s="2"/>
      <c r="CJ1435" s="2"/>
      <c r="CK1435" s="2"/>
      <c r="CL1435" s="2"/>
      <c r="CM1435" s="2"/>
      <c r="CN1435" s="2"/>
      <c r="CO1435" s="2"/>
      <c r="CP1435" s="2"/>
      <c r="CQ1435" s="2"/>
      <c r="CR1435" s="2"/>
      <c r="CS1435" s="2"/>
      <c r="CT1435" s="2"/>
      <c r="CU1435" s="2"/>
      <c r="CV1435" s="2"/>
      <c r="CW1435" s="2"/>
      <c r="CX1435" s="2"/>
      <c r="CY1435" s="2"/>
      <c r="CZ1435" s="2"/>
      <c r="DA1435" s="2"/>
      <c r="DB1435" s="2"/>
      <c r="DC1435" s="2"/>
      <c r="DD1435" s="2"/>
      <c r="DE1435" s="2"/>
      <c r="DF1435" s="2"/>
      <c r="DG1435" s="2"/>
      <c r="DH1435" s="2"/>
      <c r="DI1435" s="2"/>
      <c r="DJ1435" s="2"/>
      <c r="DK1435" s="2"/>
      <c r="DL1435" s="2"/>
      <c r="DM1435" s="2"/>
      <c r="DN1435" s="2"/>
      <c r="DO1435" s="2"/>
      <c r="DP1435" s="2"/>
      <c r="DQ1435" s="2"/>
      <c r="DR1435" s="2"/>
      <c r="DS1435" s="2"/>
      <c r="DT1435" s="2"/>
      <c r="DU1435" s="2"/>
      <c r="DV1435" s="2"/>
      <c r="DW1435" s="2"/>
      <c r="DX1435" s="2"/>
      <c r="DY1435" s="2"/>
      <c r="DZ1435" s="2"/>
      <c r="EA1435" s="2"/>
      <c r="EB1435" s="2"/>
      <c r="EC1435" s="2"/>
      <c r="ED1435" s="2"/>
      <c r="EE1435" s="2"/>
      <c r="EF1435" s="2"/>
      <c r="EG1435" s="2"/>
      <c r="EH1435" s="2"/>
      <c r="EI1435" s="2"/>
      <c r="EJ1435" s="2"/>
      <c r="EK1435" s="2"/>
      <c r="EL1435" s="2"/>
      <c r="EM1435" s="2"/>
      <c r="EN1435" s="2"/>
      <c r="EO1435" s="2"/>
      <c r="EP1435" s="2"/>
      <c r="EQ1435" s="2"/>
      <c r="ER1435" s="2"/>
      <c r="ES1435" s="2"/>
      <c r="ET1435" s="2"/>
      <c r="EU1435" s="2"/>
      <c r="EV1435" s="2"/>
      <c r="EW1435" s="2"/>
      <c r="EX1435" s="2"/>
      <c r="EY1435" s="2"/>
      <c r="EZ1435" s="2"/>
      <c r="FA1435" s="2"/>
      <c r="FB1435" s="2"/>
      <c r="FC1435" s="2"/>
    </row>
    <row r="1436" spans="1:159" s="4" customFormat="1">
      <c r="A1436" s="50" t="s">
        <v>2308</v>
      </c>
      <c r="B1436" s="59" t="s">
        <v>2719</v>
      </c>
      <c r="C1436" s="60">
        <v>2944</v>
      </c>
      <c r="D1436" s="59" t="s">
        <v>1349</v>
      </c>
      <c r="E1436" s="78" t="str">
        <f>IFERROR(VLOOKUP($C1436,'2025-26 School Level AAFTE'!$C$2:$L$2349,9,FALSE), "No")</f>
        <v>No</v>
      </c>
      <c r="F1436" s="67">
        <f>IFERROR(VLOOKUP($C1436,'2025-26 School Level AAFTE'!$C$2:$J$2349,8,FALSE), 0)</f>
        <v>422.51</v>
      </c>
      <c r="G1436" s="69">
        <f>IFERROR(IF(E1436= "yes",VLOOKUP(C1436,Summary!$B:$I,6,0),0),0)</f>
        <v>0</v>
      </c>
      <c r="H1436" s="68">
        <f t="shared" si="241"/>
        <v>0</v>
      </c>
      <c r="I1436" s="110">
        <f>VLOOKUP($A1436,'2026-27 Salary &amp; Benefits'!$A:$I,3,FALSE)</f>
        <v>1.1200000000000001</v>
      </c>
      <c r="J1436" s="110">
        <f>VLOOKUP($A1436,'2026-27 Salary &amp; Benefits'!$A:$I,4,FALSE)</f>
        <v>1.1200000000000001</v>
      </c>
      <c r="K1436" s="101">
        <f t="shared" si="242"/>
        <v>0</v>
      </c>
      <c r="L1436" s="100">
        <f t="shared" si="243"/>
        <v>0</v>
      </c>
      <c r="M1436" s="102">
        <f>'2026-27 Salary &amp; Benefits'!$E$6</f>
        <v>78209</v>
      </c>
      <c r="N1436" s="102">
        <f>'2026-27 Salary &amp; Benefits'!$F$6</f>
        <v>82248</v>
      </c>
      <c r="O1436" s="7">
        <f t="shared" si="244"/>
        <v>0</v>
      </c>
      <c r="P1436" s="7">
        <f t="shared" si="245"/>
        <v>0</v>
      </c>
      <c r="Q1436" s="7">
        <f>'2026-27 Salary &amp; Benefits'!G$6</f>
        <v>16817.759999999998</v>
      </c>
      <c r="R1436" s="103">
        <f>'2026-27 Salary &amp; Benefits'!H$6</f>
        <v>0.16020000000000001</v>
      </c>
      <c r="S1436" s="103">
        <f>'2026-27 Salary &amp; Benefits'!I$6</f>
        <v>0.15390000000000001</v>
      </c>
      <c r="T1436" s="7">
        <f t="shared" si="246"/>
        <v>0</v>
      </c>
      <c r="U1436" s="7">
        <f t="shared" si="247"/>
        <v>0</v>
      </c>
      <c r="V1436" s="7">
        <f t="shared" si="248"/>
        <v>0</v>
      </c>
      <c r="W1436" s="7">
        <f t="shared" si="249"/>
        <v>0</v>
      </c>
      <c r="X1436" s="18">
        <f t="shared" si="250"/>
        <v>0</v>
      </c>
      <c r="Y1436" s="2"/>
      <c r="Z1436" s="2"/>
      <c r="AA1436" s="2"/>
      <c r="AB1436" s="2"/>
      <c r="AC1436" s="2"/>
      <c r="AD1436" s="2"/>
      <c r="AE1436" s="2"/>
      <c r="AF1436" s="2"/>
      <c r="AG1436" s="2"/>
      <c r="AH1436" s="2"/>
      <c r="AI1436" s="2"/>
      <c r="AJ1436" s="2"/>
      <c r="AK1436" s="2"/>
      <c r="AL1436" s="2"/>
      <c r="AM1436" s="2"/>
      <c r="AN1436" s="2"/>
      <c r="AO1436" s="2"/>
      <c r="AP1436" s="2"/>
      <c r="AQ1436" s="2"/>
      <c r="AR1436" s="2"/>
      <c r="AS1436" s="2"/>
      <c r="AT1436" s="2"/>
      <c r="AU1436" s="2"/>
      <c r="AV1436" s="2"/>
      <c r="AW1436" s="2"/>
      <c r="AX1436" s="2"/>
      <c r="AY1436" s="2"/>
      <c r="AZ1436" s="2"/>
      <c r="BA1436" s="2"/>
      <c r="BB1436" s="2"/>
      <c r="BC1436" s="2"/>
      <c r="BD1436" s="2"/>
      <c r="BE1436" s="2"/>
      <c r="BF1436" s="2"/>
      <c r="BG1436" s="2"/>
      <c r="BH1436" s="2"/>
      <c r="BI1436" s="2"/>
      <c r="BJ1436" s="2"/>
      <c r="BK1436" s="2"/>
      <c r="BL1436" s="2"/>
      <c r="BM1436" s="2"/>
      <c r="BN1436" s="2"/>
      <c r="BO1436" s="2"/>
      <c r="BP1436" s="2"/>
      <c r="BQ1436" s="2"/>
      <c r="BR1436" s="2"/>
      <c r="BS1436" s="2"/>
      <c r="BT1436" s="2"/>
      <c r="BU1436" s="2"/>
      <c r="BV1436" s="2"/>
      <c r="BW1436" s="2"/>
      <c r="BX1436" s="2"/>
      <c r="BY1436" s="2"/>
      <c r="BZ1436" s="2"/>
      <c r="CA1436" s="2"/>
      <c r="CB1436" s="2"/>
      <c r="CC1436" s="2"/>
      <c r="CD1436" s="2"/>
      <c r="CE1436" s="2"/>
      <c r="CF1436" s="2"/>
      <c r="CG1436" s="2"/>
      <c r="CH1436" s="2"/>
      <c r="CI1436" s="2"/>
      <c r="CJ1436" s="2"/>
      <c r="CK1436" s="2"/>
      <c r="CL1436" s="2"/>
      <c r="CM1436" s="2"/>
      <c r="CN1436" s="2"/>
      <c r="CO1436" s="2"/>
      <c r="CP1436" s="2"/>
      <c r="CQ1436" s="2"/>
      <c r="CR1436" s="2"/>
      <c r="CS1436" s="2"/>
      <c r="CT1436" s="2"/>
      <c r="CU1436" s="2"/>
      <c r="CV1436" s="2"/>
      <c r="CW1436" s="2"/>
      <c r="CX1436" s="2"/>
      <c r="CY1436" s="2"/>
      <c r="CZ1436" s="2"/>
      <c r="DA1436" s="2"/>
      <c r="DB1436" s="2"/>
      <c r="DC1436" s="2"/>
      <c r="DD1436" s="2"/>
      <c r="DE1436" s="2"/>
      <c r="DF1436" s="2"/>
      <c r="DG1436" s="2"/>
      <c r="DH1436" s="2"/>
      <c r="DI1436" s="2"/>
      <c r="DJ1436" s="2"/>
      <c r="DK1436" s="2"/>
      <c r="DL1436" s="2"/>
      <c r="DM1436" s="2"/>
      <c r="DN1436" s="2"/>
      <c r="DO1436" s="2"/>
      <c r="DP1436" s="2"/>
      <c r="DQ1436" s="2"/>
      <c r="DR1436" s="2"/>
      <c r="DS1436" s="2"/>
      <c r="DT1436" s="2"/>
      <c r="DU1436" s="2"/>
      <c r="DV1436" s="2"/>
      <c r="DW1436" s="2"/>
      <c r="DX1436" s="2"/>
      <c r="DY1436" s="2"/>
      <c r="DZ1436" s="2"/>
      <c r="EA1436" s="2"/>
      <c r="EB1436" s="2"/>
      <c r="EC1436" s="2"/>
      <c r="ED1436" s="2"/>
      <c r="EE1436" s="2"/>
      <c r="EF1436" s="2"/>
      <c r="EG1436" s="2"/>
      <c r="EH1436" s="2"/>
      <c r="EI1436" s="2"/>
      <c r="EJ1436" s="2"/>
      <c r="EK1436" s="2"/>
      <c r="EL1436" s="2"/>
      <c r="EM1436" s="2"/>
      <c r="EN1436" s="2"/>
      <c r="EO1436" s="2"/>
      <c r="EP1436" s="2"/>
      <c r="EQ1436" s="2"/>
      <c r="ER1436" s="2"/>
      <c r="ES1436" s="2"/>
      <c r="ET1436" s="2"/>
      <c r="EU1436" s="2"/>
      <c r="EV1436" s="2"/>
      <c r="EW1436" s="2"/>
      <c r="EX1436" s="2"/>
      <c r="EY1436" s="2"/>
      <c r="EZ1436" s="2"/>
      <c r="FA1436" s="2"/>
      <c r="FB1436" s="2"/>
      <c r="FC1436" s="2"/>
    </row>
    <row r="1437" spans="1:159" s="4" customFormat="1">
      <c r="A1437" s="50" t="s">
        <v>2308</v>
      </c>
      <c r="B1437" s="59" t="s">
        <v>2719</v>
      </c>
      <c r="C1437" s="60">
        <v>4387</v>
      </c>
      <c r="D1437" s="2" t="s">
        <v>1360</v>
      </c>
      <c r="E1437" s="78" t="str">
        <f>IFERROR(VLOOKUP($C1437,'2025-26 School Level AAFTE'!$C$2:$L$2349,9,FALSE), "No")</f>
        <v>No</v>
      </c>
      <c r="F1437" s="67">
        <f>IFERROR(VLOOKUP($C1437,'2025-26 School Level AAFTE'!$C$2:$J$2349,8,FALSE), 0)</f>
        <v>620.87</v>
      </c>
      <c r="G1437" s="69">
        <f>IFERROR(IF(E1437= "yes",VLOOKUP(C1437,Summary!$B:$I,6,0),0),0)</f>
        <v>0</v>
      </c>
      <c r="H1437" s="68">
        <f t="shared" si="241"/>
        <v>0</v>
      </c>
      <c r="I1437" s="110">
        <f>VLOOKUP($A1437,'2026-27 Salary &amp; Benefits'!$A:$I,3,FALSE)</f>
        <v>1.1200000000000001</v>
      </c>
      <c r="J1437" s="110">
        <f>VLOOKUP($A1437,'2026-27 Salary &amp; Benefits'!$A:$I,4,FALSE)</f>
        <v>1.1200000000000001</v>
      </c>
      <c r="K1437" s="101">
        <f t="shared" si="242"/>
        <v>0</v>
      </c>
      <c r="L1437" s="100">
        <f t="shared" si="243"/>
        <v>0</v>
      </c>
      <c r="M1437" s="102">
        <f>'2026-27 Salary &amp; Benefits'!$E$6</f>
        <v>78209</v>
      </c>
      <c r="N1437" s="102">
        <f>'2026-27 Salary &amp; Benefits'!$F$6</f>
        <v>82248</v>
      </c>
      <c r="O1437" s="7">
        <f t="shared" si="244"/>
        <v>0</v>
      </c>
      <c r="P1437" s="7">
        <f t="shared" si="245"/>
        <v>0</v>
      </c>
      <c r="Q1437" s="7">
        <f>'2026-27 Salary &amp; Benefits'!G$6</f>
        <v>16817.759999999998</v>
      </c>
      <c r="R1437" s="103">
        <f>'2026-27 Salary &amp; Benefits'!H$6</f>
        <v>0.16020000000000001</v>
      </c>
      <c r="S1437" s="103">
        <f>'2026-27 Salary &amp; Benefits'!I$6</f>
        <v>0.15390000000000001</v>
      </c>
      <c r="T1437" s="7">
        <f t="shared" si="246"/>
        <v>0</v>
      </c>
      <c r="U1437" s="7">
        <f t="shared" si="247"/>
        <v>0</v>
      </c>
      <c r="V1437" s="7">
        <f t="shared" si="248"/>
        <v>0</v>
      </c>
      <c r="W1437" s="7">
        <f t="shared" si="249"/>
        <v>0</v>
      </c>
      <c r="X1437" s="18">
        <f t="shared" si="250"/>
        <v>0</v>
      </c>
      <c r="Y1437" s="2"/>
      <c r="Z1437" s="2"/>
      <c r="AA1437" s="2"/>
      <c r="AB1437" s="2"/>
      <c r="AC1437" s="2"/>
      <c r="AD1437" s="2"/>
      <c r="AE1437" s="2"/>
      <c r="AF1437" s="2"/>
      <c r="AG1437" s="2"/>
      <c r="AH1437" s="2"/>
      <c r="AI1437" s="2"/>
      <c r="AJ1437" s="2"/>
      <c r="AK1437" s="2"/>
      <c r="AL1437" s="2"/>
      <c r="AM1437" s="2"/>
      <c r="AN1437" s="2"/>
      <c r="AO1437" s="2"/>
      <c r="AP1437" s="2"/>
      <c r="AQ1437" s="2"/>
      <c r="AR1437" s="2"/>
      <c r="AS1437" s="2"/>
      <c r="AT1437" s="2"/>
      <c r="AU1437" s="2"/>
      <c r="AV1437" s="2"/>
      <c r="AW1437" s="2"/>
      <c r="AX1437" s="2"/>
      <c r="AY1437" s="2"/>
      <c r="AZ1437" s="2"/>
      <c r="BA1437" s="2"/>
      <c r="BB1437" s="2"/>
      <c r="BC1437" s="2"/>
      <c r="BD1437" s="2"/>
      <c r="BE1437" s="2"/>
      <c r="BF1437" s="2"/>
      <c r="BG1437" s="2"/>
      <c r="BH1437" s="2"/>
      <c r="BI1437" s="2"/>
      <c r="BJ1437" s="2"/>
      <c r="BK1437" s="2"/>
      <c r="BL1437" s="2"/>
      <c r="BM1437" s="2"/>
      <c r="BN1437" s="2"/>
      <c r="BO1437" s="2"/>
      <c r="BP1437" s="2"/>
      <c r="BQ1437" s="2"/>
      <c r="BR1437" s="2"/>
      <c r="BS1437" s="2"/>
      <c r="BT1437" s="2"/>
      <c r="BU1437" s="2"/>
      <c r="BV1437" s="2"/>
      <c r="BW1437" s="2"/>
      <c r="BX1437" s="2"/>
      <c r="BY1437" s="2"/>
      <c r="BZ1437" s="2"/>
      <c r="CA1437" s="2"/>
      <c r="CB1437" s="2"/>
      <c r="CC1437" s="2"/>
      <c r="CD1437" s="2"/>
      <c r="CE1437" s="2"/>
      <c r="CF1437" s="2"/>
      <c r="CG1437" s="2"/>
      <c r="CH1437" s="2"/>
      <c r="CI1437" s="2"/>
      <c r="CJ1437" s="2"/>
      <c r="CK1437" s="2"/>
      <c r="CL1437" s="2"/>
      <c r="CM1437" s="2"/>
      <c r="CN1437" s="2"/>
      <c r="CO1437" s="2"/>
      <c r="CP1437" s="2"/>
      <c r="CQ1437" s="2"/>
      <c r="CR1437" s="2"/>
      <c r="CS1437" s="2"/>
      <c r="CT1437" s="2"/>
      <c r="CU1437" s="2"/>
      <c r="CV1437" s="2"/>
      <c r="CW1437" s="2"/>
      <c r="CX1437" s="2"/>
      <c r="CY1437" s="2"/>
      <c r="CZ1437" s="2"/>
      <c r="DA1437" s="2"/>
      <c r="DB1437" s="2"/>
      <c r="DC1437" s="2"/>
      <c r="DD1437" s="2"/>
      <c r="DE1437" s="2"/>
      <c r="DF1437" s="2"/>
      <c r="DG1437" s="2"/>
      <c r="DH1437" s="2"/>
      <c r="DI1437" s="2"/>
      <c r="DJ1437" s="2"/>
      <c r="DK1437" s="2"/>
      <c r="DL1437" s="2"/>
      <c r="DM1437" s="2"/>
      <c r="DN1437" s="2"/>
      <c r="DO1437" s="2"/>
      <c r="DP1437" s="2"/>
      <c r="DQ1437" s="2"/>
      <c r="DR1437" s="2"/>
      <c r="DS1437" s="2"/>
      <c r="DT1437" s="2"/>
      <c r="DU1437" s="2"/>
      <c r="DV1437" s="2"/>
      <c r="DW1437" s="2"/>
      <c r="DX1437" s="2"/>
      <c r="DY1437" s="2"/>
      <c r="DZ1437" s="2"/>
      <c r="EA1437" s="2"/>
      <c r="EB1437" s="2"/>
      <c r="EC1437" s="2"/>
      <c r="ED1437" s="2"/>
      <c r="EE1437" s="2"/>
      <c r="EF1437" s="2"/>
      <c r="EG1437" s="2"/>
      <c r="EH1437" s="2"/>
      <c r="EI1437" s="2"/>
      <c r="EJ1437" s="2"/>
      <c r="EK1437" s="2"/>
      <c r="EL1437" s="2"/>
      <c r="EM1437" s="2"/>
      <c r="EN1437" s="2"/>
      <c r="EO1437" s="2"/>
      <c r="EP1437" s="2"/>
      <c r="EQ1437" s="2"/>
      <c r="ER1437" s="2"/>
      <c r="ES1437" s="2"/>
      <c r="ET1437" s="2"/>
      <c r="EU1437" s="2"/>
      <c r="EV1437" s="2"/>
      <c r="EW1437" s="2"/>
      <c r="EX1437" s="2"/>
      <c r="EY1437" s="2"/>
      <c r="EZ1437" s="2"/>
      <c r="FA1437" s="2"/>
      <c r="FB1437" s="2"/>
      <c r="FC1437" s="2"/>
    </row>
    <row r="1438" spans="1:159" s="4" customFormat="1">
      <c r="A1438" s="50" t="s">
        <v>2308</v>
      </c>
      <c r="B1438" s="59" t="s">
        <v>2719</v>
      </c>
      <c r="C1438" s="60">
        <v>1516</v>
      </c>
      <c r="D1438" s="59" t="s">
        <v>1346</v>
      </c>
      <c r="E1438" s="78" t="str">
        <f>IFERROR(VLOOKUP($C1438,'2025-26 School Level AAFTE'!$C$2:$L$2349,9,FALSE), "No")</f>
        <v>No</v>
      </c>
      <c r="F1438" s="67">
        <f>IFERROR(VLOOKUP($C1438,'2025-26 School Level AAFTE'!$C$2:$J$2349,8,FALSE), 0)</f>
        <v>138.16</v>
      </c>
      <c r="G1438" s="69">
        <f>IFERROR(IF(E1438= "yes",VLOOKUP(C1438,Summary!$B:$I,6,0),0),0)</f>
        <v>0</v>
      </c>
      <c r="H1438" s="68">
        <f t="shared" ref="H1438:H1501" si="251">IF(E1438= "yes", F1438,0)</f>
        <v>0</v>
      </c>
      <c r="I1438" s="110">
        <f>VLOOKUP($A1438,'2026-27 Salary &amp; Benefits'!$A:$I,3,FALSE)</f>
        <v>1.1200000000000001</v>
      </c>
      <c r="J1438" s="110">
        <f>VLOOKUP($A1438,'2026-27 Salary &amp; Benefits'!$A:$I,4,FALSE)</f>
        <v>1.1200000000000001</v>
      </c>
      <c r="K1438" s="101">
        <f t="shared" ref="K1438:K1501" si="252">IF(G1438&gt;0,G1438,H1438)</f>
        <v>0</v>
      </c>
      <c r="L1438" s="100">
        <f t="shared" ref="L1438:L1501" si="253">ROUND((($K1438*1.1*36)/15)/900,3)</f>
        <v>0</v>
      </c>
      <c r="M1438" s="102">
        <f>'2026-27 Salary &amp; Benefits'!$E$6</f>
        <v>78209</v>
      </c>
      <c r="N1438" s="102">
        <f>'2026-27 Salary &amp; Benefits'!$F$6</f>
        <v>82248</v>
      </c>
      <c r="O1438" s="7">
        <f t="shared" ref="O1438:O1501" si="254">ROUND($I1438*$M1438*$L1438,2)</f>
        <v>0</v>
      </c>
      <c r="P1438" s="7">
        <f t="shared" ref="P1438:P1501" si="255">ROUND($J1438*$N1438*$L1438,2)-O1438</f>
        <v>0</v>
      </c>
      <c r="Q1438" s="7">
        <f>'2026-27 Salary &amp; Benefits'!G$6</f>
        <v>16817.759999999998</v>
      </c>
      <c r="R1438" s="103">
        <f>'2026-27 Salary &amp; Benefits'!H$6</f>
        <v>0.16020000000000001</v>
      </c>
      <c r="S1438" s="103">
        <f>'2026-27 Salary &amp; Benefits'!I$6</f>
        <v>0.15390000000000001</v>
      </c>
      <c r="T1438" s="7">
        <f t="shared" ref="T1438:T1501" si="256">ROUND(O1438*R1438+P1438*S1438+L1438*Q1438,2)</f>
        <v>0</v>
      </c>
      <c r="U1438" s="7">
        <f t="shared" ref="U1438:U1501" si="257">ROUND((($N1438*$J1438*$L1438)/180)*3,2)</f>
        <v>0</v>
      </c>
      <c r="V1438" s="7">
        <f t="shared" ref="V1438:V1501" si="258">ROUND(U1438*S1438,2)</f>
        <v>0</v>
      </c>
      <c r="W1438" s="7">
        <f t="shared" ref="W1438:W1501" si="259">SUM(U1438:V1438)</f>
        <v>0</v>
      </c>
      <c r="X1438" s="18">
        <f t="shared" ref="X1438:X1501" si="260">SUM(T1438,O1438:P1438,W1438)</f>
        <v>0</v>
      </c>
      <c r="Y1438" s="2"/>
      <c r="Z1438" s="2"/>
      <c r="AA1438" s="2"/>
      <c r="AB1438" s="2"/>
      <c r="AC1438" s="2"/>
      <c r="AD1438" s="2"/>
      <c r="AE1438" s="2"/>
      <c r="AF1438" s="2"/>
      <c r="AG1438" s="2"/>
      <c r="AH1438" s="2"/>
      <c r="AI1438" s="2"/>
      <c r="AJ1438" s="2"/>
      <c r="AK1438" s="2"/>
      <c r="AL1438" s="2"/>
      <c r="AM1438" s="2"/>
      <c r="AN1438" s="2"/>
      <c r="AO1438" s="2"/>
      <c r="AP1438" s="2"/>
      <c r="AQ1438" s="2"/>
      <c r="AR1438" s="2"/>
      <c r="AS1438" s="2"/>
      <c r="AT1438" s="2"/>
      <c r="AU1438" s="2"/>
      <c r="AV1438" s="2"/>
      <c r="AW1438" s="2"/>
      <c r="AX1438" s="2"/>
      <c r="AY1438" s="2"/>
      <c r="AZ1438" s="2"/>
      <c r="BA1438" s="2"/>
      <c r="BB1438" s="2"/>
      <c r="BC1438" s="2"/>
      <c r="BD1438" s="2"/>
      <c r="BE1438" s="2"/>
      <c r="BF1438" s="2"/>
      <c r="BG1438" s="2"/>
      <c r="BH1438" s="2"/>
      <c r="BI1438" s="2"/>
      <c r="BJ1438" s="2"/>
      <c r="BK1438" s="2"/>
      <c r="BL1438" s="2"/>
      <c r="BM1438" s="2"/>
      <c r="BN1438" s="2"/>
      <c r="BO1438" s="2"/>
      <c r="BP1438" s="2"/>
      <c r="BQ1438" s="2"/>
      <c r="BR1438" s="2"/>
      <c r="BS1438" s="2"/>
      <c r="BT1438" s="2"/>
      <c r="BU1438" s="2"/>
      <c r="BV1438" s="2"/>
      <c r="BW1438" s="2"/>
      <c r="BX1438" s="2"/>
      <c r="BY1438" s="2"/>
      <c r="BZ1438" s="2"/>
      <c r="CA1438" s="2"/>
      <c r="CB1438" s="2"/>
      <c r="CC1438" s="2"/>
      <c r="CD1438" s="2"/>
      <c r="CE1438" s="2"/>
      <c r="CF1438" s="2"/>
      <c r="CG1438" s="2"/>
      <c r="CH1438" s="2"/>
      <c r="CI1438" s="2"/>
      <c r="CJ1438" s="2"/>
      <c r="CK1438" s="2"/>
      <c r="CL1438" s="2"/>
      <c r="CM1438" s="2"/>
      <c r="CN1438" s="2"/>
      <c r="CO1438" s="2"/>
      <c r="CP1438" s="2"/>
      <c r="CQ1438" s="2"/>
      <c r="CR1438" s="2"/>
      <c r="CS1438" s="2"/>
      <c r="CT1438" s="2"/>
      <c r="CU1438" s="2"/>
      <c r="CV1438" s="2"/>
      <c r="CW1438" s="2"/>
      <c r="CX1438" s="2"/>
      <c r="CY1438" s="2"/>
      <c r="CZ1438" s="2"/>
      <c r="DA1438" s="2"/>
      <c r="DB1438" s="2"/>
      <c r="DC1438" s="2"/>
      <c r="DD1438" s="2"/>
      <c r="DE1438" s="2"/>
      <c r="DF1438" s="2"/>
      <c r="DG1438" s="2"/>
      <c r="DH1438" s="2"/>
      <c r="DI1438" s="2"/>
      <c r="DJ1438" s="2"/>
      <c r="DK1438" s="2"/>
      <c r="DL1438" s="2"/>
      <c r="DM1438" s="2"/>
      <c r="DN1438" s="2"/>
      <c r="DO1438" s="2"/>
      <c r="DP1438" s="2"/>
      <c r="DQ1438" s="2"/>
      <c r="DR1438" s="2"/>
      <c r="DS1438" s="2"/>
      <c r="DT1438" s="2"/>
      <c r="DU1438" s="2"/>
      <c r="DV1438" s="2"/>
      <c r="DW1438" s="2"/>
      <c r="DX1438" s="2"/>
      <c r="DY1438" s="2"/>
      <c r="DZ1438" s="2"/>
      <c r="EA1438" s="2"/>
      <c r="EB1438" s="2"/>
      <c r="EC1438" s="2"/>
      <c r="ED1438" s="2"/>
      <c r="EE1438" s="2"/>
      <c r="EF1438" s="2"/>
      <c r="EG1438" s="2"/>
      <c r="EH1438" s="2"/>
      <c r="EI1438" s="2"/>
      <c r="EJ1438" s="2"/>
      <c r="EK1438" s="2"/>
      <c r="EL1438" s="2"/>
      <c r="EM1438" s="2"/>
      <c r="EN1438" s="2"/>
      <c r="EO1438" s="2"/>
      <c r="EP1438" s="2"/>
      <c r="EQ1438" s="2"/>
      <c r="ER1438" s="2"/>
      <c r="ES1438" s="2"/>
      <c r="ET1438" s="2"/>
      <c r="EU1438" s="2"/>
      <c r="EV1438" s="2"/>
      <c r="EW1438" s="2"/>
      <c r="EX1438" s="2"/>
      <c r="EY1438" s="2"/>
      <c r="EZ1438" s="2"/>
      <c r="FA1438" s="2"/>
      <c r="FB1438" s="2"/>
      <c r="FC1438" s="2"/>
    </row>
    <row r="1439" spans="1:159" s="4" customFormat="1">
      <c r="A1439" s="50" t="s">
        <v>2308</v>
      </c>
      <c r="B1439" s="59" t="s">
        <v>2719</v>
      </c>
      <c r="C1439" s="60">
        <v>4156</v>
      </c>
      <c r="D1439" s="59" t="s">
        <v>1356</v>
      </c>
      <c r="E1439" s="78" t="str">
        <f>IFERROR(VLOOKUP($C1439,'2025-26 School Level AAFTE'!$C$2:$L$2349,9,FALSE), "No")</f>
        <v>No</v>
      </c>
      <c r="F1439" s="67">
        <f>IFERROR(VLOOKUP($C1439,'2025-26 School Level AAFTE'!$C$2:$J$2349,8,FALSE), 0)</f>
        <v>459.84</v>
      </c>
      <c r="G1439" s="69">
        <f>IFERROR(IF(E1439= "yes",VLOOKUP(C1439,Summary!$B:$I,6,0),0),0)</f>
        <v>0</v>
      </c>
      <c r="H1439" s="68">
        <f t="shared" si="251"/>
        <v>0</v>
      </c>
      <c r="I1439" s="110">
        <f>VLOOKUP($A1439,'2026-27 Salary &amp; Benefits'!$A:$I,3,FALSE)</f>
        <v>1.1200000000000001</v>
      </c>
      <c r="J1439" s="110">
        <f>VLOOKUP($A1439,'2026-27 Salary &amp; Benefits'!$A:$I,4,FALSE)</f>
        <v>1.1200000000000001</v>
      </c>
      <c r="K1439" s="101">
        <f t="shared" si="252"/>
        <v>0</v>
      </c>
      <c r="L1439" s="100">
        <f t="shared" si="253"/>
        <v>0</v>
      </c>
      <c r="M1439" s="102">
        <f>'2026-27 Salary &amp; Benefits'!$E$6</f>
        <v>78209</v>
      </c>
      <c r="N1439" s="102">
        <f>'2026-27 Salary &amp; Benefits'!$F$6</f>
        <v>82248</v>
      </c>
      <c r="O1439" s="7">
        <f t="shared" si="254"/>
        <v>0</v>
      </c>
      <c r="P1439" s="7">
        <f t="shared" si="255"/>
        <v>0</v>
      </c>
      <c r="Q1439" s="7">
        <f>'2026-27 Salary &amp; Benefits'!G$6</f>
        <v>16817.759999999998</v>
      </c>
      <c r="R1439" s="103">
        <f>'2026-27 Salary &amp; Benefits'!H$6</f>
        <v>0.16020000000000001</v>
      </c>
      <c r="S1439" s="103">
        <f>'2026-27 Salary &amp; Benefits'!I$6</f>
        <v>0.15390000000000001</v>
      </c>
      <c r="T1439" s="7">
        <f t="shared" si="256"/>
        <v>0</v>
      </c>
      <c r="U1439" s="7">
        <f t="shared" si="257"/>
        <v>0</v>
      </c>
      <c r="V1439" s="7">
        <f t="shared" si="258"/>
        <v>0</v>
      </c>
      <c r="W1439" s="7">
        <f t="shared" si="259"/>
        <v>0</v>
      </c>
      <c r="X1439" s="18">
        <f t="shared" si="260"/>
        <v>0</v>
      </c>
      <c r="Y1439" s="2"/>
      <c r="Z1439" s="2"/>
      <c r="AA1439" s="2"/>
      <c r="AB1439" s="2"/>
      <c r="AC1439" s="2"/>
      <c r="AD1439" s="2"/>
      <c r="AE1439" s="2"/>
      <c r="AF1439" s="2"/>
      <c r="AG1439" s="2"/>
      <c r="AH1439" s="2"/>
      <c r="AI1439" s="2"/>
      <c r="AJ1439" s="2"/>
      <c r="AK1439" s="2"/>
      <c r="AL1439" s="2"/>
      <c r="AM1439" s="2"/>
      <c r="AN1439" s="2"/>
      <c r="AO1439" s="2"/>
      <c r="AP1439" s="2"/>
      <c r="AQ1439" s="2"/>
      <c r="AR1439" s="2"/>
      <c r="AS1439" s="2"/>
      <c r="AT1439" s="2"/>
      <c r="AU1439" s="2"/>
      <c r="AV1439" s="2"/>
      <c r="AW1439" s="2"/>
      <c r="AX1439" s="2"/>
      <c r="AY1439" s="2"/>
      <c r="AZ1439" s="2"/>
      <c r="BA1439" s="2"/>
      <c r="BB1439" s="2"/>
      <c r="BC1439" s="2"/>
      <c r="BD1439" s="2"/>
      <c r="BE1439" s="2"/>
      <c r="BF1439" s="2"/>
      <c r="BG1439" s="2"/>
      <c r="BH1439" s="2"/>
      <c r="BI1439" s="2"/>
      <c r="BJ1439" s="2"/>
      <c r="BK1439" s="2"/>
      <c r="BL1439" s="2"/>
      <c r="BM1439" s="2"/>
      <c r="BN1439" s="2"/>
      <c r="BO1439" s="2"/>
      <c r="BP1439" s="2"/>
      <c r="BQ1439" s="2"/>
      <c r="BR1439" s="2"/>
      <c r="BS1439" s="2"/>
      <c r="BT1439" s="2"/>
      <c r="BU1439" s="2"/>
      <c r="BV1439" s="2"/>
      <c r="BW1439" s="2"/>
      <c r="BX1439" s="2"/>
      <c r="BY1439" s="2"/>
      <c r="BZ1439" s="2"/>
      <c r="CA1439" s="2"/>
      <c r="CB1439" s="2"/>
      <c r="CC1439" s="2"/>
      <c r="CD1439" s="2"/>
      <c r="CE1439" s="2"/>
      <c r="CF1439" s="2"/>
      <c r="CG1439" s="2"/>
      <c r="CH1439" s="2"/>
      <c r="CI1439" s="2"/>
      <c r="CJ1439" s="2"/>
      <c r="CK1439" s="2"/>
      <c r="CL1439" s="2"/>
      <c r="CM1439" s="2"/>
      <c r="CN1439" s="2"/>
      <c r="CO1439" s="2"/>
      <c r="CP1439" s="2"/>
      <c r="CQ1439" s="2"/>
      <c r="CR1439" s="2"/>
      <c r="CS1439" s="2"/>
      <c r="CT1439" s="2"/>
      <c r="CU1439" s="2"/>
      <c r="CV1439" s="2"/>
      <c r="CW1439" s="2"/>
      <c r="CX1439" s="2"/>
      <c r="CY1439" s="2"/>
      <c r="CZ1439" s="2"/>
      <c r="DA1439" s="2"/>
      <c r="DB1439" s="2"/>
      <c r="DC1439" s="2"/>
      <c r="DD1439" s="2"/>
      <c r="DE1439" s="2"/>
      <c r="DF1439" s="2"/>
      <c r="DG1439" s="2"/>
      <c r="DH1439" s="2"/>
      <c r="DI1439" s="2"/>
      <c r="DJ1439" s="2"/>
      <c r="DK1439" s="2"/>
      <c r="DL1439" s="2"/>
      <c r="DM1439" s="2"/>
      <c r="DN1439" s="2"/>
      <c r="DO1439" s="2"/>
      <c r="DP1439" s="2"/>
      <c r="DQ1439" s="2"/>
      <c r="DR1439" s="2"/>
      <c r="DS1439" s="2"/>
      <c r="DT1439" s="2"/>
      <c r="DU1439" s="2"/>
      <c r="DV1439" s="2"/>
      <c r="DW1439" s="2"/>
      <c r="DX1439" s="2"/>
      <c r="DY1439" s="2"/>
      <c r="DZ1439" s="2"/>
      <c r="EA1439" s="2"/>
      <c r="EB1439" s="2"/>
      <c r="EC1439" s="2"/>
      <c r="ED1439" s="2"/>
      <c r="EE1439" s="2"/>
      <c r="EF1439" s="2"/>
      <c r="EG1439" s="2"/>
      <c r="EH1439" s="2"/>
      <c r="EI1439" s="2"/>
      <c r="EJ1439" s="2"/>
      <c r="EK1439" s="2"/>
      <c r="EL1439" s="2"/>
      <c r="EM1439" s="2"/>
      <c r="EN1439" s="2"/>
      <c r="EO1439" s="2"/>
      <c r="EP1439" s="2"/>
      <c r="EQ1439" s="2"/>
      <c r="ER1439" s="2"/>
      <c r="ES1439" s="2"/>
      <c r="ET1439" s="2"/>
      <c r="EU1439" s="2"/>
      <c r="EV1439" s="2"/>
      <c r="EW1439" s="2"/>
      <c r="EX1439" s="2"/>
      <c r="EY1439" s="2"/>
      <c r="EZ1439" s="2"/>
      <c r="FA1439" s="2"/>
      <c r="FB1439" s="2"/>
      <c r="FC1439" s="2"/>
    </row>
    <row r="1440" spans="1:159" s="4" customFormat="1">
      <c r="A1440" s="50" t="s">
        <v>2308</v>
      </c>
      <c r="B1440" s="59" t="s">
        <v>2719</v>
      </c>
      <c r="C1440" s="60">
        <v>4219</v>
      </c>
      <c r="D1440" s="59" t="s">
        <v>1358</v>
      </c>
      <c r="E1440" s="78" t="str">
        <f>IFERROR(VLOOKUP($C1440,'2025-26 School Level AAFTE'!$C$2:$L$2349,9,FALSE), "No")</f>
        <v>No</v>
      </c>
      <c r="F1440" s="67">
        <f>IFERROR(VLOOKUP($C1440,'2025-26 School Level AAFTE'!$C$2:$J$2349,8,FALSE), 0)</f>
        <v>521.57000000000005</v>
      </c>
      <c r="G1440" s="69">
        <f>IFERROR(IF(E1440= "yes",VLOOKUP(C1440,Summary!$B:$I,6,0),0),0)</f>
        <v>0</v>
      </c>
      <c r="H1440" s="68">
        <f t="shared" si="251"/>
        <v>0</v>
      </c>
      <c r="I1440" s="110">
        <f>VLOOKUP($A1440,'2026-27 Salary &amp; Benefits'!$A:$I,3,FALSE)</f>
        <v>1.1200000000000001</v>
      </c>
      <c r="J1440" s="110">
        <f>VLOOKUP($A1440,'2026-27 Salary &amp; Benefits'!$A:$I,4,FALSE)</f>
        <v>1.1200000000000001</v>
      </c>
      <c r="K1440" s="101">
        <f t="shared" si="252"/>
        <v>0</v>
      </c>
      <c r="L1440" s="100">
        <f t="shared" si="253"/>
        <v>0</v>
      </c>
      <c r="M1440" s="102">
        <f>'2026-27 Salary &amp; Benefits'!$E$6</f>
        <v>78209</v>
      </c>
      <c r="N1440" s="102">
        <f>'2026-27 Salary &amp; Benefits'!$F$6</f>
        <v>82248</v>
      </c>
      <c r="O1440" s="7">
        <f t="shared" si="254"/>
        <v>0</v>
      </c>
      <c r="P1440" s="7">
        <f t="shared" si="255"/>
        <v>0</v>
      </c>
      <c r="Q1440" s="7">
        <f>'2026-27 Salary &amp; Benefits'!G$6</f>
        <v>16817.759999999998</v>
      </c>
      <c r="R1440" s="103">
        <f>'2026-27 Salary &amp; Benefits'!H$6</f>
        <v>0.16020000000000001</v>
      </c>
      <c r="S1440" s="103">
        <f>'2026-27 Salary &amp; Benefits'!I$6</f>
        <v>0.15390000000000001</v>
      </c>
      <c r="T1440" s="7">
        <f t="shared" si="256"/>
        <v>0</v>
      </c>
      <c r="U1440" s="7">
        <f t="shared" si="257"/>
        <v>0</v>
      </c>
      <c r="V1440" s="7">
        <f t="shared" si="258"/>
        <v>0</v>
      </c>
      <c r="W1440" s="7">
        <f t="shared" si="259"/>
        <v>0</v>
      </c>
      <c r="X1440" s="18">
        <f t="shared" si="260"/>
        <v>0</v>
      </c>
      <c r="Y1440" s="2"/>
      <c r="Z1440" s="2"/>
      <c r="AA1440" s="2"/>
      <c r="AB1440" s="2"/>
      <c r="AC1440" s="2"/>
      <c r="AD1440" s="2"/>
      <c r="AE1440" s="2"/>
      <c r="AF1440" s="2"/>
      <c r="AG1440" s="2"/>
      <c r="AH1440" s="2"/>
      <c r="AI1440" s="2"/>
      <c r="AJ1440" s="2"/>
      <c r="AK1440" s="2"/>
      <c r="AL1440" s="2"/>
      <c r="AM1440" s="2"/>
      <c r="AN1440" s="2"/>
      <c r="AO1440" s="2"/>
      <c r="AP1440" s="2"/>
      <c r="AQ1440" s="2"/>
      <c r="AR1440" s="2"/>
      <c r="AS1440" s="2"/>
      <c r="AT1440" s="2"/>
      <c r="AU1440" s="2"/>
      <c r="AV1440" s="2"/>
      <c r="AW1440" s="2"/>
      <c r="AX1440" s="2"/>
      <c r="AY1440" s="2"/>
      <c r="AZ1440" s="2"/>
      <c r="BA1440" s="2"/>
      <c r="BB1440" s="2"/>
      <c r="BC1440" s="2"/>
      <c r="BD1440" s="2"/>
      <c r="BE1440" s="2"/>
      <c r="BF1440" s="2"/>
      <c r="BG1440" s="2"/>
      <c r="BH1440" s="2"/>
      <c r="BI1440" s="2"/>
      <c r="BJ1440" s="2"/>
      <c r="BK1440" s="2"/>
      <c r="BL1440" s="2"/>
      <c r="BM1440" s="2"/>
      <c r="BN1440" s="2"/>
      <c r="BO1440" s="2"/>
      <c r="BP1440" s="2"/>
      <c r="BQ1440" s="2"/>
      <c r="BR1440" s="2"/>
      <c r="BS1440" s="2"/>
      <c r="BT1440" s="2"/>
      <c r="BU1440" s="2"/>
      <c r="BV1440" s="2"/>
      <c r="BW1440" s="2"/>
      <c r="BX1440" s="2"/>
      <c r="BY1440" s="2"/>
      <c r="BZ1440" s="2"/>
      <c r="CA1440" s="2"/>
      <c r="CB1440" s="2"/>
      <c r="CC1440" s="2"/>
      <c r="CD1440" s="2"/>
      <c r="CE1440" s="2"/>
      <c r="CF1440" s="2"/>
      <c r="CG1440" s="2"/>
      <c r="CH1440" s="2"/>
      <c r="CI1440" s="2"/>
      <c r="CJ1440" s="2"/>
      <c r="CK1440" s="2"/>
      <c r="CL1440" s="2"/>
      <c r="CM1440" s="2"/>
      <c r="CN1440" s="2"/>
      <c r="CO1440" s="2"/>
      <c r="CP1440" s="2"/>
      <c r="CQ1440" s="2"/>
      <c r="CR1440" s="2"/>
      <c r="CS1440" s="2"/>
      <c r="CT1440" s="2"/>
      <c r="CU1440" s="2"/>
      <c r="CV1440" s="2"/>
      <c r="CW1440" s="2"/>
      <c r="CX1440" s="2"/>
      <c r="CY1440" s="2"/>
      <c r="CZ1440" s="2"/>
      <c r="DA1440" s="2"/>
      <c r="DB1440" s="2"/>
      <c r="DC1440" s="2"/>
      <c r="DD1440" s="2"/>
      <c r="DE1440" s="2"/>
      <c r="DF1440" s="2"/>
      <c r="DG1440" s="2"/>
      <c r="DH1440" s="2"/>
      <c r="DI1440" s="2"/>
      <c r="DJ1440" s="2"/>
      <c r="DK1440" s="2"/>
      <c r="DL1440" s="2"/>
      <c r="DM1440" s="2"/>
      <c r="DN1440" s="2"/>
      <c r="DO1440" s="2"/>
      <c r="DP1440" s="2"/>
      <c r="DQ1440" s="2"/>
      <c r="DR1440" s="2"/>
      <c r="DS1440" s="2"/>
      <c r="DT1440" s="2"/>
      <c r="DU1440" s="2"/>
      <c r="DV1440" s="2"/>
      <c r="DW1440" s="2"/>
      <c r="DX1440" s="2"/>
      <c r="DY1440" s="2"/>
      <c r="DZ1440" s="2"/>
      <c r="EA1440" s="2"/>
      <c r="EB1440" s="2"/>
      <c r="EC1440" s="2"/>
      <c r="ED1440" s="2"/>
      <c r="EE1440" s="2"/>
      <c r="EF1440" s="2"/>
      <c r="EG1440" s="2"/>
      <c r="EH1440" s="2"/>
      <c r="EI1440" s="2"/>
      <c r="EJ1440" s="2"/>
      <c r="EK1440" s="2"/>
      <c r="EL1440" s="2"/>
      <c r="EM1440" s="2"/>
      <c r="EN1440" s="2"/>
      <c r="EO1440" s="2"/>
      <c r="EP1440" s="2"/>
      <c r="EQ1440" s="2"/>
      <c r="ER1440" s="2"/>
      <c r="ES1440" s="2"/>
      <c r="ET1440" s="2"/>
      <c r="EU1440" s="2"/>
      <c r="EV1440" s="2"/>
      <c r="EW1440" s="2"/>
      <c r="EX1440" s="2"/>
      <c r="EY1440" s="2"/>
      <c r="EZ1440" s="2"/>
      <c r="FA1440" s="2"/>
      <c r="FB1440" s="2"/>
      <c r="FC1440" s="2"/>
    </row>
    <row r="1441" spans="1:159" s="4" customFormat="1">
      <c r="A1441" s="50" t="s">
        <v>2308</v>
      </c>
      <c r="B1441" s="59" t="s">
        <v>2719</v>
      </c>
      <c r="C1441" s="60">
        <v>4189</v>
      </c>
      <c r="D1441" s="59" t="s">
        <v>1357</v>
      </c>
      <c r="E1441" s="78" t="str">
        <f>IFERROR(VLOOKUP($C1441,'2025-26 School Level AAFTE'!$C$2:$L$2349,9,FALSE), "No")</f>
        <v>No</v>
      </c>
      <c r="F1441" s="67">
        <f>IFERROR(VLOOKUP($C1441,'2025-26 School Level AAFTE'!$C$2:$J$2349,8,FALSE), 0)</f>
        <v>267.28999999999996</v>
      </c>
      <c r="G1441" s="69">
        <f>IFERROR(IF(E1441= "yes",VLOOKUP(C1441,Summary!$B:$I,6,0),0),0)</f>
        <v>0</v>
      </c>
      <c r="H1441" s="68">
        <f t="shared" si="251"/>
        <v>0</v>
      </c>
      <c r="I1441" s="110">
        <f>VLOOKUP($A1441,'2026-27 Salary &amp; Benefits'!$A:$I,3,FALSE)</f>
        <v>1.1200000000000001</v>
      </c>
      <c r="J1441" s="110">
        <f>VLOOKUP($A1441,'2026-27 Salary &amp; Benefits'!$A:$I,4,FALSE)</f>
        <v>1.1200000000000001</v>
      </c>
      <c r="K1441" s="101">
        <f t="shared" si="252"/>
        <v>0</v>
      </c>
      <c r="L1441" s="100">
        <f t="shared" si="253"/>
        <v>0</v>
      </c>
      <c r="M1441" s="102">
        <f>'2026-27 Salary &amp; Benefits'!$E$6</f>
        <v>78209</v>
      </c>
      <c r="N1441" s="102">
        <f>'2026-27 Salary &amp; Benefits'!$F$6</f>
        <v>82248</v>
      </c>
      <c r="O1441" s="7">
        <f t="shared" si="254"/>
        <v>0</v>
      </c>
      <c r="P1441" s="7">
        <f t="shared" si="255"/>
        <v>0</v>
      </c>
      <c r="Q1441" s="7">
        <f>'2026-27 Salary &amp; Benefits'!G$6</f>
        <v>16817.759999999998</v>
      </c>
      <c r="R1441" s="103">
        <f>'2026-27 Salary &amp; Benefits'!H$6</f>
        <v>0.16020000000000001</v>
      </c>
      <c r="S1441" s="103">
        <f>'2026-27 Salary &amp; Benefits'!I$6</f>
        <v>0.15390000000000001</v>
      </c>
      <c r="T1441" s="7">
        <f t="shared" si="256"/>
        <v>0</v>
      </c>
      <c r="U1441" s="7">
        <f t="shared" si="257"/>
        <v>0</v>
      </c>
      <c r="V1441" s="7">
        <f t="shared" si="258"/>
        <v>0</v>
      </c>
      <c r="W1441" s="7">
        <f t="shared" si="259"/>
        <v>0</v>
      </c>
      <c r="X1441" s="18">
        <f t="shared" si="260"/>
        <v>0</v>
      </c>
      <c r="Y1441" s="2"/>
      <c r="Z1441" s="2"/>
      <c r="AA1441" s="2"/>
      <c r="AB1441" s="2"/>
      <c r="AC1441" s="2"/>
      <c r="AD1441" s="2"/>
      <c r="AE1441" s="2"/>
      <c r="AF1441" s="2"/>
      <c r="AG1441" s="2"/>
      <c r="AH1441" s="2"/>
      <c r="AI1441" s="2"/>
      <c r="AJ1441" s="2"/>
      <c r="AK1441" s="2"/>
      <c r="AL1441" s="2"/>
      <c r="AM1441" s="2"/>
      <c r="AN1441" s="2"/>
      <c r="AO1441" s="2"/>
      <c r="AP1441" s="2"/>
      <c r="AQ1441" s="2"/>
      <c r="AR1441" s="2"/>
      <c r="AS1441" s="2"/>
      <c r="AT1441" s="2"/>
      <c r="AU1441" s="2"/>
      <c r="AV1441" s="2"/>
      <c r="AW1441" s="2"/>
      <c r="AX1441" s="2"/>
      <c r="AY1441" s="2"/>
      <c r="AZ1441" s="2"/>
      <c r="BA1441" s="2"/>
      <c r="BB1441" s="2"/>
      <c r="BC1441" s="2"/>
      <c r="BD1441" s="2"/>
      <c r="BE1441" s="2"/>
      <c r="BF1441" s="2"/>
      <c r="BG1441" s="2"/>
      <c r="BH1441" s="2"/>
      <c r="BI1441" s="2"/>
      <c r="BJ1441" s="2"/>
      <c r="BK1441" s="2"/>
      <c r="BL1441" s="2"/>
      <c r="BM1441" s="2"/>
      <c r="BN1441" s="2"/>
      <c r="BO1441" s="2"/>
      <c r="BP1441" s="2"/>
      <c r="BQ1441" s="2"/>
      <c r="BR1441" s="2"/>
      <c r="BS1441" s="2"/>
      <c r="BT1441" s="2"/>
      <c r="BU1441" s="2"/>
      <c r="BV1441" s="2"/>
      <c r="BW1441" s="2"/>
      <c r="BX1441" s="2"/>
      <c r="BY1441" s="2"/>
      <c r="BZ1441" s="2"/>
      <c r="CA1441" s="2"/>
      <c r="CB1441" s="2"/>
      <c r="CC1441" s="2"/>
      <c r="CD1441" s="2"/>
      <c r="CE1441" s="2"/>
      <c r="CF1441" s="2"/>
      <c r="CG1441" s="2"/>
      <c r="CH1441" s="2"/>
      <c r="CI1441" s="2"/>
      <c r="CJ1441" s="2"/>
      <c r="CK1441" s="2"/>
      <c r="CL1441" s="2"/>
      <c r="CM1441" s="2"/>
      <c r="CN1441" s="2"/>
      <c r="CO1441" s="2"/>
      <c r="CP1441" s="2"/>
      <c r="CQ1441" s="2"/>
      <c r="CR1441" s="2"/>
      <c r="CS1441" s="2"/>
      <c r="CT1441" s="2"/>
      <c r="CU1441" s="2"/>
      <c r="CV1441" s="2"/>
      <c r="CW1441" s="2"/>
      <c r="CX1441" s="2"/>
      <c r="CY1441" s="2"/>
      <c r="CZ1441" s="2"/>
      <c r="DA1441" s="2"/>
      <c r="DB1441" s="2"/>
      <c r="DC1441" s="2"/>
      <c r="DD1441" s="2"/>
      <c r="DE1441" s="2"/>
      <c r="DF1441" s="2"/>
      <c r="DG1441" s="2"/>
      <c r="DH1441" s="2"/>
      <c r="DI1441" s="2"/>
      <c r="DJ1441" s="2"/>
      <c r="DK1441" s="2"/>
      <c r="DL1441" s="2"/>
      <c r="DM1441" s="2"/>
      <c r="DN1441" s="2"/>
      <c r="DO1441" s="2"/>
      <c r="DP1441" s="2"/>
      <c r="DQ1441" s="2"/>
      <c r="DR1441" s="2"/>
      <c r="DS1441" s="2"/>
      <c r="DT1441" s="2"/>
      <c r="DU1441" s="2"/>
      <c r="DV1441" s="2"/>
      <c r="DW1441" s="2"/>
      <c r="DX1441" s="2"/>
      <c r="DY1441" s="2"/>
      <c r="DZ1441" s="2"/>
      <c r="EA1441" s="2"/>
      <c r="EB1441" s="2"/>
      <c r="EC1441" s="2"/>
      <c r="ED1441" s="2"/>
      <c r="EE1441" s="2"/>
      <c r="EF1441" s="2"/>
      <c r="EG1441" s="2"/>
      <c r="EH1441" s="2"/>
      <c r="EI1441" s="2"/>
      <c r="EJ1441" s="2"/>
      <c r="EK1441" s="2"/>
      <c r="EL1441" s="2"/>
      <c r="EM1441" s="2"/>
      <c r="EN1441" s="2"/>
      <c r="EO1441" s="2"/>
      <c r="EP1441" s="2"/>
      <c r="EQ1441" s="2"/>
      <c r="ER1441" s="2"/>
      <c r="ES1441" s="2"/>
      <c r="ET1441" s="2"/>
      <c r="EU1441" s="2"/>
      <c r="EV1441" s="2"/>
      <c r="EW1441" s="2"/>
      <c r="EX1441" s="2"/>
      <c r="EY1441" s="2"/>
      <c r="EZ1441" s="2"/>
      <c r="FA1441" s="2"/>
      <c r="FB1441" s="2"/>
      <c r="FC1441" s="2"/>
    </row>
    <row r="1442" spans="1:159" s="4" customFormat="1">
      <c r="A1442" s="50" t="s">
        <v>2308</v>
      </c>
      <c r="B1442" s="59" t="s">
        <v>2719</v>
      </c>
      <c r="C1442" s="61">
        <v>2681</v>
      </c>
      <c r="D1442" s="72" t="s">
        <v>1348</v>
      </c>
      <c r="E1442" s="78" t="str">
        <f>IFERROR(VLOOKUP($C1442,'2025-26 School Level AAFTE'!$C$2:$L$2349,9,FALSE), "No")</f>
        <v>No</v>
      </c>
      <c r="F1442" s="67">
        <f>IFERROR(VLOOKUP($C1442,'2025-26 School Level AAFTE'!$C$2:$J$2349,8,FALSE), 0)</f>
        <v>1301.82</v>
      </c>
      <c r="G1442" s="69">
        <f>IFERROR(IF(E1442= "yes",VLOOKUP(C1442,Summary!$B:$I,6,0),0),0)</f>
        <v>0</v>
      </c>
      <c r="H1442" s="68">
        <f t="shared" si="251"/>
        <v>0</v>
      </c>
      <c r="I1442" s="110">
        <f>VLOOKUP($A1442,'2026-27 Salary &amp; Benefits'!$A:$I,3,FALSE)</f>
        <v>1.1200000000000001</v>
      </c>
      <c r="J1442" s="110">
        <f>VLOOKUP($A1442,'2026-27 Salary &amp; Benefits'!$A:$I,4,FALSE)</f>
        <v>1.1200000000000001</v>
      </c>
      <c r="K1442" s="101">
        <f t="shared" si="252"/>
        <v>0</v>
      </c>
      <c r="L1442" s="100">
        <f t="shared" si="253"/>
        <v>0</v>
      </c>
      <c r="M1442" s="102">
        <f>'2026-27 Salary &amp; Benefits'!$E$6</f>
        <v>78209</v>
      </c>
      <c r="N1442" s="102">
        <f>'2026-27 Salary &amp; Benefits'!$F$6</f>
        <v>82248</v>
      </c>
      <c r="O1442" s="7">
        <f t="shared" si="254"/>
        <v>0</v>
      </c>
      <c r="P1442" s="7">
        <f t="shared" si="255"/>
        <v>0</v>
      </c>
      <c r="Q1442" s="7">
        <f>'2026-27 Salary &amp; Benefits'!G$6</f>
        <v>16817.759999999998</v>
      </c>
      <c r="R1442" s="103">
        <f>'2026-27 Salary &amp; Benefits'!H$6</f>
        <v>0.16020000000000001</v>
      </c>
      <c r="S1442" s="103">
        <f>'2026-27 Salary &amp; Benefits'!I$6</f>
        <v>0.15390000000000001</v>
      </c>
      <c r="T1442" s="7">
        <f t="shared" si="256"/>
        <v>0</v>
      </c>
      <c r="U1442" s="7">
        <f t="shared" si="257"/>
        <v>0</v>
      </c>
      <c r="V1442" s="7">
        <f t="shared" si="258"/>
        <v>0</v>
      </c>
      <c r="W1442" s="7">
        <f t="shared" si="259"/>
        <v>0</v>
      </c>
      <c r="X1442" s="18">
        <f t="shared" si="260"/>
        <v>0</v>
      </c>
      <c r="Y1442" s="2"/>
      <c r="Z1442" s="2"/>
      <c r="AA1442" s="2"/>
      <c r="AB1442" s="2"/>
      <c r="AC1442" s="2"/>
      <c r="AD1442" s="2"/>
      <c r="AE1442" s="2"/>
      <c r="AF1442" s="2"/>
      <c r="AG1442" s="2"/>
      <c r="AH1442" s="2"/>
      <c r="AI1442" s="2"/>
      <c r="AJ1442" s="2"/>
      <c r="AK1442" s="2"/>
      <c r="AL1442" s="2"/>
      <c r="AM1442" s="2"/>
      <c r="AN1442" s="2"/>
      <c r="AO1442" s="2"/>
      <c r="AP1442" s="2"/>
      <c r="AQ1442" s="2"/>
      <c r="AR1442" s="2"/>
      <c r="AS1442" s="2"/>
      <c r="AT1442" s="2"/>
      <c r="AU1442" s="2"/>
      <c r="AV1442" s="2"/>
      <c r="AW1442" s="2"/>
      <c r="AX1442" s="2"/>
      <c r="AY1442" s="2"/>
      <c r="AZ1442" s="2"/>
      <c r="BA1442" s="2"/>
      <c r="BB1442" s="2"/>
      <c r="BC1442" s="2"/>
      <c r="BD1442" s="2"/>
      <c r="BE1442" s="2"/>
      <c r="BF1442" s="2"/>
      <c r="BG1442" s="2"/>
      <c r="BH1442" s="2"/>
      <c r="BI1442" s="2"/>
      <c r="BJ1442" s="2"/>
      <c r="BK1442" s="2"/>
      <c r="BL1442" s="2"/>
      <c r="BM1442" s="2"/>
      <c r="BN1442" s="2"/>
      <c r="BO1442" s="2"/>
      <c r="BP1442" s="2"/>
      <c r="BQ1442" s="2"/>
      <c r="BR1442" s="2"/>
      <c r="BS1442" s="2"/>
      <c r="BT1442" s="2"/>
      <c r="BU1442" s="2"/>
      <c r="BV1442" s="2"/>
      <c r="BW1442" s="2"/>
      <c r="BX1442" s="2"/>
      <c r="BY1442" s="2"/>
      <c r="BZ1442" s="2"/>
      <c r="CA1442" s="2"/>
      <c r="CB1442" s="2"/>
      <c r="CC1442" s="2"/>
      <c r="CD1442" s="2"/>
      <c r="CE1442" s="2"/>
      <c r="CF1442" s="2"/>
      <c r="CG1442" s="2"/>
      <c r="CH1442" s="2"/>
      <c r="CI1442" s="2"/>
      <c r="CJ1442" s="2"/>
      <c r="CK1442" s="2"/>
      <c r="CL1442" s="2"/>
      <c r="CM1442" s="2"/>
      <c r="CN1442" s="2"/>
      <c r="CO1442" s="2"/>
      <c r="CP1442" s="2"/>
      <c r="CQ1442" s="2"/>
      <c r="CR1442" s="2"/>
      <c r="CS1442" s="2"/>
      <c r="CT1442" s="2"/>
      <c r="CU1442" s="2"/>
      <c r="CV1442" s="2"/>
      <c r="CW1442" s="2"/>
      <c r="CX1442" s="2"/>
      <c r="CY1442" s="2"/>
      <c r="CZ1442" s="2"/>
      <c r="DA1442" s="2"/>
      <c r="DB1442" s="2"/>
      <c r="DC1442" s="2"/>
      <c r="DD1442" s="2"/>
      <c r="DE1442" s="2"/>
      <c r="DF1442" s="2"/>
      <c r="DG1442" s="2"/>
      <c r="DH1442" s="2"/>
      <c r="DI1442" s="2"/>
      <c r="DJ1442" s="2"/>
      <c r="DK1442" s="2"/>
      <c r="DL1442" s="2"/>
      <c r="DM1442" s="2"/>
      <c r="DN1442" s="2"/>
      <c r="DO1442" s="2"/>
      <c r="DP1442" s="2"/>
      <c r="DQ1442" s="2"/>
      <c r="DR1442" s="2"/>
      <c r="DS1442" s="2"/>
      <c r="DT1442" s="2"/>
      <c r="DU1442" s="2"/>
      <c r="DV1442" s="2"/>
      <c r="DW1442" s="2"/>
      <c r="DX1442" s="2"/>
      <c r="DY1442" s="2"/>
      <c r="DZ1442" s="2"/>
      <c r="EA1442" s="2"/>
      <c r="EB1442" s="2"/>
      <c r="EC1442" s="2"/>
      <c r="ED1442" s="2"/>
      <c r="EE1442" s="2"/>
      <c r="EF1442" s="2"/>
      <c r="EG1442" s="2"/>
      <c r="EH1442" s="2"/>
      <c r="EI1442" s="2"/>
      <c r="EJ1442" s="2"/>
      <c r="EK1442" s="2"/>
      <c r="EL1442" s="2"/>
      <c r="EM1442" s="2"/>
      <c r="EN1442" s="2"/>
      <c r="EO1442" s="2"/>
      <c r="EP1442" s="2"/>
      <c r="EQ1442" s="2"/>
      <c r="ER1442" s="2"/>
      <c r="ES1442" s="2"/>
      <c r="ET1442" s="2"/>
      <c r="EU1442" s="2"/>
      <c r="EV1442" s="2"/>
      <c r="EW1442" s="2"/>
      <c r="EX1442" s="2"/>
      <c r="EY1442" s="2"/>
      <c r="EZ1442" s="2"/>
      <c r="FA1442" s="2"/>
      <c r="FB1442" s="2"/>
      <c r="FC1442" s="2"/>
    </row>
    <row r="1443" spans="1:159" s="4" customFormat="1">
      <c r="A1443" s="50" t="s">
        <v>2308</v>
      </c>
      <c r="B1443" s="59" t="s">
        <v>2719</v>
      </c>
      <c r="C1443" s="60">
        <v>5631</v>
      </c>
      <c r="D1443" s="59" t="s">
        <v>236</v>
      </c>
      <c r="E1443" s="78" t="str">
        <f>IFERROR(VLOOKUP($C1443,'2025-26 School Level AAFTE'!$C$2:$L$2349,9,FALSE), "No")</f>
        <v>No</v>
      </c>
      <c r="F1443" s="67">
        <f>IFERROR(VLOOKUP($C1443,'2025-26 School Level AAFTE'!$C$2:$J$2349,8,FALSE), 0)</f>
        <v>472.43</v>
      </c>
      <c r="G1443" s="69">
        <f>IFERROR(IF(E1443= "yes",VLOOKUP(C1443,Summary!$B:$I,6,0),0),0)</f>
        <v>0</v>
      </c>
      <c r="H1443" s="68">
        <f t="shared" si="251"/>
        <v>0</v>
      </c>
      <c r="I1443" s="110">
        <f>VLOOKUP($A1443,'2026-27 Salary &amp; Benefits'!$A:$I,3,FALSE)</f>
        <v>1.1200000000000001</v>
      </c>
      <c r="J1443" s="110">
        <f>VLOOKUP($A1443,'2026-27 Salary &amp; Benefits'!$A:$I,4,FALSE)</f>
        <v>1.1200000000000001</v>
      </c>
      <c r="K1443" s="101">
        <f t="shared" si="252"/>
        <v>0</v>
      </c>
      <c r="L1443" s="100">
        <f t="shared" si="253"/>
        <v>0</v>
      </c>
      <c r="M1443" s="102">
        <f>'2026-27 Salary &amp; Benefits'!$E$6</f>
        <v>78209</v>
      </c>
      <c r="N1443" s="102">
        <f>'2026-27 Salary &amp; Benefits'!$F$6</f>
        <v>82248</v>
      </c>
      <c r="O1443" s="7">
        <f t="shared" si="254"/>
        <v>0</v>
      </c>
      <c r="P1443" s="7">
        <f t="shared" si="255"/>
        <v>0</v>
      </c>
      <c r="Q1443" s="7">
        <f>'2026-27 Salary &amp; Benefits'!G$6</f>
        <v>16817.759999999998</v>
      </c>
      <c r="R1443" s="103">
        <f>'2026-27 Salary &amp; Benefits'!H$6</f>
        <v>0.16020000000000001</v>
      </c>
      <c r="S1443" s="103">
        <f>'2026-27 Salary &amp; Benefits'!I$6</f>
        <v>0.15390000000000001</v>
      </c>
      <c r="T1443" s="7">
        <f t="shared" si="256"/>
        <v>0</v>
      </c>
      <c r="U1443" s="7">
        <f t="shared" si="257"/>
        <v>0</v>
      </c>
      <c r="V1443" s="7">
        <f t="shared" si="258"/>
        <v>0</v>
      </c>
      <c r="W1443" s="7">
        <f t="shared" si="259"/>
        <v>0</v>
      </c>
      <c r="X1443" s="18">
        <f t="shared" si="260"/>
        <v>0</v>
      </c>
      <c r="Y1443" s="2"/>
      <c r="Z1443" s="2"/>
      <c r="AA1443" s="2"/>
      <c r="AB1443" s="2"/>
      <c r="AC1443" s="2"/>
      <c r="AD1443" s="2"/>
      <c r="AE1443" s="2"/>
      <c r="AF1443" s="2"/>
      <c r="AG1443" s="2"/>
      <c r="AH1443" s="2"/>
      <c r="AI1443" s="2"/>
      <c r="AJ1443" s="2"/>
      <c r="AK1443" s="2"/>
      <c r="AL1443" s="2"/>
      <c r="AM1443" s="2"/>
      <c r="AN1443" s="2"/>
      <c r="AO1443" s="2"/>
      <c r="AP1443" s="2"/>
      <c r="AQ1443" s="2"/>
      <c r="AR1443" s="2"/>
      <c r="AS1443" s="2"/>
      <c r="AT1443" s="2"/>
      <c r="AU1443" s="2"/>
      <c r="AV1443" s="2"/>
      <c r="AW1443" s="2"/>
      <c r="AX1443" s="2"/>
      <c r="AY1443" s="2"/>
      <c r="AZ1443" s="2"/>
      <c r="BA1443" s="2"/>
      <c r="BB1443" s="2"/>
      <c r="BC1443" s="2"/>
      <c r="BD1443" s="2"/>
      <c r="BE1443" s="2"/>
      <c r="BF1443" s="2"/>
      <c r="BG1443" s="2"/>
      <c r="BH1443" s="2"/>
      <c r="BI1443" s="2"/>
      <c r="BJ1443" s="2"/>
      <c r="BK1443" s="2"/>
      <c r="BL1443" s="2"/>
      <c r="BM1443" s="2"/>
      <c r="BN1443" s="2"/>
      <c r="BO1443" s="2"/>
      <c r="BP1443" s="2"/>
      <c r="BQ1443" s="2"/>
      <c r="BR1443" s="2"/>
      <c r="BS1443" s="2"/>
      <c r="BT1443" s="2"/>
      <c r="BU1443" s="2"/>
      <c r="BV1443" s="2"/>
      <c r="BW1443" s="2"/>
      <c r="BX1443" s="2"/>
      <c r="BY1443" s="2"/>
      <c r="BZ1443" s="2"/>
      <c r="CA1443" s="2"/>
      <c r="CB1443" s="2"/>
      <c r="CC1443" s="2"/>
      <c r="CD1443" s="2"/>
      <c r="CE1443" s="2"/>
      <c r="CF1443" s="2"/>
      <c r="CG1443" s="2"/>
      <c r="CH1443" s="2"/>
      <c r="CI1443" s="2"/>
      <c r="CJ1443" s="2"/>
      <c r="CK1443" s="2"/>
      <c r="CL1443" s="2"/>
      <c r="CM1443" s="2"/>
      <c r="CN1443" s="2"/>
      <c r="CO1443" s="2"/>
      <c r="CP1443" s="2"/>
      <c r="CQ1443" s="2"/>
      <c r="CR1443" s="2"/>
      <c r="CS1443" s="2"/>
      <c r="CT1443" s="2"/>
      <c r="CU1443" s="2"/>
      <c r="CV1443" s="2"/>
      <c r="CW1443" s="2"/>
      <c r="CX1443" s="2"/>
      <c r="CY1443" s="2"/>
      <c r="CZ1443" s="2"/>
      <c r="DA1443" s="2"/>
      <c r="DB1443" s="2"/>
      <c r="DC1443" s="2"/>
      <c r="DD1443" s="2"/>
      <c r="DE1443" s="2"/>
      <c r="DF1443" s="2"/>
      <c r="DG1443" s="2"/>
      <c r="DH1443" s="2"/>
      <c r="DI1443" s="2"/>
      <c r="DJ1443" s="2"/>
      <c r="DK1443" s="2"/>
      <c r="DL1443" s="2"/>
      <c r="DM1443" s="2"/>
      <c r="DN1443" s="2"/>
      <c r="DO1443" s="2"/>
      <c r="DP1443" s="2"/>
      <c r="DQ1443" s="2"/>
      <c r="DR1443" s="2"/>
      <c r="DS1443" s="2"/>
      <c r="DT1443" s="2"/>
      <c r="DU1443" s="2"/>
      <c r="DV1443" s="2"/>
      <c r="DW1443" s="2"/>
      <c r="DX1443" s="2"/>
      <c r="DY1443" s="2"/>
      <c r="DZ1443" s="2"/>
      <c r="EA1443" s="2"/>
      <c r="EB1443" s="2"/>
      <c r="EC1443" s="2"/>
      <c r="ED1443" s="2"/>
      <c r="EE1443" s="2"/>
      <c r="EF1443" s="2"/>
      <c r="EG1443" s="2"/>
      <c r="EH1443" s="2"/>
      <c r="EI1443" s="2"/>
      <c r="EJ1443" s="2"/>
      <c r="EK1443" s="2"/>
      <c r="EL1443" s="2"/>
      <c r="EM1443" s="2"/>
      <c r="EN1443" s="2"/>
      <c r="EO1443" s="2"/>
      <c r="EP1443" s="2"/>
      <c r="EQ1443" s="2"/>
      <c r="ER1443" s="2"/>
      <c r="ES1443" s="2"/>
      <c r="ET1443" s="2"/>
      <c r="EU1443" s="2"/>
      <c r="EV1443" s="2"/>
      <c r="EW1443" s="2"/>
      <c r="EX1443" s="2"/>
      <c r="EY1443" s="2"/>
      <c r="EZ1443" s="2"/>
      <c r="FA1443" s="2"/>
      <c r="FB1443" s="2"/>
      <c r="FC1443" s="2"/>
    </row>
    <row r="1444" spans="1:159" s="4" customFormat="1">
      <c r="A1444" s="50" t="s">
        <v>2308</v>
      </c>
      <c r="B1444" s="59" t="s">
        <v>2719</v>
      </c>
      <c r="C1444" s="60">
        <v>3685</v>
      </c>
      <c r="D1444" s="59" t="s">
        <v>1353</v>
      </c>
      <c r="E1444" s="78" t="str">
        <f>IFERROR(VLOOKUP($C1444,'2025-26 School Level AAFTE'!$C$2:$L$2349,9,FALSE), "No")</f>
        <v>No</v>
      </c>
      <c r="F1444" s="67">
        <f>IFERROR(VLOOKUP($C1444,'2025-26 School Level AAFTE'!$C$2:$J$2349,8,FALSE), 0)</f>
        <v>448.40000000000003</v>
      </c>
      <c r="G1444" s="69">
        <f>IFERROR(IF(E1444= "yes",VLOOKUP(C1444,Summary!$B:$I,6,0),0),0)</f>
        <v>0</v>
      </c>
      <c r="H1444" s="68">
        <f t="shared" si="251"/>
        <v>0</v>
      </c>
      <c r="I1444" s="110">
        <f>VLOOKUP($A1444,'2026-27 Salary &amp; Benefits'!$A:$I,3,FALSE)</f>
        <v>1.1200000000000001</v>
      </c>
      <c r="J1444" s="110">
        <f>VLOOKUP($A1444,'2026-27 Salary &amp; Benefits'!$A:$I,4,FALSE)</f>
        <v>1.1200000000000001</v>
      </c>
      <c r="K1444" s="101">
        <f t="shared" si="252"/>
        <v>0</v>
      </c>
      <c r="L1444" s="100">
        <f t="shared" si="253"/>
        <v>0</v>
      </c>
      <c r="M1444" s="102">
        <f>'2026-27 Salary &amp; Benefits'!$E$6</f>
        <v>78209</v>
      </c>
      <c r="N1444" s="102">
        <f>'2026-27 Salary &amp; Benefits'!$F$6</f>
        <v>82248</v>
      </c>
      <c r="O1444" s="7">
        <f t="shared" si="254"/>
        <v>0</v>
      </c>
      <c r="P1444" s="7">
        <f t="shared" si="255"/>
        <v>0</v>
      </c>
      <c r="Q1444" s="7">
        <f>'2026-27 Salary &amp; Benefits'!G$6</f>
        <v>16817.759999999998</v>
      </c>
      <c r="R1444" s="103">
        <f>'2026-27 Salary &amp; Benefits'!H$6</f>
        <v>0.16020000000000001</v>
      </c>
      <c r="S1444" s="103">
        <f>'2026-27 Salary &amp; Benefits'!I$6</f>
        <v>0.15390000000000001</v>
      </c>
      <c r="T1444" s="7">
        <f t="shared" si="256"/>
        <v>0</v>
      </c>
      <c r="U1444" s="7">
        <f t="shared" si="257"/>
        <v>0</v>
      </c>
      <c r="V1444" s="7">
        <f t="shared" si="258"/>
        <v>0</v>
      </c>
      <c r="W1444" s="7">
        <f t="shared" si="259"/>
        <v>0</v>
      </c>
      <c r="X1444" s="18">
        <f t="shared" si="260"/>
        <v>0</v>
      </c>
      <c r="Y1444" s="2"/>
      <c r="Z1444" s="2"/>
      <c r="AA1444" s="2"/>
      <c r="AB1444" s="2"/>
      <c r="AC1444" s="2"/>
      <c r="AD1444" s="2"/>
      <c r="AE1444" s="2"/>
      <c r="AF1444" s="2"/>
      <c r="AG1444" s="2"/>
      <c r="AH1444" s="2"/>
      <c r="AI1444" s="2"/>
      <c r="AJ1444" s="2"/>
      <c r="AK1444" s="2"/>
      <c r="AL1444" s="2"/>
      <c r="AM1444" s="2"/>
      <c r="AN1444" s="2"/>
      <c r="AO1444" s="2"/>
      <c r="AP1444" s="2"/>
      <c r="AQ1444" s="2"/>
      <c r="AR1444" s="2"/>
      <c r="AS1444" s="2"/>
      <c r="AT1444" s="2"/>
      <c r="AU1444" s="2"/>
      <c r="AV1444" s="2"/>
      <c r="AW1444" s="2"/>
      <c r="AX1444" s="2"/>
      <c r="AY1444" s="2"/>
      <c r="AZ1444" s="2"/>
      <c r="BA1444" s="2"/>
      <c r="BB1444" s="2"/>
      <c r="BC1444" s="2"/>
      <c r="BD1444" s="2"/>
      <c r="BE1444" s="2"/>
      <c r="BF1444" s="2"/>
      <c r="BG1444" s="2"/>
      <c r="BH1444" s="2"/>
      <c r="BI1444" s="2"/>
      <c r="BJ1444" s="2"/>
      <c r="BK1444" s="2"/>
      <c r="BL1444" s="2"/>
      <c r="BM1444" s="2"/>
      <c r="BN1444" s="2"/>
      <c r="BO1444" s="2"/>
      <c r="BP1444" s="2"/>
      <c r="BQ1444" s="2"/>
      <c r="BR1444" s="2"/>
      <c r="BS1444" s="2"/>
      <c r="BT1444" s="2"/>
      <c r="BU1444" s="2"/>
      <c r="BV1444" s="2"/>
      <c r="BW1444" s="2"/>
      <c r="BX1444" s="2"/>
      <c r="BY1444" s="2"/>
      <c r="BZ1444" s="2"/>
      <c r="CA1444" s="2"/>
      <c r="CB1444" s="2"/>
      <c r="CC1444" s="2"/>
      <c r="CD1444" s="2"/>
      <c r="CE1444" s="2"/>
      <c r="CF1444" s="2"/>
      <c r="CG1444" s="2"/>
      <c r="CH1444" s="2"/>
      <c r="CI1444" s="2"/>
      <c r="CJ1444" s="2"/>
      <c r="CK1444" s="2"/>
      <c r="CL1444" s="2"/>
      <c r="CM1444" s="2"/>
      <c r="CN1444" s="2"/>
      <c r="CO1444" s="2"/>
      <c r="CP1444" s="2"/>
      <c r="CQ1444" s="2"/>
      <c r="CR1444" s="2"/>
      <c r="CS1444" s="2"/>
      <c r="CT1444" s="2"/>
      <c r="CU1444" s="2"/>
      <c r="CV1444" s="2"/>
      <c r="CW1444" s="2"/>
      <c r="CX1444" s="2"/>
      <c r="CY1444" s="2"/>
      <c r="CZ1444" s="2"/>
      <c r="DA1444" s="2"/>
      <c r="DB1444" s="2"/>
      <c r="DC1444" s="2"/>
      <c r="DD1444" s="2"/>
      <c r="DE1444" s="2"/>
      <c r="DF1444" s="2"/>
      <c r="DG1444" s="2"/>
      <c r="DH1444" s="2"/>
      <c r="DI1444" s="2"/>
      <c r="DJ1444" s="2"/>
      <c r="DK1444" s="2"/>
      <c r="DL1444" s="2"/>
      <c r="DM1444" s="2"/>
      <c r="DN1444" s="2"/>
      <c r="DO1444" s="2"/>
      <c r="DP1444" s="2"/>
      <c r="DQ1444" s="2"/>
      <c r="DR1444" s="2"/>
      <c r="DS1444" s="2"/>
      <c r="DT1444" s="2"/>
      <c r="DU1444" s="2"/>
      <c r="DV1444" s="2"/>
      <c r="DW1444" s="2"/>
      <c r="DX1444" s="2"/>
      <c r="DY1444" s="2"/>
      <c r="DZ1444" s="2"/>
      <c r="EA1444" s="2"/>
      <c r="EB1444" s="2"/>
      <c r="EC1444" s="2"/>
      <c r="ED1444" s="2"/>
      <c r="EE1444" s="2"/>
      <c r="EF1444" s="2"/>
      <c r="EG1444" s="2"/>
      <c r="EH1444" s="2"/>
      <c r="EI1444" s="2"/>
      <c r="EJ1444" s="2"/>
      <c r="EK1444" s="2"/>
      <c r="EL1444" s="2"/>
      <c r="EM1444" s="2"/>
      <c r="EN1444" s="2"/>
      <c r="EO1444" s="2"/>
      <c r="EP1444" s="2"/>
      <c r="EQ1444" s="2"/>
      <c r="ER1444" s="2"/>
      <c r="ES1444" s="2"/>
      <c r="ET1444" s="2"/>
      <c r="EU1444" s="2"/>
      <c r="EV1444" s="2"/>
      <c r="EW1444" s="2"/>
      <c r="EX1444" s="2"/>
      <c r="EY1444" s="2"/>
      <c r="EZ1444" s="2"/>
      <c r="FA1444" s="2"/>
      <c r="FB1444" s="2"/>
      <c r="FC1444" s="2"/>
    </row>
    <row r="1445" spans="1:159" s="4" customFormat="1">
      <c r="A1445" s="50" t="s">
        <v>2308</v>
      </c>
      <c r="B1445" s="59" t="s">
        <v>2719</v>
      </c>
      <c r="C1445" s="60">
        <v>5685</v>
      </c>
      <c r="D1445" s="59" t="s">
        <v>3010</v>
      </c>
      <c r="E1445" s="78" t="str">
        <f>IFERROR(VLOOKUP($C1445,'2025-26 School Level AAFTE'!$C$2:$L$2349,9,FALSE), "No")</f>
        <v>No</v>
      </c>
      <c r="F1445" s="67">
        <f>IFERROR(VLOOKUP($C1445,'2025-26 School Level AAFTE'!$C$2:$J$2349,8,FALSE), 0)</f>
        <v>530.27</v>
      </c>
      <c r="G1445" s="69">
        <f>IFERROR(IF(E1445= "yes",VLOOKUP(C1445,Summary!$B:$I,6,0),0),0)</f>
        <v>0</v>
      </c>
      <c r="H1445" s="68">
        <f t="shared" si="251"/>
        <v>0</v>
      </c>
      <c r="I1445" s="110">
        <f>VLOOKUP($A1445,'2026-27 Salary &amp; Benefits'!$A:$I,3,FALSE)</f>
        <v>1.1200000000000001</v>
      </c>
      <c r="J1445" s="110">
        <f>VLOOKUP($A1445,'2026-27 Salary &amp; Benefits'!$A:$I,4,FALSE)</f>
        <v>1.1200000000000001</v>
      </c>
      <c r="K1445" s="101">
        <f t="shared" si="252"/>
        <v>0</v>
      </c>
      <c r="L1445" s="100">
        <f t="shared" si="253"/>
        <v>0</v>
      </c>
      <c r="M1445" s="102">
        <f>'2026-27 Salary &amp; Benefits'!$E$6</f>
        <v>78209</v>
      </c>
      <c r="N1445" s="102">
        <f>'2026-27 Salary &amp; Benefits'!$F$6</f>
        <v>82248</v>
      </c>
      <c r="O1445" s="7">
        <f t="shared" si="254"/>
        <v>0</v>
      </c>
      <c r="P1445" s="7">
        <f t="shared" si="255"/>
        <v>0</v>
      </c>
      <c r="Q1445" s="7">
        <f>'2026-27 Salary &amp; Benefits'!G$6</f>
        <v>16817.759999999998</v>
      </c>
      <c r="R1445" s="103">
        <f>'2026-27 Salary &amp; Benefits'!H$6</f>
        <v>0.16020000000000001</v>
      </c>
      <c r="S1445" s="103">
        <f>'2026-27 Salary &amp; Benefits'!I$6</f>
        <v>0.15390000000000001</v>
      </c>
      <c r="T1445" s="7">
        <f t="shared" si="256"/>
        <v>0</v>
      </c>
      <c r="U1445" s="7">
        <f t="shared" si="257"/>
        <v>0</v>
      </c>
      <c r="V1445" s="7">
        <f t="shared" si="258"/>
        <v>0</v>
      </c>
      <c r="W1445" s="7">
        <f t="shared" si="259"/>
        <v>0</v>
      </c>
      <c r="X1445" s="18">
        <f t="shared" si="260"/>
        <v>0</v>
      </c>
      <c r="Y1445" s="2"/>
      <c r="Z1445" s="2"/>
      <c r="AA1445" s="2"/>
      <c r="AB1445" s="2"/>
      <c r="AC1445" s="2"/>
      <c r="AD1445" s="2"/>
      <c r="AE1445" s="2"/>
      <c r="AF1445" s="2"/>
      <c r="AG1445" s="2"/>
      <c r="AH1445" s="2"/>
      <c r="AI1445" s="2"/>
      <c r="AJ1445" s="2"/>
      <c r="AK1445" s="2"/>
      <c r="AL1445" s="2"/>
      <c r="AM1445" s="2"/>
      <c r="AN1445" s="2"/>
      <c r="AO1445" s="2"/>
      <c r="AP1445" s="2"/>
      <c r="AQ1445" s="2"/>
      <c r="AR1445" s="2"/>
      <c r="AS1445" s="2"/>
      <c r="AT1445" s="2"/>
      <c r="AU1445" s="2"/>
      <c r="AV1445" s="2"/>
      <c r="AW1445" s="2"/>
      <c r="AX1445" s="2"/>
      <c r="AY1445" s="2"/>
      <c r="AZ1445" s="2"/>
      <c r="BA1445" s="2"/>
      <c r="BB1445" s="2"/>
      <c r="BC1445" s="2"/>
      <c r="BD1445" s="2"/>
      <c r="BE1445" s="2"/>
      <c r="BF1445" s="2"/>
      <c r="BG1445" s="2"/>
      <c r="BH1445" s="2"/>
      <c r="BI1445" s="2"/>
      <c r="BJ1445" s="2"/>
      <c r="BK1445" s="2"/>
      <c r="BL1445" s="2"/>
      <c r="BM1445" s="2"/>
      <c r="BN1445" s="2"/>
      <c r="BO1445" s="2"/>
      <c r="BP1445" s="2"/>
      <c r="BQ1445" s="2"/>
      <c r="BR1445" s="2"/>
      <c r="BS1445" s="2"/>
      <c r="BT1445" s="2"/>
      <c r="BU1445" s="2"/>
      <c r="BV1445" s="2"/>
      <c r="BW1445" s="2"/>
      <c r="BX1445" s="2"/>
      <c r="BY1445" s="2"/>
      <c r="BZ1445" s="2"/>
      <c r="CA1445" s="2"/>
      <c r="CB1445" s="2"/>
      <c r="CC1445" s="2"/>
      <c r="CD1445" s="2"/>
      <c r="CE1445" s="2"/>
      <c r="CF1445" s="2"/>
      <c r="CG1445" s="2"/>
      <c r="CH1445" s="2"/>
      <c r="CI1445" s="2"/>
      <c r="CJ1445" s="2"/>
      <c r="CK1445" s="2"/>
      <c r="CL1445" s="2"/>
      <c r="CM1445" s="2"/>
      <c r="CN1445" s="2"/>
      <c r="CO1445" s="2"/>
      <c r="CP1445" s="2"/>
      <c r="CQ1445" s="2"/>
      <c r="CR1445" s="2"/>
      <c r="CS1445" s="2"/>
      <c r="CT1445" s="2"/>
      <c r="CU1445" s="2"/>
      <c r="CV1445" s="2"/>
      <c r="CW1445" s="2"/>
      <c r="CX1445" s="2"/>
      <c r="CY1445" s="2"/>
      <c r="CZ1445" s="2"/>
      <c r="DA1445" s="2"/>
      <c r="DB1445" s="2"/>
      <c r="DC1445" s="2"/>
      <c r="DD1445" s="2"/>
      <c r="DE1445" s="2"/>
      <c r="DF1445" s="2"/>
      <c r="DG1445" s="2"/>
      <c r="DH1445" s="2"/>
      <c r="DI1445" s="2"/>
      <c r="DJ1445" s="2"/>
      <c r="DK1445" s="2"/>
      <c r="DL1445" s="2"/>
      <c r="DM1445" s="2"/>
      <c r="DN1445" s="2"/>
      <c r="DO1445" s="2"/>
      <c r="DP1445" s="2"/>
      <c r="DQ1445" s="2"/>
      <c r="DR1445" s="2"/>
      <c r="DS1445" s="2"/>
      <c r="DT1445" s="2"/>
      <c r="DU1445" s="2"/>
      <c r="DV1445" s="2"/>
      <c r="DW1445" s="2"/>
      <c r="DX1445" s="2"/>
      <c r="DY1445" s="2"/>
      <c r="DZ1445" s="2"/>
      <c r="EA1445" s="2"/>
      <c r="EB1445" s="2"/>
      <c r="EC1445" s="2"/>
      <c r="ED1445" s="2"/>
      <c r="EE1445" s="2"/>
      <c r="EF1445" s="2"/>
      <c r="EG1445" s="2"/>
      <c r="EH1445" s="2"/>
      <c r="EI1445" s="2"/>
      <c r="EJ1445" s="2"/>
      <c r="EK1445" s="2"/>
      <c r="EL1445" s="2"/>
      <c r="EM1445" s="2"/>
      <c r="EN1445" s="2"/>
      <c r="EO1445" s="2"/>
      <c r="EP1445" s="2"/>
      <c r="EQ1445" s="2"/>
      <c r="ER1445" s="2"/>
      <c r="ES1445" s="2"/>
      <c r="ET1445" s="2"/>
      <c r="EU1445" s="2"/>
      <c r="EV1445" s="2"/>
      <c r="EW1445" s="2"/>
      <c r="EX1445" s="2"/>
      <c r="EY1445" s="2"/>
      <c r="EZ1445" s="2"/>
      <c r="FA1445" s="2"/>
      <c r="FB1445" s="2"/>
      <c r="FC1445" s="2"/>
    </row>
    <row r="1446" spans="1:159" s="4" customFormat="1">
      <c r="A1446" s="50" t="s">
        <v>2308</v>
      </c>
      <c r="B1446" s="59" t="s">
        <v>2719</v>
      </c>
      <c r="C1446" s="60">
        <v>3056</v>
      </c>
      <c r="D1446" s="59" t="s">
        <v>1351</v>
      </c>
      <c r="E1446" s="78" t="str">
        <f>IFERROR(VLOOKUP($C1446,'2025-26 School Level AAFTE'!$C$2:$L$2349,9,FALSE), "No")</f>
        <v>No</v>
      </c>
      <c r="F1446" s="67">
        <f>IFERROR(VLOOKUP($C1446,'2025-26 School Level AAFTE'!$C$2:$J$2349,8,FALSE), 0)</f>
        <v>284.10000000000002</v>
      </c>
      <c r="G1446" s="69">
        <f>IFERROR(IF(E1446= "yes",VLOOKUP(C1446,Summary!$B:$I,6,0),0),0)</f>
        <v>0</v>
      </c>
      <c r="H1446" s="68">
        <f t="shared" si="251"/>
        <v>0</v>
      </c>
      <c r="I1446" s="110">
        <f>VLOOKUP($A1446,'2026-27 Salary &amp; Benefits'!$A:$I,3,FALSE)</f>
        <v>1.1200000000000001</v>
      </c>
      <c r="J1446" s="110">
        <f>VLOOKUP($A1446,'2026-27 Salary &amp; Benefits'!$A:$I,4,FALSE)</f>
        <v>1.1200000000000001</v>
      </c>
      <c r="K1446" s="101">
        <f t="shared" si="252"/>
        <v>0</v>
      </c>
      <c r="L1446" s="100">
        <f t="shared" si="253"/>
        <v>0</v>
      </c>
      <c r="M1446" s="102">
        <f>'2026-27 Salary &amp; Benefits'!$E$6</f>
        <v>78209</v>
      </c>
      <c r="N1446" s="102">
        <f>'2026-27 Salary &amp; Benefits'!$F$6</f>
        <v>82248</v>
      </c>
      <c r="O1446" s="7">
        <f t="shared" si="254"/>
        <v>0</v>
      </c>
      <c r="P1446" s="7">
        <f t="shared" si="255"/>
        <v>0</v>
      </c>
      <c r="Q1446" s="7">
        <f>'2026-27 Salary &amp; Benefits'!G$6</f>
        <v>16817.759999999998</v>
      </c>
      <c r="R1446" s="103">
        <f>'2026-27 Salary &amp; Benefits'!H$6</f>
        <v>0.16020000000000001</v>
      </c>
      <c r="S1446" s="103">
        <f>'2026-27 Salary &amp; Benefits'!I$6</f>
        <v>0.15390000000000001</v>
      </c>
      <c r="T1446" s="7">
        <f t="shared" si="256"/>
        <v>0</v>
      </c>
      <c r="U1446" s="7">
        <f t="shared" si="257"/>
        <v>0</v>
      </c>
      <c r="V1446" s="7">
        <f t="shared" si="258"/>
        <v>0</v>
      </c>
      <c r="W1446" s="7">
        <f t="shared" si="259"/>
        <v>0</v>
      </c>
      <c r="X1446" s="18">
        <f t="shared" si="260"/>
        <v>0</v>
      </c>
      <c r="Y1446" s="2"/>
      <c r="Z1446" s="2"/>
      <c r="AA1446" s="2"/>
      <c r="AB1446" s="2"/>
      <c r="AC1446" s="2"/>
      <c r="AD1446" s="2"/>
      <c r="AE1446" s="2"/>
      <c r="AF1446" s="2"/>
      <c r="AG1446" s="2"/>
      <c r="AH1446" s="2"/>
      <c r="AI1446" s="2"/>
      <c r="AJ1446" s="2"/>
      <c r="AK1446" s="2"/>
      <c r="AL1446" s="2"/>
      <c r="AM1446" s="2"/>
      <c r="AN1446" s="2"/>
      <c r="AO1446" s="2"/>
      <c r="AP1446" s="2"/>
      <c r="AQ1446" s="2"/>
      <c r="AR1446" s="2"/>
      <c r="AS1446" s="2"/>
      <c r="AT1446" s="2"/>
      <c r="AU1446" s="2"/>
      <c r="AV1446" s="2"/>
      <c r="AW1446" s="2"/>
      <c r="AX1446" s="2"/>
      <c r="AY1446" s="2"/>
      <c r="AZ1446" s="2"/>
      <c r="BA1446" s="2"/>
      <c r="BB1446" s="2"/>
      <c r="BC1446" s="2"/>
      <c r="BD1446" s="2"/>
      <c r="BE1446" s="2"/>
      <c r="BF1446" s="2"/>
      <c r="BG1446" s="2"/>
      <c r="BH1446" s="2"/>
      <c r="BI1446" s="2"/>
      <c r="BJ1446" s="2"/>
      <c r="BK1446" s="2"/>
      <c r="BL1446" s="2"/>
      <c r="BM1446" s="2"/>
      <c r="BN1446" s="2"/>
      <c r="BO1446" s="2"/>
      <c r="BP1446" s="2"/>
      <c r="BQ1446" s="2"/>
      <c r="BR1446" s="2"/>
      <c r="BS1446" s="2"/>
      <c r="BT1446" s="2"/>
      <c r="BU1446" s="2"/>
      <c r="BV1446" s="2"/>
      <c r="BW1446" s="2"/>
      <c r="BX1446" s="2"/>
      <c r="BY1446" s="2"/>
      <c r="BZ1446" s="2"/>
      <c r="CA1446" s="2"/>
      <c r="CB1446" s="2"/>
      <c r="CC1446" s="2"/>
      <c r="CD1446" s="2"/>
      <c r="CE1446" s="2"/>
      <c r="CF1446" s="2"/>
      <c r="CG1446" s="2"/>
      <c r="CH1446" s="2"/>
      <c r="CI1446" s="2"/>
      <c r="CJ1446" s="2"/>
      <c r="CK1446" s="2"/>
      <c r="CL1446" s="2"/>
      <c r="CM1446" s="2"/>
      <c r="CN1446" s="2"/>
      <c r="CO1446" s="2"/>
      <c r="CP1446" s="2"/>
      <c r="CQ1446" s="2"/>
      <c r="CR1446" s="2"/>
      <c r="CS1446" s="2"/>
      <c r="CT1446" s="2"/>
      <c r="CU1446" s="2"/>
      <c r="CV1446" s="2"/>
      <c r="CW1446" s="2"/>
      <c r="CX1446" s="2"/>
      <c r="CY1446" s="2"/>
      <c r="CZ1446" s="2"/>
      <c r="DA1446" s="2"/>
      <c r="DB1446" s="2"/>
      <c r="DC1446" s="2"/>
      <c r="DD1446" s="2"/>
      <c r="DE1446" s="2"/>
      <c r="DF1446" s="2"/>
      <c r="DG1446" s="2"/>
      <c r="DH1446" s="2"/>
      <c r="DI1446" s="2"/>
      <c r="DJ1446" s="2"/>
      <c r="DK1446" s="2"/>
      <c r="DL1446" s="2"/>
      <c r="DM1446" s="2"/>
      <c r="DN1446" s="2"/>
      <c r="DO1446" s="2"/>
      <c r="DP1446" s="2"/>
      <c r="DQ1446" s="2"/>
      <c r="DR1446" s="2"/>
      <c r="DS1446" s="2"/>
      <c r="DT1446" s="2"/>
      <c r="DU1446" s="2"/>
      <c r="DV1446" s="2"/>
      <c r="DW1446" s="2"/>
      <c r="DX1446" s="2"/>
      <c r="DY1446" s="2"/>
      <c r="DZ1446" s="2"/>
      <c r="EA1446" s="2"/>
      <c r="EB1446" s="2"/>
      <c r="EC1446" s="2"/>
      <c r="ED1446" s="2"/>
      <c r="EE1446" s="2"/>
      <c r="EF1446" s="2"/>
      <c r="EG1446" s="2"/>
      <c r="EH1446" s="2"/>
      <c r="EI1446" s="2"/>
      <c r="EJ1446" s="2"/>
      <c r="EK1446" s="2"/>
      <c r="EL1446" s="2"/>
      <c r="EM1446" s="2"/>
      <c r="EN1446" s="2"/>
      <c r="EO1446" s="2"/>
      <c r="EP1446" s="2"/>
      <c r="EQ1446" s="2"/>
      <c r="ER1446" s="2"/>
      <c r="ES1446" s="2"/>
      <c r="ET1446" s="2"/>
      <c r="EU1446" s="2"/>
      <c r="EV1446" s="2"/>
      <c r="EW1446" s="2"/>
      <c r="EX1446" s="2"/>
      <c r="EY1446" s="2"/>
      <c r="EZ1446" s="2"/>
      <c r="FA1446" s="2"/>
      <c r="FB1446" s="2"/>
      <c r="FC1446" s="2"/>
    </row>
    <row r="1447" spans="1:159" s="4" customFormat="1">
      <c r="A1447" s="50" t="s">
        <v>2308</v>
      </c>
      <c r="B1447" s="59" t="s">
        <v>2719</v>
      </c>
      <c r="C1447" s="60">
        <v>4307</v>
      </c>
      <c r="D1447" s="52" t="s">
        <v>1359</v>
      </c>
      <c r="E1447" s="78" t="str">
        <f>IFERROR(VLOOKUP($C1447,'2025-26 School Level AAFTE'!$C$2:$L$2349,9,FALSE), "No")</f>
        <v>No</v>
      </c>
      <c r="F1447" s="67">
        <f>IFERROR(VLOOKUP($C1447,'2025-26 School Level AAFTE'!$C$2:$J$2349,8,FALSE), 0)</f>
        <v>400.85</v>
      </c>
      <c r="G1447" s="69">
        <f>IFERROR(IF(E1447= "yes",VLOOKUP(C1447,Summary!$B:$I,6,0),0),0)</f>
        <v>0</v>
      </c>
      <c r="H1447" s="68">
        <f t="shared" si="251"/>
        <v>0</v>
      </c>
      <c r="I1447" s="110">
        <f>VLOOKUP($A1447,'2026-27 Salary &amp; Benefits'!$A:$I,3,FALSE)</f>
        <v>1.1200000000000001</v>
      </c>
      <c r="J1447" s="110">
        <f>VLOOKUP($A1447,'2026-27 Salary &amp; Benefits'!$A:$I,4,FALSE)</f>
        <v>1.1200000000000001</v>
      </c>
      <c r="K1447" s="101">
        <f t="shared" si="252"/>
        <v>0</v>
      </c>
      <c r="L1447" s="100">
        <f t="shared" si="253"/>
        <v>0</v>
      </c>
      <c r="M1447" s="102">
        <f>'2026-27 Salary &amp; Benefits'!$E$6</f>
        <v>78209</v>
      </c>
      <c r="N1447" s="102">
        <f>'2026-27 Salary &amp; Benefits'!$F$6</f>
        <v>82248</v>
      </c>
      <c r="O1447" s="7">
        <f t="shared" si="254"/>
        <v>0</v>
      </c>
      <c r="P1447" s="7">
        <f t="shared" si="255"/>
        <v>0</v>
      </c>
      <c r="Q1447" s="7">
        <f>'2026-27 Salary &amp; Benefits'!G$6</f>
        <v>16817.759999999998</v>
      </c>
      <c r="R1447" s="103">
        <f>'2026-27 Salary &amp; Benefits'!H$6</f>
        <v>0.16020000000000001</v>
      </c>
      <c r="S1447" s="103">
        <f>'2026-27 Salary &amp; Benefits'!I$6</f>
        <v>0.15390000000000001</v>
      </c>
      <c r="T1447" s="7">
        <f t="shared" si="256"/>
        <v>0</v>
      </c>
      <c r="U1447" s="7">
        <f t="shared" si="257"/>
        <v>0</v>
      </c>
      <c r="V1447" s="7">
        <f t="shared" si="258"/>
        <v>0</v>
      </c>
      <c r="W1447" s="7">
        <f t="shared" si="259"/>
        <v>0</v>
      </c>
      <c r="X1447" s="18">
        <f t="shared" si="260"/>
        <v>0</v>
      </c>
      <c r="Y1447" s="2"/>
      <c r="Z1447" s="2"/>
      <c r="AA1447" s="2"/>
      <c r="AB1447" s="2"/>
      <c r="AC1447" s="2"/>
      <c r="AD1447" s="2"/>
      <c r="AE1447" s="2"/>
      <c r="AF1447" s="2"/>
      <c r="AG1447" s="2"/>
      <c r="AH1447" s="2"/>
      <c r="AI1447" s="2"/>
      <c r="AJ1447" s="2"/>
      <c r="AK1447" s="2"/>
      <c r="AL1447" s="2"/>
      <c r="AM1447" s="2"/>
      <c r="AN1447" s="2"/>
      <c r="AO1447" s="2"/>
      <c r="AP1447" s="2"/>
      <c r="AQ1447" s="2"/>
      <c r="AR1447" s="2"/>
      <c r="AS1447" s="2"/>
      <c r="AT1447" s="2"/>
      <c r="AU1447" s="2"/>
      <c r="AV1447" s="2"/>
      <c r="AW1447" s="2"/>
      <c r="AX1447" s="2"/>
      <c r="AY1447" s="2"/>
      <c r="AZ1447" s="2"/>
      <c r="BA1447" s="2"/>
      <c r="BB1447" s="2"/>
      <c r="BC1447" s="2"/>
      <c r="BD1447" s="2"/>
      <c r="BE1447" s="2"/>
      <c r="BF1447" s="2"/>
      <c r="BG1447" s="2"/>
      <c r="BH1447" s="2"/>
      <c r="BI1447" s="2"/>
      <c r="BJ1447" s="2"/>
      <c r="BK1447" s="2"/>
      <c r="BL1447" s="2"/>
      <c r="BM1447" s="2"/>
      <c r="BN1447" s="2"/>
      <c r="BO1447" s="2"/>
      <c r="BP1447" s="2"/>
      <c r="BQ1447" s="2"/>
      <c r="BR1447" s="2"/>
      <c r="BS1447" s="2"/>
      <c r="BT1447" s="2"/>
      <c r="BU1447" s="2"/>
      <c r="BV1447" s="2"/>
      <c r="BW1447" s="2"/>
      <c r="BX1447" s="2"/>
      <c r="BY1447" s="2"/>
      <c r="BZ1447" s="2"/>
      <c r="CA1447" s="2"/>
      <c r="CB1447" s="2"/>
      <c r="CC1447" s="2"/>
      <c r="CD1447" s="2"/>
      <c r="CE1447" s="2"/>
      <c r="CF1447" s="2"/>
      <c r="CG1447" s="2"/>
      <c r="CH1447" s="2"/>
      <c r="CI1447" s="2"/>
      <c r="CJ1447" s="2"/>
      <c r="CK1447" s="2"/>
      <c r="CL1447" s="2"/>
      <c r="CM1447" s="2"/>
      <c r="CN1447" s="2"/>
      <c r="CO1447" s="2"/>
      <c r="CP1447" s="2"/>
      <c r="CQ1447" s="2"/>
      <c r="CR1447" s="2"/>
      <c r="CS1447" s="2"/>
      <c r="CT1447" s="2"/>
      <c r="CU1447" s="2"/>
      <c r="CV1447" s="2"/>
      <c r="CW1447" s="2"/>
      <c r="CX1447" s="2"/>
      <c r="CY1447" s="2"/>
      <c r="CZ1447" s="2"/>
      <c r="DA1447" s="2"/>
      <c r="DB1447" s="2"/>
      <c r="DC1447" s="2"/>
      <c r="DD1447" s="2"/>
      <c r="DE1447" s="2"/>
      <c r="DF1447" s="2"/>
      <c r="DG1447" s="2"/>
      <c r="DH1447" s="2"/>
      <c r="DI1447" s="2"/>
      <c r="DJ1447" s="2"/>
      <c r="DK1447" s="2"/>
      <c r="DL1447" s="2"/>
      <c r="DM1447" s="2"/>
      <c r="DN1447" s="2"/>
      <c r="DO1447" s="2"/>
      <c r="DP1447" s="2"/>
      <c r="DQ1447" s="2"/>
      <c r="DR1447" s="2"/>
      <c r="DS1447" s="2"/>
      <c r="DT1447" s="2"/>
      <c r="DU1447" s="2"/>
      <c r="DV1447" s="2"/>
      <c r="DW1447" s="2"/>
      <c r="DX1447" s="2"/>
      <c r="DY1447" s="2"/>
      <c r="DZ1447" s="2"/>
      <c r="EA1447" s="2"/>
      <c r="EB1447" s="2"/>
      <c r="EC1447" s="2"/>
      <c r="ED1447" s="2"/>
      <c r="EE1447" s="2"/>
      <c r="EF1447" s="2"/>
      <c r="EG1447" s="2"/>
      <c r="EH1447" s="2"/>
      <c r="EI1447" s="2"/>
      <c r="EJ1447" s="2"/>
      <c r="EK1447" s="2"/>
      <c r="EL1447" s="2"/>
      <c r="EM1447" s="2"/>
      <c r="EN1447" s="2"/>
      <c r="EO1447" s="2"/>
      <c r="EP1447" s="2"/>
      <c r="EQ1447" s="2"/>
      <c r="ER1447" s="2"/>
      <c r="ES1447" s="2"/>
      <c r="ET1447" s="2"/>
      <c r="EU1447" s="2"/>
      <c r="EV1447" s="2"/>
      <c r="EW1447" s="2"/>
      <c r="EX1447" s="2"/>
      <c r="EY1447" s="2"/>
      <c r="EZ1447" s="2"/>
      <c r="FA1447" s="2"/>
      <c r="FB1447" s="2"/>
      <c r="FC1447" s="2"/>
    </row>
    <row r="1448" spans="1:159" s="4" customFormat="1">
      <c r="A1448" s="50" t="s">
        <v>2964</v>
      </c>
      <c r="B1448" s="59" t="s">
        <v>3011</v>
      </c>
      <c r="C1448" s="61">
        <v>5686</v>
      </c>
      <c r="D1448" s="72" t="s">
        <v>3043</v>
      </c>
      <c r="E1448" s="78" t="str">
        <f>IFERROR(VLOOKUP($C1448,'2025-26 School Level AAFTE'!$C$2:$L$2349,9,FALSE), "No")</f>
        <v>Yes</v>
      </c>
      <c r="F1448" s="67">
        <f>IFERROR(VLOOKUP($C1448,'2025-26 School Level AAFTE'!$C$2:$J$2349,8,FALSE), 0)</f>
        <v>208.32</v>
      </c>
      <c r="G1448" s="69">
        <f>IFERROR(IF(E1448= "yes",VLOOKUP(C1448,Summary!$B:$I,6,0),0),0)</f>
        <v>0</v>
      </c>
      <c r="H1448" s="68">
        <f t="shared" si="251"/>
        <v>208.32</v>
      </c>
      <c r="I1448" s="110">
        <f>VLOOKUP($A1448,'2026-27 Salary &amp; Benefits'!$A:$I,3,FALSE)</f>
        <v>1</v>
      </c>
      <c r="J1448" s="110">
        <f>VLOOKUP($A1448,'2026-27 Salary &amp; Benefits'!$A:$I,4,FALSE)</f>
        <v>1</v>
      </c>
      <c r="K1448" s="101">
        <f t="shared" si="252"/>
        <v>208.32</v>
      </c>
      <c r="L1448" s="100">
        <f t="shared" si="253"/>
        <v>0.61099999999999999</v>
      </c>
      <c r="M1448" s="102">
        <f>'2026-27 Salary &amp; Benefits'!$E$6</f>
        <v>78209</v>
      </c>
      <c r="N1448" s="102">
        <f>'2026-27 Salary &amp; Benefits'!$F$6</f>
        <v>82248</v>
      </c>
      <c r="O1448" s="7">
        <f t="shared" si="254"/>
        <v>47785.7</v>
      </c>
      <c r="P1448" s="7">
        <f t="shared" si="255"/>
        <v>2467.8300000000017</v>
      </c>
      <c r="Q1448" s="7">
        <f>'2026-27 Salary &amp; Benefits'!G$6</f>
        <v>16817.759999999998</v>
      </c>
      <c r="R1448" s="103">
        <f>'2026-27 Salary &amp; Benefits'!H$6</f>
        <v>0.16020000000000001</v>
      </c>
      <c r="S1448" s="103">
        <f>'2026-27 Salary &amp; Benefits'!I$6</f>
        <v>0.15390000000000001</v>
      </c>
      <c r="T1448" s="7">
        <f t="shared" si="256"/>
        <v>18310.72</v>
      </c>
      <c r="U1448" s="7">
        <f t="shared" si="257"/>
        <v>837.56</v>
      </c>
      <c r="V1448" s="7">
        <f t="shared" si="258"/>
        <v>128.9</v>
      </c>
      <c r="W1448" s="7">
        <f t="shared" si="259"/>
        <v>966.45999999999992</v>
      </c>
      <c r="X1448" s="18">
        <f t="shared" si="260"/>
        <v>69530.710000000006</v>
      </c>
      <c r="Y1448" s="2"/>
      <c r="Z1448" s="2"/>
      <c r="AA1448" s="2"/>
      <c r="AB1448" s="2"/>
      <c r="AC1448" s="2"/>
      <c r="AD1448" s="2"/>
      <c r="AE1448" s="2"/>
      <c r="AF1448" s="2"/>
      <c r="AG1448" s="2"/>
      <c r="AH1448" s="2"/>
      <c r="AI1448" s="2"/>
      <c r="AJ1448" s="2"/>
      <c r="AK1448" s="2"/>
      <c r="AL1448" s="2"/>
      <c r="AM1448" s="2"/>
      <c r="AN1448" s="2"/>
      <c r="AO1448" s="2"/>
      <c r="AP1448" s="2"/>
      <c r="AQ1448" s="2"/>
      <c r="AR1448" s="2"/>
      <c r="AS1448" s="2"/>
      <c r="AT1448" s="2"/>
      <c r="AU1448" s="2"/>
      <c r="AV1448" s="2"/>
      <c r="AW1448" s="2"/>
      <c r="AX1448" s="2"/>
      <c r="AY1448" s="2"/>
      <c r="AZ1448" s="2"/>
      <c r="BA1448" s="2"/>
      <c r="BB1448" s="2"/>
      <c r="BC1448" s="2"/>
      <c r="BD1448" s="2"/>
      <c r="BE1448" s="2"/>
      <c r="BF1448" s="2"/>
      <c r="BG1448" s="2"/>
      <c r="BH1448" s="2"/>
      <c r="BI1448" s="2"/>
      <c r="BJ1448" s="2"/>
      <c r="BK1448" s="2"/>
      <c r="BL1448" s="2"/>
      <c r="BM1448" s="2"/>
      <c r="BN1448" s="2"/>
      <c r="BO1448" s="2"/>
      <c r="BP1448" s="2"/>
      <c r="BQ1448" s="2"/>
      <c r="BR1448" s="2"/>
      <c r="BS1448" s="2"/>
      <c r="BT1448" s="2"/>
      <c r="BU1448" s="2"/>
      <c r="BV1448" s="2"/>
      <c r="BW1448" s="2"/>
      <c r="BX1448" s="2"/>
      <c r="BY1448" s="2"/>
      <c r="BZ1448" s="2"/>
      <c r="CA1448" s="2"/>
      <c r="CB1448" s="2"/>
      <c r="CC1448" s="2"/>
      <c r="CD1448" s="2"/>
      <c r="CE1448" s="2"/>
      <c r="CF1448" s="2"/>
      <c r="CG1448" s="2"/>
      <c r="CH1448" s="2"/>
      <c r="CI1448" s="2"/>
      <c r="CJ1448" s="2"/>
      <c r="CK1448" s="2"/>
      <c r="CL1448" s="2"/>
      <c r="CM1448" s="2"/>
      <c r="CN1448" s="2"/>
      <c r="CO1448" s="2"/>
      <c r="CP1448" s="2"/>
      <c r="CQ1448" s="2"/>
      <c r="CR1448" s="2"/>
      <c r="CS1448" s="2"/>
      <c r="CT1448" s="2"/>
      <c r="CU1448" s="2"/>
      <c r="CV1448" s="2"/>
      <c r="CW1448" s="2"/>
      <c r="CX1448" s="2"/>
      <c r="CY1448" s="2"/>
      <c r="CZ1448" s="2"/>
      <c r="DA1448" s="2"/>
      <c r="DB1448" s="2"/>
      <c r="DC1448" s="2"/>
      <c r="DD1448" s="2"/>
      <c r="DE1448" s="2"/>
      <c r="DF1448" s="2"/>
      <c r="DG1448" s="2"/>
      <c r="DH1448" s="2"/>
      <c r="DI1448" s="2"/>
      <c r="DJ1448" s="2"/>
      <c r="DK1448" s="2"/>
      <c r="DL1448" s="2"/>
      <c r="DM1448" s="2"/>
      <c r="DN1448" s="2"/>
      <c r="DO1448" s="2"/>
      <c r="DP1448" s="2"/>
      <c r="DQ1448" s="2"/>
      <c r="DR1448" s="2"/>
      <c r="DS1448" s="2"/>
      <c r="DT1448" s="2"/>
      <c r="DU1448" s="2"/>
      <c r="DV1448" s="2"/>
      <c r="DW1448" s="2"/>
      <c r="DX1448" s="2"/>
      <c r="DY1448" s="2"/>
      <c r="DZ1448" s="2"/>
      <c r="EA1448" s="2"/>
      <c r="EB1448" s="2"/>
      <c r="EC1448" s="2"/>
      <c r="ED1448" s="2"/>
      <c r="EE1448" s="2"/>
      <c r="EF1448" s="2"/>
      <c r="EG1448" s="2"/>
      <c r="EH1448" s="2"/>
      <c r="EI1448" s="2"/>
      <c r="EJ1448" s="2"/>
      <c r="EK1448" s="2"/>
      <c r="EL1448" s="2"/>
      <c r="EM1448" s="2"/>
      <c r="EN1448" s="2"/>
      <c r="EO1448" s="2"/>
      <c r="EP1448" s="2"/>
      <c r="EQ1448" s="2"/>
      <c r="ER1448" s="2"/>
      <c r="ES1448" s="2"/>
      <c r="ET1448" s="2"/>
      <c r="EU1448" s="2"/>
      <c r="EV1448" s="2"/>
      <c r="EW1448" s="2"/>
      <c r="EX1448" s="2"/>
      <c r="EY1448" s="2"/>
      <c r="EZ1448" s="2"/>
      <c r="FA1448" s="2"/>
      <c r="FB1448" s="2"/>
      <c r="FC1448" s="2"/>
    </row>
    <row r="1449" spans="1:159" s="4" customFormat="1">
      <c r="A1449" s="50" t="s">
        <v>2279</v>
      </c>
      <c r="B1449" s="59" t="s">
        <v>2720</v>
      </c>
      <c r="C1449" s="61">
        <v>4463</v>
      </c>
      <c r="D1449" s="72" t="s">
        <v>236</v>
      </c>
      <c r="E1449" s="78" t="str">
        <f>IFERROR(VLOOKUP($C1449,'2025-26 School Level AAFTE'!$C$2:$L$2349,9,FALSE), "No")</f>
        <v>Yes</v>
      </c>
      <c r="F1449" s="67">
        <f>IFERROR(VLOOKUP($C1449,'2025-26 School Level AAFTE'!$C$2:$J$2349,8,FALSE), 0)</f>
        <v>485.48</v>
      </c>
      <c r="G1449" s="69">
        <f>IFERROR(IF(E1449= "yes",VLOOKUP(C1449,Summary!$B:$I,6,0),0),0)</f>
        <v>0</v>
      </c>
      <c r="H1449" s="68">
        <f t="shared" si="251"/>
        <v>485.48</v>
      </c>
      <c r="I1449" s="110">
        <f>VLOOKUP($A1449,'2026-27 Salary &amp; Benefits'!$A:$I,3,FALSE)</f>
        <v>1.06</v>
      </c>
      <c r="J1449" s="110">
        <f>VLOOKUP($A1449,'2026-27 Salary &amp; Benefits'!$A:$I,4,FALSE)</f>
        <v>1.06</v>
      </c>
      <c r="K1449" s="101">
        <f t="shared" si="252"/>
        <v>485.48</v>
      </c>
      <c r="L1449" s="100">
        <f t="shared" si="253"/>
        <v>1.4239999999999999</v>
      </c>
      <c r="M1449" s="102">
        <f>'2026-27 Salary &amp; Benefits'!$E$6</f>
        <v>78209</v>
      </c>
      <c r="N1449" s="102">
        <f>'2026-27 Salary &amp; Benefits'!$F$6</f>
        <v>82248</v>
      </c>
      <c r="O1449" s="7">
        <f t="shared" si="254"/>
        <v>118051.79</v>
      </c>
      <c r="P1449" s="7">
        <f t="shared" si="255"/>
        <v>6096.6300000000047</v>
      </c>
      <c r="Q1449" s="7">
        <f>'2026-27 Salary &amp; Benefits'!G$6</f>
        <v>16817.759999999998</v>
      </c>
      <c r="R1449" s="103">
        <f>'2026-27 Salary &amp; Benefits'!H$6</f>
        <v>0.16020000000000001</v>
      </c>
      <c r="S1449" s="103">
        <f>'2026-27 Salary &amp; Benefits'!I$6</f>
        <v>0.15390000000000001</v>
      </c>
      <c r="T1449" s="7">
        <f t="shared" si="256"/>
        <v>43798.66</v>
      </c>
      <c r="U1449" s="7">
        <f t="shared" si="257"/>
        <v>2069.14</v>
      </c>
      <c r="V1449" s="7">
        <f t="shared" si="258"/>
        <v>318.44</v>
      </c>
      <c r="W1449" s="7">
        <f t="shared" si="259"/>
        <v>2387.58</v>
      </c>
      <c r="X1449" s="18">
        <f t="shared" si="260"/>
        <v>170334.66</v>
      </c>
      <c r="Y1449" s="2"/>
      <c r="Z1449" s="2"/>
      <c r="AA1449" s="2"/>
      <c r="AB1449" s="2"/>
      <c r="AC1449" s="2"/>
      <c r="AD1449" s="2"/>
      <c r="AE1449" s="2"/>
      <c r="AF1449" s="2"/>
      <c r="AG1449" s="2"/>
      <c r="AH1449" s="2"/>
      <c r="AI1449" s="2"/>
      <c r="AJ1449" s="2"/>
      <c r="AK1449" s="2"/>
      <c r="AL1449" s="2"/>
      <c r="AM1449" s="2"/>
      <c r="AN1449" s="2"/>
      <c r="AO1449" s="2"/>
      <c r="AP1449" s="2"/>
      <c r="AQ1449" s="2"/>
      <c r="AR1449" s="2"/>
      <c r="AS1449" s="2"/>
      <c r="AT1449" s="2"/>
      <c r="AU1449" s="2"/>
      <c r="AV1449" s="2"/>
      <c r="AW1449" s="2"/>
      <c r="AX1449" s="2"/>
      <c r="AY1449" s="2"/>
      <c r="AZ1449" s="2"/>
      <c r="BA1449" s="2"/>
      <c r="BB1449" s="2"/>
      <c r="BC1449" s="2"/>
      <c r="BD1449" s="2"/>
      <c r="BE1449" s="2"/>
      <c r="BF1449" s="2"/>
      <c r="BG1449" s="2"/>
      <c r="BH1449" s="2"/>
      <c r="BI1449" s="2"/>
      <c r="BJ1449" s="2"/>
      <c r="BK1449" s="2"/>
      <c r="BL1449" s="2"/>
      <c r="BM1449" s="2"/>
      <c r="BN1449" s="2"/>
      <c r="BO1449" s="2"/>
      <c r="BP1449" s="2"/>
      <c r="BQ1449" s="2"/>
      <c r="BR1449" s="2"/>
      <c r="BS1449" s="2"/>
      <c r="BT1449" s="2"/>
      <c r="BU1449" s="2"/>
      <c r="BV1449" s="2"/>
      <c r="BW1449" s="2"/>
      <c r="BX1449" s="2"/>
      <c r="BY1449" s="2"/>
      <c r="BZ1449" s="2"/>
      <c r="CA1449" s="2"/>
      <c r="CB1449" s="2"/>
      <c r="CC1449" s="2"/>
      <c r="CD1449" s="2"/>
      <c r="CE1449" s="2"/>
      <c r="CF1449" s="2"/>
      <c r="CG1449" s="2"/>
      <c r="CH1449" s="2"/>
      <c r="CI1449" s="2"/>
      <c r="CJ1449" s="2"/>
      <c r="CK1449" s="2"/>
      <c r="CL1449" s="2"/>
      <c r="CM1449" s="2"/>
      <c r="CN1449" s="2"/>
      <c r="CO1449" s="2"/>
      <c r="CP1449" s="2"/>
      <c r="CQ1449" s="2"/>
      <c r="CR1449" s="2"/>
      <c r="CS1449" s="2"/>
      <c r="CT1449" s="2"/>
      <c r="CU1449" s="2"/>
      <c r="CV1449" s="2"/>
      <c r="CW1449" s="2"/>
      <c r="CX1449" s="2"/>
      <c r="CY1449" s="2"/>
      <c r="CZ1449" s="2"/>
      <c r="DA1449" s="2"/>
      <c r="DB1449" s="2"/>
      <c r="DC1449" s="2"/>
      <c r="DD1449" s="2"/>
      <c r="DE1449" s="2"/>
      <c r="DF1449" s="2"/>
      <c r="DG1449" s="2"/>
      <c r="DH1449" s="2"/>
      <c r="DI1449" s="2"/>
      <c r="DJ1449" s="2"/>
      <c r="DK1449" s="2"/>
      <c r="DL1449" s="2"/>
      <c r="DM1449" s="2"/>
      <c r="DN1449" s="2"/>
      <c r="DO1449" s="2"/>
      <c r="DP1449" s="2"/>
      <c r="DQ1449" s="2"/>
      <c r="DR1449" s="2"/>
      <c r="DS1449" s="2"/>
      <c r="DT1449" s="2"/>
      <c r="DU1449" s="2"/>
      <c r="DV1449" s="2"/>
      <c r="DW1449" s="2"/>
      <c r="DX1449" s="2"/>
      <c r="DY1449" s="2"/>
      <c r="DZ1449" s="2"/>
      <c r="EA1449" s="2"/>
      <c r="EB1449" s="2"/>
      <c r="EC1449" s="2"/>
      <c r="ED1449" s="2"/>
      <c r="EE1449" s="2"/>
      <c r="EF1449" s="2"/>
      <c r="EG1449" s="2"/>
      <c r="EH1449" s="2"/>
      <c r="EI1449" s="2"/>
      <c r="EJ1449" s="2"/>
      <c r="EK1449" s="2"/>
      <c r="EL1449" s="2"/>
      <c r="EM1449" s="2"/>
      <c r="EN1449" s="2"/>
      <c r="EO1449" s="2"/>
      <c r="EP1449" s="2"/>
      <c r="EQ1449" s="2"/>
      <c r="ER1449" s="2"/>
      <c r="ES1449" s="2"/>
      <c r="ET1449" s="2"/>
      <c r="EU1449" s="2"/>
      <c r="EV1449" s="2"/>
      <c r="EW1449" s="2"/>
      <c r="EX1449" s="2"/>
      <c r="EY1449" s="2"/>
      <c r="EZ1449" s="2"/>
      <c r="FA1449" s="2"/>
      <c r="FB1449" s="2"/>
      <c r="FC1449" s="2"/>
    </row>
    <row r="1450" spans="1:159" s="4" customFormat="1">
      <c r="A1450" s="50" t="s">
        <v>2279</v>
      </c>
      <c r="B1450" s="59" t="s">
        <v>2720</v>
      </c>
      <c r="C1450" s="60">
        <v>2865</v>
      </c>
      <c r="D1450" s="59" t="s">
        <v>126</v>
      </c>
      <c r="E1450" s="78" t="str">
        <f>IFERROR(VLOOKUP($C1450,'2025-26 School Level AAFTE'!$C$2:$L$2349,9,FALSE), "No")</f>
        <v>Yes</v>
      </c>
      <c r="F1450" s="67">
        <f>IFERROR(VLOOKUP($C1450,'2025-26 School Level AAFTE'!$C$2:$J$2349,8,FALSE), 0)</f>
        <v>257.32</v>
      </c>
      <c r="G1450" s="69">
        <f>IFERROR(IF(E1450= "yes",VLOOKUP(C1450,Summary!$B:$I,6,0),0),0)</f>
        <v>0</v>
      </c>
      <c r="H1450" s="68">
        <f t="shared" si="251"/>
        <v>257.32</v>
      </c>
      <c r="I1450" s="110">
        <f>VLOOKUP($A1450,'2026-27 Salary &amp; Benefits'!$A:$I,3,FALSE)</f>
        <v>1.06</v>
      </c>
      <c r="J1450" s="110">
        <f>VLOOKUP($A1450,'2026-27 Salary &amp; Benefits'!$A:$I,4,FALSE)</f>
        <v>1.06</v>
      </c>
      <c r="K1450" s="101">
        <f t="shared" si="252"/>
        <v>257.32</v>
      </c>
      <c r="L1450" s="100">
        <f t="shared" si="253"/>
        <v>0.755</v>
      </c>
      <c r="M1450" s="102">
        <f>'2026-27 Salary &amp; Benefits'!$E$6</f>
        <v>78209</v>
      </c>
      <c r="N1450" s="102">
        <f>'2026-27 Salary &amp; Benefits'!$F$6</f>
        <v>82248</v>
      </c>
      <c r="O1450" s="7">
        <f t="shared" si="254"/>
        <v>62590.66</v>
      </c>
      <c r="P1450" s="7">
        <f t="shared" si="255"/>
        <v>3232.4100000000035</v>
      </c>
      <c r="Q1450" s="7">
        <f>'2026-27 Salary &amp; Benefits'!G$6</f>
        <v>16817.759999999998</v>
      </c>
      <c r="R1450" s="103">
        <f>'2026-27 Salary &amp; Benefits'!H$6</f>
        <v>0.16020000000000001</v>
      </c>
      <c r="S1450" s="103">
        <f>'2026-27 Salary &amp; Benefits'!I$6</f>
        <v>0.15390000000000001</v>
      </c>
      <c r="T1450" s="7">
        <f t="shared" si="256"/>
        <v>23221.9</v>
      </c>
      <c r="U1450" s="7">
        <f t="shared" si="257"/>
        <v>1097.05</v>
      </c>
      <c r="V1450" s="7">
        <f t="shared" si="258"/>
        <v>168.84</v>
      </c>
      <c r="W1450" s="7">
        <f t="shared" si="259"/>
        <v>1265.8899999999999</v>
      </c>
      <c r="X1450" s="18">
        <f t="shared" si="260"/>
        <v>90310.86</v>
      </c>
      <c r="Y1450" s="2"/>
      <c r="Z1450" s="2"/>
      <c r="AA1450" s="2"/>
      <c r="AB1450" s="2"/>
      <c r="AC1450" s="2"/>
      <c r="AD1450" s="2"/>
      <c r="AE1450" s="2"/>
      <c r="AF1450" s="2"/>
      <c r="AG1450" s="2"/>
      <c r="AH1450" s="2"/>
      <c r="AI1450" s="2"/>
      <c r="AJ1450" s="2"/>
      <c r="AK1450" s="2"/>
      <c r="AL1450" s="2"/>
      <c r="AM1450" s="2"/>
      <c r="AN1450" s="2"/>
      <c r="AO1450" s="2"/>
      <c r="AP1450" s="2"/>
      <c r="AQ1450" s="2"/>
      <c r="AR1450" s="2"/>
      <c r="AS1450" s="2"/>
      <c r="AT1450" s="2"/>
      <c r="AU1450" s="2"/>
      <c r="AV1450" s="2"/>
      <c r="AW1450" s="2"/>
      <c r="AX1450" s="2"/>
      <c r="AY1450" s="2"/>
      <c r="AZ1450" s="2"/>
      <c r="BA1450" s="2"/>
      <c r="BB1450" s="2"/>
      <c r="BC1450" s="2"/>
      <c r="BD1450" s="2"/>
      <c r="BE1450" s="2"/>
      <c r="BF1450" s="2"/>
      <c r="BG1450" s="2"/>
      <c r="BH1450" s="2"/>
      <c r="BI1450" s="2"/>
      <c r="BJ1450" s="2"/>
      <c r="BK1450" s="2"/>
      <c r="BL1450" s="2"/>
      <c r="BM1450" s="2"/>
      <c r="BN1450" s="2"/>
      <c r="BO1450" s="2"/>
      <c r="BP1450" s="2"/>
      <c r="BQ1450" s="2"/>
      <c r="BR1450" s="2"/>
      <c r="BS1450" s="2"/>
      <c r="BT1450" s="2"/>
      <c r="BU1450" s="2"/>
      <c r="BV1450" s="2"/>
      <c r="BW1450" s="2"/>
      <c r="BX1450" s="2"/>
      <c r="BY1450" s="2"/>
      <c r="BZ1450" s="2"/>
      <c r="CA1450" s="2"/>
      <c r="CB1450" s="2"/>
      <c r="CC1450" s="2"/>
      <c r="CD1450" s="2"/>
      <c r="CE1450" s="2"/>
      <c r="CF1450" s="2"/>
      <c r="CG1450" s="2"/>
      <c r="CH1450" s="2"/>
      <c r="CI1450" s="2"/>
      <c r="CJ1450" s="2"/>
      <c r="CK1450" s="2"/>
      <c r="CL1450" s="2"/>
      <c r="CM1450" s="2"/>
      <c r="CN1450" s="2"/>
      <c r="CO1450" s="2"/>
      <c r="CP1450" s="2"/>
      <c r="CQ1450" s="2"/>
      <c r="CR1450" s="2"/>
      <c r="CS1450" s="2"/>
      <c r="CT1450" s="2"/>
      <c r="CU1450" s="2"/>
      <c r="CV1450" s="2"/>
      <c r="CW1450" s="2"/>
      <c r="CX1450" s="2"/>
      <c r="CY1450" s="2"/>
      <c r="CZ1450" s="2"/>
      <c r="DA1450" s="2"/>
      <c r="DB1450" s="2"/>
      <c r="DC1450" s="2"/>
      <c r="DD1450" s="2"/>
      <c r="DE1450" s="2"/>
      <c r="DF1450" s="2"/>
      <c r="DG1450" s="2"/>
      <c r="DH1450" s="2"/>
      <c r="DI1450" s="2"/>
      <c r="DJ1450" s="2"/>
      <c r="DK1450" s="2"/>
      <c r="DL1450" s="2"/>
      <c r="DM1450" s="2"/>
      <c r="DN1450" s="2"/>
      <c r="DO1450" s="2"/>
      <c r="DP1450" s="2"/>
      <c r="DQ1450" s="2"/>
      <c r="DR1450" s="2"/>
      <c r="DS1450" s="2"/>
      <c r="DT1450" s="2"/>
      <c r="DU1450" s="2"/>
      <c r="DV1450" s="2"/>
      <c r="DW1450" s="2"/>
      <c r="DX1450" s="2"/>
      <c r="DY1450" s="2"/>
      <c r="DZ1450" s="2"/>
      <c r="EA1450" s="2"/>
      <c r="EB1450" s="2"/>
      <c r="EC1450" s="2"/>
      <c r="ED1450" s="2"/>
      <c r="EE1450" s="2"/>
      <c r="EF1450" s="2"/>
      <c r="EG1450" s="2"/>
      <c r="EH1450" s="2"/>
      <c r="EI1450" s="2"/>
      <c r="EJ1450" s="2"/>
      <c r="EK1450" s="2"/>
      <c r="EL1450" s="2"/>
      <c r="EM1450" s="2"/>
      <c r="EN1450" s="2"/>
      <c r="EO1450" s="2"/>
      <c r="EP1450" s="2"/>
      <c r="EQ1450" s="2"/>
      <c r="ER1450" s="2"/>
      <c r="ES1450" s="2"/>
      <c r="ET1450" s="2"/>
      <c r="EU1450" s="2"/>
      <c r="EV1450" s="2"/>
      <c r="EW1450" s="2"/>
      <c r="EX1450" s="2"/>
      <c r="EY1450" s="2"/>
      <c r="EZ1450" s="2"/>
      <c r="FA1450" s="2"/>
      <c r="FB1450" s="2"/>
      <c r="FC1450" s="2"/>
    </row>
    <row r="1451" spans="1:159" s="4" customFormat="1">
      <c r="A1451" s="50" t="s">
        <v>2178</v>
      </c>
      <c r="B1451" s="59" t="s">
        <v>2721</v>
      </c>
      <c r="C1451" s="60">
        <v>3087</v>
      </c>
      <c r="D1451" s="59" t="s">
        <v>395</v>
      </c>
      <c r="E1451" s="78" t="str">
        <f>IFERROR(VLOOKUP($C1451,'2025-26 School Level AAFTE'!$C$2:$L$2349,9,FALSE), "No")</f>
        <v>No</v>
      </c>
      <c r="F1451" s="67">
        <f>IFERROR(VLOOKUP($C1451,'2025-26 School Level AAFTE'!$C$2:$J$2349,8,FALSE), 0)</f>
        <v>212.19</v>
      </c>
      <c r="G1451" s="69">
        <f>IFERROR(IF(E1451= "yes",VLOOKUP(C1451,Summary!$B:$I,6,0),0),0)</f>
        <v>0</v>
      </c>
      <c r="H1451" s="68">
        <f t="shared" si="251"/>
        <v>0</v>
      </c>
      <c r="I1451" s="110">
        <f>VLOOKUP($A1451,'2026-27 Salary &amp; Benefits'!$A:$I,3,FALSE)</f>
        <v>1</v>
      </c>
      <c r="J1451" s="110">
        <f>VLOOKUP($A1451,'2026-27 Salary &amp; Benefits'!$A:$I,4,FALSE)</f>
        <v>1</v>
      </c>
      <c r="K1451" s="101">
        <f t="shared" si="252"/>
        <v>0</v>
      </c>
      <c r="L1451" s="100">
        <f t="shared" si="253"/>
        <v>0</v>
      </c>
      <c r="M1451" s="102">
        <f>'2026-27 Salary &amp; Benefits'!$E$6</f>
        <v>78209</v>
      </c>
      <c r="N1451" s="102">
        <f>'2026-27 Salary &amp; Benefits'!$F$6</f>
        <v>82248</v>
      </c>
      <c r="O1451" s="7">
        <f t="shared" si="254"/>
        <v>0</v>
      </c>
      <c r="P1451" s="7">
        <f t="shared" si="255"/>
        <v>0</v>
      </c>
      <c r="Q1451" s="7">
        <f>'2026-27 Salary &amp; Benefits'!G$6</f>
        <v>16817.759999999998</v>
      </c>
      <c r="R1451" s="103">
        <f>'2026-27 Salary &amp; Benefits'!H$6</f>
        <v>0.16020000000000001</v>
      </c>
      <c r="S1451" s="103">
        <f>'2026-27 Salary &amp; Benefits'!I$6</f>
        <v>0.15390000000000001</v>
      </c>
      <c r="T1451" s="7">
        <f t="shared" si="256"/>
        <v>0</v>
      </c>
      <c r="U1451" s="7">
        <f t="shared" si="257"/>
        <v>0</v>
      </c>
      <c r="V1451" s="7">
        <f t="shared" si="258"/>
        <v>0</v>
      </c>
      <c r="W1451" s="7">
        <f t="shared" si="259"/>
        <v>0</v>
      </c>
      <c r="X1451" s="18">
        <f t="shared" si="260"/>
        <v>0</v>
      </c>
      <c r="Y1451" s="2"/>
      <c r="Z1451" s="2"/>
      <c r="AA1451" s="2"/>
      <c r="AB1451" s="2"/>
      <c r="AC1451" s="2"/>
      <c r="AD1451" s="2"/>
      <c r="AE1451" s="2"/>
      <c r="AF1451" s="2"/>
      <c r="AG1451" s="2"/>
      <c r="AH1451" s="2"/>
      <c r="AI1451" s="2"/>
      <c r="AJ1451" s="2"/>
      <c r="AK1451" s="2"/>
      <c r="AL1451" s="2"/>
      <c r="AM1451" s="2"/>
      <c r="AN1451" s="2"/>
      <c r="AO1451" s="2"/>
      <c r="AP1451" s="2"/>
      <c r="AQ1451" s="2"/>
      <c r="AR1451" s="2"/>
      <c r="AS1451" s="2"/>
      <c r="AT1451" s="2"/>
      <c r="AU1451" s="2"/>
      <c r="AV1451" s="2"/>
      <c r="AW1451" s="2"/>
      <c r="AX1451" s="2"/>
      <c r="AY1451" s="2"/>
      <c r="AZ1451" s="2"/>
      <c r="BA1451" s="2"/>
      <c r="BB1451" s="2"/>
      <c r="BC1451" s="2"/>
      <c r="BD1451" s="2"/>
      <c r="BE1451" s="2"/>
      <c r="BF1451" s="2"/>
      <c r="BG1451" s="2"/>
      <c r="BH1451" s="2"/>
      <c r="BI1451" s="2"/>
      <c r="BJ1451" s="2"/>
      <c r="BK1451" s="2"/>
      <c r="BL1451" s="2"/>
      <c r="BM1451" s="2"/>
      <c r="BN1451" s="2"/>
      <c r="BO1451" s="2"/>
      <c r="BP1451" s="2"/>
      <c r="BQ1451" s="2"/>
      <c r="BR1451" s="2"/>
      <c r="BS1451" s="2"/>
      <c r="BT1451" s="2"/>
      <c r="BU1451" s="2"/>
      <c r="BV1451" s="2"/>
      <c r="BW1451" s="2"/>
      <c r="BX1451" s="2"/>
      <c r="BY1451" s="2"/>
      <c r="BZ1451" s="2"/>
      <c r="CA1451" s="2"/>
      <c r="CB1451" s="2"/>
      <c r="CC1451" s="2"/>
      <c r="CD1451" s="2"/>
      <c r="CE1451" s="2"/>
      <c r="CF1451" s="2"/>
      <c r="CG1451" s="2"/>
      <c r="CH1451" s="2"/>
      <c r="CI1451" s="2"/>
      <c r="CJ1451" s="2"/>
      <c r="CK1451" s="2"/>
      <c r="CL1451" s="2"/>
      <c r="CM1451" s="2"/>
      <c r="CN1451" s="2"/>
      <c r="CO1451" s="2"/>
      <c r="CP1451" s="2"/>
      <c r="CQ1451" s="2"/>
      <c r="CR1451" s="2"/>
      <c r="CS1451" s="2"/>
      <c r="CT1451" s="2"/>
      <c r="CU1451" s="2"/>
      <c r="CV1451" s="2"/>
      <c r="CW1451" s="2"/>
      <c r="CX1451" s="2"/>
      <c r="CY1451" s="2"/>
      <c r="CZ1451" s="2"/>
      <c r="DA1451" s="2"/>
      <c r="DB1451" s="2"/>
      <c r="DC1451" s="2"/>
      <c r="DD1451" s="2"/>
      <c r="DE1451" s="2"/>
      <c r="DF1451" s="2"/>
      <c r="DG1451" s="2"/>
      <c r="DH1451" s="2"/>
      <c r="DI1451" s="2"/>
      <c r="DJ1451" s="2"/>
      <c r="DK1451" s="2"/>
      <c r="DL1451" s="2"/>
      <c r="DM1451" s="2"/>
      <c r="DN1451" s="2"/>
      <c r="DO1451" s="2"/>
      <c r="DP1451" s="2"/>
      <c r="DQ1451" s="2"/>
      <c r="DR1451" s="2"/>
      <c r="DS1451" s="2"/>
      <c r="DT1451" s="2"/>
      <c r="DU1451" s="2"/>
      <c r="DV1451" s="2"/>
      <c r="DW1451" s="2"/>
      <c r="DX1451" s="2"/>
      <c r="DY1451" s="2"/>
      <c r="DZ1451" s="2"/>
      <c r="EA1451" s="2"/>
      <c r="EB1451" s="2"/>
      <c r="EC1451" s="2"/>
      <c r="ED1451" s="2"/>
      <c r="EE1451" s="2"/>
      <c r="EF1451" s="2"/>
      <c r="EG1451" s="2"/>
      <c r="EH1451" s="2"/>
      <c r="EI1451" s="2"/>
      <c r="EJ1451" s="2"/>
      <c r="EK1451" s="2"/>
      <c r="EL1451" s="2"/>
      <c r="EM1451" s="2"/>
      <c r="EN1451" s="2"/>
      <c r="EO1451" s="2"/>
      <c r="EP1451" s="2"/>
      <c r="EQ1451" s="2"/>
      <c r="ER1451" s="2"/>
      <c r="ES1451" s="2"/>
      <c r="ET1451" s="2"/>
      <c r="EU1451" s="2"/>
      <c r="EV1451" s="2"/>
      <c r="EW1451" s="2"/>
      <c r="EX1451" s="2"/>
      <c r="EY1451" s="2"/>
      <c r="EZ1451" s="2"/>
      <c r="FA1451" s="2"/>
      <c r="FB1451" s="2"/>
      <c r="FC1451" s="2"/>
    </row>
    <row r="1452" spans="1:159" s="4" customFormat="1">
      <c r="A1452" s="50" t="s">
        <v>2178</v>
      </c>
      <c r="B1452" s="59" t="s">
        <v>2721</v>
      </c>
      <c r="C1452" s="60">
        <v>2241</v>
      </c>
      <c r="D1452" s="59" t="s">
        <v>394</v>
      </c>
      <c r="E1452" s="78" t="str">
        <f>IFERROR(VLOOKUP($C1452,'2025-26 School Level AAFTE'!$C$2:$L$2349,9,FALSE), "No")</f>
        <v>Yes</v>
      </c>
      <c r="F1452" s="67">
        <f>IFERROR(VLOOKUP($C1452,'2025-26 School Level AAFTE'!$C$2:$J$2349,8,FALSE), 0)</f>
        <v>145.22</v>
      </c>
      <c r="G1452" s="69">
        <f>IFERROR(IF(E1452= "yes",VLOOKUP(C1452,Summary!$B:$I,6,0),0),0)</f>
        <v>0</v>
      </c>
      <c r="H1452" s="68">
        <f t="shared" si="251"/>
        <v>145.22</v>
      </c>
      <c r="I1452" s="110">
        <f>VLOOKUP($A1452,'2026-27 Salary &amp; Benefits'!$A:$I,3,FALSE)</f>
        <v>1</v>
      </c>
      <c r="J1452" s="110">
        <f>VLOOKUP($A1452,'2026-27 Salary &amp; Benefits'!$A:$I,4,FALSE)</f>
        <v>1</v>
      </c>
      <c r="K1452" s="101">
        <f t="shared" si="252"/>
        <v>145.22</v>
      </c>
      <c r="L1452" s="100">
        <f t="shared" si="253"/>
        <v>0.42599999999999999</v>
      </c>
      <c r="M1452" s="102">
        <f>'2026-27 Salary &amp; Benefits'!$E$6</f>
        <v>78209</v>
      </c>
      <c r="N1452" s="102">
        <f>'2026-27 Salary &amp; Benefits'!$F$6</f>
        <v>82248</v>
      </c>
      <c r="O1452" s="7">
        <f t="shared" si="254"/>
        <v>33317.03</v>
      </c>
      <c r="P1452" s="7">
        <f t="shared" si="255"/>
        <v>1720.6200000000026</v>
      </c>
      <c r="Q1452" s="7">
        <f>'2026-27 Salary &amp; Benefits'!G$6</f>
        <v>16817.759999999998</v>
      </c>
      <c r="R1452" s="103">
        <f>'2026-27 Salary &amp; Benefits'!H$6</f>
        <v>0.16020000000000001</v>
      </c>
      <c r="S1452" s="103">
        <f>'2026-27 Salary &amp; Benefits'!I$6</f>
        <v>0.15390000000000001</v>
      </c>
      <c r="T1452" s="7">
        <f t="shared" si="256"/>
        <v>12766.56</v>
      </c>
      <c r="U1452" s="7">
        <f t="shared" si="257"/>
        <v>583.96</v>
      </c>
      <c r="V1452" s="7">
        <f t="shared" si="258"/>
        <v>89.87</v>
      </c>
      <c r="W1452" s="7">
        <f t="shared" si="259"/>
        <v>673.83</v>
      </c>
      <c r="X1452" s="18">
        <f t="shared" si="260"/>
        <v>48478.04</v>
      </c>
      <c r="Y1452" s="2"/>
      <c r="Z1452" s="2"/>
      <c r="AA1452" s="2"/>
      <c r="AB1452" s="2"/>
      <c r="AC1452" s="2"/>
      <c r="AD1452" s="2"/>
      <c r="AE1452" s="2"/>
      <c r="AF1452" s="2"/>
      <c r="AG1452" s="2"/>
      <c r="AH1452" s="2"/>
      <c r="AI1452" s="2"/>
      <c r="AJ1452" s="2"/>
      <c r="AK1452" s="2"/>
      <c r="AL1452" s="2"/>
      <c r="AM1452" s="2"/>
      <c r="AN1452" s="2"/>
      <c r="AO1452" s="2"/>
      <c r="AP1452" s="2"/>
      <c r="AQ1452" s="2"/>
      <c r="AR1452" s="2"/>
      <c r="AS1452" s="2"/>
      <c r="AT1452" s="2"/>
      <c r="AU1452" s="2"/>
      <c r="AV1452" s="2"/>
      <c r="AW1452" s="2"/>
      <c r="AX1452" s="2"/>
      <c r="AY1452" s="2"/>
      <c r="AZ1452" s="2"/>
      <c r="BA1452" s="2"/>
      <c r="BB1452" s="2"/>
      <c r="BC1452" s="2"/>
      <c r="BD1452" s="2"/>
      <c r="BE1452" s="2"/>
      <c r="BF1452" s="2"/>
      <c r="BG1452" s="2"/>
      <c r="BH1452" s="2"/>
      <c r="BI1452" s="2"/>
      <c r="BJ1452" s="2"/>
      <c r="BK1452" s="2"/>
      <c r="BL1452" s="2"/>
      <c r="BM1452" s="2"/>
      <c r="BN1452" s="2"/>
      <c r="BO1452" s="2"/>
      <c r="BP1452" s="2"/>
      <c r="BQ1452" s="2"/>
      <c r="BR1452" s="2"/>
      <c r="BS1452" s="2"/>
      <c r="BT1452" s="2"/>
      <c r="BU1452" s="2"/>
      <c r="BV1452" s="2"/>
      <c r="BW1452" s="2"/>
      <c r="BX1452" s="2"/>
      <c r="BY1452" s="2"/>
      <c r="BZ1452" s="2"/>
      <c r="CA1452" s="2"/>
      <c r="CB1452" s="2"/>
      <c r="CC1452" s="2"/>
      <c r="CD1452" s="2"/>
      <c r="CE1452" s="2"/>
      <c r="CF1452" s="2"/>
      <c r="CG1452" s="2"/>
      <c r="CH1452" s="2"/>
      <c r="CI1452" s="2"/>
      <c r="CJ1452" s="2"/>
      <c r="CK1452" s="2"/>
      <c r="CL1452" s="2"/>
      <c r="CM1452" s="2"/>
      <c r="CN1452" s="2"/>
      <c r="CO1452" s="2"/>
      <c r="CP1452" s="2"/>
      <c r="CQ1452" s="2"/>
      <c r="CR1452" s="2"/>
      <c r="CS1452" s="2"/>
      <c r="CT1452" s="2"/>
      <c r="CU1452" s="2"/>
      <c r="CV1452" s="2"/>
      <c r="CW1452" s="2"/>
      <c r="CX1452" s="2"/>
      <c r="CY1452" s="2"/>
      <c r="CZ1452" s="2"/>
      <c r="DA1452" s="2"/>
      <c r="DB1452" s="2"/>
      <c r="DC1452" s="2"/>
      <c r="DD1452" s="2"/>
      <c r="DE1452" s="2"/>
      <c r="DF1452" s="2"/>
      <c r="DG1452" s="2"/>
      <c r="DH1452" s="2"/>
      <c r="DI1452" s="2"/>
      <c r="DJ1452" s="2"/>
      <c r="DK1452" s="2"/>
      <c r="DL1452" s="2"/>
      <c r="DM1452" s="2"/>
      <c r="DN1452" s="2"/>
      <c r="DO1452" s="2"/>
      <c r="DP1452" s="2"/>
      <c r="DQ1452" s="2"/>
      <c r="DR1452" s="2"/>
      <c r="DS1452" s="2"/>
      <c r="DT1452" s="2"/>
      <c r="DU1452" s="2"/>
      <c r="DV1452" s="2"/>
      <c r="DW1452" s="2"/>
      <c r="DX1452" s="2"/>
      <c r="DY1452" s="2"/>
      <c r="DZ1452" s="2"/>
      <c r="EA1452" s="2"/>
      <c r="EB1452" s="2"/>
      <c r="EC1452" s="2"/>
      <c r="ED1452" s="2"/>
      <c r="EE1452" s="2"/>
      <c r="EF1452" s="2"/>
      <c r="EG1452" s="2"/>
      <c r="EH1452" s="2"/>
      <c r="EI1452" s="2"/>
      <c r="EJ1452" s="2"/>
      <c r="EK1452" s="2"/>
      <c r="EL1452" s="2"/>
      <c r="EM1452" s="2"/>
      <c r="EN1452" s="2"/>
      <c r="EO1452" s="2"/>
      <c r="EP1452" s="2"/>
      <c r="EQ1452" s="2"/>
      <c r="ER1452" s="2"/>
      <c r="ES1452" s="2"/>
      <c r="ET1452" s="2"/>
      <c r="EU1452" s="2"/>
      <c r="EV1452" s="2"/>
      <c r="EW1452" s="2"/>
      <c r="EX1452" s="2"/>
      <c r="EY1452" s="2"/>
      <c r="EZ1452" s="2"/>
      <c r="FA1452" s="2"/>
      <c r="FB1452" s="2"/>
      <c r="FC1452" s="2"/>
    </row>
    <row r="1453" spans="1:159" s="4" customFormat="1">
      <c r="A1453" s="50" t="s">
        <v>2140</v>
      </c>
      <c r="B1453" s="59" t="s">
        <v>2722</v>
      </c>
      <c r="C1453" s="60">
        <v>4494</v>
      </c>
      <c r="D1453" s="59" t="s">
        <v>139</v>
      </c>
      <c r="E1453" s="78" t="str">
        <f>IFERROR(VLOOKUP($C1453,'2025-26 School Level AAFTE'!$C$2:$L$2349,9,FALSE), "No")</f>
        <v>Yes</v>
      </c>
      <c r="F1453" s="67">
        <f>IFERROR(VLOOKUP($C1453,'2025-26 School Level AAFTE'!$C$2:$J$2349,8,FALSE), 0)</f>
        <v>371.57</v>
      </c>
      <c r="G1453" s="69">
        <f>IFERROR(IF(E1453= "yes",VLOOKUP(C1453,Summary!$B:$I,6,0),0),0)</f>
        <v>0</v>
      </c>
      <c r="H1453" s="68">
        <f t="shared" si="251"/>
        <v>371.57</v>
      </c>
      <c r="I1453" s="110">
        <f>VLOOKUP($A1453,'2026-27 Salary &amp; Benefits'!$A:$I,3,FALSE)</f>
        <v>1</v>
      </c>
      <c r="J1453" s="110">
        <f>VLOOKUP($A1453,'2026-27 Salary &amp; Benefits'!$A:$I,4,FALSE)</f>
        <v>1.04</v>
      </c>
      <c r="K1453" s="101">
        <f t="shared" si="252"/>
        <v>371.57</v>
      </c>
      <c r="L1453" s="100">
        <f t="shared" si="253"/>
        <v>1.0900000000000001</v>
      </c>
      <c r="M1453" s="102">
        <f>'2026-27 Salary &amp; Benefits'!$E$6</f>
        <v>78209</v>
      </c>
      <c r="N1453" s="102">
        <f>'2026-27 Salary &amp; Benefits'!$F$6</f>
        <v>82248</v>
      </c>
      <c r="O1453" s="7">
        <f t="shared" si="254"/>
        <v>85247.81</v>
      </c>
      <c r="P1453" s="7">
        <f t="shared" si="255"/>
        <v>7988.5200000000041</v>
      </c>
      <c r="Q1453" s="7">
        <f>'2026-27 Salary &amp; Benefits'!G$6</f>
        <v>16817.759999999998</v>
      </c>
      <c r="R1453" s="103">
        <f>'2026-27 Salary &amp; Benefits'!H$6</f>
        <v>0.16020000000000001</v>
      </c>
      <c r="S1453" s="103">
        <f>'2026-27 Salary &amp; Benefits'!I$6</f>
        <v>0.15390000000000001</v>
      </c>
      <c r="T1453" s="7">
        <f t="shared" si="256"/>
        <v>33217.49</v>
      </c>
      <c r="U1453" s="7">
        <f t="shared" si="257"/>
        <v>1553.94</v>
      </c>
      <c r="V1453" s="7">
        <f t="shared" si="258"/>
        <v>239.15</v>
      </c>
      <c r="W1453" s="7">
        <f t="shared" si="259"/>
        <v>1793.0900000000001</v>
      </c>
      <c r="X1453" s="18">
        <f t="shared" si="260"/>
        <v>128246.90999999999</v>
      </c>
      <c r="Y1453" s="2"/>
      <c r="Z1453" s="2"/>
      <c r="AA1453" s="2"/>
      <c r="AB1453" s="2"/>
      <c r="AC1453" s="2"/>
      <c r="AD1453" s="2"/>
      <c r="AE1453" s="2"/>
      <c r="AF1453" s="2"/>
      <c r="AG1453" s="2"/>
      <c r="AH1453" s="2"/>
      <c r="AI1453" s="2"/>
      <c r="AJ1453" s="2"/>
      <c r="AK1453" s="2"/>
      <c r="AL1453" s="2"/>
      <c r="AM1453" s="2"/>
      <c r="AN1453" s="2"/>
      <c r="AO1453" s="2"/>
      <c r="AP1453" s="2"/>
      <c r="AQ1453" s="2"/>
      <c r="AR1453" s="2"/>
      <c r="AS1453" s="2"/>
      <c r="AT1453" s="2"/>
      <c r="AU1453" s="2"/>
      <c r="AV1453" s="2"/>
      <c r="AW1453" s="2"/>
      <c r="AX1453" s="2"/>
      <c r="AY1453" s="2"/>
      <c r="AZ1453" s="2"/>
      <c r="BA1453" s="2"/>
      <c r="BB1453" s="2"/>
      <c r="BC1453" s="2"/>
      <c r="BD1453" s="2"/>
      <c r="BE1453" s="2"/>
      <c r="BF1453" s="2"/>
      <c r="BG1453" s="2"/>
      <c r="BH1453" s="2"/>
      <c r="BI1453" s="2"/>
      <c r="BJ1453" s="2"/>
      <c r="BK1453" s="2"/>
      <c r="BL1453" s="2"/>
      <c r="BM1453" s="2"/>
      <c r="BN1453" s="2"/>
      <c r="BO1453" s="2"/>
      <c r="BP1453" s="2"/>
      <c r="BQ1453" s="2"/>
      <c r="BR1453" s="2"/>
      <c r="BS1453" s="2"/>
      <c r="BT1453" s="2"/>
      <c r="BU1453" s="2"/>
      <c r="BV1453" s="2"/>
      <c r="BW1453" s="2"/>
      <c r="BX1453" s="2"/>
      <c r="BY1453" s="2"/>
      <c r="BZ1453" s="2"/>
      <c r="CA1453" s="2"/>
      <c r="CB1453" s="2"/>
      <c r="CC1453" s="2"/>
      <c r="CD1453" s="2"/>
      <c r="CE1453" s="2"/>
      <c r="CF1453" s="2"/>
      <c r="CG1453" s="2"/>
      <c r="CH1453" s="2"/>
      <c r="CI1453" s="2"/>
      <c r="CJ1453" s="2"/>
      <c r="CK1453" s="2"/>
      <c r="CL1453" s="2"/>
      <c r="CM1453" s="2"/>
      <c r="CN1453" s="2"/>
      <c r="CO1453" s="2"/>
      <c r="CP1453" s="2"/>
      <c r="CQ1453" s="2"/>
      <c r="CR1453" s="2"/>
      <c r="CS1453" s="2"/>
      <c r="CT1453" s="2"/>
      <c r="CU1453" s="2"/>
      <c r="CV1453" s="2"/>
      <c r="CW1453" s="2"/>
      <c r="CX1453" s="2"/>
      <c r="CY1453" s="2"/>
      <c r="CZ1453" s="2"/>
      <c r="DA1453" s="2"/>
      <c r="DB1453" s="2"/>
      <c r="DC1453" s="2"/>
      <c r="DD1453" s="2"/>
      <c r="DE1453" s="2"/>
      <c r="DF1453" s="2"/>
      <c r="DG1453" s="2"/>
      <c r="DH1453" s="2"/>
      <c r="DI1453" s="2"/>
      <c r="DJ1453" s="2"/>
      <c r="DK1453" s="2"/>
      <c r="DL1453" s="2"/>
      <c r="DM1453" s="2"/>
      <c r="DN1453" s="2"/>
      <c r="DO1453" s="2"/>
      <c r="DP1453" s="2"/>
      <c r="DQ1453" s="2"/>
      <c r="DR1453" s="2"/>
      <c r="DS1453" s="2"/>
      <c r="DT1453" s="2"/>
      <c r="DU1453" s="2"/>
      <c r="DV1453" s="2"/>
      <c r="DW1453" s="2"/>
      <c r="DX1453" s="2"/>
      <c r="DY1453" s="2"/>
      <c r="DZ1453" s="2"/>
      <c r="EA1453" s="2"/>
      <c r="EB1453" s="2"/>
      <c r="EC1453" s="2"/>
      <c r="ED1453" s="2"/>
      <c r="EE1453" s="2"/>
      <c r="EF1453" s="2"/>
      <c r="EG1453" s="2"/>
      <c r="EH1453" s="2"/>
      <c r="EI1453" s="2"/>
      <c r="EJ1453" s="2"/>
      <c r="EK1453" s="2"/>
      <c r="EL1453" s="2"/>
      <c r="EM1453" s="2"/>
      <c r="EN1453" s="2"/>
      <c r="EO1453" s="2"/>
      <c r="EP1453" s="2"/>
      <c r="EQ1453" s="2"/>
      <c r="ER1453" s="2"/>
      <c r="ES1453" s="2"/>
      <c r="ET1453" s="2"/>
      <c r="EU1453" s="2"/>
      <c r="EV1453" s="2"/>
      <c r="EW1453" s="2"/>
      <c r="EX1453" s="2"/>
      <c r="EY1453" s="2"/>
      <c r="EZ1453" s="2"/>
      <c r="FA1453" s="2"/>
      <c r="FB1453" s="2"/>
      <c r="FC1453" s="2"/>
    </row>
    <row r="1454" spans="1:159" s="4" customFormat="1">
      <c r="A1454" s="50" t="s">
        <v>2140</v>
      </c>
      <c r="B1454" s="59" t="s">
        <v>2722</v>
      </c>
      <c r="C1454" s="60">
        <v>2909</v>
      </c>
      <c r="D1454" s="59" t="s">
        <v>135</v>
      </c>
      <c r="E1454" s="78" t="str">
        <f>IFERROR(VLOOKUP($C1454,'2025-26 School Level AAFTE'!$C$2:$L$2349,9,FALSE), "No")</f>
        <v>Yes</v>
      </c>
      <c r="F1454" s="67">
        <f>IFERROR(VLOOKUP($C1454,'2025-26 School Level AAFTE'!$C$2:$J$2349,8,FALSE), 0)</f>
        <v>305.06</v>
      </c>
      <c r="G1454" s="69">
        <f>IFERROR(IF(E1454= "yes",VLOOKUP(C1454,Summary!$B:$I,6,0),0),0)</f>
        <v>0</v>
      </c>
      <c r="H1454" s="68">
        <f t="shared" si="251"/>
        <v>305.06</v>
      </c>
      <c r="I1454" s="110">
        <f>VLOOKUP($A1454,'2026-27 Salary &amp; Benefits'!$A:$I,3,FALSE)</f>
        <v>1</v>
      </c>
      <c r="J1454" s="110">
        <f>VLOOKUP($A1454,'2026-27 Salary &amp; Benefits'!$A:$I,4,FALSE)</f>
        <v>1.04</v>
      </c>
      <c r="K1454" s="101">
        <f t="shared" si="252"/>
        <v>305.06</v>
      </c>
      <c r="L1454" s="100">
        <f t="shared" si="253"/>
        <v>0.89500000000000002</v>
      </c>
      <c r="M1454" s="102">
        <f>'2026-27 Salary &amp; Benefits'!$E$6</f>
        <v>78209</v>
      </c>
      <c r="N1454" s="102">
        <f>'2026-27 Salary &amp; Benefits'!$F$6</f>
        <v>82248</v>
      </c>
      <c r="O1454" s="7">
        <f t="shared" si="254"/>
        <v>69997.06</v>
      </c>
      <c r="P1454" s="7">
        <f t="shared" si="255"/>
        <v>6559.3800000000047</v>
      </c>
      <c r="Q1454" s="7">
        <f>'2026-27 Salary &amp; Benefits'!G$6</f>
        <v>16817.759999999998</v>
      </c>
      <c r="R1454" s="103">
        <f>'2026-27 Salary &amp; Benefits'!H$6</f>
        <v>0.16020000000000001</v>
      </c>
      <c r="S1454" s="103">
        <f>'2026-27 Salary &amp; Benefits'!I$6</f>
        <v>0.15390000000000001</v>
      </c>
      <c r="T1454" s="7">
        <f t="shared" si="256"/>
        <v>27274.91</v>
      </c>
      <c r="U1454" s="7">
        <f t="shared" si="257"/>
        <v>1275.94</v>
      </c>
      <c r="V1454" s="7">
        <f t="shared" si="258"/>
        <v>196.37</v>
      </c>
      <c r="W1454" s="7">
        <f t="shared" si="259"/>
        <v>1472.31</v>
      </c>
      <c r="X1454" s="18">
        <f t="shared" si="260"/>
        <v>105303.66</v>
      </c>
      <c r="Y1454" s="2"/>
      <c r="Z1454" s="2"/>
      <c r="AA1454" s="2"/>
      <c r="AB1454" s="2"/>
      <c r="AC1454" s="2"/>
      <c r="AD1454" s="2"/>
      <c r="AE1454" s="2"/>
      <c r="AF1454" s="2"/>
      <c r="AG1454" s="2"/>
      <c r="AH1454" s="2"/>
      <c r="AI1454" s="2"/>
      <c r="AJ1454" s="2"/>
      <c r="AK1454" s="2"/>
      <c r="AL1454" s="2"/>
      <c r="AM1454" s="2"/>
      <c r="AN1454" s="2"/>
      <c r="AO1454" s="2"/>
      <c r="AP1454" s="2"/>
      <c r="AQ1454" s="2"/>
      <c r="AR1454" s="2"/>
      <c r="AS1454" s="2"/>
      <c r="AT1454" s="2"/>
      <c r="AU1454" s="2"/>
      <c r="AV1454" s="2"/>
      <c r="AW1454" s="2"/>
      <c r="AX1454" s="2"/>
      <c r="AY1454" s="2"/>
      <c r="AZ1454" s="2"/>
      <c r="BA1454" s="2"/>
      <c r="BB1454" s="2"/>
      <c r="BC1454" s="2"/>
      <c r="BD1454" s="2"/>
      <c r="BE1454" s="2"/>
      <c r="BF1454" s="2"/>
      <c r="BG1454" s="2"/>
      <c r="BH1454" s="2"/>
      <c r="BI1454" s="2"/>
      <c r="BJ1454" s="2"/>
      <c r="BK1454" s="2"/>
      <c r="BL1454" s="2"/>
      <c r="BM1454" s="2"/>
      <c r="BN1454" s="2"/>
      <c r="BO1454" s="2"/>
      <c r="BP1454" s="2"/>
      <c r="BQ1454" s="2"/>
      <c r="BR1454" s="2"/>
      <c r="BS1454" s="2"/>
      <c r="BT1454" s="2"/>
      <c r="BU1454" s="2"/>
      <c r="BV1454" s="2"/>
      <c r="BW1454" s="2"/>
      <c r="BX1454" s="2"/>
      <c r="BY1454" s="2"/>
      <c r="BZ1454" s="2"/>
      <c r="CA1454" s="2"/>
      <c r="CB1454" s="2"/>
      <c r="CC1454" s="2"/>
      <c r="CD1454" s="2"/>
      <c r="CE1454" s="2"/>
      <c r="CF1454" s="2"/>
      <c r="CG1454" s="2"/>
      <c r="CH1454" s="2"/>
      <c r="CI1454" s="2"/>
      <c r="CJ1454" s="2"/>
      <c r="CK1454" s="2"/>
      <c r="CL1454" s="2"/>
      <c r="CM1454" s="2"/>
      <c r="CN1454" s="2"/>
      <c r="CO1454" s="2"/>
      <c r="CP1454" s="2"/>
      <c r="CQ1454" s="2"/>
      <c r="CR1454" s="2"/>
      <c r="CS1454" s="2"/>
      <c r="CT1454" s="2"/>
      <c r="CU1454" s="2"/>
      <c r="CV1454" s="2"/>
      <c r="CW1454" s="2"/>
      <c r="CX1454" s="2"/>
      <c r="CY1454" s="2"/>
      <c r="CZ1454" s="2"/>
      <c r="DA1454" s="2"/>
      <c r="DB1454" s="2"/>
      <c r="DC1454" s="2"/>
      <c r="DD1454" s="2"/>
      <c r="DE1454" s="2"/>
      <c r="DF1454" s="2"/>
      <c r="DG1454" s="2"/>
      <c r="DH1454" s="2"/>
      <c r="DI1454" s="2"/>
      <c r="DJ1454" s="2"/>
      <c r="DK1454" s="2"/>
      <c r="DL1454" s="2"/>
      <c r="DM1454" s="2"/>
      <c r="DN1454" s="2"/>
      <c r="DO1454" s="2"/>
      <c r="DP1454" s="2"/>
      <c r="DQ1454" s="2"/>
      <c r="DR1454" s="2"/>
      <c r="DS1454" s="2"/>
      <c r="DT1454" s="2"/>
      <c r="DU1454" s="2"/>
      <c r="DV1454" s="2"/>
      <c r="DW1454" s="2"/>
      <c r="DX1454" s="2"/>
      <c r="DY1454" s="2"/>
      <c r="DZ1454" s="2"/>
      <c r="EA1454" s="2"/>
      <c r="EB1454" s="2"/>
      <c r="EC1454" s="2"/>
      <c r="ED1454" s="2"/>
      <c r="EE1454" s="2"/>
      <c r="EF1454" s="2"/>
      <c r="EG1454" s="2"/>
      <c r="EH1454" s="2"/>
      <c r="EI1454" s="2"/>
      <c r="EJ1454" s="2"/>
      <c r="EK1454" s="2"/>
      <c r="EL1454" s="2"/>
      <c r="EM1454" s="2"/>
      <c r="EN1454" s="2"/>
      <c r="EO1454" s="2"/>
      <c r="EP1454" s="2"/>
      <c r="EQ1454" s="2"/>
      <c r="ER1454" s="2"/>
      <c r="ES1454" s="2"/>
      <c r="ET1454" s="2"/>
      <c r="EU1454" s="2"/>
      <c r="EV1454" s="2"/>
      <c r="EW1454" s="2"/>
      <c r="EX1454" s="2"/>
      <c r="EY1454" s="2"/>
      <c r="EZ1454" s="2"/>
      <c r="FA1454" s="2"/>
      <c r="FB1454" s="2"/>
      <c r="FC1454" s="2"/>
    </row>
    <row r="1455" spans="1:159" s="4" customFormat="1">
      <c r="A1455" s="50" t="s">
        <v>2140</v>
      </c>
      <c r="B1455" s="59" t="s">
        <v>2722</v>
      </c>
      <c r="C1455" s="60">
        <v>3079</v>
      </c>
      <c r="D1455" s="59" t="s">
        <v>136</v>
      </c>
      <c r="E1455" s="78" t="str">
        <f>IFERROR(VLOOKUP($C1455,'2025-26 School Level AAFTE'!$C$2:$L$2349,9,FALSE), "No")</f>
        <v>Yes</v>
      </c>
      <c r="F1455" s="67">
        <f>IFERROR(VLOOKUP($C1455,'2025-26 School Level AAFTE'!$C$2:$J$2349,8,FALSE), 0)</f>
        <v>309.60000000000002</v>
      </c>
      <c r="G1455" s="69">
        <f>IFERROR(IF(E1455= "yes",VLOOKUP(C1455,Summary!$B:$I,6,0),0),0)</f>
        <v>0</v>
      </c>
      <c r="H1455" s="68">
        <f t="shared" si="251"/>
        <v>309.60000000000002</v>
      </c>
      <c r="I1455" s="110">
        <f>VLOOKUP($A1455,'2026-27 Salary &amp; Benefits'!$A:$I,3,FALSE)</f>
        <v>1</v>
      </c>
      <c r="J1455" s="110">
        <f>VLOOKUP($A1455,'2026-27 Salary &amp; Benefits'!$A:$I,4,FALSE)</f>
        <v>1.04</v>
      </c>
      <c r="K1455" s="101">
        <f t="shared" si="252"/>
        <v>309.60000000000002</v>
      </c>
      <c r="L1455" s="100">
        <f t="shared" si="253"/>
        <v>0.90800000000000003</v>
      </c>
      <c r="M1455" s="102">
        <f>'2026-27 Salary &amp; Benefits'!$E$6</f>
        <v>78209</v>
      </c>
      <c r="N1455" s="102">
        <f>'2026-27 Salary &amp; Benefits'!$F$6</f>
        <v>82248</v>
      </c>
      <c r="O1455" s="7">
        <f t="shared" si="254"/>
        <v>71013.77</v>
      </c>
      <c r="P1455" s="7">
        <f t="shared" si="255"/>
        <v>6654.6599999999889</v>
      </c>
      <c r="Q1455" s="7">
        <f>'2026-27 Salary &amp; Benefits'!G$6</f>
        <v>16817.759999999998</v>
      </c>
      <c r="R1455" s="103">
        <f>'2026-27 Salary &amp; Benefits'!H$6</f>
        <v>0.16020000000000001</v>
      </c>
      <c r="S1455" s="103">
        <f>'2026-27 Salary &amp; Benefits'!I$6</f>
        <v>0.15390000000000001</v>
      </c>
      <c r="T1455" s="7">
        <f t="shared" si="256"/>
        <v>27671.08</v>
      </c>
      <c r="U1455" s="7">
        <f t="shared" si="257"/>
        <v>1294.47</v>
      </c>
      <c r="V1455" s="7">
        <f t="shared" si="258"/>
        <v>199.22</v>
      </c>
      <c r="W1455" s="7">
        <f t="shared" si="259"/>
        <v>1493.69</v>
      </c>
      <c r="X1455" s="18">
        <f t="shared" si="260"/>
        <v>106833.2</v>
      </c>
      <c r="Y1455" s="2"/>
      <c r="Z1455" s="2"/>
      <c r="AA1455" s="2"/>
      <c r="AB1455" s="2"/>
      <c r="AC1455" s="2"/>
      <c r="AD1455" s="2"/>
      <c r="AE1455" s="2"/>
      <c r="AF1455" s="2"/>
      <c r="AG1455" s="2"/>
      <c r="AH1455" s="2"/>
      <c r="AI1455" s="2"/>
      <c r="AJ1455" s="2"/>
      <c r="AK1455" s="2"/>
      <c r="AL1455" s="2"/>
      <c r="AM1455" s="2"/>
      <c r="AN1455" s="2"/>
      <c r="AO1455" s="2"/>
      <c r="AP1455" s="2"/>
      <c r="AQ1455" s="2"/>
      <c r="AR1455" s="2"/>
      <c r="AS1455" s="2"/>
      <c r="AT1455" s="2"/>
      <c r="AU1455" s="2"/>
      <c r="AV1455" s="2"/>
      <c r="AW1455" s="2"/>
      <c r="AX1455" s="2"/>
      <c r="AY1455" s="2"/>
      <c r="AZ1455" s="2"/>
      <c r="BA1455" s="2"/>
      <c r="BB1455" s="2"/>
      <c r="BC1455" s="2"/>
      <c r="BD1455" s="2"/>
      <c r="BE1455" s="2"/>
      <c r="BF1455" s="2"/>
      <c r="BG1455" s="2"/>
      <c r="BH1455" s="2"/>
      <c r="BI1455" s="2"/>
      <c r="BJ1455" s="2"/>
      <c r="BK1455" s="2"/>
      <c r="BL1455" s="2"/>
      <c r="BM1455" s="2"/>
      <c r="BN1455" s="2"/>
      <c r="BO1455" s="2"/>
      <c r="BP1455" s="2"/>
      <c r="BQ1455" s="2"/>
      <c r="BR1455" s="2"/>
      <c r="BS1455" s="2"/>
      <c r="BT1455" s="2"/>
      <c r="BU1455" s="2"/>
      <c r="BV1455" s="2"/>
      <c r="BW1455" s="2"/>
      <c r="BX1455" s="2"/>
      <c r="BY1455" s="2"/>
      <c r="BZ1455" s="2"/>
      <c r="CA1455" s="2"/>
      <c r="CB1455" s="2"/>
      <c r="CC1455" s="2"/>
      <c r="CD1455" s="2"/>
      <c r="CE1455" s="2"/>
      <c r="CF1455" s="2"/>
      <c r="CG1455" s="2"/>
      <c r="CH1455" s="2"/>
      <c r="CI1455" s="2"/>
      <c r="CJ1455" s="2"/>
      <c r="CK1455" s="2"/>
      <c r="CL1455" s="2"/>
      <c r="CM1455" s="2"/>
      <c r="CN1455" s="2"/>
      <c r="CO1455" s="2"/>
      <c r="CP1455" s="2"/>
      <c r="CQ1455" s="2"/>
      <c r="CR1455" s="2"/>
      <c r="CS1455" s="2"/>
      <c r="CT1455" s="2"/>
      <c r="CU1455" s="2"/>
      <c r="CV1455" s="2"/>
      <c r="CW1455" s="2"/>
      <c r="CX1455" s="2"/>
      <c r="CY1455" s="2"/>
      <c r="CZ1455" s="2"/>
      <c r="DA1455" s="2"/>
      <c r="DB1455" s="2"/>
      <c r="DC1455" s="2"/>
      <c r="DD1455" s="2"/>
      <c r="DE1455" s="2"/>
      <c r="DF1455" s="2"/>
      <c r="DG1455" s="2"/>
      <c r="DH1455" s="2"/>
      <c r="DI1455" s="2"/>
      <c r="DJ1455" s="2"/>
      <c r="DK1455" s="2"/>
      <c r="DL1455" s="2"/>
      <c r="DM1455" s="2"/>
      <c r="DN1455" s="2"/>
      <c r="DO1455" s="2"/>
      <c r="DP1455" s="2"/>
      <c r="DQ1455" s="2"/>
      <c r="DR1455" s="2"/>
      <c r="DS1455" s="2"/>
      <c r="DT1455" s="2"/>
      <c r="DU1455" s="2"/>
      <c r="DV1455" s="2"/>
      <c r="DW1455" s="2"/>
      <c r="DX1455" s="2"/>
      <c r="DY1455" s="2"/>
      <c r="DZ1455" s="2"/>
      <c r="EA1455" s="2"/>
      <c r="EB1455" s="2"/>
      <c r="EC1455" s="2"/>
      <c r="ED1455" s="2"/>
      <c r="EE1455" s="2"/>
      <c r="EF1455" s="2"/>
      <c r="EG1455" s="2"/>
      <c r="EH1455" s="2"/>
      <c r="EI1455" s="2"/>
      <c r="EJ1455" s="2"/>
      <c r="EK1455" s="2"/>
      <c r="EL1455" s="2"/>
      <c r="EM1455" s="2"/>
      <c r="EN1455" s="2"/>
      <c r="EO1455" s="2"/>
      <c r="EP1455" s="2"/>
      <c r="EQ1455" s="2"/>
      <c r="ER1455" s="2"/>
      <c r="ES1455" s="2"/>
      <c r="ET1455" s="2"/>
      <c r="EU1455" s="2"/>
      <c r="EV1455" s="2"/>
      <c r="EW1455" s="2"/>
      <c r="EX1455" s="2"/>
      <c r="EY1455" s="2"/>
      <c r="EZ1455" s="2"/>
      <c r="FA1455" s="2"/>
      <c r="FB1455" s="2"/>
      <c r="FC1455" s="2"/>
    </row>
    <row r="1456" spans="1:159" s="4" customFormat="1">
      <c r="A1456" s="50" t="s">
        <v>2140</v>
      </c>
      <c r="B1456" s="59" t="s">
        <v>2722</v>
      </c>
      <c r="C1456" s="60">
        <v>2368</v>
      </c>
      <c r="D1456" s="59" t="s">
        <v>75</v>
      </c>
      <c r="E1456" s="78" t="str">
        <f>IFERROR(VLOOKUP($C1456,'2025-26 School Level AAFTE'!$C$2:$L$2349,9,FALSE), "No")</f>
        <v>Yes</v>
      </c>
      <c r="F1456" s="67">
        <f>IFERROR(VLOOKUP($C1456,'2025-26 School Level AAFTE'!$C$2:$J$2349,8,FALSE), 0)</f>
        <v>240.85</v>
      </c>
      <c r="G1456" s="69">
        <f>IFERROR(IF(E1456= "yes",VLOOKUP(C1456,Summary!$B:$I,6,0),0),0)</f>
        <v>0</v>
      </c>
      <c r="H1456" s="68">
        <f t="shared" si="251"/>
        <v>240.85</v>
      </c>
      <c r="I1456" s="110">
        <f>VLOOKUP($A1456,'2026-27 Salary &amp; Benefits'!$A:$I,3,FALSE)</f>
        <v>1</v>
      </c>
      <c r="J1456" s="110">
        <f>VLOOKUP($A1456,'2026-27 Salary &amp; Benefits'!$A:$I,4,FALSE)</f>
        <v>1.04</v>
      </c>
      <c r="K1456" s="101">
        <f t="shared" si="252"/>
        <v>240.85</v>
      </c>
      <c r="L1456" s="100">
        <f t="shared" si="253"/>
        <v>0.70599999999999996</v>
      </c>
      <c r="M1456" s="102">
        <f>'2026-27 Salary &amp; Benefits'!$E$6</f>
        <v>78209</v>
      </c>
      <c r="N1456" s="102">
        <f>'2026-27 Salary &amp; Benefits'!$F$6</f>
        <v>82248</v>
      </c>
      <c r="O1456" s="7">
        <f t="shared" si="254"/>
        <v>55215.55</v>
      </c>
      <c r="P1456" s="7">
        <f t="shared" si="255"/>
        <v>5174.2199999999939</v>
      </c>
      <c r="Q1456" s="7">
        <f>'2026-27 Salary &amp; Benefits'!G$6</f>
        <v>16817.759999999998</v>
      </c>
      <c r="R1456" s="103">
        <f>'2026-27 Salary &amp; Benefits'!H$6</f>
        <v>0.16020000000000001</v>
      </c>
      <c r="S1456" s="103">
        <f>'2026-27 Salary &amp; Benefits'!I$6</f>
        <v>0.15390000000000001</v>
      </c>
      <c r="T1456" s="7">
        <f t="shared" si="256"/>
        <v>21515.18</v>
      </c>
      <c r="U1456" s="7">
        <f t="shared" si="257"/>
        <v>1006.5</v>
      </c>
      <c r="V1456" s="7">
        <f t="shared" si="258"/>
        <v>154.9</v>
      </c>
      <c r="W1456" s="7">
        <f t="shared" si="259"/>
        <v>1161.4000000000001</v>
      </c>
      <c r="X1456" s="18">
        <f t="shared" si="260"/>
        <v>83066.350000000006</v>
      </c>
      <c r="Y1456" s="2"/>
      <c r="Z1456" s="2"/>
      <c r="AA1456" s="2"/>
      <c r="AB1456" s="2"/>
      <c r="AC1456" s="2"/>
      <c r="AD1456" s="2"/>
      <c r="AE1456" s="2"/>
      <c r="AF1456" s="2"/>
      <c r="AG1456" s="2"/>
      <c r="AH1456" s="2"/>
      <c r="AI1456" s="2"/>
      <c r="AJ1456" s="2"/>
      <c r="AK1456" s="2"/>
      <c r="AL1456" s="2"/>
      <c r="AM1456" s="2"/>
      <c r="AN1456" s="2"/>
      <c r="AO1456" s="2"/>
      <c r="AP1456" s="2"/>
      <c r="AQ1456" s="2"/>
      <c r="AR1456" s="2"/>
      <c r="AS1456" s="2"/>
      <c r="AT1456" s="2"/>
      <c r="AU1456" s="2"/>
      <c r="AV1456" s="2"/>
      <c r="AW1456" s="2"/>
      <c r="AX1456" s="2"/>
      <c r="AY1456" s="2"/>
      <c r="AZ1456" s="2"/>
      <c r="BA1456" s="2"/>
      <c r="BB1456" s="2"/>
      <c r="BC1456" s="2"/>
      <c r="BD1456" s="2"/>
      <c r="BE1456" s="2"/>
      <c r="BF1456" s="2"/>
      <c r="BG1456" s="2"/>
      <c r="BH1456" s="2"/>
      <c r="BI1456" s="2"/>
      <c r="BJ1456" s="2"/>
      <c r="BK1456" s="2"/>
      <c r="BL1456" s="2"/>
      <c r="BM1456" s="2"/>
      <c r="BN1456" s="2"/>
      <c r="BO1456" s="2"/>
      <c r="BP1456" s="2"/>
      <c r="BQ1456" s="2"/>
      <c r="BR1456" s="2"/>
      <c r="BS1456" s="2"/>
      <c r="BT1456" s="2"/>
      <c r="BU1456" s="2"/>
      <c r="BV1456" s="2"/>
      <c r="BW1456" s="2"/>
      <c r="BX1456" s="2"/>
      <c r="BY1456" s="2"/>
      <c r="BZ1456" s="2"/>
      <c r="CA1456" s="2"/>
      <c r="CB1456" s="2"/>
      <c r="CC1456" s="2"/>
      <c r="CD1456" s="2"/>
      <c r="CE1456" s="2"/>
      <c r="CF1456" s="2"/>
      <c r="CG1456" s="2"/>
      <c r="CH1456" s="2"/>
      <c r="CI1456" s="2"/>
      <c r="CJ1456" s="2"/>
      <c r="CK1456" s="2"/>
      <c r="CL1456" s="2"/>
      <c r="CM1456" s="2"/>
      <c r="CN1456" s="2"/>
      <c r="CO1456" s="2"/>
      <c r="CP1456" s="2"/>
      <c r="CQ1456" s="2"/>
      <c r="CR1456" s="2"/>
      <c r="CS1456" s="2"/>
      <c r="CT1456" s="2"/>
      <c r="CU1456" s="2"/>
      <c r="CV1456" s="2"/>
      <c r="CW1456" s="2"/>
      <c r="CX1456" s="2"/>
      <c r="CY1456" s="2"/>
      <c r="CZ1456" s="2"/>
      <c r="DA1456" s="2"/>
      <c r="DB1456" s="2"/>
      <c r="DC1456" s="2"/>
      <c r="DD1456" s="2"/>
      <c r="DE1456" s="2"/>
      <c r="DF1456" s="2"/>
      <c r="DG1456" s="2"/>
      <c r="DH1456" s="2"/>
      <c r="DI1456" s="2"/>
      <c r="DJ1456" s="2"/>
      <c r="DK1456" s="2"/>
      <c r="DL1456" s="2"/>
      <c r="DM1456" s="2"/>
      <c r="DN1456" s="2"/>
      <c r="DO1456" s="2"/>
      <c r="DP1456" s="2"/>
      <c r="DQ1456" s="2"/>
      <c r="DR1456" s="2"/>
      <c r="DS1456" s="2"/>
      <c r="DT1456" s="2"/>
      <c r="DU1456" s="2"/>
      <c r="DV1456" s="2"/>
      <c r="DW1456" s="2"/>
      <c r="DX1456" s="2"/>
      <c r="DY1456" s="2"/>
      <c r="DZ1456" s="2"/>
      <c r="EA1456" s="2"/>
      <c r="EB1456" s="2"/>
      <c r="EC1456" s="2"/>
      <c r="ED1456" s="2"/>
      <c r="EE1456" s="2"/>
      <c r="EF1456" s="2"/>
      <c r="EG1456" s="2"/>
      <c r="EH1456" s="2"/>
      <c r="EI1456" s="2"/>
      <c r="EJ1456" s="2"/>
      <c r="EK1456" s="2"/>
      <c r="EL1456" s="2"/>
      <c r="EM1456" s="2"/>
      <c r="EN1456" s="2"/>
      <c r="EO1456" s="2"/>
      <c r="EP1456" s="2"/>
      <c r="EQ1456" s="2"/>
      <c r="ER1456" s="2"/>
      <c r="ES1456" s="2"/>
      <c r="ET1456" s="2"/>
      <c r="EU1456" s="2"/>
      <c r="EV1456" s="2"/>
      <c r="EW1456" s="2"/>
      <c r="EX1456" s="2"/>
      <c r="EY1456" s="2"/>
      <c r="EZ1456" s="2"/>
      <c r="FA1456" s="2"/>
      <c r="FB1456" s="2"/>
      <c r="FC1456" s="2"/>
    </row>
    <row r="1457" spans="1:159" s="4" customFormat="1">
      <c r="A1457" s="50" t="s">
        <v>2140</v>
      </c>
      <c r="B1457" s="59" t="s">
        <v>2722</v>
      </c>
      <c r="C1457" s="60">
        <v>4003</v>
      </c>
      <c r="D1457" s="59" t="s">
        <v>138</v>
      </c>
      <c r="E1457" s="78" t="str">
        <f>IFERROR(VLOOKUP($C1457,'2025-26 School Level AAFTE'!$C$2:$L$2349,9,FALSE), "No")</f>
        <v>Yes</v>
      </c>
      <c r="F1457" s="67">
        <f>IFERROR(VLOOKUP($C1457,'2025-26 School Level AAFTE'!$C$2:$J$2349,8,FALSE), 0)</f>
        <v>52.32</v>
      </c>
      <c r="G1457" s="69">
        <f>IFERROR(IF(E1457= "yes",VLOOKUP(C1457,Summary!$B:$I,6,0),0),0)</f>
        <v>0</v>
      </c>
      <c r="H1457" s="68">
        <f t="shared" si="251"/>
        <v>52.32</v>
      </c>
      <c r="I1457" s="110">
        <f>VLOOKUP($A1457,'2026-27 Salary &amp; Benefits'!$A:$I,3,FALSE)</f>
        <v>1</v>
      </c>
      <c r="J1457" s="110">
        <f>VLOOKUP($A1457,'2026-27 Salary &amp; Benefits'!$A:$I,4,FALSE)</f>
        <v>1.04</v>
      </c>
      <c r="K1457" s="101">
        <f t="shared" si="252"/>
        <v>52.32</v>
      </c>
      <c r="L1457" s="100">
        <f t="shared" si="253"/>
        <v>0.153</v>
      </c>
      <c r="M1457" s="102">
        <f>'2026-27 Salary &amp; Benefits'!$E$6</f>
        <v>78209</v>
      </c>
      <c r="N1457" s="102">
        <f>'2026-27 Salary &amp; Benefits'!$F$6</f>
        <v>82248</v>
      </c>
      <c r="O1457" s="7">
        <f t="shared" si="254"/>
        <v>11965.98</v>
      </c>
      <c r="P1457" s="7">
        <f t="shared" si="255"/>
        <v>1121.3199999999997</v>
      </c>
      <c r="Q1457" s="7">
        <f>'2026-27 Salary &amp; Benefits'!G$6</f>
        <v>16817.759999999998</v>
      </c>
      <c r="R1457" s="103">
        <f>'2026-27 Salary &amp; Benefits'!H$6</f>
        <v>0.16020000000000001</v>
      </c>
      <c r="S1457" s="103">
        <f>'2026-27 Salary &amp; Benefits'!I$6</f>
        <v>0.15390000000000001</v>
      </c>
      <c r="T1457" s="7">
        <f t="shared" si="256"/>
        <v>4662.6400000000003</v>
      </c>
      <c r="U1457" s="7">
        <f t="shared" si="257"/>
        <v>218.12</v>
      </c>
      <c r="V1457" s="7">
        <f t="shared" si="258"/>
        <v>33.57</v>
      </c>
      <c r="W1457" s="7">
        <f t="shared" si="259"/>
        <v>251.69</v>
      </c>
      <c r="X1457" s="18">
        <f t="shared" si="260"/>
        <v>18001.629999999997</v>
      </c>
      <c r="Y1457" s="2"/>
      <c r="Z1457" s="2"/>
      <c r="AA1457" s="2"/>
      <c r="AB1457" s="2"/>
      <c r="AC1457" s="2"/>
      <c r="AD1457" s="2"/>
      <c r="AE1457" s="2"/>
      <c r="AF1457" s="2"/>
      <c r="AG1457" s="2"/>
      <c r="AH1457" s="2"/>
      <c r="AI1457" s="2"/>
      <c r="AJ1457" s="2"/>
      <c r="AK1457" s="2"/>
      <c r="AL1457" s="2"/>
      <c r="AM1457" s="2"/>
      <c r="AN1457" s="2"/>
      <c r="AO1457" s="2"/>
      <c r="AP1457" s="2"/>
      <c r="AQ1457" s="2"/>
      <c r="AR1457" s="2"/>
      <c r="AS1457" s="2"/>
      <c r="AT1457" s="2"/>
      <c r="AU1457" s="2"/>
      <c r="AV1457" s="2"/>
      <c r="AW1457" s="2"/>
      <c r="AX1457" s="2"/>
      <c r="AY1457" s="2"/>
      <c r="AZ1457" s="2"/>
      <c r="BA1457" s="2"/>
      <c r="BB1457" s="2"/>
      <c r="BC1457" s="2"/>
      <c r="BD1457" s="2"/>
      <c r="BE1457" s="2"/>
      <c r="BF1457" s="2"/>
      <c r="BG1457" s="2"/>
      <c r="BH1457" s="2"/>
      <c r="BI1457" s="2"/>
      <c r="BJ1457" s="2"/>
      <c r="BK1457" s="2"/>
      <c r="BL1457" s="2"/>
      <c r="BM1457" s="2"/>
      <c r="BN1457" s="2"/>
      <c r="BO1457" s="2"/>
      <c r="BP1457" s="2"/>
      <c r="BQ1457" s="2"/>
      <c r="BR1457" s="2"/>
      <c r="BS1457" s="2"/>
      <c r="BT1457" s="2"/>
      <c r="BU1457" s="2"/>
      <c r="BV1457" s="2"/>
      <c r="BW1457" s="2"/>
      <c r="BX1457" s="2"/>
      <c r="BY1457" s="2"/>
      <c r="BZ1457" s="2"/>
      <c r="CA1457" s="2"/>
      <c r="CB1457" s="2"/>
      <c r="CC1457" s="2"/>
      <c r="CD1457" s="2"/>
      <c r="CE1457" s="2"/>
      <c r="CF1457" s="2"/>
      <c r="CG1457" s="2"/>
      <c r="CH1457" s="2"/>
      <c r="CI1457" s="2"/>
      <c r="CJ1457" s="2"/>
      <c r="CK1457" s="2"/>
      <c r="CL1457" s="2"/>
      <c r="CM1457" s="2"/>
      <c r="CN1457" s="2"/>
      <c r="CO1457" s="2"/>
      <c r="CP1457" s="2"/>
      <c r="CQ1457" s="2"/>
      <c r="CR1457" s="2"/>
      <c r="CS1457" s="2"/>
      <c r="CT1457" s="2"/>
      <c r="CU1457" s="2"/>
      <c r="CV1457" s="2"/>
      <c r="CW1457" s="2"/>
      <c r="CX1457" s="2"/>
      <c r="CY1457" s="2"/>
      <c r="CZ1457" s="2"/>
      <c r="DA1457" s="2"/>
      <c r="DB1457" s="2"/>
      <c r="DC1457" s="2"/>
      <c r="DD1457" s="2"/>
      <c r="DE1457" s="2"/>
      <c r="DF1457" s="2"/>
      <c r="DG1457" s="2"/>
      <c r="DH1457" s="2"/>
      <c r="DI1457" s="2"/>
      <c r="DJ1457" s="2"/>
      <c r="DK1457" s="2"/>
      <c r="DL1457" s="2"/>
      <c r="DM1457" s="2"/>
      <c r="DN1457" s="2"/>
      <c r="DO1457" s="2"/>
      <c r="DP1457" s="2"/>
      <c r="DQ1457" s="2"/>
      <c r="DR1457" s="2"/>
      <c r="DS1457" s="2"/>
      <c r="DT1457" s="2"/>
      <c r="DU1457" s="2"/>
      <c r="DV1457" s="2"/>
      <c r="DW1457" s="2"/>
      <c r="DX1457" s="2"/>
      <c r="DY1457" s="2"/>
      <c r="DZ1457" s="2"/>
      <c r="EA1457" s="2"/>
      <c r="EB1457" s="2"/>
      <c r="EC1457" s="2"/>
      <c r="ED1457" s="2"/>
      <c r="EE1457" s="2"/>
      <c r="EF1457" s="2"/>
      <c r="EG1457" s="2"/>
      <c r="EH1457" s="2"/>
      <c r="EI1457" s="2"/>
      <c r="EJ1457" s="2"/>
      <c r="EK1457" s="2"/>
      <c r="EL1457" s="2"/>
      <c r="EM1457" s="2"/>
      <c r="EN1457" s="2"/>
      <c r="EO1457" s="2"/>
      <c r="EP1457" s="2"/>
      <c r="EQ1457" s="2"/>
      <c r="ER1457" s="2"/>
      <c r="ES1457" s="2"/>
      <c r="ET1457" s="2"/>
      <c r="EU1457" s="2"/>
      <c r="EV1457" s="2"/>
      <c r="EW1457" s="2"/>
      <c r="EX1457" s="2"/>
      <c r="EY1457" s="2"/>
      <c r="EZ1457" s="2"/>
      <c r="FA1457" s="2"/>
      <c r="FB1457" s="2"/>
      <c r="FC1457" s="2"/>
    </row>
    <row r="1458" spans="1:159" s="4" customFormat="1">
      <c r="A1458" s="50" t="s">
        <v>2140</v>
      </c>
      <c r="B1458" s="59" t="s">
        <v>2722</v>
      </c>
      <c r="C1458" s="60">
        <v>2908</v>
      </c>
      <c r="D1458" s="59" t="s">
        <v>134</v>
      </c>
      <c r="E1458" s="78" t="str">
        <f>IFERROR(VLOOKUP($C1458,'2025-26 School Level AAFTE'!$C$2:$L$2349,9,FALSE), "No")</f>
        <v>No</v>
      </c>
      <c r="F1458" s="67">
        <f>IFERROR(VLOOKUP($C1458,'2025-26 School Level AAFTE'!$C$2:$J$2349,8,FALSE), 0)</f>
        <v>915.79</v>
      </c>
      <c r="G1458" s="69">
        <f>IFERROR(IF(E1458= "yes",VLOOKUP(C1458,Summary!$B:$I,6,0),0),0)</f>
        <v>0</v>
      </c>
      <c r="H1458" s="68">
        <f t="shared" si="251"/>
        <v>0</v>
      </c>
      <c r="I1458" s="110">
        <f>VLOOKUP($A1458,'2026-27 Salary &amp; Benefits'!$A:$I,3,FALSE)</f>
        <v>1</v>
      </c>
      <c r="J1458" s="110">
        <f>VLOOKUP($A1458,'2026-27 Salary &amp; Benefits'!$A:$I,4,FALSE)</f>
        <v>1.04</v>
      </c>
      <c r="K1458" s="101">
        <f t="shared" si="252"/>
        <v>0</v>
      </c>
      <c r="L1458" s="100">
        <f t="shared" si="253"/>
        <v>0</v>
      </c>
      <c r="M1458" s="102">
        <f>'2026-27 Salary &amp; Benefits'!$E$6</f>
        <v>78209</v>
      </c>
      <c r="N1458" s="102">
        <f>'2026-27 Salary &amp; Benefits'!$F$6</f>
        <v>82248</v>
      </c>
      <c r="O1458" s="7">
        <f t="shared" si="254"/>
        <v>0</v>
      </c>
      <c r="P1458" s="7">
        <f t="shared" si="255"/>
        <v>0</v>
      </c>
      <c r="Q1458" s="7">
        <f>'2026-27 Salary &amp; Benefits'!G$6</f>
        <v>16817.759999999998</v>
      </c>
      <c r="R1458" s="103">
        <f>'2026-27 Salary &amp; Benefits'!H$6</f>
        <v>0.16020000000000001</v>
      </c>
      <c r="S1458" s="103">
        <f>'2026-27 Salary &amp; Benefits'!I$6</f>
        <v>0.15390000000000001</v>
      </c>
      <c r="T1458" s="7">
        <f t="shared" si="256"/>
        <v>0</v>
      </c>
      <c r="U1458" s="7">
        <f t="shared" si="257"/>
        <v>0</v>
      </c>
      <c r="V1458" s="7">
        <f t="shared" si="258"/>
        <v>0</v>
      </c>
      <c r="W1458" s="7">
        <f t="shared" si="259"/>
        <v>0</v>
      </c>
      <c r="X1458" s="18">
        <f t="shared" si="260"/>
        <v>0</v>
      </c>
      <c r="Y1458" s="2"/>
      <c r="Z1458" s="2"/>
      <c r="AA1458" s="2"/>
      <c r="AB1458" s="2"/>
      <c r="AC1458" s="2"/>
      <c r="AD1458" s="2"/>
      <c r="AE1458" s="2"/>
      <c r="AF1458" s="2"/>
      <c r="AG1458" s="2"/>
      <c r="AH1458" s="2"/>
      <c r="AI1458" s="2"/>
      <c r="AJ1458" s="2"/>
      <c r="AK1458" s="2"/>
      <c r="AL1458" s="2"/>
      <c r="AM1458" s="2"/>
      <c r="AN1458" s="2"/>
      <c r="AO1458" s="2"/>
      <c r="AP1458" s="2"/>
      <c r="AQ1458" s="2"/>
      <c r="AR1458" s="2"/>
      <c r="AS1458" s="2"/>
      <c r="AT1458" s="2"/>
      <c r="AU1458" s="2"/>
      <c r="AV1458" s="2"/>
      <c r="AW1458" s="2"/>
      <c r="AX1458" s="2"/>
      <c r="AY1458" s="2"/>
      <c r="AZ1458" s="2"/>
      <c r="BA1458" s="2"/>
      <c r="BB1458" s="2"/>
      <c r="BC1458" s="2"/>
      <c r="BD1458" s="2"/>
      <c r="BE1458" s="2"/>
      <c r="BF1458" s="2"/>
      <c r="BG1458" s="2"/>
      <c r="BH1458" s="2"/>
      <c r="BI1458" s="2"/>
      <c r="BJ1458" s="2"/>
      <c r="BK1458" s="2"/>
      <c r="BL1458" s="2"/>
      <c r="BM1458" s="2"/>
      <c r="BN1458" s="2"/>
      <c r="BO1458" s="2"/>
      <c r="BP1458" s="2"/>
      <c r="BQ1458" s="2"/>
      <c r="BR1458" s="2"/>
      <c r="BS1458" s="2"/>
      <c r="BT1458" s="2"/>
      <c r="BU1458" s="2"/>
      <c r="BV1458" s="2"/>
      <c r="BW1458" s="2"/>
      <c r="BX1458" s="2"/>
      <c r="BY1458" s="2"/>
      <c r="BZ1458" s="2"/>
      <c r="CA1458" s="2"/>
      <c r="CB1458" s="2"/>
      <c r="CC1458" s="2"/>
      <c r="CD1458" s="2"/>
      <c r="CE1458" s="2"/>
      <c r="CF1458" s="2"/>
      <c r="CG1458" s="2"/>
      <c r="CH1458" s="2"/>
      <c r="CI1458" s="2"/>
      <c r="CJ1458" s="2"/>
      <c r="CK1458" s="2"/>
      <c r="CL1458" s="2"/>
      <c r="CM1458" s="2"/>
      <c r="CN1458" s="2"/>
      <c r="CO1458" s="2"/>
      <c r="CP1458" s="2"/>
      <c r="CQ1458" s="2"/>
      <c r="CR1458" s="2"/>
      <c r="CS1458" s="2"/>
      <c r="CT1458" s="2"/>
      <c r="CU1458" s="2"/>
      <c r="CV1458" s="2"/>
      <c r="CW1458" s="2"/>
      <c r="CX1458" s="2"/>
      <c r="CY1458" s="2"/>
      <c r="CZ1458" s="2"/>
      <c r="DA1458" s="2"/>
      <c r="DB1458" s="2"/>
      <c r="DC1458" s="2"/>
      <c r="DD1458" s="2"/>
      <c r="DE1458" s="2"/>
      <c r="DF1458" s="2"/>
      <c r="DG1458" s="2"/>
      <c r="DH1458" s="2"/>
      <c r="DI1458" s="2"/>
      <c r="DJ1458" s="2"/>
      <c r="DK1458" s="2"/>
      <c r="DL1458" s="2"/>
      <c r="DM1458" s="2"/>
      <c r="DN1458" s="2"/>
      <c r="DO1458" s="2"/>
      <c r="DP1458" s="2"/>
      <c r="DQ1458" s="2"/>
      <c r="DR1458" s="2"/>
      <c r="DS1458" s="2"/>
      <c r="DT1458" s="2"/>
      <c r="DU1458" s="2"/>
      <c r="DV1458" s="2"/>
      <c r="DW1458" s="2"/>
      <c r="DX1458" s="2"/>
      <c r="DY1458" s="2"/>
      <c r="DZ1458" s="2"/>
      <c r="EA1458" s="2"/>
      <c r="EB1458" s="2"/>
      <c r="EC1458" s="2"/>
      <c r="ED1458" s="2"/>
      <c r="EE1458" s="2"/>
      <c r="EF1458" s="2"/>
      <c r="EG1458" s="2"/>
      <c r="EH1458" s="2"/>
      <c r="EI1458" s="2"/>
      <c r="EJ1458" s="2"/>
      <c r="EK1458" s="2"/>
      <c r="EL1458" s="2"/>
      <c r="EM1458" s="2"/>
      <c r="EN1458" s="2"/>
      <c r="EO1458" s="2"/>
      <c r="EP1458" s="2"/>
      <c r="EQ1458" s="2"/>
      <c r="ER1458" s="2"/>
      <c r="ES1458" s="2"/>
      <c r="ET1458" s="2"/>
      <c r="EU1458" s="2"/>
      <c r="EV1458" s="2"/>
      <c r="EW1458" s="2"/>
      <c r="EX1458" s="2"/>
      <c r="EY1458" s="2"/>
      <c r="EZ1458" s="2"/>
      <c r="FA1458" s="2"/>
      <c r="FB1458" s="2"/>
      <c r="FC1458" s="2"/>
    </row>
    <row r="1459" spans="1:159" s="4" customFormat="1">
      <c r="A1459" s="50" t="s">
        <v>2140</v>
      </c>
      <c r="B1459" s="59" t="s">
        <v>2722</v>
      </c>
      <c r="C1459" s="60">
        <v>5115</v>
      </c>
      <c r="D1459" s="2" t="s">
        <v>140</v>
      </c>
      <c r="E1459" s="78" t="str">
        <f>IFERROR(VLOOKUP($C1459,'2025-26 School Level AAFTE'!$C$2:$L$2349,9,FALSE), "No")</f>
        <v>Yes</v>
      </c>
      <c r="F1459" s="67">
        <f>IFERROR(VLOOKUP($C1459,'2025-26 School Level AAFTE'!$C$2:$J$2349,8,FALSE), 0)</f>
        <v>346.8</v>
      </c>
      <c r="G1459" s="69">
        <f>IFERROR(IF(E1459= "yes",VLOOKUP(C1459,Summary!$B:$I,6,0),0),0)</f>
        <v>0</v>
      </c>
      <c r="H1459" s="68">
        <f t="shared" si="251"/>
        <v>346.8</v>
      </c>
      <c r="I1459" s="110">
        <f>VLOOKUP($A1459,'2026-27 Salary &amp; Benefits'!$A:$I,3,FALSE)</f>
        <v>1</v>
      </c>
      <c r="J1459" s="110">
        <f>VLOOKUP($A1459,'2026-27 Salary &amp; Benefits'!$A:$I,4,FALSE)</f>
        <v>1.04</v>
      </c>
      <c r="K1459" s="101">
        <f t="shared" si="252"/>
        <v>346.8</v>
      </c>
      <c r="L1459" s="100">
        <f t="shared" si="253"/>
        <v>1.0169999999999999</v>
      </c>
      <c r="M1459" s="102">
        <f>'2026-27 Salary &amp; Benefits'!$E$6</f>
        <v>78209</v>
      </c>
      <c r="N1459" s="102">
        <f>'2026-27 Salary &amp; Benefits'!$F$6</f>
        <v>82248</v>
      </c>
      <c r="O1459" s="7">
        <f t="shared" si="254"/>
        <v>79538.55</v>
      </c>
      <c r="P1459" s="7">
        <f t="shared" si="255"/>
        <v>7453.5099999999948</v>
      </c>
      <c r="Q1459" s="7">
        <f>'2026-27 Salary &amp; Benefits'!G$6</f>
        <v>16817.759999999998</v>
      </c>
      <c r="R1459" s="103">
        <f>'2026-27 Salary &amp; Benefits'!H$6</f>
        <v>0.16020000000000001</v>
      </c>
      <c r="S1459" s="103">
        <f>'2026-27 Salary &amp; Benefits'!I$6</f>
        <v>0.15390000000000001</v>
      </c>
      <c r="T1459" s="7">
        <f t="shared" si="256"/>
        <v>30992.83</v>
      </c>
      <c r="U1459" s="7">
        <f t="shared" si="257"/>
        <v>1449.87</v>
      </c>
      <c r="V1459" s="7">
        <f t="shared" si="258"/>
        <v>223.13</v>
      </c>
      <c r="W1459" s="7">
        <f t="shared" si="259"/>
        <v>1673</v>
      </c>
      <c r="X1459" s="18">
        <f t="shared" si="260"/>
        <v>119657.89</v>
      </c>
      <c r="Y1459" s="2"/>
      <c r="Z1459" s="2"/>
      <c r="AA1459" s="2"/>
      <c r="AB1459" s="2"/>
      <c r="AC1459" s="2"/>
      <c r="AD1459" s="2"/>
      <c r="AE1459" s="2"/>
      <c r="AF1459" s="2"/>
      <c r="AG1459" s="2"/>
      <c r="AH1459" s="2"/>
      <c r="AI1459" s="2"/>
      <c r="AJ1459" s="2"/>
      <c r="AK1459" s="2"/>
      <c r="AL1459" s="2"/>
      <c r="AM1459" s="2"/>
      <c r="AN1459" s="2"/>
      <c r="AO1459" s="2"/>
      <c r="AP1459" s="2"/>
      <c r="AQ1459" s="2"/>
      <c r="AR1459" s="2"/>
      <c r="AS1459" s="2"/>
      <c r="AT1459" s="2"/>
      <c r="AU1459" s="2"/>
      <c r="AV1459" s="2"/>
      <c r="AW1459" s="2"/>
      <c r="AX1459" s="2"/>
      <c r="AY1459" s="2"/>
      <c r="AZ1459" s="2"/>
      <c r="BA1459" s="2"/>
      <c r="BB1459" s="2"/>
      <c r="BC1459" s="2"/>
      <c r="BD1459" s="2"/>
      <c r="BE1459" s="2"/>
      <c r="BF1459" s="2"/>
      <c r="BG1459" s="2"/>
      <c r="BH1459" s="2"/>
      <c r="BI1459" s="2"/>
      <c r="BJ1459" s="2"/>
      <c r="BK1459" s="2"/>
      <c r="BL1459" s="2"/>
      <c r="BM1459" s="2"/>
      <c r="BN1459" s="2"/>
      <c r="BO1459" s="2"/>
      <c r="BP1459" s="2"/>
      <c r="BQ1459" s="2"/>
      <c r="BR1459" s="2"/>
      <c r="BS1459" s="2"/>
      <c r="BT1459" s="2"/>
      <c r="BU1459" s="2"/>
      <c r="BV1459" s="2"/>
      <c r="BW1459" s="2"/>
      <c r="BX1459" s="2"/>
      <c r="BY1459" s="2"/>
      <c r="BZ1459" s="2"/>
      <c r="CA1459" s="2"/>
      <c r="CB1459" s="2"/>
      <c r="CC1459" s="2"/>
      <c r="CD1459" s="2"/>
      <c r="CE1459" s="2"/>
      <c r="CF1459" s="2"/>
      <c r="CG1459" s="2"/>
      <c r="CH1459" s="2"/>
      <c r="CI1459" s="2"/>
      <c r="CJ1459" s="2"/>
      <c r="CK1459" s="2"/>
      <c r="CL1459" s="2"/>
      <c r="CM1459" s="2"/>
      <c r="CN1459" s="2"/>
      <c r="CO1459" s="2"/>
      <c r="CP1459" s="2"/>
      <c r="CQ1459" s="2"/>
      <c r="CR1459" s="2"/>
      <c r="CS1459" s="2"/>
      <c r="CT1459" s="2"/>
      <c r="CU1459" s="2"/>
      <c r="CV1459" s="2"/>
      <c r="CW1459" s="2"/>
      <c r="CX1459" s="2"/>
      <c r="CY1459" s="2"/>
      <c r="CZ1459" s="2"/>
      <c r="DA1459" s="2"/>
      <c r="DB1459" s="2"/>
      <c r="DC1459" s="2"/>
      <c r="DD1459" s="2"/>
      <c r="DE1459" s="2"/>
      <c r="DF1459" s="2"/>
      <c r="DG1459" s="2"/>
      <c r="DH1459" s="2"/>
      <c r="DI1459" s="2"/>
      <c r="DJ1459" s="2"/>
      <c r="DK1459" s="2"/>
      <c r="DL1459" s="2"/>
      <c r="DM1459" s="2"/>
      <c r="DN1459" s="2"/>
      <c r="DO1459" s="2"/>
      <c r="DP1459" s="2"/>
      <c r="DQ1459" s="2"/>
      <c r="DR1459" s="2"/>
      <c r="DS1459" s="2"/>
      <c r="DT1459" s="2"/>
      <c r="DU1459" s="2"/>
      <c r="DV1459" s="2"/>
      <c r="DW1459" s="2"/>
      <c r="DX1459" s="2"/>
      <c r="DY1459" s="2"/>
      <c r="DZ1459" s="2"/>
      <c r="EA1459" s="2"/>
      <c r="EB1459" s="2"/>
      <c r="EC1459" s="2"/>
      <c r="ED1459" s="2"/>
      <c r="EE1459" s="2"/>
      <c r="EF1459" s="2"/>
      <c r="EG1459" s="2"/>
      <c r="EH1459" s="2"/>
      <c r="EI1459" s="2"/>
      <c r="EJ1459" s="2"/>
      <c r="EK1459" s="2"/>
      <c r="EL1459" s="2"/>
      <c r="EM1459" s="2"/>
      <c r="EN1459" s="2"/>
      <c r="EO1459" s="2"/>
      <c r="EP1459" s="2"/>
      <c r="EQ1459" s="2"/>
      <c r="ER1459" s="2"/>
      <c r="ES1459" s="2"/>
      <c r="ET1459" s="2"/>
      <c r="EU1459" s="2"/>
      <c r="EV1459" s="2"/>
      <c r="EW1459" s="2"/>
      <c r="EX1459" s="2"/>
      <c r="EY1459" s="2"/>
      <c r="EZ1459" s="2"/>
      <c r="FA1459" s="2"/>
      <c r="FB1459" s="2"/>
      <c r="FC1459" s="2"/>
    </row>
    <row r="1460" spans="1:159" s="4" customFormat="1">
      <c r="A1460" s="50" t="s">
        <v>2140</v>
      </c>
      <c r="B1460" s="59" t="s">
        <v>2722</v>
      </c>
      <c r="C1460" s="60">
        <v>5611</v>
      </c>
      <c r="D1460" s="59" t="s">
        <v>3108</v>
      </c>
      <c r="E1460" s="78" t="str">
        <f>IFERROR(VLOOKUP($C1460,'2025-26 School Level AAFTE'!$C$2:$L$2349,9,FALSE), "No")</f>
        <v>Yes</v>
      </c>
      <c r="F1460" s="67">
        <f>IFERROR(VLOOKUP($C1460,'2025-26 School Level AAFTE'!$C$2:$J$2349,8,FALSE), 0)</f>
        <v>356.91999999999996</v>
      </c>
      <c r="G1460" s="69">
        <f>IFERROR(IF(E1460= "yes",VLOOKUP(C1460,Summary!$B:$I,6,0),0),0)</f>
        <v>0</v>
      </c>
      <c r="H1460" s="68">
        <f t="shared" si="251"/>
        <v>356.91999999999996</v>
      </c>
      <c r="I1460" s="110">
        <f>VLOOKUP($A1460,'2026-27 Salary &amp; Benefits'!$A:$I,3,FALSE)</f>
        <v>1</v>
      </c>
      <c r="J1460" s="110">
        <f>VLOOKUP($A1460,'2026-27 Salary &amp; Benefits'!$A:$I,4,FALSE)</f>
        <v>1.04</v>
      </c>
      <c r="K1460" s="101">
        <f t="shared" si="252"/>
        <v>356.91999999999996</v>
      </c>
      <c r="L1460" s="100">
        <f t="shared" si="253"/>
        <v>1.0469999999999999</v>
      </c>
      <c r="M1460" s="102">
        <f>'2026-27 Salary &amp; Benefits'!$E$6</f>
        <v>78209</v>
      </c>
      <c r="N1460" s="102">
        <f>'2026-27 Salary &amp; Benefits'!$F$6</f>
        <v>82248</v>
      </c>
      <c r="O1460" s="7">
        <f t="shared" si="254"/>
        <v>81884.820000000007</v>
      </c>
      <c r="P1460" s="7">
        <f t="shared" si="255"/>
        <v>7673.3799999999901</v>
      </c>
      <c r="Q1460" s="7">
        <f>'2026-27 Salary &amp; Benefits'!G$6</f>
        <v>16817.759999999998</v>
      </c>
      <c r="R1460" s="103">
        <f>'2026-27 Salary &amp; Benefits'!H$6</f>
        <v>0.16020000000000001</v>
      </c>
      <c r="S1460" s="103">
        <f>'2026-27 Salary &amp; Benefits'!I$6</f>
        <v>0.15390000000000001</v>
      </c>
      <c r="T1460" s="7">
        <f t="shared" si="256"/>
        <v>31907.08</v>
      </c>
      <c r="U1460" s="7">
        <f t="shared" si="257"/>
        <v>1492.64</v>
      </c>
      <c r="V1460" s="7">
        <f t="shared" si="258"/>
        <v>229.72</v>
      </c>
      <c r="W1460" s="7">
        <f t="shared" si="259"/>
        <v>1722.3600000000001</v>
      </c>
      <c r="X1460" s="18">
        <f t="shared" si="260"/>
        <v>123187.64</v>
      </c>
      <c r="Y1460" s="2"/>
      <c r="Z1460" s="2"/>
      <c r="AA1460" s="2"/>
      <c r="AB1460" s="2"/>
      <c r="AC1460" s="2"/>
      <c r="AD1460" s="2"/>
      <c r="AE1460" s="2"/>
      <c r="AF1460" s="2"/>
      <c r="AG1460" s="2"/>
      <c r="AH1460" s="2"/>
      <c r="AI1460" s="2"/>
      <c r="AJ1460" s="2"/>
      <c r="AK1460" s="2"/>
      <c r="AL1460" s="2"/>
      <c r="AM1460" s="2"/>
      <c r="AN1460" s="2"/>
      <c r="AO1460" s="2"/>
      <c r="AP1460" s="2"/>
      <c r="AQ1460" s="2"/>
      <c r="AR1460" s="2"/>
      <c r="AS1460" s="2"/>
      <c r="AT1460" s="2"/>
      <c r="AU1460" s="2"/>
      <c r="AV1460" s="2"/>
      <c r="AW1460" s="2"/>
      <c r="AX1460" s="2"/>
      <c r="AY1460" s="2"/>
      <c r="AZ1460" s="2"/>
      <c r="BA1460" s="2"/>
      <c r="BB1460" s="2"/>
      <c r="BC1460" s="2"/>
      <c r="BD1460" s="2"/>
      <c r="BE1460" s="2"/>
      <c r="BF1460" s="2"/>
      <c r="BG1460" s="2"/>
      <c r="BH1460" s="2"/>
      <c r="BI1460" s="2"/>
      <c r="BJ1460" s="2"/>
      <c r="BK1460" s="2"/>
      <c r="BL1460" s="2"/>
      <c r="BM1460" s="2"/>
      <c r="BN1460" s="2"/>
      <c r="BO1460" s="2"/>
      <c r="BP1460" s="2"/>
      <c r="BQ1460" s="2"/>
      <c r="BR1460" s="2"/>
      <c r="BS1460" s="2"/>
      <c r="BT1460" s="2"/>
      <c r="BU1460" s="2"/>
      <c r="BV1460" s="2"/>
      <c r="BW1460" s="2"/>
      <c r="BX1460" s="2"/>
      <c r="BY1460" s="2"/>
      <c r="BZ1460" s="2"/>
      <c r="CA1460" s="2"/>
      <c r="CB1460" s="2"/>
      <c r="CC1460" s="2"/>
      <c r="CD1460" s="2"/>
      <c r="CE1460" s="2"/>
      <c r="CF1460" s="2"/>
      <c r="CG1460" s="2"/>
      <c r="CH1460" s="2"/>
      <c r="CI1460" s="2"/>
      <c r="CJ1460" s="2"/>
      <c r="CK1460" s="2"/>
      <c r="CL1460" s="2"/>
      <c r="CM1460" s="2"/>
      <c r="CN1460" s="2"/>
      <c r="CO1460" s="2"/>
      <c r="CP1460" s="2"/>
      <c r="CQ1460" s="2"/>
      <c r="CR1460" s="2"/>
      <c r="CS1460" s="2"/>
      <c r="CT1460" s="2"/>
      <c r="CU1460" s="2"/>
      <c r="CV1460" s="2"/>
      <c r="CW1460" s="2"/>
      <c r="CX1460" s="2"/>
      <c r="CY1460" s="2"/>
      <c r="CZ1460" s="2"/>
      <c r="DA1460" s="2"/>
      <c r="DB1460" s="2"/>
      <c r="DC1460" s="2"/>
      <c r="DD1460" s="2"/>
      <c r="DE1460" s="2"/>
      <c r="DF1460" s="2"/>
      <c r="DG1460" s="2"/>
      <c r="DH1460" s="2"/>
      <c r="DI1460" s="2"/>
      <c r="DJ1460" s="2"/>
      <c r="DK1460" s="2"/>
      <c r="DL1460" s="2"/>
      <c r="DM1460" s="2"/>
      <c r="DN1460" s="2"/>
      <c r="DO1460" s="2"/>
      <c r="DP1460" s="2"/>
      <c r="DQ1460" s="2"/>
      <c r="DR1460" s="2"/>
      <c r="DS1460" s="2"/>
      <c r="DT1460" s="2"/>
      <c r="DU1460" s="2"/>
      <c r="DV1460" s="2"/>
      <c r="DW1460" s="2"/>
      <c r="DX1460" s="2"/>
      <c r="DY1460" s="2"/>
      <c r="DZ1460" s="2"/>
      <c r="EA1460" s="2"/>
      <c r="EB1460" s="2"/>
      <c r="EC1460" s="2"/>
      <c r="ED1460" s="2"/>
      <c r="EE1460" s="2"/>
      <c r="EF1460" s="2"/>
      <c r="EG1460" s="2"/>
      <c r="EH1460" s="2"/>
      <c r="EI1460" s="2"/>
      <c r="EJ1460" s="2"/>
      <c r="EK1460" s="2"/>
      <c r="EL1460" s="2"/>
      <c r="EM1460" s="2"/>
      <c r="EN1460" s="2"/>
      <c r="EO1460" s="2"/>
      <c r="EP1460" s="2"/>
      <c r="EQ1460" s="2"/>
      <c r="ER1460" s="2"/>
      <c r="ES1460" s="2"/>
      <c r="ET1460" s="2"/>
      <c r="EU1460" s="2"/>
      <c r="EV1460" s="2"/>
      <c r="EW1460" s="2"/>
      <c r="EX1460" s="2"/>
      <c r="EY1460" s="2"/>
      <c r="EZ1460" s="2"/>
      <c r="FA1460" s="2"/>
      <c r="FB1460" s="2"/>
      <c r="FC1460" s="2"/>
    </row>
    <row r="1461" spans="1:159" s="4" customFormat="1">
      <c r="A1461" s="50" t="s">
        <v>2140</v>
      </c>
      <c r="B1461" s="59" t="s">
        <v>2722</v>
      </c>
      <c r="C1461" s="60">
        <v>3318</v>
      </c>
      <c r="D1461" s="59" t="s">
        <v>137</v>
      </c>
      <c r="E1461" s="78" t="str">
        <f>IFERROR(VLOOKUP($C1461,'2025-26 School Level AAFTE'!$C$2:$L$2349,9,FALSE), "No")</f>
        <v>Yes</v>
      </c>
      <c r="F1461" s="67">
        <f>IFERROR(VLOOKUP($C1461,'2025-26 School Level AAFTE'!$C$2:$J$2349,8,FALSE), 0)</f>
        <v>445.95</v>
      </c>
      <c r="G1461" s="69">
        <f>IFERROR(IF(E1461= "yes",VLOOKUP(C1461,Summary!$B:$I,6,0),0),0)</f>
        <v>0</v>
      </c>
      <c r="H1461" s="68">
        <f t="shared" si="251"/>
        <v>445.95</v>
      </c>
      <c r="I1461" s="110">
        <f>VLOOKUP($A1461,'2026-27 Salary &amp; Benefits'!$A:$I,3,FALSE)</f>
        <v>1</v>
      </c>
      <c r="J1461" s="110">
        <f>VLOOKUP($A1461,'2026-27 Salary &amp; Benefits'!$A:$I,4,FALSE)</f>
        <v>1.04</v>
      </c>
      <c r="K1461" s="101">
        <f t="shared" si="252"/>
        <v>445.95</v>
      </c>
      <c r="L1461" s="100">
        <f t="shared" si="253"/>
        <v>1.3080000000000001</v>
      </c>
      <c r="M1461" s="102">
        <f>'2026-27 Salary &amp; Benefits'!$E$6</f>
        <v>78209</v>
      </c>
      <c r="N1461" s="102">
        <f>'2026-27 Salary &amp; Benefits'!$F$6</f>
        <v>82248</v>
      </c>
      <c r="O1461" s="7">
        <f t="shared" si="254"/>
        <v>102297.37</v>
      </c>
      <c r="P1461" s="7">
        <f t="shared" si="255"/>
        <v>9586.2300000000105</v>
      </c>
      <c r="Q1461" s="7">
        <f>'2026-27 Salary &amp; Benefits'!G$6</f>
        <v>16817.759999999998</v>
      </c>
      <c r="R1461" s="103">
        <f>'2026-27 Salary &amp; Benefits'!H$6</f>
        <v>0.16020000000000001</v>
      </c>
      <c r="S1461" s="103">
        <f>'2026-27 Salary &amp; Benefits'!I$6</f>
        <v>0.15390000000000001</v>
      </c>
      <c r="T1461" s="7">
        <f t="shared" si="256"/>
        <v>39860.99</v>
      </c>
      <c r="U1461" s="7">
        <f t="shared" si="257"/>
        <v>1864.73</v>
      </c>
      <c r="V1461" s="7">
        <f t="shared" si="258"/>
        <v>286.98</v>
      </c>
      <c r="W1461" s="7">
        <f t="shared" si="259"/>
        <v>2151.71</v>
      </c>
      <c r="X1461" s="18">
        <f t="shared" si="260"/>
        <v>153896.29999999999</v>
      </c>
      <c r="Y1461" s="2"/>
      <c r="Z1461" s="2"/>
      <c r="AA1461" s="2"/>
      <c r="AB1461" s="2"/>
      <c r="AC1461" s="2"/>
      <c r="AD1461" s="2"/>
      <c r="AE1461" s="2"/>
      <c r="AF1461" s="2"/>
      <c r="AG1461" s="2"/>
      <c r="AH1461" s="2"/>
      <c r="AI1461" s="2"/>
      <c r="AJ1461" s="2"/>
      <c r="AK1461" s="2"/>
      <c r="AL1461" s="2"/>
      <c r="AM1461" s="2"/>
      <c r="AN1461" s="2"/>
      <c r="AO1461" s="2"/>
      <c r="AP1461" s="2"/>
      <c r="AQ1461" s="2"/>
      <c r="AR1461" s="2"/>
      <c r="AS1461" s="2"/>
      <c r="AT1461" s="2"/>
      <c r="AU1461" s="2"/>
      <c r="AV1461" s="2"/>
      <c r="AW1461" s="2"/>
      <c r="AX1461" s="2"/>
      <c r="AY1461" s="2"/>
      <c r="AZ1461" s="2"/>
      <c r="BA1461" s="2"/>
      <c r="BB1461" s="2"/>
      <c r="BC1461" s="2"/>
      <c r="BD1461" s="2"/>
      <c r="BE1461" s="2"/>
      <c r="BF1461" s="2"/>
      <c r="BG1461" s="2"/>
      <c r="BH1461" s="2"/>
      <c r="BI1461" s="2"/>
      <c r="BJ1461" s="2"/>
      <c r="BK1461" s="2"/>
      <c r="BL1461" s="2"/>
      <c r="BM1461" s="2"/>
      <c r="BN1461" s="2"/>
      <c r="BO1461" s="2"/>
      <c r="BP1461" s="2"/>
      <c r="BQ1461" s="2"/>
      <c r="BR1461" s="2"/>
      <c r="BS1461" s="2"/>
      <c r="BT1461" s="2"/>
      <c r="BU1461" s="2"/>
      <c r="BV1461" s="2"/>
      <c r="BW1461" s="2"/>
      <c r="BX1461" s="2"/>
      <c r="BY1461" s="2"/>
      <c r="BZ1461" s="2"/>
      <c r="CA1461" s="2"/>
      <c r="CB1461" s="2"/>
      <c r="CC1461" s="2"/>
      <c r="CD1461" s="2"/>
      <c r="CE1461" s="2"/>
      <c r="CF1461" s="2"/>
      <c r="CG1461" s="2"/>
      <c r="CH1461" s="2"/>
      <c r="CI1461" s="2"/>
      <c r="CJ1461" s="2"/>
      <c r="CK1461" s="2"/>
      <c r="CL1461" s="2"/>
      <c r="CM1461" s="2"/>
      <c r="CN1461" s="2"/>
      <c r="CO1461" s="2"/>
      <c r="CP1461" s="2"/>
      <c r="CQ1461" s="2"/>
      <c r="CR1461" s="2"/>
      <c r="CS1461" s="2"/>
      <c r="CT1461" s="2"/>
      <c r="CU1461" s="2"/>
      <c r="CV1461" s="2"/>
      <c r="CW1461" s="2"/>
      <c r="CX1461" s="2"/>
      <c r="CY1461" s="2"/>
      <c r="CZ1461" s="2"/>
      <c r="DA1461" s="2"/>
      <c r="DB1461" s="2"/>
      <c r="DC1461" s="2"/>
      <c r="DD1461" s="2"/>
      <c r="DE1461" s="2"/>
      <c r="DF1461" s="2"/>
      <c r="DG1461" s="2"/>
      <c r="DH1461" s="2"/>
      <c r="DI1461" s="2"/>
      <c r="DJ1461" s="2"/>
      <c r="DK1461" s="2"/>
      <c r="DL1461" s="2"/>
      <c r="DM1461" s="2"/>
      <c r="DN1461" s="2"/>
      <c r="DO1461" s="2"/>
      <c r="DP1461" s="2"/>
      <c r="DQ1461" s="2"/>
      <c r="DR1461" s="2"/>
      <c r="DS1461" s="2"/>
      <c r="DT1461" s="2"/>
      <c r="DU1461" s="2"/>
      <c r="DV1461" s="2"/>
      <c r="DW1461" s="2"/>
      <c r="DX1461" s="2"/>
      <c r="DY1461" s="2"/>
      <c r="DZ1461" s="2"/>
      <c r="EA1461" s="2"/>
      <c r="EB1461" s="2"/>
      <c r="EC1461" s="2"/>
      <c r="ED1461" s="2"/>
      <c r="EE1461" s="2"/>
      <c r="EF1461" s="2"/>
      <c r="EG1461" s="2"/>
      <c r="EH1461" s="2"/>
      <c r="EI1461" s="2"/>
      <c r="EJ1461" s="2"/>
      <c r="EK1461" s="2"/>
      <c r="EL1461" s="2"/>
      <c r="EM1461" s="2"/>
      <c r="EN1461" s="2"/>
      <c r="EO1461" s="2"/>
      <c r="EP1461" s="2"/>
      <c r="EQ1461" s="2"/>
      <c r="ER1461" s="2"/>
      <c r="ES1461" s="2"/>
      <c r="ET1461" s="2"/>
      <c r="EU1461" s="2"/>
      <c r="EV1461" s="2"/>
      <c r="EW1461" s="2"/>
      <c r="EX1461" s="2"/>
      <c r="EY1461" s="2"/>
      <c r="EZ1461" s="2"/>
      <c r="FA1461" s="2"/>
      <c r="FB1461" s="2"/>
      <c r="FC1461" s="2"/>
    </row>
    <row r="1462" spans="1:159" s="4" customFormat="1">
      <c r="A1462" s="50" t="s">
        <v>2209</v>
      </c>
      <c r="B1462" s="59" t="s">
        <v>2723</v>
      </c>
      <c r="C1462" s="60">
        <v>4475</v>
      </c>
      <c r="D1462" s="59" t="s">
        <v>529</v>
      </c>
      <c r="E1462" s="78" t="str">
        <f>IFERROR(VLOOKUP($C1462,'2025-26 School Level AAFTE'!$C$2:$L$2349,9,FALSE), "No")</f>
        <v>No</v>
      </c>
      <c r="F1462" s="67">
        <f>IFERROR(VLOOKUP($C1462,'2025-26 School Level AAFTE'!$C$2:$J$2349,8,FALSE), 0)</f>
        <v>244.86</v>
      </c>
      <c r="G1462" s="69">
        <f>IFERROR(IF(E1462= "yes",VLOOKUP(C1462,Summary!$B:$I,6,0),0),0)</f>
        <v>0</v>
      </c>
      <c r="H1462" s="68">
        <f t="shared" si="251"/>
        <v>0</v>
      </c>
      <c r="I1462" s="110">
        <f>VLOOKUP($A1462,'2026-27 Salary &amp; Benefits'!$A:$I,3,FALSE)</f>
        <v>1.1200000000000001</v>
      </c>
      <c r="J1462" s="110">
        <f>VLOOKUP($A1462,'2026-27 Salary &amp; Benefits'!$A:$I,4,FALSE)</f>
        <v>1.1200000000000001</v>
      </c>
      <c r="K1462" s="101">
        <f t="shared" si="252"/>
        <v>0</v>
      </c>
      <c r="L1462" s="100">
        <f t="shared" si="253"/>
        <v>0</v>
      </c>
      <c r="M1462" s="102">
        <f>'2026-27 Salary &amp; Benefits'!$E$6</f>
        <v>78209</v>
      </c>
      <c r="N1462" s="102">
        <f>'2026-27 Salary &amp; Benefits'!$F$6</f>
        <v>82248</v>
      </c>
      <c r="O1462" s="7">
        <f t="shared" si="254"/>
        <v>0</v>
      </c>
      <c r="P1462" s="7">
        <f t="shared" si="255"/>
        <v>0</v>
      </c>
      <c r="Q1462" s="7">
        <f>'2026-27 Salary &amp; Benefits'!G$6</f>
        <v>16817.759999999998</v>
      </c>
      <c r="R1462" s="103">
        <f>'2026-27 Salary &amp; Benefits'!H$6</f>
        <v>0.16020000000000001</v>
      </c>
      <c r="S1462" s="103">
        <f>'2026-27 Salary &amp; Benefits'!I$6</f>
        <v>0.15390000000000001</v>
      </c>
      <c r="T1462" s="7">
        <f t="shared" si="256"/>
        <v>0</v>
      </c>
      <c r="U1462" s="7">
        <f t="shared" si="257"/>
        <v>0</v>
      </c>
      <c r="V1462" s="7">
        <f t="shared" si="258"/>
        <v>0</v>
      </c>
      <c r="W1462" s="7">
        <f t="shared" si="259"/>
        <v>0</v>
      </c>
      <c r="X1462" s="18">
        <f t="shared" si="260"/>
        <v>0</v>
      </c>
      <c r="Y1462" s="2"/>
      <c r="Z1462" s="2"/>
      <c r="AA1462" s="2"/>
      <c r="AB1462" s="2"/>
      <c r="AC1462" s="2"/>
      <c r="AD1462" s="2"/>
      <c r="AE1462" s="2"/>
      <c r="AF1462" s="2"/>
      <c r="AG1462" s="2"/>
      <c r="AH1462" s="2"/>
      <c r="AI1462" s="2"/>
      <c r="AJ1462" s="2"/>
      <c r="AK1462" s="2"/>
      <c r="AL1462" s="2"/>
      <c r="AM1462" s="2"/>
      <c r="AN1462" s="2"/>
      <c r="AO1462" s="2"/>
      <c r="AP1462" s="2"/>
      <c r="AQ1462" s="2"/>
      <c r="AR1462" s="2"/>
      <c r="AS1462" s="2"/>
      <c r="AT1462" s="2"/>
      <c r="AU1462" s="2"/>
      <c r="AV1462" s="2"/>
      <c r="AW1462" s="2"/>
      <c r="AX1462" s="2"/>
      <c r="AY1462" s="2"/>
      <c r="AZ1462" s="2"/>
      <c r="BA1462" s="2"/>
      <c r="BB1462" s="2"/>
      <c r="BC1462" s="2"/>
      <c r="BD1462" s="2"/>
      <c r="BE1462" s="2"/>
      <c r="BF1462" s="2"/>
      <c r="BG1462" s="2"/>
      <c r="BH1462" s="2"/>
      <c r="BI1462" s="2"/>
      <c r="BJ1462" s="2"/>
      <c r="BK1462" s="2"/>
      <c r="BL1462" s="2"/>
      <c r="BM1462" s="2"/>
      <c r="BN1462" s="2"/>
      <c r="BO1462" s="2"/>
      <c r="BP1462" s="2"/>
      <c r="BQ1462" s="2"/>
      <c r="BR1462" s="2"/>
      <c r="BS1462" s="2"/>
      <c r="BT1462" s="2"/>
      <c r="BU1462" s="2"/>
      <c r="BV1462" s="2"/>
      <c r="BW1462" s="2"/>
      <c r="BX1462" s="2"/>
      <c r="BY1462" s="2"/>
      <c r="BZ1462" s="2"/>
      <c r="CA1462" s="2"/>
      <c r="CB1462" s="2"/>
      <c r="CC1462" s="2"/>
      <c r="CD1462" s="2"/>
      <c r="CE1462" s="2"/>
      <c r="CF1462" s="2"/>
      <c r="CG1462" s="2"/>
      <c r="CH1462" s="2"/>
      <c r="CI1462" s="2"/>
      <c r="CJ1462" s="2"/>
      <c r="CK1462" s="2"/>
      <c r="CL1462" s="2"/>
      <c r="CM1462" s="2"/>
      <c r="CN1462" s="2"/>
      <c r="CO1462" s="2"/>
      <c r="CP1462" s="2"/>
      <c r="CQ1462" s="2"/>
      <c r="CR1462" s="2"/>
      <c r="CS1462" s="2"/>
      <c r="CT1462" s="2"/>
      <c r="CU1462" s="2"/>
      <c r="CV1462" s="2"/>
      <c r="CW1462" s="2"/>
      <c r="CX1462" s="2"/>
      <c r="CY1462" s="2"/>
      <c r="CZ1462" s="2"/>
      <c r="DA1462" s="2"/>
      <c r="DB1462" s="2"/>
      <c r="DC1462" s="2"/>
      <c r="DD1462" s="2"/>
      <c r="DE1462" s="2"/>
      <c r="DF1462" s="2"/>
      <c r="DG1462" s="2"/>
      <c r="DH1462" s="2"/>
      <c r="DI1462" s="2"/>
      <c r="DJ1462" s="2"/>
      <c r="DK1462" s="2"/>
      <c r="DL1462" s="2"/>
      <c r="DM1462" s="2"/>
      <c r="DN1462" s="2"/>
      <c r="DO1462" s="2"/>
      <c r="DP1462" s="2"/>
      <c r="DQ1462" s="2"/>
      <c r="DR1462" s="2"/>
      <c r="DS1462" s="2"/>
      <c r="DT1462" s="2"/>
      <c r="DU1462" s="2"/>
      <c r="DV1462" s="2"/>
      <c r="DW1462" s="2"/>
      <c r="DX1462" s="2"/>
      <c r="DY1462" s="2"/>
      <c r="DZ1462" s="2"/>
      <c r="EA1462" s="2"/>
      <c r="EB1462" s="2"/>
      <c r="EC1462" s="2"/>
      <c r="ED1462" s="2"/>
      <c r="EE1462" s="2"/>
      <c r="EF1462" s="2"/>
      <c r="EG1462" s="2"/>
      <c r="EH1462" s="2"/>
      <c r="EI1462" s="2"/>
      <c r="EJ1462" s="2"/>
      <c r="EK1462" s="2"/>
      <c r="EL1462" s="2"/>
      <c r="EM1462" s="2"/>
      <c r="EN1462" s="2"/>
      <c r="EO1462" s="2"/>
      <c r="EP1462" s="2"/>
      <c r="EQ1462" s="2"/>
      <c r="ER1462" s="2"/>
      <c r="ES1462" s="2"/>
      <c r="ET1462" s="2"/>
      <c r="EU1462" s="2"/>
      <c r="EV1462" s="2"/>
      <c r="EW1462" s="2"/>
      <c r="EX1462" s="2"/>
      <c r="EY1462" s="2"/>
      <c r="EZ1462" s="2"/>
      <c r="FA1462" s="2"/>
      <c r="FB1462" s="2"/>
      <c r="FC1462" s="2"/>
    </row>
    <row r="1463" spans="1:159" s="4" customFormat="1">
      <c r="A1463" s="50" t="s">
        <v>2209</v>
      </c>
      <c r="B1463" s="59" t="s">
        <v>2723</v>
      </c>
      <c r="C1463" s="60">
        <v>1798</v>
      </c>
      <c r="D1463" s="59" t="s">
        <v>527</v>
      </c>
      <c r="E1463" s="78" t="str">
        <f>IFERROR(VLOOKUP($C1463,'2025-26 School Level AAFTE'!$C$2:$L$2349,9,FALSE), "No")</f>
        <v>Yes</v>
      </c>
      <c r="F1463" s="67">
        <f>IFERROR(VLOOKUP($C1463,'2025-26 School Level AAFTE'!$C$2:$J$2349,8,FALSE), 0)</f>
        <v>155.05999999999997</v>
      </c>
      <c r="G1463" s="69">
        <f>IFERROR(IF(E1463= "yes",VLOOKUP(C1463,Summary!$B:$I,6,0),0),0)</f>
        <v>0</v>
      </c>
      <c r="H1463" s="68">
        <f t="shared" si="251"/>
        <v>155.05999999999997</v>
      </c>
      <c r="I1463" s="110">
        <f>VLOOKUP($A1463,'2026-27 Salary &amp; Benefits'!$A:$I,3,FALSE)</f>
        <v>1.1200000000000001</v>
      </c>
      <c r="J1463" s="110">
        <f>VLOOKUP($A1463,'2026-27 Salary &amp; Benefits'!$A:$I,4,FALSE)</f>
        <v>1.1200000000000001</v>
      </c>
      <c r="K1463" s="101">
        <f t="shared" si="252"/>
        <v>155.05999999999997</v>
      </c>
      <c r="L1463" s="100">
        <f t="shared" si="253"/>
        <v>0.45500000000000002</v>
      </c>
      <c r="M1463" s="102">
        <f>'2026-27 Salary &amp; Benefits'!$E$6</f>
        <v>78209</v>
      </c>
      <c r="N1463" s="102">
        <f>'2026-27 Salary &amp; Benefits'!$F$6</f>
        <v>82248</v>
      </c>
      <c r="O1463" s="7">
        <f t="shared" si="254"/>
        <v>39855.31</v>
      </c>
      <c r="P1463" s="7">
        <f t="shared" si="255"/>
        <v>2058.2700000000041</v>
      </c>
      <c r="Q1463" s="7">
        <f>'2026-27 Salary &amp; Benefits'!G$6</f>
        <v>16817.759999999998</v>
      </c>
      <c r="R1463" s="103">
        <f>'2026-27 Salary &amp; Benefits'!H$6</f>
        <v>0.16020000000000001</v>
      </c>
      <c r="S1463" s="103">
        <f>'2026-27 Salary &amp; Benefits'!I$6</f>
        <v>0.15390000000000001</v>
      </c>
      <c r="T1463" s="7">
        <f t="shared" si="256"/>
        <v>14353.67</v>
      </c>
      <c r="U1463" s="7">
        <f t="shared" si="257"/>
        <v>698.56</v>
      </c>
      <c r="V1463" s="7">
        <f t="shared" si="258"/>
        <v>107.51</v>
      </c>
      <c r="W1463" s="7">
        <f t="shared" si="259"/>
        <v>806.06999999999994</v>
      </c>
      <c r="X1463" s="18">
        <f t="shared" si="260"/>
        <v>57073.32</v>
      </c>
      <c r="Y1463" s="2"/>
      <c r="Z1463" s="2"/>
      <c r="AA1463" s="2"/>
      <c r="AB1463" s="2"/>
      <c r="AC1463" s="2"/>
      <c r="AD1463" s="2"/>
      <c r="AE1463" s="2"/>
      <c r="AF1463" s="2"/>
      <c r="AG1463" s="2"/>
      <c r="AH1463" s="2"/>
      <c r="AI1463" s="2"/>
      <c r="AJ1463" s="2"/>
      <c r="AK1463" s="2"/>
      <c r="AL1463" s="2"/>
      <c r="AM1463" s="2"/>
      <c r="AN1463" s="2"/>
      <c r="AO1463" s="2"/>
      <c r="AP1463" s="2"/>
      <c r="AQ1463" s="2"/>
      <c r="AR1463" s="2"/>
      <c r="AS1463" s="2"/>
      <c r="AT1463" s="2"/>
      <c r="AU1463" s="2"/>
      <c r="AV1463" s="2"/>
      <c r="AW1463" s="2"/>
      <c r="AX1463" s="2"/>
      <c r="AY1463" s="2"/>
      <c r="AZ1463" s="2"/>
      <c r="BA1463" s="2"/>
      <c r="BB1463" s="2"/>
      <c r="BC1463" s="2"/>
      <c r="BD1463" s="2"/>
      <c r="BE1463" s="2"/>
      <c r="BF1463" s="2"/>
      <c r="BG1463" s="2"/>
      <c r="BH1463" s="2"/>
      <c r="BI1463" s="2"/>
      <c r="BJ1463" s="2"/>
      <c r="BK1463" s="2"/>
      <c r="BL1463" s="2"/>
      <c r="BM1463" s="2"/>
      <c r="BN1463" s="2"/>
      <c r="BO1463" s="2"/>
      <c r="BP1463" s="2"/>
      <c r="BQ1463" s="2"/>
      <c r="BR1463" s="2"/>
      <c r="BS1463" s="2"/>
      <c r="BT1463" s="2"/>
      <c r="BU1463" s="2"/>
      <c r="BV1463" s="2"/>
      <c r="BW1463" s="2"/>
      <c r="BX1463" s="2"/>
      <c r="BY1463" s="2"/>
      <c r="BZ1463" s="2"/>
      <c r="CA1463" s="2"/>
      <c r="CB1463" s="2"/>
      <c r="CC1463" s="2"/>
      <c r="CD1463" s="2"/>
      <c r="CE1463" s="2"/>
      <c r="CF1463" s="2"/>
      <c r="CG1463" s="2"/>
      <c r="CH1463" s="2"/>
      <c r="CI1463" s="2"/>
      <c r="CJ1463" s="2"/>
      <c r="CK1463" s="2"/>
      <c r="CL1463" s="2"/>
      <c r="CM1463" s="2"/>
      <c r="CN1463" s="2"/>
      <c r="CO1463" s="2"/>
      <c r="CP1463" s="2"/>
      <c r="CQ1463" s="2"/>
      <c r="CR1463" s="2"/>
      <c r="CS1463" s="2"/>
      <c r="CT1463" s="2"/>
      <c r="CU1463" s="2"/>
      <c r="CV1463" s="2"/>
      <c r="CW1463" s="2"/>
      <c r="CX1463" s="2"/>
      <c r="CY1463" s="2"/>
      <c r="CZ1463" s="2"/>
      <c r="DA1463" s="2"/>
      <c r="DB1463" s="2"/>
      <c r="DC1463" s="2"/>
      <c r="DD1463" s="2"/>
      <c r="DE1463" s="2"/>
      <c r="DF1463" s="2"/>
      <c r="DG1463" s="2"/>
      <c r="DH1463" s="2"/>
      <c r="DI1463" s="2"/>
      <c r="DJ1463" s="2"/>
      <c r="DK1463" s="2"/>
      <c r="DL1463" s="2"/>
      <c r="DM1463" s="2"/>
      <c r="DN1463" s="2"/>
      <c r="DO1463" s="2"/>
      <c r="DP1463" s="2"/>
      <c r="DQ1463" s="2"/>
      <c r="DR1463" s="2"/>
      <c r="DS1463" s="2"/>
      <c r="DT1463" s="2"/>
      <c r="DU1463" s="2"/>
      <c r="DV1463" s="2"/>
      <c r="DW1463" s="2"/>
      <c r="DX1463" s="2"/>
      <c r="DY1463" s="2"/>
      <c r="DZ1463" s="2"/>
      <c r="EA1463" s="2"/>
      <c r="EB1463" s="2"/>
      <c r="EC1463" s="2"/>
      <c r="ED1463" s="2"/>
      <c r="EE1463" s="2"/>
      <c r="EF1463" s="2"/>
      <c r="EG1463" s="2"/>
      <c r="EH1463" s="2"/>
      <c r="EI1463" s="2"/>
      <c r="EJ1463" s="2"/>
      <c r="EK1463" s="2"/>
      <c r="EL1463" s="2"/>
      <c r="EM1463" s="2"/>
      <c r="EN1463" s="2"/>
      <c r="EO1463" s="2"/>
      <c r="EP1463" s="2"/>
      <c r="EQ1463" s="2"/>
      <c r="ER1463" s="2"/>
      <c r="ES1463" s="2"/>
      <c r="ET1463" s="2"/>
      <c r="EU1463" s="2"/>
      <c r="EV1463" s="2"/>
      <c r="EW1463" s="2"/>
      <c r="EX1463" s="2"/>
      <c r="EY1463" s="2"/>
      <c r="EZ1463" s="2"/>
      <c r="FA1463" s="2"/>
      <c r="FB1463" s="2"/>
      <c r="FC1463" s="2"/>
    </row>
    <row r="1464" spans="1:159" s="4" customFormat="1">
      <c r="A1464" s="50" t="s">
        <v>2209</v>
      </c>
      <c r="B1464" s="59" t="s">
        <v>2723</v>
      </c>
      <c r="C1464" s="60">
        <v>2503</v>
      </c>
      <c r="D1464" s="59" t="s">
        <v>528</v>
      </c>
      <c r="E1464" s="78" t="str">
        <f>IFERROR(VLOOKUP($C1464,'2025-26 School Level AAFTE'!$C$2:$L$2349,9,FALSE), "No")</f>
        <v>No</v>
      </c>
      <c r="F1464" s="67">
        <f>IFERROR(VLOOKUP($C1464,'2025-26 School Level AAFTE'!$C$2:$J$2349,8,FALSE), 0)</f>
        <v>338.97999999999996</v>
      </c>
      <c r="G1464" s="69">
        <f>IFERROR(IF(E1464= "yes",VLOOKUP(C1464,Summary!$B:$I,6,0),0),0)</f>
        <v>0</v>
      </c>
      <c r="H1464" s="68">
        <f t="shared" si="251"/>
        <v>0</v>
      </c>
      <c r="I1464" s="110">
        <f>VLOOKUP($A1464,'2026-27 Salary &amp; Benefits'!$A:$I,3,FALSE)</f>
        <v>1.1200000000000001</v>
      </c>
      <c r="J1464" s="110">
        <f>VLOOKUP($A1464,'2026-27 Salary &amp; Benefits'!$A:$I,4,FALSE)</f>
        <v>1.1200000000000001</v>
      </c>
      <c r="K1464" s="101">
        <f t="shared" si="252"/>
        <v>0</v>
      </c>
      <c r="L1464" s="100">
        <f t="shared" si="253"/>
        <v>0</v>
      </c>
      <c r="M1464" s="102">
        <f>'2026-27 Salary &amp; Benefits'!$E$6</f>
        <v>78209</v>
      </c>
      <c r="N1464" s="102">
        <f>'2026-27 Salary &amp; Benefits'!$F$6</f>
        <v>82248</v>
      </c>
      <c r="O1464" s="7">
        <f t="shared" si="254"/>
        <v>0</v>
      </c>
      <c r="P1464" s="7">
        <f t="shared" si="255"/>
        <v>0</v>
      </c>
      <c r="Q1464" s="7">
        <f>'2026-27 Salary &amp; Benefits'!G$6</f>
        <v>16817.759999999998</v>
      </c>
      <c r="R1464" s="103">
        <f>'2026-27 Salary &amp; Benefits'!H$6</f>
        <v>0.16020000000000001</v>
      </c>
      <c r="S1464" s="103">
        <f>'2026-27 Salary &amp; Benefits'!I$6</f>
        <v>0.15390000000000001</v>
      </c>
      <c r="T1464" s="7">
        <f t="shared" si="256"/>
        <v>0</v>
      </c>
      <c r="U1464" s="7">
        <f t="shared" si="257"/>
        <v>0</v>
      </c>
      <c r="V1464" s="7">
        <f t="shared" si="258"/>
        <v>0</v>
      </c>
      <c r="W1464" s="7">
        <f t="shared" si="259"/>
        <v>0</v>
      </c>
      <c r="X1464" s="18">
        <f t="shared" si="260"/>
        <v>0</v>
      </c>
      <c r="Y1464" s="2"/>
      <c r="Z1464" s="2"/>
      <c r="AA1464" s="2"/>
      <c r="AB1464" s="2"/>
      <c r="AC1464" s="2"/>
      <c r="AD1464" s="2"/>
      <c r="AE1464" s="2"/>
      <c r="AF1464" s="2"/>
      <c r="AG1464" s="2"/>
      <c r="AH1464" s="2"/>
      <c r="AI1464" s="2"/>
      <c r="AJ1464" s="2"/>
      <c r="AK1464" s="2"/>
      <c r="AL1464" s="2"/>
      <c r="AM1464" s="2"/>
      <c r="AN1464" s="2"/>
      <c r="AO1464" s="2"/>
      <c r="AP1464" s="2"/>
      <c r="AQ1464" s="2"/>
      <c r="AR1464" s="2"/>
      <c r="AS1464" s="2"/>
      <c r="AT1464" s="2"/>
      <c r="AU1464" s="2"/>
      <c r="AV1464" s="2"/>
      <c r="AW1464" s="2"/>
      <c r="AX1464" s="2"/>
      <c r="AY1464" s="2"/>
      <c r="AZ1464" s="2"/>
      <c r="BA1464" s="2"/>
      <c r="BB1464" s="2"/>
      <c r="BC1464" s="2"/>
      <c r="BD1464" s="2"/>
      <c r="BE1464" s="2"/>
      <c r="BF1464" s="2"/>
      <c r="BG1464" s="2"/>
      <c r="BH1464" s="2"/>
      <c r="BI1464" s="2"/>
      <c r="BJ1464" s="2"/>
      <c r="BK1464" s="2"/>
      <c r="BL1464" s="2"/>
      <c r="BM1464" s="2"/>
      <c r="BN1464" s="2"/>
      <c r="BO1464" s="2"/>
      <c r="BP1464" s="2"/>
      <c r="BQ1464" s="2"/>
      <c r="BR1464" s="2"/>
      <c r="BS1464" s="2"/>
      <c r="BT1464" s="2"/>
      <c r="BU1464" s="2"/>
      <c r="BV1464" s="2"/>
      <c r="BW1464" s="2"/>
      <c r="BX1464" s="2"/>
      <c r="BY1464" s="2"/>
      <c r="BZ1464" s="2"/>
      <c r="CA1464" s="2"/>
      <c r="CB1464" s="2"/>
      <c r="CC1464" s="2"/>
      <c r="CD1464" s="2"/>
      <c r="CE1464" s="2"/>
      <c r="CF1464" s="2"/>
      <c r="CG1464" s="2"/>
      <c r="CH1464" s="2"/>
      <c r="CI1464" s="2"/>
      <c r="CJ1464" s="2"/>
      <c r="CK1464" s="2"/>
      <c r="CL1464" s="2"/>
      <c r="CM1464" s="2"/>
      <c r="CN1464" s="2"/>
      <c r="CO1464" s="2"/>
      <c r="CP1464" s="2"/>
      <c r="CQ1464" s="2"/>
      <c r="CR1464" s="2"/>
      <c r="CS1464" s="2"/>
      <c r="CT1464" s="2"/>
      <c r="CU1464" s="2"/>
      <c r="CV1464" s="2"/>
      <c r="CW1464" s="2"/>
      <c r="CX1464" s="2"/>
      <c r="CY1464" s="2"/>
      <c r="CZ1464" s="2"/>
      <c r="DA1464" s="2"/>
      <c r="DB1464" s="2"/>
      <c r="DC1464" s="2"/>
      <c r="DD1464" s="2"/>
      <c r="DE1464" s="2"/>
      <c r="DF1464" s="2"/>
      <c r="DG1464" s="2"/>
      <c r="DH1464" s="2"/>
      <c r="DI1464" s="2"/>
      <c r="DJ1464" s="2"/>
      <c r="DK1464" s="2"/>
      <c r="DL1464" s="2"/>
      <c r="DM1464" s="2"/>
      <c r="DN1464" s="2"/>
      <c r="DO1464" s="2"/>
      <c r="DP1464" s="2"/>
      <c r="DQ1464" s="2"/>
      <c r="DR1464" s="2"/>
      <c r="DS1464" s="2"/>
      <c r="DT1464" s="2"/>
      <c r="DU1464" s="2"/>
      <c r="DV1464" s="2"/>
      <c r="DW1464" s="2"/>
      <c r="DX1464" s="2"/>
      <c r="DY1464" s="2"/>
      <c r="DZ1464" s="2"/>
      <c r="EA1464" s="2"/>
      <c r="EB1464" s="2"/>
      <c r="EC1464" s="2"/>
      <c r="ED1464" s="2"/>
      <c r="EE1464" s="2"/>
      <c r="EF1464" s="2"/>
      <c r="EG1464" s="2"/>
      <c r="EH1464" s="2"/>
      <c r="EI1464" s="2"/>
      <c r="EJ1464" s="2"/>
      <c r="EK1464" s="2"/>
      <c r="EL1464" s="2"/>
      <c r="EM1464" s="2"/>
      <c r="EN1464" s="2"/>
      <c r="EO1464" s="2"/>
      <c r="EP1464" s="2"/>
      <c r="EQ1464" s="2"/>
      <c r="ER1464" s="2"/>
      <c r="ES1464" s="2"/>
      <c r="ET1464" s="2"/>
      <c r="EU1464" s="2"/>
      <c r="EV1464" s="2"/>
      <c r="EW1464" s="2"/>
      <c r="EX1464" s="2"/>
      <c r="EY1464" s="2"/>
      <c r="EZ1464" s="2"/>
      <c r="FA1464" s="2"/>
      <c r="FB1464" s="2"/>
      <c r="FC1464" s="2"/>
    </row>
    <row r="1465" spans="1:159" s="4" customFormat="1">
      <c r="A1465" s="50" t="s">
        <v>2209</v>
      </c>
      <c r="B1465" s="59" t="s">
        <v>2723</v>
      </c>
      <c r="C1465" s="60">
        <v>3094</v>
      </c>
      <c r="D1465" s="59" t="s">
        <v>2724</v>
      </c>
      <c r="E1465" s="78" t="str">
        <f>IFERROR(VLOOKUP($C1465,'2025-26 School Level AAFTE'!$C$2:$L$2349,9,FALSE), "No")</f>
        <v>No</v>
      </c>
      <c r="F1465" s="67">
        <f>IFERROR(VLOOKUP($C1465,'2025-26 School Level AAFTE'!$C$2:$J$2349,8,FALSE), 0)</f>
        <v>507.01000000000005</v>
      </c>
      <c r="G1465" s="69">
        <f>IFERROR(IF(E1465= "yes",VLOOKUP(C1465,Summary!$B:$I,6,0),0),0)</f>
        <v>0</v>
      </c>
      <c r="H1465" s="68">
        <f t="shared" si="251"/>
        <v>0</v>
      </c>
      <c r="I1465" s="110">
        <f>VLOOKUP($A1465,'2026-27 Salary &amp; Benefits'!$A:$I,3,FALSE)</f>
        <v>1.1200000000000001</v>
      </c>
      <c r="J1465" s="110">
        <f>VLOOKUP($A1465,'2026-27 Salary &amp; Benefits'!$A:$I,4,FALSE)</f>
        <v>1.1200000000000001</v>
      </c>
      <c r="K1465" s="101">
        <f t="shared" si="252"/>
        <v>0</v>
      </c>
      <c r="L1465" s="100">
        <f t="shared" si="253"/>
        <v>0</v>
      </c>
      <c r="M1465" s="102">
        <f>'2026-27 Salary &amp; Benefits'!$E$6</f>
        <v>78209</v>
      </c>
      <c r="N1465" s="102">
        <f>'2026-27 Salary &amp; Benefits'!$F$6</f>
        <v>82248</v>
      </c>
      <c r="O1465" s="7">
        <f t="shared" si="254"/>
        <v>0</v>
      </c>
      <c r="P1465" s="7">
        <f t="shared" si="255"/>
        <v>0</v>
      </c>
      <c r="Q1465" s="7">
        <f>'2026-27 Salary &amp; Benefits'!G$6</f>
        <v>16817.759999999998</v>
      </c>
      <c r="R1465" s="103">
        <f>'2026-27 Salary &amp; Benefits'!H$6</f>
        <v>0.16020000000000001</v>
      </c>
      <c r="S1465" s="103">
        <f>'2026-27 Salary &amp; Benefits'!I$6</f>
        <v>0.15390000000000001</v>
      </c>
      <c r="T1465" s="7">
        <f t="shared" si="256"/>
        <v>0</v>
      </c>
      <c r="U1465" s="7">
        <f t="shared" si="257"/>
        <v>0</v>
      </c>
      <c r="V1465" s="7">
        <f t="shared" si="258"/>
        <v>0</v>
      </c>
      <c r="W1465" s="7">
        <f t="shared" si="259"/>
        <v>0</v>
      </c>
      <c r="X1465" s="18">
        <f t="shared" si="260"/>
        <v>0</v>
      </c>
      <c r="Y1465" s="2"/>
      <c r="Z1465" s="2"/>
      <c r="AA1465" s="2"/>
      <c r="AB1465" s="2"/>
      <c r="AC1465" s="2"/>
      <c r="AD1465" s="2"/>
      <c r="AE1465" s="2"/>
      <c r="AF1465" s="2"/>
      <c r="AG1465" s="2"/>
      <c r="AH1465" s="2"/>
      <c r="AI1465" s="2"/>
      <c r="AJ1465" s="2"/>
      <c r="AK1465" s="2"/>
      <c r="AL1465" s="2"/>
      <c r="AM1465" s="2"/>
      <c r="AN1465" s="2"/>
      <c r="AO1465" s="2"/>
      <c r="AP1465" s="2"/>
      <c r="AQ1465" s="2"/>
      <c r="AR1465" s="2"/>
      <c r="AS1465" s="2"/>
      <c r="AT1465" s="2"/>
      <c r="AU1465" s="2"/>
      <c r="AV1465" s="2"/>
      <c r="AW1465" s="2"/>
      <c r="AX1465" s="2"/>
      <c r="AY1465" s="2"/>
      <c r="AZ1465" s="2"/>
      <c r="BA1465" s="2"/>
      <c r="BB1465" s="2"/>
      <c r="BC1465" s="2"/>
      <c r="BD1465" s="2"/>
      <c r="BE1465" s="2"/>
      <c r="BF1465" s="2"/>
      <c r="BG1465" s="2"/>
      <c r="BH1465" s="2"/>
      <c r="BI1465" s="2"/>
      <c r="BJ1465" s="2"/>
      <c r="BK1465" s="2"/>
      <c r="BL1465" s="2"/>
      <c r="BM1465" s="2"/>
      <c r="BN1465" s="2"/>
      <c r="BO1465" s="2"/>
      <c r="BP1465" s="2"/>
      <c r="BQ1465" s="2"/>
      <c r="BR1465" s="2"/>
      <c r="BS1465" s="2"/>
      <c r="BT1465" s="2"/>
      <c r="BU1465" s="2"/>
      <c r="BV1465" s="2"/>
      <c r="BW1465" s="2"/>
      <c r="BX1465" s="2"/>
      <c r="BY1465" s="2"/>
      <c r="BZ1465" s="2"/>
      <c r="CA1465" s="2"/>
      <c r="CB1465" s="2"/>
      <c r="CC1465" s="2"/>
      <c r="CD1465" s="2"/>
      <c r="CE1465" s="2"/>
      <c r="CF1465" s="2"/>
      <c r="CG1465" s="2"/>
      <c r="CH1465" s="2"/>
      <c r="CI1465" s="2"/>
      <c r="CJ1465" s="2"/>
      <c r="CK1465" s="2"/>
      <c r="CL1465" s="2"/>
      <c r="CM1465" s="2"/>
      <c r="CN1465" s="2"/>
      <c r="CO1465" s="2"/>
      <c r="CP1465" s="2"/>
      <c r="CQ1465" s="2"/>
      <c r="CR1465" s="2"/>
      <c r="CS1465" s="2"/>
      <c r="CT1465" s="2"/>
      <c r="CU1465" s="2"/>
      <c r="CV1465" s="2"/>
      <c r="CW1465" s="2"/>
      <c r="CX1465" s="2"/>
      <c r="CY1465" s="2"/>
      <c r="CZ1465" s="2"/>
      <c r="DA1465" s="2"/>
      <c r="DB1465" s="2"/>
      <c r="DC1465" s="2"/>
      <c r="DD1465" s="2"/>
      <c r="DE1465" s="2"/>
      <c r="DF1465" s="2"/>
      <c r="DG1465" s="2"/>
      <c r="DH1465" s="2"/>
      <c r="DI1465" s="2"/>
      <c r="DJ1465" s="2"/>
      <c r="DK1465" s="2"/>
      <c r="DL1465" s="2"/>
      <c r="DM1465" s="2"/>
      <c r="DN1465" s="2"/>
      <c r="DO1465" s="2"/>
      <c r="DP1465" s="2"/>
      <c r="DQ1465" s="2"/>
      <c r="DR1465" s="2"/>
      <c r="DS1465" s="2"/>
      <c r="DT1465" s="2"/>
      <c r="DU1465" s="2"/>
      <c r="DV1465" s="2"/>
      <c r="DW1465" s="2"/>
      <c r="DX1465" s="2"/>
      <c r="DY1465" s="2"/>
      <c r="DZ1465" s="2"/>
      <c r="EA1465" s="2"/>
      <c r="EB1465" s="2"/>
      <c r="EC1465" s="2"/>
      <c r="ED1465" s="2"/>
      <c r="EE1465" s="2"/>
      <c r="EF1465" s="2"/>
      <c r="EG1465" s="2"/>
      <c r="EH1465" s="2"/>
      <c r="EI1465" s="2"/>
      <c r="EJ1465" s="2"/>
      <c r="EK1465" s="2"/>
      <c r="EL1465" s="2"/>
      <c r="EM1465" s="2"/>
      <c r="EN1465" s="2"/>
      <c r="EO1465" s="2"/>
      <c r="EP1465" s="2"/>
      <c r="EQ1465" s="2"/>
      <c r="ER1465" s="2"/>
      <c r="ES1465" s="2"/>
      <c r="ET1465" s="2"/>
      <c r="EU1465" s="2"/>
      <c r="EV1465" s="2"/>
      <c r="EW1465" s="2"/>
      <c r="EX1465" s="2"/>
      <c r="EY1465" s="2"/>
      <c r="EZ1465" s="2"/>
      <c r="FA1465" s="2"/>
      <c r="FB1465" s="2"/>
      <c r="FC1465" s="2"/>
    </row>
    <row r="1466" spans="1:159" s="4" customFormat="1">
      <c r="A1466" s="50" t="s">
        <v>2386</v>
      </c>
      <c r="B1466" s="59" t="s">
        <v>2725</v>
      </c>
      <c r="C1466" s="60">
        <v>3574</v>
      </c>
      <c r="D1466" s="59" t="s">
        <v>1934</v>
      </c>
      <c r="E1466" s="78" t="str">
        <f>IFERROR(VLOOKUP($C1466,'2025-26 School Level AAFTE'!$C$2:$L$2349,9,FALSE), "No")</f>
        <v>Yes</v>
      </c>
      <c r="F1466" s="67">
        <f>IFERROR(VLOOKUP($C1466,'2025-26 School Level AAFTE'!$C$2:$J$2349,8,FALSE), 0)</f>
        <v>120.1</v>
      </c>
      <c r="G1466" s="69">
        <f>IFERROR(IF(E1466= "yes",VLOOKUP(C1466,Summary!$B:$I,6,0),0),0)</f>
        <v>0</v>
      </c>
      <c r="H1466" s="68">
        <f t="shared" si="251"/>
        <v>120.1</v>
      </c>
      <c r="I1466" s="110">
        <f>VLOOKUP($A1466,'2026-27 Salary &amp; Benefits'!$A:$I,3,FALSE)</f>
        <v>1</v>
      </c>
      <c r="J1466" s="110">
        <f>VLOOKUP($A1466,'2026-27 Salary &amp; Benefits'!$A:$I,4,FALSE)</f>
        <v>1</v>
      </c>
      <c r="K1466" s="101">
        <f t="shared" si="252"/>
        <v>120.1</v>
      </c>
      <c r="L1466" s="100">
        <f t="shared" si="253"/>
        <v>0.35199999999999998</v>
      </c>
      <c r="M1466" s="102">
        <f>'2026-27 Salary &amp; Benefits'!$E$6</f>
        <v>78209</v>
      </c>
      <c r="N1466" s="102">
        <f>'2026-27 Salary &amp; Benefits'!$F$6</f>
        <v>82248</v>
      </c>
      <c r="O1466" s="7">
        <f t="shared" si="254"/>
        <v>27529.57</v>
      </c>
      <c r="P1466" s="7">
        <f t="shared" si="255"/>
        <v>1421.7299999999996</v>
      </c>
      <c r="Q1466" s="7">
        <f>'2026-27 Salary &amp; Benefits'!G$6</f>
        <v>16817.759999999998</v>
      </c>
      <c r="R1466" s="103">
        <f>'2026-27 Salary &amp; Benefits'!H$6</f>
        <v>0.16020000000000001</v>
      </c>
      <c r="S1466" s="103">
        <f>'2026-27 Salary &amp; Benefits'!I$6</f>
        <v>0.15390000000000001</v>
      </c>
      <c r="T1466" s="7">
        <f t="shared" si="256"/>
        <v>10548.89</v>
      </c>
      <c r="U1466" s="7">
        <f t="shared" si="257"/>
        <v>482.52</v>
      </c>
      <c r="V1466" s="7">
        <f t="shared" si="258"/>
        <v>74.260000000000005</v>
      </c>
      <c r="W1466" s="7">
        <f t="shared" si="259"/>
        <v>556.78</v>
      </c>
      <c r="X1466" s="18">
        <f t="shared" si="260"/>
        <v>40056.97</v>
      </c>
      <c r="Y1466" s="2"/>
      <c r="Z1466" s="2"/>
      <c r="AA1466" s="2"/>
      <c r="AB1466" s="2"/>
      <c r="AC1466" s="2"/>
      <c r="AD1466" s="2"/>
      <c r="AE1466" s="2"/>
      <c r="AF1466" s="2"/>
      <c r="AG1466" s="2"/>
      <c r="AH1466" s="2"/>
      <c r="AI1466" s="2"/>
      <c r="AJ1466" s="2"/>
      <c r="AK1466" s="2"/>
      <c r="AL1466" s="2"/>
      <c r="AM1466" s="2"/>
      <c r="AN1466" s="2"/>
      <c r="AO1466" s="2"/>
      <c r="AP1466" s="2"/>
      <c r="AQ1466" s="2"/>
      <c r="AR1466" s="2"/>
      <c r="AS1466" s="2"/>
      <c r="AT1466" s="2"/>
      <c r="AU1466" s="2"/>
      <c r="AV1466" s="2"/>
      <c r="AW1466" s="2"/>
      <c r="AX1466" s="2"/>
      <c r="AY1466" s="2"/>
      <c r="AZ1466" s="2"/>
      <c r="BA1466" s="2"/>
      <c r="BB1466" s="2"/>
      <c r="BC1466" s="2"/>
      <c r="BD1466" s="2"/>
      <c r="BE1466" s="2"/>
      <c r="BF1466" s="2"/>
      <c r="BG1466" s="2"/>
      <c r="BH1466" s="2"/>
      <c r="BI1466" s="2"/>
      <c r="BJ1466" s="2"/>
      <c r="BK1466" s="2"/>
      <c r="BL1466" s="2"/>
      <c r="BM1466" s="2"/>
      <c r="BN1466" s="2"/>
      <c r="BO1466" s="2"/>
      <c r="BP1466" s="2"/>
      <c r="BQ1466" s="2"/>
      <c r="BR1466" s="2"/>
      <c r="BS1466" s="2"/>
      <c r="BT1466" s="2"/>
      <c r="BU1466" s="2"/>
      <c r="BV1466" s="2"/>
      <c r="BW1466" s="2"/>
      <c r="BX1466" s="2"/>
      <c r="BY1466" s="2"/>
      <c r="BZ1466" s="2"/>
      <c r="CA1466" s="2"/>
      <c r="CB1466" s="2"/>
      <c r="CC1466" s="2"/>
      <c r="CD1466" s="2"/>
      <c r="CE1466" s="2"/>
      <c r="CF1466" s="2"/>
      <c r="CG1466" s="2"/>
      <c r="CH1466" s="2"/>
      <c r="CI1466" s="2"/>
      <c r="CJ1466" s="2"/>
      <c r="CK1466" s="2"/>
      <c r="CL1466" s="2"/>
      <c r="CM1466" s="2"/>
      <c r="CN1466" s="2"/>
      <c r="CO1466" s="2"/>
      <c r="CP1466" s="2"/>
      <c r="CQ1466" s="2"/>
      <c r="CR1466" s="2"/>
      <c r="CS1466" s="2"/>
      <c r="CT1466" s="2"/>
      <c r="CU1466" s="2"/>
      <c r="CV1466" s="2"/>
      <c r="CW1466" s="2"/>
      <c r="CX1466" s="2"/>
      <c r="CY1466" s="2"/>
      <c r="CZ1466" s="2"/>
      <c r="DA1466" s="2"/>
      <c r="DB1466" s="2"/>
      <c r="DC1466" s="2"/>
      <c r="DD1466" s="2"/>
      <c r="DE1466" s="2"/>
      <c r="DF1466" s="2"/>
      <c r="DG1466" s="2"/>
      <c r="DH1466" s="2"/>
      <c r="DI1466" s="2"/>
      <c r="DJ1466" s="2"/>
      <c r="DK1466" s="2"/>
      <c r="DL1466" s="2"/>
      <c r="DM1466" s="2"/>
      <c r="DN1466" s="2"/>
      <c r="DO1466" s="2"/>
      <c r="DP1466" s="2"/>
      <c r="DQ1466" s="2"/>
      <c r="DR1466" s="2"/>
      <c r="DS1466" s="2"/>
      <c r="DT1466" s="2"/>
      <c r="DU1466" s="2"/>
      <c r="DV1466" s="2"/>
      <c r="DW1466" s="2"/>
      <c r="DX1466" s="2"/>
      <c r="DY1466" s="2"/>
      <c r="DZ1466" s="2"/>
      <c r="EA1466" s="2"/>
      <c r="EB1466" s="2"/>
      <c r="EC1466" s="2"/>
      <c r="ED1466" s="2"/>
      <c r="EE1466" s="2"/>
      <c r="EF1466" s="2"/>
      <c r="EG1466" s="2"/>
      <c r="EH1466" s="2"/>
      <c r="EI1466" s="2"/>
      <c r="EJ1466" s="2"/>
      <c r="EK1466" s="2"/>
      <c r="EL1466" s="2"/>
      <c r="EM1466" s="2"/>
      <c r="EN1466" s="2"/>
      <c r="EO1466" s="2"/>
      <c r="EP1466" s="2"/>
      <c r="EQ1466" s="2"/>
      <c r="ER1466" s="2"/>
      <c r="ES1466" s="2"/>
      <c r="ET1466" s="2"/>
      <c r="EU1466" s="2"/>
      <c r="EV1466" s="2"/>
      <c r="EW1466" s="2"/>
      <c r="EX1466" s="2"/>
      <c r="EY1466" s="2"/>
      <c r="EZ1466" s="2"/>
      <c r="FA1466" s="2"/>
      <c r="FB1466" s="2"/>
      <c r="FC1466" s="2"/>
    </row>
    <row r="1467" spans="1:159" s="4" customFormat="1">
      <c r="A1467" t="s">
        <v>2386</v>
      </c>
      <c r="B1467" s="59" t="s">
        <v>2725</v>
      </c>
      <c r="C1467" s="60">
        <v>3575</v>
      </c>
      <c r="D1467" s="59" t="s">
        <v>3109</v>
      </c>
      <c r="E1467" s="78" t="str">
        <f>IFERROR(VLOOKUP($C1467,'2025-26 School Level AAFTE'!$C$2:$L$2349,9,FALSE), "No")</f>
        <v>Yes</v>
      </c>
      <c r="F1467" s="67">
        <f>IFERROR(VLOOKUP($C1467,'2025-26 School Level AAFTE'!$C$2:$J$2349,8,FALSE), 0)</f>
        <v>70.03</v>
      </c>
      <c r="G1467" s="69">
        <f>IFERROR(IF(E1467= "yes",VLOOKUP(C1467,Summary!$B:$I,6,0),0),0)</f>
        <v>0</v>
      </c>
      <c r="H1467" s="68">
        <f t="shared" si="251"/>
        <v>70.03</v>
      </c>
      <c r="I1467" s="110">
        <f>VLOOKUP($A1467,'2026-27 Salary &amp; Benefits'!$A:$I,3,FALSE)</f>
        <v>1</v>
      </c>
      <c r="J1467" s="110">
        <f>VLOOKUP($A1467,'2026-27 Salary &amp; Benefits'!$A:$I,4,FALSE)</f>
        <v>1</v>
      </c>
      <c r="K1467" s="101">
        <f t="shared" si="252"/>
        <v>70.03</v>
      </c>
      <c r="L1467" s="100">
        <f t="shared" si="253"/>
        <v>0.20499999999999999</v>
      </c>
      <c r="M1467" s="102">
        <f>'2026-27 Salary &amp; Benefits'!$E$6</f>
        <v>78209</v>
      </c>
      <c r="N1467" s="102">
        <f>'2026-27 Salary &amp; Benefits'!$F$6</f>
        <v>82248</v>
      </c>
      <c r="O1467" s="7">
        <f t="shared" si="254"/>
        <v>16032.85</v>
      </c>
      <c r="P1467" s="7">
        <f t="shared" si="255"/>
        <v>827.98999999999978</v>
      </c>
      <c r="Q1467" s="7">
        <f>'2026-27 Salary &amp; Benefits'!G$6</f>
        <v>16817.759999999998</v>
      </c>
      <c r="R1467" s="103">
        <f>'2026-27 Salary &amp; Benefits'!H$6</f>
        <v>0.16020000000000001</v>
      </c>
      <c r="S1467" s="103">
        <f>'2026-27 Salary &amp; Benefits'!I$6</f>
        <v>0.15390000000000001</v>
      </c>
      <c r="T1467" s="7">
        <f t="shared" si="256"/>
        <v>6143.53</v>
      </c>
      <c r="U1467" s="7">
        <f t="shared" si="257"/>
        <v>281.01</v>
      </c>
      <c r="V1467" s="7">
        <f t="shared" si="258"/>
        <v>43.25</v>
      </c>
      <c r="W1467" s="7">
        <f t="shared" si="259"/>
        <v>324.26</v>
      </c>
      <c r="X1467" s="18">
        <f t="shared" si="260"/>
        <v>23328.63</v>
      </c>
      <c r="Y1467" s="2"/>
      <c r="Z1467" s="2"/>
      <c r="AA1467" s="2"/>
      <c r="AB1467" s="2"/>
      <c r="AC1467" s="2"/>
      <c r="AD1467" s="2"/>
      <c r="AE1467" s="2"/>
      <c r="AF1467" s="2"/>
      <c r="AG1467" s="2"/>
      <c r="AH1467" s="2"/>
      <c r="AI1467" s="2"/>
      <c r="AJ1467" s="2"/>
      <c r="AK1467" s="2"/>
      <c r="AL1467" s="2"/>
      <c r="AM1467" s="2"/>
      <c r="AN1467" s="2"/>
      <c r="AO1467" s="2"/>
      <c r="AP1467" s="2"/>
      <c r="AQ1467" s="2"/>
      <c r="AR1467" s="2"/>
      <c r="AS1467" s="2"/>
      <c r="AT1467" s="2"/>
      <c r="AU1467" s="2"/>
      <c r="AV1467" s="2"/>
      <c r="AW1467" s="2"/>
      <c r="AX1467" s="2"/>
      <c r="AY1467" s="2"/>
      <c r="AZ1467" s="2"/>
      <c r="BA1467" s="2"/>
      <c r="BB1467" s="2"/>
      <c r="BC1467" s="2"/>
      <c r="BD1467" s="2"/>
      <c r="BE1467" s="2"/>
      <c r="BF1467" s="2"/>
      <c r="BG1467" s="2"/>
      <c r="BH1467" s="2"/>
      <c r="BI1467" s="2"/>
      <c r="BJ1467" s="2"/>
      <c r="BK1467" s="2"/>
      <c r="BL1467" s="2"/>
      <c r="BM1467" s="2"/>
      <c r="BN1467" s="2"/>
      <c r="BO1467" s="2"/>
      <c r="BP1467" s="2"/>
      <c r="BQ1467" s="2"/>
      <c r="BR1467" s="2"/>
      <c r="BS1467" s="2"/>
      <c r="BT1467" s="2"/>
      <c r="BU1467" s="2"/>
      <c r="BV1467" s="2"/>
      <c r="BW1467" s="2"/>
      <c r="BX1467" s="2"/>
      <c r="BY1467" s="2"/>
      <c r="BZ1467" s="2"/>
      <c r="CA1467" s="2"/>
      <c r="CB1467" s="2"/>
      <c r="CC1467" s="2"/>
      <c r="CD1467" s="2"/>
      <c r="CE1467" s="2"/>
      <c r="CF1467" s="2"/>
      <c r="CG1467" s="2"/>
      <c r="CH1467" s="2"/>
      <c r="CI1467" s="2"/>
      <c r="CJ1467" s="2"/>
      <c r="CK1467" s="2"/>
      <c r="CL1467" s="2"/>
      <c r="CM1467" s="2"/>
      <c r="CN1467" s="2"/>
      <c r="CO1467" s="2"/>
      <c r="CP1467" s="2"/>
      <c r="CQ1467" s="2"/>
      <c r="CR1467" s="2"/>
      <c r="CS1467" s="2"/>
      <c r="CT1467" s="2"/>
      <c r="CU1467" s="2"/>
      <c r="CV1467" s="2"/>
      <c r="CW1467" s="2"/>
      <c r="CX1467" s="2"/>
      <c r="CY1467" s="2"/>
      <c r="CZ1467" s="2"/>
      <c r="DA1467" s="2"/>
      <c r="DB1467" s="2"/>
      <c r="DC1467" s="2"/>
      <c r="DD1467" s="2"/>
      <c r="DE1467" s="2"/>
      <c r="DF1467" s="2"/>
      <c r="DG1467" s="2"/>
      <c r="DH1467" s="2"/>
      <c r="DI1467" s="2"/>
      <c r="DJ1467" s="2"/>
      <c r="DK1467" s="2"/>
      <c r="DL1467" s="2"/>
      <c r="DM1467" s="2"/>
      <c r="DN1467" s="2"/>
      <c r="DO1467" s="2"/>
      <c r="DP1467" s="2"/>
      <c r="DQ1467" s="2"/>
      <c r="DR1467" s="2"/>
      <c r="DS1467" s="2"/>
      <c r="DT1467" s="2"/>
      <c r="DU1467" s="2"/>
      <c r="DV1467" s="2"/>
      <c r="DW1467" s="2"/>
      <c r="DX1467" s="2"/>
      <c r="DY1467" s="2"/>
      <c r="DZ1467" s="2"/>
      <c r="EA1467" s="2"/>
      <c r="EB1467" s="2"/>
      <c r="EC1467" s="2"/>
      <c r="ED1467" s="2"/>
      <c r="EE1467" s="2"/>
      <c r="EF1467" s="2"/>
      <c r="EG1467" s="2"/>
      <c r="EH1467" s="2"/>
      <c r="EI1467" s="2"/>
      <c r="EJ1467" s="2"/>
      <c r="EK1467" s="2"/>
      <c r="EL1467" s="2"/>
      <c r="EM1467" s="2"/>
      <c r="EN1467" s="2"/>
      <c r="EO1467" s="2"/>
      <c r="EP1467" s="2"/>
      <c r="EQ1467" s="2"/>
      <c r="ER1467" s="2"/>
      <c r="ES1467" s="2"/>
      <c r="ET1467" s="2"/>
      <c r="EU1467" s="2"/>
      <c r="EV1467" s="2"/>
      <c r="EW1467" s="2"/>
      <c r="EX1467" s="2"/>
      <c r="EY1467" s="2"/>
      <c r="EZ1467" s="2"/>
      <c r="FA1467" s="2"/>
      <c r="FB1467" s="2"/>
      <c r="FC1467" s="2"/>
    </row>
    <row r="1468" spans="1:159" s="4" customFormat="1">
      <c r="A1468" s="50" t="s">
        <v>2386</v>
      </c>
      <c r="B1468" s="59" t="s">
        <v>2725</v>
      </c>
      <c r="C1468" s="60">
        <v>5687</v>
      </c>
      <c r="D1468" s="59" t="s">
        <v>3012</v>
      </c>
      <c r="E1468" s="78" t="str">
        <f>IFERROR(VLOOKUP($C1468,'2025-26 School Level AAFTE'!$C$2:$L$2349,9,FALSE), "No")</f>
        <v>Yes</v>
      </c>
      <c r="F1468" s="67">
        <f>IFERROR(VLOOKUP($C1468,'2025-26 School Level AAFTE'!$C$2:$J$2349,8,FALSE), 0)</f>
        <v>52.1</v>
      </c>
      <c r="G1468" s="69">
        <f>IFERROR(IF(E1468= "yes",VLOOKUP(C1468,Summary!$B:$I,6,0),0),0)</f>
        <v>0</v>
      </c>
      <c r="H1468" s="68">
        <f t="shared" si="251"/>
        <v>52.1</v>
      </c>
      <c r="I1468" s="110">
        <f>VLOOKUP($A1468,'2026-27 Salary &amp; Benefits'!$A:$I,3,FALSE)</f>
        <v>1</v>
      </c>
      <c r="J1468" s="110">
        <f>VLOOKUP($A1468,'2026-27 Salary &amp; Benefits'!$A:$I,4,FALSE)</f>
        <v>1</v>
      </c>
      <c r="K1468" s="101">
        <f t="shared" si="252"/>
        <v>52.1</v>
      </c>
      <c r="L1468" s="100">
        <f t="shared" si="253"/>
        <v>0.153</v>
      </c>
      <c r="M1468" s="102">
        <f>'2026-27 Salary &amp; Benefits'!$E$6</f>
        <v>78209</v>
      </c>
      <c r="N1468" s="102">
        <f>'2026-27 Salary &amp; Benefits'!$F$6</f>
        <v>82248</v>
      </c>
      <c r="O1468" s="7">
        <f t="shared" si="254"/>
        <v>11965.98</v>
      </c>
      <c r="P1468" s="7">
        <f t="shared" si="255"/>
        <v>617.96000000000095</v>
      </c>
      <c r="Q1468" s="7">
        <f>'2026-27 Salary &amp; Benefits'!G$6</f>
        <v>16817.759999999998</v>
      </c>
      <c r="R1468" s="103">
        <f>'2026-27 Salary &amp; Benefits'!H$6</f>
        <v>0.16020000000000001</v>
      </c>
      <c r="S1468" s="103">
        <f>'2026-27 Salary &amp; Benefits'!I$6</f>
        <v>0.15390000000000001</v>
      </c>
      <c r="T1468" s="7">
        <f t="shared" si="256"/>
        <v>4585.17</v>
      </c>
      <c r="U1468" s="7">
        <f t="shared" si="257"/>
        <v>209.73</v>
      </c>
      <c r="V1468" s="7">
        <f t="shared" si="258"/>
        <v>32.28</v>
      </c>
      <c r="W1468" s="7">
        <f t="shared" si="259"/>
        <v>242.01</v>
      </c>
      <c r="X1468" s="18">
        <f t="shared" si="260"/>
        <v>17411.12</v>
      </c>
      <c r="Y1468" s="2"/>
      <c r="Z1468" s="2"/>
      <c r="AA1468" s="2"/>
      <c r="AB1468" s="2"/>
      <c r="AC1468" s="2"/>
      <c r="AD1468" s="2"/>
      <c r="AE1468" s="2"/>
      <c r="AF1468" s="2"/>
      <c r="AG1468" s="2"/>
      <c r="AH1468" s="2"/>
      <c r="AI1468" s="2"/>
      <c r="AJ1468" s="2"/>
      <c r="AK1468" s="2"/>
      <c r="AL1468" s="2"/>
      <c r="AM1468" s="2"/>
      <c r="AN1468" s="2"/>
      <c r="AO1468" s="2"/>
      <c r="AP1468" s="2"/>
      <c r="AQ1468" s="2"/>
      <c r="AR1468" s="2"/>
      <c r="AS1468" s="2"/>
      <c r="AT1468" s="2"/>
      <c r="AU1468" s="2"/>
      <c r="AV1468" s="2"/>
      <c r="AW1468" s="2"/>
      <c r="AX1468" s="2"/>
      <c r="AY1468" s="2"/>
      <c r="AZ1468" s="2"/>
      <c r="BA1468" s="2"/>
      <c r="BB1468" s="2"/>
      <c r="BC1468" s="2"/>
      <c r="BD1468" s="2"/>
      <c r="BE1468" s="2"/>
      <c r="BF1468" s="2"/>
      <c r="BG1468" s="2"/>
      <c r="BH1468" s="2"/>
      <c r="BI1468" s="2"/>
      <c r="BJ1468" s="2"/>
      <c r="BK1468" s="2"/>
      <c r="BL1468" s="2"/>
      <c r="BM1468" s="2"/>
      <c r="BN1468" s="2"/>
      <c r="BO1468" s="2"/>
      <c r="BP1468" s="2"/>
      <c r="BQ1468" s="2"/>
      <c r="BR1468" s="2"/>
      <c r="BS1468" s="2"/>
      <c r="BT1468" s="2"/>
      <c r="BU1468" s="2"/>
      <c r="BV1468" s="2"/>
      <c r="BW1468" s="2"/>
      <c r="BX1468" s="2"/>
      <c r="BY1468" s="2"/>
      <c r="BZ1468" s="2"/>
      <c r="CA1468" s="2"/>
      <c r="CB1468" s="2"/>
      <c r="CC1468" s="2"/>
      <c r="CD1468" s="2"/>
      <c r="CE1468" s="2"/>
      <c r="CF1468" s="2"/>
      <c r="CG1468" s="2"/>
      <c r="CH1468" s="2"/>
      <c r="CI1468" s="2"/>
      <c r="CJ1468" s="2"/>
      <c r="CK1468" s="2"/>
      <c r="CL1468" s="2"/>
      <c r="CM1468" s="2"/>
      <c r="CN1468" s="2"/>
      <c r="CO1468" s="2"/>
      <c r="CP1468" s="2"/>
      <c r="CQ1468" s="2"/>
      <c r="CR1468" s="2"/>
      <c r="CS1468" s="2"/>
      <c r="CT1468" s="2"/>
      <c r="CU1468" s="2"/>
      <c r="CV1468" s="2"/>
      <c r="CW1468" s="2"/>
      <c r="CX1468" s="2"/>
      <c r="CY1468" s="2"/>
      <c r="CZ1468" s="2"/>
      <c r="DA1468" s="2"/>
      <c r="DB1468" s="2"/>
      <c r="DC1468" s="2"/>
      <c r="DD1468" s="2"/>
      <c r="DE1468" s="2"/>
      <c r="DF1468" s="2"/>
      <c r="DG1468" s="2"/>
      <c r="DH1468" s="2"/>
      <c r="DI1468" s="2"/>
      <c r="DJ1468" s="2"/>
      <c r="DK1468" s="2"/>
      <c r="DL1468" s="2"/>
      <c r="DM1468" s="2"/>
      <c r="DN1468" s="2"/>
      <c r="DO1468" s="2"/>
      <c r="DP1468" s="2"/>
      <c r="DQ1468" s="2"/>
      <c r="DR1468" s="2"/>
      <c r="DS1468" s="2"/>
      <c r="DT1468" s="2"/>
      <c r="DU1468" s="2"/>
      <c r="DV1468" s="2"/>
      <c r="DW1468" s="2"/>
      <c r="DX1468" s="2"/>
      <c r="DY1468" s="2"/>
      <c r="DZ1468" s="2"/>
      <c r="EA1468" s="2"/>
      <c r="EB1468" s="2"/>
      <c r="EC1468" s="2"/>
      <c r="ED1468" s="2"/>
      <c r="EE1468" s="2"/>
      <c r="EF1468" s="2"/>
      <c r="EG1468" s="2"/>
      <c r="EH1468" s="2"/>
      <c r="EI1468" s="2"/>
      <c r="EJ1468" s="2"/>
      <c r="EK1468" s="2"/>
      <c r="EL1468" s="2"/>
      <c r="EM1468" s="2"/>
      <c r="EN1468" s="2"/>
      <c r="EO1468" s="2"/>
      <c r="EP1468" s="2"/>
      <c r="EQ1468" s="2"/>
      <c r="ER1468" s="2"/>
      <c r="ES1468" s="2"/>
      <c r="ET1468" s="2"/>
      <c r="EU1468" s="2"/>
      <c r="EV1468" s="2"/>
      <c r="EW1468" s="2"/>
      <c r="EX1468" s="2"/>
      <c r="EY1468" s="2"/>
      <c r="EZ1468" s="2"/>
      <c r="FA1468" s="2"/>
      <c r="FB1468" s="2"/>
      <c r="FC1468" s="2"/>
    </row>
    <row r="1469" spans="1:159" s="4" customFormat="1">
      <c r="A1469" s="50" t="s">
        <v>2131</v>
      </c>
      <c r="B1469" s="59" t="s">
        <v>2726</v>
      </c>
      <c r="C1469" s="60">
        <v>2906</v>
      </c>
      <c r="D1469" s="59" t="s">
        <v>72</v>
      </c>
      <c r="E1469" s="78" t="str">
        <f>IFERROR(VLOOKUP($C1469,'2025-26 School Level AAFTE'!$C$2:$L$2349,9,FALSE), "No")</f>
        <v>Yes</v>
      </c>
      <c r="F1469" s="67">
        <f>IFERROR(VLOOKUP($C1469,'2025-26 School Level AAFTE'!$C$2:$J$2349,8,FALSE), 0)</f>
        <v>506.31</v>
      </c>
      <c r="G1469" s="69">
        <f>IFERROR(IF(E1469= "yes",VLOOKUP(C1469,Summary!$B:$I,6,0),0),0)</f>
        <v>0</v>
      </c>
      <c r="H1469" s="68">
        <f t="shared" si="251"/>
        <v>506.31</v>
      </c>
      <c r="I1469" s="110">
        <f>VLOOKUP($A1469,'2026-27 Salary &amp; Benefits'!$A:$I,3,FALSE)</f>
        <v>1</v>
      </c>
      <c r="J1469" s="110">
        <f>VLOOKUP($A1469,'2026-27 Salary &amp; Benefits'!$A:$I,4,FALSE)</f>
        <v>1</v>
      </c>
      <c r="K1469" s="101">
        <f t="shared" si="252"/>
        <v>506.31</v>
      </c>
      <c r="L1469" s="100">
        <f t="shared" si="253"/>
        <v>1.4850000000000001</v>
      </c>
      <c r="M1469" s="102">
        <f>'2026-27 Salary &amp; Benefits'!$E$6</f>
        <v>78209</v>
      </c>
      <c r="N1469" s="102">
        <f>'2026-27 Salary &amp; Benefits'!$F$6</f>
        <v>82248</v>
      </c>
      <c r="O1469" s="7">
        <f t="shared" si="254"/>
        <v>116140.37</v>
      </c>
      <c r="P1469" s="7">
        <f t="shared" si="255"/>
        <v>5997.9100000000035</v>
      </c>
      <c r="Q1469" s="7">
        <f>'2026-27 Salary &amp; Benefits'!G$6</f>
        <v>16817.759999999998</v>
      </c>
      <c r="R1469" s="103">
        <f>'2026-27 Salary &amp; Benefits'!H$6</f>
        <v>0.16020000000000001</v>
      </c>
      <c r="S1469" s="103">
        <f>'2026-27 Salary &amp; Benefits'!I$6</f>
        <v>0.15390000000000001</v>
      </c>
      <c r="T1469" s="7">
        <f t="shared" si="256"/>
        <v>44503.14</v>
      </c>
      <c r="U1469" s="7">
        <f t="shared" si="257"/>
        <v>2035.64</v>
      </c>
      <c r="V1469" s="7">
        <f t="shared" si="258"/>
        <v>313.27999999999997</v>
      </c>
      <c r="W1469" s="7">
        <f t="shared" si="259"/>
        <v>2348.92</v>
      </c>
      <c r="X1469" s="18">
        <f t="shared" si="260"/>
        <v>168990.34000000003</v>
      </c>
      <c r="Y1469" s="2"/>
      <c r="Z1469" s="2"/>
      <c r="AA1469" s="2"/>
      <c r="AB1469" s="2"/>
      <c r="AC1469" s="2"/>
      <c r="AD1469" s="2"/>
      <c r="AE1469" s="2"/>
      <c r="AF1469" s="2"/>
      <c r="AG1469" s="2"/>
      <c r="AH1469" s="2"/>
      <c r="AI1469" s="2"/>
      <c r="AJ1469" s="2"/>
      <c r="AK1469" s="2"/>
      <c r="AL1469" s="2"/>
      <c r="AM1469" s="2"/>
      <c r="AN1469" s="2"/>
      <c r="AO1469" s="2"/>
      <c r="AP1469" s="2"/>
      <c r="AQ1469" s="2"/>
      <c r="AR1469" s="2"/>
      <c r="AS1469" s="2"/>
      <c r="AT1469" s="2"/>
      <c r="AU1469" s="2"/>
      <c r="AV1469" s="2"/>
      <c r="AW1469" s="2"/>
      <c r="AX1469" s="2"/>
      <c r="AY1469" s="2"/>
      <c r="AZ1469" s="2"/>
      <c r="BA1469" s="2"/>
      <c r="BB1469" s="2"/>
      <c r="BC1469" s="2"/>
      <c r="BD1469" s="2"/>
      <c r="BE1469" s="2"/>
      <c r="BF1469" s="2"/>
      <c r="BG1469" s="2"/>
      <c r="BH1469" s="2"/>
      <c r="BI1469" s="2"/>
      <c r="BJ1469" s="2"/>
      <c r="BK1469" s="2"/>
      <c r="BL1469" s="2"/>
      <c r="BM1469" s="2"/>
      <c r="BN1469" s="2"/>
      <c r="BO1469" s="2"/>
      <c r="BP1469" s="2"/>
      <c r="BQ1469" s="2"/>
      <c r="BR1469" s="2"/>
      <c r="BS1469" s="2"/>
      <c r="BT1469" s="2"/>
      <c r="BU1469" s="2"/>
      <c r="BV1469" s="2"/>
      <c r="BW1469" s="2"/>
      <c r="BX1469" s="2"/>
      <c r="BY1469" s="2"/>
      <c r="BZ1469" s="2"/>
      <c r="CA1469" s="2"/>
      <c r="CB1469" s="2"/>
      <c r="CC1469" s="2"/>
      <c r="CD1469" s="2"/>
      <c r="CE1469" s="2"/>
      <c r="CF1469" s="2"/>
      <c r="CG1469" s="2"/>
      <c r="CH1469" s="2"/>
      <c r="CI1469" s="2"/>
      <c r="CJ1469" s="2"/>
      <c r="CK1469" s="2"/>
      <c r="CL1469" s="2"/>
      <c r="CM1469" s="2"/>
      <c r="CN1469" s="2"/>
      <c r="CO1469" s="2"/>
      <c r="CP1469" s="2"/>
      <c r="CQ1469" s="2"/>
      <c r="CR1469" s="2"/>
      <c r="CS1469" s="2"/>
      <c r="CT1469" s="2"/>
      <c r="CU1469" s="2"/>
      <c r="CV1469" s="2"/>
      <c r="CW1469" s="2"/>
      <c r="CX1469" s="2"/>
      <c r="CY1469" s="2"/>
      <c r="CZ1469" s="2"/>
      <c r="DA1469" s="2"/>
      <c r="DB1469" s="2"/>
      <c r="DC1469" s="2"/>
      <c r="DD1469" s="2"/>
      <c r="DE1469" s="2"/>
      <c r="DF1469" s="2"/>
      <c r="DG1469" s="2"/>
      <c r="DH1469" s="2"/>
      <c r="DI1469" s="2"/>
      <c r="DJ1469" s="2"/>
      <c r="DK1469" s="2"/>
      <c r="DL1469" s="2"/>
      <c r="DM1469" s="2"/>
      <c r="DN1469" s="2"/>
      <c r="DO1469" s="2"/>
      <c r="DP1469" s="2"/>
      <c r="DQ1469" s="2"/>
      <c r="DR1469" s="2"/>
      <c r="DS1469" s="2"/>
      <c r="DT1469" s="2"/>
      <c r="DU1469" s="2"/>
      <c r="DV1469" s="2"/>
      <c r="DW1469" s="2"/>
      <c r="DX1469" s="2"/>
      <c r="DY1469" s="2"/>
      <c r="DZ1469" s="2"/>
      <c r="EA1469" s="2"/>
      <c r="EB1469" s="2"/>
      <c r="EC1469" s="2"/>
      <c r="ED1469" s="2"/>
      <c r="EE1469" s="2"/>
      <c r="EF1469" s="2"/>
      <c r="EG1469" s="2"/>
      <c r="EH1469" s="2"/>
      <c r="EI1469" s="2"/>
      <c r="EJ1469" s="2"/>
      <c r="EK1469" s="2"/>
      <c r="EL1469" s="2"/>
      <c r="EM1469" s="2"/>
      <c r="EN1469" s="2"/>
      <c r="EO1469" s="2"/>
      <c r="EP1469" s="2"/>
      <c r="EQ1469" s="2"/>
      <c r="ER1469" s="2"/>
      <c r="ES1469" s="2"/>
      <c r="ET1469" s="2"/>
      <c r="EU1469" s="2"/>
      <c r="EV1469" s="2"/>
      <c r="EW1469" s="2"/>
      <c r="EX1469" s="2"/>
      <c r="EY1469" s="2"/>
      <c r="EZ1469" s="2"/>
      <c r="FA1469" s="2"/>
      <c r="FB1469" s="2"/>
      <c r="FC1469" s="2"/>
    </row>
    <row r="1470" spans="1:159" s="4" customFormat="1">
      <c r="A1470" s="50" t="s">
        <v>2131</v>
      </c>
      <c r="B1470" s="59" t="s">
        <v>2726</v>
      </c>
      <c r="C1470" s="60">
        <v>2195</v>
      </c>
      <c r="D1470" s="59" t="s">
        <v>69</v>
      </c>
      <c r="E1470" s="78" t="str">
        <f>IFERROR(VLOOKUP($C1470,'2025-26 School Level AAFTE'!$C$2:$L$2349,9,FALSE), "No")</f>
        <v>Yes</v>
      </c>
      <c r="F1470" s="67">
        <f>IFERROR(VLOOKUP($C1470,'2025-26 School Level AAFTE'!$C$2:$J$2349,8,FALSE), 0)</f>
        <v>401.45</v>
      </c>
      <c r="G1470" s="69">
        <f>IFERROR(IF(E1470= "yes",VLOOKUP(C1470,Summary!$B:$I,6,0),0),0)</f>
        <v>0</v>
      </c>
      <c r="H1470" s="68">
        <f t="shared" si="251"/>
        <v>401.45</v>
      </c>
      <c r="I1470" s="110">
        <f>VLOOKUP($A1470,'2026-27 Salary &amp; Benefits'!$A:$I,3,FALSE)</f>
        <v>1</v>
      </c>
      <c r="J1470" s="110">
        <f>VLOOKUP($A1470,'2026-27 Salary &amp; Benefits'!$A:$I,4,FALSE)</f>
        <v>1</v>
      </c>
      <c r="K1470" s="101">
        <f t="shared" si="252"/>
        <v>401.45</v>
      </c>
      <c r="L1470" s="100">
        <f t="shared" si="253"/>
        <v>1.1779999999999999</v>
      </c>
      <c r="M1470" s="102">
        <f>'2026-27 Salary &amp; Benefits'!$E$6</f>
        <v>78209</v>
      </c>
      <c r="N1470" s="102">
        <f>'2026-27 Salary &amp; Benefits'!$F$6</f>
        <v>82248</v>
      </c>
      <c r="O1470" s="7">
        <f t="shared" si="254"/>
        <v>92130.2</v>
      </c>
      <c r="P1470" s="7">
        <f t="shared" si="255"/>
        <v>4757.9400000000023</v>
      </c>
      <c r="Q1470" s="7">
        <f>'2026-27 Salary &amp; Benefits'!G$6</f>
        <v>16817.759999999998</v>
      </c>
      <c r="R1470" s="103">
        <f>'2026-27 Salary &amp; Benefits'!H$6</f>
        <v>0.16020000000000001</v>
      </c>
      <c r="S1470" s="103">
        <f>'2026-27 Salary &amp; Benefits'!I$6</f>
        <v>0.15390000000000001</v>
      </c>
      <c r="T1470" s="7">
        <f t="shared" si="256"/>
        <v>35302.83</v>
      </c>
      <c r="U1470" s="7">
        <f t="shared" si="257"/>
        <v>1614.8</v>
      </c>
      <c r="V1470" s="7">
        <f t="shared" si="258"/>
        <v>248.52</v>
      </c>
      <c r="W1470" s="7">
        <f t="shared" si="259"/>
        <v>1863.32</v>
      </c>
      <c r="X1470" s="18">
        <f t="shared" si="260"/>
        <v>134054.29</v>
      </c>
      <c r="Y1470" s="2"/>
      <c r="Z1470" s="2"/>
      <c r="AA1470" s="2"/>
      <c r="AB1470" s="2"/>
      <c r="AC1470" s="2"/>
      <c r="AD1470" s="2"/>
      <c r="AE1470" s="2"/>
      <c r="AF1470" s="2"/>
      <c r="AG1470" s="2"/>
      <c r="AH1470" s="2"/>
      <c r="AI1470" s="2"/>
      <c r="AJ1470" s="2"/>
      <c r="AK1470" s="2"/>
      <c r="AL1470" s="2"/>
      <c r="AM1470" s="2"/>
      <c r="AN1470" s="2"/>
      <c r="AO1470" s="2"/>
      <c r="AP1470" s="2"/>
      <c r="AQ1470" s="2"/>
      <c r="AR1470" s="2"/>
      <c r="AS1470" s="2"/>
      <c r="AT1470" s="2"/>
      <c r="AU1470" s="2"/>
      <c r="AV1470" s="2"/>
      <c r="AW1470" s="2"/>
      <c r="AX1470" s="2"/>
      <c r="AY1470" s="2"/>
      <c r="AZ1470" s="2"/>
      <c r="BA1470" s="2"/>
      <c r="BB1470" s="2"/>
      <c r="BC1470" s="2"/>
      <c r="BD1470" s="2"/>
      <c r="BE1470" s="2"/>
      <c r="BF1470" s="2"/>
      <c r="BG1470" s="2"/>
      <c r="BH1470" s="2"/>
      <c r="BI1470" s="2"/>
      <c r="BJ1470" s="2"/>
      <c r="BK1470" s="2"/>
      <c r="BL1470" s="2"/>
      <c r="BM1470" s="2"/>
      <c r="BN1470" s="2"/>
      <c r="BO1470" s="2"/>
      <c r="BP1470" s="2"/>
      <c r="BQ1470" s="2"/>
      <c r="BR1470" s="2"/>
      <c r="BS1470" s="2"/>
      <c r="BT1470" s="2"/>
      <c r="BU1470" s="2"/>
      <c r="BV1470" s="2"/>
      <c r="BW1470" s="2"/>
      <c r="BX1470" s="2"/>
      <c r="BY1470" s="2"/>
      <c r="BZ1470" s="2"/>
      <c r="CA1470" s="2"/>
      <c r="CB1470" s="2"/>
      <c r="CC1470" s="2"/>
      <c r="CD1470" s="2"/>
      <c r="CE1470" s="2"/>
      <c r="CF1470" s="2"/>
      <c r="CG1470" s="2"/>
      <c r="CH1470" s="2"/>
      <c r="CI1470" s="2"/>
      <c r="CJ1470" s="2"/>
      <c r="CK1470" s="2"/>
      <c r="CL1470" s="2"/>
      <c r="CM1470" s="2"/>
      <c r="CN1470" s="2"/>
      <c r="CO1470" s="2"/>
      <c r="CP1470" s="2"/>
      <c r="CQ1470" s="2"/>
      <c r="CR1470" s="2"/>
      <c r="CS1470" s="2"/>
      <c r="CT1470" s="2"/>
      <c r="CU1470" s="2"/>
      <c r="CV1470" s="2"/>
      <c r="CW1470" s="2"/>
      <c r="CX1470" s="2"/>
      <c r="CY1470" s="2"/>
      <c r="CZ1470" s="2"/>
      <c r="DA1470" s="2"/>
      <c r="DB1470" s="2"/>
      <c r="DC1470" s="2"/>
      <c r="DD1470" s="2"/>
      <c r="DE1470" s="2"/>
      <c r="DF1470" s="2"/>
      <c r="DG1470" s="2"/>
      <c r="DH1470" s="2"/>
      <c r="DI1470" s="2"/>
      <c r="DJ1470" s="2"/>
      <c r="DK1470" s="2"/>
      <c r="DL1470" s="2"/>
      <c r="DM1470" s="2"/>
      <c r="DN1470" s="2"/>
      <c r="DO1470" s="2"/>
      <c r="DP1470" s="2"/>
      <c r="DQ1470" s="2"/>
      <c r="DR1470" s="2"/>
      <c r="DS1470" s="2"/>
      <c r="DT1470" s="2"/>
      <c r="DU1470" s="2"/>
      <c r="DV1470" s="2"/>
      <c r="DW1470" s="2"/>
      <c r="DX1470" s="2"/>
      <c r="DY1470" s="2"/>
      <c r="DZ1470" s="2"/>
      <c r="EA1470" s="2"/>
      <c r="EB1470" s="2"/>
      <c r="EC1470" s="2"/>
      <c r="ED1470" s="2"/>
      <c r="EE1470" s="2"/>
      <c r="EF1470" s="2"/>
      <c r="EG1470" s="2"/>
      <c r="EH1470" s="2"/>
      <c r="EI1470" s="2"/>
      <c r="EJ1470" s="2"/>
      <c r="EK1470" s="2"/>
      <c r="EL1470" s="2"/>
      <c r="EM1470" s="2"/>
      <c r="EN1470" s="2"/>
      <c r="EO1470" s="2"/>
      <c r="EP1470" s="2"/>
      <c r="EQ1470" s="2"/>
      <c r="ER1470" s="2"/>
      <c r="ES1470" s="2"/>
      <c r="ET1470" s="2"/>
      <c r="EU1470" s="2"/>
      <c r="EV1470" s="2"/>
      <c r="EW1470" s="2"/>
      <c r="EX1470" s="2"/>
      <c r="EY1470" s="2"/>
      <c r="EZ1470" s="2"/>
      <c r="FA1470" s="2"/>
      <c r="FB1470" s="2"/>
      <c r="FC1470" s="2"/>
    </row>
    <row r="1471" spans="1:159" s="4" customFormat="1">
      <c r="A1471" s="50" t="s">
        <v>2131</v>
      </c>
      <c r="B1471" s="59" t="s">
        <v>2726</v>
      </c>
      <c r="C1471" s="60">
        <v>3316</v>
      </c>
      <c r="D1471" s="59" t="s">
        <v>73</v>
      </c>
      <c r="E1471" s="78" t="str">
        <f>IFERROR(VLOOKUP($C1471,'2025-26 School Level AAFTE'!$C$2:$L$2349,9,FALSE), "No")</f>
        <v>Yes</v>
      </c>
      <c r="F1471" s="67">
        <f>IFERROR(VLOOKUP($C1471,'2025-26 School Level AAFTE'!$C$2:$J$2349,8,FALSE), 0)</f>
        <v>406.77</v>
      </c>
      <c r="G1471" s="69">
        <f>IFERROR(IF(E1471= "yes",VLOOKUP(C1471,Summary!$B:$I,6,0),0),0)</f>
        <v>0</v>
      </c>
      <c r="H1471" s="68">
        <f t="shared" si="251"/>
        <v>406.77</v>
      </c>
      <c r="I1471" s="110">
        <f>VLOOKUP($A1471,'2026-27 Salary &amp; Benefits'!$A:$I,3,FALSE)</f>
        <v>1</v>
      </c>
      <c r="J1471" s="110">
        <f>VLOOKUP($A1471,'2026-27 Salary &amp; Benefits'!$A:$I,4,FALSE)</f>
        <v>1</v>
      </c>
      <c r="K1471" s="101">
        <f t="shared" si="252"/>
        <v>406.77</v>
      </c>
      <c r="L1471" s="100">
        <f t="shared" si="253"/>
        <v>1.1930000000000001</v>
      </c>
      <c r="M1471" s="102">
        <f>'2026-27 Salary &amp; Benefits'!$E$6</f>
        <v>78209</v>
      </c>
      <c r="N1471" s="102">
        <f>'2026-27 Salary &amp; Benefits'!$F$6</f>
        <v>82248</v>
      </c>
      <c r="O1471" s="7">
        <f t="shared" si="254"/>
        <v>93303.34</v>
      </c>
      <c r="P1471" s="7">
        <f t="shared" si="255"/>
        <v>4818.5200000000041</v>
      </c>
      <c r="Q1471" s="7">
        <f>'2026-27 Salary &amp; Benefits'!G$6</f>
        <v>16817.759999999998</v>
      </c>
      <c r="R1471" s="103">
        <f>'2026-27 Salary &amp; Benefits'!H$6</f>
        <v>0.16020000000000001</v>
      </c>
      <c r="S1471" s="103">
        <f>'2026-27 Salary &amp; Benefits'!I$6</f>
        <v>0.15390000000000001</v>
      </c>
      <c r="T1471" s="7">
        <f t="shared" si="256"/>
        <v>35752.35</v>
      </c>
      <c r="U1471" s="7">
        <f t="shared" si="257"/>
        <v>1635.36</v>
      </c>
      <c r="V1471" s="7">
        <f t="shared" si="258"/>
        <v>251.68</v>
      </c>
      <c r="W1471" s="7">
        <f t="shared" si="259"/>
        <v>1887.04</v>
      </c>
      <c r="X1471" s="18">
        <f t="shared" si="260"/>
        <v>135761.25000000003</v>
      </c>
      <c r="Y1471" s="2"/>
      <c r="Z1471" s="2"/>
      <c r="AA1471" s="2"/>
      <c r="AB1471" s="2"/>
      <c r="AC1471" s="2"/>
      <c r="AD1471" s="2"/>
      <c r="AE1471" s="2"/>
      <c r="AF1471" s="2"/>
      <c r="AG1471" s="2"/>
      <c r="AH1471" s="2"/>
      <c r="AI1471" s="2"/>
      <c r="AJ1471" s="2"/>
      <c r="AK1471" s="2"/>
      <c r="AL1471" s="2"/>
      <c r="AM1471" s="2"/>
      <c r="AN1471" s="2"/>
      <c r="AO1471" s="2"/>
      <c r="AP1471" s="2"/>
      <c r="AQ1471" s="2"/>
      <c r="AR1471" s="2"/>
      <c r="AS1471" s="2"/>
      <c r="AT1471" s="2"/>
      <c r="AU1471" s="2"/>
      <c r="AV1471" s="2"/>
      <c r="AW1471" s="2"/>
      <c r="AX1471" s="2"/>
      <c r="AY1471" s="2"/>
      <c r="AZ1471" s="2"/>
      <c r="BA1471" s="2"/>
      <c r="BB1471" s="2"/>
      <c r="BC1471" s="2"/>
      <c r="BD1471" s="2"/>
      <c r="BE1471" s="2"/>
      <c r="BF1471" s="2"/>
      <c r="BG1471" s="2"/>
      <c r="BH1471" s="2"/>
      <c r="BI1471" s="2"/>
      <c r="BJ1471" s="2"/>
      <c r="BK1471" s="2"/>
      <c r="BL1471" s="2"/>
      <c r="BM1471" s="2"/>
      <c r="BN1471" s="2"/>
      <c r="BO1471" s="2"/>
      <c r="BP1471" s="2"/>
      <c r="BQ1471" s="2"/>
      <c r="BR1471" s="2"/>
      <c r="BS1471" s="2"/>
      <c r="BT1471" s="2"/>
      <c r="BU1471" s="2"/>
      <c r="BV1471" s="2"/>
      <c r="BW1471" s="2"/>
      <c r="BX1471" s="2"/>
      <c r="BY1471" s="2"/>
      <c r="BZ1471" s="2"/>
      <c r="CA1471" s="2"/>
      <c r="CB1471" s="2"/>
      <c r="CC1471" s="2"/>
      <c r="CD1471" s="2"/>
      <c r="CE1471" s="2"/>
      <c r="CF1471" s="2"/>
      <c r="CG1471" s="2"/>
      <c r="CH1471" s="2"/>
      <c r="CI1471" s="2"/>
      <c r="CJ1471" s="2"/>
      <c r="CK1471" s="2"/>
      <c r="CL1471" s="2"/>
      <c r="CM1471" s="2"/>
      <c r="CN1471" s="2"/>
      <c r="CO1471" s="2"/>
      <c r="CP1471" s="2"/>
      <c r="CQ1471" s="2"/>
      <c r="CR1471" s="2"/>
      <c r="CS1471" s="2"/>
      <c r="CT1471" s="2"/>
      <c r="CU1471" s="2"/>
      <c r="CV1471" s="2"/>
      <c r="CW1471" s="2"/>
      <c r="CX1471" s="2"/>
      <c r="CY1471" s="2"/>
      <c r="CZ1471" s="2"/>
      <c r="DA1471" s="2"/>
      <c r="DB1471" s="2"/>
      <c r="DC1471" s="2"/>
      <c r="DD1471" s="2"/>
      <c r="DE1471" s="2"/>
      <c r="DF1471" s="2"/>
      <c r="DG1471" s="2"/>
      <c r="DH1471" s="2"/>
      <c r="DI1471" s="2"/>
      <c r="DJ1471" s="2"/>
      <c r="DK1471" s="2"/>
      <c r="DL1471" s="2"/>
      <c r="DM1471" s="2"/>
      <c r="DN1471" s="2"/>
      <c r="DO1471" s="2"/>
      <c r="DP1471" s="2"/>
      <c r="DQ1471" s="2"/>
      <c r="DR1471" s="2"/>
      <c r="DS1471" s="2"/>
      <c r="DT1471" s="2"/>
      <c r="DU1471" s="2"/>
      <c r="DV1471" s="2"/>
      <c r="DW1471" s="2"/>
      <c r="DX1471" s="2"/>
      <c r="DY1471" s="2"/>
      <c r="DZ1471" s="2"/>
      <c r="EA1471" s="2"/>
      <c r="EB1471" s="2"/>
      <c r="EC1471" s="2"/>
      <c r="ED1471" s="2"/>
      <c r="EE1471" s="2"/>
      <c r="EF1471" s="2"/>
      <c r="EG1471" s="2"/>
      <c r="EH1471" s="2"/>
      <c r="EI1471" s="2"/>
      <c r="EJ1471" s="2"/>
      <c r="EK1471" s="2"/>
      <c r="EL1471" s="2"/>
      <c r="EM1471" s="2"/>
      <c r="EN1471" s="2"/>
      <c r="EO1471" s="2"/>
      <c r="EP1471" s="2"/>
      <c r="EQ1471" s="2"/>
      <c r="ER1471" s="2"/>
      <c r="ES1471" s="2"/>
      <c r="ET1471" s="2"/>
      <c r="EU1471" s="2"/>
      <c r="EV1471" s="2"/>
      <c r="EW1471" s="2"/>
      <c r="EX1471" s="2"/>
      <c r="EY1471" s="2"/>
      <c r="EZ1471" s="2"/>
      <c r="FA1471" s="2"/>
      <c r="FB1471" s="2"/>
      <c r="FC1471" s="2"/>
    </row>
    <row r="1472" spans="1:159" s="4" customFormat="1">
      <c r="A1472" s="50" t="s">
        <v>2131</v>
      </c>
      <c r="B1472" s="59" t="s">
        <v>2726</v>
      </c>
      <c r="C1472" s="60">
        <v>2508</v>
      </c>
      <c r="D1472" s="59" t="s">
        <v>70</v>
      </c>
      <c r="E1472" s="78" t="str">
        <f>IFERROR(VLOOKUP($C1472,'2025-26 School Level AAFTE'!$C$2:$L$2349,9,FALSE), "No")</f>
        <v>Yes</v>
      </c>
      <c r="F1472" s="67">
        <f>IFERROR(VLOOKUP($C1472,'2025-26 School Level AAFTE'!$C$2:$J$2349,8,FALSE), 0)</f>
        <v>810.20999999999992</v>
      </c>
      <c r="G1472" s="69">
        <f>IFERROR(IF(E1472= "yes",VLOOKUP(C1472,Summary!$B:$I,6,0),0),0)</f>
        <v>0</v>
      </c>
      <c r="H1472" s="68">
        <f t="shared" si="251"/>
        <v>810.20999999999992</v>
      </c>
      <c r="I1472" s="110">
        <f>VLOOKUP($A1472,'2026-27 Salary &amp; Benefits'!$A:$I,3,FALSE)</f>
        <v>1</v>
      </c>
      <c r="J1472" s="110">
        <f>VLOOKUP($A1472,'2026-27 Salary &amp; Benefits'!$A:$I,4,FALSE)</f>
        <v>1</v>
      </c>
      <c r="K1472" s="101">
        <f t="shared" si="252"/>
        <v>810.20999999999992</v>
      </c>
      <c r="L1472" s="100">
        <f t="shared" si="253"/>
        <v>2.3769999999999998</v>
      </c>
      <c r="M1472" s="102">
        <f>'2026-27 Salary &amp; Benefits'!$E$6</f>
        <v>78209</v>
      </c>
      <c r="N1472" s="102">
        <f>'2026-27 Salary &amp; Benefits'!$F$6</f>
        <v>82248</v>
      </c>
      <c r="O1472" s="7">
        <f t="shared" si="254"/>
        <v>185902.79</v>
      </c>
      <c r="P1472" s="7">
        <f t="shared" si="255"/>
        <v>9600.7099999999919</v>
      </c>
      <c r="Q1472" s="7">
        <f>'2026-27 Salary &amp; Benefits'!G$6</f>
        <v>16817.759999999998</v>
      </c>
      <c r="R1472" s="103">
        <f>'2026-27 Salary &amp; Benefits'!H$6</f>
        <v>0.16020000000000001</v>
      </c>
      <c r="S1472" s="103">
        <f>'2026-27 Salary &amp; Benefits'!I$6</f>
        <v>0.15390000000000001</v>
      </c>
      <c r="T1472" s="7">
        <f t="shared" si="256"/>
        <v>71234.990000000005</v>
      </c>
      <c r="U1472" s="7">
        <f t="shared" si="257"/>
        <v>3258.39</v>
      </c>
      <c r="V1472" s="7">
        <f t="shared" si="258"/>
        <v>501.47</v>
      </c>
      <c r="W1472" s="7">
        <f t="shared" si="259"/>
        <v>3759.8599999999997</v>
      </c>
      <c r="X1472" s="18">
        <f t="shared" si="260"/>
        <v>270498.34999999998</v>
      </c>
      <c r="Y1472" s="2"/>
      <c r="Z1472" s="2"/>
      <c r="AA1472" s="2"/>
      <c r="AB1472" s="2"/>
      <c r="AC1472" s="2"/>
      <c r="AD1472" s="2"/>
      <c r="AE1472" s="2"/>
      <c r="AF1472" s="2"/>
      <c r="AG1472" s="2"/>
      <c r="AH1472" s="2"/>
      <c r="AI1472" s="2"/>
      <c r="AJ1472" s="2"/>
      <c r="AK1472" s="2"/>
      <c r="AL1472" s="2"/>
      <c r="AM1472" s="2"/>
      <c r="AN1472" s="2"/>
      <c r="AO1472" s="2"/>
      <c r="AP1472" s="2"/>
      <c r="AQ1472" s="2"/>
      <c r="AR1472" s="2"/>
      <c r="AS1472" s="2"/>
      <c r="AT1472" s="2"/>
      <c r="AU1472" s="2"/>
      <c r="AV1472" s="2"/>
      <c r="AW1472" s="2"/>
      <c r="AX1472" s="2"/>
      <c r="AY1472" s="2"/>
      <c r="AZ1472" s="2"/>
      <c r="BA1472" s="2"/>
      <c r="BB1472" s="2"/>
      <c r="BC1472" s="2"/>
      <c r="BD1472" s="2"/>
      <c r="BE1472" s="2"/>
      <c r="BF1472" s="2"/>
      <c r="BG1472" s="2"/>
      <c r="BH1472" s="2"/>
      <c r="BI1472" s="2"/>
      <c r="BJ1472" s="2"/>
      <c r="BK1472" s="2"/>
      <c r="BL1472" s="2"/>
      <c r="BM1472" s="2"/>
      <c r="BN1472" s="2"/>
      <c r="BO1472" s="2"/>
      <c r="BP1472" s="2"/>
      <c r="BQ1472" s="2"/>
      <c r="BR1472" s="2"/>
      <c r="BS1472" s="2"/>
      <c r="BT1472" s="2"/>
      <c r="BU1472" s="2"/>
      <c r="BV1472" s="2"/>
      <c r="BW1472" s="2"/>
      <c r="BX1472" s="2"/>
      <c r="BY1472" s="2"/>
      <c r="BZ1472" s="2"/>
      <c r="CA1472" s="2"/>
      <c r="CB1472" s="2"/>
      <c r="CC1472" s="2"/>
      <c r="CD1472" s="2"/>
      <c r="CE1472" s="2"/>
      <c r="CF1472" s="2"/>
      <c r="CG1472" s="2"/>
      <c r="CH1472" s="2"/>
      <c r="CI1472" s="2"/>
      <c r="CJ1472" s="2"/>
      <c r="CK1472" s="2"/>
      <c r="CL1472" s="2"/>
      <c r="CM1472" s="2"/>
      <c r="CN1472" s="2"/>
      <c r="CO1472" s="2"/>
      <c r="CP1472" s="2"/>
      <c r="CQ1472" s="2"/>
      <c r="CR1472" s="2"/>
      <c r="CS1472" s="2"/>
      <c r="CT1472" s="2"/>
      <c r="CU1472" s="2"/>
      <c r="CV1472" s="2"/>
      <c r="CW1472" s="2"/>
      <c r="CX1472" s="2"/>
      <c r="CY1472" s="2"/>
      <c r="CZ1472" s="2"/>
      <c r="DA1472" s="2"/>
      <c r="DB1472" s="2"/>
      <c r="DC1472" s="2"/>
      <c r="DD1472" s="2"/>
      <c r="DE1472" s="2"/>
      <c r="DF1472" s="2"/>
      <c r="DG1472" s="2"/>
      <c r="DH1472" s="2"/>
      <c r="DI1472" s="2"/>
      <c r="DJ1472" s="2"/>
      <c r="DK1472" s="2"/>
      <c r="DL1472" s="2"/>
      <c r="DM1472" s="2"/>
      <c r="DN1472" s="2"/>
      <c r="DO1472" s="2"/>
      <c r="DP1472" s="2"/>
      <c r="DQ1472" s="2"/>
      <c r="DR1472" s="2"/>
      <c r="DS1472" s="2"/>
      <c r="DT1472" s="2"/>
      <c r="DU1472" s="2"/>
      <c r="DV1472" s="2"/>
      <c r="DW1472" s="2"/>
      <c r="DX1472" s="2"/>
      <c r="DY1472" s="2"/>
      <c r="DZ1472" s="2"/>
      <c r="EA1472" s="2"/>
      <c r="EB1472" s="2"/>
      <c r="EC1472" s="2"/>
      <c r="ED1472" s="2"/>
      <c r="EE1472" s="2"/>
      <c r="EF1472" s="2"/>
      <c r="EG1472" s="2"/>
      <c r="EH1472" s="2"/>
      <c r="EI1472" s="2"/>
      <c r="EJ1472" s="2"/>
      <c r="EK1472" s="2"/>
      <c r="EL1472" s="2"/>
      <c r="EM1472" s="2"/>
      <c r="EN1472" s="2"/>
      <c r="EO1472" s="2"/>
      <c r="EP1472" s="2"/>
      <c r="EQ1472" s="2"/>
      <c r="ER1472" s="2"/>
      <c r="ES1472" s="2"/>
      <c r="ET1472" s="2"/>
      <c r="EU1472" s="2"/>
      <c r="EV1472" s="2"/>
      <c r="EW1472" s="2"/>
      <c r="EX1472" s="2"/>
      <c r="EY1472" s="2"/>
      <c r="EZ1472" s="2"/>
      <c r="FA1472" s="2"/>
      <c r="FB1472" s="2"/>
      <c r="FC1472" s="2"/>
    </row>
    <row r="1473" spans="1:159" s="4" customFormat="1">
      <c r="A1473" s="50" t="s">
        <v>2131</v>
      </c>
      <c r="B1473" s="59" t="s">
        <v>2726</v>
      </c>
      <c r="C1473" s="61">
        <v>5537</v>
      </c>
      <c r="D1473" s="72" t="s">
        <v>2929</v>
      </c>
      <c r="E1473" s="78" t="str">
        <f>IFERROR(VLOOKUP($C1473,'2025-26 School Level AAFTE'!$C$2:$L$2349,9,FALSE), "No")</f>
        <v>Yes</v>
      </c>
      <c r="F1473" s="67">
        <f>IFERROR(VLOOKUP($C1473,'2025-26 School Level AAFTE'!$C$2:$J$2349,8,FALSE), 0)</f>
        <v>57.1</v>
      </c>
      <c r="G1473" s="69">
        <f>IFERROR(IF(E1473= "yes",VLOOKUP(C1473,Summary!$B:$I,6,0),0),0)</f>
        <v>0</v>
      </c>
      <c r="H1473" s="68">
        <f t="shared" si="251"/>
        <v>57.1</v>
      </c>
      <c r="I1473" s="110">
        <f>VLOOKUP($A1473,'2026-27 Salary &amp; Benefits'!$A:$I,3,FALSE)</f>
        <v>1</v>
      </c>
      <c r="J1473" s="110">
        <f>VLOOKUP($A1473,'2026-27 Salary &amp; Benefits'!$A:$I,4,FALSE)</f>
        <v>1</v>
      </c>
      <c r="K1473" s="101">
        <f t="shared" si="252"/>
        <v>57.1</v>
      </c>
      <c r="L1473" s="100">
        <f t="shared" si="253"/>
        <v>0.16700000000000001</v>
      </c>
      <c r="M1473" s="102">
        <f>'2026-27 Salary &amp; Benefits'!$E$6</f>
        <v>78209</v>
      </c>
      <c r="N1473" s="102">
        <f>'2026-27 Salary &amp; Benefits'!$F$6</f>
        <v>82248</v>
      </c>
      <c r="O1473" s="7">
        <f t="shared" si="254"/>
        <v>13060.9</v>
      </c>
      <c r="P1473" s="7">
        <f t="shared" si="255"/>
        <v>674.52000000000044</v>
      </c>
      <c r="Q1473" s="7">
        <f>'2026-27 Salary &amp; Benefits'!G$6</f>
        <v>16817.759999999998</v>
      </c>
      <c r="R1473" s="103">
        <f>'2026-27 Salary &amp; Benefits'!H$6</f>
        <v>0.16020000000000001</v>
      </c>
      <c r="S1473" s="103">
        <f>'2026-27 Salary &amp; Benefits'!I$6</f>
        <v>0.15390000000000001</v>
      </c>
      <c r="T1473" s="7">
        <f t="shared" si="256"/>
        <v>5004.7299999999996</v>
      </c>
      <c r="U1473" s="7">
        <f t="shared" si="257"/>
        <v>228.92</v>
      </c>
      <c r="V1473" s="7">
        <f t="shared" si="258"/>
        <v>35.229999999999997</v>
      </c>
      <c r="W1473" s="7">
        <f t="shared" si="259"/>
        <v>264.14999999999998</v>
      </c>
      <c r="X1473" s="18">
        <f t="shared" si="260"/>
        <v>19004.3</v>
      </c>
      <c r="Y1473" s="2"/>
      <c r="Z1473" s="2"/>
      <c r="AA1473" s="2"/>
      <c r="AB1473" s="2"/>
      <c r="AC1473" s="2"/>
      <c r="AD1473" s="2"/>
      <c r="AE1473" s="2"/>
      <c r="AF1473" s="2"/>
      <c r="AG1473" s="2"/>
      <c r="AH1473" s="2"/>
      <c r="AI1473" s="2"/>
      <c r="AJ1473" s="2"/>
      <c r="AK1473" s="2"/>
      <c r="AL1473" s="2"/>
      <c r="AM1473" s="2"/>
      <c r="AN1473" s="2"/>
      <c r="AO1473" s="2"/>
      <c r="AP1473" s="2"/>
      <c r="AQ1473" s="2"/>
      <c r="AR1473" s="2"/>
      <c r="AS1473" s="2"/>
      <c r="AT1473" s="2"/>
      <c r="AU1473" s="2"/>
      <c r="AV1473" s="2"/>
      <c r="AW1473" s="2"/>
      <c r="AX1473" s="2"/>
      <c r="AY1473" s="2"/>
      <c r="AZ1473" s="2"/>
      <c r="BA1473" s="2"/>
      <c r="BB1473" s="2"/>
      <c r="BC1473" s="2"/>
      <c r="BD1473" s="2"/>
      <c r="BE1473" s="2"/>
      <c r="BF1473" s="2"/>
      <c r="BG1473" s="2"/>
      <c r="BH1473" s="2"/>
      <c r="BI1473" s="2"/>
      <c r="BJ1473" s="2"/>
      <c r="BK1473" s="2"/>
      <c r="BL1473" s="2"/>
      <c r="BM1473" s="2"/>
      <c r="BN1473" s="2"/>
      <c r="BO1473" s="2"/>
      <c r="BP1473" s="2"/>
      <c r="BQ1473" s="2"/>
      <c r="BR1473" s="2"/>
      <c r="BS1473" s="2"/>
      <c r="BT1473" s="2"/>
      <c r="BU1473" s="2"/>
      <c r="BV1473" s="2"/>
      <c r="BW1473" s="2"/>
      <c r="BX1473" s="2"/>
      <c r="BY1473" s="2"/>
      <c r="BZ1473" s="2"/>
      <c r="CA1473" s="2"/>
      <c r="CB1473" s="2"/>
      <c r="CC1473" s="2"/>
      <c r="CD1473" s="2"/>
      <c r="CE1473" s="2"/>
      <c r="CF1473" s="2"/>
      <c r="CG1473" s="2"/>
      <c r="CH1473" s="2"/>
      <c r="CI1473" s="2"/>
      <c r="CJ1473" s="2"/>
      <c r="CK1473" s="2"/>
      <c r="CL1473" s="2"/>
      <c r="CM1473" s="2"/>
      <c r="CN1473" s="2"/>
      <c r="CO1473" s="2"/>
      <c r="CP1473" s="2"/>
      <c r="CQ1473" s="2"/>
      <c r="CR1473" s="2"/>
      <c r="CS1473" s="2"/>
      <c r="CT1473" s="2"/>
      <c r="CU1473" s="2"/>
      <c r="CV1473" s="2"/>
      <c r="CW1473" s="2"/>
      <c r="CX1473" s="2"/>
      <c r="CY1473" s="2"/>
      <c r="CZ1473" s="2"/>
      <c r="DA1473" s="2"/>
      <c r="DB1473" s="2"/>
      <c r="DC1473" s="2"/>
      <c r="DD1473" s="2"/>
      <c r="DE1473" s="2"/>
      <c r="DF1473" s="2"/>
      <c r="DG1473" s="2"/>
      <c r="DH1473" s="2"/>
      <c r="DI1473" s="2"/>
      <c r="DJ1473" s="2"/>
      <c r="DK1473" s="2"/>
      <c r="DL1473" s="2"/>
      <c r="DM1473" s="2"/>
      <c r="DN1473" s="2"/>
      <c r="DO1473" s="2"/>
      <c r="DP1473" s="2"/>
      <c r="DQ1473" s="2"/>
      <c r="DR1473" s="2"/>
      <c r="DS1473" s="2"/>
      <c r="DT1473" s="2"/>
      <c r="DU1473" s="2"/>
      <c r="DV1473" s="2"/>
      <c r="DW1473" s="2"/>
      <c r="DX1473" s="2"/>
      <c r="DY1473" s="2"/>
      <c r="DZ1473" s="2"/>
      <c r="EA1473" s="2"/>
      <c r="EB1473" s="2"/>
      <c r="EC1473" s="2"/>
      <c r="ED1473" s="2"/>
      <c r="EE1473" s="2"/>
      <c r="EF1473" s="2"/>
      <c r="EG1473" s="2"/>
      <c r="EH1473" s="2"/>
      <c r="EI1473" s="2"/>
      <c r="EJ1473" s="2"/>
      <c r="EK1473" s="2"/>
      <c r="EL1473" s="2"/>
      <c r="EM1473" s="2"/>
      <c r="EN1473" s="2"/>
      <c r="EO1473" s="2"/>
      <c r="EP1473" s="2"/>
      <c r="EQ1473" s="2"/>
      <c r="ER1473" s="2"/>
      <c r="ES1473" s="2"/>
      <c r="ET1473" s="2"/>
      <c r="EU1473" s="2"/>
      <c r="EV1473" s="2"/>
      <c r="EW1473" s="2"/>
      <c r="EX1473" s="2"/>
      <c r="EY1473" s="2"/>
      <c r="EZ1473" s="2"/>
      <c r="FA1473" s="2"/>
      <c r="FB1473" s="2"/>
      <c r="FC1473" s="2"/>
    </row>
    <row r="1474" spans="1:159" s="4" customFormat="1">
      <c r="A1474" s="50" t="s">
        <v>2131</v>
      </c>
      <c r="B1474" s="59" t="s">
        <v>2726</v>
      </c>
      <c r="C1474" s="60">
        <v>2905</v>
      </c>
      <c r="D1474" s="59" t="s">
        <v>71</v>
      </c>
      <c r="E1474" s="78" t="str">
        <f>IFERROR(VLOOKUP($C1474,'2025-26 School Level AAFTE'!$C$2:$L$2349,9,FALSE), "No")</f>
        <v>Yes</v>
      </c>
      <c r="F1474" s="67">
        <f>IFERROR(VLOOKUP($C1474,'2025-26 School Level AAFTE'!$C$2:$J$2349,8,FALSE), 0)</f>
        <v>248.12</v>
      </c>
      <c r="G1474" s="69">
        <f>IFERROR(IF(E1474= "yes",VLOOKUP(C1474,Summary!$B:$I,6,0),0),0)</f>
        <v>0</v>
      </c>
      <c r="H1474" s="68">
        <f t="shared" si="251"/>
        <v>248.12</v>
      </c>
      <c r="I1474" s="110">
        <f>VLOOKUP($A1474,'2026-27 Salary &amp; Benefits'!$A:$I,3,FALSE)</f>
        <v>1</v>
      </c>
      <c r="J1474" s="110">
        <f>VLOOKUP($A1474,'2026-27 Salary &amp; Benefits'!$A:$I,4,FALSE)</f>
        <v>1</v>
      </c>
      <c r="K1474" s="101">
        <f t="shared" si="252"/>
        <v>248.12</v>
      </c>
      <c r="L1474" s="100">
        <f t="shared" si="253"/>
        <v>0.72799999999999998</v>
      </c>
      <c r="M1474" s="102">
        <f>'2026-27 Salary &amp; Benefits'!$E$6</f>
        <v>78209</v>
      </c>
      <c r="N1474" s="102">
        <f>'2026-27 Salary &amp; Benefits'!$F$6</f>
        <v>82248</v>
      </c>
      <c r="O1474" s="7">
        <f t="shared" si="254"/>
        <v>56936.15</v>
      </c>
      <c r="P1474" s="7">
        <f t="shared" si="255"/>
        <v>2940.3899999999994</v>
      </c>
      <c r="Q1474" s="7">
        <f>'2026-27 Salary &amp; Benefits'!G$6</f>
        <v>16817.759999999998</v>
      </c>
      <c r="R1474" s="103">
        <f>'2026-27 Salary &amp; Benefits'!H$6</f>
        <v>0.16020000000000001</v>
      </c>
      <c r="S1474" s="103">
        <f>'2026-27 Salary &amp; Benefits'!I$6</f>
        <v>0.15390000000000001</v>
      </c>
      <c r="T1474" s="7">
        <f t="shared" si="256"/>
        <v>21817.03</v>
      </c>
      <c r="U1474" s="7">
        <f t="shared" si="257"/>
        <v>997.94</v>
      </c>
      <c r="V1474" s="7">
        <f t="shared" si="258"/>
        <v>153.58000000000001</v>
      </c>
      <c r="W1474" s="7">
        <f t="shared" si="259"/>
        <v>1151.52</v>
      </c>
      <c r="X1474" s="18">
        <f t="shared" si="260"/>
        <v>82845.09</v>
      </c>
      <c r="Y1474" s="2"/>
      <c r="Z1474" s="2"/>
      <c r="AA1474" s="2"/>
      <c r="AB1474" s="2"/>
      <c r="AC1474" s="2"/>
      <c r="AD1474" s="2"/>
      <c r="AE1474" s="2"/>
      <c r="AF1474" s="2"/>
      <c r="AG1474" s="2"/>
      <c r="AH1474" s="2"/>
      <c r="AI1474" s="2"/>
      <c r="AJ1474" s="2"/>
      <c r="AK1474" s="2"/>
      <c r="AL1474" s="2"/>
      <c r="AM1474" s="2"/>
      <c r="AN1474" s="2"/>
      <c r="AO1474" s="2"/>
      <c r="AP1474" s="2"/>
      <c r="AQ1474" s="2"/>
      <c r="AR1474" s="2"/>
      <c r="AS1474" s="2"/>
      <c r="AT1474" s="2"/>
      <c r="AU1474" s="2"/>
      <c r="AV1474" s="2"/>
      <c r="AW1474" s="2"/>
      <c r="AX1474" s="2"/>
      <c r="AY1474" s="2"/>
      <c r="AZ1474" s="2"/>
      <c r="BA1474" s="2"/>
      <c r="BB1474" s="2"/>
      <c r="BC1474" s="2"/>
      <c r="BD1474" s="2"/>
      <c r="BE1474" s="2"/>
      <c r="BF1474" s="2"/>
      <c r="BG1474" s="2"/>
      <c r="BH1474" s="2"/>
      <c r="BI1474" s="2"/>
      <c r="BJ1474" s="2"/>
      <c r="BK1474" s="2"/>
      <c r="BL1474" s="2"/>
      <c r="BM1474" s="2"/>
      <c r="BN1474" s="2"/>
      <c r="BO1474" s="2"/>
      <c r="BP1474" s="2"/>
      <c r="BQ1474" s="2"/>
      <c r="BR1474" s="2"/>
      <c r="BS1474" s="2"/>
      <c r="BT1474" s="2"/>
      <c r="BU1474" s="2"/>
      <c r="BV1474" s="2"/>
      <c r="BW1474" s="2"/>
      <c r="BX1474" s="2"/>
      <c r="BY1474" s="2"/>
      <c r="BZ1474" s="2"/>
      <c r="CA1474" s="2"/>
      <c r="CB1474" s="2"/>
      <c r="CC1474" s="2"/>
      <c r="CD1474" s="2"/>
      <c r="CE1474" s="2"/>
      <c r="CF1474" s="2"/>
      <c r="CG1474" s="2"/>
      <c r="CH1474" s="2"/>
      <c r="CI1474" s="2"/>
      <c r="CJ1474" s="2"/>
      <c r="CK1474" s="2"/>
      <c r="CL1474" s="2"/>
      <c r="CM1474" s="2"/>
      <c r="CN1474" s="2"/>
      <c r="CO1474" s="2"/>
      <c r="CP1474" s="2"/>
      <c r="CQ1474" s="2"/>
      <c r="CR1474" s="2"/>
      <c r="CS1474" s="2"/>
      <c r="CT1474" s="2"/>
      <c r="CU1474" s="2"/>
      <c r="CV1474" s="2"/>
      <c r="CW1474" s="2"/>
      <c r="CX1474" s="2"/>
      <c r="CY1474" s="2"/>
      <c r="CZ1474" s="2"/>
      <c r="DA1474" s="2"/>
      <c r="DB1474" s="2"/>
      <c r="DC1474" s="2"/>
      <c r="DD1474" s="2"/>
      <c r="DE1474" s="2"/>
      <c r="DF1474" s="2"/>
      <c r="DG1474" s="2"/>
      <c r="DH1474" s="2"/>
      <c r="DI1474" s="2"/>
      <c r="DJ1474" s="2"/>
      <c r="DK1474" s="2"/>
      <c r="DL1474" s="2"/>
      <c r="DM1474" s="2"/>
      <c r="DN1474" s="2"/>
      <c r="DO1474" s="2"/>
      <c r="DP1474" s="2"/>
      <c r="DQ1474" s="2"/>
      <c r="DR1474" s="2"/>
      <c r="DS1474" s="2"/>
      <c r="DT1474" s="2"/>
      <c r="DU1474" s="2"/>
      <c r="DV1474" s="2"/>
      <c r="DW1474" s="2"/>
      <c r="DX1474" s="2"/>
      <c r="DY1474" s="2"/>
      <c r="DZ1474" s="2"/>
      <c r="EA1474" s="2"/>
      <c r="EB1474" s="2"/>
      <c r="EC1474" s="2"/>
      <c r="ED1474" s="2"/>
      <c r="EE1474" s="2"/>
      <c r="EF1474" s="2"/>
      <c r="EG1474" s="2"/>
      <c r="EH1474" s="2"/>
      <c r="EI1474" s="2"/>
      <c r="EJ1474" s="2"/>
      <c r="EK1474" s="2"/>
      <c r="EL1474" s="2"/>
      <c r="EM1474" s="2"/>
      <c r="EN1474" s="2"/>
      <c r="EO1474" s="2"/>
      <c r="EP1474" s="2"/>
      <c r="EQ1474" s="2"/>
      <c r="ER1474" s="2"/>
      <c r="ES1474" s="2"/>
      <c r="ET1474" s="2"/>
      <c r="EU1474" s="2"/>
      <c r="EV1474" s="2"/>
      <c r="EW1474" s="2"/>
      <c r="EX1474" s="2"/>
      <c r="EY1474" s="2"/>
      <c r="EZ1474" s="2"/>
      <c r="FA1474" s="2"/>
      <c r="FB1474" s="2"/>
      <c r="FC1474" s="2"/>
    </row>
    <row r="1475" spans="1:159" s="4" customFormat="1">
      <c r="A1475" s="50" t="s">
        <v>2398</v>
      </c>
      <c r="B1475" s="59" t="s">
        <v>2727</v>
      </c>
      <c r="C1475" s="60">
        <v>2587</v>
      </c>
      <c r="D1475" s="59" t="s">
        <v>135</v>
      </c>
      <c r="E1475" s="78" t="str">
        <f>IFERROR(VLOOKUP($C1475,'2025-26 School Level AAFTE'!$C$2:$L$2349,9,FALSE), "No")</f>
        <v>No</v>
      </c>
      <c r="F1475" s="67">
        <f>IFERROR(VLOOKUP($C1475,'2025-26 School Level AAFTE'!$C$2:$J$2349,8,FALSE), 0)</f>
        <v>273.3</v>
      </c>
      <c r="G1475" s="69">
        <f>IFERROR(IF(E1475= "yes",VLOOKUP(C1475,Summary!$B:$I,6,0),0),0)</f>
        <v>0</v>
      </c>
      <c r="H1475" s="68">
        <f t="shared" si="251"/>
        <v>0</v>
      </c>
      <c r="I1475" s="110">
        <f>VLOOKUP($A1475,'2026-27 Salary &amp; Benefits'!$A:$I,3,FALSE)</f>
        <v>1</v>
      </c>
      <c r="J1475" s="110">
        <f>VLOOKUP($A1475,'2026-27 Salary &amp; Benefits'!$A:$I,4,FALSE)</f>
        <v>1</v>
      </c>
      <c r="K1475" s="101">
        <f t="shared" si="252"/>
        <v>0</v>
      </c>
      <c r="L1475" s="100">
        <f t="shared" si="253"/>
        <v>0</v>
      </c>
      <c r="M1475" s="102">
        <f>'2026-27 Salary &amp; Benefits'!$E$6</f>
        <v>78209</v>
      </c>
      <c r="N1475" s="102">
        <f>'2026-27 Salary &amp; Benefits'!$F$6</f>
        <v>82248</v>
      </c>
      <c r="O1475" s="7">
        <f t="shared" si="254"/>
        <v>0</v>
      </c>
      <c r="P1475" s="7">
        <f t="shared" si="255"/>
        <v>0</v>
      </c>
      <c r="Q1475" s="7">
        <f>'2026-27 Salary &amp; Benefits'!G$6</f>
        <v>16817.759999999998</v>
      </c>
      <c r="R1475" s="103">
        <f>'2026-27 Salary &amp; Benefits'!H$6</f>
        <v>0.16020000000000001</v>
      </c>
      <c r="S1475" s="103">
        <f>'2026-27 Salary &amp; Benefits'!I$6</f>
        <v>0.15390000000000001</v>
      </c>
      <c r="T1475" s="7">
        <f t="shared" si="256"/>
        <v>0</v>
      </c>
      <c r="U1475" s="7">
        <f t="shared" si="257"/>
        <v>0</v>
      </c>
      <c r="V1475" s="7">
        <f t="shared" si="258"/>
        <v>0</v>
      </c>
      <c r="W1475" s="7">
        <f t="shared" si="259"/>
        <v>0</v>
      </c>
      <c r="X1475" s="18">
        <f t="shared" si="260"/>
        <v>0</v>
      </c>
      <c r="Y1475" s="2"/>
      <c r="Z1475" s="2"/>
      <c r="AA1475" s="2"/>
      <c r="AB1475" s="2"/>
      <c r="AC1475" s="2"/>
      <c r="AD1475" s="2"/>
      <c r="AE1475" s="2"/>
      <c r="AF1475" s="2"/>
      <c r="AG1475" s="2"/>
      <c r="AH1475" s="2"/>
      <c r="AI1475" s="2"/>
      <c r="AJ1475" s="2"/>
      <c r="AK1475" s="2"/>
      <c r="AL1475" s="2"/>
      <c r="AM1475" s="2"/>
      <c r="AN1475" s="2"/>
      <c r="AO1475" s="2"/>
      <c r="AP1475" s="2"/>
      <c r="AQ1475" s="2"/>
      <c r="AR1475" s="2"/>
      <c r="AS1475" s="2"/>
      <c r="AT1475" s="2"/>
      <c r="AU1475" s="2"/>
      <c r="AV1475" s="2"/>
      <c r="AW1475" s="2"/>
      <c r="AX1475" s="2"/>
      <c r="AY1475" s="2"/>
      <c r="AZ1475" s="2"/>
      <c r="BA1475" s="2"/>
      <c r="BB1475" s="2"/>
      <c r="BC1475" s="2"/>
      <c r="BD1475" s="2"/>
      <c r="BE1475" s="2"/>
      <c r="BF1475" s="2"/>
      <c r="BG1475" s="2"/>
      <c r="BH1475" s="2"/>
      <c r="BI1475" s="2"/>
      <c r="BJ1475" s="2"/>
      <c r="BK1475" s="2"/>
      <c r="BL1475" s="2"/>
      <c r="BM1475" s="2"/>
      <c r="BN1475" s="2"/>
      <c r="BO1475" s="2"/>
      <c r="BP1475" s="2"/>
      <c r="BQ1475" s="2"/>
      <c r="BR1475" s="2"/>
      <c r="BS1475" s="2"/>
      <c r="BT1475" s="2"/>
      <c r="BU1475" s="2"/>
      <c r="BV1475" s="2"/>
      <c r="BW1475" s="2"/>
      <c r="BX1475" s="2"/>
      <c r="BY1475" s="2"/>
      <c r="BZ1475" s="2"/>
      <c r="CA1475" s="2"/>
      <c r="CB1475" s="2"/>
      <c r="CC1475" s="2"/>
      <c r="CD1475" s="2"/>
      <c r="CE1475" s="2"/>
      <c r="CF1475" s="2"/>
      <c r="CG1475" s="2"/>
      <c r="CH1475" s="2"/>
      <c r="CI1475" s="2"/>
      <c r="CJ1475" s="2"/>
      <c r="CK1475" s="2"/>
      <c r="CL1475" s="2"/>
      <c r="CM1475" s="2"/>
      <c r="CN1475" s="2"/>
      <c r="CO1475" s="2"/>
      <c r="CP1475" s="2"/>
      <c r="CQ1475" s="2"/>
      <c r="CR1475" s="2"/>
      <c r="CS1475" s="2"/>
      <c r="CT1475" s="2"/>
      <c r="CU1475" s="2"/>
      <c r="CV1475" s="2"/>
      <c r="CW1475" s="2"/>
      <c r="CX1475" s="2"/>
      <c r="CY1475" s="2"/>
      <c r="CZ1475" s="2"/>
      <c r="DA1475" s="2"/>
      <c r="DB1475" s="2"/>
      <c r="DC1475" s="2"/>
      <c r="DD1475" s="2"/>
      <c r="DE1475" s="2"/>
      <c r="DF1475" s="2"/>
      <c r="DG1475" s="2"/>
      <c r="DH1475" s="2"/>
      <c r="DI1475" s="2"/>
      <c r="DJ1475" s="2"/>
      <c r="DK1475" s="2"/>
      <c r="DL1475" s="2"/>
      <c r="DM1475" s="2"/>
      <c r="DN1475" s="2"/>
      <c r="DO1475" s="2"/>
      <c r="DP1475" s="2"/>
      <c r="DQ1475" s="2"/>
      <c r="DR1475" s="2"/>
      <c r="DS1475" s="2"/>
      <c r="DT1475" s="2"/>
      <c r="DU1475" s="2"/>
      <c r="DV1475" s="2"/>
      <c r="DW1475" s="2"/>
      <c r="DX1475" s="2"/>
      <c r="DY1475" s="2"/>
      <c r="DZ1475" s="2"/>
      <c r="EA1475" s="2"/>
      <c r="EB1475" s="2"/>
      <c r="EC1475" s="2"/>
      <c r="ED1475" s="2"/>
      <c r="EE1475" s="2"/>
      <c r="EF1475" s="2"/>
      <c r="EG1475" s="2"/>
      <c r="EH1475" s="2"/>
      <c r="EI1475" s="2"/>
      <c r="EJ1475" s="2"/>
      <c r="EK1475" s="2"/>
      <c r="EL1475" s="2"/>
      <c r="EM1475" s="2"/>
      <c r="EN1475" s="2"/>
      <c r="EO1475" s="2"/>
      <c r="EP1475" s="2"/>
      <c r="EQ1475" s="2"/>
      <c r="ER1475" s="2"/>
      <c r="ES1475" s="2"/>
      <c r="ET1475" s="2"/>
      <c r="EU1475" s="2"/>
      <c r="EV1475" s="2"/>
      <c r="EW1475" s="2"/>
      <c r="EX1475" s="2"/>
      <c r="EY1475" s="2"/>
      <c r="EZ1475" s="2"/>
      <c r="FA1475" s="2"/>
      <c r="FB1475" s="2"/>
      <c r="FC1475" s="2"/>
    </row>
    <row r="1476" spans="1:159" s="4" customFormat="1">
      <c r="A1476" s="50" t="s">
        <v>2398</v>
      </c>
      <c r="B1476" s="59" t="s">
        <v>2727</v>
      </c>
      <c r="C1476" s="60">
        <v>3203</v>
      </c>
      <c r="D1476" s="59" t="s">
        <v>75</v>
      </c>
      <c r="E1476" s="78" t="str">
        <f>IFERROR(VLOOKUP($C1476,'2025-26 School Level AAFTE'!$C$2:$L$2349,9,FALSE), "No")</f>
        <v>Yes</v>
      </c>
      <c r="F1476" s="67">
        <f>IFERROR(VLOOKUP($C1476,'2025-26 School Level AAFTE'!$C$2:$J$2349,8,FALSE), 0)</f>
        <v>365.97</v>
      </c>
      <c r="G1476" s="69">
        <f>IFERROR(IF(E1476= "yes",VLOOKUP(C1476,Summary!$B:$I,6,0),0),0)</f>
        <v>0</v>
      </c>
      <c r="H1476" s="68">
        <f t="shared" si="251"/>
        <v>365.97</v>
      </c>
      <c r="I1476" s="110">
        <f>VLOOKUP($A1476,'2026-27 Salary &amp; Benefits'!$A:$I,3,FALSE)</f>
        <v>1</v>
      </c>
      <c r="J1476" s="110">
        <f>VLOOKUP($A1476,'2026-27 Salary &amp; Benefits'!$A:$I,4,FALSE)</f>
        <v>1</v>
      </c>
      <c r="K1476" s="101">
        <f t="shared" si="252"/>
        <v>365.97</v>
      </c>
      <c r="L1476" s="100">
        <f t="shared" si="253"/>
        <v>1.0740000000000001</v>
      </c>
      <c r="M1476" s="102">
        <f>'2026-27 Salary &amp; Benefits'!$E$6</f>
        <v>78209</v>
      </c>
      <c r="N1476" s="102">
        <f>'2026-27 Salary &amp; Benefits'!$F$6</f>
        <v>82248</v>
      </c>
      <c r="O1476" s="7">
        <f t="shared" si="254"/>
        <v>83996.47</v>
      </c>
      <c r="P1476" s="7">
        <f t="shared" si="255"/>
        <v>4337.8800000000047</v>
      </c>
      <c r="Q1476" s="7">
        <f>'2026-27 Salary &amp; Benefits'!G$6</f>
        <v>16817.759999999998</v>
      </c>
      <c r="R1476" s="103">
        <f>'2026-27 Salary &amp; Benefits'!H$6</f>
        <v>0.16020000000000001</v>
      </c>
      <c r="S1476" s="103">
        <f>'2026-27 Salary &amp; Benefits'!I$6</f>
        <v>0.15390000000000001</v>
      </c>
      <c r="T1476" s="7">
        <f t="shared" si="256"/>
        <v>32186.11</v>
      </c>
      <c r="U1476" s="7">
        <f t="shared" si="257"/>
        <v>1472.24</v>
      </c>
      <c r="V1476" s="7">
        <f t="shared" si="258"/>
        <v>226.58</v>
      </c>
      <c r="W1476" s="7">
        <f t="shared" si="259"/>
        <v>1698.82</v>
      </c>
      <c r="X1476" s="18">
        <f t="shared" si="260"/>
        <v>122219.28000000001</v>
      </c>
      <c r="Y1476" s="2"/>
      <c r="Z1476" s="2"/>
      <c r="AA1476" s="2"/>
      <c r="AB1476" s="2"/>
      <c r="AC1476" s="2"/>
      <c r="AD1476" s="2"/>
      <c r="AE1476" s="2"/>
      <c r="AF1476" s="2"/>
      <c r="AG1476" s="2"/>
      <c r="AH1476" s="2"/>
      <c r="AI1476" s="2"/>
      <c r="AJ1476" s="2"/>
      <c r="AK1476" s="2"/>
      <c r="AL1476" s="2"/>
      <c r="AM1476" s="2"/>
      <c r="AN1476" s="2"/>
      <c r="AO1476" s="2"/>
      <c r="AP1476" s="2"/>
      <c r="AQ1476" s="2"/>
      <c r="AR1476" s="2"/>
      <c r="AS1476" s="2"/>
      <c r="AT1476" s="2"/>
      <c r="AU1476" s="2"/>
      <c r="AV1476" s="2"/>
      <c r="AW1476" s="2"/>
      <c r="AX1476" s="2"/>
      <c r="AY1476" s="2"/>
      <c r="AZ1476" s="2"/>
      <c r="BA1476" s="2"/>
      <c r="BB1476" s="2"/>
      <c r="BC1476" s="2"/>
      <c r="BD1476" s="2"/>
      <c r="BE1476" s="2"/>
      <c r="BF1476" s="2"/>
      <c r="BG1476" s="2"/>
      <c r="BH1476" s="2"/>
      <c r="BI1476" s="2"/>
      <c r="BJ1476" s="2"/>
      <c r="BK1476" s="2"/>
      <c r="BL1476" s="2"/>
      <c r="BM1476" s="2"/>
      <c r="BN1476" s="2"/>
      <c r="BO1476" s="2"/>
      <c r="BP1476" s="2"/>
      <c r="BQ1476" s="2"/>
      <c r="BR1476" s="2"/>
      <c r="BS1476" s="2"/>
      <c r="BT1476" s="2"/>
      <c r="BU1476" s="2"/>
      <c r="BV1476" s="2"/>
      <c r="BW1476" s="2"/>
      <c r="BX1476" s="2"/>
      <c r="BY1476" s="2"/>
      <c r="BZ1476" s="2"/>
      <c r="CA1476" s="2"/>
      <c r="CB1476" s="2"/>
      <c r="CC1476" s="2"/>
      <c r="CD1476" s="2"/>
      <c r="CE1476" s="2"/>
      <c r="CF1476" s="2"/>
      <c r="CG1476" s="2"/>
      <c r="CH1476" s="2"/>
      <c r="CI1476" s="2"/>
      <c r="CJ1476" s="2"/>
      <c r="CK1476" s="2"/>
      <c r="CL1476" s="2"/>
      <c r="CM1476" s="2"/>
      <c r="CN1476" s="2"/>
      <c r="CO1476" s="2"/>
      <c r="CP1476" s="2"/>
      <c r="CQ1476" s="2"/>
      <c r="CR1476" s="2"/>
      <c r="CS1476" s="2"/>
      <c r="CT1476" s="2"/>
      <c r="CU1476" s="2"/>
      <c r="CV1476" s="2"/>
      <c r="CW1476" s="2"/>
      <c r="CX1476" s="2"/>
      <c r="CY1476" s="2"/>
      <c r="CZ1476" s="2"/>
      <c r="DA1476" s="2"/>
      <c r="DB1476" s="2"/>
      <c r="DC1476" s="2"/>
      <c r="DD1476" s="2"/>
      <c r="DE1476" s="2"/>
      <c r="DF1476" s="2"/>
      <c r="DG1476" s="2"/>
      <c r="DH1476" s="2"/>
      <c r="DI1476" s="2"/>
      <c r="DJ1476" s="2"/>
      <c r="DK1476" s="2"/>
      <c r="DL1476" s="2"/>
      <c r="DM1476" s="2"/>
      <c r="DN1476" s="2"/>
      <c r="DO1476" s="2"/>
      <c r="DP1476" s="2"/>
      <c r="DQ1476" s="2"/>
      <c r="DR1476" s="2"/>
      <c r="DS1476" s="2"/>
      <c r="DT1476" s="2"/>
      <c r="DU1476" s="2"/>
      <c r="DV1476" s="2"/>
      <c r="DW1476" s="2"/>
      <c r="DX1476" s="2"/>
      <c r="DY1476" s="2"/>
      <c r="DZ1476" s="2"/>
      <c r="EA1476" s="2"/>
      <c r="EB1476" s="2"/>
      <c r="EC1476" s="2"/>
      <c r="ED1476" s="2"/>
      <c r="EE1476" s="2"/>
      <c r="EF1476" s="2"/>
      <c r="EG1476" s="2"/>
      <c r="EH1476" s="2"/>
      <c r="EI1476" s="2"/>
      <c r="EJ1476" s="2"/>
      <c r="EK1476" s="2"/>
      <c r="EL1476" s="2"/>
      <c r="EM1476" s="2"/>
      <c r="EN1476" s="2"/>
      <c r="EO1476" s="2"/>
      <c r="EP1476" s="2"/>
      <c r="EQ1476" s="2"/>
      <c r="ER1476" s="2"/>
      <c r="ES1476" s="2"/>
      <c r="ET1476" s="2"/>
      <c r="EU1476" s="2"/>
      <c r="EV1476" s="2"/>
      <c r="EW1476" s="2"/>
      <c r="EX1476" s="2"/>
      <c r="EY1476" s="2"/>
      <c r="EZ1476" s="2"/>
      <c r="FA1476" s="2"/>
      <c r="FB1476" s="2"/>
      <c r="FC1476" s="2"/>
    </row>
    <row r="1477" spans="1:159" s="4" customFormat="1">
      <c r="A1477" s="50" t="s">
        <v>2398</v>
      </c>
      <c r="B1477" s="59" t="s">
        <v>2727</v>
      </c>
      <c r="C1477" s="60">
        <v>5574</v>
      </c>
      <c r="D1477" s="59" t="s">
        <v>2930</v>
      </c>
      <c r="E1477" s="78" t="str">
        <f>IFERROR(VLOOKUP($C1477,'2025-26 School Level AAFTE'!$C$2:$L$2349,9,FALSE), "No")</f>
        <v>Yes</v>
      </c>
      <c r="F1477" s="67">
        <f>IFERROR(VLOOKUP($C1477,'2025-26 School Level AAFTE'!$C$2:$J$2349,8,FALSE), 0)</f>
        <v>328.13</v>
      </c>
      <c r="G1477" s="69">
        <f>IFERROR(IF(E1477= "yes",VLOOKUP(C1477,Summary!$B:$I,6,0),0),0)</f>
        <v>0</v>
      </c>
      <c r="H1477" s="68">
        <f t="shared" si="251"/>
        <v>328.13</v>
      </c>
      <c r="I1477" s="110">
        <f>VLOOKUP($A1477,'2026-27 Salary &amp; Benefits'!$A:$I,3,FALSE)</f>
        <v>1</v>
      </c>
      <c r="J1477" s="110">
        <f>VLOOKUP($A1477,'2026-27 Salary &amp; Benefits'!$A:$I,4,FALSE)</f>
        <v>1</v>
      </c>
      <c r="K1477" s="101">
        <f t="shared" si="252"/>
        <v>328.13</v>
      </c>
      <c r="L1477" s="100">
        <f t="shared" si="253"/>
        <v>0.96299999999999997</v>
      </c>
      <c r="M1477" s="102">
        <f>'2026-27 Salary &amp; Benefits'!$E$6</f>
        <v>78209</v>
      </c>
      <c r="N1477" s="102">
        <f>'2026-27 Salary &amp; Benefits'!$F$6</f>
        <v>82248</v>
      </c>
      <c r="O1477" s="7">
        <f t="shared" si="254"/>
        <v>75315.27</v>
      </c>
      <c r="P1477" s="7">
        <f t="shared" si="255"/>
        <v>3889.5500000000029</v>
      </c>
      <c r="Q1477" s="7">
        <f>'2026-27 Salary &amp; Benefits'!G$6</f>
        <v>16817.759999999998</v>
      </c>
      <c r="R1477" s="103">
        <f>'2026-27 Salary &amp; Benefits'!H$6</f>
        <v>0.16020000000000001</v>
      </c>
      <c r="S1477" s="103">
        <f>'2026-27 Salary &amp; Benefits'!I$6</f>
        <v>0.15390000000000001</v>
      </c>
      <c r="T1477" s="7">
        <f t="shared" si="256"/>
        <v>28859.61</v>
      </c>
      <c r="U1477" s="7">
        <f t="shared" si="257"/>
        <v>1320.08</v>
      </c>
      <c r="V1477" s="7">
        <f t="shared" si="258"/>
        <v>203.16</v>
      </c>
      <c r="W1477" s="7">
        <f t="shared" si="259"/>
        <v>1523.24</v>
      </c>
      <c r="X1477" s="18">
        <f t="shared" si="260"/>
        <v>109587.67000000001</v>
      </c>
      <c r="Y1477" s="2"/>
      <c r="Z1477" s="2"/>
      <c r="AA1477" s="2"/>
      <c r="AB1477" s="2"/>
      <c r="AC1477" s="2"/>
      <c r="AD1477" s="2"/>
      <c r="AE1477" s="2"/>
      <c r="AF1477" s="2"/>
      <c r="AG1477" s="2"/>
      <c r="AH1477" s="2"/>
      <c r="AI1477" s="2"/>
      <c r="AJ1477" s="2"/>
      <c r="AK1477" s="2"/>
      <c r="AL1477" s="2"/>
      <c r="AM1477" s="2"/>
      <c r="AN1477" s="2"/>
      <c r="AO1477" s="2"/>
      <c r="AP1477" s="2"/>
      <c r="AQ1477" s="2"/>
      <c r="AR1477" s="2"/>
      <c r="AS1477" s="2"/>
      <c r="AT1477" s="2"/>
      <c r="AU1477" s="2"/>
      <c r="AV1477" s="2"/>
      <c r="AW1477" s="2"/>
      <c r="AX1477" s="2"/>
      <c r="AY1477" s="2"/>
      <c r="AZ1477" s="2"/>
      <c r="BA1477" s="2"/>
      <c r="BB1477" s="2"/>
      <c r="BC1477" s="2"/>
      <c r="BD1477" s="2"/>
      <c r="BE1477" s="2"/>
      <c r="BF1477" s="2"/>
      <c r="BG1477" s="2"/>
      <c r="BH1477" s="2"/>
      <c r="BI1477" s="2"/>
      <c r="BJ1477" s="2"/>
      <c r="BK1477" s="2"/>
      <c r="BL1477" s="2"/>
      <c r="BM1477" s="2"/>
      <c r="BN1477" s="2"/>
      <c r="BO1477" s="2"/>
      <c r="BP1477" s="2"/>
      <c r="BQ1477" s="2"/>
      <c r="BR1477" s="2"/>
      <c r="BS1477" s="2"/>
      <c r="BT1477" s="2"/>
      <c r="BU1477" s="2"/>
      <c r="BV1477" s="2"/>
      <c r="BW1477" s="2"/>
      <c r="BX1477" s="2"/>
      <c r="BY1477" s="2"/>
      <c r="BZ1477" s="2"/>
      <c r="CA1477" s="2"/>
      <c r="CB1477" s="2"/>
      <c r="CC1477" s="2"/>
      <c r="CD1477" s="2"/>
      <c r="CE1477" s="2"/>
      <c r="CF1477" s="2"/>
      <c r="CG1477" s="2"/>
      <c r="CH1477" s="2"/>
      <c r="CI1477" s="2"/>
      <c r="CJ1477" s="2"/>
      <c r="CK1477" s="2"/>
      <c r="CL1477" s="2"/>
      <c r="CM1477" s="2"/>
      <c r="CN1477" s="2"/>
      <c r="CO1477" s="2"/>
      <c r="CP1477" s="2"/>
      <c r="CQ1477" s="2"/>
      <c r="CR1477" s="2"/>
      <c r="CS1477" s="2"/>
      <c r="CT1477" s="2"/>
      <c r="CU1477" s="2"/>
      <c r="CV1477" s="2"/>
      <c r="CW1477" s="2"/>
      <c r="CX1477" s="2"/>
      <c r="CY1477" s="2"/>
      <c r="CZ1477" s="2"/>
      <c r="DA1477" s="2"/>
      <c r="DB1477" s="2"/>
      <c r="DC1477" s="2"/>
      <c r="DD1477" s="2"/>
      <c r="DE1477" s="2"/>
      <c r="DF1477" s="2"/>
      <c r="DG1477" s="2"/>
      <c r="DH1477" s="2"/>
      <c r="DI1477" s="2"/>
      <c r="DJ1477" s="2"/>
      <c r="DK1477" s="2"/>
      <c r="DL1477" s="2"/>
      <c r="DM1477" s="2"/>
      <c r="DN1477" s="2"/>
      <c r="DO1477" s="2"/>
      <c r="DP1477" s="2"/>
      <c r="DQ1477" s="2"/>
      <c r="DR1477" s="2"/>
      <c r="DS1477" s="2"/>
      <c r="DT1477" s="2"/>
      <c r="DU1477" s="2"/>
      <c r="DV1477" s="2"/>
      <c r="DW1477" s="2"/>
      <c r="DX1477" s="2"/>
      <c r="DY1477" s="2"/>
      <c r="DZ1477" s="2"/>
      <c r="EA1477" s="2"/>
      <c r="EB1477" s="2"/>
      <c r="EC1477" s="2"/>
      <c r="ED1477" s="2"/>
      <c r="EE1477" s="2"/>
      <c r="EF1477" s="2"/>
      <c r="EG1477" s="2"/>
      <c r="EH1477" s="2"/>
      <c r="EI1477" s="2"/>
      <c r="EJ1477" s="2"/>
      <c r="EK1477" s="2"/>
      <c r="EL1477" s="2"/>
      <c r="EM1477" s="2"/>
      <c r="EN1477" s="2"/>
      <c r="EO1477" s="2"/>
      <c r="EP1477" s="2"/>
      <c r="EQ1477" s="2"/>
      <c r="ER1477" s="2"/>
      <c r="ES1477" s="2"/>
      <c r="ET1477" s="2"/>
      <c r="EU1477" s="2"/>
      <c r="EV1477" s="2"/>
      <c r="EW1477" s="2"/>
      <c r="EX1477" s="2"/>
      <c r="EY1477" s="2"/>
      <c r="EZ1477" s="2"/>
      <c r="FA1477" s="2"/>
      <c r="FB1477" s="2"/>
      <c r="FC1477" s="2"/>
    </row>
    <row r="1478" spans="1:159" s="4" customFormat="1">
      <c r="A1478" s="50" t="s">
        <v>2398</v>
      </c>
      <c r="B1478" s="59" t="s">
        <v>2727</v>
      </c>
      <c r="C1478" s="60">
        <v>3419</v>
      </c>
      <c r="D1478" s="59" t="s">
        <v>22</v>
      </c>
      <c r="E1478" s="78" t="str">
        <f>IFERROR(VLOOKUP($C1478,'2025-26 School Level AAFTE'!$C$2:$L$2349,9,FALSE), "No")</f>
        <v>No</v>
      </c>
      <c r="F1478" s="67">
        <f>IFERROR(VLOOKUP($C1478,'2025-26 School Level AAFTE'!$C$2:$J$2349,8,FALSE), 0)</f>
        <v>618.04</v>
      </c>
      <c r="G1478" s="69">
        <f>IFERROR(IF(E1478= "yes",VLOOKUP(C1478,Summary!$B:$I,6,0),0),0)</f>
        <v>0</v>
      </c>
      <c r="H1478" s="68">
        <f t="shared" si="251"/>
        <v>0</v>
      </c>
      <c r="I1478" s="110">
        <f>VLOOKUP($A1478,'2026-27 Salary &amp; Benefits'!$A:$I,3,FALSE)</f>
        <v>1</v>
      </c>
      <c r="J1478" s="110">
        <f>VLOOKUP($A1478,'2026-27 Salary &amp; Benefits'!$A:$I,4,FALSE)</f>
        <v>1</v>
      </c>
      <c r="K1478" s="101">
        <f t="shared" si="252"/>
        <v>0</v>
      </c>
      <c r="L1478" s="100">
        <f t="shared" si="253"/>
        <v>0</v>
      </c>
      <c r="M1478" s="102">
        <f>'2026-27 Salary &amp; Benefits'!$E$6</f>
        <v>78209</v>
      </c>
      <c r="N1478" s="102">
        <f>'2026-27 Salary &amp; Benefits'!$F$6</f>
        <v>82248</v>
      </c>
      <c r="O1478" s="7">
        <f t="shared" si="254"/>
        <v>0</v>
      </c>
      <c r="P1478" s="7">
        <f t="shared" si="255"/>
        <v>0</v>
      </c>
      <c r="Q1478" s="7">
        <f>'2026-27 Salary &amp; Benefits'!G$6</f>
        <v>16817.759999999998</v>
      </c>
      <c r="R1478" s="103">
        <f>'2026-27 Salary &amp; Benefits'!H$6</f>
        <v>0.16020000000000001</v>
      </c>
      <c r="S1478" s="103">
        <f>'2026-27 Salary &amp; Benefits'!I$6</f>
        <v>0.15390000000000001</v>
      </c>
      <c r="T1478" s="7">
        <f t="shared" si="256"/>
        <v>0</v>
      </c>
      <c r="U1478" s="7">
        <f t="shared" si="257"/>
        <v>0</v>
      </c>
      <c r="V1478" s="7">
        <f t="shared" si="258"/>
        <v>0</v>
      </c>
      <c r="W1478" s="7">
        <f t="shared" si="259"/>
        <v>0</v>
      </c>
      <c r="X1478" s="18">
        <f t="shared" si="260"/>
        <v>0</v>
      </c>
      <c r="Y1478" s="2"/>
      <c r="Z1478" s="2"/>
      <c r="AA1478" s="2"/>
      <c r="AB1478" s="2"/>
      <c r="AC1478" s="2"/>
      <c r="AD1478" s="2"/>
      <c r="AE1478" s="2"/>
      <c r="AF1478" s="2"/>
      <c r="AG1478" s="2"/>
      <c r="AH1478" s="2"/>
      <c r="AI1478" s="2"/>
      <c r="AJ1478" s="2"/>
      <c r="AK1478" s="2"/>
      <c r="AL1478" s="2"/>
      <c r="AM1478" s="2"/>
      <c r="AN1478" s="2"/>
      <c r="AO1478" s="2"/>
      <c r="AP1478" s="2"/>
      <c r="AQ1478" s="2"/>
      <c r="AR1478" s="2"/>
      <c r="AS1478" s="2"/>
      <c r="AT1478" s="2"/>
      <c r="AU1478" s="2"/>
      <c r="AV1478" s="2"/>
      <c r="AW1478" s="2"/>
      <c r="AX1478" s="2"/>
      <c r="AY1478" s="2"/>
      <c r="AZ1478" s="2"/>
      <c r="BA1478" s="2"/>
      <c r="BB1478" s="2"/>
      <c r="BC1478" s="2"/>
      <c r="BD1478" s="2"/>
      <c r="BE1478" s="2"/>
      <c r="BF1478" s="2"/>
      <c r="BG1478" s="2"/>
      <c r="BH1478" s="2"/>
      <c r="BI1478" s="2"/>
      <c r="BJ1478" s="2"/>
      <c r="BK1478" s="2"/>
      <c r="BL1478" s="2"/>
      <c r="BM1478" s="2"/>
      <c r="BN1478" s="2"/>
      <c r="BO1478" s="2"/>
      <c r="BP1478" s="2"/>
      <c r="BQ1478" s="2"/>
      <c r="BR1478" s="2"/>
      <c r="BS1478" s="2"/>
      <c r="BT1478" s="2"/>
      <c r="BU1478" s="2"/>
      <c r="BV1478" s="2"/>
      <c r="BW1478" s="2"/>
      <c r="BX1478" s="2"/>
      <c r="BY1478" s="2"/>
      <c r="BZ1478" s="2"/>
      <c r="CA1478" s="2"/>
      <c r="CB1478" s="2"/>
      <c r="CC1478" s="2"/>
      <c r="CD1478" s="2"/>
      <c r="CE1478" s="2"/>
      <c r="CF1478" s="2"/>
      <c r="CG1478" s="2"/>
      <c r="CH1478" s="2"/>
      <c r="CI1478" s="2"/>
      <c r="CJ1478" s="2"/>
      <c r="CK1478" s="2"/>
      <c r="CL1478" s="2"/>
      <c r="CM1478" s="2"/>
      <c r="CN1478" s="2"/>
      <c r="CO1478" s="2"/>
      <c r="CP1478" s="2"/>
      <c r="CQ1478" s="2"/>
      <c r="CR1478" s="2"/>
      <c r="CS1478" s="2"/>
      <c r="CT1478" s="2"/>
      <c r="CU1478" s="2"/>
      <c r="CV1478" s="2"/>
      <c r="CW1478" s="2"/>
      <c r="CX1478" s="2"/>
      <c r="CY1478" s="2"/>
      <c r="CZ1478" s="2"/>
      <c r="DA1478" s="2"/>
      <c r="DB1478" s="2"/>
      <c r="DC1478" s="2"/>
      <c r="DD1478" s="2"/>
      <c r="DE1478" s="2"/>
      <c r="DF1478" s="2"/>
      <c r="DG1478" s="2"/>
      <c r="DH1478" s="2"/>
      <c r="DI1478" s="2"/>
      <c r="DJ1478" s="2"/>
      <c r="DK1478" s="2"/>
      <c r="DL1478" s="2"/>
      <c r="DM1478" s="2"/>
      <c r="DN1478" s="2"/>
      <c r="DO1478" s="2"/>
      <c r="DP1478" s="2"/>
      <c r="DQ1478" s="2"/>
      <c r="DR1478" s="2"/>
      <c r="DS1478" s="2"/>
      <c r="DT1478" s="2"/>
      <c r="DU1478" s="2"/>
      <c r="DV1478" s="2"/>
      <c r="DW1478" s="2"/>
      <c r="DX1478" s="2"/>
      <c r="DY1478" s="2"/>
      <c r="DZ1478" s="2"/>
      <c r="EA1478" s="2"/>
      <c r="EB1478" s="2"/>
      <c r="EC1478" s="2"/>
      <c r="ED1478" s="2"/>
      <c r="EE1478" s="2"/>
      <c r="EF1478" s="2"/>
      <c r="EG1478" s="2"/>
      <c r="EH1478" s="2"/>
      <c r="EI1478" s="2"/>
      <c r="EJ1478" s="2"/>
      <c r="EK1478" s="2"/>
      <c r="EL1478" s="2"/>
      <c r="EM1478" s="2"/>
      <c r="EN1478" s="2"/>
      <c r="EO1478" s="2"/>
      <c r="EP1478" s="2"/>
      <c r="EQ1478" s="2"/>
      <c r="ER1478" s="2"/>
      <c r="ES1478" s="2"/>
      <c r="ET1478" s="2"/>
      <c r="EU1478" s="2"/>
      <c r="EV1478" s="2"/>
      <c r="EW1478" s="2"/>
      <c r="EX1478" s="2"/>
      <c r="EY1478" s="2"/>
      <c r="EZ1478" s="2"/>
      <c r="FA1478" s="2"/>
      <c r="FB1478" s="2"/>
      <c r="FC1478" s="2"/>
    </row>
    <row r="1479" spans="1:159" s="4" customFormat="1">
      <c r="A1479" s="50" t="s">
        <v>2398</v>
      </c>
      <c r="B1479" s="59" t="s">
        <v>2727</v>
      </c>
      <c r="C1479" s="60">
        <v>2499</v>
      </c>
      <c r="D1479" s="59" t="s">
        <v>2008</v>
      </c>
      <c r="E1479" s="78" t="str">
        <f>IFERROR(VLOOKUP($C1479,'2025-26 School Level AAFTE'!$C$2:$L$2349,9,FALSE), "No")</f>
        <v>No</v>
      </c>
      <c r="F1479" s="67">
        <f>IFERROR(VLOOKUP($C1479,'2025-26 School Level AAFTE'!$C$2:$J$2349,8,FALSE), 0)</f>
        <v>822.41</v>
      </c>
      <c r="G1479" s="69">
        <f>IFERROR(IF(E1479= "yes",VLOOKUP(C1479,Summary!$B:$I,6,0),0),0)</f>
        <v>0</v>
      </c>
      <c r="H1479" s="68">
        <f t="shared" si="251"/>
        <v>0</v>
      </c>
      <c r="I1479" s="110">
        <f>VLOOKUP($A1479,'2026-27 Salary &amp; Benefits'!$A:$I,3,FALSE)</f>
        <v>1</v>
      </c>
      <c r="J1479" s="110">
        <f>VLOOKUP($A1479,'2026-27 Salary &amp; Benefits'!$A:$I,4,FALSE)</f>
        <v>1</v>
      </c>
      <c r="K1479" s="101">
        <f t="shared" si="252"/>
        <v>0</v>
      </c>
      <c r="L1479" s="100">
        <f t="shared" si="253"/>
        <v>0</v>
      </c>
      <c r="M1479" s="102">
        <f>'2026-27 Salary &amp; Benefits'!$E$6</f>
        <v>78209</v>
      </c>
      <c r="N1479" s="102">
        <f>'2026-27 Salary &amp; Benefits'!$F$6</f>
        <v>82248</v>
      </c>
      <c r="O1479" s="7">
        <f t="shared" si="254"/>
        <v>0</v>
      </c>
      <c r="P1479" s="7">
        <f t="shared" si="255"/>
        <v>0</v>
      </c>
      <c r="Q1479" s="7">
        <f>'2026-27 Salary &amp; Benefits'!G$6</f>
        <v>16817.759999999998</v>
      </c>
      <c r="R1479" s="103">
        <f>'2026-27 Salary &amp; Benefits'!H$6</f>
        <v>0.16020000000000001</v>
      </c>
      <c r="S1479" s="103">
        <f>'2026-27 Salary &amp; Benefits'!I$6</f>
        <v>0.15390000000000001</v>
      </c>
      <c r="T1479" s="7">
        <f t="shared" si="256"/>
        <v>0</v>
      </c>
      <c r="U1479" s="7">
        <f t="shared" si="257"/>
        <v>0</v>
      </c>
      <c r="V1479" s="7">
        <f t="shared" si="258"/>
        <v>0</v>
      </c>
      <c r="W1479" s="7">
        <f t="shared" si="259"/>
        <v>0</v>
      </c>
      <c r="X1479" s="18">
        <f t="shared" si="260"/>
        <v>0</v>
      </c>
      <c r="Y1479" s="2"/>
      <c r="Z1479" s="2"/>
      <c r="AA1479" s="2"/>
      <c r="AB1479" s="2"/>
      <c r="AC1479" s="2"/>
      <c r="AD1479" s="2"/>
      <c r="AE1479" s="2"/>
      <c r="AF1479" s="2"/>
      <c r="AG1479" s="2"/>
      <c r="AH1479" s="2"/>
      <c r="AI1479" s="2"/>
      <c r="AJ1479" s="2"/>
      <c r="AK1479" s="2"/>
      <c r="AL1479" s="2"/>
      <c r="AM1479" s="2"/>
      <c r="AN1479" s="2"/>
      <c r="AO1479" s="2"/>
      <c r="AP1479" s="2"/>
      <c r="AQ1479" s="2"/>
      <c r="AR1479" s="2"/>
      <c r="AS1479" s="2"/>
      <c r="AT1479" s="2"/>
      <c r="AU1479" s="2"/>
      <c r="AV1479" s="2"/>
      <c r="AW1479" s="2"/>
      <c r="AX1479" s="2"/>
      <c r="AY1479" s="2"/>
      <c r="AZ1479" s="2"/>
      <c r="BA1479" s="2"/>
      <c r="BB1479" s="2"/>
      <c r="BC1479" s="2"/>
      <c r="BD1479" s="2"/>
      <c r="BE1479" s="2"/>
      <c r="BF1479" s="2"/>
      <c r="BG1479" s="2"/>
      <c r="BH1479" s="2"/>
      <c r="BI1479" s="2"/>
      <c r="BJ1479" s="2"/>
      <c r="BK1479" s="2"/>
      <c r="BL1479" s="2"/>
      <c r="BM1479" s="2"/>
      <c r="BN1479" s="2"/>
      <c r="BO1479" s="2"/>
      <c r="BP1479" s="2"/>
      <c r="BQ1479" s="2"/>
      <c r="BR1479" s="2"/>
      <c r="BS1479" s="2"/>
      <c r="BT1479" s="2"/>
      <c r="BU1479" s="2"/>
      <c r="BV1479" s="2"/>
      <c r="BW1479" s="2"/>
      <c r="BX1479" s="2"/>
      <c r="BY1479" s="2"/>
      <c r="BZ1479" s="2"/>
      <c r="CA1479" s="2"/>
      <c r="CB1479" s="2"/>
      <c r="CC1479" s="2"/>
      <c r="CD1479" s="2"/>
      <c r="CE1479" s="2"/>
      <c r="CF1479" s="2"/>
      <c r="CG1479" s="2"/>
      <c r="CH1479" s="2"/>
      <c r="CI1479" s="2"/>
      <c r="CJ1479" s="2"/>
      <c r="CK1479" s="2"/>
      <c r="CL1479" s="2"/>
      <c r="CM1479" s="2"/>
      <c r="CN1479" s="2"/>
      <c r="CO1479" s="2"/>
      <c r="CP1479" s="2"/>
      <c r="CQ1479" s="2"/>
      <c r="CR1479" s="2"/>
      <c r="CS1479" s="2"/>
      <c r="CT1479" s="2"/>
      <c r="CU1479" s="2"/>
      <c r="CV1479" s="2"/>
      <c r="CW1479" s="2"/>
      <c r="CX1479" s="2"/>
      <c r="CY1479" s="2"/>
      <c r="CZ1479" s="2"/>
      <c r="DA1479" s="2"/>
      <c r="DB1479" s="2"/>
      <c r="DC1479" s="2"/>
      <c r="DD1479" s="2"/>
      <c r="DE1479" s="2"/>
      <c r="DF1479" s="2"/>
      <c r="DG1479" s="2"/>
      <c r="DH1479" s="2"/>
      <c r="DI1479" s="2"/>
      <c r="DJ1479" s="2"/>
      <c r="DK1479" s="2"/>
      <c r="DL1479" s="2"/>
      <c r="DM1479" s="2"/>
      <c r="DN1479" s="2"/>
      <c r="DO1479" s="2"/>
      <c r="DP1479" s="2"/>
      <c r="DQ1479" s="2"/>
      <c r="DR1479" s="2"/>
      <c r="DS1479" s="2"/>
      <c r="DT1479" s="2"/>
      <c r="DU1479" s="2"/>
      <c r="DV1479" s="2"/>
      <c r="DW1479" s="2"/>
      <c r="DX1479" s="2"/>
      <c r="DY1479" s="2"/>
      <c r="DZ1479" s="2"/>
      <c r="EA1479" s="2"/>
      <c r="EB1479" s="2"/>
      <c r="EC1479" s="2"/>
      <c r="ED1479" s="2"/>
      <c r="EE1479" s="2"/>
      <c r="EF1479" s="2"/>
      <c r="EG1479" s="2"/>
      <c r="EH1479" s="2"/>
      <c r="EI1479" s="2"/>
      <c r="EJ1479" s="2"/>
      <c r="EK1479" s="2"/>
      <c r="EL1479" s="2"/>
      <c r="EM1479" s="2"/>
      <c r="EN1479" s="2"/>
      <c r="EO1479" s="2"/>
      <c r="EP1479" s="2"/>
      <c r="EQ1479" s="2"/>
      <c r="ER1479" s="2"/>
      <c r="ES1479" s="2"/>
      <c r="ET1479" s="2"/>
      <c r="EU1479" s="2"/>
      <c r="EV1479" s="2"/>
      <c r="EW1479" s="2"/>
      <c r="EX1479" s="2"/>
      <c r="EY1479" s="2"/>
      <c r="EZ1479" s="2"/>
      <c r="FA1479" s="2"/>
      <c r="FB1479" s="2"/>
      <c r="FC1479" s="2"/>
    </row>
    <row r="1480" spans="1:159" s="4" customFormat="1">
      <c r="A1480" s="50" t="s">
        <v>2398</v>
      </c>
      <c r="B1480" s="59" t="s">
        <v>2727</v>
      </c>
      <c r="C1480" s="60">
        <v>3614</v>
      </c>
      <c r="D1480" s="59" t="s">
        <v>1584</v>
      </c>
      <c r="E1480" s="78" t="str">
        <f>IFERROR(VLOOKUP($C1480,'2025-26 School Level AAFTE'!$C$2:$L$2349,9,FALSE), "No")</f>
        <v>No</v>
      </c>
      <c r="F1480" s="67">
        <f>IFERROR(VLOOKUP($C1480,'2025-26 School Level AAFTE'!$C$2:$J$2349,8,FALSE), 0)</f>
        <v>275.89999999999998</v>
      </c>
      <c r="G1480" s="69">
        <f>IFERROR(IF(E1480= "yes",VLOOKUP(C1480,Summary!$B:$I,6,0),0),0)</f>
        <v>0</v>
      </c>
      <c r="H1480" s="68">
        <f t="shared" si="251"/>
        <v>0</v>
      </c>
      <c r="I1480" s="110">
        <f>VLOOKUP($A1480,'2026-27 Salary &amp; Benefits'!$A:$I,3,FALSE)</f>
        <v>1</v>
      </c>
      <c r="J1480" s="110">
        <f>VLOOKUP($A1480,'2026-27 Salary &amp; Benefits'!$A:$I,4,FALSE)</f>
        <v>1</v>
      </c>
      <c r="K1480" s="101">
        <f t="shared" si="252"/>
        <v>0</v>
      </c>
      <c r="L1480" s="100">
        <f t="shared" si="253"/>
        <v>0</v>
      </c>
      <c r="M1480" s="102">
        <f>'2026-27 Salary &amp; Benefits'!$E$6</f>
        <v>78209</v>
      </c>
      <c r="N1480" s="102">
        <f>'2026-27 Salary &amp; Benefits'!$F$6</f>
        <v>82248</v>
      </c>
      <c r="O1480" s="7">
        <f t="shared" si="254"/>
        <v>0</v>
      </c>
      <c r="P1480" s="7">
        <f t="shared" si="255"/>
        <v>0</v>
      </c>
      <c r="Q1480" s="7">
        <f>'2026-27 Salary &amp; Benefits'!G$6</f>
        <v>16817.759999999998</v>
      </c>
      <c r="R1480" s="103">
        <f>'2026-27 Salary &amp; Benefits'!H$6</f>
        <v>0.16020000000000001</v>
      </c>
      <c r="S1480" s="103">
        <f>'2026-27 Salary &amp; Benefits'!I$6</f>
        <v>0.15390000000000001</v>
      </c>
      <c r="T1480" s="7">
        <f t="shared" si="256"/>
        <v>0</v>
      </c>
      <c r="U1480" s="7">
        <f t="shared" si="257"/>
        <v>0</v>
      </c>
      <c r="V1480" s="7">
        <f t="shared" si="258"/>
        <v>0</v>
      </c>
      <c r="W1480" s="7">
        <f t="shared" si="259"/>
        <v>0</v>
      </c>
      <c r="X1480" s="18">
        <f t="shared" si="260"/>
        <v>0</v>
      </c>
      <c r="Y1480" s="2"/>
      <c r="Z1480" s="2"/>
      <c r="AA1480" s="2"/>
      <c r="AB1480" s="2"/>
      <c r="AC1480" s="2"/>
      <c r="AD1480" s="2"/>
      <c r="AE1480" s="2"/>
      <c r="AF1480" s="2"/>
      <c r="AG1480" s="2"/>
      <c r="AH1480" s="2"/>
      <c r="AI1480" s="2"/>
      <c r="AJ1480" s="2"/>
      <c r="AK1480" s="2"/>
      <c r="AL1480" s="2"/>
      <c r="AM1480" s="2"/>
      <c r="AN1480" s="2"/>
      <c r="AO1480" s="2"/>
      <c r="AP1480" s="2"/>
      <c r="AQ1480" s="2"/>
      <c r="AR1480" s="2"/>
      <c r="AS1480" s="2"/>
      <c r="AT1480" s="2"/>
      <c r="AU1480" s="2"/>
      <c r="AV1480" s="2"/>
      <c r="AW1480" s="2"/>
      <c r="AX1480" s="2"/>
      <c r="AY1480" s="2"/>
      <c r="AZ1480" s="2"/>
      <c r="BA1480" s="2"/>
      <c r="BB1480" s="2"/>
      <c r="BC1480" s="2"/>
      <c r="BD1480" s="2"/>
      <c r="BE1480" s="2"/>
      <c r="BF1480" s="2"/>
      <c r="BG1480" s="2"/>
      <c r="BH1480" s="2"/>
      <c r="BI1480" s="2"/>
      <c r="BJ1480" s="2"/>
      <c r="BK1480" s="2"/>
      <c r="BL1480" s="2"/>
      <c r="BM1480" s="2"/>
      <c r="BN1480" s="2"/>
      <c r="BO1480" s="2"/>
      <c r="BP1480" s="2"/>
      <c r="BQ1480" s="2"/>
      <c r="BR1480" s="2"/>
      <c r="BS1480" s="2"/>
      <c r="BT1480" s="2"/>
      <c r="BU1480" s="2"/>
      <c r="BV1480" s="2"/>
      <c r="BW1480" s="2"/>
      <c r="BX1480" s="2"/>
      <c r="BY1480" s="2"/>
      <c r="BZ1480" s="2"/>
      <c r="CA1480" s="2"/>
      <c r="CB1480" s="2"/>
      <c r="CC1480" s="2"/>
      <c r="CD1480" s="2"/>
      <c r="CE1480" s="2"/>
      <c r="CF1480" s="2"/>
      <c r="CG1480" s="2"/>
      <c r="CH1480" s="2"/>
      <c r="CI1480" s="2"/>
      <c r="CJ1480" s="2"/>
      <c r="CK1480" s="2"/>
      <c r="CL1480" s="2"/>
      <c r="CM1480" s="2"/>
      <c r="CN1480" s="2"/>
      <c r="CO1480" s="2"/>
      <c r="CP1480" s="2"/>
      <c r="CQ1480" s="2"/>
      <c r="CR1480" s="2"/>
      <c r="CS1480" s="2"/>
      <c r="CT1480" s="2"/>
      <c r="CU1480" s="2"/>
      <c r="CV1480" s="2"/>
      <c r="CW1480" s="2"/>
      <c r="CX1480" s="2"/>
      <c r="CY1480" s="2"/>
      <c r="CZ1480" s="2"/>
      <c r="DA1480" s="2"/>
      <c r="DB1480" s="2"/>
      <c r="DC1480" s="2"/>
      <c r="DD1480" s="2"/>
      <c r="DE1480" s="2"/>
      <c r="DF1480" s="2"/>
      <c r="DG1480" s="2"/>
      <c r="DH1480" s="2"/>
      <c r="DI1480" s="2"/>
      <c r="DJ1480" s="2"/>
      <c r="DK1480" s="2"/>
      <c r="DL1480" s="2"/>
      <c r="DM1480" s="2"/>
      <c r="DN1480" s="2"/>
      <c r="DO1480" s="2"/>
      <c r="DP1480" s="2"/>
      <c r="DQ1480" s="2"/>
      <c r="DR1480" s="2"/>
      <c r="DS1480" s="2"/>
      <c r="DT1480" s="2"/>
      <c r="DU1480" s="2"/>
      <c r="DV1480" s="2"/>
      <c r="DW1480" s="2"/>
      <c r="DX1480" s="2"/>
      <c r="DY1480" s="2"/>
      <c r="DZ1480" s="2"/>
      <c r="EA1480" s="2"/>
      <c r="EB1480" s="2"/>
      <c r="EC1480" s="2"/>
      <c r="ED1480" s="2"/>
      <c r="EE1480" s="2"/>
      <c r="EF1480" s="2"/>
      <c r="EG1480" s="2"/>
      <c r="EH1480" s="2"/>
      <c r="EI1480" s="2"/>
      <c r="EJ1480" s="2"/>
      <c r="EK1480" s="2"/>
      <c r="EL1480" s="2"/>
      <c r="EM1480" s="2"/>
      <c r="EN1480" s="2"/>
      <c r="EO1480" s="2"/>
      <c r="EP1480" s="2"/>
      <c r="EQ1480" s="2"/>
      <c r="ER1480" s="2"/>
      <c r="ES1480" s="2"/>
      <c r="ET1480" s="2"/>
      <c r="EU1480" s="2"/>
      <c r="EV1480" s="2"/>
      <c r="EW1480" s="2"/>
      <c r="EX1480" s="2"/>
      <c r="EY1480" s="2"/>
      <c r="EZ1480" s="2"/>
      <c r="FA1480" s="2"/>
      <c r="FB1480" s="2"/>
      <c r="FC1480" s="2"/>
    </row>
    <row r="1481" spans="1:159" s="4" customFormat="1">
      <c r="A1481" s="50" t="s">
        <v>2300</v>
      </c>
      <c r="B1481" s="59" t="s">
        <v>2728</v>
      </c>
      <c r="C1481" s="60">
        <v>3447</v>
      </c>
      <c r="D1481" s="59" t="s">
        <v>1261</v>
      </c>
      <c r="E1481" s="78" t="str">
        <f>IFERROR(VLOOKUP($C1481,'2025-26 School Level AAFTE'!$C$2:$L$2349,9,FALSE), "No")</f>
        <v>No</v>
      </c>
      <c r="F1481" s="67">
        <f>IFERROR(VLOOKUP($C1481,'2025-26 School Level AAFTE'!$C$2:$J$2349,8,FALSE), 0)</f>
        <v>713.23</v>
      </c>
      <c r="G1481" s="69">
        <f>IFERROR(IF(E1481= "yes",VLOOKUP(C1481,Summary!$B:$I,6,0),0),0)</f>
        <v>0</v>
      </c>
      <c r="H1481" s="68">
        <f t="shared" si="251"/>
        <v>0</v>
      </c>
      <c r="I1481" s="110">
        <f>VLOOKUP($A1481,'2026-27 Salary &amp; Benefits'!$A:$I,3,FALSE)</f>
        <v>1.1200000000000001</v>
      </c>
      <c r="J1481" s="110">
        <f>VLOOKUP($A1481,'2026-27 Salary &amp; Benefits'!$A:$I,4,FALSE)</f>
        <v>1.1200000000000001</v>
      </c>
      <c r="K1481" s="101">
        <f t="shared" si="252"/>
        <v>0</v>
      </c>
      <c r="L1481" s="100">
        <f t="shared" si="253"/>
        <v>0</v>
      </c>
      <c r="M1481" s="102">
        <f>'2026-27 Salary &amp; Benefits'!$E$6</f>
        <v>78209</v>
      </c>
      <c r="N1481" s="102">
        <f>'2026-27 Salary &amp; Benefits'!$F$6</f>
        <v>82248</v>
      </c>
      <c r="O1481" s="7">
        <f t="shared" si="254"/>
        <v>0</v>
      </c>
      <c r="P1481" s="7">
        <f t="shared" si="255"/>
        <v>0</v>
      </c>
      <c r="Q1481" s="7">
        <f>'2026-27 Salary &amp; Benefits'!G$6</f>
        <v>16817.759999999998</v>
      </c>
      <c r="R1481" s="103">
        <f>'2026-27 Salary &amp; Benefits'!H$6</f>
        <v>0.16020000000000001</v>
      </c>
      <c r="S1481" s="103">
        <f>'2026-27 Salary &amp; Benefits'!I$6</f>
        <v>0.15390000000000001</v>
      </c>
      <c r="T1481" s="7">
        <f t="shared" si="256"/>
        <v>0</v>
      </c>
      <c r="U1481" s="7">
        <f t="shared" si="257"/>
        <v>0</v>
      </c>
      <c r="V1481" s="7">
        <f t="shared" si="258"/>
        <v>0</v>
      </c>
      <c r="W1481" s="7">
        <f t="shared" si="259"/>
        <v>0</v>
      </c>
      <c r="X1481" s="18">
        <f t="shared" si="260"/>
        <v>0</v>
      </c>
      <c r="Y1481" s="2"/>
      <c r="Z1481" s="2"/>
      <c r="AA1481" s="2"/>
      <c r="AB1481" s="2"/>
      <c r="AC1481" s="2"/>
      <c r="AD1481" s="2"/>
      <c r="AE1481" s="2"/>
      <c r="AF1481" s="2"/>
      <c r="AG1481" s="2"/>
      <c r="AH1481" s="2"/>
      <c r="AI1481" s="2"/>
      <c r="AJ1481" s="2"/>
      <c r="AK1481" s="2"/>
      <c r="AL1481" s="2"/>
      <c r="AM1481" s="2"/>
      <c r="AN1481" s="2"/>
      <c r="AO1481" s="2"/>
      <c r="AP1481" s="2"/>
      <c r="AQ1481" s="2"/>
      <c r="AR1481" s="2"/>
      <c r="AS1481" s="2"/>
      <c r="AT1481" s="2"/>
      <c r="AU1481" s="2"/>
      <c r="AV1481" s="2"/>
      <c r="AW1481" s="2"/>
      <c r="AX1481" s="2"/>
      <c r="AY1481" s="2"/>
      <c r="AZ1481" s="2"/>
      <c r="BA1481" s="2"/>
      <c r="BB1481" s="2"/>
      <c r="BC1481" s="2"/>
      <c r="BD1481" s="2"/>
      <c r="BE1481" s="2"/>
      <c r="BF1481" s="2"/>
      <c r="BG1481" s="2"/>
      <c r="BH1481" s="2"/>
      <c r="BI1481" s="2"/>
      <c r="BJ1481" s="2"/>
      <c r="BK1481" s="2"/>
      <c r="BL1481" s="2"/>
      <c r="BM1481" s="2"/>
      <c r="BN1481" s="2"/>
      <c r="BO1481" s="2"/>
      <c r="BP1481" s="2"/>
      <c r="BQ1481" s="2"/>
      <c r="BR1481" s="2"/>
      <c r="BS1481" s="2"/>
      <c r="BT1481" s="2"/>
      <c r="BU1481" s="2"/>
      <c r="BV1481" s="2"/>
      <c r="BW1481" s="2"/>
      <c r="BX1481" s="2"/>
      <c r="BY1481" s="2"/>
      <c r="BZ1481" s="2"/>
      <c r="CA1481" s="2"/>
      <c r="CB1481" s="2"/>
      <c r="CC1481" s="2"/>
      <c r="CD1481" s="2"/>
      <c r="CE1481" s="2"/>
      <c r="CF1481" s="2"/>
      <c r="CG1481" s="2"/>
      <c r="CH1481" s="2"/>
      <c r="CI1481" s="2"/>
      <c r="CJ1481" s="2"/>
      <c r="CK1481" s="2"/>
      <c r="CL1481" s="2"/>
      <c r="CM1481" s="2"/>
      <c r="CN1481" s="2"/>
      <c r="CO1481" s="2"/>
      <c r="CP1481" s="2"/>
      <c r="CQ1481" s="2"/>
      <c r="CR1481" s="2"/>
      <c r="CS1481" s="2"/>
      <c r="CT1481" s="2"/>
      <c r="CU1481" s="2"/>
      <c r="CV1481" s="2"/>
      <c r="CW1481" s="2"/>
      <c r="CX1481" s="2"/>
      <c r="CY1481" s="2"/>
      <c r="CZ1481" s="2"/>
      <c r="DA1481" s="2"/>
      <c r="DB1481" s="2"/>
      <c r="DC1481" s="2"/>
      <c r="DD1481" s="2"/>
      <c r="DE1481" s="2"/>
      <c r="DF1481" s="2"/>
      <c r="DG1481" s="2"/>
      <c r="DH1481" s="2"/>
      <c r="DI1481" s="2"/>
      <c r="DJ1481" s="2"/>
      <c r="DK1481" s="2"/>
      <c r="DL1481" s="2"/>
      <c r="DM1481" s="2"/>
      <c r="DN1481" s="2"/>
      <c r="DO1481" s="2"/>
      <c r="DP1481" s="2"/>
      <c r="DQ1481" s="2"/>
      <c r="DR1481" s="2"/>
      <c r="DS1481" s="2"/>
      <c r="DT1481" s="2"/>
      <c r="DU1481" s="2"/>
      <c r="DV1481" s="2"/>
      <c r="DW1481" s="2"/>
      <c r="DX1481" s="2"/>
      <c r="DY1481" s="2"/>
      <c r="DZ1481" s="2"/>
      <c r="EA1481" s="2"/>
      <c r="EB1481" s="2"/>
      <c r="EC1481" s="2"/>
      <c r="ED1481" s="2"/>
      <c r="EE1481" s="2"/>
      <c r="EF1481" s="2"/>
      <c r="EG1481" s="2"/>
      <c r="EH1481" s="2"/>
      <c r="EI1481" s="2"/>
      <c r="EJ1481" s="2"/>
      <c r="EK1481" s="2"/>
      <c r="EL1481" s="2"/>
      <c r="EM1481" s="2"/>
      <c r="EN1481" s="2"/>
      <c r="EO1481" s="2"/>
      <c r="EP1481" s="2"/>
      <c r="EQ1481" s="2"/>
      <c r="ER1481" s="2"/>
      <c r="ES1481" s="2"/>
      <c r="ET1481" s="2"/>
      <c r="EU1481" s="2"/>
      <c r="EV1481" s="2"/>
      <c r="EW1481" s="2"/>
      <c r="EX1481" s="2"/>
      <c r="EY1481" s="2"/>
      <c r="EZ1481" s="2"/>
      <c r="FA1481" s="2"/>
      <c r="FB1481" s="2"/>
      <c r="FC1481" s="2"/>
    </row>
    <row r="1482" spans="1:159" s="4" customFormat="1">
      <c r="A1482" s="50" t="s">
        <v>2300</v>
      </c>
      <c r="B1482" s="59" t="s">
        <v>2728</v>
      </c>
      <c r="C1482" s="60">
        <v>3750</v>
      </c>
      <c r="D1482" s="59" t="s">
        <v>1266</v>
      </c>
      <c r="E1482" s="78" t="str">
        <f>IFERROR(VLOOKUP($C1482,'2025-26 School Level AAFTE'!$C$2:$L$2349,9,FALSE), "No")</f>
        <v>No</v>
      </c>
      <c r="F1482" s="67">
        <f>IFERROR(VLOOKUP($C1482,'2025-26 School Level AAFTE'!$C$2:$J$2349,8,FALSE), 0)</f>
        <v>812.66</v>
      </c>
      <c r="G1482" s="69">
        <f>IFERROR(IF(E1482= "yes",VLOOKUP(C1482,Summary!$B:$I,6,0),0),0)</f>
        <v>0</v>
      </c>
      <c r="H1482" s="68">
        <f t="shared" si="251"/>
        <v>0</v>
      </c>
      <c r="I1482" s="110">
        <f>VLOOKUP($A1482,'2026-27 Salary &amp; Benefits'!$A:$I,3,FALSE)</f>
        <v>1.1200000000000001</v>
      </c>
      <c r="J1482" s="110">
        <f>VLOOKUP($A1482,'2026-27 Salary &amp; Benefits'!$A:$I,4,FALSE)</f>
        <v>1.1200000000000001</v>
      </c>
      <c r="K1482" s="101">
        <f t="shared" si="252"/>
        <v>0</v>
      </c>
      <c r="L1482" s="100">
        <f t="shared" si="253"/>
        <v>0</v>
      </c>
      <c r="M1482" s="102">
        <f>'2026-27 Salary &amp; Benefits'!$E$6</f>
        <v>78209</v>
      </c>
      <c r="N1482" s="102">
        <f>'2026-27 Salary &amp; Benefits'!$F$6</f>
        <v>82248</v>
      </c>
      <c r="O1482" s="7">
        <f t="shared" si="254"/>
        <v>0</v>
      </c>
      <c r="P1482" s="7">
        <f t="shared" si="255"/>
        <v>0</v>
      </c>
      <c r="Q1482" s="7">
        <f>'2026-27 Salary &amp; Benefits'!G$6</f>
        <v>16817.759999999998</v>
      </c>
      <c r="R1482" s="103">
        <f>'2026-27 Salary &amp; Benefits'!H$6</f>
        <v>0.16020000000000001</v>
      </c>
      <c r="S1482" s="103">
        <f>'2026-27 Salary &amp; Benefits'!I$6</f>
        <v>0.15390000000000001</v>
      </c>
      <c r="T1482" s="7">
        <f t="shared" si="256"/>
        <v>0</v>
      </c>
      <c r="U1482" s="7">
        <f t="shared" si="257"/>
        <v>0</v>
      </c>
      <c r="V1482" s="7">
        <f t="shared" si="258"/>
        <v>0</v>
      </c>
      <c r="W1482" s="7">
        <f t="shared" si="259"/>
        <v>0</v>
      </c>
      <c r="X1482" s="18">
        <f t="shared" si="260"/>
        <v>0</v>
      </c>
      <c r="Y1482" s="2"/>
      <c r="Z1482" s="2"/>
      <c r="AA1482" s="2"/>
      <c r="AB1482" s="2"/>
      <c r="AC1482" s="2"/>
      <c r="AD1482" s="2"/>
      <c r="AE1482" s="2"/>
      <c r="AF1482" s="2"/>
      <c r="AG1482" s="2"/>
      <c r="AH1482" s="2"/>
      <c r="AI1482" s="2"/>
      <c r="AJ1482" s="2"/>
      <c r="AK1482" s="2"/>
      <c r="AL1482" s="2"/>
      <c r="AM1482" s="2"/>
      <c r="AN1482" s="2"/>
      <c r="AO1482" s="2"/>
      <c r="AP1482" s="2"/>
      <c r="AQ1482" s="2"/>
      <c r="AR1482" s="2"/>
      <c r="AS1482" s="2"/>
      <c r="AT1482" s="2"/>
      <c r="AU1482" s="2"/>
      <c r="AV1482" s="2"/>
      <c r="AW1482" s="2"/>
      <c r="AX1482" s="2"/>
      <c r="AY1482" s="2"/>
      <c r="AZ1482" s="2"/>
      <c r="BA1482" s="2"/>
      <c r="BB1482" s="2"/>
      <c r="BC1482" s="2"/>
      <c r="BD1482" s="2"/>
      <c r="BE1482" s="2"/>
      <c r="BF1482" s="2"/>
      <c r="BG1482" s="2"/>
      <c r="BH1482" s="2"/>
      <c r="BI1482" s="2"/>
      <c r="BJ1482" s="2"/>
      <c r="BK1482" s="2"/>
      <c r="BL1482" s="2"/>
      <c r="BM1482" s="2"/>
      <c r="BN1482" s="2"/>
      <c r="BO1482" s="2"/>
      <c r="BP1482" s="2"/>
      <c r="BQ1482" s="2"/>
      <c r="BR1482" s="2"/>
      <c r="BS1482" s="2"/>
      <c r="BT1482" s="2"/>
      <c r="BU1482" s="2"/>
      <c r="BV1482" s="2"/>
      <c r="BW1482" s="2"/>
      <c r="BX1482" s="2"/>
      <c r="BY1482" s="2"/>
      <c r="BZ1482" s="2"/>
      <c r="CA1482" s="2"/>
      <c r="CB1482" s="2"/>
      <c r="CC1482" s="2"/>
      <c r="CD1482" s="2"/>
      <c r="CE1482" s="2"/>
      <c r="CF1482" s="2"/>
      <c r="CG1482" s="2"/>
      <c r="CH1482" s="2"/>
      <c r="CI1482" s="2"/>
      <c r="CJ1482" s="2"/>
      <c r="CK1482" s="2"/>
      <c r="CL1482" s="2"/>
      <c r="CM1482" s="2"/>
      <c r="CN1482" s="2"/>
      <c r="CO1482" s="2"/>
      <c r="CP1482" s="2"/>
      <c r="CQ1482" s="2"/>
      <c r="CR1482" s="2"/>
      <c r="CS1482" s="2"/>
      <c r="CT1482" s="2"/>
      <c r="CU1482" s="2"/>
      <c r="CV1482" s="2"/>
      <c r="CW1482" s="2"/>
      <c r="CX1482" s="2"/>
      <c r="CY1482" s="2"/>
      <c r="CZ1482" s="2"/>
      <c r="DA1482" s="2"/>
      <c r="DB1482" s="2"/>
      <c r="DC1482" s="2"/>
      <c r="DD1482" s="2"/>
      <c r="DE1482" s="2"/>
      <c r="DF1482" s="2"/>
      <c r="DG1482" s="2"/>
      <c r="DH1482" s="2"/>
      <c r="DI1482" s="2"/>
      <c r="DJ1482" s="2"/>
      <c r="DK1482" s="2"/>
      <c r="DL1482" s="2"/>
      <c r="DM1482" s="2"/>
      <c r="DN1482" s="2"/>
      <c r="DO1482" s="2"/>
      <c r="DP1482" s="2"/>
      <c r="DQ1482" s="2"/>
      <c r="DR1482" s="2"/>
      <c r="DS1482" s="2"/>
      <c r="DT1482" s="2"/>
      <c r="DU1482" s="2"/>
      <c r="DV1482" s="2"/>
      <c r="DW1482" s="2"/>
      <c r="DX1482" s="2"/>
      <c r="DY1482" s="2"/>
      <c r="DZ1482" s="2"/>
      <c r="EA1482" s="2"/>
      <c r="EB1482" s="2"/>
      <c r="EC1482" s="2"/>
      <c r="ED1482" s="2"/>
      <c r="EE1482" s="2"/>
      <c r="EF1482" s="2"/>
      <c r="EG1482" s="2"/>
      <c r="EH1482" s="2"/>
      <c r="EI1482" s="2"/>
      <c r="EJ1482" s="2"/>
      <c r="EK1482" s="2"/>
      <c r="EL1482" s="2"/>
      <c r="EM1482" s="2"/>
      <c r="EN1482" s="2"/>
      <c r="EO1482" s="2"/>
      <c r="EP1482" s="2"/>
      <c r="EQ1482" s="2"/>
      <c r="ER1482" s="2"/>
      <c r="ES1482" s="2"/>
      <c r="ET1482" s="2"/>
      <c r="EU1482" s="2"/>
      <c r="EV1482" s="2"/>
      <c r="EW1482" s="2"/>
      <c r="EX1482" s="2"/>
      <c r="EY1482" s="2"/>
      <c r="EZ1482" s="2"/>
      <c r="FA1482" s="2"/>
      <c r="FB1482" s="2"/>
      <c r="FC1482" s="2"/>
    </row>
    <row r="1483" spans="1:159" s="4" customFormat="1">
      <c r="A1483" t="s">
        <v>2300</v>
      </c>
      <c r="B1483" t="s">
        <v>2728</v>
      </c>
      <c r="C1483" s="3">
        <v>4361</v>
      </c>
      <c r="D1483" t="s">
        <v>1272</v>
      </c>
      <c r="E1483" s="78" t="str">
        <f>IFERROR(VLOOKUP($C1483,'2025-26 School Level AAFTE'!$C$2:$L$2349,9,FALSE), "No")</f>
        <v>No</v>
      </c>
      <c r="F1483" s="67">
        <f>IFERROR(VLOOKUP($C1483,'2025-26 School Level AAFTE'!$C$2:$J$2349,8,FALSE), 0)</f>
        <v>554.87</v>
      </c>
      <c r="G1483" s="69">
        <f>IFERROR(IF(E1483= "yes",VLOOKUP(C1483,Summary!$B:$I,6,0),0),0)</f>
        <v>0</v>
      </c>
      <c r="H1483" s="68">
        <f t="shared" si="251"/>
        <v>0</v>
      </c>
      <c r="I1483" s="110">
        <f>VLOOKUP($A1483,'2026-27 Salary &amp; Benefits'!$A:$I,3,FALSE)</f>
        <v>1.1200000000000001</v>
      </c>
      <c r="J1483" s="110">
        <f>VLOOKUP($A1483,'2026-27 Salary &amp; Benefits'!$A:$I,4,FALSE)</f>
        <v>1.1200000000000001</v>
      </c>
      <c r="K1483" s="101">
        <f t="shared" si="252"/>
        <v>0</v>
      </c>
      <c r="L1483" s="100">
        <f t="shared" si="253"/>
        <v>0</v>
      </c>
      <c r="M1483" s="102">
        <f>'2026-27 Salary &amp; Benefits'!$E$6</f>
        <v>78209</v>
      </c>
      <c r="N1483" s="102">
        <f>'2026-27 Salary &amp; Benefits'!$F$6</f>
        <v>82248</v>
      </c>
      <c r="O1483" s="7">
        <f t="shared" si="254"/>
        <v>0</v>
      </c>
      <c r="P1483" s="7">
        <f t="shared" si="255"/>
        <v>0</v>
      </c>
      <c r="Q1483" s="7">
        <f>'2026-27 Salary &amp; Benefits'!G$6</f>
        <v>16817.759999999998</v>
      </c>
      <c r="R1483" s="103">
        <f>'2026-27 Salary &amp; Benefits'!H$6</f>
        <v>0.16020000000000001</v>
      </c>
      <c r="S1483" s="103">
        <f>'2026-27 Salary &amp; Benefits'!I$6</f>
        <v>0.15390000000000001</v>
      </c>
      <c r="T1483" s="7">
        <f t="shared" si="256"/>
        <v>0</v>
      </c>
      <c r="U1483" s="7">
        <f t="shared" si="257"/>
        <v>0</v>
      </c>
      <c r="V1483" s="7">
        <f t="shared" si="258"/>
        <v>0</v>
      </c>
      <c r="W1483" s="7">
        <f t="shared" si="259"/>
        <v>0</v>
      </c>
      <c r="X1483" s="18">
        <f t="shared" si="260"/>
        <v>0</v>
      </c>
      <c r="Y1483" s="2"/>
      <c r="Z1483" s="2"/>
      <c r="AA1483" s="2"/>
      <c r="AB1483" s="2"/>
      <c r="AC1483" s="2"/>
      <c r="AD1483" s="2"/>
      <c r="AE1483" s="2"/>
      <c r="AF1483" s="2"/>
      <c r="AG1483" s="2"/>
      <c r="AH1483" s="2"/>
      <c r="AI1483" s="2"/>
      <c r="AJ1483" s="2"/>
      <c r="AK1483" s="2"/>
      <c r="AL1483" s="2"/>
      <c r="AM1483" s="2"/>
      <c r="AN1483" s="2"/>
      <c r="AO1483" s="2"/>
      <c r="AP1483" s="2"/>
      <c r="AQ1483" s="2"/>
      <c r="AR1483" s="2"/>
      <c r="AS1483" s="2"/>
      <c r="AT1483" s="2"/>
      <c r="AU1483" s="2"/>
      <c r="AV1483" s="2"/>
      <c r="AW1483" s="2"/>
      <c r="AX1483" s="2"/>
      <c r="AY1483" s="2"/>
      <c r="AZ1483" s="2"/>
      <c r="BA1483" s="2"/>
      <c r="BB1483" s="2"/>
      <c r="BC1483" s="2"/>
      <c r="BD1483" s="2"/>
      <c r="BE1483" s="2"/>
      <c r="BF1483" s="2"/>
      <c r="BG1483" s="2"/>
      <c r="BH1483" s="2"/>
      <c r="BI1483" s="2"/>
      <c r="BJ1483" s="2"/>
      <c r="BK1483" s="2"/>
      <c r="BL1483" s="2"/>
      <c r="BM1483" s="2"/>
      <c r="BN1483" s="2"/>
      <c r="BO1483" s="2"/>
      <c r="BP1483" s="2"/>
      <c r="BQ1483" s="2"/>
      <c r="BR1483" s="2"/>
      <c r="BS1483" s="2"/>
      <c r="BT1483" s="2"/>
      <c r="BU1483" s="2"/>
      <c r="BV1483" s="2"/>
      <c r="BW1483" s="2"/>
      <c r="BX1483" s="2"/>
      <c r="BY1483" s="2"/>
      <c r="BZ1483" s="2"/>
      <c r="CA1483" s="2"/>
      <c r="CB1483" s="2"/>
      <c r="CC1483" s="2"/>
      <c r="CD1483" s="2"/>
      <c r="CE1483" s="2"/>
      <c r="CF1483" s="2"/>
      <c r="CG1483" s="2"/>
      <c r="CH1483" s="2"/>
      <c r="CI1483" s="2"/>
      <c r="CJ1483" s="2"/>
      <c r="CK1483" s="2"/>
      <c r="CL1483" s="2"/>
      <c r="CM1483" s="2"/>
      <c r="CN1483" s="2"/>
      <c r="CO1483" s="2"/>
      <c r="CP1483" s="2"/>
      <c r="CQ1483" s="2"/>
      <c r="CR1483" s="2"/>
      <c r="CS1483" s="2"/>
      <c r="CT1483" s="2"/>
      <c r="CU1483" s="2"/>
      <c r="CV1483" s="2"/>
      <c r="CW1483" s="2"/>
      <c r="CX1483" s="2"/>
      <c r="CY1483" s="2"/>
      <c r="CZ1483" s="2"/>
      <c r="DA1483" s="2"/>
      <c r="DB1483" s="2"/>
      <c r="DC1483" s="2"/>
      <c r="DD1483" s="2"/>
      <c r="DE1483" s="2"/>
      <c r="DF1483" s="2"/>
      <c r="DG1483" s="2"/>
      <c r="DH1483" s="2"/>
      <c r="DI1483" s="2"/>
      <c r="DJ1483" s="2"/>
      <c r="DK1483" s="2"/>
      <c r="DL1483" s="2"/>
      <c r="DM1483" s="2"/>
      <c r="DN1483" s="2"/>
      <c r="DO1483" s="2"/>
      <c r="DP1483" s="2"/>
      <c r="DQ1483" s="2"/>
      <c r="DR1483" s="2"/>
      <c r="DS1483" s="2"/>
      <c r="DT1483" s="2"/>
      <c r="DU1483" s="2"/>
      <c r="DV1483" s="2"/>
      <c r="DW1483" s="2"/>
      <c r="DX1483" s="2"/>
      <c r="DY1483" s="2"/>
      <c r="DZ1483" s="2"/>
      <c r="EA1483" s="2"/>
      <c r="EB1483" s="2"/>
      <c r="EC1483" s="2"/>
      <c r="ED1483" s="2"/>
      <c r="EE1483" s="2"/>
      <c r="EF1483" s="2"/>
      <c r="EG1483" s="2"/>
      <c r="EH1483" s="2"/>
      <c r="EI1483" s="2"/>
      <c r="EJ1483" s="2"/>
      <c r="EK1483" s="2"/>
      <c r="EL1483" s="2"/>
      <c r="EM1483" s="2"/>
      <c r="EN1483" s="2"/>
      <c r="EO1483" s="2"/>
      <c r="EP1483" s="2"/>
      <c r="EQ1483" s="2"/>
      <c r="ER1483" s="2"/>
      <c r="ES1483" s="2"/>
      <c r="ET1483" s="2"/>
      <c r="EU1483" s="2"/>
      <c r="EV1483" s="2"/>
      <c r="EW1483" s="2"/>
      <c r="EX1483" s="2"/>
      <c r="EY1483" s="2"/>
      <c r="EZ1483" s="2"/>
      <c r="FA1483" s="2"/>
      <c r="FB1483" s="2"/>
      <c r="FC1483" s="2"/>
    </row>
    <row r="1484" spans="1:159" s="4" customFormat="1">
      <c r="A1484" s="50" t="s">
        <v>2300</v>
      </c>
      <c r="B1484" s="59" t="s">
        <v>2728</v>
      </c>
      <c r="C1484" s="60">
        <v>5088</v>
      </c>
      <c r="D1484" s="59" t="s">
        <v>903</v>
      </c>
      <c r="E1484" s="78" t="str">
        <f>IFERROR(VLOOKUP($C1484,'2025-26 School Level AAFTE'!$C$2:$L$2349,9,FALSE), "No")</f>
        <v>No</v>
      </c>
      <c r="F1484" s="67">
        <f>IFERROR(VLOOKUP($C1484,'2025-26 School Level AAFTE'!$C$2:$J$2349,8,FALSE), 0)</f>
        <v>704.33999999999992</v>
      </c>
      <c r="G1484" s="69">
        <f>IFERROR(IF(E1484= "yes",VLOOKUP(C1484,Summary!$B:$I,6,0),0),0)</f>
        <v>0</v>
      </c>
      <c r="H1484" s="68">
        <f t="shared" si="251"/>
        <v>0</v>
      </c>
      <c r="I1484" s="110">
        <f>VLOOKUP($A1484,'2026-27 Salary &amp; Benefits'!$A:$I,3,FALSE)</f>
        <v>1.1200000000000001</v>
      </c>
      <c r="J1484" s="110">
        <f>VLOOKUP($A1484,'2026-27 Salary &amp; Benefits'!$A:$I,4,FALSE)</f>
        <v>1.1200000000000001</v>
      </c>
      <c r="K1484" s="101">
        <f t="shared" si="252"/>
        <v>0</v>
      </c>
      <c r="L1484" s="100">
        <f t="shared" si="253"/>
        <v>0</v>
      </c>
      <c r="M1484" s="102">
        <f>'2026-27 Salary &amp; Benefits'!$E$6</f>
        <v>78209</v>
      </c>
      <c r="N1484" s="102">
        <f>'2026-27 Salary &amp; Benefits'!$F$6</f>
        <v>82248</v>
      </c>
      <c r="O1484" s="7">
        <f t="shared" si="254"/>
        <v>0</v>
      </c>
      <c r="P1484" s="7">
        <f t="shared" si="255"/>
        <v>0</v>
      </c>
      <c r="Q1484" s="7">
        <f>'2026-27 Salary &amp; Benefits'!G$6</f>
        <v>16817.759999999998</v>
      </c>
      <c r="R1484" s="103">
        <f>'2026-27 Salary &amp; Benefits'!H$6</f>
        <v>0.16020000000000001</v>
      </c>
      <c r="S1484" s="103">
        <f>'2026-27 Salary &amp; Benefits'!I$6</f>
        <v>0.15390000000000001</v>
      </c>
      <c r="T1484" s="7">
        <f t="shared" si="256"/>
        <v>0</v>
      </c>
      <c r="U1484" s="7">
        <f t="shared" si="257"/>
        <v>0</v>
      </c>
      <c r="V1484" s="7">
        <f t="shared" si="258"/>
        <v>0</v>
      </c>
      <c r="W1484" s="7">
        <f t="shared" si="259"/>
        <v>0</v>
      </c>
      <c r="X1484" s="18">
        <f t="shared" si="260"/>
        <v>0</v>
      </c>
      <c r="Y1484" s="2"/>
      <c r="Z1484" s="2"/>
      <c r="AA1484" s="2"/>
      <c r="AB1484" s="2"/>
      <c r="AC1484" s="2"/>
      <c r="AD1484" s="2"/>
      <c r="AE1484" s="2"/>
      <c r="AF1484" s="2"/>
      <c r="AG1484" s="2"/>
      <c r="AH1484" s="2"/>
      <c r="AI1484" s="2"/>
      <c r="AJ1484" s="2"/>
      <c r="AK1484" s="2"/>
      <c r="AL1484" s="2"/>
      <c r="AM1484" s="2"/>
      <c r="AN1484" s="2"/>
      <c r="AO1484" s="2"/>
      <c r="AP1484" s="2"/>
      <c r="AQ1484" s="2"/>
      <c r="AR1484" s="2"/>
      <c r="AS1484" s="2"/>
      <c r="AT1484" s="2"/>
      <c r="AU1484" s="2"/>
      <c r="AV1484" s="2"/>
      <c r="AW1484" s="2"/>
      <c r="AX1484" s="2"/>
      <c r="AY1484" s="2"/>
      <c r="AZ1484" s="2"/>
      <c r="BA1484" s="2"/>
      <c r="BB1484" s="2"/>
      <c r="BC1484" s="2"/>
      <c r="BD1484" s="2"/>
      <c r="BE1484" s="2"/>
      <c r="BF1484" s="2"/>
      <c r="BG1484" s="2"/>
      <c r="BH1484" s="2"/>
      <c r="BI1484" s="2"/>
      <c r="BJ1484" s="2"/>
      <c r="BK1484" s="2"/>
      <c r="BL1484" s="2"/>
      <c r="BM1484" s="2"/>
      <c r="BN1484" s="2"/>
      <c r="BO1484" s="2"/>
      <c r="BP1484" s="2"/>
      <c r="BQ1484" s="2"/>
      <c r="BR1484" s="2"/>
      <c r="BS1484" s="2"/>
      <c r="BT1484" s="2"/>
      <c r="BU1484" s="2"/>
      <c r="BV1484" s="2"/>
      <c r="BW1484" s="2"/>
      <c r="BX1484" s="2"/>
      <c r="BY1484" s="2"/>
      <c r="BZ1484" s="2"/>
      <c r="CA1484" s="2"/>
      <c r="CB1484" s="2"/>
      <c r="CC1484" s="2"/>
      <c r="CD1484" s="2"/>
      <c r="CE1484" s="2"/>
      <c r="CF1484" s="2"/>
      <c r="CG1484" s="2"/>
      <c r="CH1484" s="2"/>
      <c r="CI1484" s="2"/>
      <c r="CJ1484" s="2"/>
      <c r="CK1484" s="2"/>
      <c r="CL1484" s="2"/>
      <c r="CM1484" s="2"/>
      <c r="CN1484" s="2"/>
      <c r="CO1484" s="2"/>
      <c r="CP1484" s="2"/>
      <c r="CQ1484" s="2"/>
      <c r="CR1484" s="2"/>
      <c r="CS1484" s="2"/>
      <c r="CT1484" s="2"/>
      <c r="CU1484" s="2"/>
      <c r="CV1484" s="2"/>
      <c r="CW1484" s="2"/>
      <c r="CX1484" s="2"/>
      <c r="CY1484" s="2"/>
      <c r="CZ1484" s="2"/>
      <c r="DA1484" s="2"/>
      <c r="DB1484" s="2"/>
      <c r="DC1484" s="2"/>
      <c r="DD1484" s="2"/>
      <c r="DE1484" s="2"/>
      <c r="DF1484" s="2"/>
      <c r="DG1484" s="2"/>
      <c r="DH1484" s="2"/>
      <c r="DI1484" s="2"/>
      <c r="DJ1484" s="2"/>
      <c r="DK1484" s="2"/>
      <c r="DL1484" s="2"/>
      <c r="DM1484" s="2"/>
      <c r="DN1484" s="2"/>
      <c r="DO1484" s="2"/>
      <c r="DP1484" s="2"/>
      <c r="DQ1484" s="2"/>
      <c r="DR1484" s="2"/>
      <c r="DS1484" s="2"/>
      <c r="DT1484" s="2"/>
      <c r="DU1484" s="2"/>
      <c r="DV1484" s="2"/>
      <c r="DW1484" s="2"/>
      <c r="DX1484" s="2"/>
      <c r="DY1484" s="2"/>
      <c r="DZ1484" s="2"/>
      <c r="EA1484" s="2"/>
      <c r="EB1484" s="2"/>
      <c r="EC1484" s="2"/>
      <c r="ED1484" s="2"/>
      <c r="EE1484" s="2"/>
      <c r="EF1484" s="2"/>
      <c r="EG1484" s="2"/>
      <c r="EH1484" s="2"/>
      <c r="EI1484" s="2"/>
      <c r="EJ1484" s="2"/>
      <c r="EK1484" s="2"/>
      <c r="EL1484" s="2"/>
      <c r="EM1484" s="2"/>
      <c r="EN1484" s="2"/>
      <c r="EO1484" s="2"/>
      <c r="EP1484" s="2"/>
      <c r="EQ1484" s="2"/>
      <c r="ER1484" s="2"/>
      <c r="ES1484" s="2"/>
      <c r="ET1484" s="2"/>
      <c r="EU1484" s="2"/>
      <c r="EV1484" s="2"/>
      <c r="EW1484" s="2"/>
      <c r="EX1484" s="2"/>
      <c r="EY1484" s="2"/>
      <c r="EZ1484" s="2"/>
      <c r="FA1484" s="2"/>
      <c r="FB1484" s="2"/>
      <c r="FC1484" s="2"/>
    </row>
    <row r="1485" spans="1:159" s="4" customFormat="1">
      <c r="A1485" s="50" t="s">
        <v>2300</v>
      </c>
      <c r="B1485" s="59" t="s">
        <v>2728</v>
      </c>
      <c r="C1485" s="60">
        <v>5557</v>
      </c>
      <c r="D1485" s="59" t="s">
        <v>2931</v>
      </c>
      <c r="E1485" s="78" t="str">
        <f>IFERROR(VLOOKUP($C1485,'2025-26 School Level AAFTE'!$C$2:$L$2349,9,FALSE), "No")</f>
        <v>No</v>
      </c>
      <c r="F1485" s="67">
        <f>IFERROR(VLOOKUP($C1485,'2025-26 School Level AAFTE'!$C$2:$J$2349,8,FALSE), 0)</f>
        <v>971.42</v>
      </c>
      <c r="G1485" s="69">
        <f>IFERROR(IF(E1485= "yes",VLOOKUP(C1485,Summary!$B:$I,6,0),0),0)</f>
        <v>0</v>
      </c>
      <c r="H1485" s="68">
        <f t="shared" si="251"/>
        <v>0</v>
      </c>
      <c r="I1485" s="110">
        <f>VLOOKUP($A1485,'2026-27 Salary &amp; Benefits'!$A:$I,3,FALSE)</f>
        <v>1.1200000000000001</v>
      </c>
      <c r="J1485" s="110">
        <f>VLOOKUP($A1485,'2026-27 Salary &amp; Benefits'!$A:$I,4,FALSE)</f>
        <v>1.1200000000000001</v>
      </c>
      <c r="K1485" s="101">
        <f t="shared" si="252"/>
        <v>0</v>
      </c>
      <c r="L1485" s="100">
        <f t="shared" si="253"/>
        <v>0</v>
      </c>
      <c r="M1485" s="102">
        <f>'2026-27 Salary &amp; Benefits'!$E$6</f>
        <v>78209</v>
      </c>
      <c r="N1485" s="102">
        <f>'2026-27 Salary &amp; Benefits'!$F$6</f>
        <v>82248</v>
      </c>
      <c r="O1485" s="7">
        <f t="shared" si="254"/>
        <v>0</v>
      </c>
      <c r="P1485" s="7">
        <f t="shared" si="255"/>
        <v>0</v>
      </c>
      <c r="Q1485" s="7">
        <f>'2026-27 Salary &amp; Benefits'!G$6</f>
        <v>16817.759999999998</v>
      </c>
      <c r="R1485" s="103">
        <f>'2026-27 Salary &amp; Benefits'!H$6</f>
        <v>0.16020000000000001</v>
      </c>
      <c r="S1485" s="103">
        <f>'2026-27 Salary &amp; Benefits'!I$6</f>
        <v>0.15390000000000001</v>
      </c>
      <c r="T1485" s="7">
        <f t="shared" si="256"/>
        <v>0</v>
      </c>
      <c r="U1485" s="7">
        <f t="shared" si="257"/>
        <v>0</v>
      </c>
      <c r="V1485" s="7">
        <f t="shared" si="258"/>
        <v>0</v>
      </c>
      <c r="W1485" s="7">
        <f t="shared" si="259"/>
        <v>0</v>
      </c>
      <c r="X1485" s="18">
        <f t="shared" si="260"/>
        <v>0</v>
      </c>
      <c r="Y1485" s="2"/>
      <c r="Z1485" s="2"/>
      <c r="AA1485" s="2"/>
      <c r="AB1485" s="2"/>
      <c r="AC1485" s="2"/>
      <c r="AD1485" s="2"/>
      <c r="AE1485" s="2"/>
      <c r="AF1485" s="2"/>
      <c r="AG1485" s="2"/>
      <c r="AH1485" s="2"/>
      <c r="AI1485" s="2"/>
      <c r="AJ1485" s="2"/>
      <c r="AK1485" s="2"/>
      <c r="AL1485" s="2"/>
      <c r="AM1485" s="2"/>
      <c r="AN1485" s="2"/>
      <c r="AO1485" s="2"/>
      <c r="AP1485" s="2"/>
      <c r="AQ1485" s="2"/>
      <c r="AR1485" s="2"/>
      <c r="AS1485" s="2"/>
      <c r="AT1485" s="2"/>
      <c r="AU1485" s="2"/>
      <c r="AV1485" s="2"/>
      <c r="AW1485" s="2"/>
      <c r="AX1485" s="2"/>
      <c r="AY1485" s="2"/>
      <c r="AZ1485" s="2"/>
      <c r="BA1485" s="2"/>
      <c r="BB1485" s="2"/>
      <c r="BC1485" s="2"/>
      <c r="BD1485" s="2"/>
      <c r="BE1485" s="2"/>
      <c r="BF1485" s="2"/>
      <c r="BG1485" s="2"/>
      <c r="BH1485" s="2"/>
      <c r="BI1485" s="2"/>
      <c r="BJ1485" s="2"/>
      <c r="BK1485" s="2"/>
      <c r="BL1485" s="2"/>
      <c r="BM1485" s="2"/>
      <c r="BN1485" s="2"/>
      <c r="BO1485" s="2"/>
      <c r="BP1485" s="2"/>
      <c r="BQ1485" s="2"/>
      <c r="BR1485" s="2"/>
      <c r="BS1485" s="2"/>
      <c r="BT1485" s="2"/>
      <c r="BU1485" s="2"/>
      <c r="BV1485" s="2"/>
      <c r="BW1485" s="2"/>
      <c r="BX1485" s="2"/>
      <c r="BY1485" s="2"/>
      <c r="BZ1485" s="2"/>
      <c r="CA1485" s="2"/>
      <c r="CB1485" s="2"/>
      <c r="CC1485" s="2"/>
      <c r="CD1485" s="2"/>
      <c r="CE1485" s="2"/>
      <c r="CF1485" s="2"/>
      <c r="CG1485" s="2"/>
      <c r="CH1485" s="2"/>
      <c r="CI1485" s="2"/>
      <c r="CJ1485" s="2"/>
      <c r="CK1485" s="2"/>
      <c r="CL1485" s="2"/>
      <c r="CM1485" s="2"/>
      <c r="CN1485" s="2"/>
      <c r="CO1485" s="2"/>
      <c r="CP1485" s="2"/>
      <c r="CQ1485" s="2"/>
      <c r="CR1485" s="2"/>
      <c r="CS1485" s="2"/>
      <c r="CT1485" s="2"/>
      <c r="CU1485" s="2"/>
      <c r="CV1485" s="2"/>
      <c r="CW1485" s="2"/>
      <c r="CX1485" s="2"/>
      <c r="CY1485" s="2"/>
      <c r="CZ1485" s="2"/>
      <c r="DA1485" s="2"/>
      <c r="DB1485" s="2"/>
      <c r="DC1485" s="2"/>
      <c r="DD1485" s="2"/>
      <c r="DE1485" s="2"/>
      <c r="DF1485" s="2"/>
      <c r="DG1485" s="2"/>
      <c r="DH1485" s="2"/>
      <c r="DI1485" s="2"/>
      <c r="DJ1485" s="2"/>
      <c r="DK1485" s="2"/>
      <c r="DL1485" s="2"/>
      <c r="DM1485" s="2"/>
      <c r="DN1485" s="2"/>
      <c r="DO1485" s="2"/>
      <c r="DP1485" s="2"/>
      <c r="DQ1485" s="2"/>
      <c r="DR1485" s="2"/>
      <c r="DS1485" s="2"/>
      <c r="DT1485" s="2"/>
      <c r="DU1485" s="2"/>
      <c r="DV1485" s="2"/>
      <c r="DW1485" s="2"/>
      <c r="DX1485" s="2"/>
      <c r="DY1485" s="2"/>
      <c r="DZ1485" s="2"/>
      <c r="EA1485" s="2"/>
      <c r="EB1485" s="2"/>
      <c r="EC1485" s="2"/>
      <c r="ED1485" s="2"/>
      <c r="EE1485" s="2"/>
      <c r="EF1485" s="2"/>
      <c r="EG1485" s="2"/>
      <c r="EH1485" s="2"/>
      <c r="EI1485" s="2"/>
      <c r="EJ1485" s="2"/>
      <c r="EK1485" s="2"/>
      <c r="EL1485" s="2"/>
      <c r="EM1485" s="2"/>
      <c r="EN1485" s="2"/>
      <c r="EO1485" s="2"/>
      <c r="EP1485" s="2"/>
      <c r="EQ1485" s="2"/>
      <c r="ER1485" s="2"/>
      <c r="ES1485" s="2"/>
      <c r="ET1485" s="2"/>
      <c r="EU1485" s="2"/>
      <c r="EV1485" s="2"/>
      <c r="EW1485" s="2"/>
      <c r="EX1485" s="2"/>
      <c r="EY1485" s="2"/>
      <c r="EZ1485" s="2"/>
      <c r="FA1485" s="2"/>
      <c r="FB1485" s="2"/>
      <c r="FC1485" s="2"/>
    </row>
    <row r="1486" spans="1:159" s="4" customFormat="1">
      <c r="A1486" s="50" t="s">
        <v>2300</v>
      </c>
      <c r="B1486" s="59" t="s">
        <v>2728</v>
      </c>
      <c r="C1486" s="60">
        <v>2575</v>
      </c>
      <c r="D1486" s="59" t="s">
        <v>1258</v>
      </c>
      <c r="E1486" s="78" t="str">
        <f>IFERROR(VLOOKUP($C1486,'2025-26 School Level AAFTE'!$C$2:$L$2349,9,FALSE), "No")</f>
        <v>No</v>
      </c>
      <c r="F1486" s="67">
        <f>IFERROR(VLOOKUP($C1486,'2025-26 School Level AAFTE'!$C$2:$J$2349,8,FALSE), 0)</f>
        <v>602.59</v>
      </c>
      <c r="G1486" s="69">
        <f>IFERROR(IF(E1486= "yes",VLOOKUP(C1486,Summary!$B:$I,6,0),0),0)</f>
        <v>0</v>
      </c>
      <c r="H1486" s="68">
        <f t="shared" si="251"/>
        <v>0</v>
      </c>
      <c r="I1486" s="110">
        <f>VLOOKUP($A1486,'2026-27 Salary &amp; Benefits'!$A:$I,3,FALSE)</f>
        <v>1.1200000000000001</v>
      </c>
      <c r="J1486" s="110">
        <f>VLOOKUP($A1486,'2026-27 Salary &amp; Benefits'!$A:$I,4,FALSE)</f>
        <v>1.1200000000000001</v>
      </c>
      <c r="K1486" s="101">
        <f t="shared" si="252"/>
        <v>0</v>
      </c>
      <c r="L1486" s="100">
        <f t="shared" si="253"/>
        <v>0</v>
      </c>
      <c r="M1486" s="102">
        <f>'2026-27 Salary &amp; Benefits'!$E$6</f>
        <v>78209</v>
      </c>
      <c r="N1486" s="102">
        <f>'2026-27 Salary &amp; Benefits'!$F$6</f>
        <v>82248</v>
      </c>
      <c r="O1486" s="7">
        <f t="shared" si="254"/>
        <v>0</v>
      </c>
      <c r="P1486" s="7">
        <f t="shared" si="255"/>
        <v>0</v>
      </c>
      <c r="Q1486" s="7">
        <f>'2026-27 Salary &amp; Benefits'!G$6</f>
        <v>16817.759999999998</v>
      </c>
      <c r="R1486" s="103">
        <f>'2026-27 Salary &amp; Benefits'!H$6</f>
        <v>0.16020000000000001</v>
      </c>
      <c r="S1486" s="103">
        <f>'2026-27 Salary &amp; Benefits'!I$6</f>
        <v>0.15390000000000001</v>
      </c>
      <c r="T1486" s="7">
        <f t="shared" si="256"/>
        <v>0</v>
      </c>
      <c r="U1486" s="7">
        <f t="shared" si="257"/>
        <v>0</v>
      </c>
      <c r="V1486" s="7">
        <f t="shared" si="258"/>
        <v>0</v>
      </c>
      <c r="W1486" s="7">
        <f t="shared" si="259"/>
        <v>0</v>
      </c>
      <c r="X1486" s="18">
        <f t="shared" si="260"/>
        <v>0</v>
      </c>
      <c r="Y1486" s="2"/>
      <c r="Z1486" s="2"/>
      <c r="AA1486" s="2"/>
      <c r="AB1486" s="2"/>
      <c r="AC1486" s="2"/>
      <c r="AD1486" s="2"/>
      <c r="AE1486" s="2"/>
      <c r="AF1486" s="2"/>
      <c r="AG1486" s="2"/>
      <c r="AH1486" s="2"/>
      <c r="AI1486" s="2"/>
      <c r="AJ1486" s="2"/>
      <c r="AK1486" s="2"/>
      <c r="AL1486" s="2"/>
      <c r="AM1486" s="2"/>
      <c r="AN1486" s="2"/>
      <c r="AO1486" s="2"/>
      <c r="AP1486" s="2"/>
      <c r="AQ1486" s="2"/>
      <c r="AR1486" s="2"/>
      <c r="AS1486" s="2"/>
      <c r="AT1486" s="2"/>
      <c r="AU1486" s="2"/>
      <c r="AV1486" s="2"/>
      <c r="AW1486" s="2"/>
      <c r="AX1486" s="2"/>
      <c r="AY1486" s="2"/>
      <c r="AZ1486" s="2"/>
      <c r="BA1486" s="2"/>
      <c r="BB1486" s="2"/>
      <c r="BC1486" s="2"/>
      <c r="BD1486" s="2"/>
      <c r="BE1486" s="2"/>
      <c r="BF1486" s="2"/>
      <c r="BG1486" s="2"/>
      <c r="BH1486" s="2"/>
      <c r="BI1486" s="2"/>
      <c r="BJ1486" s="2"/>
      <c r="BK1486" s="2"/>
      <c r="BL1486" s="2"/>
      <c r="BM1486" s="2"/>
      <c r="BN1486" s="2"/>
      <c r="BO1486" s="2"/>
      <c r="BP1486" s="2"/>
      <c r="BQ1486" s="2"/>
      <c r="BR1486" s="2"/>
      <c r="BS1486" s="2"/>
      <c r="BT1486" s="2"/>
      <c r="BU1486" s="2"/>
      <c r="BV1486" s="2"/>
      <c r="BW1486" s="2"/>
      <c r="BX1486" s="2"/>
      <c r="BY1486" s="2"/>
      <c r="BZ1486" s="2"/>
      <c r="CA1486" s="2"/>
      <c r="CB1486" s="2"/>
      <c r="CC1486" s="2"/>
      <c r="CD1486" s="2"/>
      <c r="CE1486" s="2"/>
      <c r="CF1486" s="2"/>
      <c r="CG1486" s="2"/>
      <c r="CH1486" s="2"/>
      <c r="CI1486" s="2"/>
      <c r="CJ1486" s="2"/>
      <c r="CK1486" s="2"/>
      <c r="CL1486" s="2"/>
      <c r="CM1486" s="2"/>
      <c r="CN1486" s="2"/>
      <c r="CO1486" s="2"/>
      <c r="CP1486" s="2"/>
      <c r="CQ1486" s="2"/>
      <c r="CR1486" s="2"/>
      <c r="CS1486" s="2"/>
      <c r="CT1486" s="2"/>
      <c r="CU1486" s="2"/>
      <c r="CV1486" s="2"/>
      <c r="CW1486" s="2"/>
      <c r="CX1486" s="2"/>
      <c r="CY1486" s="2"/>
      <c r="CZ1486" s="2"/>
      <c r="DA1486" s="2"/>
      <c r="DB1486" s="2"/>
      <c r="DC1486" s="2"/>
      <c r="DD1486" s="2"/>
      <c r="DE1486" s="2"/>
      <c r="DF1486" s="2"/>
      <c r="DG1486" s="2"/>
      <c r="DH1486" s="2"/>
      <c r="DI1486" s="2"/>
      <c r="DJ1486" s="2"/>
      <c r="DK1486" s="2"/>
      <c r="DL1486" s="2"/>
      <c r="DM1486" s="2"/>
      <c r="DN1486" s="2"/>
      <c r="DO1486" s="2"/>
      <c r="DP1486" s="2"/>
      <c r="DQ1486" s="2"/>
      <c r="DR1486" s="2"/>
      <c r="DS1486" s="2"/>
      <c r="DT1486" s="2"/>
      <c r="DU1486" s="2"/>
      <c r="DV1486" s="2"/>
      <c r="DW1486" s="2"/>
      <c r="DX1486" s="2"/>
      <c r="DY1486" s="2"/>
      <c r="DZ1486" s="2"/>
      <c r="EA1486" s="2"/>
      <c r="EB1486" s="2"/>
      <c r="EC1486" s="2"/>
      <c r="ED1486" s="2"/>
      <c r="EE1486" s="2"/>
      <c r="EF1486" s="2"/>
      <c r="EG1486" s="2"/>
      <c r="EH1486" s="2"/>
      <c r="EI1486" s="2"/>
      <c r="EJ1486" s="2"/>
      <c r="EK1486" s="2"/>
      <c r="EL1486" s="2"/>
      <c r="EM1486" s="2"/>
      <c r="EN1486" s="2"/>
      <c r="EO1486" s="2"/>
      <c r="EP1486" s="2"/>
      <c r="EQ1486" s="2"/>
      <c r="ER1486" s="2"/>
      <c r="ES1486" s="2"/>
      <c r="ET1486" s="2"/>
      <c r="EU1486" s="2"/>
      <c r="EV1486" s="2"/>
      <c r="EW1486" s="2"/>
      <c r="EX1486" s="2"/>
      <c r="EY1486" s="2"/>
      <c r="EZ1486" s="2"/>
      <c r="FA1486" s="2"/>
      <c r="FB1486" s="2"/>
      <c r="FC1486" s="2"/>
    </row>
    <row r="1487" spans="1:159" s="4" customFormat="1">
      <c r="A1487" s="50" t="s">
        <v>2300</v>
      </c>
      <c r="B1487" s="59" t="s">
        <v>2728</v>
      </c>
      <c r="C1487" s="60">
        <v>5093</v>
      </c>
      <c r="D1487" s="59" t="s">
        <v>1277</v>
      </c>
      <c r="E1487" s="78" t="str">
        <f>IFERROR(VLOOKUP($C1487,'2025-26 School Level AAFTE'!$C$2:$L$2349,9,FALSE), "No")</f>
        <v>No</v>
      </c>
      <c r="F1487" s="67">
        <f>IFERROR(VLOOKUP($C1487,'2025-26 School Level AAFTE'!$C$2:$J$2349,8,FALSE), 0)</f>
        <v>788.55</v>
      </c>
      <c r="G1487" s="69">
        <f>IFERROR(IF(E1487= "yes",VLOOKUP(C1487,Summary!$B:$I,6,0),0),0)</f>
        <v>0</v>
      </c>
      <c r="H1487" s="68">
        <f t="shared" si="251"/>
        <v>0</v>
      </c>
      <c r="I1487" s="110">
        <f>VLOOKUP($A1487,'2026-27 Salary &amp; Benefits'!$A:$I,3,FALSE)</f>
        <v>1.1200000000000001</v>
      </c>
      <c r="J1487" s="110">
        <f>VLOOKUP($A1487,'2026-27 Salary &amp; Benefits'!$A:$I,4,FALSE)</f>
        <v>1.1200000000000001</v>
      </c>
      <c r="K1487" s="101">
        <f t="shared" si="252"/>
        <v>0</v>
      </c>
      <c r="L1487" s="100">
        <f t="shared" si="253"/>
        <v>0</v>
      </c>
      <c r="M1487" s="102">
        <f>'2026-27 Salary &amp; Benefits'!$E$6</f>
        <v>78209</v>
      </c>
      <c r="N1487" s="102">
        <f>'2026-27 Salary &amp; Benefits'!$F$6</f>
        <v>82248</v>
      </c>
      <c r="O1487" s="7">
        <f t="shared" si="254"/>
        <v>0</v>
      </c>
      <c r="P1487" s="7">
        <f t="shared" si="255"/>
        <v>0</v>
      </c>
      <c r="Q1487" s="7">
        <f>'2026-27 Salary &amp; Benefits'!G$6</f>
        <v>16817.759999999998</v>
      </c>
      <c r="R1487" s="103">
        <f>'2026-27 Salary &amp; Benefits'!H$6</f>
        <v>0.16020000000000001</v>
      </c>
      <c r="S1487" s="103">
        <f>'2026-27 Salary &amp; Benefits'!I$6</f>
        <v>0.15390000000000001</v>
      </c>
      <c r="T1487" s="7">
        <f t="shared" si="256"/>
        <v>0</v>
      </c>
      <c r="U1487" s="7">
        <f t="shared" si="257"/>
        <v>0</v>
      </c>
      <c r="V1487" s="7">
        <f t="shared" si="258"/>
        <v>0</v>
      </c>
      <c r="W1487" s="7">
        <f t="shared" si="259"/>
        <v>0</v>
      </c>
      <c r="X1487" s="18">
        <f t="shared" si="260"/>
        <v>0</v>
      </c>
      <c r="Y1487" s="2"/>
      <c r="Z1487" s="2"/>
      <c r="AA1487" s="2"/>
      <c r="AB1487" s="2"/>
      <c r="AC1487" s="2"/>
      <c r="AD1487" s="2"/>
      <c r="AE1487" s="2"/>
      <c r="AF1487" s="2"/>
      <c r="AG1487" s="2"/>
      <c r="AH1487" s="2"/>
      <c r="AI1487" s="2"/>
      <c r="AJ1487" s="2"/>
      <c r="AK1487" s="2"/>
      <c r="AL1487" s="2"/>
      <c r="AM1487" s="2"/>
      <c r="AN1487" s="2"/>
      <c r="AO1487" s="2"/>
      <c r="AP1487" s="2"/>
      <c r="AQ1487" s="2"/>
      <c r="AR1487" s="2"/>
      <c r="AS1487" s="2"/>
      <c r="AT1487" s="2"/>
      <c r="AU1487" s="2"/>
      <c r="AV1487" s="2"/>
      <c r="AW1487" s="2"/>
      <c r="AX1487" s="2"/>
      <c r="AY1487" s="2"/>
      <c r="AZ1487" s="2"/>
      <c r="BA1487" s="2"/>
      <c r="BB1487" s="2"/>
      <c r="BC1487" s="2"/>
      <c r="BD1487" s="2"/>
      <c r="BE1487" s="2"/>
      <c r="BF1487" s="2"/>
      <c r="BG1487" s="2"/>
      <c r="BH1487" s="2"/>
      <c r="BI1487" s="2"/>
      <c r="BJ1487" s="2"/>
      <c r="BK1487" s="2"/>
      <c r="BL1487" s="2"/>
      <c r="BM1487" s="2"/>
      <c r="BN1487" s="2"/>
      <c r="BO1487" s="2"/>
      <c r="BP1487" s="2"/>
      <c r="BQ1487" s="2"/>
      <c r="BR1487" s="2"/>
      <c r="BS1487" s="2"/>
      <c r="BT1487" s="2"/>
      <c r="BU1487" s="2"/>
      <c r="BV1487" s="2"/>
      <c r="BW1487" s="2"/>
      <c r="BX1487" s="2"/>
      <c r="BY1487" s="2"/>
      <c r="BZ1487" s="2"/>
      <c r="CA1487" s="2"/>
      <c r="CB1487" s="2"/>
      <c r="CC1487" s="2"/>
      <c r="CD1487" s="2"/>
      <c r="CE1487" s="2"/>
      <c r="CF1487" s="2"/>
      <c r="CG1487" s="2"/>
      <c r="CH1487" s="2"/>
      <c r="CI1487" s="2"/>
      <c r="CJ1487" s="2"/>
      <c r="CK1487" s="2"/>
      <c r="CL1487" s="2"/>
      <c r="CM1487" s="2"/>
      <c r="CN1487" s="2"/>
      <c r="CO1487" s="2"/>
      <c r="CP1487" s="2"/>
      <c r="CQ1487" s="2"/>
      <c r="CR1487" s="2"/>
      <c r="CS1487" s="2"/>
      <c r="CT1487" s="2"/>
      <c r="CU1487" s="2"/>
      <c r="CV1487" s="2"/>
      <c r="CW1487" s="2"/>
      <c r="CX1487" s="2"/>
      <c r="CY1487" s="2"/>
      <c r="CZ1487" s="2"/>
      <c r="DA1487" s="2"/>
      <c r="DB1487" s="2"/>
      <c r="DC1487" s="2"/>
      <c r="DD1487" s="2"/>
      <c r="DE1487" s="2"/>
      <c r="DF1487" s="2"/>
      <c r="DG1487" s="2"/>
      <c r="DH1487" s="2"/>
      <c r="DI1487" s="2"/>
      <c r="DJ1487" s="2"/>
      <c r="DK1487" s="2"/>
      <c r="DL1487" s="2"/>
      <c r="DM1487" s="2"/>
      <c r="DN1487" s="2"/>
      <c r="DO1487" s="2"/>
      <c r="DP1487" s="2"/>
      <c r="DQ1487" s="2"/>
      <c r="DR1487" s="2"/>
      <c r="DS1487" s="2"/>
      <c r="DT1487" s="2"/>
      <c r="DU1487" s="2"/>
      <c r="DV1487" s="2"/>
      <c r="DW1487" s="2"/>
      <c r="DX1487" s="2"/>
      <c r="DY1487" s="2"/>
      <c r="DZ1487" s="2"/>
      <c r="EA1487" s="2"/>
      <c r="EB1487" s="2"/>
      <c r="EC1487" s="2"/>
      <c r="ED1487" s="2"/>
      <c r="EE1487" s="2"/>
      <c r="EF1487" s="2"/>
      <c r="EG1487" s="2"/>
      <c r="EH1487" s="2"/>
      <c r="EI1487" s="2"/>
      <c r="EJ1487" s="2"/>
      <c r="EK1487" s="2"/>
      <c r="EL1487" s="2"/>
      <c r="EM1487" s="2"/>
      <c r="EN1487" s="2"/>
      <c r="EO1487" s="2"/>
      <c r="EP1487" s="2"/>
      <c r="EQ1487" s="2"/>
      <c r="ER1487" s="2"/>
      <c r="ES1487" s="2"/>
      <c r="ET1487" s="2"/>
      <c r="EU1487" s="2"/>
      <c r="EV1487" s="2"/>
      <c r="EW1487" s="2"/>
      <c r="EX1487" s="2"/>
      <c r="EY1487" s="2"/>
      <c r="EZ1487" s="2"/>
      <c r="FA1487" s="2"/>
      <c r="FB1487" s="2"/>
      <c r="FC1487" s="2"/>
    </row>
    <row r="1488" spans="1:159" s="4" customFormat="1">
      <c r="A1488" s="50" t="s">
        <v>2300</v>
      </c>
      <c r="B1488" s="59" t="s">
        <v>2728</v>
      </c>
      <c r="C1488" s="60">
        <v>4540</v>
      </c>
      <c r="D1488" s="59" t="s">
        <v>1276</v>
      </c>
      <c r="E1488" s="78" t="str">
        <f>IFERROR(VLOOKUP($C1488,'2025-26 School Level AAFTE'!$C$2:$L$2349,9,FALSE), "No")</f>
        <v>No</v>
      </c>
      <c r="F1488" s="67">
        <f>IFERROR(VLOOKUP($C1488,'2025-26 School Level AAFTE'!$C$2:$J$2349,8,FALSE), 0)</f>
        <v>1695.55</v>
      </c>
      <c r="G1488" s="69">
        <f>IFERROR(IF(E1488= "yes",VLOOKUP(C1488,Summary!$B:$I,6,0),0),0)</f>
        <v>0</v>
      </c>
      <c r="H1488" s="68">
        <f t="shared" si="251"/>
        <v>0</v>
      </c>
      <c r="I1488" s="110">
        <f>VLOOKUP($A1488,'2026-27 Salary &amp; Benefits'!$A:$I,3,FALSE)</f>
        <v>1.1200000000000001</v>
      </c>
      <c r="J1488" s="110">
        <f>VLOOKUP($A1488,'2026-27 Salary &amp; Benefits'!$A:$I,4,FALSE)</f>
        <v>1.1200000000000001</v>
      </c>
      <c r="K1488" s="101">
        <f t="shared" si="252"/>
        <v>0</v>
      </c>
      <c r="L1488" s="100">
        <f t="shared" si="253"/>
        <v>0</v>
      </c>
      <c r="M1488" s="102">
        <f>'2026-27 Salary &amp; Benefits'!$E$6</f>
        <v>78209</v>
      </c>
      <c r="N1488" s="102">
        <f>'2026-27 Salary &amp; Benefits'!$F$6</f>
        <v>82248</v>
      </c>
      <c r="O1488" s="7">
        <f t="shared" si="254"/>
        <v>0</v>
      </c>
      <c r="P1488" s="7">
        <f t="shared" si="255"/>
        <v>0</v>
      </c>
      <c r="Q1488" s="7">
        <f>'2026-27 Salary &amp; Benefits'!G$6</f>
        <v>16817.759999999998</v>
      </c>
      <c r="R1488" s="103">
        <f>'2026-27 Salary &amp; Benefits'!H$6</f>
        <v>0.16020000000000001</v>
      </c>
      <c r="S1488" s="103">
        <f>'2026-27 Salary &amp; Benefits'!I$6</f>
        <v>0.15390000000000001</v>
      </c>
      <c r="T1488" s="7">
        <f t="shared" si="256"/>
        <v>0</v>
      </c>
      <c r="U1488" s="7">
        <f t="shared" si="257"/>
        <v>0</v>
      </c>
      <c r="V1488" s="7">
        <f t="shared" si="258"/>
        <v>0</v>
      </c>
      <c r="W1488" s="7">
        <f t="shared" si="259"/>
        <v>0</v>
      </c>
      <c r="X1488" s="18">
        <f t="shared" si="260"/>
        <v>0</v>
      </c>
      <c r="Y1488" s="2"/>
      <c r="Z1488" s="2"/>
      <c r="AA1488" s="2"/>
      <c r="AB1488" s="2"/>
      <c r="AC1488" s="2"/>
      <c r="AD1488" s="2"/>
      <c r="AE1488" s="2"/>
      <c r="AF1488" s="2"/>
      <c r="AG1488" s="2"/>
      <c r="AH1488" s="2"/>
      <c r="AI1488" s="2"/>
      <c r="AJ1488" s="2"/>
      <c r="AK1488" s="2"/>
      <c r="AL1488" s="2"/>
      <c r="AM1488" s="2"/>
      <c r="AN1488" s="2"/>
      <c r="AO1488" s="2"/>
      <c r="AP1488" s="2"/>
      <c r="AQ1488" s="2"/>
      <c r="AR1488" s="2"/>
      <c r="AS1488" s="2"/>
      <c r="AT1488" s="2"/>
      <c r="AU1488" s="2"/>
      <c r="AV1488" s="2"/>
      <c r="AW1488" s="2"/>
      <c r="AX1488" s="2"/>
      <c r="AY1488" s="2"/>
      <c r="AZ1488" s="2"/>
      <c r="BA1488" s="2"/>
      <c r="BB1488" s="2"/>
      <c r="BC1488" s="2"/>
      <c r="BD1488" s="2"/>
      <c r="BE1488" s="2"/>
      <c r="BF1488" s="2"/>
      <c r="BG1488" s="2"/>
      <c r="BH1488" s="2"/>
      <c r="BI1488" s="2"/>
      <c r="BJ1488" s="2"/>
      <c r="BK1488" s="2"/>
      <c r="BL1488" s="2"/>
      <c r="BM1488" s="2"/>
      <c r="BN1488" s="2"/>
      <c r="BO1488" s="2"/>
      <c r="BP1488" s="2"/>
      <c r="BQ1488" s="2"/>
      <c r="BR1488" s="2"/>
      <c r="BS1488" s="2"/>
      <c r="BT1488" s="2"/>
      <c r="BU1488" s="2"/>
      <c r="BV1488" s="2"/>
      <c r="BW1488" s="2"/>
      <c r="BX1488" s="2"/>
      <c r="BY1488" s="2"/>
      <c r="BZ1488" s="2"/>
      <c r="CA1488" s="2"/>
      <c r="CB1488" s="2"/>
      <c r="CC1488" s="2"/>
      <c r="CD1488" s="2"/>
      <c r="CE1488" s="2"/>
      <c r="CF1488" s="2"/>
      <c r="CG1488" s="2"/>
      <c r="CH1488" s="2"/>
      <c r="CI1488" s="2"/>
      <c r="CJ1488" s="2"/>
      <c r="CK1488" s="2"/>
      <c r="CL1488" s="2"/>
      <c r="CM1488" s="2"/>
      <c r="CN1488" s="2"/>
      <c r="CO1488" s="2"/>
      <c r="CP1488" s="2"/>
      <c r="CQ1488" s="2"/>
      <c r="CR1488" s="2"/>
      <c r="CS1488" s="2"/>
      <c r="CT1488" s="2"/>
      <c r="CU1488" s="2"/>
      <c r="CV1488" s="2"/>
      <c r="CW1488" s="2"/>
      <c r="CX1488" s="2"/>
      <c r="CY1488" s="2"/>
      <c r="CZ1488" s="2"/>
      <c r="DA1488" s="2"/>
      <c r="DB1488" s="2"/>
      <c r="DC1488" s="2"/>
      <c r="DD1488" s="2"/>
      <c r="DE1488" s="2"/>
      <c r="DF1488" s="2"/>
      <c r="DG1488" s="2"/>
      <c r="DH1488" s="2"/>
      <c r="DI1488" s="2"/>
      <c r="DJ1488" s="2"/>
      <c r="DK1488" s="2"/>
      <c r="DL1488" s="2"/>
      <c r="DM1488" s="2"/>
      <c r="DN1488" s="2"/>
      <c r="DO1488" s="2"/>
      <c r="DP1488" s="2"/>
      <c r="DQ1488" s="2"/>
      <c r="DR1488" s="2"/>
      <c r="DS1488" s="2"/>
      <c r="DT1488" s="2"/>
      <c r="DU1488" s="2"/>
      <c r="DV1488" s="2"/>
      <c r="DW1488" s="2"/>
      <c r="DX1488" s="2"/>
      <c r="DY1488" s="2"/>
      <c r="DZ1488" s="2"/>
      <c r="EA1488" s="2"/>
      <c r="EB1488" s="2"/>
      <c r="EC1488" s="2"/>
      <c r="ED1488" s="2"/>
      <c r="EE1488" s="2"/>
      <c r="EF1488" s="2"/>
      <c r="EG1488" s="2"/>
      <c r="EH1488" s="2"/>
      <c r="EI1488" s="2"/>
      <c r="EJ1488" s="2"/>
      <c r="EK1488" s="2"/>
      <c r="EL1488" s="2"/>
      <c r="EM1488" s="2"/>
      <c r="EN1488" s="2"/>
      <c r="EO1488" s="2"/>
      <c r="EP1488" s="2"/>
      <c r="EQ1488" s="2"/>
      <c r="ER1488" s="2"/>
      <c r="ES1488" s="2"/>
      <c r="ET1488" s="2"/>
      <c r="EU1488" s="2"/>
      <c r="EV1488" s="2"/>
      <c r="EW1488" s="2"/>
      <c r="EX1488" s="2"/>
      <c r="EY1488" s="2"/>
      <c r="EZ1488" s="2"/>
      <c r="FA1488" s="2"/>
      <c r="FB1488" s="2"/>
      <c r="FC1488" s="2"/>
    </row>
    <row r="1489" spans="1:159" s="4" customFormat="1">
      <c r="A1489" s="50" t="s">
        <v>2300</v>
      </c>
      <c r="B1489" s="59" t="s">
        <v>2728</v>
      </c>
      <c r="C1489" s="60">
        <v>4183</v>
      </c>
      <c r="D1489" s="59" t="s">
        <v>1271</v>
      </c>
      <c r="E1489" s="78" t="str">
        <f>IFERROR(VLOOKUP($C1489,'2025-26 School Level AAFTE'!$C$2:$L$2349,9,FALSE), "No")</f>
        <v>No</v>
      </c>
      <c r="F1489" s="67">
        <f>IFERROR(VLOOKUP($C1489,'2025-26 School Level AAFTE'!$C$2:$J$2349,8,FALSE), 0)</f>
        <v>729.48</v>
      </c>
      <c r="G1489" s="69">
        <f>IFERROR(IF(E1489= "yes",VLOOKUP(C1489,Summary!$B:$I,6,0),0),0)</f>
        <v>0</v>
      </c>
      <c r="H1489" s="68">
        <f t="shared" si="251"/>
        <v>0</v>
      </c>
      <c r="I1489" s="110">
        <f>VLOOKUP($A1489,'2026-27 Salary &amp; Benefits'!$A:$I,3,FALSE)</f>
        <v>1.1200000000000001</v>
      </c>
      <c r="J1489" s="110">
        <f>VLOOKUP($A1489,'2026-27 Salary &amp; Benefits'!$A:$I,4,FALSE)</f>
        <v>1.1200000000000001</v>
      </c>
      <c r="K1489" s="101">
        <f t="shared" si="252"/>
        <v>0</v>
      </c>
      <c r="L1489" s="100">
        <f t="shared" si="253"/>
        <v>0</v>
      </c>
      <c r="M1489" s="102">
        <f>'2026-27 Salary &amp; Benefits'!$E$6</f>
        <v>78209</v>
      </c>
      <c r="N1489" s="102">
        <f>'2026-27 Salary &amp; Benefits'!$F$6</f>
        <v>82248</v>
      </c>
      <c r="O1489" s="7">
        <f t="shared" si="254"/>
        <v>0</v>
      </c>
      <c r="P1489" s="7">
        <f t="shared" si="255"/>
        <v>0</v>
      </c>
      <c r="Q1489" s="7">
        <f>'2026-27 Salary &amp; Benefits'!G$6</f>
        <v>16817.759999999998</v>
      </c>
      <c r="R1489" s="103">
        <f>'2026-27 Salary &amp; Benefits'!H$6</f>
        <v>0.16020000000000001</v>
      </c>
      <c r="S1489" s="103">
        <f>'2026-27 Salary &amp; Benefits'!I$6</f>
        <v>0.15390000000000001</v>
      </c>
      <c r="T1489" s="7">
        <f t="shared" si="256"/>
        <v>0</v>
      </c>
      <c r="U1489" s="7">
        <f t="shared" si="257"/>
        <v>0</v>
      </c>
      <c r="V1489" s="7">
        <f t="shared" si="258"/>
        <v>0</v>
      </c>
      <c r="W1489" s="7">
        <f t="shared" si="259"/>
        <v>0</v>
      </c>
      <c r="X1489" s="18">
        <f t="shared" si="260"/>
        <v>0</v>
      </c>
      <c r="Y1489" s="2"/>
      <c r="Z1489" s="2"/>
      <c r="AA1489" s="2"/>
      <c r="AB1489" s="2"/>
      <c r="AC1489" s="2"/>
      <c r="AD1489" s="2"/>
      <c r="AE1489" s="2"/>
      <c r="AF1489" s="2"/>
      <c r="AG1489" s="2"/>
      <c r="AH1489" s="2"/>
      <c r="AI1489" s="2"/>
      <c r="AJ1489" s="2"/>
      <c r="AK1489" s="2"/>
      <c r="AL1489" s="2"/>
      <c r="AM1489" s="2"/>
      <c r="AN1489" s="2"/>
      <c r="AO1489" s="2"/>
      <c r="AP1489" s="2"/>
      <c r="AQ1489" s="2"/>
      <c r="AR1489" s="2"/>
      <c r="AS1489" s="2"/>
      <c r="AT1489" s="2"/>
      <c r="AU1489" s="2"/>
      <c r="AV1489" s="2"/>
      <c r="AW1489" s="2"/>
      <c r="AX1489" s="2"/>
      <c r="AY1489" s="2"/>
      <c r="AZ1489" s="2"/>
      <c r="BA1489" s="2"/>
      <c r="BB1489" s="2"/>
      <c r="BC1489" s="2"/>
      <c r="BD1489" s="2"/>
      <c r="BE1489" s="2"/>
      <c r="BF1489" s="2"/>
      <c r="BG1489" s="2"/>
      <c r="BH1489" s="2"/>
      <c r="BI1489" s="2"/>
      <c r="BJ1489" s="2"/>
      <c r="BK1489" s="2"/>
      <c r="BL1489" s="2"/>
      <c r="BM1489" s="2"/>
      <c r="BN1489" s="2"/>
      <c r="BO1489" s="2"/>
      <c r="BP1489" s="2"/>
      <c r="BQ1489" s="2"/>
      <c r="BR1489" s="2"/>
      <c r="BS1489" s="2"/>
      <c r="BT1489" s="2"/>
      <c r="BU1489" s="2"/>
      <c r="BV1489" s="2"/>
      <c r="BW1489" s="2"/>
      <c r="BX1489" s="2"/>
      <c r="BY1489" s="2"/>
      <c r="BZ1489" s="2"/>
      <c r="CA1489" s="2"/>
      <c r="CB1489" s="2"/>
      <c r="CC1489" s="2"/>
      <c r="CD1489" s="2"/>
      <c r="CE1489" s="2"/>
      <c r="CF1489" s="2"/>
      <c r="CG1489" s="2"/>
      <c r="CH1489" s="2"/>
      <c r="CI1489" s="2"/>
      <c r="CJ1489" s="2"/>
      <c r="CK1489" s="2"/>
      <c r="CL1489" s="2"/>
      <c r="CM1489" s="2"/>
      <c r="CN1489" s="2"/>
      <c r="CO1489" s="2"/>
      <c r="CP1489" s="2"/>
      <c r="CQ1489" s="2"/>
      <c r="CR1489" s="2"/>
      <c r="CS1489" s="2"/>
      <c r="CT1489" s="2"/>
      <c r="CU1489" s="2"/>
      <c r="CV1489" s="2"/>
      <c r="CW1489" s="2"/>
      <c r="CX1489" s="2"/>
      <c r="CY1489" s="2"/>
      <c r="CZ1489" s="2"/>
      <c r="DA1489" s="2"/>
      <c r="DB1489" s="2"/>
      <c r="DC1489" s="2"/>
      <c r="DD1489" s="2"/>
      <c r="DE1489" s="2"/>
      <c r="DF1489" s="2"/>
      <c r="DG1489" s="2"/>
      <c r="DH1489" s="2"/>
      <c r="DI1489" s="2"/>
      <c r="DJ1489" s="2"/>
      <c r="DK1489" s="2"/>
      <c r="DL1489" s="2"/>
      <c r="DM1489" s="2"/>
      <c r="DN1489" s="2"/>
      <c r="DO1489" s="2"/>
      <c r="DP1489" s="2"/>
      <c r="DQ1489" s="2"/>
      <c r="DR1489" s="2"/>
      <c r="DS1489" s="2"/>
      <c r="DT1489" s="2"/>
      <c r="DU1489" s="2"/>
      <c r="DV1489" s="2"/>
      <c r="DW1489" s="2"/>
      <c r="DX1489" s="2"/>
      <c r="DY1489" s="2"/>
      <c r="DZ1489" s="2"/>
      <c r="EA1489" s="2"/>
      <c r="EB1489" s="2"/>
      <c r="EC1489" s="2"/>
      <c r="ED1489" s="2"/>
      <c r="EE1489" s="2"/>
      <c r="EF1489" s="2"/>
      <c r="EG1489" s="2"/>
      <c r="EH1489" s="2"/>
      <c r="EI1489" s="2"/>
      <c r="EJ1489" s="2"/>
      <c r="EK1489" s="2"/>
      <c r="EL1489" s="2"/>
      <c r="EM1489" s="2"/>
      <c r="EN1489" s="2"/>
      <c r="EO1489" s="2"/>
      <c r="EP1489" s="2"/>
      <c r="EQ1489" s="2"/>
      <c r="ER1489" s="2"/>
      <c r="ES1489" s="2"/>
      <c r="ET1489" s="2"/>
      <c r="EU1489" s="2"/>
      <c r="EV1489" s="2"/>
      <c r="EW1489" s="2"/>
      <c r="EX1489" s="2"/>
      <c r="EY1489" s="2"/>
      <c r="EZ1489" s="2"/>
      <c r="FA1489" s="2"/>
      <c r="FB1489" s="2"/>
      <c r="FC1489" s="2"/>
    </row>
    <row r="1490" spans="1:159" s="4" customFormat="1">
      <c r="A1490" s="50" t="s">
        <v>2300</v>
      </c>
      <c r="B1490" s="59" t="s">
        <v>2728</v>
      </c>
      <c r="C1490" s="58">
        <v>2496</v>
      </c>
      <c r="D1490" s="51" t="s">
        <v>1254</v>
      </c>
      <c r="E1490" s="78" t="str">
        <f>IFERROR(VLOOKUP($C1490,'2025-26 School Level AAFTE'!$C$2:$L$2349,9,FALSE), "No")</f>
        <v>Yes</v>
      </c>
      <c r="F1490" s="67">
        <f>IFERROR(VLOOKUP($C1490,'2025-26 School Level AAFTE'!$C$2:$J$2349,8,FALSE), 0)</f>
        <v>616.4799999999999</v>
      </c>
      <c r="G1490" s="69">
        <f>IFERROR(IF(E1490= "yes",VLOOKUP(C1490,Summary!$B:$I,6,0),0),0)</f>
        <v>0</v>
      </c>
      <c r="H1490" s="68">
        <f t="shared" si="251"/>
        <v>616.4799999999999</v>
      </c>
      <c r="I1490" s="110">
        <f>VLOOKUP($A1490,'2026-27 Salary &amp; Benefits'!$A:$I,3,FALSE)</f>
        <v>1.1200000000000001</v>
      </c>
      <c r="J1490" s="110">
        <f>VLOOKUP($A1490,'2026-27 Salary &amp; Benefits'!$A:$I,4,FALSE)</f>
        <v>1.1200000000000001</v>
      </c>
      <c r="K1490" s="101">
        <f t="shared" si="252"/>
        <v>616.4799999999999</v>
      </c>
      <c r="L1490" s="100">
        <f t="shared" si="253"/>
        <v>1.8080000000000001</v>
      </c>
      <c r="M1490" s="102">
        <f>'2026-27 Salary &amp; Benefits'!$E$6</f>
        <v>78209</v>
      </c>
      <c r="N1490" s="102">
        <f>'2026-27 Salary &amp; Benefits'!$F$6</f>
        <v>82248</v>
      </c>
      <c r="O1490" s="7">
        <f t="shared" si="254"/>
        <v>158370.1</v>
      </c>
      <c r="P1490" s="7">
        <f t="shared" si="255"/>
        <v>8178.8099999999977</v>
      </c>
      <c r="Q1490" s="7">
        <f>'2026-27 Salary &amp; Benefits'!G$6</f>
        <v>16817.759999999998</v>
      </c>
      <c r="R1490" s="103">
        <f>'2026-27 Salary &amp; Benefits'!H$6</f>
        <v>0.16020000000000001</v>
      </c>
      <c r="S1490" s="103">
        <f>'2026-27 Salary &amp; Benefits'!I$6</f>
        <v>0.15390000000000001</v>
      </c>
      <c r="T1490" s="7">
        <f t="shared" si="256"/>
        <v>57036.12</v>
      </c>
      <c r="U1490" s="7">
        <f t="shared" si="257"/>
        <v>2775.82</v>
      </c>
      <c r="V1490" s="7">
        <f t="shared" si="258"/>
        <v>427.2</v>
      </c>
      <c r="W1490" s="7">
        <f t="shared" si="259"/>
        <v>3203.02</v>
      </c>
      <c r="X1490" s="18">
        <f t="shared" si="260"/>
        <v>226788.05</v>
      </c>
      <c r="Y1490" s="2"/>
      <c r="Z1490" s="2"/>
      <c r="AA1490" s="2"/>
      <c r="AB1490" s="2"/>
      <c r="AC1490" s="2"/>
      <c r="AD1490" s="2"/>
      <c r="AE1490" s="2"/>
      <c r="AF1490" s="2"/>
      <c r="AG1490" s="2"/>
      <c r="AH1490" s="2"/>
      <c r="AI1490" s="2"/>
      <c r="AJ1490" s="2"/>
      <c r="AK1490" s="2"/>
      <c r="AL1490" s="2"/>
      <c r="AM1490" s="2"/>
      <c r="AN1490" s="2"/>
      <c r="AO1490" s="2"/>
      <c r="AP1490" s="2"/>
      <c r="AQ1490" s="2"/>
      <c r="AR1490" s="2"/>
      <c r="AS1490" s="2"/>
      <c r="AT1490" s="2"/>
      <c r="AU1490" s="2"/>
      <c r="AV1490" s="2"/>
      <c r="AW1490" s="2"/>
      <c r="AX1490" s="2"/>
      <c r="AY1490" s="2"/>
      <c r="AZ1490" s="2"/>
      <c r="BA1490" s="2"/>
      <c r="BB1490" s="2"/>
      <c r="BC1490" s="2"/>
      <c r="BD1490" s="2"/>
      <c r="BE1490" s="2"/>
      <c r="BF1490" s="2"/>
      <c r="BG1490" s="2"/>
      <c r="BH1490" s="2"/>
      <c r="BI1490" s="2"/>
      <c r="BJ1490" s="2"/>
      <c r="BK1490" s="2"/>
      <c r="BL1490" s="2"/>
      <c r="BM1490" s="2"/>
      <c r="BN1490" s="2"/>
      <c r="BO1490" s="2"/>
      <c r="BP1490" s="2"/>
      <c r="BQ1490" s="2"/>
      <c r="BR1490" s="2"/>
      <c r="BS1490" s="2"/>
      <c r="BT1490" s="2"/>
      <c r="BU1490" s="2"/>
      <c r="BV1490" s="2"/>
      <c r="BW1490" s="2"/>
      <c r="BX1490" s="2"/>
      <c r="BY1490" s="2"/>
      <c r="BZ1490" s="2"/>
      <c r="CA1490" s="2"/>
      <c r="CB1490" s="2"/>
      <c r="CC1490" s="2"/>
      <c r="CD1490" s="2"/>
      <c r="CE1490" s="2"/>
      <c r="CF1490" s="2"/>
      <c r="CG1490" s="2"/>
      <c r="CH1490" s="2"/>
      <c r="CI1490" s="2"/>
      <c r="CJ1490" s="2"/>
      <c r="CK1490" s="2"/>
      <c r="CL1490" s="2"/>
      <c r="CM1490" s="2"/>
      <c r="CN1490" s="2"/>
      <c r="CO1490" s="2"/>
      <c r="CP1490" s="2"/>
      <c r="CQ1490" s="2"/>
      <c r="CR1490" s="2"/>
      <c r="CS1490" s="2"/>
      <c r="CT1490" s="2"/>
      <c r="CU1490" s="2"/>
      <c r="CV1490" s="2"/>
      <c r="CW1490" s="2"/>
      <c r="CX1490" s="2"/>
      <c r="CY1490" s="2"/>
      <c r="CZ1490" s="2"/>
      <c r="DA1490" s="2"/>
      <c r="DB1490" s="2"/>
      <c r="DC1490" s="2"/>
      <c r="DD1490" s="2"/>
      <c r="DE1490" s="2"/>
      <c r="DF1490" s="2"/>
      <c r="DG1490" s="2"/>
      <c r="DH1490" s="2"/>
      <c r="DI1490" s="2"/>
      <c r="DJ1490" s="2"/>
      <c r="DK1490" s="2"/>
      <c r="DL1490" s="2"/>
      <c r="DM1490" s="2"/>
      <c r="DN1490" s="2"/>
      <c r="DO1490" s="2"/>
      <c r="DP1490" s="2"/>
      <c r="DQ1490" s="2"/>
      <c r="DR1490" s="2"/>
      <c r="DS1490" s="2"/>
      <c r="DT1490" s="2"/>
      <c r="DU1490" s="2"/>
      <c r="DV1490" s="2"/>
      <c r="DW1490" s="2"/>
      <c r="DX1490" s="2"/>
      <c r="DY1490" s="2"/>
      <c r="DZ1490" s="2"/>
      <c r="EA1490" s="2"/>
      <c r="EB1490" s="2"/>
      <c r="EC1490" s="2"/>
      <c r="ED1490" s="2"/>
      <c r="EE1490" s="2"/>
      <c r="EF1490" s="2"/>
      <c r="EG1490" s="2"/>
      <c r="EH1490" s="2"/>
      <c r="EI1490" s="2"/>
      <c r="EJ1490" s="2"/>
      <c r="EK1490" s="2"/>
      <c r="EL1490" s="2"/>
      <c r="EM1490" s="2"/>
      <c r="EN1490" s="2"/>
      <c r="EO1490" s="2"/>
      <c r="EP1490" s="2"/>
      <c r="EQ1490" s="2"/>
      <c r="ER1490" s="2"/>
      <c r="ES1490" s="2"/>
      <c r="ET1490" s="2"/>
      <c r="EU1490" s="2"/>
      <c r="EV1490" s="2"/>
      <c r="EW1490" s="2"/>
      <c r="EX1490" s="2"/>
      <c r="EY1490" s="2"/>
      <c r="EZ1490" s="2"/>
      <c r="FA1490" s="2"/>
      <c r="FB1490" s="2"/>
      <c r="FC1490" s="2"/>
    </row>
    <row r="1491" spans="1:159" s="4" customFormat="1">
      <c r="A1491" s="50" t="s">
        <v>2300</v>
      </c>
      <c r="B1491" s="59" t="s">
        <v>2728</v>
      </c>
      <c r="C1491" s="60">
        <v>3557</v>
      </c>
      <c r="D1491" s="59" t="s">
        <v>1262</v>
      </c>
      <c r="E1491" s="78" t="str">
        <f>IFERROR(VLOOKUP($C1491,'2025-26 School Level AAFTE'!$C$2:$L$2349,9,FALSE), "No")</f>
        <v>No</v>
      </c>
      <c r="F1491" s="67">
        <f>IFERROR(VLOOKUP($C1491,'2025-26 School Level AAFTE'!$C$2:$J$2349,8,FALSE), 0)</f>
        <v>574.34</v>
      </c>
      <c r="G1491" s="69">
        <f>IFERROR(IF(E1491= "yes",VLOOKUP(C1491,Summary!$B:$I,6,0),0),0)</f>
        <v>0</v>
      </c>
      <c r="H1491" s="68">
        <f t="shared" si="251"/>
        <v>0</v>
      </c>
      <c r="I1491" s="110">
        <f>VLOOKUP($A1491,'2026-27 Salary &amp; Benefits'!$A:$I,3,FALSE)</f>
        <v>1.1200000000000001</v>
      </c>
      <c r="J1491" s="110">
        <f>VLOOKUP($A1491,'2026-27 Salary &amp; Benefits'!$A:$I,4,FALSE)</f>
        <v>1.1200000000000001</v>
      </c>
      <c r="K1491" s="101">
        <f t="shared" si="252"/>
        <v>0</v>
      </c>
      <c r="L1491" s="100">
        <f t="shared" si="253"/>
        <v>0</v>
      </c>
      <c r="M1491" s="102">
        <f>'2026-27 Salary &amp; Benefits'!$E$6</f>
        <v>78209</v>
      </c>
      <c r="N1491" s="102">
        <f>'2026-27 Salary &amp; Benefits'!$F$6</f>
        <v>82248</v>
      </c>
      <c r="O1491" s="7">
        <f t="shared" si="254"/>
        <v>0</v>
      </c>
      <c r="P1491" s="7">
        <f t="shared" si="255"/>
        <v>0</v>
      </c>
      <c r="Q1491" s="7">
        <f>'2026-27 Salary &amp; Benefits'!G$6</f>
        <v>16817.759999999998</v>
      </c>
      <c r="R1491" s="103">
        <f>'2026-27 Salary &amp; Benefits'!H$6</f>
        <v>0.16020000000000001</v>
      </c>
      <c r="S1491" s="103">
        <f>'2026-27 Salary &amp; Benefits'!I$6</f>
        <v>0.15390000000000001</v>
      </c>
      <c r="T1491" s="7">
        <f t="shared" si="256"/>
        <v>0</v>
      </c>
      <c r="U1491" s="7">
        <f t="shared" si="257"/>
        <v>0</v>
      </c>
      <c r="V1491" s="7">
        <f t="shared" si="258"/>
        <v>0</v>
      </c>
      <c r="W1491" s="7">
        <f t="shared" si="259"/>
        <v>0</v>
      </c>
      <c r="X1491" s="18">
        <f t="shared" si="260"/>
        <v>0</v>
      </c>
      <c r="Y1491" s="2"/>
      <c r="Z1491" s="2"/>
      <c r="AA1491" s="2"/>
      <c r="AB1491" s="2"/>
      <c r="AC1491" s="2"/>
      <c r="AD1491" s="2"/>
      <c r="AE1491" s="2"/>
      <c r="AF1491" s="2"/>
      <c r="AG1491" s="2"/>
      <c r="AH1491" s="2"/>
      <c r="AI1491" s="2"/>
      <c r="AJ1491" s="2"/>
      <c r="AK1491" s="2"/>
      <c r="AL1491" s="2"/>
      <c r="AM1491" s="2"/>
      <c r="AN1491" s="2"/>
      <c r="AO1491" s="2"/>
      <c r="AP1491" s="2"/>
      <c r="AQ1491" s="2"/>
      <c r="AR1491" s="2"/>
      <c r="AS1491" s="2"/>
      <c r="AT1491" s="2"/>
      <c r="AU1491" s="2"/>
      <c r="AV1491" s="2"/>
      <c r="AW1491" s="2"/>
      <c r="AX1491" s="2"/>
      <c r="AY1491" s="2"/>
      <c r="AZ1491" s="2"/>
      <c r="BA1491" s="2"/>
      <c r="BB1491" s="2"/>
      <c r="BC1491" s="2"/>
      <c r="BD1491" s="2"/>
      <c r="BE1491" s="2"/>
      <c r="BF1491" s="2"/>
      <c r="BG1491" s="2"/>
      <c r="BH1491" s="2"/>
      <c r="BI1491" s="2"/>
      <c r="BJ1491" s="2"/>
      <c r="BK1491" s="2"/>
      <c r="BL1491" s="2"/>
      <c r="BM1491" s="2"/>
      <c r="BN1491" s="2"/>
      <c r="BO1491" s="2"/>
      <c r="BP1491" s="2"/>
      <c r="BQ1491" s="2"/>
      <c r="BR1491" s="2"/>
      <c r="BS1491" s="2"/>
      <c r="BT1491" s="2"/>
      <c r="BU1491" s="2"/>
      <c r="BV1491" s="2"/>
      <c r="BW1491" s="2"/>
      <c r="BX1491" s="2"/>
      <c r="BY1491" s="2"/>
      <c r="BZ1491" s="2"/>
      <c r="CA1491" s="2"/>
      <c r="CB1491" s="2"/>
      <c r="CC1491" s="2"/>
      <c r="CD1491" s="2"/>
      <c r="CE1491" s="2"/>
      <c r="CF1491" s="2"/>
      <c r="CG1491" s="2"/>
      <c r="CH1491" s="2"/>
      <c r="CI1491" s="2"/>
      <c r="CJ1491" s="2"/>
      <c r="CK1491" s="2"/>
      <c r="CL1491" s="2"/>
      <c r="CM1491" s="2"/>
      <c r="CN1491" s="2"/>
      <c r="CO1491" s="2"/>
      <c r="CP1491" s="2"/>
      <c r="CQ1491" s="2"/>
      <c r="CR1491" s="2"/>
      <c r="CS1491" s="2"/>
      <c r="CT1491" s="2"/>
      <c r="CU1491" s="2"/>
      <c r="CV1491" s="2"/>
      <c r="CW1491" s="2"/>
      <c r="CX1491" s="2"/>
      <c r="CY1491" s="2"/>
      <c r="CZ1491" s="2"/>
      <c r="DA1491" s="2"/>
      <c r="DB1491" s="2"/>
      <c r="DC1491" s="2"/>
      <c r="DD1491" s="2"/>
      <c r="DE1491" s="2"/>
      <c r="DF1491" s="2"/>
      <c r="DG1491" s="2"/>
      <c r="DH1491" s="2"/>
      <c r="DI1491" s="2"/>
      <c r="DJ1491" s="2"/>
      <c r="DK1491" s="2"/>
      <c r="DL1491" s="2"/>
      <c r="DM1491" s="2"/>
      <c r="DN1491" s="2"/>
      <c r="DO1491" s="2"/>
      <c r="DP1491" s="2"/>
      <c r="DQ1491" s="2"/>
      <c r="DR1491" s="2"/>
      <c r="DS1491" s="2"/>
      <c r="DT1491" s="2"/>
      <c r="DU1491" s="2"/>
      <c r="DV1491" s="2"/>
      <c r="DW1491" s="2"/>
      <c r="DX1491" s="2"/>
      <c r="DY1491" s="2"/>
      <c r="DZ1491" s="2"/>
      <c r="EA1491" s="2"/>
      <c r="EB1491" s="2"/>
      <c r="EC1491" s="2"/>
      <c r="ED1491" s="2"/>
      <c r="EE1491" s="2"/>
      <c r="EF1491" s="2"/>
      <c r="EG1491" s="2"/>
      <c r="EH1491" s="2"/>
      <c r="EI1491" s="2"/>
      <c r="EJ1491" s="2"/>
      <c r="EK1491" s="2"/>
      <c r="EL1491" s="2"/>
      <c r="EM1491" s="2"/>
      <c r="EN1491" s="2"/>
      <c r="EO1491" s="2"/>
      <c r="EP1491" s="2"/>
      <c r="EQ1491" s="2"/>
      <c r="ER1491" s="2"/>
      <c r="ES1491" s="2"/>
      <c r="ET1491" s="2"/>
      <c r="EU1491" s="2"/>
      <c r="EV1491" s="2"/>
      <c r="EW1491" s="2"/>
      <c r="EX1491" s="2"/>
      <c r="EY1491" s="2"/>
      <c r="EZ1491" s="2"/>
      <c r="FA1491" s="2"/>
      <c r="FB1491" s="2"/>
      <c r="FC1491" s="2"/>
    </row>
    <row r="1492" spans="1:159" s="4" customFormat="1">
      <c r="A1492" s="50" t="s">
        <v>2300</v>
      </c>
      <c r="B1492" s="59" t="s">
        <v>2728</v>
      </c>
      <c r="C1492" s="60">
        <v>5142</v>
      </c>
      <c r="D1492" s="59" t="s">
        <v>1278</v>
      </c>
      <c r="E1492" s="78" t="str">
        <f>IFERROR(VLOOKUP($C1492,'2025-26 School Level AAFTE'!$C$2:$L$2349,9,FALSE), "No")</f>
        <v>No</v>
      </c>
      <c r="F1492" s="67">
        <f>IFERROR(VLOOKUP($C1492,'2025-26 School Level AAFTE'!$C$2:$J$2349,8,FALSE), 0)</f>
        <v>863.4</v>
      </c>
      <c r="G1492" s="69">
        <f>IFERROR(IF(E1492= "yes",VLOOKUP(C1492,Summary!$B:$I,6,0),0),0)</f>
        <v>0</v>
      </c>
      <c r="H1492" s="68">
        <f t="shared" si="251"/>
        <v>0</v>
      </c>
      <c r="I1492" s="110">
        <f>VLOOKUP($A1492,'2026-27 Salary &amp; Benefits'!$A:$I,3,FALSE)</f>
        <v>1.1200000000000001</v>
      </c>
      <c r="J1492" s="110">
        <f>VLOOKUP($A1492,'2026-27 Salary &amp; Benefits'!$A:$I,4,FALSE)</f>
        <v>1.1200000000000001</v>
      </c>
      <c r="K1492" s="101">
        <f t="shared" si="252"/>
        <v>0</v>
      </c>
      <c r="L1492" s="100">
        <f t="shared" si="253"/>
        <v>0</v>
      </c>
      <c r="M1492" s="102">
        <f>'2026-27 Salary &amp; Benefits'!$E$6</f>
        <v>78209</v>
      </c>
      <c r="N1492" s="102">
        <f>'2026-27 Salary &amp; Benefits'!$F$6</f>
        <v>82248</v>
      </c>
      <c r="O1492" s="7">
        <f t="shared" si="254"/>
        <v>0</v>
      </c>
      <c r="P1492" s="7">
        <f t="shared" si="255"/>
        <v>0</v>
      </c>
      <c r="Q1492" s="7">
        <f>'2026-27 Salary &amp; Benefits'!G$6</f>
        <v>16817.759999999998</v>
      </c>
      <c r="R1492" s="103">
        <f>'2026-27 Salary &amp; Benefits'!H$6</f>
        <v>0.16020000000000001</v>
      </c>
      <c r="S1492" s="103">
        <f>'2026-27 Salary &amp; Benefits'!I$6</f>
        <v>0.15390000000000001</v>
      </c>
      <c r="T1492" s="7">
        <f t="shared" si="256"/>
        <v>0</v>
      </c>
      <c r="U1492" s="7">
        <f t="shared" si="257"/>
        <v>0</v>
      </c>
      <c r="V1492" s="7">
        <f t="shared" si="258"/>
        <v>0</v>
      </c>
      <c r="W1492" s="7">
        <f t="shared" si="259"/>
        <v>0</v>
      </c>
      <c r="X1492" s="18">
        <f t="shared" si="260"/>
        <v>0</v>
      </c>
      <c r="Y1492" s="2"/>
      <c r="Z1492" s="2"/>
      <c r="AA1492" s="2"/>
      <c r="AB1492" s="2"/>
      <c r="AC1492" s="2"/>
      <c r="AD1492" s="2"/>
      <c r="AE1492" s="2"/>
      <c r="AF1492" s="2"/>
      <c r="AG1492" s="2"/>
      <c r="AH1492" s="2"/>
      <c r="AI1492" s="2"/>
      <c r="AJ1492" s="2"/>
      <c r="AK1492" s="2"/>
      <c r="AL1492" s="2"/>
      <c r="AM1492" s="2"/>
      <c r="AN1492" s="2"/>
      <c r="AO1492" s="2"/>
      <c r="AP1492" s="2"/>
      <c r="AQ1492" s="2"/>
      <c r="AR1492" s="2"/>
      <c r="AS1492" s="2"/>
      <c r="AT1492" s="2"/>
      <c r="AU1492" s="2"/>
      <c r="AV1492" s="2"/>
      <c r="AW1492" s="2"/>
      <c r="AX1492" s="2"/>
      <c r="AY1492" s="2"/>
      <c r="AZ1492" s="2"/>
      <c r="BA1492" s="2"/>
      <c r="BB1492" s="2"/>
      <c r="BC1492" s="2"/>
      <c r="BD1492" s="2"/>
      <c r="BE1492" s="2"/>
      <c r="BF1492" s="2"/>
      <c r="BG1492" s="2"/>
      <c r="BH1492" s="2"/>
      <c r="BI1492" s="2"/>
      <c r="BJ1492" s="2"/>
      <c r="BK1492" s="2"/>
      <c r="BL1492" s="2"/>
      <c r="BM1492" s="2"/>
      <c r="BN1492" s="2"/>
      <c r="BO1492" s="2"/>
      <c r="BP1492" s="2"/>
      <c r="BQ1492" s="2"/>
      <c r="BR1492" s="2"/>
      <c r="BS1492" s="2"/>
      <c r="BT1492" s="2"/>
      <c r="BU1492" s="2"/>
      <c r="BV1492" s="2"/>
      <c r="BW1492" s="2"/>
      <c r="BX1492" s="2"/>
      <c r="BY1492" s="2"/>
      <c r="BZ1492" s="2"/>
      <c r="CA1492" s="2"/>
      <c r="CB1492" s="2"/>
      <c r="CC1492" s="2"/>
      <c r="CD1492" s="2"/>
      <c r="CE1492" s="2"/>
      <c r="CF1492" s="2"/>
      <c r="CG1492" s="2"/>
      <c r="CH1492" s="2"/>
      <c r="CI1492" s="2"/>
      <c r="CJ1492" s="2"/>
      <c r="CK1492" s="2"/>
      <c r="CL1492" s="2"/>
      <c r="CM1492" s="2"/>
      <c r="CN1492" s="2"/>
      <c r="CO1492" s="2"/>
      <c r="CP1492" s="2"/>
      <c r="CQ1492" s="2"/>
      <c r="CR1492" s="2"/>
      <c r="CS1492" s="2"/>
      <c r="CT1492" s="2"/>
      <c r="CU1492" s="2"/>
      <c r="CV1492" s="2"/>
      <c r="CW1492" s="2"/>
      <c r="CX1492" s="2"/>
      <c r="CY1492" s="2"/>
      <c r="CZ1492" s="2"/>
      <c r="DA1492" s="2"/>
      <c r="DB1492" s="2"/>
      <c r="DC1492" s="2"/>
      <c r="DD1492" s="2"/>
      <c r="DE1492" s="2"/>
      <c r="DF1492" s="2"/>
      <c r="DG1492" s="2"/>
      <c r="DH1492" s="2"/>
      <c r="DI1492" s="2"/>
      <c r="DJ1492" s="2"/>
      <c r="DK1492" s="2"/>
      <c r="DL1492" s="2"/>
      <c r="DM1492" s="2"/>
      <c r="DN1492" s="2"/>
      <c r="DO1492" s="2"/>
      <c r="DP1492" s="2"/>
      <c r="DQ1492" s="2"/>
      <c r="DR1492" s="2"/>
      <c r="DS1492" s="2"/>
      <c r="DT1492" s="2"/>
      <c r="DU1492" s="2"/>
      <c r="DV1492" s="2"/>
      <c r="DW1492" s="2"/>
      <c r="DX1492" s="2"/>
      <c r="DY1492" s="2"/>
      <c r="DZ1492" s="2"/>
      <c r="EA1492" s="2"/>
      <c r="EB1492" s="2"/>
      <c r="EC1492" s="2"/>
      <c r="ED1492" s="2"/>
      <c r="EE1492" s="2"/>
      <c r="EF1492" s="2"/>
      <c r="EG1492" s="2"/>
      <c r="EH1492" s="2"/>
      <c r="EI1492" s="2"/>
      <c r="EJ1492" s="2"/>
      <c r="EK1492" s="2"/>
      <c r="EL1492" s="2"/>
      <c r="EM1492" s="2"/>
      <c r="EN1492" s="2"/>
      <c r="EO1492" s="2"/>
      <c r="EP1492" s="2"/>
      <c r="EQ1492" s="2"/>
      <c r="ER1492" s="2"/>
      <c r="ES1492" s="2"/>
      <c r="ET1492" s="2"/>
      <c r="EU1492" s="2"/>
      <c r="EV1492" s="2"/>
      <c r="EW1492" s="2"/>
      <c r="EX1492" s="2"/>
      <c r="EY1492" s="2"/>
      <c r="EZ1492" s="2"/>
      <c r="FA1492" s="2"/>
      <c r="FB1492" s="2"/>
      <c r="FC1492" s="2"/>
    </row>
    <row r="1493" spans="1:159" s="4" customFormat="1">
      <c r="A1493" s="50" t="s">
        <v>2300</v>
      </c>
      <c r="B1493" s="59" t="s">
        <v>2728</v>
      </c>
      <c r="C1493" s="60">
        <v>4360</v>
      </c>
      <c r="D1493" s="59" t="s">
        <v>2932</v>
      </c>
      <c r="E1493" s="78" t="str">
        <f>IFERROR(VLOOKUP($C1493,'2025-26 School Level AAFTE'!$C$2:$L$2349,9,FALSE), "No")</f>
        <v>No</v>
      </c>
      <c r="F1493" s="67">
        <f>IFERROR(VLOOKUP($C1493,'2025-26 School Level AAFTE'!$C$2:$J$2349,8,FALSE), 0)</f>
        <v>707.01</v>
      </c>
      <c r="G1493" s="69">
        <f>IFERROR(IF(E1493= "yes",VLOOKUP(C1493,Summary!$B:$I,6,0),0),0)</f>
        <v>0</v>
      </c>
      <c r="H1493" s="68">
        <f t="shared" si="251"/>
        <v>0</v>
      </c>
      <c r="I1493" s="110">
        <f>VLOOKUP($A1493,'2026-27 Salary &amp; Benefits'!$A:$I,3,FALSE)</f>
        <v>1.1200000000000001</v>
      </c>
      <c r="J1493" s="110">
        <f>VLOOKUP($A1493,'2026-27 Salary &amp; Benefits'!$A:$I,4,FALSE)</f>
        <v>1.1200000000000001</v>
      </c>
      <c r="K1493" s="101">
        <f t="shared" si="252"/>
        <v>0</v>
      </c>
      <c r="L1493" s="100">
        <f t="shared" si="253"/>
        <v>0</v>
      </c>
      <c r="M1493" s="102">
        <f>'2026-27 Salary &amp; Benefits'!$E$6</f>
        <v>78209</v>
      </c>
      <c r="N1493" s="102">
        <f>'2026-27 Salary &amp; Benefits'!$F$6</f>
        <v>82248</v>
      </c>
      <c r="O1493" s="7">
        <f t="shared" si="254"/>
        <v>0</v>
      </c>
      <c r="P1493" s="7">
        <f t="shared" si="255"/>
        <v>0</v>
      </c>
      <c r="Q1493" s="7">
        <f>'2026-27 Salary &amp; Benefits'!G$6</f>
        <v>16817.759999999998</v>
      </c>
      <c r="R1493" s="103">
        <f>'2026-27 Salary &amp; Benefits'!H$6</f>
        <v>0.16020000000000001</v>
      </c>
      <c r="S1493" s="103">
        <f>'2026-27 Salary &amp; Benefits'!I$6</f>
        <v>0.15390000000000001</v>
      </c>
      <c r="T1493" s="7">
        <f t="shared" si="256"/>
        <v>0</v>
      </c>
      <c r="U1493" s="7">
        <f t="shared" si="257"/>
        <v>0</v>
      </c>
      <c r="V1493" s="7">
        <f t="shared" si="258"/>
        <v>0</v>
      </c>
      <c r="W1493" s="7">
        <f t="shared" si="259"/>
        <v>0</v>
      </c>
      <c r="X1493" s="18">
        <f t="shared" si="260"/>
        <v>0</v>
      </c>
      <c r="Y1493" s="2"/>
      <c r="Z1493" s="2"/>
      <c r="AA1493" s="2"/>
      <c r="AB1493" s="2"/>
      <c r="AC1493" s="2"/>
      <c r="AD1493" s="2"/>
      <c r="AE1493" s="2"/>
      <c r="AF1493" s="2"/>
      <c r="AG1493" s="2"/>
      <c r="AH1493" s="2"/>
      <c r="AI1493" s="2"/>
      <c r="AJ1493" s="2"/>
      <c r="AK1493" s="2"/>
      <c r="AL1493" s="2"/>
      <c r="AM1493" s="2"/>
      <c r="AN1493" s="2"/>
      <c r="AO1493" s="2"/>
      <c r="AP1493" s="2"/>
      <c r="AQ1493" s="2"/>
      <c r="AR1493" s="2"/>
      <c r="AS1493" s="2"/>
      <c r="AT1493" s="2"/>
      <c r="AU1493" s="2"/>
      <c r="AV1493" s="2"/>
      <c r="AW1493" s="2"/>
      <c r="AX1493" s="2"/>
      <c r="AY1493" s="2"/>
      <c r="AZ1493" s="2"/>
      <c r="BA1493" s="2"/>
      <c r="BB1493" s="2"/>
      <c r="BC1493" s="2"/>
      <c r="BD1493" s="2"/>
      <c r="BE1493" s="2"/>
      <c r="BF1493" s="2"/>
      <c r="BG1493" s="2"/>
      <c r="BH1493" s="2"/>
      <c r="BI1493" s="2"/>
      <c r="BJ1493" s="2"/>
      <c r="BK1493" s="2"/>
      <c r="BL1493" s="2"/>
      <c r="BM1493" s="2"/>
      <c r="BN1493" s="2"/>
      <c r="BO1493" s="2"/>
      <c r="BP1493" s="2"/>
      <c r="BQ1493" s="2"/>
      <c r="BR1493" s="2"/>
      <c r="BS1493" s="2"/>
      <c r="BT1493" s="2"/>
      <c r="BU1493" s="2"/>
      <c r="BV1493" s="2"/>
      <c r="BW1493" s="2"/>
      <c r="BX1493" s="2"/>
      <c r="BY1493" s="2"/>
      <c r="BZ1493" s="2"/>
      <c r="CA1493" s="2"/>
      <c r="CB1493" s="2"/>
      <c r="CC1493" s="2"/>
      <c r="CD1493" s="2"/>
      <c r="CE1493" s="2"/>
      <c r="CF1493" s="2"/>
      <c r="CG1493" s="2"/>
      <c r="CH1493" s="2"/>
      <c r="CI1493" s="2"/>
      <c r="CJ1493" s="2"/>
      <c r="CK1493" s="2"/>
      <c r="CL1493" s="2"/>
      <c r="CM1493" s="2"/>
      <c r="CN1493" s="2"/>
      <c r="CO1493" s="2"/>
      <c r="CP1493" s="2"/>
      <c r="CQ1493" s="2"/>
      <c r="CR1493" s="2"/>
      <c r="CS1493" s="2"/>
      <c r="CT1493" s="2"/>
      <c r="CU1493" s="2"/>
      <c r="CV1493" s="2"/>
      <c r="CW1493" s="2"/>
      <c r="CX1493" s="2"/>
      <c r="CY1493" s="2"/>
      <c r="CZ1493" s="2"/>
      <c r="DA1493" s="2"/>
      <c r="DB1493" s="2"/>
      <c r="DC1493" s="2"/>
      <c r="DD1493" s="2"/>
      <c r="DE1493" s="2"/>
      <c r="DF1493" s="2"/>
      <c r="DG1493" s="2"/>
      <c r="DH1493" s="2"/>
      <c r="DI1493" s="2"/>
      <c r="DJ1493" s="2"/>
      <c r="DK1493" s="2"/>
      <c r="DL1493" s="2"/>
      <c r="DM1493" s="2"/>
      <c r="DN1493" s="2"/>
      <c r="DO1493" s="2"/>
      <c r="DP1493" s="2"/>
      <c r="DQ1493" s="2"/>
      <c r="DR1493" s="2"/>
      <c r="DS1493" s="2"/>
      <c r="DT1493" s="2"/>
      <c r="DU1493" s="2"/>
      <c r="DV1493" s="2"/>
      <c r="DW1493" s="2"/>
      <c r="DX1493" s="2"/>
      <c r="DY1493" s="2"/>
      <c r="DZ1493" s="2"/>
      <c r="EA1493" s="2"/>
      <c r="EB1493" s="2"/>
      <c r="EC1493" s="2"/>
      <c r="ED1493" s="2"/>
      <c r="EE1493" s="2"/>
      <c r="EF1493" s="2"/>
      <c r="EG1493" s="2"/>
      <c r="EH1493" s="2"/>
      <c r="EI1493" s="2"/>
      <c r="EJ1493" s="2"/>
      <c r="EK1493" s="2"/>
      <c r="EL1493" s="2"/>
      <c r="EM1493" s="2"/>
      <c r="EN1493" s="2"/>
      <c r="EO1493" s="2"/>
      <c r="EP1493" s="2"/>
      <c r="EQ1493" s="2"/>
      <c r="ER1493" s="2"/>
      <c r="ES1493" s="2"/>
      <c r="ET1493" s="2"/>
      <c r="EU1493" s="2"/>
      <c r="EV1493" s="2"/>
      <c r="EW1493" s="2"/>
      <c r="EX1493" s="2"/>
      <c r="EY1493" s="2"/>
      <c r="EZ1493" s="2"/>
      <c r="FA1493" s="2"/>
      <c r="FB1493" s="2"/>
      <c r="FC1493" s="2"/>
    </row>
    <row r="1494" spans="1:159" s="4" customFormat="1">
      <c r="A1494" s="50" t="s">
        <v>2300</v>
      </c>
      <c r="B1494" s="59" t="s">
        <v>2728</v>
      </c>
      <c r="C1494" s="60">
        <v>3052</v>
      </c>
      <c r="D1494" s="59" t="s">
        <v>1260</v>
      </c>
      <c r="E1494" s="78" t="str">
        <f>IFERROR(VLOOKUP($C1494,'2025-26 School Level AAFTE'!$C$2:$L$2349,9,FALSE), "No")</f>
        <v>No</v>
      </c>
      <c r="F1494" s="67">
        <f>IFERROR(VLOOKUP($C1494,'2025-26 School Level AAFTE'!$C$2:$J$2349,8,FALSE), 0)</f>
        <v>770.22</v>
      </c>
      <c r="G1494" s="69">
        <f>IFERROR(IF(E1494= "yes",VLOOKUP(C1494,Summary!$B:$I,6,0),0),0)</f>
        <v>0</v>
      </c>
      <c r="H1494" s="68">
        <f t="shared" si="251"/>
        <v>0</v>
      </c>
      <c r="I1494" s="110">
        <f>VLOOKUP($A1494,'2026-27 Salary &amp; Benefits'!$A:$I,3,FALSE)</f>
        <v>1.1200000000000001</v>
      </c>
      <c r="J1494" s="110">
        <f>VLOOKUP($A1494,'2026-27 Salary &amp; Benefits'!$A:$I,4,FALSE)</f>
        <v>1.1200000000000001</v>
      </c>
      <c r="K1494" s="101">
        <f t="shared" si="252"/>
        <v>0</v>
      </c>
      <c r="L1494" s="100">
        <f t="shared" si="253"/>
        <v>0</v>
      </c>
      <c r="M1494" s="102">
        <f>'2026-27 Salary &amp; Benefits'!$E$6</f>
        <v>78209</v>
      </c>
      <c r="N1494" s="102">
        <f>'2026-27 Salary &amp; Benefits'!$F$6</f>
        <v>82248</v>
      </c>
      <c r="O1494" s="7">
        <f t="shared" si="254"/>
        <v>0</v>
      </c>
      <c r="P1494" s="7">
        <f t="shared" si="255"/>
        <v>0</v>
      </c>
      <c r="Q1494" s="7">
        <f>'2026-27 Salary &amp; Benefits'!G$6</f>
        <v>16817.759999999998</v>
      </c>
      <c r="R1494" s="103">
        <f>'2026-27 Salary &amp; Benefits'!H$6</f>
        <v>0.16020000000000001</v>
      </c>
      <c r="S1494" s="103">
        <f>'2026-27 Salary &amp; Benefits'!I$6</f>
        <v>0.15390000000000001</v>
      </c>
      <c r="T1494" s="7">
        <f t="shared" si="256"/>
        <v>0</v>
      </c>
      <c r="U1494" s="7">
        <f t="shared" si="257"/>
        <v>0</v>
      </c>
      <c r="V1494" s="7">
        <f t="shared" si="258"/>
        <v>0</v>
      </c>
      <c r="W1494" s="7">
        <f t="shared" si="259"/>
        <v>0</v>
      </c>
      <c r="X1494" s="18">
        <f t="shared" si="260"/>
        <v>0</v>
      </c>
      <c r="Y1494" s="2"/>
      <c r="Z1494" s="2"/>
      <c r="AA1494" s="2"/>
      <c r="AB1494" s="2"/>
      <c r="AC1494" s="2"/>
      <c r="AD1494" s="2"/>
      <c r="AE1494" s="2"/>
      <c r="AF1494" s="2"/>
      <c r="AG1494" s="2"/>
      <c r="AH1494" s="2"/>
      <c r="AI1494" s="2"/>
      <c r="AJ1494" s="2"/>
      <c r="AK1494" s="2"/>
      <c r="AL1494" s="2"/>
      <c r="AM1494" s="2"/>
      <c r="AN1494" s="2"/>
      <c r="AO1494" s="2"/>
      <c r="AP1494" s="2"/>
      <c r="AQ1494" s="2"/>
      <c r="AR1494" s="2"/>
      <c r="AS1494" s="2"/>
      <c r="AT1494" s="2"/>
      <c r="AU1494" s="2"/>
      <c r="AV1494" s="2"/>
      <c r="AW1494" s="2"/>
      <c r="AX1494" s="2"/>
      <c r="AY1494" s="2"/>
      <c r="AZ1494" s="2"/>
      <c r="BA1494" s="2"/>
      <c r="BB1494" s="2"/>
      <c r="BC1494" s="2"/>
      <c r="BD1494" s="2"/>
      <c r="BE1494" s="2"/>
      <c r="BF1494" s="2"/>
      <c r="BG1494" s="2"/>
      <c r="BH1494" s="2"/>
      <c r="BI1494" s="2"/>
      <c r="BJ1494" s="2"/>
      <c r="BK1494" s="2"/>
      <c r="BL1494" s="2"/>
      <c r="BM1494" s="2"/>
      <c r="BN1494" s="2"/>
      <c r="BO1494" s="2"/>
      <c r="BP1494" s="2"/>
      <c r="BQ1494" s="2"/>
      <c r="BR1494" s="2"/>
      <c r="BS1494" s="2"/>
      <c r="BT1494" s="2"/>
      <c r="BU1494" s="2"/>
      <c r="BV1494" s="2"/>
      <c r="BW1494" s="2"/>
      <c r="BX1494" s="2"/>
      <c r="BY1494" s="2"/>
      <c r="BZ1494" s="2"/>
      <c r="CA1494" s="2"/>
      <c r="CB1494" s="2"/>
      <c r="CC1494" s="2"/>
      <c r="CD1494" s="2"/>
      <c r="CE1494" s="2"/>
      <c r="CF1494" s="2"/>
      <c r="CG1494" s="2"/>
      <c r="CH1494" s="2"/>
      <c r="CI1494" s="2"/>
      <c r="CJ1494" s="2"/>
      <c r="CK1494" s="2"/>
      <c r="CL1494" s="2"/>
      <c r="CM1494" s="2"/>
      <c r="CN1494" s="2"/>
      <c r="CO1494" s="2"/>
      <c r="CP1494" s="2"/>
      <c r="CQ1494" s="2"/>
      <c r="CR1494" s="2"/>
      <c r="CS1494" s="2"/>
      <c r="CT1494" s="2"/>
      <c r="CU1494" s="2"/>
      <c r="CV1494" s="2"/>
      <c r="CW1494" s="2"/>
      <c r="CX1494" s="2"/>
      <c r="CY1494" s="2"/>
      <c r="CZ1494" s="2"/>
      <c r="DA1494" s="2"/>
      <c r="DB1494" s="2"/>
      <c r="DC1494" s="2"/>
      <c r="DD1494" s="2"/>
      <c r="DE1494" s="2"/>
      <c r="DF1494" s="2"/>
      <c r="DG1494" s="2"/>
      <c r="DH1494" s="2"/>
      <c r="DI1494" s="2"/>
      <c r="DJ1494" s="2"/>
      <c r="DK1494" s="2"/>
      <c r="DL1494" s="2"/>
      <c r="DM1494" s="2"/>
      <c r="DN1494" s="2"/>
      <c r="DO1494" s="2"/>
      <c r="DP1494" s="2"/>
      <c r="DQ1494" s="2"/>
      <c r="DR1494" s="2"/>
      <c r="DS1494" s="2"/>
      <c r="DT1494" s="2"/>
      <c r="DU1494" s="2"/>
      <c r="DV1494" s="2"/>
      <c r="DW1494" s="2"/>
      <c r="DX1494" s="2"/>
      <c r="DY1494" s="2"/>
      <c r="DZ1494" s="2"/>
      <c r="EA1494" s="2"/>
      <c r="EB1494" s="2"/>
      <c r="EC1494" s="2"/>
      <c r="ED1494" s="2"/>
      <c r="EE1494" s="2"/>
      <c r="EF1494" s="2"/>
      <c r="EG1494" s="2"/>
      <c r="EH1494" s="2"/>
      <c r="EI1494" s="2"/>
      <c r="EJ1494" s="2"/>
      <c r="EK1494" s="2"/>
      <c r="EL1494" s="2"/>
      <c r="EM1494" s="2"/>
      <c r="EN1494" s="2"/>
      <c r="EO1494" s="2"/>
      <c r="EP1494" s="2"/>
      <c r="EQ1494" s="2"/>
      <c r="ER1494" s="2"/>
      <c r="ES1494" s="2"/>
      <c r="ET1494" s="2"/>
      <c r="EU1494" s="2"/>
      <c r="EV1494" s="2"/>
      <c r="EW1494" s="2"/>
      <c r="EX1494" s="2"/>
      <c r="EY1494" s="2"/>
      <c r="EZ1494" s="2"/>
      <c r="FA1494" s="2"/>
      <c r="FB1494" s="2"/>
      <c r="FC1494" s="2"/>
    </row>
    <row r="1495" spans="1:159" s="4" customFormat="1">
      <c r="A1495" s="50" t="s">
        <v>2300</v>
      </c>
      <c r="B1495" s="59" t="s">
        <v>2728</v>
      </c>
      <c r="C1495" s="60">
        <v>2870</v>
      </c>
      <c r="D1495" s="59" t="s">
        <v>1259</v>
      </c>
      <c r="E1495" s="78" t="str">
        <f>IFERROR(VLOOKUP($C1495,'2025-26 School Level AAFTE'!$C$2:$L$2349,9,FALSE), "No")</f>
        <v>No</v>
      </c>
      <c r="F1495" s="67">
        <f>IFERROR(VLOOKUP($C1495,'2025-26 School Level AAFTE'!$C$2:$J$2349,8,FALSE), 0)</f>
        <v>409.08</v>
      </c>
      <c r="G1495" s="69">
        <f>IFERROR(IF(E1495= "yes",VLOOKUP(C1495,Summary!$B:$I,6,0),0),0)</f>
        <v>0</v>
      </c>
      <c r="H1495" s="68">
        <f t="shared" si="251"/>
        <v>0</v>
      </c>
      <c r="I1495" s="110">
        <f>VLOOKUP($A1495,'2026-27 Salary &amp; Benefits'!$A:$I,3,FALSE)</f>
        <v>1.1200000000000001</v>
      </c>
      <c r="J1495" s="110">
        <f>VLOOKUP($A1495,'2026-27 Salary &amp; Benefits'!$A:$I,4,FALSE)</f>
        <v>1.1200000000000001</v>
      </c>
      <c r="K1495" s="101">
        <f t="shared" si="252"/>
        <v>0</v>
      </c>
      <c r="L1495" s="100">
        <f t="shared" si="253"/>
        <v>0</v>
      </c>
      <c r="M1495" s="102">
        <f>'2026-27 Salary &amp; Benefits'!$E$6</f>
        <v>78209</v>
      </c>
      <c r="N1495" s="102">
        <f>'2026-27 Salary &amp; Benefits'!$F$6</f>
        <v>82248</v>
      </c>
      <c r="O1495" s="7">
        <f t="shared" si="254"/>
        <v>0</v>
      </c>
      <c r="P1495" s="7">
        <f t="shared" si="255"/>
        <v>0</v>
      </c>
      <c r="Q1495" s="7">
        <f>'2026-27 Salary &amp; Benefits'!G$6</f>
        <v>16817.759999999998</v>
      </c>
      <c r="R1495" s="103">
        <f>'2026-27 Salary &amp; Benefits'!H$6</f>
        <v>0.16020000000000001</v>
      </c>
      <c r="S1495" s="103">
        <f>'2026-27 Salary &amp; Benefits'!I$6</f>
        <v>0.15390000000000001</v>
      </c>
      <c r="T1495" s="7">
        <f t="shared" si="256"/>
        <v>0</v>
      </c>
      <c r="U1495" s="7">
        <f t="shared" si="257"/>
        <v>0</v>
      </c>
      <c r="V1495" s="7">
        <f t="shared" si="258"/>
        <v>0</v>
      </c>
      <c r="W1495" s="7">
        <f t="shared" si="259"/>
        <v>0</v>
      </c>
      <c r="X1495" s="18">
        <f t="shared" si="260"/>
        <v>0</v>
      </c>
      <c r="Y1495" s="2"/>
      <c r="Z1495" s="2"/>
      <c r="AA1495" s="2"/>
      <c r="AB1495" s="2"/>
      <c r="AC1495" s="2"/>
      <c r="AD1495" s="2"/>
      <c r="AE1495" s="2"/>
      <c r="AF1495" s="2"/>
      <c r="AG1495" s="2"/>
      <c r="AH1495" s="2"/>
      <c r="AI1495" s="2"/>
      <c r="AJ1495" s="2"/>
      <c r="AK1495" s="2"/>
      <c r="AL1495" s="2"/>
      <c r="AM1495" s="2"/>
      <c r="AN1495" s="2"/>
      <c r="AO1495" s="2"/>
      <c r="AP1495" s="2"/>
      <c r="AQ1495" s="2"/>
      <c r="AR1495" s="2"/>
      <c r="AS1495" s="2"/>
      <c r="AT1495" s="2"/>
      <c r="AU1495" s="2"/>
      <c r="AV1495" s="2"/>
      <c r="AW1495" s="2"/>
      <c r="AX1495" s="2"/>
      <c r="AY1495" s="2"/>
      <c r="AZ1495" s="2"/>
      <c r="BA1495" s="2"/>
      <c r="BB1495" s="2"/>
      <c r="BC1495" s="2"/>
      <c r="BD1495" s="2"/>
      <c r="BE1495" s="2"/>
      <c r="BF1495" s="2"/>
      <c r="BG1495" s="2"/>
      <c r="BH1495" s="2"/>
      <c r="BI1495" s="2"/>
      <c r="BJ1495" s="2"/>
      <c r="BK1495" s="2"/>
      <c r="BL1495" s="2"/>
      <c r="BM1495" s="2"/>
      <c r="BN1495" s="2"/>
      <c r="BO1495" s="2"/>
      <c r="BP1495" s="2"/>
      <c r="BQ1495" s="2"/>
      <c r="BR1495" s="2"/>
      <c r="BS1495" s="2"/>
      <c r="BT1495" s="2"/>
      <c r="BU1495" s="2"/>
      <c r="BV1495" s="2"/>
      <c r="BW1495" s="2"/>
      <c r="BX1495" s="2"/>
      <c r="BY1495" s="2"/>
      <c r="BZ1495" s="2"/>
      <c r="CA1495" s="2"/>
      <c r="CB1495" s="2"/>
      <c r="CC1495" s="2"/>
      <c r="CD1495" s="2"/>
      <c r="CE1495" s="2"/>
      <c r="CF1495" s="2"/>
      <c r="CG1495" s="2"/>
      <c r="CH1495" s="2"/>
      <c r="CI1495" s="2"/>
      <c r="CJ1495" s="2"/>
      <c r="CK1495" s="2"/>
      <c r="CL1495" s="2"/>
      <c r="CM1495" s="2"/>
      <c r="CN1495" s="2"/>
      <c r="CO1495" s="2"/>
      <c r="CP1495" s="2"/>
      <c r="CQ1495" s="2"/>
      <c r="CR1495" s="2"/>
      <c r="CS1495" s="2"/>
      <c r="CT1495" s="2"/>
      <c r="CU1495" s="2"/>
      <c r="CV1495" s="2"/>
      <c r="CW1495" s="2"/>
      <c r="CX1495" s="2"/>
      <c r="CY1495" s="2"/>
      <c r="CZ1495" s="2"/>
      <c r="DA1495" s="2"/>
      <c r="DB1495" s="2"/>
      <c r="DC1495" s="2"/>
      <c r="DD1495" s="2"/>
      <c r="DE1495" s="2"/>
      <c r="DF1495" s="2"/>
      <c r="DG1495" s="2"/>
      <c r="DH1495" s="2"/>
      <c r="DI1495" s="2"/>
      <c r="DJ1495" s="2"/>
      <c r="DK1495" s="2"/>
      <c r="DL1495" s="2"/>
      <c r="DM1495" s="2"/>
      <c r="DN1495" s="2"/>
      <c r="DO1495" s="2"/>
      <c r="DP1495" s="2"/>
      <c r="DQ1495" s="2"/>
      <c r="DR1495" s="2"/>
      <c r="DS1495" s="2"/>
      <c r="DT1495" s="2"/>
      <c r="DU1495" s="2"/>
      <c r="DV1495" s="2"/>
      <c r="DW1495" s="2"/>
      <c r="DX1495" s="2"/>
      <c r="DY1495" s="2"/>
      <c r="DZ1495" s="2"/>
      <c r="EA1495" s="2"/>
      <c r="EB1495" s="2"/>
      <c r="EC1495" s="2"/>
      <c r="ED1495" s="2"/>
      <c r="EE1495" s="2"/>
      <c r="EF1495" s="2"/>
      <c r="EG1495" s="2"/>
      <c r="EH1495" s="2"/>
      <c r="EI1495" s="2"/>
      <c r="EJ1495" s="2"/>
      <c r="EK1495" s="2"/>
      <c r="EL1495" s="2"/>
      <c r="EM1495" s="2"/>
      <c r="EN1495" s="2"/>
      <c r="EO1495" s="2"/>
      <c r="EP1495" s="2"/>
      <c r="EQ1495" s="2"/>
      <c r="ER1495" s="2"/>
      <c r="ES1495" s="2"/>
      <c r="ET1495" s="2"/>
      <c r="EU1495" s="2"/>
      <c r="EV1495" s="2"/>
      <c r="EW1495" s="2"/>
      <c r="EX1495" s="2"/>
      <c r="EY1495" s="2"/>
      <c r="EZ1495" s="2"/>
      <c r="FA1495" s="2"/>
      <c r="FB1495" s="2"/>
      <c r="FC1495" s="2"/>
    </row>
    <row r="1496" spans="1:159" s="4" customFormat="1">
      <c r="A1496" s="50" t="s">
        <v>2300</v>
      </c>
      <c r="B1496" s="59" t="s">
        <v>2728</v>
      </c>
      <c r="C1496" s="60">
        <v>2498</v>
      </c>
      <c r="D1496" s="59" t="s">
        <v>1256</v>
      </c>
      <c r="E1496" s="78" t="str">
        <f>IFERROR(VLOOKUP($C1496,'2025-26 School Level AAFTE'!$C$2:$L$2349,9,FALSE), "No")</f>
        <v>No</v>
      </c>
      <c r="F1496" s="67">
        <f>IFERROR(VLOOKUP($C1496,'2025-26 School Level AAFTE'!$C$2:$J$2349,8,FALSE), 0)</f>
        <v>341.71</v>
      </c>
      <c r="G1496" s="69">
        <f>IFERROR(IF(E1496= "yes",VLOOKUP(C1496,Summary!$B:$I,6,0),0),0)</f>
        <v>0</v>
      </c>
      <c r="H1496" s="68">
        <f t="shared" si="251"/>
        <v>0</v>
      </c>
      <c r="I1496" s="110">
        <f>VLOOKUP($A1496,'2026-27 Salary &amp; Benefits'!$A:$I,3,FALSE)</f>
        <v>1.1200000000000001</v>
      </c>
      <c r="J1496" s="110">
        <f>VLOOKUP($A1496,'2026-27 Salary &amp; Benefits'!$A:$I,4,FALSE)</f>
        <v>1.1200000000000001</v>
      </c>
      <c r="K1496" s="101">
        <f t="shared" si="252"/>
        <v>0</v>
      </c>
      <c r="L1496" s="100">
        <f t="shared" si="253"/>
        <v>0</v>
      </c>
      <c r="M1496" s="102">
        <f>'2026-27 Salary &amp; Benefits'!$E$6</f>
        <v>78209</v>
      </c>
      <c r="N1496" s="102">
        <f>'2026-27 Salary &amp; Benefits'!$F$6</f>
        <v>82248</v>
      </c>
      <c r="O1496" s="7">
        <f t="shared" si="254"/>
        <v>0</v>
      </c>
      <c r="P1496" s="7">
        <f t="shared" si="255"/>
        <v>0</v>
      </c>
      <c r="Q1496" s="7">
        <f>'2026-27 Salary &amp; Benefits'!G$6</f>
        <v>16817.759999999998</v>
      </c>
      <c r="R1496" s="103">
        <f>'2026-27 Salary &amp; Benefits'!H$6</f>
        <v>0.16020000000000001</v>
      </c>
      <c r="S1496" s="103">
        <f>'2026-27 Salary &amp; Benefits'!I$6</f>
        <v>0.15390000000000001</v>
      </c>
      <c r="T1496" s="7">
        <f t="shared" si="256"/>
        <v>0</v>
      </c>
      <c r="U1496" s="7">
        <f t="shared" si="257"/>
        <v>0</v>
      </c>
      <c r="V1496" s="7">
        <f t="shared" si="258"/>
        <v>0</v>
      </c>
      <c r="W1496" s="7">
        <f t="shared" si="259"/>
        <v>0</v>
      </c>
      <c r="X1496" s="18">
        <f t="shared" si="260"/>
        <v>0</v>
      </c>
      <c r="Y1496" s="2"/>
      <c r="Z1496" s="2"/>
      <c r="AA1496" s="2"/>
      <c r="AB1496" s="2"/>
      <c r="AC1496" s="2"/>
      <c r="AD1496" s="2"/>
      <c r="AE1496" s="2"/>
      <c r="AF1496" s="2"/>
      <c r="AG1496" s="2"/>
      <c r="AH1496" s="2"/>
      <c r="AI1496" s="2"/>
      <c r="AJ1496" s="2"/>
      <c r="AK1496" s="2"/>
      <c r="AL1496" s="2"/>
      <c r="AM1496" s="2"/>
      <c r="AN1496" s="2"/>
      <c r="AO1496" s="2"/>
      <c r="AP1496" s="2"/>
      <c r="AQ1496" s="2"/>
      <c r="AR1496" s="2"/>
      <c r="AS1496" s="2"/>
      <c r="AT1496" s="2"/>
      <c r="AU1496" s="2"/>
      <c r="AV1496" s="2"/>
      <c r="AW1496" s="2"/>
      <c r="AX1496" s="2"/>
      <c r="AY1496" s="2"/>
      <c r="AZ1496" s="2"/>
      <c r="BA1496" s="2"/>
      <c r="BB1496" s="2"/>
      <c r="BC1496" s="2"/>
      <c r="BD1496" s="2"/>
      <c r="BE1496" s="2"/>
      <c r="BF1496" s="2"/>
      <c r="BG1496" s="2"/>
      <c r="BH1496" s="2"/>
      <c r="BI1496" s="2"/>
      <c r="BJ1496" s="2"/>
      <c r="BK1496" s="2"/>
      <c r="BL1496" s="2"/>
      <c r="BM1496" s="2"/>
      <c r="BN1496" s="2"/>
      <c r="BO1496" s="2"/>
      <c r="BP1496" s="2"/>
      <c r="BQ1496" s="2"/>
      <c r="BR1496" s="2"/>
      <c r="BS1496" s="2"/>
      <c r="BT1496" s="2"/>
      <c r="BU1496" s="2"/>
      <c r="BV1496" s="2"/>
      <c r="BW1496" s="2"/>
      <c r="BX1496" s="2"/>
      <c r="BY1496" s="2"/>
      <c r="BZ1496" s="2"/>
      <c r="CA1496" s="2"/>
      <c r="CB1496" s="2"/>
      <c r="CC1496" s="2"/>
      <c r="CD1496" s="2"/>
      <c r="CE1496" s="2"/>
      <c r="CF1496" s="2"/>
      <c r="CG1496" s="2"/>
      <c r="CH1496" s="2"/>
      <c r="CI1496" s="2"/>
      <c r="CJ1496" s="2"/>
      <c r="CK1496" s="2"/>
      <c r="CL1496" s="2"/>
      <c r="CM1496" s="2"/>
      <c r="CN1496" s="2"/>
      <c r="CO1496" s="2"/>
      <c r="CP1496" s="2"/>
      <c r="CQ1496" s="2"/>
      <c r="CR1496" s="2"/>
      <c r="CS1496" s="2"/>
      <c r="CT1496" s="2"/>
      <c r="CU1496" s="2"/>
      <c r="CV1496" s="2"/>
      <c r="CW1496" s="2"/>
      <c r="CX1496" s="2"/>
      <c r="CY1496" s="2"/>
      <c r="CZ1496" s="2"/>
      <c r="DA1496" s="2"/>
      <c r="DB1496" s="2"/>
      <c r="DC1496" s="2"/>
      <c r="DD1496" s="2"/>
      <c r="DE1496" s="2"/>
      <c r="DF1496" s="2"/>
      <c r="DG1496" s="2"/>
      <c r="DH1496" s="2"/>
      <c r="DI1496" s="2"/>
      <c r="DJ1496" s="2"/>
      <c r="DK1496" s="2"/>
      <c r="DL1496" s="2"/>
      <c r="DM1496" s="2"/>
      <c r="DN1496" s="2"/>
      <c r="DO1496" s="2"/>
      <c r="DP1496" s="2"/>
      <c r="DQ1496" s="2"/>
      <c r="DR1496" s="2"/>
      <c r="DS1496" s="2"/>
      <c r="DT1496" s="2"/>
      <c r="DU1496" s="2"/>
      <c r="DV1496" s="2"/>
      <c r="DW1496" s="2"/>
      <c r="DX1496" s="2"/>
      <c r="DY1496" s="2"/>
      <c r="DZ1496" s="2"/>
      <c r="EA1496" s="2"/>
      <c r="EB1496" s="2"/>
      <c r="EC1496" s="2"/>
      <c r="ED1496" s="2"/>
      <c r="EE1496" s="2"/>
      <c r="EF1496" s="2"/>
      <c r="EG1496" s="2"/>
      <c r="EH1496" s="2"/>
      <c r="EI1496" s="2"/>
      <c r="EJ1496" s="2"/>
      <c r="EK1496" s="2"/>
      <c r="EL1496" s="2"/>
      <c r="EM1496" s="2"/>
      <c r="EN1496" s="2"/>
      <c r="EO1496" s="2"/>
      <c r="EP1496" s="2"/>
      <c r="EQ1496" s="2"/>
      <c r="ER1496" s="2"/>
      <c r="ES1496" s="2"/>
      <c r="ET1496" s="2"/>
      <c r="EU1496" s="2"/>
      <c r="EV1496" s="2"/>
      <c r="EW1496" s="2"/>
      <c r="EX1496" s="2"/>
      <c r="EY1496" s="2"/>
      <c r="EZ1496" s="2"/>
      <c r="FA1496" s="2"/>
      <c r="FB1496" s="2"/>
      <c r="FC1496" s="2"/>
    </row>
    <row r="1497" spans="1:159" s="4" customFormat="1">
      <c r="A1497" s="50" t="s">
        <v>2300</v>
      </c>
      <c r="B1497" s="59" t="s">
        <v>2728</v>
      </c>
      <c r="C1497" s="60">
        <v>2334</v>
      </c>
      <c r="D1497" s="59" t="s">
        <v>1252</v>
      </c>
      <c r="E1497" s="78" t="str">
        <f>IFERROR(VLOOKUP($C1497,'2025-26 School Level AAFTE'!$C$2:$L$2349,9,FALSE), "No")</f>
        <v>No</v>
      </c>
      <c r="F1497" s="67">
        <f>IFERROR(VLOOKUP($C1497,'2025-26 School Level AAFTE'!$C$2:$J$2349,8,FALSE), 0)</f>
        <v>352.13</v>
      </c>
      <c r="G1497" s="69">
        <f>IFERROR(IF(E1497= "yes",VLOOKUP(C1497,Summary!$B:$I,6,0),0),0)</f>
        <v>0</v>
      </c>
      <c r="H1497" s="68">
        <f t="shared" si="251"/>
        <v>0</v>
      </c>
      <c r="I1497" s="110">
        <f>VLOOKUP($A1497,'2026-27 Salary &amp; Benefits'!$A:$I,3,FALSE)</f>
        <v>1.1200000000000001</v>
      </c>
      <c r="J1497" s="110">
        <f>VLOOKUP($A1497,'2026-27 Salary &amp; Benefits'!$A:$I,4,FALSE)</f>
        <v>1.1200000000000001</v>
      </c>
      <c r="K1497" s="101">
        <f t="shared" si="252"/>
        <v>0</v>
      </c>
      <c r="L1497" s="100">
        <f t="shared" si="253"/>
        <v>0</v>
      </c>
      <c r="M1497" s="102">
        <f>'2026-27 Salary &amp; Benefits'!$E$6</f>
        <v>78209</v>
      </c>
      <c r="N1497" s="102">
        <f>'2026-27 Salary &amp; Benefits'!$F$6</f>
        <v>82248</v>
      </c>
      <c r="O1497" s="7">
        <f t="shared" si="254"/>
        <v>0</v>
      </c>
      <c r="P1497" s="7">
        <f t="shared" si="255"/>
        <v>0</v>
      </c>
      <c r="Q1497" s="7">
        <f>'2026-27 Salary &amp; Benefits'!G$6</f>
        <v>16817.759999999998</v>
      </c>
      <c r="R1497" s="103">
        <f>'2026-27 Salary &amp; Benefits'!H$6</f>
        <v>0.16020000000000001</v>
      </c>
      <c r="S1497" s="103">
        <f>'2026-27 Salary &amp; Benefits'!I$6</f>
        <v>0.15390000000000001</v>
      </c>
      <c r="T1497" s="7">
        <f t="shared" si="256"/>
        <v>0</v>
      </c>
      <c r="U1497" s="7">
        <f t="shared" si="257"/>
        <v>0</v>
      </c>
      <c r="V1497" s="7">
        <f t="shared" si="258"/>
        <v>0</v>
      </c>
      <c r="W1497" s="7">
        <f t="shared" si="259"/>
        <v>0</v>
      </c>
      <c r="X1497" s="18">
        <f t="shared" si="260"/>
        <v>0</v>
      </c>
      <c r="Y1497" s="2"/>
      <c r="Z1497" s="2"/>
      <c r="AA1497" s="2"/>
      <c r="AB1497" s="2"/>
      <c r="AC1497" s="2"/>
      <c r="AD1497" s="2"/>
      <c r="AE1497" s="2"/>
      <c r="AF1497" s="2"/>
      <c r="AG1497" s="2"/>
      <c r="AH1497" s="2"/>
      <c r="AI1497" s="2"/>
      <c r="AJ1497" s="2"/>
      <c r="AK1497" s="2"/>
      <c r="AL1497" s="2"/>
      <c r="AM1497" s="2"/>
      <c r="AN1497" s="2"/>
      <c r="AO1497" s="2"/>
      <c r="AP1497" s="2"/>
      <c r="AQ1497" s="2"/>
      <c r="AR1497" s="2"/>
      <c r="AS1497" s="2"/>
      <c r="AT1497" s="2"/>
      <c r="AU1497" s="2"/>
      <c r="AV1497" s="2"/>
      <c r="AW1497" s="2"/>
      <c r="AX1497" s="2"/>
      <c r="AY1497" s="2"/>
      <c r="AZ1497" s="2"/>
      <c r="BA1497" s="2"/>
      <c r="BB1497" s="2"/>
      <c r="BC1497" s="2"/>
      <c r="BD1497" s="2"/>
      <c r="BE1497" s="2"/>
      <c r="BF1497" s="2"/>
      <c r="BG1497" s="2"/>
      <c r="BH1497" s="2"/>
      <c r="BI1497" s="2"/>
      <c r="BJ1497" s="2"/>
      <c r="BK1497" s="2"/>
      <c r="BL1497" s="2"/>
      <c r="BM1497" s="2"/>
      <c r="BN1497" s="2"/>
      <c r="BO1497" s="2"/>
      <c r="BP1497" s="2"/>
      <c r="BQ1497" s="2"/>
      <c r="BR1497" s="2"/>
      <c r="BS1497" s="2"/>
      <c r="BT1497" s="2"/>
      <c r="BU1497" s="2"/>
      <c r="BV1497" s="2"/>
      <c r="BW1497" s="2"/>
      <c r="BX1497" s="2"/>
      <c r="BY1497" s="2"/>
      <c r="BZ1497" s="2"/>
      <c r="CA1497" s="2"/>
      <c r="CB1497" s="2"/>
      <c r="CC1497" s="2"/>
      <c r="CD1497" s="2"/>
      <c r="CE1497" s="2"/>
      <c r="CF1497" s="2"/>
      <c r="CG1497" s="2"/>
      <c r="CH1497" s="2"/>
      <c r="CI1497" s="2"/>
      <c r="CJ1497" s="2"/>
      <c r="CK1497" s="2"/>
      <c r="CL1497" s="2"/>
      <c r="CM1497" s="2"/>
      <c r="CN1497" s="2"/>
      <c r="CO1497" s="2"/>
      <c r="CP1497" s="2"/>
      <c r="CQ1497" s="2"/>
      <c r="CR1497" s="2"/>
      <c r="CS1497" s="2"/>
      <c r="CT1497" s="2"/>
      <c r="CU1497" s="2"/>
      <c r="CV1497" s="2"/>
      <c r="CW1497" s="2"/>
      <c r="CX1497" s="2"/>
      <c r="CY1497" s="2"/>
      <c r="CZ1497" s="2"/>
      <c r="DA1497" s="2"/>
      <c r="DB1497" s="2"/>
      <c r="DC1497" s="2"/>
      <c r="DD1497" s="2"/>
      <c r="DE1497" s="2"/>
      <c r="DF1497" s="2"/>
      <c r="DG1497" s="2"/>
      <c r="DH1497" s="2"/>
      <c r="DI1497" s="2"/>
      <c r="DJ1497" s="2"/>
      <c r="DK1497" s="2"/>
      <c r="DL1497" s="2"/>
      <c r="DM1497" s="2"/>
      <c r="DN1497" s="2"/>
      <c r="DO1497" s="2"/>
      <c r="DP1497" s="2"/>
      <c r="DQ1497" s="2"/>
      <c r="DR1497" s="2"/>
      <c r="DS1497" s="2"/>
      <c r="DT1497" s="2"/>
      <c r="DU1497" s="2"/>
      <c r="DV1497" s="2"/>
      <c r="DW1497" s="2"/>
      <c r="DX1497" s="2"/>
      <c r="DY1497" s="2"/>
      <c r="DZ1497" s="2"/>
      <c r="EA1497" s="2"/>
      <c r="EB1497" s="2"/>
      <c r="EC1497" s="2"/>
      <c r="ED1497" s="2"/>
      <c r="EE1497" s="2"/>
      <c r="EF1497" s="2"/>
      <c r="EG1497" s="2"/>
      <c r="EH1497" s="2"/>
      <c r="EI1497" s="2"/>
      <c r="EJ1497" s="2"/>
      <c r="EK1497" s="2"/>
      <c r="EL1497" s="2"/>
      <c r="EM1497" s="2"/>
      <c r="EN1497" s="2"/>
      <c r="EO1497" s="2"/>
      <c r="EP1497" s="2"/>
      <c r="EQ1497" s="2"/>
      <c r="ER1497" s="2"/>
      <c r="ES1497" s="2"/>
      <c r="ET1497" s="2"/>
      <c r="EU1497" s="2"/>
      <c r="EV1497" s="2"/>
      <c r="EW1497" s="2"/>
      <c r="EX1497" s="2"/>
      <c r="EY1497" s="2"/>
      <c r="EZ1497" s="2"/>
      <c r="FA1497" s="2"/>
      <c r="FB1497" s="2"/>
      <c r="FC1497" s="2"/>
    </row>
    <row r="1498" spans="1:159" s="4" customFormat="1">
      <c r="A1498" s="50" t="s">
        <v>2300</v>
      </c>
      <c r="B1498" s="59" t="s">
        <v>2728</v>
      </c>
      <c r="C1498" s="60">
        <v>3572</v>
      </c>
      <c r="D1498" s="59" t="s">
        <v>1264</v>
      </c>
      <c r="E1498" s="78" t="str">
        <f>IFERROR(VLOOKUP($C1498,'2025-26 School Level AAFTE'!$C$2:$L$2349,9,FALSE), "No")</f>
        <v>No</v>
      </c>
      <c r="F1498" s="67">
        <f>IFERROR(VLOOKUP($C1498,'2025-26 School Level AAFTE'!$C$2:$J$2349,8,FALSE), 0)</f>
        <v>316.77000000000004</v>
      </c>
      <c r="G1498" s="69">
        <f>IFERROR(IF(E1498= "yes",VLOOKUP(C1498,Summary!$B:$I,6,0),0),0)</f>
        <v>0</v>
      </c>
      <c r="H1498" s="68">
        <f t="shared" si="251"/>
        <v>0</v>
      </c>
      <c r="I1498" s="110">
        <f>VLOOKUP($A1498,'2026-27 Salary &amp; Benefits'!$A:$I,3,FALSE)</f>
        <v>1.1200000000000001</v>
      </c>
      <c r="J1498" s="110">
        <f>VLOOKUP($A1498,'2026-27 Salary &amp; Benefits'!$A:$I,4,FALSE)</f>
        <v>1.1200000000000001</v>
      </c>
      <c r="K1498" s="101">
        <f t="shared" si="252"/>
        <v>0</v>
      </c>
      <c r="L1498" s="100">
        <f t="shared" si="253"/>
        <v>0</v>
      </c>
      <c r="M1498" s="102">
        <f>'2026-27 Salary &amp; Benefits'!$E$6</f>
        <v>78209</v>
      </c>
      <c r="N1498" s="102">
        <f>'2026-27 Salary &amp; Benefits'!$F$6</f>
        <v>82248</v>
      </c>
      <c r="O1498" s="7">
        <f t="shared" si="254"/>
        <v>0</v>
      </c>
      <c r="P1498" s="7">
        <f t="shared" si="255"/>
        <v>0</v>
      </c>
      <c r="Q1498" s="7">
        <f>'2026-27 Salary &amp; Benefits'!G$6</f>
        <v>16817.759999999998</v>
      </c>
      <c r="R1498" s="103">
        <f>'2026-27 Salary &amp; Benefits'!H$6</f>
        <v>0.16020000000000001</v>
      </c>
      <c r="S1498" s="103">
        <f>'2026-27 Salary &amp; Benefits'!I$6</f>
        <v>0.15390000000000001</v>
      </c>
      <c r="T1498" s="7">
        <f t="shared" si="256"/>
        <v>0</v>
      </c>
      <c r="U1498" s="7">
        <f t="shared" si="257"/>
        <v>0</v>
      </c>
      <c r="V1498" s="7">
        <f t="shared" si="258"/>
        <v>0</v>
      </c>
      <c r="W1498" s="7">
        <f t="shared" si="259"/>
        <v>0</v>
      </c>
      <c r="X1498" s="18">
        <f t="shared" si="260"/>
        <v>0</v>
      </c>
      <c r="Y1498" s="2"/>
      <c r="Z1498" s="2"/>
      <c r="AA1498" s="2"/>
      <c r="AB1498" s="2"/>
      <c r="AC1498" s="2"/>
      <c r="AD1498" s="2"/>
      <c r="AE1498" s="2"/>
      <c r="AF1498" s="2"/>
      <c r="AG1498" s="2"/>
      <c r="AH1498" s="2"/>
      <c r="AI1498" s="2"/>
      <c r="AJ1498" s="2"/>
      <c r="AK1498" s="2"/>
      <c r="AL1498" s="2"/>
      <c r="AM1498" s="2"/>
      <c r="AN1498" s="2"/>
      <c r="AO1498" s="2"/>
      <c r="AP1498" s="2"/>
      <c r="AQ1498" s="2"/>
      <c r="AR1498" s="2"/>
      <c r="AS1498" s="2"/>
      <c r="AT1498" s="2"/>
      <c r="AU1498" s="2"/>
      <c r="AV1498" s="2"/>
      <c r="AW1498" s="2"/>
      <c r="AX1498" s="2"/>
      <c r="AY1498" s="2"/>
      <c r="AZ1498" s="2"/>
      <c r="BA1498" s="2"/>
      <c r="BB1498" s="2"/>
      <c r="BC1498" s="2"/>
      <c r="BD1498" s="2"/>
      <c r="BE1498" s="2"/>
      <c r="BF1498" s="2"/>
      <c r="BG1498" s="2"/>
      <c r="BH1498" s="2"/>
      <c r="BI1498" s="2"/>
      <c r="BJ1498" s="2"/>
      <c r="BK1498" s="2"/>
      <c r="BL1498" s="2"/>
      <c r="BM1498" s="2"/>
      <c r="BN1498" s="2"/>
      <c r="BO1498" s="2"/>
      <c r="BP1498" s="2"/>
      <c r="BQ1498" s="2"/>
      <c r="BR1498" s="2"/>
      <c r="BS1498" s="2"/>
      <c r="BT1498" s="2"/>
      <c r="BU1498" s="2"/>
      <c r="BV1498" s="2"/>
      <c r="BW1498" s="2"/>
      <c r="BX1498" s="2"/>
      <c r="BY1498" s="2"/>
      <c r="BZ1498" s="2"/>
      <c r="CA1498" s="2"/>
      <c r="CB1498" s="2"/>
      <c r="CC1498" s="2"/>
      <c r="CD1498" s="2"/>
      <c r="CE1498" s="2"/>
      <c r="CF1498" s="2"/>
      <c r="CG1498" s="2"/>
      <c r="CH1498" s="2"/>
      <c r="CI1498" s="2"/>
      <c r="CJ1498" s="2"/>
      <c r="CK1498" s="2"/>
      <c r="CL1498" s="2"/>
      <c r="CM1498" s="2"/>
      <c r="CN1498" s="2"/>
      <c r="CO1498" s="2"/>
      <c r="CP1498" s="2"/>
      <c r="CQ1498" s="2"/>
      <c r="CR1498" s="2"/>
      <c r="CS1498" s="2"/>
      <c r="CT1498" s="2"/>
      <c r="CU1498" s="2"/>
      <c r="CV1498" s="2"/>
      <c r="CW1498" s="2"/>
      <c r="CX1498" s="2"/>
      <c r="CY1498" s="2"/>
      <c r="CZ1498" s="2"/>
      <c r="DA1498" s="2"/>
      <c r="DB1498" s="2"/>
      <c r="DC1498" s="2"/>
      <c r="DD1498" s="2"/>
      <c r="DE1498" s="2"/>
      <c r="DF1498" s="2"/>
      <c r="DG1498" s="2"/>
      <c r="DH1498" s="2"/>
      <c r="DI1498" s="2"/>
      <c r="DJ1498" s="2"/>
      <c r="DK1498" s="2"/>
      <c r="DL1498" s="2"/>
      <c r="DM1498" s="2"/>
      <c r="DN1498" s="2"/>
      <c r="DO1498" s="2"/>
      <c r="DP1498" s="2"/>
      <c r="DQ1498" s="2"/>
      <c r="DR1498" s="2"/>
      <c r="DS1498" s="2"/>
      <c r="DT1498" s="2"/>
      <c r="DU1498" s="2"/>
      <c r="DV1498" s="2"/>
      <c r="DW1498" s="2"/>
      <c r="DX1498" s="2"/>
      <c r="DY1498" s="2"/>
      <c r="DZ1498" s="2"/>
      <c r="EA1498" s="2"/>
      <c r="EB1498" s="2"/>
      <c r="EC1498" s="2"/>
      <c r="ED1498" s="2"/>
      <c r="EE1498" s="2"/>
      <c r="EF1498" s="2"/>
      <c r="EG1498" s="2"/>
      <c r="EH1498" s="2"/>
      <c r="EI1498" s="2"/>
      <c r="EJ1498" s="2"/>
      <c r="EK1498" s="2"/>
      <c r="EL1498" s="2"/>
      <c r="EM1498" s="2"/>
      <c r="EN1498" s="2"/>
      <c r="EO1498" s="2"/>
      <c r="EP1498" s="2"/>
      <c r="EQ1498" s="2"/>
      <c r="ER1498" s="2"/>
      <c r="ES1498" s="2"/>
      <c r="ET1498" s="2"/>
      <c r="EU1498" s="2"/>
      <c r="EV1498" s="2"/>
      <c r="EW1498" s="2"/>
      <c r="EX1498" s="2"/>
      <c r="EY1498" s="2"/>
      <c r="EZ1498" s="2"/>
      <c r="FA1498" s="2"/>
      <c r="FB1498" s="2"/>
      <c r="FC1498" s="2"/>
    </row>
    <row r="1499" spans="1:159" s="4" customFormat="1">
      <c r="A1499" s="50" t="s">
        <v>2300</v>
      </c>
      <c r="B1499" s="59" t="s">
        <v>2728</v>
      </c>
      <c r="C1499" s="58">
        <v>3927</v>
      </c>
      <c r="D1499" s="51" t="s">
        <v>1267</v>
      </c>
      <c r="E1499" s="78" t="str">
        <f>IFERROR(VLOOKUP($C1499,'2025-26 School Level AAFTE'!$C$2:$L$2349,9,FALSE), "No")</f>
        <v>No</v>
      </c>
      <c r="F1499" s="67">
        <f>IFERROR(VLOOKUP($C1499,'2025-26 School Level AAFTE'!$C$2:$J$2349,8,FALSE), 0)</f>
        <v>707.99</v>
      </c>
      <c r="G1499" s="69">
        <f>IFERROR(IF(E1499= "yes",VLOOKUP(C1499,Summary!$B:$I,6,0),0),0)</f>
        <v>0</v>
      </c>
      <c r="H1499" s="68">
        <f t="shared" si="251"/>
        <v>0</v>
      </c>
      <c r="I1499" s="110">
        <f>VLOOKUP($A1499,'2026-27 Salary &amp; Benefits'!$A:$I,3,FALSE)</f>
        <v>1.1200000000000001</v>
      </c>
      <c r="J1499" s="110">
        <f>VLOOKUP($A1499,'2026-27 Salary &amp; Benefits'!$A:$I,4,FALSE)</f>
        <v>1.1200000000000001</v>
      </c>
      <c r="K1499" s="101">
        <f t="shared" si="252"/>
        <v>0</v>
      </c>
      <c r="L1499" s="100">
        <f t="shared" si="253"/>
        <v>0</v>
      </c>
      <c r="M1499" s="102">
        <f>'2026-27 Salary &amp; Benefits'!$E$6</f>
        <v>78209</v>
      </c>
      <c r="N1499" s="102">
        <f>'2026-27 Salary &amp; Benefits'!$F$6</f>
        <v>82248</v>
      </c>
      <c r="O1499" s="7">
        <f t="shared" si="254"/>
        <v>0</v>
      </c>
      <c r="P1499" s="7">
        <f t="shared" si="255"/>
        <v>0</v>
      </c>
      <c r="Q1499" s="7">
        <f>'2026-27 Salary &amp; Benefits'!G$6</f>
        <v>16817.759999999998</v>
      </c>
      <c r="R1499" s="103">
        <f>'2026-27 Salary &amp; Benefits'!H$6</f>
        <v>0.16020000000000001</v>
      </c>
      <c r="S1499" s="103">
        <f>'2026-27 Salary &amp; Benefits'!I$6</f>
        <v>0.15390000000000001</v>
      </c>
      <c r="T1499" s="7">
        <f t="shared" si="256"/>
        <v>0</v>
      </c>
      <c r="U1499" s="7">
        <f t="shared" si="257"/>
        <v>0</v>
      </c>
      <c r="V1499" s="7">
        <f t="shared" si="258"/>
        <v>0</v>
      </c>
      <c r="W1499" s="7">
        <f t="shared" si="259"/>
        <v>0</v>
      </c>
      <c r="X1499" s="18">
        <f t="shared" si="260"/>
        <v>0</v>
      </c>
      <c r="Y1499" s="2"/>
      <c r="Z1499" s="2"/>
      <c r="AA1499" s="2"/>
      <c r="AB1499" s="2"/>
      <c r="AC1499" s="2"/>
      <c r="AD1499" s="2"/>
      <c r="AE1499" s="2"/>
      <c r="AF1499" s="2"/>
      <c r="AG1499" s="2"/>
      <c r="AH1499" s="2"/>
      <c r="AI1499" s="2"/>
      <c r="AJ1499" s="2"/>
      <c r="AK1499" s="2"/>
      <c r="AL1499" s="2"/>
      <c r="AM1499" s="2"/>
      <c r="AN1499" s="2"/>
      <c r="AO1499" s="2"/>
      <c r="AP1499" s="2"/>
      <c r="AQ1499" s="2"/>
      <c r="AR1499" s="2"/>
      <c r="AS1499" s="2"/>
      <c r="AT1499" s="2"/>
      <c r="AU1499" s="2"/>
      <c r="AV1499" s="2"/>
      <c r="AW1499" s="2"/>
      <c r="AX1499" s="2"/>
      <c r="AY1499" s="2"/>
      <c r="AZ1499" s="2"/>
      <c r="BA1499" s="2"/>
      <c r="BB1499" s="2"/>
      <c r="BC1499" s="2"/>
      <c r="BD1499" s="2"/>
      <c r="BE1499" s="2"/>
      <c r="BF1499" s="2"/>
      <c r="BG1499" s="2"/>
      <c r="BH1499" s="2"/>
      <c r="BI1499" s="2"/>
      <c r="BJ1499" s="2"/>
      <c r="BK1499" s="2"/>
      <c r="BL1499" s="2"/>
      <c r="BM1499" s="2"/>
      <c r="BN1499" s="2"/>
      <c r="BO1499" s="2"/>
      <c r="BP1499" s="2"/>
      <c r="BQ1499" s="2"/>
      <c r="BR1499" s="2"/>
      <c r="BS1499" s="2"/>
      <c r="BT1499" s="2"/>
      <c r="BU1499" s="2"/>
      <c r="BV1499" s="2"/>
      <c r="BW1499" s="2"/>
      <c r="BX1499" s="2"/>
      <c r="BY1499" s="2"/>
      <c r="BZ1499" s="2"/>
      <c r="CA1499" s="2"/>
      <c r="CB1499" s="2"/>
      <c r="CC1499" s="2"/>
      <c r="CD1499" s="2"/>
      <c r="CE1499" s="2"/>
      <c r="CF1499" s="2"/>
      <c r="CG1499" s="2"/>
      <c r="CH1499" s="2"/>
      <c r="CI1499" s="2"/>
      <c r="CJ1499" s="2"/>
      <c r="CK1499" s="2"/>
      <c r="CL1499" s="2"/>
      <c r="CM1499" s="2"/>
      <c r="CN1499" s="2"/>
      <c r="CO1499" s="2"/>
      <c r="CP1499" s="2"/>
      <c r="CQ1499" s="2"/>
      <c r="CR1499" s="2"/>
      <c r="CS1499" s="2"/>
      <c r="CT1499" s="2"/>
      <c r="CU1499" s="2"/>
      <c r="CV1499" s="2"/>
      <c r="CW1499" s="2"/>
      <c r="CX1499" s="2"/>
      <c r="CY1499" s="2"/>
      <c r="CZ1499" s="2"/>
      <c r="DA1499" s="2"/>
      <c r="DB1499" s="2"/>
      <c r="DC1499" s="2"/>
      <c r="DD1499" s="2"/>
      <c r="DE1499" s="2"/>
      <c r="DF1499" s="2"/>
      <c r="DG1499" s="2"/>
      <c r="DH1499" s="2"/>
      <c r="DI1499" s="2"/>
      <c r="DJ1499" s="2"/>
      <c r="DK1499" s="2"/>
      <c r="DL1499" s="2"/>
      <c r="DM1499" s="2"/>
      <c r="DN1499" s="2"/>
      <c r="DO1499" s="2"/>
      <c r="DP1499" s="2"/>
      <c r="DQ1499" s="2"/>
      <c r="DR1499" s="2"/>
      <c r="DS1499" s="2"/>
      <c r="DT1499" s="2"/>
      <c r="DU1499" s="2"/>
      <c r="DV1499" s="2"/>
      <c r="DW1499" s="2"/>
      <c r="DX1499" s="2"/>
      <c r="DY1499" s="2"/>
      <c r="DZ1499" s="2"/>
      <c r="EA1499" s="2"/>
      <c r="EB1499" s="2"/>
      <c r="EC1499" s="2"/>
      <c r="ED1499" s="2"/>
      <c r="EE1499" s="2"/>
      <c r="EF1499" s="2"/>
      <c r="EG1499" s="2"/>
      <c r="EH1499" s="2"/>
      <c r="EI1499" s="2"/>
      <c r="EJ1499" s="2"/>
      <c r="EK1499" s="2"/>
      <c r="EL1499" s="2"/>
      <c r="EM1499" s="2"/>
      <c r="EN1499" s="2"/>
      <c r="EO1499" s="2"/>
      <c r="EP1499" s="2"/>
      <c r="EQ1499" s="2"/>
      <c r="ER1499" s="2"/>
      <c r="ES1499" s="2"/>
      <c r="ET1499" s="2"/>
      <c r="EU1499" s="2"/>
      <c r="EV1499" s="2"/>
      <c r="EW1499" s="2"/>
      <c r="EX1499" s="2"/>
      <c r="EY1499" s="2"/>
      <c r="EZ1499" s="2"/>
      <c r="FA1499" s="2"/>
      <c r="FB1499" s="2"/>
      <c r="FC1499" s="2"/>
    </row>
    <row r="1500" spans="1:159" s="4" customFormat="1">
      <c r="A1500" t="s">
        <v>2300</v>
      </c>
      <c r="B1500" s="59" t="s">
        <v>2728</v>
      </c>
      <c r="C1500" s="60">
        <v>4146</v>
      </c>
      <c r="D1500" s="59" t="s">
        <v>1270</v>
      </c>
      <c r="E1500" s="78" t="str">
        <f>IFERROR(VLOOKUP($C1500,'2025-26 School Level AAFTE'!$C$2:$L$2349,9,FALSE), "No")</f>
        <v>No</v>
      </c>
      <c r="F1500" s="67">
        <f>IFERROR(VLOOKUP($C1500,'2025-26 School Level AAFTE'!$C$2:$J$2349,8,FALSE), 0)</f>
        <v>715.11</v>
      </c>
      <c r="G1500" s="69">
        <f>IFERROR(IF(E1500= "yes",VLOOKUP(C1500,Summary!$B:$I,6,0),0),0)</f>
        <v>0</v>
      </c>
      <c r="H1500" s="68">
        <f t="shared" si="251"/>
        <v>0</v>
      </c>
      <c r="I1500" s="110">
        <f>VLOOKUP($A1500,'2026-27 Salary &amp; Benefits'!$A:$I,3,FALSE)</f>
        <v>1.1200000000000001</v>
      </c>
      <c r="J1500" s="110">
        <f>VLOOKUP($A1500,'2026-27 Salary &amp; Benefits'!$A:$I,4,FALSE)</f>
        <v>1.1200000000000001</v>
      </c>
      <c r="K1500" s="101">
        <f t="shared" si="252"/>
        <v>0</v>
      </c>
      <c r="L1500" s="100">
        <f t="shared" si="253"/>
        <v>0</v>
      </c>
      <c r="M1500" s="102">
        <f>'2026-27 Salary &amp; Benefits'!$E$6</f>
        <v>78209</v>
      </c>
      <c r="N1500" s="102">
        <f>'2026-27 Salary &amp; Benefits'!$F$6</f>
        <v>82248</v>
      </c>
      <c r="O1500" s="7">
        <f t="shared" si="254"/>
        <v>0</v>
      </c>
      <c r="P1500" s="7">
        <f t="shared" si="255"/>
        <v>0</v>
      </c>
      <c r="Q1500" s="7">
        <f>'2026-27 Salary &amp; Benefits'!G$6</f>
        <v>16817.759999999998</v>
      </c>
      <c r="R1500" s="103">
        <f>'2026-27 Salary &amp; Benefits'!H$6</f>
        <v>0.16020000000000001</v>
      </c>
      <c r="S1500" s="103">
        <f>'2026-27 Salary &amp; Benefits'!I$6</f>
        <v>0.15390000000000001</v>
      </c>
      <c r="T1500" s="7">
        <f t="shared" si="256"/>
        <v>0</v>
      </c>
      <c r="U1500" s="7">
        <f t="shared" si="257"/>
        <v>0</v>
      </c>
      <c r="V1500" s="7">
        <f t="shared" si="258"/>
        <v>0</v>
      </c>
      <c r="W1500" s="7">
        <f t="shared" si="259"/>
        <v>0</v>
      </c>
      <c r="X1500" s="18">
        <f t="shared" si="260"/>
        <v>0</v>
      </c>
      <c r="Y1500" s="2"/>
      <c r="Z1500" s="2"/>
      <c r="AA1500" s="2"/>
      <c r="AB1500" s="2"/>
      <c r="AC1500" s="2"/>
      <c r="AD1500" s="2"/>
      <c r="AE1500" s="2"/>
      <c r="AF1500" s="2"/>
      <c r="AG1500" s="2"/>
      <c r="AH1500" s="2"/>
      <c r="AI1500" s="2"/>
      <c r="AJ1500" s="2"/>
      <c r="AK1500" s="2"/>
      <c r="AL1500" s="2"/>
      <c r="AM1500" s="2"/>
      <c r="AN1500" s="2"/>
      <c r="AO1500" s="2"/>
      <c r="AP1500" s="2"/>
      <c r="AQ1500" s="2"/>
      <c r="AR1500" s="2"/>
      <c r="AS1500" s="2"/>
      <c r="AT1500" s="2"/>
      <c r="AU1500" s="2"/>
      <c r="AV1500" s="2"/>
      <c r="AW1500" s="2"/>
      <c r="AX1500" s="2"/>
      <c r="AY1500" s="2"/>
      <c r="AZ1500" s="2"/>
      <c r="BA1500" s="2"/>
      <c r="BB1500" s="2"/>
      <c r="BC1500" s="2"/>
      <c r="BD1500" s="2"/>
      <c r="BE1500" s="2"/>
      <c r="BF1500" s="2"/>
      <c r="BG1500" s="2"/>
      <c r="BH1500" s="2"/>
      <c r="BI1500" s="2"/>
      <c r="BJ1500" s="2"/>
      <c r="BK1500" s="2"/>
      <c r="BL1500" s="2"/>
      <c r="BM1500" s="2"/>
      <c r="BN1500" s="2"/>
      <c r="BO1500" s="2"/>
      <c r="BP1500" s="2"/>
      <c r="BQ1500" s="2"/>
      <c r="BR1500" s="2"/>
      <c r="BS1500" s="2"/>
      <c r="BT1500" s="2"/>
      <c r="BU1500" s="2"/>
      <c r="BV1500" s="2"/>
      <c r="BW1500" s="2"/>
      <c r="BX1500" s="2"/>
      <c r="BY1500" s="2"/>
      <c r="BZ1500" s="2"/>
      <c r="CA1500" s="2"/>
      <c r="CB1500" s="2"/>
      <c r="CC1500" s="2"/>
      <c r="CD1500" s="2"/>
      <c r="CE1500" s="2"/>
      <c r="CF1500" s="2"/>
      <c r="CG1500" s="2"/>
      <c r="CH1500" s="2"/>
      <c r="CI1500" s="2"/>
      <c r="CJ1500" s="2"/>
      <c r="CK1500" s="2"/>
      <c r="CL1500" s="2"/>
      <c r="CM1500" s="2"/>
      <c r="CN1500" s="2"/>
      <c r="CO1500" s="2"/>
      <c r="CP1500" s="2"/>
      <c r="CQ1500" s="2"/>
      <c r="CR1500" s="2"/>
      <c r="CS1500" s="2"/>
      <c r="CT1500" s="2"/>
      <c r="CU1500" s="2"/>
      <c r="CV1500" s="2"/>
      <c r="CW1500" s="2"/>
      <c r="CX1500" s="2"/>
      <c r="CY1500" s="2"/>
      <c r="CZ1500" s="2"/>
      <c r="DA1500" s="2"/>
      <c r="DB1500" s="2"/>
      <c r="DC1500" s="2"/>
      <c r="DD1500" s="2"/>
      <c r="DE1500" s="2"/>
      <c r="DF1500" s="2"/>
      <c r="DG1500" s="2"/>
      <c r="DH1500" s="2"/>
      <c r="DI1500" s="2"/>
      <c r="DJ1500" s="2"/>
      <c r="DK1500" s="2"/>
      <c r="DL1500" s="2"/>
      <c r="DM1500" s="2"/>
      <c r="DN1500" s="2"/>
      <c r="DO1500" s="2"/>
      <c r="DP1500" s="2"/>
      <c r="DQ1500" s="2"/>
      <c r="DR1500" s="2"/>
      <c r="DS1500" s="2"/>
      <c r="DT1500" s="2"/>
      <c r="DU1500" s="2"/>
      <c r="DV1500" s="2"/>
      <c r="DW1500" s="2"/>
      <c r="DX1500" s="2"/>
      <c r="DY1500" s="2"/>
      <c r="DZ1500" s="2"/>
      <c r="EA1500" s="2"/>
      <c r="EB1500" s="2"/>
      <c r="EC1500" s="2"/>
      <c r="ED1500" s="2"/>
      <c r="EE1500" s="2"/>
      <c r="EF1500" s="2"/>
      <c r="EG1500" s="2"/>
      <c r="EH1500" s="2"/>
      <c r="EI1500" s="2"/>
      <c r="EJ1500" s="2"/>
      <c r="EK1500" s="2"/>
      <c r="EL1500" s="2"/>
      <c r="EM1500" s="2"/>
      <c r="EN1500" s="2"/>
      <c r="EO1500" s="2"/>
      <c r="EP1500" s="2"/>
      <c r="EQ1500" s="2"/>
      <c r="ER1500" s="2"/>
      <c r="ES1500" s="2"/>
      <c r="ET1500" s="2"/>
      <c r="EU1500" s="2"/>
      <c r="EV1500" s="2"/>
      <c r="EW1500" s="2"/>
      <c r="EX1500" s="2"/>
      <c r="EY1500" s="2"/>
      <c r="EZ1500" s="2"/>
      <c r="FA1500" s="2"/>
      <c r="FB1500" s="2"/>
      <c r="FC1500" s="2"/>
    </row>
    <row r="1501" spans="1:159" s="4" customFormat="1">
      <c r="A1501" s="50" t="s">
        <v>2300</v>
      </c>
      <c r="B1501" s="59" t="s">
        <v>2728</v>
      </c>
      <c r="C1501" s="60">
        <v>2125</v>
      </c>
      <c r="D1501" s="59" t="s">
        <v>1250</v>
      </c>
      <c r="E1501" s="78" t="str">
        <f>IFERROR(VLOOKUP($C1501,'2025-26 School Level AAFTE'!$C$2:$L$2349,9,FALSE), "No")</f>
        <v>No</v>
      </c>
      <c r="F1501" s="67">
        <f>IFERROR(VLOOKUP($C1501,'2025-26 School Level AAFTE'!$C$2:$J$2349,8,FALSE), 0)</f>
        <v>1902.2</v>
      </c>
      <c r="G1501" s="69">
        <f>IFERROR(IF(E1501= "yes",VLOOKUP(C1501,Summary!$B:$I,6,0),0),0)</f>
        <v>0</v>
      </c>
      <c r="H1501" s="68">
        <f t="shared" si="251"/>
        <v>0</v>
      </c>
      <c r="I1501" s="110">
        <f>VLOOKUP($A1501,'2026-27 Salary &amp; Benefits'!$A:$I,3,FALSE)</f>
        <v>1.1200000000000001</v>
      </c>
      <c r="J1501" s="110">
        <f>VLOOKUP($A1501,'2026-27 Salary &amp; Benefits'!$A:$I,4,FALSE)</f>
        <v>1.1200000000000001</v>
      </c>
      <c r="K1501" s="101">
        <f t="shared" si="252"/>
        <v>0</v>
      </c>
      <c r="L1501" s="100">
        <f t="shared" si="253"/>
        <v>0</v>
      </c>
      <c r="M1501" s="102">
        <f>'2026-27 Salary &amp; Benefits'!$E$6</f>
        <v>78209</v>
      </c>
      <c r="N1501" s="102">
        <f>'2026-27 Salary &amp; Benefits'!$F$6</f>
        <v>82248</v>
      </c>
      <c r="O1501" s="7">
        <f t="shared" si="254"/>
        <v>0</v>
      </c>
      <c r="P1501" s="7">
        <f t="shared" si="255"/>
        <v>0</v>
      </c>
      <c r="Q1501" s="7">
        <f>'2026-27 Salary &amp; Benefits'!G$6</f>
        <v>16817.759999999998</v>
      </c>
      <c r="R1501" s="103">
        <f>'2026-27 Salary &amp; Benefits'!H$6</f>
        <v>0.16020000000000001</v>
      </c>
      <c r="S1501" s="103">
        <f>'2026-27 Salary &amp; Benefits'!I$6</f>
        <v>0.15390000000000001</v>
      </c>
      <c r="T1501" s="7">
        <f t="shared" si="256"/>
        <v>0</v>
      </c>
      <c r="U1501" s="7">
        <f t="shared" si="257"/>
        <v>0</v>
      </c>
      <c r="V1501" s="7">
        <f t="shared" si="258"/>
        <v>0</v>
      </c>
      <c r="W1501" s="7">
        <f t="shared" si="259"/>
        <v>0</v>
      </c>
      <c r="X1501" s="18">
        <f t="shared" si="260"/>
        <v>0</v>
      </c>
      <c r="Y1501" s="2"/>
      <c r="Z1501" s="2"/>
      <c r="AA1501" s="2"/>
      <c r="AB1501" s="2"/>
      <c r="AC1501" s="2"/>
      <c r="AD1501" s="2"/>
      <c r="AE1501" s="2"/>
      <c r="AF1501" s="2"/>
      <c r="AG1501" s="2"/>
      <c r="AH1501" s="2"/>
      <c r="AI1501" s="2"/>
      <c r="AJ1501" s="2"/>
      <c r="AK1501" s="2"/>
      <c r="AL1501" s="2"/>
      <c r="AM1501" s="2"/>
      <c r="AN1501" s="2"/>
      <c r="AO1501" s="2"/>
      <c r="AP1501" s="2"/>
      <c r="AQ1501" s="2"/>
      <c r="AR1501" s="2"/>
      <c r="AS1501" s="2"/>
      <c r="AT1501" s="2"/>
      <c r="AU1501" s="2"/>
      <c r="AV1501" s="2"/>
      <c r="AW1501" s="2"/>
      <c r="AX1501" s="2"/>
      <c r="AY1501" s="2"/>
      <c r="AZ1501" s="2"/>
      <c r="BA1501" s="2"/>
      <c r="BB1501" s="2"/>
      <c r="BC1501" s="2"/>
      <c r="BD1501" s="2"/>
      <c r="BE1501" s="2"/>
      <c r="BF1501" s="2"/>
      <c r="BG1501" s="2"/>
      <c r="BH1501" s="2"/>
      <c r="BI1501" s="2"/>
      <c r="BJ1501" s="2"/>
      <c r="BK1501" s="2"/>
      <c r="BL1501" s="2"/>
      <c r="BM1501" s="2"/>
      <c r="BN1501" s="2"/>
      <c r="BO1501" s="2"/>
      <c r="BP1501" s="2"/>
      <c r="BQ1501" s="2"/>
      <c r="BR1501" s="2"/>
      <c r="BS1501" s="2"/>
      <c r="BT1501" s="2"/>
      <c r="BU1501" s="2"/>
      <c r="BV1501" s="2"/>
      <c r="BW1501" s="2"/>
      <c r="BX1501" s="2"/>
      <c r="BY1501" s="2"/>
      <c r="BZ1501" s="2"/>
      <c r="CA1501" s="2"/>
      <c r="CB1501" s="2"/>
      <c r="CC1501" s="2"/>
      <c r="CD1501" s="2"/>
      <c r="CE1501" s="2"/>
      <c r="CF1501" s="2"/>
      <c r="CG1501" s="2"/>
      <c r="CH1501" s="2"/>
      <c r="CI1501" s="2"/>
      <c r="CJ1501" s="2"/>
      <c r="CK1501" s="2"/>
      <c r="CL1501" s="2"/>
      <c r="CM1501" s="2"/>
      <c r="CN1501" s="2"/>
      <c r="CO1501" s="2"/>
      <c r="CP1501" s="2"/>
      <c r="CQ1501" s="2"/>
      <c r="CR1501" s="2"/>
      <c r="CS1501" s="2"/>
      <c r="CT1501" s="2"/>
      <c r="CU1501" s="2"/>
      <c r="CV1501" s="2"/>
      <c r="CW1501" s="2"/>
      <c r="CX1501" s="2"/>
      <c r="CY1501" s="2"/>
      <c r="CZ1501" s="2"/>
      <c r="DA1501" s="2"/>
      <c r="DB1501" s="2"/>
      <c r="DC1501" s="2"/>
      <c r="DD1501" s="2"/>
      <c r="DE1501" s="2"/>
      <c r="DF1501" s="2"/>
      <c r="DG1501" s="2"/>
      <c r="DH1501" s="2"/>
      <c r="DI1501" s="2"/>
      <c r="DJ1501" s="2"/>
      <c r="DK1501" s="2"/>
      <c r="DL1501" s="2"/>
      <c r="DM1501" s="2"/>
      <c r="DN1501" s="2"/>
      <c r="DO1501" s="2"/>
      <c r="DP1501" s="2"/>
      <c r="DQ1501" s="2"/>
      <c r="DR1501" s="2"/>
      <c r="DS1501" s="2"/>
      <c r="DT1501" s="2"/>
      <c r="DU1501" s="2"/>
      <c r="DV1501" s="2"/>
      <c r="DW1501" s="2"/>
      <c r="DX1501" s="2"/>
      <c r="DY1501" s="2"/>
      <c r="DZ1501" s="2"/>
      <c r="EA1501" s="2"/>
      <c r="EB1501" s="2"/>
      <c r="EC1501" s="2"/>
      <c r="ED1501" s="2"/>
      <c r="EE1501" s="2"/>
      <c r="EF1501" s="2"/>
      <c r="EG1501" s="2"/>
      <c r="EH1501" s="2"/>
      <c r="EI1501" s="2"/>
      <c r="EJ1501" s="2"/>
      <c r="EK1501" s="2"/>
      <c r="EL1501" s="2"/>
      <c r="EM1501" s="2"/>
      <c r="EN1501" s="2"/>
      <c r="EO1501" s="2"/>
      <c r="EP1501" s="2"/>
      <c r="EQ1501" s="2"/>
      <c r="ER1501" s="2"/>
      <c r="ES1501" s="2"/>
      <c r="ET1501" s="2"/>
      <c r="EU1501" s="2"/>
      <c r="EV1501" s="2"/>
      <c r="EW1501" s="2"/>
      <c r="EX1501" s="2"/>
      <c r="EY1501" s="2"/>
      <c r="EZ1501" s="2"/>
      <c r="FA1501" s="2"/>
      <c r="FB1501" s="2"/>
      <c r="FC1501" s="2"/>
    </row>
    <row r="1502" spans="1:159" s="4" customFormat="1">
      <c r="A1502" s="50" t="s">
        <v>2300</v>
      </c>
      <c r="B1502" s="59" t="s">
        <v>2728</v>
      </c>
      <c r="C1502" s="60">
        <v>1640</v>
      </c>
      <c r="D1502" s="59" t="s">
        <v>2933</v>
      </c>
      <c r="E1502" s="78" t="str">
        <f>IFERROR(VLOOKUP($C1502,'2025-26 School Level AAFTE'!$C$2:$L$2349,9,FALSE), "No")</f>
        <v>Yes</v>
      </c>
      <c r="F1502" s="67">
        <f>IFERROR(VLOOKUP($C1502,'2025-26 School Level AAFTE'!$C$2:$J$2349,8,FALSE), 0)</f>
        <v>288.19</v>
      </c>
      <c r="G1502" s="69">
        <f>IFERROR(IF(E1502= "yes",VLOOKUP(C1502,Summary!$B:$I,6,0),0),0)</f>
        <v>0</v>
      </c>
      <c r="H1502" s="68">
        <f t="shared" ref="H1502:H1565" si="261">IF(E1502= "yes", F1502,0)</f>
        <v>288.19</v>
      </c>
      <c r="I1502" s="110">
        <f>VLOOKUP($A1502,'2026-27 Salary &amp; Benefits'!$A:$I,3,FALSE)</f>
        <v>1.1200000000000001</v>
      </c>
      <c r="J1502" s="110">
        <f>VLOOKUP($A1502,'2026-27 Salary &amp; Benefits'!$A:$I,4,FALSE)</f>
        <v>1.1200000000000001</v>
      </c>
      <c r="K1502" s="101">
        <f t="shared" ref="K1502:K1565" si="262">IF(G1502&gt;0,G1502,H1502)</f>
        <v>288.19</v>
      </c>
      <c r="L1502" s="100">
        <f t="shared" ref="L1502:L1565" si="263">ROUND((($K1502*1.1*36)/15)/900,3)</f>
        <v>0.84499999999999997</v>
      </c>
      <c r="M1502" s="102">
        <f>'2026-27 Salary &amp; Benefits'!$E$6</f>
        <v>78209</v>
      </c>
      <c r="N1502" s="102">
        <f>'2026-27 Salary &amp; Benefits'!$F$6</f>
        <v>82248</v>
      </c>
      <c r="O1502" s="7">
        <f t="shared" ref="O1502:O1565" si="264">ROUND($I1502*$M1502*$L1502,2)</f>
        <v>74017</v>
      </c>
      <c r="P1502" s="7">
        <f t="shared" ref="P1502:P1565" si="265">ROUND($J1502*$N1502*$L1502,2)-O1502</f>
        <v>3822.5099999999948</v>
      </c>
      <c r="Q1502" s="7">
        <f>'2026-27 Salary &amp; Benefits'!G$6</f>
        <v>16817.759999999998</v>
      </c>
      <c r="R1502" s="103">
        <f>'2026-27 Salary &amp; Benefits'!H$6</f>
        <v>0.16020000000000001</v>
      </c>
      <c r="S1502" s="103">
        <f>'2026-27 Salary &amp; Benefits'!I$6</f>
        <v>0.15390000000000001</v>
      </c>
      <c r="T1502" s="7">
        <f t="shared" ref="T1502:T1565" si="266">ROUND(O1502*R1502+P1502*S1502+L1502*Q1502,2)</f>
        <v>26656.81</v>
      </c>
      <c r="U1502" s="7">
        <f t="shared" ref="U1502:U1565" si="267">ROUND((($N1502*$J1502*$L1502)/180)*3,2)</f>
        <v>1297.33</v>
      </c>
      <c r="V1502" s="7">
        <f t="shared" ref="V1502:V1565" si="268">ROUND(U1502*S1502,2)</f>
        <v>199.66</v>
      </c>
      <c r="W1502" s="7">
        <f t="shared" ref="W1502:W1565" si="269">SUM(U1502:V1502)</f>
        <v>1496.99</v>
      </c>
      <c r="X1502" s="18">
        <f t="shared" ref="X1502:X1565" si="270">SUM(T1502,O1502:P1502,W1502)</f>
        <v>105993.31</v>
      </c>
      <c r="Y1502" s="2"/>
      <c r="Z1502" s="2"/>
      <c r="AA1502" s="2"/>
      <c r="AB1502" s="2"/>
      <c r="AC1502" s="2"/>
      <c r="AD1502" s="2"/>
      <c r="AE1502" s="2"/>
      <c r="AF1502" s="2"/>
      <c r="AG1502" s="2"/>
      <c r="AH1502" s="2"/>
      <c r="AI1502" s="2"/>
      <c r="AJ1502" s="2"/>
      <c r="AK1502" s="2"/>
      <c r="AL1502" s="2"/>
      <c r="AM1502" s="2"/>
      <c r="AN1502" s="2"/>
      <c r="AO1502" s="2"/>
      <c r="AP1502" s="2"/>
      <c r="AQ1502" s="2"/>
      <c r="AR1502" s="2"/>
      <c r="AS1502" s="2"/>
      <c r="AT1502" s="2"/>
      <c r="AU1502" s="2"/>
      <c r="AV1502" s="2"/>
      <c r="AW1502" s="2"/>
      <c r="AX1502" s="2"/>
      <c r="AY1502" s="2"/>
      <c r="AZ1502" s="2"/>
      <c r="BA1502" s="2"/>
      <c r="BB1502" s="2"/>
      <c r="BC1502" s="2"/>
      <c r="BD1502" s="2"/>
      <c r="BE1502" s="2"/>
      <c r="BF1502" s="2"/>
      <c r="BG1502" s="2"/>
      <c r="BH1502" s="2"/>
      <c r="BI1502" s="2"/>
      <c r="BJ1502" s="2"/>
      <c r="BK1502" s="2"/>
      <c r="BL1502" s="2"/>
      <c r="BM1502" s="2"/>
      <c r="BN1502" s="2"/>
      <c r="BO1502" s="2"/>
      <c r="BP1502" s="2"/>
      <c r="BQ1502" s="2"/>
      <c r="BR1502" s="2"/>
      <c r="BS1502" s="2"/>
      <c r="BT1502" s="2"/>
      <c r="BU1502" s="2"/>
      <c r="BV1502" s="2"/>
      <c r="BW1502" s="2"/>
      <c r="BX1502" s="2"/>
      <c r="BY1502" s="2"/>
      <c r="BZ1502" s="2"/>
      <c r="CA1502" s="2"/>
      <c r="CB1502" s="2"/>
      <c r="CC1502" s="2"/>
      <c r="CD1502" s="2"/>
      <c r="CE1502" s="2"/>
      <c r="CF1502" s="2"/>
      <c r="CG1502" s="2"/>
      <c r="CH1502" s="2"/>
      <c r="CI1502" s="2"/>
      <c r="CJ1502" s="2"/>
      <c r="CK1502" s="2"/>
      <c r="CL1502" s="2"/>
      <c r="CM1502" s="2"/>
      <c r="CN1502" s="2"/>
      <c r="CO1502" s="2"/>
      <c r="CP1502" s="2"/>
      <c r="CQ1502" s="2"/>
      <c r="CR1502" s="2"/>
      <c r="CS1502" s="2"/>
      <c r="CT1502" s="2"/>
      <c r="CU1502" s="2"/>
      <c r="CV1502" s="2"/>
      <c r="CW1502" s="2"/>
      <c r="CX1502" s="2"/>
      <c r="CY1502" s="2"/>
      <c r="CZ1502" s="2"/>
      <c r="DA1502" s="2"/>
      <c r="DB1502" s="2"/>
      <c r="DC1502" s="2"/>
      <c r="DD1502" s="2"/>
      <c r="DE1502" s="2"/>
      <c r="DF1502" s="2"/>
      <c r="DG1502" s="2"/>
      <c r="DH1502" s="2"/>
      <c r="DI1502" s="2"/>
      <c r="DJ1502" s="2"/>
      <c r="DK1502" s="2"/>
      <c r="DL1502" s="2"/>
      <c r="DM1502" s="2"/>
      <c r="DN1502" s="2"/>
      <c r="DO1502" s="2"/>
      <c r="DP1502" s="2"/>
      <c r="DQ1502" s="2"/>
      <c r="DR1502" s="2"/>
      <c r="DS1502" s="2"/>
      <c r="DT1502" s="2"/>
      <c r="DU1502" s="2"/>
      <c r="DV1502" s="2"/>
      <c r="DW1502" s="2"/>
      <c r="DX1502" s="2"/>
      <c r="DY1502" s="2"/>
      <c r="DZ1502" s="2"/>
      <c r="EA1502" s="2"/>
      <c r="EB1502" s="2"/>
      <c r="EC1502" s="2"/>
      <c r="ED1502" s="2"/>
      <c r="EE1502" s="2"/>
      <c r="EF1502" s="2"/>
      <c r="EG1502" s="2"/>
      <c r="EH1502" s="2"/>
      <c r="EI1502" s="2"/>
      <c r="EJ1502" s="2"/>
      <c r="EK1502" s="2"/>
      <c r="EL1502" s="2"/>
      <c r="EM1502" s="2"/>
      <c r="EN1502" s="2"/>
      <c r="EO1502" s="2"/>
      <c r="EP1502" s="2"/>
      <c r="EQ1502" s="2"/>
      <c r="ER1502" s="2"/>
      <c r="ES1502" s="2"/>
      <c r="ET1502" s="2"/>
      <c r="EU1502" s="2"/>
      <c r="EV1502" s="2"/>
      <c r="EW1502" s="2"/>
      <c r="EX1502" s="2"/>
      <c r="EY1502" s="2"/>
      <c r="EZ1502" s="2"/>
      <c r="FA1502" s="2"/>
      <c r="FB1502" s="2"/>
      <c r="FC1502" s="2"/>
    </row>
    <row r="1503" spans="1:159" s="4" customFormat="1">
      <c r="A1503" s="50" t="s">
        <v>2300</v>
      </c>
      <c r="B1503" s="59" t="s">
        <v>2728</v>
      </c>
      <c r="C1503" s="60">
        <v>5321</v>
      </c>
      <c r="D1503" s="59" t="s">
        <v>2934</v>
      </c>
      <c r="E1503" s="78" t="str">
        <f>IFERROR(VLOOKUP($C1503,'2025-26 School Level AAFTE'!$C$2:$L$2349,9,FALSE), "No")</f>
        <v>Yes</v>
      </c>
      <c r="F1503" s="67">
        <f>IFERROR(VLOOKUP($C1503,'2025-26 School Level AAFTE'!$C$2:$J$2349,8,FALSE), 0)</f>
        <v>146.43</v>
      </c>
      <c r="G1503" s="69">
        <f>IFERROR(IF(E1503= "yes",VLOOKUP(C1503,Summary!$B:$I,6,0),0),0)</f>
        <v>0</v>
      </c>
      <c r="H1503" s="68">
        <f t="shared" si="261"/>
        <v>146.43</v>
      </c>
      <c r="I1503" s="110">
        <f>VLOOKUP($A1503,'2026-27 Salary &amp; Benefits'!$A:$I,3,FALSE)</f>
        <v>1.1200000000000001</v>
      </c>
      <c r="J1503" s="110">
        <f>VLOOKUP($A1503,'2026-27 Salary &amp; Benefits'!$A:$I,4,FALSE)</f>
        <v>1.1200000000000001</v>
      </c>
      <c r="K1503" s="101">
        <f t="shared" si="262"/>
        <v>146.43</v>
      </c>
      <c r="L1503" s="100">
        <f t="shared" si="263"/>
        <v>0.43</v>
      </c>
      <c r="M1503" s="102">
        <f>'2026-27 Salary &amp; Benefits'!$E$6</f>
        <v>78209</v>
      </c>
      <c r="N1503" s="102">
        <f>'2026-27 Salary &amp; Benefits'!$F$6</f>
        <v>82248</v>
      </c>
      <c r="O1503" s="7">
        <f t="shared" si="264"/>
        <v>37665.449999999997</v>
      </c>
      <c r="P1503" s="7">
        <f t="shared" si="265"/>
        <v>1945.1900000000023</v>
      </c>
      <c r="Q1503" s="7">
        <f>'2026-27 Salary &amp; Benefits'!G$6</f>
        <v>16817.759999999998</v>
      </c>
      <c r="R1503" s="103">
        <f>'2026-27 Salary &amp; Benefits'!H$6</f>
        <v>0.16020000000000001</v>
      </c>
      <c r="S1503" s="103">
        <f>'2026-27 Salary &amp; Benefits'!I$6</f>
        <v>0.15390000000000001</v>
      </c>
      <c r="T1503" s="7">
        <f t="shared" si="266"/>
        <v>13565.01</v>
      </c>
      <c r="U1503" s="7">
        <f t="shared" si="267"/>
        <v>660.18</v>
      </c>
      <c r="V1503" s="7">
        <f t="shared" si="268"/>
        <v>101.6</v>
      </c>
      <c r="W1503" s="7">
        <f t="shared" si="269"/>
        <v>761.78</v>
      </c>
      <c r="X1503" s="18">
        <f t="shared" si="270"/>
        <v>53937.43</v>
      </c>
      <c r="Y1503" s="2"/>
      <c r="Z1503" s="2"/>
      <c r="AA1503" s="2"/>
      <c r="AB1503" s="2"/>
      <c r="AC1503" s="2"/>
      <c r="AD1503" s="2"/>
      <c r="AE1503" s="2"/>
      <c r="AF1503" s="2"/>
      <c r="AG1503" s="2"/>
      <c r="AH1503" s="2"/>
      <c r="AI1503" s="2"/>
      <c r="AJ1503" s="2"/>
      <c r="AK1503" s="2"/>
      <c r="AL1503" s="2"/>
      <c r="AM1503" s="2"/>
      <c r="AN1503" s="2"/>
      <c r="AO1503" s="2"/>
      <c r="AP1503" s="2"/>
      <c r="AQ1503" s="2"/>
      <c r="AR1503" s="2"/>
      <c r="AS1503" s="2"/>
      <c r="AT1503" s="2"/>
      <c r="AU1503" s="2"/>
      <c r="AV1503" s="2"/>
      <c r="AW1503" s="2"/>
      <c r="AX1503" s="2"/>
      <c r="AY1503" s="2"/>
      <c r="AZ1503" s="2"/>
      <c r="BA1503" s="2"/>
      <c r="BB1503" s="2"/>
      <c r="BC1503" s="2"/>
      <c r="BD1503" s="2"/>
      <c r="BE1503" s="2"/>
      <c r="BF1503" s="2"/>
      <c r="BG1503" s="2"/>
      <c r="BH1503" s="2"/>
      <c r="BI1503" s="2"/>
      <c r="BJ1503" s="2"/>
      <c r="BK1503" s="2"/>
      <c r="BL1503" s="2"/>
      <c r="BM1503" s="2"/>
      <c r="BN1503" s="2"/>
      <c r="BO1503" s="2"/>
      <c r="BP1503" s="2"/>
      <c r="BQ1503" s="2"/>
      <c r="BR1503" s="2"/>
      <c r="BS1503" s="2"/>
      <c r="BT1503" s="2"/>
      <c r="BU1503" s="2"/>
      <c r="BV1503" s="2"/>
      <c r="BW1503" s="2"/>
      <c r="BX1503" s="2"/>
      <c r="BY1503" s="2"/>
      <c r="BZ1503" s="2"/>
      <c r="CA1503" s="2"/>
      <c r="CB1503" s="2"/>
      <c r="CC1503" s="2"/>
      <c r="CD1503" s="2"/>
      <c r="CE1503" s="2"/>
      <c r="CF1503" s="2"/>
      <c r="CG1503" s="2"/>
      <c r="CH1503" s="2"/>
      <c r="CI1503" s="2"/>
      <c r="CJ1503" s="2"/>
      <c r="CK1503" s="2"/>
      <c r="CL1503" s="2"/>
      <c r="CM1503" s="2"/>
      <c r="CN1503" s="2"/>
      <c r="CO1503" s="2"/>
      <c r="CP1503" s="2"/>
      <c r="CQ1503" s="2"/>
      <c r="CR1503" s="2"/>
      <c r="CS1503" s="2"/>
      <c r="CT1503" s="2"/>
      <c r="CU1503" s="2"/>
      <c r="CV1503" s="2"/>
      <c r="CW1503" s="2"/>
      <c r="CX1503" s="2"/>
      <c r="CY1503" s="2"/>
      <c r="CZ1503" s="2"/>
      <c r="DA1503" s="2"/>
      <c r="DB1503" s="2"/>
      <c r="DC1503" s="2"/>
      <c r="DD1503" s="2"/>
      <c r="DE1503" s="2"/>
      <c r="DF1503" s="2"/>
      <c r="DG1503" s="2"/>
      <c r="DH1503" s="2"/>
      <c r="DI1503" s="2"/>
      <c r="DJ1503" s="2"/>
      <c r="DK1503" s="2"/>
      <c r="DL1503" s="2"/>
      <c r="DM1503" s="2"/>
      <c r="DN1503" s="2"/>
      <c r="DO1503" s="2"/>
      <c r="DP1503" s="2"/>
      <c r="DQ1503" s="2"/>
      <c r="DR1503" s="2"/>
      <c r="DS1503" s="2"/>
      <c r="DT1503" s="2"/>
      <c r="DU1503" s="2"/>
      <c r="DV1503" s="2"/>
      <c r="DW1503" s="2"/>
      <c r="DX1503" s="2"/>
      <c r="DY1503" s="2"/>
      <c r="DZ1503" s="2"/>
      <c r="EA1503" s="2"/>
      <c r="EB1503" s="2"/>
      <c r="EC1503" s="2"/>
      <c r="ED1503" s="2"/>
      <c r="EE1503" s="2"/>
      <c r="EF1503" s="2"/>
      <c r="EG1503" s="2"/>
      <c r="EH1503" s="2"/>
      <c r="EI1503" s="2"/>
      <c r="EJ1503" s="2"/>
      <c r="EK1503" s="2"/>
      <c r="EL1503" s="2"/>
      <c r="EM1503" s="2"/>
      <c r="EN1503" s="2"/>
      <c r="EO1503" s="2"/>
      <c r="EP1503" s="2"/>
      <c r="EQ1503" s="2"/>
      <c r="ER1503" s="2"/>
      <c r="ES1503" s="2"/>
      <c r="ET1503" s="2"/>
      <c r="EU1503" s="2"/>
      <c r="EV1503" s="2"/>
      <c r="EW1503" s="2"/>
      <c r="EX1503" s="2"/>
      <c r="EY1503" s="2"/>
      <c r="EZ1503" s="2"/>
      <c r="FA1503" s="2"/>
      <c r="FB1503" s="2"/>
      <c r="FC1503" s="2"/>
    </row>
    <row r="1504" spans="1:159" s="4" customFormat="1">
      <c r="A1504" s="50" t="s">
        <v>2300</v>
      </c>
      <c r="B1504" s="59" t="s">
        <v>2728</v>
      </c>
      <c r="C1504" s="60">
        <v>5322</v>
      </c>
      <c r="D1504" s="59" t="s">
        <v>1279</v>
      </c>
      <c r="E1504" s="78" t="str">
        <f>IFERROR(VLOOKUP($C1504,'2025-26 School Level AAFTE'!$C$2:$L$2349,9,FALSE), "No")</f>
        <v>No</v>
      </c>
      <c r="F1504" s="67">
        <f>IFERROR(VLOOKUP($C1504,'2025-26 School Level AAFTE'!$C$2:$J$2349,8,FALSE), 0)</f>
        <v>73.63</v>
      </c>
      <c r="G1504" s="69">
        <f>IFERROR(IF(E1504= "yes",VLOOKUP(C1504,Summary!$B:$I,6,0),0),0)</f>
        <v>0</v>
      </c>
      <c r="H1504" s="68">
        <f t="shared" si="261"/>
        <v>0</v>
      </c>
      <c r="I1504" s="110">
        <f>VLOOKUP($A1504,'2026-27 Salary &amp; Benefits'!$A:$I,3,FALSE)</f>
        <v>1.1200000000000001</v>
      </c>
      <c r="J1504" s="110">
        <f>VLOOKUP($A1504,'2026-27 Salary &amp; Benefits'!$A:$I,4,FALSE)</f>
        <v>1.1200000000000001</v>
      </c>
      <c r="K1504" s="101">
        <f t="shared" si="262"/>
        <v>0</v>
      </c>
      <c r="L1504" s="100">
        <f t="shared" si="263"/>
        <v>0</v>
      </c>
      <c r="M1504" s="102">
        <f>'2026-27 Salary &amp; Benefits'!$E$6</f>
        <v>78209</v>
      </c>
      <c r="N1504" s="102">
        <f>'2026-27 Salary &amp; Benefits'!$F$6</f>
        <v>82248</v>
      </c>
      <c r="O1504" s="7">
        <f t="shared" si="264"/>
        <v>0</v>
      </c>
      <c r="P1504" s="7">
        <f t="shared" si="265"/>
        <v>0</v>
      </c>
      <c r="Q1504" s="7">
        <f>'2026-27 Salary &amp; Benefits'!G$6</f>
        <v>16817.759999999998</v>
      </c>
      <c r="R1504" s="103">
        <f>'2026-27 Salary &amp; Benefits'!H$6</f>
        <v>0.16020000000000001</v>
      </c>
      <c r="S1504" s="103">
        <f>'2026-27 Salary &amp; Benefits'!I$6</f>
        <v>0.15390000000000001</v>
      </c>
      <c r="T1504" s="7">
        <f t="shared" si="266"/>
        <v>0</v>
      </c>
      <c r="U1504" s="7">
        <f t="shared" si="267"/>
        <v>0</v>
      </c>
      <c r="V1504" s="7">
        <f t="shared" si="268"/>
        <v>0</v>
      </c>
      <c r="W1504" s="7">
        <f t="shared" si="269"/>
        <v>0</v>
      </c>
      <c r="X1504" s="18">
        <f t="shared" si="270"/>
        <v>0</v>
      </c>
      <c r="Y1504" s="2"/>
      <c r="Z1504" s="2"/>
      <c r="AA1504" s="2"/>
      <c r="AB1504" s="2"/>
      <c r="AC1504" s="2"/>
      <c r="AD1504" s="2"/>
      <c r="AE1504" s="2"/>
      <c r="AF1504" s="2"/>
      <c r="AG1504" s="2"/>
      <c r="AH1504" s="2"/>
      <c r="AI1504" s="2"/>
      <c r="AJ1504" s="2"/>
      <c r="AK1504" s="2"/>
      <c r="AL1504" s="2"/>
      <c r="AM1504" s="2"/>
      <c r="AN1504" s="2"/>
      <c r="AO1504" s="2"/>
      <c r="AP1504" s="2"/>
      <c r="AQ1504" s="2"/>
      <c r="AR1504" s="2"/>
      <c r="AS1504" s="2"/>
      <c r="AT1504" s="2"/>
      <c r="AU1504" s="2"/>
      <c r="AV1504" s="2"/>
      <c r="AW1504" s="2"/>
      <c r="AX1504" s="2"/>
      <c r="AY1504" s="2"/>
      <c r="AZ1504" s="2"/>
      <c r="BA1504" s="2"/>
      <c r="BB1504" s="2"/>
      <c r="BC1504" s="2"/>
      <c r="BD1504" s="2"/>
      <c r="BE1504" s="2"/>
      <c r="BF1504" s="2"/>
      <c r="BG1504" s="2"/>
      <c r="BH1504" s="2"/>
      <c r="BI1504" s="2"/>
      <c r="BJ1504" s="2"/>
      <c r="BK1504" s="2"/>
      <c r="BL1504" s="2"/>
      <c r="BM1504" s="2"/>
      <c r="BN1504" s="2"/>
      <c r="BO1504" s="2"/>
      <c r="BP1504" s="2"/>
      <c r="BQ1504" s="2"/>
      <c r="BR1504" s="2"/>
      <c r="BS1504" s="2"/>
      <c r="BT1504" s="2"/>
      <c r="BU1504" s="2"/>
      <c r="BV1504" s="2"/>
      <c r="BW1504" s="2"/>
      <c r="BX1504" s="2"/>
      <c r="BY1504" s="2"/>
      <c r="BZ1504" s="2"/>
      <c r="CA1504" s="2"/>
      <c r="CB1504" s="2"/>
      <c r="CC1504" s="2"/>
      <c r="CD1504" s="2"/>
      <c r="CE1504" s="2"/>
      <c r="CF1504" s="2"/>
      <c r="CG1504" s="2"/>
      <c r="CH1504" s="2"/>
      <c r="CI1504" s="2"/>
      <c r="CJ1504" s="2"/>
      <c r="CK1504" s="2"/>
      <c r="CL1504" s="2"/>
      <c r="CM1504" s="2"/>
      <c r="CN1504" s="2"/>
      <c r="CO1504" s="2"/>
      <c r="CP1504" s="2"/>
      <c r="CQ1504" s="2"/>
      <c r="CR1504" s="2"/>
      <c r="CS1504" s="2"/>
      <c r="CT1504" s="2"/>
      <c r="CU1504" s="2"/>
      <c r="CV1504" s="2"/>
      <c r="CW1504" s="2"/>
      <c r="CX1504" s="2"/>
      <c r="CY1504" s="2"/>
      <c r="CZ1504" s="2"/>
      <c r="DA1504" s="2"/>
      <c r="DB1504" s="2"/>
      <c r="DC1504" s="2"/>
      <c r="DD1504" s="2"/>
      <c r="DE1504" s="2"/>
      <c r="DF1504" s="2"/>
      <c r="DG1504" s="2"/>
      <c r="DH1504" s="2"/>
      <c r="DI1504" s="2"/>
      <c r="DJ1504" s="2"/>
      <c r="DK1504" s="2"/>
      <c r="DL1504" s="2"/>
      <c r="DM1504" s="2"/>
      <c r="DN1504" s="2"/>
      <c r="DO1504" s="2"/>
      <c r="DP1504" s="2"/>
      <c r="DQ1504" s="2"/>
      <c r="DR1504" s="2"/>
      <c r="DS1504" s="2"/>
      <c r="DT1504" s="2"/>
      <c r="DU1504" s="2"/>
      <c r="DV1504" s="2"/>
      <c r="DW1504" s="2"/>
      <c r="DX1504" s="2"/>
      <c r="DY1504" s="2"/>
      <c r="DZ1504" s="2"/>
      <c r="EA1504" s="2"/>
      <c r="EB1504" s="2"/>
      <c r="EC1504" s="2"/>
      <c r="ED1504" s="2"/>
      <c r="EE1504" s="2"/>
      <c r="EF1504" s="2"/>
      <c r="EG1504" s="2"/>
      <c r="EH1504" s="2"/>
      <c r="EI1504" s="2"/>
      <c r="EJ1504" s="2"/>
      <c r="EK1504" s="2"/>
      <c r="EL1504" s="2"/>
      <c r="EM1504" s="2"/>
      <c r="EN1504" s="2"/>
      <c r="EO1504" s="2"/>
      <c r="EP1504" s="2"/>
      <c r="EQ1504" s="2"/>
      <c r="ER1504" s="2"/>
      <c r="ES1504" s="2"/>
      <c r="ET1504" s="2"/>
      <c r="EU1504" s="2"/>
      <c r="EV1504" s="2"/>
      <c r="EW1504" s="2"/>
      <c r="EX1504" s="2"/>
      <c r="EY1504" s="2"/>
      <c r="EZ1504" s="2"/>
      <c r="FA1504" s="2"/>
      <c r="FB1504" s="2"/>
      <c r="FC1504" s="2"/>
    </row>
    <row r="1505" spans="1:159" s="4" customFormat="1">
      <c r="A1505" s="50" t="s">
        <v>2300</v>
      </c>
      <c r="B1505" s="59" t="s">
        <v>2728</v>
      </c>
      <c r="C1505" s="60">
        <v>4121</v>
      </c>
      <c r="D1505" s="59" t="s">
        <v>844</v>
      </c>
      <c r="E1505" s="78" t="str">
        <f>IFERROR(VLOOKUP($C1505,'2025-26 School Level AAFTE'!$C$2:$L$2349,9,FALSE), "No")</f>
        <v>No</v>
      </c>
      <c r="F1505" s="67">
        <f>IFERROR(VLOOKUP($C1505,'2025-26 School Level AAFTE'!$C$2:$J$2349,8,FALSE), 0)</f>
        <v>460.01</v>
      </c>
      <c r="G1505" s="69">
        <f>IFERROR(IF(E1505= "yes",VLOOKUP(C1505,Summary!$B:$I,6,0),0),0)</f>
        <v>0</v>
      </c>
      <c r="H1505" s="68">
        <f t="shared" si="261"/>
        <v>0</v>
      </c>
      <c r="I1505" s="110">
        <f>VLOOKUP($A1505,'2026-27 Salary &amp; Benefits'!$A:$I,3,FALSE)</f>
        <v>1.1200000000000001</v>
      </c>
      <c r="J1505" s="110">
        <f>VLOOKUP($A1505,'2026-27 Salary &amp; Benefits'!$A:$I,4,FALSE)</f>
        <v>1.1200000000000001</v>
      </c>
      <c r="K1505" s="101">
        <f t="shared" si="262"/>
        <v>0</v>
      </c>
      <c r="L1505" s="100">
        <f t="shared" si="263"/>
        <v>0</v>
      </c>
      <c r="M1505" s="102">
        <f>'2026-27 Salary &amp; Benefits'!$E$6</f>
        <v>78209</v>
      </c>
      <c r="N1505" s="102">
        <f>'2026-27 Salary &amp; Benefits'!$F$6</f>
        <v>82248</v>
      </c>
      <c r="O1505" s="7">
        <f t="shared" si="264"/>
        <v>0</v>
      </c>
      <c r="P1505" s="7">
        <f t="shared" si="265"/>
        <v>0</v>
      </c>
      <c r="Q1505" s="7">
        <f>'2026-27 Salary &amp; Benefits'!G$6</f>
        <v>16817.759999999998</v>
      </c>
      <c r="R1505" s="103">
        <f>'2026-27 Salary &amp; Benefits'!H$6</f>
        <v>0.16020000000000001</v>
      </c>
      <c r="S1505" s="103">
        <f>'2026-27 Salary &amp; Benefits'!I$6</f>
        <v>0.15390000000000001</v>
      </c>
      <c r="T1505" s="7">
        <f t="shared" si="266"/>
        <v>0</v>
      </c>
      <c r="U1505" s="7">
        <f t="shared" si="267"/>
        <v>0</v>
      </c>
      <c r="V1505" s="7">
        <f t="shared" si="268"/>
        <v>0</v>
      </c>
      <c r="W1505" s="7">
        <f t="shared" si="269"/>
        <v>0</v>
      </c>
      <c r="X1505" s="18">
        <f t="shared" si="270"/>
        <v>0</v>
      </c>
      <c r="Y1505" s="2"/>
      <c r="Z1505" s="2"/>
      <c r="AA1505" s="2"/>
      <c r="AB1505" s="2"/>
      <c r="AC1505" s="2"/>
      <c r="AD1505" s="2"/>
      <c r="AE1505" s="2"/>
      <c r="AF1505" s="2"/>
      <c r="AG1505" s="2"/>
      <c r="AH1505" s="2"/>
      <c r="AI1505" s="2"/>
      <c r="AJ1505" s="2"/>
      <c r="AK1505" s="2"/>
      <c r="AL1505" s="2"/>
      <c r="AM1505" s="2"/>
      <c r="AN1505" s="2"/>
      <c r="AO1505" s="2"/>
      <c r="AP1505" s="2"/>
      <c r="AQ1505" s="2"/>
      <c r="AR1505" s="2"/>
      <c r="AS1505" s="2"/>
      <c r="AT1505" s="2"/>
      <c r="AU1505" s="2"/>
      <c r="AV1505" s="2"/>
      <c r="AW1505" s="2"/>
      <c r="AX1505" s="2"/>
      <c r="AY1505" s="2"/>
      <c r="AZ1505" s="2"/>
      <c r="BA1505" s="2"/>
      <c r="BB1505" s="2"/>
      <c r="BC1505" s="2"/>
      <c r="BD1505" s="2"/>
      <c r="BE1505" s="2"/>
      <c r="BF1505" s="2"/>
      <c r="BG1505" s="2"/>
      <c r="BH1505" s="2"/>
      <c r="BI1505" s="2"/>
      <c r="BJ1505" s="2"/>
      <c r="BK1505" s="2"/>
      <c r="BL1505" s="2"/>
      <c r="BM1505" s="2"/>
      <c r="BN1505" s="2"/>
      <c r="BO1505" s="2"/>
      <c r="BP1505" s="2"/>
      <c r="BQ1505" s="2"/>
      <c r="BR1505" s="2"/>
      <c r="BS1505" s="2"/>
      <c r="BT1505" s="2"/>
      <c r="BU1505" s="2"/>
      <c r="BV1505" s="2"/>
      <c r="BW1505" s="2"/>
      <c r="BX1505" s="2"/>
      <c r="BY1505" s="2"/>
      <c r="BZ1505" s="2"/>
      <c r="CA1505" s="2"/>
      <c r="CB1505" s="2"/>
      <c r="CC1505" s="2"/>
      <c r="CD1505" s="2"/>
      <c r="CE1505" s="2"/>
      <c r="CF1505" s="2"/>
      <c r="CG1505" s="2"/>
      <c r="CH1505" s="2"/>
      <c r="CI1505" s="2"/>
      <c r="CJ1505" s="2"/>
      <c r="CK1505" s="2"/>
      <c r="CL1505" s="2"/>
      <c r="CM1505" s="2"/>
      <c r="CN1505" s="2"/>
      <c r="CO1505" s="2"/>
      <c r="CP1505" s="2"/>
      <c r="CQ1505" s="2"/>
      <c r="CR1505" s="2"/>
      <c r="CS1505" s="2"/>
      <c r="CT1505" s="2"/>
      <c r="CU1505" s="2"/>
      <c r="CV1505" s="2"/>
      <c r="CW1505" s="2"/>
      <c r="CX1505" s="2"/>
      <c r="CY1505" s="2"/>
      <c r="CZ1505" s="2"/>
      <c r="DA1505" s="2"/>
      <c r="DB1505" s="2"/>
      <c r="DC1505" s="2"/>
      <c r="DD1505" s="2"/>
      <c r="DE1505" s="2"/>
      <c r="DF1505" s="2"/>
      <c r="DG1505" s="2"/>
      <c r="DH1505" s="2"/>
      <c r="DI1505" s="2"/>
      <c r="DJ1505" s="2"/>
      <c r="DK1505" s="2"/>
      <c r="DL1505" s="2"/>
      <c r="DM1505" s="2"/>
      <c r="DN1505" s="2"/>
      <c r="DO1505" s="2"/>
      <c r="DP1505" s="2"/>
      <c r="DQ1505" s="2"/>
      <c r="DR1505" s="2"/>
      <c r="DS1505" s="2"/>
      <c r="DT1505" s="2"/>
      <c r="DU1505" s="2"/>
      <c r="DV1505" s="2"/>
      <c r="DW1505" s="2"/>
      <c r="DX1505" s="2"/>
      <c r="DY1505" s="2"/>
      <c r="DZ1505" s="2"/>
      <c r="EA1505" s="2"/>
      <c r="EB1505" s="2"/>
      <c r="EC1505" s="2"/>
      <c r="ED1505" s="2"/>
      <c r="EE1505" s="2"/>
      <c r="EF1505" s="2"/>
      <c r="EG1505" s="2"/>
      <c r="EH1505" s="2"/>
      <c r="EI1505" s="2"/>
      <c r="EJ1505" s="2"/>
      <c r="EK1505" s="2"/>
      <c r="EL1505" s="2"/>
      <c r="EM1505" s="2"/>
      <c r="EN1505" s="2"/>
      <c r="EO1505" s="2"/>
      <c r="EP1505" s="2"/>
      <c r="EQ1505" s="2"/>
      <c r="ER1505" s="2"/>
      <c r="ES1505" s="2"/>
      <c r="ET1505" s="2"/>
      <c r="EU1505" s="2"/>
      <c r="EV1505" s="2"/>
      <c r="EW1505" s="2"/>
      <c r="EX1505" s="2"/>
      <c r="EY1505" s="2"/>
      <c r="EZ1505" s="2"/>
      <c r="FA1505" s="2"/>
      <c r="FB1505" s="2"/>
      <c r="FC1505" s="2"/>
    </row>
    <row r="1506" spans="1:159" s="4" customFormat="1">
      <c r="A1506" s="50" t="s">
        <v>2300</v>
      </c>
      <c r="B1506" s="59" t="s">
        <v>2728</v>
      </c>
      <c r="C1506" s="60">
        <v>3645</v>
      </c>
      <c r="D1506" s="59" t="s">
        <v>1265</v>
      </c>
      <c r="E1506" s="78" t="str">
        <f>IFERROR(VLOOKUP($C1506,'2025-26 School Level AAFTE'!$C$2:$L$2349,9,FALSE), "No")</f>
        <v>No</v>
      </c>
      <c r="F1506" s="67">
        <f>IFERROR(VLOOKUP($C1506,'2025-26 School Level AAFTE'!$C$2:$J$2349,8,FALSE), 0)</f>
        <v>1775.5900000000001</v>
      </c>
      <c r="G1506" s="69">
        <f>IFERROR(IF(E1506= "yes",VLOOKUP(C1506,Summary!$B:$I,6,0),0),0)</f>
        <v>0</v>
      </c>
      <c r="H1506" s="68">
        <f t="shared" si="261"/>
        <v>0</v>
      </c>
      <c r="I1506" s="110">
        <f>VLOOKUP($A1506,'2026-27 Salary &amp; Benefits'!$A:$I,3,FALSE)</f>
        <v>1.1200000000000001</v>
      </c>
      <c r="J1506" s="110">
        <f>VLOOKUP($A1506,'2026-27 Salary &amp; Benefits'!$A:$I,4,FALSE)</f>
        <v>1.1200000000000001</v>
      </c>
      <c r="K1506" s="101">
        <f t="shared" si="262"/>
        <v>0</v>
      </c>
      <c r="L1506" s="100">
        <f t="shared" si="263"/>
        <v>0</v>
      </c>
      <c r="M1506" s="102">
        <f>'2026-27 Salary &amp; Benefits'!$E$6</f>
        <v>78209</v>
      </c>
      <c r="N1506" s="102">
        <f>'2026-27 Salary &amp; Benefits'!$F$6</f>
        <v>82248</v>
      </c>
      <c r="O1506" s="7">
        <f t="shared" si="264"/>
        <v>0</v>
      </c>
      <c r="P1506" s="7">
        <f t="shared" si="265"/>
        <v>0</v>
      </c>
      <c r="Q1506" s="7">
        <f>'2026-27 Salary &amp; Benefits'!G$6</f>
        <v>16817.759999999998</v>
      </c>
      <c r="R1506" s="103">
        <f>'2026-27 Salary &amp; Benefits'!H$6</f>
        <v>0.16020000000000001</v>
      </c>
      <c r="S1506" s="103">
        <f>'2026-27 Salary &amp; Benefits'!I$6</f>
        <v>0.15390000000000001</v>
      </c>
      <c r="T1506" s="7">
        <f t="shared" si="266"/>
        <v>0</v>
      </c>
      <c r="U1506" s="7">
        <f t="shared" si="267"/>
        <v>0</v>
      </c>
      <c r="V1506" s="7">
        <f t="shared" si="268"/>
        <v>0</v>
      </c>
      <c r="W1506" s="7">
        <f t="shared" si="269"/>
        <v>0</v>
      </c>
      <c r="X1506" s="18">
        <f t="shared" si="270"/>
        <v>0</v>
      </c>
      <c r="Y1506" s="2"/>
      <c r="Z1506" s="2"/>
      <c r="AA1506" s="2"/>
      <c r="AB1506" s="2"/>
      <c r="AC1506" s="2"/>
      <c r="AD1506" s="2"/>
      <c r="AE1506" s="2"/>
      <c r="AF1506" s="2"/>
      <c r="AG1506" s="2"/>
      <c r="AH1506" s="2"/>
      <c r="AI1506" s="2"/>
      <c r="AJ1506" s="2"/>
      <c r="AK1506" s="2"/>
      <c r="AL1506" s="2"/>
      <c r="AM1506" s="2"/>
      <c r="AN1506" s="2"/>
      <c r="AO1506" s="2"/>
      <c r="AP1506" s="2"/>
      <c r="AQ1506" s="2"/>
      <c r="AR1506" s="2"/>
      <c r="AS1506" s="2"/>
      <c r="AT1506" s="2"/>
      <c r="AU1506" s="2"/>
      <c r="AV1506" s="2"/>
      <c r="AW1506" s="2"/>
      <c r="AX1506" s="2"/>
      <c r="AY1506" s="2"/>
      <c r="AZ1506" s="2"/>
      <c r="BA1506" s="2"/>
      <c r="BB1506" s="2"/>
      <c r="BC1506" s="2"/>
      <c r="BD1506" s="2"/>
      <c r="BE1506" s="2"/>
      <c r="BF1506" s="2"/>
      <c r="BG1506" s="2"/>
      <c r="BH1506" s="2"/>
      <c r="BI1506" s="2"/>
      <c r="BJ1506" s="2"/>
      <c r="BK1506" s="2"/>
      <c r="BL1506" s="2"/>
      <c r="BM1506" s="2"/>
      <c r="BN1506" s="2"/>
      <c r="BO1506" s="2"/>
      <c r="BP1506" s="2"/>
      <c r="BQ1506" s="2"/>
      <c r="BR1506" s="2"/>
      <c r="BS1506" s="2"/>
      <c r="BT1506" s="2"/>
      <c r="BU1506" s="2"/>
      <c r="BV1506" s="2"/>
      <c r="BW1506" s="2"/>
      <c r="BX1506" s="2"/>
      <c r="BY1506" s="2"/>
      <c r="BZ1506" s="2"/>
      <c r="CA1506" s="2"/>
      <c r="CB1506" s="2"/>
      <c r="CC1506" s="2"/>
      <c r="CD1506" s="2"/>
      <c r="CE1506" s="2"/>
      <c r="CF1506" s="2"/>
      <c r="CG1506" s="2"/>
      <c r="CH1506" s="2"/>
      <c r="CI1506" s="2"/>
      <c r="CJ1506" s="2"/>
      <c r="CK1506" s="2"/>
      <c r="CL1506" s="2"/>
      <c r="CM1506" s="2"/>
      <c r="CN1506" s="2"/>
      <c r="CO1506" s="2"/>
      <c r="CP1506" s="2"/>
      <c r="CQ1506" s="2"/>
      <c r="CR1506" s="2"/>
      <c r="CS1506" s="2"/>
      <c r="CT1506" s="2"/>
      <c r="CU1506" s="2"/>
      <c r="CV1506" s="2"/>
      <c r="CW1506" s="2"/>
      <c r="CX1506" s="2"/>
      <c r="CY1506" s="2"/>
      <c r="CZ1506" s="2"/>
      <c r="DA1506" s="2"/>
      <c r="DB1506" s="2"/>
      <c r="DC1506" s="2"/>
      <c r="DD1506" s="2"/>
      <c r="DE1506" s="2"/>
      <c r="DF1506" s="2"/>
      <c r="DG1506" s="2"/>
      <c r="DH1506" s="2"/>
      <c r="DI1506" s="2"/>
      <c r="DJ1506" s="2"/>
      <c r="DK1506" s="2"/>
      <c r="DL1506" s="2"/>
      <c r="DM1506" s="2"/>
      <c r="DN1506" s="2"/>
      <c r="DO1506" s="2"/>
      <c r="DP1506" s="2"/>
      <c r="DQ1506" s="2"/>
      <c r="DR1506" s="2"/>
      <c r="DS1506" s="2"/>
      <c r="DT1506" s="2"/>
      <c r="DU1506" s="2"/>
      <c r="DV1506" s="2"/>
      <c r="DW1506" s="2"/>
      <c r="DX1506" s="2"/>
      <c r="DY1506" s="2"/>
      <c r="DZ1506" s="2"/>
      <c r="EA1506" s="2"/>
      <c r="EB1506" s="2"/>
      <c r="EC1506" s="2"/>
      <c r="ED1506" s="2"/>
      <c r="EE1506" s="2"/>
      <c r="EF1506" s="2"/>
      <c r="EG1506" s="2"/>
      <c r="EH1506" s="2"/>
      <c r="EI1506" s="2"/>
      <c r="EJ1506" s="2"/>
      <c r="EK1506" s="2"/>
      <c r="EL1506" s="2"/>
      <c r="EM1506" s="2"/>
      <c r="EN1506" s="2"/>
      <c r="EO1506" s="2"/>
      <c r="EP1506" s="2"/>
      <c r="EQ1506" s="2"/>
      <c r="ER1506" s="2"/>
      <c r="ES1506" s="2"/>
      <c r="ET1506" s="2"/>
      <c r="EU1506" s="2"/>
      <c r="EV1506" s="2"/>
      <c r="EW1506" s="2"/>
      <c r="EX1506" s="2"/>
      <c r="EY1506" s="2"/>
      <c r="EZ1506" s="2"/>
      <c r="FA1506" s="2"/>
      <c r="FB1506" s="2"/>
      <c r="FC1506" s="2"/>
    </row>
    <row r="1507" spans="1:159" s="4" customFormat="1">
      <c r="A1507" s="50" t="s">
        <v>2300</v>
      </c>
      <c r="B1507" s="59" t="s">
        <v>2728</v>
      </c>
      <c r="C1507" s="60">
        <v>4414</v>
      </c>
      <c r="D1507" s="59" t="s">
        <v>1273</v>
      </c>
      <c r="E1507" s="78" t="str">
        <f>IFERROR(VLOOKUP($C1507,'2025-26 School Level AAFTE'!$C$2:$L$2349,9,FALSE), "No")</f>
        <v>No</v>
      </c>
      <c r="F1507" s="67">
        <f>IFERROR(VLOOKUP($C1507,'2025-26 School Level AAFTE'!$C$2:$J$2349,8,FALSE), 0)</f>
        <v>636.49</v>
      </c>
      <c r="G1507" s="69">
        <f>IFERROR(IF(E1507= "yes",VLOOKUP(C1507,Summary!$B:$I,6,0),0),0)</f>
        <v>0</v>
      </c>
      <c r="H1507" s="68">
        <f t="shared" si="261"/>
        <v>0</v>
      </c>
      <c r="I1507" s="110">
        <f>VLOOKUP($A1507,'2026-27 Salary &amp; Benefits'!$A:$I,3,FALSE)</f>
        <v>1.1200000000000001</v>
      </c>
      <c r="J1507" s="110">
        <f>VLOOKUP($A1507,'2026-27 Salary &amp; Benefits'!$A:$I,4,FALSE)</f>
        <v>1.1200000000000001</v>
      </c>
      <c r="K1507" s="101">
        <f t="shared" si="262"/>
        <v>0</v>
      </c>
      <c r="L1507" s="100">
        <f t="shared" si="263"/>
        <v>0</v>
      </c>
      <c r="M1507" s="102">
        <f>'2026-27 Salary &amp; Benefits'!$E$6</f>
        <v>78209</v>
      </c>
      <c r="N1507" s="102">
        <f>'2026-27 Salary &amp; Benefits'!$F$6</f>
        <v>82248</v>
      </c>
      <c r="O1507" s="7">
        <f t="shared" si="264"/>
        <v>0</v>
      </c>
      <c r="P1507" s="7">
        <f t="shared" si="265"/>
        <v>0</v>
      </c>
      <c r="Q1507" s="7">
        <f>'2026-27 Salary &amp; Benefits'!G$6</f>
        <v>16817.759999999998</v>
      </c>
      <c r="R1507" s="103">
        <f>'2026-27 Salary &amp; Benefits'!H$6</f>
        <v>0.16020000000000001</v>
      </c>
      <c r="S1507" s="103">
        <f>'2026-27 Salary &amp; Benefits'!I$6</f>
        <v>0.15390000000000001</v>
      </c>
      <c r="T1507" s="7">
        <f t="shared" si="266"/>
        <v>0</v>
      </c>
      <c r="U1507" s="7">
        <f t="shared" si="267"/>
        <v>0</v>
      </c>
      <c r="V1507" s="7">
        <f t="shared" si="268"/>
        <v>0</v>
      </c>
      <c r="W1507" s="7">
        <f t="shared" si="269"/>
        <v>0</v>
      </c>
      <c r="X1507" s="18">
        <f t="shared" si="270"/>
        <v>0</v>
      </c>
      <c r="Y1507" s="2"/>
      <c r="Z1507" s="2"/>
      <c r="AA1507" s="2"/>
      <c r="AB1507" s="2"/>
      <c r="AC1507" s="2"/>
      <c r="AD1507" s="2"/>
      <c r="AE1507" s="2"/>
      <c r="AF1507" s="2"/>
      <c r="AG1507" s="2"/>
      <c r="AH1507" s="2"/>
      <c r="AI1507" s="2"/>
      <c r="AJ1507" s="2"/>
      <c r="AK1507" s="2"/>
      <c r="AL1507" s="2"/>
      <c r="AM1507" s="2"/>
      <c r="AN1507" s="2"/>
      <c r="AO1507" s="2"/>
      <c r="AP1507" s="2"/>
      <c r="AQ1507" s="2"/>
      <c r="AR1507" s="2"/>
      <c r="AS1507" s="2"/>
      <c r="AT1507" s="2"/>
      <c r="AU1507" s="2"/>
      <c r="AV1507" s="2"/>
      <c r="AW1507" s="2"/>
      <c r="AX1507" s="2"/>
      <c r="AY1507" s="2"/>
      <c r="AZ1507" s="2"/>
      <c r="BA1507" s="2"/>
      <c r="BB1507" s="2"/>
      <c r="BC1507" s="2"/>
      <c r="BD1507" s="2"/>
      <c r="BE1507" s="2"/>
      <c r="BF1507" s="2"/>
      <c r="BG1507" s="2"/>
      <c r="BH1507" s="2"/>
      <c r="BI1507" s="2"/>
      <c r="BJ1507" s="2"/>
      <c r="BK1507" s="2"/>
      <c r="BL1507" s="2"/>
      <c r="BM1507" s="2"/>
      <c r="BN1507" s="2"/>
      <c r="BO1507" s="2"/>
      <c r="BP1507" s="2"/>
      <c r="BQ1507" s="2"/>
      <c r="BR1507" s="2"/>
      <c r="BS1507" s="2"/>
      <c r="BT1507" s="2"/>
      <c r="BU1507" s="2"/>
      <c r="BV1507" s="2"/>
      <c r="BW1507" s="2"/>
      <c r="BX1507" s="2"/>
      <c r="BY1507" s="2"/>
      <c r="BZ1507" s="2"/>
      <c r="CA1507" s="2"/>
      <c r="CB1507" s="2"/>
      <c r="CC1507" s="2"/>
      <c r="CD1507" s="2"/>
      <c r="CE1507" s="2"/>
      <c r="CF1507" s="2"/>
      <c r="CG1507" s="2"/>
      <c r="CH1507" s="2"/>
      <c r="CI1507" s="2"/>
      <c r="CJ1507" s="2"/>
      <c r="CK1507" s="2"/>
      <c r="CL1507" s="2"/>
      <c r="CM1507" s="2"/>
      <c r="CN1507" s="2"/>
      <c r="CO1507" s="2"/>
      <c r="CP1507" s="2"/>
      <c r="CQ1507" s="2"/>
      <c r="CR1507" s="2"/>
      <c r="CS1507" s="2"/>
      <c r="CT1507" s="2"/>
      <c r="CU1507" s="2"/>
      <c r="CV1507" s="2"/>
      <c r="CW1507" s="2"/>
      <c r="CX1507" s="2"/>
      <c r="CY1507" s="2"/>
      <c r="CZ1507" s="2"/>
      <c r="DA1507" s="2"/>
      <c r="DB1507" s="2"/>
      <c r="DC1507" s="2"/>
      <c r="DD1507" s="2"/>
      <c r="DE1507" s="2"/>
      <c r="DF1507" s="2"/>
      <c r="DG1507" s="2"/>
      <c r="DH1507" s="2"/>
      <c r="DI1507" s="2"/>
      <c r="DJ1507" s="2"/>
      <c r="DK1507" s="2"/>
      <c r="DL1507" s="2"/>
      <c r="DM1507" s="2"/>
      <c r="DN1507" s="2"/>
      <c r="DO1507" s="2"/>
      <c r="DP1507" s="2"/>
      <c r="DQ1507" s="2"/>
      <c r="DR1507" s="2"/>
      <c r="DS1507" s="2"/>
      <c r="DT1507" s="2"/>
      <c r="DU1507" s="2"/>
      <c r="DV1507" s="2"/>
      <c r="DW1507" s="2"/>
      <c r="DX1507" s="2"/>
      <c r="DY1507" s="2"/>
      <c r="DZ1507" s="2"/>
      <c r="EA1507" s="2"/>
      <c r="EB1507" s="2"/>
      <c r="EC1507" s="2"/>
      <c r="ED1507" s="2"/>
      <c r="EE1507" s="2"/>
      <c r="EF1507" s="2"/>
      <c r="EG1507" s="2"/>
      <c r="EH1507" s="2"/>
      <c r="EI1507" s="2"/>
      <c r="EJ1507" s="2"/>
      <c r="EK1507" s="2"/>
      <c r="EL1507" s="2"/>
      <c r="EM1507" s="2"/>
      <c r="EN1507" s="2"/>
      <c r="EO1507" s="2"/>
      <c r="EP1507" s="2"/>
      <c r="EQ1507" s="2"/>
      <c r="ER1507" s="2"/>
      <c r="ES1507" s="2"/>
      <c r="ET1507" s="2"/>
      <c r="EU1507" s="2"/>
      <c r="EV1507" s="2"/>
      <c r="EW1507" s="2"/>
      <c r="EX1507" s="2"/>
      <c r="EY1507" s="2"/>
      <c r="EZ1507" s="2"/>
      <c r="FA1507" s="2"/>
      <c r="FB1507" s="2"/>
      <c r="FC1507" s="2"/>
    </row>
    <row r="1508" spans="1:159" s="4" customFormat="1">
      <c r="A1508" s="50" t="s">
        <v>2300</v>
      </c>
      <c r="B1508" s="59" t="s">
        <v>2728</v>
      </c>
      <c r="C1508" s="60">
        <v>2497</v>
      </c>
      <c r="D1508" s="59" t="s">
        <v>1255</v>
      </c>
      <c r="E1508" s="78" t="str">
        <f>IFERROR(VLOOKUP($C1508,'2025-26 School Level AAFTE'!$C$2:$L$2349,9,FALSE), "No")</f>
        <v>No</v>
      </c>
      <c r="F1508" s="67">
        <f>IFERROR(VLOOKUP($C1508,'2025-26 School Level AAFTE'!$C$2:$J$2349,8,FALSE), 0)</f>
        <v>308.46999999999997</v>
      </c>
      <c r="G1508" s="69">
        <f>IFERROR(IF(E1508= "yes",VLOOKUP(C1508,Summary!$B:$I,6,0),0),0)</f>
        <v>0</v>
      </c>
      <c r="H1508" s="68">
        <f t="shared" si="261"/>
        <v>0</v>
      </c>
      <c r="I1508" s="110">
        <f>VLOOKUP($A1508,'2026-27 Salary &amp; Benefits'!$A:$I,3,FALSE)</f>
        <v>1.1200000000000001</v>
      </c>
      <c r="J1508" s="110">
        <f>VLOOKUP($A1508,'2026-27 Salary &amp; Benefits'!$A:$I,4,FALSE)</f>
        <v>1.1200000000000001</v>
      </c>
      <c r="K1508" s="101">
        <f t="shared" si="262"/>
        <v>0</v>
      </c>
      <c r="L1508" s="100">
        <f t="shared" si="263"/>
        <v>0</v>
      </c>
      <c r="M1508" s="102">
        <f>'2026-27 Salary &amp; Benefits'!$E$6</f>
        <v>78209</v>
      </c>
      <c r="N1508" s="102">
        <f>'2026-27 Salary &amp; Benefits'!$F$6</f>
        <v>82248</v>
      </c>
      <c r="O1508" s="7">
        <f t="shared" si="264"/>
        <v>0</v>
      </c>
      <c r="P1508" s="7">
        <f t="shared" si="265"/>
        <v>0</v>
      </c>
      <c r="Q1508" s="7">
        <f>'2026-27 Salary &amp; Benefits'!G$6</f>
        <v>16817.759999999998</v>
      </c>
      <c r="R1508" s="103">
        <f>'2026-27 Salary &amp; Benefits'!H$6</f>
        <v>0.16020000000000001</v>
      </c>
      <c r="S1508" s="103">
        <f>'2026-27 Salary &amp; Benefits'!I$6</f>
        <v>0.15390000000000001</v>
      </c>
      <c r="T1508" s="7">
        <f t="shared" si="266"/>
        <v>0</v>
      </c>
      <c r="U1508" s="7">
        <f t="shared" si="267"/>
        <v>0</v>
      </c>
      <c r="V1508" s="7">
        <f t="shared" si="268"/>
        <v>0</v>
      </c>
      <c r="W1508" s="7">
        <f t="shared" si="269"/>
        <v>0</v>
      </c>
      <c r="X1508" s="18">
        <f t="shared" si="270"/>
        <v>0</v>
      </c>
      <c r="Y1508" s="2"/>
      <c r="Z1508" s="2"/>
      <c r="AA1508" s="2"/>
      <c r="AB1508" s="2"/>
      <c r="AC1508" s="2"/>
      <c r="AD1508" s="2"/>
      <c r="AE1508" s="2"/>
      <c r="AF1508" s="2"/>
      <c r="AG1508" s="2"/>
      <c r="AH1508" s="2"/>
      <c r="AI1508" s="2"/>
      <c r="AJ1508" s="2"/>
      <c r="AK1508" s="2"/>
      <c r="AL1508" s="2"/>
      <c r="AM1508" s="2"/>
      <c r="AN1508" s="2"/>
      <c r="AO1508" s="2"/>
      <c r="AP1508" s="2"/>
      <c r="AQ1508" s="2"/>
      <c r="AR1508" s="2"/>
      <c r="AS1508" s="2"/>
      <c r="AT1508" s="2"/>
      <c r="AU1508" s="2"/>
      <c r="AV1508" s="2"/>
      <c r="AW1508" s="2"/>
      <c r="AX1508" s="2"/>
      <c r="AY1508" s="2"/>
      <c r="AZ1508" s="2"/>
      <c r="BA1508" s="2"/>
      <c r="BB1508" s="2"/>
      <c r="BC1508" s="2"/>
      <c r="BD1508" s="2"/>
      <c r="BE1508" s="2"/>
      <c r="BF1508" s="2"/>
      <c r="BG1508" s="2"/>
      <c r="BH1508" s="2"/>
      <c r="BI1508" s="2"/>
      <c r="BJ1508" s="2"/>
      <c r="BK1508" s="2"/>
      <c r="BL1508" s="2"/>
      <c r="BM1508" s="2"/>
      <c r="BN1508" s="2"/>
      <c r="BO1508" s="2"/>
      <c r="BP1508" s="2"/>
      <c r="BQ1508" s="2"/>
      <c r="BR1508" s="2"/>
      <c r="BS1508" s="2"/>
      <c r="BT1508" s="2"/>
      <c r="BU1508" s="2"/>
      <c r="BV1508" s="2"/>
      <c r="BW1508" s="2"/>
      <c r="BX1508" s="2"/>
      <c r="BY1508" s="2"/>
      <c r="BZ1508" s="2"/>
      <c r="CA1508" s="2"/>
      <c r="CB1508" s="2"/>
      <c r="CC1508" s="2"/>
      <c r="CD1508" s="2"/>
      <c r="CE1508" s="2"/>
      <c r="CF1508" s="2"/>
      <c r="CG1508" s="2"/>
      <c r="CH1508" s="2"/>
      <c r="CI1508" s="2"/>
      <c r="CJ1508" s="2"/>
      <c r="CK1508" s="2"/>
      <c r="CL1508" s="2"/>
      <c r="CM1508" s="2"/>
      <c r="CN1508" s="2"/>
      <c r="CO1508" s="2"/>
      <c r="CP1508" s="2"/>
      <c r="CQ1508" s="2"/>
      <c r="CR1508" s="2"/>
      <c r="CS1508" s="2"/>
      <c r="CT1508" s="2"/>
      <c r="CU1508" s="2"/>
      <c r="CV1508" s="2"/>
      <c r="CW1508" s="2"/>
      <c r="CX1508" s="2"/>
      <c r="CY1508" s="2"/>
      <c r="CZ1508" s="2"/>
      <c r="DA1508" s="2"/>
      <c r="DB1508" s="2"/>
      <c r="DC1508" s="2"/>
      <c r="DD1508" s="2"/>
      <c r="DE1508" s="2"/>
      <c r="DF1508" s="2"/>
      <c r="DG1508" s="2"/>
      <c r="DH1508" s="2"/>
      <c r="DI1508" s="2"/>
      <c r="DJ1508" s="2"/>
      <c r="DK1508" s="2"/>
      <c r="DL1508" s="2"/>
      <c r="DM1508" s="2"/>
      <c r="DN1508" s="2"/>
      <c r="DO1508" s="2"/>
      <c r="DP1508" s="2"/>
      <c r="DQ1508" s="2"/>
      <c r="DR1508" s="2"/>
      <c r="DS1508" s="2"/>
      <c r="DT1508" s="2"/>
      <c r="DU1508" s="2"/>
      <c r="DV1508" s="2"/>
      <c r="DW1508" s="2"/>
      <c r="DX1508" s="2"/>
      <c r="DY1508" s="2"/>
      <c r="DZ1508" s="2"/>
      <c r="EA1508" s="2"/>
      <c r="EB1508" s="2"/>
      <c r="EC1508" s="2"/>
      <c r="ED1508" s="2"/>
      <c r="EE1508" s="2"/>
      <c r="EF1508" s="2"/>
      <c r="EG1508" s="2"/>
      <c r="EH1508" s="2"/>
      <c r="EI1508" s="2"/>
      <c r="EJ1508" s="2"/>
      <c r="EK1508" s="2"/>
      <c r="EL1508" s="2"/>
      <c r="EM1508" s="2"/>
      <c r="EN1508" s="2"/>
      <c r="EO1508" s="2"/>
      <c r="EP1508" s="2"/>
      <c r="EQ1508" s="2"/>
      <c r="ER1508" s="2"/>
      <c r="ES1508" s="2"/>
      <c r="ET1508" s="2"/>
      <c r="EU1508" s="2"/>
      <c r="EV1508" s="2"/>
      <c r="EW1508" s="2"/>
      <c r="EX1508" s="2"/>
      <c r="EY1508" s="2"/>
      <c r="EZ1508" s="2"/>
      <c r="FA1508" s="2"/>
      <c r="FB1508" s="2"/>
      <c r="FC1508" s="2"/>
    </row>
    <row r="1509" spans="1:159" s="4" customFormat="1">
      <c r="A1509" s="50" t="s">
        <v>2300</v>
      </c>
      <c r="B1509" s="59" t="s">
        <v>2728</v>
      </c>
      <c r="C1509" s="60">
        <v>4443</v>
      </c>
      <c r="D1509" s="59" t="s">
        <v>1274</v>
      </c>
      <c r="E1509" s="78" t="str">
        <f>IFERROR(VLOOKUP($C1509,'2025-26 School Level AAFTE'!$C$2:$L$2349,9,FALSE), "No")</f>
        <v>No</v>
      </c>
      <c r="F1509" s="67">
        <f>IFERROR(VLOOKUP($C1509,'2025-26 School Level AAFTE'!$C$2:$J$2349,8,FALSE), 0)</f>
        <v>818.84</v>
      </c>
      <c r="G1509" s="69">
        <f>IFERROR(IF(E1509= "yes",VLOOKUP(C1509,Summary!$B:$I,6,0),0),0)</f>
        <v>0</v>
      </c>
      <c r="H1509" s="68">
        <f t="shared" si="261"/>
        <v>0</v>
      </c>
      <c r="I1509" s="110">
        <f>VLOOKUP($A1509,'2026-27 Salary &amp; Benefits'!$A:$I,3,FALSE)</f>
        <v>1.1200000000000001</v>
      </c>
      <c r="J1509" s="110">
        <f>VLOOKUP($A1509,'2026-27 Salary &amp; Benefits'!$A:$I,4,FALSE)</f>
        <v>1.1200000000000001</v>
      </c>
      <c r="K1509" s="101">
        <f t="shared" si="262"/>
        <v>0</v>
      </c>
      <c r="L1509" s="100">
        <f t="shared" si="263"/>
        <v>0</v>
      </c>
      <c r="M1509" s="102">
        <f>'2026-27 Salary &amp; Benefits'!$E$6</f>
        <v>78209</v>
      </c>
      <c r="N1509" s="102">
        <f>'2026-27 Salary &amp; Benefits'!$F$6</f>
        <v>82248</v>
      </c>
      <c r="O1509" s="7">
        <f t="shared" si="264"/>
        <v>0</v>
      </c>
      <c r="P1509" s="7">
        <f t="shared" si="265"/>
        <v>0</v>
      </c>
      <c r="Q1509" s="7">
        <f>'2026-27 Salary &amp; Benefits'!G$6</f>
        <v>16817.759999999998</v>
      </c>
      <c r="R1509" s="103">
        <f>'2026-27 Salary &amp; Benefits'!H$6</f>
        <v>0.16020000000000001</v>
      </c>
      <c r="S1509" s="103">
        <f>'2026-27 Salary &amp; Benefits'!I$6</f>
        <v>0.15390000000000001</v>
      </c>
      <c r="T1509" s="7">
        <f t="shared" si="266"/>
        <v>0</v>
      </c>
      <c r="U1509" s="7">
        <f t="shared" si="267"/>
        <v>0</v>
      </c>
      <c r="V1509" s="7">
        <f t="shared" si="268"/>
        <v>0</v>
      </c>
      <c r="W1509" s="7">
        <f t="shared" si="269"/>
        <v>0</v>
      </c>
      <c r="X1509" s="18">
        <f t="shared" si="270"/>
        <v>0</v>
      </c>
      <c r="Y1509" s="2"/>
      <c r="Z1509" s="2"/>
      <c r="AA1509" s="2"/>
      <c r="AB1509" s="2"/>
      <c r="AC1509" s="2"/>
      <c r="AD1509" s="2"/>
      <c r="AE1509" s="2"/>
      <c r="AF1509" s="2"/>
      <c r="AG1509" s="2"/>
      <c r="AH1509" s="2"/>
      <c r="AI1509" s="2"/>
      <c r="AJ1509" s="2"/>
      <c r="AK1509" s="2"/>
      <c r="AL1509" s="2"/>
      <c r="AM1509" s="2"/>
      <c r="AN1509" s="2"/>
      <c r="AO1509" s="2"/>
      <c r="AP1509" s="2"/>
      <c r="AQ1509" s="2"/>
      <c r="AR1509" s="2"/>
      <c r="AS1509" s="2"/>
      <c r="AT1509" s="2"/>
      <c r="AU1509" s="2"/>
      <c r="AV1509" s="2"/>
      <c r="AW1509" s="2"/>
      <c r="AX1509" s="2"/>
      <c r="AY1509" s="2"/>
      <c r="AZ1509" s="2"/>
      <c r="BA1509" s="2"/>
      <c r="BB1509" s="2"/>
      <c r="BC1509" s="2"/>
      <c r="BD1509" s="2"/>
      <c r="BE1509" s="2"/>
      <c r="BF1509" s="2"/>
      <c r="BG1509" s="2"/>
      <c r="BH1509" s="2"/>
      <c r="BI1509" s="2"/>
      <c r="BJ1509" s="2"/>
      <c r="BK1509" s="2"/>
      <c r="BL1509" s="2"/>
      <c r="BM1509" s="2"/>
      <c r="BN1509" s="2"/>
      <c r="BO1509" s="2"/>
      <c r="BP1509" s="2"/>
      <c r="BQ1509" s="2"/>
      <c r="BR1509" s="2"/>
      <c r="BS1509" s="2"/>
      <c r="BT1509" s="2"/>
      <c r="BU1509" s="2"/>
      <c r="BV1509" s="2"/>
      <c r="BW1509" s="2"/>
      <c r="BX1509" s="2"/>
      <c r="BY1509" s="2"/>
      <c r="BZ1509" s="2"/>
      <c r="CA1509" s="2"/>
      <c r="CB1509" s="2"/>
      <c r="CC1509" s="2"/>
      <c r="CD1509" s="2"/>
      <c r="CE1509" s="2"/>
      <c r="CF1509" s="2"/>
      <c r="CG1509" s="2"/>
      <c r="CH1509" s="2"/>
      <c r="CI1509" s="2"/>
      <c r="CJ1509" s="2"/>
      <c r="CK1509" s="2"/>
      <c r="CL1509" s="2"/>
      <c r="CM1509" s="2"/>
      <c r="CN1509" s="2"/>
      <c r="CO1509" s="2"/>
      <c r="CP1509" s="2"/>
      <c r="CQ1509" s="2"/>
      <c r="CR1509" s="2"/>
      <c r="CS1509" s="2"/>
      <c r="CT1509" s="2"/>
      <c r="CU1509" s="2"/>
      <c r="CV1509" s="2"/>
      <c r="CW1509" s="2"/>
      <c r="CX1509" s="2"/>
      <c r="CY1509" s="2"/>
      <c r="CZ1509" s="2"/>
      <c r="DA1509" s="2"/>
      <c r="DB1509" s="2"/>
      <c r="DC1509" s="2"/>
      <c r="DD1509" s="2"/>
      <c r="DE1509" s="2"/>
      <c r="DF1509" s="2"/>
      <c r="DG1509" s="2"/>
      <c r="DH1509" s="2"/>
      <c r="DI1509" s="2"/>
      <c r="DJ1509" s="2"/>
      <c r="DK1509" s="2"/>
      <c r="DL1509" s="2"/>
      <c r="DM1509" s="2"/>
      <c r="DN1509" s="2"/>
      <c r="DO1509" s="2"/>
      <c r="DP1509" s="2"/>
      <c r="DQ1509" s="2"/>
      <c r="DR1509" s="2"/>
      <c r="DS1509" s="2"/>
      <c r="DT1509" s="2"/>
      <c r="DU1509" s="2"/>
      <c r="DV1509" s="2"/>
      <c r="DW1509" s="2"/>
      <c r="DX1509" s="2"/>
      <c r="DY1509" s="2"/>
      <c r="DZ1509" s="2"/>
      <c r="EA1509" s="2"/>
      <c r="EB1509" s="2"/>
      <c r="EC1509" s="2"/>
      <c r="ED1509" s="2"/>
      <c r="EE1509" s="2"/>
      <c r="EF1509" s="2"/>
      <c r="EG1509" s="2"/>
      <c r="EH1509" s="2"/>
      <c r="EI1509" s="2"/>
      <c r="EJ1509" s="2"/>
      <c r="EK1509" s="2"/>
      <c r="EL1509" s="2"/>
      <c r="EM1509" s="2"/>
      <c r="EN1509" s="2"/>
      <c r="EO1509" s="2"/>
      <c r="EP1509" s="2"/>
      <c r="EQ1509" s="2"/>
      <c r="ER1509" s="2"/>
      <c r="ES1509" s="2"/>
      <c r="ET1509" s="2"/>
      <c r="EU1509" s="2"/>
      <c r="EV1509" s="2"/>
      <c r="EW1509" s="2"/>
      <c r="EX1509" s="2"/>
      <c r="EY1509" s="2"/>
      <c r="EZ1509" s="2"/>
      <c r="FA1509" s="2"/>
      <c r="FB1509" s="2"/>
      <c r="FC1509" s="2"/>
    </row>
    <row r="1510" spans="1:159" s="4" customFormat="1">
      <c r="A1510" s="50" t="s">
        <v>2300</v>
      </c>
      <c r="B1510" s="59" t="s">
        <v>2728</v>
      </c>
      <c r="C1510" s="60">
        <v>2311</v>
      </c>
      <c r="D1510" s="59" t="s">
        <v>1251</v>
      </c>
      <c r="E1510" s="78" t="str">
        <f>IFERROR(VLOOKUP($C1510,'2025-26 School Level AAFTE'!$C$2:$L$2349,9,FALSE), "No")</f>
        <v>Yes</v>
      </c>
      <c r="F1510" s="67">
        <f>IFERROR(VLOOKUP($C1510,'2025-26 School Level AAFTE'!$C$2:$J$2349,8,FALSE), 0)</f>
        <v>308.7</v>
      </c>
      <c r="G1510" s="69">
        <f>IFERROR(IF(E1510= "yes",VLOOKUP(C1510,Summary!$B:$I,6,0),0),0)</f>
        <v>0</v>
      </c>
      <c r="H1510" s="68">
        <f t="shared" si="261"/>
        <v>308.7</v>
      </c>
      <c r="I1510" s="110">
        <f>VLOOKUP($A1510,'2026-27 Salary &amp; Benefits'!$A:$I,3,FALSE)</f>
        <v>1.1200000000000001</v>
      </c>
      <c r="J1510" s="110">
        <f>VLOOKUP($A1510,'2026-27 Salary &amp; Benefits'!$A:$I,4,FALSE)</f>
        <v>1.1200000000000001</v>
      </c>
      <c r="K1510" s="101">
        <f t="shared" si="262"/>
        <v>308.7</v>
      </c>
      <c r="L1510" s="100">
        <f t="shared" si="263"/>
        <v>0.90600000000000003</v>
      </c>
      <c r="M1510" s="102">
        <f>'2026-27 Salary &amp; Benefits'!$E$6</f>
        <v>78209</v>
      </c>
      <c r="N1510" s="102">
        <f>'2026-27 Salary &amp; Benefits'!$F$6</f>
        <v>82248</v>
      </c>
      <c r="O1510" s="7">
        <f t="shared" si="264"/>
        <v>79360.240000000005</v>
      </c>
      <c r="P1510" s="7">
        <f t="shared" si="265"/>
        <v>4098.4499999999971</v>
      </c>
      <c r="Q1510" s="7">
        <f>'2026-27 Salary &amp; Benefits'!G$6</f>
        <v>16817.759999999998</v>
      </c>
      <c r="R1510" s="103">
        <f>'2026-27 Salary &amp; Benefits'!H$6</f>
        <v>0.16020000000000001</v>
      </c>
      <c r="S1510" s="103">
        <f>'2026-27 Salary &amp; Benefits'!I$6</f>
        <v>0.15390000000000001</v>
      </c>
      <c r="T1510" s="7">
        <f t="shared" si="266"/>
        <v>28581.15</v>
      </c>
      <c r="U1510" s="7">
        <f t="shared" si="267"/>
        <v>1390.98</v>
      </c>
      <c r="V1510" s="7">
        <f t="shared" si="268"/>
        <v>214.07</v>
      </c>
      <c r="W1510" s="7">
        <f t="shared" si="269"/>
        <v>1605.05</v>
      </c>
      <c r="X1510" s="18">
        <f t="shared" si="270"/>
        <v>113644.89000000001</v>
      </c>
      <c r="Y1510" s="2"/>
      <c r="Z1510" s="2"/>
      <c r="AA1510" s="2"/>
      <c r="AB1510" s="2"/>
      <c r="AC1510" s="2"/>
      <c r="AD1510" s="2"/>
      <c r="AE1510" s="2"/>
      <c r="AF1510" s="2"/>
      <c r="AG1510" s="2"/>
      <c r="AH1510" s="2"/>
      <c r="AI1510" s="2"/>
      <c r="AJ1510" s="2"/>
      <c r="AK1510" s="2"/>
      <c r="AL1510" s="2"/>
      <c r="AM1510" s="2"/>
      <c r="AN1510" s="2"/>
      <c r="AO1510" s="2"/>
      <c r="AP1510" s="2"/>
      <c r="AQ1510" s="2"/>
      <c r="AR1510" s="2"/>
      <c r="AS1510" s="2"/>
      <c r="AT1510" s="2"/>
      <c r="AU1510" s="2"/>
      <c r="AV1510" s="2"/>
      <c r="AW1510" s="2"/>
      <c r="AX1510" s="2"/>
      <c r="AY1510" s="2"/>
      <c r="AZ1510" s="2"/>
      <c r="BA1510" s="2"/>
      <c r="BB1510" s="2"/>
      <c r="BC1510" s="2"/>
      <c r="BD1510" s="2"/>
      <c r="BE1510" s="2"/>
      <c r="BF1510" s="2"/>
      <c r="BG1510" s="2"/>
      <c r="BH1510" s="2"/>
      <c r="BI1510" s="2"/>
      <c r="BJ1510" s="2"/>
      <c r="BK1510" s="2"/>
      <c r="BL1510" s="2"/>
      <c r="BM1510" s="2"/>
      <c r="BN1510" s="2"/>
      <c r="BO1510" s="2"/>
      <c r="BP1510" s="2"/>
      <c r="BQ1510" s="2"/>
      <c r="BR1510" s="2"/>
      <c r="BS1510" s="2"/>
      <c r="BT1510" s="2"/>
      <c r="BU1510" s="2"/>
      <c r="BV1510" s="2"/>
      <c r="BW1510" s="2"/>
      <c r="BX1510" s="2"/>
      <c r="BY1510" s="2"/>
      <c r="BZ1510" s="2"/>
      <c r="CA1510" s="2"/>
      <c r="CB1510" s="2"/>
      <c r="CC1510" s="2"/>
      <c r="CD1510" s="2"/>
      <c r="CE1510" s="2"/>
      <c r="CF1510" s="2"/>
      <c r="CG1510" s="2"/>
      <c r="CH1510" s="2"/>
      <c r="CI1510" s="2"/>
      <c r="CJ1510" s="2"/>
      <c r="CK1510" s="2"/>
      <c r="CL1510" s="2"/>
      <c r="CM1510" s="2"/>
      <c r="CN1510" s="2"/>
      <c r="CO1510" s="2"/>
      <c r="CP1510" s="2"/>
      <c r="CQ1510" s="2"/>
      <c r="CR1510" s="2"/>
      <c r="CS1510" s="2"/>
      <c r="CT1510" s="2"/>
      <c r="CU1510" s="2"/>
      <c r="CV1510" s="2"/>
      <c r="CW1510" s="2"/>
      <c r="CX1510" s="2"/>
      <c r="CY1510" s="2"/>
      <c r="CZ1510" s="2"/>
      <c r="DA1510" s="2"/>
      <c r="DB1510" s="2"/>
      <c r="DC1510" s="2"/>
      <c r="DD1510" s="2"/>
      <c r="DE1510" s="2"/>
      <c r="DF1510" s="2"/>
      <c r="DG1510" s="2"/>
      <c r="DH1510" s="2"/>
      <c r="DI1510" s="2"/>
      <c r="DJ1510" s="2"/>
      <c r="DK1510" s="2"/>
      <c r="DL1510" s="2"/>
      <c r="DM1510" s="2"/>
      <c r="DN1510" s="2"/>
      <c r="DO1510" s="2"/>
      <c r="DP1510" s="2"/>
      <c r="DQ1510" s="2"/>
      <c r="DR1510" s="2"/>
      <c r="DS1510" s="2"/>
      <c r="DT1510" s="2"/>
      <c r="DU1510" s="2"/>
      <c r="DV1510" s="2"/>
      <c r="DW1510" s="2"/>
      <c r="DX1510" s="2"/>
      <c r="DY1510" s="2"/>
      <c r="DZ1510" s="2"/>
      <c r="EA1510" s="2"/>
      <c r="EB1510" s="2"/>
      <c r="EC1510" s="2"/>
      <c r="ED1510" s="2"/>
      <c r="EE1510" s="2"/>
      <c r="EF1510" s="2"/>
      <c r="EG1510" s="2"/>
      <c r="EH1510" s="2"/>
      <c r="EI1510" s="2"/>
      <c r="EJ1510" s="2"/>
      <c r="EK1510" s="2"/>
      <c r="EL1510" s="2"/>
      <c r="EM1510" s="2"/>
      <c r="EN1510" s="2"/>
      <c r="EO1510" s="2"/>
      <c r="EP1510" s="2"/>
      <c r="EQ1510" s="2"/>
      <c r="ER1510" s="2"/>
      <c r="ES1510" s="2"/>
      <c r="ET1510" s="2"/>
      <c r="EU1510" s="2"/>
      <c r="EV1510" s="2"/>
      <c r="EW1510" s="2"/>
      <c r="EX1510" s="2"/>
      <c r="EY1510" s="2"/>
      <c r="EZ1510" s="2"/>
      <c r="FA1510" s="2"/>
      <c r="FB1510" s="2"/>
      <c r="FC1510" s="2"/>
    </row>
    <row r="1511" spans="1:159" s="4" customFormat="1">
      <c r="A1511" s="50" t="s">
        <v>2300</v>
      </c>
      <c r="B1511" s="59" t="s">
        <v>2728</v>
      </c>
      <c r="C1511" s="58">
        <v>3896</v>
      </c>
      <c r="D1511" s="57" t="s">
        <v>670</v>
      </c>
      <c r="E1511" s="78" t="str">
        <f>IFERROR(VLOOKUP($C1511,'2025-26 School Level AAFTE'!$C$2:$L$2349,9,FALSE), "No")</f>
        <v>No</v>
      </c>
      <c r="F1511" s="67">
        <f>IFERROR(VLOOKUP($C1511,'2025-26 School Level AAFTE'!$C$2:$J$2349,8,FALSE), 0)</f>
        <v>681.42</v>
      </c>
      <c r="G1511" s="69">
        <f>IFERROR(IF(E1511= "yes",VLOOKUP(C1511,Summary!$B:$I,6,0),0),0)</f>
        <v>0</v>
      </c>
      <c r="H1511" s="68">
        <f t="shared" si="261"/>
        <v>0</v>
      </c>
      <c r="I1511" s="110">
        <f>VLOOKUP($A1511,'2026-27 Salary &amp; Benefits'!$A:$I,3,FALSE)</f>
        <v>1.1200000000000001</v>
      </c>
      <c r="J1511" s="110">
        <f>VLOOKUP($A1511,'2026-27 Salary &amp; Benefits'!$A:$I,4,FALSE)</f>
        <v>1.1200000000000001</v>
      </c>
      <c r="K1511" s="101">
        <f t="shared" si="262"/>
        <v>0</v>
      </c>
      <c r="L1511" s="100">
        <f t="shared" si="263"/>
        <v>0</v>
      </c>
      <c r="M1511" s="102">
        <f>'2026-27 Salary &amp; Benefits'!$E$6</f>
        <v>78209</v>
      </c>
      <c r="N1511" s="102">
        <f>'2026-27 Salary &amp; Benefits'!$F$6</f>
        <v>82248</v>
      </c>
      <c r="O1511" s="7">
        <f t="shared" si="264"/>
        <v>0</v>
      </c>
      <c r="P1511" s="7">
        <f t="shared" si="265"/>
        <v>0</v>
      </c>
      <c r="Q1511" s="7">
        <f>'2026-27 Salary &amp; Benefits'!G$6</f>
        <v>16817.759999999998</v>
      </c>
      <c r="R1511" s="103">
        <f>'2026-27 Salary &amp; Benefits'!H$6</f>
        <v>0.16020000000000001</v>
      </c>
      <c r="S1511" s="103">
        <f>'2026-27 Salary &amp; Benefits'!I$6</f>
        <v>0.15390000000000001</v>
      </c>
      <c r="T1511" s="7">
        <f t="shared" si="266"/>
        <v>0</v>
      </c>
      <c r="U1511" s="7">
        <f t="shared" si="267"/>
        <v>0</v>
      </c>
      <c r="V1511" s="7">
        <f t="shared" si="268"/>
        <v>0</v>
      </c>
      <c r="W1511" s="7">
        <f t="shared" si="269"/>
        <v>0</v>
      </c>
      <c r="X1511" s="18">
        <f t="shared" si="270"/>
        <v>0</v>
      </c>
      <c r="Y1511" s="2"/>
      <c r="Z1511" s="2"/>
      <c r="AA1511" s="2"/>
      <c r="AB1511" s="2"/>
      <c r="AC1511" s="2"/>
      <c r="AD1511" s="2"/>
      <c r="AE1511" s="2"/>
      <c r="AF1511" s="2"/>
      <c r="AG1511" s="2"/>
      <c r="AH1511" s="2"/>
      <c r="AI1511" s="2"/>
      <c r="AJ1511" s="2"/>
      <c r="AK1511" s="2"/>
      <c r="AL1511" s="2"/>
      <c r="AM1511" s="2"/>
      <c r="AN1511" s="2"/>
      <c r="AO1511" s="2"/>
      <c r="AP1511" s="2"/>
      <c r="AQ1511" s="2"/>
      <c r="AR1511" s="2"/>
      <c r="AS1511" s="2"/>
      <c r="AT1511" s="2"/>
      <c r="AU1511" s="2"/>
      <c r="AV1511" s="2"/>
      <c r="AW1511" s="2"/>
      <c r="AX1511" s="2"/>
      <c r="AY1511" s="2"/>
      <c r="AZ1511" s="2"/>
      <c r="BA1511" s="2"/>
      <c r="BB1511" s="2"/>
      <c r="BC1511" s="2"/>
      <c r="BD1511" s="2"/>
      <c r="BE1511" s="2"/>
      <c r="BF1511" s="2"/>
      <c r="BG1511" s="2"/>
      <c r="BH1511" s="2"/>
      <c r="BI1511" s="2"/>
      <c r="BJ1511" s="2"/>
      <c r="BK1511" s="2"/>
      <c r="BL1511" s="2"/>
      <c r="BM1511" s="2"/>
      <c r="BN1511" s="2"/>
      <c r="BO1511" s="2"/>
      <c r="BP1511" s="2"/>
      <c r="BQ1511" s="2"/>
      <c r="BR1511" s="2"/>
      <c r="BS1511" s="2"/>
      <c r="BT1511" s="2"/>
      <c r="BU1511" s="2"/>
      <c r="BV1511" s="2"/>
      <c r="BW1511" s="2"/>
      <c r="BX1511" s="2"/>
      <c r="BY1511" s="2"/>
      <c r="BZ1511" s="2"/>
      <c r="CA1511" s="2"/>
      <c r="CB1511" s="2"/>
      <c r="CC1511" s="2"/>
      <c r="CD1511" s="2"/>
      <c r="CE1511" s="2"/>
      <c r="CF1511" s="2"/>
      <c r="CG1511" s="2"/>
      <c r="CH1511" s="2"/>
      <c r="CI1511" s="2"/>
      <c r="CJ1511" s="2"/>
      <c r="CK1511" s="2"/>
      <c r="CL1511" s="2"/>
      <c r="CM1511" s="2"/>
      <c r="CN1511" s="2"/>
      <c r="CO1511" s="2"/>
      <c r="CP1511" s="2"/>
      <c r="CQ1511" s="2"/>
      <c r="CR1511" s="2"/>
      <c r="CS1511" s="2"/>
      <c r="CT1511" s="2"/>
      <c r="CU1511" s="2"/>
      <c r="CV1511" s="2"/>
      <c r="CW1511" s="2"/>
      <c r="CX1511" s="2"/>
      <c r="CY1511" s="2"/>
      <c r="CZ1511" s="2"/>
      <c r="DA1511" s="2"/>
      <c r="DB1511" s="2"/>
      <c r="DC1511" s="2"/>
      <c r="DD1511" s="2"/>
      <c r="DE1511" s="2"/>
      <c r="DF1511" s="2"/>
      <c r="DG1511" s="2"/>
      <c r="DH1511" s="2"/>
      <c r="DI1511" s="2"/>
      <c r="DJ1511" s="2"/>
      <c r="DK1511" s="2"/>
      <c r="DL1511" s="2"/>
      <c r="DM1511" s="2"/>
      <c r="DN1511" s="2"/>
      <c r="DO1511" s="2"/>
      <c r="DP1511" s="2"/>
      <c r="DQ1511" s="2"/>
      <c r="DR1511" s="2"/>
      <c r="DS1511" s="2"/>
      <c r="DT1511" s="2"/>
      <c r="DU1511" s="2"/>
      <c r="DV1511" s="2"/>
      <c r="DW1511" s="2"/>
      <c r="DX1511" s="2"/>
      <c r="DY1511" s="2"/>
      <c r="DZ1511" s="2"/>
      <c r="EA1511" s="2"/>
      <c r="EB1511" s="2"/>
      <c r="EC1511" s="2"/>
      <c r="ED1511" s="2"/>
      <c r="EE1511" s="2"/>
      <c r="EF1511" s="2"/>
      <c r="EG1511" s="2"/>
      <c r="EH1511" s="2"/>
      <c r="EI1511" s="2"/>
      <c r="EJ1511" s="2"/>
      <c r="EK1511" s="2"/>
      <c r="EL1511" s="2"/>
      <c r="EM1511" s="2"/>
      <c r="EN1511" s="2"/>
      <c r="EO1511" s="2"/>
      <c r="EP1511" s="2"/>
      <c r="EQ1511" s="2"/>
      <c r="ER1511" s="2"/>
      <c r="ES1511" s="2"/>
      <c r="ET1511" s="2"/>
      <c r="EU1511" s="2"/>
      <c r="EV1511" s="2"/>
      <c r="EW1511" s="2"/>
      <c r="EX1511" s="2"/>
      <c r="EY1511" s="2"/>
      <c r="EZ1511" s="2"/>
      <c r="FA1511" s="2"/>
      <c r="FB1511" s="2"/>
      <c r="FC1511" s="2"/>
    </row>
    <row r="1512" spans="1:159" s="4" customFormat="1">
      <c r="A1512" s="50" t="s">
        <v>2300</v>
      </c>
      <c r="B1512" s="59" t="s">
        <v>2728</v>
      </c>
      <c r="C1512" s="60">
        <v>3972</v>
      </c>
      <c r="D1512" s="59" t="s">
        <v>1268</v>
      </c>
      <c r="E1512" s="78" t="str">
        <f>IFERROR(VLOOKUP($C1512,'2025-26 School Level AAFTE'!$C$2:$L$2349,9,FALSE), "No")</f>
        <v>Yes</v>
      </c>
      <c r="F1512" s="67">
        <f>IFERROR(VLOOKUP($C1512,'2025-26 School Level AAFTE'!$C$2:$J$2349,8,FALSE), 0)</f>
        <v>150.74</v>
      </c>
      <c r="G1512" s="69">
        <f>IFERROR(IF(E1512= "yes",VLOOKUP(C1512,Summary!$B:$I,6,0),0),0)</f>
        <v>0</v>
      </c>
      <c r="H1512" s="68">
        <f t="shared" si="261"/>
        <v>150.74</v>
      </c>
      <c r="I1512" s="110">
        <f>VLOOKUP($A1512,'2026-27 Salary &amp; Benefits'!$A:$I,3,FALSE)</f>
        <v>1.1200000000000001</v>
      </c>
      <c r="J1512" s="110">
        <f>VLOOKUP($A1512,'2026-27 Salary &amp; Benefits'!$A:$I,4,FALSE)</f>
        <v>1.1200000000000001</v>
      </c>
      <c r="K1512" s="101">
        <f t="shared" si="262"/>
        <v>150.74</v>
      </c>
      <c r="L1512" s="100">
        <f t="shared" si="263"/>
        <v>0.442</v>
      </c>
      <c r="M1512" s="102">
        <f>'2026-27 Salary &amp; Benefits'!$E$6</f>
        <v>78209</v>
      </c>
      <c r="N1512" s="102">
        <f>'2026-27 Salary &amp; Benefits'!$F$6</f>
        <v>82248</v>
      </c>
      <c r="O1512" s="7">
        <f t="shared" si="264"/>
        <v>38716.58</v>
      </c>
      <c r="P1512" s="7">
        <f t="shared" si="265"/>
        <v>1999.4700000000012</v>
      </c>
      <c r="Q1512" s="7">
        <f>'2026-27 Salary &amp; Benefits'!G$6</f>
        <v>16817.759999999998</v>
      </c>
      <c r="R1512" s="103">
        <f>'2026-27 Salary &amp; Benefits'!H$6</f>
        <v>0.16020000000000001</v>
      </c>
      <c r="S1512" s="103">
        <f>'2026-27 Salary &amp; Benefits'!I$6</f>
        <v>0.15390000000000001</v>
      </c>
      <c r="T1512" s="7">
        <f t="shared" si="266"/>
        <v>13943.56</v>
      </c>
      <c r="U1512" s="7">
        <f t="shared" si="267"/>
        <v>678.6</v>
      </c>
      <c r="V1512" s="7">
        <f t="shared" si="268"/>
        <v>104.44</v>
      </c>
      <c r="W1512" s="7">
        <f t="shared" si="269"/>
        <v>783.04</v>
      </c>
      <c r="X1512" s="18">
        <f t="shared" si="270"/>
        <v>55442.65</v>
      </c>
      <c r="Y1512" s="2"/>
      <c r="Z1512" s="2"/>
      <c r="AA1512" s="2"/>
      <c r="AB1512" s="2"/>
      <c r="AC1512" s="2"/>
      <c r="AD1512" s="2"/>
      <c r="AE1512" s="2"/>
      <c r="AF1512" s="2"/>
      <c r="AG1512" s="2"/>
      <c r="AH1512" s="2"/>
      <c r="AI1512" s="2"/>
      <c r="AJ1512" s="2"/>
      <c r="AK1512" s="2"/>
      <c r="AL1512" s="2"/>
      <c r="AM1512" s="2"/>
      <c r="AN1512" s="2"/>
      <c r="AO1512" s="2"/>
      <c r="AP1512" s="2"/>
      <c r="AQ1512" s="2"/>
      <c r="AR1512" s="2"/>
      <c r="AS1512" s="2"/>
      <c r="AT1512" s="2"/>
      <c r="AU1512" s="2"/>
      <c r="AV1512" s="2"/>
      <c r="AW1512" s="2"/>
      <c r="AX1512" s="2"/>
      <c r="AY1512" s="2"/>
      <c r="AZ1512" s="2"/>
      <c r="BA1512" s="2"/>
      <c r="BB1512" s="2"/>
      <c r="BC1512" s="2"/>
      <c r="BD1512" s="2"/>
      <c r="BE1512" s="2"/>
      <c r="BF1512" s="2"/>
      <c r="BG1512" s="2"/>
      <c r="BH1512" s="2"/>
      <c r="BI1512" s="2"/>
      <c r="BJ1512" s="2"/>
      <c r="BK1512" s="2"/>
      <c r="BL1512" s="2"/>
      <c r="BM1512" s="2"/>
      <c r="BN1512" s="2"/>
      <c r="BO1512" s="2"/>
      <c r="BP1512" s="2"/>
      <c r="BQ1512" s="2"/>
      <c r="BR1512" s="2"/>
      <c r="BS1512" s="2"/>
      <c r="BT1512" s="2"/>
      <c r="BU1512" s="2"/>
      <c r="BV1512" s="2"/>
      <c r="BW1512" s="2"/>
      <c r="BX1512" s="2"/>
      <c r="BY1512" s="2"/>
      <c r="BZ1512" s="2"/>
      <c r="CA1512" s="2"/>
      <c r="CB1512" s="2"/>
      <c r="CC1512" s="2"/>
      <c r="CD1512" s="2"/>
      <c r="CE1512" s="2"/>
      <c r="CF1512" s="2"/>
      <c r="CG1512" s="2"/>
      <c r="CH1512" s="2"/>
      <c r="CI1512" s="2"/>
      <c r="CJ1512" s="2"/>
      <c r="CK1512" s="2"/>
      <c r="CL1512" s="2"/>
      <c r="CM1512" s="2"/>
      <c r="CN1512" s="2"/>
      <c r="CO1512" s="2"/>
      <c r="CP1512" s="2"/>
      <c r="CQ1512" s="2"/>
      <c r="CR1512" s="2"/>
      <c r="CS1512" s="2"/>
      <c r="CT1512" s="2"/>
      <c r="CU1512" s="2"/>
      <c r="CV1512" s="2"/>
      <c r="CW1512" s="2"/>
      <c r="CX1512" s="2"/>
      <c r="CY1512" s="2"/>
      <c r="CZ1512" s="2"/>
      <c r="DA1512" s="2"/>
      <c r="DB1512" s="2"/>
      <c r="DC1512" s="2"/>
      <c r="DD1512" s="2"/>
      <c r="DE1512" s="2"/>
      <c r="DF1512" s="2"/>
      <c r="DG1512" s="2"/>
      <c r="DH1512" s="2"/>
      <c r="DI1512" s="2"/>
      <c r="DJ1512" s="2"/>
      <c r="DK1512" s="2"/>
      <c r="DL1512" s="2"/>
      <c r="DM1512" s="2"/>
      <c r="DN1512" s="2"/>
      <c r="DO1512" s="2"/>
      <c r="DP1512" s="2"/>
      <c r="DQ1512" s="2"/>
      <c r="DR1512" s="2"/>
      <c r="DS1512" s="2"/>
      <c r="DT1512" s="2"/>
      <c r="DU1512" s="2"/>
      <c r="DV1512" s="2"/>
      <c r="DW1512" s="2"/>
      <c r="DX1512" s="2"/>
      <c r="DY1512" s="2"/>
      <c r="DZ1512" s="2"/>
      <c r="EA1512" s="2"/>
      <c r="EB1512" s="2"/>
      <c r="EC1512" s="2"/>
      <c r="ED1512" s="2"/>
      <c r="EE1512" s="2"/>
      <c r="EF1512" s="2"/>
      <c r="EG1512" s="2"/>
      <c r="EH1512" s="2"/>
      <c r="EI1512" s="2"/>
      <c r="EJ1512" s="2"/>
      <c r="EK1512" s="2"/>
      <c r="EL1512" s="2"/>
      <c r="EM1512" s="2"/>
      <c r="EN1512" s="2"/>
      <c r="EO1512" s="2"/>
      <c r="EP1512" s="2"/>
      <c r="EQ1512" s="2"/>
      <c r="ER1512" s="2"/>
      <c r="ES1512" s="2"/>
      <c r="ET1512" s="2"/>
      <c r="EU1512" s="2"/>
      <c r="EV1512" s="2"/>
      <c r="EW1512" s="2"/>
      <c r="EX1512" s="2"/>
      <c r="EY1512" s="2"/>
      <c r="EZ1512" s="2"/>
      <c r="FA1512" s="2"/>
      <c r="FB1512" s="2"/>
      <c r="FC1512" s="2"/>
    </row>
    <row r="1513" spans="1:159" s="4" customFormat="1">
      <c r="A1513" s="50" t="s">
        <v>2300</v>
      </c>
      <c r="B1513" s="59" t="s">
        <v>2728</v>
      </c>
      <c r="C1513" s="60">
        <v>2495</v>
      </c>
      <c r="D1513" s="59" t="s">
        <v>1253</v>
      </c>
      <c r="E1513" s="78" t="str">
        <f>IFERROR(VLOOKUP($C1513,'2025-26 School Level AAFTE'!$C$2:$L$2349,9,FALSE), "No")</f>
        <v>Yes</v>
      </c>
      <c r="F1513" s="67">
        <f>IFERROR(VLOOKUP($C1513,'2025-26 School Level AAFTE'!$C$2:$J$2349,8,FALSE), 0)</f>
        <v>303.49</v>
      </c>
      <c r="G1513" s="69">
        <f>IFERROR(IF(E1513= "yes",VLOOKUP(C1513,Summary!$B:$I,6,0),0),0)</f>
        <v>0</v>
      </c>
      <c r="H1513" s="68">
        <f t="shared" si="261"/>
        <v>303.49</v>
      </c>
      <c r="I1513" s="110">
        <f>VLOOKUP($A1513,'2026-27 Salary &amp; Benefits'!$A:$I,3,FALSE)</f>
        <v>1.1200000000000001</v>
      </c>
      <c r="J1513" s="110">
        <f>VLOOKUP($A1513,'2026-27 Salary &amp; Benefits'!$A:$I,4,FALSE)</f>
        <v>1.1200000000000001</v>
      </c>
      <c r="K1513" s="101">
        <f t="shared" si="262"/>
        <v>303.49</v>
      </c>
      <c r="L1513" s="100">
        <f t="shared" si="263"/>
        <v>0.89</v>
      </c>
      <c r="M1513" s="102">
        <f>'2026-27 Salary &amp; Benefits'!$E$6</f>
        <v>78209</v>
      </c>
      <c r="N1513" s="102">
        <f>'2026-27 Salary &amp; Benefits'!$F$6</f>
        <v>82248</v>
      </c>
      <c r="O1513" s="7">
        <f t="shared" si="264"/>
        <v>77958.73</v>
      </c>
      <c r="P1513" s="7">
        <f t="shared" si="265"/>
        <v>4026.0800000000017</v>
      </c>
      <c r="Q1513" s="7">
        <f>'2026-27 Salary &amp; Benefits'!G$6</f>
        <v>16817.759999999998</v>
      </c>
      <c r="R1513" s="103">
        <f>'2026-27 Salary &amp; Benefits'!H$6</f>
        <v>0.16020000000000001</v>
      </c>
      <c r="S1513" s="103">
        <f>'2026-27 Salary &amp; Benefits'!I$6</f>
        <v>0.15390000000000001</v>
      </c>
      <c r="T1513" s="7">
        <f t="shared" si="266"/>
        <v>28076.41</v>
      </c>
      <c r="U1513" s="7">
        <f t="shared" si="267"/>
        <v>1366.41</v>
      </c>
      <c r="V1513" s="7">
        <f t="shared" si="268"/>
        <v>210.29</v>
      </c>
      <c r="W1513" s="7">
        <f t="shared" si="269"/>
        <v>1576.7</v>
      </c>
      <c r="X1513" s="18">
        <f t="shared" si="270"/>
        <v>111637.92</v>
      </c>
      <c r="Y1513" s="2"/>
      <c r="Z1513" s="2"/>
      <c r="AA1513" s="2"/>
      <c r="AB1513" s="2"/>
      <c r="AC1513" s="2"/>
      <c r="AD1513" s="2"/>
      <c r="AE1513" s="2"/>
      <c r="AF1513" s="2"/>
      <c r="AG1513" s="2"/>
      <c r="AH1513" s="2"/>
      <c r="AI1513" s="2"/>
      <c r="AJ1513" s="2"/>
      <c r="AK1513" s="2"/>
      <c r="AL1513" s="2"/>
      <c r="AM1513" s="2"/>
      <c r="AN1513" s="2"/>
      <c r="AO1513" s="2"/>
      <c r="AP1513" s="2"/>
      <c r="AQ1513" s="2"/>
      <c r="AR1513" s="2"/>
      <c r="AS1513" s="2"/>
      <c r="AT1513" s="2"/>
      <c r="AU1513" s="2"/>
      <c r="AV1513" s="2"/>
      <c r="AW1513" s="2"/>
      <c r="AX1513" s="2"/>
      <c r="AY1513" s="2"/>
      <c r="AZ1513" s="2"/>
      <c r="BA1513" s="2"/>
      <c r="BB1513" s="2"/>
      <c r="BC1513" s="2"/>
      <c r="BD1513" s="2"/>
      <c r="BE1513" s="2"/>
      <c r="BF1513" s="2"/>
      <c r="BG1513" s="2"/>
      <c r="BH1513" s="2"/>
      <c r="BI1513" s="2"/>
      <c r="BJ1513" s="2"/>
      <c r="BK1513" s="2"/>
      <c r="BL1513" s="2"/>
      <c r="BM1513" s="2"/>
      <c r="BN1513" s="2"/>
      <c r="BO1513" s="2"/>
      <c r="BP1513" s="2"/>
      <c r="BQ1513" s="2"/>
      <c r="BR1513" s="2"/>
      <c r="BS1513" s="2"/>
      <c r="BT1513" s="2"/>
      <c r="BU1513" s="2"/>
      <c r="BV1513" s="2"/>
      <c r="BW1513" s="2"/>
      <c r="BX1513" s="2"/>
      <c r="BY1513" s="2"/>
      <c r="BZ1513" s="2"/>
      <c r="CA1513" s="2"/>
      <c r="CB1513" s="2"/>
      <c r="CC1513" s="2"/>
      <c r="CD1513" s="2"/>
      <c r="CE1513" s="2"/>
      <c r="CF1513" s="2"/>
      <c r="CG1513" s="2"/>
      <c r="CH1513" s="2"/>
      <c r="CI1513" s="2"/>
      <c r="CJ1513" s="2"/>
      <c r="CK1513" s="2"/>
      <c r="CL1513" s="2"/>
      <c r="CM1513" s="2"/>
      <c r="CN1513" s="2"/>
      <c r="CO1513" s="2"/>
      <c r="CP1513" s="2"/>
      <c r="CQ1513" s="2"/>
      <c r="CR1513" s="2"/>
      <c r="CS1513" s="2"/>
      <c r="CT1513" s="2"/>
      <c r="CU1513" s="2"/>
      <c r="CV1513" s="2"/>
      <c r="CW1513" s="2"/>
      <c r="CX1513" s="2"/>
      <c r="CY1513" s="2"/>
      <c r="CZ1513" s="2"/>
      <c r="DA1513" s="2"/>
      <c r="DB1513" s="2"/>
      <c r="DC1513" s="2"/>
      <c r="DD1513" s="2"/>
      <c r="DE1513" s="2"/>
      <c r="DF1513" s="2"/>
      <c r="DG1513" s="2"/>
      <c r="DH1513" s="2"/>
      <c r="DI1513" s="2"/>
      <c r="DJ1513" s="2"/>
      <c r="DK1513" s="2"/>
      <c r="DL1513" s="2"/>
      <c r="DM1513" s="2"/>
      <c r="DN1513" s="2"/>
      <c r="DO1513" s="2"/>
      <c r="DP1513" s="2"/>
      <c r="DQ1513" s="2"/>
      <c r="DR1513" s="2"/>
      <c r="DS1513" s="2"/>
      <c r="DT1513" s="2"/>
      <c r="DU1513" s="2"/>
      <c r="DV1513" s="2"/>
      <c r="DW1513" s="2"/>
      <c r="DX1513" s="2"/>
      <c r="DY1513" s="2"/>
      <c r="DZ1513" s="2"/>
      <c r="EA1513" s="2"/>
      <c r="EB1513" s="2"/>
      <c r="EC1513" s="2"/>
      <c r="ED1513" s="2"/>
      <c r="EE1513" s="2"/>
      <c r="EF1513" s="2"/>
      <c r="EG1513" s="2"/>
      <c r="EH1513" s="2"/>
      <c r="EI1513" s="2"/>
      <c r="EJ1513" s="2"/>
      <c r="EK1513" s="2"/>
      <c r="EL1513" s="2"/>
      <c r="EM1513" s="2"/>
      <c r="EN1513" s="2"/>
      <c r="EO1513" s="2"/>
      <c r="EP1513" s="2"/>
      <c r="EQ1513" s="2"/>
      <c r="ER1513" s="2"/>
      <c r="ES1513" s="2"/>
      <c r="ET1513" s="2"/>
      <c r="EU1513" s="2"/>
      <c r="EV1513" s="2"/>
      <c r="EW1513" s="2"/>
      <c r="EX1513" s="2"/>
      <c r="EY1513" s="2"/>
      <c r="EZ1513" s="2"/>
      <c r="FA1513" s="2"/>
      <c r="FB1513" s="2"/>
      <c r="FC1513" s="2"/>
    </row>
    <row r="1514" spans="1:159" s="4" customFormat="1">
      <c r="A1514" s="50" t="s">
        <v>2300</v>
      </c>
      <c r="B1514" s="59" t="s">
        <v>2728</v>
      </c>
      <c r="C1514" s="60">
        <v>3558</v>
      </c>
      <c r="D1514" s="59" t="s">
        <v>1263</v>
      </c>
      <c r="E1514" s="78" t="str">
        <f>IFERROR(VLOOKUP($C1514,'2025-26 School Level AAFTE'!$C$2:$L$2349,9,FALSE), "No")</f>
        <v>Yes</v>
      </c>
      <c r="F1514" s="67">
        <f>IFERROR(VLOOKUP($C1514,'2025-26 School Level AAFTE'!$C$2:$J$2349,8,FALSE), 0)</f>
        <v>315.29000000000002</v>
      </c>
      <c r="G1514" s="69">
        <f>IFERROR(IF(E1514= "yes",VLOOKUP(C1514,Summary!$B:$I,6,0),0),0)</f>
        <v>0</v>
      </c>
      <c r="H1514" s="68">
        <f t="shared" si="261"/>
        <v>315.29000000000002</v>
      </c>
      <c r="I1514" s="110">
        <f>VLOOKUP($A1514,'2026-27 Salary &amp; Benefits'!$A:$I,3,FALSE)</f>
        <v>1.1200000000000001</v>
      </c>
      <c r="J1514" s="110">
        <f>VLOOKUP($A1514,'2026-27 Salary &amp; Benefits'!$A:$I,4,FALSE)</f>
        <v>1.1200000000000001</v>
      </c>
      <c r="K1514" s="101">
        <f t="shared" si="262"/>
        <v>315.29000000000002</v>
      </c>
      <c r="L1514" s="100">
        <f t="shared" si="263"/>
        <v>0.92500000000000004</v>
      </c>
      <c r="M1514" s="102">
        <f>'2026-27 Salary &amp; Benefits'!$E$6</f>
        <v>78209</v>
      </c>
      <c r="N1514" s="102">
        <f>'2026-27 Salary &amp; Benefits'!$F$6</f>
        <v>82248</v>
      </c>
      <c r="O1514" s="7">
        <f t="shared" si="264"/>
        <v>81024.52</v>
      </c>
      <c r="P1514" s="7">
        <f t="shared" si="265"/>
        <v>4184.4099999999889</v>
      </c>
      <c r="Q1514" s="7">
        <f>'2026-27 Salary &amp; Benefits'!G$6</f>
        <v>16817.759999999998</v>
      </c>
      <c r="R1514" s="103">
        <f>'2026-27 Salary &amp; Benefits'!H$6</f>
        <v>0.16020000000000001</v>
      </c>
      <c r="S1514" s="103">
        <f>'2026-27 Salary &amp; Benefits'!I$6</f>
        <v>0.15390000000000001</v>
      </c>
      <c r="T1514" s="7">
        <f t="shared" si="266"/>
        <v>29180.54</v>
      </c>
      <c r="U1514" s="7">
        <f t="shared" si="267"/>
        <v>1420.15</v>
      </c>
      <c r="V1514" s="7">
        <f t="shared" si="268"/>
        <v>218.56</v>
      </c>
      <c r="W1514" s="7">
        <f t="shared" si="269"/>
        <v>1638.71</v>
      </c>
      <c r="X1514" s="18">
        <f t="shared" si="270"/>
        <v>116028.18</v>
      </c>
      <c r="Y1514" s="2"/>
      <c r="Z1514" s="2"/>
      <c r="AA1514" s="2"/>
      <c r="AB1514" s="2"/>
      <c r="AC1514" s="2"/>
      <c r="AD1514" s="2"/>
      <c r="AE1514" s="2"/>
      <c r="AF1514" s="2"/>
      <c r="AG1514" s="2"/>
      <c r="AH1514" s="2"/>
      <c r="AI1514" s="2"/>
      <c r="AJ1514" s="2"/>
      <c r="AK1514" s="2"/>
      <c r="AL1514" s="2"/>
      <c r="AM1514" s="2"/>
      <c r="AN1514" s="2"/>
      <c r="AO1514" s="2"/>
      <c r="AP1514" s="2"/>
      <c r="AQ1514" s="2"/>
      <c r="AR1514" s="2"/>
      <c r="AS1514" s="2"/>
      <c r="AT1514" s="2"/>
      <c r="AU1514" s="2"/>
      <c r="AV1514" s="2"/>
      <c r="AW1514" s="2"/>
      <c r="AX1514" s="2"/>
      <c r="AY1514" s="2"/>
      <c r="AZ1514" s="2"/>
      <c r="BA1514" s="2"/>
      <c r="BB1514" s="2"/>
      <c r="BC1514" s="2"/>
      <c r="BD1514" s="2"/>
      <c r="BE1514" s="2"/>
      <c r="BF1514" s="2"/>
      <c r="BG1514" s="2"/>
      <c r="BH1514" s="2"/>
      <c r="BI1514" s="2"/>
      <c r="BJ1514" s="2"/>
      <c r="BK1514" s="2"/>
      <c r="BL1514" s="2"/>
      <c r="BM1514" s="2"/>
      <c r="BN1514" s="2"/>
      <c r="BO1514" s="2"/>
      <c r="BP1514" s="2"/>
      <c r="BQ1514" s="2"/>
      <c r="BR1514" s="2"/>
      <c r="BS1514" s="2"/>
      <c r="BT1514" s="2"/>
      <c r="BU1514" s="2"/>
      <c r="BV1514" s="2"/>
      <c r="BW1514" s="2"/>
      <c r="BX1514" s="2"/>
      <c r="BY1514" s="2"/>
      <c r="BZ1514" s="2"/>
      <c r="CA1514" s="2"/>
      <c r="CB1514" s="2"/>
      <c r="CC1514" s="2"/>
      <c r="CD1514" s="2"/>
      <c r="CE1514" s="2"/>
      <c r="CF1514" s="2"/>
      <c r="CG1514" s="2"/>
      <c r="CH1514" s="2"/>
      <c r="CI1514" s="2"/>
      <c r="CJ1514" s="2"/>
      <c r="CK1514" s="2"/>
      <c r="CL1514" s="2"/>
      <c r="CM1514" s="2"/>
      <c r="CN1514" s="2"/>
      <c r="CO1514" s="2"/>
      <c r="CP1514" s="2"/>
      <c r="CQ1514" s="2"/>
      <c r="CR1514" s="2"/>
      <c r="CS1514" s="2"/>
      <c r="CT1514" s="2"/>
      <c r="CU1514" s="2"/>
      <c r="CV1514" s="2"/>
      <c r="CW1514" s="2"/>
      <c r="CX1514" s="2"/>
      <c r="CY1514" s="2"/>
      <c r="CZ1514" s="2"/>
      <c r="DA1514" s="2"/>
      <c r="DB1514" s="2"/>
      <c r="DC1514" s="2"/>
      <c r="DD1514" s="2"/>
      <c r="DE1514" s="2"/>
      <c r="DF1514" s="2"/>
      <c r="DG1514" s="2"/>
      <c r="DH1514" s="2"/>
      <c r="DI1514" s="2"/>
      <c r="DJ1514" s="2"/>
      <c r="DK1514" s="2"/>
      <c r="DL1514" s="2"/>
      <c r="DM1514" s="2"/>
      <c r="DN1514" s="2"/>
      <c r="DO1514" s="2"/>
      <c r="DP1514" s="2"/>
      <c r="DQ1514" s="2"/>
      <c r="DR1514" s="2"/>
      <c r="DS1514" s="2"/>
      <c r="DT1514" s="2"/>
      <c r="DU1514" s="2"/>
      <c r="DV1514" s="2"/>
      <c r="DW1514" s="2"/>
      <c r="DX1514" s="2"/>
      <c r="DY1514" s="2"/>
      <c r="DZ1514" s="2"/>
      <c r="EA1514" s="2"/>
      <c r="EB1514" s="2"/>
      <c r="EC1514" s="2"/>
      <c r="ED1514" s="2"/>
      <c r="EE1514" s="2"/>
      <c r="EF1514" s="2"/>
      <c r="EG1514" s="2"/>
      <c r="EH1514" s="2"/>
      <c r="EI1514" s="2"/>
      <c r="EJ1514" s="2"/>
      <c r="EK1514" s="2"/>
      <c r="EL1514" s="2"/>
      <c r="EM1514" s="2"/>
      <c r="EN1514" s="2"/>
      <c r="EO1514" s="2"/>
      <c r="EP1514" s="2"/>
      <c r="EQ1514" s="2"/>
      <c r="ER1514" s="2"/>
      <c r="ES1514" s="2"/>
      <c r="ET1514" s="2"/>
      <c r="EU1514" s="2"/>
      <c r="EV1514" s="2"/>
      <c r="EW1514" s="2"/>
      <c r="EX1514" s="2"/>
      <c r="EY1514" s="2"/>
      <c r="EZ1514" s="2"/>
      <c r="FA1514" s="2"/>
      <c r="FB1514" s="2"/>
      <c r="FC1514" s="2"/>
    </row>
    <row r="1515" spans="1:159" s="4" customFormat="1">
      <c r="A1515" s="50" t="s">
        <v>2300</v>
      </c>
      <c r="B1515" s="59" t="s">
        <v>2728</v>
      </c>
      <c r="C1515" s="60">
        <v>2519</v>
      </c>
      <c r="D1515" s="59" t="s">
        <v>1257</v>
      </c>
      <c r="E1515" s="78" t="str">
        <f>IFERROR(VLOOKUP($C1515,'2025-26 School Level AAFTE'!$C$2:$L$2349,9,FALSE), "No")</f>
        <v>No</v>
      </c>
      <c r="F1515" s="67">
        <f>IFERROR(VLOOKUP($C1515,'2025-26 School Level AAFTE'!$C$2:$J$2349,8,FALSE), 0)</f>
        <v>577.32000000000005</v>
      </c>
      <c r="G1515" s="69">
        <f>IFERROR(IF(E1515= "yes",VLOOKUP(C1515,Summary!$B:$I,6,0),0),0)</f>
        <v>0</v>
      </c>
      <c r="H1515" s="68">
        <f t="shared" si="261"/>
        <v>0</v>
      </c>
      <c r="I1515" s="110">
        <f>VLOOKUP($A1515,'2026-27 Salary &amp; Benefits'!$A:$I,3,FALSE)</f>
        <v>1.1200000000000001</v>
      </c>
      <c r="J1515" s="110">
        <f>VLOOKUP($A1515,'2026-27 Salary &amp; Benefits'!$A:$I,4,FALSE)</f>
        <v>1.1200000000000001</v>
      </c>
      <c r="K1515" s="101">
        <f t="shared" si="262"/>
        <v>0</v>
      </c>
      <c r="L1515" s="100">
        <f t="shared" si="263"/>
        <v>0</v>
      </c>
      <c r="M1515" s="102">
        <f>'2026-27 Salary &amp; Benefits'!$E$6</f>
        <v>78209</v>
      </c>
      <c r="N1515" s="102">
        <f>'2026-27 Salary &amp; Benefits'!$F$6</f>
        <v>82248</v>
      </c>
      <c r="O1515" s="7">
        <f t="shared" si="264"/>
        <v>0</v>
      </c>
      <c r="P1515" s="7">
        <f t="shared" si="265"/>
        <v>0</v>
      </c>
      <c r="Q1515" s="7">
        <f>'2026-27 Salary &amp; Benefits'!G$6</f>
        <v>16817.759999999998</v>
      </c>
      <c r="R1515" s="103">
        <f>'2026-27 Salary &amp; Benefits'!H$6</f>
        <v>0.16020000000000001</v>
      </c>
      <c r="S1515" s="103">
        <f>'2026-27 Salary &amp; Benefits'!I$6</f>
        <v>0.15390000000000001</v>
      </c>
      <c r="T1515" s="7">
        <f t="shared" si="266"/>
        <v>0</v>
      </c>
      <c r="U1515" s="7">
        <f t="shared" si="267"/>
        <v>0</v>
      </c>
      <c r="V1515" s="7">
        <f t="shared" si="268"/>
        <v>0</v>
      </c>
      <c r="W1515" s="7">
        <f t="shared" si="269"/>
        <v>0</v>
      </c>
      <c r="X1515" s="18">
        <f t="shared" si="270"/>
        <v>0</v>
      </c>
      <c r="Y1515" s="2"/>
      <c r="Z1515" s="2"/>
      <c r="AA1515" s="2"/>
      <c r="AB1515" s="2"/>
      <c r="AC1515" s="2"/>
      <c r="AD1515" s="2"/>
      <c r="AE1515" s="2"/>
      <c r="AF1515" s="2"/>
      <c r="AG1515" s="2"/>
      <c r="AH1515" s="2"/>
      <c r="AI1515" s="2"/>
      <c r="AJ1515" s="2"/>
      <c r="AK1515" s="2"/>
      <c r="AL1515" s="2"/>
      <c r="AM1515" s="2"/>
      <c r="AN1515" s="2"/>
      <c r="AO1515" s="2"/>
      <c r="AP1515" s="2"/>
      <c r="AQ1515" s="2"/>
      <c r="AR1515" s="2"/>
      <c r="AS1515" s="2"/>
      <c r="AT1515" s="2"/>
      <c r="AU1515" s="2"/>
      <c r="AV1515" s="2"/>
      <c r="AW1515" s="2"/>
      <c r="AX1515" s="2"/>
      <c r="AY1515" s="2"/>
      <c r="AZ1515" s="2"/>
      <c r="BA1515" s="2"/>
      <c r="BB1515" s="2"/>
      <c r="BC1515" s="2"/>
      <c r="BD1515" s="2"/>
      <c r="BE1515" s="2"/>
      <c r="BF1515" s="2"/>
      <c r="BG1515" s="2"/>
      <c r="BH1515" s="2"/>
      <c r="BI1515" s="2"/>
      <c r="BJ1515" s="2"/>
      <c r="BK1515" s="2"/>
      <c r="BL1515" s="2"/>
      <c r="BM1515" s="2"/>
      <c r="BN1515" s="2"/>
      <c r="BO1515" s="2"/>
      <c r="BP1515" s="2"/>
      <c r="BQ1515" s="2"/>
      <c r="BR1515" s="2"/>
      <c r="BS1515" s="2"/>
      <c r="BT1515" s="2"/>
      <c r="BU1515" s="2"/>
      <c r="BV1515" s="2"/>
      <c r="BW1515" s="2"/>
      <c r="BX1515" s="2"/>
      <c r="BY1515" s="2"/>
      <c r="BZ1515" s="2"/>
      <c r="CA1515" s="2"/>
      <c r="CB1515" s="2"/>
      <c r="CC1515" s="2"/>
      <c r="CD1515" s="2"/>
      <c r="CE1515" s="2"/>
      <c r="CF1515" s="2"/>
      <c r="CG1515" s="2"/>
      <c r="CH1515" s="2"/>
      <c r="CI1515" s="2"/>
      <c r="CJ1515" s="2"/>
      <c r="CK1515" s="2"/>
      <c r="CL1515" s="2"/>
      <c r="CM1515" s="2"/>
      <c r="CN1515" s="2"/>
      <c r="CO1515" s="2"/>
      <c r="CP1515" s="2"/>
      <c r="CQ1515" s="2"/>
      <c r="CR1515" s="2"/>
      <c r="CS1515" s="2"/>
      <c r="CT1515" s="2"/>
      <c r="CU1515" s="2"/>
      <c r="CV1515" s="2"/>
      <c r="CW1515" s="2"/>
      <c r="CX1515" s="2"/>
      <c r="CY1515" s="2"/>
      <c r="CZ1515" s="2"/>
      <c r="DA1515" s="2"/>
      <c r="DB1515" s="2"/>
      <c r="DC1515" s="2"/>
      <c r="DD1515" s="2"/>
      <c r="DE1515" s="2"/>
      <c r="DF1515" s="2"/>
      <c r="DG1515" s="2"/>
      <c r="DH1515" s="2"/>
      <c r="DI1515" s="2"/>
      <c r="DJ1515" s="2"/>
      <c r="DK1515" s="2"/>
      <c r="DL1515" s="2"/>
      <c r="DM1515" s="2"/>
      <c r="DN1515" s="2"/>
      <c r="DO1515" s="2"/>
      <c r="DP1515" s="2"/>
      <c r="DQ1515" s="2"/>
      <c r="DR1515" s="2"/>
      <c r="DS1515" s="2"/>
      <c r="DT1515" s="2"/>
      <c r="DU1515" s="2"/>
      <c r="DV1515" s="2"/>
      <c r="DW1515" s="2"/>
      <c r="DX1515" s="2"/>
      <c r="DY1515" s="2"/>
      <c r="DZ1515" s="2"/>
      <c r="EA1515" s="2"/>
      <c r="EB1515" s="2"/>
      <c r="EC1515" s="2"/>
      <c r="ED1515" s="2"/>
      <c r="EE1515" s="2"/>
      <c r="EF1515" s="2"/>
      <c r="EG1515" s="2"/>
      <c r="EH1515" s="2"/>
      <c r="EI1515" s="2"/>
      <c r="EJ1515" s="2"/>
      <c r="EK1515" s="2"/>
      <c r="EL1515" s="2"/>
      <c r="EM1515" s="2"/>
      <c r="EN1515" s="2"/>
      <c r="EO1515" s="2"/>
      <c r="EP1515" s="2"/>
      <c r="EQ1515" s="2"/>
      <c r="ER1515" s="2"/>
      <c r="ES1515" s="2"/>
      <c r="ET1515" s="2"/>
      <c r="EU1515" s="2"/>
      <c r="EV1515" s="2"/>
      <c r="EW1515" s="2"/>
      <c r="EX1515" s="2"/>
      <c r="EY1515" s="2"/>
      <c r="EZ1515" s="2"/>
      <c r="FA1515" s="2"/>
      <c r="FB1515" s="2"/>
      <c r="FC1515" s="2"/>
    </row>
    <row r="1516" spans="1:159" s="4" customFormat="1">
      <c r="A1516" s="50" t="s">
        <v>2300</v>
      </c>
      <c r="B1516" s="59" t="s">
        <v>2728</v>
      </c>
      <c r="C1516" s="60">
        <v>4496</v>
      </c>
      <c r="D1516" s="59" t="s">
        <v>1275</v>
      </c>
      <c r="E1516" s="78" t="str">
        <f>IFERROR(VLOOKUP($C1516,'2025-26 School Level AAFTE'!$C$2:$L$2349,9,FALSE), "No")</f>
        <v>Yes</v>
      </c>
      <c r="F1516" s="67">
        <f>IFERROR(VLOOKUP($C1516,'2025-26 School Level AAFTE'!$C$2:$J$2349,8,FALSE), 0)</f>
        <v>478.3</v>
      </c>
      <c r="G1516" s="69">
        <f>IFERROR(IF(E1516= "yes",VLOOKUP(C1516,Summary!$B:$I,6,0),0),0)</f>
        <v>0</v>
      </c>
      <c r="H1516" s="68">
        <f t="shared" si="261"/>
        <v>478.3</v>
      </c>
      <c r="I1516" s="110">
        <f>VLOOKUP($A1516,'2026-27 Salary &amp; Benefits'!$A:$I,3,FALSE)</f>
        <v>1.1200000000000001</v>
      </c>
      <c r="J1516" s="110">
        <f>VLOOKUP($A1516,'2026-27 Salary &amp; Benefits'!$A:$I,4,FALSE)</f>
        <v>1.1200000000000001</v>
      </c>
      <c r="K1516" s="101">
        <f t="shared" si="262"/>
        <v>478.3</v>
      </c>
      <c r="L1516" s="100">
        <f t="shared" si="263"/>
        <v>1.403</v>
      </c>
      <c r="M1516" s="102">
        <f>'2026-27 Salary &amp; Benefits'!$E$6</f>
        <v>78209</v>
      </c>
      <c r="N1516" s="102">
        <f>'2026-27 Salary &amp; Benefits'!$F$6</f>
        <v>82248</v>
      </c>
      <c r="O1516" s="7">
        <f t="shared" si="264"/>
        <v>122894.49</v>
      </c>
      <c r="P1516" s="7">
        <f t="shared" si="265"/>
        <v>6346.7299999999959</v>
      </c>
      <c r="Q1516" s="7">
        <f>'2026-27 Salary &amp; Benefits'!G$6</f>
        <v>16817.759999999998</v>
      </c>
      <c r="R1516" s="103">
        <f>'2026-27 Salary &amp; Benefits'!H$6</f>
        <v>0.16020000000000001</v>
      </c>
      <c r="S1516" s="103">
        <f>'2026-27 Salary &amp; Benefits'!I$6</f>
        <v>0.15390000000000001</v>
      </c>
      <c r="T1516" s="7">
        <f t="shared" si="266"/>
        <v>44259.78</v>
      </c>
      <c r="U1516" s="7">
        <f t="shared" si="267"/>
        <v>2154.02</v>
      </c>
      <c r="V1516" s="7">
        <f t="shared" si="268"/>
        <v>331.5</v>
      </c>
      <c r="W1516" s="7">
        <f t="shared" si="269"/>
        <v>2485.52</v>
      </c>
      <c r="X1516" s="18">
        <f t="shared" si="270"/>
        <v>175986.52</v>
      </c>
      <c r="Y1516" s="2"/>
      <c r="Z1516" s="2"/>
      <c r="AA1516" s="2"/>
      <c r="AB1516" s="2"/>
      <c r="AC1516" s="2"/>
      <c r="AD1516" s="2"/>
      <c r="AE1516" s="2"/>
      <c r="AF1516" s="2"/>
      <c r="AG1516" s="2"/>
      <c r="AH1516" s="2"/>
      <c r="AI1516" s="2"/>
      <c r="AJ1516" s="2"/>
      <c r="AK1516" s="2"/>
      <c r="AL1516" s="2"/>
      <c r="AM1516" s="2"/>
      <c r="AN1516" s="2"/>
      <c r="AO1516" s="2"/>
      <c r="AP1516" s="2"/>
      <c r="AQ1516" s="2"/>
      <c r="AR1516" s="2"/>
      <c r="AS1516" s="2"/>
      <c r="AT1516" s="2"/>
      <c r="AU1516" s="2"/>
      <c r="AV1516" s="2"/>
      <c r="AW1516" s="2"/>
      <c r="AX1516" s="2"/>
      <c r="AY1516" s="2"/>
      <c r="AZ1516" s="2"/>
      <c r="BA1516" s="2"/>
      <c r="BB1516" s="2"/>
      <c r="BC1516" s="2"/>
      <c r="BD1516" s="2"/>
      <c r="BE1516" s="2"/>
      <c r="BF1516" s="2"/>
      <c r="BG1516" s="2"/>
      <c r="BH1516" s="2"/>
      <c r="BI1516" s="2"/>
      <c r="BJ1516" s="2"/>
      <c r="BK1516" s="2"/>
      <c r="BL1516" s="2"/>
      <c r="BM1516" s="2"/>
      <c r="BN1516" s="2"/>
      <c r="BO1516" s="2"/>
      <c r="BP1516" s="2"/>
      <c r="BQ1516" s="2"/>
      <c r="BR1516" s="2"/>
      <c r="BS1516" s="2"/>
      <c r="BT1516" s="2"/>
      <c r="BU1516" s="2"/>
      <c r="BV1516" s="2"/>
      <c r="BW1516" s="2"/>
      <c r="BX1516" s="2"/>
      <c r="BY1516" s="2"/>
      <c r="BZ1516" s="2"/>
      <c r="CA1516" s="2"/>
      <c r="CB1516" s="2"/>
      <c r="CC1516" s="2"/>
      <c r="CD1516" s="2"/>
      <c r="CE1516" s="2"/>
      <c r="CF1516" s="2"/>
      <c r="CG1516" s="2"/>
      <c r="CH1516" s="2"/>
      <c r="CI1516" s="2"/>
      <c r="CJ1516" s="2"/>
      <c r="CK1516" s="2"/>
      <c r="CL1516" s="2"/>
      <c r="CM1516" s="2"/>
      <c r="CN1516" s="2"/>
      <c r="CO1516" s="2"/>
      <c r="CP1516" s="2"/>
      <c r="CQ1516" s="2"/>
      <c r="CR1516" s="2"/>
      <c r="CS1516" s="2"/>
      <c r="CT1516" s="2"/>
      <c r="CU1516" s="2"/>
      <c r="CV1516" s="2"/>
      <c r="CW1516" s="2"/>
      <c r="CX1516" s="2"/>
      <c r="CY1516" s="2"/>
      <c r="CZ1516" s="2"/>
      <c r="DA1516" s="2"/>
      <c r="DB1516" s="2"/>
      <c r="DC1516" s="2"/>
      <c r="DD1516" s="2"/>
      <c r="DE1516" s="2"/>
      <c r="DF1516" s="2"/>
      <c r="DG1516" s="2"/>
      <c r="DH1516" s="2"/>
      <c r="DI1516" s="2"/>
      <c r="DJ1516" s="2"/>
      <c r="DK1516" s="2"/>
      <c r="DL1516" s="2"/>
      <c r="DM1516" s="2"/>
      <c r="DN1516" s="2"/>
      <c r="DO1516" s="2"/>
      <c r="DP1516" s="2"/>
      <c r="DQ1516" s="2"/>
      <c r="DR1516" s="2"/>
      <c r="DS1516" s="2"/>
      <c r="DT1516" s="2"/>
      <c r="DU1516" s="2"/>
      <c r="DV1516" s="2"/>
      <c r="DW1516" s="2"/>
      <c r="DX1516" s="2"/>
      <c r="DY1516" s="2"/>
      <c r="DZ1516" s="2"/>
      <c r="EA1516" s="2"/>
      <c r="EB1516" s="2"/>
      <c r="EC1516" s="2"/>
      <c r="ED1516" s="2"/>
      <c r="EE1516" s="2"/>
      <c r="EF1516" s="2"/>
      <c r="EG1516" s="2"/>
      <c r="EH1516" s="2"/>
      <c r="EI1516" s="2"/>
      <c r="EJ1516" s="2"/>
      <c r="EK1516" s="2"/>
      <c r="EL1516" s="2"/>
      <c r="EM1516" s="2"/>
      <c r="EN1516" s="2"/>
      <c r="EO1516" s="2"/>
      <c r="EP1516" s="2"/>
      <c r="EQ1516" s="2"/>
      <c r="ER1516" s="2"/>
      <c r="ES1516" s="2"/>
      <c r="ET1516" s="2"/>
      <c r="EU1516" s="2"/>
      <c r="EV1516" s="2"/>
      <c r="EW1516" s="2"/>
      <c r="EX1516" s="2"/>
      <c r="EY1516" s="2"/>
      <c r="EZ1516" s="2"/>
      <c r="FA1516" s="2"/>
      <c r="FB1516" s="2"/>
      <c r="FC1516" s="2"/>
    </row>
    <row r="1517" spans="1:159" s="4" customFormat="1">
      <c r="A1517" s="50" t="s">
        <v>2205</v>
      </c>
      <c r="B1517" s="59" t="s">
        <v>2729</v>
      </c>
      <c r="C1517" s="60">
        <v>2491</v>
      </c>
      <c r="D1517" s="59" t="s">
        <v>516</v>
      </c>
      <c r="E1517" s="78" t="str">
        <f>IFERROR(VLOOKUP($C1517,'2025-26 School Level AAFTE'!$C$2:$L$2349,9,FALSE), "No")</f>
        <v>Yes</v>
      </c>
      <c r="F1517" s="67">
        <f>IFERROR(VLOOKUP($C1517,'2025-26 School Level AAFTE'!$C$2:$J$2349,8,FALSE), 0)</f>
        <v>34.5</v>
      </c>
      <c r="G1517" s="69">
        <f>IFERROR(IF(E1517= "yes",VLOOKUP(C1517,Summary!$B:$I,6,0),0),0)</f>
        <v>0</v>
      </c>
      <c r="H1517" s="68">
        <f t="shared" si="261"/>
        <v>34.5</v>
      </c>
      <c r="I1517" s="110">
        <f>VLOOKUP($A1517,'2026-27 Salary &amp; Benefits'!$A:$I,3,FALSE)</f>
        <v>1</v>
      </c>
      <c r="J1517" s="110">
        <f>VLOOKUP($A1517,'2026-27 Salary &amp; Benefits'!$A:$I,4,FALSE)</f>
        <v>1.04</v>
      </c>
      <c r="K1517" s="101">
        <f t="shared" si="262"/>
        <v>34.5</v>
      </c>
      <c r="L1517" s="100">
        <f t="shared" si="263"/>
        <v>0.10100000000000001</v>
      </c>
      <c r="M1517" s="102">
        <f>'2026-27 Salary &amp; Benefits'!$E$6</f>
        <v>78209</v>
      </c>
      <c r="N1517" s="102">
        <f>'2026-27 Salary &amp; Benefits'!$F$6</f>
        <v>82248</v>
      </c>
      <c r="O1517" s="7">
        <f t="shared" si="264"/>
        <v>7899.11</v>
      </c>
      <c r="P1517" s="7">
        <f t="shared" si="265"/>
        <v>740.22000000000025</v>
      </c>
      <c r="Q1517" s="7">
        <f>'2026-27 Salary &amp; Benefits'!G$6</f>
        <v>16817.759999999998</v>
      </c>
      <c r="R1517" s="103">
        <f>'2026-27 Salary &amp; Benefits'!H$6</f>
        <v>0.16020000000000001</v>
      </c>
      <c r="S1517" s="103">
        <f>'2026-27 Salary &amp; Benefits'!I$6</f>
        <v>0.15390000000000001</v>
      </c>
      <c r="T1517" s="7">
        <f t="shared" si="266"/>
        <v>3077.95</v>
      </c>
      <c r="U1517" s="7">
        <f t="shared" si="267"/>
        <v>143.99</v>
      </c>
      <c r="V1517" s="7">
        <f t="shared" si="268"/>
        <v>22.16</v>
      </c>
      <c r="W1517" s="7">
        <f t="shared" si="269"/>
        <v>166.15</v>
      </c>
      <c r="X1517" s="18">
        <f t="shared" si="270"/>
        <v>11883.429999999998</v>
      </c>
      <c r="Y1517" s="2"/>
      <c r="Z1517" s="2"/>
      <c r="AA1517" s="2"/>
      <c r="AB1517" s="2"/>
      <c r="AC1517" s="2"/>
      <c r="AD1517" s="2"/>
      <c r="AE1517" s="2"/>
      <c r="AF1517" s="2"/>
      <c r="AG1517" s="2"/>
      <c r="AH1517" s="2"/>
      <c r="AI1517" s="2"/>
      <c r="AJ1517" s="2"/>
      <c r="AK1517" s="2"/>
      <c r="AL1517" s="2"/>
      <c r="AM1517" s="2"/>
      <c r="AN1517" s="2"/>
      <c r="AO1517" s="2"/>
      <c r="AP1517" s="2"/>
      <c r="AQ1517" s="2"/>
      <c r="AR1517" s="2"/>
      <c r="AS1517" s="2"/>
      <c r="AT1517" s="2"/>
      <c r="AU1517" s="2"/>
      <c r="AV1517" s="2"/>
      <c r="AW1517" s="2"/>
      <c r="AX1517" s="2"/>
      <c r="AY1517" s="2"/>
      <c r="AZ1517" s="2"/>
      <c r="BA1517" s="2"/>
      <c r="BB1517" s="2"/>
      <c r="BC1517" s="2"/>
      <c r="BD1517" s="2"/>
      <c r="BE1517" s="2"/>
      <c r="BF1517" s="2"/>
      <c r="BG1517" s="2"/>
      <c r="BH1517" s="2"/>
      <c r="BI1517" s="2"/>
      <c r="BJ1517" s="2"/>
      <c r="BK1517" s="2"/>
      <c r="BL1517" s="2"/>
      <c r="BM1517" s="2"/>
      <c r="BN1517" s="2"/>
      <c r="BO1517" s="2"/>
      <c r="BP1517" s="2"/>
      <c r="BQ1517" s="2"/>
      <c r="BR1517" s="2"/>
      <c r="BS1517" s="2"/>
      <c r="BT1517" s="2"/>
      <c r="BU1517" s="2"/>
      <c r="BV1517" s="2"/>
      <c r="BW1517" s="2"/>
      <c r="BX1517" s="2"/>
      <c r="BY1517" s="2"/>
      <c r="BZ1517" s="2"/>
      <c r="CA1517" s="2"/>
      <c r="CB1517" s="2"/>
      <c r="CC1517" s="2"/>
      <c r="CD1517" s="2"/>
      <c r="CE1517" s="2"/>
      <c r="CF1517" s="2"/>
      <c r="CG1517" s="2"/>
      <c r="CH1517" s="2"/>
      <c r="CI1517" s="2"/>
      <c r="CJ1517" s="2"/>
      <c r="CK1517" s="2"/>
      <c r="CL1517" s="2"/>
      <c r="CM1517" s="2"/>
      <c r="CN1517" s="2"/>
      <c r="CO1517" s="2"/>
      <c r="CP1517" s="2"/>
      <c r="CQ1517" s="2"/>
      <c r="CR1517" s="2"/>
      <c r="CS1517" s="2"/>
      <c r="CT1517" s="2"/>
      <c r="CU1517" s="2"/>
      <c r="CV1517" s="2"/>
      <c r="CW1517" s="2"/>
      <c r="CX1517" s="2"/>
      <c r="CY1517" s="2"/>
      <c r="CZ1517" s="2"/>
      <c r="DA1517" s="2"/>
      <c r="DB1517" s="2"/>
      <c r="DC1517" s="2"/>
      <c r="DD1517" s="2"/>
      <c r="DE1517" s="2"/>
      <c r="DF1517" s="2"/>
      <c r="DG1517" s="2"/>
      <c r="DH1517" s="2"/>
      <c r="DI1517" s="2"/>
      <c r="DJ1517" s="2"/>
      <c r="DK1517" s="2"/>
      <c r="DL1517" s="2"/>
      <c r="DM1517" s="2"/>
      <c r="DN1517" s="2"/>
      <c r="DO1517" s="2"/>
      <c r="DP1517" s="2"/>
      <c r="DQ1517" s="2"/>
      <c r="DR1517" s="2"/>
      <c r="DS1517" s="2"/>
      <c r="DT1517" s="2"/>
      <c r="DU1517" s="2"/>
      <c r="DV1517" s="2"/>
      <c r="DW1517" s="2"/>
      <c r="DX1517" s="2"/>
      <c r="DY1517" s="2"/>
      <c r="DZ1517" s="2"/>
      <c r="EA1517" s="2"/>
      <c r="EB1517" s="2"/>
      <c r="EC1517" s="2"/>
      <c r="ED1517" s="2"/>
      <c r="EE1517" s="2"/>
      <c r="EF1517" s="2"/>
      <c r="EG1517" s="2"/>
      <c r="EH1517" s="2"/>
      <c r="EI1517" s="2"/>
      <c r="EJ1517" s="2"/>
      <c r="EK1517" s="2"/>
      <c r="EL1517" s="2"/>
      <c r="EM1517" s="2"/>
      <c r="EN1517" s="2"/>
      <c r="EO1517" s="2"/>
      <c r="EP1517" s="2"/>
      <c r="EQ1517" s="2"/>
      <c r="ER1517" s="2"/>
      <c r="ES1517" s="2"/>
      <c r="ET1517" s="2"/>
      <c r="EU1517" s="2"/>
      <c r="EV1517" s="2"/>
      <c r="EW1517" s="2"/>
      <c r="EX1517" s="2"/>
      <c r="EY1517" s="2"/>
      <c r="EZ1517" s="2"/>
      <c r="FA1517" s="2"/>
      <c r="FB1517" s="2"/>
      <c r="FC1517" s="2"/>
    </row>
    <row r="1518" spans="1:159" s="4" customFormat="1">
      <c r="A1518" s="50" t="s">
        <v>2207</v>
      </c>
      <c r="B1518" s="59" t="s">
        <v>2730</v>
      </c>
      <c r="C1518" s="60">
        <v>5236</v>
      </c>
      <c r="D1518" s="59" t="s">
        <v>521</v>
      </c>
      <c r="E1518" s="78" t="str">
        <f>IFERROR(VLOOKUP($C1518,'2025-26 School Level AAFTE'!$C$2:$L$2349,9,FALSE), "No")</f>
        <v>No</v>
      </c>
      <c r="F1518" s="67">
        <f>IFERROR(VLOOKUP($C1518,'2025-26 School Level AAFTE'!$C$2:$J$2349,8,FALSE), 0)</f>
        <v>468.28</v>
      </c>
      <c r="G1518" s="69">
        <f>IFERROR(IF(E1518= "yes",VLOOKUP(C1518,Summary!$B:$I,6,0),0),0)</f>
        <v>0</v>
      </c>
      <c r="H1518" s="68">
        <f t="shared" si="261"/>
        <v>0</v>
      </c>
      <c r="I1518" s="110">
        <f>VLOOKUP($A1518,'2026-27 Salary &amp; Benefits'!$A:$I,3,FALSE)</f>
        <v>1.06</v>
      </c>
      <c r="J1518" s="110">
        <f>VLOOKUP($A1518,'2026-27 Salary &amp; Benefits'!$A:$I,4,FALSE)</f>
        <v>1.06</v>
      </c>
      <c r="K1518" s="101">
        <f t="shared" si="262"/>
        <v>0</v>
      </c>
      <c r="L1518" s="100">
        <f t="shared" si="263"/>
        <v>0</v>
      </c>
      <c r="M1518" s="102">
        <f>'2026-27 Salary &amp; Benefits'!$E$6</f>
        <v>78209</v>
      </c>
      <c r="N1518" s="102">
        <f>'2026-27 Salary &amp; Benefits'!$F$6</f>
        <v>82248</v>
      </c>
      <c r="O1518" s="7">
        <f t="shared" si="264"/>
        <v>0</v>
      </c>
      <c r="P1518" s="7">
        <f t="shared" si="265"/>
        <v>0</v>
      </c>
      <c r="Q1518" s="7">
        <f>'2026-27 Salary &amp; Benefits'!G$6</f>
        <v>16817.759999999998</v>
      </c>
      <c r="R1518" s="103">
        <f>'2026-27 Salary &amp; Benefits'!H$6</f>
        <v>0.16020000000000001</v>
      </c>
      <c r="S1518" s="103">
        <f>'2026-27 Salary &amp; Benefits'!I$6</f>
        <v>0.15390000000000001</v>
      </c>
      <c r="T1518" s="7">
        <f t="shared" si="266"/>
        <v>0</v>
      </c>
      <c r="U1518" s="7">
        <f t="shared" si="267"/>
        <v>0</v>
      </c>
      <c r="V1518" s="7">
        <f t="shared" si="268"/>
        <v>0</v>
      </c>
      <c r="W1518" s="7">
        <f t="shared" si="269"/>
        <v>0</v>
      </c>
      <c r="X1518" s="18">
        <f t="shared" si="270"/>
        <v>0</v>
      </c>
      <c r="Y1518" s="2"/>
      <c r="Z1518" s="2"/>
      <c r="AA1518" s="2"/>
      <c r="AB1518" s="2"/>
      <c r="AC1518" s="2"/>
      <c r="AD1518" s="2"/>
      <c r="AE1518" s="2"/>
      <c r="AF1518" s="2"/>
      <c r="AG1518" s="2"/>
      <c r="AH1518" s="2"/>
      <c r="AI1518" s="2"/>
      <c r="AJ1518" s="2"/>
      <c r="AK1518" s="2"/>
      <c r="AL1518" s="2"/>
      <c r="AM1518" s="2"/>
      <c r="AN1518" s="2"/>
      <c r="AO1518" s="2"/>
      <c r="AP1518" s="2"/>
      <c r="AQ1518" s="2"/>
      <c r="AR1518" s="2"/>
      <c r="AS1518" s="2"/>
      <c r="AT1518" s="2"/>
      <c r="AU1518" s="2"/>
      <c r="AV1518" s="2"/>
      <c r="AW1518" s="2"/>
      <c r="AX1518" s="2"/>
      <c r="AY1518" s="2"/>
      <c r="AZ1518" s="2"/>
      <c r="BA1518" s="2"/>
      <c r="BB1518" s="2"/>
      <c r="BC1518" s="2"/>
      <c r="BD1518" s="2"/>
      <c r="BE1518" s="2"/>
      <c r="BF1518" s="2"/>
      <c r="BG1518" s="2"/>
      <c r="BH1518" s="2"/>
      <c r="BI1518" s="2"/>
      <c r="BJ1518" s="2"/>
      <c r="BK1518" s="2"/>
      <c r="BL1518" s="2"/>
      <c r="BM1518" s="2"/>
      <c r="BN1518" s="2"/>
      <c r="BO1518" s="2"/>
      <c r="BP1518" s="2"/>
      <c r="BQ1518" s="2"/>
      <c r="BR1518" s="2"/>
      <c r="BS1518" s="2"/>
      <c r="BT1518" s="2"/>
      <c r="BU1518" s="2"/>
      <c r="BV1518" s="2"/>
      <c r="BW1518" s="2"/>
      <c r="BX1518" s="2"/>
      <c r="BY1518" s="2"/>
      <c r="BZ1518" s="2"/>
      <c r="CA1518" s="2"/>
      <c r="CB1518" s="2"/>
      <c r="CC1518" s="2"/>
      <c r="CD1518" s="2"/>
      <c r="CE1518" s="2"/>
      <c r="CF1518" s="2"/>
      <c r="CG1518" s="2"/>
      <c r="CH1518" s="2"/>
      <c r="CI1518" s="2"/>
      <c r="CJ1518" s="2"/>
      <c r="CK1518" s="2"/>
      <c r="CL1518" s="2"/>
      <c r="CM1518" s="2"/>
      <c r="CN1518" s="2"/>
      <c r="CO1518" s="2"/>
      <c r="CP1518" s="2"/>
      <c r="CQ1518" s="2"/>
      <c r="CR1518" s="2"/>
      <c r="CS1518" s="2"/>
      <c r="CT1518" s="2"/>
      <c r="CU1518" s="2"/>
      <c r="CV1518" s="2"/>
      <c r="CW1518" s="2"/>
      <c r="CX1518" s="2"/>
      <c r="CY1518" s="2"/>
      <c r="CZ1518" s="2"/>
      <c r="DA1518" s="2"/>
      <c r="DB1518" s="2"/>
      <c r="DC1518" s="2"/>
      <c r="DD1518" s="2"/>
      <c r="DE1518" s="2"/>
      <c r="DF1518" s="2"/>
      <c r="DG1518" s="2"/>
      <c r="DH1518" s="2"/>
      <c r="DI1518" s="2"/>
      <c r="DJ1518" s="2"/>
      <c r="DK1518" s="2"/>
      <c r="DL1518" s="2"/>
      <c r="DM1518" s="2"/>
      <c r="DN1518" s="2"/>
      <c r="DO1518" s="2"/>
      <c r="DP1518" s="2"/>
      <c r="DQ1518" s="2"/>
      <c r="DR1518" s="2"/>
      <c r="DS1518" s="2"/>
      <c r="DT1518" s="2"/>
      <c r="DU1518" s="2"/>
      <c r="DV1518" s="2"/>
      <c r="DW1518" s="2"/>
      <c r="DX1518" s="2"/>
      <c r="DY1518" s="2"/>
      <c r="DZ1518" s="2"/>
      <c r="EA1518" s="2"/>
      <c r="EB1518" s="2"/>
      <c r="EC1518" s="2"/>
      <c r="ED1518" s="2"/>
      <c r="EE1518" s="2"/>
      <c r="EF1518" s="2"/>
      <c r="EG1518" s="2"/>
      <c r="EH1518" s="2"/>
      <c r="EI1518" s="2"/>
      <c r="EJ1518" s="2"/>
      <c r="EK1518" s="2"/>
      <c r="EL1518" s="2"/>
      <c r="EM1518" s="2"/>
      <c r="EN1518" s="2"/>
      <c r="EO1518" s="2"/>
      <c r="EP1518" s="2"/>
      <c r="EQ1518" s="2"/>
      <c r="ER1518" s="2"/>
      <c r="ES1518" s="2"/>
      <c r="ET1518" s="2"/>
      <c r="EU1518" s="2"/>
      <c r="EV1518" s="2"/>
      <c r="EW1518" s="2"/>
      <c r="EX1518" s="2"/>
      <c r="EY1518" s="2"/>
      <c r="EZ1518" s="2"/>
      <c r="FA1518" s="2"/>
      <c r="FB1518" s="2"/>
      <c r="FC1518" s="2"/>
    </row>
    <row r="1519" spans="1:159" s="4" customFormat="1">
      <c r="A1519" s="50" t="s">
        <v>2207</v>
      </c>
      <c r="B1519" s="59" t="s">
        <v>2730</v>
      </c>
      <c r="C1519" s="60">
        <v>2474</v>
      </c>
      <c r="D1519" s="59" t="s">
        <v>520</v>
      </c>
      <c r="E1519" s="78" t="str">
        <f>IFERROR(VLOOKUP($C1519,'2025-26 School Level AAFTE'!$C$2:$L$2349,9,FALSE), "No")</f>
        <v>Yes</v>
      </c>
      <c r="F1519" s="67">
        <f>IFERROR(VLOOKUP($C1519,'2025-26 School Level AAFTE'!$C$2:$J$2349,8,FALSE), 0)</f>
        <v>187.6</v>
      </c>
      <c r="G1519" s="69">
        <f>IFERROR(IF(E1519= "yes",VLOOKUP(C1519,Summary!$B:$I,6,0),0),0)</f>
        <v>0</v>
      </c>
      <c r="H1519" s="68">
        <f t="shared" si="261"/>
        <v>187.6</v>
      </c>
      <c r="I1519" s="110">
        <f>VLOOKUP($A1519,'2026-27 Salary &amp; Benefits'!$A:$I,3,FALSE)</f>
        <v>1.06</v>
      </c>
      <c r="J1519" s="110">
        <f>VLOOKUP($A1519,'2026-27 Salary &amp; Benefits'!$A:$I,4,FALSE)</f>
        <v>1.06</v>
      </c>
      <c r="K1519" s="101">
        <f t="shared" si="262"/>
        <v>187.6</v>
      </c>
      <c r="L1519" s="100">
        <f t="shared" si="263"/>
        <v>0.55000000000000004</v>
      </c>
      <c r="M1519" s="102">
        <f>'2026-27 Salary &amp; Benefits'!$E$6</f>
        <v>78209</v>
      </c>
      <c r="N1519" s="102">
        <f>'2026-27 Salary &amp; Benefits'!$F$6</f>
        <v>82248</v>
      </c>
      <c r="O1519" s="7">
        <f t="shared" si="264"/>
        <v>45595.85</v>
      </c>
      <c r="P1519" s="7">
        <f t="shared" si="265"/>
        <v>2354.7300000000032</v>
      </c>
      <c r="Q1519" s="7">
        <f>'2026-27 Salary &amp; Benefits'!G$6</f>
        <v>16817.759999999998</v>
      </c>
      <c r="R1519" s="103">
        <f>'2026-27 Salary &amp; Benefits'!H$6</f>
        <v>0.16020000000000001</v>
      </c>
      <c r="S1519" s="103">
        <f>'2026-27 Salary &amp; Benefits'!I$6</f>
        <v>0.15390000000000001</v>
      </c>
      <c r="T1519" s="7">
        <f t="shared" si="266"/>
        <v>16916.62</v>
      </c>
      <c r="U1519" s="7">
        <f t="shared" si="267"/>
        <v>799.18</v>
      </c>
      <c r="V1519" s="7">
        <f t="shared" si="268"/>
        <v>122.99</v>
      </c>
      <c r="W1519" s="7">
        <f t="shared" si="269"/>
        <v>922.17</v>
      </c>
      <c r="X1519" s="18">
        <f t="shared" si="270"/>
        <v>65789.37000000001</v>
      </c>
      <c r="Y1519" s="2"/>
      <c r="Z1519" s="2"/>
      <c r="AA1519" s="2"/>
      <c r="AB1519" s="2"/>
      <c r="AC1519" s="2"/>
      <c r="AD1519" s="2"/>
      <c r="AE1519" s="2"/>
      <c r="AF1519" s="2"/>
      <c r="AG1519" s="2"/>
      <c r="AH1519" s="2"/>
      <c r="AI1519" s="2"/>
      <c r="AJ1519" s="2"/>
      <c r="AK1519" s="2"/>
      <c r="AL1519" s="2"/>
      <c r="AM1519" s="2"/>
      <c r="AN1519" s="2"/>
      <c r="AO1519" s="2"/>
      <c r="AP1519" s="2"/>
      <c r="AQ1519" s="2"/>
      <c r="AR1519" s="2"/>
      <c r="AS1519" s="2"/>
      <c r="AT1519" s="2"/>
      <c r="AU1519" s="2"/>
      <c r="AV1519" s="2"/>
      <c r="AW1519" s="2"/>
      <c r="AX1519" s="2"/>
      <c r="AY1519" s="2"/>
      <c r="AZ1519" s="2"/>
      <c r="BA1519" s="2"/>
      <c r="BB1519" s="2"/>
      <c r="BC1519" s="2"/>
      <c r="BD1519" s="2"/>
      <c r="BE1519" s="2"/>
      <c r="BF1519" s="2"/>
      <c r="BG1519" s="2"/>
      <c r="BH1519" s="2"/>
      <c r="BI1519" s="2"/>
      <c r="BJ1519" s="2"/>
      <c r="BK1519" s="2"/>
      <c r="BL1519" s="2"/>
      <c r="BM1519" s="2"/>
      <c r="BN1519" s="2"/>
      <c r="BO1519" s="2"/>
      <c r="BP1519" s="2"/>
      <c r="BQ1519" s="2"/>
      <c r="BR1519" s="2"/>
      <c r="BS1519" s="2"/>
      <c r="BT1519" s="2"/>
      <c r="BU1519" s="2"/>
      <c r="BV1519" s="2"/>
      <c r="BW1519" s="2"/>
      <c r="BX1519" s="2"/>
      <c r="BY1519" s="2"/>
      <c r="BZ1519" s="2"/>
      <c r="CA1519" s="2"/>
      <c r="CB1519" s="2"/>
      <c r="CC1519" s="2"/>
      <c r="CD1519" s="2"/>
      <c r="CE1519" s="2"/>
      <c r="CF1519" s="2"/>
      <c r="CG1519" s="2"/>
      <c r="CH1519" s="2"/>
      <c r="CI1519" s="2"/>
      <c r="CJ1519" s="2"/>
      <c r="CK1519" s="2"/>
      <c r="CL1519" s="2"/>
      <c r="CM1519" s="2"/>
      <c r="CN1519" s="2"/>
      <c r="CO1519" s="2"/>
      <c r="CP1519" s="2"/>
      <c r="CQ1519" s="2"/>
      <c r="CR1519" s="2"/>
      <c r="CS1519" s="2"/>
      <c r="CT1519" s="2"/>
      <c r="CU1519" s="2"/>
      <c r="CV1519" s="2"/>
      <c r="CW1519" s="2"/>
      <c r="CX1519" s="2"/>
      <c r="CY1519" s="2"/>
      <c r="CZ1519" s="2"/>
      <c r="DA1519" s="2"/>
      <c r="DB1519" s="2"/>
      <c r="DC1519" s="2"/>
      <c r="DD1519" s="2"/>
      <c r="DE1519" s="2"/>
      <c r="DF1519" s="2"/>
      <c r="DG1519" s="2"/>
      <c r="DH1519" s="2"/>
      <c r="DI1519" s="2"/>
      <c r="DJ1519" s="2"/>
      <c r="DK1519" s="2"/>
      <c r="DL1519" s="2"/>
      <c r="DM1519" s="2"/>
      <c r="DN1519" s="2"/>
      <c r="DO1519" s="2"/>
      <c r="DP1519" s="2"/>
      <c r="DQ1519" s="2"/>
      <c r="DR1519" s="2"/>
      <c r="DS1519" s="2"/>
      <c r="DT1519" s="2"/>
      <c r="DU1519" s="2"/>
      <c r="DV1519" s="2"/>
      <c r="DW1519" s="2"/>
      <c r="DX1519" s="2"/>
      <c r="DY1519" s="2"/>
      <c r="DZ1519" s="2"/>
      <c r="EA1519" s="2"/>
      <c r="EB1519" s="2"/>
      <c r="EC1519" s="2"/>
      <c r="ED1519" s="2"/>
      <c r="EE1519" s="2"/>
      <c r="EF1519" s="2"/>
      <c r="EG1519" s="2"/>
      <c r="EH1519" s="2"/>
      <c r="EI1519" s="2"/>
      <c r="EJ1519" s="2"/>
      <c r="EK1519" s="2"/>
      <c r="EL1519" s="2"/>
      <c r="EM1519" s="2"/>
      <c r="EN1519" s="2"/>
      <c r="EO1519" s="2"/>
      <c r="EP1519" s="2"/>
      <c r="EQ1519" s="2"/>
      <c r="ER1519" s="2"/>
      <c r="ES1519" s="2"/>
      <c r="ET1519" s="2"/>
      <c r="EU1519" s="2"/>
      <c r="EV1519" s="2"/>
      <c r="EW1519" s="2"/>
      <c r="EX1519" s="2"/>
      <c r="EY1519" s="2"/>
      <c r="EZ1519" s="2"/>
      <c r="FA1519" s="2"/>
      <c r="FB1519" s="2"/>
      <c r="FC1519" s="2"/>
    </row>
    <row r="1520" spans="1:159" s="4" customFormat="1">
      <c r="A1520" s="50" t="s">
        <v>2145</v>
      </c>
      <c r="B1520" s="59" t="s">
        <v>2731</v>
      </c>
      <c r="C1520" s="60">
        <v>5430</v>
      </c>
      <c r="D1520" s="59" t="s">
        <v>158</v>
      </c>
      <c r="E1520" s="78" t="str">
        <f>IFERROR(VLOOKUP($C1520,'2025-26 School Level AAFTE'!$C$2:$L$2349,9,FALSE), "No")</f>
        <v>Yes</v>
      </c>
      <c r="F1520" s="67">
        <f>IFERROR(VLOOKUP($C1520,'2025-26 School Level AAFTE'!$C$2:$J$2349,8,FALSE), 0)</f>
        <v>113.15</v>
      </c>
      <c r="G1520" s="69">
        <f>IFERROR(IF(E1520= "yes",VLOOKUP(C1520,Summary!$B:$I,6,0),0),0)</f>
        <v>0</v>
      </c>
      <c r="H1520" s="68">
        <f t="shared" si="261"/>
        <v>113.15</v>
      </c>
      <c r="I1520" s="110">
        <f>VLOOKUP($A1520,'2026-27 Salary &amp; Benefits'!$A:$I,3,FALSE)</f>
        <v>1</v>
      </c>
      <c r="J1520" s="110">
        <f>VLOOKUP($A1520,'2026-27 Salary &amp; Benefits'!$A:$I,4,FALSE)</f>
        <v>1</v>
      </c>
      <c r="K1520" s="101">
        <f t="shared" si="262"/>
        <v>113.15</v>
      </c>
      <c r="L1520" s="100">
        <f t="shared" si="263"/>
        <v>0.33200000000000002</v>
      </c>
      <c r="M1520" s="102">
        <f>'2026-27 Salary &amp; Benefits'!$E$6</f>
        <v>78209</v>
      </c>
      <c r="N1520" s="102">
        <f>'2026-27 Salary &amp; Benefits'!$F$6</f>
        <v>82248</v>
      </c>
      <c r="O1520" s="7">
        <f t="shared" si="264"/>
        <v>25965.39</v>
      </c>
      <c r="P1520" s="7">
        <f t="shared" si="265"/>
        <v>1340.9500000000007</v>
      </c>
      <c r="Q1520" s="7">
        <f>'2026-27 Salary &amp; Benefits'!G$6</f>
        <v>16817.759999999998</v>
      </c>
      <c r="R1520" s="103">
        <f>'2026-27 Salary &amp; Benefits'!H$6</f>
        <v>0.16020000000000001</v>
      </c>
      <c r="S1520" s="103">
        <f>'2026-27 Salary &amp; Benefits'!I$6</f>
        <v>0.15390000000000001</v>
      </c>
      <c r="T1520" s="7">
        <f t="shared" si="266"/>
        <v>9949.52</v>
      </c>
      <c r="U1520" s="7">
        <f t="shared" si="267"/>
        <v>455.11</v>
      </c>
      <c r="V1520" s="7">
        <f t="shared" si="268"/>
        <v>70.040000000000006</v>
      </c>
      <c r="W1520" s="7">
        <f t="shared" si="269"/>
        <v>525.15</v>
      </c>
      <c r="X1520" s="18">
        <f t="shared" si="270"/>
        <v>37781.01</v>
      </c>
      <c r="Y1520" s="2"/>
      <c r="Z1520" s="2"/>
      <c r="AA1520" s="2"/>
      <c r="AB1520" s="2"/>
      <c r="AC1520" s="2"/>
      <c r="AD1520" s="2"/>
      <c r="AE1520" s="2"/>
      <c r="AF1520" s="2"/>
      <c r="AG1520" s="2"/>
      <c r="AH1520" s="2"/>
      <c r="AI1520" s="2"/>
      <c r="AJ1520" s="2"/>
      <c r="AK1520" s="2"/>
      <c r="AL1520" s="2"/>
      <c r="AM1520" s="2"/>
      <c r="AN1520" s="2"/>
      <c r="AO1520" s="2"/>
      <c r="AP1520" s="2"/>
      <c r="AQ1520" s="2"/>
      <c r="AR1520" s="2"/>
      <c r="AS1520" s="2"/>
      <c r="AT1520" s="2"/>
      <c r="AU1520" s="2"/>
      <c r="AV1520" s="2"/>
      <c r="AW1520" s="2"/>
      <c r="AX1520" s="2"/>
      <c r="AY1520" s="2"/>
      <c r="AZ1520" s="2"/>
      <c r="BA1520" s="2"/>
      <c r="BB1520" s="2"/>
      <c r="BC1520" s="2"/>
      <c r="BD1520" s="2"/>
      <c r="BE1520" s="2"/>
      <c r="BF1520" s="2"/>
      <c r="BG1520" s="2"/>
      <c r="BH1520" s="2"/>
      <c r="BI1520" s="2"/>
      <c r="BJ1520" s="2"/>
      <c r="BK1520" s="2"/>
      <c r="BL1520" s="2"/>
      <c r="BM1520" s="2"/>
      <c r="BN1520" s="2"/>
      <c r="BO1520" s="2"/>
      <c r="BP1520" s="2"/>
      <c r="BQ1520" s="2"/>
      <c r="BR1520" s="2"/>
      <c r="BS1520" s="2"/>
      <c r="BT1520" s="2"/>
      <c r="BU1520" s="2"/>
      <c r="BV1520" s="2"/>
      <c r="BW1520" s="2"/>
      <c r="BX1520" s="2"/>
      <c r="BY1520" s="2"/>
      <c r="BZ1520" s="2"/>
      <c r="CA1520" s="2"/>
      <c r="CB1520" s="2"/>
      <c r="CC1520" s="2"/>
      <c r="CD1520" s="2"/>
      <c r="CE1520" s="2"/>
      <c r="CF1520" s="2"/>
      <c r="CG1520" s="2"/>
      <c r="CH1520" s="2"/>
      <c r="CI1520" s="2"/>
      <c r="CJ1520" s="2"/>
      <c r="CK1520" s="2"/>
      <c r="CL1520" s="2"/>
      <c r="CM1520" s="2"/>
      <c r="CN1520" s="2"/>
      <c r="CO1520" s="2"/>
      <c r="CP1520" s="2"/>
      <c r="CQ1520" s="2"/>
      <c r="CR1520" s="2"/>
      <c r="CS1520" s="2"/>
      <c r="CT1520" s="2"/>
      <c r="CU1520" s="2"/>
      <c r="CV1520" s="2"/>
      <c r="CW1520" s="2"/>
      <c r="CX1520" s="2"/>
      <c r="CY1520" s="2"/>
      <c r="CZ1520" s="2"/>
      <c r="DA1520" s="2"/>
      <c r="DB1520" s="2"/>
      <c r="DC1520" s="2"/>
      <c r="DD1520" s="2"/>
      <c r="DE1520" s="2"/>
      <c r="DF1520" s="2"/>
      <c r="DG1520" s="2"/>
      <c r="DH1520" s="2"/>
      <c r="DI1520" s="2"/>
      <c r="DJ1520" s="2"/>
      <c r="DK1520" s="2"/>
      <c r="DL1520" s="2"/>
      <c r="DM1520" s="2"/>
      <c r="DN1520" s="2"/>
      <c r="DO1520" s="2"/>
      <c r="DP1520" s="2"/>
      <c r="DQ1520" s="2"/>
      <c r="DR1520" s="2"/>
      <c r="DS1520" s="2"/>
      <c r="DT1520" s="2"/>
      <c r="DU1520" s="2"/>
      <c r="DV1520" s="2"/>
      <c r="DW1520" s="2"/>
      <c r="DX1520" s="2"/>
      <c r="DY1520" s="2"/>
      <c r="DZ1520" s="2"/>
      <c r="EA1520" s="2"/>
      <c r="EB1520" s="2"/>
      <c r="EC1520" s="2"/>
      <c r="ED1520" s="2"/>
      <c r="EE1520" s="2"/>
      <c r="EF1520" s="2"/>
      <c r="EG1520" s="2"/>
      <c r="EH1520" s="2"/>
      <c r="EI1520" s="2"/>
      <c r="EJ1520" s="2"/>
      <c r="EK1520" s="2"/>
      <c r="EL1520" s="2"/>
      <c r="EM1520" s="2"/>
      <c r="EN1520" s="2"/>
      <c r="EO1520" s="2"/>
      <c r="EP1520" s="2"/>
      <c r="EQ1520" s="2"/>
      <c r="ER1520" s="2"/>
      <c r="ES1520" s="2"/>
      <c r="ET1520" s="2"/>
      <c r="EU1520" s="2"/>
      <c r="EV1520" s="2"/>
      <c r="EW1520" s="2"/>
      <c r="EX1520" s="2"/>
      <c r="EY1520" s="2"/>
      <c r="EZ1520" s="2"/>
      <c r="FA1520" s="2"/>
      <c r="FB1520" s="2"/>
      <c r="FC1520" s="2"/>
    </row>
    <row r="1521" spans="1:159" s="4" customFormat="1">
      <c r="A1521" s="50" t="s">
        <v>2144</v>
      </c>
      <c r="B1521" s="59" t="s">
        <v>2732</v>
      </c>
      <c r="C1521" s="60">
        <v>1671</v>
      </c>
      <c r="D1521" s="59" t="s">
        <v>154</v>
      </c>
      <c r="E1521" s="78" t="str">
        <f>IFERROR(VLOOKUP($C1521,'2025-26 School Level AAFTE'!$C$2:$L$2349,9,FALSE), "No")</f>
        <v>Yes</v>
      </c>
      <c r="F1521" s="67">
        <f>IFERROR(VLOOKUP($C1521,'2025-26 School Level AAFTE'!$C$2:$J$2349,8,FALSE), 0)</f>
        <v>37.06</v>
      </c>
      <c r="G1521" s="69">
        <f>IFERROR(IF(E1521= "yes",VLOOKUP(C1521,Summary!$B:$I,6,0),0),0)</f>
        <v>0</v>
      </c>
      <c r="H1521" s="68">
        <f t="shared" si="261"/>
        <v>37.06</v>
      </c>
      <c r="I1521" s="110">
        <f>VLOOKUP($A1521,'2026-27 Salary &amp; Benefits'!$A:$I,3,FALSE)</f>
        <v>1</v>
      </c>
      <c r="J1521" s="110">
        <f>VLOOKUP($A1521,'2026-27 Salary &amp; Benefits'!$A:$I,4,FALSE)</f>
        <v>1</v>
      </c>
      <c r="K1521" s="101">
        <f t="shared" si="262"/>
        <v>37.06</v>
      </c>
      <c r="L1521" s="100">
        <f t="shared" si="263"/>
        <v>0.109</v>
      </c>
      <c r="M1521" s="102">
        <f>'2026-27 Salary &amp; Benefits'!$E$6</f>
        <v>78209</v>
      </c>
      <c r="N1521" s="102">
        <f>'2026-27 Salary &amp; Benefits'!$F$6</f>
        <v>82248</v>
      </c>
      <c r="O1521" s="7">
        <f t="shared" si="264"/>
        <v>8524.7800000000007</v>
      </c>
      <c r="P1521" s="7">
        <f t="shared" si="265"/>
        <v>440.25</v>
      </c>
      <c r="Q1521" s="7">
        <f>'2026-27 Salary &amp; Benefits'!G$6</f>
        <v>16817.759999999998</v>
      </c>
      <c r="R1521" s="103">
        <f>'2026-27 Salary &amp; Benefits'!H$6</f>
        <v>0.16020000000000001</v>
      </c>
      <c r="S1521" s="103">
        <f>'2026-27 Salary &amp; Benefits'!I$6</f>
        <v>0.15390000000000001</v>
      </c>
      <c r="T1521" s="7">
        <f t="shared" si="266"/>
        <v>3266.56</v>
      </c>
      <c r="U1521" s="7">
        <f t="shared" si="267"/>
        <v>149.41999999999999</v>
      </c>
      <c r="V1521" s="7">
        <f t="shared" si="268"/>
        <v>23</v>
      </c>
      <c r="W1521" s="7">
        <f t="shared" si="269"/>
        <v>172.42</v>
      </c>
      <c r="X1521" s="18">
        <f t="shared" si="270"/>
        <v>12404.01</v>
      </c>
      <c r="Y1521" s="2"/>
      <c r="Z1521" s="2"/>
      <c r="AA1521" s="2"/>
      <c r="AB1521" s="2"/>
      <c r="AC1521" s="2"/>
      <c r="AD1521" s="2"/>
      <c r="AE1521" s="2"/>
      <c r="AF1521" s="2"/>
      <c r="AG1521" s="2"/>
      <c r="AH1521" s="2"/>
      <c r="AI1521" s="2"/>
      <c r="AJ1521" s="2"/>
      <c r="AK1521" s="2"/>
      <c r="AL1521" s="2"/>
      <c r="AM1521" s="2"/>
      <c r="AN1521" s="2"/>
      <c r="AO1521" s="2"/>
      <c r="AP1521" s="2"/>
      <c r="AQ1521" s="2"/>
      <c r="AR1521" s="2"/>
      <c r="AS1521" s="2"/>
      <c r="AT1521" s="2"/>
      <c r="AU1521" s="2"/>
      <c r="AV1521" s="2"/>
      <c r="AW1521" s="2"/>
      <c r="AX1521" s="2"/>
      <c r="AY1521" s="2"/>
      <c r="AZ1521" s="2"/>
      <c r="BA1521" s="2"/>
      <c r="BB1521" s="2"/>
      <c r="BC1521" s="2"/>
      <c r="BD1521" s="2"/>
      <c r="BE1521" s="2"/>
      <c r="BF1521" s="2"/>
      <c r="BG1521" s="2"/>
      <c r="BH1521" s="2"/>
      <c r="BI1521" s="2"/>
      <c r="BJ1521" s="2"/>
      <c r="BK1521" s="2"/>
      <c r="BL1521" s="2"/>
      <c r="BM1521" s="2"/>
      <c r="BN1521" s="2"/>
      <c r="BO1521" s="2"/>
      <c r="BP1521" s="2"/>
      <c r="BQ1521" s="2"/>
      <c r="BR1521" s="2"/>
      <c r="BS1521" s="2"/>
      <c r="BT1521" s="2"/>
      <c r="BU1521" s="2"/>
      <c r="BV1521" s="2"/>
      <c r="BW1521" s="2"/>
      <c r="BX1521" s="2"/>
      <c r="BY1521" s="2"/>
      <c r="BZ1521" s="2"/>
      <c r="CA1521" s="2"/>
      <c r="CB1521" s="2"/>
      <c r="CC1521" s="2"/>
      <c r="CD1521" s="2"/>
      <c r="CE1521" s="2"/>
      <c r="CF1521" s="2"/>
      <c r="CG1521" s="2"/>
      <c r="CH1521" s="2"/>
      <c r="CI1521" s="2"/>
      <c r="CJ1521" s="2"/>
      <c r="CK1521" s="2"/>
      <c r="CL1521" s="2"/>
      <c r="CM1521" s="2"/>
      <c r="CN1521" s="2"/>
      <c r="CO1521" s="2"/>
      <c r="CP1521" s="2"/>
      <c r="CQ1521" s="2"/>
      <c r="CR1521" s="2"/>
      <c r="CS1521" s="2"/>
      <c r="CT1521" s="2"/>
      <c r="CU1521" s="2"/>
      <c r="CV1521" s="2"/>
      <c r="CW1521" s="2"/>
      <c r="CX1521" s="2"/>
      <c r="CY1521" s="2"/>
      <c r="CZ1521" s="2"/>
      <c r="DA1521" s="2"/>
      <c r="DB1521" s="2"/>
      <c r="DC1521" s="2"/>
      <c r="DD1521" s="2"/>
      <c r="DE1521" s="2"/>
      <c r="DF1521" s="2"/>
      <c r="DG1521" s="2"/>
      <c r="DH1521" s="2"/>
      <c r="DI1521" s="2"/>
      <c r="DJ1521" s="2"/>
      <c r="DK1521" s="2"/>
      <c r="DL1521" s="2"/>
      <c r="DM1521" s="2"/>
      <c r="DN1521" s="2"/>
      <c r="DO1521" s="2"/>
      <c r="DP1521" s="2"/>
      <c r="DQ1521" s="2"/>
      <c r="DR1521" s="2"/>
      <c r="DS1521" s="2"/>
      <c r="DT1521" s="2"/>
      <c r="DU1521" s="2"/>
      <c r="DV1521" s="2"/>
      <c r="DW1521" s="2"/>
      <c r="DX1521" s="2"/>
      <c r="DY1521" s="2"/>
      <c r="DZ1521" s="2"/>
      <c r="EA1521" s="2"/>
      <c r="EB1521" s="2"/>
      <c r="EC1521" s="2"/>
      <c r="ED1521" s="2"/>
      <c r="EE1521" s="2"/>
      <c r="EF1521" s="2"/>
      <c r="EG1521" s="2"/>
      <c r="EH1521" s="2"/>
      <c r="EI1521" s="2"/>
      <c r="EJ1521" s="2"/>
      <c r="EK1521" s="2"/>
      <c r="EL1521" s="2"/>
      <c r="EM1521" s="2"/>
      <c r="EN1521" s="2"/>
      <c r="EO1521" s="2"/>
      <c r="EP1521" s="2"/>
      <c r="EQ1521" s="2"/>
      <c r="ER1521" s="2"/>
      <c r="ES1521" s="2"/>
      <c r="ET1521" s="2"/>
      <c r="EU1521" s="2"/>
      <c r="EV1521" s="2"/>
      <c r="EW1521" s="2"/>
      <c r="EX1521" s="2"/>
      <c r="EY1521" s="2"/>
      <c r="EZ1521" s="2"/>
      <c r="FA1521" s="2"/>
      <c r="FB1521" s="2"/>
      <c r="FC1521" s="2"/>
    </row>
    <row r="1522" spans="1:159" s="4" customFormat="1">
      <c r="A1522" s="50" t="s">
        <v>2144</v>
      </c>
      <c r="B1522" s="59" t="s">
        <v>2732</v>
      </c>
      <c r="C1522" s="60">
        <v>3737</v>
      </c>
      <c r="D1522" s="59" t="s">
        <v>155</v>
      </c>
      <c r="E1522" s="78" t="str">
        <f>IFERROR(VLOOKUP($C1522,'2025-26 School Level AAFTE'!$C$2:$L$2349,9,FALSE), "No")</f>
        <v>Yes</v>
      </c>
      <c r="F1522" s="67">
        <f>IFERROR(VLOOKUP($C1522,'2025-26 School Level AAFTE'!$C$2:$J$2349,8,FALSE), 0)</f>
        <v>343.63</v>
      </c>
      <c r="G1522" s="69">
        <f>IFERROR(IF(E1522= "yes",VLOOKUP(C1522,Summary!$B:$I,6,0),0),0)</f>
        <v>0</v>
      </c>
      <c r="H1522" s="68">
        <f t="shared" si="261"/>
        <v>343.63</v>
      </c>
      <c r="I1522" s="110">
        <f>VLOOKUP($A1522,'2026-27 Salary &amp; Benefits'!$A:$I,3,FALSE)</f>
        <v>1</v>
      </c>
      <c r="J1522" s="110">
        <f>VLOOKUP($A1522,'2026-27 Salary &amp; Benefits'!$A:$I,4,FALSE)</f>
        <v>1</v>
      </c>
      <c r="K1522" s="101">
        <f t="shared" si="262"/>
        <v>343.63</v>
      </c>
      <c r="L1522" s="100">
        <f t="shared" si="263"/>
        <v>1.008</v>
      </c>
      <c r="M1522" s="102">
        <f>'2026-27 Salary &amp; Benefits'!$E$6</f>
        <v>78209</v>
      </c>
      <c r="N1522" s="102">
        <f>'2026-27 Salary &amp; Benefits'!$F$6</f>
        <v>82248</v>
      </c>
      <c r="O1522" s="7">
        <f t="shared" si="264"/>
        <v>78834.67</v>
      </c>
      <c r="P1522" s="7">
        <f t="shared" si="265"/>
        <v>4071.3099999999977</v>
      </c>
      <c r="Q1522" s="7">
        <f>'2026-27 Salary &amp; Benefits'!G$6</f>
        <v>16817.759999999998</v>
      </c>
      <c r="R1522" s="103">
        <f>'2026-27 Salary &amp; Benefits'!H$6</f>
        <v>0.16020000000000001</v>
      </c>
      <c r="S1522" s="103">
        <f>'2026-27 Salary &amp; Benefits'!I$6</f>
        <v>0.15390000000000001</v>
      </c>
      <c r="T1522" s="7">
        <f t="shared" si="266"/>
        <v>30208.19</v>
      </c>
      <c r="U1522" s="7">
        <f t="shared" si="267"/>
        <v>1381.77</v>
      </c>
      <c r="V1522" s="7">
        <f t="shared" si="268"/>
        <v>212.65</v>
      </c>
      <c r="W1522" s="7">
        <f t="shared" si="269"/>
        <v>1594.42</v>
      </c>
      <c r="X1522" s="18">
        <f t="shared" si="270"/>
        <v>114708.59</v>
      </c>
      <c r="Y1522" s="2"/>
      <c r="Z1522" s="2"/>
      <c r="AA1522" s="2"/>
      <c r="AB1522" s="2"/>
      <c r="AC1522" s="2"/>
      <c r="AD1522" s="2"/>
      <c r="AE1522" s="2"/>
      <c r="AF1522" s="2"/>
      <c r="AG1522" s="2"/>
      <c r="AH1522" s="2"/>
      <c r="AI1522" s="2"/>
      <c r="AJ1522" s="2"/>
      <c r="AK1522" s="2"/>
      <c r="AL1522" s="2"/>
      <c r="AM1522" s="2"/>
      <c r="AN1522" s="2"/>
      <c r="AO1522" s="2"/>
      <c r="AP1522" s="2"/>
      <c r="AQ1522" s="2"/>
      <c r="AR1522" s="2"/>
      <c r="AS1522" s="2"/>
      <c r="AT1522" s="2"/>
      <c r="AU1522" s="2"/>
      <c r="AV1522" s="2"/>
      <c r="AW1522" s="2"/>
      <c r="AX1522" s="2"/>
      <c r="AY1522" s="2"/>
      <c r="AZ1522" s="2"/>
      <c r="BA1522" s="2"/>
      <c r="BB1522" s="2"/>
      <c r="BC1522" s="2"/>
      <c r="BD1522" s="2"/>
      <c r="BE1522" s="2"/>
      <c r="BF1522" s="2"/>
      <c r="BG1522" s="2"/>
      <c r="BH1522" s="2"/>
      <c r="BI1522" s="2"/>
      <c r="BJ1522" s="2"/>
      <c r="BK1522" s="2"/>
      <c r="BL1522" s="2"/>
      <c r="BM1522" s="2"/>
      <c r="BN1522" s="2"/>
      <c r="BO1522" s="2"/>
      <c r="BP1522" s="2"/>
      <c r="BQ1522" s="2"/>
      <c r="BR1522" s="2"/>
      <c r="BS1522" s="2"/>
      <c r="BT1522" s="2"/>
      <c r="BU1522" s="2"/>
      <c r="BV1522" s="2"/>
      <c r="BW1522" s="2"/>
      <c r="BX1522" s="2"/>
      <c r="BY1522" s="2"/>
      <c r="BZ1522" s="2"/>
      <c r="CA1522" s="2"/>
      <c r="CB1522" s="2"/>
      <c r="CC1522" s="2"/>
      <c r="CD1522" s="2"/>
      <c r="CE1522" s="2"/>
      <c r="CF1522" s="2"/>
      <c r="CG1522" s="2"/>
      <c r="CH1522" s="2"/>
      <c r="CI1522" s="2"/>
      <c r="CJ1522" s="2"/>
      <c r="CK1522" s="2"/>
      <c r="CL1522" s="2"/>
      <c r="CM1522" s="2"/>
      <c r="CN1522" s="2"/>
      <c r="CO1522" s="2"/>
      <c r="CP1522" s="2"/>
      <c r="CQ1522" s="2"/>
      <c r="CR1522" s="2"/>
      <c r="CS1522" s="2"/>
      <c r="CT1522" s="2"/>
      <c r="CU1522" s="2"/>
      <c r="CV1522" s="2"/>
      <c r="CW1522" s="2"/>
      <c r="CX1522" s="2"/>
      <c r="CY1522" s="2"/>
      <c r="CZ1522" s="2"/>
      <c r="DA1522" s="2"/>
      <c r="DB1522" s="2"/>
      <c r="DC1522" s="2"/>
      <c r="DD1522" s="2"/>
      <c r="DE1522" s="2"/>
      <c r="DF1522" s="2"/>
      <c r="DG1522" s="2"/>
      <c r="DH1522" s="2"/>
      <c r="DI1522" s="2"/>
      <c r="DJ1522" s="2"/>
      <c r="DK1522" s="2"/>
      <c r="DL1522" s="2"/>
      <c r="DM1522" s="2"/>
      <c r="DN1522" s="2"/>
      <c r="DO1522" s="2"/>
      <c r="DP1522" s="2"/>
      <c r="DQ1522" s="2"/>
      <c r="DR1522" s="2"/>
      <c r="DS1522" s="2"/>
      <c r="DT1522" s="2"/>
      <c r="DU1522" s="2"/>
      <c r="DV1522" s="2"/>
      <c r="DW1522" s="2"/>
      <c r="DX1522" s="2"/>
      <c r="DY1522" s="2"/>
      <c r="DZ1522" s="2"/>
      <c r="EA1522" s="2"/>
      <c r="EB1522" s="2"/>
      <c r="EC1522" s="2"/>
      <c r="ED1522" s="2"/>
      <c r="EE1522" s="2"/>
      <c r="EF1522" s="2"/>
      <c r="EG1522" s="2"/>
      <c r="EH1522" s="2"/>
      <c r="EI1522" s="2"/>
      <c r="EJ1522" s="2"/>
      <c r="EK1522" s="2"/>
      <c r="EL1522" s="2"/>
      <c r="EM1522" s="2"/>
      <c r="EN1522" s="2"/>
      <c r="EO1522" s="2"/>
      <c r="EP1522" s="2"/>
      <c r="EQ1522" s="2"/>
      <c r="ER1522" s="2"/>
      <c r="ES1522" s="2"/>
      <c r="ET1522" s="2"/>
      <c r="EU1522" s="2"/>
      <c r="EV1522" s="2"/>
      <c r="EW1522" s="2"/>
      <c r="EX1522" s="2"/>
      <c r="EY1522" s="2"/>
      <c r="EZ1522" s="2"/>
      <c r="FA1522" s="2"/>
      <c r="FB1522" s="2"/>
      <c r="FC1522" s="2"/>
    </row>
    <row r="1523" spans="1:159" s="4" customFormat="1">
      <c r="A1523" s="50" t="s">
        <v>2144</v>
      </c>
      <c r="B1523" s="59" t="s">
        <v>2732</v>
      </c>
      <c r="C1523" s="60">
        <v>2349</v>
      </c>
      <c r="D1523" s="59" t="s">
        <v>3110</v>
      </c>
      <c r="E1523" s="78" t="str">
        <f>IFERROR(VLOOKUP($C1523,'2025-26 School Level AAFTE'!$C$2:$L$2349,9,FALSE), "No")</f>
        <v>Yes</v>
      </c>
      <c r="F1523" s="67">
        <f>IFERROR(VLOOKUP($C1523,'2025-26 School Level AAFTE'!$C$2:$J$2349,8,FALSE), 0)</f>
        <v>250.46</v>
      </c>
      <c r="G1523" s="69">
        <f>IFERROR(IF(E1523= "yes",VLOOKUP(C1523,Summary!$B:$I,6,0),0),0)</f>
        <v>0</v>
      </c>
      <c r="H1523" s="68">
        <f t="shared" si="261"/>
        <v>250.46</v>
      </c>
      <c r="I1523" s="110">
        <f>VLOOKUP($A1523,'2026-27 Salary &amp; Benefits'!$A:$I,3,FALSE)</f>
        <v>1</v>
      </c>
      <c r="J1523" s="110">
        <f>VLOOKUP($A1523,'2026-27 Salary &amp; Benefits'!$A:$I,4,FALSE)</f>
        <v>1</v>
      </c>
      <c r="K1523" s="101">
        <f t="shared" si="262"/>
        <v>250.46</v>
      </c>
      <c r="L1523" s="100">
        <f t="shared" si="263"/>
        <v>0.73499999999999999</v>
      </c>
      <c r="M1523" s="102">
        <f>'2026-27 Salary &amp; Benefits'!$E$6</f>
        <v>78209</v>
      </c>
      <c r="N1523" s="102">
        <f>'2026-27 Salary &amp; Benefits'!$F$6</f>
        <v>82248</v>
      </c>
      <c r="O1523" s="7">
        <f t="shared" si="264"/>
        <v>57483.62</v>
      </c>
      <c r="P1523" s="7">
        <f t="shared" si="265"/>
        <v>2968.6599999999962</v>
      </c>
      <c r="Q1523" s="7">
        <f>'2026-27 Salary &amp; Benefits'!G$6</f>
        <v>16817.759999999998</v>
      </c>
      <c r="R1523" s="103">
        <f>'2026-27 Salary &amp; Benefits'!H$6</f>
        <v>0.16020000000000001</v>
      </c>
      <c r="S1523" s="103">
        <f>'2026-27 Salary &amp; Benefits'!I$6</f>
        <v>0.15390000000000001</v>
      </c>
      <c r="T1523" s="7">
        <f t="shared" si="266"/>
        <v>22026.81</v>
      </c>
      <c r="U1523" s="7">
        <f t="shared" si="267"/>
        <v>1007.54</v>
      </c>
      <c r="V1523" s="7">
        <f t="shared" si="268"/>
        <v>155.06</v>
      </c>
      <c r="W1523" s="7">
        <f t="shared" si="269"/>
        <v>1162.5999999999999</v>
      </c>
      <c r="X1523" s="18">
        <f t="shared" si="270"/>
        <v>83641.69</v>
      </c>
      <c r="Y1523" s="2"/>
      <c r="Z1523" s="2"/>
      <c r="AA1523" s="2"/>
      <c r="AB1523" s="2"/>
      <c r="AC1523" s="2"/>
      <c r="AD1523" s="2"/>
      <c r="AE1523" s="2"/>
      <c r="AF1523" s="2"/>
      <c r="AG1523" s="2"/>
      <c r="AH1523" s="2"/>
      <c r="AI1523" s="2"/>
      <c r="AJ1523" s="2"/>
      <c r="AK1523" s="2"/>
      <c r="AL1523" s="2"/>
      <c r="AM1523" s="2"/>
      <c r="AN1523" s="2"/>
      <c r="AO1523" s="2"/>
      <c r="AP1523" s="2"/>
      <c r="AQ1523" s="2"/>
      <c r="AR1523" s="2"/>
      <c r="AS1523" s="2"/>
      <c r="AT1523" s="2"/>
      <c r="AU1523" s="2"/>
      <c r="AV1523" s="2"/>
      <c r="AW1523" s="2"/>
      <c r="AX1523" s="2"/>
      <c r="AY1523" s="2"/>
      <c r="AZ1523" s="2"/>
      <c r="BA1523" s="2"/>
      <c r="BB1523" s="2"/>
      <c r="BC1523" s="2"/>
      <c r="BD1523" s="2"/>
      <c r="BE1523" s="2"/>
      <c r="BF1523" s="2"/>
      <c r="BG1523" s="2"/>
      <c r="BH1523" s="2"/>
      <c r="BI1523" s="2"/>
      <c r="BJ1523" s="2"/>
      <c r="BK1523" s="2"/>
      <c r="BL1523" s="2"/>
      <c r="BM1523" s="2"/>
      <c r="BN1523" s="2"/>
      <c r="BO1523" s="2"/>
      <c r="BP1523" s="2"/>
      <c r="BQ1523" s="2"/>
      <c r="BR1523" s="2"/>
      <c r="BS1523" s="2"/>
      <c r="BT1523" s="2"/>
      <c r="BU1523" s="2"/>
      <c r="BV1523" s="2"/>
      <c r="BW1523" s="2"/>
      <c r="BX1523" s="2"/>
      <c r="BY1523" s="2"/>
      <c r="BZ1523" s="2"/>
      <c r="CA1523" s="2"/>
      <c r="CB1523" s="2"/>
      <c r="CC1523" s="2"/>
      <c r="CD1523" s="2"/>
      <c r="CE1523" s="2"/>
      <c r="CF1523" s="2"/>
      <c r="CG1523" s="2"/>
      <c r="CH1523" s="2"/>
      <c r="CI1523" s="2"/>
      <c r="CJ1523" s="2"/>
      <c r="CK1523" s="2"/>
      <c r="CL1523" s="2"/>
      <c r="CM1523" s="2"/>
      <c r="CN1523" s="2"/>
      <c r="CO1523" s="2"/>
      <c r="CP1523" s="2"/>
      <c r="CQ1523" s="2"/>
      <c r="CR1523" s="2"/>
      <c r="CS1523" s="2"/>
      <c r="CT1523" s="2"/>
      <c r="CU1523" s="2"/>
      <c r="CV1523" s="2"/>
      <c r="CW1523" s="2"/>
      <c r="CX1523" s="2"/>
      <c r="CY1523" s="2"/>
      <c r="CZ1523" s="2"/>
      <c r="DA1523" s="2"/>
      <c r="DB1523" s="2"/>
      <c r="DC1523" s="2"/>
      <c r="DD1523" s="2"/>
      <c r="DE1523" s="2"/>
      <c r="DF1523" s="2"/>
      <c r="DG1523" s="2"/>
      <c r="DH1523" s="2"/>
      <c r="DI1523" s="2"/>
      <c r="DJ1523" s="2"/>
      <c r="DK1523" s="2"/>
      <c r="DL1523" s="2"/>
      <c r="DM1523" s="2"/>
      <c r="DN1523" s="2"/>
      <c r="DO1523" s="2"/>
      <c r="DP1523" s="2"/>
      <c r="DQ1523" s="2"/>
      <c r="DR1523" s="2"/>
      <c r="DS1523" s="2"/>
      <c r="DT1523" s="2"/>
      <c r="DU1523" s="2"/>
      <c r="DV1523" s="2"/>
      <c r="DW1523" s="2"/>
      <c r="DX1523" s="2"/>
      <c r="DY1523" s="2"/>
      <c r="DZ1523" s="2"/>
      <c r="EA1523" s="2"/>
      <c r="EB1523" s="2"/>
      <c r="EC1523" s="2"/>
      <c r="ED1523" s="2"/>
      <c r="EE1523" s="2"/>
      <c r="EF1523" s="2"/>
      <c r="EG1523" s="2"/>
      <c r="EH1523" s="2"/>
      <c r="EI1523" s="2"/>
      <c r="EJ1523" s="2"/>
      <c r="EK1523" s="2"/>
      <c r="EL1523" s="2"/>
      <c r="EM1523" s="2"/>
      <c r="EN1523" s="2"/>
      <c r="EO1523" s="2"/>
      <c r="EP1523" s="2"/>
      <c r="EQ1523" s="2"/>
      <c r="ER1523" s="2"/>
      <c r="ES1523" s="2"/>
      <c r="ET1523" s="2"/>
      <c r="EU1523" s="2"/>
      <c r="EV1523" s="2"/>
      <c r="EW1523" s="2"/>
      <c r="EX1523" s="2"/>
      <c r="EY1523" s="2"/>
      <c r="EZ1523" s="2"/>
      <c r="FA1523" s="2"/>
      <c r="FB1523" s="2"/>
      <c r="FC1523" s="2"/>
    </row>
    <row r="1524" spans="1:159" s="4" customFormat="1">
      <c r="A1524" s="50" t="s">
        <v>2144</v>
      </c>
      <c r="B1524" s="59" t="s">
        <v>2732</v>
      </c>
      <c r="C1524" s="60">
        <v>2609</v>
      </c>
      <c r="D1524" s="59" t="s">
        <v>2935</v>
      </c>
      <c r="E1524" s="78" t="str">
        <f>IFERROR(VLOOKUP($C1524,'2025-26 School Level AAFTE'!$C$2:$L$2349,9,FALSE), "No")</f>
        <v>Yes</v>
      </c>
      <c r="F1524" s="67">
        <f>IFERROR(VLOOKUP($C1524,'2025-26 School Level AAFTE'!$C$2:$J$2349,8,FALSE), 0)</f>
        <v>235.67</v>
      </c>
      <c r="G1524" s="69">
        <f>IFERROR(IF(E1524= "yes",VLOOKUP(C1524,Summary!$B:$I,6,0),0),0)</f>
        <v>0</v>
      </c>
      <c r="H1524" s="68">
        <f t="shared" si="261"/>
        <v>235.67</v>
      </c>
      <c r="I1524" s="110">
        <f>VLOOKUP($A1524,'2026-27 Salary &amp; Benefits'!$A:$I,3,FALSE)</f>
        <v>1</v>
      </c>
      <c r="J1524" s="110">
        <f>VLOOKUP($A1524,'2026-27 Salary &amp; Benefits'!$A:$I,4,FALSE)</f>
        <v>1</v>
      </c>
      <c r="K1524" s="101">
        <f t="shared" si="262"/>
        <v>235.67</v>
      </c>
      <c r="L1524" s="100">
        <f t="shared" si="263"/>
        <v>0.69099999999999995</v>
      </c>
      <c r="M1524" s="102">
        <f>'2026-27 Salary &amp; Benefits'!$E$6</f>
        <v>78209</v>
      </c>
      <c r="N1524" s="102">
        <f>'2026-27 Salary &amp; Benefits'!$F$6</f>
        <v>82248</v>
      </c>
      <c r="O1524" s="7">
        <f t="shared" si="264"/>
        <v>54042.42</v>
      </c>
      <c r="P1524" s="7">
        <f t="shared" si="265"/>
        <v>2790.9500000000044</v>
      </c>
      <c r="Q1524" s="7">
        <f>'2026-27 Salary &amp; Benefits'!G$6</f>
        <v>16817.759999999998</v>
      </c>
      <c r="R1524" s="103">
        <f>'2026-27 Salary &amp; Benefits'!H$6</f>
        <v>0.16020000000000001</v>
      </c>
      <c r="S1524" s="103">
        <f>'2026-27 Salary &amp; Benefits'!I$6</f>
        <v>0.15390000000000001</v>
      </c>
      <c r="T1524" s="7">
        <f t="shared" si="266"/>
        <v>20708.2</v>
      </c>
      <c r="U1524" s="7">
        <f t="shared" si="267"/>
        <v>947.22</v>
      </c>
      <c r="V1524" s="7">
        <f t="shared" si="268"/>
        <v>145.78</v>
      </c>
      <c r="W1524" s="7">
        <f t="shared" si="269"/>
        <v>1093</v>
      </c>
      <c r="X1524" s="18">
        <f t="shared" si="270"/>
        <v>78634.570000000007</v>
      </c>
      <c r="Y1524" s="2"/>
      <c r="Z1524" s="2"/>
      <c r="AA1524" s="2"/>
      <c r="AB1524" s="2"/>
      <c r="AC1524" s="2"/>
      <c r="AD1524" s="2"/>
      <c r="AE1524" s="2"/>
      <c r="AF1524" s="2"/>
      <c r="AG1524" s="2"/>
      <c r="AH1524" s="2"/>
      <c r="AI1524" s="2"/>
      <c r="AJ1524" s="2"/>
      <c r="AK1524" s="2"/>
      <c r="AL1524" s="2"/>
      <c r="AM1524" s="2"/>
      <c r="AN1524" s="2"/>
      <c r="AO1524" s="2"/>
      <c r="AP1524" s="2"/>
      <c r="AQ1524" s="2"/>
      <c r="AR1524" s="2"/>
      <c r="AS1524" s="2"/>
      <c r="AT1524" s="2"/>
      <c r="AU1524" s="2"/>
      <c r="AV1524" s="2"/>
      <c r="AW1524" s="2"/>
      <c r="AX1524" s="2"/>
      <c r="AY1524" s="2"/>
      <c r="AZ1524" s="2"/>
      <c r="BA1524" s="2"/>
      <c r="BB1524" s="2"/>
      <c r="BC1524" s="2"/>
      <c r="BD1524" s="2"/>
      <c r="BE1524" s="2"/>
      <c r="BF1524" s="2"/>
      <c r="BG1524" s="2"/>
      <c r="BH1524" s="2"/>
      <c r="BI1524" s="2"/>
      <c r="BJ1524" s="2"/>
      <c r="BK1524" s="2"/>
      <c r="BL1524" s="2"/>
      <c r="BM1524" s="2"/>
      <c r="BN1524" s="2"/>
      <c r="BO1524" s="2"/>
      <c r="BP1524" s="2"/>
      <c r="BQ1524" s="2"/>
      <c r="BR1524" s="2"/>
      <c r="BS1524" s="2"/>
      <c r="BT1524" s="2"/>
      <c r="BU1524" s="2"/>
      <c r="BV1524" s="2"/>
      <c r="BW1524" s="2"/>
      <c r="BX1524" s="2"/>
      <c r="BY1524" s="2"/>
      <c r="BZ1524" s="2"/>
      <c r="CA1524" s="2"/>
      <c r="CB1524" s="2"/>
      <c r="CC1524" s="2"/>
      <c r="CD1524" s="2"/>
      <c r="CE1524" s="2"/>
      <c r="CF1524" s="2"/>
      <c r="CG1524" s="2"/>
      <c r="CH1524" s="2"/>
      <c r="CI1524" s="2"/>
      <c r="CJ1524" s="2"/>
      <c r="CK1524" s="2"/>
      <c r="CL1524" s="2"/>
      <c r="CM1524" s="2"/>
      <c r="CN1524" s="2"/>
      <c r="CO1524" s="2"/>
      <c r="CP1524" s="2"/>
      <c r="CQ1524" s="2"/>
      <c r="CR1524" s="2"/>
      <c r="CS1524" s="2"/>
      <c r="CT1524" s="2"/>
      <c r="CU1524" s="2"/>
      <c r="CV1524" s="2"/>
      <c r="CW1524" s="2"/>
      <c r="CX1524" s="2"/>
      <c r="CY1524" s="2"/>
      <c r="CZ1524" s="2"/>
      <c r="DA1524" s="2"/>
      <c r="DB1524" s="2"/>
      <c r="DC1524" s="2"/>
      <c r="DD1524" s="2"/>
      <c r="DE1524" s="2"/>
      <c r="DF1524" s="2"/>
      <c r="DG1524" s="2"/>
      <c r="DH1524" s="2"/>
      <c r="DI1524" s="2"/>
      <c r="DJ1524" s="2"/>
      <c r="DK1524" s="2"/>
      <c r="DL1524" s="2"/>
      <c r="DM1524" s="2"/>
      <c r="DN1524" s="2"/>
      <c r="DO1524" s="2"/>
      <c r="DP1524" s="2"/>
      <c r="DQ1524" s="2"/>
      <c r="DR1524" s="2"/>
      <c r="DS1524" s="2"/>
      <c r="DT1524" s="2"/>
      <c r="DU1524" s="2"/>
      <c r="DV1524" s="2"/>
      <c r="DW1524" s="2"/>
      <c r="DX1524" s="2"/>
      <c r="DY1524" s="2"/>
      <c r="DZ1524" s="2"/>
      <c r="EA1524" s="2"/>
      <c r="EB1524" s="2"/>
      <c r="EC1524" s="2"/>
      <c r="ED1524" s="2"/>
      <c r="EE1524" s="2"/>
      <c r="EF1524" s="2"/>
      <c r="EG1524" s="2"/>
      <c r="EH1524" s="2"/>
      <c r="EI1524" s="2"/>
      <c r="EJ1524" s="2"/>
      <c r="EK1524" s="2"/>
      <c r="EL1524" s="2"/>
      <c r="EM1524" s="2"/>
      <c r="EN1524" s="2"/>
      <c r="EO1524" s="2"/>
      <c r="EP1524" s="2"/>
      <c r="EQ1524" s="2"/>
      <c r="ER1524" s="2"/>
      <c r="ES1524" s="2"/>
      <c r="ET1524" s="2"/>
      <c r="EU1524" s="2"/>
      <c r="EV1524" s="2"/>
      <c r="EW1524" s="2"/>
      <c r="EX1524" s="2"/>
      <c r="EY1524" s="2"/>
      <c r="EZ1524" s="2"/>
      <c r="FA1524" s="2"/>
      <c r="FB1524" s="2"/>
      <c r="FC1524" s="2"/>
    </row>
    <row r="1525" spans="1:159" s="4" customFormat="1">
      <c r="A1525" s="50" t="s">
        <v>2144</v>
      </c>
      <c r="B1525" s="59" t="s">
        <v>2732</v>
      </c>
      <c r="C1525" s="60">
        <v>5071</v>
      </c>
      <c r="D1525" s="59" t="s">
        <v>156</v>
      </c>
      <c r="E1525" s="78" t="str">
        <f>IFERROR(VLOOKUP($C1525,'2025-26 School Level AAFTE'!$C$2:$L$2349,9,FALSE), "No")</f>
        <v>Yes</v>
      </c>
      <c r="F1525" s="67">
        <f>IFERROR(VLOOKUP($C1525,'2025-26 School Level AAFTE'!$C$2:$J$2349,8,FALSE), 0)</f>
        <v>2991.69</v>
      </c>
      <c r="G1525" s="69">
        <f>IFERROR(IF(E1525= "yes",VLOOKUP(C1525,Summary!$B:$I,6,0),0),0)</f>
        <v>0</v>
      </c>
      <c r="H1525" s="68">
        <f t="shared" si="261"/>
        <v>2991.69</v>
      </c>
      <c r="I1525" s="110">
        <f>VLOOKUP($A1525,'2026-27 Salary &amp; Benefits'!$A:$I,3,FALSE)</f>
        <v>1</v>
      </c>
      <c r="J1525" s="110">
        <f>VLOOKUP($A1525,'2026-27 Salary &amp; Benefits'!$A:$I,4,FALSE)</f>
        <v>1</v>
      </c>
      <c r="K1525" s="101">
        <f t="shared" si="262"/>
        <v>2991.69</v>
      </c>
      <c r="L1525" s="100">
        <f t="shared" si="263"/>
        <v>8.7759999999999998</v>
      </c>
      <c r="M1525" s="102">
        <f>'2026-27 Salary &amp; Benefits'!$E$6</f>
        <v>78209</v>
      </c>
      <c r="N1525" s="102">
        <f>'2026-27 Salary &amp; Benefits'!$F$6</f>
        <v>82248</v>
      </c>
      <c r="O1525" s="7">
        <f t="shared" si="264"/>
        <v>686362.18</v>
      </c>
      <c r="P1525" s="7">
        <f t="shared" si="265"/>
        <v>35446.269999999902</v>
      </c>
      <c r="Q1525" s="7">
        <f>'2026-27 Salary &amp; Benefits'!G$6</f>
        <v>16817.759999999998</v>
      </c>
      <c r="R1525" s="103">
        <f>'2026-27 Salary &amp; Benefits'!H$6</f>
        <v>0.16020000000000001</v>
      </c>
      <c r="S1525" s="103">
        <f>'2026-27 Salary &amp; Benefits'!I$6</f>
        <v>0.15390000000000001</v>
      </c>
      <c r="T1525" s="7">
        <f t="shared" si="266"/>
        <v>263003.06</v>
      </c>
      <c r="U1525" s="7">
        <f t="shared" si="267"/>
        <v>12030.14</v>
      </c>
      <c r="V1525" s="7">
        <f t="shared" si="268"/>
        <v>1851.44</v>
      </c>
      <c r="W1525" s="7">
        <f t="shared" si="269"/>
        <v>13881.58</v>
      </c>
      <c r="X1525" s="18">
        <f t="shared" si="270"/>
        <v>998693.08999999985</v>
      </c>
      <c r="Y1525" s="2"/>
      <c r="Z1525" s="2"/>
      <c r="AA1525" s="2"/>
      <c r="AB1525" s="2"/>
      <c r="AC1525" s="2"/>
      <c r="AD1525" s="2"/>
      <c r="AE1525" s="2"/>
      <c r="AF1525" s="2"/>
      <c r="AG1525" s="2"/>
      <c r="AH1525" s="2"/>
      <c r="AI1525" s="2"/>
      <c r="AJ1525" s="2"/>
      <c r="AK1525" s="2"/>
      <c r="AL1525" s="2"/>
      <c r="AM1525" s="2"/>
      <c r="AN1525" s="2"/>
      <c r="AO1525" s="2"/>
      <c r="AP1525" s="2"/>
      <c r="AQ1525" s="2"/>
      <c r="AR1525" s="2"/>
      <c r="AS1525" s="2"/>
      <c r="AT1525" s="2"/>
      <c r="AU1525" s="2"/>
      <c r="AV1525" s="2"/>
      <c r="AW1525" s="2"/>
      <c r="AX1525" s="2"/>
      <c r="AY1525" s="2"/>
      <c r="AZ1525" s="2"/>
      <c r="BA1525" s="2"/>
      <c r="BB1525" s="2"/>
      <c r="BC1525" s="2"/>
      <c r="BD1525" s="2"/>
      <c r="BE1525" s="2"/>
      <c r="BF1525" s="2"/>
      <c r="BG1525" s="2"/>
      <c r="BH1525" s="2"/>
      <c r="BI1525" s="2"/>
      <c r="BJ1525" s="2"/>
      <c r="BK1525" s="2"/>
      <c r="BL1525" s="2"/>
      <c r="BM1525" s="2"/>
      <c r="BN1525" s="2"/>
      <c r="BO1525" s="2"/>
      <c r="BP1525" s="2"/>
      <c r="BQ1525" s="2"/>
      <c r="BR1525" s="2"/>
      <c r="BS1525" s="2"/>
      <c r="BT1525" s="2"/>
      <c r="BU1525" s="2"/>
      <c r="BV1525" s="2"/>
      <c r="BW1525" s="2"/>
      <c r="BX1525" s="2"/>
      <c r="BY1525" s="2"/>
      <c r="BZ1525" s="2"/>
      <c r="CA1525" s="2"/>
      <c r="CB1525" s="2"/>
      <c r="CC1525" s="2"/>
      <c r="CD1525" s="2"/>
      <c r="CE1525" s="2"/>
      <c r="CF1525" s="2"/>
      <c r="CG1525" s="2"/>
      <c r="CH1525" s="2"/>
      <c r="CI1525" s="2"/>
      <c r="CJ1525" s="2"/>
      <c r="CK1525" s="2"/>
      <c r="CL1525" s="2"/>
      <c r="CM1525" s="2"/>
      <c r="CN1525" s="2"/>
      <c r="CO1525" s="2"/>
      <c r="CP1525" s="2"/>
      <c r="CQ1525" s="2"/>
      <c r="CR1525" s="2"/>
      <c r="CS1525" s="2"/>
      <c r="CT1525" s="2"/>
      <c r="CU1525" s="2"/>
      <c r="CV1525" s="2"/>
      <c r="CW1525" s="2"/>
      <c r="CX1525" s="2"/>
      <c r="CY1525" s="2"/>
      <c r="CZ1525" s="2"/>
      <c r="DA1525" s="2"/>
      <c r="DB1525" s="2"/>
      <c r="DC1525" s="2"/>
      <c r="DD1525" s="2"/>
      <c r="DE1525" s="2"/>
      <c r="DF1525" s="2"/>
      <c r="DG1525" s="2"/>
      <c r="DH1525" s="2"/>
      <c r="DI1525" s="2"/>
      <c r="DJ1525" s="2"/>
      <c r="DK1525" s="2"/>
      <c r="DL1525" s="2"/>
      <c r="DM1525" s="2"/>
      <c r="DN1525" s="2"/>
      <c r="DO1525" s="2"/>
      <c r="DP1525" s="2"/>
      <c r="DQ1525" s="2"/>
      <c r="DR1525" s="2"/>
      <c r="DS1525" s="2"/>
      <c r="DT1525" s="2"/>
      <c r="DU1525" s="2"/>
      <c r="DV1525" s="2"/>
      <c r="DW1525" s="2"/>
      <c r="DX1525" s="2"/>
      <c r="DY1525" s="2"/>
      <c r="DZ1525" s="2"/>
      <c r="EA1525" s="2"/>
      <c r="EB1525" s="2"/>
      <c r="EC1525" s="2"/>
      <c r="ED1525" s="2"/>
      <c r="EE1525" s="2"/>
      <c r="EF1525" s="2"/>
      <c r="EG1525" s="2"/>
      <c r="EH1525" s="2"/>
      <c r="EI1525" s="2"/>
      <c r="EJ1525" s="2"/>
      <c r="EK1525" s="2"/>
      <c r="EL1525" s="2"/>
      <c r="EM1525" s="2"/>
      <c r="EN1525" s="2"/>
      <c r="EO1525" s="2"/>
      <c r="EP1525" s="2"/>
      <c r="EQ1525" s="2"/>
      <c r="ER1525" s="2"/>
      <c r="ES1525" s="2"/>
      <c r="ET1525" s="2"/>
      <c r="EU1525" s="2"/>
      <c r="EV1525" s="2"/>
      <c r="EW1525" s="2"/>
      <c r="EX1525" s="2"/>
      <c r="EY1525" s="2"/>
      <c r="EZ1525" s="2"/>
      <c r="FA1525" s="2"/>
      <c r="FB1525" s="2"/>
      <c r="FC1525" s="2"/>
    </row>
    <row r="1526" spans="1:159" s="4" customFormat="1">
      <c r="A1526" s="50" t="s">
        <v>2144</v>
      </c>
      <c r="B1526" s="59" t="s">
        <v>2732</v>
      </c>
      <c r="C1526" s="60">
        <v>5529</v>
      </c>
      <c r="D1526" s="59" t="s">
        <v>2847</v>
      </c>
      <c r="E1526" s="78" t="str">
        <f>IFERROR(VLOOKUP($C1526,'2025-26 School Level AAFTE'!$C$2:$L$2349,9,FALSE), "No")</f>
        <v>Yes</v>
      </c>
      <c r="F1526" s="67">
        <f>IFERROR(VLOOKUP($C1526,'2025-26 School Level AAFTE'!$C$2:$J$2349,8,FALSE), 0)</f>
        <v>1.9</v>
      </c>
      <c r="G1526" s="69">
        <f>IFERROR(IF(E1526= "yes",VLOOKUP(C1526,Summary!$B:$I,6,0),0),0)</f>
        <v>0</v>
      </c>
      <c r="H1526" s="68">
        <f t="shared" si="261"/>
        <v>1.9</v>
      </c>
      <c r="I1526" s="110">
        <f>VLOOKUP($A1526,'2026-27 Salary &amp; Benefits'!$A:$I,3,FALSE)</f>
        <v>1</v>
      </c>
      <c r="J1526" s="110">
        <f>VLOOKUP($A1526,'2026-27 Salary &amp; Benefits'!$A:$I,4,FALSE)</f>
        <v>1</v>
      </c>
      <c r="K1526" s="101">
        <f t="shared" si="262"/>
        <v>1.9</v>
      </c>
      <c r="L1526" s="100">
        <f t="shared" si="263"/>
        <v>6.0000000000000001E-3</v>
      </c>
      <c r="M1526" s="102">
        <f>'2026-27 Salary &amp; Benefits'!$E$6</f>
        <v>78209</v>
      </c>
      <c r="N1526" s="102">
        <f>'2026-27 Salary &amp; Benefits'!$F$6</f>
        <v>82248</v>
      </c>
      <c r="O1526" s="7">
        <f t="shared" si="264"/>
        <v>469.25</v>
      </c>
      <c r="P1526" s="7">
        <f t="shared" si="265"/>
        <v>24.240000000000009</v>
      </c>
      <c r="Q1526" s="7">
        <f>'2026-27 Salary &amp; Benefits'!G$6</f>
        <v>16817.759999999998</v>
      </c>
      <c r="R1526" s="103">
        <f>'2026-27 Salary &amp; Benefits'!H$6</f>
        <v>0.16020000000000001</v>
      </c>
      <c r="S1526" s="103">
        <f>'2026-27 Salary &amp; Benefits'!I$6</f>
        <v>0.15390000000000001</v>
      </c>
      <c r="T1526" s="7">
        <f t="shared" si="266"/>
        <v>179.81</v>
      </c>
      <c r="U1526" s="7">
        <f t="shared" si="267"/>
        <v>8.2200000000000006</v>
      </c>
      <c r="V1526" s="7">
        <f t="shared" si="268"/>
        <v>1.27</v>
      </c>
      <c r="W1526" s="7">
        <f t="shared" si="269"/>
        <v>9.49</v>
      </c>
      <c r="X1526" s="18">
        <f t="shared" si="270"/>
        <v>682.79</v>
      </c>
      <c r="Y1526" s="2"/>
      <c r="Z1526" s="2"/>
      <c r="AA1526" s="2"/>
      <c r="AB1526" s="2"/>
      <c r="AC1526" s="2"/>
      <c r="AD1526" s="2"/>
      <c r="AE1526" s="2"/>
      <c r="AF1526" s="2"/>
      <c r="AG1526" s="2"/>
      <c r="AH1526" s="2"/>
      <c r="AI1526" s="2"/>
      <c r="AJ1526" s="2"/>
      <c r="AK1526" s="2"/>
      <c r="AL1526" s="2"/>
      <c r="AM1526" s="2"/>
      <c r="AN1526" s="2"/>
      <c r="AO1526" s="2"/>
      <c r="AP1526" s="2"/>
      <c r="AQ1526" s="2"/>
      <c r="AR1526" s="2"/>
      <c r="AS1526" s="2"/>
      <c r="AT1526" s="2"/>
      <c r="AU1526" s="2"/>
      <c r="AV1526" s="2"/>
      <c r="AW1526" s="2"/>
      <c r="AX1526" s="2"/>
      <c r="AY1526" s="2"/>
      <c r="AZ1526" s="2"/>
      <c r="BA1526" s="2"/>
      <c r="BB1526" s="2"/>
      <c r="BC1526" s="2"/>
      <c r="BD1526" s="2"/>
      <c r="BE1526" s="2"/>
      <c r="BF1526" s="2"/>
      <c r="BG1526" s="2"/>
      <c r="BH1526" s="2"/>
      <c r="BI1526" s="2"/>
      <c r="BJ1526" s="2"/>
      <c r="BK1526" s="2"/>
      <c r="BL1526" s="2"/>
      <c r="BM1526" s="2"/>
      <c r="BN1526" s="2"/>
      <c r="BO1526" s="2"/>
      <c r="BP1526" s="2"/>
      <c r="BQ1526" s="2"/>
      <c r="BR1526" s="2"/>
      <c r="BS1526" s="2"/>
      <c r="BT1526" s="2"/>
      <c r="BU1526" s="2"/>
      <c r="BV1526" s="2"/>
      <c r="BW1526" s="2"/>
      <c r="BX1526" s="2"/>
      <c r="BY1526" s="2"/>
      <c r="BZ1526" s="2"/>
      <c r="CA1526" s="2"/>
      <c r="CB1526" s="2"/>
      <c r="CC1526" s="2"/>
      <c r="CD1526" s="2"/>
      <c r="CE1526" s="2"/>
      <c r="CF1526" s="2"/>
      <c r="CG1526" s="2"/>
      <c r="CH1526" s="2"/>
      <c r="CI1526" s="2"/>
      <c r="CJ1526" s="2"/>
      <c r="CK1526" s="2"/>
      <c r="CL1526" s="2"/>
      <c r="CM1526" s="2"/>
      <c r="CN1526" s="2"/>
      <c r="CO1526" s="2"/>
      <c r="CP1526" s="2"/>
      <c r="CQ1526" s="2"/>
      <c r="CR1526" s="2"/>
      <c r="CS1526" s="2"/>
      <c r="CT1526" s="2"/>
      <c r="CU1526" s="2"/>
      <c r="CV1526" s="2"/>
      <c r="CW1526" s="2"/>
      <c r="CX1526" s="2"/>
      <c r="CY1526" s="2"/>
      <c r="CZ1526" s="2"/>
      <c r="DA1526" s="2"/>
      <c r="DB1526" s="2"/>
      <c r="DC1526" s="2"/>
      <c r="DD1526" s="2"/>
      <c r="DE1526" s="2"/>
      <c r="DF1526" s="2"/>
      <c r="DG1526" s="2"/>
      <c r="DH1526" s="2"/>
      <c r="DI1526" s="2"/>
      <c r="DJ1526" s="2"/>
      <c r="DK1526" s="2"/>
      <c r="DL1526" s="2"/>
      <c r="DM1526" s="2"/>
      <c r="DN1526" s="2"/>
      <c r="DO1526" s="2"/>
      <c r="DP1526" s="2"/>
      <c r="DQ1526" s="2"/>
      <c r="DR1526" s="2"/>
      <c r="DS1526" s="2"/>
      <c r="DT1526" s="2"/>
      <c r="DU1526" s="2"/>
      <c r="DV1526" s="2"/>
      <c r="DW1526" s="2"/>
      <c r="DX1526" s="2"/>
      <c r="DY1526" s="2"/>
      <c r="DZ1526" s="2"/>
      <c r="EA1526" s="2"/>
      <c r="EB1526" s="2"/>
      <c r="EC1526" s="2"/>
      <c r="ED1526" s="2"/>
      <c r="EE1526" s="2"/>
      <c r="EF1526" s="2"/>
      <c r="EG1526" s="2"/>
      <c r="EH1526" s="2"/>
      <c r="EI1526" s="2"/>
      <c r="EJ1526" s="2"/>
      <c r="EK1526" s="2"/>
      <c r="EL1526" s="2"/>
      <c r="EM1526" s="2"/>
      <c r="EN1526" s="2"/>
      <c r="EO1526" s="2"/>
      <c r="EP1526" s="2"/>
      <c r="EQ1526" s="2"/>
      <c r="ER1526" s="2"/>
      <c r="ES1526" s="2"/>
      <c r="ET1526" s="2"/>
      <c r="EU1526" s="2"/>
      <c r="EV1526" s="2"/>
      <c r="EW1526" s="2"/>
      <c r="EX1526" s="2"/>
      <c r="EY1526" s="2"/>
      <c r="EZ1526" s="2"/>
      <c r="FA1526" s="2"/>
      <c r="FB1526" s="2"/>
      <c r="FC1526" s="2"/>
    </row>
    <row r="1527" spans="1:159" s="4" customFormat="1">
      <c r="A1527" s="50" t="s">
        <v>2180</v>
      </c>
      <c r="B1527" s="59" t="s">
        <v>2735</v>
      </c>
      <c r="C1527" s="60">
        <v>5585</v>
      </c>
      <c r="D1527" s="59" t="s">
        <v>2860</v>
      </c>
      <c r="E1527" s="78" t="str">
        <f>IFERROR(VLOOKUP($C1527,'2025-26 School Level AAFTE'!$C$2:$L$2349,9,FALSE), "No")</f>
        <v>Yes</v>
      </c>
      <c r="F1527" s="67">
        <f>IFERROR(VLOOKUP($C1527,'2025-26 School Level AAFTE'!$C$2:$J$2349,8,FALSE), 0)</f>
        <v>364.5</v>
      </c>
      <c r="G1527" s="69">
        <f>IFERROR(IF(E1527= "yes",VLOOKUP(C1527,Summary!$B:$I,6,0),0),0)</f>
        <v>0</v>
      </c>
      <c r="H1527" s="68">
        <f t="shared" si="261"/>
        <v>364.5</v>
      </c>
      <c r="I1527" s="110">
        <f>VLOOKUP($A1527,'2026-27 Salary &amp; Benefits'!$A:$I,3,FALSE)</f>
        <v>1</v>
      </c>
      <c r="J1527" s="110">
        <f>VLOOKUP($A1527,'2026-27 Salary &amp; Benefits'!$A:$I,4,FALSE)</f>
        <v>1</v>
      </c>
      <c r="K1527" s="101">
        <f t="shared" si="262"/>
        <v>364.5</v>
      </c>
      <c r="L1527" s="100">
        <f t="shared" si="263"/>
        <v>1.069</v>
      </c>
      <c r="M1527" s="102">
        <f>'2026-27 Salary &amp; Benefits'!$E$6</f>
        <v>78209</v>
      </c>
      <c r="N1527" s="102">
        <f>'2026-27 Salary &amp; Benefits'!$F$6</f>
        <v>82248</v>
      </c>
      <c r="O1527" s="7">
        <f t="shared" si="264"/>
        <v>83605.42</v>
      </c>
      <c r="P1527" s="7">
        <f t="shared" si="265"/>
        <v>4317.6900000000023</v>
      </c>
      <c r="Q1527" s="7">
        <f>'2026-27 Salary &amp; Benefits'!G$6</f>
        <v>16817.759999999998</v>
      </c>
      <c r="R1527" s="103">
        <f>'2026-27 Salary &amp; Benefits'!H$6</f>
        <v>0.16020000000000001</v>
      </c>
      <c r="S1527" s="103">
        <f>'2026-27 Salary &amp; Benefits'!I$6</f>
        <v>0.15390000000000001</v>
      </c>
      <c r="T1527" s="7">
        <f t="shared" si="266"/>
        <v>32036.27</v>
      </c>
      <c r="U1527" s="7">
        <f t="shared" si="267"/>
        <v>1465.39</v>
      </c>
      <c r="V1527" s="7">
        <f t="shared" si="268"/>
        <v>225.52</v>
      </c>
      <c r="W1527" s="7">
        <f t="shared" si="269"/>
        <v>1690.91</v>
      </c>
      <c r="X1527" s="18">
        <f t="shared" si="270"/>
        <v>121650.29000000001</v>
      </c>
      <c r="Y1527" s="2"/>
      <c r="Z1527" s="2"/>
      <c r="AA1527" s="2"/>
      <c r="AB1527" s="2"/>
      <c r="AC1527" s="2"/>
      <c r="AD1527" s="2"/>
      <c r="AE1527" s="2"/>
      <c r="AF1527" s="2"/>
      <c r="AG1527" s="2"/>
      <c r="AH1527" s="2"/>
      <c r="AI1527" s="2"/>
      <c r="AJ1527" s="2"/>
      <c r="AK1527" s="2"/>
      <c r="AL1527" s="2"/>
      <c r="AM1527" s="2"/>
      <c r="AN1527" s="2"/>
      <c r="AO1527" s="2"/>
      <c r="AP1527" s="2"/>
      <c r="AQ1527" s="2"/>
      <c r="AR1527" s="2"/>
      <c r="AS1527" s="2"/>
      <c r="AT1527" s="2"/>
      <c r="AU1527" s="2"/>
      <c r="AV1527" s="2"/>
      <c r="AW1527" s="2"/>
      <c r="AX1527" s="2"/>
      <c r="AY1527" s="2"/>
      <c r="AZ1527" s="2"/>
      <c r="BA1527" s="2"/>
      <c r="BB1527" s="2"/>
      <c r="BC1527" s="2"/>
      <c r="BD1527" s="2"/>
      <c r="BE1527" s="2"/>
      <c r="BF1527" s="2"/>
      <c r="BG1527" s="2"/>
      <c r="BH1527" s="2"/>
      <c r="BI1527" s="2"/>
      <c r="BJ1527" s="2"/>
      <c r="BK1527" s="2"/>
      <c r="BL1527" s="2"/>
      <c r="BM1527" s="2"/>
      <c r="BN1527" s="2"/>
      <c r="BO1527" s="2"/>
      <c r="BP1527" s="2"/>
      <c r="BQ1527" s="2"/>
      <c r="BR1527" s="2"/>
      <c r="BS1527" s="2"/>
      <c r="BT1527" s="2"/>
      <c r="BU1527" s="2"/>
      <c r="BV1527" s="2"/>
      <c r="BW1527" s="2"/>
      <c r="BX1527" s="2"/>
      <c r="BY1527" s="2"/>
      <c r="BZ1527" s="2"/>
      <c r="CA1527" s="2"/>
      <c r="CB1527" s="2"/>
      <c r="CC1527" s="2"/>
      <c r="CD1527" s="2"/>
      <c r="CE1527" s="2"/>
      <c r="CF1527" s="2"/>
      <c r="CG1527" s="2"/>
      <c r="CH1527" s="2"/>
      <c r="CI1527" s="2"/>
      <c r="CJ1527" s="2"/>
      <c r="CK1527" s="2"/>
      <c r="CL1527" s="2"/>
      <c r="CM1527" s="2"/>
      <c r="CN1527" s="2"/>
      <c r="CO1527" s="2"/>
      <c r="CP1527" s="2"/>
      <c r="CQ1527" s="2"/>
      <c r="CR1527" s="2"/>
      <c r="CS1527" s="2"/>
      <c r="CT1527" s="2"/>
      <c r="CU1527" s="2"/>
      <c r="CV1527" s="2"/>
      <c r="CW1527" s="2"/>
      <c r="CX1527" s="2"/>
      <c r="CY1527" s="2"/>
      <c r="CZ1527" s="2"/>
      <c r="DA1527" s="2"/>
      <c r="DB1527" s="2"/>
      <c r="DC1527" s="2"/>
      <c r="DD1527" s="2"/>
      <c r="DE1527" s="2"/>
      <c r="DF1527" s="2"/>
      <c r="DG1527" s="2"/>
      <c r="DH1527" s="2"/>
      <c r="DI1527" s="2"/>
      <c r="DJ1527" s="2"/>
      <c r="DK1527" s="2"/>
      <c r="DL1527" s="2"/>
      <c r="DM1527" s="2"/>
      <c r="DN1527" s="2"/>
      <c r="DO1527" s="2"/>
      <c r="DP1527" s="2"/>
      <c r="DQ1527" s="2"/>
      <c r="DR1527" s="2"/>
      <c r="DS1527" s="2"/>
      <c r="DT1527" s="2"/>
      <c r="DU1527" s="2"/>
      <c r="DV1527" s="2"/>
      <c r="DW1527" s="2"/>
      <c r="DX1527" s="2"/>
      <c r="DY1527" s="2"/>
      <c r="DZ1527" s="2"/>
      <c r="EA1527" s="2"/>
      <c r="EB1527" s="2"/>
      <c r="EC1527" s="2"/>
      <c r="ED1527" s="2"/>
      <c r="EE1527" s="2"/>
      <c r="EF1527" s="2"/>
      <c r="EG1527" s="2"/>
      <c r="EH1527" s="2"/>
      <c r="EI1527" s="2"/>
      <c r="EJ1527" s="2"/>
      <c r="EK1527" s="2"/>
      <c r="EL1527" s="2"/>
      <c r="EM1527" s="2"/>
      <c r="EN1527" s="2"/>
      <c r="EO1527" s="2"/>
      <c r="EP1527" s="2"/>
      <c r="EQ1527" s="2"/>
      <c r="ER1527" s="2"/>
      <c r="ES1527" s="2"/>
      <c r="ET1527" s="2"/>
      <c r="EU1527" s="2"/>
      <c r="EV1527" s="2"/>
      <c r="EW1527" s="2"/>
      <c r="EX1527" s="2"/>
      <c r="EY1527" s="2"/>
      <c r="EZ1527" s="2"/>
      <c r="FA1527" s="2"/>
      <c r="FB1527" s="2"/>
      <c r="FC1527" s="2"/>
    </row>
    <row r="1528" spans="1:159" s="4" customFormat="1">
      <c r="A1528" s="50" t="s">
        <v>2180</v>
      </c>
      <c r="B1528" s="59" t="s">
        <v>2735</v>
      </c>
      <c r="C1528" s="60">
        <v>3426</v>
      </c>
      <c r="D1528" s="59" t="s">
        <v>407</v>
      </c>
      <c r="E1528" s="78" t="str">
        <f>IFERROR(VLOOKUP($C1528,'2025-26 School Level AAFTE'!$C$2:$L$2349,9,FALSE), "No")</f>
        <v>Yes</v>
      </c>
      <c r="F1528" s="67">
        <f>IFERROR(VLOOKUP($C1528,'2025-26 School Level AAFTE'!$C$2:$J$2349,8,FALSE), 0)</f>
        <v>162</v>
      </c>
      <c r="G1528" s="69">
        <f>IFERROR(IF(E1528= "yes",VLOOKUP(C1528,Summary!$B:$I,6,0),0),0)</f>
        <v>0</v>
      </c>
      <c r="H1528" s="68">
        <f t="shared" si="261"/>
        <v>162</v>
      </c>
      <c r="I1528" s="110">
        <f>VLOOKUP($A1528,'2026-27 Salary &amp; Benefits'!$A:$I,3,FALSE)</f>
        <v>1</v>
      </c>
      <c r="J1528" s="110">
        <f>VLOOKUP($A1528,'2026-27 Salary &amp; Benefits'!$A:$I,4,FALSE)</f>
        <v>1</v>
      </c>
      <c r="K1528" s="101">
        <f t="shared" si="262"/>
        <v>162</v>
      </c>
      <c r="L1528" s="100">
        <f t="shared" si="263"/>
        <v>0.47499999999999998</v>
      </c>
      <c r="M1528" s="102">
        <f>'2026-27 Salary &amp; Benefits'!$E$6</f>
        <v>78209</v>
      </c>
      <c r="N1528" s="102">
        <f>'2026-27 Salary &amp; Benefits'!$F$6</f>
        <v>82248</v>
      </c>
      <c r="O1528" s="7">
        <f t="shared" si="264"/>
        <v>37149.279999999999</v>
      </c>
      <c r="P1528" s="7">
        <f t="shared" si="265"/>
        <v>1918.5200000000041</v>
      </c>
      <c r="Q1528" s="7">
        <f>'2026-27 Salary &amp; Benefits'!G$6</f>
        <v>16817.759999999998</v>
      </c>
      <c r="R1528" s="103">
        <f>'2026-27 Salary &amp; Benefits'!H$6</f>
        <v>0.16020000000000001</v>
      </c>
      <c r="S1528" s="103">
        <f>'2026-27 Salary &amp; Benefits'!I$6</f>
        <v>0.15390000000000001</v>
      </c>
      <c r="T1528" s="7">
        <f t="shared" si="266"/>
        <v>14235.01</v>
      </c>
      <c r="U1528" s="7">
        <f t="shared" si="267"/>
        <v>651.13</v>
      </c>
      <c r="V1528" s="7">
        <f t="shared" si="268"/>
        <v>100.21</v>
      </c>
      <c r="W1528" s="7">
        <f t="shared" si="269"/>
        <v>751.34</v>
      </c>
      <c r="X1528" s="18">
        <f t="shared" si="270"/>
        <v>54054.15</v>
      </c>
      <c r="Y1528" s="2"/>
      <c r="Z1528" s="2"/>
      <c r="AA1528" s="2"/>
      <c r="AB1528" s="2"/>
      <c r="AC1528" s="2"/>
      <c r="AD1528" s="2"/>
      <c r="AE1528" s="2"/>
      <c r="AF1528" s="2"/>
      <c r="AG1528" s="2"/>
      <c r="AH1528" s="2"/>
      <c r="AI1528" s="2"/>
      <c r="AJ1528" s="2"/>
      <c r="AK1528" s="2"/>
      <c r="AL1528" s="2"/>
      <c r="AM1528" s="2"/>
      <c r="AN1528" s="2"/>
      <c r="AO1528" s="2"/>
      <c r="AP1528" s="2"/>
      <c r="AQ1528" s="2"/>
      <c r="AR1528" s="2"/>
      <c r="AS1528" s="2"/>
      <c r="AT1528" s="2"/>
      <c r="AU1528" s="2"/>
      <c r="AV1528" s="2"/>
      <c r="AW1528" s="2"/>
      <c r="AX1528" s="2"/>
      <c r="AY1528" s="2"/>
      <c r="AZ1528" s="2"/>
      <c r="BA1528" s="2"/>
      <c r="BB1528" s="2"/>
      <c r="BC1528" s="2"/>
      <c r="BD1528" s="2"/>
      <c r="BE1528" s="2"/>
      <c r="BF1528" s="2"/>
      <c r="BG1528" s="2"/>
      <c r="BH1528" s="2"/>
      <c r="BI1528" s="2"/>
      <c r="BJ1528" s="2"/>
      <c r="BK1528" s="2"/>
      <c r="BL1528" s="2"/>
      <c r="BM1528" s="2"/>
      <c r="BN1528" s="2"/>
      <c r="BO1528" s="2"/>
      <c r="BP1528" s="2"/>
      <c r="BQ1528" s="2"/>
      <c r="BR1528" s="2"/>
      <c r="BS1528" s="2"/>
      <c r="BT1528" s="2"/>
      <c r="BU1528" s="2"/>
      <c r="BV1528" s="2"/>
      <c r="BW1528" s="2"/>
      <c r="BX1528" s="2"/>
      <c r="BY1528" s="2"/>
      <c r="BZ1528" s="2"/>
      <c r="CA1528" s="2"/>
      <c r="CB1528" s="2"/>
      <c r="CC1528" s="2"/>
      <c r="CD1528" s="2"/>
      <c r="CE1528" s="2"/>
      <c r="CF1528" s="2"/>
      <c r="CG1528" s="2"/>
      <c r="CH1528" s="2"/>
      <c r="CI1528" s="2"/>
      <c r="CJ1528" s="2"/>
      <c r="CK1528" s="2"/>
      <c r="CL1528" s="2"/>
      <c r="CM1528" s="2"/>
      <c r="CN1528" s="2"/>
      <c r="CO1528" s="2"/>
      <c r="CP1528" s="2"/>
      <c r="CQ1528" s="2"/>
      <c r="CR1528" s="2"/>
      <c r="CS1528" s="2"/>
      <c r="CT1528" s="2"/>
      <c r="CU1528" s="2"/>
      <c r="CV1528" s="2"/>
      <c r="CW1528" s="2"/>
      <c r="CX1528" s="2"/>
      <c r="CY1528" s="2"/>
      <c r="CZ1528" s="2"/>
      <c r="DA1528" s="2"/>
      <c r="DB1528" s="2"/>
      <c r="DC1528" s="2"/>
      <c r="DD1528" s="2"/>
      <c r="DE1528" s="2"/>
      <c r="DF1528" s="2"/>
      <c r="DG1528" s="2"/>
      <c r="DH1528" s="2"/>
      <c r="DI1528" s="2"/>
      <c r="DJ1528" s="2"/>
      <c r="DK1528" s="2"/>
      <c r="DL1528" s="2"/>
      <c r="DM1528" s="2"/>
      <c r="DN1528" s="2"/>
      <c r="DO1528" s="2"/>
      <c r="DP1528" s="2"/>
      <c r="DQ1528" s="2"/>
      <c r="DR1528" s="2"/>
      <c r="DS1528" s="2"/>
      <c r="DT1528" s="2"/>
      <c r="DU1528" s="2"/>
      <c r="DV1528" s="2"/>
      <c r="DW1528" s="2"/>
      <c r="DX1528" s="2"/>
      <c r="DY1528" s="2"/>
      <c r="DZ1528" s="2"/>
      <c r="EA1528" s="2"/>
      <c r="EB1528" s="2"/>
      <c r="EC1528" s="2"/>
      <c r="ED1528" s="2"/>
      <c r="EE1528" s="2"/>
      <c r="EF1528" s="2"/>
      <c r="EG1528" s="2"/>
      <c r="EH1528" s="2"/>
      <c r="EI1528" s="2"/>
      <c r="EJ1528" s="2"/>
      <c r="EK1528" s="2"/>
      <c r="EL1528" s="2"/>
      <c r="EM1528" s="2"/>
      <c r="EN1528" s="2"/>
      <c r="EO1528" s="2"/>
      <c r="EP1528" s="2"/>
      <c r="EQ1528" s="2"/>
      <c r="ER1528" s="2"/>
      <c r="ES1528" s="2"/>
      <c r="ET1528" s="2"/>
      <c r="EU1528" s="2"/>
      <c r="EV1528" s="2"/>
      <c r="EW1528" s="2"/>
      <c r="EX1528" s="2"/>
      <c r="EY1528" s="2"/>
      <c r="EZ1528" s="2"/>
      <c r="FA1528" s="2"/>
      <c r="FB1528" s="2"/>
      <c r="FC1528" s="2"/>
    </row>
    <row r="1529" spans="1:159" s="4" customFormat="1">
      <c r="A1529" s="50" t="s">
        <v>2180</v>
      </c>
      <c r="B1529" s="59" t="s">
        <v>2735</v>
      </c>
      <c r="C1529" s="60">
        <v>4536</v>
      </c>
      <c r="D1529" s="59" t="s">
        <v>408</v>
      </c>
      <c r="E1529" s="78" t="str">
        <f>IFERROR(VLOOKUP($C1529,'2025-26 School Level AAFTE'!$C$2:$L$2349,9,FALSE), "No")</f>
        <v>Yes</v>
      </c>
      <c r="F1529" s="67">
        <f>IFERROR(VLOOKUP($C1529,'2025-26 School Level AAFTE'!$C$2:$J$2349,8,FALSE), 0)</f>
        <v>291.95999999999998</v>
      </c>
      <c r="G1529" s="69">
        <f>IFERROR(IF(E1529= "yes",VLOOKUP(C1529,Summary!$B:$I,6,0),0),0)</f>
        <v>0</v>
      </c>
      <c r="H1529" s="68">
        <f t="shared" si="261"/>
        <v>291.95999999999998</v>
      </c>
      <c r="I1529" s="110">
        <f>VLOOKUP($A1529,'2026-27 Salary &amp; Benefits'!$A:$I,3,FALSE)</f>
        <v>1</v>
      </c>
      <c r="J1529" s="110">
        <f>VLOOKUP($A1529,'2026-27 Salary &amp; Benefits'!$A:$I,4,FALSE)</f>
        <v>1</v>
      </c>
      <c r="K1529" s="101">
        <f t="shared" si="262"/>
        <v>291.95999999999998</v>
      </c>
      <c r="L1529" s="100">
        <f t="shared" si="263"/>
        <v>0.85599999999999998</v>
      </c>
      <c r="M1529" s="102">
        <f>'2026-27 Salary &amp; Benefits'!$E$6</f>
        <v>78209</v>
      </c>
      <c r="N1529" s="102">
        <f>'2026-27 Salary &amp; Benefits'!$F$6</f>
        <v>82248</v>
      </c>
      <c r="O1529" s="7">
        <f t="shared" si="264"/>
        <v>66946.899999999994</v>
      </c>
      <c r="P1529" s="7">
        <f t="shared" si="265"/>
        <v>3457.3899999999994</v>
      </c>
      <c r="Q1529" s="7">
        <f>'2026-27 Salary &amp; Benefits'!G$6</f>
        <v>16817.759999999998</v>
      </c>
      <c r="R1529" s="103">
        <f>'2026-27 Salary &amp; Benefits'!H$6</f>
        <v>0.16020000000000001</v>
      </c>
      <c r="S1529" s="103">
        <f>'2026-27 Salary &amp; Benefits'!I$6</f>
        <v>0.15390000000000001</v>
      </c>
      <c r="T1529" s="7">
        <f t="shared" si="266"/>
        <v>25652.99</v>
      </c>
      <c r="U1529" s="7">
        <f t="shared" si="267"/>
        <v>1173.4000000000001</v>
      </c>
      <c r="V1529" s="7">
        <f t="shared" si="268"/>
        <v>180.59</v>
      </c>
      <c r="W1529" s="7">
        <f t="shared" si="269"/>
        <v>1353.99</v>
      </c>
      <c r="X1529" s="18">
        <f t="shared" si="270"/>
        <v>97411.27</v>
      </c>
      <c r="Y1529" s="2"/>
      <c r="Z1529" s="2"/>
      <c r="AA1529" s="2"/>
      <c r="AB1529" s="2"/>
      <c r="AC1529" s="2"/>
      <c r="AD1529" s="2"/>
      <c r="AE1529" s="2"/>
      <c r="AF1529" s="2"/>
      <c r="AG1529" s="2"/>
      <c r="AH1529" s="2"/>
      <c r="AI1529" s="2"/>
      <c r="AJ1529" s="2"/>
      <c r="AK1529" s="2"/>
      <c r="AL1529" s="2"/>
      <c r="AM1529" s="2"/>
      <c r="AN1529" s="2"/>
      <c r="AO1529" s="2"/>
      <c r="AP1529" s="2"/>
      <c r="AQ1529" s="2"/>
      <c r="AR1529" s="2"/>
      <c r="AS1529" s="2"/>
      <c r="AT1529" s="2"/>
      <c r="AU1529" s="2"/>
      <c r="AV1529" s="2"/>
      <c r="AW1529" s="2"/>
      <c r="AX1529" s="2"/>
      <c r="AY1529" s="2"/>
      <c r="AZ1529" s="2"/>
      <c r="BA1529" s="2"/>
      <c r="BB1529" s="2"/>
      <c r="BC1529" s="2"/>
      <c r="BD1529" s="2"/>
      <c r="BE1529" s="2"/>
      <c r="BF1529" s="2"/>
      <c r="BG1529" s="2"/>
      <c r="BH1529" s="2"/>
      <c r="BI1529" s="2"/>
      <c r="BJ1529" s="2"/>
      <c r="BK1529" s="2"/>
      <c r="BL1529" s="2"/>
      <c r="BM1529" s="2"/>
      <c r="BN1529" s="2"/>
      <c r="BO1529" s="2"/>
      <c r="BP1529" s="2"/>
      <c r="BQ1529" s="2"/>
      <c r="BR1529" s="2"/>
      <c r="BS1529" s="2"/>
      <c r="BT1529" s="2"/>
      <c r="BU1529" s="2"/>
      <c r="BV1529" s="2"/>
      <c r="BW1529" s="2"/>
      <c r="BX1529" s="2"/>
      <c r="BY1529" s="2"/>
      <c r="BZ1529" s="2"/>
      <c r="CA1529" s="2"/>
      <c r="CB1529" s="2"/>
      <c r="CC1529" s="2"/>
      <c r="CD1529" s="2"/>
      <c r="CE1529" s="2"/>
      <c r="CF1529" s="2"/>
      <c r="CG1529" s="2"/>
      <c r="CH1529" s="2"/>
      <c r="CI1529" s="2"/>
      <c r="CJ1529" s="2"/>
      <c r="CK1529" s="2"/>
      <c r="CL1529" s="2"/>
      <c r="CM1529" s="2"/>
      <c r="CN1529" s="2"/>
      <c r="CO1529" s="2"/>
      <c r="CP1529" s="2"/>
      <c r="CQ1529" s="2"/>
      <c r="CR1529" s="2"/>
      <c r="CS1529" s="2"/>
      <c r="CT1529" s="2"/>
      <c r="CU1529" s="2"/>
      <c r="CV1529" s="2"/>
      <c r="CW1529" s="2"/>
      <c r="CX1529" s="2"/>
      <c r="CY1529" s="2"/>
      <c r="CZ1529" s="2"/>
      <c r="DA1529" s="2"/>
      <c r="DB1529" s="2"/>
      <c r="DC1529" s="2"/>
      <c r="DD1529" s="2"/>
      <c r="DE1529" s="2"/>
      <c r="DF1529" s="2"/>
      <c r="DG1529" s="2"/>
      <c r="DH1529" s="2"/>
      <c r="DI1529" s="2"/>
      <c r="DJ1529" s="2"/>
      <c r="DK1529" s="2"/>
      <c r="DL1529" s="2"/>
      <c r="DM1529" s="2"/>
      <c r="DN1529" s="2"/>
      <c r="DO1529" s="2"/>
      <c r="DP1529" s="2"/>
      <c r="DQ1529" s="2"/>
      <c r="DR1529" s="2"/>
      <c r="DS1529" s="2"/>
      <c r="DT1529" s="2"/>
      <c r="DU1529" s="2"/>
      <c r="DV1529" s="2"/>
      <c r="DW1529" s="2"/>
      <c r="DX1529" s="2"/>
      <c r="DY1529" s="2"/>
      <c r="DZ1529" s="2"/>
      <c r="EA1529" s="2"/>
      <c r="EB1529" s="2"/>
      <c r="EC1529" s="2"/>
      <c r="ED1529" s="2"/>
      <c r="EE1529" s="2"/>
      <c r="EF1529" s="2"/>
      <c r="EG1529" s="2"/>
      <c r="EH1529" s="2"/>
      <c r="EI1529" s="2"/>
      <c r="EJ1529" s="2"/>
      <c r="EK1529" s="2"/>
      <c r="EL1529" s="2"/>
      <c r="EM1529" s="2"/>
      <c r="EN1529" s="2"/>
      <c r="EO1529" s="2"/>
      <c r="EP1529" s="2"/>
      <c r="EQ1529" s="2"/>
      <c r="ER1529" s="2"/>
      <c r="ES1529" s="2"/>
      <c r="ET1529" s="2"/>
      <c r="EU1529" s="2"/>
      <c r="EV1529" s="2"/>
      <c r="EW1529" s="2"/>
      <c r="EX1529" s="2"/>
      <c r="EY1529" s="2"/>
      <c r="EZ1529" s="2"/>
      <c r="FA1529" s="2"/>
      <c r="FB1529" s="2"/>
      <c r="FC1529" s="2"/>
    </row>
    <row r="1530" spans="1:159" s="4" customFormat="1">
      <c r="A1530" s="50" t="s">
        <v>2180</v>
      </c>
      <c r="B1530" s="59" t="s">
        <v>2735</v>
      </c>
      <c r="C1530" s="60">
        <v>3020</v>
      </c>
      <c r="D1530" s="59" t="s">
        <v>405</v>
      </c>
      <c r="E1530" s="78" t="str">
        <f>IFERROR(VLOOKUP($C1530,'2025-26 School Level AAFTE'!$C$2:$L$2349,9,FALSE), "No")</f>
        <v>Yes</v>
      </c>
      <c r="F1530" s="67">
        <f>IFERROR(VLOOKUP($C1530,'2025-26 School Level AAFTE'!$C$2:$J$2349,8,FALSE), 0)</f>
        <v>275.7</v>
      </c>
      <c r="G1530" s="69">
        <f>IFERROR(IF(E1530= "yes",VLOOKUP(C1530,Summary!$B:$I,6,0),0),0)</f>
        <v>0</v>
      </c>
      <c r="H1530" s="68">
        <f t="shared" si="261"/>
        <v>275.7</v>
      </c>
      <c r="I1530" s="110">
        <f>VLOOKUP($A1530,'2026-27 Salary &amp; Benefits'!$A:$I,3,FALSE)</f>
        <v>1</v>
      </c>
      <c r="J1530" s="110">
        <f>VLOOKUP($A1530,'2026-27 Salary &amp; Benefits'!$A:$I,4,FALSE)</f>
        <v>1</v>
      </c>
      <c r="K1530" s="101">
        <f t="shared" si="262"/>
        <v>275.7</v>
      </c>
      <c r="L1530" s="100">
        <f t="shared" si="263"/>
        <v>0.80900000000000005</v>
      </c>
      <c r="M1530" s="102">
        <f>'2026-27 Salary &amp; Benefits'!$E$6</f>
        <v>78209</v>
      </c>
      <c r="N1530" s="102">
        <f>'2026-27 Salary &amp; Benefits'!$F$6</f>
        <v>82248</v>
      </c>
      <c r="O1530" s="7">
        <f t="shared" si="264"/>
        <v>63271.08</v>
      </c>
      <c r="P1530" s="7">
        <f t="shared" si="265"/>
        <v>3267.5500000000029</v>
      </c>
      <c r="Q1530" s="7">
        <f>'2026-27 Salary &amp; Benefits'!G$6</f>
        <v>16817.759999999998</v>
      </c>
      <c r="R1530" s="103">
        <f>'2026-27 Salary &amp; Benefits'!H$6</f>
        <v>0.16020000000000001</v>
      </c>
      <c r="S1530" s="103">
        <f>'2026-27 Salary &amp; Benefits'!I$6</f>
        <v>0.15390000000000001</v>
      </c>
      <c r="T1530" s="7">
        <f t="shared" si="266"/>
        <v>24244.47</v>
      </c>
      <c r="U1530" s="7">
        <f t="shared" si="267"/>
        <v>1108.98</v>
      </c>
      <c r="V1530" s="7">
        <f t="shared" si="268"/>
        <v>170.67</v>
      </c>
      <c r="W1530" s="7">
        <f t="shared" si="269"/>
        <v>1279.6500000000001</v>
      </c>
      <c r="X1530" s="18">
        <f t="shared" si="270"/>
        <v>92062.75</v>
      </c>
      <c r="Y1530" s="2"/>
      <c r="Z1530" s="2"/>
      <c r="AA1530" s="2"/>
      <c r="AB1530" s="2"/>
      <c r="AC1530" s="2"/>
      <c r="AD1530" s="2"/>
      <c r="AE1530" s="2"/>
      <c r="AF1530" s="2"/>
      <c r="AG1530" s="2"/>
      <c r="AH1530" s="2"/>
      <c r="AI1530" s="2"/>
      <c r="AJ1530" s="2"/>
      <c r="AK1530" s="2"/>
      <c r="AL1530" s="2"/>
      <c r="AM1530" s="2"/>
      <c r="AN1530" s="2"/>
      <c r="AO1530" s="2"/>
      <c r="AP1530" s="2"/>
      <c r="AQ1530" s="2"/>
      <c r="AR1530" s="2"/>
      <c r="AS1530" s="2"/>
      <c r="AT1530" s="2"/>
      <c r="AU1530" s="2"/>
      <c r="AV1530" s="2"/>
      <c r="AW1530" s="2"/>
      <c r="AX1530" s="2"/>
      <c r="AY1530" s="2"/>
      <c r="AZ1530" s="2"/>
      <c r="BA1530" s="2"/>
      <c r="BB1530" s="2"/>
      <c r="BC1530" s="2"/>
      <c r="BD1530" s="2"/>
      <c r="BE1530" s="2"/>
      <c r="BF1530" s="2"/>
      <c r="BG1530" s="2"/>
      <c r="BH1530" s="2"/>
      <c r="BI1530" s="2"/>
      <c r="BJ1530" s="2"/>
      <c r="BK1530" s="2"/>
      <c r="BL1530" s="2"/>
      <c r="BM1530" s="2"/>
      <c r="BN1530" s="2"/>
      <c r="BO1530" s="2"/>
      <c r="BP1530" s="2"/>
      <c r="BQ1530" s="2"/>
      <c r="BR1530" s="2"/>
      <c r="BS1530" s="2"/>
      <c r="BT1530" s="2"/>
      <c r="BU1530" s="2"/>
      <c r="BV1530" s="2"/>
      <c r="BW1530" s="2"/>
      <c r="BX1530" s="2"/>
      <c r="BY1530" s="2"/>
      <c r="BZ1530" s="2"/>
      <c r="CA1530" s="2"/>
      <c r="CB1530" s="2"/>
      <c r="CC1530" s="2"/>
      <c r="CD1530" s="2"/>
      <c r="CE1530" s="2"/>
      <c r="CF1530" s="2"/>
      <c r="CG1530" s="2"/>
      <c r="CH1530" s="2"/>
      <c r="CI1530" s="2"/>
      <c r="CJ1530" s="2"/>
      <c r="CK1530" s="2"/>
      <c r="CL1530" s="2"/>
      <c r="CM1530" s="2"/>
      <c r="CN1530" s="2"/>
      <c r="CO1530" s="2"/>
      <c r="CP1530" s="2"/>
      <c r="CQ1530" s="2"/>
      <c r="CR1530" s="2"/>
      <c r="CS1530" s="2"/>
      <c r="CT1530" s="2"/>
      <c r="CU1530" s="2"/>
      <c r="CV1530" s="2"/>
      <c r="CW1530" s="2"/>
      <c r="CX1530" s="2"/>
      <c r="CY1530" s="2"/>
      <c r="CZ1530" s="2"/>
      <c r="DA1530" s="2"/>
      <c r="DB1530" s="2"/>
      <c r="DC1530" s="2"/>
      <c r="DD1530" s="2"/>
      <c r="DE1530" s="2"/>
      <c r="DF1530" s="2"/>
      <c r="DG1530" s="2"/>
      <c r="DH1530" s="2"/>
      <c r="DI1530" s="2"/>
      <c r="DJ1530" s="2"/>
      <c r="DK1530" s="2"/>
      <c r="DL1530" s="2"/>
      <c r="DM1530" s="2"/>
      <c r="DN1530" s="2"/>
      <c r="DO1530" s="2"/>
      <c r="DP1530" s="2"/>
      <c r="DQ1530" s="2"/>
      <c r="DR1530" s="2"/>
      <c r="DS1530" s="2"/>
      <c r="DT1530" s="2"/>
      <c r="DU1530" s="2"/>
      <c r="DV1530" s="2"/>
      <c r="DW1530" s="2"/>
      <c r="DX1530" s="2"/>
      <c r="DY1530" s="2"/>
      <c r="DZ1530" s="2"/>
      <c r="EA1530" s="2"/>
      <c r="EB1530" s="2"/>
      <c r="EC1530" s="2"/>
      <c r="ED1530" s="2"/>
      <c r="EE1530" s="2"/>
      <c r="EF1530" s="2"/>
      <c r="EG1530" s="2"/>
      <c r="EH1530" s="2"/>
      <c r="EI1530" s="2"/>
      <c r="EJ1530" s="2"/>
      <c r="EK1530" s="2"/>
      <c r="EL1530" s="2"/>
      <c r="EM1530" s="2"/>
      <c r="EN1530" s="2"/>
      <c r="EO1530" s="2"/>
      <c r="EP1530" s="2"/>
      <c r="EQ1530" s="2"/>
      <c r="ER1530" s="2"/>
      <c r="ES1530" s="2"/>
      <c r="ET1530" s="2"/>
      <c r="EU1530" s="2"/>
      <c r="EV1530" s="2"/>
      <c r="EW1530" s="2"/>
      <c r="EX1530" s="2"/>
      <c r="EY1530" s="2"/>
      <c r="EZ1530" s="2"/>
      <c r="FA1530" s="2"/>
      <c r="FB1530" s="2"/>
      <c r="FC1530" s="2"/>
    </row>
    <row r="1531" spans="1:159" s="4" customFormat="1">
      <c r="A1531" s="50" t="s">
        <v>2180</v>
      </c>
      <c r="B1531" s="59" t="s">
        <v>2735</v>
      </c>
      <c r="C1531" s="60">
        <v>2919</v>
      </c>
      <c r="D1531" s="59" t="s">
        <v>404</v>
      </c>
      <c r="E1531" s="78" t="str">
        <f>IFERROR(VLOOKUP($C1531,'2025-26 School Level AAFTE'!$C$2:$L$2349,9,FALSE), "No")</f>
        <v>Yes</v>
      </c>
      <c r="F1531" s="67">
        <f>IFERROR(VLOOKUP($C1531,'2025-26 School Level AAFTE'!$C$2:$J$2349,8,FALSE), 0)</f>
        <v>297.79999999999995</v>
      </c>
      <c r="G1531" s="69">
        <f>IFERROR(IF(E1531= "yes",VLOOKUP(C1531,Summary!$B:$I,6,0),0),0)</f>
        <v>0</v>
      </c>
      <c r="H1531" s="68">
        <f t="shared" si="261"/>
        <v>297.79999999999995</v>
      </c>
      <c r="I1531" s="110">
        <f>VLOOKUP($A1531,'2026-27 Salary &amp; Benefits'!$A:$I,3,FALSE)</f>
        <v>1</v>
      </c>
      <c r="J1531" s="110">
        <f>VLOOKUP($A1531,'2026-27 Salary &amp; Benefits'!$A:$I,4,FALSE)</f>
        <v>1</v>
      </c>
      <c r="K1531" s="101">
        <f t="shared" si="262"/>
        <v>297.79999999999995</v>
      </c>
      <c r="L1531" s="100">
        <f t="shared" si="263"/>
        <v>0.874</v>
      </c>
      <c r="M1531" s="102">
        <f>'2026-27 Salary &amp; Benefits'!$E$6</f>
        <v>78209</v>
      </c>
      <c r="N1531" s="102">
        <f>'2026-27 Salary &amp; Benefits'!$F$6</f>
        <v>82248</v>
      </c>
      <c r="O1531" s="7">
        <f t="shared" si="264"/>
        <v>68354.67</v>
      </c>
      <c r="P1531" s="7">
        <f t="shared" si="265"/>
        <v>3530.0800000000017</v>
      </c>
      <c r="Q1531" s="7">
        <f>'2026-27 Salary &amp; Benefits'!G$6</f>
        <v>16817.759999999998</v>
      </c>
      <c r="R1531" s="103">
        <f>'2026-27 Salary &amp; Benefits'!H$6</f>
        <v>0.16020000000000001</v>
      </c>
      <c r="S1531" s="103">
        <f>'2026-27 Salary &amp; Benefits'!I$6</f>
        <v>0.15390000000000001</v>
      </c>
      <c r="T1531" s="7">
        <f t="shared" si="266"/>
        <v>26192.42</v>
      </c>
      <c r="U1531" s="7">
        <f t="shared" si="267"/>
        <v>1198.08</v>
      </c>
      <c r="V1531" s="7">
        <f t="shared" si="268"/>
        <v>184.38</v>
      </c>
      <c r="W1531" s="7">
        <f t="shared" si="269"/>
        <v>1382.46</v>
      </c>
      <c r="X1531" s="18">
        <f t="shared" si="270"/>
        <v>99459.63</v>
      </c>
      <c r="Y1531" s="2"/>
      <c r="Z1531" s="2"/>
      <c r="AA1531" s="2"/>
      <c r="AB1531" s="2"/>
      <c r="AC1531" s="2"/>
      <c r="AD1531" s="2"/>
      <c r="AE1531" s="2"/>
      <c r="AF1531" s="2"/>
      <c r="AG1531" s="2"/>
      <c r="AH1531" s="2"/>
      <c r="AI1531" s="2"/>
      <c r="AJ1531" s="2"/>
      <c r="AK1531" s="2"/>
      <c r="AL1531" s="2"/>
      <c r="AM1531" s="2"/>
      <c r="AN1531" s="2"/>
      <c r="AO1531" s="2"/>
      <c r="AP1531" s="2"/>
      <c r="AQ1531" s="2"/>
      <c r="AR1531" s="2"/>
      <c r="AS1531" s="2"/>
      <c r="AT1531" s="2"/>
      <c r="AU1531" s="2"/>
      <c r="AV1531" s="2"/>
      <c r="AW1531" s="2"/>
      <c r="AX1531" s="2"/>
      <c r="AY1531" s="2"/>
      <c r="AZ1531" s="2"/>
      <c r="BA1531" s="2"/>
      <c r="BB1531" s="2"/>
      <c r="BC1531" s="2"/>
      <c r="BD1531" s="2"/>
      <c r="BE1531" s="2"/>
      <c r="BF1531" s="2"/>
      <c r="BG1531" s="2"/>
      <c r="BH1531" s="2"/>
      <c r="BI1531" s="2"/>
      <c r="BJ1531" s="2"/>
      <c r="BK1531" s="2"/>
      <c r="BL1531" s="2"/>
      <c r="BM1531" s="2"/>
      <c r="BN1531" s="2"/>
      <c r="BO1531" s="2"/>
      <c r="BP1531" s="2"/>
      <c r="BQ1531" s="2"/>
      <c r="BR1531" s="2"/>
      <c r="BS1531" s="2"/>
      <c r="BT1531" s="2"/>
      <c r="BU1531" s="2"/>
      <c r="BV1531" s="2"/>
      <c r="BW1531" s="2"/>
      <c r="BX1531" s="2"/>
      <c r="BY1531" s="2"/>
      <c r="BZ1531" s="2"/>
      <c r="CA1531" s="2"/>
      <c r="CB1531" s="2"/>
      <c r="CC1531" s="2"/>
      <c r="CD1531" s="2"/>
      <c r="CE1531" s="2"/>
      <c r="CF1531" s="2"/>
      <c r="CG1531" s="2"/>
      <c r="CH1531" s="2"/>
      <c r="CI1531" s="2"/>
      <c r="CJ1531" s="2"/>
      <c r="CK1531" s="2"/>
      <c r="CL1531" s="2"/>
      <c r="CM1531" s="2"/>
      <c r="CN1531" s="2"/>
      <c r="CO1531" s="2"/>
      <c r="CP1531" s="2"/>
      <c r="CQ1531" s="2"/>
      <c r="CR1531" s="2"/>
      <c r="CS1531" s="2"/>
      <c r="CT1531" s="2"/>
      <c r="CU1531" s="2"/>
      <c r="CV1531" s="2"/>
      <c r="CW1531" s="2"/>
      <c r="CX1531" s="2"/>
      <c r="CY1531" s="2"/>
      <c r="CZ1531" s="2"/>
      <c r="DA1531" s="2"/>
      <c r="DB1531" s="2"/>
      <c r="DC1531" s="2"/>
      <c r="DD1531" s="2"/>
      <c r="DE1531" s="2"/>
      <c r="DF1531" s="2"/>
      <c r="DG1531" s="2"/>
      <c r="DH1531" s="2"/>
      <c r="DI1531" s="2"/>
      <c r="DJ1531" s="2"/>
      <c r="DK1531" s="2"/>
      <c r="DL1531" s="2"/>
      <c r="DM1531" s="2"/>
      <c r="DN1531" s="2"/>
      <c r="DO1531" s="2"/>
      <c r="DP1531" s="2"/>
      <c r="DQ1531" s="2"/>
      <c r="DR1531" s="2"/>
      <c r="DS1531" s="2"/>
      <c r="DT1531" s="2"/>
      <c r="DU1531" s="2"/>
      <c r="DV1531" s="2"/>
      <c r="DW1531" s="2"/>
      <c r="DX1531" s="2"/>
      <c r="DY1531" s="2"/>
      <c r="DZ1531" s="2"/>
      <c r="EA1531" s="2"/>
      <c r="EB1531" s="2"/>
      <c r="EC1531" s="2"/>
      <c r="ED1531" s="2"/>
      <c r="EE1531" s="2"/>
      <c r="EF1531" s="2"/>
      <c r="EG1531" s="2"/>
      <c r="EH1531" s="2"/>
      <c r="EI1531" s="2"/>
      <c r="EJ1531" s="2"/>
      <c r="EK1531" s="2"/>
      <c r="EL1531" s="2"/>
      <c r="EM1531" s="2"/>
      <c r="EN1531" s="2"/>
      <c r="EO1531" s="2"/>
      <c r="EP1531" s="2"/>
      <c r="EQ1531" s="2"/>
      <c r="ER1531" s="2"/>
      <c r="ES1531" s="2"/>
      <c r="ET1531" s="2"/>
      <c r="EU1531" s="2"/>
      <c r="EV1531" s="2"/>
      <c r="EW1531" s="2"/>
      <c r="EX1531" s="2"/>
      <c r="EY1531" s="2"/>
      <c r="EZ1531" s="2"/>
      <c r="FA1531" s="2"/>
      <c r="FB1531" s="2"/>
      <c r="FC1531" s="2"/>
    </row>
    <row r="1532" spans="1:159" s="4" customFormat="1">
      <c r="A1532" s="50" t="s">
        <v>2180</v>
      </c>
      <c r="B1532" s="59" t="s">
        <v>2735</v>
      </c>
      <c r="C1532" s="60">
        <v>3088</v>
      </c>
      <c r="D1532" s="59" t="s">
        <v>406</v>
      </c>
      <c r="E1532" s="78" t="str">
        <f>IFERROR(VLOOKUP($C1532,'2025-26 School Level AAFTE'!$C$2:$L$2349,9,FALSE), "No")</f>
        <v>Yes</v>
      </c>
      <c r="F1532" s="67">
        <f>IFERROR(VLOOKUP($C1532,'2025-26 School Level AAFTE'!$C$2:$J$2349,8,FALSE), 0)</f>
        <v>941.37</v>
      </c>
      <c r="G1532" s="69">
        <f>IFERROR(IF(E1532= "yes",VLOOKUP(C1532,Summary!$B:$I,6,0),0),0)</f>
        <v>0</v>
      </c>
      <c r="H1532" s="68">
        <f t="shared" si="261"/>
        <v>941.37</v>
      </c>
      <c r="I1532" s="110">
        <f>VLOOKUP($A1532,'2026-27 Salary &amp; Benefits'!$A:$I,3,FALSE)</f>
        <v>1</v>
      </c>
      <c r="J1532" s="110">
        <f>VLOOKUP($A1532,'2026-27 Salary &amp; Benefits'!$A:$I,4,FALSE)</f>
        <v>1</v>
      </c>
      <c r="K1532" s="101">
        <f t="shared" si="262"/>
        <v>941.37</v>
      </c>
      <c r="L1532" s="100">
        <f t="shared" si="263"/>
        <v>2.7610000000000001</v>
      </c>
      <c r="M1532" s="102">
        <f>'2026-27 Salary &amp; Benefits'!$E$6</f>
        <v>78209</v>
      </c>
      <c r="N1532" s="102">
        <f>'2026-27 Salary &amp; Benefits'!$F$6</f>
        <v>82248</v>
      </c>
      <c r="O1532" s="7">
        <f t="shared" si="264"/>
        <v>215935.05</v>
      </c>
      <c r="P1532" s="7">
        <f t="shared" si="265"/>
        <v>11151.680000000022</v>
      </c>
      <c r="Q1532" s="7">
        <f>'2026-27 Salary &amp; Benefits'!G$6</f>
        <v>16817.759999999998</v>
      </c>
      <c r="R1532" s="103">
        <f>'2026-27 Salary &amp; Benefits'!H$6</f>
        <v>0.16020000000000001</v>
      </c>
      <c r="S1532" s="103">
        <f>'2026-27 Salary &amp; Benefits'!I$6</f>
        <v>0.15390000000000001</v>
      </c>
      <c r="T1532" s="7">
        <f t="shared" si="266"/>
        <v>82742.87</v>
      </c>
      <c r="U1532" s="7">
        <f t="shared" si="267"/>
        <v>3784.78</v>
      </c>
      <c r="V1532" s="7">
        <f t="shared" si="268"/>
        <v>582.48</v>
      </c>
      <c r="W1532" s="7">
        <f t="shared" si="269"/>
        <v>4367.26</v>
      </c>
      <c r="X1532" s="18">
        <f t="shared" si="270"/>
        <v>314196.86</v>
      </c>
      <c r="Y1532" s="2"/>
      <c r="Z1532" s="2"/>
      <c r="AA1532" s="2"/>
      <c r="AB1532" s="2"/>
      <c r="AC1532" s="2"/>
      <c r="AD1532" s="2"/>
      <c r="AE1532" s="2"/>
      <c r="AF1532" s="2"/>
      <c r="AG1532" s="2"/>
      <c r="AH1532" s="2"/>
      <c r="AI1532" s="2"/>
      <c r="AJ1532" s="2"/>
      <c r="AK1532" s="2"/>
      <c r="AL1532" s="2"/>
      <c r="AM1532" s="2"/>
      <c r="AN1532" s="2"/>
      <c r="AO1532" s="2"/>
      <c r="AP1532" s="2"/>
      <c r="AQ1532" s="2"/>
      <c r="AR1532" s="2"/>
      <c r="AS1532" s="2"/>
      <c r="AT1532" s="2"/>
      <c r="AU1532" s="2"/>
      <c r="AV1532" s="2"/>
      <c r="AW1532" s="2"/>
      <c r="AX1532" s="2"/>
      <c r="AY1532" s="2"/>
      <c r="AZ1532" s="2"/>
      <c r="BA1532" s="2"/>
      <c r="BB1532" s="2"/>
      <c r="BC1532" s="2"/>
      <c r="BD1532" s="2"/>
      <c r="BE1532" s="2"/>
      <c r="BF1532" s="2"/>
      <c r="BG1532" s="2"/>
      <c r="BH1532" s="2"/>
      <c r="BI1532" s="2"/>
      <c r="BJ1532" s="2"/>
      <c r="BK1532" s="2"/>
      <c r="BL1532" s="2"/>
      <c r="BM1532" s="2"/>
      <c r="BN1532" s="2"/>
      <c r="BO1532" s="2"/>
      <c r="BP1532" s="2"/>
      <c r="BQ1532" s="2"/>
      <c r="BR1532" s="2"/>
      <c r="BS1532" s="2"/>
      <c r="BT1532" s="2"/>
      <c r="BU1532" s="2"/>
      <c r="BV1532" s="2"/>
      <c r="BW1532" s="2"/>
      <c r="BX1532" s="2"/>
      <c r="BY1532" s="2"/>
      <c r="BZ1532" s="2"/>
      <c r="CA1532" s="2"/>
      <c r="CB1532" s="2"/>
      <c r="CC1532" s="2"/>
      <c r="CD1532" s="2"/>
      <c r="CE1532" s="2"/>
      <c r="CF1532" s="2"/>
      <c r="CG1532" s="2"/>
      <c r="CH1532" s="2"/>
      <c r="CI1532" s="2"/>
      <c r="CJ1532" s="2"/>
      <c r="CK1532" s="2"/>
      <c r="CL1532" s="2"/>
      <c r="CM1532" s="2"/>
      <c r="CN1532" s="2"/>
      <c r="CO1532" s="2"/>
      <c r="CP1532" s="2"/>
      <c r="CQ1532" s="2"/>
      <c r="CR1532" s="2"/>
      <c r="CS1532" s="2"/>
      <c r="CT1532" s="2"/>
      <c r="CU1532" s="2"/>
      <c r="CV1532" s="2"/>
      <c r="CW1532" s="2"/>
      <c r="CX1532" s="2"/>
      <c r="CY1532" s="2"/>
      <c r="CZ1532" s="2"/>
      <c r="DA1532" s="2"/>
      <c r="DB1532" s="2"/>
      <c r="DC1532" s="2"/>
      <c r="DD1532" s="2"/>
      <c r="DE1532" s="2"/>
      <c r="DF1532" s="2"/>
      <c r="DG1532" s="2"/>
      <c r="DH1532" s="2"/>
      <c r="DI1532" s="2"/>
      <c r="DJ1532" s="2"/>
      <c r="DK1532" s="2"/>
      <c r="DL1532" s="2"/>
      <c r="DM1532" s="2"/>
      <c r="DN1532" s="2"/>
      <c r="DO1532" s="2"/>
      <c r="DP1532" s="2"/>
      <c r="DQ1532" s="2"/>
      <c r="DR1532" s="2"/>
      <c r="DS1532" s="2"/>
      <c r="DT1532" s="2"/>
      <c r="DU1532" s="2"/>
      <c r="DV1532" s="2"/>
      <c r="DW1532" s="2"/>
      <c r="DX1532" s="2"/>
      <c r="DY1532" s="2"/>
      <c r="DZ1532" s="2"/>
      <c r="EA1532" s="2"/>
      <c r="EB1532" s="2"/>
      <c r="EC1532" s="2"/>
      <c r="ED1532" s="2"/>
      <c r="EE1532" s="2"/>
      <c r="EF1532" s="2"/>
      <c r="EG1532" s="2"/>
      <c r="EH1532" s="2"/>
      <c r="EI1532" s="2"/>
      <c r="EJ1532" s="2"/>
      <c r="EK1532" s="2"/>
      <c r="EL1532" s="2"/>
      <c r="EM1532" s="2"/>
      <c r="EN1532" s="2"/>
      <c r="EO1532" s="2"/>
      <c r="EP1532" s="2"/>
      <c r="EQ1532" s="2"/>
      <c r="ER1532" s="2"/>
      <c r="ES1532" s="2"/>
      <c r="ET1532" s="2"/>
      <c r="EU1532" s="2"/>
      <c r="EV1532" s="2"/>
      <c r="EW1532" s="2"/>
      <c r="EX1532" s="2"/>
      <c r="EY1532" s="2"/>
      <c r="EZ1532" s="2"/>
      <c r="FA1532" s="2"/>
      <c r="FB1532" s="2"/>
      <c r="FC1532" s="2"/>
    </row>
    <row r="1533" spans="1:159" s="4" customFormat="1">
      <c r="A1533" s="50" t="s">
        <v>2180</v>
      </c>
      <c r="B1533" s="59" t="s">
        <v>2735</v>
      </c>
      <c r="C1533" s="60">
        <v>5648</v>
      </c>
      <c r="D1533" s="59" t="s">
        <v>2936</v>
      </c>
      <c r="E1533" s="78" t="str">
        <f>IFERROR(VLOOKUP($C1533,'2025-26 School Level AAFTE'!$C$2:$L$2349,9,FALSE), "No")</f>
        <v>Yes</v>
      </c>
      <c r="F1533" s="67">
        <f>IFERROR(VLOOKUP($C1533,'2025-26 School Level AAFTE'!$C$2:$J$2349,8,FALSE), 0)</f>
        <v>239.2</v>
      </c>
      <c r="G1533" s="69">
        <f>IFERROR(IF(E1533= "yes",VLOOKUP(C1533,Summary!$B:$I,6,0),0),0)</f>
        <v>0</v>
      </c>
      <c r="H1533" s="68">
        <f t="shared" si="261"/>
        <v>239.2</v>
      </c>
      <c r="I1533" s="110">
        <f>VLOOKUP($A1533,'2026-27 Salary &amp; Benefits'!$A:$I,3,FALSE)</f>
        <v>1</v>
      </c>
      <c r="J1533" s="110">
        <f>VLOOKUP($A1533,'2026-27 Salary &amp; Benefits'!$A:$I,4,FALSE)</f>
        <v>1</v>
      </c>
      <c r="K1533" s="101">
        <f t="shared" si="262"/>
        <v>239.2</v>
      </c>
      <c r="L1533" s="100">
        <f t="shared" si="263"/>
        <v>0.70199999999999996</v>
      </c>
      <c r="M1533" s="102">
        <f>'2026-27 Salary &amp; Benefits'!$E$6</f>
        <v>78209</v>
      </c>
      <c r="N1533" s="102">
        <f>'2026-27 Salary &amp; Benefits'!$F$6</f>
        <v>82248</v>
      </c>
      <c r="O1533" s="7">
        <f t="shared" si="264"/>
        <v>54902.720000000001</v>
      </c>
      <c r="P1533" s="7">
        <f t="shared" si="265"/>
        <v>2835.3799999999974</v>
      </c>
      <c r="Q1533" s="7">
        <f>'2026-27 Salary &amp; Benefits'!G$6</f>
        <v>16817.759999999998</v>
      </c>
      <c r="R1533" s="103">
        <f>'2026-27 Salary &amp; Benefits'!H$6</f>
        <v>0.16020000000000001</v>
      </c>
      <c r="S1533" s="103">
        <f>'2026-27 Salary &amp; Benefits'!I$6</f>
        <v>0.15390000000000001</v>
      </c>
      <c r="T1533" s="7">
        <f t="shared" si="266"/>
        <v>21037.85</v>
      </c>
      <c r="U1533" s="7">
        <f t="shared" si="267"/>
        <v>962.3</v>
      </c>
      <c r="V1533" s="7">
        <f t="shared" si="268"/>
        <v>148.1</v>
      </c>
      <c r="W1533" s="7">
        <f t="shared" si="269"/>
        <v>1110.3999999999999</v>
      </c>
      <c r="X1533" s="18">
        <f t="shared" si="270"/>
        <v>79886.350000000006</v>
      </c>
      <c r="Y1533" s="2"/>
      <c r="Z1533" s="2"/>
      <c r="AA1533" s="2"/>
      <c r="AB1533" s="2"/>
      <c r="AC1533" s="2"/>
      <c r="AD1533" s="2"/>
      <c r="AE1533" s="2"/>
      <c r="AF1533" s="2"/>
      <c r="AG1533" s="2"/>
      <c r="AH1533" s="2"/>
      <c r="AI1533" s="2"/>
      <c r="AJ1533" s="2"/>
      <c r="AK1533" s="2"/>
      <c r="AL1533" s="2"/>
      <c r="AM1533" s="2"/>
      <c r="AN1533" s="2"/>
      <c r="AO1533" s="2"/>
      <c r="AP1533" s="2"/>
      <c r="AQ1533" s="2"/>
      <c r="AR1533" s="2"/>
      <c r="AS1533" s="2"/>
      <c r="AT1533" s="2"/>
      <c r="AU1533" s="2"/>
      <c r="AV1533" s="2"/>
      <c r="AW1533" s="2"/>
      <c r="AX1533" s="2"/>
      <c r="AY1533" s="2"/>
      <c r="AZ1533" s="2"/>
      <c r="BA1533" s="2"/>
      <c r="BB1533" s="2"/>
      <c r="BC1533" s="2"/>
      <c r="BD1533" s="2"/>
      <c r="BE1533" s="2"/>
      <c r="BF1533" s="2"/>
      <c r="BG1533" s="2"/>
      <c r="BH1533" s="2"/>
      <c r="BI1533" s="2"/>
      <c r="BJ1533" s="2"/>
      <c r="BK1533" s="2"/>
      <c r="BL1533" s="2"/>
      <c r="BM1533" s="2"/>
      <c r="BN1533" s="2"/>
      <c r="BO1533" s="2"/>
      <c r="BP1533" s="2"/>
      <c r="BQ1533" s="2"/>
      <c r="BR1533" s="2"/>
      <c r="BS1533" s="2"/>
      <c r="BT1533" s="2"/>
      <c r="BU1533" s="2"/>
      <c r="BV1533" s="2"/>
      <c r="BW1533" s="2"/>
      <c r="BX1533" s="2"/>
      <c r="BY1533" s="2"/>
      <c r="BZ1533" s="2"/>
      <c r="CA1533" s="2"/>
      <c r="CB1533" s="2"/>
      <c r="CC1533" s="2"/>
      <c r="CD1533" s="2"/>
      <c r="CE1533" s="2"/>
      <c r="CF1533" s="2"/>
      <c r="CG1533" s="2"/>
      <c r="CH1533" s="2"/>
      <c r="CI1533" s="2"/>
      <c r="CJ1533" s="2"/>
      <c r="CK1533" s="2"/>
      <c r="CL1533" s="2"/>
      <c r="CM1533" s="2"/>
      <c r="CN1533" s="2"/>
      <c r="CO1533" s="2"/>
      <c r="CP1533" s="2"/>
      <c r="CQ1533" s="2"/>
      <c r="CR1533" s="2"/>
      <c r="CS1533" s="2"/>
      <c r="CT1533" s="2"/>
      <c r="CU1533" s="2"/>
      <c r="CV1533" s="2"/>
      <c r="CW1533" s="2"/>
      <c r="CX1533" s="2"/>
      <c r="CY1533" s="2"/>
      <c r="CZ1533" s="2"/>
      <c r="DA1533" s="2"/>
      <c r="DB1533" s="2"/>
      <c r="DC1533" s="2"/>
      <c r="DD1533" s="2"/>
      <c r="DE1533" s="2"/>
      <c r="DF1533" s="2"/>
      <c r="DG1533" s="2"/>
      <c r="DH1533" s="2"/>
      <c r="DI1533" s="2"/>
      <c r="DJ1533" s="2"/>
      <c r="DK1533" s="2"/>
      <c r="DL1533" s="2"/>
      <c r="DM1533" s="2"/>
      <c r="DN1533" s="2"/>
      <c r="DO1533" s="2"/>
      <c r="DP1533" s="2"/>
      <c r="DQ1533" s="2"/>
      <c r="DR1533" s="2"/>
      <c r="DS1533" s="2"/>
      <c r="DT1533" s="2"/>
      <c r="DU1533" s="2"/>
      <c r="DV1533" s="2"/>
      <c r="DW1533" s="2"/>
      <c r="DX1533" s="2"/>
      <c r="DY1533" s="2"/>
      <c r="DZ1533" s="2"/>
      <c r="EA1533" s="2"/>
      <c r="EB1533" s="2"/>
      <c r="EC1533" s="2"/>
      <c r="ED1533" s="2"/>
      <c r="EE1533" s="2"/>
      <c r="EF1533" s="2"/>
      <c r="EG1533" s="2"/>
      <c r="EH1533" s="2"/>
      <c r="EI1533" s="2"/>
      <c r="EJ1533" s="2"/>
      <c r="EK1533" s="2"/>
      <c r="EL1533" s="2"/>
      <c r="EM1533" s="2"/>
      <c r="EN1533" s="2"/>
      <c r="EO1533" s="2"/>
      <c r="EP1533" s="2"/>
      <c r="EQ1533" s="2"/>
      <c r="ER1533" s="2"/>
      <c r="ES1533" s="2"/>
      <c r="ET1533" s="2"/>
      <c r="EU1533" s="2"/>
      <c r="EV1533" s="2"/>
      <c r="EW1533" s="2"/>
      <c r="EX1533" s="2"/>
      <c r="EY1533" s="2"/>
      <c r="EZ1533" s="2"/>
      <c r="FA1533" s="2"/>
      <c r="FB1533" s="2"/>
      <c r="FC1533" s="2"/>
    </row>
    <row r="1534" spans="1:159" s="4" customFormat="1">
      <c r="A1534" s="50" t="s">
        <v>2180</v>
      </c>
      <c r="B1534" s="59" t="s">
        <v>2735</v>
      </c>
      <c r="C1534" s="60">
        <v>5650</v>
      </c>
      <c r="D1534" s="59" t="s">
        <v>2972</v>
      </c>
      <c r="E1534" s="78" t="str">
        <f>IFERROR(VLOOKUP($C1534,'2025-26 School Level AAFTE'!$C$2:$L$2349,9,FALSE), "No")</f>
        <v>Yes</v>
      </c>
      <c r="F1534" s="67">
        <f>IFERROR(VLOOKUP($C1534,'2025-26 School Level AAFTE'!$C$2:$J$2349,8,FALSE), 0)</f>
        <v>27.03</v>
      </c>
      <c r="G1534" s="69">
        <f>IFERROR(IF(E1534= "yes",VLOOKUP(C1534,Summary!$B:$I,6,0),0),0)</f>
        <v>0</v>
      </c>
      <c r="H1534" s="68">
        <f t="shared" si="261"/>
        <v>27.03</v>
      </c>
      <c r="I1534" s="110">
        <f>VLOOKUP($A1534,'2026-27 Salary &amp; Benefits'!$A:$I,3,FALSE)</f>
        <v>1</v>
      </c>
      <c r="J1534" s="110">
        <f>VLOOKUP($A1534,'2026-27 Salary &amp; Benefits'!$A:$I,4,FALSE)</f>
        <v>1</v>
      </c>
      <c r="K1534" s="101">
        <f t="shared" si="262"/>
        <v>27.03</v>
      </c>
      <c r="L1534" s="100">
        <f t="shared" si="263"/>
        <v>7.9000000000000001E-2</v>
      </c>
      <c r="M1534" s="102">
        <f>'2026-27 Salary &amp; Benefits'!$E$6</f>
        <v>78209</v>
      </c>
      <c r="N1534" s="102">
        <f>'2026-27 Salary &amp; Benefits'!$F$6</f>
        <v>82248</v>
      </c>
      <c r="O1534" s="7">
        <f t="shared" si="264"/>
        <v>6178.51</v>
      </c>
      <c r="P1534" s="7">
        <f t="shared" si="265"/>
        <v>319.07999999999993</v>
      </c>
      <c r="Q1534" s="7">
        <f>'2026-27 Salary &amp; Benefits'!G$6</f>
        <v>16817.759999999998</v>
      </c>
      <c r="R1534" s="103">
        <f>'2026-27 Salary &amp; Benefits'!H$6</f>
        <v>0.16020000000000001</v>
      </c>
      <c r="S1534" s="103">
        <f>'2026-27 Salary &amp; Benefits'!I$6</f>
        <v>0.15390000000000001</v>
      </c>
      <c r="T1534" s="7">
        <f t="shared" si="266"/>
        <v>2367.5100000000002</v>
      </c>
      <c r="U1534" s="7">
        <f t="shared" si="267"/>
        <v>108.29</v>
      </c>
      <c r="V1534" s="7">
        <f t="shared" si="268"/>
        <v>16.670000000000002</v>
      </c>
      <c r="W1534" s="7">
        <f t="shared" si="269"/>
        <v>124.96000000000001</v>
      </c>
      <c r="X1534" s="18">
        <f t="shared" si="270"/>
        <v>8990.06</v>
      </c>
      <c r="Y1534" s="2"/>
      <c r="Z1534" s="2"/>
      <c r="AA1534" s="2"/>
      <c r="AB1534" s="2"/>
      <c r="AC1534" s="2"/>
      <c r="AD1534" s="2"/>
      <c r="AE1534" s="2"/>
      <c r="AF1534" s="2"/>
      <c r="AG1534" s="2"/>
      <c r="AH1534" s="2"/>
      <c r="AI1534" s="2"/>
      <c r="AJ1534" s="2"/>
      <c r="AK1534" s="2"/>
      <c r="AL1534" s="2"/>
      <c r="AM1534" s="2"/>
      <c r="AN1534" s="2"/>
      <c r="AO1534" s="2"/>
      <c r="AP1534" s="2"/>
      <c r="AQ1534" s="2"/>
      <c r="AR1534" s="2"/>
      <c r="AS1534" s="2"/>
      <c r="AT1534" s="2"/>
      <c r="AU1534" s="2"/>
      <c r="AV1534" s="2"/>
      <c r="AW1534" s="2"/>
      <c r="AX1534" s="2"/>
      <c r="AY1534" s="2"/>
      <c r="AZ1534" s="2"/>
      <c r="BA1534" s="2"/>
      <c r="BB1534" s="2"/>
      <c r="BC1534" s="2"/>
      <c r="BD1534" s="2"/>
      <c r="BE1534" s="2"/>
      <c r="BF1534" s="2"/>
      <c r="BG1534" s="2"/>
      <c r="BH1534" s="2"/>
      <c r="BI1534" s="2"/>
      <c r="BJ1534" s="2"/>
      <c r="BK1534" s="2"/>
      <c r="BL1534" s="2"/>
      <c r="BM1534" s="2"/>
      <c r="BN1534" s="2"/>
      <c r="BO1534" s="2"/>
      <c r="BP1534" s="2"/>
      <c r="BQ1534" s="2"/>
      <c r="BR1534" s="2"/>
      <c r="BS1534" s="2"/>
      <c r="BT1534" s="2"/>
      <c r="BU1534" s="2"/>
      <c r="BV1534" s="2"/>
      <c r="BW1534" s="2"/>
      <c r="BX1534" s="2"/>
      <c r="BY1534" s="2"/>
      <c r="BZ1534" s="2"/>
      <c r="CA1534" s="2"/>
      <c r="CB1534" s="2"/>
      <c r="CC1534" s="2"/>
      <c r="CD1534" s="2"/>
      <c r="CE1534" s="2"/>
      <c r="CF1534" s="2"/>
      <c r="CG1534" s="2"/>
      <c r="CH1534" s="2"/>
      <c r="CI1534" s="2"/>
      <c r="CJ1534" s="2"/>
      <c r="CK1534" s="2"/>
      <c r="CL1534" s="2"/>
      <c r="CM1534" s="2"/>
      <c r="CN1534" s="2"/>
      <c r="CO1534" s="2"/>
      <c r="CP1534" s="2"/>
      <c r="CQ1534" s="2"/>
      <c r="CR1534" s="2"/>
      <c r="CS1534" s="2"/>
      <c r="CT1534" s="2"/>
      <c r="CU1534" s="2"/>
      <c r="CV1534" s="2"/>
      <c r="CW1534" s="2"/>
      <c r="CX1534" s="2"/>
      <c r="CY1534" s="2"/>
      <c r="CZ1534" s="2"/>
      <c r="DA1534" s="2"/>
      <c r="DB1534" s="2"/>
      <c r="DC1534" s="2"/>
      <c r="DD1534" s="2"/>
      <c r="DE1534" s="2"/>
      <c r="DF1534" s="2"/>
      <c r="DG1534" s="2"/>
      <c r="DH1534" s="2"/>
      <c r="DI1534" s="2"/>
      <c r="DJ1534" s="2"/>
      <c r="DK1534" s="2"/>
      <c r="DL1534" s="2"/>
      <c r="DM1534" s="2"/>
      <c r="DN1534" s="2"/>
      <c r="DO1534" s="2"/>
      <c r="DP1534" s="2"/>
      <c r="DQ1534" s="2"/>
      <c r="DR1534" s="2"/>
      <c r="DS1534" s="2"/>
      <c r="DT1534" s="2"/>
      <c r="DU1534" s="2"/>
      <c r="DV1534" s="2"/>
      <c r="DW1534" s="2"/>
      <c r="DX1534" s="2"/>
      <c r="DY1534" s="2"/>
      <c r="DZ1534" s="2"/>
      <c r="EA1534" s="2"/>
      <c r="EB1534" s="2"/>
      <c r="EC1534" s="2"/>
      <c r="ED1534" s="2"/>
      <c r="EE1534" s="2"/>
      <c r="EF1534" s="2"/>
      <c r="EG1534" s="2"/>
      <c r="EH1534" s="2"/>
      <c r="EI1534" s="2"/>
      <c r="EJ1534" s="2"/>
      <c r="EK1534" s="2"/>
      <c r="EL1534" s="2"/>
      <c r="EM1534" s="2"/>
      <c r="EN1534" s="2"/>
      <c r="EO1534" s="2"/>
      <c r="EP1534" s="2"/>
      <c r="EQ1534" s="2"/>
      <c r="ER1534" s="2"/>
      <c r="ES1534" s="2"/>
      <c r="ET1534" s="2"/>
      <c r="EU1534" s="2"/>
      <c r="EV1534" s="2"/>
      <c r="EW1534" s="2"/>
      <c r="EX1534" s="2"/>
      <c r="EY1534" s="2"/>
      <c r="EZ1534" s="2"/>
      <c r="FA1534" s="2"/>
      <c r="FB1534" s="2"/>
      <c r="FC1534" s="2"/>
    </row>
    <row r="1535" spans="1:159" s="4" customFormat="1">
      <c r="A1535" s="50" t="s">
        <v>2180</v>
      </c>
      <c r="B1535" s="59" t="s">
        <v>2735</v>
      </c>
      <c r="C1535" s="60">
        <v>2510</v>
      </c>
      <c r="D1535" s="59" t="s">
        <v>2937</v>
      </c>
      <c r="E1535" s="78" t="str">
        <f>IFERROR(VLOOKUP($C1535,'2025-26 School Level AAFTE'!$C$2:$L$2349,9,FALSE), "No")</f>
        <v>Yes</v>
      </c>
      <c r="F1535" s="67">
        <f>IFERROR(VLOOKUP($C1535,'2025-26 School Level AAFTE'!$C$2:$J$2349,8,FALSE), 0)</f>
        <v>657.35</v>
      </c>
      <c r="G1535" s="69">
        <f>IFERROR(IF(E1535= "yes",VLOOKUP(C1535,Summary!$B:$I,6,0),0),0)</f>
        <v>0</v>
      </c>
      <c r="H1535" s="68">
        <f t="shared" si="261"/>
        <v>657.35</v>
      </c>
      <c r="I1535" s="110">
        <f>VLOOKUP($A1535,'2026-27 Salary &amp; Benefits'!$A:$I,3,FALSE)</f>
        <v>1</v>
      </c>
      <c r="J1535" s="110">
        <f>VLOOKUP($A1535,'2026-27 Salary &amp; Benefits'!$A:$I,4,FALSE)</f>
        <v>1</v>
      </c>
      <c r="K1535" s="101">
        <f t="shared" si="262"/>
        <v>657.35</v>
      </c>
      <c r="L1535" s="100">
        <f t="shared" si="263"/>
        <v>1.9279999999999999</v>
      </c>
      <c r="M1535" s="102">
        <f>'2026-27 Salary &amp; Benefits'!$E$6</f>
        <v>78209</v>
      </c>
      <c r="N1535" s="102">
        <f>'2026-27 Salary &amp; Benefits'!$F$6</f>
        <v>82248</v>
      </c>
      <c r="O1535" s="7">
        <f t="shared" si="264"/>
        <v>150786.95000000001</v>
      </c>
      <c r="P1535" s="7">
        <f t="shared" si="265"/>
        <v>7787.1900000000023</v>
      </c>
      <c r="Q1535" s="7">
        <f>'2026-27 Salary &amp; Benefits'!G$6</f>
        <v>16817.759999999998</v>
      </c>
      <c r="R1535" s="103">
        <f>'2026-27 Salary &amp; Benefits'!H$6</f>
        <v>0.16020000000000001</v>
      </c>
      <c r="S1535" s="103">
        <f>'2026-27 Salary &amp; Benefits'!I$6</f>
        <v>0.15390000000000001</v>
      </c>
      <c r="T1535" s="7">
        <f t="shared" si="266"/>
        <v>57779.16</v>
      </c>
      <c r="U1535" s="7">
        <f t="shared" si="267"/>
        <v>2642.9</v>
      </c>
      <c r="V1535" s="7">
        <f t="shared" si="268"/>
        <v>406.74</v>
      </c>
      <c r="W1535" s="7">
        <f t="shared" si="269"/>
        <v>3049.6400000000003</v>
      </c>
      <c r="X1535" s="18">
        <f t="shared" si="270"/>
        <v>219402.94000000003</v>
      </c>
      <c r="Y1535" s="2"/>
      <c r="Z1535" s="2"/>
      <c r="AA1535" s="2"/>
      <c r="AB1535" s="2"/>
      <c r="AC1535" s="2"/>
      <c r="AD1535" s="2"/>
      <c r="AE1535" s="2"/>
      <c r="AF1535" s="2"/>
      <c r="AG1535" s="2"/>
      <c r="AH1535" s="2"/>
      <c r="AI1535" s="2"/>
      <c r="AJ1535" s="2"/>
      <c r="AK1535" s="2"/>
      <c r="AL1535" s="2"/>
      <c r="AM1535" s="2"/>
      <c r="AN1535" s="2"/>
      <c r="AO1535" s="2"/>
      <c r="AP1535" s="2"/>
      <c r="AQ1535" s="2"/>
      <c r="AR1535" s="2"/>
      <c r="AS1535" s="2"/>
      <c r="AT1535" s="2"/>
      <c r="AU1535" s="2"/>
      <c r="AV1535" s="2"/>
      <c r="AW1535" s="2"/>
      <c r="AX1535" s="2"/>
      <c r="AY1535" s="2"/>
      <c r="AZ1535" s="2"/>
      <c r="BA1535" s="2"/>
      <c r="BB1535" s="2"/>
      <c r="BC1535" s="2"/>
      <c r="BD1535" s="2"/>
      <c r="BE1535" s="2"/>
      <c r="BF1535" s="2"/>
      <c r="BG1535" s="2"/>
      <c r="BH1535" s="2"/>
      <c r="BI1535" s="2"/>
      <c r="BJ1535" s="2"/>
      <c r="BK1535" s="2"/>
      <c r="BL1535" s="2"/>
      <c r="BM1535" s="2"/>
      <c r="BN1535" s="2"/>
      <c r="BO1535" s="2"/>
      <c r="BP1535" s="2"/>
      <c r="BQ1535" s="2"/>
      <c r="BR1535" s="2"/>
      <c r="BS1535" s="2"/>
      <c r="BT1535" s="2"/>
      <c r="BU1535" s="2"/>
      <c r="BV1535" s="2"/>
      <c r="BW1535" s="2"/>
      <c r="BX1535" s="2"/>
      <c r="BY1535" s="2"/>
      <c r="BZ1535" s="2"/>
      <c r="CA1535" s="2"/>
      <c r="CB1535" s="2"/>
      <c r="CC1535" s="2"/>
      <c r="CD1535" s="2"/>
      <c r="CE1535" s="2"/>
      <c r="CF1535" s="2"/>
      <c r="CG1535" s="2"/>
      <c r="CH1535" s="2"/>
      <c r="CI1535" s="2"/>
      <c r="CJ1535" s="2"/>
      <c r="CK1535" s="2"/>
      <c r="CL1535" s="2"/>
      <c r="CM1535" s="2"/>
      <c r="CN1535" s="2"/>
      <c r="CO1535" s="2"/>
      <c r="CP1535" s="2"/>
      <c r="CQ1535" s="2"/>
      <c r="CR1535" s="2"/>
      <c r="CS1535" s="2"/>
      <c r="CT1535" s="2"/>
      <c r="CU1535" s="2"/>
      <c r="CV1535" s="2"/>
      <c r="CW1535" s="2"/>
      <c r="CX1535" s="2"/>
      <c r="CY1535" s="2"/>
      <c r="CZ1535" s="2"/>
      <c r="DA1535" s="2"/>
      <c r="DB1535" s="2"/>
      <c r="DC1535" s="2"/>
      <c r="DD1535" s="2"/>
      <c r="DE1535" s="2"/>
      <c r="DF1535" s="2"/>
      <c r="DG1535" s="2"/>
      <c r="DH1535" s="2"/>
      <c r="DI1535" s="2"/>
      <c r="DJ1535" s="2"/>
      <c r="DK1535" s="2"/>
      <c r="DL1535" s="2"/>
      <c r="DM1535" s="2"/>
      <c r="DN1535" s="2"/>
      <c r="DO1535" s="2"/>
      <c r="DP1535" s="2"/>
      <c r="DQ1535" s="2"/>
      <c r="DR1535" s="2"/>
      <c r="DS1535" s="2"/>
      <c r="DT1535" s="2"/>
      <c r="DU1535" s="2"/>
      <c r="DV1535" s="2"/>
      <c r="DW1535" s="2"/>
      <c r="DX1535" s="2"/>
      <c r="DY1535" s="2"/>
      <c r="DZ1535" s="2"/>
      <c r="EA1535" s="2"/>
      <c r="EB1535" s="2"/>
      <c r="EC1535" s="2"/>
      <c r="ED1535" s="2"/>
      <c r="EE1535" s="2"/>
      <c r="EF1535" s="2"/>
      <c r="EG1535" s="2"/>
      <c r="EH1535" s="2"/>
      <c r="EI1535" s="2"/>
      <c r="EJ1535" s="2"/>
      <c r="EK1535" s="2"/>
      <c r="EL1535" s="2"/>
      <c r="EM1535" s="2"/>
      <c r="EN1535" s="2"/>
      <c r="EO1535" s="2"/>
      <c r="EP1535" s="2"/>
      <c r="EQ1535" s="2"/>
      <c r="ER1535" s="2"/>
      <c r="ES1535" s="2"/>
      <c r="ET1535" s="2"/>
      <c r="EU1535" s="2"/>
      <c r="EV1535" s="2"/>
      <c r="EW1535" s="2"/>
      <c r="EX1535" s="2"/>
      <c r="EY1535" s="2"/>
      <c r="EZ1535" s="2"/>
      <c r="FA1535" s="2"/>
      <c r="FB1535" s="2"/>
      <c r="FC1535" s="2"/>
    </row>
    <row r="1536" spans="1:159" s="4" customFormat="1">
      <c r="A1536" s="50" t="s">
        <v>2375</v>
      </c>
      <c r="B1536" s="59" t="s">
        <v>2736</v>
      </c>
      <c r="C1536" s="60">
        <v>4486</v>
      </c>
      <c r="D1536" s="59" t="s">
        <v>1342</v>
      </c>
      <c r="E1536" s="78" t="str">
        <f>IFERROR(VLOOKUP($C1536,'2025-26 School Level AAFTE'!$C$2:$L$2349,9,FALSE), "No")</f>
        <v>No</v>
      </c>
      <c r="F1536" s="67">
        <f>IFERROR(VLOOKUP($C1536,'2025-26 School Level AAFTE'!$C$2:$J$2349,8,FALSE), 0)</f>
        <v>443.11</v>
      </c>
      <c r="G1536" s="69">
        <f>IFERROR(IF(E1536= "yes",VLOOKUP(C1536,Summary!$B:$I,6,0),0),0)</f>
        <v>0</v>
      </c>
      <c r="H1536" s="68">
        <f t="shared" si="261"/>
        <v>0</v>
      </c>
      <c r="I1536" s="110">
        <f>VLOOKUP($A1536,'2026-27 Salary &amp; Benefits'!$A:$I,3,FALSE)</f>
        <v>1</v>
      </c>
      <c r="J1536" s="110">
        <f>VLOOKUP($A1536,'2026-27 Salary &amp; Benefits'!$A:$I,4,FALSE)</f>
        <v>1</v>
      </c>
      <c r="K1536" s="101">
        <f t="shared" si="262"/>
        <v>0</v>
      </c>
      <c r="L1536" s="100">
        <f t="shared" si="263"/>
        <v>0</v>
      </c>
      <c r="M1536" s="102">
        <f>'2026-27 Salary &amp; Benefits'!$E$6</f>
        <v>78209</v>
      </c>
      <c r="N1536" s="102">
        <f>'2026-27 Salary &amp; Benefits'!$F$6</f>
        <v>82248</v>
      </c>
      <c r="O1536" s="7">
        <f t="shared" si="264"/>
        <v>0</v>
      </c>
      <c r="P1536" s="7">
        <f t="shared" si="265"/>
        <v>0</v>
      </c>
      <c r="Q1536" s="7">
        <f>'2026-27 Salary &amp; Benefits'!G$6</f>
        <v>16817.759999999998</v>
      </c>
      <c r="R1536" s="103">
        <f>'2026-27 Salary &amp; Benefits'!H$6</f>
        <v>0.16020000000000001</v>
      </c>
      <c r="S1536" s="103">
        <f>'2026-27 Salary &amp; Benefits'!I$6</f>
        <v>0.15390000000000001</v>
      </c>
      <c r="T1536" s="7">
        <f t="shared" si="266"/>
        <v>0</v>
      </c>
      <c r="U1536" s="7">
        <f t="shared" si="267"/>
        <v>0</v>
      </c>
      <c r="V1536" s="7">
        <f t="shared" si="268"/>
        <v>0</v>
      </c>
      <c r="W1536" s="7">
        <f t="shared" si="269"/>
        <v>0</v>
      </c>
      <c r="X1536" s="18">
        <f t="shared" si="270"/>
        <v>0</v>
      </c>
      <c r="Y1536" s="2"/>
      <c r="Z1536" s="2"/>
      <c r="AA1536" s="2"/>
      <c r="AB1536" s="2"/>
      <c r="AC1536" s="2"/>
      <c r="AD1536" s="2"/>
      <c r="AE1536" s="2"/>
      <c r="AF1536" s="2"/>
      <c r="AG1536" s="2"/>
      <c r="AH1536" s="2"/>
      <c r="AI1536" s="2"/>
      <c r="AJ1536" s="2"/>
      <c r="AK1536" s="2"/>
      <c r="AL1536" s="2"/>
      <c r="AM1536" s="2"/>
      <c r="AN1536" s="2"/>
      <c r="AO1536" s="2"/>
      <c r="AP1536" s="2"/>
      <c r="AQ1536" s="2"/>
      <c r="AR1536" s="2"/>
      <c r="AS1536" s="2"/>
      <c r="AT1536" s="2"/>
      <c r="AU1536" s="2"/>
      <c r="AV1536" s="2"/>
      <c r="AW1536" s="2"/>
      <c r="AX1536" s="2"/>
      <c r="AY1536" s="2"/>
      <c r="AZ1536" s="2"/>
      <c r="BA1536" s="2"/>
      <c r="BB1536" s="2"/>
      <c r="BC1536" s="2"/>
      <c r="BD1536" s="2"/>
      <c r="BE1536" s="2"/>
      <c r="BF1536" s="2"/>
      <c r="BG1536" s="2"/>
      <c r="BH1536" s="2"/>
      <c r="BI1536" s="2"/>
      <c r="BJ1536" s="2"/>
      <c r="BK1536" s="2"/>
      <c r="BL1536" s="2"/>
      <c r="BM1536" s="2"/>
      <c r="BN1536" s="2"/>
      <c r="BO1536" s="2"/>
      <c r="BP1536" s="2"/>
      <c r="BQ1536" s="2"/>
      <c r="BR1536" s="2"/>
      <c r="BS1536" s="2"/>
      <c r="BT1536" s="2"/>
      <c r="BU1536" s="2"/>
      <c r="BV1536" s="2"/>
      <c r="BW1536" s="2"/>
      <c r="BX1536" s="2"/>
      <c r="BY1536" s="2"/>
      <c r="BZ1536" s="2"/>
      <c r="CA1536" s="2"/>
      <c r="CB1536" s="2"/>
      <c r="CC1536" s="2"/>
      <c r="CD1536" s="2"/>
      <c r="CE1536" s="2"/>
      <c r="CF1536" s="2"/>
      <c r="CG1536" s="2"/>
      <c r="CH1536" s="2"/>
      <c r="CI1536" s="2"/>
      <c r="CJ1536" s="2"/>
      <c r="CK1536" s="2"/>
      <c r="CL1536" s="2"/>
      <c r="CM1536" s="2"/>
      <c r="CN1536" s="2"/>
      <c r="CO1536" s="2"/>
      <c r="CP1536" s="2"/>
      <c r="CQ1536" s="2"/>
      <c r="CR1536" s="2"/>
      <c r="CS1536" s="2"/>
      <c r="CT1536" s="2"/>
      <c r="CU1536" s="2"/>
      <c r="CV1536" s="2"/>
      <c r="CW1536" s="2"/>
      <c r="CX1536" s="2"/>
      <c r="CY1536" s="2"/>
      <c r="CZ1536" s="2"/>
      <c r="DA1536" s="2"/>
      <c r="DB1536" s="2"/>
      <c r="DC1536" s="2"/>
      <c r="DD1536" s="2"/>
      <c r="DE1536" s="2"/>
      <c r="DF1536" s="2"/>
      <c r="DG1536" s="2"/>
      <c r="DH1536" s="2"/>
      <c r="DI1536" s="2"/>
      <c r="DJ1536" s="2"/>
      <c r="DK1536" s="2"/>
      <c r="DL1536" s="2"/>
      <c r="DM1536" s="2"/>
      <c r="DN1536" s="2"/>
      <c r="DO1536" s="2"/>
      <c r="DP1536" s="2"/>
      <c r="DQ1536" s="2"/>
      <c r="DR1536" s="2"/>
      <c r="DS1536" s="2"/>
      <c r="DT1536" s="2"/>
      <c r="DU1536" s="2"/>
      <c r="DV1536" s="2"/>
      <c r="DW1536" s="2"/>
      <c r="DX1536" s="2"/>
      <c r="DY1536" s="2"/>
      <c r="DZ1536" s="2"/>
      <c r="EA1536" s="2"/>
      <c r="EB1536" s="2"/>
      <c r="EC1536" s="2"/>
      <c r="ED1536" s="2"/>
      <c r="EE1536" s="2"/>
      <c r="EF1536" s="2"/>
      <c r="EG1536" s="2"/>
      <c r="EH1536" s="2"/>
      <c r="EI1536" s="2"/>
      <c r="EJ1536" s="2"/>
      <c r="EK1536" s="2"/>
      <c r="EL1536" s="2"/>
      <c r="EM1536" s="2"/>
      <c r="EN1536" s="2"/>
      <c r="EO1536" s="2"/>
      <c r="EP1536" s="2"/>
      <c r="EQ1536" s="2"/>
      <c r="ER1536" s="2"/>
      <c r="ES1536" s="2"/>
      <c r="ET1536" s="2"/>
      <c r="EU1536" s="2"/>
      <c r="EV1536" s="2"/>
      <c r="EW1536" s="2"/>
      <c r="EX1536" s="2"/>
      <c r="EY1536" s="2"/>
      <c r="EZ1536" s="2"/>
      <c r="FA1536" s="2"/>
      <c r="FB1536" s="2"/>
      <c r="FC1536" s="2"/>
    </row>
    <row r="1537" spans="1:159" s="4" customFormat="1">
      <c r="A1537" s="50" t="s">
        <v>2375</v>
      </c>
      <c r="B1537" s="59" t="s">
        <v>2736</v>
      </c>
      <c r="C1537" s="60">
        <v>2158</v>
      </c>
      <c r="D1537" s="59" t="s">
        <v>788</v>
      </c>
      <c r="E1537" s="78" t="str">
        <f>IFERROR(VLOOKUP($C1537,'2025-26 School Level AAFTE'!$C$2:$L$2349,9,FALSE), "No")</f>
        <v>No</v>
      </c>
      <c r="F1537" s="67">
        <f>IFERROR(VLOOKUP($C1537,'2025-26 School Level AAFTE'!$C$2:$J$2349,8,FALSE), 0)</f>
        <v>229.6</v>
      </c>
      <c r="G1537" s="69">
        <f>IFERROR(IF(E1537= "yes",VLOOKUP(C1537,Summary!$B:$I,6,0),0),0)</f>
        <v>0</v>
      </c>
      <c r="H1537" s="68">
        <f t="shared" si="261"/>
        <v>0</v>
      </c>
      <c r="I1537" s="110">
        <f>VLOOKUP($A1537,'2026-27 Salary &amp; Benefits'!$A:$I,3,FALSE)</f>
        <v>1</v>
      </c>
      <c r="J1537" s="110">
        <f>VLOOKUP($A1537,'2026-27 Salary &amp; Benefits'!$A:$I,4,FALSE)</f>
        <v>1</v>
      </c>
      <c r="K1537" s="101">
        <f t="shared" si="262"/>
        <v>0</v>
      </c>
      <c r="L1537" s="100">
        <f t="shared" si="263"/>
        <v>0</v>
      </c>
      <c r="M1537" s="102">
        <f>'2026-27 Salary &amp; Benefits'!$E$6</f>
        <v>78209</v>
      </c>
      <c r="N1537" s="102">
        <f>'2026-27 Salary &amp; Benefits'!$F$6</f>
        <v>82248</v>
      </c>
      <c r="O1537" s="7">
        <f t="shared" si="264"/>
        <v>0</v>
      </c>
      <c r="P1537" s="7">
        <f t="shared" si="265"/>
        <v>0</v>
      </c>
      <c r="Q1537" s="7">
        <f>'2026-27 Salary &amp; Benefits'!G$6</f>
        <v>16817.759999999998</v>
      </c>
      <c r="R1537" s="103">
        <f>'2026-27 Salary &amp; Benefits'!H$6</f>
        <v>0.16020000000000001</v>
      </c>
      <c r="S1537" s="103">
        <f>'2026-27 Salary &amp; Benefits'!I$6</f>
        <v>0.15390000000000001</v>
      </c>
      <c r="T1537" s="7">
        <f t="shared" si="266"/>
        <v>0</v>
      </c>
      <c r="U1537" s="7">
        <f t="shared" si="267"/>
        <v>0</v>
      </c>
      <c r="V1537" s="7">
        <f t="shared" si="268"/>
        <v>0</v>
      </c>
      <c r="W1537" s="7">
        <f t="shared" si="269"/>
        <v>0</v>
      </c>
      <c r="X1537" s="18">
        <f t="shared" si="270"/>
        <v>0</v>
      </c>
      <c r="Y1537" s="2"/>
      <c r="Z1537" s="2"/>
      <c r="AA1537" s="2"/>
      <c r="AB1537" s="2"/>
      <c r="AC1537" s="2"/>
      <c r="AD1537" s="2"/>
      <c r="AE1537" s="2"/>
      <c r="AF1537" s="2"/>
      <c r="AG1537" s="2"/>
      <c r="AH1537" s="2"/>
      <c r="AI1537" s="2"/>
      <c r="AJ1537" s="2"/>
      <c r="AK1537" s="2"/>
      <c r="AL1537" s="2"/>
      <c r="AM1537" s="2"/>
      <c r="AN1537" s="2"/>
      <c r="AO1537" s="2"/>
      <c r="AP1537" s="2"/>
      <c r="AQ1537" s="2"/>
      <c r="AR1537" s="2"/>
      <c r="AS1537" s="2"/>
      <c r="AT1537" s="2"/>
      <c r="AU1537" s="2"/>
      <c r="AV1537" s="2"/>
      <c r="AW1537" s="2"/>
      <c r="AX1537" s="2"/>
      <c r="AY1537" s="2"/>
      <c r="AZ1537" s="2"/>
      <c r="BA1537" s="2"/>
      <c r="BB1537" s="2"/>
      <c r="BC1537" s="2"/>
      <c r="BD1537" s="2"/>
      <c r="BE1537" s="2"/>
      <c r="BF1537" s="2"/>
      <c r="BG1537" s="2"/>
      <c r="BH1537" s="2"/>
      <c r="BI1537" s="2"/>
      <c r="BJ1537" s="2"/>
      <c r="BK1537" s="2"/>
      <c r="BL1537" s="2"/>
      <c r="BM1537" s="2"/>
      <c r="BN1537" s="2"/>
      <c r="BO1537" s="2"/>
      <c r="BP1537" s="2"/>
      <c r="BQ1537" s="2"/>
      <c r="BR1537" s="2"/>
      <c r="BS1537" s="2"/>
      <c r="BT1537" s="2"/>
      <c r="BU1537" s="2"/>
      <c r="BV1537" s="2"/>
      <c r="BW1537" s="2"/>
      <c r="BX1537" s="2"/>
      <c r="BY1537" s="2"/>
      <c r="BZ1537" s="2"/>
      <c r="CA1537" s="2"/>
      <c r="CB1537" s="2"/>
      <c r="CC1537" s="2"/>
      <c r="CD1537" s="2"/>
      <c r="CE1537" s="2"/>
      <c r="CF1537" s="2"/>
      <c r="CG1537" s="2"/>
      <c r="CH1537" s="2"/>
      <c r="CI1537" s="2"/>
      <c r="CJ1537" s="2"/>
      <c r="CK1537" s="2"/>
      <c r="CL1537" s="2"/>
      <c r="CM1537" s="2"/>
      <c r="CN1537" s="2"/>
      <c r="CO1537" s="2"/>
      <c r="CP1537" s="2"/>
      <c r="CQ1537" s="2"/>
      <c r="CR1537" s="2"/>
      <c r="CS1537" s="2"/>
      <c r="CT1537" s="2"/>
      <c r="CU1537" s="2"/>
      <c r="CV1537" s="2"/>
      <c r="CW1537" s="2"/>
      <c r="CX1537" s="2"/>
      <c r="CY1537" s="2"/>
      <c r="CZ1537" s="2"/>
      <c r="DA1537" s="2"/>
      <c r="DB1537" s="2"/>
      <c r="DC1537" s="2"/>
      <c r="DD1537" s="2"/>
      <c r="DE1537" s="2"/>
      <c r="DF1537" s="2"/>
      <c r="DG1537" s="2"/>
      <c r="DH1537" s="2"/>
      <c r="DI1537" s="2"/>
      <c r="DJ1537" s="2"/>
      <c r="DK1537" s="2"/>
      <c r="DL1537" s="2"/>
      <c r="DM1537" s="2"/>
      <c r="DN1537" s="2"/>
      <c r="DO1537" s="2"/>
      <c r="DP1537" s="2"/>
      <c r="DQ1537" s="2"/>
      <c r="DR1537" s="2"/>
      <c r="DS1537" s="2"/>
      <c r="DT1537" s="2"/>
      <c r="DU1537" s="2"/>
      <c r="DV1537" s="2"/>
      <c r="DW1537" s="2"/>
      <c r="DX1537" s="2"/>
      <c r="DY1537" s="2"/>
      <c r="DZ1537" s="2"/>
      <c r="EA1537" s="2"/>
      <c r="EB1537" s="2"/>
      <c r="EC1537" s="2"/>
      <c r="ED1537" s="2"/>
      <c r="EE1537" s="2"/>
      <c r="EF1537" s="2"/>
      <c r="EG1537" s="2"/>
      <c r="EH1537" s="2"/>
      <c r="EI1537" s="2"/>
      <c r="EJ1537" s="2"/>
      <c r="EK1537" s="2"/>
      <c r="EL1537" s="2"/>
      <c r="EM1537" s="2"/>
      <c r="EN1537" s="2"/>
      <c r="EO1537" s="2"/>
      <c r="EP1537" s="2"/>
      <c r="EQ1537" s="2"/>
      <c r="ER1537" s="2"/>
      <c r="ES1537" s="2"/>
      <c r="ET1537" s="2"/>
      <c r="EU1537" s="2"/>
      <c r="EV1537" s="2"/>
      <c r="EW1537" s="2"/>
      <c r="EX1537" s="2"/>
      <c r="EY1537" s="2"/>
      <c r="EZ1537" s="2"/>
      <c r="FA1537" s="2"/>
      <c r="FB1537" s="2"/>
      <c r="FC1537" s="2"/>
    </row>
    <row r="1538" spans="1:159" s="4" customFormat="1">
      <c r="A1538" s="50" t="s">
        <v>2375</v>
      </c>
      <c r="B1538" s="59" t="s">
        <v>2736</v>
      </c>
      <c r="C1538" s="60">
        <v>2468</v>
      </c>
      <c r="D1538" s="59" t="s">
        <v>1896</v>
      </c>
      <c r="E1538" s="78" t="str">
        <f>IFERROR(VLOOKUP($C1538,'2025-26 School Level AAFTE'!$C$2:$L$2349,9,FALSE), "No")</f>
        <v>No</v>
      </c>
      <c r="F1538" s="67">
        <f>IFERROR(VLOOKUP($C1538,'2025-26 School Level AAFTE'!$C$2:$J$2349,8,FALSE), 0)</f>
        <v>305.73</v>
      </c>
      <c r="G1538" s="69">
        <f>IFERROR(IF(E1538= "yes",VLOOKUP(C1538,Summary!$B:$I,6,0),0),0)</f>
        <v>0</v>
      </c>
      <c r="H1538" s="68">
        <f t="shared" si="261"/>
        <v>0</v>
      </c>
      <c r="I1538" s="110">
        <f>VLOOKUP($A1538,'2026-27 Salary &amp; Benefits'!$A:$I,3,FALSE)</f>
        <v>1</v>
      </c>
      <c r="J1538" s="110">
        <f>VLOOKUP($A1538,'2026-27 Salary &amp; Benefits'!$A:$I,4,FALSE)</f>
        <v>1</v>
      </c>
      <c r="K1538" s="101">
        <f t="shared" si="262"/>
        <v>0</v>
      </c>
      <c r="L1538" s="100">
        <f t="shared" si="263"/>
        <v>0</v>
      </c>
      <c r="M1538" s="102">
        <f>'2026-27 Salary &amp; Benefits'!$E$6</f>
        <v>78209</v>
      </c>
      <c r="N1538" s="102">
        <f>'2026-27 Salary &amp; Benefits'!$F$6</f>
        <v>82248</v>
      </c>
      <c r="O1538" s="7">
        <f t="shared" si="264"/>
        <v>0</v>
      </c>
      <c r="P1538" s="7">
        <f t="shared" si="265"/>
        <v>0</v>
      </c>
      <c r="Q1538" s="7">
        <f>'2026-27 Salary &amp; Benefits'!G$6</f>
        <v>16817.759999999998</v>
      </c>
      <c r="R1538" s="103">
        <f>'2026-27 Salary &amp; Benefits'!H$6</f>
        <v>0.16020000000000001</v>
      </c>
      <c r="S1538" s="103">
        <f>'2026-27 Salary &amp; Benefits'!I$6</f>
        <v>0.15390000000000001</v>
      </c>
      <c r="T1538" s="7">
        <f t="shared" si="266"/>
        <v>0</v>
      </c>
      <c r="U1538" s="7">
        <f t="shared" si="267"/>
        <v>0</v>
      </c>
      <c r="V1538" s="7">
        <f t="shared" si="268"/>
        <v>0</v>
      </c>
      <c r="W1538" s="7">
        <f t="shared" si="269"/>
        <v>0</v>
      </c>
      <c r="X1538" s="18">
        <f t="shared" si="270"/>
        <v>0</v>
      </c>
      <c r="Y1538" s="2"/>
      <c r="Z1538" s="2"/>
      <c r="AA1538" s="2"/>
      <c r="AB1538" s="2"/>
      <c r="AC1538" s="2"/>
      <c r="AD1538" s="2"/>
      <c r="AE1538" s="2"/>
      <c r="AF1538" s="2"/>
      <c r="AG1538" s="2"/>
      <c r="AH1538" s="2"/>
      <c r="AI1538" s="2"/>
      <c r="AJ1538" s="2"/>
      <c r="AK1538" s="2"/>
      <c r="AL1538" s="2"/>
      <c r="AM1538" s="2"/>
      <c r="AN1538" s="2"/>
      <c r="AO1538" s="2"/>
      <c r="AP1538" s="2"/>
      <c r="AQ1538" s="2"/>
      <c r="AR1538" s="2"/>
      <c r="AS1538" s="2"/>
      <c r="AT1538" s="2"/>
      <c r="AU1538" s="2"/>
      <c r="AV1538" s="2"/>
      <c r="AW1538" s="2"/>
      <c r="AX1538" s="2"/>
      <c r="AY1538" s="2"/>
      <c r="AZ1538" s="2"/>
      <c r="BA1538" s="2"/>
      <c r="BB1538" s="2"/>
      <c r="BC1538" s="2"/>
      <c r="BD1538" s="2"/>
      <c r="BE1538" s="2"/>
      <c r="BF1538" s="2"/>
      <c r="BG1538" s="2"/>
      <c r="BH1538" s="2"/>
      <c r="BI1538" s="2"/>
      <c r="BJ1538" s="2"/>
      <c r="BK1538" s="2"/>
      <c r="BL1538" s="2"/>
      <c r="BM1538" s="2"/>
      <c r="BN1538" s="2"/>
      <c r="BO1538" s="2"/>
      <c r="BP1538" s="2"/>
      <c r="BQ1538" s="2"/>
      <c r="BR1538" s="2"/>
      <c r="BS1538" s="2"/>
      <c r="BT1538" s="2"/>
      <c r="BU1538" s="2"/>
      <c r="BV1538" s="2"/>
      <c r="BW1538" s="2"/>
      <c r="BX1538" s="2"/>
      <c r="BY1538" s="2"/>
      <c r="BZ1538" s="2"/>
      <c r="CA1538" s="2"/>
      <c r="CB1538" s="2"/>
      <c r="CC1538" s="2"/>
      <c r="CD1538" s="2"/>
      <c r="CE1538" s="2"/>
      <c r="CF1538" s="2"/>
      <c r="CG1538" s="2"/>
      <c r="CH1538" s="2"/>
      <c r="CI1538" s="2"/>
      <c r="CJ1538" s="2"/>
      <c r="CK1538" s="2"/>
      <c r="CL1538" s="2"/>
      <c r="CM1538" s="2"/>
      <c r="CN1538" s="2"/>
      <c r="CO1538" s="2"/>
      <c r="CP1538" s="2"/>
      <c r="CQ1538" s="2"/>
      <c r="CR1538" s="2"/>
      <c r="CS1538" s="2"/>
      <c r="CT1538" s="2"/>
      <c r="CU1538" s="2"/>
      <c r="CV1538" s="2"/>
      <c r="CW1538" s="2"/>
      <c r="CX1538" s="2"/>
      <c r="CY1538" s="2"/>
      <c r="CZ1538" s="2"/>
      <c r="DA1538" s="2"/>
      <c r="DB1538" s="2"/>
      <c r="DC1538" s="2"/>
      <c r="DD1538" s="2"/>
      <c r="DE1538" s="2"/>
      <c r="DF1538" s="2"/>
      <c r="DG1538" s="2"/>
      <c r="DH1538" s="2"/>
      <c r="DI1538" s="2"/>
      <c r="DJ1538" s="2"/>
      <c r="DK1538" s="2"/>
      <c r="DL1538" s="2"/>
      <c r="DM1538" s="2"/>
      <c r="DN1538" s="2"/>
      <c r="DO1538" s="2"/>
      <c r="DP1538" s="2"/>
      <c r="DQ1538" s="2"/>
      <c r="DR1538" s="2"/>
      <c r="DS1538" s="2"/>
      <c r="DT1538" s="2"/>
      <c r="DU1538" s="2"/>
      <c r="DV1538" s="2"/>
      <c r="DW1538" s="2"/>
      <c r="DX1538" s="2"/>
      <c r="DY1538" s="2"/>
      <c r="DZ1538" s="2"/>
      <c r="EA1538" s="2"/>
      <c r="EB1538" s="2"/>
      <c r="EC1538" s="2"/>
      <c r="ED1538" s="2"/>
      <c r="EE1538" s="2"/>
      <c r="EF1538" s="2"/>
      <c r="EG1538" s="2"/>
      <c r="EH1538" s="2"/>
      <c r="EI1538" s="2"/>
      <c r="EJ1538" s="2"/>
      <c r="EK1538" s="2"/>
      <c r="EL1538" s="2"/>
      <c r="EM1538" s="2"/>
      <c r="EN1538" s="2"/>
      <c r="EO1538" s="2"/>
      <c r="EP1538" s="2"/>
      <c r="EQ1538" s="2"/>
      <c r="ER1538" s="2"/>
      <c r="ES1538" s="2"/>
      <c r="ET1538" s="2"/>
      <c r="EU1538" s="2"/>
      <c r="EV1538" s="2"/>
      <c r="EW1538" s="2"/>
      <c r="EX1538" s="2"/>
      <c r="EY1538" s="2"/>
      <c r="EZ1538" s="2"/>
      <c r="FA1538" s="2"/>
      <c r="FB1538" s="2"/>
      <c r="FC1538" s="2"/>
    </row>
    <row r="1539" spans="1:159" s="4" customFormat="1">
      <c r="A1539" s="50" t="s">
        <v>2231</v>
      </c>
      <c r="B1539" s="59" t="s">
        <v>2737</v>
      </c>
      <c r="C1539" s="60">
        <v>5380</v>
      </c>
      <c r="D1539" s="59" t="s">
        <v>979</v>
      </c>
      <c r="E1539" s="78" t="str">
        <f>IFERROR(VLOOKUP($C1539,'2025-26 School Level AAFTE'!$C$2:$L$2349,9,FALSE), "No")</f>
        <v>Yes</v>
      </c>
      <c r="F1539" s="67">
        <f>IFERROR(VLOOKUP($C1539,'2025-26 School Level AAFTE'!$C$2:$J$2349,8,FALSE), 0)</f>
        <v>361.2</v>
      </c>
      <c r="G1539" s="69">
        <f>IFERROR(IF(E1539= "yes",VLOOKUP(C1539,Summary!$B:$I,6,0),0),0)</f>
        <v>0</v>
      </c>
      <c r="H1539" s="68">
        <f t="shared" si="261"/>
        <v>361.2</v>
      </c>
      <c r="I1539" s="110">
        <f>VLOOKUP($A1539,'2026-27 Salary &amp; Benefits'!$A:$I,3,FALSE)</f>
        <v>1.18</v>
      </c>
      <c r="J1539" s="110">
        <f>VLOOKUP($A1539,'2026-27 Salary &amp; Benefits'!$A:$I,4,FALSE)</f>
        <v>1.18</v>
      </c>
      <c r="K1539" s="101">
        <f t="shared" si="262"/>
        <v>361.2</v>
      </c>
      <c r="L1539" s="100">
        <f t="shared" si="263"/>
        <v>1.06</v>
      </c>
      <c r="M1539" s="102">
        <f>'2026-27 Salary &amp; Benefits'!$E$6</f>
        <v>78209</v>
      </c>
      <c r="N1539" s="102">
        <f>'2026-27 Salary &amp; Benefits'!$F$6</f>
        <v>82248</v>
      </c>
      <c r="O1539" s="7">
        <f t="shared" si="264"/>
        <v>97823.82</v>
      </c>
      <c r="P1539" s="7">
        <f t="shared" si="265"/>
        <v>5051.9799999999959</v>
      </c>
      <c r="Q1539" s="7">
        <f>'2026-27 Salary &amp; Benefits'!G$6</f>
        <v>16817.759999999998</v>
      </c>
      <c r="R1539" s="103">
        <f>'2026-27 Salary &amp; Benefits'!H$6</f>
        <v>0.16020000000000001</v>
      </c>
      <c r="S1539" s="103">
        <f>'2026-27 Salary &amp; Benefits'!I$6</f>
        <v>0.15390000000000001</v>
      </c>
      <c r="T1539" s="7">
        <f t="shared" si="266"/>
        <v>34275.699999999997</v>
      </c>
      <c r="U1539" s="7">
        <f t="shared" si="267"/>
        <v>1714.6</v>
      </c>
      <c r="V1539" s="7">
        <f t="shared" si="268"/>
        <v>263.88</v>
      </c>
      <c r="W1539" s="7">
        <f t="shared" si="269"/>
        <v>1978.48</v>
      </c>
      <c r="X1539" s="18">
        <f t="shared" si="270"/>
        <v>139129.98000000001</v>
      </c>
      <c r="Y1539" s="2"/>
      <c r="Z1539" s="2"/>
      <c r="AA1539" s="2"/>
      <c r="AB1539" s="2"/>
      <c r="AC1539" s="2"/>
      <c r="AD1539" s="2"/>
      <c r="AE1539" s="2"/>
      <c r="AF1539" s="2"/>
      <c r="AG1539" s="2"/>
      <c r="AH1539" s="2"/>
      <c r="AI1539" s="2"/>
      <c r="AJ1539" s="2"/>
      <c r="AK1539" s="2"/>
      <c r="AL1539" s="2"/>
      <c r="AM1539" s="2"/>
      <c r="AN1539" s="2"/>
      <c r="AO1539" s="2"/>
      <c r="AP1539" s="2"/>
      <c r="AQ1539" s="2"/>
      <c r="AR1539" s="2"/>
      <c r="AS1539" s="2"/>
      <c r="AT1539" s="2"/>
      <c r="AU1539" s="2"/>
      <c r="AV1539" s="2"/>
      <c r="AW1539" s="2"/>
      <c r="AX1539" s="2"/>
      <c r="AY1539" s="2"/>
      <c r="AZ1539" s="2"/>
      <c r="BA1539" s="2"/>
      <c r="BB1539" s="2"/>
      <c r="BC1539" s="2"/>
      <c r="BD1539" s="2"/>
      <c r="BE1539" s="2"/>
      <c r="BF1539" s="2"/>
      <c r="BG1539" s="2"/>
      <c r="BH1539" s="2"/>
      <c r="BI1539" s="2"/>
      <c r="BJ1539" s="2"/>
      <c r="BK1539" s="2"/>
      <c r="BL1539" s="2"/>
      <c r="BM1539" s="2"/>
      <c r="BN1539" s="2"/>
      <c r="BO1539" s="2"/>
      <c r="BP1539" s="2"/>
      <c r="BQ1539" s="2"/>
      <c r="BR1539" s="2"/>
      <c r="BS1539" s="2"/>
      <c r="BT1539" s="2"/>
      <c r="BU1539" s="2"/>
      <c r="BV1539" s="2"/>
      <c r="BW1539" s="2"/>
      <c r="BX1539" s="2"/>
      <c r="BY1539" s="2"/>
      <c r="BZ1539" s="2"/>
      <c r="CA1539" s="2"/>
      <c r="CB1539" s="2"/>
      <c r="CC1539" s="2"/>
      <c r="CD1539" s="2"/>
      <c r="CE1539" s="2"/>
      <c r="CF1539" s="2"/>
      <c r="CG1539" s="2"/>
      <c r="CH1539" s="2"/>
      <c r="CI1539" s="2"/>
      <c r="CJ1539" s="2"/>
      <c r="CK1539" s="2"/>
      <c r="CL1539" s="2"/>
      <c r="CM1539" s="2"/>
      <c r="CN1539" s="2"/>
      <c r="CO1539" s="2"/>
      <c r="CP1539" s="2"/>
      <c r="CQ1539" s="2"/>
      <c r="CR1539" s="2"/>
      <c r="CS1539" s="2"/>
      <c r="CT1539" s="2"/>
      <c r="CU1539" s="2"/>
      <c r="CV1539" s="2"/>
      <c r="CW1539" s="2"/>
      <c r="CX1539" s="2"/>
      <c r="CY1539" s="2"/>
      <c r="CZ1539" s="2"/>
      <c r="DA1539" s="2"/>
      <c r="DB1539" s="2"/>
      <c r="DC1539" s="2"/>
      <c r="DD1539" s="2"/>
      <c r="DE1539" s="2"/>
      <c r="DF1539" s="2"/>
      <c r="DG1539" s="2"/>
      <c r="DH1539" s="2"/>
      <c r="DI1539" s="2"/>
      <c r="DJ1539" s="2"/>
      <c r="DK1539" s="2"/>
      <c r="DL1539" s="2"/>
      <c r="DM1539" s="2"/>
      <c r="DN1539" s="2"/>
      <c r="DO1539" s="2"/>
      <c r="DP1539" s="2"/>
      <c r="DQ1539" s="2"/>
      <c r="DR1539" s="2"/>
      <c r="DS1539" s="2"/>
      <c r="DT1539" s="2"/>
      <c r="DU1539" s="2"/>
      <c r="DV1539" s="2"/>
      <c r="DW1539" s="2"/>
      <c r="DX1539" s="2"/>
      <c r="DY1539" s="2"/>
      <c r="DZ1539" s="2"/>
      <c r="EA1539" s="2"/>
      <c r="EB1539" s="2"/>
      <c r="EC1539" s="2"/>
      <c r="ED1539" s="2"/>
      <c r="EE1539" s="2"/>
      <c r="EF1539" s="2"/>
      <c r="EG1539" s="2"/>
      <c r="EH1539" s="2"/>
      <c r="EI1539" s="2"/>
      <c r="EJ1539" s="2"/>
      <c r="EK1539" s="2"/>
      <c r="EL1539" s="2"/>
      <c r="EM1539" s="2"/>
      <c r="EN1539" s="2"/>
      <c r="EO1539" s="2"/>
      <c r="EP1539" s="2"/>
      <c r="EQ1539" s="2"/>
      <c r="ER1539" s="2"/>
      <c r="ES1539" s="2"/>
      <c r="ET1539" s="2"/>
      <c r="EU1539" s="2"/>
      <c r="EV1539" s="2"/>
      <c r="EW1539" s="2"/>
      <c r="EX1539" s="2"/>
      <c r="EY1539" s="2"/>
      <c r="EZ1539" s="2"/>
      <c r="FA1539" s="2"/>
      <c r="FB1539" s="2"/>
      <c r="FC1539" s="2"/>
    </row>
    <row r="1540" spans="1:159" s="4" customFormat="1">
      <c r="A1540" s="50" t="s">
        <v>2439</v>
      </c>
      <c r="B1540" s="59" t="s">
        <v>2938</v>
      </c>
      <c r="C1540" s="60">
        <v>5468</v>
      </c>
      <c r="D1540" s="59" t="s">
        <v>2469</v>
      </c>
      <c r="E1540" s="78" t="str">
        <f>IFERROR(VLOOKUP($C1540,'2025-26 School Level AAFTE'!$C$2:$L$2349,9,FALSE), "No")</f>
        <v>Yes</v>
      </c>
      <c r="F1540" s="67">
        <f>IFERROR(VLOOKUP($C1540,'2025-26 School Level AAFTE'!$C$2:$J$2349,8,FALSE), 0)</f>
        <v>114.61999999999999</v>
      </c>
      <c r="G1540" s="69">
        <f>IFERROR(IF(E1540= "yes",VLOOKUP(C1540,Summary!$B:$I,6,0),0),0)</f>
        <v>0</v>
      </c>
      <c r="H1540" s="68">
        <f t="shared" si="261"/>
        <v>114.61999999999999</v>
      </c>
      <c r="I1540" s="110">
        <f>VLOOKUP($A1540,'2026-27 Salary &amp; Benefits'!$A:$I,3,FALSE)</f>
        <v>1.18</v>
      </c>
      <c r="J1540" s="110">
        <f>VLOOKUP($A1540,'2026-27 Salary &amp; Benefits'!$A:$I,4,FALSE)</f>
        <v>1.18</v>
      </c>
      <c r="K1540" s="101">
        <f t="shared" si="262"/>
        <v>114.61999999999999</v>
      </c>
      <c r="L1540" s="100">
        <f t="shared" si="263"/>
        <v>0.33600000000000002</v>
      </c>
      <c r="M1540" s="102">
        <f>'2026-27 Salary &amp; Benefits'!$E$6</f>
        <v>78209</v>
      </c>
      <c r="N1540" s="102">
        <f>'2026-27 Salary &amp; Benefits'!$F$6</f>
        <v>82248</v>
      </c>
      <c r="O1540" s="7">
        <f t="shared" si="264"/>
        <v>31008.3</v>
      </c>
      <c r="P1540" s="7">
        <f t="shared" si="265"/>
        <v>1601.3899999999994</v>
      </c>
      <c r="Q1540" s="7">
        <f>'2026-27 Salary &amp; Benefits'!G$6</f>
        <v>16817.759999999998</v>
      </c>
      <c r="R1540" s="103">
        <f>'2026-27 Salary &amp; Benefits'!H$6</f>
        <v>0.16020000000000001</v>
      </c>
      <c r="S1540" s="103">
        <f>'2026-27 Salary &amp; Benefits'!I$6</f>
        <v>0.15390000000000001</v>
      </c>
      <c r="T1540" s="7">
        <f t="shared" si="266"/>
        <v>10864.75</v>
      </c>
      <c r="U1540" s="7">
        <f t="shared" si="267"/>
        <v>543.49</v>
      </c>
      <c r="V1540" s="7">
        <f t="shared" si="268"/>
        <v>83.64</v>
      </c>
      <c r="W1540" s="7">
        <f t="shared" si="269"/>
        <v>627.13</v>
      </c>
      <c r="X1540" s="18">
        <f t="shared" si="270"/>
        <v>44101.57</v>
      </c>
      <c r="Y1540" s="2"/>
      <c r="Z1540" s="2"/>
      <c r="AA1540" s="2"/>
      <c r="AB1540" s="2"/>
      <c r="AC1540" s="2"/>
      <c r="AD1540" s="2"/>
      <c r="AE1540" s="2"/>
      <c r="AF1540" s="2"/>
      <c r="AG1540" s="2"/>
      <c r="AH1540" s="2"/>
      <c r="AI1540" s="2"/>
      <c r="AJ1540" s="2"/>
      <c r="AK1540" s="2"/>
      <c r="AL1540" s="2"/>
      <c r="AM1540" s="2"/>
      <c r="AN1540" s="2"/>
      <c r="AO1540" s="2"/>
      <c r="AP1540" s="2"/>
      <c r="AQ1540" s="2"/>
      <c r="AR1540" s="2"/>
      <c r="AS1540" s="2"/>
      <c r="AT1540" s="2"/>
      <c r="AU1540" s="2"/>
      <c r="AV1540" s="2"/>
      <c r="AW1540" s="2"/>
      <c r="AX1540" s="2"/>
      <c r="AY1540" s="2"/>
      <c r="AZ1540" s="2"/>
      <c r="BA1540" s="2"/>
      <c r="BB1540" s="2"/>
      <c r="BC1540" s="2"/>
      <c r="BD1540" s="2"/>
      <c r="BE1540" s="2"/>
      <c r="BF1540" s="2"/>
      <c r="BG1540" s="2"/>
      <c r="BH1540" s="2"/>
      <c r="BI1540" s="2"/>
      <c r="BJ1540" s="2"/>
      <c r="BK1540" s="2"/>
      <c r="BL1540" s="2"/>
      <c r="BM1540" s="2"/>
      <c r="BN1540" s="2"/>
      <c r="BO1540" s="2"/>
      <c r="BP1540" s="2"/>
      <c r="BQ1540" s="2"/>
      <c r="BR1540" s="2"/>
      <c r="BS1540" s="2"/>
      <c r="BT1540" s="2"/>
      <c r="BU1540" s="2"/>
      <c r="BV1540" s="2"/>
      <c r="BW1540" s="2"/>
      <c r="BX1540" s="2"/>
      <c r="BY1540" s="2"/>
      <c r="BZ1540" s="2"/>
      <c r="CA1540" s="2"/>
      <c r="CB1540" s="2"/>
      <c r="CC1540" s="2"/>
      <c r="CD1540" s="2"/>
      <c r="CE1540" s="2"/>
      <c r="CF1540" s="2"/>
      <c r="CG1540" s="2"/>
      <c r="CH1540" s="2"/>
      <c r="CI1540" s="2"/>
      <c r="CJ1540" s="2"/>
      <c r="CK1540" s="2"/>
      <c r="CL1540" s="2"/>
      <c r="CM1540" s="2"/>
      <c r="CN1540" s="2"/>
      <c r="CO1540" s="2"/>
      <c r="CP1540" s="2"/>
      <c r="CQ1540" s="2"/>
      <c r="CR1540" s="2"/>
      <c r="CS1540" s="2"/>
      <c r="CT1540" s="2"/>
      <c r="CU1540" s="2"/>
      <c r="CV1540" s="2"/>
      <c r="CW1540" s="2"/>
      <c r="CX1540" s="2"/>
      <c r="CY1540" s="2"/>
      <c r="CZ1540" s="2"/>
      <c r="DA1540" s="2"/>
      <c r="DB1540" s="2"/>
      <c r="DC1540" s="2"/>
      <c r="DD1540" s="2"/>
      <c r="DE1540" s="2"/>
      <c r="DF1540" s="2"/>
      <c r="DG1540" s="2"/>
      <c r="DH1540" s="2"/>
      <c r="DI1540" s="2"/>
      <c r="DJ1540" s="2"/>
      <c r="DK1540" s="2"/>
      <c r="DL1540" s="2"/>
      <c r="DM1540" s="2"/>
      <c r="DN1540" s="2"/>
      <c r="DO1540" s="2"/>
      <c r="DP1540" s="2"/>
      <c r="DQ1540" s="2"/>
      <c r="DR1540" s="2"/>
      <c r="DS1540" s="2"/>
      <c r="DT1540" s="2"/>
      <c r="DU1540" s="2"/>
      <c r="DV1540" s="2"/>
      <c r="DW1540" s="2"/>
      <c r="DX1540" s="2"/>
      <c r="DY1540" s="2"/>
      <c r="DZ1540" s="2"/>
      <c r="EA1540" s="2"/>
      <c r="EB1540" s="2"/>
      <c r="EC1540" s="2"/>
      <c r="ED1540" s="2"/>
      <c r="EE1540" s="2"/>
      <c r="EF1540" s="2"/>
      <c r="EG1540" s="2"/>
      <c r="EH1540" s="2"/>
      <c r="EI1540" s="2"/>
      <c r="EJ1540" s="2"/>
      <c r="EK1540" s="2"/>
      <c r="EL1540" s="2"/>
      <c r="EM1540" s="2"/>
      <c r="EN1540" s="2"/>
      <c r="EO1540" s="2"/>
      <c r="EP1540" s="2"/>
      <c r="EQ1540" s="2"/>
      <c r="ER1540" s="2"/>
      <c r="ES1540" s="2"/>
      <c r="ET1540" s="2"/>
      <c r="EU1540" s="2"/>
      <c r="EV1540" s="2"/>
      <c r="EW1540" s="2"/>
      <c r="EX1540" s="2"/>
      <c r="EY1540" s="2"/>
      <c r="EZ1540" s="2"/>
      <c r="FA1540" s="2"/>
      <c r="FB1540" s="2"/>
      <c r="FC1540" s="2"/>
    </row>
    <row r="1541" spans="1:159" s="4" customFormat="1">
      <c r="A1541" s="50" t="s">
        <v>2291</v>
      </c>
      <c r="B1541" s="59" t="s">
        <v>2738</v>
      </c>
      <c r="C1541" s="60">
        <v>2803</v>
      </c>
      <c r="D1541" s="59" t="s">
        <v>1220</v>
      </c>
      <c r="E1541" s="78" t="str">
        <f>IFERROR(VLOOKUP($C1541,'2025-26 School Level AAFTE'!$C$2:$L$2349,9,FALSE), "No")</f>
        <v>Yes</v>
      </c>
      <c r="F1541" s="67">
        <f>IFERROR(VLOOKUP($C1541,'2025-26 School Level AAFTE'!$C$2:$J$2349,8,FALSE), 0)</f>
        <v>206</v>
      </c>
      <c r="G1541" s="69">
        <f>IFERROR(IF(E1541= "yes",VLOOKUP(C1541,Summary!$B:$I,6,0),0),0)</f>
        <v>0</v>
      </c>
      <c r="H1541" s="68">
        <f t="shared" si="261"/>
        <v>206</v>
      </c>
      <c r="I1541" s="110">
        <f>VLOOKUP($A1541,'2026-27 Salary &amp; Benefits'!$A:$I,3,FALSE)</f>
        <v>1</v>
      </c>
      <c r="J1541" s="110">
        <f>VLOOKUP($A1541,'2026-27 Salary &amp; Benefits'!$A:$I,4,FALSE)</f>
        <v>1</v>
      </c>
      <c r="K1541" s="101">
        <f t="shared" si="262"/>
        <v>206</v>
      </c>
      <c r="L1541" s="100">
        <f t="shared" si="263"/>
        <v>0.60399999999999998</v>
      </c>
      <c r="M1541" s="102">
        <f>'2026-27 Salary &amp; Benefits'!$E$6</f>
        <v>78209</v>
      </c>
      <c r="N1541" s="102">
        <f>'2026-27 Salary &amp; Benefits'!$F$6</f>
        <v>82248</v>
      </c>
      <c r="O1541" s="7">
        <f t="shared" si="264"/>
        <v>47238.239999999998</v>
      </c>
      <c r="P1541" s="7">
        <f t="shared" si="265"/>
        <v>2439.5500000000029</v>
      </c>
      <c r="Q1541" s="7">
        <f>'2026-27 Salary &amp; Benefits'!G$6</f>
        <v>16817.759999999998</v>
      </c>
      <c r="R1541" s="103">
        <f>'2026-27 Salary &amp; Benefits'!H$6</f>
        <v>0.16020000000000001</v>
      </c>
      <c r="S1541" s="103">
        <f>'2026-27 Salary &amp; Benefits'!I$6</f>
        <v>0.15390000000000001</v>
      </c>
      <c r="T1541" s="7">
        <f t="shared" si="266"/>
        <v>18100.939999999999</v>
      </c>
      <c r="U1541" s="7">
        <f t="shared" si="267"/>
        <v>827.96</v>
      </c>
      <c r="V1541" s="7">
        <f t="shared" si="268"/>
        <v>127.42</v>
      </c>
      <c r="W1541" s="7">
        <f t="shared" si="269"/>
        <v>955.38</v>
      </c>
      <c r="X1541" s="18">
        <f t="shared" si="270"/>
        <v>68734.11</v>
      </c>
      <c r="Y1541" s="2"/>
      <c r="Z1541" s="2"/>
      <c r="AA1541" s="2"/>
      <c r="AB1541" s="2"/>
      <c r="AC1541" s="2"/>
      <c r="AD1541" s="2"/>
      <c r="AE1541" s="2"/>
      <c r="AF1541" s="2"/>
      <c r="AG1541" s="2"/>
      <c r="AH1541" s="2"/>
      <c r="AI1541" s="2"/>
      <c r="AJ1541" s="2"/>
      <c r="AK1541" s="2"/>
      <c r="AL1541" s="2"/>
      <c r="AM1541" s="2"/>
      <c r="AN1541" s="2"/>
      <c r="AO1541" s="2"/>
      <c r="AP1541" s="2"/>
      <c r="AQ1541" s="2"/>
      <c r="AR1541" s="2"/>
      <c r="AS1541" s="2"/>
      <c r="AT1541" s="2"/>
      <c r="AU1541" s="2"/>
      <c r="AV1541" s="2"/>
      <c r="AW1541" s="2"/>
      <c r="AX1541" s="2"/>
      <c r="AY1541" s="2"/>
      <c r="AZ1541" s="2"/>
      <c r="BA1541" s="2"/>
      <c r="BB1541" s="2"/>
      <c r="BC1541" s="2"/>
      <c r="BD1541" s="2"/>
      <c r="BE1541" s="2"/>
      <c r="BF1541" s="2"/>
      <c r="BG1541" s="2"/>
      <c r="BH1541" s="2"/>
      <c r="BI1541" s="2"/>
      <c r="BJ1541" s="2"/>
      <c r="BK1541" s="2"/>
      <c r="BL1541" s="2"/>
      <c r="BM1541" s="2"/>
      <c r="BN1541" s="2"/>
      <c r="BO1541" s="2"/>
      <c r="BP1541" s="2"/>
      <c r="BQ1541" s="2"/>
      <c r="BR1541" s="2"/>
      <c r="BS1541" s="2"/>
      <c r="BT1541" s="2"/>
      <c r="BU1541" s="2"/>
      <c r="BV1541" s="2"/>
      <c r="BW1541" s="2"/>
      <c r="BX1541" s="2"/>
      <c r="BY1541" s="2"/>
      <c r="BZ1541" s="2"/>
      <c r="CA1541" s="2"/>
      <c r="CB1541" s="2"/>
      <c r="CC1541" s="2"/>
      <c r="CD1541" s="2"/>
      <c r="CE1541" s="2"/>
      <c r="CF1541" s="2"/>
      <c r="CG1541" s="2"/>
      <c r="CH1541" s="2"/>
      <c r="CI1541" s="2"/>
      <c r="CJ1541" s="2"/>
      <c r="CK1541" s="2"/>
      <c r="CL1541" s="2"/>
      <c r="CM1541" s="2"/>
      <c r="CN1541" s="2"/>
      <c r="CO1541" s="2"/>
      <c r="CP1541" s="2"/>
      <c r="CQ1541" s="2"/>
      <c r="CR1541" s="2"/>
      <c r="CS1541" s="2"/>
      <c r="CT1541" s="2"/>
      <c r="CU1541" s="2"/>
      <c r="CV1541" s="2"/>
      <c r="CW1541" s="2"/>
      <c r="CX1541" s="2"/>
      <c r="CY1541" s="2"/>
      <c r="CZ1541" s="2"/>
      <c r="DA1541" s="2"/>
      <c r="DB1541" s="2"/>
      <c r="DC1541" s="2"/>
      <c r="DD1541" s="2"/>
      <c r="DE1541" s="2"/>
      <c r="DF1541" s="2"/>
      <c r="DG1541" s="2"/>
      <c r="DH1541" s="2"/>
      <c r="DI1541" s="2"/>
      <c r="DJ1541" s="2"/>
      <c r="DK1541" s="2"/>
      <c r="DL1541" s="2"/>
      <c r="DM1541" s="2"/>
      <c r="DN1541" s="2"/>
      <c r="DO1541" s="2"/>
      <c r="DP1541" s="2"/>
      <c r="DQ1541" s="2"/>
      <c r="DR1541" s="2"/>
      <c r="DS1541" s="2"/>
      <c r="DT1541" s="2"/>
      <c r="DU1541" s="2"/>
      <c r="DV1541" s="2"/>
      <c r="DW1541" s="2"/>
      <c r="DX1541" s="2"/>
      <c r="DY1541" s="2"/>
      <c r="DZ1541" s="2"/>
      <c r="EA1541" s="2"/>
      <c r="EB1541" s="2"/>
      <c r="EC1541" s="2"/>
      <c r="ED1541" s="2"/>
      <c r="EE1541" s="2"/>
      <c r="EF1541" s="2"/>
      <c r="EG1541" s="2"/>
      <c r="EH1541" s="2"/>
      <c r="EI1541" s="2"/>
      <c r="EJ1541" s="2"/>
      <c r="EK1541" s="2"/>
      <c r="EL1541" s="2"/>
      <c r="EM1541" s="2"/>
      <c r="EN1541" s="2"/>
      <c r="EO1541" s="2"/>
      <c r="EP1541" s="2"/>
      <c r="EQ1541" s="2"/>
      <c r="ER1541" s="2"/>
      <c r="ES1541" s="2"/>
      <c r="ET1541" s="2"/>
      <c r="EU1541" s="2"/>
      <c r="EV1541" s="2"/>
      <c r="EW1541" s="2"/>
      <c r="EX1541" s="2"/>
      <c r="EY1541" s="2"/>
      <c r="EZ1541" s="2"/>
      <c r="FA1541" s="2"/>
      <c r="FB1541" s="2"/>
      <c r="FC1541" s="2"/>
    </row>
    <row r="1542" spans="1:159" s="4" customFormat="1">
      <c r="A1542" s="50" t="s">
        <v>2291</v>
      </c>
      <c r="B1542" s="59" t="s">
        <v>2738</v>
      </c>
      <c r="C1542" s="60">
        <v>2357</v>
      </c>
      <c r="D1542" s="59" t="s">
        <v>1219</v>
      </c>
      <c r="E1542" s="78" t="str">
        <f>IFERROR(VLOOKUP($C1542,'2025-26 School Level AAFTE'!$C$2:$L$2349,9,FALSE), "No")</f>
        <v>Yes</v>
      </c>
      <c r="F1542" s="67">
        <f>IFERROR(VLOOKUP($C1542,'2025-26 School Level AAFTE'!$C$2:$J$2349,8,FALSE), 0)</f>
        <v>245.61</v>
      </c>
      <c r="G1542" s="69">
        <f>IFERROR(IF(E1542= "yes",VLOOKUP(C1542,Summary!$B:$I,6,0),0),0)</f>
        <v>0</v>
      </c>
      <c r="H1542" s="68">
        <f t="shared" si="261"/>
        <v>245.61</v>
      </c>
      <c r="I1542" s="110">
        <f>VLOOKUP($A1542,'2026-27 Salary &amp; Benefits'!$A:$I,3,FALSE)</f>
        <v>1</v>
      </c>
      <c r="J1542" s="110">
        <f>VLOOKUP($A1542,'2026-27 Salary &amp; Benefits'!$A:$I,4,FALSE)</f>
        <v>1</v>
      </c>
      <c r="K1542" s="101">
        <f t="shared" si="262"/>
        <v>245.61</v>
      </c>
      <c r="L1542" s="100">
        <f t="shared" si="263"/>
        <v>0.72</v>
      </c>
      <c r="M1542" s="102">
        <f>'2026-27 Salary &amp; Benefits'!$E$6</f>
        <v>78209</v>
      </c>
      <c r="N1542" s="102">
        <f>'2026-27 Salary &amp; Benefits'!$F$6</f>
        <v>82248</v>
      </c>
      <c r="O1542" s="7">
        <f t="shared" si="264"/>
        <v>56310.48</v>
      </c>
      <c r="P1542" s="7">
        <f t="shared" si="265"/>
        <v>2908.0799999999945</v>
      </c>
      <c r="Q1542" s="7">
        <f>'2026-27 Salary &amp; Benefits'!G$6</f>
        <v>16817.759999999998</v>
      </c>
      <c r="R1542" s="103">
        <f>'2026-27 Salary &amp; Benefits'!H$6</f>
        <v>0.16020000000000001</v>
      </c>
      <c r="S1542" s="103">
        <f>'2026-27 Salary &amp; Benefits'!I$6</f>
        <v>0.15390000000000001</v>
      </c>
      <c r="T1542" s="7">
        <f t="shared" si="266"/>
        <v>21577.279999999999</v>
      </c>
      <c r="U1542" s="7">
        <f t="shared" si="267"/>
        <v>986.98</v>
      </c>
      <c r="V1542" s="7">
        <f t="shared" si="268"/>
        <v>151.9</v>
      </c>
      <c r="W1542" s="7">
        <f t="shared" si="269"/>
        <v>1138.8800000000001</v>
      </c>
      <c r="X1542" s="18">
        <f t="shared" si="270"/>
        <v>81934.720000000001</v>
      </c>
      <c r="Y1542" s="2"/>
      <c r="Z1542" s="2"/>
      <c r="AA1542" s="2"/>
      <c r="AB1542" s="2"/>
      <c r="AC1542" s="2"/>
      <c r="AD1542" s="2"/>
      <c r="AE1542" s="2"/>
      <c r="AF1542" s="2"/>
      <c r="AG1542" s="2"/>
      <c r="AH1542" s="2"/>
      <c r="AI1542" s="2"/>
      <c r="AJ1542" s="2"/>
      <c r="AK1542" s="2"/>
      <c r="AL1542" s="2"/>
      <c r="AM1542" s="2"/>
      <c r="AN1542" s="2"/>
      <c r="AO1542" s="2"/>
      <c r="AP1542" s="2"/>
      <c r="AQ1542" s="2"/>
      <c r="AR1542" s="2"/>
      <c r="AS1542" s="2"/>
      <c r="AT1542" s="2"/>
      <c r="AU1542" s="2"/>
      <c r="AV1542" s="2"/>
      <c r="AW1542" s="2"/>
      <c r="AX1542" s="2"/>
      <c r="AY1542" s="2"/>
      <c r="AZ1542" s="2"/>
      <c r="BA1542" s="2"/>
      <c r="BB1542" s="2"/>
      <c r="BC1542" s="2"/>
      <c r="BD1542" s="2"/>
      <c r="BE1542" s="2"/>
      <c r="BF1542" s="2"/>
      <c r="BG1542" s="2"/>
      <c r="BH1542" s="2"/>
      <c r="BI1542" s="2"/>
      <c r="BJ1542" s="2"/>
      <c r="BK1542" s="2"/>
      <c r="BL1542" s="2"/>
      <c r="BM1542" s="2"/>
      <c r="BN1542" s="2"/>
      <c r="BO1542" s="2"/>
      <c r="BP1542" s="2"/>
      <c r="BQ1542" s="2"/>
      <c r="BR1542" s="2"/>
      <c r="BS1542" s="2"/>
      <c r="BT1542" s="2"/>
      <c r="BU1542" s="2"/>
      <c r="BV1542" s="2"/>
      <c r="BW1542" s="2"/>
      <c r="BX1542" s="2"/>
      <c r="BY1542" s="2"/>
      <c r="BZ1542" s="2"/>
      <c r="CA1542" s="2"/>
      <c r="CB1542" s="2"/>
      <c r="CC1542" s="2"/>
      <c r="CD1542" s="2"/>
      <c r="CE1542" s="2"/>
      <c r="CF1542" s="2"/>
      <c r="CG1542" s="2"/>
      <c r="CH1542" s="2"/>
      <c r="CI1542" s="2"/>
      <c r="CJ1542" s="2"/>
      <c r="CK1542" s="2"/>
      <c r="CL1542" s="2"/>
      <c r="CM1542" s="2"/>
      <c r="CN1542" s="2"/>
      <c r="CO1542" s="2"/>
      <c r="CP1542" s="2"/>
      <c r="CQ1542" s="2"/>
      <c r="CR1542" s="2"/>
      <c r="CS1542" s="2"/>
      <c r="CT1542" s="2"/>
      <c r="CU1542" s="2"/>
      <c r="CV1542" s="2"/>
      <c r="CW1542" s="2"/>
      <c r="CX1542" s="2"/>
      <c r="CY1542" s="2"/>
      <c r="CZ1542" s="2"/>
      <c r="DA1542" s="2"/>
      <c r="DB1542" s="2"/>
      <c r="DC1542" s="2"/>
      <c r="DD1542" s="2"/>
      <c r="DE1542" s="2"/>
      <c r="DF1542" s="2"/>
      <c r="DG1542" s="2"/>
      <c r="DH1542" s="2"/>
      <c r="DI1542" s="2"/>
      <c r="DJ1542" s="2"/>
      <c r="DK1542" s="2"/>
      <c r="DL1542" s="2"/>
      <c r="DM1542" s="2"/>
      <c r="DN1542" s="2"/>
      <c r="DO1542" s="2"/>
      <c r="DP1542" s="2"/>
      <c r="DQ1542" s="2"/>
      <c r="DR1542" s="2"/>
      <c r="DS1542" s="2"/>
      <c r="DT1542" s="2"/>
      <c r="DU1542" s="2"/>
      <c r="DV1542" s="2"/>
      <c r="DW1542" s="2"/>
      <c r="DX1542" s="2"/>
      <c r="DY1542" s="2"/>
      <c r="DZ1542" s="2"/>
      <c r="EA1542" s="2"/>
      <c r="EB1542" s="2"/>
      <c r="EC1542" s="2"/>
      <c r="ED1542" s="2"/>
      <c r="EE1542" s="2"/>
      <c r="EF1542" s="2"/>
      <c r="EG1542" s="2"/>
      <c r="EH1542" s="2"/>
      <c r="EI1542" s="2"/>
      <c r="EJ1542" s="2"/>
      <c r="EK1542" s="2"/>
      <c r="EL1542" s="2"/>
      <c r="EM1542" s="2"/>
      <c r="EN1542" s="2"/>
      <c r="EO1542" s="2"/>
      <c r="EP1542" s="2"/>
      <c r="EQ1542" s="2"/>
      <c r="ER1542" s="2"/>
      <c r="ES1542" s="2"/>
      <c r="ET1542" s="2"/>
      <c r="EU1542" s="2"/>
      <c r="EV1542" s="2"/>
      <c r="EW1542" s="2"/>
      <c r="EX1542" s="2"/>
      <c r="EY1542" s="2"/>
      <c r="EZ1542" s="2"/>
      <c r="FA1542" s="2"/>
      <c r="FB1542" s="2"/>
      <c r="FC1542" s="2"/>
    </row>
    <row r="1543" spans="1:159" s="4" customFormat="1">
      <c r="A1543" s="50" t="s">
        <v>2268</v>
      </c>
      <c r="B1543" s="59" t="s">
        <v>2739</v>
      </c>
      <c r="C1543" s="60">
        <v>2864</v>
      </c>
      <c r="D1543" s="59" t="s">
        <v>1140</v>
      </c>
      <c r="E1543" s="78" t="str">
        <f>IFERROR(VLOOKUP($C1543,'2025-26 School Level AAFTE'!$C$2:$L$2349,9,FALSE), "No")</f>
        <v>No</v>
      </c>
      <c r="F1543" s="67">
        <f>IFERROR(VLOOKUP($C1543,'2025-26 School Level AAFTE'!$C$2:$J$2349,8,FALSE), 0)</f>
        <v>337.21</v>
      </c>
      <c r="G1543" s="69">
        <f>IFERROR(IF(E1543= "yes",VLOOKUP(C1543,Summary!$B:$I,6,0),0),0)</f>
        <v>0</v>
      </c>
      <c r="H1543" s="68">
        <f t="shared" si="261"/>
        <v>0</v>
      </c>
      <c r="I1543" s="110">
        <f>VLOOKUP($A1543,'2026-27 Salary &amp; Benefits'!$A:$I,3,FALSE)</f>
        <v>1</v>
      </c>
      <c r="J1543" s="110">
        <f>VLOOKUP($A1543,'2026-27 Salary &amp; Benefits'!$A:$I,4,FALSE)</f>
        <v>1</v>
      </c>
      <c r="K1543" s="101">
        <f t="shared" si="262"/>
        <v>0</v>
      </c>
      <c r="L1543" s="100">
        <f t="shared" si="263"/>
        <v>0</v>
      </c>
      <c r="M1543" s="102">
        <f>'2026-27 Salary &amp; Benefits'!$E$6</f>
        <v>78209</v>
      </c>
      <c r="N1543" s="102">
        <f>'2026-27 Salary &amp; Benefits'!$F$6</f>
        <v>82248</v>
      </c>
      <c r="O1543" s="7">
        <f t="shared" si="264"/>
        <v>0</v>
      </c>
      <c r="P1543" s="7">
        <f t="shared" si="265"/>
        <v>0</v>
      </c>
      <c r="Q1543" s="7">
        <f>'2026-27 Salary &amp; Benefits'!G$6</f>
        <v>16817.759999999998</v>
      </c>
      <c r="R1543" s="103">
        <f>'2026-27 Salary &amp; Benefits'!H$6</f>
        <v>0.16020000000000001</v>
      </c>
      <c r="S1543" s="103">
        <f>'2026-27 Salary &amp; Benefits'!I$6</f>
        <v>0.15390000000000001</v>
      </c>
      <c r="T1543" s="7">
        <f t="shared" si="266"/>
        <v>0</v>
      </c>
      <c r="U1543" s="7">
        <f t="shared" si="267"/>
        <v>0</v>
      </c>
      <c r="V1543" s="7">
        <f t="shared" si="268"/>
        <v>0</v>
      </c>
      <c r="W1543" s="7">
        <f t="shared" si="269"/>
        <v>0</v>
      </c>
      <c r="X1543" s="18">
        <f t="shared" si="270"/>
        <v>0</v>
      </c>
      <c r="Y1543" s="2"/>
      <c r="Z1543" s="2"/>
      <c r="AA1543" s="2"/>
      <c r="AB1543" s="2"/>
      <c r="AC1543" s="2"/>
      <c r="AD1543" s="2"/>
      <c r="AE1543" s="2"/>
      <c r="AF1543" s="2"/>
      <c r="AG1543" s="2"/>
      <c r="AH1543" s="2"/>
      <c r="AI1543" s="2"/>
      <c r="AJ1543" s="2"/>
      <c r="AK1543" s="2"/>
      <c r="AL1543" s="2"/>
      <c r="AM1543" s="2"/>
      <c r="AN1543" s="2"/>
      <c r="AO1543" s="2"/>
      <c r="AP1543" s="2"/>
      <c r="AQ1543" s="2"/>
      <c r="AR1543" s="2"/>
      <c r="AS1543" s="2"/>
      <c r="AT1543" s="2"/>
      <c r="AU1543" s="2"/>
      <c r="AV1543" s="2"/>
      <c r="AW1543" s="2"/>
      <c r="AX1543" s="2"/>
      <c r="AY1543" s="2"/>
      <c r="AZ1543" s="2"/>
      <c r="BA1543" s="2"/>
      <c r="BB1543" s="2"/>
      <c r="BC1543" s="2"/>
      <c r="BD1543" s="2"/>
      <c r="BE1543" s="2"/>
      <c r="BF1543" s="2"/>
      <c r="BG1543" s="2"/>
      <c r="BH1543" s="2"/>
      <c r="BI1543" s="2"/>
      <c r="BJ1543" s="2"/>
      <c r="BK1543" s="2"/>
      <c r="BL1543" s="2"/>
      <c r="BM1543" s="2"/>
      <c r="BN1543" s="2"/>
      <c r="BO1543" s="2"/>
      <c r="BP1543" s="2"/>
      <c r="BQ1543" s="2"/>
      <c r="BR1543" s="2"/>
      <c r="BS1543" s="2"/>
      <c r="BT1543" s="2"/>
      <c r="BU1543" s="2"/>
      <c r="BV1543" s="2"/>
      <c r="BW1543" s="2"/>
      <c r="BX1543" s="2"/>
      <c r="BY1543" s="2"/>
      <c r="BZ1543" s="2"/>
      <c r="CA1543" s="2"/>
      <c r="CB1543" s="2"/>
      <c r="CC1543" s="2"/>
      <c r="CD1543" s="2"/>
      <c r="CE1543" s="2"/>
      <c r="CF1543" s="2"/>
      <c r="CG1543" s="2"/>
      <c r="CH1543" s="2"/>
      <c r="CI1543" s="2"/>
      <c r="CJ1543" s="2"/>
      <c r="CK1543" s="2"/>
      <c r="CL1543" s="2"/>
      <c r="CM1543" s="2"/>
      <c r="CN1543" s="2"/>
      <c r="CO1543" s="2"/>
      <c r="CP1543" s="2"/>
      <c r="CQ1543" s="2"/>
      <c r="CR1543" s="2"/>
      <c r="CS1543" s="2"/>
      <c r="CT1543" s="2"/>
      <c r="CU1543" s="2"/>
      <c r="CV1543" s="2"/>
      <c r="CW1543" s="2"/>
      <c r="CX1543" s="2"/>
      <c r="CY1543" s="2"/>
      <c r="CZ1543" s="2"/>
      <c r="DA1543" s="2"/>
      <c r="DB1543" s="2"/>
      <c r="DC1543" s="2"/>
      <c r="DD1543" s="2"/>
      <c r="DE1543" s="2"/>
      <c r="DF1543" s="2"/>
      <c r="DG1543" s="2"/>
      <c r="DH1543" s="2"/>
      <c r="DI1543" s="2"/>
      <c r="DJ1543" s="2"/>
      <c r="DK1543" s="2"/>
      <c r="DL1543" s="2"/>
      <c r="DM1543" s="2"/>
      <c r="DN1543" s="2"/>
      <c r="DO1543" s="2"/>
      <c r="DP1543" s="2"/>
      <c r="DQ1543" s="2"/>
      <c r="DR1543" s="2"/>
      <c r="DS1543" s="2"/>
      <c r="DT1543" s="2"/>
      <c r="DU1543" s="2"/>
      <c r="DV1543" s="2"/>
      <c r="DW1543" s="2"/>
      <c r="DX1543" s="2"/>
      <c r="DY1543" s="2"/>
      <c r="DZ1543" s="2"/>
      <c r="EA1543" s="2"/>
      <c r="EB1543" s="2"/>
      <c r="EC1543" s="2"/>
      <c r="ED1543" s="2"/>
      <c r="EE1543" s="2"/>
      <c r="EF1543" s="2"/>
      <c r="EG1543" s="2"/>
      <c r="EH1543" s="2"/>
      <c r="EI1543" s="2"/>
      <c r="EJ1543" s="2"/>
      <c r="EK1543" s="2"/>
      <c r="EL1543" s="2"/>
      <c r="EM1543" s="2"/>
      <c r="EN1543" s="2"/>
      <c r="EO1543" s="2"/>
      <c r="EP1543" s="2"/>
      <c r="EQ1543" s="2"/>
      <c r="ER1543" s="2"/>
      <c r="ES1543" s="2"/>
      <c r="ET1543" s="2"/>
      <c r="EU1543" s="2"/>
      <c r="EV1543" s="2"/>
      <c r="EW1543" s="2"/>
      <c r="EX1543" s="2"/>
      <c r="EY1543" s="2"/>
      <c r="EZ1543" s="2"/>
      <c r="FA1543" s="2"/>
      <c r="FB1543" s="2"/>
      <c r="FC1543" s="2"/>
    </row>
    <row r="1544" spans="1:159" s="4" customFormat="1">
      <c r="A1544" s="50" t="s">
        <v>2268</v>
      </c>
      <c r="B1544" s="59" t="s">
        <v>2739</v>
      </c>
      <c r="C1544" s="60">
        <v>2478</v>
      </c>
      <c r="D1544" s="59" t="s">
        <v>1139</v>
      </c>
      <c r="E1544" s="78" t="str">
        <f>IFERROR(VLOOKUP($C1544,'2025-26 School Level AAFTE'!$C$2:$L$2349,9,FALSE), "No")</f>
        <v>No</v>
      </c>
      <c r="F1544" s="67">
        <f>IFERROR(VLOOKUP($C1544,'2025-26 School Level AAFTE'!$C$2:$J$2349,8,FALSE), 0)</f>
        <v>311.27</v>
      </c>
      <c r="G1544" s="69">
        <f>IFERROR(IF(E1544= "yes",VLOOKUP(C1544,Summary!$B:$I,6,0),0),0)</f>
        <v>0</v>
      </c>
      <c r="H1544" s="68">
        <f t="shared" si="261"/>
        <v>0</v>
      </c>
      <c r="I1544" s="110">
        <f>VLOOKUP($A1544,'2026-27 Salary &amp; Benefits'!$A:$I,3,FALSE)</f>
        <v>1</v>
      </c>
      <c r="J1544" s="110">
        <f>VLOOKUP($A1544,'2026-27 Salary &amp; Benefits'!$A:$I,4,FALSE)</f>
        <v>1</v>
      </c>
      <c r="K1544" s="101">
        <f t="shared" si="262"/>
        <v>0</v>
      </c>
      <c r="L1544" s="100">
        <f t="shared" si="263"/>
        <v>0</v>
      </c>
      <c r="M1544" s="102">
        <f>'2026-27 Salary &amp; Benefits'!$E$6</f>
        <v>78209</v>
      </c>
      <c r="N1544" s="102">
        <f>'2026-27 Salary &amp; Benefits'!$F$6</f>
        <v>82248</v>
      </c>
      <c r="O1544" s="7">
        <f t="shared" si="264"/>
        <v>0</v>
      </c>
      <c r="P1544" s="7">
        <f t="shared" si="265"/>
        <v>0</v>
      </c>
      <c r="Q1544" s="7">
        <f>'2026-27 Salary &amp; Benefits'!G$6</f>
        <v>16817.759999999998</v>
      </c>
      <c r="R1544" s="103">
        <f>'2026-27 Salary &amp; Benefits'!H$6</f>
        <v>0.16020000000000001</v>
      </c>
      <c r="S1544" s="103">
        <f>'2026-27 Salary &amp; Benefits'!I$6</f>
        <v>0.15390000000000001</v>
      </c>
      <c r="T1544" s="7">
        <f t="shared" si="266"/>
        <v>0</v>
      </c>
      <c r="U1544" s="7">
        <f t="shared" si="267"/>
        <v>0</v>
      </c>
      <c r="V1544" s="7">
        <f t="shared" si="268"/>
        <v>0</v>
      </c>
      <c r="W1544" s="7">
        <f t="shared" si="269"/>
        <v>0</v>
      </c>
      <c r="X1544" s="18">
        <f t="shared" si="270"/>
        <v>0</v>
      </c>
      <c r="Y1544" s="2"/>
      <c r="Z1544" s="2"/>
      <c r="AA1544" s="2"/>
      <c r="AB1544" s="2"/>
      <c r="AC1544" s="2"/>
      <c r="AD1544" s="2"/>
      <c r="AE1544" s="2"/>
      <c r="AF1544" s="2"/>
      <c r="AG1544" s="2"/>
      <c r="AH1544" s="2"/>
      <c r="AI1544" s="2"/>
      <c r="AJ1544" s="2"/>
      <c r="AK1544" s="2"/>
      <c r="AL1544" s="2"/>
      <c r="AM1544" s="2"/>
      <c r="AN1544" s="2"/>
      <c r="AO1544" s="2"/>
      <c r="AP1544" s="2"/>
      <c r="AQ1544" s="2"/>
      <c r="AR1544" s="2"/>
      <c r="AS1544" s="2"/>
      <c r="AT1544" s="2"/>
      <c r="AU1544" s="2"/>
      <c r="AV1544" s="2"/>
      <c r="AW1544" s="2"/>
      <c r="AX1544" s="2"/>
      <c r="AY1544" s="2"/>
      <c r="AZ1544" s="2"/>
      <c r="BA1544" s="2"/>
      <c r="BB1544" s="2"/>
      <c r="BC1544" s="2"/>
      <c r="BD1544" s="2"/>
      <c r="BE1544" s="2"/>
      <c r="BF1544" s="2"/>
      <c r="BG1544" s="2"/>
      <c r="BH1544" s="2"/>
      <c r="BI1544" s="2"/>
      <c r="BJ1544" s="2"/>
      <c r="BK1544" s="2"/>
      <c r="BL1544" s="2"/>
      <c r="BM1544" s="2"/>
      <c r="BN1544" s="2"/>
      <c r="BO1544" s="2"/>
      <c r="BP1544" s="2"/>
      <c r="BQ1544" s="2"/>
      <c r="BR1544" s="2"/>
      <c r="BS1544" s="2"/>
      <c r="BT1544" s="2"/>
      <c r="BU1544" s="2"/>
      <c r="BV1544" s="2"/>
      <c r="BW1544" s="2"/>
      <c r="BX1544" s="2"/>
      <c r="BY1544" s="2"/>
      <c r="BZ1544" s="2"/>
      <c r="CA1544" s="2"/>
      <c r="CB1544" s="2"/>
      <c r="CC1544" s="2"/>
      <c r="CD1544" s="2"/>
      <c r="CE1544" s="2"/>
      <c r="CF1544" s="2"/>
      <c r="CG1544" s="2"/>
      <c r="CH1544" s="2"/>
      <c r="CI1544" s="2"/>
      <c r="CJ1544" s="2"/>
      <c r="CK1544" s="2"/>
      <c r="CL1544" s="2"/>
      <c r="CM1544" s="2"/>
      <c r="CN1544" s="2"/>
      <c r="CO1544" s="2"/>
      <c r="CP1544" s="2"/>
      <c r="CQ1544" s="2"/>
      <c r="CR1544" s="2"/>
      <c r="CS1544" s="2"/>
      <c r="CT1544" s="2"/>
      <c r="CU1544" s="2"/>
      <c r="CV1544" s="2"/>
      <c r="CW1544" s="2"/>
      <c r="CX1544" s="2"/>
      <c r="CY1544" s="2"/>
      <c r="CZ1544" s="2"/>
      <c r="DA1544" s="2"/>
      <c r="DB1544" s="2"/>
      <c r="DC1544" s="2"/>
      <c r="DD1544" s="2"/>
      <c r="DE1544" s="2"/>
      <c r="DF1544" s="2"/>
      <c r="DG1544" s="2"/>
      <c r="DH1544" s="2"/>
      <c r="DI1544" s="2"/>
      <c r="DJ1544" s="2"/>
      <c r="DK1544" s="2"/>
      <c r="DL1544" s="2"/>
      <c r="DM1544" s="2"/>
      <c r="DN1544" s="2"/>
      <c r="DO1544" s="2"/>
      <c r="DP1544" s="2"/>
      <c r="DQ1544" s="2"/>
      <c r="DR1544" s="2"/>
      <c r="DS1544" s="2"/>
      <c r="DT1544" s="2"/>
      <c r="DU1544" s="2"/>
      <c r="DV1544" s="2"/>
      <c r="DW1544" s="2"/>
      <c r="DX1544" s="2"/>
      <c r="DY1544" s="2"/>
      <c r="DZ1544" s="2"/>
      <c r="EA1544" s="2"/>
      <c r="EB1544" s="2"/>
      <c r="EC1544" s="2"/>
      <c r="ED1544" s="2"/>
      <c r="EE1544" s="2"/>
      <c r="EF1544" s="2"/>
      <c r="EG1544" s="2"/>
      <c r="EH1544" s="2"/>
      <c r="EI1544" s="2"/>
      <c r="EJ1544" s="2"/>
      <c r="EK1544" s="2"/>
      <c r="EL1544" s="2"/>
      <c r="EM1544" s="2"/>
      <c r="EN1544" s="2"/>
      <c r="EO1544" s="2"/>
      <c r="EP1544" s="2"/>
      <c r="EQ1544" s="2"/>
      <c r="ER1544" s="2"/>
      <c r="ES1544" s="2"/>
      <c r="ET1544" s="2"/>
      <c r="EU1544" s="2"/>
      <c r="EV1544" s="2"/>
      <c r="EW1544" s="2"/>
      <c r="EX1544" s="2"/>
      <c r="EY1544" s="2"/>
      <c r="EZ1544" s="2"/>
      <c r="FA1544" s="2"/>
      <c r="FB1544" s="2"/>
      <c r="FC1544" s="2"/>
    </row>
    <row r="1545" spans="1:159" s="4" customFormat="1">
      <c r="A1545" s="50" t="s">
        <v>2268</v>
      </c>
      <c r="B1545" s="59" t="s">
        <v>2739</v>
      </c>
      <c r="C1545" s="60">
        <v>5688</v>
      </c>
      <c r="D1545" s="59" t="s">
        <v>3013</v>
      </c>
      <c r="E1545" s="78" t="str">
        <f>IFERROR(VLOOKUP($C1545,'2025-26 School Level AAFTE'!$C$2:$L$2349,9,FALSE), "No")</f>
        <v>No</v>
      </c>
      <c r="F1545" s="67">
        <f>IFERROR(VLOOKUP($C1545,'2025-26 School Level AAFTE'!$C$2:$J$2349,8,FALSE), 0)</f>
        <v>103.85000000000001</v>
      </c>
      <c r="G1545" s="69">
        <f>IFERROR(IF(E1545= "yes",VLOOKUP(C1545,Summary!$B:$I,6,0),0),0)</f>
        <v>0</v>
      </c>
      <c r="H1545" s="68">
        <f t="shared" si="261"/>
        <v>0</v>
      </c>
      <c r="I1545" s="110">
        <f>VLOOKUP($A1545,'2026-27 Salary &amp; Benefits'!$A:$I,3,FALSE)</f>
        <v>1</v>
      </c>
      <c r="J1545" s="110">
        <f>VLOOKUP($A1545,'2026-27 Salary &amp; Benefits'!$A:$I,4,FALSE)</f>
        <v>1</v>
      </c>
      <c r="K1545" s="101">
        <f t="shared" si="262"/>
        <v>0</v>
      </c>
      <c r="L1545" s="100">
        <f t="shared" si="263"/>
        <v>0</v>
      </c>
      <c r="M1545" s="102">
        <f>'2026-27 Salary &amp; Benefits'!$E$6</f>
        <v>78209</v>
      </c>
      <c r="N1545" s="102">
        <f>'2026-27 Salary &amp; Benefits'!$F$6</f>
        <v>82248</v>
      </c>
      <c r="O1545" s="7">
        <f t="shared" si="264"/>
        <v>0</v>
      </c>
      <c r="P1545" s="7">
        <f t="shared" si="265"/>
        <v>0</v>
      </c>
      <c r="Q1545" s="7">
        <f>'2026-27 Salary &amp; Benefits'!G$6</f>
        <v>16817.759999999998</v>
      </c>
      <c r="R1545" s="103">
        <f>'2026-27 Salary &amp; Benefits'!H$6</f>
        <v>0.16020000000000001</v>
      </c>
      <c r="S1545" s="103">
        <f>'2026-27 Salary &amp; Benefits'!I$6</f>
        <v>0.15390000000000001</v>
      </c>
      <c r="T1545" s="7">
        <f t="shared" si="266"/>
        <v>0</v>
      </c>
      <c r="U1545" s="7">
        <f t="shared" si="267"/>
        <v>0</v>
      </c>
      <c r="V1545" s="7">
        <f t="shared" si="268"/>
        <v>0</v>
      </c>
      <c r="W1545" s="7">
        <f t="shared" si="269"/>
        <v>0</v>
      </c>
      <c r="X1545" s="18">
        <f t="shared" si="270"/>
        <v>0</v>
      </c>
      <c r="Y1545" s="2"/>
      <c r="Z1545" s="2"/>
      <c r="AA1545" s="2"/>
      <c r="AB1545" s="2"/>
      <c r="AC1545" s="2"/>
      <c r="AD1545" s="2"/>
      <c r="AE1545" s="2"/>
      <c r="AF1545" s="2"/>
      <c r="AG1545" s="2"/>
      <c r="AH1545" s="2"/>
      <c r="AI1545" s="2"/>
      <c r="AJ1545" s="2"/>
      <c r="AK1545" s="2"/>
      <c r="AL1545" s="2"/>
      <c r="AM1545" s="2"/>
      <c r="AN1545" s="2"/>
      <c r="AO1545" s="2"/>
      <c r="AP1545" s="2"/>
      <c r="AQ1545" s="2"/>
      <c r="AR1545" s="2"/>
      <c r="AS1545" s="2"/>
      <c r="AT1545" s="2"/>
      <c r="AU1545" s="2"/>
      <c r="AV1545" s="2"/>
      <c r="AW1545" s="2"/>
      <c r="AX1545" s="2"/>
      <c r="AY1545" s="2"/>
      <c r="AZ1545" s="2"/>
      <c r="BA1545" s="2"/>
      <c r="BB1545" s="2"/>
      <c r="BC1545" s="2"/>
      <c r="BD1545" s="2"/>
      <c r="BE1545" s="2"/>
      <c r="BF1545" s="2"/>
      <c r="BG1545" s="2"/>
      <c r="BH1545" s="2"/>
      <c r="BI1545" s="2"/>
      <c r="BJ1545" s="2"/>
      <c r="BK1545" s="2"/>
      <c r="BL1545" s="2"/>
      <c r="BM1545" s="2"/>
      <c r="BN1545" s="2"/>
      <c r="BO1545" s="2"/>
      <c r="BP1545" s="2"/>
      <c r="BQ1545" s="2"/>
      <c r="BR1545" s="2"/>
      <c r="BS1545" s="2"/>
      <c r="BT1545" s="2"/>
      <c r="BU1545" s="2"/>
      <c r="BV1545" s="2"/>
      <c r="BW1545" s="2"/>
      <c r="BX1545" s="2"/>
      <c r="BY1545" s="2"/>
      <c r="BZ1545" s="2"/>
      <c r="CA1545" s="2"/>
      <c r="CB1545" s="2"/>
      <c r="CC1545" s="2"/>
      <c r="CD1545" s="2"/>
      <c r="CE1545" s="2"/>
      <c r="CF1545" s="2"/>
      <c r="CG1545" s="2"/>
      <c r="CH1545" s="2"/>
      <c r="CI1545" s="2"/>
      <c r="CJ1545" s="2"/>
      <c r="CK1545" s="2"/>
      <c r="CL1545" s="2"/>
      <c r="CM1545" s="2"/>
      <c r="CN1545" s="2"/>
      <c r="CO1545" s="2"/>
      <c r="CP1545" s="2"/>
      <c r="CQ1545" s="2"/>
      <c r="CR1545" s="2"/>
      <c r="CS1545" s="2"/>
      <c r="CT1545" s="2"/>
      <c r="CU1545" s="2"/>
      <c r="CV1545" s="2"/>
      <c r="CW1545" s="2"/>
      <c r="CX1545" s="2"/>
      <c r="CY1545" s="2"/>
      <c r="CZ1545" s="2"/>
      <c r="DA1545" s="2"/>
      <c r="DB1545" s="2"/>
      <c r="DC1545" s="2"/>
      <c r="DD1545" s="2"/>
      <c r="DE1545" s="2"/>
      <c r="DF1545" s="2"/>
      <c r="DG1545" s="2"/>
      <c r="DH1545" s="2"/>
      <c r="DI1545" s="2"/>
      <c r="DJ1545" s="2"/>
      <c r="DK1545" s="2"/>
      <c r="DL1545" s="2"/>
      <c r="DM1545" s="2"/>
      <c r="DN1545" s="2"/>
      <c r="DO1545" s="2"/>
      <c r="DP1545" s="2"/>
      <c r="DQ1545" s="2"/>
      <c r="DR1545" s="2"/>
      <c r="DS1545" s="2"/>
      <c r="DT1545" s="2"/>
      <c r="DU1545" s="2"/>
      <c r="DV1545" s="2"/>
      <c r="DW1545" s="2"/>
      <c r="DX1545" s="2"/>
      <c r="DY1545" s="2"/>
      <c r="DZ1545" s="2"/>
      <c r="EA1545" s="2"/>
      <c r="EB1545" s="2"/>
      <c r="EC1545" s="2"/>
      <c r="ED1545" s="2"/>
      <c r="EE1545" s="2"/>
      <c r="EF1545" s="2"/>
      <c r="EG1545" s="2"/>
      <c r="EH1545" s="2"/>
      <c r="EI1545" s="2"/>
      <c r="EJ1545" s="2"/>
      <c r="EK1545" s="2"/>
      <c r="EL1545" s="2"/>
      <c r="EM1545" s="2"/>
      <c r="EN1545" s="2"/>
      <c r="EO1545" s="2"/>
      <c r="EP1545" s="2"/>
      <c r="EQ1545" s="2"/>
      <c r="ER1545" s="2"/>
      <c r="ES1545" s="2"/>
      <c r="ET1545" s="2"/>
      <c r="EU1545" s="2"/>
      <c r="EV1545" s="2"/>
      <c r="EW1545" s="2"/>
      <c r="EX1545" s="2"/>
      <c r="EY1545" s="2"/>
      <c r="EZ1545" s="2"/>
      <c r="FA1545" s="2"/>
      <c r="FB1545" s="2"/>
      <c r="FC1545" s="2"/>
    </row>
    <row r="1546" spans="1:159" s="4" customFormat="1">
      <c r="A1546" s="50" t="s">
        <v>2216</v>
      </c>
      <c r="B1546" s="59" t="s">
        <v>2740</v>
      </c>
      <c r="C1546" s="60">
        <v>3587</v>
      </c>
      <c r="D1546" s="52" t="s">
        <v>722</v>
      </c>
      <c r="E1546" s="78" t="str">
        <f>IFERROR(VLOOKUP($C1546,'2025-26 School Level AAFTE'!$C$2:$L$2349,9,FALSE), "No")</f>
        <v>No</v>
      </c>
      <c r="F1546" s="67">
        <f>IFERROR(VLOOKUP($C1546,'2025-26 School Level AAFTE'!$C$2:$J$2349,8,FALSE), 0)</f>
        <v>435.84999999999997</v>
      </c>
      <c r="G1546" s="69">
        <f>IFERROR(IF(E1546= "yes",VLOOKUP(C1546,Summary!$B:$I,6,0),0),0)</f>
        <v>0</v>
      </c>
      <c r="H1546" s="68">
        <f t="shared" si="261"/>
        <v>0</v>
      </c>
      <c r="I1546" s="110">
        <f>VLOOKUP($A1546,'2026-27 Salary &amp; Benefits'!$A:$I,3,FALSE)</f>
        <v>1.18</v>
      </c>
      <c r="J1546" s="110">
        <f>VLOOKUP($A1546,'2026-27 Salary &amp; Benefits'!$A:$I,4,FALSE)</f>
        <v>1.18</v>
      </c>
      <c r="K1546" s="101">
        <f t="shared" si="262"/>
        <v>0</v>
      </c>
      <c r="L1546" s="100">
        <f t="shared" si="263"/>
        <v>0</v>
      </c>
      <c r="M1546" s="102">
        <f>'2026-27 Salary &amp; Benefits'!$E$6</f>
        <v>78209</v>
      </c>
      <c r="N1546" s="102">
        <f>'2026-27 Salary &amp; Benefits'!$F$6</f>
        <v>82248</v>
      </c>
      <c r="O1546" s="7">
        <f t="shared" si="264"/>
        <v>0</v>
      </c>
      <c r="P1546" s="7">
        <f t="shared" si="265"/>
        <v>0</v>
      </c>
      <c r="Q1546" s="7">
        <f>'2026-27 Salary &amp; Benefits'!G$6</f>
        <v>16817.759999999998</v>
      </c>
      <c r="R1546" s="103">
        <f>'2026-27 Salary &amp; Benefits'!H$6</f>
        <v>0.16020000000000001</v>
      </c>
      <c r="S1546" s="103">
        <f>'2026-27 Salary &amp; Benefits'!I$6</f>
        <v>0.15390000000000001</v>
      </c>
      <c r="T1546" s="7">
        <f t="shared" si="266"/>
        <v>0</v>
      </c>
      <c r="U1546" s="7">
        <f t="shared" si="267"/>
        <v>0</v>
      </c>
      <c r="V1546" s="7">
        <f t="shared" si="268"/>
        <v>0</v>
      </c>
      <c r="W1546" s="7">
        <f t="shared" si="269"/>
        <v>0</v>
      </c>
      <c r="X1546" s="18">
        <f t="shared" si="270"/>
        <v>0</v>
      </c>
      <c r="Y1546" s="2"/>
      <c r="Z1546" s="2"/>
      <c r="AA1546" s="2"/>
      <c r="AB1546" s="2"/>
      <c r="AC1546" s="2"/>
      <c r="AD1546" s="2"/>
      <c r="AE1546" s="2"/>
      <c r="AF1546" s="2"/>
      <c r="AG1546" s="2"/>
      <c r="AH1546" s="2"/>
      <c r="AI1546" s="2"/>
      <c r="AJ1546" s="2"/>
      <c r="AK1546" s="2"/>
      <c r="AL1546" s="2"/>
      <c r="AM1546" s="2"/>
      <c r="AN1546" s="2"/>
      <c r="AO1546" s="2"/>
      <c r="AP1546" s="2"/>
      <c r="AQ1546" s="2"/>
      <c r="AR1546" s="2"/>
      <c r="AS1546" s="2"/>
      <c r="AT1546" s="2"/>
      <c r="AU1546" s="2"/>
      <c r="AV1546" s="2"/>
      <c r="AW1546" s="2"/>
      <c r="AX1546" s="2"/>
      <c r="AY1546" s="2"/>
      <c r="AZ1546" s="2"/>
      <c r="BA1546" s="2"/>
      <c r="BB1546" s="2"/>
      <c r="BC1546" s="2"/>
      <c r="BD1546" s="2"/>
      <c r="BE1546" s="2"/>
      <c r="BF1546" s="2"/>
      <c r="BG1546" s="2"/>
      <c r="BH1546" s="2"/>
      <c r="BI1546" s="2"/>
      <c r="BJ1546" s="2"/>
      <c r="BK1546" s="2"/>
      <c r="BL1546" s="2"/>
      <c r="BM1546" s="2"/>
      <c r="BN1546" s="2"/>
      <c r="BO1546" s="2"/>
      <c r="BP1546" s="2"/>
      <c r="BQ1546" s="2"/>
      <c r="BR1546" s="2"/>
      <c r="BS1546" s="2"/>
      <c r="BT1546" s="2"/>
      <c r="BU1546" s="2"/>
      <c r="BV1546" s="2"/>
      <c r="BW1546" s="2"/>
      <c r="BX1546" s="2"/>
      <c r="BY1546" s="2"/>
      <c r="BZ1546" s="2"/>
      <c r="CA1546" s="2"/>
      <c r="CB1546" s="2"/>
      <c r="CC1546" s="2"/>
      <c r="CD1546" s="2"/>
      <c r="CE1546" s="2"/>
      <c r="CF1546" s="2"/>
      <c r="CG1546" s="2"/>
      <c r="CH1546" s="2"/>
      <c r="CI1546" s="2"/>
      <c r="CJ1546" s="2"/>
      <c r="CK1546" s="2"/>
      <c r="CL1546" s="2"/>
      <c r="CM1546" s="2"/>
      <c r="CN1546" s="2"/>
      <c r="CO1546" s="2"/>
      <c r="CP1546" s="2"/>
      <c r="CQ1546" s="2"/>
      <c r="CR1546" s="2"/>
      <c r="CS1546" s="2"/>
      <c r="CT1546" s="2"/>
      <c r="CU1546" s="2"/>
      <c r="CV1546" s="2"/>
      <c r="CW1546" s="2"/>
      <c r="CX1546" s="2"/>
      <c r="CY1546" s="2"/>
      <c r="CZ1546" s="2"/>
      <c r="DA1546" s="2"/>
      <c r="DB1546" s="2"/>
      <c r="DC1546" s="2"/>
      <c r="DD1546" s="2"/>
      <c r="DE1546" s="2"/>
      <c r="DF1546" s="2"/>
      <c r="DG1546" s="2"/>
      <c r="DH1546" s="2"/>
      <c r="DI1546" s="2"/>
      <c r="DJ1546" s="2"/>
      <c r="DK1546" s="2"/>
      <c r="DL1546" s="2"/>
      <c r="DM1546" s="2"/>
      <c r="DN1546" s="2"/>
      <c r="DO1546" s="2"/>
      <c r="DP1546" s="2"/>
      <c r="DQ1546" s="2"/>
      <c r="DR1546" s="2"/>
      <c r="DS1546" s="2"/>
      <c r="DT1546" s="2"/>
      <c r="DU1546" s="2"/>
      <c r="DV1546" s="2"/>
      <c r="DW1546" s="2"/>
      <c r="DX1546" s="2"/>
      <c r="DY1546" s="2"/>
      <c r="DZ1546" s="2"/>
      <c r="EA1546" s="2"/>
      <c r="EB1546" s="2"/>
      <c r="EC1546" s="2"/>
      <c r="ED1546" s="2"/>
      <c r="EE1546" s="2"/>
      <c r="EF1546" s="2"/>
      <c r="EG1546" s="2"/>
      <c r="EH1546" s="2"/>
      <c r="EI1546" s="2"/>
      <c r="EJ1546" s="2"/>
      <c r="EK1546" s="2"/>
      <c r="EL1546" s="2"/>
      <c r="EM1546" s="2"/>
      <c r="EN1546" s="2"/>
      <c r="EO1546" s="2"/>
      <c r="EP1546" s="2"/>
      <c r="EQ1546" s="2"/>
      <c r="ER1546" s="2"/>
      <c r="ES1546" s="2"/>
      <c r="ET1546" s="2"/>
      <c r="EU1546" s="2"/>
      <c r="EV1546" s="2"/>
      <c r="EW1546" s="2"/>
      <c r="EX1546" s="2"/>
      <c r="EY1546" s="2"/>
      <c r="EZ1546" s="2"/>
      <c r="FA1546" s="2"/>
      <c r="FB1546" s="2"/>
      <c r="FC1546" s="2"/>
    </row>
    <row r="1547" spans="1:159" s="4" customFormat="1">
      <c r="A1547" s="50" t="s">
        <v>2216</v>
      </c>
      <c r="B1547" s="59" t="s">
        <v>2740</v>
      </c>
      <c r="C1547" s="60">
        <v>2439</v>
      </c>
      <c r="D1547" s="59" t="s">
        <v>711</v>
      </c>
      <c r="E1547" s="78" t="str">
        <f>IFERROR(VLOOKUP($C1547,'2025-26 School Level AAFTE'!$C$2:$L$2349,9,FALSE), "No")</f>
        <v>Yes</v>
      </c>
      <c r="F1547" s="67">
        <f>IFERROR(VLOOKUP($C1547,'2025-26 School Level AAFTE'!$C$2:$J$2349,8,FALSE), 0)</f>
        <v>409.4</v>
      </c>
      <c r="G1547" s="69">
        <f>IFERROR(IF(E1547= "yes",VLOOKUP(C1547,Summary!$B:$I,6,0),0),0)</f>
        <v>0</v>
      </c>
      <c r="H1547" s="68">
        <f t="shared" si="261"/>
        <v>409.4</v>
      </c>
      <c r="I1547" s="110">
        <f>VLOOKUP($A1547,'2026-27 Salary &amp; Benefits'!$A:$I,3,FALSE)</f>
        <v>1.18</v>
      </c>
      <c r="J1547" s="110">
        <f>VLOOKUP($A1547,'2026-27 Salary &amp; Benefits'!$A:$I,4,FALSE)</f>
        <v>1.18</v>
      </c>
      <c r="K1547" s="101">
        <f t="shared" si="262"/>
        <v>409.4</v>
      </c>
      <c r="L1547" s="100">
        <f t="shared" si="263"/>
        <v>1.2010000000000001</v>
      </c>
      <c r="M1547" s="102">
        <f>'2026-27 Salary &amp; Benefits'!$E$6</f>
        <v>78209</v>
      </c>
      <c r="N1547" s="102">
        <f>'2026-27 Salary &amp; Benefits'!$F$6</f>
        <v>82248</v>
      </c>
      <c r="O1547" s="7">
        <f t="shared" si="264"/>
        <v>110836.23</v>
      </c>
      <c r="P1547" s="7">
        <f t="shared" si="265"/>
        <v>5723.9900000000052</v>
      </c>
      <c r="Q1547" s="7">
        <f>'2026-27 Salary &amp; Benefits'!G$6</f>
        <v>16817.759999999998</v>
      </c>
      <c r="R1547" s="103">
        <f>'2026-27 Salary &amp; Benefits'!H$6</f>
        <v>0.16020000000000001</v>
      </c>
      <c r="S1547" s="103">
        <f>'2026-27 Salary &amp; Benefits'!I$6</f>
        <v>0.15390000000000001</v>
      </c>
      <c r="T1547" s="7">
        <f t="shared" si="266"/>
        <v>38835.019999999997</v>
      </c>
      <c r="U1547" s="7">
        <f t="shared" si="267"/>
        <v>1942.67</v>
      </c>
      <c r="V1547" s="7">
        <f t="shared" si="268"/>
        <v>298.98</v>
      </c>
      <c r="W1547" s="7">
        <f t="shared" si="269"/>
        <v>2241.65</v>
      </c>
      <c r="X1547" s="18">
        <f t="shared" si="270"/>
        <v>157636.88999999998</v>
      </c>
      <c r="Y1547" s="2"/>
      <c r="Z1547" s="2"/>
      <c r="AA1547" s="2"/>
      <c r="AB1547" s="2"/>
      <c r="AC1547" s="2"/>
      <c r="AD1547" s="2"/>
      <c r="AE1547" s="2"/>
      <c r="AF1547" s="2"/>
      <c r="AG1547" s="2"/>
      <c r="AH1547" s="2"/>
      <c r="AI1547" s="2"/>
      <c r="AJ1547" s="2"/>
      <c r="AK1547" s="2"/>
      <c r="AL1547" s="2"/>
      <c r="AM1547" s="2"/>
      <c r="AN1547" s="2"/>
      <c r="AO1547" s="2"/>
      <c r="AP1547" s="2"/>
      <c r="AQ1547" s="2"/>
      <c r="AR1547" s="2"/>
      <c r="AS1547" s="2"/>
      <c r="AT1547" s="2"/>
      <c r="AU1547" s="2"/>
      <c r="AV1547" s="2"/>
      <c r="AW1547" s="2"/>
      <c r="AX1547" s="2"/>
      <c r="AY1547" s="2"/>
      <c r="AZ1547" s="2"/>
      <c r="BA1547" s="2"/>
      <c r="BB1547" s="2"/>
      <c r="BC1547" s="2"/>
      <c r="BD1547" s="2"/>
      <c r="BE1547" s="2"/>
      <c r="BF1547" s="2"/>
      <c r="BG1547" s="2"/>
      <c r="BH1547" s="2"/>
      <c r="BI1547" s="2"/>
      <c r="BJ1547" s="2"/>
      <c r="BK1547" s="2"/>
      <c r="BL1547" s="2"/>
      <c r="BM1547" s="2"/>
      <c r="BN1547" s="2"/>
      <c r="BO1547" s="2"/>
      <c r="BP1547" s="2"/>
      <c r="BQ1547" s="2"/>
      <c r="BR1547" s="2"/>
      <c r="BS1547" s="2"/>
      <c r="BT1547" s="2"/>
      <c r="BU1547" s="2"/>
      <c r="BV1547" s="2"/>
      <c r="BW1547" s="2"/>
      <c r="BX1547" s="2"/>
      <c r="BY1547" s="2"/>
      <c r="BZ1547" s="2"/>
      <c r="CA1547" s="2"/>
      <c r="CB1547" s="2"/>
      <c r="CC1547" s="2"/>
      <c r="CD1547" s="2"/>
      <c r="CE1547" s="2"/>
      <c r="CF1547" s="2"/>
      <c r="CG1547" s="2"/>
      <c r="CH1547" s="2"/>
      <c r="CI1547" s="2"/>
      <c r="CJ1547" s="2"/>
      <c r="CK1547" s="2"/>
      <c r="CL1547" s="2"/>
      <c r="CM1547" s="2"/>
      <c r="CN1547" s="2"/>
      <c r="CO1547" s="2"/>
      <c r="CP1547" s="2"/>
      <c r="CQ1547" s="2"/>
      <c r="CR1547" s="2"/>
      <c r="CS1547" s="2"/>
      <c r="CT1547" s="2"/>
      <c r="CU1547" s="2"/>
      <c r="CV1547" s="2"/>
      <c r="CW1547" s="2"/>
      <c r="CX1547" s="2"/>
      <c r="CY1547" s="2"/>
      <c r="CZ1547" s="2"/>
      <c r="DA1547" s="2"/>
      <c r="DB1547" s="2"/>
      <c r="DC1547" s="2"/>
      <c r="DD1547" s="2"/>
      <c r="DE1547" s="2"/>
      <c r="DF1547" s="2"/>
      <c r="DG1547" s="2"/>
      <c r="DH1547" s="2"/>
      <c r="DI1547" s="2"/>
      <c r="DJ1547" s="2"/>
      <c r="DK1547" s="2"/>
      <c r="DL1547" s="2"/>
      <c r="DM1547" s="2"/>
      <c r="DN1547" s="2"/>
      <c r="DO1547" s="2"/>
      <c r="DP1547" s="2"/>
      <c r="DQ1547" s="2"/>
      <c r="DR1547" s="2"/>
      <c r="DS1547" s="2"/>
      <c r="DT1547" s="2"/>
      <c r="DU1547" s="2"/>
      <c r="DV1547" s="2"/>
      <c r="DW1547" s="2"/>
      <c r="DX1547" s="2"/>
      <c r="DY1547" s="2"/>
      <c r="DZ1547" s="2"/>
      <c r="EA1547" s="2"/>
      <c r="EB1547" s="2"/>
      <c r="EC1547" s="2"/>
      <c r="ED1547" s="2"/>
      <c r="EE1547" s="2"/>
      <c r="EF1547" s="2"/>
      <c r="EG1547" s="2"/>
      <c r="EH1547" s="2"/>
      <c r="EI1547" s="2"/>
      <c r="EJ1547" s="2"/>
      <c r="EK1547" s="2"/>
      <c r="EL1547" s="2"/>
      <c r="EM1547" s="2"/>
      <c r="EN1547" s="2"/>
      <c r="EO1547" s="2"/>
      <c r="EP1547" s="2"/>
      <c r="EQ1547" s="2"/>
      <c r="ER1547" s="2"/>
      <c r="ES1547" s="2"/>
      <c r="ET1547" s="2"/>
      <c r="EU1547" s="2"/>
      <c r="EV1547" s="2"/>
      <c r="EW1547" s="2"/>
      <c r="EX1547" s="2"/>
      <c r="EY1547" s="2"/>
      <c r="EZ1547" s="2"/>
      <c r="FA1547" s="2"/>
      <c r="FB1547" s="2"/>
      <c r="FC1547" s="2"/>
    </row>
    <row r="1548" spans="1:159" s="4" customFormat="1">
      <c r="A1548" s="50" t="s">
        <v>2216</v>
      </c>
      <c r="B1548" s="59" t="s">
        <v>2740</v>
      </c>
      <c r="C1548" s="60">
        <v>3034</v>
      </c>
      <c r="D1548" s="59" t="s">
        <v>715</v>
      </c>
      <c r="E1548" s="78" t="str">
        <f>IFERROR(VLOOKUP($C1548,'2025-26 School Level AAFTE'!$C$2:$L$2349,9,FALSE), "No")</f>
        <v>Yes</v>
      </c>
      <c r="F1548" s="67">
        <f>IFERROR(VLOOKUP($C1548,'2025-26 School Level AAFTE'!$C$2:$J$2349,8,FALSE), 0)</f>
        <v>379.26</v>
      </c>
      <c r="G1548" s="69">
        <f>IFERROR(IF(E1548= "yes",VLOOKUP(C1548,Summary!$B:$I,6,0),0),0)</f>
        <v>0</v>
      </c>
      <c r="H1548" s="68">
        <f t="shared" si="261"/>
        <v>379.26</v>
      </c>
      <c r="I1548" s="110">
        <f>VLOOKUP($A1548,'2026-27 Salary &amp; Benefits'!$A:$I,3,FALSE)</f>
        <v>1.18</v>
      </c>
      <c r="J1548" s="110">
        <f>VLOOKUP($A1548,'2026-27 Salary &amp; Benefits'!$A:$I,4,FALSE)</f>
        <v>1.18</v>
      </c>
      <c r="K1548" s="101">
        <f t="shared" si="262"/>
        <v>379.26</v>
      </c>
      <c r="L1548" s="100">
        <f t="shared" si="263"/>
        <v>1.1120000000000001</v>
      </c>
      <c r="M1548" s="102">
        <f>'2026-27 Salary &amp; Benefits'!$E$6</f>
        <v>78209</v>
      </c>
      <c r="N1548" s="102">
        <f>'2026-27 Salary &amp; Benefits'!$F$6</f>
        <v>82248</v>
      </c>
      <c r="O1548" s="7">
        <f t="shared" si="264"/>
        <v>102622.72</v>
      </c>
      <c r="P1548" s="7">
        <f t="shared" si="265"/>
        <v>5299.8199999999924</v>
      </c>
      <c r="Q1548" s="7">
        <f>'2026-27 Salary &amp; Benefits'!G$6</f>
        <v>16817.759999999998</v>
      </c>
      <c r="R1548" s="103">
        <f>'2026-27 Salary &amp; Benefits'!H$6</f>
        <v>0.16020000000000001</v>
      </c>
      <c r="S1548" s="103">
        <f>'2026-27 Salary &amp; Benefits'!I$6</f>
        <v>0.15390000000000001</v>
      </c>
      <c r="T1548" s="7">
        <f t="shared" si="266"/>
        <v>35957.15</v>
      </c>
      <c r="U1548" s="7">
        <f t="shared" si="267"/>
        <v>1798.71</v>
      </c>
      <c r="V1548" s="7">
        <f t="shared" si="268"/>
        <v>276.82</v>
      </c>
      <c r="W1548" s="7">
        <f t="shared" si="269"/>
        <v>2075.5300000000002</v>
      </c>
      <c r="X1548" s="18">
        <f t="shared" si="270"/>
        <v>145955.22</v>
      </c>
      <c r="Y1548" s="2"/>
      <c r="Z1548" s="2"/>
      <c r="AA1548" s="2"/>
      <c r="AB1548" s="2"/>
      <c r="AC1548" s="2"/>
      <c r="AD1548" s="2"/>
      <c r="AE1548" s="2"/>
      <c r="AF1548" s="2"/>
      <c r="AG1548" s="2"/>
      <c r="AH1548" s="2"/>
      <c r="AI1548" s="2"/>
      <c r="AJ1548" s="2"/>
      <c r="AK1548" s="2"/>
      <c r="AL1548" s="2"/>
      <c r="AM1548" s="2"/>
      <c r="AN1548" s="2"/>
      <c r="AO1548" s="2"/>
      <c r="AP1548" s="2"/>
      <c r="AQ1548" s="2"/>
      <c r="AR1548" s="2"/>
      <c r="AS1548" s="2"/>
      <c r="AT1548" s="2"/>
      <c r="AU1548" s="2"/>
      <c r="AV1548" s="2"/>
      <c r="AW1548" s="2"/>
      <c r="AX1548" s="2"/>
      <c r="AY1548" s="2"/>
      <c r="AZ1548" s="2"/>
      <c r="BA1548" s="2"/>
      <c r="BB1548" s="2"/>
      <c r="BC1548" s="2"/>
      <c r="BD1548" s="2"/>
      <c r="BE1548" s="2"/>
      <c r="BF1548" s="2"/>
      <c r="BG1548" s="2"/>
      <c r="BH1548" s="2"/>
      <c r="BI1548" s="2"/>
      <c r="BJ1548" s="2"/>
      <c r="BK1548" s="2"/>
      <c r="BL1548" s="2"/>
      <c r="BM1548" s="2"/>
      <c r="BN1548" s="2"/>
      <c r="BO1548" s="2"/>
      <c r="BP1548" s="2"/>
      <c r="BQ1548" s="2"/>
      <c r="BR1548" s="2"/>
      <c r="BS1548" s="2"/>
      <c r="BT1548" s="2"/>
      <c r="BU1548" s="2"/>
      <c r="BV1548" s="2"/>
      <c r="BW1548" s="2"/>
      <c r="BX1548" s="2"/>
      <c r="BY1548" s="2"/>
      <c r="BZ1548" s="2"/>
      <c r="CA1548" s="2"/>
      <c r="CB1548" s="2"/>
      <c r="CC1548" s="2"/>
      <c r="CD1548" s="2"/>
      <c r="CE1548" s="2"/>
      <c r="CF1548" s="2"/>
      <c r="CG1548" s="2"/>
      <c r="CH1548" s="2"/>
      <c r="CI1548" s="2"/>
      <c r="CJ1548" s="2"/>
      <c r="CK1548" s="2"/>
      <c r="CL1548" s="2"/>
      <c r="CM1548" s="2"/>
      <c r="CN1548" s="2"/>
      <c r="CO1548" s="2"/>
      <c r="CP1548" s="2"/>
      <c r="CQ1548" s="2"/>
      <c r="CR1548" s="2"/>
      <c r="CS1548" s="2"/>
      <c r="CT1548" s="2"/>
      <c r="CU1548" s="2"/>
      <c r="CV1548" s="2"/>
      <c r="CW1548" s="2"/>
      <c r="CX1548" s="2"/>
      <c r="CY1548" s="2"/>
      <c r="CZ1548" s="2"/>
      <c r="DA1548" s="2"/>
      <c r="DB1548" s="2"/>
      <c r="DC1548" s="2"/>
      <c r="DD1548" s="2"/>
      <c r="DE1548" s="2"/>
      <c r="DF1548" s="2"/>
      <c r="DG1548" s="2"/>
      <c r="DH1548" s="2"/>
      <c r="DI1548" s="2"/>
      <c r="DJ1548" s="2"/>
      <c r="DK1548" s="2"/>
      <c r="DL1548" s="2"/>
      <c r="DM1548" s="2"/>
      <c r="DN1548" s="2"/>
      <c r="DO1548" s="2"/>
      <c r="DP1548" s="2"/>
      <c r="DQ1548" s="2"/>
      <c r="DR1548" s="2"/>
      <c r="DS1548" s="2"/>
      <c r="DT1548" s="2"/>
      <c r="DU1548" s="2"/>
      <c r="DV1548" s="2"/>
      <c r="DW1548" s="2"/>
      <c r="DX1548" s="2"/>
      <c r="DY1548" s="2"/>
      <c r="DZ1548" s="2"/>
      <c r="EA1548" s="2"/>
      <c r="EB1548" s="2"/>
      <c r="EC1548" s="2"/>
      <c r="ED1548" s="2"/>
      <c r="EE1548" s="2"/>
      <c r="EF1548" s="2"/>
      <c r="EG1548" s="2"/>
      <c r="EH1548" s="2"/>
      <c r="EI1548" s="2"/>
      <c r="EJ1548" s="2"/>
      <c r="EK1548" s="2"/>
      <c r="EL1548" s="2"/>
      <c r="EM1548" s="2"/>
      <c r="EN1548" s="2"/>
      <c r="EO1548" s="2"/>
      <c r="EP1548" s="2"/>
      <c r="EQ1548" s="2"/>
      <c r="ER1548" s="2"/>
      <c r="ES1548" s="2"/>
      <c r="ET1548" s="2"/>
      <c r="EU1548" s="2"/>
      <c r="EV1548" s="2"/>
      <c r="EW1548" s="2"/>
      <c r="EX1548" s="2"/>
      <c r="EY1548" s="2"/>
      <c r="EZ1548" s="2"/>
      <c r="FA1548" s="2"/>
      <c r="FB1548" s="2"/>
      <c r="FC1548" s="2"/>
    </row>
    <row r="1549" spans="1:159" s="4" customFormat="1">
      <c r="A1549" s="50" t="s">
        <v>2216</v>
      </c>
      <c r="B1549" s="59" t="s">
        <v>2740</v>
      </c>
      <c r="C1549" s="60">
        <v>3337</v>
      </c>
      <c r="D1549" s="59" t="s">
        <v>50</v>
      </c>
      <c r="E1549" s="78" t="str">
        <f>IFERROR(VLOOKUP($C1549,'2025-26 School Level AAFTE'!$C$2:$L$2349,9,FALSE), "No")</f>
        <v>Yes</v>
      </c>
      <c r="F1549" s="67">
        <f>IFERROR(VLOOKUP($C1549,'2025-26 School Level AAFTE'!$C$2:$J$2349,8,FALSE), 0)</f>
        <v>376.84000000000003</v>
      </c>
      <c r="G1549" s="69">
        <f>IFERROR(IF(E1549= "yes",VLOOKUP(C1549,Summary!$B:$I,6,0),0),0)</f>
        <v>0</v>
      </c>
      <c r="H1549" s="68">
        <f t="shared" si="261"/>
        <v>376.84000000000003</v>
      </c>
      <c r="I1549" s="110">
        <f>VLOOKUP($A1549,'2026-27 Salary &amp; Benefits'!$A:$I,3,FALSE)</f>
        <v>1.18</v>
      </c>
      <c r="J1549" s="110">
        <f>VLOOKUP($A1549,'2026-27 Salary &amp; Benefits'!$A:$I,4,FALSE)</f>
        <v>1.18</v>
      </c>
      <c r="K1549" s="101">
        <f t="shared" si="262"/>
        <v>376.84000000000003</v>
      </c>
      <c r="L1549" s="100">
        <f t="shared" si="263"/>
        <v>1.105</v>
      </c>
      <c r="M1549" s="102">
        <f>'2026-27 Salary &amp; Benefits'!$E$6</f>
        <v>78209</v>
      </c>
      <c r="N1549" s="102">
        <f>'2026-27 Salary &amp; Benefits'!$F$6</f>
        <v>82248</v>
      </c>
      <c r="O1549" s="7">
        <f t="shared" si="264"/>
        <v>101976.72</v>
      </c>
      <c r="P1549" s="7">
        <f t="shared" si="265"/>
        <v>5266.4499999999971</v>
      </c>
      <c r="Q1549" s="7">
        <f>'2026-27 Salary &amp; Benefits'!G$6</f>
        <v>16817.759999999998</v>
      </c>
      <c r="R1549" s="103">
        <f>'2026-27 Salary &amp; Benefits'!H$6</f>
        <v>0.16020000000000001</v>
      </c>
      <c r="S1549" s="103">
        <f>'2026-27 Salary &amp; Benefits'!I$6</f>
        <v>0.15390000000000001</v>
      </c>
      <c r="T1549" s="7">
        <f t="shared" si="266"/>
        <v>35730.800000000003</v>
      </c>
      <c r="U1549" s="7">
        <f t="shared" si="267"/>
        <v>1787.39</v>
      </c>
      <c r="V1549" s="7">
        <f t="shared" si="268"/>
        <v>275.08</v>
      </c>
      <c r="W1549" s="7">
        <f t="shared" si="269"/>
        <v>2062.4700000000003</v>
      </c>
      <c r="X1549" s="18">
        <f t="shared" si="270"/>
        <v>145036.44000000003</v>
      </c>
      <c r="Y1549" s="2"/>
      <c r="Z1549" s="2"/>
      <c r="AA1549" s="2"/>
      <c r="AB1549" s="2"/>
      <c r="AC1549" s="2"/>
      <c r="AD1549" s="2"/>
      <c r="AE1549" s="2"/>
      <c r="AF1549" s="2"/>
      <c r="AG1549" s="2"/>
      <c r="AH1549" s="2"/>
      <c r="AI1549" s="2"/>
      <c r="AJ1549" s="2"/>
      <c r="AK1549" s="2"/>
      <c r="AL1549" s="2"/>
      <c r="AM1549" s="2"/>
      <c r="AN1549" s="2"/>
      <c r="AO1549" s="2"/>
      <c r="AP1549" s="2"/>
      <c r="AQ1549" s="2"/>
      <c r="AR1549" s="2"/>
      <c r="AS1549" s="2"/>
      <c r="AT1549" s="2"/>
      <c r="AU1549" s="2"/>
      <c r="AV1549" s="2"/>
      <c r="AW1549" s="2"/>
      <c r="AX1549" s="2"/>
      <c r="AY1549" s="2"/>
      <c r="AZ1549" s="2"/>
      <c r="BA1549" s="2"/>
      <c r="BB1549" s="2"/>
      <c r="BC1549" s="2"/>
      <c r="BD1549" s="2"/>
      <c r="BE1549" s="2"/>
      <c r="BF1549" s="2"/>
      <c r="BG1549" s="2"/>
      <c r="BH1549" s="2"/>
      <c r="BI1549" s="2"/>
      <c r="BJ1549" s="2"/>
      <c r="BK1549" s="2"/>
      <c r="BL1549" s="2"/>
      <c r="BM1549" s="2"/>
      <c r="BN1549" s="2"/>
      <c r="BO1549" s="2"/>
      <c r="BP1549" s="2"/>
      <c r="BQ1549" s="2"/>
      <c r="BR1549" s="2"/>
      <c r="BS1549" s="2"/>
      <c r="BT1549" s="2"/>
      <c r="BU1549" s="2"/>
      <c r="BV1549" s="2"/>
      <c r="BW1549" s="2"/>
      <c r="BX1549" s="2"/>
      <c r="BY1549" s="2"/>
      <c r="BZ1549" s="2"/>
      <c r="CA1549" s="2"/>
      <c r="CB1549" s="2"/>
      <c r="CC1549" s="2"/>
      <c r="CD1549" s="2"/>
      <c r="CE1549" s="2"/>
      <c r="CF1549" s="2"/>
      <c r="CG1549" s="2"/>
      <c r="CH1549" s="2"/>
      <c r="CI1549" s="2"/>
      <c r="CJ1549" s="2"/>
      <c r="CK1549" s="2"/>
      <c r="CL1549" s="2"/>
      <c r="CM1549" s="2"/>
      <c r="CN1549" s="2"/>
      <c r="CO1549" s="2"/>
      <c r="CP1549" s="2"/>
      <c r="CQ1549" s="2"/>
      <c r="CR1549" s="2"/>
      <c r="CS1549" s="2"/>
      <c r="CT1549" s="2"/>
      <c r="CU1549" s="2"/>
      <c r="CV1549" s="2"/>
      <c r="CW1549" s="2"/>
      <c r="CX1549" s="2"/>
      <c r="CY1549" s="2"/>
      <c r="CZ1549" s="2"/>
      <c r="DA1549" s="2"/>
      <c r="DB1549" s="2"/>
      <c r="DC1549" s="2"/>
      <c r="DD1549" s="2"/>
      <c r="DE1549" s="2"/>
      <c r="DF1549" s="2"/>
      <c r="DG1549" s="2"/>
      <c r="DH1549" s="2"/>
      <c r="DI1549" s="2"/>
      <c r="DJ1549" s="2"/>
      <c r="DK1549" s="2"/>
      <c r="DL1549" s="2"/>
      <c r="DM1549" s="2"/>
      <c r="DN1549" s="2"/>
      <c r="DO1549" s="2"/>
      <c r="DP1549" s="2"/>
      <c r="DQ1549" s="2"/>
      <c r="DR1549" s="2"/>
      <c r="DS1549" s="2"/>
      <c r="DT1549" s="2"/>
      <c r="DU1549" s="2"/>
      <c r="DV1549" s="2"/>
      <c r="DW1549" s="2"/>
      <c r="DX1549" s="2"/>
      <c r="DY1549" s="2"/>
      <c r="DZ1549" s="2"/>
      <c r="EA1549" s="2"/>
      <c r="EB1549" s="2"/>
      <c r="EC1549" s="2"/>
      <c r="ED1549" s="2"/>
      <c r="EE1549" s="2"/>
      <c r="EF1549" s="2"/>
      <c r="EG1549" s="2"/>
      <c r="EH1549" s="2"/>
      <c r="EI1549" s="2"/>
      <c r="EJ1549" s="2"/>
      <c r="EK1549" s="2"/>
      <c r="EL1549" s="2"/>
      <c r="EM1549" s="2"/>
      <c r="EN1549" s="2"/>
      <c r="EO1549" s="2"/>
      <c r="EP1549" s="2"/>
      <c r="EQ1549" s="2"/>
      <c r="ER1549" s="2"/>
      <c r="ES1549" s="2"/>
      <c r="ET1549" s="2"/>
      <c r="EU1549" s="2"/>
      <c r="EV1549" s="2"/>
      <c r="EW1549" s="2"/>
      <c r="EX1549" s="2"/>
      <c r="EY1549" s="2"/>
      <c r="EZ1549" s="2"/>
      <c r="FA1549" s="2"/>
      <c r="FB1549" s="2"/>
      <c r="FC1549" s="2"/>
    </row>
    <row r="1550" spans="1:159" s="4" customFormat="1">
      <c r="A1550" s="50" t="s">
        <v>2216</v>
      </c>
      <c r="B1550" s="59" t="s">
        <v>2740</v>
      </c>
      <c r="C1550" s="60">
        <v>3280</v>
      </c>
      <c r="D1550" s="59" t="s">
        <v>717</v>
      </c>
      <c r="E1550" s="78" t="str">
        <f>IFERROR(VLOOKUP($C1550,'2025-26 School Level AAFTE'!$C$2:$L$2349,9,FALSE), "No")</f>
        <v>Yes</v>
      </c>
      <c r="F1550" s="67">
        <f>IFERROR(VLOOKUP($C1550,'2025-26 School Level AAFTE'!$C$2:$J$2349,8,FALSE), 0)</f>
        <v>645.25</v>
      </c>
      <c r="G1550" s="69">
        <f>IFERROR(IF(E1550= "yes",VLOOKUP(C1550,Summary!$B:$I,6,0),0),0)</f>
        <v>0</v>
      </c>
      <c r="H1550" s="68">
        <f t="shared" si="261"/>
        <v>645.25</v>
      </c>
      <c r="I1550" s="110">
        <f>VLOOKUP($A1550,'2026-27 Salary &amp; Benefits'!$A:$I,3,FALSE)</f>
        <v>1.18</v>
      </c>
      <c r="J1550" s="110">
        <f>VLOOKUP($A1550,'2026-27 Salary &amp; Benefits'!$A:$I,4,FALSE)</f>
        <v>1.18</v>
      </c>
      <c r="K1550" s="101">
        <f t="shared" si="262"/>
        <v>645.25</v>
      </c>
      <c r="L1550" s="100">
        <f t="shared" si="263"/>
        <v>1.893</v>
      </c>
      <c r="M1550" s="102">
        <f>'2026-27 Salary &amp; Benefits'!$E$6</f>
        <v>78209</v>
      </c>
      <c r="N1550" s="102">
        <f>'2026-27 Salary &amp; Benefits'!$F$6</f>
        <v>82248</v>
      </c>
      <c r="O1550" s="7">
        <f t="shared" si="264"/>
        <v>174698.57</v>
      </c>
      <c r="P1550" s="7">
        <f t="shared" si="265"/>
        <v>9022.0799999999872</v>
      </c>
      <c r="Q1550" s="7">
        <f>'2026-27 Salary &amp; Benefits'!G$6</f>
        <v>16817.759999999998</v>
      </c>
      <c r="R1550" s="103">
        <f>'2026-27 Salary &amp; Benefits'!H$6</f>
        <v>0.16020000000000001</v>
      </c>
      <c r="S1550" s="103">
        <f>'2026-27 Salary &amp; Benefits'!I$6</f>
        <v>0.15390000000000001</v>
      </c>
      <c r="T1550" s="7">
        <f t="shared" si="266"/>
        <v>61211.23</v>
      </c>
      <c r="U1550" s="7">
        <f t="shared" si="267"/>
        <v>3062.01</v>
      </c>
      <c r="V1550" s="7">
        <f t="shared" si="268"/>
        <v>471.24</v>
      </c>
      <c r="W1550" s="7">
        <f t="shared" si="269"/>
        <v>3533.25</v>
      </c>
      <c r="X1550" s="18">
        <f t="shared" si="270"/>
        <v>248465.13</v>
      </c>
      <c r="Y1550" s="2"/>
      <c r="Z1550" s="2"/>
      <c r="AA1550" s="2"/>
      <c r="AB1550" s="2"/>
      <c r="AC1550" s="2"/>
      <c r="AD1550" s="2"/>
      <c r="AE1550" s="2"/>
      <c r="AF1550" s="2"/>
      <c r="AG1550" s="2"/>
      <c r="AH1550" s="2"/>
      <c r="AI1550" s="2"/>
      <c r="AJ1550" s="2"/>
      <c r="AK1550" s="2"/>
      <c r="AL1550" s="2"/>
      <c r="AM1550" s="2"/>
      <c r="AN1550" s="2"/>
      <c r="AO1550" s="2"/>
      <c r="AP1550" s="2"/>
      <c r="AQ1550" s="2"/>
      <c r="AR1550" s="2"/>
      <c r="AS1550" s="2"/>
      <c r="AT1550" s="2"/>
      <c r="AU1550" s="2"/>
      <c r="AV1550" s="2"/>
      <c r="AW1550" s="2"/>
      <c r="AX1550" s="2"/>
      <c r="AY1550" s="2"/>
      <c r="AZ1550" s="2"/>
      <c r="BA1550" s="2"/>
      <c r="BB1550" s="2"/>
      <c r="BC1550" s="2"/>
      <c r="BD1550" s="2"/>
      <c r="BE1550" s="2"/>
      <c r="BF1550" s="2"/>
      <c r="BG1550" s="2"/>
      <c r="BH1550" s="2"/>
      <c r="BI1550" s="2"/>
      <c r="BJ1550" s="2"/>
      <c r="BK1550" s="2"/>
      <c r="BL1550" s="2"/>
      <c r="BM1550" s="2"/>
      <c r="BN1550" s="2"/>
      <c r="BO1550" s="2"/>
      <c r="BP1550" s="2"/>
      <c r="BQ1550" s="2"/>
      <c r="BR1550" s="2"/>
      <c r="BS1550" s="2"/>
      <c r="BT1550" s="2"/>
      <c r="BU1550" s="2"/>
      <c r="BV1550" s="2"/>
      <c r="BW1550" s="2"/>
      <c r="BX1550" s="2"/>
      <c r="BY1550" s="2"/>
      <c r="BZ1550" s="2"/>
      <c r="CA1550" s="2"/>
      <c r="CB1550" s="2"/>
      <c r="CC1550" s="2"/>
      <c r="CD1550" s="2"/>
      <c r="CE1550" s="2"/>
      <c r="CF1550" s="2"/>
      <c r="CG1550" s="2"/>
      <c r="CH1550" s="2"/>
      <c r="CI1550" s="2"/>
      <c r="CJ1550" s="2"/>
      <c r="CK1550" s="2"/>
      <c r="CL1550" s="2"/>
      <c r="CM1550" s="2"/>
      <c r="CN1550" s="2"/>
      <c r="CO1550" s="2"/>
      <c r="CP1550" s="2"/>
      <c r="CQ1550" s="2"/>
      <c r="CR1550" s="2"/>
      <c r="CS1550" s="2"/>
      <c r="CT1550" s="2"/>
      <c r="CU1550" s="2"/>
      <c r="CV1550" s="2"/>
      <c r="CW1550" s="2"/>
      <c r="CX1550" s="2"/>
      <c r="CY1550" s="2"/>
      <c r="CZ1550" s="2"/>
      <c r="DA1550" s="2"/>
      <c r="DB1550" s="2"/>
      <c r="DC1550" s="2"/>
      <c r="DD1550" s="2"/>
      <c r="DE1550" s="2"/>
      <c r="DF1550" s="2"/>
      <c r="DG1550" s="2"/>
      <c r="DH1550" s="2"/>
      <c r="DI1550" s="2"/>
      <c r="DJ1550" s="2"/>
      <c r="DK1550" s="2"/>
      <c r="DL1550" s="2"/>
      <c r="DM1550" s="2"/>
      <c r="DN1550" s="2"/>
      <c r="DO1550" s="2"/>
      <c r="DP1550" s="2"/>
      <c r="DQ1550" s="2"/>
      <c r="DR1550" s="2"/>
      <c r="DS1550" s="2"/>
      <c r="DT1550" s="2"/>
      <c r="DU1550" s="2"/>
      <c r="DV1550" s="2"/>
      <c r="DW1550" s="2"/>
      <c r="DX1550" s="2"/>
      <c r="DY1550" s="2"/>
      <c r="DZ1550" s="2"/>
      <c r="EA1550" s="2"/>
      <c r="EB1550" s="2"/>
      <c r="EC1550" s="2"/>
      <c r="ED1550" s="2"/>
      <c r="EE1550" s="2"/>
      <c r="EF1550" s="2"/>
      <c r="EG1550" s="2"/>
      <c r="EH1550" s="2"/>
      <c r="EI1550" s="2"/>
      <c r="EJ1550" s="2"/>
      <c r="EK1550" s="2"/>
      <c r="EL1550" s="2"/>
      <c r="EM1550" s="2"/>
      <c r="EN1550" s="2"/>
      <c r="EO1550" s="2"/>
      <c r="EP1550" s="2"/>
      <c r="EQ1550" s="2"/>
      <c r="ER1550" s="2"/>
      <c r="ES1550" s="2"/>
      <c r="ET1550" s="2"/>
      <c r="EU1550" s="2"/>
      <c r="EV1550" s="2"/>
      <c r="EW1550" s="2"/>
      <c r="EX1550" s="2"/>
      <c r="EY1550" s="2"/>
      <c r="EZ1550" s="2"/>
      <c r="FA1550" s="2"/>
      <c r="FB1550" s="2"/>
      <c r="FC1550" s="2"/>
    </row>
    <row r="1551" spans="1:159" s="4" customFormat="1">
      <c r="A1551" s="50" t="s">
        <v>2216</v>
      </c>
      <c r="B1551" s="59" t="s">
        <v>2740</v>
      </c>
      <c r="C1551" s="60">
        <v>1784</v>
      </c>
      <c r="D1551" s="59" t="s">
        <v>2479</v>
      </c>
      <c r="E1551" s="78" t="str">
        <f>IFERROR(VLOOKUP($C1551,'2025-26 School Level AAFTE'!$C$2:$L$2349,9,FALSE), "No")</f>
        <v>No</v>
      </c>
      <c r="F1551" s="67">
        <f>IFERROR(VLOOKUP($C1551,'2025-26 School Level AAFTE'!$C$2:$J$2349,8,FALSE), 0)</f>
        <v>127.47</v>
      </c>
      <c r="G1551" s="69">
        <f>IFERROR(IF(E1551= "yes",VLOOKUP(C1551,Summary!$B:$I,6,0),0),0)</f>
        <v>0</v>
      </c>
      <c r="H1551" s="68">
        <f t="shared" si="261"/>
        <v>0</v>
      </c>
      <c r="I1551" s="110">
        <f>VLOOKUP($A1551,'2026-27 Salary &amp; Benefits'!$A:$I,3,FALSE)</f>
        <v>1.18</v>
      </c>
      <c r="J1551" s="110">
        <f>VLOOKUP($A1551,'2026-27 Salary &amp; Benefits'!$A:$I,4,FALSE)</f>
        <v>1.18</v>
      </c>
      <c r="K1551" s="101">
        <f t="shared" si="262"/>
        <v>0</v>
      </c>
      <c r="L1551" s="100">
        <f t="shared" si="263"/>
        <v>0</v>
      </c>
      <c r="M1551" s="102">
        <f>'2026-27 Salary &amp; Benefits'!$E$6</f>
        <v>78209</v>
      </c>
      <c r="N1551" s="102">
        <f>'2026-27 Salary &amp; Benefits'!$F$6</f>
        <v>82248</v>
      </c>
      <c r="O1551" s="7">
        <f t="shared" si="264"/>
        <v>0</v>
      </c>
      <c r="P1551" s="7">
        <f t="shared" si="265"/>
        <v>0</v>
      </c>
      <c r="Q1551" s="7">
        <f>'2026-27 Salary &amp; Benefits'!G$6</f>
        <v>16817.759999999998</v>
      </c>
      <c r="R1551" s="103">
        <f>'2026-27 Salary &amp; Benefits'!H$6</f>
        <v>0.16020000000000001</v>
      </c>
      <c r="S1551" s="103">
        <f>'2026-27 Salary &amp; Benefits'!I$6</f>
        <v>0.15390000000000001</v>
      </c>
      <c r="T1551" s="7">
        <f t="shared" si="266"/>
        <v>0</v>
      </c>
      <c r="U1551" s="7">
        <f t="shared" si="267"/>
        <v>0</v>
      </c>
      <c r="V1551" s="7">
        <f t="shared" si="268"/>
        <v>0</v>
      </c>
      <c r="W1551" s="7">
        <f t="shared" si="269"/>
        <v>0</v>
      </c>
      <c r="X1551" s="18">
        <f t="shared" si="270"/>
        <v>0</v>
      </c>
      <c r="Y1551" s="2"/>
      <c r="Z1551" s="2"/>
      <c r="AA1551" s="2"/>
      <c r="AB1551" s="2"/>
      <c r="AC1551" s="2"/>
      <c r="AD1551" s="2"/>
      <c r="AE1551" s="2"/>
      <c r="AF1551" s="2"/>
      <c r="AG1551" s="2"/>
      <c r="AH1551" s="2"/>
      <c r="AI1551" s="2"/>
      <c r="AJ1551" s="2"/>
      <c r="AK1551" s="2"/>
      <c r="AL1551" s="2"/>
      <c r="AM1551" s="2"/>
      <c r="AN1551" s="2"/>
      <c r="AO1551" s="2"/>
      <c r="AP1551" s="2"/>
      <c r="AQ1551" s="2"/>
      <c r="AR1551" s="2"/>
      <c r="AS1551" s="2"/>
      <c r="AT1551" s="2"/>
      <c r="AU1551" s="2"/>
      <c r="AV1551" s="2"/>
      <c r="AW1551" s="2"/>
      <c r="AX1551" s="2"/>
      <c r="AY1551" s="2"/>
      <c r="AZ1551" s="2"/>
      <c r="BA1551" s="2"/>
      <c r="BB1551" s="2"/>
      <c r="BC1551" s="2"/>
      <c r="BD1551" s="2"/>
      <c r="BE1551" s="2"/>
      <c r="BF1551" s="2"/>
      <c r="BG1551" s="2"/>
      <c r="BH1551" s="2"/>
      <c r="BI1551" s="2"/>
      <c r="BJ1551" s="2"/>
      <c r="BK1551" s="2"/>
      <c r="BL1551" s="2"/>
      <c r="BM1551" s="2"/>
      <c r="BN1551" s="2"/>
      <c r="BO1551" s="2"/>
      <c r="BP1551" s="2"/>
      <c r="BQ1551" s="2"/>
      <c r="BR1551" s="2"/>
      <c r="BS1551" s="2"/>
      <c r="BT1551" s="2"/>
      <c r="BU1551" s="2"/>
      <c r="BV1551" s="2"/>
      <c r="BW1551" s="2"/>
      <c r="BX1551" s="2"/>
      <c r="BY1551" s="2"/>
      <c r="BZ1551" s="2"/>
      <c r="CA1551" s="2"/>
      <c r="CB1551" s="2"/>
      <c r="CC1551" s="2"/>
      <c r="CD1551" s="2"/>
      <c r="CE1551" s="2"/>
      <c r="CF1551" s="2"/>
      <c r="CG1551" s="2"/>
      <c r="CH1551" s="2"/>
      <c r="CI1551" s="2"/>
      <c r="CJ1551" s="2"/>
      <c r="CK1551" s="2"/>
      <c r="CL1551" s="2"/>
      <c r="CM1551" s="2"/>
      <c r="CN1551" s="2"/>
      <c r="CO1551" s="2"/>
      <c r="CP1551" s="2"/>
      <c r="CQ1551" s="2"/>
      <c r="CR1551" s="2"/>
      <c r="CS1551" s="2"/>
      <c r="CT1551" s="2"/>
      <c r="CU1551" s="2"/>
      <c r="CV1551" s="2"/>
      <c r="CW1551" s="2"/>
      <c r="CX1551" s="2"/>
      <c r="CY1551" s="2"/>
      <c r="CZ1551" s="2"/>
      <c r="DA1551" s="2"/>
      <c r="DB1551" s="2"/>
      <c r="DC1551" s="2"/>
      <c r="DD1551" s="2"/>
      <c r="DE1551" s="2"/>
      <c r="DF1551" s="2"/>
      <c r="DG1551" s="2"/>
      <c r="DH1551" s="2"/>
      <c r="DI1551" s="2"/>
      <c r="DJ1551" s="2"/>
      <c r="DK1551" s="2"/>
      <c r="DL1551" s="2"/>
      <c r="DM1551" s="2"/>
      <c r="DN1551" s="2"/>
      <c r="DO1551" s="2"/>
      <c r="DP1551" s="2"/>
      <c r="DQ1551" s="2"/>
      <c r="DR1551" s="2"/>
      <c r="DS1551" s="2"/>
      <c r="DT1551" s="2"/>
      <c r="DU1551" s="2"/>
      <c r="DV1551" s="2"/>
      <c r="DW1551" s="2"/>
      <c r="DX1551" s="2"/>
      <c r="DY1551" s="2"/>
      <c r="DZ1551" s="2"/>
      <c r="EA1551" s="2"/>
      <c r="EB1551" s="2"/>
      <c r="EC1551" s="2"/>
      <c r="ED1551" s="2"/>
      <c r="EE1551" s="2"/>
      <c r="EF1551" s="2"/>
      <c r="EG1551" s="2"/>
      <c r="EH1551" s="2"/>
      <c r="EI1551" s="2"/>
      <c r="EJ1551" s="2"/>
      <c r="EK1551" s="2"/>
      <c r="EL1551" s="2"/>
      <c r="EM1551" s="2"/>
      <c r="EN1551" s="2"/>
      <c r="EO1551" s="2"/>
      <c r="EP1551" s="2"/>
      <c r="EQ1551" s="2"/>
      <c r="ER1551" s="2"/>
      <c r="ES1551" s="2"/>
      <c r="ET1551" s="2"/>
      <c r="EU1551" s="2"/>
      <c r="EV1551" s="2"/>
      <c r="EW1551" s="2"/>
      <c r="EX1551" s="2"/>
      <c r="EY1551" s="2"/>
      <c r="EZ1551" s="2"/>
      <c r="FA1551" s="2"/>
      <c r="FB1551" s="2"/>
      <c r="FC1551" s="2"/>
    </row>
    <row r="1552" spans="1:159" s="4" customFormat="1">
      <c r="A1552" s="50" t="s">
        <v>2216</v>
      </c>
      <c r="B1552" s="59" t="s">
        <v>2740</v>
      </c>
      <c r="C1552" s="60">
        <v>3485</v>
      </c>
      <c r="D1552" s="59" t="s">
        <v>719</v>
      </c>
      <c r="E1552" s="78" t="str">
        <f>IFERROR(VLOOKUP($C1552,'2025-26 School Level AAFTE'!$C$2:$L$2349,9,FALSE), "No")</f>
        <v>No</v>
      </c>
      <c r="F1552" s="67">
        <f>IFERROR(VLOOKUP($C1552,'2025-26 School Level AAFTE'!$C$2:$J$2349,8,FALSE), 0)</f>
        <v>444.2</v>
      </c>
      <c r="G1552" s="69">
        <f>IFERROR(IF(E1552= "yes",VLOOKUP(C1552,Summary!$B:$I,6,0),0),0)</f>
        <v>0</v>
      </c>
      <c r="H1552" s="68">
        <f t="shared" si="261"/>
        <v>0</v>
      </c>
      <c r="I1552" s="110">
        <f>VLOOKUP($A1552,'2026-27 Salary &amp; Benefits'!$A:$I,3,FALSE)</f>
        <v>1.18</v>
      </c>
      <c r="J1552" s="110">
        <f>VLOOKUP($A1552,'2026-27 Salary &amp; Benefits'!$A:$I,4,FALSE)</f>
        <v>1.18</v>
      </c>
      <c r="K1552" s="101">
        <f t="shared" si="262"/>
        <v>0</v>
      </c>
      <c r="L1552" s="100">
        <f t="shared" si="263"/>
        <v>0</v>
      </c>
      <c r="M1552" s="102">
        <f>'2026-27 Salary &amp; Benefits'!$E$6</f>
        <v>78209</v>
      </c>
      <c r="N1552" s="102">
        <f>'2026-27 Salary &amp; Benefits'!$F$6</f>
        <v>82248</v>
      </c>
      <c r="O1552" s="7">
        <f t="shared" si="264"/>
        <v>0</v>
      </c>
      <c r="P1552" s="7">
        <f t="shared" si="265"/>
        <v>0</v>
      </c>
      <c r="Q1552" s="7">
        <f>'2026-27 Salary &amp; Benefits'!G$6</f>
        <v>16817.759999999998</v>
      </c>
      <c r="R1552" s="103">
        <f>'2026-27 Salary &amp; Benefits'!H$6</f>
        <v>0.16020000000000001</v>
      </c>
      <c r="S1552" s="103">
        <f>'2026-27 Salary &amp; Benefits'!I$6</f>
        <v>0.15390000000000001</v>
      </c>
      <c r="T1552" s="7">
        <f t="shared" si="266"/>
        <v>0</v>
      </c>
      <c r="U1552" s="7">
        <f t="shared" si="267"/>
        <v>0</v>
      </c>
      <c r="V1552" s="7">
        <f t="shared" si="268"/>
        <v>0</v>
      </c>
      <c r="W1552" s="7">
        <f t="shared" si="269"/>
        <v>0</v>
      </c>
      <c r="X1552" s="18">
        <f t="shared" si="270"/>
        <v>0</v>
      </c>
      <c r="Y1552" s="2"/>
      <c r="Z1552" s="2"/>
      <c r="AA1552" s="2"/>
      <c r="AB1552" s="2"/>
      <c r="AC1552" s="2"/>
      <c r="AD1552" s="2"/>
      <c r="AE1552" s="2"/>
      <c r="AF1552" s="2"/>
      <c r="AG1552" s="2"/>
      <c r="AH1552" s="2"/>
      <c r="AI1552" s="2"/>
      <c r="AJ1552" s="2"/>
      <c r="AK1552" s="2"/>
      <c r="AL1552" s="2"/>
      <c r="AM1552" s="2"/>
      <c r="AN1552" s="2"/>
      <c r="AO1552" s="2"/>
      <c r="AP1552" s="2"/>
      <c r="AQ1552" s="2"/>
      <c r="AR1552" s="2"/>
      <c r="AS1552" s="2"/>
      <c r="AT1552" s="2"/>
      <c r="AU1552" s="2"/>
      <c r="AV1552" s="2"/>
      <c r="AW1552" s="2"/>
      <c r="AX1552" s="2"/>
      <c r="AY1552" s="2"/>
      <c r="AZ1552" s="2"/>
      <c r="BA1552" s="2"/>
      <c r="BB1552" s="2"/>
      <c r="BC1552" s="2"/>
      <c r="BD1552" s="2"/>
      <c r="BE1552" s="2"/>
      <c r="BF1552" s="2"/>
      <c r="BG1552" s="2"/>
      <c r="BH1552" s="2"/>
      <c r="BI1552" s="2"/>
      <c r="BJ1552" s="2"/>
      <c r="BK1552" s="2"/>
      <c r="BL1552" s="2"/>
      <c r="BM1552" s="2"/>
      <c r="BN1552" s="2"/>
      <c r="BO1552" s="2"/>
      <c r="BP1552" s="2"/>
      <c r="BQ1552" s="2"/>
      <c r="BR1552" s="2"/>
      <c r="BS1552" s="2"/>
      <c r="BT1552" s="2"/>
      <c r="BU1552" s="2"/>
      <c r="BV1552" s="2"/>
      <c r="BW1552" s="2"/>
      <c r="BX1552" s="2"/>
      <c r="BY1552" s="2"/>
      <c r="BZ1552" s="2"/>
      <c r="CA1552" s="2"/>
      <c r="CB1552" s="2"/>
      <c r="CC1552" s="2"/>
      <c r="CD1552" s="2"/>
      <c r="CE1552" s="2"/>
      <c r="CF1552" s="2"/>
      <c r="CG1552" s="2"/>
      <c r="CH1552" s="2"/>
      <c r="CI1552" s="2"/>
      <c r="CJ1552" s="2"/>
      <c r="CK1552" s="2"/>
      <c r="CL1552" s="2"/>
      <c r="CM1552" s="2"/>
      <c r="CN1552" s="2"/>
      <c r="CO1552" s="2"/>
      <c r="CP1552" s="2"/>
      <c r="CQ1552" s="2"/>
      <c r="CR1552" s="2"/>
      <c r="CS1552" s="2"/>
      <c r="CT1552" s="2"/>
      <c r="CU1552" s="2"/>
      <c r="CV1552" s="2"/>
      <c r="CW1552" s="2"/>
      <c r="CX1552" s="2"/>
      <c r="CY1552" s="2"/>
      <c r="CZ1552" s="2"/>
      <c r="DA1552" s="2"/>
      <c r="DB1552" s="2"/>
      <c r="DC1552" s="2"/>
      <c r="DD1552" s="2"/>
      <c r="DE1552" s="2"/>
      <c r="DF1552" s="2"/>
      <c r="DG1552" s="2"/>
      <c r="DH1552" s="2"/>
      <c r="DI1552" s="2"/>
      <c r="DJ1552" s="2"/>
      <c r="DK1552" s="2"/>
      <c r="DL1552" s="2"/>
      <c r="DM1552" s="2"/>
      <c r="DN1552" s="2"/>
      <c r="DO1552" s="2"/>
      <c r="DP1552" s="2"/>
      <c r="DQ1552" s="2"/>
      <c r="DR1552" s="2"/>
      <c r="DS1552" s="2"/>
      <c r="DT1552" s="2"/>
      <c r="DU1552" s="2"/>
      <c r="DV1552" s="2"/>
      <c r="DW1552" s="2"/>
      <c r="DX1552" s="2"/>
      <c r="DY1552" s="2"/>
      <c r="DZ1552" s="2"/>
      <c r="EA1552" s="2"/>
      <c r="EB1552" s="2"/>
      <c r="EC1552" s="2"/>
      <c r="ED1552" s="2"/>
      <c r="EE1552" s="2"/>
      <c r="EF1552" s="2"/>
      <c r="EG1552" s="2"/>
      <c r="EH1552" s="2"/>
      <c r="EI1552" s="2"/>
      <c r="EJ1552" s="2"/>
      <c r="EK1552" s="2"/>
      <c r="EL1552" s="2"/>
      <c r="EM1552" s="2"/>
      <c r="EN1552" s="2"/>
      <c r="EO1552" s="2"/>
      <c r="EP1552" s="2"/>
      <c r="EQ1552" s="2"/>
      <c r="ER1552" s="2"/>
      <c r="ES1552" s="2"/>
      <c r="ET1552" s="2"/>
      <c r="EU1552" s="2"/>
      <c r="EV1552" s="2"/>
      <c r="EW1552" s="2"/>
      <c r="EX1552" s="2"/>
      <c r="EY1552" s="2"/>
      <c r="EZ1552" s="2"/>
      <c r="FA1552" s="2"/>
      <c r="FB1552" s="2"/>
      <c r="FC1552" s="2"/>
    </row>
    <row r="1553" spans="1:159" s="4" customFormat="1">
      <c r="A1553" t="s">
        <v>2216</v>
      </c>
      <c r="B1553" s="59" t="s">
        <v>2740</v>
      </c>
      <c r="C1553" s="3">
        <v>3630</v>
      </c>
      <c r="D1553" t="s">
        <v>723</v>
      </c>
      <c r="E1553" s="78" t="str">
        <f>IFERROR(VLOOKUP($C1553,'2025-26 School Level AAFTE'!$C$2:$L$2349,9,FALSE), "No")</f>
        <v>No</v>
      </c>
      <c r="F1553" s="67">
        <f>IFERROR(VLOOKUP($C1553,'2025-26 School Level AAFTE'!$C$2:$J$2349,8,FALSE), 0)</f>
        <v>1727.43</v>
      </c>
      <c r="G1553" s="69">
        <f>IFERROR(IF(E1553= "yes",VLOOKUP(C1553,Summary!$B:$I,6,0),0),0)</f>
        <v>0</v>
      </c>
      <c r="H1553" s="68">
        <f t="shared" si="261"/>
        <v>0</v>
      </c>
      <c r="I1553" s="110">
        <f>VLOOKUP($A1553,'2026-27 Salary &amp; Benefits'!$A:$I,3,FALSE)</f>
        <v>1.18</v>
      </c>
      <c r="J1553" s="110">
        <f>VLOOKUP($A1553,'2026-27 Salary &amp; Benefits'!$A:$I,4,FALSE)</f>
        <v>1.18</v>
      </c>
      <c r="K1553" s="101">
        <f t="shared" si="262"/>
        <v>0</v>
      </c>
      <c r="L1553" s="100">
        <f t="shared" si="263"/>
        <v>0</v>
      </c>
      <c r="M1553" s="102">
        <f>'2026-27 Salary &amp; Benefits'!$E$6</f>
        <v>78209</v>
      </c>
      <c r="N1553" s="102">
        <f>'2026-27 Salary &amp; Benefits'!$F$6</f>
        <v>82248</v>
      </c>
      <c r="O1553" s="7">
        <f t="shared" si="264"/>
        <v>0</v>
      </c>
      <c r="P1553" s="7">
        <f t="shared" si="265"/>
        <v>0</v>
      </c>
      <c r="Q1553" s="7">
        <f>'2026-27 Salary &amp; Benefits'!G$6</f>
        <v>16817.759999999998</v>
      </c>
      <c r="R1553" s="103">
        <f>'2026-27 Salary &amp; Benefits'!H$6</f>
        <v>0.16020000000000001</v>
      </c>
      <c r="S1553" s="103">
        <f>'2026-27 Salary &amp; Benefits'!I$6</f>
        <v>0.15390000000000001</v>
      </c>
      <c r="T1553" s="7">
        <f t="shared" si="266"/>
        <v>0</v>
      </c>
      <c r="U1553" s="7">
        <f t="shared" si="267"/>
        <v>0</v>
      </c>
      <c r="V1553" s="7">
        <f t="shared" si="268"/>
        <v>0</v>
      </c>
      <c r="W1553" s="7">
        <f t="shared" si="269"/>
        <v>0</v>
      </c>
      <c r="X1553" s="18">
        <f t="shared" si="270"/>
        <v>0</v>
      </c>
      <c r="Y1553" s="2"/>
      <c r="Z1553" s="2"/>
      <c r="AA1553" s="2"/>
      <c r="AB1553" s="2"/>
      <c r="AC1553" s="2"/>
      <c r="AD1553" s="2"/>
      <c r="AE1553" s="2"/>
      <c r="AF1553" s="2"/>
      <c r="AG1553" s="2"/>
      <c r="AH1553" s="2"/>
      <c r="AI1553" s="2"/>
      <c r="AJ1553" s="2"/>
      <c r="AK1553" s="2"/>
      <c r="AL1553" s="2"/>
      <c r="AM1553" s="2"/>
      <c r="AN1553" s="2"/>
      <c r="AO1553" s="2"/>
      <c r="AP1553" s="2"/>
      <c r="AQ1553" s="2"/>
      <c r="AR1553" s="2"/>
      <c r="AS1553" s="2"/>
      <c r="AT1553" s="2"/>
      <c r="AU1553" s="2"/>
      <c r="AV1553" s="2"/>
      <c r="AW1553" s="2"/>
      <c r="AX1553" s="2"/>
      <c r="AY1553" s="2"/>
      <c r="AZ1553" s="2"/>
      <c r="BA1553" s="2"/>
      <c r="BB1553" s="2"/>
      <c r="BC1553" s="2"/>
      <c r="BD1553" s="2"/>
      <c r="BE1553" s="2"/>
      <c r="BF1553" s="2"/>
      <c r="BG1553" s="2"/>
      <c r="BH1553" s="2"/>
      <c r="BI1553" s="2"/>
      <c r="BJ1553" s="2"/>
      <c r="BK1553" s="2"/>
      <c r="BL1553" s="2"/>
      <c r="BM1553" s="2"/>
      <c r="BN1553" s="2"/>
      <c r="BO1553" s="2"/>
      <c r="BP1553" s="2"/>
      <c r="BQ1553" s="2"/>
      <c r="BR1553" s="2"/>
      <c r="BS1553" s="2"/>
      <c r="BT1553" s="2"/>
      <c r="BU1553" s="2"/>
      <c r="BV1553" s="2"/>
      <c r="BW1553" s="2"/>
      <c r="BX1553" s="2"/>
      <c r="BY1553" s="2"/>
      <c r="BZ1553" s="2"/>
      <c r="CA1553" s="2"/>
      <c r="CB1553" s="2"/>
      <c r="CC1553" s="2"/>
      <c r="CD1553" s="2"/>
      <c r="CE1553" s="2"/>
      <c r="CF1553" s="2"/>
      <c r="CG1553" s="2"/>
      <c r="CH1553" s="2"/>
      <c r="CI1553" s="2"/>
      <c r="CJ1553" s="2"/>
      <c r="CK1553" s="2"/>
      <c r="CL1553" s="2"/>
      <c r="CM1553" s="2"/>
      <c r="CN1553" s="2"/>
      <c r="CO1553" s="2"/>
      <c r="CP1553" s="2"/>
      <c r="CQ1553" s="2"/>
      <c r="CR1553" s="2"/>
      <c r="CS1553" s="2"/>
      <c r="CT1553" s="2"/>
      <c r="CU1553" s="2"/>
      <c r="CV1553" s="2"/>
      <c r="CW1553" s="2"/>
      <c r="CX1553" s="2"/>
      <c r="CY1553" s="2"/>
      <c r="CZ1553" s="2"/>
      <c r="DA1553" s="2"/>
      <c r="DB1553" s="2"/>
      <c r="DC1553" s="2"/>
      <c r="DD1553" s="2"/>
      <c r="DE1553" s="2"/>
      <c r="DF1553" s="2"/>
      <c r="DG1553" s="2"/>
      <c r="DH1553" s="2"/>
      <c r="DI1553" s="2"/>
      <c r="DJ1553" s="2"/>
      <c r="DK1553" s="2"/>
      <c r="DL1553" s="2"/>
      <c r="DM1553" s="2"/>
      <c r="DN1553" s="2"/>
      <c r="DO1553" s="2"/>
      <c r="DP1553" s="2"/>
      <c r="DQ1553" s="2"/>
      <c r="DR1553" s="2"/>
      <c r="DS1553" s="2"/>
      <c r="DT1553" s="2"/>
      <c r="DU1553" s="2"/>
      <c r="DV1553" s="2"/>
      <c r="DW1553" s="2"/>
      <c r="DX1553" s="2"/>
      <c r="DY1553" s="2"/>
      <c r="DZ1553" s="2"/>
      <c r="EA1553" s="2"/>
      <c r="EB1553" s="2"/>
      <c r="EC1553" s="2"/>
      <c r="ED1553" s="2"/>
      <c r="EE1553" s="2"/>
      <c r="EF1553" s="2"/>
      <c r="EG1553" s="2"/>
      <c r="EH1553" s="2"/>
      <c r="EI1553" s="2"/>
      <c r="EJ1553" s="2"/>
      <c r="EK1553" s="2"/>
      <c r="EL1553" s="2"/>
      <c r="EM1553" s="2"/>
      <c r="EN1553" s="2"/>
      <c r="EO1553" s="2"/>
      <c r="EP1553" s="2"/>
      <c r="EQ1553" s="2"/>
      <c r="ER1553" s="2"/>
      <c r="ES1553" s="2"/>
      <c r="ET1553" s="2"/>
      <c r="EU1553" s="2"/>
      <c r="EV1553" s="2"/>
      <c r="EW1553" s="2"/>
      <c r="EX1553" s="2"/>
      <c r="EY1553" s="2"/>
      <c r="EZ1553" s="2"/>
      <c r="FA1553" s="2"/>
      <c r="FB1553" s="2"/>
      <c r="FC1553" s="2"/>
    </row>
    <row r="1554" spans="1:159" s="4" customFormat="1">
      <c r="A1554" s="50" t="s">
        <v>2216</v>
      </c>
      <c r="B1554" s="59" t="s">
        <v>2740</v>
      </c>
      <c r="C1554" s="60">
        <v>2640</v>
      </c>
      <c r="D1554" s="59" t="s">
        <v>714</v>
      </c>
      <c r="E1554" s="78" t="str">
        <f>IFERROR(VLOOKUP($C1554,'2025-26 School Level AAFTE'!$C$2:$L$2349,9,FALSE), "No")</f>
        <v>Yes</v>
      </c>
      <c r="F1554" s="67">
        <f>IFERROR(VLOOKUP($C1554,'2025-26 School Level AAFTE'!$C$2:$J$2349,8,FALSE), 0)</f>
        <v>389.18</v>
      </c>
      <c r="G1554" s="69">
        <f>IFERROR(IF(E1554= "yes",VLOOKUP(C1554,Summary!$B:$I,6,0),0),0)</f>
        <v>0</v>
      </c>
      <c r="H1554" s="68">
        <f t="shared" si="261"/>
        <v>389.18</v>
      </c>
      <c r="I1554" s="110">
        <f>VLOOKUP($A1554,'2026-27 Salary &amp; Benefits'!$A:$I,3,FALSE)</f>
        <v>1.18</v>
      </c>
      <c r="J1554" s="110">
        <f>VLOOKUP($A1554,'2026-27 Salary &amp; Benefits'!$A:$I,4,FALSE)</f>
        <v>1.18</v>
      </c>
      <c r="K1554" s="101">
        <f t="shared" si="262"/>
        <v>389.18</v>
      </c>
      <c r="L1554" s="100">
        <f t="shared" si="263"/>
        <v>1.1419999999999999</v>
      </c>
      <c r="M1554" s="102">
        <f>'2026-27 Salary &amp; Benefits'!$E$6</f>
        <v>78209</v>
      </c>
      <c r="N1554" s="102">
        <f>'2026-27 Salary &amp; Benefits'!$F$6</f>
        <v>82248</v>
      </c>
      <c r="O1554" s="7">
        <f t="shared" si="264"/>
        <v>105391.32</v>
      </c>
      <c r="P1554" s="7">
        <f t="shared" si="265"/>
        <v>5442.7899999999936</v>
      </c>
      <c r="Q1554" s="7">
        <f>'2026-27 Salary &amp; Benefits'!G$6</f>
        <v>16817.759999999998</v>
      </c>
      <c r="R1554" s="103">
        <f>'2026-27 Salary &amp; Benefits'!H$6</f>
        <v>0.16020000000000001</v>
      </c>
      <c r="S1554" s="103">
        <f>'2026-27 Salary &amp; Benefits'!I$6</f>
        <v>0.15390000000000001</v>
      </c>
      <c r="T1554" s="7">
        <f t="shared" si="266"/>
        <v>36927.22</v>
      </c>
      <c r="U1554" s="7">
        <f t="shared" si="267"/>
        <v>1847.24</v>
      </c>
      <c r="V1554" s="7">
        <f t="shared" si="268"/>
        <v>284.29000000000002</v>
      </c>
      <c r="W1554" s="7">
        <f t="shared" si="269"/>
        <v>2131.5300000000002</v>
      </c>
      <c r="X1554" s="18">
        <f t="shared" si="270"/>
        <v>149892.86000000002</v>
      </c>
      <c r="Y1554" s="2"/>
      <c r="Z1554" s="2"/>
      <c r="AA1554" s="2"/>
      <c r="AB1554" s="2"/>
      <c r="AC1554" s="2"/>
      <c r="AD1554" s="2"/>
      <c r="AE1554" s="2"/>
      <c r="AF1554" s="2"/>
      <c r="AG1554" s="2"/>
      <c r="AH1554" s="2"/>
      <c r="AI1554" s="2"/>
      <c r="AJ1554" s="2"/>
      <c r="AK1554" s="2"/>
      <c r="AL1554" s="2"/>
      <c r="AM1554" s="2"/>
      <c r="AN1554" s="2"/>
      <c r="AO1554" s="2"/>
      <c r="AP1554" s="2"/>
      <c r="AQ1554" s="2"/>
      <c r="AR1554" s="2"/>
      <c r="AS1554" s="2"/>
      <c r="AT1554" s="2"/>
      <c r="AU1554" s="2"/>
      <c r="AV1554" s="2"/>
      <c r="AW1554" s="2"/>
      <c r="AX1554" s="2"/>
      <c r="AY1554" s="2"/>
      <c r="AZ1554" s="2"/>
      <c r="BA1554" s="2"/>
      <c r="BB1554" s="2"/>
      <c r="BC1554" s="2"/>
      <c r="BD1554" s="2"/>
      <c r="BE1554" s="2"/>
      <c r="BF1554" s="2"/>
      <c r="BG1554" s="2"/>
      <c r="BH1554" s="2"/>
      <c r="BI1554" s="2"/>
      <c r="BJ1554" s="2"/>
      <c r="BK1554" s="2"/>
      <c r="BL1554" s="2"/>
      <c r="BM1554" s="2"/>
      <c r="BN1554" s="2"/>
      <c r="BO1554" s="2"/>
      <c r="BP1554" s="2"/>
      <c r="BQ1554" s="2"/>
      <c r="BR1554" s="2"/>
      <c r="BS1554" s="2"/>
      <c r="BT1554" s="2"/>
      <c r="BU1554" s="2"/>
      <c r="BV1554" s="2"/>
      <c r="BW1554" s="2"/>
      <c r="BX1554" s="2"/>
      <c r="BY1554" s="2"/>
      <c r="BZ1554" s="2"/>
      <c r="CA1554" s="2"/>
      <c r="CB1554" s="2"/>
      <c r="CC1554" s="2"/>
      <c r="CD1554" s="2"/>
      <c r="CE1554" s="2"/>
      <c r="CF1554" s="2"/>
      <c r="CG1554" s="2"/>
      <c r="CH1554" s="2"/>
      <c r="CI1554" s="2"/>
      <c r="CJ1554" s="2"/>
      <c r="CK1554" s="2"/>
      <c r="CL1554" s="2"/>
      <c r="CM1554" s="2"/>
      <c r="CN1554" s="2"/>
      <c r="CO1554" s="2"/>
      <c r="CP1554" s="2"/>
      <c r="CQ1554" s="2"/>
      <c r="CR1554" s="2"/>
      <c r="CS1554" s="2"/>
      <c r="CT1554" s="2"/>
      <c r="CU1554" s="2"/>
      <c r="CV1554" s="2"/>
      <c r="CW1554" s="2"/>
      <c r="CX1554" s="2"/>
      <c r="CY1554" s="2"/>
      <c r="CZ1554" s="2"/>
      <c r="DA1554" s="2"/>
      <c r="DB1554" s="2"/>
      <c r="DC1554" s="2"/>
      <c r="DD1554" s="2"/>
      <c r="DE1554" s="2"/>
      <c r="DF1554" s="2"/>
      <c r="DG1554" s="2"/>
      <c r="DH1554" s="2"/>
      <c r="DI1554" s="2"/>
      <c r="DJ1554" s="2"/>
      <c r="DK1554" s="2"/>
      <c r="DL1554" s="2"/>
      <c r="DM1554" s="2"/>
      <c r="DN1554" s="2"/>
      <c r="DO1554" s="2"/>
      <c r="DP1554" s="2"/>
      <c r="DQ1554" s="2"/>
      <c r="DR1554" s="2"/>
      <c r="DS1554" s="2"/>
      <c r="DT1554" s="2"/>
      <c r="DU1554" s="2"/>
      <c r="DV1554" s="2"/>
      <c r="DW1554" s="2"/>
      <c r="DX1554" s="2"/>
      <c r="DY1554" s="2"/>
      <c r="DZ1554" s="2"/>
      <c r="EA1554" s="2"/>
      <c r="EB1554" s="2"/>
      <c r="EC1554" s="2"/>
      <c r="ED1554" s="2"/>
      <c r="EE1554" s="2"/>
      <c r="EF1554" s="2"/>
      <c r="EG1554" s="2"/>
      <c r="EH1554" s="2"/>
      <c r="EI1554" s="2"/>
      <c r="EJ1554" s="2"/>
      <c r="EK1554" s="2"/>
      <c r="EL1554" s="2"/>
      <c r="EM1554" s="2"/>
      <c r="EN1554" s="2"/>
      <c r="EO1554" s="2"/>
      <c r="EP1554" s="2"/>
      <c r="EQ1554" s="2"/>
      <c r="ER1554" s="2"/>
      <c r="ES1554" s="2"/>
      <c r="ET1554" s="2"/>
      <c r="EU1554" s="2"/>
      <c r="EV1554" s="2"/>
      <c r="EW1554" s="2"/>
      <c r="EX1554" s="2"/>
      <c r="EY1554" s="2"/>
      <c r="EZ1554" s="2"/>
      <c r="FA1554" s="2"/>
      <c r="FB1554" s="2"/>
      <c r="FC1554" s="2"/>
    </row>
    <row r="1555" spans="1:159" s="4" customFormat="1">
      <c r="A1555" s="48" t="s">
        <v>2216</v>
      </c>
      <c r="B1555" s="59" t="s">
        <v>2740</v>
      </c>
      <c r="C1555" s="60">
        <v>5741</v>
      </c>
      <c r="D1555" s="59" t="s">
        <v>3111</v>
      </c>
      <c r="E1555" s="78" t="str">
        <f>IFERROR(VLOOKUP($C1555,'2025-26 School Level AAFTE'!$C$2:$L$2349,9,FALSE), "No")</f>
        <v>No</v>
      </c>
      <c r="F1555" s="67">
        <f>IFERROR(VLOOKUP($C1555,'2025-26 School Level AAFTE'!$C$2:$J$2349,8,FALSE), 0)</f>
        <v>576.37</v>
      </c>
      <c r="G1555" s="69">
        <f>IFERROR(IF(E1555= "yes",VLOOKUP(C1555,Summary!$B:$I,6,0),0),0)</f>
        <v>0</v>
      </c>
      <c r="H1555" s="68">
        <f t="shared" si="261"/>
        <v>0</v>
      </c>
      <c r="I1555" s="110">
        <f>VLOOKUP($A1555,'2026-27 Salary &amp; Benefits'!$A:$I,3,FALSE)</f>
        <v>1.18</v>
      </c>
      <c r="J1555" s="110">
        <f>VLOOKUP($A1555,'2026-27 Salary &amp; Benefits'!$A:$I,4,FALSE)</f>
        <v>1.18</v>
      </c>
      <c r="K1555" s="101">
        <f t="shared" si="262"/>
        <v>0</v>
      </c>
      <c r="L1555" s="100">
        <f t="shared" si="263"/>
        <v>0</v>
      </c>
      <c r="M1555" s="102">
        <f>'2026-27 Salary &amp; Benefits'!$E$6</f>
        <v>78209</v>
      </c>
      <c r="N1555" s="102">
        <f>'2026-27 Salary &amp; Benefits'!$F$6</f>
        <v>82248</v>
      </c>
      <c r="O1555" s="7">
        <f t="shared" si="264"/>
        <v>0</v>
      </c>
      <c r="P1555" s="7">
        <f t="shared" si="265"/>
        <v>0</v>
      </c>
      <c r="Q1555" s="7">
        <f>'2026-27 Salary &amp; Benefits'!G$6</f>
        <v>16817.759999999998</v>
      </c>
      <c r="R1555" s="103">
        <f>'2026-27 Salary &amp; Benefits'!H$6</f>
        <v>0.16020000000000001</v>
      </c>
      <c r="S1555" s="103">
        <f>'2026-27 Salary &amp; Benefits'!I$6</f>
        <v>0.15390000000000001</v>
      </c>
      <c r="T1555" s="7">
        <f t="shared" si="266"/>
        <v>0</v>
      </c>
      <c r="U1555" s="7">
        <f t="shared" si="267"/>
        <v>0</v>
      </c>
      <c r="V1555" s="7">
        <f t="shared" si="268"/>
        <v>0</v>
      </c>
      <c r="W1555" s="7">
        <f t="shared" si="269"/>
        <v>0</v>
      </c>
      <c r="X1555" s="18">
        <f t="shared" si="270"/>
        <v>0</v>
      </c>
      <c r="Y1555" s="2"/>
      <c r="Z1555" s="2"/>
      <c r="AA1555" s="2"/>
      <c r="AB1555" s="2"/>
      <c r="AC1555" s="2"/>
      <c r="AD1555" s="2"/>
      <c r="AE1555" s="2"/>
      <c r="AF1555" s="2"/>
      <c r="AG1555" s="2"/>
      <c r="AH1555" s="2"/>
      <c r="AI1555" s="2"/>
      <c r="AJ1555" s="2"/>
      <c r="AK1555" s="2"/>
      <c r="AL1555" s="2"/>
      <c r="AM1555" s="2"/>
      <c r="AN1555" s="2"/>
      <c r="AO1555" s="2"/>
      <c r="AP1555" s="2"/>
      <c r="AQ1555" s="2"/>
      <c r="AR1555" s="2"/>
      <c r="AS1555" s="2"/>
      <c r="AT1555" s="2"/>
      <c r="AU1555" s="2"/>
      <c r="AV1555" s="2"/>
      <c r="AW1555" s="2"/>
      <c r="AX1555" s="2"/>
      <c r="AY1555" s="2"/>
      <c r="AZ1555" s="2"/>
      <c r="BA1555" s="2"/>
      <c r="BB1555" s="2"/>
      <c r="BC1555" s="2"/>
      <c r="BD1555" s="2"/>
      <c r="BE1555" s="2"/>
      <c r="BF1555" s="2"/>
      <c r="BG1555" s="2"/>
      <c r="BH1555" s="2"/>
      <c r="BI1555" s="2"/>
      <c r="BJ1555" s="2"/>
      <c r="BK1555" s="2"/>
      <c r="BL1555" s="2"/>
      <c r="BM1555" s="2"/>
      <c r="BN1555" s="2"/>
      <c r="BO1555" s="2"/>
      <c r="BP1555" s="2"/>
      <c r="BQ1555" s="2"/>
      <c r="BR1555" s="2"/>
      <c r="BS1555" s="2"/>
      <c r="BT1555" s="2"/>
      <c r="BU1555" s="2"/>
      <c r="BV1555" s="2"/>
      <c r="BW1555" s="2"/>
      <c r="BX1555" s="2"/>
      <c r="BY1555" s="2"/>
      <c r="BZ1555" s="2"/>
      <c r="CA1555" s="2"/>
      <c r="CB1555" s="2"/>
      <c r="CC1555" s="2"/>
      <c r="CD1555" s="2"/>
      <c r="CE1555" s="2"/>
      <c r="CF1555" s="2"/>
      <c r="CG1555" s="2"/>
      <c r="CH1555" s="2"/>
      <c r="CI1555" s="2"/>
      <c r="CJ1555" s="2"/>
      <c r="CK1555" s="2"/>
      <c r="CL1555" s="2"/>
      <c r="CM1555" s="2"/>
      <c r="CN1555" s="2"/>
      <c r="CO1555" s="2"/>
      <c r="CP1555" s="2"/>
      <c r="CQ1555" s="2"/>
      <c r="CR1555" s="2"/>
      <c r="CS1555" s="2"/>
      <c r="CT1555" s="2"/>
      <c r="CU1555" s="2"/>
      <c r="CV1555" s="2"/>
      <c r="CW1555" s="2"/>
      <c r="CX1555" s="2"/>
      <c r="CY1555" s="2"/>
      <c r="CZ1555" s="2"/>
      <c r="DA1555" s="2"/>
      <c r="DB1555" s="2"/>
      <c r="DC1555" s="2"/>
      <c r="DD1555" s="2"/>
      <c r="DE1555" s="2"/>
      <c r="DF1555" s="2"/>
      <c r="DG1555" s="2"/>
      <c r="DH1555" s="2"/>
      <c r="DI1555" s="2"/>
      <c r="DJ1555" s="2"/>
      <c r="DK1555" s="2"/>
      <c r="DL1555" s="2"/>
      <c r="DM1555" s="2"/>
      <c r="DN1555" s="2"/>
      <c r="DO1555" s="2"/>
      <c r="DP1555" s="2"/>
      <c r="DQ1555" s="2"/>
      <c r="DR1555" s="2"/>
      <c r="DS1555" s="2"/>
      <c r="DT1555" s="2"/>
      <c r="DU1555" s="2"/>
      <c r="DV1555" s="2"/>
      <c r="DW1555" s="2"/>
      <c r="DX1555" s="2"/>
      <c r="DY1555" s="2"/>
      <c r="DZ1555" s="2"/>
      <c r="EA1555" s="2"/>
      <c r="EB1555" s="2"/>
      <c r="EC1555" s="2"/>
      <c r="ED1555" s="2"/>
      <c r="EE1555" s="2"/>
      <c r="EF1555" s="2"/>
      <c r="EG1555" s="2"/>
      <c r="EH1555" s="2"/>
      <c r="EI1555" s="2"/>
      <c r="EJ1555" s="2"/>
      <c r="EK1555" s="2"/>
      <c r="EL1555" s="2"/>
      <c r="EM1555" s="2"/>
      <c r="EN1555" s="2"/>
      <c r="EO1555" s="2"/>
      <c r="EP1555" s="2"/>
      <c r="EQ1555" s="2"/>
      <c r="ER1555" s="2"/>
      <c r="ES1555" s="2"/>
      <c r="ET1555" s="2"/>
      <c r="EU1555" s="2"/>
      <c r="EV1555" s="2"/>
      <c r="EW1555" s="2"/>
      <c r="EX1555" s="2"/>
      <c r="EY1555" s="2"/>
      <c r="EZ1555" s="2"/>
      <c r="FA1555" s="2"/>
      <c r="FB1555" s="2"/>
      <c r="FC1555" s="2"/>
    </row>
    <row r="1556" spans="1:159" s="4" customFormat="1">
      <c r="A1556" s="50" t="s">
        <v>2216</v>
      </c>
      <c r="B1556" s="59" t="s">
        <v>2740</v>
      </c>
      <c r="C1556" s="60">
        <v>5229</v>
      </c>
      <c r="D1556" s="59" t="s">
        <v>729</v>
      </c>
      <c r="E1556" s="78" t="str">
        <f>IFERROR(VLOOKUP($C1556,'2025-26 School Level AAFTE'!$C$2:$L$2349,9,FALSE), "No")</f>
        <v>Yes</v>
      </c>
      <c r="F1556" s="67">
        <f>IFERROR(VLOOKUP($C1556,'2025-26 School Level AAFTE'!$C$2:$J$2349,8,FALSE), 0)</f>
        <v>268.32</v>
      </c>
      <c r="G1556" s="69">
        <f>IFERROR(IF(E1556= "yes",VLOOKUP(C1556,Summary!$B:$I,6,0),0),0)</f>
        <v>0</v>
      </c>
      <c r="H1556" s="68">
        <f t="shared" si="261"/>
        <v>268.32</v>
      </c>
      <c r="I1556" s="110">
        <f>VLOOKUP($A1556,'2026-27 Salary &amp; Benefits'!$A:$I,3,FALSE)</f>
        <v>1.18</v>
      </c>
      <c r="J1556" s="110">
        <f>VLOOKUP($A1556,'2026-27 Salary &amp; Benefits'!$A:$I,4,FALSE)</f>
        <v>1.18</v>
      </c>
      <c r="K1556" s="101">
        <f t="shared" si="262"/>
        <v>268.32</v>
      </c>
      <c r="L1556" s="100">
        <f t="shared" si="263"/>
        <v>0.78700000000000003</v>
      </c>
      <c r="M1556" s="102">
        <f>'2026-27 Salary &amp; Benefits'!$E$6</f>
        <v>78209</v>
      </c>
      <c r="N1556" s="102">
        <f>'2026-27 Salary &amp; Benefits'!$F$6</f>
        <v>82248</v>
      </c>
      <c r="O1556" s="7">
        <f t="shared" si="264"/>
        <v>72629.570000000007</v>
      </c>
      <c r="P1556" s="7">
        <f t="shared" si="265"/>
        <v>3750.859999999986</v>
      </c>
      <c r="Q1556" s="7">
        <f>'2026-27 Salary &amp; Benefits'!G$6</f>
        <v>16817.759999999998</v>
      </c>
      <c r="R1556" s="103">
        <f>'2026-27 Salary &amp; Benefits'!H$6</f>
        <v>0.16020000000000001</v>
      </c>
      <c r="S1556" s="103">
        <f>'2026-27 Salary &amp; Benefits'!I$6</f>
        <v>0.15390000000000001</v>
      </c>
      <c r="T1556" s="7">
        <f t="shared" si="266"/>
        <v>25448.09</v>
      </c>
      <c r="U1556" s="7">
        <f t="shared" si="267"/>
        <v>1273.01</v>
      </c>
      <c r="V1556" s="7">
        <f t="shared" si="268"/>
        <v>195.92</v>
      </c>
      <c r="W1556" s="7">
        <f t="shared" si="269"/>
        <v>1468.93</v>
      </c>
      <c r="X1556" s="18">
        <f t="shared" si="270"/>
        <v>103297.44999999998</v>
      </c>
      <c r="Y1556" s="2"/>
      <c r="Z1556" s="2"/>
      <c r="AA1556" s="2"/>
      <c r="AB1556" s="2"/>
      <c r="AC1556" s="2"/>
      <c r="AD1556" s="2"/>
      <c r="AE1556" s="2"/>
      <c r="AF1556" s="2"/>
      <c r="AG1556" s="2"/>
      <c r="AH1556" s="2"/>
      <c r="AI1556" s="2"/>
      <c r="AJ1556" s="2"/>
      <c r="AK1556" s="2"/>
      <c r="AL1556" s="2"/>
      <c r="AM1556" s="2"/>
      <c r="AN1556" s="2"/>
      <c r="AO1556" s="2"/>
      <c r="AP1556" s="2"/>
      <c r="AQ1556" s="2"/>
      <c r="AR1556" s="2"/>
      <c r="AS1556" s="2"/>
      <c r="AT1556" s="2"/>
      <c r="AU1556" s="2"/>
      <c r="AV1556" s="2"/>
      <c r="AW1556" s="2"/>
      <c r="AX1556" s="2"/>
      <c r="AY1556" s="2"/>
      <c r="AZ1556" s="2"/>
      <c r="BA1556" s="2"/>
      <c r="BB1556" s="2"/>
      <c r="BC1556" s="2"/>
      <c r="BD1556" s="2"/>
      <c r="BE1556" s="2"/>
      <c r="BF1556" s="2"/>
      <c r="BG1556" s="2"/>
      <c r="BH1556" s="2"/>
      <c r="BI1556" s="2"/>
      <c r="BJ1556" s="2"/>
      <c r="BK1556" s="2"/>
      <c r="BL1556" s="2"/>
      <c r="BM1556" s="2"/>
      <c r="BN1556" s="2"/>
      <c r="BO1556" s="2"/>
      <c r="BP1556" s="2"/>
      <c r="BQ1556" s="2"/>
      <c r="BR1556" s="2"/>
      <c r="BS1556" s="2"/>
      <c r="BT1556" s="2"/>
      <c r="BU1556" s="2"/>
      <c r="BV1556" s="2"/>
      <c r="BW1556" s="2"/>
      <c r="BX1556" s="2"/>
      <c r="BY1556" s="2"/>
      <c r="BZ1556" s="2"/>
      <c r="CA1556" s="2"/>
      <c r="CB1556" s="2"/>
      <c r="CC1556" s="2"/>
      <c r="CD1556" s="2"/>
      <c r="CE1556" s="2"/>
      <c r="CF1556" s="2"/>
      <c r="CG1556" s="2"/>
      <c r="CH1556" s="2"/>
      <c r="CI1556" s="2"/>
      <c r="CJ1556" s="2"/>
      <c r="CK1556" s="2"/>
      <c r="CL1556" s="2"/>
      <c r="CM1556" s="2"/>
      <c r="CN1556" s="2"/>
      <c r="CO1556" s="2"/>
      <c r="CP1556" s="2"/>
      <c r="CQ1556" s="2"/>
      <c r="CR1556" s="2"/>
      <c r="CS1556" s="2"/>
      <c r="CT1556" s="2"/>
      <c r="CU1556" s="2"/>
      <c r="CV1556" s="2"/>
      <c r="CW1556" s="2"/>
      <c r="CX1556" s="2"/>
      <c r="CY1556" s="2"/>
      <c r="CZ1556" s="2"/>
      <c r="DA1556" s="2"/>
      <c r="DB1556" s="2"/>
      <c r="DC1556" s="2"/>
      <c r="DD1556" s="2"/>
      <c r="DE1556" s="2"/>
      <c r="DF1556" s="2"/>
      <c r="DG1556" s="2"/>
      <c r="DH1556" s="2"/>
      <c r="DI1556" s="2"/>
      <c r="DJ1556" s="2"/>
      <c r="DK1556" s="2"/>
      <c r="DL1556" s="2"/>
      <c r="DM1556" s="2"/>
      <c r="DN1556" s="2"/>
      <c r="DO1556" s="2"/>
      <c r="DP1556" s="2"/>
      <c r="DQ1556" s="2"/>
      <c r="DR1556" s="2"/>
      <c r="DS1556" s="2"/>
      <c r="DT1556" s="2"/>
      <c r="DU1556" s="2"/>
      <c r="DV1556" s="2"/>
      <c r="DW1556" s="2"/>
      <c r="DX1556" s="2"/>
      <c r="DY1556" s="2"/>
      <c r="DZ1556" s="2"/>
      <c r="EA1556" s="2"/>
      <c r="EB1556" s="2"/>
      <c r="EC1556" s="2"/>
      <c r="ED1556" s="2"/>
      <c r="EE1556" s="2"/>
      <c r="EF1556" s="2"/>
      <c r="EG1556" s="2"/>
      <c r="EH1556" s="2"/>
      <c r="EI1556" s="2"/>
      <c r="EJ1556" s="2"/>
      <c r="EK1556" s="2"/>
      <c r="EL1556" s="2"/>
      <c r="EM1556" s="2"/>
      <c r="EN1556" s="2"/>
      <c r="EO1556" s="2"/>
      <c r="EP1556" s="2"/>
      <c r="EQ1556" s="2"/>
      <c r="ER1556" s="2"/>
      <c r="ES1556" s="2"/>
      <c r="ET1556" s="2"/>
      <c r="EU1556" s="2"/>
      <c r="EV1556" s="2"/>
      <c r="EW1556" s="2"/>
      <c r="EX1556" s="2"/>
      <c r="EY1556" s="2"/>
      <c r="EZ1556" s="2"/>
      <c r="FA1556" s="2"/>
      <c r="FB1556" s="2"/>
      <c r="FC1556" s="2"/>
    </row>
    <row r="1557" spans="1:159" s="4" customFormat="1">
      <c r="A1557" s="50" t="s">
        <v>2216</v>
      </c>
      <c r="B1557" s="59" t="s">
        <v>2740</v>
      </c>
      <c r="C1557" s="60">
        <v>2597</v>
      </c>
      <c r="D1557" s="59" t="s">
        <v>713</v>
      </c>
      <c r="E1557" s="78" t="str">
        <f>IFERROR(VLOOKUP($C1557,'2025-26 School Level AAFTE'!$C$2:$L$2349,9,FALSE), "No")</f>
        <v>No</v>
      </c>
      <c r="F1557" s="67">
        <f>IFERROR(VLOOKUP($C1557,'2025-26 School Level AAFTE'!$C$2:$J$2349,8,FALSE), 0)</f>
        <v>470.03000000000003</v>
      </c>
      <c r="G1557" s="69">
        <f>IFERROR(IF(E1557= "yes",VLOOKUP(C1557,Summary!$B:$I,6,0),0),0)</f>
        <v>0</v>
      </c>
      <c r="H1557" s="68">
        <f t="shared" si="261"/>
        <v>0</v>
      </c>
      <c r="I1557" s="110">
        <f>VLOOKUP($A1557,'2026-27 Salary &amp; Benefits'!$A:$I,3,FALSE)</f>
        <v>1.18</v>
      </c>
      <c r="J1557" s="110">
        <f>VLOOKUP($A1557,'2026-27 Salary &amp; Benefits'!$A:$I,4,FALSE)</f>
        <v>1.18</v>
      </c>
      <c r="K1557" s="101">
        <f t="shared" si="262"/>
        <v>0</v>
      </c>
      <c r="L1557" s="100">
        <f t="shared" si="263"/>
        <v>0</v>
      </c>
      <c r="M1557" s="102">
        <f>'2026-27 Salary &amp; Benefits'!$E$6</f>
        <v>78209</v>
      </c>
      <c r="N1557" s="102">
        <f>'2026-27 Salary &amp; Benefits'!$F$6</f>
        <v>82248</v>
      </c>
      <c r="O1557" s="7">
        <f t="shared" si="264"/>
        <v>0</v>
      </c>
      <c r="P1557" s="7">
        <f t="shared" si="265"/>
        <v>0</v>
      </c>
      <c r="Q1557" s="7">
        <f>'2026-27 Salary &amp; Benefits'!G$6</f>
        <v>16817.759999999998</v>
      </c>
      <c r="R1557" s="103">
        <f>'2026-27 Salary &amp; Benefits'!H$6</f>
        <v>0.16020000000000001</v>
      </c>
      <c r="S1557" s="103">
        <f>'2026-27 Salary &amp; Benefits'!I$6</f>
        <v>0.15390000000000001</v>
      </c>
      <c r="T1557" s="7">
        <f t="shared" si="266"/>
        <v>0</v>
      </c>
      <c r="U1557" s="7">
        <f t="shared" si="267"/>
        <v>0</v>
      </c>
      <c r="V1557" s="7">
        <f t="shared" si="268"/>
        <v>0</v>
      </c>
      <c r="W1557" s="7">
        <f t="shared" si="269"/>
        <v>0</v>
      </c>
      <c r="X1557" s="18">
        <f t="shared" si="270"/>
        <v>0</v>
      </c>
      <c r="Y1557" s="2"/>
      <c r="Z1557" s="2"/>
      <c r="AA1557" s="2"/>
      <c r="AB1557" s="2"/>
      <c r="AC1557" s="2"/>
      <c r="AD1557" s="2"/>
      <c r="AE1557" s="2"/>
      <c r="AF1557" s="2"/>
      <c r="AG1557" s="2"/>
      <c r="AH1557" s="2"/>
      <c r="AI1557" s="2"/>
      <c r="AJ1557" s="2"/>
      <c r="AK1557" s="2"/>
      <c r="AL1557" s="2"/>
      <c r="AM1557" s="2"/>
      <c r="AN1557" s="2"/>
      <c r="AO1557" s="2"/>
      <c r="AP1557" s="2"/>
      <c r="AQ1557" s="2"/>
      <c r="AR1557" s="2"/>
      <c r="AS1557" s="2"/>
      <c r="AT1557" s="2"/>
      <c r="AU1557" s="2"/>
      <c r="AV1557" s="2"/>
      <c r="AW1557" s="2"/>
      <c r="AX1557" s="2"/>
      <c r="AY1557" s="2"/>
      <c r="AZ1557" s="2"/>
      <c r="BA1557" s="2"/>
      <c r="BB1557" s="2"/>
      <c r="BC1557" s="2"/>
      <c r="BD1557" s="2"/>
      <c r="BE1557" s="2"/>
      <c r="BF1557" s="2"/>
      <c r="BG1557" s="2"/>
      <c r="BH1557" s="2"/>
      <c r="BI1557" s="2"/>
      <c r="BJ1557" s="2"/>
      <c r="BK1557" s="2"/>
      <c r="BL1557" s="2"/>
      <c r="BM1557" s="2"/>
      <c r="BN1557" s="2"/>
      <c r="BO1557" s="2"/>
      <c r="BP1557" s="2"/>
      <c r="BQ1557" s="2"/>
      <c r="BR1557" s="2"/>
      <c r="BS1557" s="2"/>
      <c r="BT1557" s="2"/>
      <c r="BU1557" s="2"/>
      <c r="BV1557" s="2"/>
      <c r="BW1557" s="2"/>
      <c r="BX1557" s="2"/>
      <c r="BY1557" s="2"/>
      <c r="BZ1557" s="2"/>
      <c r="CA1557" s="2"/>
      <c r="CB1557" s="2"/>
      <c r="CC1557" s="2"/>
      <c r="CD1557" s="2"/>
      <c r="CE1557" s="2"/>
      <c r="CF1557" s="2"/>
      <c r="CG1557" s="2"/>
      <c r="CH1557" s="2"/>
      <c r="CI1557" s="2"/>
      <c r="CJ1557" s="2"/>
      <c r="CK1557" s="2"/>
      <c r="CL1557" s="2"/>
      <c r="CM1557" s="2"/>
      <c r="CN1557" s="2"/>
      <c r="CO1557" s="2"/>
      <c r="CP1557" s="2"/>
      <c r="CQ1557" s="2"/>
      <c r="CR1557" s="2"/>
      <c r="CS1557" s="2"/>
      <c r="CT1557" s="2"/>
      <c r="CU1557" s="2"/>
      <c r="CV1557" s="2"/>
      <c r="CW1557" s="2"/>
      <c r="CX1557" s="2"/>
      <c r="CY1557" s="2"/>
      <c r="CZ1557" s="2"/>
      <c r="DA1557" s="2"/>
      <c r="DB1557" s="2"/>
      <c r="DC1557" s="2"/>
      <c r="DD1557" s="2"/>
      <c r="DE1557" s="2"/>
      <c r="DF1557" s="2"/>
      <c r="DG1557" s="2"/>
      <c r="DH1557" s="2"/>
      <c r="DI1557" s="2"/>
      <c r="DJ1557" s="2"/>
      <c r="DK1557" s="2"/>
      <c r="DL1557" s="2"/>
      <c r="DM1557" s="2"/>
      <c r="DN1557" s="2"/>
      <c r="DO1557" s="2"/>
      <c r="DP1557" s="2"/>
      <c r="DQ1557" s="2"/>
      <c r="DR1557" s="2"/>
      <c r="DS1557" s="2"/>
      <c r="DT1557" s="2"/>
      <c r="DU1557" s="2"/>
      <c r="DV1557" s="2"/>
      <c r="DW1557" s="2"/>
      <c r="DX1557" s="2"/>
      <c r="DY1557" s="2"/>
      <c r="DZ1557" s="2"/>
      <c r="EA1557" s="2"/>
      <c r="EB1557" s="2"/>
      <c r="EC1557" s="2"/>
      <c r="ED1557" s="2"/>
      <c r="EE1557" s="2"/>
      <c r="EF1557" s="2"/>
      <c r="EG1557" s="2"/>
      <c r="EH1557" s="2"/>
      <c r="EI1557" s="2"/>
      <c r="EJ1557" s="2"/>
      <c r="EK1557" s="2"/>
      <c r="EL1557" s="2"/>
      <c r="EM1557" s="2"/>
      <c r="EN1557" s="2"/>
      <c r="EO1557" s="2"/>
      <c r="EP1557" s="2"/>
      <c r="EQ1557" s="2"/>
      <c r="ER1557" s="2"/>
      <c r="ES1557" s="2"/>
      <c r="ET1557" s="2"/>
      <c r="EU1557" s="2"/>
      <c r="EV1557" s="2"/>
      <c r="EW1557" s="2"/>
      <c r="EX1557" s="2"/>
      <c r="EY1557" s="2"/>
      <c r="EZ1557" s="2"/>
      <c r="FA1557" s="2"/>
      <c r="FB1557" s="2"/>
      <c r="FC1557" s="2"/>
    </row>
    <row r="1558" spans="1:159" s="4" customFormat="1">
      <c r="A1558" s="50" t="s">
        <v>2216</v>
      </c>
      <c r="B1558" s="59" t="s">
        <v>2740</v>
      </c>
      <c r="C1558" s="60">
        <v>2929</v>
      </c>
      <c r="D1558" s="59" t="s">
        <v>673</v>
      </c>
      <c r="E1558" s="78" t="str">
        <f>IFERROR(VLOOKUP($C1558,'2025-26 School Level AAFTE'!$C$2:$L$2349,9,FALSE), "No")</f>
        <v>Yes</v>
      </c>
      <c r="F1558" s="67">
        <f>IFERROR(VLOOKUP($C1558,'2025-26 School Level AAFTE'!$C$2:$J$2349,8,FALSE), 0)</f>
        <v>286.39999999999998</v>
      </c>
      <c r="G1558" s="69">
        <f>IFERROR(IF(E1558= "yes",VLOOKUP(C1558,Summary!$B:$I,6,0),0),0)</f>
        <v>0</v>
      </c>
      <c r="H1558" s="68">
        <f t="shared" si="261"/>
        <v>286.39999999999998</v>
      </c>
      <c r="I1558" s="110">
        <f>VLOOKUP($A1558,'2026-27 Salary &amp; Benefits'!$A:$I,3,FALSE)</f>
        <v>1.18</v>
      </c>
      <c r="J1558" s="110">
        <f>VLOOKUP($A1558,'2026-27 Salary &amp; Benefits'!$A:$I,4,FALSE)</f>
        <v>1.18</v>
      </c>
      <c r="K1558" s="101">
        <f t="shared" si="262"/>
        <v>286.39999999999998</v>
      </c>
      <c r="L1558" s="100">
        <f t="shared" si="263"/>
        <v>0.84</v>
      </c>
      <c r="M1558" s="102">
        <f>'2026-27 Salary &amp; Benefits'!$E$6</f>
        <v>78209</v>
      </c>
      <c r="N1558" s="102">
        <f>'2026-27 Salary &amp; Benefits'!$F$6</f>
        <v>82248</v>
      </c>
      <c r="O1558" s="7">
        <f t="shared" si="264"/>
        <v>77520.759999999995</v>
      </c>
      <c r="P1558" s="7">
        <f t="shared" si="265"/>
        <v>4003.4600000000064</v>
      </c>
      <c r="Q1558" s="7">
        <f>'2026-27 Salary &amp; Benefits'!G$6</f>
        <v>16817.759999999998</v>
      </c>
      <c r="R1558" s="103">
        <f>'2026-27 Salary &amp; Benefits'!H$6</f>
        <v>0.16020000000000001</v>
      </c>
      <c r="S1558" s="103">
        <f>'2026-27 Salary &amp; Benefits'!I$6</f>
        <v>0.15390000000000001</v>
      </c>
      <c r="T1558" s="7">
        <f t="shared" si="266"/>
        <v>27161.88</v>
      </c>
      <c r="U1558" s="7">
        <f t="shared" si="267"/>
        <v>1358.74</v>
      </c>
      <c r="V1558" s="7">
        <f t="shared" si="268"/>
        <v>209.11</v>
      </c>
      <c r="W1558" s="7">
        <f t="shared" si="269"/>
        <v>1567.85</v>
      </c>
      <c r="X1558" s="18">
        <f t="shared" si="270"/>
        <v>110253.95000000001</v>
      </c>
      <c r="Y1558" s="2"/>
      <c r="Z1558" s="2"/>
      <c r="AA1558" s="2"/>
      <c r="AB1558" s="2"/>
      <c r="AC1558" s="2"/>
      <c r="AD1558" s="2"/>
      <c r="AE1558" s="2"/>
      <c r="AF1558" s="2"/>
      <c r="AG1558" s="2"/>
      <c r="AH1558" s="2"/>
      <c r="AI1558" s="2"/>
      <c r="AJ1558" s="2"/>
      <c r="AK1558" s="2"/>
      <c r="AL1558" s="2"/>
      <c r="AM1558" s="2"/>
      <c r="AN1558" s="2"/>
      <c r="AO1558" s="2"/>
      <c r="AP1558" s="2"/>
      <c r="AQ1558" s="2"/>
      <c r="AR1558" s="2"/>
      <c r="AS1558" s="2"/>
      <c r="AT1558" s="2"/>
      <c r="AU1558" s="2"/>
      <c r="AV1558" s="2"/>
      <c r="AW1558" s="2"/>
      <c r="AX1558" s="2"/>
      <c r="AY1558" s="2"/>
      <c r="AZ1558" s="2"/>
      <c r="BA1558" s="2"/>
      <c r="BB1558" s="2"/>
      <c r="BC1558" s="2"/>
      <c r="BD1558" s="2"/>
      <c r="BE1558" s="2"/>
      <c r="BF1558" s="2"/>
      <c r="BG1558" s="2"/>
      <c r="BH1558" s="2"/>
      <c r="BI1558" s="2"/>
      <c r="BJ1558" s="2"/>
      <c r="BK1558" s="2"/>
      <c r="BL1558" s="2"/>
      <c r="BM1558" s="2"/>
      <c r="BN1558" s="2"/>
      <c r="BO1558" s="2"/>
      <c r="BP1558" s="2"/>
      <c r="BQ1558" s="2"/>
      <c r="BR1558" s="2"/>
      <c r="BS1558" s="2"/>
      <c r="BT1558" s="2"/>
      <c r="BU1558" s="2"/>
      <c r="BV1558" s="2"/>
      <c r="BW1558" s="2"/>
      <c r="BX1558" s="2"/>
      <c r="BY1558" s="2"/>
      <c r="BZ1558" s="2"/>
      <c r="CA1558" s="2"/>
      <c r="CB1558" s="2"/>
      <c r="CC1558" s="2"/>
      <c r="CD1558" s="2"/>
      <c r="CE1558" s="2"/>
      <c r="CF1558" s="2"/>
      <c r="CG1558" s="2"/>
      <c r="CH1558" s="2"/>
      <c r="CI1558" s="2"/>
      <c r="CJ1558" s="2"/>
      <c r="CK1558" s="2"/>
      <c r="CL1558" s="2"/>
      <c r="CM1558" s="2"/>
      <c r="CN1558" s="2"/>
      <c r="CO1558" s="2"/>
      <c r="CP1558" s="2"/>
      <c r="CQ1558" s="2"/>
      <c r="CR1558" s="2"/>
      <c r="CS1558" s="2"/>
      <c r="CT1558" s="2"/>
      <c r="CU1558" s="2"/>
      <c r="CV1558" s="2"/>
      <c r="CW1558" s="2"/>
      <c r="CX1558" s="2"/>
      <c r="CY1558" s="2"/>
      <c r="CZ1558" s="2"/>
      <c r="DA1558" s="2"/>
      <c r="DB1558" s="2"/>
      <c r="DC1558" s="2"/>
      <c r="DD1558" s="2"/>
      <c r="DE1558" s="2"/>
      <c r="DF1558" s="2"/>
      <c r="DG1558" s="2"/>
      <c r="DH1558" s="2"/>
      <c r="DI1558" s="2"/>
      <c r="DJ1558" s="2"/>
      <c r="DK1558" s="2"/>
      <c r="DL1558" s="2"/>
      <c r="DM1558" s="2"/>
      <c r="DN1558" s="2"/>
      <c r="DO1558" s="2"/>
      <c r="DP1558" s="2"/>
      <c r="DQ1558" s="2"/>
      <c r="DR1558" s="2"/>
      <c r="DS1558" s="2"/>
      <c r="DT1558" s="2"/>
      <c r="DU1558" s="2"/>
      <c r="DV1558" s="2"/>
      <c r="DW1558" s="2"/>
      <c r="DX1558" s="2"/>
      <c r="DY1558" s="2"/>
      <c r="DZ1558" s="2"/>
      <c r="EA1558" s="2"/>
      <c r="EB1558" s="2"/>
      <c r="EC1558" s="2"/>
      <c r="ED1558" s="2"/>
      <c r="EE1558" s="2"/>
      <c r="EF1558" s="2"/>
      <c r="EG1558" s="2"/>
      <c r="EH1558" s="2"/>
      <c r="EI1558" s="2"/>
      <c r="EJ1558" s="2"/>
      <c r="EK1558" s="2"/>
      <c r="EL1558" s="2"/>
      <c r="EM1558" s="2"/>
      <c r="EN1558" s="2"/>
      <c r="EO1558" s="2"/>
      <c r="EP1558" s="2"/>
      <c r="EQ1558" s="2"/>
      <c r="ER1558" s="2"/>
      <c r="ES1558" s="2"/>
      <c r="ET1558" s="2"/>
      <c r="EU1558" s="2"/>
      <c r="EV1558" s="2"/>
      <c r="EW1558" s="2"/>
      <c r="EX1558" s="2"/>
      <c r="EY1558" s="2"/>
      <c r="EZ1558" s="2"/>
      <c r="FA1558" s="2"/>
      <c r="FB1558" s="2"/>
      <c r="FC1558" s="2"/>
    </row>
    <row r="1559" spans="1:159" s="4" customFormat="1">
      <c r="A1559" s="50" t="s">
        <v>2216</v>
      </c>
      <c r="B1559" s="59" t="s">
        <v>2740</v>
      </c>
      <c r="C1559" s="60">
        <v>3741</v>
      </c>
      <c r="D1559" s="59" t="s">
        <v>727</v>
      </c>
      <c r="E1559" s="78" t="str">
        <f>IFERROR(VLOOKUP($C1559,'2025-26 School Level AAFTE'!$C$2:$L$2349,9,FALSE), "No")</f>
        <v>Yes</v>
      </c>
      <c r="F1559" s="67">
        <f>IFERROR(VLOOKUP($C1559,'2025-26 School Level AAFTE'!$C$2:$J$2349,8,FALSE), 0)</f>
        <v>1123.9299999999998</v>
      </c>
      <c r="G1559" s="69">
        <f>IFERROR(IF(E1559= "yes",VLOOKUP(C1559,Summary!$B:$I,6,0),0),0)</f>
        <v>0</v>
      </c>
      <c r="H1559" s="68">
        <f t="shared" si="261"/>
        <v>1123.9299999999998</v>
      </c>
      <c r="I1559" s="110">
        <f>VLOOKUP($A1559,'2026-27 Salary &amp; Benefits'!$A:$I,3,FALSE)</f>
        <v>1.18</v>
      </c>
      <c r="J1559" s="110">
        <f>VLOOKUP($A1559,'2026-27 Salary &amp; Benefits'!$A:$I,4,FALSE)</f>
        <v>1.18</v>
      </c>
      <c r="K1559" s="101">
        <f t="shared" si="262"/>
        <v>1123.9299999999998</v>
      </c>
      <c r="L1559" s="100">
        <f t="shared" si="263"/>
        <v>3.2970000000000002</v>
      </c>
      <c r="M1559" s="102">
        <f>'2026-27 Salary &amp; Benefits'!$E$6</f>
        <v>78209</v>
      </c>
      <c r="N1559" s="102">
        <f>'2026-27 Salary &amp; Benefits'!$F$6</f>
        <v>82248</v>
      </c>
      <c r="O1559" s="7">
        <f t="shared" si="264"/>
        <v>304268.99</v>
      </c>
      <c r="P1559" s="7">
        <f t="shared" si="265"/>
        <v>15713.559999999998</v>
      </c>
      <c r="Q1559" s="7">
        <f>'2026-27 Salary &amp; Benefits'!G$6</f>
        <v>16817.759999999998</v>
      </c>
      <c r="R1559" s="103">
        <f>'2026-27 Salary &amp; Benefits'!H$6</f>
        <v>0.16020000000000001</v>
      </c>
      <c r="S1559" s="103">
        <f>'2026-27 Salary &amp; Benefits'!I$6</f>
        <v>0.15390000000000001</v>
      </c>
      <c r="T1559" s="7">
        <f t="shared" si="266"/>
        <v>106610.36</v>
      </c>
      <c r="U1559" s="7">
        <f t="shared" si="267"/>
        <v>5333.04</v>
      </c>
      <c r="V1559" s="7">
        <f t="shared" si="268"/>
        <v>820.75</v>
      </c>
      <c r="W1559" s="7">
        <f t="shared" si="269"/>
        <v>6153.79</v>
      </c>
      <c r="X1559" s="18">
        <f t="shared" si="270"/>
        <v>432746.69999999995</v>
      </c>
      <c r="Y1559" s="2"/>
      <c r="Z1559" s="2"/>
      <c r="AA1559" s="2"/>
      <c r="AB1559" s="2"/>
      <c r="AC1559" s="2"/>
      <c r="AD1559" s="2"/>
      <c r="AE1559" s="2"/>
      <c r="AF1559" s="2"/>
      <c r="AG1559" s="2"/>
      <c r="AH1559" s="2"/>
      <c r="AI1559" s="2"/>
      <c r="AJ1559" s="2"/>
      <c r="AK1559" s="2"/>
      <c r="AL1559" s="2"/>
      <c r="AM1559" s="2"/>
      <c r="AN1559" s="2"/>
      <c r="AO1559" s="2"/>
      <c r="AP1559" s="2"/>
      <c r="AQ1559" s="2"/>
      <c r="AR1559" s="2"/>
      <c r="AS1559" s="2"/>
      <c r="AT1559" s="2"/>
      <c r="AU1559" s="2"/>
      <c r="AV1559" s="2"/>
      <c r="AW1559" s="2"/>
      <c r="AX1559" s="2"/>
      <c r="AY1559" s="2"/>
      <c r="AZ1559" s="2"/>
      <c r="BA1559" s="2"/>
      <c r="BB1559" s="2"/>
      <c r="BC1559" s="2"/>
      <c r="BD1559" s="2"/>
      <c r="BE1559" s="2"/>
      <c r="BF1559" s="2"/>
      <c r="BG1559" s="2"/>
      <c r="BH1559" s="2"/>
      <c r="BI1559" s="2"/>
      <c r="BJ1559" s="2"/>
      <c r="BK1559" s="2"/>
      <c r="BL1559" s="2"/>
      <c r="BM1559" s="2"/>
      <c r="BN1559" s="2"/>
      <c r="BO1559" s="2"/>
      <c r="BP1559" s="2"/>
      <c r="BQ1559" s="2"/>
      <c r="BR1559" s="2"/>
      <c r="BS1559" s="2"/>
      <c r="BT1559" s="2"/>
      <c r="BU1559" s="2"/>
      <c r="BV1559" s="2"/>
      <c r="BW1559" s="2"/>
      <c r="BX1559" s="2"/>
      <c r="BY1559" s="2"/>
      <c r="BZ1559" s="2"/>
      <c r="CA1559" s="2"/>
      <c r="CB1559" s="2"/>
      <c r="CC1559" s="2"/>
      <c r="CD1559" s="2"/>
      <c r="CE1559" s="2"/>
      <c r="CF1559" s="2"/>
      <c r="CG1559" s="2"/>
      <c r="CH1559" s="2"/>
      <c r="CI1559" s="2"/>
      <c r="CJ1559" s="2"/>
      <c r="CK1559" s="2"/>
      <c r="CL1559" s="2"/>
      <c r="CM1559" s="2"/>
      <c r="CN1559" s="2"/>
      <c r="CO1559" s="2"/>
      <c r="CP1559" s="2"/>
      <c r="CQ1559" s="2"/>
      <c r="CR1559" s="2"/>
      <c r="CS1559" s="2"/>
      <c r="CT1559" s="2"/>
      <c r="CU1559" s="2"/>
      <c r="CV1559" s="2"/>
      <c r="CW1559" s="2"/>
      <c r="CX1559" s="2"/>
      <c r="CY1559" s="2"/>
      <c r="CZ1559" s="2"/>
      <c r="DA1559" s="2"/>
      <c r="DB1559" s="2"/>
      <c r="DC1559" s="2"/>
      <c r="DD1559" s="2"/>
      <c r="DE1559" s="2"/>
      <c r="DF1559" s="2"/>
      <c r="DG1559" s="2"/>
      <c r="DH1559" s="2"/>
      <c r="DI1559" s="2"/>
      <c r="DJ1559" s="2"/>
      <c r="DK1559" s="2"/>
      <c r="DL1559" s="2"/>
      <c r="DM1559" s="2"/>
      <c r="DN1559" s="2"/>
      <c r="DO1559" s="2"/>
      <c r="DP1559" s="2"/>
      <c r="DQ1559" s="2"/>
      <c r="DR1559" s="2"/>
      <c r="DS1559" s="2"/>
      <c r="DT1559" s="2"/>
      <c r="DU1559" s="2"/>
      <c r="DV1559" s="2"/>
      <c r="DW1559" s="2"/>
      <c r="DX1559" s="2"/>
      <c r="DY1559" s="2"/>
      <c r="DZ1559" s="2"/>
      <c r="EA1559" s="2"/>
      <c r="EB1559" s="2"/>
      <c r="EC1559" s="2"/>
      <c r="ED1559" s="2"/>
      <c r="EE1559" s="2"/>
      <c r="EF1559" s="2"/>
      <c r="EG1559" s="2"/>
      <c r="EH1559" s="2"/>
      <c r="EI1559" s="2"/>
      <c r="EJ1559" s="2"/>
      <c r="EK1559" s="2"/>
      <c r="EL1559" s="2"/>
      <c r="EM1559" s="2"/>
      <c r="EN1559" s="2"/>
      <c r="EO1559" s="2"/>
      <c r="EP1559" s="2"/>
      <c r="EQ1559" s="2"/>
      <c r="ER1559" s="2"/>
      <c r="ES1559" s="2"/>
      <c r="ET1559" s="2"/>
      <c r="EU1559" s="2"/>
      <c r="EV1559" s="2"/>
      <c r="EW1559" s="2"/>
      <c r="EX1559" s="2"/>
      <c r="EY1559" s="2"/>
      <c r="EZ1559" s="2"/>
      <c r="FA1559" s="2"/>
      <c r="FB1559" s="2"/>
      <c r="FC1559" s="2"/>
    </row>
    <row r="1560" spans="1:159" s="4" customFormat="1">
      <c r="A1560" s="50" t="s">
        <v>2216</v>
      </c>
      <c r="B1560" s="59" t="s">
        <v>2740</v>
      </c>
      <c r="C1560" s="60">
        <v>3586</v>
      </c>
      <c r="D1560" s="59" t="s">
        <v>721</v>
      </c>
      <c r="E1560" s="78" t="str">
        <f>IFERROR(VLOOKUP($C1560,'2025-26 School Level AAFTE'!$C$2:$L$2349,9,FALSE), "No")</f>
        <v>No</v>
      </c>
      <c r="F1560" s="67">
        <f>IFERROR(VLOOKUP($C1560,'2025-26 School Level AAFTE'!$C$2:$J$2349,8,FALSE), 0)</f>
        <v>395.35</v>
      </c>
      <c r="G1560" s="69">
        <f>IFERROR(IF(E1560= "yes",VLOOKUP(C1560,Summary!$B:$I,6,0),0),0)</f>
        <v>0</v>
      </c>
      <c r="H1560" s="68">
        <f t="shared" si="261"/>
        <v>0</v>
      </c>
      <c r="I1560" s="110">
        <f>VLOOKUP($A1560,'2026-27 Salary &amp; Benefits'!$A:$I,3,FALSE)</f>
        <v>1.18</v>
      </c>
      <c r="J1560" s="110">
        <f>VLOOKUP($A1560,'2026-27 Salary &amp; Benefits'!$A:$I,4,FALSE)</f>
        <v>1.18</v>
      </c>
      <c r="K1560" s="101">
        <f t="shared" si="262"/>
        <v>0</v>
      </c>
      <c r="L1560" s="100">
        <f t="shared" si="263"/>
        <v>0</v>
      </c>
      <c r="M1560" s="102">
        <f>'2026-27 Salary &amp; Benefits'!$E$6</f>
        <v>78209</v>
      </c>
      <c r="N1560" s="102">
        <f>'2026-27 Salary &amp; Benefits'!$F$6</f>
        <v>82248</v>
      </c>
      <c r="O1560" s="7">
        <f t="shared" si="264"/>
        <v>0</v>
      </c>
      <c r="P1560" s="7">
        <f t="shared" si="265"/>
        <v>0</v>
      </c>
      <c r="Q1560" s="7">
        <f>'2026-27 Salary &amp; Benefits'!G$6</f>
        <v>16817.759999999998</v>
      </c>
      <c r="R1560" s="103">
        <f>'2026-27 Salary &amp; Benefits'!H$6</f>
        <v>0.16020000000000001</v>
      </c>
      <c r="S1560" s="103">
        <f>'2026-27 Salary &amp; Benefits'!I$6</f>
        <v>0.15390000000000001</v>
      </c>
      <c r="T1560" s="7">
        <f t="shared" si="266"/>
        <v>0</v>
      </c>
      <c r="U1560" s="7">
        <f t="shared" si="267"/>
        <v>0</v>
      </c>
      <c r="V1560" s="7">
        <f t="shared" si="268"/>
        <v>0</v>
      </c>
      <c r="W1560" s="7">
        <f t="shared" si="269"/>
        <v>0</v>
      </c>
      <c r="X1560" s="18">
        <f t="shared" si="270"/>
        <v>0</v>
      </c>
      <c r="Y1560" s="2"/>
      <c r="Z1560" s="2"/>
      <c r="AA1560" s="2"/>
      <c r="AB1560" s="2"/>
      <c r="AC1560" s="2"/>
      <c r="AD1560" s="2"/>
      <c r="AE1560" s="2"/>
      <c r="AF1560" s="2"/>
      <c r="AG1560" s="2"/>
      <c r="AH1560" s="2"/>
      <c r="AI1560" s="2"/>
      <c r="AJ1560" s="2"/>
      <c r="AK1560" s="2"/>
      <c r="AL1560" s="2"/>
      <c r="AM1560" s="2"/>
      <c r="AN1560" s="2"/>
      <c r="AO1560" s="2"/>
      <c r="AP1560" s="2"/>
      <c r="AQ1560" s="2"/>
      <c r="AR1560" s="2"/>
      <c r="AS1560" s="2"/>
      <c r="AT1560" s="2"/>
      <c r="AU1560" s="2"/>
      <c r="AV1560" s="2"/>
      <c r="AW1560" s="2"/>
      <c r="AX1560" s="2"/>
      <c r="AY1560" s="2"/>
      <c r="AZ1560" s="2"/>
      <c r="BA1560" s="2"/>
      <c r="BB1560" s="2"/>
      <c r="BC1560" s="2"/>
      <c r="BD1560" s="2"/>
      <c r="BE1560" s="2"/>
      <c r="BF1560" s="2"/>
      <c r="BG1560" s="2"/>
      <c r="BH1560" s="2"/>
      <c r="BI1560" s="2"/>
      <c r="BJ1560" s="2"/>
      <c r="BK1560" s="2"/>
      <c r="BL1560" s="2"/>
      <c r="BM1560" s="2"/>
      <c r="BN1560" s="2"/>
      <c r="BO1560" s="2"/>
      <c r="BP1560" s="2"/>
      <c r="BQ1560" s="2"/>
      <c r="BR1560" s="2"/>
      <c r="BS1560" s="2"/>
      <c r="BT1560" s="2"/>
      <c r="BU1560" s="2"/>
      <c r="BV1560" s="2"/>
      <c r="BW1560" s="2"/>
      <c r="BX1560" s="2"/>
      <c r="BY1560" s="2"/>
      <c r="BZ1560" s="2"/>
      <c r="CA1560" s="2"/>
      <c r="CB1560" s="2"/>
      <c r="CC1560" s="2"/>
      <c r="CD1560" s="2"/>
      <c r="CE1560" s="2"/>
      <c r="CF1560" s="2"/>
      <c r="CG1560" s="2"/>
      <c r="CH1560" s="2"/>
      <c r="CI1560" s="2"/>
      <c r="CJ1560" s="2"/>
      <c r="CK1560" s="2"/>
      <c r="CL1560" s="2"/>
      <c r="CM1560" s="2"/>
      <c r="CN1560" s="2"/>
      <c r="CO1560" s="2"/>
      <c r="CP1560" s="2"/>
      <c r="CQ1560" s="2"/>
      <c r="CR1560" s="2"/>
      <c r="CS1560" s="2"/>
      <c r="CT1560" s="2"/>
      <c r="CU1560" s="2"/>
      <c r="CV1560" s="2"/>
      <c r="CW1560" s="2"/>
      <c r="CX1560" s="2"/>
      <c r="CY1560" s="2"/>
      <c r="CZ1560" s="2"/>
      <c r="DA1560" s="2"/>
      <c r="DB1560" s="2"/>
      <c r="DC1560" s="2"/>
      <c r="DD1560" s="2"/>
      <c r="DE1560" s="2"/>
      <c r="DF1560" s="2"/>
      <c r="DG1560" s="2"/>
      <c r="DH1560" s="2"/>
      <c r="DI1560" s="2"/>
      <c r="DJ1560" s="2"/>
      <c r="DK1560" s="2"/>
      <c r="DL1560" s="2"/>
      <c r="DM1560" s="2"/>
      <c r="DN1560" s="2"/>
      <c r="DO1560" s="2"/>
      <c r="DP1560" s="2"/>
      <c r="DQ1560" s="2"/>
      <c r="DR1560" s="2"/>
      <c r="DS1560" s="2"/>
      <c r="DT1560" s="2"/>
      <c r="DU1560" s="2"/>
      <c r="DV1560" s="2"/>
      <c r="DW1560" s="2"/>
      <c r="DX1560" s="2"/>
      <c r="DY1560" s="2"/>
      <c r="DZ1560" s="2"/>
      <c r="EA1560" s="2"/>
      <c r="EB1560" s="2"/>
      <c r="EC1560" s="2"/>
      <c r="ED1560" s="2"/>
      <c r="EE1560" s="2"/>
      <c r="EF1560" s="2"/>
      <c r="EG1560" s="2"/>
      <c r="EH1560" s="2"/>
      <c r="EI1560" s="2"/>
      <c r="EJ1560" s="2"/>
      <c r="EK1560" s="2"/>
      <c r="EL1560" s="2"/>
      <c r="EM1560" s="2"/>
      <c r="EN1560" s="2"/>
      <c r="EO1560" s="2"/>
      <c r="EP1560" s="2"/>
      <c r="EQ1560" s="2"/>
      <c r="ER1560" s="2"/>
      <c r="ES1560" s="2"/>
      <c r="ET1560" s="2"/>
      <c r="EU1560" s="2"/>
      <c r="EV1560" s="2"/>
      <c r="EW1560" s="2"/>
      <c r="EX1560" s="2"/>
      <c r="EY1560" s="2"/>
      <c r="EZ1560" s="2"/>
      <c r="FA1560" s="2"/>
      <c r="FB1560" s="2"/>
      <c r="FC1560" s="2"/>
    </row>
    <row r="1561" spans="1:159" s="4" customFormat="1">
      <c r="A1561" s="50" t="s">
        <v>2216</v>
      </c>
      <c r="B1561" s="59" t="s">
        <v>2740</v>
      </c>
      <c r="C1561" s="60">
        <v>3035</v>
      </c>
      <c r="D1561" s="59" t="s">
        <v>716</v>
      </c>
      <c r="E1561" s="78" t="str">
        <f>IFERROR(VLOOKUP($C1561,'2025-26 School Level AAFTE'!$C$2:$L$2349,9,FALSE), "No")</f>
        <v>No</v>
      </c>
      <c r="F1561" s="67">
        <f>IFERROR(VLOOKUP($C1561,'2025-26 School Level AAFTE'!$C$2:$J$2349,8,FALSE), 0)</f>
        <v>786.82</v>
      </c>
      <c r="G1561" s="69">
        <f>IFERROR(IF(E1561= "yes",VLOOKUP(C1561,Summary!$B:$I,6,0),0),0)</f>
        <v>0</v>
      </c>
      <c r="H1561" s="68">
        <f t="shared" si="261"/>
        <v>0</v>
      </c>
      <c r="I1561" s="110">
        <f>VLOOKUP($A1561,'2026-27 Salary &amp; Benefits'!$A:$I,3,FALSE)</f>
        <v>1.18</v>
      </c>
      <c r="J1561" s="110">
        <f>VLOOKUP($A1561,'2026-27 Salary &amp; Benefits'!$A:$I,4,FALSE)</f>
        <v>1.18</v>
      </c>
      <c r="K1561" s="101">
        <f t="shared" si="262"/>
        <v>0</v>
      </c>
      <c r="L1561" s="100">
        <f t="shared" si="263"/>
        <v>0</v>
      </c>
      <c r="M1561" s="102">
        <f>'2026-27 Salary &amp; Benefits'!$E$6</f>
        <v>78209</v>
      </c>
      <c r="N1561" s="102">
        <f>'2026-27 Salary &amp; Benefits'!$F$6</f>
        <v>82248</v>
      </c>
      <c r="O1561" s="7">
        <f t="shared" si="264"/>
        <v>0</v>
      </c>
      <c r="P1561" s="7">
        <f t="shared" si="265"/>
        <v>0</v>
      </c>
      <c r="Q1561" s="7">
        <f>'2026-27 Salary &amp; Benefits'!G$6</f>
        <v>16817.759999999998</v>
      </c>
      <c r="R1561" s="103">
        <f>'2026-27 Salary &amp; Benefits'!H$6</f>
        <v>0.16020000000000001</v>
      </c>
      <c r="S1561" s="103">
        <f>'2026-27 Salary &amp; Benefits'!I$6</f>
        <v>0.15390000000000001</v>
      </c>
      <c r="T1561" s="7">
        <f t="shared" si="266"/>
        <v>0</v>
      </c>
      <c r="U1561" s="7">
        <f t="shared" si="267"/>
        <v>0</v>
      </c>
      <c r="V1561" s="7">
        <f t="shared" si="268"/>
        <v>0</v>
      </c>
      <c r="W1561" s="7">
        <f t="shared" si="269"/>
        <v>0</v>
      </c>
      <c r="X1561" s="18">
        <f t="shared" si="270"/>
        <v>0</v>
      </c>
      <c r="Y1561" s="2"/>
      <c r="Z1561" s="2"/>
      <c r="AA1561" s="2"/>
      <c r="AB1561" s="2"/>
      <c r="AC1561" s="2"/>
      <c r="AD1561" s="2"/>
      <c r="AE1561" s="2"/>
      <c r="AF1561" s="2"/>
      <c r="AG1561" s="2"/>
      <c r="AH1561" s="2"/>
      <c r="AI1561" s="2"/>
      <c r="AJ1561" s="2"/>
      <c r="AK1561" s="2"/>
      <c r="AL1561" s="2"/>
      <c r="AM1561" s="2"/>
      <c r="AN1561" s="2"/>
      <c r="AO1561" s="2"/>
      <c r="AP1561" s="2"/>
      <c r="AQ1561" s="2"/>
      <c r="AR1561" s="2"/>
      <c r="AS1561" s="2"/>
      <c r="AT1561" s="2"/>
      <c r="AU1561" s="2"/>
      <c r="AV1561" s="2"/>
      <c r="AW1561" s="2"/>
      <c r="AX1561" s="2"/>
      <c r="AY1561" s="2"/>
      <c r="AZ1561" s="2"/>
      <c r="BA1561" s="2"/>
      <c r="BB1561" s="2"/>
      <c r="BC1561" s="2"/>
      <c r="BD1561" s="2"/>
      <c r="BE1561" s="2"/>
      <c r="BF1561" s="2"/>
      <c r="BG1561" s="2"/>
      <c r="BH1561" s="2"/>
      <c r="BI1561" s="2"/>
      <c r="BJ1561" s="2"/>
      <c r="BK1561" s="2"/>
      <c r="BL1561" s="2"/>
      <c r="BM1561" s="2"/>
      <c r="BN1561" s="2"/>
      <c r="BO1561" s="2"/>
      <c r="BP1561" s="2"/>
      <c r="BQ1561" s="2"/>
      <c r="BR1561" s="2"/>
      <c r="BS1561" s="2"/>
      <c r="BT1561" s="2"/>
      <c r="BU1561" s="2"/>
      <c r="BV1561" s="2"/>
      <c r="BW1561" s="2"/>
      <c r="BX1561" s="2"/>
      <c r="BY1561" s="2"/>
      <c r="BZ1561" s="2"/>
      <c r="CA1561" s="2"/>
      <c r="CB1561" s="2"/>
      <c r="CC1561" s="2"/>
      <c r="CD1561" s="2"/>
      <c r="CE1561" s="2"/>
      <c r="CF1561" s="2"/>
      <c r="CG1561" s="2"/>
      <c r="CH1561" s="2"/>
      <c r="CI1561" s="2"/>
      <c r="CJ1561" s="2"/>
      <c r="CK1561" s="2"/>
      <c r="CL1561" s="2"/>
      <c r="CM1561" s="2"/>
      <c r="CN1561" s="2"/>
      <c r="CO1561" s="2"/>
      <c r="CP1561" s="2"/>
      <c r="CQ1561" s="2"/>
      <c r="CR1561" s="2"/>
      <c r="CS1561" s="2"/>
      <c r="CT1561" s="2"/>
      <c r="CU1561" s="2"/>
      <c r="CV1561" s="2"/>
      <c r="CW1561" s="2"/>
      <c r="CX1561" s="2"/>
      <c r="CY1561" s="2"/>
      <c r="CZ1561" s="2"/>
      <c r="DA1561" s="2"/>
      <c r="DB1561" s="2"/>
      <c r="DC1561" s="2"/>
      <c r="DD1561" s="2"/>
      <c r="DE1561" s="2"/>
      <c r="DF1561" s="2"/>
      <c r="DG1561" s="2"/>
      <c r="DH1561" s="2"/>
      <c r="DI1561" s="2"/>
      <c r="DJ1561" s="2"/>
      <c r="DK1561" s="2"/>
      <c r="DL1561" s="2"/>
      <c r="DM1561" s="2"/>
      <c r="DN1561" s="2"/>
      <c r="DO1561" s="2"/>
      <c r="DP1561" s="2"/>
      <c r="DQ1561" s="2"/>
      <c r="DR1561" s="2"/>
      <c r="DS1561" s="2"/>
      <c r="DT1561" s="2"/>
      <c r="DU1561" s="2"/>
      <c r="DV1561" s="2"/>
      <c r="DW1561" s="2"/>
      <c r="DX1561" s="2"/>
      <c r="DY1561" s="2"/>
      <c r="DZ1561" s="2"/>
      <c r="EA1561" s="2"/>
      <c r="EB1561" s="2"/>
      <c r="EC1561" s="2"/>
      <c r="ED1561" s="2"/>
      <c r="EE1561" s="2"/>
      <c r="EF1561" s="2"/>
      <c r="EG1561" s="2"/>
      <c r="EH1561" s="2"/>
      <c r="EI1561" s="2"/>
      <c r="EJ1561" s="2"/>
      <c r="EK1561" s="2"/>
      <c r="EL1561" s="2"/>
      <c r="EM1561" s="2"/>
      <c r="EN1561" s="2"/>
      <c r="EO1561" s="2"/>
      <c r="EP1561" s="2"/>
      <c r="EQ1561" s="2"/>
      <c r="ER1561" s="2"/>
      <c r="ES1561" s="2"/>
      <c r="ET1561" s="2"/>
      <c r="EU1561" s="2"/>
      <c r="EV1561" s="2"/>
      <c r="EW1561" s="2"/>
      <c r="EX1561" s="2"/>
      <c r="EY1561" s="2"/>
      <c r="EZ1561" s="2"/>
      <c r="FA1561" s="2"/>
      <c r="FB1561" s="2"/>
      <c r="FC1561" s="2"/>
    </row>
    <row r="1562" spans="1:159" s="4" customFormat="1">
      <c r="A1562" s="50" t="s">
        <v>2216</v>
      </c>
      <c r="B1562" s="59" t="s">
        <v>2740</v>
      </c>
      <c r="C1562" s="60">
        <v>3434</v>
      </c>
      <c r="D1562" s="59" t="s">
        <v>718</v>
      </c>
      <c r="E1562" s="78" t="str">
        <f>IFERROR(VLOOKUP($C1562,'2025-26 School Level AAFTE'!$C$2:$L$2349,9,FALSE), "No")</f>
        <v>Yes</v>
      </c>
      <c r="F1562" s="67">
        <f>IFERROR(VLOOKUP($C1562,'2025-26 School Level AAFTE'!$C$2:$J$2349,8,FALSE), 0)</f>
        <v>936.72</v>
      </c>
      <c r="G1562" s="69">
        <f>IFERROR(IF(E1562= "yes",VLOOKUP(C1562,Summary!$B:$I,6,0),0),0)</f>
        <v>0</v>
      </c>
      <c r="H1562" s="68">
        <f t="shared" si="261"/>
        <v>936.72</v>
      </c>
      <c r="I1562" s="110">
        <f>VLOOKUP($A1562,'2026-27 Salary &amp; Benefits'!$A:$I,3,FALSE)</f>
        <v>1.18</v>
      </c>
      <c r="J1562" s="110">
        <f>VLOOKUP($A1562,'2026-27 Salary &amp; Benefits'!$A:$I,4,FALSE)</f>
        <v>1.18</v>
      </c>
      <c r="K1562" s="101">
        <f t="shared" si="262"/>
        <v>936.72</v>
      </c>
      <c r="L1562" s="100">
        <f t="shared" si="263"/>
        <v>2.7480000000000002</v>
      </c>
      <c r="M1562" s="102">
        <f>'2026-27 Salary &amp; Benefits'!$E$6</f>
        <v>78209</v>
      </c>
      <c r="N1562" s="102">
        <f>'2026-27 Salary &amp; Benefits'!$F$6</f>
        <v>82248</v>
      </c>
      <c r="O1562" s="7">
        <f t="shared" si="264"/>
        <v>253603.63</v>
      </c>
      <c r="P1562" s="7">
        <f t="shared" si="265"/>
        <v>13097.020000000019</v>
      </c>
      <c r="Q1562" s="7">
        <f>'2026-27 Salary &amp; Benefits'!G$6</f>
        <v>16817.759999999998</v>
      </c>
      <c r="R1562" s="103">
        <f>'2026-27 Salary &amp; Benefits'!H$6</f>
        <v>0.16020000000000001</v>
      </c>
      <c r="S1562" s="103">
        <f>'2026-27 Salary &amp; Benefits'!I$6</f>
        <v>0.15390000000000001</v>
      </c>
      <c r="T1562" s="7">
        <f t="shared" si="266"/>
        <v>88858.14</v>
      </c>
      <c r="U1562" s="7">
        <f t="shared" si="267"/>
        <v>4445.01</v>
      </c>
      <c r="V1562" s="7">
        <f t="shared" si="268"/>
        <v>684.09</v>
      </c>
      <c r="W1562" s="7">
        <f t="shared" si="269"/>
        <v>5129.1000000000004</v>
      </c>
      <c r="X1562" s="18">
        <f t="shared" si="270"/>
        <v>360687.89</v>
      </c>
      <c r="Y1562" s="2"/>
      <c r="Z1562" s="2"/>
      <c r="AA1562" s="2"/>
      <c r="AB1562" s="2"/>
      <c r="AC1562" s="2"/>
      <c r="AD1562" s="2"/>
      <c r="AE1562" s="2"/>
      <c r="AF1562" s="2"/>
      <c r="AG1562" s="2"/>
      <c r="AH1562" s="2"/>
      <c r="AI1562" s="2"/>
      <c r="AJ1562" s="2"/>
      <c r="AK1562" s="2"/>
      <c r="AL1562" s="2"/>
      <c r="AM1562" s="2"/>
      <c r="AN1562" s="2"/>
      <c r="AO1562" s="2"/>
      <c r="AP1562" s="2"/>
      <c r="AQ1562" s="2"/>
      <c r="AR1562" s="2"/>
      <c r="AS1562" s="2"/>
      <c r="AT1562" s="2"/>
      <c r="AU1562" s="2"/>
      <c r="AV1562" s="2"/>
      <c r="AW1562" s="2"/>
      <c r="AX1562" s="2"/>
      <c r="AY1562" s="2"/>
      <c r="AZ1562" s="2"/>
      <c r="BA1562" s="2"/>
      <c r="BB1562" s="2"/>
      <c r="BC1562" s="2"/>
      <c r="BD1562" s="2"/>
      <c r="BE1562" s="2"/>
      <c r="BF1562" s="2"/>
      <c r="BG1562" s="2"/>
      <c r="BH1562" s="2"/>
      <c r="BI1562" s="2"/>
      <c r="BJ1562" s="2"/>
      <c r="BK1562" s="2"/>
      <c r="BL1562" s="2"/>
      <c r="BM1562" s="2"/>
      <c r="BN1562" s="2"/>
      <c r="BO1562" s="2"/>
      <c r="BP1562" s="2"/>
      <c r="BQ1562" s="2"/>
      <c r="BR1562" s="2"/>
      <c r="BS1562" s="2"/>
      <c r="BT1562" s="2"/>
      <c r="BU1562" s="2"/>
      <c r="BV1562" s="2"/>
      <c r="BW1562" s="2"/>
      <c r="BX1562" s="2"/>
      <c r="BY1562" s="2"/>
      <c r="BZ1562" s="2"/>
      <c r="CA1562" s="2"/>
      <c r="CB1562" s="2"/>
      <c r="CC1562" s="2"/>
      <c r="CD1562" s="2"/>
      <c r="CE1562" s="2"/>
      <c r="CF1562" s="2"/>
      <c r="CG1562" s="2"/>
      <c r="CH1562" s="2"/>
      <c r="CI1562" s="2"/>
      <c r="CJ1562" s="2"/>
      <c r="CK1562" s="2"/>
      <c r="CL1562" s="2"/>
      <c r="CM1562" s="2"/>
      <c r="CN1562" s="2"/>
      <c r="CO1562" s="2"/>
      <c r="CP1562" s="2"/>
      <c r="CQ1562" s="2"/>
      <c r="CR1562" s="2"/>
      <c r="CS1562" s="2"/>
      <c r="CT1562" s="2"/>
      <c r="CU1562" s="2"/>
      <c r="CV1562" s="2"/>
      <c r="CW1562" s="2"/>
      <c r="CX1562" s="2"/>
      <c r="CY1562" s="2"/>
      <c r="CZ1562" s="2"/>
      <c r="DA1562" s="2"/>
      <c r="DB1562" s="2"/>
      <c r="DC1562" s="2"/>
      <c r="DD1562" s="2"/>
      <c r="DE1562" s="2"/>
      <c r="DF1562" s="2"/>
      <c r="DG1562" s="2"/>
      <c r="DH1562" s="2"/>
      <c r="DI1562" s="2"/>
      <c r="DJ1562" s="2"/>
      <c r="DK1562" s="2"/>
      <c r="DL1562" s="2"/>
      <c r="DM1562" s="2"/>
      <c r="DN1562" s="2"/>
      <c r="DO1562" s="2"/>
      <c r="DP1562" s="2"/>
      <c r="DQ1562" s="2"/>
      <c r="DR1562" s="2"/>
      <c r="DS1562" s="2"/>
      <c r="DT1562" s="2"/>
      <c r="DU1562" s="2"/>
      <c r="DV1562" s="2"/>
      <c r="DW1562" s="2"/>
      <c r="DX1562" s="2"/>
      <c r="DY1562" s="2"/>
      <c r="DZ1562" s="2"/>
      <c r="EA1562" s="2"/>
      <c r="EB1562" s="2"/>
      <c r="EC1562" s="2"/>
      <c r="ED1562" s="2"/>
      <c r="EE1562" s="2"/>
      <c r="EF1562" s="2"/>
      <c r="EG1562" s="2"/>
      <c r="EH1562" s="2"/>
      <c r="EI1562" s="2"/>
      <c r="EJ1562" s="2"/>
      <c r="EK1562" s="2"/>
      <c r="EL1562" s="2"/>
      <c r="EM1562" s="2"/>
      <c r="EN1562" s="2"/>
      <c r="EO1562" s="2"/>
      <c r="EP1562" s="2"/>
      <c r="EQ1562" s="2"/>
      <c r="ER1562" s="2"/>
      <c r="ES1562" s="2"/>
      <c r="ET1562" s="2"/>
      <c r="EU1562" s="2"/>
      <c r="EV1562" s="2"/>
      <c r="EW1562" s="2"/>
      <c r="EX1562" s="2"/>
      <c r="EY1562" s="2"/>
      <c r="EZ1562" s="2"/>
      <c r="FA1562" s="2"/>
      <c r="FB1562" s="2"/>
      <c r="FC1562" s="2"/>
    </row>
    <row r="1563" spans="1:159" s="4" customFormat="1">
      <c r="A1563" s="50" t="s">
        <v>2216</v>
      </c>
      <c r="B1563" s="59" t="s">
        <v>2740</v>
      </c>
      <c r="C1563" s="60">
        <v>5335</v>
      </c>
      <c r="D1563" s="59" t="s">
        <v>731</v>
      </c>
      <c r="E1563" s="78" t="str">
        <f>IFERROR(VLOOKUP($C1563,'2025-26 School Level AAFTE'!$C$2:$L$2349,9,FALSE), "No")</f>
        <v>Yes</v>
      </c>
      <c r="F1563" s="67">
        <f>IFERROR(VLOOKUP($C1563,'2025-26 School Level AAFTE'!$C$2:$J$2349,8,FALSE), 0)</f>
        <v>47.1</v>
      </c>
      <c r="G1563" s="69">
        <f>IFERROR(IF(E1563= "yes",VLOOKUP(C1563,Summary!$B:$I,6,0),0),0)</f>
        <v>0</v>
      </c>
      <c r="H1563" s="68">
        <f t="shared" si="261"/>
        <v>47.1</v>
      </c>
      <c r="I1563" s="110">
        <f>VLOOKUP($A1563,'2026-27 Salary &amp; Benefits'!$A:$I,3,FALSE)</f>
        <v>1.18</v>
      </c>
      <c r="J1563" s="110">
        <f>VLOOKUP($A1563,'2026-27 Salary &amp; Benefits'!$A:$I,4,FALSE)</f>
        <v>1.18</v>
      </c>
      <c r="K1563" s="101">
        <f t="shared" si="262"/>
        <v>47.1</v>
      </c>
      <c r="L1563" s="100">
        <f t="shared" si="263"/>
        <v>0.13800000000000001</v>
      </c>
      <c r="M1563" s="102">
        <f>'2026-27 Salary &amp; Benefits'!$E$6</f>
        <v>78209</v>
      </c>
      <c r="N1563" s="102">
        <f>'2026-27 Salary &amp; Benefits'!$F$6</f>
        <v>82248</v>
      </c>
      <c r="O1563" s="7">
        <f t="shared" si="264"/>
        <v>12735.55</v>
      </c>
      <c r="P1563" s="7">
        <f t="shared" si="265"/>
        <v>657.71000000000095</v>
      </c>
      <c r="Q1563" s="7">
        <f>'2026-27 Salary &amp; Benefits'!G$6</f>
        <v>16817.759999999998</v>
      </c>
      <c r="R1563" s="103">
        <f>'2026-27 Salary &amp; Benefits'!H$6</f>
        <v>0.16020000000000001</v>
      </c>
      <c r="S1563" s="103">
        <f>'2026-27 Salary &amp; Benefits'!I$6</f>
        <v>0.15390000000000001</v>
      </c>
      <c r="T1563" s="7">
        <f t="shared" si="266"/>
        <v>4462.3100000000004</v>
      </c>
      <c r="U1563" s="7">
        <f t="shared" si="267"/>
        <v>223.22</v>
      </c>
      <c r="V1563" s="7">
        <f t="shared" si="268"/>
        <v>34.35</v>
      </c>
      <c r="W1563" s="7">
        <f t="shared" si="269"/>
        <v>257.57</v>
      </c>
      <c r="X1563" s="18">
        <f t="shared" si="270"/>
        <v>18113.14</v>
      </c>
      <c r="Y1563" s="2"/>
      <c r="Z1563" s="2"/>
      <c r="AA1563" s="2"/>
      <c r="AB1563" s="2"/>
      <c r="AC1563" s="2"/>
      <c r="AD1563" s="2"/>
      <c r="AE1563" s="2"/>
      <c r="AF1563" s="2"/>
      <c r="AG1563" s="2"/>
      <c r="AH1563" s="2"/>
      <c r="AI1563" s="2"/>
      <c r="AJ1563" s="2"/>
      <c r="AK1563" s="2"/>
      <c r="AL1563" s="2"/>
      <c r="AM1563" s="2"/>
      <c r="AN1563" s="2"/>
      <c r="AO1563" s="2"/>
      <c r="AP1563" s="2"/>
      <c r="AQ1563" s="2"/>
      <c r="AR1563" s="2"/>
      <c r="AS1563" s="2"/>
      <c r="AT1563" s="2"/>
      <c r="AU1563" s="2"/>
      <c r="AV1563" s="2"/>
      <c r="AW1563" s="2"/>
      <c r="AX1563" s="2"/>
      <c r="AY1563" s="2"/>
      <c r="AZ1563" s="2"/>
      <c r="BA1563" s="2"/>
      <c r="BB1563" s="2"/>
      <c r="BC1563" s="2"/>
      <c r="BD1563" s="2"/>
      <c r="BE1563" s="2"/>
      <c r="BF1563" s="2"/>
      <c r="BG1563" s="2"/>
      <c r="BH1563" s="2"/>
      <c r="BI1563" s="2"/>
      <c r="BJ1563" s="2"/>
      <c r="BK1563" s="2"/>
      <c r="BL1563" s="2"/>
      <c r="BM1563" s="2"/>
      <c r="BN1563" s="2"/>
      <c r="BO1563" s="2"/>
      <c r="BP1563" s="2"/>
      <c r="BQ1563" s="2"/>
      <c r="BR1563" s="2"/>
      <c r="BS1563" s="2"/>
      <c r="BT1563" s="2"/>
      <c r="BU1563" s="2"/>
      <c r="BV1563" s="2"/>
      <c r="BW1563" s="2"/>
      <c r="BX1563" s="2"/>
      <c r="BY1563" s="2"/>
      <c r="BZ1563" s="2"/>
      <c r="CA1563" s="2"/>
      <c r="CB1563" s="2"/>
      <c r="CC1563" s="2"/>
      <c r="CD1563" s="2"/>
      <c r="CE1563" s="2"/>
      <c r="CF1563" s="2"/>
      <c r="CG1563" s="2"/>
      <c r="CH1563" s="2"/>
      <c r="CI1563" s="2"/>
      <c r="CJ1563" s="2"/>
      <c r="CK1563" s="2"/>
      <c r="CL1563" s="2"/>
      <c r="CM1563" s="2"/>
      <c r="CN1563" s="2"/>
      <c r="CO1563" s="2"/>
      <c r="CP1563" s="2"/>
      <c r="CQ1563" s="2"/>
      <c r="CR1563" s="2"/>
      <c r="CS1563" s="2"/>
      <c r="CT1563" s="2"/>
      <c r="CU1563" s="2"/>
      <c r="CV1563" s="2"/>
      <c r="CW1563" s="2"/>
      <c r="CX1563" s="2"/>
      <c r="CY1563" s="2"/>
      <c r="CZ1563" s="2"/>
      <c r="DA1563" s="2"/>
      <c r="DB1563" s="2"/>
      <c r="DC1563" s="2"/>
      <c r="DD1563" s="2"/>
      <c r="DE1563" s="2"/>
      <c r="DF1563" s="2"/>
      <c r="DG1563" s="2"/>
      <c r="DH1563" s="2"/>
      <c r="DI1563" s="2"/>
      <c r="DJ1563" s="2"/>
      <c r="DK1563" s="2"/>
      <c r="DL1563" s="2"/>
      <c r="DM1563" s="2"/>
      <c r="DN1563" s="2"/>
      <c r="DO1563" s="2"/>
      <c r="DP1563" s="2"/>
      <c r="DQ1563" s="2"/>
      <c r="DR1563" s="2"/>
      <c r="DS1563" s="2"/>
      <c r="DT1563" s="2"/>
      <c r="DU1563" s="2"/>
      <c r="DV1563" s="2"/>
      <c r="DW1563" s="2"/>
      <c r="DX1563" s="2"/>
      <c r="DY1563" s="2"/>
      <c r="DZ1563" s="2"/>
      <c r="EA1563" s="2"/>
      <c r="EB1563" s="2"/>
      <c r="EC1563" s="2"/>
      <c r="ED1563" s="2"/>
      <c r="EE1563" s="2"/>
      <c r="EF1563" s="2"/>
      <c r="EG1563" s="2"/>
      <c r="EH1563" s="2"/>
      <c r="EI1563" s="2"/>
      <c r="EJ1563" s="2"/>
      <c r="EK1563" s="2"/>
      <c r="EL1563" s="2"/>
      <c r="EM1563" s="2"/>
      <c r="EN1563" s="2"/>
      <c r="EO1563" s="2"/>
      <c r="EP1563" s="2"/>
      <c r="EQ1563" s="2"/>
      <c r="ER1563" s="2"/>
      <c r="ES1563" s="2"/>
      <c r="ET1563" s="2"/>
      <c r="EU1563" s="2"/>
      <c r="EV1563" s="2"/>
      <c r="EW1563" s="2"/>
      <c r="EX1563" s="2"/>
      <c r="EY1563" s="2"/>
      <c r="EZ1563" s="2"/>
      <c r="FA1563" s="2"/>
      <c r="FB1563" s="2"/>
      <c r="FC1563" s="2"/>
    </row>
    <row r="1564" spans="1:159" s="4" customFormat="1">
      <c r="A1564" s="50" t="s">
        <v>2216</v>
      </c>
      <c r="B1564" s="59" t="s">
        <v>2740</v>
      </c>
      <c r="C1564" s="60">
        <v>1648</v>
      </c>
      <c r="D1564" s="59" t="s">
        <v>710</v>
      </c>
      <c r="E1564" s="78" t="str">
        <f>IFERROR(VLOOKUP($C1564,'2025-26 School Level AAFTE'!$C$2:$L$2349,9,FALSE), "No")</f>
        <v>No</v>
      </c>
      <c r="F1564" s="67">
        <f>IFERROR(VLOOKUP($C1564,'2025-26 School Level AAFTE'!$C$2:$J$2349,8,FALSE), 0)</f>
        <v>8.6999999999999993</v>
      </c>
      <c r="G1564" s="69">
        <f>IFERROR(IF(E1564= "yes",VLOOKUP(C1564,Summary!$B:$I,6,0),0),0)</f>
        <v>0</v>
      </c>
      <c r="H1564" s="68">
        <f t="shared" si="261"/>
        <v>0</v>
      </c>
      <c r="I1564" s="110">
        <f>VLOOKUP($A1564,'2026-27 Salary &amp; Benefits'!$A:$I,3,FALSE)</f>
        <v>1.18</v>
      </c>
      <c r="J1564" s="110">
        <f>VLOOKUP($A1564,'2026-27 Salary &amp; Benefits'!$A:$I,4,FALSE)</f>
        <v>1.18</v>
      </c>
      <c r="K1564" s="101">
        <f t="shared" si="262"/>
        <v>0</v>
      </c>
      <c r="L1564" s="100">
        <f t="shared" si="263"/>
        <v>0</v>
      </c>
      <c r="M1564" s="102">
        <f>'2026-27 Salary &amp; Benefits'!$E$6</f>
        <v>78209</v>
      </c>
      <c r="N1564" s="102">
        <f>'2026-27 Salary &amp; Benefits'!$F$6</f>
        <v>82248</v>
      </c>
      <c r="O1564" s="7">
        <f t="shared" si="264"/>
        <v>0</v>
      </c>
      <c r="P1564" s="7">
        <f t="shared" si="265"/>
        <v>0</v>
      </c>
      <c r="Q1564" s="7">
        <f>'2026-27 Salary &amp; Benefits'!G$6</f>
        <v>16817.759999999998</v>
      </c>
      <c r="R1564" s="103">
        <f>'2026-27 Salary &amp; Benefits'!H$6</f>
        <v>0.16020000000000001</v>
      </c>
      <c r="S1564" s="103">
        <f>'2026-27 Salary &amp; Benefits'!I$6</f>
        <v>0.15390000000000001</v>
      </c>
      <c r="T1564" s="7">
        <f t="shared" si="266"/>
        <v>0</v>
      </c>
      <c r="U1564" s="7">
        <f t="shared" si="267"/>
        <v>0</v>
      </c>
      <c r="V1564" s="7">
        <f t="shared" si="268"/>
        <v>0</v>
      </c>
      <c r="W1564" s="7">
        <f t="shared" si="269"/>
        <v>0</v>
      </c>
      <c r="X1564" s="18">
        <f t="shared" si="270"/>
        <v>0</v>
      </c>
      <c r="Y1564" s="2"/>
      <c r="Z1564" s="2"/>
      <c r="AA1564" s="2"/>
      <c r="AB1564" s="2"/>
      <c r="AC1564" s="2"/>
      <c r="AD1564" s="2"/>
      <c r="AE1564" s="2"/>
      <c r="AF1564" s="2"/>
      <c r="AG1564" s="2"/>
      <c r="AH1564" s="2"/>
      <c r="AI1564" s="2"/>
      <c r="AJ1564" s="2"/>
      <c r="AK1564" s="2"/>
      <c r="AL1564" s="2"/>
      <c r="AM1564" s="2"/>
      <c r="AN1564" s="2"/>
      <c r="AO1564" s="2"/>
      <c r="AP1564" s="2"/>
      <c r="AQ1564" s="2"/>
      <c r="AR1564" s="2"/>
      <c r="AS1564" s="2"/>
      <c r="AT1564" s="2"/>
      <c r="AU1564" s="2"/>
      <c r="AV1564" s="2"/>
      <c r="AW1564" s="2"/>
      <c r="AX1564" s="2"/>
      <c r="AY1564" s="2"/>
      <c r="AZ1564" s="2"/>
      <c r="BA1564" s="2"/>
      <c r="BB1564" s="2"/>
      <c r="BC1564" s="2"/>
      <c r="BD1564" s="2"/>
      <c r="BE1564" s="2"/>
      <c r="BF1564" s="2"/>
      <c r="BG1564" s="2"/>
      <c r="BH1564" s="2"/>
      <c r="BI1564" s="2"/>
      <c r="BJ1564" s="2"/>
      <c r="BK1564" s="2"/>
      <c r="BL1564" s="2"/>
      <c r="BM1564" s="2"/>
      <c r="BN1564" s="2"/>
      <c r="BO1564" s="2"/>
      <c r="BP1564" s="2"/>
      <c r="BQ1564" s="2"/>
      <c r="BR1564" s="2"/>
      <c r="BS1564" s="2"/>
      <c r="BT1564" s="2"/>
      <c r="BU1564" s="2"/>
      <c r="BV1564" s="2"/>
      <c r="BW1564" s="2"/>
      <c r="BX1564" s="2"/>
      <c r="BY1564" s="2"/>
      <c r="BZ1564" s="2"/>
      <c r="CA1564" s="2"/>
      <c r="CB1564" s="2"/>
      <c r="CC1564" s="2"/>
      <c r="CD1564" s="2"/>
      <c r="CE1564" s="2"/>
      <c r="CF1564" s="2"/>
      <c r="CG1564" s="2"/>
      <c r="CH1564" s="2"/>
      <c r="CI1564" s="2"/>
      <c r="CJ1564" s="2"/>
      <c r="CK1564" s="2"/>
      <c r="CL1564" s="2"/>
      <c r="CM1564" s="2"/>
      <c r="CN1564" s="2"/>
      <c r="CO1564" s="2"/>
      <c r="CP1564" s="2"/>
      <c r="CQ1564" s="2"/>
      <c r="CR1564" s="2"/>
      <c r="CS1564" s="2"/>
      <c r="CT1564" s="2"/>
      <c r="CU1564" s="2"/>
      <c r="CV1564" s="2"/>
      <c r="CW1564" s="2"/>
      <c r="CX1564" s="2"/>
      <c r="CY1564" s="2"/>
      <c r="CZ1564" s="2"/>
      <c r="DA1564" s="2"/>
      <c r="DB1564" s="2"/>
      <c r="DC1564" s="2"/>
      <c r="DD1564" s="2"/>
      <c r="DE1564" s="2"/>
      <c r="DF1564" s="2"/>
      <c r="DG1564" s="2"/>
      <c r="DH1564" s="2"/>
      <c r="DI1564" s="2"/>
      <c r="DJ1564" s="2"/>
      <c r="DK1564" s="2"/>
      <c r="DL1564" s="2"/>
      <c r="DM1564" s="2"/>
      <c r="DN1564" s="2"/>
      <c r="DO1564" s="2"/>
      <c r="DP1564" s="2"/>
      <c r="DQ1564" s="2"/>
      <c r="DR1564" s="2"/>
      <c r="DS1564" s="2"/>
      <c r="DT1564" s="2"/>
      <c r="DU1564" s="2"/>
      <c r="DV1564" s="2"/>
      <c r="DW1564" s="2"/>
      <c r="DX1564" s="2"/>
      <c r="DY1564" s="2"/>
      <c r="DZ1564" s="2"/>
      <c r="EA1564" s="2"/>
      <c r="EB1564" s="2"/>
      <c r="EC1564" s="2"/>
      <c r="ED1564" s="2"/>
      <c r="EE1564" s="2"/>
      <c r="EF1564" s="2"/>
      <c r="EG1564" s="2"/>
      <c r="EH1564" s="2"/>
      <c r="EI1564" s="2"/>
      <c r="EJ1564" s="2"/>
      <c r="EK1564" s="2"/>
      <c r="EL1564" s="2"/>
      <c r="EM1564" s="2"/>
      <c r="EN1564" s="2"/>
      <c r="EO1564" s="2"/>
      <c r="EP1564" s="2"/>
      <c r="EQ1564" s="2"/>
      <c r="ER1564" s="2"/>
      <c r="ES1564" s="2"/>
      <c r="ET1564" s="2"/>
      <c r="EU1564" s="2"/>
      <c r="EV1564" s="2"/>
      <c r="EW1564" s="2"/>
      <c r="EX1564" s="2"/>
      <c r="EY1564" s="2"/>
      <c r="EZ1564" s="2"/>
      <c r="FA1564" s="2"/>
      <c r="FB1564" s="2"/>
      <c r="FC1564" s="2"/>
    </row>
    <row r="1565" spans="1:159" s="4" customFormat="1">
      <c r="A1565" s="50" t="s">
        <v>2216</v>
      </c>
      <c r="B1565" s="59" t="s">
        <v>2740</v>
      </c>
      <c r="C1565" s="60">
        <v>5070</v>
      </c>
      <c r="D1565" s="59" t="s">
        <v>728</v>
      </c>
      <c r="E1565" s="78" t="str">
        <f>IFERROR(VLOOKUP($C1565,'2025-26 School Level AAFTE'!$C$2:$L$2349,9,FALSE), "No")</f>
        <v>Yes</v>
      </c>
      <c r="F1565" s="67">
        <f>IFERROR(VLOOKUP($C1565,'2025-26 School Level AAFTE'!$C$2:$J$2349,8,FALSE), 0)</f>
        <v>28.43</v>
      </c>
      <c r="G1565" s="69">
        <f>IFERROR(IF(E1565= "yes",VLOOKUP(C1565,Summary!$B:$I,6,0),0),0)</f>
        <v>0</v>
      </c>
      <c r="H1565" s="68">
        <f t="shared" si="261"/>
        <v>28.43</v>
      </c>
      <c r="I1565" s="110">
        <f>VLOOKUP($A1565,'2026-27 Salary &amp; Benefits'!$A:$I,3,FALSE)</f>
        <v>1.18</v>
      </c>
      <c r="J1565" s="110">
        <f>VLOOKUP($A1565,'2026-27 Salary &amp; Benefits'!$A:$I,4,FALSE)</f>
        <v>1.18</v>
      </c>
      <c r="K1565" s="101">
        <f t="shared" si="262"/>
        <v>28.43</v>
      </c>
      <c r="L1565" s="100">
        <f t="shared" si="263"/>
        <v>8.3000000000000004E-2</v>
      </c>
      <c r="M1565" s="102">
        <f>'2026-27 Salary &amp; Benefits'!$E$6</f>
        <v>78209</v>
      </c>
      <c r="N1565" s="102">
        <f>'2026-27 Salary &amp; Benefits'!$F$6</f>
        <v>82248</v>
      </c>
      <c r="O1565" s="7">
        <f t="shared" si="264"/>
        <v>7659.79</v>
      </c>
      <c r="P1565" s="7">
        <f t="shared" si="265"/>
        <v>395.57999999999993</v>
      </c>
      <c r="Q1565" s="7">
        <f>'2026-27 Salary &amp; Benefits'!G$6</f>
        <v>16817.759999999998</v>
      </c>
      <c r="R1565" s="103">
        <f>'2026-27 Salary &amp; Benefits'!H$6</f>
        <v>0.16020000000000001</v>
      </c>
      <c r="S1565" s="103">
        <f>'2026-27 Salary &amp; Benefits'!I$6</f>
        <v>0.15390000000000001</v>
      </c>
      <c r="T1565" s="7">
        <f t="shared" si="266"/>
        <v>2683.85</v>
      </c>
      <c r="U1565" s="7">
        <f t="shared" si="267"/>
        <v>134.26</v>
      </c>
      <c r="V1565" s="7">
        <f t="shared" si="268"/>
        <v>20.66</v>
      </c>
      <c r="W1565" s="7">
        <f t="shared" si="269"/>
        <v>154.91999999999999</v>
      </c>
      <c r="X1565" s="18">
        <f t="shared" si="270"/>
        <v>10894.14</v>
      </c>
      <c r="Y1565" s="2"/>
      <c r="Z1565" s="2"/>
      <c r="AA1565" s="2"/>
      <c r="AB1565" s="2"/>
      <c r="AC1565" s="2"/>
      <c r="AD1565" s="2"/>
      <c r="AE1565" s="2"/>
      <c r="AF1565" s="2"/>
      <c r="AG1565" s="2"/>
      <c r="AH1565" s="2"/>
      <c r="AI1565" s="2"/>
      <c r="AJ1565" s="2"/>
      <c r="AK1565" s="2"/>
      <c r="AL1565" s="2"/>
      <c r="AM1565" s="2"/>
      <c r="AN1565" s="2"/>
      <c r="AO1565" s="2"/>
      <c r="AP1565" s="2"/>
      <c r="AQ1565" s="2"/>
      <c r="AR1565" s="2"/>
      <c r="AS1565" s="2"/>
      <c r="AT1565" s="2"/>
      <c r="AU1565" s="2"/>
      <c r="AV1565" s="2"/>
      <c r="AW1565" s="2"/>
      <c r="AX1565" s="2"/>
      <c r="AY1565" s="2"/>
      <c r="AZ1565" s="2"/>
      <c r="BA1565" s="2"/>
      <c r="BB1565" s="2"/>
      <c r="BC1565" s="2"/>
      <c r="BD1565" s="2"/>
      <c r="BE1565" s="2"/>
      <c r="BF1565" s="2"/>
      <c r="BG1565" s="2"/>
      <c r="BH1565" s="2"/>
      <c r="BI1565" s="2"/>
      <c r="BJ1565" s="2"/>
      <c r="BK1565" s="2"/>
      <c r="BL1565" s="2"/>
      <c r="BM1565" s="2"/>
      <c r="BN1565" s="2"/>
      <c r="BO1565" s="2"/>
      <c r="BP1565" s="2"/>
      <c r="BQ1565" s="2"/>
      <c r="BR1565" s="2"/>
      <c r="BS1565" s="2"/>
      <c r="BT1565" s="2"/>
      <c r="BU1565" s="2"/>
      <c r="BV1565" s="2"/>
      <c r="BW1565" s="2"/>
      <c r="BX1565" s="2"/>
      <c r="BY1565" s="2"/>
      <c r="BZ1565" s="2"/>
      <c r="CA1565" s="2"/>
      <c r="CB1565" s="2"/>
      <c r="CC1565" s="2"/>
      <c r="CD1565" s="2"/>
      <c r="CE1565" s="2"/>
      <c r="CF1565" s="2"/>
      <c r="CG1565" s="2"/>
      <c r="CH1565" s="2"/>
      <c r="CI1565" s="2"/>
      <c r="CJ1565" s="2"/>
      <c r="CK1565" s="2"/>
      <c r="CL1565" s="2"/>
      <c r="CM1565" s="2"/>
      <c r="CN1565" s="2"/>
      <c r="CO1565" s="2"/>
      <c r="CP1565" s="2"/>
      <c r="CQ1565" s="2"/>
      <c r="CR1565" s="2"/>
      <c r="CS1565" s="2"/>
      <c r="CT1565" s="2"/>
      <c r="CU1565" s="2"/>
      <c r="CV1565" s="2"/>
      <c r="CW1565" s="2"/>
      <c r="CX1565" s="2"/>
      <c r="CY1565" s="2"/>
      <c r="CZ1565" s="2"/>
      <c r="DA1565" s="2"/>
      <c r="DB1565" s="2"/>
      <c r="DC1565" s="2"/>
      <c r="DD1565" s="2"/>
      <c r="DE1565" s="2"/>
      <c r="DF1565" s="2"/>
      <c r="DG1565" s="2"/>
      <c r="DH1565" s="2"/>
      <c r="DI1565" s="2"/>
      <c r="DJ1565" s="2"/>
      <c r="DK1565" s="2"/>
      <c r="DL1565" s="2"/>
      <c r="DM1565" s="2"/>
      <c r="DN1565" s="2"/>
      <c r="DO1565" s="2"/>
      <c r="DP1565" s="2"/>
      <c r="DQ1565" s="2"/>
      <c r="DR1565" s="2"/>
      <c r="DS1565" s="2"/>
      <c r="DT1565" s="2"/>
      <c r="DU1565" s="2"/>
      <c r="DV1565" s="2"/>
      <c r="DW1565" s="2"/>
      <c r="DX1565" s="2"/>
      <c r="DY1565" s="2"/>
      <c r="DZ1565" s="2"/>
      <c r="EA1565" s="2"/>
      <c r="EB1565" s="2"/>
      <c r="EC1565" s="2"/>
      <c r="ED1565" s="2"/>
      <c r="EE1565" s="2"/>
      <c r="EF1565" s="2"/>
      <c r="EG1565" s="2"/>
      <c r="EH1565" s="2"/>
      <c r="EI1565" s="2"/>
      <c r="EJ1565" s="2"/>
      <c r="EK1565" s="2"/>
      <c r="EL1565" s="2"/>
      <c r="EM1565" s="2"/>
      <c r="EN1565" s="2"/>
      <c r="EO1565" s="2"/>
      <c r="EP1565" s="2"/>
      <c r="EQ1565" s="2"/>
      <c r="ER1565" s="2"/>
      <c r="ES1565" s="2"/>
      <c r="ET1565" s="2"/>
      <c r="EU1565" s="2"/>
      <c r="EV1565" s="2"/>
      <c r="EW1565" s="2"/>
      <c r="EX1565" s="2"/>
      <c r="EY1565" s="2"/>
      <c r="EZ1565" s="2"/>
      <c r="FA1565" s="2"/>
      <c r="FB1565" s="2"/>
      <c r="FC1565" s="2"/>
    </row>
    <row r="1566" spans="1:159" s="4" customFormat="1">
      <c r="A1566" s="50" t="s">
        <v>2216</v>
      </c>
      <c r="B1566" s="59" t="s">
        <v>2740</v>
      </c>
      <c r="C1566" s="60">
        <v>3521</v>
      </c>
      <c r="D1566" s="59" t="s">
        <v>720</v>
      </c>
      <c r="E1566" s="78" t="str">
        <f>IFERROR(VLOOKUP($C1566,'2025-26 School Level AAFTE'!$C$2:$L$2349,9,FALSE), "No")</f>
        <v>Yes</v>
      </c>
      <c r="F1566" s="67">
        <f>IFERROR(VLOOKUP($C1566,'2025-26 School Level AAFTE'!$C$2:$J$2349,8,FALSE), 0)</f>
        <v>353.9</v>
      </c>
      <c r="G1566" s="69">
        <f>IFERROR(IF(E1566= "yes",VLOOKUP(C1566,Summary!$B:$I,6,0),0),0)</f>
        <v>0</v>
      </c>
      <c r="H1566" s="68">
        <f t="shared" ref="H1566:H1629" si="271">IF(E1566= "yes", F1566,0)</f>
        <v>353.9</v>
      </c>
      <c r="I1566" s="110">
        <f>VLOOKUP($A1566,'2026-27 Salary &amp; Benefits'!$A:$I,3,FALSE)</f>
        <v>1.18</v>
      </c>
      <c r="J1566" s="110">
        <f>VLOOKUP($A1566,'2026-27 Salary &amp; Benefits'!$A:$I,4,FALSE)</f>
        <v>1.18</v>
      </c>
      <c r="K1566" s="101">
        <f t="shared" ref="K1566:K1629" si="272">IF(G1566&gt;0,G1566,H1566)</f>
        <v>353.9</v>
      </c>
      <c r="L1566" s="100">
        <f t="shared" ref="L1566:L1629" si="273">ROUND((($K1566*1.1*36)/15)/900,3)</f>
        <v>1.038</v>
      </c>
      <c r="M1566" s="102">
        <f>'2026-27 Salary &amp; Benefits'!$E$6</f>
        <v>78209</v>
      </c>
      <c r="N1566" s="102">
        <f>'2026-27 Salary &amp; Benefits'!$F$6</f>
        <v>82248</v>
      </c>
      <c r="O1566" s="7">
        <f t="shared" ref="O1566:O1629" si="274">ROUND($I1566*$M1566*$L1566,2)</f>
        <v>95793.51</v>
      </c>
      <c r="P1566" s="7">
        <f t="shared" ref="P1566:P1629" si="275">ROUND($J1566*$N1566*$L1566,2)-O1566</f>
        <v>4947.1300000000047</v>
      </c>
      <c r="Q1566" s="7">
        <f>'2026-27 Salary &amp; Benefits'!G$6</f>
        <v>16817.759999999998</v>
      </c>
      <c r="R1566" s="103">
        <f>'2026-27 Salary &amp; Benefits'!H$6</f>
        <v>0.16020000000000001</v>
      </c>
      <c r="S1566" s="103">
        <f>'2026-27 Salary &amp; Benefits'!I$6</f>
        <v>0.15390000000000001</v>
      </c>
      <c r="T1566" s="7">
        <f t="shared" ref="T1566:T1629" si="276">ROUND(O1566*R1566+P1566*S1566+L1566*Q1566,2)</f>
        <v>33564.32</v>
      </c>
      <c r="U1566" s="7">
        <f t="shared" ref="U1566:U1629" si="277">ROUND((($N1566*$J1566*$L1566)/180)*3,2)</f>
        <v>1679.01</v>
      </c>
      <c r="V1566" s="7">
        <f t="shared" ref="V1566:V1629" si="278">ROUND(U1566*S1566,2)</f>
        <v>258.39999999999998</v>
      </c>
      <c r="W1566" s="7">
        <f t="shared" ref="W1566:W1629" si="279">SUM(U1566:V1566)</f>
        <v>1937.4099999999999</v>
      </c>
      <c r="X1566" s="18">
        <f t="shared" ref="X1566:X1629" si="280">SUM(T1566,O1566:P1566,W1566)</f>
        <v>136242.37</v>
      </c>
      <c r="Y1566" s="2"/>
      <c r="Z1566" s="2"/>
      <c r="AA1566" s="2"/>
      <c r="AB1566" s="2"/>
      <c r="AC1566" s="2"/>
      <c r="AD1566" s="2"/>
      <c r="AE1566" s="2"/>
      <c r="AF1566" s="2"/>
      <c r="AG1566" s="2"/>
      <c r="AH1566" s="2"/>
      <c r="AI1566" s="2"/>
      <c r="AJ1566" s="2"/>
      <c r="AK1566" s="2"/>
      <c r="AL1566" s="2"/>
      <c r="AM1566" s="2"/>
      <c r="AN1566" s="2"/>
      <c r="AO1566" s="2"/>
      <c r="AP1566" s="2"/>
      <c r="AQ1566" s="2"/>
      <c r="AR1566" s="2"/>
      <c r="AS1566" s="2"/>
      <c r="AT1566" s="2"/>
      <c r="AU1566" s="2"/>
      <c r="AV1566" s="2"/>
      <c r="AW1566" s="2"/>
      <c r="AX1566" s="2"/>
      <c r="AY1566" s="2"/>
      <c r="AZ1566" s="2"/>
      <c r="BA1566" s="2"/>
      <c r="BB1566" s="2"/>
      <c r="BC1566" s="2"/>
      <c r="BD1566" s="2"/>
      <c r="BE1566" s="2"/>
      <c r="BF1566" s="2"/>
      <c r="BG1566" s="2"/>
      <c r="BH1566" s="2"/>
      <c r="BI1566" s="2"/>
      <c r="BJ1566" s="2"/>
      <c r="BK1566" s="2"/>
      <c r="BL1566" s="2"/>
      <c r="BM1566" s="2"/>
      <c r="BN1566" s="2"/>
      <c r="BO1566" s="2"/>
      <c r="BP1566" s="2"/>
      <c r="BQ1566" s="2"/>
      <c r="BR1566" s="2"/>
      <c r="BS1566" s="2"/>
      <c r="BT1566" s="2"/>
      <c r="BU1566" s="2"/>
      <c r="BV1566" s="2"/>
      <c r="BW1566" s="2"/>
      <c r="BX1566" s="2"/>
      <c r="BY1566" s="2"/>
      <c r="BZ1566" s="2"/>
      <c r="CA1566" s="2"/>
      <c r="CB1566" s="2"/>
      <c r="CC1566" s="2"/>
      <c r="CD1566" s="2"/>
      <c r="CE1566" s="2"/>
      <c r="CF1566" s="2"/>
      <c r="CG1566" s="2"/>
      <c r="CH1566" s="2"/>
      <c r="CI1566" s="2"/>
      <c r="CJ1566" s="2"/>
      <c r="CK1566" s="2"/>
      <c r="CL1566" s="2"/>
      <c r="CM1566" s="2"/>
      <c r="CN1566" s="2"/>
      <c r="CO1566" s="2"/>
      <c r="CP1566" s="2"/>
      <c r="CQ1566" s="2"/>
      <c r="CR1566" s="2"/>
      <c r="CS1566" s="2"/>
      <c r="CT1566" s="2"/>
      <c r="CU1566" s="2"/>
      <c r="CV1566" s="2"/>
      <c r="CW1566" s="2"/>
      <c r="CX1566" s="2"/>
      <c r="CY1566" s="2"/>
      <c r="CZ1566" s="2"/>
      <c r="DA1566" s="2"/>
      <c r="DB1566" s="2"/>
      <c r="DC1566" s="2"/>
      <c r="DD1566" s="2"/>
      <c r="DE1566" s="2"/>
      <c r="DF1566" s="2"/>
      <c r="DG1566" s="2"/>
      <c r="DH1566" s="2"/>
      <c r="DI1566" s="2"/>
      <c r="DJ1566" s="2"/>
      <c r="DK1566" s="2"/>
      <c r="DL1566" s="2"/>
      <c r="DM1566" s="2"/>
      <c r="DN1566" s="2"/>
      <c r="DO1566" s="2"/>
      <c r="DP1566" s="2"/>
      <c r="DQ1566" s="2"/>
      <c r="DR1566" s="2"/>
      <c r="DS1566" s="2"/>
      <c r="DT1566" s="2"/>
      <c r="DU1566" s="2"/>
      <c r="DV1566" s="2"/>
      <c r="DW1566" s="2"/>
      <c r="DX1566" s="2"/>
      <c r="DY1566" s="2"/>
      <c r="DZ1566" s="2"/>
      <c r="EA1566" s="2"/>
      <c r="EB1566" s="2"/>
      <c r="EC1566" s="2"/>
      <c r="ED1566" s="2"/>
      <c r="EE1566" s="2"/>
      <c r="EF1566" s="2"/>
      <c r="EG1566" s="2"/>
      <c r="EH1566" s="2"/>
      <c r="EI1566" s="2"/>
      <c r="EJ1566" s="2"/>
      <c r="EK1566" s="2"/>
      <c r="EL1566" s="2"/>
      <c r="EM1566" s="2"/>
      <c r="EN1566" s="2"/>
      <c r="EO1566" s="2"/>
      <c r="EP1566" s="2"/>
      <c r="EQ1566" s="2"/>
      <c r="ER1566" s="2"/>
      <c r="ES1566" s="2"/>
      <c r="ET1566" s="2"/>
      <c r="EU1566" s="2"/>
      <c r="EV1566" s="2"/>
      <c r="EW1566" s="2"/>
      <c r="EX1566" s="2"/>
      <c r="EY1566" s="2"/>
      <c r="EZ1566" s="2"/>
      <c r="FA1566" s="2"/>
      <c r="FB1566" s="2"/>
      <c r="FC1566" s="2"/>
    </row>
    <row r="1567" spans="1:159" s="4" customFormat="1">
      <c r="A1567" s="50" t="s">
        <v>2216</v>
      </c>
      <c r="B1567" s="59" t="s">
        <v>2740</v>
      </c>
      <c r="C1567" s="63">
        <v>2475</v>
      </c>
      <c r="D1567" s="57" t="s">
        <v>712</v>
      </c>
      <c r="E1567" s="78" t="str">
        <f>IFERROR(VLOOKUP($C1567,'2025-26 School Level AAFTE'!$C$2:$L$2349,9,FALSE), "No")</f>
        <v>Yes</v>
      </c>
      <c r="F1567" s="67">
        <f>IFERROR(VLOOKUP($C1567,'2025-26 School Level AAFTE'!$C$2:$J$2349,8,FALSE), 0)</f>
        <v>1225.0899999999999</v>
      </c>
      <c r="G1567" s="69">
        <f>IFERROR(IF(E1567= "yes",VLOOKUP(C1567,Summary!$B:$I,6,0),0),0)</f>
        <v>0</v>
      </c>
      <c r="H1567" s="68">
        <f t="shared" si="271"/>
        <v>1225.0899999999999</v>
      </c>
      <c r="I1567" s="110">
        <f>VLOOKUP($A1567,'2026-27 Salary &amp; Benefits'!$A:$I,3,FALSE)</f>
        <v>1.18</v>
      </c>
      <c r="J1567" s="110">
        <f>VLOOKUP($A1567,'2026-27 Salary &amp; Benefits'!$A:$I,4,FALSE)</f>
        <v>1.18</v>
      </c>
      <c r="K1567" s="101">
        <f t="shared" si="272"/>
        <v>1225.0899999999999</v>
      </c>
      <c r="L1567" s="100">
        <f t="shared" si="273"/>
        <v>3.5939999999999999</v>
      </c>
      <c r="M1567" s="102">
        <f>'2026-27 Salary &amp; Benefits'!$E$6</f>
        <v>78209</v>
      </c>
      <c r="N1567" s="102">
        <f>'2026-27 Salary &amp; Benefits'!$F$6</f>
        <v>82248</v>
      </c>
      <c r="O1567" s="7">
        <f t="shared" si="274"/>
        <v>331678.11</v>
      </c>
      <c r="P1567" s="7">
        <f t="shared" si="275"/>
        <v>17129.080000000016</v>
      </c>
      <c r="Q1567" s="7">
        <f>'2026-27 Salary &amp; Benefits'!G$6</f>
        <v>16817.759999999998</v>
      </c>
      <c r="R1567" s="103">
        <f>'2026-27 Salary &amp; Benefits'!H$6</f>
        <v>0.16020000000000001</v>
      </c>
      <c r="S1567" s="103">
        <f>'2026-27 Salary &amp; Benefits'!I$6</f>
        <v>0.15390000000000001</v>
      </c>
      <c r="T1567" s="7">
        <f t="shared" si="276"/>
        <v>116214.03</v>
      </c>
      <c r="U1567" s="7">
        <f t="shared" si="277"/>
        <v>5813.45</v>
      </c>
      <c r="V1567" s="7">
        <f t="shared" si="278"/>
        <v>894.69</v>
      </c>
      <c r="W1567" s="7">
        <f t="shared" si="279"/>
        <v>6708.1399999999994</v>
      </c>
      <c r="X1567" s="18">
        <f t="shared" si="280"/>
        <v>471729.36000000004</v>
      </c>
      <c r="Y1567" s="2"/>
      <c r="Z1567" s="2"/>
      <c r="AA1567" s="2"/>
      <c r="AB1567" s="2"/>
      <c r="AC1567" s="2"/>
      <c r="AD1567" s="2"/>
      <c r="AE1567" s="2"/>
      <c r="AF1567" s="2"/>
      <c r="AG1567" s="2"/>
      <c r="AH1567" s="2"/>
      <c r="AI1567" s="2"/>
      <c r="AJ1567" s="2"/>
      <c r="AK1567" s="2"/>
      <c r="AL1567" s="2"/>
      <c r="AM1567" s="2"/>
      <c r="AN1567" s="2"/>
      <c r="AO1567" s="2"/>
      <c r="AP1567" s="2"/>
      <c r="AQ1567" s="2"/>
      <c r="AR1567" s="2"/>
      <c r="AS1567" s="2"/>
      <c r="AT1567" s="2"/>
      <c r="AU1567" s="2"/>
      <c r="AV1567" s="2"/>
      <c r="AW1567" s="2"/>
      <c r="AX1567" s="2"/>
      <c r="AY1567" s="2"/>
      <c r="AZ1567" s="2"/>
      <c r="BA1567" s="2"/>
      <c r="BB1567" s="2"/>
      <c r="BC1567" s="2"/>
      <c r="BD1567" s="2"/>
      <c r="BE1567" s="2"/>
      <c r="BF1567" s="2"/>
      <c r="BG1567" s="2"/>
      <c r="BH1567" s="2"/>
      <c r="BI1567" s="2"/>
      <c r="BJ1567" s="2"/>
      <c r="BK1567" s="2"/>
      <c r="BL1567" s="2"/>
      <c r="BM1567" s="2"/>
      <c r="BN1567" s="2"/>
      <c r="BO1567" s="2"/>
      <c r="BP1567" s="2"/>
      <c r="BQ1567" s="2"/>
      <c r="BR1567" s="2"/>
      <c r="BS1567" s="2"/>
      <c r="BT1567" s="2"/>
      <c r="BU1567" s="2"/>
      <c r="BV1567" s="2"/>
      <c r="BW1567" s="2"/>
      <c r="BX1567" s="2"/>
      <c r="BY1567" s="2"/>
      <c r="BZ1567" s="2"/>
      <c r="CA1567" s="2"/>
      <c r="CB1567" s="2"/>
      <c r="CC1567" s="2"/>
      <c r="CD1567" s="2"/>
      <c r="CE1567" s="2"/>
      <c r="CF1567" s="2"/>
      <c r="CG1567" s="2"/>
      <c r="CH1567" s="2"/>
      <c r="CI1567" s="2"/>
      <c r="CJ1567" s="2"/>
      <c r="CK1567" s="2"/>
      <c r="CL1567" s="2"/>
      <c r="CM1567" s="2"/>
      <c r="CN1567" s="2"/>
      <c r="CO1567" s="2"/>
      <c r="CP1567" s="2"/>
      <c r="CQ1567" s="2"/>
      <c r="CR1567" s="2"/>
      <c r="CS1567" s="2"/>
      <c r="CT1567" s="2"/>
      <c r="CU1567" s="2"/>
      <c r="CV1567" s="2"/>
      <c r="CW1567" s="2"/>
      <c r="CX1567" s="2"/>
      <c r="CY1567" s="2"/>
      <c r="CZ1567" s="2"/>
      <c r="DA1567" s="2"/>
      <c r="DB1567" s="2"/>
      <c r="DC1567" s="2"/>
      <c r="DD1567" s="2"/>
      <c r="DE1567" s="2"/>
      <c r="DF1567" s="2"/>
      <c r="DG1567" s="2"/>
      <c r="DH1567" s="2"/>
      <c r="DI1567" s="2"/>
      <c r="DJ1567" s="2"/>
      <c r="DK1567" s="2"/>
      <c r="DL1567" s="2"/>
      <c r="DM1567" s="2"/>
      <c r="DN1567" s="2"/>
      <c r="DO1567" s="2"/>
      <c r="DP1567" s="2"/>
      <c r="DQ1567" s="2"/>
      <c r="DR1567" s="2"/>
      <c r="DS1567" s="2"/>
      <c r="DT1567" s="2"/>
      <c r="DU1567" s="2"/>
      <c r="DV1567" s="2"/>
      <c r="DW1567" s="2"/>
      <c r="DX1567" s="2"/>
      <c r="DY1567" s="2"/>
      <c r="DZ1567" s="2"/>
      <c r="EA1567" s="2"/>
      <c r="EB1567" s="2"/>
      <c r="EC1567" s="2"/>
      <c r="ED1567" s="2"/>
      <c r="EE1567" s="2"/>
      <c r="EF1567" s="2"/>
      <c r="EG1567" s="2"/>
      <c r="EH1567" s="2"/>
      <c r="EI1567" s="2"/>
      <c r="EJ1567" s="2"/>
      <c r="EK1567" s="2"/>
      <c r="EL1567" s="2"/>
      <c r="EM1567" s="2"/>
      <c r="EN1567" s="2"/>
      <c r="EO1567" s="2"/>
      <c r="EP1567" s="2"/>
      <c r="EQ1567" s="2"/>
      <c r="ER1567" s="2"/>
      <c r="ES1567" s="2"/>
      <c r="ET1567" s="2"/>
      <c r="EU1567" s="2"/>
      <c r="EV1567" s="2"/>
      <c r="EW1567" s="2"/>
      <c r="EX1567" s="2"/>
      <c r="EY1567" s="2"/>
      <c r="EZ1567" s="2"/>
      <c r="FA1567" s="2"/>
      <c r="FB1567" s="2"/>
      <c r="FC1567" s="2"/>
    </row>
    <row r="1568" spans="1:159" s="4" customFormat="1">
      <c r="A1568" s="50" t="s">
        <v>2216</v>
      </c>
      <c r="B1568" s="59" t="s">
        <v>2740</v>
      </c>
      <c r="C1568" s="60">
        <v>5484</v>
      </c>
      <c r="D1568" s="59" t="s">
        <v>2480</v>
      </c>
      <c r="E1568" s="78" t="str">
        <f>IFERROR(VLOOKUP($C1568,'2025-26 School Level AAFTE'!$C$2:$L$2349,9,FALSE), "No")</f>
        <v>No</v>
      </c>
      <c r="F1568" s="67">
        <f>IFERROR(VLOOKUP($C1568,'2025-26 School Level AAFTE'!$C$2:$J$2349,8,FALSE), 0)</f>
        <v>784.38</v>
      </c>
      <c r="G1568" s="69">
        <f>IFERROR(IF(E1568= "yes",VLOOKUP(C1568,Summary!$B:$I,6,0),0),0)</f>
        <v>0</v>
      </c>
      <c r="H1568" s="68">
        <f t="shared" si="271"/>
        <v>0</v>
      </c>
      <c r="I1568" s="110">
        <f>VLOOKUP($A1568,'2026-27 Salary &amp; Benefits'!$A:$I,3,FALSE)</f>
        <v>1.18</v>
      </c>
      <c r="J1568" s="110">
        <f>VLOOKUP($A1568,'2026-27 Salary &amp; Benefits'!$A:$I,4,FALSE)</f>
        <v>1.18</v>
      </c>
      <c r="K1568" s="101">
        <f t="shared" si="272"/>
        <v>0</v>
      </c>
      <c r="L1568" s="100">
        <f t="shared" si="273"/>
        <v>0</v>
      </c>
      <c r="M1568" s="102">
        <f>'2026-27 Salary &amp; Benefits'!$E$6</f>
        <v>78209</v>
      </c>
      <c r="N1568" s="102">
        <f>'2026-27 Salary &amp; Benefits'!$F$6</f>
        <v>82248</v>
      </c>
      <c r="O1568" s="7">
        <f t="shared" si="274"/>
        <v>0</v>
      </c>
      <c r="P1568" s="7">
        <f t="shared" si="275"/>
        <v>0</v>
      </c>
      <c r="Q1568" s="7">
        <f>'2026-27 Salary &amp; Benefits'!G$6</f>
        <v>16817.759999999998</v>
      </c>
      <c r="R1568" s="103">
        <f>'2026-27 Salary &amp; Benefits'!H$6</f>
        <v>0.16020000000000001</v>
      </c>
      <c r="S1568" s="103">
        <f>'2026-27 Salary &amp; Benefits'!I$6</f>
        <v>0.15390000000000001</v>
      </c>
      <c r="T1568" s="7">
        <f t="shared" si="276"/>
        <v>0</v>
      </c>
      <c r="U1568" s="7">
        <f t="shared" si="277"/>
        <v>0</v>
      </c>
      <c r="V1568" s="7">
        <f t="shared" si="278"/>
        <v>0</v>
      </c>
      <c r="W1568" s="7">
        <f t="shared" si="279"/>
        <v>0</v>
      </c>
      <c r="X1568" s="18">
        <f t="shared" si="280"/>
        <v>0</v>
      </c>
      <c r="Y1568" s="2"/>
      <c r="Z1568" s="2"/>
      <c r="AA1568" s="2"/>
      <c r="AB1568" s="2"/>
      <c r="AC1568" s="2"/>
      <c r="AD1568" s="2"/>
      <c r="AE1568" s="2"/>
      <c r="AF1568" s="2"/>
      <c r="AG1568" s="2"/>
      <c r="AH1568" s="2"/>
      <c r="AI1568" s="2"/>
      <c r="AJ1568" s="2"/>
      <c r="AK1568" s="2"/>
      <c r="AL1568" s="2"/>
      <c r="AM1568" s="2"/>
      <c r="AN1568" s="2"/>
      <c r="AO1568" s="2"/>
      <c r="AP1568" s="2"/>
      <c r="AQ1568" s="2"/>
      <c r="AR1568" s="2"/>
      <c r="AS1568" s="2"/>
      <c r="AT1568" s="2"/>
      <c r="AU1568" s="2"/>
      <c r="AV1568" s="2"/>
      <c r="AW1568" s="2"/>
      <c r="AX1568" s="2"/>
      <c r="AY1568" s="2"/>
      <c r="AZ1568" s="2"/>
      <c r="BA1568" s="2"/>
      <c r="BB1568" s="2"/>
      <c r="BC1568" s="2"/>
      <c r="BD1568" s="2"/>
      <c r="BE1568" s="2"/>
      <c r="BF1568" s="2"/>
      <c r="BG1568" s="2"/>
      <c r="BH1568" s="2"/>
      <c r="BI1568" s="2"/>
      <c r="BJ1568" s="2"/>
      <c r="BK1568" s="2"/>
      <c r="BL1568" s="2"/>
      <c r="BM1568" s="2"/>
      <c r="BN1568" s="2"/>
      <c r="BO1568" s="2"/>
      <c r="BP1568" s="2"/>
      <c r="BQ1568" s="2"/>
      <c r="BR1568" s="2"/>
      <c r="BS1568" s="2"/>
      <c r="BT1568" s="2"/>
      <c r="BU1568" s="2"/>
      <c r="BV1568" s="2"/>
      <c r="BW1568" s="2"/>
      <c r="BX1568" s="2"/>
      <c r="BY1568" s="2"/>
      <c r="BZ1568" s="2"/>
      <c r="CA1568" s="2"/>
      <c r="CB1568" s="2"/>
      <c r="CC1568" s="2"/>
      <c r="CD1568" s="2"/>
      <c r="CE1568" s="2"/>
      <c r="CF1568" s="2"/>
      <c r="CG1568" s="2"/>
      <c r="CH1568" s="2"/>
      <c r="CI1568" s="2"/>
      <c r="CJ1568" s="2"/>
      <c r="CK1568" s="2"/>
      <c r="CL1568" s="2"/>
      <c r="CM1568" s="2"/>
      <c r="CN1568" s="2"/>
      <c r="CO1568" s="2"/>
      <c r="CP1568" s="2"/>
      <c r="CQ1568" s="2"/>
      <c r="CR1568" s="2"/>
      <c r="CS1568" s="2"/>
      <c r="CT1568" s="2"/>
      <c r="CU1568" s="2"/>
      <c r="CV1568" s="2"/>
      <c r="CW1568" s="2"/>
      <c r="CX1568" s="2"/>
      <c r="CY1568" s="2"/>
      <c r="CZ1568" s="2"/>
      <c r="DA1568" s="2"/>
      <c r="DB1568" s="2"/>
      <c r="DC1568" s="2"/>
      <c r="DD1568" s="2"/>
      <c r="DE1568" s="2"/>
      <c r="DF1568" s="2"/>
      <c r="DG1568" s="2"/>
      <c r="DH1568" s="2"/>
      <c r="DI1568" s="2"/>
      <c r="DJ1568" s="2"/>
      <c r="DK1568" s="2"/>
      <c r="DL1568" s="2"/>
      <c r="DM1568" s="2"/>
      <c r="DN1568" s="2"/>
      <c r="DO1568" s="2"/>
      <c r="DP1568" s="2"/>
      <c r="DQ1568" s="2"/>
      <c r="DR1568" s="2"/>
      <c r="DS1568" s="2"/>
      <c r="DT1568" s="2"/>
      <c r="DU1568" s="2"/>
      <c r="DV1568" s="2"/>
      <c r="DW1568" s="2"/>
      <c r="DX1568" s="2"/>
      <c r="DY1568" s="2"/>
      <c r="DZ1568" s="2"/>
      <c r="EA1568" s="2"/>
      <c r="EB1568" s="2"/>
      <c r="EC1568" s="2"/>
      <c r="ED1568" s="2"/>
      <c r="EE1568" s="2"/>
      <c r="EF1568" s="2"/>
      <c r="EG1568" s="2"/>
      <c r="EH1568" s="2"/>
      <c r="EI1568" s="2"/>
      <c r="EJ1568" s="2"/>
      <c r="EK1568" s="2"/>
      <c r="EL1568" s="2"/>
      <c r="EM1568" s="2"/>
      <c r="EN1568" s="2"/>
      <c r="EO1568" s="2"/>
      <c r="EP1568" s="2"/>
      <c r="EQ1568" s="2"/>
      <c r="ER1568" s="2"/>
      <c r="ES1568" s="2"/>
      <c r="ET1568" s="2"/>
      <c r="EU1568" s="2"/>
      <c r="EV1568" s="2"/>
      <c r="EW1568" s="2"/>
      <c r="EX1568" s="2"/>
      <c r="EY1568" s="2"/>
      <c r="EZ1568" s="2"/>
      <c r="FA1568" s="2"/>
      <c r="FB1568" s="2"/>
      <c r="FC1568" s="2"/>
    </row>
    <row r="1569" spans="1:159" s="4" customFormat="1">
      <c r="A1569" s="50" t="s">
        <v>2216</v>
      </c>
      <c r="B1569" s="59" t="s">
        <v>2740</v>
      </c>
      <c r="C1569" s="60">
        <v>5519</v>
      </c>
      <c r="D1569" s="59" t="s">
        <v>2848</v>
      </c>
      <c r="E1569" s="78" t="str">
        <f>IFERROR(VLOOKUP($C1569,'2025-26 School Level AAFTE'!$C$2:$L$2349,9,FALSE), "No")</f>
        <v>No</v>
      </c>
      <c r="F1569" s="67">
        <f>IFERROR(VLOOKUP($C1569,'2025-26 School Level AAFTE'!$C$2:$J$2349,8,FALSE), 0)</f>
        <v>509</v>
      </c>
      <c r="G1569" s="69">
        <f>IFERROR(IF(E1569= "yes",VLOOKUP(C1569,Summary!$B:$I,6,0),0),0)</f>
        <v>0</v>
      </c>
      <c r="H1569" s="68">
        <f t="shared" si="271"/>
        <v>0</v>
      </c>
      <c r="I1569" s="110">
        <f>VLOOKUP($A1569,'2026-27 Salary &amp; Benefits'!$A:$I,3,FALSE)</f>
        <v>1.18</v>
      </c>
      <c r="J1569" s="110">
        <f>VLOOKUP($A1569,'2026-27 Salary &amp; Benefits'!$A:$I,4,FALSE)</f>
        <v>1.18</v>
      </c>
      <c r="K1569" s="101">
        <f t="shared" si="272"/>
        <v>0</v>
      </c>
      <c r="L1569" s="100">
        <f t="shared" si="273"/>
        <v>0</v>
      </c>
      <c r="M1569" s="102">
        <f>'2026-27 Salary &amp; Benefits'!$E$6</f>
        <v>78209</v>
      </c>
      <c r="N1569" s="102">
        <f>'2026-27 Salary &amp; Benefits'!$F$6</f>
        <v>82248</v>
      </c>
      <c r="O1569" s="7">
        <f t="shared" si="274"/>
        <v>0</v>
      </c>
      <c r="P1569" s="7">
        <f t="shared" si="275"/>
        <v>0</v>
      </c>
      <c r="Q1569" s="7">
        <f>'2026-27 Salary &amp; Benefits'!G$6</f>
        <v>16817.759999999998</v>
      </c>
      <c r="R1569" s="103">
        <f>'2026-27 Salary &amp; Benefits'!H$6</f>
        <v>0.16020000000000001</v>
      </c>
      <c r="S1569" s="103">
        <f>'2026-27 Salary &amp; Benefits'!I$6</f>
        <v>0.15390000000000001</v>
      </c>
      <c r="T1569" s="7">
        <f t="shared" si="276"/>
        <v>0</v>
      </c>
      <c r="U1569" s="7">
        <f t="shared" si="277"/>
        <v>0</v>
      </c>
      <c r="V1569" s="7">
        <f t="shared" si="278"/>
        <v>0</v>
      </c>
      <c r="W1569" s="7">
        <f t="shared" si="279"/>
        <v>0</v>
      </c>
      <c r="X1569" s="18">
        <f t="shared" si="280"/>
        <v>0</v>
      </c>
      <c r="Y1569" s="2"/>
      <c r="Z1569" s="2"/>
      <c r="AA1569" s="2"/>
      <c r="AB1569" s="2"/>
      <c r="AC1569" s="2"/>
      <c r="AD1569" s="2"/>
      <c r="AE1569" s="2"/>
      <c r="AF1569" s="2"/>
      <c r="AG1569" s="2"/>
      <c r="AH1569" s="2"/>
      <c r="AI1569" s="2"/>
      <c r="AJ1569" s="2"/>
      <c r="AK1569" s="2"/>
      <c r="AL1569" s="2"/>
      <c r="AM1569" s="2"/>
      <c r="AN1569" s="2"/>
      <c r="AO1569" s="2"/>
      <c r="AP1569" s="2"/>
      <c r="AQ1569" s="2"/>
      <c r="AR1569" s="2"/>
      <c r="AS1569" s="2"/>
      <c r="AT1569" s="2"/>
      <c r="AU1569" s="2"/>
      <c r="AV1569" s="2"/>
      <c r="AW1569" s="2"/>
      <c r="AX1569" s="2"/>
      <c r="AY1569" s="2"/>
      <c r="AZ1569" s="2"/>
      <c r="BA1569" s="2"/>
      <c r="BB1569" s="2"/>
      <c r="BC1569" s="2"/>
      <c r="BD1569" s="2"/>
      <c r="BE1569" s="2"/>
      <c r="BF1569" s="2"/>
      <c r="BG1569" s="2"/>
      <c r="BH1569" s="2"/>
      <c r="BI1569" s="2"/>
      <c r="BJ1569" s="2"/>
      <c r="BK1569" s="2"/>
      <c r="BL1569" s="2"/>
      <c r="BM1569" s="2"/>
      <c r="BN1569" s="2"/>
      <c r="BO1569" s="2"/>
      <c r="BP1569" s="2"/>
      <c r="BQ1569" s="2"/>
      <c r="BR1569" s="2"/>
      <c r="BS1569" s="2"/>
      <c r="BT1569" s="2"/>
      <c r="BU1569" s="2"/>
      <c r="BV1569" s="2"/>
      <c r="BW1569" s="2"/>
      <c r="BX1569" s="2"/>
      <c r="BY1569" s="2"/>
      <c r="BZ1569" s="2"/>
      <c r="CA1569" s="2"/>
      <c r="CB1569" s="2"/>
      <c r="CC1569" s="2"/>
      <c r="CD1569" s="2"/>
      <c r="CE1569" s="2"/>
      <c r="CF1569" s="2"/>
      <c r="CG1569" s="2"/>
      <c r="CH1569" s="2"/>
      <c r="CI1569" s="2"/>
      <c r="CJ1569" s="2"/>
      <c r="CK1569" s="2"/>
      <c r="CL1569" s="2"/>
      <c r="CM1569" s="2"/>
      <c r="CN1569" s="2"/>
      <c r="CO1569" s="2"/>
      <c r="CP1569" s="2"/>
      <c r="CQ1569" s="2"/>
      <c r="CR1569" s="2"/>
      <c r="CS1569" s="2"/>
      <c r="CT1569" s="2"/>
      <c r="CU1569" s="2"/>
      <c r="CV1569" s="2"/>
      <c r="CW1569" s="2"/>
      <c r="CX1569" s="2"/>
      <c r="CY1569" s="2"/>
      <c r="CZ1569" s="2"/>
      <c r="DA1569" s="2"/>
      <c r="DB1569" s="2"/>
      <c r="DC1569" s="2"/>
      <c r="DD1569" s="2"/>
      <c r="DE1569" s="2"/>
      <c r="DF1569" s="2"/>
      <c r="DG1569" s="2"/>
      <c r="DH1569" s="2"/>
      <c r="DI1569" s="2"/>
      <c r="DJ1569" s="2"/>
      <c r="DK1569" s="2"/>
      <c r="DL1569" s="2"/>
      <c r="DM1569" s="2"/>
      <c r="DN1569" s="2"/>
      <c r="DO1569" s="2"/>
      <c r="DP1569" s="2"/>
      <c r="DQ1569" s="2"/>
      <c r="DR1569" s="2"/>
      <c r="DS1569" s="2"/>
      <c r="DT1569" s="2"/>
      <c r="DU1569" s="2"/>
      <c r="DV1569" s="2"/>
      <c r="DW1569" s="2"/>
      <c r="DX1569" s="2"/>
      <c r="DY1569" s="2"/>
      <c r="DZ1569" s="2"/>
      <c r="EA1569" s="2"/>
      <c r="EB1569" s="2"/>
      <c r="EC1569" s="2"/>
      <c r="ED1569" s="2"/>
      <c r="EE1569" s="2"/>
      <c r="EF1569" s="2"/>
      <c r="EG1569" s="2"/>
      <c r="EH1569" s="2"/>
      <c r="EI1569" s="2"/>
      <c r="EJ1569" s="2"/>
      <c r="EK1569" s="2"/>
      <c r="EL1569" s="2"/>
      <c r="EM1569" s="2"/>
      <c r="EN1569" s="2"/>
      <c r="EO1569" s="2"/>
      <c r="EP1569" s="2"/>
      <c r="EQ1569" s="2"/>
      <c r="ER1569" s="2"/>
      <c r="ES1569" s="2"/>
      <c r="ET1569" s="2"/>
      <c r="EU1569" s="2"/>
      <c r="EV1569" s="2"/>
      <c r="EW1569" s="2"/>
      <c r="EX1569" s="2"/>
      <c r="EY1569" s="2"/>
      <c r="EZ1569" s="2"/>
      <c r="FA1569" s="2"/>
      <c r="FB1569" s="2"/>
      <c r="FC1569" s="2"/>
    </row>
    <row r="1570" spans="1:159" s="4" customFormat="1">
      <c r="A1570" s="50" t="s">
        <v>2216</v>
      </c>
      <c r="B1570" s="59" t="s">
        <v>2740</v>
      </c>
      <c r="C1570" s="60">
        <v>3668</v>
      </c>
      <c r="D1570" s="59" t="s">
        <v>724</v>
      </c>
      <c r="E1570" s="78" t="str">
        <f>IFERROR(VLOOKUP($C1570,'2025-26 School Level AAFTE'!$C$2:$L$2349,9,FALSE), "No")</f>
        <v>Yes</v>
      </c>
      <c r="F1570" s="67">
        <f>IFERROR(VLOOKUP($C1570,'2025-26 School Level AAFTE'!$C$2:$J$2349,8,FALSE), 0)</f>
        <v>396</v>
      </c>
      <c r="G1570" s="69">
        <f>IFERROR(IF(E1570= "yes",VLOOKUP(C1570,Summary!$B:$I,6,0),0),0)</f>
        <v>0</v>
      </c>
      <c r="H1570" s="68">
        <f t="shared" si="271"/>
        <v>396</v>
      </c>
      <c r="I1570" s="110">
        <f>VLOOKUP($A1570,'2026-27 Salary &amp; Benefits'!$A:$I,3,FALSE)</f>
        <v>1.18</v>
      </c>
      <c r="J1570" s="110">
        <f>VLOOKUP($A1570,'2026-27 Salary &amp; Benefits'!$A:$I,4,FALSE)</f>
        <v>1.18</v>
      </c>
      <c r="K1570" s="101">
        <f t="shared" si="272"/>
        <v>396</v>
      </c>
      <c r="L1570" s="100">
        <f t="shared" si="273"/>
        <v>1.1619999999999999</v>
      </c>
      <c r="M1570" s="102">
        <f>'2026-27 Salary &amp; Benefits'!$E$6</f>
        <v>78209</v>
      </c>
      <c r="N1570" s="102">
        <f>'2026-27 Salary &amp; Benefits'!$F$6</f>
        <v>82248</v>
      </c>
      <c r="O1570" s="7">
        <f t="shared" si="274"/>
        <v>107237.05</v>
      </c>
      <c r="P1570" s="7">
        <f t="shared" si="275"/>
        <v>5538.1199999999953</v>
      </c>
      <c r="Q1570" s="7">
        <f>'2026-27 Salary &amp; Benefits'!G$6</f>
        <v>16817.759999999998</v>
      </c>
      <c r="R1570" s="103">
        <f>'2026-27 Salary &amp; Benefits'!H$6</f>
        <v>0.16020000000000001</v>
      </c>
      <c r="S1570" s="103">
        <f>'2026-27 Salary &amp; Benefits'!I$6</f>
        <v>0.15390000000000001</v>
      </c>
      <c r="T1570" s="7">
        <f t="shared" si="276"/>
        <v>37573.93</v>
      </c>
      <c r="U1570" s="7">
        <f t="shared" si="277"/>
        <v>1879.59</v>
      </c>
      <c r="V1570" s="7">
        <f t="shared" si="278"/>
        <v>289.27</v>
      </c>
      <c r="W1570" s="7">
        <f t="shared" si="279"/>
        <v>2168.8599999999997</v>
      </c>
      <c r="X1570" s="18">
        <f t="shared" si="280"/>
        <v>152517.96</v>
      </c>
      <c r="Y1570" s="2"/>
      <c r="Z1570" s="2"/>
      <c r="AA1570" s="2"/>
      <c r="AB1570" s="2"/>
      <c r="AC1570" s="2"/>
      <c r="AD1570" s="2"/>
      <c r="AE1570" s="2"/>
      <c r="AF1570" s="2"/>
      <c r="AG1570" s="2"/>
      <c r="AH1570" s="2"/>
      <c r="AI1570" s="2"/>
      <c r="AJ1570" s="2"/>
      <c r="AK1570" s="2"/>
      <c r="AL1570" s="2"/>
      <c r="AM1570" s="2"/>
      <c r="AN1570" s="2"/>
      <c r="AO1570" s="2"/>
      <c r="AP1570" s="2"/>
      <c r="AQ1570" s="2"/>
      <c r="AR1570" s="2"/>
      <c r="AS1570" s="2"/>
      <c r="AT1570" s="2"/>
      <c r="AU1570" s="2"/>
      <c r="AV1570" s="2"/>
      <c r="AW1570" s="2"/>
      <c r="AX1570" s="2"/>
      <c r="AY1570" s="2"/>
      <c r="AZ1570" s="2"/>
      <c r="BA1570" s="2"/>
      <c r="BB1570" s="2"/>
      <c r="BC1570" s="2"/>
      <c r="BD1570" s="2"/>
      <c r="BE1570" s="2"/>
      <c r="BF1570" s="2"/>
      <c r="BG1570" s="2"/>
      <c r="BH1570" s="2"/>
      <c r="BI1570" s="2"/>
      <c r="BJ1570" s="2"/>
      <c r="BK1570" s="2"/>
      <c r="BL1570" s="2"/>
      <c r="BM1570" s="2"/>
      <c r="BN1570" s="2"/>
      <c r="BO1570" s="2"/>
      <c r="BP1570" s="2"/>
      <c r="BQ1570" s="2"/>
      <c r="BR1570" s="2"/>
      <c r="BS1570" s="2"/>
      <c r="BT1570" s="2"/>
      <c r="BU1570" s="2"/>
      <c r="BV1570" s="2"/>
      <c r="BW1570" s="2"/>
      <c r="BX1570" s="2"/>
      <c r="BY1570" s="2"/>
      <c r="BZ1570" s="2"/>
      <c r="CA1570" s="2"/>
      <c r="CB1570" s="2"/>
      <c r="CC1570" s="2"/>
      <c r="CD1570" s="2"/>
      <c r="CE1570" s="2"/>
      <c r="CF1570" s="2"/>
      <c r="CG1570" s="2"/>
      <c r="CH1570" s="2"/>
      <c r="CI1570" s="2"/>
      <c r="CJ1570" s="2"/>
      <c r="CK1570" s="2"/>
      <c r="CL1570" s="2"/>
      <c r="CM1570" s="2"/>
      <c r="CN1570" s="2"/>
      <c r="CO1570" s="2"/>
      <c r="CP1570" s="2"/>
      <c r="CQ1570" s="2"/>
      <c r="CR1570" s="2"/>
      <c r="CS1570" s="2"/>
      <c r="CT1570" s="2"/>
      <c r="CU1570" s="2"/>
      <c r="CV1570" s="2"/>
      <c r="CW1570" s="2"/>
      <c r="CX1570" s="2"/>
      <c r="CY1570" s="2"/>
      <c r="CZ1570" s="2"/>
      <c r="DA1570" s="2"/>
      <c r="DB1570" s="2"/>
      <c r="DC1570" s="2"/>
      <c r="DD1570" s="2"/>
      <c r="DE1570" s="2"/>
      <c r="DF1570" s="2"/>
      <c r="DG1570" s="2"/>
      <c r="DH1570" s="2"/>
      <c r="DI1570" s="2"/>
      <c r="DJ1570" s="2"/>
      <c r="DK1570" s="2"/>
      <c r="DL1570" s="2"/>
      <c r="DM1570" s="2"/>
      <c r="DN1570" s="2"/>
      <c r="DO1570" s="2"/>
      <c r="DP1570" s="2"/>
      <c r="DQ1570" s="2"/>
      <c r="DR1570" s="2"/>
      <c r="DS1570" s="2"/>
      <c r="DT1570" s="2"/>
      <c r="DU1570" s="2"/>
      <c r="DV1570" s="2"/>
      <c r="DW1570" s="2"/>
      <c r="DX1570" s="2"/>
      <c r="DY1570" s="2"/>
      <c r="DZ1570" s="2"/>
      <c r="EA1570" s="2"/>
      <c r="EB1570" s="2"/>
      <c r="EC1570" s="2"/>
      <c r="ED1570" s="2"/>
      <c r="EE1570" s="2"/>
      <c r="EF1570" s="2"/>
      <c r="EG1570" s="2"/>
      <c r="EH1570" s="2"/>
      <c r="EI1570" s="2"/>
      <c r="EJ1570" s="2"/>
      <c r="EK1570" s="2"/>
      <c r="EL1570" s="2"/>
      <c r="EM1570" s="2"/>
      <c r="EN1570" s="2"/>
      <c r="EO1570" s="2"/>
      <c r="EP1570" s="2"/>
      <c r="EQ1570" s="2"/>
      <c r="ER1570" s="2"/>
      <c r="ES1570" s="2"/>
      <c r="ET1570" s="2"/>
      <c r="EU1570" s="2"/>
      <c r="EV1570" s="2"/>
      <c r="EW1570" s="2"/>
      <c r="EX1570" s="2"/>
      <c r="EY1570" s="2"/>
      <c r="EZ1570" s="2"/>
      <c r="FA1570" s="2"/>
      <c r="FB1570" s="2"/>
      <c r="FC1570" s="2"/>
    </row>
    <row r="1571" spans="1:159" s="4" customFormat="1">
      <c r="A1571" s="50" t="s">
        <v>2216</v>
      </c>
      <c r="B1571" s="59" t="s">
        <v>2740</v>
      </c>
      <c r="C1571" s="60">
        <v>3740</v>
      </c>
      <c r="D1571" s="59" t="s">
        <v>726</v>
      </c>
      <c r="E1571" s="78" t="str">
        <f>IFERROR(VLOOKUP($C1571,'2025-26 School Level AAFTE'!$C$2:$L$2349,9,FALSE), "No")</f>
        <v>No</v>
      </c>
      <c r="F1571" s="67">
        <f>IFERROR(VLOOKUP($C1571,'2025-26 School Level AAFTE'!$C$2:$J$2349,8,FALSE), 0)</f>
        <v>487.42</v>
      </c>
      <c r="G1571" s="69">
        <f>IFERROR(IF(E1571= "yes",VLOOKUP(C1571,Summary!$B:$I,6,0),0),0)</f>
        <v>0</v>
      </c>
      <c r="H1571" s="68">
        <f t="shared" si="271"/>
        <v>0</v>
      </c>
      <c r="I1571" s="110">
        <f>VLOOKUP($A1571,'2026-27 Salary &amp; Benefits'!$A:$I,3,FALSE)</f>
        <v>1.18</v>
      </c>
      <c r="J1571" s="110">
        <f>VLOOKUP($A1571,'2026-27 Salary &amp; Benefits'!$A:$I,4,FALSE)</f>
        <v>1.18</v>
      </c>
      <c r="K1571" s="101">
        <f t="shared" si="272"/>
        <v>0</v>
      </c>
      <c r="L1571" s="100">
        <f t="shared" si="273"/>
        <v>0</v>
      </c>
      <c r="M1571" s="102">
        <f>'2026-27 Salary &amp; Benefits'!$E$6</f>
        <v>78209</v>
      </c>
      <c r="N1571" s="102">
        <f>'2026-27 Salary &amp; Benefits'!$F$6</f>
        <v>82248</v>
      </c>
      <c r="O1571" s="7">
        <f t="shared" si="274"/>
        <v>0</v>
      </c>
      <c r="P1571" s="7">
        <f t="shared" si="275"/>
        <v>0</v>
      </c>
      <c r="Q1571" s="7">
        <f>'2026-27 Salary &amp; Benefits'!G$6</f>
        <v>16817.759999999998</v>
      </c>
      <c r="R1571" s="103">
        <f>'2026-27 Salary &amp; Benefits'!H$6</f>
        <v>0.16020000000000001</v>
      </c>
      <c r="S1571" s="103">
        <f>'2026-27 Salary &amp; Benefits'!I$6</f>
        <v>0.15390000000000001</v>
      </c>
      <c r="T1571" s="7">
        <f t="shared" si="276"/>
        <v>0</v>
      </c>
      <c r="U1571" s="7">
        <f t="shared" si="277"/>
        <v>0</v>
      </c>
      <c r="V1571" s="7">
        <f t="shared" si="278"/>
        <v>0</v>
      </c>
      <c r="W1571" s="7">
        <f t="shared" si="279"/>
        <v>0</v>
      </c>
      <c r="X1571" s="18">
        <f t="shared" si="280"/>
        <v>0</v>
      </c>
      <c r="Y1571" s="2"/>
      <c r="Z1571" s="2"/>
      <c r="AA1571" s="2"/>
      <c r="AB1571" s="2"/>
      <c r="AC1571" s="2"/>
      <c r="AD1571" s="2"/>
      <c r="AE1571" s="2"/>
      <c r="AF1571" s="2"/>
      <c r="AG1571" s="2"/>
      <c r="AH1571" s="2"/>
      <c r="AI1571" s="2"/>
      <c r="AJ1571" s="2"/>
      <c r="AK1571" s="2"/>
      <c r="AL1571" s="2"/>
      <c r="AM1571" s="2"/>
      <c r="AN1571" s="2"/>
      <c r="AO1571" s="2"/>
      <c r="AP1571" s="2"/>
      <c r="AQ1571" s="2"/>
      <c r="AR1571" s="2"/>
      <c r="AS1571" s="2"/>
      <c r="AT1571" s="2"/>
      <c r="AU1571" s="2"/>
      <c r="AV1571" s="2"/>
      <c r="AW1571" s="2"/>
      <c r="AX1571" s="2"/>
      <c r="AY1571" s="2"/>
      <c r="AZ1571" s="2"/>
      <c r="BA1571" s="2"/>
      <c r="BB1571" s="2"/>
      <c r="BC1571" s="2"/>
      <c r="BD1571" s="2"/>
      <c r="BE1571" s="2"/>
      <c r="BF1571" s="2"/>
      <c r="BG1571" s="2"/>
      <c r="BH1571" s="2"/>
      <c r="BI1571" s="2"/>
      <c r="BJ1571" s="2"/>
      <c r="BK1571" s="2"/>
      <c r="BL1571" s="2"/>
      <c r="BM1571" s="2"/>
      <c r="BN1571" s="2"/>
      <c r="BO1571" s="2"/>
      <c r="BP1571" s="2"/>
      <c r="BQ1571" s="2"/>
      <c r="BR1571" s="2"/>
      <c r="BS1571" s="2"/>
      <c r="BT1571" s="2"/>
      <c r="BU1571" s="2"/>
      <c r="BV1571" s="2"/>
      <c r="BW1571" s="2"/>
      <c r="BX1571" s="2"/>
      <c r="BY1571" s="2"/>
      <c r="BZ1571" s="2"/>
      <c r="CA1571" s="2"/>
      <c r="CB1571" s="2"/>
      <c r="CC1571" s="2"/>
      <c r="CD1571" s="2"/>
      <c r="CE1571" s="2"/>
      <c r="CF1571" s="2"/>
      <c r="CG1571" s="2"/>
      <c r="CH1571" s="2"/>
      <c r="CI1571" s="2"/>
      <c r="CJ1571" s="2"/>
      <c r="CK1571" s="2"/>
      <c r="CL1571" s="2"/>
      <c r="CM1571" s="2"/>
      <c r="CN1571" s="2"/>
      <c r="CO1571" s="2"/>
      <c r="CP1571" s="2"/>
      <c r="CQ1571" s="2"/>
      <c r="CR1571" s="2"/>
      <c r="CS1571" s="2"/>
      <c r="CT1571" s="2"/>
      <c r="CU1571" s="2"/>
      <c r="CV1571" s="2"/>
      <c r="CW1571" s="2"/>
      <c r="CX1571" s="2"/>
      <c r="CY1571" s="2"/>
      <c r="CZ1571" s="2"/>
      <c r="DA1571" s="2"/>
      <c r="DB1571" s="2"/>
      <c r="DC1571" s="2"/>
      <c r="DD1571" s="2"/>
      <c r="DE1571" s="2"/>
      <c r="DF1571" s="2"/>
      <c r="DG1571" s="2"/>
      <c r="DH1571" s="2"/>
      <c r="DI1571" s="2"/>
      <c r="DJ1571" s="2"/>
      <c r="DK1571" s="2"/>
      <c r="DL1571" s="2"/>
      <c r="DM1571" s="2"/>
      <c r="DN1571" s="2"/>
      <c r="DO1571" s="2"/>
      <c r="DP1571" s="2"/>
      <c r="DQ1571" s="2"/>
      <c r="DR1571" s="2"/>
      <c r="DS1571" s="2"/>
      <c r="DT1571" s="2"/>
      <c r="DU1571" s="2"/>
      <c r="DV1571" s="2"/>
      <c r="DW1571" s="2"/>
      <c r="DX1571" s="2"/>
      <c r="DY1571" s="2"/>
      <c r="DZ1571" s="2"/>
      <c r="EA1571" s="2"/>
      <c r="EB1571" s="2"/>
      <c r="EC1571" s="2"/>
      <c r="ED1571" s="2"/>
      <c r="EE1571" s="2"/>
      <c r="EF1571" s="2"/>
      <c r="EG1571" s="2"/>
      <c r="EH1571" s="2"/>
      <c r="EI1571" s="2"/>
      <c r="EJ1571" s="2"/>
      <c r="EK1571" s="2"/>
      <c r="EL1571" s="2"/>
      <c r="EM1571" s="2"/>
      <c r="EN1571" s="2"/>
      <c r="EO1571" s="2"/>
      <c r="EP1571" s="2"/>
      <c r="EQ1571" s="2"/>
      <c r="ER1571" s="2"/>
      <c r="ES1571" s="2"/>
      <c r="ET1571" s="2"/>
      <c r="EU1571" s="2"/>
      <c r="EV1571" s="2"/>
      <c r="EW1571" s="2"/>
      <c r="EX1571" s="2"/>
      <c r="EY1571" s="2"/>
      <c r="EZ1571" s="2"/>
      <c r="FA1571" s="2"/>
      <c r="FB1571" s="2"/>
      <c r="FC1571" s="2"/>
    </row>
    <row r="1572" spans="1:159" s="4" customFormat="1">
      <c r="A1572" s="50" t="s">
        <v>2216</v>
      </c>
      <c r="B1572" s="59" t="s">
        <v>2740</v>
      </c>
      <c r="C1572" s="60">
        <v>5282</v>
      </c>
      <c r="D1572" s="59" t="s">
        <v>730</v>
      </c>
      <c r="E1572" s="78" t="str">
        <f>IFERROR(VLOOKUP($C1572,'2025-26 School Level AAFTE'!$C$2:$L$2349,9,FALSE), "No")</f>
        <v>Yes</v>
      </c>
      <c r="F1572" s="67">
        <f>IFERROR(VLOOKUP($C1572,'2025-26 School Level AAFTE'!$C$2:$J$2349,8,FALSE), 0)</f>
        <v>249.62</v>
      </c>
      <c r="G1572" s="69">
        <f>IFERROR(IF(E1572= "yes",VLOOKUP(C1572,Summary!$B:$I,6,0),0),0)</f>
        <v>0</v>
      </c>
      <c r="H1572" s="68">
        <f t="shared" si="271"/>
        <v>249.62</v>
      </c>
      <c r="I1572" s="110">
        <f>VLOOKUP($A1572,'2026-27 Salary &amp; Benefits'!$A:$I,3,FALSE)</f>
        <v>1.18</v>
      </c>
      <c r="J1572" s="110">
        <f>VLOOKUP($A1572,'2026-27 Salary &amp; Benefits'!$A:$I,4,FALSE)</f>
        <v>1.18</v>
      </c>
      <c r="K1572" s="101">
        <f t="shared" si="272"/>
        <v>249.62</v>
      </c>
      <c r="L1572" s="100">
        <f t="shared" si="273"/>
        <v>0.73199999999999998</v>
      </c>
      <c r="M1572" s="102">
        <f>'2026-27 Salary &amp; Benefits'!$E$6</f>
        <v>78209</v>
      </c>
      <c r="N1572" s="102">
        <f>'2026-27 Salary &amp; Benefits'!$F$6</f>
        <v>82248</v>
      </c>
      <c r="O1572" s="7">
        <f t="shared" si="274"/>
        <v>67553.81</v>
      </c>
      <c r="P1572" s="7">
        <f t="shared" si="275"/>
        <v>3488.7200000000012</v>
      </c>
      <c r="Q1572" s="7">
        <f>'2026-27 Salary &amp; Benefits'!G$6</f>
        <v>16817.759999999998</v>
      </c>
      <c r="R1572" s="103">
        <f>'2026-27 Salary &amp; Benefits'!H$6</f>
        <v>0.16020000000000001</v>
      </c>
      <c r="S1572" s="103">
        <f>'2026-27 Salary &amp; Benefits'!I$6</f>
        <v>0.15390000000000001</v>
      </c>
      <c r="T1572" s="7">
        <f t="shared" si="276"/>
        <v>23669.63</v>
      </c>
      <c r="U1572" s="7">
        <f t="shared" si="277"/>
        <v>1184.04</v>
      </c>
      <c r="V1572" s="7">
        <f t="shared" si="278"/>
        <v>182.22</v>
      </c>
      <c r="W1572" s="7">
        <f t="shared" si="279"/>
        <v>1366.26</v>
      </c>
      <c r="X1572" s="18">
        <f t="shared" si="280"/>
        <v>96078.42</v>
      </c>
      <c r="Y1572" s="2"/>
      <c r="Z1572" s="2"/>
      <c r="AA1572" s="2"/>
      <c r="AB1572" s="2"/>
      <c r="AC1572" s="2"/>
      <c r="AD1572" s="2"/>
      <c r="AE1572" s="2"/>
      <c r="AF1572" s="2"/>
      <c r="AG1572" s="2"/>
      <c r="AH1572" s="2"/>
      <c r="AI1572" s="2"/>
      <c r="AJ1572" s="2"/>
      <c r="AK1572" s="2"/>
      <c r="AL1572" s="2"/>
      <c r="AM1572" s="2"/>
      <c r="AN1572" s="2"/>
      <c r="AO1572" s="2"/>
      <c r="AP1572" s="2"/>
      <c r="AQ1572" s="2"/>
      <c r="AR1572" s="2"/>
      <c r="AS1572" s="2"/>
      <c r="AT1572" s="2"/>
      <c r="AU1572" s="2"/>
      <c r="AV1572" s="2"/>
      <c r="AW1572" s="2"/>
      <c r="AX1572" s="2"/>
      <c r="AY1572" s="2"/>
      <c r="AZ1572" s="2"/>
      <c r="BA1572" s="2"/>
      <c r="BB1572" s="2"/>
      <c r="BC1572" s="2"/>
      <c r="BD1572" s="2"/>
      <c r="BE1572" s="2"/>
      <c r="BF1572" s="2"/>
      <c r="BG1572" s="2"/>
      <c r="BH1572" s="2"/>
      <c r="BI1572" s="2"/>
      <c r="BJ1572" s="2"/>
      <c r="BK1572" s="2"/>
      <c r="BL1572" s="2"/>
      <c r="BM1572" s="2"/>
      <c r="BN1572" s="2"/>
      <c r="BO1572" s="2"/>
      <c r="BP1572" s="2"/>
      <c r="BQ1572" s="2"/>
      <c r="BR1572" s="2"/>
      <c r="BS1572" s="2"/>
      <c r="BT1572" s="2"/>
      <c r="BU1572" s="2"/>
      <c r="BV1572" s="2"/>
      <c r="BW1572" s="2"/>
      <c r="BX1572" s="2"/>
      <c r="BY1572" s="2"/>
      <c r="BZ1572" s="2"/>
      <c r="CA1572" s="2"/>
      <c r="CB1572" s="2"/>
      <c r="CC1572" s="2"/>
      <c r="CD1572" s="2"/>
      <c r="CE1572" s="2"/>
      <c r="CF1572" s="2"/>
      <c r="CG1572" s="2"/>
      <c r="CH1572" s="2"/>
      <c r="CI1572" s="2"/>
      <c r="CJ1572" s="2"/>
      <c r="CK1572" s="2"/>
      <c r="CL1572" s="2"/>
      <c r="CM1572" s="2"/>
      <c r="CN1572" s="2"/>
      <c r="CO1572" s="2"/>
      <c r="CP1572" s="2"/>
      <c r="CQ1572" s="2"/>
      <c r="CR1572" s="2"/>
      <c r="CS1572" s="2"/>
      <c r="CT1572" s="2"/>
      <c r="CU1572" s="2"/>
      <c r="CV1572" s="2"/>
      <c r="CW1572" s="2"/>
      <c r="CX1572" s="2"/>
      <c r="CY1572" s="2"/>
      <c r="CZ1572" s="2"/>
      <c r="DA1572" s="2"/>
      <c r="DB1572" s="2"/>
      <c r="DC1572" s="2"/>
      <c r="DD1572" s="2"/>
      <c r="DE1572" s="2"/>
      <c r="DF1572" s="2"/>
      <c r="DG1572" s="2"/>
      <c r="DH1572" s="2"/>
      <c r="DI1572" s="2"/>
      <c r="DJ1572" s="2"/>
      <c r="DK1572" s="2"/>
      <c r="DL1572" s="2"/>
      <c r="DM1572" s="2"/>
      <c r="DN1572" s="2"/>
      <c r="DO1572" s="2"/>
      <c r="DP1572" s="2"/>
      <c r="DQ1572" s="2"/>
      <c r="DR1572" s="2"/>
      <c r="DS1572" s="2"/>
      <c r="DT1572" s="2"/>
      <c r="DU1572" s="2"/>
      <c r="DV1572" s="2"/>
      <c r="DW1572" s="2"/>
      <c r="DX1572" s="2"/>
      <c r="DY1572" s="2"/>
      <c r="DZ1572" s="2"/>
      <c r="EA1572" s="2"/>
      <c r="EB1572" s="2"/>
      <c r="EC1572" s="2"/>
      <c r="ED1572" s="2"/>
      <c r="EE1572" s="2"/>
      <c r="EF1572" s="2"/>
      <c r="EG1572" s="2"/>
      <c r="EH1572" s="2"/>
      <c r="EI1572" s="2"/>
      <c r="EJ1572" s="2"/>
      <c r="EK1572" s="2"/>
      <c r="EL1572" s="2"/>
      <c r="EM1572" s="2"/>
      <c r="EN1572" s="2"/>
      <c r="EO1572" s="2"/>
      <c r="EP1572" s="2"/>
      <c r="EQ1572" s="2"/>
      <c r="ER1572" s="2"/>
      <c r="ES1572" s="2"/>
      <c r="ET1572" s="2"/>
      <c r="EU1572" s="2"/>
      <c r="EV1572" s="2"/>
      <c r="EW1572" s="2"/>
      <c r="EX1572" s="2"/>
      <c r="EY1572" s="2"/>
      <c r="EZ1572" s="2"/>
      <c r="FA1572" s="2"/>
      <c r="FB1572" s="2"/>
      <c r="FC1572" s="2"/>
    </row>
    <row r="1573" spans="1:159" s="4" customFormat="1">
      <c r="A1573" s="50" t="s">
        <v>2216</v>
      </c>
      <c r="B1573" s="59" t="s">
        <v>2740</v>
      </c>
      <c r="C1573" s="60">
        <v>3702</v>
      </c>
      <c r="D1573" s="59" t="s">
        <v>725</v>
      </c>
      <c r="E1573" s="78" t="str">
        <f>IFERROR(VLOOKUP($C1573,'2025-26 School Level AAFTE'!$C$2:$L$2349,9,FALSE), "No")</f>
        <v>Yes</v>
      </c>
      <c r="F1573" s="67">
        <f>IFERROR(VLOOKUP($C1573,'2025-26 School Level AAFTE'!$C$2:$J$2349,8,FALSE), 0)</f>
        <v>323.89999999999998</v>
      </c>
      <c r="G1573" s="69">
        <f>IFERROR(IF(E1573= "yes",VLOOKUP(C1573,Summary!$B:$I,6,0),0),0)</f>
        <v>0</v>
      </c>
      <c r="H1573" s="68">
        <f t="shared" si="271"/>
        <v>323.89999999999998</v>
      </c>
      <c r="I1573" s="110">
        <f>VLOOKUP($A1573,'2026-27 Salary &amp; Benefits'!$A:$I,3,FALSE)</f>
        <v>1.18</v>
      </c>
      <c r="J1573" s="110">
        <f>VLOOKUP($A1573,'2026-27 Salary &amp; Benefits'!$A:$I,4,FALSE)</f>
        <v>1.18</v>
      </c>
      <c r="K1573" s="101">
        <f t="shared" si="272"/>
        <v>323.89999999999998</v>
      </c>
      <c r="L1573" s="100">
        <f t="shared" si="273"/>
        <v>0.95</v>
      </c>
      <c r="M1573" s="102">
        <f>'2026-27 Salary &amp; Benefits'!$E$6</f>
        <v>78209</v>
      </c>
      <c r="N1573" s="102">
        <f>'2026-27 Salary &amp; Benefits'!$F$6</f>
        <v>82248</v>
      </c>
      <c r="O1573" s="7">
        <f t="shared" si="274"/>
        <v>87672.29</v>
      </c>
      <c r="P1573" s="7">
        <f t="shared" si="275"/>
        <v>4527.7200000000012</v>
      </c>
      <c r="Q1573" s="7">
        <f>'2026-27 Salary &amp; Benefits'!G$6</f>
        <v>16817.759999999998</v>
      </c>
      <c r="R1573" s="103">
        <f>'2026-27 Salary &amp; Benefits'!H$6</f>
        <v>0.16020000000000001</v>
      </c>
      <c r="S1573" s="103">
        <f>'2026-27 Salary &amp; Benefits'!I$6</f>
        <v>0.15390000000000001</v>
      </c>
      <c r="T1573" s="7">
        <f t="shared" si="276"/>
        <v>30718.79</v>
      </c>
      <c r="U1573" s="7">
        <f t="shared" si="277"/>
        <v>1536.67</v>
      </c>
      <c r="V1573" s="7">
        <f t="shared" si="278"/>
        <v>236.49</v>
      </c>
      <c r="W1573" s="7">
        <f t="shared" si="279"/>
        <v>1773.16</v>
      </c>
      <c r="X1573" s="18">
        <f t="shared" si="280"/>
        <v>124691.95999999999</v>
      </c>
      <c r="Y1573" s="2"/>
      <c r="Z1573" s="2"/>
      <c r="AA1573" s="2"/>
      <c r="AB1573" s="2"/>
      <c r="AC1573" s="2"/>
      <c r="AD1573" s="2"/>
      <c r="AE1573" s="2"/>
      <c r="AF1573" s="2"/>
      <c r="AG1573" s="2"/>
      <c r="AH1573" s="2"/>
      <c r="AI1573" s="2"/>
      <c r="AJ1573" s="2"/>
      <c r="AK1573" s="2"/>
      <c r="AL1573" s="2"/>
      <c r="AM1573" s="2"/>
      <c r="AN1573" s="2"/>
      <c r="AO1573" s="2"/>
      <c r="AP1573" s="2"/>
      <c r="AQ1573" s="2"/>
      <c r="AR1573" s="2"/>
      <c r="AS1573" s="2"/>
      <c r="AT1573" s="2"/>
      <c r="AU1573" s="2"/>
      <c r="AV1573" s="2"/>
      <c r="AW1573" s="2"/>
      <c r="AX1573" s="2"/>
      <c r="AY1573" s="2"/>
      <c r="AZ1573" s="2"/>
      <c r="BA1573" s="2"/>
      <c r="BB1573" s="2"/>
      <c r="BC1573" s="2"/>
      <c r="BD1573" s="2"/>
      <c r="BE1573" s="2"/>
      <c r="BF1573" s="2"/>
      <c r="BG1573" s="2"/>
      <c r="BH1573" s="2"/>
      <c r="BI1573" s="2"/>
      <c r="BJ1573" s="2"/>
      <c r="BK1573" s="2"/>
      <c r="BL1573" s="2"/>
      <c r="BM1573" s="2"/>
      <c r="BN1573" s="2"/>
      <c r="BO1573" s="2"/>
      <c r="BP1573" s="2"/>
      <c r="BQ1573" s="2"/>
      <c r="BR1573" s="2"/>
      <c r="BS1573" s="2"/>
      <c r="BT1573" s="2"/>
      <c r="BU1573" s="2"/>
      <c r="BV1573" s="2"/>
      <c r="BW1573" s="2"/>
      <c r="BX1573" s="2"/>
      <c r="BY1573" s="2"/>
      <c r="BZ1573" s="2"/>
      <c r="CA1573" s="2"/>
      <c r="CB1573" s="2"/>
      <c r="CC1573" s="2"/>
      <c r="CD1573" s="2"/>
      <c r="CE1573" s="2"/>
      <c r="CF1573" s="2"/>
      <c r="CG1573" s="2"/>
      <c r="CH1573" s="2"/>
      <c r="CI1573" s="2"/>
      <c r="CJ1573" s="2"/>
      <c r="CK1573" s="2"/>
      <c r="CL1573" s="2"/>
      <c r="CM1573" s="2"/>
      <c r="CN1573" s="2"/>
      <c r="CO1573" s="2"/>
      <c r="CP1573" s="2"/>
      <c r="CQ1573" s="2"/>
      <c r="CR1573" s="2"/>
      <c r="CS1573" s="2"/>
      <c r="CT1573" s="2"/>
      <c r="CU1573" s="2"/>
      <c r="CV1573" s="2"/>
      <c r="CW1573" s="2"/>
      <c r="CX1573" s="2"/>
      <c r="CY1573" s="2"/>
      <c r="CZ1573" s="2"/>
      <c r="DA1573" s="2"/>
      <c r="DB1573" s="2"/>
      <c r="DC1573" s="2"/>
      <c r="DD1573" s="2"/>
      <c r="DE1573" s="2"/>
      <c r="DF1573" s="2"/>
      <c r="DG1573" s="2"/>
      <c r="DH1573" s="2"/>
      <c r="DI1573" s="2"/>
      <c r="DJ1573" s="2"/>
      <c r="DK1573" s="2"/>
      <c r="DL1573" s="2"/>
      <c r="DM1573" s="2"/>
      <c r="DN1573" s="2"/>
      <c r="DO1573" s="2"/>
      <c r="DP1573" s="2"/>
      <c r="DQ1573" s="2"/>
      <c r="DR1573" s="2"/>
      <c r="DS1573" s="2"/>
      <c r="DT1573" s="2"/>
      <c r="DU1573" s="2"/>
      <c r="DV1573" s="2"/>
      <c r="DW1573" s="2"/>
      <c r="DX1573" s="2"/>
      <c r="DY1573" s="2"/>
      <c r="DZ1573" s="2"/>
      <c r="EA1573" s="2"/>
      <c r="EB1573" s="2"/>
      <c r="EC1573" s="2"/>
      <c r="ED1573" s="2"/>
      <c r="EE1573" s="2"/>
      <c r="EF1573" s="2"/>
      <c r="EG1573" s="2"/>
      <c r="EH1573" s="2"/>
      <c r="EI1573" s="2"/>
      <c r="EJ1573" s="2"/>
      <c r="EK1573" s="2"/>
      <c r="EL1573" s="2"/>
      <c r="EM1573" s="2"/>
      <c r="EN1573" s="2"/>
      <c r="EO1573" s="2"/>
      <c r="EP1573" s="2"/>
      <c r="EQ1573" s="2"/>
      <c r="ER1573" s="2"/>
      <c r="ES1573" s="2"/>
      <c r="ET1573" s="2"/>
      <c r="EU1573" s="2"/>
      <c r="EV1573" s="2"/>
      <c r="EW1573" s="2"/>
      <c r="EX1573" s="2"/>
      <c r="EY1573" s="2"/>
      <c r="EZ1573" s="2"/>
      <c r="FA1573" s="2"/>
      <c r="FB1573" s="2"/>
      <c r="FC1573" s="2"/>
    </row>
    <row r="1574" spans="1:159" s="4" customFormat="1">
      <c r="A1574" s="50" t="s">
        <v>2173</v>
      </c>
      <c r="B1574" s="59" t="s">
        <v>2741</v>
      </c>
      <c r="C1574" s="60">
        <v>2789</v>
      </c>
      <c r="D1574" s="59" t="s">
        <v>359</v>
      </c>
      <c r="E1574" s="78" t="str">
        <f>IFERROR(VLOOKUP($C1574,'2025-26 School Level AAFTE'!$C$2:$L$2349,9,FALSE), "No")</f>
        <v>Yes</v>
      </c>
      <c r="F1574" s="67">
        <f>IFERROR(VLOOKUP($C1574,'2025-26 School Level AAFTE'!$C$2:$J$2349,8,FALSE), 0)</f>
        <v>139.19999999999999</v>
      </c>
      <c r="G1574" s="69">
        <f>IFERROR(IF(E1574= "yes",VLOOKUP(C1574,Summary!$B:$I,6,0),0),0)</f>
        <v>0</v>
      </c>
      <c r="H1574" s="68">
        <f t="shared" si="271"/>
        <v>139.19999999999999</v>
      </c>
      <c r="I1574" s="110">
        <f>VLOOKUP($A1574,'2026-27 Salary &amp; Benefits'!$A:$I,3,FALSE)</f>
        <v>1</v>
      </c>
      <c r="J1574" s="110">
        <f>VLOOKUP($A1574,'2026-27 Salary &amp; Benefits'!$A:$I,4,FALSE)</f>
        <v>1</v>
      </c>
      <c r="K1574" s="101">
        <f t="shared" si="272"/>
        <v>139.19999999999999</v>
      </c>
      <c r="L1574" s="100">
        <f t="shared" si="273"/>
        <v>0.40799999999999997</v>
      </c>
      <c r="M1574" s="102">
        <f>'2026-27 Salary &amp; Benefits'!$E$6</f>
        <v>78209</v>
      </c>
      <c r="N1574" s="102">
        <f>'2026-27 Salary &amp; Benefits'!$F$6</f>
        <v>82248</v>
      </c>
      <c r="O1574" s="7">
        <f t="shared" si="274"/>
        <v>31909.27</v>
      </c>
      <c r="P1574" s="7">
        <f t="shared" si="275"/>
        <v>1647.9099999999999</v>
      </c>
      <c r="Q1574" s="7">
        <f>'2026-27 Salary &amp; Benefits'!G$6</f>
        <v>16817.759999999998</v>
      </c>
      <c r="R1574" s="103">
        <f>'2026-27 Salary &amp; Benefits'!H$6</f>
        <v>0.16020000000000001</v>
      </c>
      <c r="S1574" s="103">
        <f>'2026-27 Salary &amp; Benefits'!I$6</f>
        <v>0.15390000000000001</v>
      </c>
      <c r="T1574" s="7">
        <f t="shared" si="276"/>
        <v>12227.12</v>
      </c>
      <c r="U1574" s="7">
        <f t="shared" si="277"/>
        <v>559.29</v>
      </c>
      <c r="V1574" s="7">
        <f t="shared" si="278"/>
        <v>86.07</v>
      </c>
      <c r="W1574" s="7">
        <f t="shared" si="279"/>
        <v>645.3599999999999</v>
      </c>
      <c r="X1574" s="18">
        <f t="shared" si="280"/>
        <v>46429.66</v>
      </c>
      <c r="Y1574" s="2"/>
      <c r="Z1574" s="2"/>
      <c r="AA1574" s="2"/>
      <c r="AB1574" s="2"/>
      <c r="AC1574" s="2"/>
      <c r="AD1574" s="2"/>
      <c r="AE1574" s="2"/>
      <c r="AF1574" s="2"/>
      <c r="AG1574" s="2"/>
      <c r="AH1574" s="2"/>
      <c r="AI1574" s="2"/>
      <c r="AJ1574" s="2"/>
      <c r="AK1574" s="2"/>
      <c r="AL1574" s="2"/>
      <c r="AM1574" s="2"/>
      <c r="AN1574" s="2"/>
      <c r="AO1574" s="2"/>
      <c r="AP1574" s="2"/>
      <c r="AQ1574" s="2"/>
      <c r="AR1574" s="2"/>
      <c r="AS1574" s="2"/>
      <c r="AT1574" s="2"/>
      <c r="AU1574" s="2"/>
      <c r="AV1574" s="2"/>
      <c r="AW1574" s="2"/>
      <c r="AX1574" s="2"/>
      <c r="AY1574" s="2"/>
      <c r="AZ1574" s="2"/>
      <c r="BA1574" s="2"/>
      <c r="BB1574" s="2"/>
      <c r="BC1574" s="2"/>
      <c r="BD1574" s="2"/>
      <c r="BE1574" s="2"/>
      <c r="BF1574" s="2"/>
      <c r="BG1574" s="2"/>
      <c r="BH1574" s="2"/>
      <c r="BI1574" s="2"/>
      <c r="BJ1574" s="2"/>
      <c r="BK1574" s="2"/>
      <c r="BL1574" s="2"/>
      <c r="BM1574" s="2"/>
      <c r="BN1574" s="2"/>
      <c r="BO1574" s="2"/>
      <c r="BP1574" s="2"/>
      <c r="BQ1574" s="2"/>
      <c r="BR1574" s="2"/>
      <c r="BS1574" s="2"/>
      <c r="BT1574" s="2"/>
      <c r="BU1574" s="2"/>
      <c r="BV1574" s="2"/>
      <c r="BW1574" s="2"/>
      <c r="BX1574" s="2"/>
      <c r="BY1574" s="2"/>
      <c r="BZ1574" s="2"/>
      <c r="CA1574" s="2"/>
      <c r="CB1574" s="2"/>
      <c r="CC1574" s="2"/>
      <c r="CD1574" s="2"/>
      <c r="CE1574" s="2"/>
      <c r="CF1574" s="2"/>
      <c r="CG1574" s="2"/>
      <c r="CH1574" s="2"/>
      <c r="CI1574" s="2"/>
      <c r="CJ1574" s="2"/>
      <c r="CK1574" s="2"/>
      <c r="CL1574" s="2"/>
      <c r="CM1574" s="2"/>
      <c r="CN1574" s="2"/>
      <c r="CO1574" s="2"/>
      <c r="CP1574" s="2"/>
      <c r="CQ1574" s="2"/>
      <c r="CR1574" s="2"/>
      <c r="CS1574" s="2"/>
      <c r="CT1574" s="2"/>
      <c r="CU1574" s="2"/>
      <c r="CV1574" s="2"/>
      <c r="CW1574" s="2"/>
      <c r="CX1574" s="2"/>
      <c r="CY1574" s="2"/>
      <c r="CZ1574" s="2"/>
      <c r="DA1574" s="2"/>
      <c r="DB1574" s="2"/>
      <c r="DC1574" s="2"/>
      <c r="DD1574" s="2"/>
      <c r="DE1574" s="2"/>
      <c r="DF1574" s="2"/>
      <c r="DG1574" s="2"/>
      <c r="DH1574" s="2"/>
      <c r="DI1574" s="2"/>
      <c r="DJ1574" s="2"/>
      <c r="DK1574" s="2"/>
      <c r="DL1574" s="2"/>
      <c r="DM1574" s="2"/>
      <c r="DN1574" s="2"/>
      <c r="DO1574" s="2"/>
      <c r="DP1574" s="2"/>
      <c r="DQ1574" s="2"/>
      <c r="DR1574" s="2"/>
      <c r="DS1574" s="2"/>
      <c r="DT1574" s="2"/>
      <c r="DU1574" s="2"/>
      <c r="DV1574" s="2"/>
      <c r="DW1574" s="2"/>
      <c r="DX1574" s="2"/>
      <c r="DY1574" s="2"/>
      <c r="DZ1574" s="2"/>
      <c r="EA1574" s="2"/>
      <c r="EB1574" s="2"/>
      <c r="EC1574" s="2"/>
      <c r="ED1574" s="2"/>
      <c r="EE1574" s="2"/>
      <c r="EF1574" s="2"/>
      <c r="EG1574" s="2"/>
      <c r="EH1574" s="2"/>
      <c r="EI1574" s="2"/>
      <c r="EJ1574" s="2"/>
      <c r="EK1574" s="2"/>
      <c r="EL1574" s="2"/>
      <c r="EM1574" s="2"/>
      <c r="EN1574" s="2"/>
      <c r="EO1574" s="2"/>
      <c r="EP1574" s="2"/>
      <c r="EQ1574" s="2"/>
      <c r="ER1574" s="2"/>
      <c r="ES1574" s="2"/>
      <c r="ET1574" s="2"/>
      <c r="EU1574" s="2"/>
      <c r="EV1574" s="2"/>
      <c r="EW1574" s="2"/>
      <c r="EX1574" s="2"/>
      <c r="EY1574" s="2"/>
      <c r="EZ1574" s="2"/>
      <c r="FA1574" s="2"/>
      <c r="FB1574" s="2"/>
      <c r="FC1574" s="2"/>
    </row>
    <row r="1575" spans="1:159" s="4" customFormat="1">
      <c r="A1575" s="50" t="s">
        <v>2173</v>
      </c>
      <c r="B1575" s="59" t="s">
        <v>2741</v>
      </c>
      <c r="C1575" s="60">
        <v>3559</v>
      </c>
      <c r="D1575" s="59" t="s">
        <v>3197</v>
      </c>
      <c r="E1575" s="78" t="str">
        <f>IFERROR(VLOOKUP($C1575,'2025-26 School Level AAFTE'!$C$2:$L$2349,9,FALSE), "No")</f>
        <v>Yes</v>
      </c>
      <c r="F1575" s="67">
        <f>IFERROR(VLOOKUP($C1575,'2025-26 School Level AAFTE'!$C$2:$J$2349,8,FALSE), 0)</f>
        <v>84.61</v>
      </c>
      <c r="G1575" s="69">
        <f>IFERROR(IF(E1575= "yes",VLOOKUP(C1575,Summary!$B:$I,6,0),0),0)</f>
        <v>0</v>
      </c>
      <c r="H1575" s="68">
        <f t="shared" si="271"/>
        <v>84.61</v>
      </c>
      <c r="I1575" s="110">
        <f>VLOOKUP($A1575,'2026-27 Salary &amp; Benefits'!$A:$I,3,FALSE)</f>
        <v>1</v>
      </c>
      <c r="J1575" s="110">
        <f>VLOOKUP($A1575,'2026-27 Salary &amp; Benefits'!$A:$I,4,FALSE)</f>
        <v>1</v>
      </c>
      <c r="K1575" s="101">
        <f t="shared" si="272"/>
        <v>84.61</v>
      </c>
      <c r="L1575" s="100">
        <f t="shared" si="273"/>
        <v>0.248</v>
      </c>
      <c r="M1575" s="102">
        <f>'2026-27 Salary &amp; Benefits'!$E$6</f>
        <v>78209</v>
      </c>
      <c r="N1575" s="102">
        <f>'2026-27 Salary &amp; Benefits'!$F$6</f>
        <v>82248</v>
      </c>
      <c r="O1575" s="7">
        <f t="shared" si="274"/>
        <v>19395.830000000002</v>
      </c>
      <c r="P1575" s="7">
        <f t="shared" si="275"/>
        <v>1001.6699999999983</v>
      </c>
      <c r="Q1575" s="7">
        <f>'2026-27 Salary &amp; Benefits'!G$6</f>
        <v>16817.759999999998</v>
      </c>
      <c r="R1575" s="103">
        <f>'2026-27 Salary &amp; Benefits'!H$6</f>
        <v>0.16020000000000001</v>
      </c>
      <c r="S1575" s="103">
        <f>'2026-27 Salary &amp; Benefits'!I$6</f>
        <v>0.15390000000000001</v>
      </c>
      <c r="T1575" s="7">
        <f t="shared" si="276"/>
        <v>7432.17</v>
      </c>
      <c r="U1575" s="7">
        <f t="shared" si="277"/>
        <v>339.96</v>
      </c>
      <c r="V1575" s="7">
        <f t="shared" si="278"/>
        <v>52.32</v>
      </c>
      <c r="W1575" s="7">
        <f t="shared" si="279"/>
        <v>392.28</v>
      </c>
      <c r="X1575" s="18">
        <f t="shared" si="280"/>
        <v>28221.949999999997</v>
      </c>
      <c r="Y1575" s="2"/>
      <c r="Z1575" s="2"/>
      <c r="AA1575" s="2"/>
      <c r="AB1575" s="2"/>
      <c r="AC1575" s="2"/>
      <c r="AD1575" s="2"/>
      <c r="AE1575" s="2"/>
      <c r="AF1575" s="2"/>
      <c r="AG1575" s="2"/>
      <c r="AH1575" s="2"/>
      <c r="AI1575" s="2"/>
      <c r="AJ1575" s="2"/>
      <c r="AK1575" s="2"/>
      <c r="AL1575" s="2"/>
      <c r="AM1575" s="2"/>
      <c r="AN1575" s="2"/>
      <c r="AO1575" s="2"/>
      <c r="AP1575" s="2"/>
      <c r="AQ1575" s="2"/>
      <c r="AR1575" s="2"/>
      <c r="AS1575" s="2"/>
      <c r="AT1575" s="2"/>
      <c r="AU1575" s="2"/>
      <c r="AV1575" s="2"/>
      <c r="AW1575" s="2"/>
      <c r="AX1575" s="2"/>
      <c r="AY1575" s="2"/>
      <c r="AZ1575" s="2"/>
      <c r="BA1575" s="2"/>
      <c r="BB1575" s="2"/>
      <c r="BC1575" s="2"/>
      <c r="BD1575" s="2"/>
      <c r="BE1575" s="2"/>
      <c r="BF1575" s="2"/>
      <c r="BG1575" s="2"/>
      <c r="BH1575" s="2"/>
      <c r="BI1575" s="2"/>
      <c r="BJ1575" s="2"/>
      <c r="BK1575" s="2"/>
      <c r="BL1575" s="2"/>
      <c r="BM1575" s="2"/>
      <c r="BN1575" s="2"/>
      <c r="BO1575" s="2"/>
      <c r="BP1575" s="2"/>
      <c r="BQ1575" s="2"/>
      <c r="BR1575" s="2"/>
      <c r="BS1575" s="2"/>
      <c r="BT1575" s="2"/>
      <c r="BU1575" s="2"/>
      <c r="BV1575" s="2"/>
      <c r="BW1575" s="2"/>
      <c r="BX1575" s="2"/>
      <c r="BY1575" s="2"/>
      <c r="BZ1575" s="2"/>
      <c r="CA1575" s="2"/>
      <c r="CB1575" s="2"/>
      <c r="CC1575" s="2"/>
      <c r="CD1575" s="2"/>
      <c r="CE1575" s="2"/>
      <c r="CF1575" s="2"/>
      <c r="CG1575" s="2"/>
      <c r="CH1575" s="2"/>
      <c r="CI1575" s="2"/>
      <c r="CJ1575" s="2"/>
      <c r="CK1575" s="2"/>
      <c r="CL1575" s="2"/>
      <c r="CM1575" s="2"/>
      <c r="CN1575" s="2"/>
      <c r="CO1575" s="2"/>
      <c r="CP1575" s="2"/>
      <c r="CQ1575" s="2"/>
      <c r="CR1575" s="2"/>
      <c r="CS1575" s="2"/>
      <c r="CT1575" s="2"/>
      <c r="CU1575" s="2"/>
      <c r="CV1575" s="2"/>
      <c r="CW1575" s="2"/>
      <c r="CX1575" s="2"/>
      <c r="CY1575" s="2"/>
      <c r="CZ1575" s="2"/>
      <c r="DA1575" s="2"/>
      <c r="DB1575" s="2"/>
      <c r="DC1575" s="2"/>
      <c r="DD1575" s="2"/>
      <c r="DE1575" s="2"/>
      <c r="DF1575" s="2"/>
      <c r="DG1575" s="2"/>
      <c r="DH1575" s="2"/>
      <c r="DI1575" s="2"/>
      <c r="DJ1575" s="2"/>
      <c r="DK1575" s="2"/>
      <c r="DL1575" s="2"/>
      <c r="DM1575" s="2"/>
      <c r="DN1575" s="2"/>
      <c r="DO1575" s="2"/>
      <c r="DP1575" s="2"/>
      <c r="DQ1575" s="2"/>
      <c r="DR1575" s="2"/>
      <c r="DS1575" s="2"/>
      <c r="DT1575" s="2"/>
      <c r="DU1575" s="2"/>
      <c r="DV1575" s="2"/>
      <c r="DW1575" s="2"/>
      <c r="DX1575" s="2"/>
      <c r="DY1575" s="2"/>
      <c r="DZ1575" s="2"/>
      <c r="EA1575" s="2"/>
      <c r="EB1575" s="2"/>
      <c r="EC1575" s="2"/>
      <c r="ED1575" s="2"/>
      <c r="EE1575" s="2"/>
      <c r="EF1575" s="2"/>
      <c r="EG1575" s="2"/>
      <c r="EH1575" s="2"/>
      <c r="EI1575" s="2"/>
      <c r="EJ1575" s="2"/>
      <c r="EK1575" s="2"/>
      <c r="EL1575" s="2"/>
      <c r="EM1575" s="2"/>
      <c r="EN1575" s="2"/>
      <c r="EO1575" s="2"/>
      <c r="EP1575" s="2"/>
      <c r="EQ1575" s="2"/>
      <c r="ER1575" s="2"/>
      <c r="ES1575" s="2"/>
      <c r="ET1575" s="2"/>
      <c r="EU1575" s="2"/>
      <c r="EV1575" s="2"/>
      <c r="EW1575" s="2"/>
      <c r="EX1575" s="2"/>
      <c r="EY1575" s="2"/>
      <c r="EZ1575" s="2"/>
      <c r="FA1575" s="2"/>
      <c r="FB1575" s="2"/>
      <c r="FC1575" s="2"/>
    </row>
    <row r="1576" spans="1:159" s="4" customFormat="1">
      <c r="A1576" s="50" t="s">
        <v>2173</v>
      </c>
      <c r="B1576" s="59" t="s">
        <v>2741</v>
      </c>
      <c r="C1576" s="60">
        <v>1898</v>
      </c>
      <c r="D1576" s="59" t="s">
        <v>358</v>
      </c>
      <c r="E1576" s="78" t="str">
        <f>IFERROR(VLOOKUP($C1576,'2025-26 School Level AAFTE'!$C$2:$L$2349,9,FALSE), "No")</f>
        <v>No</v>
      </c>
      <c r="F1576" s="67">
        <f>IFERROR(VLOOKUP($C1576,'2025-26 School Level AAFTE'!$C$2:$J$2349,8,FALSE), 0)</f>
        <v>205.16</v>
      </c>
      <c r="G1576" s="69">
        <f>IFERROR(IF(E1576= "yes",VLOOKUP(C1576,Summary!$B:$I,6,0),0),0)</f>
        <v>0</v>
      </c>
      <c r="H1576" s="68">
        <f t="shared" si="271"/>
        <v>0</v>
      </c>
      <c r="I1576" s="110">
        <f>VLOOKUP($A1576,'2026-27 Salary &amp; Benefits'!$A:$I,3,FALSE)</f>
        <v>1</v>
      </c>
      <c r="J1576" s="110">
        <f>VLOOKUP($A1576,'2026-27 Salary &amp; Benefits'!$A:$I,4,FALSE)</f>
        <v>1</v>
      </c>
      <c r="K1576" s="101">
        <f t="shared" si="272"/>
        <v>0</v>
      </c>
      <c r="L1576" s="100">
        <f t="shared" si="273"/>
        <v>0</v>
      </c>
      <c r="M1576" s="102">
        <f>'2026-27 Salary &amp; Benefits'!$E$6</f>
        <v>78209</v>
      </c>
      <c r="N1576" s="102">
        <f>'2026-27 Salary &amp; Benefits'!$F$6</f>
        <v>82248</v>
      </c>
      <c r="O1576" s="7">
        <f t="shared" si="274"/>
        <v>0</v>
      </c>
      <c r="P1576" s="7">
        <f t="shared" si="275"/>
        <v>0</v>
      </c>
      <c r="Q1576" s="7">
        <f>'2026-27 Salary &amp; Benefits'!G$6</f>
        <v>16817.759999999998</v>
      </c>
      <c r="R1576" s="103">
        <f>'2026-27 Salary &amp; Benefits'!H$6</f>
        <v>0.16020000000000001</v>
      </c>
      <c r="S1576" s="103">
        <f>'2026-27 Salary &amp; Benefits'!I$6</f>
        <v>0.15390000000000001</v>
      </c>
      <c r="T1576" s="7">
        <f t="shared" si="276"/>
        <v>0</v>
      </c>
      <c r="U1576" s="7">
        <f t="shared" si="277"/>
        <v>0</v>
      </c>
      <c r="V1576" s="7">
        <f t="shared" si="278"/>
        <v>0</v>
      </c>
      <c r="W1576" s="7">
        <f t="shared" si="279"/>
        <v>0</v>
      </c>
      <c r="X1576" s="18">
        <f t="shared" si="280"/>
        <v>0</v>
      </c>
      <c r="Y1576" s="2"/>
      <c r="Z1576" s="2"/>
      <c r="AA1576" s="2"/>
      <c r="AB1576" s="2"/>
      <c r="AC1576" s="2"/>
      <c r="AD1576" s="2"/>
      <c r="AE1576" s="2"/>
      <c r="AF1576" s="2"/>
      <c r="AG1576" s="2"/>
      <c r="AH1576" s="2"/>
      <c r="AI1576" s="2"/>
      <c r="AJ1576" s="2"/>
      <c r="AK1576" s="2"/>
      <c r="AL1576" s="2"/>
      <c r="AM1576" s="2"/>
      <c r="AN1576" s="2"/>
      <c r="AO1576" s="2"/>
      <c r="AP1576" s="2"/>
      <c r="AQ1576" s="2"/>
      <c r="AR1576" s="2"/>
      <c r="AS1576" s="2"/>
      <c r="AT1576" s="2"/>
      <c r="AU1576" s="2"/>
      <c r="AV1576" s="2"/>
      <c r="AW1576" s="2"/>
      <c r="AX1576" s="2"/>
      <c r="AY1576" s="2"/>
      <c r="AZ1576" s="2"/>
      <c r="BA1576" s="2"/>
      <c r="BB1576" s="2"/>
      <c r="BC1576" s="2"/>
      <c r="BD1576" s="2"/>
      <c r="BE1576" s="2"/>
      <c r="BF1576" s="2"/>
      <c r="BG1576" s="2"/>
      <c r="BH1576" s="2"/>
      <c r="BI1576" s="2"/>
      <c r="BJ1576" s="2"/>
      <c r="BK1576" s="2"/>
      <c r="BL1576" s="2"/>
      <c r="BM1576" s="2"/>
      <c r="BN1576" s="2"/>
      <c r="BO1576" s="2"/>
      <c r="BP1576" s="2"/>
      <c r="BQ1576" s="2"/>
      <c r="BR1576" s="2"/>
      <c r="BS1576" s="2"/>
      <c r="BT1576" s="2"/>
      <c r="BU1576" s="2"/>
      <c r="BV1576" s="2"/>
      <c r="BW1576" s="2"/>
      <c r="BX1576" s="2"/>
      <c r="BY1576" s="2"/>
      <c r="BZ1576" s="2"/>
      <c r="CA1576" s="2"/>
      <c r="CB1576" s="2"/>
      <c r="CC1576" s="2"/>
      <c r="CD1576" s="2"/>
      <c r="CE1576" s="2"/>
      <c r="CF1576" s="2"/>
      <c r="CG1576" s="2"/>
      <c r="CH1576" s="2"/>
      <c r="CI1576" s="2"/>
      <c r="CJ1576" s="2"/>
      <c r="CK1576" s="2"/>
      <c r="CL1576" s="2"/>
      <c r="CM1576" s="2"/>
      <c r="CN1576" s="2"/>
      <c r="CO1576" s="2"/>
      <c r="CP1576" s="2"/>
      <c r="CQ1576" s="2"/>
      <c r="CR1576" s="2"/>
      <c r="CS1576" s="2"/>
      <c r="CT1576" s="2"/>
      <c r="CU1576" s="2"/>
      <c r="CV1576" s="2"/>
      <c r="CW1576" s="2"/>
      <c r="CX1576" s="2"/>
      <c r="CY1576" s="2"/>
      <c r="CZ1576" s="2"/>
      <c r="DA1576" s="2"/>
      <c r="DB1576" s="2"/>
      <c r="DC1576" s="2"/>
      <c r="DD1576" s="2"/>
      <c r="DE1576" s="2"/>
      <c r="DF1576" s="2"/>
      <c r="DG1576" s="2"/>
      <c r="DH1576" s="2"/>
      <c r="DI1576" s="2"/>
      <c r="DJ1576" s="2"/>
      <c r="DK1576" s="2"/>
      <c r="DL1576" s="2"/>
      <c r="DM1576" s="2"/>
      <c r="DN1576" s="2"/>
      <c r="DO1576" s="2"/>
      <c r="DP1576" s="2"/>
      <c r="DQ1576" s="2"/>
      <c r="DR1576" s="2"/>
      <c r="DS1576" s="2"/>
      <c r="DT1576" s="2"/>
      <c r="DU1576" s="2"/>
      <c r="DV1576" s="2"/>
      <c r="DW1576" s="2"/>
      <c r="DX1576" s="2"/>
      <c r="DY1576" s="2"/>
      <c r="DZ1576" s="2"/>
      <c r="EA1576" s="2"/>
      <c r="EB1576" s="2"/>
      <c r="EC1576" s="2"/>
      <c r="ED1576" s="2"/>
      <c r="EE1576" s="2"/>
      <c r="EF1576" s="2"/>
      <c r="EG1576" s="2"/>
      <c r="EH1576" s="2"/>
      <c r="EI1576" s="2"/>
      <c r="EJ1576" s="2"/>
      <c r="EK1576" s="2"/>
      <c r="EL1576" s="2"/>
      <c r="EM1576" s="2"/>
      <c r="EN1576" s="2"/>
      <c r="EO1576" s="2"/>
      <c r="EP1576" s="2"/>
      <c r="EQ1576" s="2"/>
      <c r="ER1576" s="2"/>
      <c r="ES1576" s="2"/>
      <c r="ET1576" s="2"/>
      <c r="EU1576" s="2"/>
      <c r="EV1576" s="2"/>
      <c r="EW1576" s="2"/>
      <c r="EX1576" s="2"/>
      <c r="EY1576" s="2"/>
      <c r="EZ1576" s="2"/>
      <c r="FA1576" s="2"/>
      <c r="FB1576" s="2"/>
      <c r="FC1576" s="2"/>
    </row>
    <row r="1577" spans="1:159" s="4" customFormat="1">
      <c r="A1577" s="50" t="s">
        <v>2173</v>
      </c>
      <c r="B1577" s="59" t="s">
        <v>2741</v>
      </c>
      <c r="C1577" s="60">
        <v>3579</v>
      </c>
      <c r="D1577" s="59" t="s">
        <v>360</v>
      </c>
      <c r="E1577" s="78" t="str">
        <f>IFERROR(VLOOKUP($C1577,'2025-26 School Level AAFTE'!$C$2:$L$2349,9,FALSE), "No")</f>
        <v>Yes</v>
      </c>
      <c r="F1577" s="67">
        <f>IFERROR(VLOOKUP($C1577,'2025-26 School Level AAFTE'!$C$2:$J$2349,8,FALSE), 0)</f>
        <v>103.5</v>
      </c>
      <c r="G1577" s="69">
        <f>IFERROR(IF(E1577= "yes",VLOOKUP(C1577,Summary!$B:$I,6,0),0),0)</f>
        <v>0</v>
      </c>
      <c r="H1577" s="68">
        <f t="shared" si="271"/>
        <v>103.5</v>
      </c>
      <c r="I1577" s="110">
        <f>VLOOKUP($A1577,'2026-27 Salary &amp; Benefits'!$A:$I,3,FALSE)</f>
        <v>1</v>
      </c>
      <c r="J1577" s="110">
        <f>VLOOKUP($A1577,'2026-27 Salary &amp; Benefits'!$A:$I,4,FALSE)</f>
        <v>1</v>
      </c>
      <c r="K1577" s="101">
        <f t="shared" si="272"/>
        <v>103.5</v>
      </c>
      <c r="L1577" s="100">
        <f t="shared" si="273"/>
        <v>0.30399999999999999</v>
      </c>
      <c r="M1577" s="102">
        <f>'2026-27 Salary &amp; Benefits'!$E$6</f>
        <v>78209</v>
      </c>
      <c r="N1577" s="102">
        <f>'2026-27 Salary &amp; Benefits'!$F$6</f>
        <v>82248</v>
      </c>
      <c r="O1577" s="7">
        <f t="shared" si="274"/>
        <v>23775.54</v>
      </c>
      <c r="P1577" s="7">
        <f t="shared" si="275"/>
        <v>1227.8499999999985</v>
      </c>
      <c r="Q1577" s="7">
        <f>'2026-27 Salary &amp; Benefits'!G$6</f>
        <v>16817.759999999998</v>
      </c>
      <c r="R1577" s="103">
        <f>'2026-27 Salary &amp; Benefits'!H$6</f>
        <v>0.16020000000000001</v>
      </c>
      <c r="S1577" s="103">
        <f>'2026-27 Salary &amp; Benefits'!I$6</f>
        <v>0.15390000000000001</v>
      </c>
      <c r="T1577" s="7">
        <f t="shared" si="276"/>
        <v>9110.41</v>
      </c>
      <c r="U1577" s="7">
        <f t="shared" si="277"/>
        <v>416.72</v>
      </c>
      <c r="V1577" s="7">
        <f t="shared" si="278"/>
        <v>64.13</v>
      </c>
      <c r="W1577" s="7">
        <f t="shared" si="279"/>
        <v>480.85</v>
      </c>
      <c r="X1577" s="18">
        <f t="shared" si="280"/>
        <v>34594.649999999994</v>
      </c>
      <c r="Y1577" s="2"/>
      <c r="Z1577" s="2"/>
      <c r="AA1577" s="2"/>
      <c r="AB1577" s="2"/>
      <c r="AC1577" s="2"/>
      <c r="AD1577" s="2"/>
      <c r="AE1577" s="2"/>
      <c r="AF1577" s="2"/>
      <c r="AG1577" s="2"/>
      <c r="AH1577" s="2"/>
      <c r="AI1577" s="2"/>
      <c r="AJ1577" s="2"/>
      <c r="AK1577" s="2"/>
      <c r="AL1577" s="2"/>
      <c r="AM1577" s="2"/>
      <c r="AN1577" s="2"/>
      <c r="AO1577" s="2"/>
      <c r="AP1577" s="2"/>
      <c r="AQ1577" s="2"/>
      <c r="AR1577" s="2"/>
      <c r="AS1577" s="2"/>
      <c r="AT1577" s="2"/>
      <c r="AU1577" s="2"/>
      <c r="AV1577" s="2"/>
      <c r="AW1577" s="2"/>
      <c r="AX1577" s="2"/>
      <c r="AY1577" s="2"/>
      <c r="AZ1577" s="2"/>
      <c r="BA1577" s="2"/>
      <c r="BB1577" s="2"/>
      <c r="BC1577" s="2"/>
      <c r="BD1577" s="2"/>
      <c r="BE1577" s="2"/>
      <c r="BF1577" s="2"/>
      <c r="BG1577" s="2"/>
      <c r="BH1577" s="2"/>
      <c r="BI1577" s="2"/>
      <c r="BJ1577" s="2"/>
      <c r="BK1577" s="2"/>
      <c r="BL1577" s="2"/>
      <c r="BM1577" s="2"/>
      <c r="BN1577" s="2"/>
      <c r="BO1577" s="2"/>
      <c r="BP1577" s="2"/>
      <c r="BQ1577" s="2"/>
      <c r="BR1577" s="2"/>
      <c r="BS1577" s="2"/>
      <c r="BT1577" s="2"/>
      <c r="BU1577" s="2"/>
      <c r="BV1577" s="2"/>
      <c r="BW1577" s="2"/>
      <c r="BX1577" s="2"/>
      <c r="BY1577" s="2"/>
      <c r="BZ1577" s="2"/>
      <c r="CA1577" s="2"/>
      <c r="CB1577" s="2"/>
      <c r="CC1577" s="2"/>
      <c r="CD1577" s="2"/>
      <c r="CE1577" s="2"/>
      <c r="CF1577" s="2"/>
      <c r="CG1577" s="2"/>
      <c r="CH1577" s="2"/>
      <c r="CI1577" s="2"/>
      <c r="CJ1577" s="2"/>
      <c r="CK1577" s="2"/>
      <c r="CL1577" s="2"/>
      <c r="CM1577" s="2"/>
      <c r="CN1577" s="2"/>
      <c r="CO1577" s="2"/>
      <c r="CP1577" s="2"/>
      <c r="CQ1577" s="2"/>
      <c r="CR1577" s="2"/>
      <c r="CS1577" s="2"/>
      <c r="CT1577" s="2"/>
      <c r="CU1577" s="2"/>
      <c r="CV1577" s="2"/>
      <c r="CW1577" s="2"/>
      <c r="CX1577" s="2"/>
      <c r="CY1577" s="2"/>
      <c r="CZ1577" s="2"/>
      <c r="DA1577" s="2"/>
      <c r="DB1577" s="2"/>
      <c r="DC1577" s="2"/>
      <c r="DD1577" s="2"/>
      <c r="DE1577" s="2"/>
      <c r="DF1577" s="2"/>
      <c r="DG1577" s="2"/>
      <c r="DH1577" s="2"/>
      <c r="DI1577" s="2"/>
      <c r="DJ1577" s="2"/>
      <c r="DK1577" s="2"/>
      <c r="DL1577" s="2"/>
      <c r="DM1577" s="2"/>
      <c r="DN1577" s="2"/>
      <c r="DO1577" s="2"/>
      <c r="DP1577" s="2"/>
      <c r="DQ1577" s="2"/>
      <c r="DR1577" s="2"/>
      <c r="DS1577" s="2"/>
      <c r="DT1577" s="2"/>
      <c r="DU1577" s="2"/>
      <c r="DV1577" s="2"/>
      <c r="DW1577" s="2"/>
      <c r="DX1577" s="2"/>
      <c r="DY1577" s="2"/>
      <c r="DZ1577" s="2"/>
      <c r="EA1577" s="2"/>
      <c r="EB1577" s="2"/>
      <c r="EC1577" s="2"/>
      <c r="ED1577" s="2"/>
      <c r="EE1577" s="2"/>
      <c r="EF1577" s="2"/>
      <c r="EG1577" s="2"/>
      <c r="EH1577" s="2"/>
      <c r="EI1577" s="2"/>
      <c r="EJ1577" s="2"/>
      <c r="EK1577" s="2"/>
      <c r="EL1577" s="2"/>
      <c r="EM1577" s="2"/>
      <c r="EN1577" s="2"/>
      <c r="EO1577" s="2"/>
      <c r="EP1577" s="2"/>
      <c r="EQ1577" s="2"/>
      <c r="ER1577" s="2"/>
      <c r="ES1577" s="2"/>
      <c r="ET1577" s="2"/>
      <c r="EU1577" s="2"/>
      <c r="EV1577" s="2"/>
      <c r="EW1577" s="2"/>
      <c r="EX1577" s="2"/>
      <c r="EY1577" s="2"/>
      <c r="EZ1577" s="2"/>
      <c r="FA1577" s="2"/>
      <c r="FB1577" s="2"/>
      <c r="FC1577" s="2"/>
    </row>
    <row r="1578" spans="1:159" s="4" customFormat="1">
      <c r="A1578" t="s">
        <v>2132</v>
      </c>
      <c r="B1578" s="59" t="s">
        <v>2742</v>
      </c>
      <c r="C1578" s="3">
        <v>4060</v>
      </c>
      <c r="D1578" t="s">
        <v>86</v>
      </c>
      <c r="E1578" s="78" t="str">
        <f>IFERROR(VLOOKUP($C1578,'2025-26 School Level AAFTE'!$C$2:$L$2349,9,FALSE), "No")</f>
        <v>No</v>
      </c>
      <c r="F1578" s="67">
        <f>IFERROR(VLOOKUP($C1578,'2025-26 School Level AAFTE'!$C$2:$J$2349,8,FALSE), 0)</f>
        <v>625.6</v>
      </c>
      <c r="G1578" s="69">
        <f>IFERROR(IF(E1578= "yes",VLOOKUP(C1578,Summary!$B:$I,6,0),0),0)</f>
        <v>0</v>
      </c>
      <c r="H1578" s="68">
        <f t="shared" si="271"/>
        <v>0</v>
      </c>
      <c r="I1578" s="110">
        <f>VLOOKUP($A1578,'2026-27 Salary &amp; Benefits'!$A:$I,3,FALSE)</f>
        <v>1</v>
      </c>
      <c r="J1578" s="110">
        <f>VLOOKUP($A1578,'2026-27 Salary &amp; Benefits'!$A:$I,4,FALSE)</f>
        <v>1</v>
      </c>
      <c r="K1578" s="101">
        <f t="shared" si="272"/>
        <v>0</v>
      </c>
      <c r="L1578" s="100">
        <f t="shared" si="273"/>
        <v>0</v>
      </c>
      <c r="M1578" s="102">
        <f>'2026-27 Salary &amp; Benefits'!$E$6</f>
        <v>78209</v>
      </c>
      <c r="N1578" s="102">
        <f>'2026-27 Salary &amp; Benefits'!$F$6</f>
        <v>82248</v>
      </c>
      <c r="O1578" s="7">
        <f t="shared" si="274"/>
        <v>0</v>
      </c>
      <c r="P1578" s="7">
        <f t="shared" si="275"/>
        <v>0</v>
      </c>
      <c r="Q1578" s="7">
        <f>'2026-27 Salary &amp; Benefits'!G$6</f>
        <v>16817.759999999998</v>
      </c>
      <c r="R1578" s="103">
        <f>'2026-27 Salary &amp; Benefits'!H$6</f>
        <v>0.16020000000000001</v>
      </c>
      <c r="S1578" s="103">
        <f>'2026-27 Salary &amp; Benefits'!I$6</f>
        <v>0.15390000000000001</v>
      </c>
      <c r="T1578" s="7">
        <f t="shared" si="276"/>
        <v>0</v>
      </c>
      <c r="U1578" s="7">
        <f t="shared" si="277"/>
        <v>0</v>
      </c>
      <c r="V1578" s="7">
        <f t="shared" si="278"/>
        <v>0</v>
      </c>
      <c r="W1578" s="7">
        <f t="shared" si="279"/>
        <v>0</v>
      </c>
      <c r="X1578" s="18">
        <f t="shared" si="280"/>
        <v>0</v>
      </c>
      <c r="Y1578" s="2"/>
      <c r="Z1578" s="2"/>
      <c r="AA1578" s="2"/>
      <c r="AB1578" s="2"/>
      <c r="AC1578" s="2"/>
      <c r="AD1578" s="2"/>
      <c r="AE1578" s="2"/>
      <c r="AF1578" s="2"/>
      <c r="AG1578" s="2"/>
      <c r="AH1578" s="2"/>
      <c r="AI1578" s="2"/>
      <c r="AJ1578" s="2"/>
      <c r="AK1578" s="2"/>
      <c r="AL1578" s="2"/>
      <c r="AM1578" s="2"/>
      <c r="AN1578" s="2"/>
      <c r="AO1578" s="2"/>
      <c r="AP1578" s="2"/>
      <c r="AQ1578" s="2"/>
      <c r="AR1578" s="2"/>
      <c r="AS1578" s="2"/>
      <c r="AT1578" s="2"/>
      <c r="AU1578" s="2"/>
      <c r="AV1578" s="2"/>
      <c r="AW1578" s="2"/>
      <c r="AX1578" s="2"/>
      <c r="AY1578" s="2"/>
      <c r="AZ1578" s="2"/>
      <c r="BA1578" s="2"/>
      <c r="BB1578" s="2"/>
      <c r="BC1578" s="2"/>
      <c r="BD1578" s="2"/>
      <c r="BE1578" s="2"/>
      <c r="BF1578" s="2"/>
      <c r="BG1578" s="2"/>
      <c r="BH1578" s="2"/>
      <c r="BI1578" s="2"/>
      <c r="BJ1578" s="2"/>
      <c r="BK1578" s="2"/>
      <c r="BL1578" s="2"/>
      <c r="BM1578" s="2"/>
      <c r="BN1578" s="2"/>
      <c r="BO1578" s="2"/>
      <c r="BP1578" s="2"/>
      <c r="BQ1578" s="2"/>
      <c r="BR1578" s="2"/>
      <c r="BS1578" s="2"/>
      <c r="BT1578" s="2"/>
      <c r="BU1578" s="2"/>
      <c r="BV1578" s="2"/>
      <c r="BW1578" s="2"/>
      <c r="BX1578" s="2"/>
      <c r="BY1578" s="2"/>
      <c r="BZ1578" s="2"/>
      <c r="CA1578" s="2"/>
      <c r="CB1578" s="2"/>
      <c r="CC1578" s="2"/>
      <c r="CD1578" s="2"/>
      <c r="CE1578" s="2"/>
      <c r="CF1578" s="2"/>
      <c r="CG1578" s="2"/>
      <c r="CH1578" s="2"/>
      <c r="CI1578" s="2"/>
      <c r="CJ1578" s="2"/>
      <c r="CK1578" s="2"/>
      <c r="CL1578" s="2"/>
      <c r="CM1578" s="2"/>
      <c r="CN1578" s="2"/>
      <c r="CO1578" s="2"/>
      <c r="CP1578" s="2"/>
      <c r="CQ1578" s="2"/>
      <c r="CR1578" s="2"/>
      <c r="CS1578" s="2"/>
      <c r="CT1578" s="2"/>
      <c r="CU1578" s="2"/>
      <c r="CV1578" s="2"/>
      <c r="CW1578" s="2"/>
      <c r="CX1578" s="2"/>
      <c r="CY1578" s="2"/>
      <c r="CZ1578" s="2"/>
      <c r="DA1578" s="2"/>
      <c r="DB1578" s="2"/>
      <c r="DC1578" s="2"/>
      <c r="DD1578" s="2"/>
      <c r="DE1578" s="2"/>
      <c r="DF1578" s="2"/>
      <c r="DG1578" s="2"/>
      <c r="DH1578" s="2"/>
      <c r="DI1578" s="2"/>
      <c r="DJ1578" s="2"/>
      <c r="DK1578" s="2"/>
      <c r="DL1578" s="2"/>
      <c r="DM1578" s="2"/>
      <c r="DN1578" s="2"/>
      <c r="DO1578" s="2"/>
      <c r="DP1578" s="2"/>
      <c r="DQ1578" s="2"/>
      <c r="DR1578" s="2"/>
      <c r="DS1578" s="2"/>
      <c r="DT1578" s="2"/>
      <c r="DU1578" s="2"/>
      <c r="DV1578" s="2"/>
      <c r="DW1578" s="2"/>
      <c r="DX1578" s="2"/>
      <c r="DY1578" s="2"/>
      <c r="DZ1578" s="2"/>
      <c r="EA1578" s="2"/>
      <c r="EB1578" s="2"/>
      <c r="EC1578" s="2"/>
      <c r="ED1578" s="2"/>
      <c r="EE1578" s="2"/>
      <c r="EF1578" s="2"/>
      <c r="EG1578" s="2"/>
      <c r="EH1578" s="2"/>
      <c r="EI1578" s="2"/>
      <c r="EJ1578" s="2"/>
      <c r="EK1578" s="2"/>
      <c r="EL1578" s="2"/>
      <c r="EM1578" s="2"/>
      <c r="EN1578" s="2"/>
      <c r="EO1578" s="2"/>
      <c r="EP1578" s="2"/>
      <c r="EQ1578" s="2"/>
      <c r="ER1578" s="2"/>
      <c r="ES1578" s="2"/>
      <c r="ET1578" s="2"/>
      <c r="EU1578" s="2"/>
      <c r="EV1578" s="2"/>
      <c r="EW1578" s="2"/>
      <c r="EX1578" s="2"/>
      <c r="EY1578" s="2"/>
      <c r="EZ1578" s="2"/>
      <c r="FA1578" s="2"/>
      <c r="FB1578" s="2"/>
      <c r="FC1578" s="2"/>
    </row>
    <row r="1579" spans="1:159" s="4" customFormat="1">
      <c r="A1579" s="50" t="s">
        <v>2132</v>
      </c>
      <c r="B1579" s="59" t="s">
        <v>2742</v>
      </c>
      <c r="C1579" s="60">
        <v>2721</v>
      </c>
      <c r="D1579" s="59" t="s">
        <v>78</v>
      </c>
      <c r="E1579" s="78" t="str">
        <f>IFERROR(VLOOKUP($C1579,'2025-26 School Level AAFTE'!$C$2:$L$2349,9,FALSE), "No")</f>
        <v>No</v>
      </c>
      <c r="F1579" s="67">
        <f>IFERROR(VLOOKUP($C1579,'2025-26 School Level AAFTE'!$C$2:$J$2349,8,FALSE), 0)</f>
        <v>754.28</v>
      </c>
      <c r="G1579" s="69">
        <f>IFERROR(IF(E1579= "yes",VLOOKUP(C1579,Summary!$B:$I,6,0),0),0)</f>
        <v>0</v>
      </c>
      <c r="H1579" s="68">
        <f t="shared" si="271"/>
        <v>0</v>
      </c>
      <c r="I1579" s="110">
        <f>VLOOKUP($A1579,'2026-27 Salary &amp; Benefits'!$A:$I,3,FALSE)</f>
        <v>1</v>
      </c>
      <c r="J1579" s="110">
        <f>VLOOKUP($A1579,'2026-27 Salary &amp; Benefits'!$A:$I,4,FALSE)</f>
        <v>1</v>
      </c>
      <c r="K1579" s="101">
        <f t="shared" si="272"/>
        <v>0</v>
      </c>
      <c r="L1579" s="100">
        <f t="shared" si="273"/>
        <v>0</v>
      </c>
      <c r="M1579" s="102">
        <f>'2026-27 Salary &amp; Benefits'!$E$6</f>
        <v>78209</v>
      </c>
      <c r="N1579" s="102">
        <f>'2026-27 Salary &amp; Benefits'!$F$6</f>
        <v>82248</v>
      </c>
      <c r="O1579" s="7">
        <f t="shared" si="274"/>
        <v>0</v>
      </c>
      <c r="P1579" s="7">
        <f t="shared" si="275"/>
        <v>0</v>
      </c>
      <c r="Q1579" s="7">
        <f>'2026-27 Salary &amp; Benefits'!G$6</f>
        <v>16817.759999999998</v>
      </c>
      <c r="R1579" s="103">
        <f>'2026-27 Salary &amp; Benefits'!H$6</f>
        <v>0.16020000000000001</v>
      </c>
      <c r="S1579" s="103">
        <f>'2026-27 Salary &amp; Benefits'!I$6</f>
        <v>0.15390000000000001</v>
      </c>
      <c r="T1579" s="7">
        <f t="shared" si="276"/>
        <v>0</v>
      </c>
      <c r="U1579" s="7">
        <f t="shared" si="277"/>
        <v>0</v>
      </c>
      <c r="V1579" s="7">
        <f t="shared" si="278"/>
        <v>0</v>
      </c>
      <c r="W1579" s="7">
        <f t="shared" si="279"/>
        <v>0</v>
      </c>
      <c r="X1579" s="18">
        <f t="shared" si="280"/>
        <v>0</v>
      </c>
      <c r="Y1579" s="2"/>
      <c r="Z1579" s="2"/>
      <c r="AA1579" s="2"/>
      <c r="AB1579" s="2"/>
      <c r="AC1579" s="2"/>
      <c r="AD1579" s="2"/>
      <c r="AE1579" s="2"/>
      <c r="AF1579" s="2"/>
      <c r="AG1579" s="2"/>
      <c r="AH1579" s="2"/>
      <c r="AI1579" s="2"/>
      <c r="AJ1579" s="2"/>
      <c r="AK1579" s="2"/>
      <c r="AL1579" s="2"/>
      <c r="AM1579" s="2"/>
      <c r="AN1579" s="2"/>
      <c r="AO1579" s="2"/>
      <c r="AP1579" s="2"/>
      <c r="AQ1579" s="2"/>
      <c r="AR1579" s="2"/>
      <c r="AS1579" s="2"/>
      <c r="AT1579" s="2"/>
      <c r="AU1579" s="2"/>
      <c r="AV1579" s="2"/>
      <c r="AW1579" s="2"/>
      <c r="AX1579" s="2"/>
      <c r="AY1579" s="2"/>
      <c r="AZ1579" s="2"/>
      <c r="BA1579" s="2"/>
      <c r="BB1579" s="2"/>
      <c r="BC1579" s="2"/>
      <c r="BD1579" s="2"/>
      <c r="BE1579" s="2"/>
      <c r="BF1579" s="2"/>
      <c r="BG1579" s="2"/>
      <c r="BH1579" s="2"/>
      <c r="BI1579" s="2"/>
      <c r="BJ1579" s="2"/>
      <c r="BK1579" s="2"/>
      <c r="BL1579" s="2"/>
      <c r="BM1579" s="2"/>
      <c r="BN1579" s="2"/>
      <c r="BO1579" s="2"/>
      <c r="BP1579" s="2"/>
      <c r="BQ1579" s="2"/>
      <c r="BR1579" s="2"/>
      <c r="BS1579" s="2"/>
      <c r="BT1579" s="2"/>
      <c r="BU1579" s="2"/>
      <c r="BV1579" s="2"/>
      <c r="BW1579" s="2"/>
      <c r="BX1579" s="2"/>
      <c r="BY1579" s="2"/>
      <c r="BZ1579" s="2"/>
      <c r="CA1579" s="2"/>
      <c r="CB1579" s="2"/>
      <c r="CC1579" s="2"/>
      <c r="CD1579" s="2"/>
      <c r="CE1579" s="2"/>
      <c r="CF1579" s="2"/>
      <c r="CG1579" s="2"/>
      <c r="CH1579" s="2"/>
      <c r="CI1579" s="2"/>
      <c r="CJ1579" s="2"/>
      <c r="CK1579" s="2"/>
      <c r="CL1579" s="2"/>
      <c r="CM1579" s="2"/>
      <c r="CN1579" s="2"/>
      <c r="CO1579" s="2"/>
      <c r="CP1579" s="2"/>
      <c r="CQ1579" s="2"/>
      <c r="CR1579" s="2"/>
      <c r="CS1579" s="2"/>
      <c r="CT1579" s="2"/>
      <c r="CU1579" s="2"/>
      <c r="CV1579" s="2"/>
      <c r="CW1579" s="2"/>
      <c r="CX1579" s="2"/>
      <c r="CY1579" s="2"/>
      <c r="CZ1579" s="2"/>
      <c r="DA1579" s="2"/>
      <c r="DB1579" s="2"/>
      <c r="DC1579" s="2"/>
      <c r="DD1579" s="2"/>
      <c r="DE1579" s="2"/>
      <c r="DF1579" s="2"/>
      <c r="DG1579" s="2"/>
      <c r="DH1579" s="2"/>
      <c r="DI1579" s="2"/>
      <c r="DJ1579" s="2"/>
      <c r="DK1579" s="2"/>
      <c r="DL1579" s="2"/>
      <c r="DM1579" s="2"/>
      <c r="DN1579" s="2"/>
      <c r="DO1579" s="2"/>
      <c r="DP1579" s="2"/>
      <c r="DQ1579" s="2"/>
      <c r="DR1579" s="2"/>
      <c r="DS1579" s="2"/>
      <c r="DT1579" s="2"/>
      <c r="DU1579" s="2"/>
      <c r="DV1579" s="2"/>
      <c r="DW1579" s="2"/>
      <c r="DX1579" s="2"/>
      <c r="DY1579" s="2"/>
      <c r="DZ1579" s="2"/>
      <c r="EA1579" s="2"/>
      <c r="EB1579" s="2"/>
      <c r="EC1579" s="2"/>
      <c r="ED1579" s="2"/>
      <c r="EE1579" s="2"/>
      <c r="EF1579" s="2"/>
      <c r="EG1579" s="2"/>
      <c r="EH1579" s="2"/>
      <c r="EI1579" s="2"/>
      <c r="EJ1579" s="2"/>
      <c r="EK1579" s="2"/>
      <c r="EL1579" s="2"/>
      <c r="EM1579" s="2"/>
      <c r="EN1579" s="2"/>
      <c r="EO1579" s="2"/>
      <c r="EP1579" s="2"/>
      <c r="EQ1579" s="2"/>
      <c r="ER1579" s="2"/>
      <c r="ES1579" s="2"/>
      <c r="ET1579" s="2"/>
      <c r="EU1579" s="2"/>
      <c r="EV1579" s="2"/>
      <c r="EW1579" s="2"/>
      <c r="EX1579" s="2"/>
      <c r="EY1579" s="2"/>
      <c r="EZ1579" s="2"/>
      <c r="FA1579" s="2"/>
      <c r="FB1579" s="2"/>
      <c r="FC1579" s="2"/>
    </row>
    <row r="1580" spans="1:159" s="4" customFormat="1">
      <c r="A1580" s="50" t="s">
        <v>2132</v>
      </c>
      <c r="B1580" s="59" t="s">
        <v>2742</v>
      </c>
      <c r="C1580" s="60">
        <v>2785</v>
      </c>
      <c r="D1580" s="59" t="s">
        <v>79</v>
      </c>
      <c r="E1580" s="78" t="str">
        <f>IFERROR(VLOOKUP($C1580,'2025-26 School Level AAFTE'!$C$2:$L$2349,9,FALSE), "No")</f>
        <v>Yes</v>
      </c>
      <c r="F1580" s="67">
        <f>IFERROR(VLOOKUP($C1580,'2025-26 School Level AAFTE'!$C$2:$J$2349,8,FALSE), 0)</f>
        <v>654.39</v>
      </c>
      <c r="G1580" s="69">
        <f>IFERROR(IF(E1580= "yes",VLOOKUP(C1580,Summary!$B:$I,6,0),0),0)</f>
        <v>0</v>
      </c>
      <c r="H1580" s="68">
        <f t="shared" si="271"/>
        <v>654.39</v>
      </c>
      <c r="I1580" s="110">
        <f>VLOOKUP($A1580,'2026-27 Salary &amp; Benefits'!$A:$I,3,FALSE)</f>
        <v>1</v>
      </c>
      <c r="J1580" s="110">
        <f>VLOOKUP($A1580,'2026-27 Salary &amp; Benefits'!$A:$I,4,FALSE)</f>
        <v>1</v>
      </c>
      <c r="K1580" s="101">
        <f t="shared" si="272"/>
        <v>654.39</v>
      </c>
      <c r="L1580" s="100">
        <f t="shared" si="273"/>
        <v>1.92</v>
      </c>
      <c r="M1580" s="102">
        <f>'2026-27 Salary &amp; Benefits'!$E$6</f>
        <v>78209</v>
      </c>
      <c r="N1580" s="102">
        <f>'2026-27 Salary &amp; Benefits'!$F$6</f>
        <v>82248</v>
      </c>
      <c r="O1580" s="7">
        <f t="shared" si="274"/>
        <v>150161.28</v>
      </c>
      <c r="P1580" s="7">
        <f t="shared" si="275"/>
        <v>7754.8800000000047</v>
      </c>
      <c r="Q1580" s="7">
        <f>'2026-27 Salary &amp; Benefits'!G$6</f>
        <v>16817.759999999998</v>
      </c>
      <c r="R1580" s="103">
        <f>'2026-27 Salary &amp; Benefits'!H$6</f>
        <v>0.16020000000000001</v>
      </c>
      <c r="S1580" s="103">
        <f>'2026-27 Salary &amp; Benefits'!I$6</f>
        <v>0.15390000000000001</v>
      </c>
      <c r="T1580" s="7">
        <f t="shared" si="276"/>
        <v>57539.41</v>
      </c>
      <c r="U1580" s="7">
        <f t="shared" si="277"/>
        <v>2631.94</v>
      </c>
      <c r="V1580" s="7">
        <f t="shared" si="278"/>
        <v>405.06</v>
      </c>
      <c r="W1580" s="7">
        <f t="shared" si="279"/>
        <v>3037</v>
      </c>
      <c r="X1580" s="18">
        <f t="shared" si="280"/>
        <v>218492.57</v>
      </c>
      <c r="Y1580" s="2"/>
      <c r="Z1580" s="2"/>
      <c r="AA1580" s="2"/>
      <c r="AB1580" s="2"/>
      <c r="AC1580" s="2"/>
      <c r="AD1580" s="2"/>
      <c r="AE1580" s="2"/>
      <c r="AF1580" s="2"/>
      <c r="AG1580" s="2"/>
      <c r="AH1580" s="2"/>
      <c r="AI1580" s="2"/>
      <c r="AJ1580" s="2"/>
      <c r="AK1580" s="2"/>
      <c r="AL1580" s="2"/>
      <c r="AM1580" s="2"/>
      <c r="AN1580" s="2"/>
      <c r="AO1580" s="2"/>
      <c r="AP1580" s="2"/>
      <c r="AQ1580" s="2"/>
      <c r="AR1580" s="2"/>
      <c r="AS1580" s="2"/>
      <c r="AT1580" s="2"/>
      <c r="AU1580" s="2"/>
      <c r="AV1580" s="2"/>
      <c r="AW1580" s="2"/>
      <c r="AX1580" s="2"/>
      <c r="AY1580" s="2"/>
      <c r="AZ1580" s="2"/>
      <c r="BA1580" s="2"/>
      <c r="BB1580" s="2"/>
      <c r="BC1580" s="2"/>
      <c r="BD1580" s="2"/>
      <c r="BE1580" s="2"/>
      <c r="BF1580" s="2"/>
      <c r="BG1580" s="2"/>
      <c r="BH1580" s="2"/>
      <c r="BI1580" s="2"/>
      <c r="BJ1580" s="2"/>
      <c r="BK1580" s="2"/>
      <c r="BL1580" s="2"/>
      <c r="BM1580" s="2"/>
      <c r="BN1580" s="2"/>
      <c r="BO1580" s="2"/>
      <c r="BP1580" s="2"/>
      <c r="BQ1580" s="2"/>
      <c r="BR1580" s="2"/>
      <c r="BS1580" s="2"/>
      <c r="BT1580" s="2"/>
      <c r="BU1580" s="2"/>
      <c r="BV1580" s="2"/>
      <c r="BW1580" s="2"/>
      <c r="BX1580" s="2"/>
      <c r="BY1580" s="2"/>
      <c r="BZ1580" s="2"/>
      <c r="CA1580" s="2"/>
      <c r="CB1580" s="2"/>
      <c r="CC1580" s="2"/>
      <c r="CD1580" s="2"/>
      <c r="CE1580" s="2"/>
      <c r="CF1580" s="2"/>
      <c r="CG1580" s="2"/>
      <c r="CH1580" s="2"/>
      <c r="CI1580" s="2"/>
      <c r="CJ1580" s="2"/>
      <c r="CK1580" s="2"/>
      <c r="CL1580" s="2"/>
      <c r="CM1580" s="2"/>
      <c r="CN1580" s="2"/>
      <c r="CO1580" s="2"/>
      <c r="CP1580" s="2"/>
      <c r="CQ1580" s="2"/>
      <c r="CR1580" s="2"/>
      <c r="CS1580" s="2"/>
      <c r="CT1580" s="2"/>
      <c r="CU1580" s="2"/>
      <c r="CV1580" s="2"/>
      <c r="CW1580" s="2"/>
      <c r="CX1580" s="2"/>
      <c r="CY1580" s="2"/>
      <c r="CZ1580" s="2"/>
      <c r="DA1580" s="2"/>
      <c r="DB1580" s="2"/>
      <c r="DC1580" s="2"/>
      <c r="DD1580" s="2"/>
      <c r="DE1580" s="2"/>
      <c r="DF1580" s="2"/>
      <c r="DG1580" s="2"/>
      <c r="DH1580" s="2"/>
      <c r="DI1580" s="2"/>
      <c r="DJ1580" s="2"/>
      <c r="DK1580" s="2"/>
      <c r="DL1580" s="2"/>
      <c r="DM1580" s="2"/>
      <c r="DN1580" s="2"/>
      <c r="DO1580" s="2"/>
      <c r="DP1580" s="2"/>
      <c r="DQ1580" s="2"/>
      <c r="DR1580" s="2"/>
      <c r="DS1580" s="2"/>
      <c r="DT1580" s="2"/>
      <c r="DU1580" s="2"/>
      <c r="DV1580" s="2"/>
      <c r="DW1580" s="2"/>
      <c r="DX1580" s="2"/>
      <c r="DY1580" s="2"/>
      <c r="DZ1580" s="2"/>
      <c r="EA1580" s="2"/>
      <c r="EB1580" s="2"/>
      <c r="EC1580" s="2"/>
      <c r="ED1580" s="2"/>
      <c r="EE1580" s="2"/>
      <c r="EF1580" s="2"/>
      <c r="EG1580" s="2"/>
      <c r="EH1580" s="2"/>
      <c r="EI1580" s="2"/>
      <c r="EJ1580" s="2"/>
      <c r="EK1580" s="2"/>
      <c r="EL1580" s="2"/>
      <c r="EM1580" s="2"/>
      <c r="EN1580" s="2"/>
      <c r="EO1580" s="2"/>
      <c r="EP1580" s="2"/>
      <c r="EQ1580" s="2"/>
      <c r="ER1580" s="2"/>
      <c r="ES1580" s="2"/>
      <c r="ET1580" s="2"/>
      <c r="EU1580" s="2"/>
      <c r="EV1580" s="2"/>
      <c r="EW1580" s="2"/>
      <c r="EX1580" s="2"/>
      <c r="EY1580" s="2"/>
      <c r="EZ1580" s="2"/>
      <c r="FA1580" s="2"/>
      <c r="FB1580" s="2"/>
      <c r="FC1580" s="2"/>
    </row>
    <row r="1581" spans="1:159" s="4" customFormat="1">
      <c r="A1581" s="50" t="s">
        <v>2132</v>
      </c>
      <c r="B1581" s="59" t="s">
        <v>2742</v>
      </c>
      <c r="C1581" s="60">
        <v>5732</v>
      </c>
      <c r="D1581" s="59" t="s">
        <v>3014</v>
      </c>
      <c r="E1581" s="78" t="str">
        <f>IFERROR(VLOOKUP($C1581,'2025-26 School Level AAFTE'!$C$2:$L$2349,9,FALSE), "No")</f>
        <v>No</v>
      </c>
      <c r="F1581" s="67">
        <f>IFERROR(VLOOKUP($C1581,'2025-26 School Level AAFTE'!$C$2:$J$2349,8,FALSE), 0)</f>
        <v>440.46</v>
      </c>
      <c r="G1581" s="69">
        <f>IFERROR(IF(E1581= "yes",VLOOKUP(C1581,Summary!$B:$I,6,0),0),0)</f>
        <v>0</v>
      </c>
      <c r="H1581" s="68">
        <f t="shared" si="271"/>
        <v>0</v>
      </c>
      <c r="I1581" s="110">
        <f>VLOOKUP($A1581,'2026-27 Salary &amp; Benefits'!$A:$I,3,FALSE)</f>
        <v>1</v>
      </c>
      <c r="J1581" s="110">
        <f>VLOOKUP($A1581,'2026-27 Salary &amp; Benefits'!$A:$I,4,FALSE)</f>
        <v>1</v>
      </c>
      <c r="K1581" s="101">
        <f t="shared" si="272"/>
        <v>0</v>
      </c>
      <c r="L1581" s="100">
        <f t="shared" si="273"/>
        <v>0</v>
      </c>
      <c r="M1581" s="102">
        <f>'2026-27 Salary &amp; Benefits'!$E$6</f>
        <v>78209</v>
      </c>
      <c r="N1581" s="102">
        <f>'2026-27 Salary &amp; Benefits'!$F$6</f>
        <v>82248</v>
      </c>
      <c r="O1581" s="7">
        <f t="shared" si="274"/>
        <v>0</v>
      </c>
      <c r="P1581" s="7">
        <f t="shared" si="275"/>
        <v>0</v>
      </c>
      <c r="Q1581" s="7">
        <f>'2026-27 Salary &amp; Benefits'!G$6</f>
        <v>16817.759999999998</v>
      </c>
      <c r="R1581" s="103">
        <f>'2026-27 Salary &amp; Benefits'!H$6</f>
        <v>0.16020000000000001</v>
      </c>
      <c r="S1581" s="103">
        <f>'2026-27 Salary &amp; Benefits'!I$6</f>
        <v>0.15390000000000001</v>
      </c>
      <c r="T1581" s="7">
        <f t="shared" si="276"/>
        <v>0</v>
      </c>
      <c r="U1581" s="7">
        <f t="shared" si="277"/>
        <v>0</v>
      </c>
      <c r="V1581" s="7">
        <f t="shared" si="278"/>
        <v>0</v>
      </c>
      <c r="W1581" s="7">
        <f t="shared" si="279"/>
        <v>0</v>
      </c>
      <c r="X1581" s="18">
        <f t="shared" si="280"/>
        <v>0</v>
      </c>
      <c r="Y1581" s="2"/>
      <c r="Z1581" s="2"/>
      <c r="AA1581" s="2"/>
      <c r="AB1581" s="2"/>
      <c r="AC1581" s="2"/>
      <c r="AD1581" s="2"/>
      <c r="AE1581" s="2"/>
      <c r="AF1581" s="2"/>
      <c r="AG1581" s="2"/>
      <c r="AH1581" s="2"/>
      <c r="AI1581" s="2"/>
      <c r="AJ1581" s="2"/>
      <c r="AK1581" s="2"/>
      <c r="AL1581" s="2"/>
      <c r="AM1581" s="2"/>
      <c r="AN1581" s="2"/>
      <c r="AO1581" s="2"/>
      <c r="AP1581" s="2"/>
      <c r="AQ1581" s="2"/>
      <c r="AR1581" s="2"/>
      <c r="AS1581" s="2"/>
      <c r="AT1581" s="2"/>
      <c r="AU1581" s="2"/>
      <c r="AV1581" s="2"/>
      <c r="AW1581" s="2"/>
      <c r="AX1581" s="2"/>
      <c r="AY1581" s="2"/>
      <c r="AZ1581" s="2"/>
      <c r="BA1581" s="2"/>
      <c r="BB1581" s="2"/>
      <c r="BC1581" s="2"/>
      <c r="BD1581" s="2"/>
      <c r="BE1581" s="2"/>
      <c r="BF1581" s="2"/>
      <c r="BG1581" s="2"/>
      <c r="BH1581" s="2"/>
      <c r="BI1581" s="2"/>
      <c r="BJ1581" s="2"/>
      <c r="BK1581" s="2"/>
      <c r="BL1581" s="2"/>
      <c r="BM1581" s="2"/>
      <c r="BN1581" s="2"/>
      <c r="BO1581" s="2"/>
      <c r="BP1581" s="2"/>
      <c r="BQ1581" s="2"/>
      <c r="BR1581" s="2"/>
      <c r="BS1581" s="2"/>
      <c r="BT1581" s="2"/>
      <c r="BU1581" s="2"/>
      <c r="BV1581" s="2"/>
      <c r="BW1581" s="2"/>
      <c r="BX1581" s="2"/>
      <c r="BY1581" s="2"/>
      <c r="BZ1581" s="2"/>
      <c r="CA1581" s="2"/>
      <c r="CB1581" s="2"/>
      <c r="CC1581" s="2"/>
      <c r="CD1581" s="2"/>
      <c r="CE1581" s="2"/>
      <c r="CF1581" s="2"/>
      <c r="CG1581" s="2"/>
      <c r="CH1581" s="2"/>
      <c r="CI1581" s="2"/>
      <c r="CJ1581" s="2"/>
      <c r="CK1581" s="2"/>
      <c r="CL1581" s="2"/>
      <c r="CM1581" s="2"/>
      <c r="CN1581" s="2"/>
      <c r="CO1581" s="2"/>
      <c r="CP1581" s="2"/>
      <c r="CQ1581" s="2"/>
      <c r="CR1581" s="2"/>
      <c r="CS1581" s="2"/>
      <c r="CT1581" s="2"/>
      <c r="CU1581" s="2"/>
      <c r="CV1581" s="2"/>
      <c r="CW1581" s="2"/>
      <c r="CX1581" s="2"/>
      <c r="CY1581" s="2"/>
      <c r="CZ1581" s="2"/>
      <c r="DA1581" s="2"/>
      <c r="DB1581" s="2"/>
      <c r="DC1581" s="2"/>
      <c r="DD1581" s="2"/>
      <c r="DE1581" s="2"/>
      <c r="DF1581" s="2"/>
      <c r="DG1581" s="2"/>
      <c r="DH1581" s="2"/>
      <c r="DI1581" s="2"/>
      <c r="DJ1581" s="2"/>
      <c r="DK1581" s="2"/>
      <c r="DL1581" s="2"/>
      <c r="DM1581" s="2"/>
      <c r="DN1581" s="2"/>
      <c r="DO1581" s="2"/>
      <c r="DP1581" s="2"/>
      <c r="DQ1581" s="2"/>
      <c r="DR1581" s="2"/>
      <c r="DS1581" s="2"/>
      <c r="DT1581" s="2"/>
      <c r="DU1581" s="2"/>
      <c r="DV1581" s="2"/>
      <c r="DW1581" s="2"/>
      <c r="DX1581" s="2"/>
      <c r="DY1581" s="2"/>
      <c r="DZ1581" s="2"/>
      <c r="EA1581" s="2"/>
      <c r="EB1581" s="2"/>
      <c r="EC1581" s="2"/>
      <c r="ED1581" s="2"/>
      <c r="EE1581" s="2"/>
      <c r="EF1581" s="2"/>
      <c r="EG1581" s="2"/>
      <c r="EH1581" s="2"/>
      <c r="EI1581" s="2"/>
      <c r="EJ1581" s="2"/>
      <c r="EK1581" s="2"/>
      <c r="EL1581" s="2"/>
      <c r="EM1581" s="2"/>
      <c r="EN1581" s="2"/>
      <c r="EO1581" s="2"/>
      <c r="EP1581" s="2"/>
      <c r="EQ1581" s="2"/>
      <c r="ER1581" s="2"/>
      <c r="ES1581" s="2"/>
      <c r="ET1581" s="2"/>
      <c r="EU1581" s="2"/>
      <c r="EV1581" s="2"/>
      <c r="EW1581" s="2"/>
      <c r="EX1581" s="2"/>
      <c r="EY1581" s="2"/>
      <c r="EZ1581" s="2"/>
      <c r="FA1581" s="2"/>
      <c r="FB1581" s="2"/>
      <c r="FC1581" s="2"/>
    </row>
    <row r="1582" spans="1:159" s="4" customFormat="1">
      <c r="A1582" s="50" t="s">
        <v>2132</v>
      </c>
      <c r="B1582" s="59" t="s">
        <v>2742</v>
      </c>
      <c r="C1582" s="60">
        <v>3926</v>
      </c>
      <c r="D1582" s="59" t="s">
        <v>84</v>
      </c>
      <c r="E1582" s="78" t="str">
        <f>IFERROR(VLOOKUP($C1582,'2025-26 School Level AAFTE'!$C$2:$L$2349,9,FALSE), "No")</f>
        <v>No</v>
      </c>
      <c r="F1582" s="67">
        <f>IFERROR(VLOOKUP($C1582,'2025-26 School Level AAFTE'!$C$2:$J$2349,8,FALSE), 0)</f>
        <v>723.28</v>
      </c>
      <c r="G1582" s="69">
        <f>IFERROR(IF(E1582= "yes",VLOOKUP(C1582,Summary!$B:$I,6,0),0),0)</f>
        <v>0</v>
      </c>
      <c r="H1582" s="68">
        <f t="shared" si="271"/>
        <v>0</v>
      </c>
      <c r="I1582" s="110">
        <f>VLOOKUP($A1582,'2026-27 Salary &amp; Benefits'!$A:$I,3,FALSE)</f>
        <v>1</v>
      </c>
      <c r="J1582" s="110">
        <f>VLOOKUP($A1582,'2026-27 Salary &amp; Benefits'!$A:$I,4,FALSE)</f>
        <v>1</v>
      </c>
      <c r="K1582" s="101">
        <f t="shared" si="272"/>
        <v>0</v>
      </c>
      <c r="L1582" s="100">
        <f t="shared" si="273"/>
        <v>0</v>
      </c>
      <c r="M1582" s="102">
        <f>'2026-27 Salary &amp; Benefits'!$E$6</f>
        <v>78209</v>
      </c>
      <c r="N1582" s="102">
        <f>'2026-27 Salary &amp; Benefits'!$F$6</f>
        <v>82248</v>
      </c>
      <c r="O1582" s="7">
        <f t="shared" si="274"/>
        <v>0</v>
      </c>
      <c r="P1582" s="7">
        <f t="shared" si="275"/>
        <v>0</v>
      </c>
      <c r="Q1582" s="7">
        <f>'2026-27 Salary &amp; Benefits'!G$6</f>
        <v>16817.759999999998</v>
      </c>
      <c r="R1582" s="103">
        <f>'2026-27 Salary &amp; Benefits'!H$6</f>
        <v>0.16020000000000001</v>
      </c>
      <c r="S1582" s="103">
        <f>'2026-27 Salary &amp; Benefits'!I$6</f>
        <v>0.15390000000000001</v>
      </c>
      <c r="T1582" s="7">
        <f t="shared" si="276"/>
        <v>0</v>
      </c>
      <c r="U1582" s="7">
        <f t="shared" si="277"/>
        <v>0</v>
      </c>
      <c r="V1582" s="7">
        <f t="shared" si="278"/>
        <v>0</v>
      </c>
      <c r="W1582" s="7">
        <f t="shared" si="279"/>
        <v>0</v>
      </c>
      <c r="X1582" s="18">
        <f t="shared" si="280"/>
        <v>0</v>
      </c>
      <c r="Y1582" s="2"/>
      <c r="Z1582" s="2"/>
      <c r="AA1582" s="2"/>
      <c r="AB1582" s="2"/>
      <c r="AC1582" s="2"/>
      <c r="AD1582" s="2"/>
      <c r="AE1582" s="2"/>
      <c r="AF1582" s="2"/>
      <c r="AG1582" s="2"/>
      <c r="AH1582" s="2"/>
      <c r="AI1582" s="2"/>
      <c r="AJ1582" s="2"/>
      <c r="AK1582" s="2"/>
      <c r="AL1582" s="2"/>
      <c r="AM1582" s="2"/>
      <c r="AN1582" s="2"/>
      <c r="AO1582" s="2"/>
      <c r="AP1582" s="2"/>
      <c r="AQ1582" s="2"/>
      <c r="AR1582" s="2"/>
      <c r="AS1582" s="2"/>
      <c r="AT1582" s="2"/>
      <c r="AU1582" s="2"/>
      <c r="AV1582" s="2"/>
      <c r="AW1582" s="2"/>
      <c r="AX1582" s="2"/>
      <c r="AY1582" s="2"/>
      <c r="AZ1582" s="2"/>
      <c r="BA1582" s="2"/>
      <c r="BB1582" s="2"/>
      <c r="BC1582" s="2"/>
      <c r="BD1582" s="2"/>
      <c r="BE1582" s="2"/>
      <c r="BF1582" s="2"/>
      <c r="BG1582" s="2"/>
      <c r="BH1582" s="2"/>
      <c r="BI1582" s="2"/>
      <c r="BJ1582" s="2"/>
      <c r="BK1582" s="2"/>
      <c r="BL1582" s="2"/>
      <c r="BM1582" s="2"/>
      <c r="BN1582" s="2"/>
      <c r="BO1582" s="2"/>
      <c r="BP1582" s="2"/>
      <c r="BQ1582" s="2"/>
      <c r="BR1582" s="2"/>
      <c r="BS1582" s="2"/>
      <c r="BT1582" s="2"/>
      <c r="BU1582" s="2"/>
      <c r="BV1582" s="2"/>
      <c r="BW1582" s="2"/>
      <c r="BX1582" s="2"/>
      <c r="BY1582" s="2"/>
      <c r="BZ1582" s="2"/>
      <c r="CA1582" s="2"/>
      <c r="CB1582" s="2"/>
      <c r="CC1582" s="2"/>
      <c r="CD1582" s="2"/>
      <c r="CE1582" s="2"/>
      <c r="CF1582" s="2"/>
      <c r="CG1582" s="2"/>
      <c r="CH1582" s="2"/>
      <c r="CI1582" s="2"/>
      <c r="CJ1582" s="2"/>
      <c r="CK1582" s="2"/>
      <c r="CL1582" s="2"/>
      <c r="CM1582" s="2"/>
      <c r="CN1582" s="2"/>
      <c r="CO1582" s="2"/>
      <c r="CP1582" s="2"/>
      <c r="CQ1582" s="2"/>
      <c r="CR1582" s="2"/>
      <c r="CS1582" s="2"/>
      <c r="CT1582" s="2"/>
      <c r="CU1582" s="2"/>
      <c r="CV1582" s="2"/>
      <c r="CW1582" s="2"/>
      <c r="CX1582" s="2"/>
      <c r="CY1582" s="2"/>
      <c r="CZ1582" s="2"/>
      <c r="DA1582" s="2"/>
      <c r="DB1582" s="2"/>
      <c r="DC1582" s="2"/>
      <c r="DD1582" s="2"/>
      <c r="DE1582" s="2"/>
      <c r="DF1582" s="2"/>
      <c r="DG1582" s="2"/>
      <c r="DH1582" s="2"/>
      <c r="DI1582" s="2"/>
      <c r="DJ1582" s="2"/>
      <c r="DK1582" s="2"/>
      <c r="DL1582" s="2"/>
      <c r="DM1582" s="2"/>
      <c r="DN1582" s="2"/>
      <c r="DO1582" s="2"/>
      <c r="DP1582" s="2"/>
      <c r="DQ1582" s="2"/>
      <c r="DR1582" s="2"/>
      <c r="DS1582" s="2"/>
      <c r="DT1582" s="2"/>
      <c r="DU1582" s="2"/>
      <c r="DV1582" s="2"/>
      <c r="DW1582" s="2"/>
      <c r="DX1582" s="2"/>
      <c r="DY1582" s="2"/>
      <c r="DZ1582" s="2"/>
      <c r="EA1582" s="2"/>
      <c r="EB1582" s="2"/>
      <c r="EC1582" s="2"/>
      <c r="ED1582" s="2"/>
      <c r="EE1582" s="2"/>
      <c r="EF1582" s="2"/>
      <c r="EG1582" s="2"/>
      <c r="EH1582" s="2"/>
      <c r="EI1582" s="2"/>
      <c r="EJ1582" s="2"/>
      <c r="EK1582" s="2"/>
      <c r="EL1582" s="2"/>
      <c r="EM1582" s="2"/>
      <c r="EN1582" s="2"/>
      <c r="EO1582" s="2"/>
      <c r="EP1582" s="2"/>
      <c r="EQ1582" s="2"/>
      <c r="ER1582" s="2"/>
      <c r="ES1582" s="2"/>
      <c r="ET1582" s="2"/>
      <c r="EU1582" s="2"/>
      <c r="EV1582" s="2"/>
      <c r="EW1582" s="2"/>
      <c r="EX1582" s="2"/>
      <c r="EY1582" s="2"/>
      <c r="EZ1582" s="2"/>
      <c r="FA1582" s="2"/>
      <c r="FB1582" s="2"/>
      <c r="FC1582" s="2"/>
    </row>
    <row r="1583" spans="1:159" s="4" customFormat="1">
      <c r="A1583" s="50" t="s">
        <v>2132</v>
      </c>
      <c r="B1583" s="59" t="s">
        <v>2742</v>
      </c>
      <c r="C1583" s="60">
        <v>3833</v>
      </c>
      <c r="D1583" s="59" t="s">
        <v>83</v>
      </c>
      <c r="E1583" s="78" t="str">
        <f>IFERROR(VLOOKUP($C1583,'2025-26 School Level AAFTE'!$C$2:$L$2349,9,FALSE), "No")</f>
        <v>No</v>
      </c>
      <c r="F1583" s="67">
        <f>IFERROR(VLOOKUP($C1583,'2025-26 School Level AAFTE'!$C$2:$J$2349,8,FALSE), 0)</f>
        <v>1776.31</v>
      </c>
      <c r="G1583" s="69">
        <f>IFERROR(IF(E1583= "yes",VLOOKUP(C1583,Summary!$B:$I,6,0),0),0)</f>
        <v>0</v>
      </c>
      <c r="H1583" s="68">
        <f t="shared" si="271"/>
        <v>0</v>
      </c>
      <c r="I1583" s="110">
        <f>VLOOKUP($A1583,'2026-27 Salary &amp; Benefits'!$A:$I,3,FALSE)</f>
        <v>1</v>
      </c>
      <c r="J1583" s="110">
        <f>VLOOKUP($A1583,'2026-27 Salary &amp; Benefits'!$A:$I,4,FALSE)</f>
        <v>1</v>
      </c>
      <c r="K1583" s="101">
        <f t="shared" si="272"/>
        <v>0</v>
      </c>
      <c r="L1583" s="100">
        <f t="shared" si="273"/>
        <v>0</v>
      </c>
      <c r="M1583" s="102">
        <f>'2026-27 Salary &amp; Benefits'!$E$6</f>
        <v>78209</v>
      </c>
      <c r="N1583" s="102">
        <f>'2026-27 Salary &amp; Benefits'!$F$6</f>
        <v>82248</v>
      </c>
      <c r="O1583" s="7">
        <f t="shared" si="274"/>
        <v>0</v>
      </c>
      <c r="P1583" s="7">
        <f t="shared" si="275"/>
        <v>0</v>
      </c>
      <c r="Q1583" s="7">
        <f>'2026-27 Salary &amp; Benefits'!G$6</f>
        <v>16817.759999999998</v>
      </c>
      <c r="R1583" s="103">
        <f>'2026-27 Salary &amp; Benefits'!H$6</f>
        <v>0.16020000000000001</v>
      </c>
      <c r="S1583" s="103">
        <f>'2026-27 Salary &amp; Benefits'!I$6</f>
        <v>0.15390000000000001</v>
      </c>
      <c r="T1583" s="7">
        <f t="shared" si="276"/>
        <v>0</v>
      </c>
      <c r="U1583" s="7">
        <f t="shared" si="277"/>
        <v>0</v>
      </c>
      <c r="V1583" s="7">
        <f t="shared" si="278"/>
        <v>0</v>
      </c>
      <c r="W1583" s="7">
        <f t="shared" si="279"/>
        <v>0</v>
      </c>
      <c r="X1583" s="18">
        <f t="shared" si="280"/>
        <v>0</v>
      </c>
      <c r="Y1583" s="2"/>
      <c r="Z1583" s="2"/>
      <c r="AA1583" s="2"/>
      <c r="AB1583" s="2"/>
      <c r="AC1583" s="2"/>
      <c r="AD1583" s="2"/>
      <c r="AE1583" s="2"/>
      <c r="AF1583" s="2"/>
      <c r="AG1583" s="2"/>
      <c r="AH1583" s="2"/>
      <c r="AI1583" s="2"/>
      <c r="AJ1583" s="2"/>
      <c r="AK1583" s="2"/>
      <c r="AL1583" s="2"/>
      <c r="AM1583" s="2"/>
      <c r="AN1583" s="2"/>
      <c r="AO1583" s="2"/>
      <c r="AP1583" s="2"/>
      <c r="AQ1583" s="2"/>
      <c r="AR1583" s="2"/>
      <c r="AS1583" s="2"/>
      <c r="AT1583" s="2"/>
      <c r="AU1583" s="2"/>
      <c r="AV1583" s="2"/>
      <c r="AW1583" s="2"/>
      <c r="AX1583" s="2"/>
      <c r="AY1583" s="2"/>
      <c r="AZ1583" s="2"/>
      <c r="BA1583" s="2"/>
      <c r="BB1583" s="2"/>
      <c r="BC1583" s="2"/>
      <c r="BD1583" s="2"/>
      <c r="BE1583" s="2"/>
      <c r="BF1583" s="2"/>
      <c r="BG1583" s="2"/>
      <c r="BH1583" s="2"/>
      <c r="BI1583" s="2"/>
      <c r="BJ1583" s="2"/>
      <c r="BK1583" s="2"/>
      <c r="BL1583" s="2"/>
      <c r="BM1583" s="2"/>
      <c r="BN1583" s="2"/>
      <c r="BO1583" s="2"/>
      <c r="BP1583" s="2"/>
      <c r="BQ1583" s="2"/>
      <c r="BR1583" s="2"/>
      <c r="BS1583" s="2"/>
      <c r="BT1583" s="2"/>
      <c r="BU1583" s="2"/>
      <c r="BV1583" s="2"/>
      <c r="BW1583" s="2"/>
      <c r="BX1583" s="2"/>
      <c r="BY1583" s="2"/>
      <c r="BZ1583" s="2"/>
      <c r="CA1583" s="2"/>
      <c r="CB1583" s="2"/>
      <c r="CC1583" s="2"/>
      <c r="CD1583" s="2"/>
      <c r="CE1583" s="2"/>
      <c r="CF1583" s="2"/>
      <c r="CG1583" s="2"/>
      <c r="CH1583" s="2"/>
      <c r="CI1583" s="2"/>
      <c r="CJ1583" s="2"/>
      <c r="CK1583" s="2"/>
      <c r="CL1583" s="2"/>
      <c r="CM1583" s="2"/>
      <c r="CN1583" s="2"/>
      <c r="CO1583" s="2"/>
      <c r="CP1583" s="2"/>
      <c r="CQ1583" s="2"/>
      <c r="CR1583" s="2"/>
      <c r="CS1583" s="2"/>
      <c r="CT1583" s="2"/>
      <c r="CU1583" s="2"/>
      <c r="CV1583" s="2"/>
      <c r="CW1583" s="2"/>
      <c r="CX1583" s="2"/>
      <c r="CY1583" s="2"/>
      <c r="CZ1583" s="2"/>
      <c r="DA1583" s="2"/>
      <c r="DB1583" s="2"/>
      <c r="DC1583" s="2"/>
      <c r="DD1583" s="2"/>
      <c r="DE1583" s="2"/>
      <c r="DF1583" s="2"/>
      <c r="DG1583" s="2"/>
      <c r="DH1583" s="2"/>
      <c r="DI1583" s="2"/>
      <c r="DJ1583" s="2"/>
      <c r="DK1583" s="2"/>
      <c r="DL1583" s="2"/>
      <c r="DM1583" s="2"/>
      <c r="DN1583" s="2"/>
      <c r="DO1583" s="2"/>
      <c r="DP1583" s="2"/>
      <c r="DQ1583" s="2"/>
      <c r="DR1583" s="2"/>
      <c r="DS1583" s="2"/>
      <c r="DT1583" s="2"/>
      <c r="DU1583" s="2"/>
      <c r="DV1583" s="2"/>
      <c r="DW1583" s="2"/>
      <c r="DX1583" s="2"/>
      <c r="DY1583" s="2"/>
      <c r="DZ1583" s="2"/>
      <c r="EA1583" s="2"/>
      <c r="EB1583" s="2"/>
      <c r="EC1583" s="2"/>
      <c r="ED1583" s="2"/>
      <c r="EE1583" s="2"/>
      <c r="EF1583" s="2"/>
      <c r="EG1583" s="2"/>
      <c r="EH1583" s="2"/>
      <c r="EI1583" s="2"/>
      <c r="EJ1583" s="2"/>
      <c r="EK1583" s="2"/>
      <c r="EL1583" s="2"/>
      <c r="EM1583" s="2"/>
      <c r="EN1583" s="2"/>
      <c r="EO1583" s="2"/>
      <c r="EP1583" s="2"/>
      <c r="EQ1583" s="2"/>
      <c r="ER1583" s="2"/>
      <c r="ES1583" s="2"/>
      <c r="ET1583" s="2"/>
      <c r="EU1583" s="2"/>
      <c r="EV1583" s="2"/>
      <c r="EW1583" s="2"/>
      <c r="EX1583" s="2"/>
      <c r="EY1583" s="2"/>
      <c r="EZ1583" s="2"/>
      <c r="FA1583" s="2"/>
      <c r="FB1583" s="2"/>
      <c r="FC1583" s="2"/>
    </row>
    <row r="1584" spans="1:159" s="4" customFormat="1">
      <c r="A1584" t="s">
        <v>2132</v>
      </c>
      <c r="B1584" s="59" t="s">
        <v>2742</v>
      </c>
      <c r="C1584" s="3">
        <v>2786</v>
      </c>
      <c r="D1584" t="s">
        <v>80</v>
      </c>
      <c r="E1584" s="78" t="str">
        <f>IFERROR(VLOOKUP($C1584,'2025-26 School Level AAFTE'!$C$2:$L$2349,9,FALSE), "No")</f>
        <v>Yes</v>
      </c>
      <c r="F1584" s="67">
        <f>IFERROR(VLOOKUP($C1584,'2025-26 School Level AAFTE'!$C$2:$J$2349,8,FALSE), 0)</f>
        <v>493.27</v>
      </c>
      <c r="G1584" s="69">
        <f>IFERROR(IF(E1584= "yes",VLOOKUP(C1584,Summary!$B:$I,6,0),0),0)</f>
        <v>0</v>
      </c>
      <c r="H1584" s="68">
        <f t="shared" si="271"/>
        <v>493.27</v>
      </c>
      <c r="I1584" s="110">
        <f>VLOOKUP($A1584,'2026-27 Salary &amp; Benefits'!$A:$I,3,FALSE)</f>
        <v>1</v>
      </c>
      <c r="J1584" s="110">
        <f>VLOOKUP($A1584,'2026-27 Salary &amp; Benefits'!$A:$I,4,FALSE)</f>
        <v>1</v>
      </c>
      <c r="K1584" s="101">
        <f t="shared" si="272"/>
        <v>493.27</v>
      </c>
      <c r="L1584" s="100">
        <f t="shared" si="273"/>
        <v>1.4470000000000001</v>
      </c>
      <c r="M1584" s="102">
        <f>'2026-27 Salary &amp; Benefits'!$E$6</f>
        <v>78209</v>
      </c>
      <c r="N1584" s="102">
        <f>'2026-27 Salary &amp; Benefits'!$F$6</f>
        <v>82248</v>
      </c>
      <c r="O1584" s="7">
        <f t="shared" si="274"/>
        <v>113168.42</v>
      </c>
      <c r="P1584" s="7">
        <f t="shared" si="275"/>
        <v>5844.4400000000023</v>
      </c>
      <c r="Q1584" s="7">
        <f>'2026-27 Salary &amp; Benefits'!G$6</f>
        <v>16817.759999999998</v>
      </c>
      <c r="R1584" s="103">
        <f>'2026-27 Salary &amp; Benefits'!H$6</f>
        <v>0.16020000000000001</v>
      </c>
      <c r="S1584" s="103">
        <f>'2026-27 Salary &amp; Benefits'!I$6</f>
        <v>0.15390000000000001</v>
      </c>
      <c r="T1584" s="7">
        <f t="shared" si="276"/>
        <v>43364.34</v>
      </c>
      <c r="U1584" s="7">
        <f t="shared" si="277"/>
        <v>1983.55</v>
      </c>
      <c r="V1584" s="7">
        <f t="shared" si="278"/>
        <v>305.27</v>
      </c>
      <c r="W1584" s="7">
        <f t="shared" si="279"/>
        <v>2288.8199999999997</v>
      </c>
      <c r="X1584" s="18">
        <f t="shared" si="280"/>
        <v>164666.02000000002</v>
      </c>
      <c r="Y1584" s="2"/>
      <c r="Z1584" s="2"/>
      <c r="AA1584" s="2"/>
      <c r="AB1584" s="2"/>
      <c r="AC1584" s="2"/>
      <c r="AD1584" s="2"/>
      <c r="AE1584" s="2"/>
      <c r="AF1584" s="2"/>
      <c r="AG1584" s="2"/>
      <c r="AH1584" s="2"/>
      <c r="AI1584" s="2"/>
      <c r="AJ1584" s="2"/>
      <c r="AK1584" s="2"/>
      <c r="AL1584" s="2"/>
      <c r="AM1584" s="2"/>
      <c r="AN1584" s="2"/>
      <c r="AO1584" s="2"/>
      <c r="AP1584" s="2"/>
      <c r="AQ1584" s="2"/>
      <c r="AR1584" s="2"/>
      <c r="AS1584" s="2"/>
      <c r="AT1584" s="2"/>
      <c r="AU1584" s="2"/>
      <c r="AV1584" s="2"/>
      <c r="AW1584" s="2"/>
      <c r="AX1584" s="2"/>
      <c r="AY1584" s="2"/>
      <c r="AZ1584" s="2"/>
      <c r="BA1584" s="2"/>
      <c r="BB1584" s="2"/>
      <c r="BC1584" s="2"/>
      <c r="BD1584" s="2"/>
      <c r="BE1584" s="2"/>
      <c r="BF1584" s="2"/>
      <c r="BG1584" s="2"/>
      <c r="BH1584" s="2"/>
      <c r="BI1584" s="2"/>
      <c r="BJ1584" s="2"/>
      <c r="BK1584" s="2"/>
      <c r="BL1584" s="2"/>
      <c r="BM1584" s="2"/>
      <c r="BN1584" s="2"/>
      <c r="BO1584" s="2"/>
      <c r="BP1584" s="2"/>
      <c r="BQ1584" s="2"/>
      <c r="BR1584" s="2"/>
      <c r="BS1584" s="2"/>
      <c r="BT1584" s="2"/>
      <c r="BU1584" s="2"/>
      <c r="BV1584" s="2"/>
      <c r="BW1584" s="2"/>
      <c r="BX1584" s="2"/>
      <c r="BY1584" s="2"/>
      <c r="BZ1584" s="2"/>
      <c r="CA1584" s="2"/>
      <c r="CB1584" s="2"/>
      <c r="CC1584" s="2"/>
      <c r="CD1584" s="2"/>
      <c r="CE1584" s="2"/>
      <c r="CF1584" s="2"/>
      <c r="CG1584" s="2"/>
      <c r="CH1584" s="2"/>
      <c r="CI1584" s="2"/>
      <c r="CJ1584" s="2"/>
      <c r="CK1584" s="2"/>
      <c r="CL1584" s="2"/>
      <c r="CM1584" s="2"/>
      <c r="CN1584" s="2"/>
      <c r="CO1584" s="2"/>
      <c r="CP1584" s="2"/>
      <c r="CQ1584" s="2"/>
      <c r="CR1584" s="2"/>
      <c r="CS1584" s="2"/>
      <c r="CT1584" s="2"/>
      <c r="CU1584" s="2"/>
      <c r="CV1584" s="2"/>
      <c r="CW1584" s="2"/>
      <c r="CX1584" s="2"/>
      <c r="CY1584" s="2"/>
      <c r="CZ1584" s="2"/>
      <c r="DA1584" s="2"/>
      <c r="DB1584" s="2"/>
      <c r="DC1584" s="2"/>
      <c r="DD1584" s="2"/>
      <c r="DE1584" s="2"/>
      <c r="DF1584" s="2"/>
      <c r="DG1584" s="2"/>
      <c r="DH1584" s="2"/>
      <c r="DI1584" s="2"/>
      <c r="DJ1584" s="2"/>
      <c r="DK1584" s="2"/>
      <c r="DL1584" s="2"/>
      <c r="DM1584" s="2"/>
      <c r="DN1584" s="2"/>
      <c r="DO1584" s="2"/>
      <c r="DP1584" s="2"/>
      <c r="DQ1584" s="2"/>
      <c r="DR1584" s="2"/>
      <c r="DS1584" s="2"/>
      <c r="DT1584" s="2"/>
      <c r="DU1584" s="2"/>
      <c r="DV1584" s="2"/>
      <c r="DW1584" s="2"/>
      <c r="DX1584" s="2"/>
      <c r="DY1584" s="2"/>
      <c r="DZ1584" s="2"/>
      <c r="EA1584" s="2"/>
      <c r="EB1584" s="2"/>
      <c r="EC1584" s="2"/>
      <c r="ED1584" s="2"/>
      <c r="EE1584" s="2"/>
      <c r="EF1584" s="2"/>
      <c r="EG1584" s="2"/>
      <c r="EH1584" s="2"/>
      <c r="EI1584" s="2"/>
      <c r="EJ1584" s="2"/>
      <c r="EK1584" s="2"/>
      <c r="EL1584" s="2"/>
      <c r="EM1584" s="2"/>
      <c r="EN1584" s="2"/>
      <c r="EO1584" s="2"/>
      <c r="EP1584" s="2"/>
      <c r="EQ1584" s="2"/>
      <c r="ER1584" s="2"/>
      <c r="ES1584" s="2"/>
      <c r="ET1584" s="2"/>
      <c r="EU1584" s="2"/>
      <c r="EV1584" s="2"/>
      <c r="EW1584" s="2"/>
      <c r="EX1584" s="2"/>
      <c r="EY1584" s="2"/>
      <c r="EZ1584" s="2"/>
      <c r="FA1584" s="2"/>
      <c r="FB1584" s="2"/>
      <c r="FC1584" s="2"/>
    </row>
    <row r="1585" spans="1:159" s="4" customFormat="1">
      <c r="A1585" s="50" t="s">
        <v>2132</v>
      </c>
      <c r="B1585" s="59" t="s">
        <v>2742</v>
      </c>
      <c r="C1585" s="60">
        <v>2642</v>
      </c>
      <c r="D1585" s="59" t="s">
        <v>75</v>
      </c>
      <c r="E1585" s="78" t="str">
        <f>IFERROR(VLOOKUP($C1585,'2025-26 School Level AAFTE'!$C$2:$L$2349,9,FALSE), "No")</f>
        <v>Yes</v>
      </c>
      <c r="F1585" s="67">
        <f>IFERROR(VLOOKUP($C1585,'2025-26 School Level AAFTE'!$C$2:$J$2349,8,FALSE), 0)</f>
        <v>355.08</v>
      </c>
      <c r="G1585" s="69">
        <f>IFERROR(IF(E1585= "yes",VLOOKUP(C1585,Summary!$B:$I,6,0),0),0)</f>
        <v>0</v>
      </c>
      <c r="H1585" s="68">
        <f t="shared" si="271"/>
        <v>355.08</v>
      </c>
      <c r="I1585" s="110">
        <f>VLOOKUP($A1585,'2026-27 Salary &amp; Benefits'!$A:$I,3,FALSE)</f>
        <v>1</v>
      </c>
      <c r="J1585" s="110">
        <f>VLOOKUP($A1585,'2026-27 Salary &amp; Benefits'!$A:$I,4,FALSE)</f>
        <v>1</v>
      </c>
      <c r="K1585" s="101">
        <f t="shared" si="272"/>
        <v>355.08</v>
      </c>
      <c r="L1585" s="100">
        <f t="shared" si="273"/>
        <v>1.042</v>
      </c>
      <c r="M1585" s="102">
        <f>'2026-27 Salary &amp; Benefits'!$E$6</f>
        <v>78209</v>
      </c>
      <c r="N1585" s="102">
        <f>'2026-27 Salary &amp; Benefits'!$F$6</f>
        <v>82248</v>
      </c>
      <c r="O1585" s="7">
        <f t="shared" si="274"/>
        <v>81493.78</v>
      </c>
      <c r="P1585" s="7">
        <f t="shared" si="275"/>
        <v>4208.6399999999994</v>
      </c>
      <c r="Q1585" s="7">
        <f>'2026-27 Salary &amp; Benefits'!G$6</f>
        <v>16817.759999999998</v>
      </c>
      <c r="R1585" s="103">
        <f>'2026-27 Salary &amp; Benefits'!H$6</f>
        <v>0.16020000000000001</v>
      </c>
      <c r="S1585" s="103">
        <f>'2026-27 Salary &amp; Benefits'!I$6</f>
        <v>0.15390000000000001</v>
      </c>
      <c r="T1585" s="7">
        <f t="shared" si="276"/>
        <v>31227.119999999999</v>
      </c>
      <c r="U1585" s="7">
        <f t="shared" si="277"/>
        <v>1428.37</v>
      </c>
      <c r="V1585" s="7">
        <f t="shared" si="278"/>
        <v>219.83</v>
      </c>
      <c r="W1585" s="7">
        <f t="shared" si="279"/>
        <v>1648.1999999999998</v>
      </c>
      <c r="X1585" s="18">
        <f t="shared" si="280"/>
        <v>118577.73999999999</v>
      </c>
      <c r="Y1585" s="2"/>
      <c r="Z1585" s="2"/>
      <c r="AA1585" s="2"/>
      <c r="AB1585" s="2"/>
      <c r="AC1585" s="2"/>
      <c r="AD1585" s="2"/>
      <c r="AE1585" s="2"/>
      <c r="AF1585" s="2"/>
      <c r="AG1585" s="2"/>
      <c r="AH1585" s="2"/>
      <c r="AI1585" s="2"/>
      <c r="AJ1585" s="2"/>
      <c r="AK1585" s="2"/>
      <c r="AL1585" s="2"/>
      <c r="AM1585" s="2"/>
      <c r="AN1585" s="2"/>
      <c r="AO1585" s="2"/>
      <c r="AP1585" s="2"/>
      <c r="AQ1585" s="2"/>
      <c r="AR1585" s="2"/>
      <c r="AS1585" s="2"/>
      <c r="AT1585" s="2"/>
      <c r="AU1585" s="2"/>
      <c r="AV1585" s="2"/>
      <c r="AW1585" s="2"/>
      <c r="AX1585" s="2"/>
      <c r="AY1585" s="2"/>
      <c r="AZ1585" s="2"/>
      <c r="BA1585" s="2"/>
      <c r="BB1585" s="2"/>
      <c r="BC1585" s="2"/>
      <c r="BD1585" s="2"/>
      <c r="BE1585" s="2"/>
      <c r="BF1585" s="2"/>
      <c r="BG1585" s="2"/>
      <c r="BH1585" s="2"/>
      <c r="BI1585" s="2"/>
      <c r="BJ1585" s="2"/>
      <c r="BK1585" s="2"/>
      <c r="BL1585" s="2"/>
      <c r="BM1585" s="2"/>
      <c r="BN1585" s="2"/>
      <c r="BO1585" s="2"/>
      <c r="BP1585" s="2"/>
      <c r="BQ1585" s="2"/>
      <c r="BR1585" s="2"/>
      <c r="BS1585" s="2"/>
      <c r="BT1585" s="2"/>
      <c r="BU1585" s="2"/>
      <c r="BV1585" s="2"/>
      <c r="BW1585" s="2"/>
      <c r="BX1585" s="2"/>
      <c r="BY1585" s="2"/>
      <c r="BZ1585" s="2"/>
      <c r="CA1585" s="2"/>
      <c r="CB1585" s="2"/>
      <c r="CC1585" s="2"/>
      <c r="CD1585" s="2"/>
      <c r="CE1585" s="2"/>
      <c r="CF1585" s="2"/>
      <c r="CG1585" s="2"/>
      <c r="CH1585" s="2"/>
      <c r="CI1585" s="2"/>
      <c r="CJ1585" s="2"/>
      <c r="CK1585" s="2"/>
      <c r="CL1585" s="2"/>
      <c r="CM1585" s="2"/>
      <c r="CN1585" s="2"/>
      <c r="CO1585" s="2"/>
      <c r="CP1585" s="2"/>
      <c r="CQ1585" s="2"/>
      <c r="CR1585" s="2"/>
      <c r="CS1585" s="2"/>
      <c r="CT1585" s="2"/>
      <c r="CU1585" s="2"/>
      <c r="CV1585" s="2"/>
      <c r="CW1585" s="2"/>
      <c r="CX1585" s="2"/>
      <c r="CY1585" s="2"/>
      <c r="CZ1585" s="2"/>
      <c r="DA1585" s="2"/>
      <c r="DB1585" s="2"/>
      <c r="DC1585" s="2"/>
      <c r="DD1585" s="2"/>
      <c r="DE1585" s="2"/>
      <c r="DF1585" s="2"/>
      <c r="DG1585" s="2"/>
      <c r="DH1585" s="2"/>
      <c r="DI1585" s="2"/>
      <c r="DJ1585" s="2"/>
      <c r="DK1585" s="2"/>
      <c r="DL1585" s="2"/>
      <c r="DM1585" s="2"/>
      <c r="DN1585" s="2"/>
      <c r="DO1585" s="2"/>
      <c r="DP1585" s="2"/>
      <c r="DQ1585" s="2"/>
      <c r="DR1585" s="2"/>
      <c r="DS1585" s="2"/>
      <c r="DT1585" s="2"/>
      <c r="DU1585" s="2"/>
      <c r="DV1585" s="2"/>
      <c r="DW1585" s="2"/>
      <c r="DX1585" s="2"/>
      <c r="DY1585" s="2"/>
      <c r="DZ1585" s="2"/>
      <c r="EA1585" s="2"/>
      <c r="EB1585" s="2"/>
      <c r="EC1585" s="2"/>
      <c r="ED1585" s="2"/>
      <c r="EE1585" s="2"/>
      <c r="EF1585" s="2"/>
      <c r="EG1585" s="2"/>
      <c r="EH1585" s="2"/>
      <c r="EI1585" s="2"/>
      <c r="EJ1585" s="2"/>
      <c r="EK1585" s="2"/>
      <c r="EL1585" s="2"/>
      <c r="EM1585" s="2"/>
      <c r="EN1585" s="2"/>
      <c r="EO1585" s="2"/>
      <c r="EP1585" s="2"/>
      <c r="EQ1585" s="2"/>
      <c r="ER1585" s="2"/>
      <c r="ES1585" s="2"/>
      <c r="ET1585" s="2"/>
      <c r="EU1585" s="2"/>
      <c r="EV1585" s="2"/>
      <c r="EW1585" s="2"/>
      <c r="EX1585" s="2"/>
      <c r="EY1585" s="2"/>
      <c r="EZ1585" s="2"/>
      <c r="FA1585" s="2"/>
      <c r="FB1585" s="2"/>
      <c r="FC1585" s="2"/>
    </row>
    <row r="1586" spans="1:159" s="4" customFormat="1">
      <c r="A1586" s="50" t="s">
        <v>2132</v>
      </c>
      <c r="B1586" s="59" t="s">
        <v>2742</v>
      </c>
      <c r="C1586" s="60">
        <v>5493</v>
      </c>
      <c r="D1586" s="59" t="s">
        <v>2481</v>
      </c>
      <c r="E1586" s="78" t="str">
        <f>IFERROR(VLOOKUP($C1586,'2025-26 School Level AAFTE'!$C$2:$L$2349,9,FALSE), "No")</f>
        <v>No</v>
      </c>
      <c r="F1586" s="67">
        <f>IFERROR(VLOOKUP($C1586,'2025-26 School Level AAFTE'!$C$2:$J$2349,8,FALSE), 0)</f>
        <v>825.81</v>
      </c>
      <c r="G1586" s="69">
        <f>IFERROR(IF(E1586= "yes",VLOOKUP(C1586,Summary!$B:$I,6,0),0),0)</f>
        <v>0</v>
      </c>
      <c r="H1586" s="68">
        <f t="shared" si="271"/>
        <v>0</v>
      </c>
      <c r="I1586" s="110">
        <f>VLOOKUP($A1586,'2026-27 Salary &amp; Benefits'!$A:$I,3,FALSE)</f>
        <v>1</v>
      </c>
      <c r="J1586" s="110">
        <f>VLOOKUP($A1586,'2026-27 Salary &amp; Benefits'!$A:$I,4,FALSE)</f>
        <v>1</v>
      </c>
      <c r="K1586" s="101">
        <f t="shared" si="272"/>
        <v>0</v>
      </c>
      <c r="L1586" s="100">
        <f t="shared" si="273"/>
        <v>0</v>
      </c>
      <c r="M1586" s="102">
        <f>'2026-27 Salary &amp; Benefits'!$E$6</f>
        <v>78209</v>
      </c>
      <c r="N1586" s="102">
        <f>'2026-27 Salary &amp; Benefits'!$F$6</f>
        <v>82248</v>
      </c>
      <c r="O1586" s="7">
        <f t="shared" si="274"/>
        <v>0</v>
      </c>
      <c r="P1586" s="7">
        <f t="shared" si="275"/>
        <v>0</v>
      </c>
      <c r="Q1586" s="7">
        <f>'2026-27 Salary &amp; Benefits'!G$6</f>
        <v>16817.759999999998</v>
      </c>
      <c r="R1586" s="103">
        <f>'2026-27 Salary &amp; Benefits'!H$6</f>
        <v>0.16020000000000001</v>
      </c>
      <c r="S1586" s="103">
        <f>'2026-27 Salary &amp; Benefits'!I$6</f>
        <v>0.15390000000000001</v>
      </c>
      <c r="T1586" s="7">
        <f t="shared" si="276"/>
        <v>0</v>
      </c>
      <c r="U1586" s="7">
        <f t="shared" si="277"/>
        <v>0</v>
      </c>
      <c r="V1586" s="7">
        <f t="shared" si="278"/>
        <v>0</v>
      </c>
      <c r="W1586" s="7">
        <f t="shared" si="279"/>
        <v>0</v>
      </c>
      <c r="X1586" s="18">
        <f t="shared" si="280"/>
        <v>0</v>
      </c>
      <c r="Y1586" s="2"/>
      <c r="Z1586" s="2"/>
      <c r="AA1586" s="2"/>
      <c r="AB1586" s="2"/>
      <c r="AC1586" s="2"/>
      <c r="AD1586" s="2"/>
      <c r="AE1586" s="2"/>
      <c r="AF1586" s="2"/>
      <c r="AG1586" s="2"/>
      <c r="AH1586" s="2"/>
      <c r="AI1586" s="2"/>
      <c r="AJ1586" s="2"/>
      <c r="AK1586" s="2"/>
      <c r="AL1586" s="2"/>
      <c r="AM1586" s="2"/>
      <c r="AN1586" s="2"/>
      <c r="AO1586" s="2"/>
      <c r="AP1586" s="2"/>
      <c r="AQ1586" s="2"/>
      <c r="AR1586" s="2"/>
      <c r="AS1586" s="2"/>
      <c r="AT1586" s="2"/>
      <c r="AU1586" s="2"/>
      <c r="AV1586" s="2"/>
      <c r="AW1586" s="2"/>
      <c r="AX1586" s="2"/>
      <c r="AY1586" s="2"/>
      <c r="AZ1586" s="2"/>
      <c r="BA1586" s="2"/>
      <c r="BB1586" s="2"/>
      <c r="BC1586" s="2"/>
      <c r="BD1586" s="2"/>
      <c r="BE1586" s="2"/>
      <c r="BF1586" s="2"/>
      <c r="BG1586" s="2"/>
      <c r="BH1586" s="2"/>
      <c r="BI1586" s="2"/>
      <c r="BJ1586" s="2"/>
      <c r="BK1586" s="2"/>
      <c r="BL1586" s="2"/>
      <c r="BM1586" s="2"/>
      <c r="BN1586" s="2"/>
      <c r="BO1586" s="2"/>
      <c r="BP1586" s="2"/>
      <c r="BQ1586" s="2"/>
      <c r="BR1586" s="2"/>
      <c r="BS1586" s="2"/>
      <c r="BT1586" s="2"/>
      <c r="BU1586" s="2"/>
      <c r="BV1586" s="2"/>
      <c r="BW1586" s="2"/>
      <c r="BX1586" s="2"/>
      <c r="BY1586" s="2"/>
      <c r="BZ1586" s="2"/>
      <c r="CA1586" s="2"/>
      <c r="CB1586" s="2"/>
      <c r="CC1586" s="2"/>
      <c r="CD1586" s="2"/>
      <c r="CE1586" s="2"/>
      <c r="CF1586" s="2"/>
      <c r="CG1586" s="2"/>
      <c r="CH1586" s="2"/>
      <c r="CI1586" s="2"/>
      <c r="CJ1586" s="2"/>
      <c r="CK1586" s="2"/>
      <c r="CL1586" s="2"/>
      <c r="CM1586" s="2"/>
      <c r="CN1586" s="2"/>
      <c r="CO1586" s="2"/>
      <c r="CP1586" s="2"/>
      <c r="CQ1586" s="2"/>
      <c r="CR1586" s="2"/>
      <c r="CS1586" s="2"/>
      <c r="CT1586" s="2"/>
      <c r="CU1586" s="2"/>
      <c r="CV1586" s="2"/>
      <c r="CW1586" s="2"/>
      <c r="CX1586" s="2"/>
      <c r="CY1586" s="2"/>
      <c r="CZ1586" s="2"/>
      <c r="DA1586" s="2"/>
      <c r="DB1586" s="2"/>
      <c r="DC1586" s="2"/>
      <c r="DD1586" s="2"/>
      <c r="DE1586" s="2"/>
      <c r="DF1586" s="2"/>
      <c r="DG1586" s="2"/>
      <c r="DH1586" s="2"/>
      <c r="DI1586" s="2"/>
      <c r="DJ1586" s="2"/>
      <c r="DK1586" s="2"/>
      <c r="DL1586" s="2"/>
      <c r="DM1586" s="2"/>
      <c r="DN1586" s="2"/>
      <c r="DO1586" s="2"/>
      <c r="DP1586" s="2"/>
      <c r="DQ1586" s="2"/>
      <c r="DR1586" s="2"/>
      <c r="DS1586" s="2"/>
      <c r="DT1586" s="2"/>
      <c r="DU1586" s="2"/>
      <c r="DV1586" s="2"/>
      <c r="DW1586" s="2"/>
      <c r="DX1586" s="2"/>
      <c r="DY1586" s="2"/>
      <c r="DZ1586" s="2"/>
      <c r="EA1586" s="2"/>
      <c r="EB1586" s="2"/>
      <c r="EC1586" s="2"/>
      <c r="ED1586" s="2"/>
      <c r="EE1586" s="2"/>
      <c r="EF1586" s="2"/>
      <c r="EG1586" s="2"/>
      <c r="EH1586" s="2"/>
      <c r="EI1586" s="2"/>
      <c r="EJ1586" s="2"/>
      <c r="EK1586" s="2"/>
      <c r="EL1586" s="2"/>
      <c r="EM1586" s="2"/>
      <c r="EN1586" s="2"/>
      <c r="EO1586" s="2"/>
      <c r="EP1586" s="2"/>
      <c r="EQ1586" s="2"/>
      <c r="ER1586" s="2"/>
      <c r="ES1586" s="2"/>
      <c r="ET1586" s="2"/>
      <c r="EU1586" s="2"/>
      <c r="EV1586" s="2"/>
      <c r="EW1586" s="2"/>
      <c r="EX1586" s="2"/>
      <c r="EY1586" s="2"/>
      <c r="EZ1586" s="2"/>
      <c r="FA1586" s="2"/>
      <c r="FB1586" s="2"/>
      <c r="FC1586" s="2"/>
    </row>
    <row r="1587" spans="1:159" s="4" customFormat="1">
      <c r="A1587" s="50" t="s">
        <v>2132</v>
      </c>
      <c r="B1587" s="59" t="s">
        <v>2742</v>
      </c>
      <c r="C1587" s="60">
        <v>2657</v>
      </c>
      <c r="D1587" s="59" t="s">
        <v>77</v>
      </c>
      <c r="E1587" s="78" t="str">
        <f>IFERROR(VLOOKUP($C1587,'2025-26 School Level AAFTE'!$C$2:$L$2349,9,FALSE), "No")</f>
        <v>Yes</v>
      </c>
      <c r="F1587" s="67">
        <f>IFERROR(VLOOKUP($C1587,'2025-26 School Level AAFTE'!$C$2:$J$2349,8,FALSE), 0)</f>
        <v>441.95</v>
      </c>
      <c r="G1587" s="69">
        <f>IFERROR(IF(E1587= "yes",VLOOKUP(C1587,Summary!$B:$I,6,0),0),0)</f>
        <v>0</v>
      </c>
      <c r="H1587" s="68">
        <f t="shared" si="271"/>
        <v>441.95</v>
      </c>
      <c r="I1587" s="110">
        <f>VLOOKUP($A1587,'2026-27 Salary &amp; Benefits'!$A:$I,3,FALSE)</f>
        <v>1</v>
      </c>
      <c r="J1587" s="110">
        <f>VLOOKUP($A1587,'2026-27 Salary &amp; Benefits'!$A:$I,4,FALSE)</f>
        <v>1</v>
      </c>
      <c r="K1587" s="101">
        <f t="shared" si="272"/>
        <v>441.95</v>
      </c>
      <c r="L1587" s="100">
        <f t="shared" si="273"/>
        <v>1.296</v>
      </c>
      <c r="M1587" s="102">
        <f>'2026-27 Salary &amp; Benefits'!$E$6</f>
        <v>78209</v>
      </c>
      <c r="N1587" s="102">
        <f>'2026-27 Salary &amp; Benefits'!$F$6</f>
        <v>82248</v>
      </c>
      <c r="O1587" s="7">
        <f t="shared" si="274"/>
        <v>101358.86</v>
      </c>
      <c r="P1587" s="7">
        <f t="shared" si="275"/>
        <v>5234.5500000000029</v>
      </c>
      <c r="Q1587" s="7">
        <f>'2026-27 Salary &amp; Benefits'!G$6</f>
        <v>16817.759999999998</v>
      </c>
      <c r="R1587" s="103">
        <f>'2026-27 Salary &amp; Benefits'!H$6</f>
        <v>0.16020000000000001</v>
      </c>
      <c r="S1587" s="103">
        <f>'2026-27 Salary &amp; Benefits'!I$6</f>
        <v>0.15390000000000001</v>
      </c>
      <c r="T1587" s="7">
        <f t="shared" si="276"/>
        <v>38839.1</v>
      </c>
      <c r="U1587" s="7">
        <f t="shared" si="277"/>
        <v>1776.56</v>
      </c>
      <c r="V1587" s="7">
        <f t="shared" si="278"/>
        <v>273.41000000000003</v>
      </c>
      <c r="W1587" s="7">
        <f t="shared" si="279"/>
        <v>2049.9699999999998</v>
      </c>
      <c r="X1587" s="18">
        <f t="shared" si="280"/>
        <v>147482.48000000001</v>
      </c>
      <c r="Y1587" s="2"/>
      <c r="Z1587" s="2"/>
      <c r="AA1587" s="2"/>
      <c r="AB1587" s="2"/>
      <c r="AC1587" s="2"/>
      <c r="AD1587" s="2"/>
      <c r="AE1587" s="2"/>
      <c r="AF1587" s="2"/>
      <c r="AG1587" s="2"/>
      <c r="AH1587" s="2"/>
      <c r="AI1587" s="2"/>
      <c r="AJ1587" s="2"/>
      <c r="AK1587" s="2"/>
      <c r="AL1587" s="2"/>
      <c r="AM1587" s="2"/>
      <c r="AN1587" s="2"/>
      <c r="AO1587" s="2"/>
      <c r="AP1587" s="2"/>
      <c r="AQ1587" s="2"/>
      <c r="AR1587" s="2"/>
      <c r="AS1587" s="2"/>
      <c r="AT1587" s="2"/>
      <c r="AU1587" s="2"/>
      <c r="AV1587" s="2"/>
      <c r="AW1587" s="2"/>
      <c r="AX1587" s="2"/>
      <c r="AY1587" s="2"/>
      <c r="AZ1587" s="2"/>
      <c r="BA1587" s="2"/>
      <c r="BB1587" s="2"/>
      <c r="BC1587" s="2"/>
      <c r="BD1587" s="2"/>
      <c r="BE1587" s="2"/>
      <c r="BF1587" s="2"/>
      <c r="BG1587" s="2"/>
      <c r="BH1587" s="2"/>
      <c r="BI1587" s="2"/>
      <c r="BJ1587" s="2"/>
      <c r="BK1587" s="2"/>
      <c r="BL1587" s="2"/>
      <c r="BM1587" s="2"/>
      <c r="BN1587" s="2"/>
      <c r="BO1587" s="2"/>
      <c r="BP1587" s="2"/>
      <c r="BQ1587" s="2"/>
      <c r="BR1587" s="2"/>
      <c r="BS1587" s="2"/>
      <c r="BT1587" s="2"/>
      <c r="BU1587" s="2"/>
      <c r="BV1587" s="2"/>
      <c r="BW1587" s="2"/>
      <c r="BX1587" s="2"/>
      <c r="BY1587" s="2"/>
      <c r="BZ1587" s="2"/>
      <c r="CA1587" s="2"/>
      <c r="CB1587" s="2"/>
      <c r="CC1587" s="2"/>
      <c r="CD1587" s="2"/>
      <c r="CE1587" s="2"/>
      <c r="CF1587" s="2"/>
      <c r="CG1587" s="2"/>
      <c r="CH1587" s="2"/>
      <c r="CI1587" s="2"/>
      <c r="CJ1587" s="2"/>
      <c r="CK1587" s="2"/>
      <c r="CL1587" s="2"/>
      <c r="CM1587" s="2"/>
      <c r="CN1587" s="2"/>
      <c r="CO1587" s="2"/>
      <c r="CP1587" s="2"/>
      <c r="CQ1587" s="2"/>
      <c r="CR1587" s="2"/>
      <c r="CS1587" s="2"/>
      <c r="CT1587" s="2"/>
      <c r="CU1587" s="2"/>
      <c r="CV1587" s="2"/>
      <c r="CW1587" s="2"/>
      <c r="CX1587" s="2"/>
      <c r="CY1587" s="2"/>
      <c r="CZ1587" s="2"/>
      <c r="DA1587" s="2"/>
      <c r="DB1587" s="2"/>
      <c r="DC1587" s="2"/>
      <c r="DD1587" s="2"/>
      <c r="DE1587" s="2"/>
      <c r="DF1587" s="2"/>
      <c r="DG1587" s="2"/>
      <c r="DH1587" s="2"/>
      <c r="DI1587" s="2"/>
      <c r="DJ1587" s="2"/>
      <c r="DK1587" s="2"/>
      <c r="DL1587" s="2"/>
      <c r="DM1587" s="2"/>
      <c r="DN1587" s="2"/>
      <c r="DO1587" s="2"/>
      <c r="DP1587" s="2"/>
      <c r="DQ1587" s="2"/>
      <c r="DR1587" s="2"/>
      <c r="DS1587" s="2"/>
      <c r="DT1587" s="2"/>
      <c r="DU1587" s="2"/>
      <c r="DV1587" s="2"/>
      <c r="DW1587" s="2"/>
      <c r="DX1587" s="2"/>
      <c r="DY1587" s="2"/>
      <c r="DZ1587" s="2"/>
      <c r="EA1587" s="2"/>
      <c r="EB1587" s="2"/>
      <c r="EC1587" s="2"/>
      <c r="ED1587" s="2"/>
      <c r="EE1587" s="2"/>
      <c r="EF1587" s="2"/>
      <c r="EG1587" s="2"/>
      <c r="EH1587" s="2"/>
      <c r="EI1587" s="2"/>
      <c r="EJ1587" s="2"/>
      <c r="EK1587" s="2"/>
      <c r="EL1587" s="2"/>
      <c r="EM1587" s="2"/>
      <c r="EN1587" s="2"/>
      <c r="EO1587" s="2"/>
      <c r="EP1587" s="2"/>
      <c r="EQ1587" s="2"/>
      <c r="ER1587" s="2"/>
      <c r="ES1587" s="2"/>
      <c r="ET1587" s="2"/>
      <c r="EU1587" s="2"/>
      <c r="EV1587" s="2"/>
      <c r="EW1587" s="2"/>
      <c r="EX1587" s="2"/>
      <c r="EY1587" s="2"/>
      <c r="EZ1587" s="2"/>
      <c r="FA1587" s="2"/>
      <c r="FB1587" s="2"/>
      <c r="FC1587" s="2"/>
    </row>
    <row r="1588" spans="1:159" s="4" customFormat="1">
      <c r="A1588" s="50" t="s">
        <v>2132</v>
      </c>
      <c r="B1588" s="59" t="s">
        <v>2742</v>
      </c>
      <c r="C1588" s="58">
        <v>2656</v>
      </c>
      <c r="D1588" s="51" t="s">
        <v>76</v>
      </c>
      <c r="E1588" s="78" t="str">
        <f>IFERROR(VLOOKUP($C1588,'2025-26 School Level AAFTE'!$C$2:$L$2349,9,FALSE), "No")</f>
        <v>Yes</v>
      </c>
      <c r="F1588" s="67">
        <f>IFERROR(VLOOKUP($C1588,'2025-26 School Level AAFTE'!$C$2:$J$2349,8,FALSE), 0)</f>
        <v>445.41</v>
      </c>
      <c r="G1588" s="69">
        <f>IFERROR(IF(E1588= "yes",VLOOKUP(C1588,Summary!$B:$I,6,0),0),0)</f>
        <v>0</v>
      </c>
      <c r="H1588" s="68">
        <f t="shared" si="271"/>
        <v>445.41</v>
      </c>
      <c r="I1588" s="110">
        <f>VLOOKUP($A1588,'2026-27 Salary &amp; Benefits'!$A:$I,3,FALSE)</f>
        <v>1</v>
      </c>
      <c r="J1588" s="110">
        <f>VLOOKUP($A1588,'2026-27 Salary &amp; Benefits'!$A:$I,4,FALSE)</f>
        <v>1</v>
      </c>
      <c r="K1588" s="101">
        <f t="shared" si="272"/>
        <v>445.41</v>
      </c>
      <c r="L1588" s="100">
        <f t="shared" si="273"/>
        <v>1.3069999999999999</v>
      </c>
      <c r="M1588" s="102">
        <f>'2026-27 Salary &amp; Benefits'!$E$6</f>
        <v>78209</v>
      </c>
      <c r="N1588" s="102">
        <f>'2026-27 Salary &amp; Benefits'!$F$6</f>
        <v>82248</v>
      </c>
      <c r="O1588" s="7">
        <f t="shared" si="274"/>
        <v>102219.16</v>
      </c>
      <c r="P1588" s="7">
        <f t="shared" si="275"/>
        <v>5278.9799999999959</v>
      </c>
      <c r="Q1588" s="7">
        <f>'2026-27 Salary &amp; Benefits'!G$6</f>
        <v>16817.759999999998</v>
      </c>
      <c r="R1588" s="103">
        <f>'2026-27 Salary &amp; Benefits'!H$6</f>
        <v>0.16020000000000001</v>
      </c>
      <c r="S1588" s="103">
        <f>'2026-27 Salary &amp; Benefits'!I$6</f>
        <v>0.15390000000000001</v>
      </c>
      <c r="T1588" s="7">
        <f t="shared" si="276"/>
        <v>39168.76</v>
      </c>
      <c r="U1588" s="7">
        <f t="shared" si="277"/>
        <v>1791.64</v>
      </c>
      <c r="V1588" s="7">
        <f t="shared" si="278"/>
        <v>275.73</v>
      </c>
      <c r="W1588" s="7">
        <f t="shared" si="279"/>
        <v>2067.37</v>
      </c>
      <c r="X1588" s="18">
        <f t="shared" si="280"/>
        <v>148734.27000000002</v>
      </c>
      <c r="Y1588" s="2"/>
      <c r="Z1588" s="2"/>
      <c r="AA1588" s="2"/>
      <c r="AB1588" s="2"/>
      <c r="AC1588" s="2"/>
      <c r="AD1588" s="2"/>
      <c r="AE1588" s="2"/>
      <c r="AF1588" s="2"/>
      <c r="AG1588" s="2"/>
      <c r="AH1588" s="2"/>
      <c r="AI1588" s="2"/>
      <c r="AJ1588" s="2"/>
      <c r="AK1588" s="2"/>
      <c r="AL1588" s="2"/>
      <c r="AM1588" s="2"/>
      <c r="AN1588" s="2"/>
      <c r="AO1588" s="2"/>
      <c r="AP1588" s="2"/>
      <c r="AQ1588" s="2"/>
      <c r="AR1588" s="2"/>
      <c r="AS1588" s="2"/>
      <c r="AT1588" s="2"/>
      <c r="AU1588" s="2"/>
      <c r="AV1588" s="2"/>
      <c r="AW1588" s="2"/>
      <c r="AX1588" s="2"/>
      <c r="AY1588" s="2"/>
      <c r="AZ1588" s="2"/>
      <c r="BA1588" s="2"/>
      <c r="BB1588" s="2"/>
      <c r="BC1588" s="2"/>
      <c r="BD1588" s="2"/>
      <c r="BE1588" s="2"/>
      <c r="BF1588" s="2"/>
      <c r="BG1588" s="2"/>
      <c r="BH1588" s="2"/>
      <c r="BI1588" s="2"/>
      <c r="BJ1588" s="2"/>
      <c r="BK1588" s="2"/>
      <c r="BL1588" s="2"/>
      <c r="BM1588" s="2"/>
      <c r="BN1588" s="2"/>
      <c r="BO1588" s="2"/>
      <c r="BP1588" s="2"/>
      <c r="BQ1588" s="2"/>
      <c r="BR1588" s="2"/>
      <c r="BS1588" s="2"/>
      <c r="BT1588" s="2"/>
      <c r="BU1588" s="2"/>
      <c r="BV1588" s="2"/>
      <c r="BW1588" s="2"/>
      <c r="BX1588" s="2"/>
      <c r="BY1588" s="2"/>
      <c r="BZ1588" s="2"/>
      <c r="CA1588" s="2"/>
      <c r="CB1588" s="2"/>
      <c r="CC1588" s="2"/>
      <c r="CD1588" s="2"/>
      <c r="CE1588" s="2"/>
      <c r="CF1588" s="2"/>
      <c r="CG1588" s="2"/>
      <c r="CH1588" s="2"/>
      <c r="CI1588" s="2"/>
      <c r="CJ1588" s="2"/>
      <c r="CK1588" s="2"/>
      <c r="CL1588" s="2"/>
      <c r="CM1588" s="2"/>
      <c r="CN1588" s="2"/>
      <c r="CO1588" s="2"/>
      <c r="CP1588" s="2"/>
      <c r="CQ1588" s="2"/>
      <c r="CR1588" s="2"/>
      <c r="CS1588" s="2"/>
      <c r="CT1588" s="2"/>
      <c r="CU1588" s="2"/>
      <c r="CV1588" s="2"/>
      <c r="CW1588" s="2"/>
      <c r="CX1588" s="2"/>
      <c r="CY1588" s="2"/>
      <c r="CZ1588" s="2"/>
      <c r="DA1588" s="2"/>
      <c r="DB1588" s="2"/>
      <c r="DC1588" s="2"/>
      <c r="DD1588" s="2"/>
      <c r="DE1588" s="2"/>
      <c r="DF1588" s="2"/>
      <c r="DG1588" s="2"/>
      <c r="DH1588" s="2"/>
      <c r="DI1588" s="2"/>
      <c r="DJ1588" s="2"/>
      <c r="DK1588" s="2"/>
      <c r="DL1588" s="2"/>
      <c r="DM1588" s="2"/>
      <c r="DN1588" s="2"/>
      <c r="DO1588" s="2"/>
      <c r="DP1588" s="2"/>
      <c r="DQ1588" s="2"/>
      <c r="DR1588" s="2"/>
      <c r="DS1588" s="2"/>
      <c r="DT1588" s="2"/>
      <c r="DU1588" s="2"/>
      <c r="DV1588" s="2"/>
      <c r="DW1588" s="2"/>
      <c r="DX1588" s="2"/>
      <c r="DY1588" s="2"/>
      <c r="DZ1588" s="2"/>
      <c r="EA1588" s="2"/>
      <c r="EB1588" s="2"/>
      <c r="EC1588" s="2"/>
      <c r="ED1588" s="2"/>
      <c r="EE1588" s="2"/>
      <c r="EF1588" s="2"/>
      <c r="EG1588" s="2"/>
      <c r="EH1588" s="2"/>
      <c r="EI1588" s="2"/>
      <c r="EJ1588" s="2"/>
      <c r="EK1588" s="2"/>
      <c r="EL1588" s="2"/>
      <c r="EM1588" s="2"/>
      <c r="EN1588" s="2"/>
      <c r="EO1588" s="2"/>
      <c r="EP1588" s="2"/>
      <c r="EQ1588" s="2"/>
      <c r="ER1588" s="2"/>
      <c r="ES1588" s="2"/>
      <c r="ET1588" s="2"/>
      <c r="EU1588" s="2"/>
      <c r="EV1588" s="2"/>
      <c r="EW1588" s="2"/>
      <c r="EX1588" s="2"/>
      <c r="EY1588" s="2"/>
      <c r="EZ1588" s="2"/>
      <c r="FA1588" s="2"/>
      <c r="FB1588" s="2"/>
      <c r="FC1588" s="2"/>
    </row>
    <row r="1589" spans="1:159" s="4" customFormat="1">
      <c r="A1589" s="50" t="s">
        <v>2132</v>
      </c>
      <c r="B1589" s="59" t="s">
        <v>2742</v>
      </c>
      <c r="C1589" s="60">
        <v>5419</v>
      </c>
      <c r="D1589" s="59" t="s">
        <v>91</v>
      </c>
      <c r="E1589" s="78" t="str">
        <f>IFERROR(VLOOKUP($C1589,'2025-26 School Level AAFTE'!$C$2:$L$2349,9,FALSE), "No")</f>
        <v>No</v>
      </c>
      <c r="F1589" s="67">
        <f>IFERROR(VLOOKUP($C1589,'2025-26 School Level AAFTE'!$C$2:$J$2349,8,FALSE), 0)</f>
        <v>595.74</v>
      </c>
      <c r="G1589" s="69">
        <f>IFERROR(IF(E1589= "yes",VLOOKUP(C1589,Summary!$B:$I,6,0),0),0)</f>
        <v>0</v>
      </c>
      <c r="H1589" s="68">
        <f t="shared" si="271"/>
        <v>0</v>
      </c>
      <c r="I1589" s="110">
        <f>VLOOKUP($A1589,'2026-27 Salary &amp; Benefits'!$A:$I,3,FALSE)</f>
        <v>1</v>
      </c>
      <c r="J1589" s="110">
        <f>VLOOKUP($A1589,'2026-27 Salary &amp; Benefits'!$A:$I,4,FALSE)</f>
        <v>1</v>
      </c>
      <c r="K1589" s="101">
        <f t="shared" si="272"/>
        <v>0</v>
      </c>
      <c r="L1589" s="100">
        <f t="shared" si="273"/>
        <v>0</v>
      </c>
      <c r="M1589" s="102">
        <f>'2026-27 Salary &amp; Benefits'!$E$6</f>
        <v>78209</v>
      </c>
      <c r="N1589" s="102">
        <f>'2026-27 Salary &amp; Benefits'!$F$6</f>
        <v>82248</v>
      </c>
      <c r="O1589" s="7">
        <f t="shared" si="274"/>
        <v>0</v>
      </c>
      <c r="P1589" s="7">
        <f t="shared" si="275"/>
        <v>0</v>
      </c>
      <c r="Q1589" s="7">
        <f>'2026-27 Salary &amp; Benefits'!G$6</f>
        <v>16817.759999999998</v>
      </c>
      <c r="R1589" s="103">
        <f>'2026-27 Salary &amp; Benefits'!H$6</f>
        <v>0.16020000000000001</v>
      </c>
      <c r="S1589" s="103">
        <f>'2026-27 Salary &amp; Benefits'!I$6</f>
        <v>0.15390000000000001</v>
      </c>
      <c r="T1589" s="7">
        <f t="shared" si="276"/>
        <v>0</v>
      </c>
      <c r="U1589" s="7">
        <f t="shared" si="277"/>
        <v>0</v>
      </c>
      <c r="V1589" s="7">
        <f t="shared" si="278"/>
        <v>0</v>
      </c>
      <c r="W1589" s="7">
        <f t="shared" si="279"/>
        <v>0</v>
      </c>
      <c r="X1589" s="18">
        <f t="shared" si="280"/>
        <v>0</v>
      </c>
      <c r="Y1589" s="2"/>
      <c r="Z1589" s="2"/>
      <c r="AA1589" s="2"/>
      <c r="AB1589" s="2"/>
      <c r="AC1589" s="2"/>
      <c r="AD1589" s="2"/>
      <c r="AE1589" s="2"/>
      <c r="AF1589" s="2"/>
      <c r="AG1589" s="2"/>
      <c r="AH1589" s="2"/>
      <c r="AI1589" s="2"/>
      <c r="AJ1589" s="2"/>
      <c r="AK1589" s="2"/>
      <c r="AL1589" s="2"/>
      <c r="AM1589" s="2"/>
      <c r="AN1589" s="2"/>
      <c r="AO1589" s="2"/>
      <c r="AP1589" s="2"/>
      <c r="AQ1589" s="2"/>
      <c r="AR1589" s="2"/>
      <c r="AS1589" s="2"/>
      <c r="AT1589" s="2"/>
      <c r="AU1589" s="2"/>
      <c r="AV1589" s="2"/>
      <c r="AW1589" s="2"/>
      <c r="AX1589" s="2"/>
      <c r="AY1589" s="2"/>
      <c r="AZ1589" s="2"/>
      <c r="BA1589" s="2"/>
      <c r="BB1589" s="2"/>
      <c r="BC1589" s="2"/>
      <c r="BD1589" s="2"/>
      <c r="BE1589" s="2"/>
      <c r="BF1589" s="2"/>
      <c r="BG1589" s="2"/>
      <c r="BH1589" s="2"/>
      <c r="BI1589" s="2"/>
      <c r="BJ1589" s="2"/>
      <c r="BK1589" s="2"/>
      <c r="BL1589" s="2"/>
      <c r="BM1589" s="2"/>
      <c r="BN1589" s="2"/>
      <c r="BO1589" s="2"/>
      <c r="BP1589" s="2"/>
      <c r="BQ1589" s="2"/>
      <c r="BR1589" s="2"/>
      <c r="BS1589" s="2"/>
      <c r="BT1589" s="2"/>
      <c r="BU1589" s="2"/>
      <c r="BV1589" s="2"/>
      <c r="BW1589" s="2"/>
      <c r="BX1589" s="2"/>
      <c r="BY1589" s="2"/>
      <c r="BZ1589" s="2"/>
      <c r="CA1589" s="2"/>
      <c r="CB1589" s="2"/>
      <c r="CC1589" s="2"/>
      <c r="CD1589" s="2"/>
      <c r="CE1589" s="2"/>
      <c r="CF1589" s="2"/>
      <c r="CG1589" s="2"/>
      <c r="CH1589" s="2"/>
      <c r="CI1589" s="2"/>
      <c r="CJ1589" s="2"/>
      <c r="CK1589" s="2"/>
      <c r="CL1589" s="2"/>
      <c r="CM1589" s="2"/>
      <c r="CN1589" s="2"/>
      <c r="CO1589" s="2"/>
      <c r="CP1589" s="2"/>
      <c r="CQ1589" s="2"/>
      <c r="CR1589" s="2"/>
      <c r="CS1589" s="2"/>
      <c r="CT1589" s="2"/>
      <c r="CU1589" s="2"/>
      <c r="CV1589" s="2"/>
      <c r="CW1589" s="2"/>
      <c r="CX1589" s="2"/>
      <c r="CY1589" s="2"/>
      <c r="CZ1589" s="2"/>
      <c r="DA1589" s="2"/>
      <c r="DB1589" s="2"/>
      <c r="DC1589" s="2"/>
      <c r="DD1589" s="2"/>
      <c r="DE1589" s="2"/>
      <c r="DF1589" s="2"/>
      <c r="DG1589" s="2"/>
      <c r="DH1589" s="2"/>
      <c r="DI1589" s="2"/>
      <c r="DJ1589" s="2"/>
      <c r="DK1589" s="2"/>
      <c r="DL1589" s="2"/>
      <c r="DM1589" s="2"/>
      <c r="DN1589" s="2"/>
      <c r="DO1589" s="2"/>
      <c r="DP1589" s="2"/>
      <c r="DQ1589" s="2"/>
      <c r="DR1589" s="2"/>
      <c r="DS1589" s="2"/>
      <c r="DT1589" s="2"/>
      <c r="DU1589" s="2"/>
      <c r="DV1589" s="2"/>
      <c r="DW1589" s="2"/>
      <c r="DX1589" s="2"/>
      <c r="DY1589" s="2"/>
      <c r="DZ1589" s="2"/>
      <c r="EA1589" s="2"/>
      <c r="EB1589" s="2"/>
      <c r="EC1589" s="2"/>
      <c r="ED1589" s="2"/>
      <c r="EE1589" s="2"/>
      <c r="EF1589" s="2"/>
      <c r="EG1589" s="2"/>
      <c r="EH1589" s="2"/>
      <c r="EI1589" s="2"/>
      <c r="EJ1589" s="2"/>
      <c r="EK1589" s="2"/>
      <c r="EL1589" s="2"/>
      <c r="EM1589" s="2"/>
      <c r="EN1589" s="2"/>
      <c r="EO1589" s="2"/>
      <c r="EP1589" s="2"/>
      <c r="EQ1589" s="2"/>
      <c r="ER1589" s="2"/>
      <c r="ES1589" s="2"/>
      <c r="ET1589" s="2"/>
      <c r="EU1589" s="2"/>
      <c r="EV1589" s="2"/>
      <c r="EW1589" s="2"/>
      <c r="EX1589" s="2"/>
      <c r="EY1589" s="2"/>
      <c r="EZ1589" s="2"/>
      <c r="FA1589" s="2"/>
      <c r="FB1589" s="2"/>
      <c r="FC1589" s="2"/>
    </row>
    <row r="1590" spans="1:159" s="4" customFormat="1">
      <c r="A1590" s="50" t="s">
        <v>2132</v>
      </c>
      <c r="B1590" s="59" t="s">
        <v>2742</v>
      </c>
      <c r="C1590" s="60">
        <v>5689</v>
      </c>
      <c r="D1590" s="59" t="s">
        <v>3015</v>
      </c>
      <c r="E1590" s="78" t="str">
        <f>IFERROR(VLOOKUP($C1590,'2025-26 School Level AAFTE'!$C$2:$L$2349,9,FALSE), "No")</f>
        <v>Yes</v>
      </c>
      <c r="F1590" s="67">
        <f>IFERROR(VLOOKUP($C1590,'2025-26 School Level AAFTE'!$C$2:$J$2349,8,FALSE), 0)</f>
        <v>354.48999999999995</v>
      </c>
      <c r="G1590" s="69">
        <f>IFERROR(IF(E1590= "yes",VLOOKUP(C1590,Summary!$B:$I,6,0),0),0)</f>
        <v>0</v>
      </c>
      <c r="H1590" s="68">
        <f t="shared" si="271"/>
        <v>354.48999999999995</v>
      </c>
      <c r="I1590" s="110">
        <f>VLOOKUP($A1590,'2026-27 Salary &amp; Benefits'!$A:$I,3,FALSE)</f>
        <v>1</v>
      </c>
      <c r="J1590" s="110">
        <f>VLOOKUP($A1590,'2026-27 Salary &amp; Benefits'!$A:$I,4,FALSE)</f>
        <v>1</v>
      </c>
      <c r="K1590" s="101">
        <f t="shared" si="272"/>
        <v>354.48999999999995</v>
      </c>
      <c r="L1590" s="100">
        <f t="shared" si="273"/>
        <v>1.04</v>
      </c>
      <c r="M1590" s="102">
        <f>'2026-27 Salary &amp; Benefits'!$E$6</f>
        <v>78209</v>
      </c>
      <c r="N1590" s="102">
        <f>'2026-27 Salary &amp; Benefits'!$F$6</f>
        <v>82248</v>
      </c>
      <c r="O1590" s="7">
        <f t="shared" si="274"/>
        <v>81337.36</v>
      </c>
      <c r="P1590" s="7">
        <f t="shared" si="275"/>
        <v>4200.5599999999977</v>
      </c>
      <c r="Q1590" s="7">
        <f>'2026-27 Salary &amp; Benefits'!G$6</f>
        <v>16817.759999999998</v>
      </c>
      <c r="R1590" s="103">
        <f>'2026-27 Salary &amp; Benefits'!H$6</f>
        <v>0.16020000000000001</v>
      </c>
      <c r="S1590" s="103">
        <f>'2026-27 Salary &amp; Benefits'!I$6</f>
        <v>0.15390000000000001</v>
      </c>
      <c r="T1590" s="7">
        <f t="shared" si="276"/>
        <v>31167.18</v>
      </c>
      <c r="U1590" s="7">
        <f t="shared" si="277"/>
        <v>1425.63</v>
      </c>
      <c r="V1590" s="7">
        <f t="shared" si="278"/>
        <v>219.4</v>
      </c>
      <c r="W1590" s="7">
        <f t="shared" si="279"/>
        <v>1645.0300000000002</v>
      </c>
      <c r="X1590" s="18">
        <f t="shared" si="280"/>
        <v>118350.13</v>
      </c>
      <c r="Y1590" s="2"/>
      <c r="Z1590" s="2"/>
      <c r="AA1590" s="2"/>
      <c r="AB1590" s="2"/>
      <c r="AC1590" s="2"/>
      <c r="AD1590" s="2"/>
      <c r="AE1590" s="2"/>
      <c r="AF1590" s="2"/>
      <c r="AG1590" s="2"/>
      <c r="AH1590" s="2"/>
      <c r="AI1590" s="2"/>
      <c r="AJ1590" s="2"/>
      <c r="AK1590" s="2"/>
      <c r="AL1590" s="2"/>
      <c r="AM1590" s="2"/>
      <c r="AN1590" s="2"/>
      <c r="AO1590" s="2"/>
      <c r="AP1590" s="2"/>
      <c r="AQ1590" s="2"/>
      <c r="AR1590" s="2"/>
      <c r="AS1590" s="2"/>
      <c r="AT1590" s="2"/>
      <c r="AU1590" s="2"/>
      <c r="AV1590" s="2"/>
      <c r="AW1590" s="2"/>
      <c r="AX1590" s="2"/>
      <c r="AY1590" s="2"/>
      <c r="AZ1590" s="2"/>
      <c r="BA1590" s="2"/>
      <c r="BB1590" s="2"/>
      <c r="BC1590" s="2"/>
      <c r="BD1590" s="2"/>
      <c r="BE1590" s="2"/>
      <c r="BF1590" s="2"/>
      <c r="BG1590" s="2"/>
      <c r="BH1590" s="2"/>
      <c r="BI1590" s="2"/>
      <c r="BJ1590" s="2"/>
      <c r="BK1590" s="2"/>
      <c r="BL1590" s="2"/>
      <c r="BM1590" s="2"/>
      <c r="BN1590" s="2"/>
      <c r="BO1590" s="2"/>
      <c r="BP1590" s="2"/>
      <c r="BQ1590" s="2"/>
      <c r="BR1590" s="2"/>
      <c r="BS1590" s="2"/>
      <c r="BT1590" s="2"/>
      <c r="BU1590" s="2"/>
      <c r="BV1590" s="2"/>
      <c r="BW1590" s="2"/>
      <c r="BX1590" s="2"/>
      <c r="BY1590" s="2"/>
      <c r="BZ1590" s="2"/>
      <c r="CA1590" s="2"/>
      <c r="CB1590" s="2"/>
      <c r="CC1590" s="2"/>
      <c r="CD1590" s="2"/>
      <c r="CE1590" s="2"/>
      <c r="CF1590" s="2"/>
      <c r="CG1590" s="2"/>
      <c r="CH1590" s="2"/>
      <c r="CI1590" s="2"/>
      <c r="CJ1590" s="2"/>
      <c r="CK1590" s="2"/>
      <c r="CL1590" s="2"/>
      <c r="CM1590" s="2"/>
      <c r="CN1590" s="2"/>
      <c r="CO1590" s="2"/>
      <c r="CP1590" s="2"/>
      <c r="CQ1590" s="2"/>
      <c r="CR1590" s="2"/>
      <c r="CS1590" s="2"/>
      <c r="CT1590" s="2"/>
      <c r="CU1590" s="2"/>
      <c r="CV1590" s="2"/>
      <c r="CW1590" s="2"/>
      <c r="CX1590" s="2"/>
      <c r="CY1590" s="2"/>
      <c r="CZ1590" s="2"/>
      <c r="DA1590" s="2"/>
      <c r="DB1590" s="2"/>
      <c r="DC1590" s="2"/>
      <c r="DD1590" s="2"/>
      <c r="DE1590" s="2"/>
      <c r="DF1590" s="2"/>
      <c r="DG1590" s="2"/>
      <c r="DH1590" s="2"/>
      <c r="DI1590" s="2"/>
      <c r="DJ1590" s="2"/>
      <c r="DK1590" s="2"/>
      <c r="DL1590" s="2"/>
      <c r="DM1590" s="2"/>
      <c r="DN1590" s="2"/>
      <c r="DO1590" s="2"/>
      <c r="DP1590" s="2"/>
      <c r="DQ1590" s="2"/>
      <c r="DR1590" s="2"/>
      <c r="DS1590" s="2"/>
      <c r="DT1590" s="2"/>
      <c r="DU1590" s="2"/>
      <c r="DV1590" s="2"/>
      <c r="DW1590" s="2"/>
      <c r="DX1590" s="2"/>
      <c r="DY1590" s="2"/>
      <c r="DZ1590" s="2"/>
      <c r="EA1590" s="2"/>
      <c r="EB1590" s="2"/>
      <c r="EC1590" s="2"/>
      <c r="ED1590" s="2"/>
      <c r="EE1590" s="2"/>
      <c r="EF1590" s="2"/>
      <c r="EG1590" s="2"/>
      <c r="EH1590" s="2"/>
      <c r="EI1590" s="2"/>
      <c r="EJ1590" s="2"/>
      <c r="EK1590" s="2"/>
      <c r="EL1590" s="2"/>
      <c r="EM1590" s="2"/>
      <c r="EN1590" s="2"/>
      <c r="EO1590" s="2"/>
      <c r="EP1590" s="2"/>
      <c r="EQ1590" s="2"/>
      <c r="ER1590" s="2"/>
      <c r="ES1590" s="2"/>
      <c r="ET1590" s="2"/>
      <c r="EU1590" s="2"/>
      <c r="EV1590" s="2"/>
      <c r="EW1590" s="2"/>
      <c r="EX1590" s="2"/>
      <c r="EY1590" s="2"/>
      <c r="EZ1590" s="2"/>
      <c r="FA1590" s="2"/>
      <c r="FB1590" s="2"/>
      <c r="FC1590" s="2"/>
    </row>
    <row r="1591" spans="1:159" s="4" customFormat="1">
      <c r="A1591" s="50" t="s">
        <v>2132</v>
      </c>
      <c r="B1591" s="59" t="s">
        <v>2742</v>
      </c>
      <c r="C1591" s="60">
        <v>3511</v>
      </c>
      <c r="D1591" s="59" t="s">
        <v>81</v>
      </c>
      <c r="E1591" s="78" t="str">
        <f>IFERROR(VLOOKUP($C1591,'2025-26 School Level AAFTE'!$C$2:$L$2349,9,FALSE), "No")</f>
        <v>No</v>
      </c>
      <c r="F1591" s="67">
        <f>IFERROR(VLOOKUP($C1591,'2025-26 School Level AAFTE'!$C$2:$J$2349,8,FALSE), 0)</f>
        <v>2103.85</v>
      </c>
      <c r="G1591" s="69">
        <f>IFERROR(IF(E1591= "yes",VLOOKUP(C1591,Summary!$B:$I,6,0),0),0)</f>
        <v>0</v>
      </c>
      <c r="H1591" s="68">
        <f t="shared" si="271"/>
        <v>0</v>
      </c>
      <c r="I1591" s="110">
        <f>VLOOKUP($A1591,'2026-27 Salary &amp; Benefits'!$A:$I,3,FALSE)</f>
        <v>1</v>
      </c>
      <c r="J1591" s="110">
        <f>VLOOKUP($A1591,'2026-27 Salary &amp; Benefits'!$A:$I,4,FALSE)</f>
        <v>1</v>
      </c>
      <c r="K1591" s="101">
        <f t="shared" si="272"/>
        <v>0</v>
      </c>
      <c r="L1591" s="100">
        <f t="shared" si="273"/>
        <v>0</v>
      </c>
      <c r="M1591" s="102">
        <f>'2026-27 Salary &amp; Benefits'!$E$6</f>
        <v>78209</v>
      </c>
      <c r="N1591" s="102">
        <f>'2026-27 Salary &amp; Benefits'!$F$6</f>
        <v>82248</v>
      </c>
      <c r="O1591" s="7">
        <f t="shared" si="274"/>
        <v>0</v>
      </c>
      <c r="P1591" s="7">
        <f t="shared" si="275"/>
        <v>0</v>
      </c>
      <c r="Q1591" s="7">
        <f>'2026-27 Salary &amp; Benefits'!G$6</f>
        <v>16817.759999999998</v>
      </c>
      <c r="R1591" s="103">
        <f>'2026-27 Salary &amp; Benefits'!H$6</f>
        <v>0.16020000000000001</v>
      </c>
      <c r="S1591" s="103">
        <f>'2026-27 Salary &amp; Benefits'!I$6</f>
        <v>0.15390000000000001</v>
      </c>
      <c r="T1591" s="7">
        <f t="shared" si="276"/>
        <v>0</v>
      </c>
      <c r="U1591" s="7">
        <f t="shared" si="277"/>
        <v>0</v>
      </c>
      <c r="V1591" s="7">
        <f t="shared" si="278"/>
        <v>0</v>
      </c>
      <c r="W1591" s="7">
        <f t="shared" si="279"/>
        <v>0</v>
      </c>
      <c r="X1591" s="18">
        <f t="shared" si="280"/>
        <v>0</v>
      </c>
      <c r="Y1591" s="2"/>
      <c r="Z1591" s="2"/>
      <c r="AA1591" s="2"/>
      <c r="AB1591" s="2"/>
      <c r="AC1591" s="2"/>
      <c r="AD1591" s="2"/>
      <c r="AE1591" s="2"/>
      <c r="AF1591" s="2"/>
      <c r="AG1591" s="2"/>
      <c r="AH1591" s="2"/>
      <c r="AI1591" s="2"/>
      <c r="AJ1591" s="2"/>
      <c r="AK1591" s="2"/>
      <c r="AL1591" s="2"/>
      <c r="AM1591" s="2"/>
      <c r="AN1591" s="2"/>
      <c r="AO1591" s="2"/>
      <c r="AP1591" s="2"/>
      <c r="AQ1591" s="2"/>
      <c r="AR1591" s="2"/>
      <c r="AS1591" s="2"/>
      <c r="AT1591" s="2"/>
      <c r="AU1591" s="2"/>
      <c r="AV1591" s="2"/>
      <c r="AW1591" s="2"/>
      <c r="AX1591" s="2"/>
      <c r="AY1591" s="2"/>
      <c r="AZ1591" s="2"/>
      <c r="BA1591" s="2"/>
      <c r="BB1591" s="2"/>
      <c r="BC1591" s="2"/>
      <c r="BD1591" s="2"/>
      <c r="BE1591" s="2"/>
      <c r="BF1591" s="2"/>
      <c r="BG1591" s="2"/>
      <c r="BH1591" s="2"/>
      <c r="BI1591" s="2"/>
      <c r="BJ1591" s="2"/>
      <c r="BK1591" s="2"/>
      <c r="BL1591" s="2"/>
      <c r="BM1591" s="2"/>
      <c r="BN1591" s="2"/>
      <c r="BO1591" s="2"/>
      <c r="BP1591" s="2"/>
      <c r="BQ1591" s="2"/>
      <c r="BR1591" s="2"/>
      <c r="BS1591" s="2"/>
      <c r="BT1591" s="2"/>
      <c r="BU1591" s="2"/>
      <c r="BV1591" s="2"/>
      <c r="BW1591" s="2"/>
      <c r="BX1591" s="2"/>
      <c r="BY1591" s="2"/>
      <c r="BZ1591" s="2"/>
      <c r="CA1591" s="2"/>
      <c r="CB1591" s="2"/>
      <c r="CC1591" s="2"/>
      <c r="CD1591" s="2"/>
      <c r="CE1591" s="2"/>
      <c r="CF1591" s="2"/>
      <c r="CG1591" s="2"/>
      <c r="CH1591" s="2"/>
      <c r="CI1591" s="2"/>
      <c r="CJ1591" s="2"/>
      <c r="CK1591" s="2"/>
      <c r="CL1591" s="2"/>
      <c r="CM1591" s="2"/>
      <c r="CN1591" s="2"/>
      <c r="CO1591" s="2"/>
      <c r="CP1591" s="2"/>
      <c r="CQ1591" s="2"/>
      <c r="CR1591" s="2"/>
      <c r="CS1591" s="2"/>
      <c r="CT1591" s="2"/>
      <c r="CU1591" s="2"/>
      <c r="CV1591" s="2"/>
      <c r="CW1591" s="2"/>
      <c r="CX1591" s="2"/>
      <c r="CY1591" s="2"/>
      <c r="CZ1591" s="2"/>
      <c r="DA1591" s="2"/>
      <c r="DB1591" s="2"/>
      <c r="DC1591" s="2"/>
      <c r="DD1591" s="2"/>
      <c r="DE1591" s="2"/>
      <c r="DF1591" s="2"/>
      <c r="DG1591" s="2"/>
      <c r="DH1591" s="2"/>
      <c r="DI1591" s="2"/>
      <c r="DJ1591" s="2"/>
      <c r="DK1591" s="2"/>
      <c r="DL1591" s="2"/>
      <c r="DM1591" s="2"/>
      <c r="DN1591" s="2"/>
      <c r="DO1591" s="2"/>
      <c r="DP1591" s="2"/>
      <c r="DQ1591" s="2"/>
      <c r="DR1591" s="2"/>
      <c r="DS1591" s="2"/>
      <c r="DT1591" s="2"/>
      <c r="DU1591" s="2"/>
      <c r="DV1591" s="2"/>
      <c r="DW1591" s="2"/>
      <c r="DX1591" s="2"/>
      <c r="DY1591" s="2"/>
      <c r="DZ1591" s="2"/>
      <c r="EA1591" s="2"/>
      <c r="EB1591" s="2"/>
      <c r="EC1591" s="2"/>
      <c r="ED1591" s="2"/>
      <c r="EE1591" s="2"/>
      <c r="EF1591" s="2"/>
      <c r="EG1591" s="2"/>
      <c r="EH1591" s="2"/>
      <c r="EI1591" s="2"/>
      <c r="EJ1591" s="2"/>
      <c r="EK1591" s="2"/>
      <c r="EL1591" s="2"/>
      <c r="EM1591" s="2"/>
      <c r="EN1591" s="2"/>
      <c r="EO1591" s="2"/>
      <c r="EP1591" s="2"/>
      <c r="EQ1591" s="2"/>
      <c r="ER1591" s="2"/>
      <c r="ES1591" s="2"/>
      <c r="ET1591" s="2"/>
      <c r="EU1591" s="2"/>
      <c r="EV1591" s="2"/>
      <c r="EW1591" s="2"/>
      <c r="EX1591" s="2"/>
      <c r="EY1591" s="2"/>
      <c r="EZ1591" s="2"/>
      <c r="FA1591" s="2"/>
      <c r="FB1591" s="2"/>
      <c r="FC1591" s="2"/>
    </row>
    <row r="1592" spans="1:159" s="4" customFormat="1">
      <c r="A1592" s="50" t="s">
        <v>2132</v>
      </c>
      <c r="B1592" s="59" t="s">
        <v>2742</v>
      </c>
      <c r="C1592" s="60">
        <v>4295</v>
      </c>
      <c r="D1592" s="59" t="s">
        <v>87</v>
      </c>
      <c r="E1592" s="78" t="str">
        <f>IFERROR(VLOOKUP($C1592,'2025-26 School Level AAFTE'!$C$2:$L$2349,9,FALSE), "No")</f>
        <v>Yes</v>
      </c>
      <c r="F1592" s="67">
        <f>IFERROR(VLOOKUP($C1592,'2025-26 School Level AAFTE'!$C$2:$J$2349,8,FALSE), 0)</f>
        <v>257.3</v>
      </c>
      <c r="G1592" s="69">
        <f>IFERROR(IF(E1592= "yes",VLOOKUP(C1592,Summary!$B:$I,6,0),0),0)</f>
        <v>0</v>
      </c>
      <c r="H1592" s="68">
        <f t="shared" si="271"/>
        <v>257.3</v>
      </c>
      <c r="I1592" s="110">
        <f>VLOOKUP($A1592,'2026-27 Salary &amp; Benefits'!$A:$I,3,FALSE)</f>
        <v>1</v>
      </c>
      <c r="J1592" s="110">
        <f>VLOOKUP($A1592,'2026-27 Salary &amp; Benefits'!$A:$I,4,FALSE)</f>
        <v>1</v>
      </c>
      <c r="K1592" s="101">
        <f t="shared" si="272"/>
        <v>257.3</v>
      </c>
      <c r="L1592" s="100">
        <f t="shared" si="273"/>
        <v>0.755</v>
      </c>
      <c r="M1592" s="102">
        <f>'2026-27 Salary &amp; Benefits'!$E$6</f>
        <v>78209</v>
      </c>
      <c r="N1592" s="102">
        <f>'2026-27 Salary &amp; Benefits'!$F$6</f>
        <v>82248</v>
      </c>
      <c r="O1592" s="7">
        <f t="shared" si="274"/>
        <v>59047.8</v>
      </c>
      <c r="P1592" s="7">
        <f t="shared" si="275"/>
        <v>3049.4399999999951</v>
      </c>
      <c r="Q1592" s="7">
        <f>'2026-27 Salary &amp; Benefits'!G$6</f>
        <v>16817.759999999998</v>
      </c>
      <c r="R1592" s="103">
        <f>'2026-27 Salary &amp; Benefits'!H$6</f>
        <v>0.16020000000000001</v>
      </c>
      <c r="S1592" s="103">
        <f>'2026-27 Salary &amp; Benefits'!I$6</f>
        <v>0.15390000000000001</v>
      </c>
      <c r="T1592" s="7">
        <f t="shared" si="276"/>
        <v>22626.18</v>
      </c>
      <c r="U1592" s="7">
        <f t="shared" si="277"/>
        <v>1034.95</v>
      </c>
      <c r="V1592" s="7">
        <f t="shared" si="278"/>
        <v>159.28</v>
      </c>
      <c r="W1592" s="7">
        <f t="shared" si="279"/>
        <v>1194.23</v>
      </c>
      <c r="X1592" s="18">
        <f t="shared" si="280"/>
        <v>85917.650000000009</v>
      </c>
      <c r="Y1592" s="2"/>
      <c r="Z1592" s="2"/>
      <c r="AA1592" s="2"/>
      <c r="AB1592" s="2"/>
      <c r="AC1592" s="2"/>
      <c r="AD1592" s="2"/>
      <c r="AE1592" s="2"/>
      <c r="AF1592" s="2"/>
      <c r="AG1592" s="2"/>
      <c r="AH1592" s="2"/>
      <c r="AI1592" s="2"/>
      <c r="AJ1592" s="2"/>
      <c r="AK1592" s="2"/>
      <c r="AL1592" s="2"/>
      <c r="AM1592" s="2"/>
      <c r="AN1592" s="2"/>
      <c r="AO1592" s="2"/>
      <c r="AP1592" s="2"/>
      <c r="AQ1592" s="2"/>
      <c r="AR1592" s="2"/>
      <c r="AS1592" s="2"/>
      <c r="AT1592" s="2"/>
      <c r="AU1592" s="2"/>
      <c r="AV1592" s="2"/>
      <c r="AW1592" s="2"/>
      <c r="AX1592" s="2"/>
      <c r="AY1592" s="2"/>
      <c r="AZ1592" s="2"/>
      <c r="BA1592" s="2"/>
      <c r="BB1592" s="2"/>
      <c r="BC1592" s="2"/>
      <c r="BD1592" s="2"/>
      <c r="BE1592" s="2"/>
      <c r="BF1592" s="2"/>
      <c r="BG1592" s="2"/>
      <c r="BH1592" s="2"/>
      <c r="BI1592" s="2"/>
      <c r="BJ1592" s="2"/>
      <c r="BK1592" s="2"/>
      <c r="BL1592" s="2"/>
      <c r="BM1592" s="2"/>
      <c r="BN1592" s="2"/>
      <c r="BO1592" s="2"/>
      <c r="BP1592" s="2"/>
      <c r="BQ1592" s="2"/>
      <c r="BR1592" s="2"/>
      <c r="BS1592" s="2"/>
      <c r="BT1592" s="2"/>
      <c r="BU1592" s="2"/>
      <c r="BV1592" s="2"/>
      <c r="BW1592" s="2"/>
      <c r="BX1592" s="2"/>
      <c r="BY1592" s="2"/>
      <c r="BZ1592" s="2"/>
      <c r="CA1592" s="2"/>
      <c r="CB1592" s="2"/>
      <c r="CC1592" s="2"/>
      <c r="CD1592" s="2"/>
      <c r="CE1592" s="2"/>
      <c r="CF1592" s="2"/>
      <c r="CG1592" s="2"/>
      <c r="CH1592" s="2"/>
      <c r="CI1592" s="2"/>
      <c r="CJ1592" s="2"/>
      <c r="CK1592" s="2"/>
      <c r="CL1592" s="2"/>
      <c r="CM1592" s="2"/>
      <c r="CN1592" s="2"/>
      <c r="CO1592" s="2"/>
      <c r="CP1592" s="2"/>
      <c r="CQ1592" s="2"/>
      <c r="CR1592" s="2"/>
      <c r="CS1592" s="2"/>
      <c r="CT1592" s="2"/>
      <c r="CU1592" s="2"/>
      <c r="CV1592" s="2"/>
      <c r="CW1592" s="2"/>
      <c r="CX1592" s="2"/>
      <c r="CY1592" s="2"/>
      <c r="CZ1592" s="2"/>
      <c r="DA1592" s="2"/>
      <c r="DB1592" s="2"/>
      <c r="DC1592" s="2"/>
      <c r="DD1592" s="2"/>
      <c r="DE1592" s="2"/>
      <c r="DF1592" s="2"/>
      <c r="DG1592" s="2"/>
      <c r="DH1592" s="2"/>
      <c r="DI1592" s="2"/>
      <c r="DJ1592" s="2"/>
      <c r="DK1592" s="2"/>
      <c r="DL1592" s="2"/>
      <c r="DM1592" s="2"/>
      <c r="DN1592" s="2"/>
      <c r="DO1592" s="2"/>
      <c r="DP1592" s="2"/>
      <c r="DQ1592" s="2"/>
      <c r="DR1592" s="2"/>
      <c r="DS1592" s="2"/>
      <c r="DT1592" s="2"/>
      <c r="DU1592" s="2"/>
      <c r="DV1592" s="2"/>
      <c r="DW1592" s="2"/>
      <c r="DX1592" s="2"/>
      <c r="DY1592" s="2"/>
      <c r="DZ1592" s="2"/>
      <c r="EA1592" s="2"/>
      <c r="EB1592" s="2"/>
      <c r="EC1592" s="2"/>
      <c r="ED1592" s="2"/>
      <c r="EE1592" s="2"/>
      <c r="EF1592" s="2"/>
      <c r="EG1592" s="2"/>
      <c r="EH1592" s="2"/>
      <c r="EI1592" s="2"/>
      <c r="EJ1592" s="2"/>
      <c r="EK1592" s="2"/>
      <c r="EL1592" s="2"/>
      <c r="EM1592" s="2"/>
      <c r="EN1592" s="2"/>
      <c r="EO1592" s="2"/>
      <c r="EP1592" s="2"/>
      <c r="EQ1592" s="2"/>
      <c r="ER1592" s="2"/>
      <c r="ES1592" s="2"/>
      <c r="ET1592" s="2"/>
      <c r="EU1592" s="2"/>
      <c r="EV1592" s="2"/>
      <c r="EW1592" s="2"/>
      <c r="EX1592" s="2"/>
      <c r="EY1592" s="2"/>
      <c r="EZ1592" s="2"/>
      <c r="FA1592" s="2"/>
      <c r="FB1592" s="2"/>
      <c r="FC1592" s="2"/>
    </row>
    <row r="1593" spans="1:159" s="4" customFormat="1">
      <c r="A1593" s="50" t="s">
        <v>2132</v>
      </c>
      <c r="B1593" s="59" t="s">
        <v>2742</v>
      </c>
      <c r="C1593" s="60">
        <v>3732</v>
      </c>
      <c r="D1593" s="59" t="s">
        <v>82</v>
      </c>
      <c r="E1593" s="78" t="str">
        <f>IFERROR(VLOOKUP($C1593,'2025-26 School Level AAFTE'!$C$2:$L$2349,9,FALSE), "No")</f>
        <v>Yes</v>
      </c>
      <c r="F1593" s="67">
        <f>IFERROR(VLOOKUP($C1593,'2025-26 School Level AAFTE'!$C$2:$J$2349,8,FALSE), 0)</f>
        <v>483.61</v>
      </c>
      <c r="G1593" s="69">
        <f>IFERROR(IF(E1593= "yes",VLOOKUP(C1593,Summary!$B:$I,6,0),0),0)</f>
        <v>0</v>
      </c>
      <c r="H1593" s="68">
        <f t="shared" si="271"/>
        <v>483.61</v>
      </c>
      <c r="I1593" s="110">
        <f>VLOOKUP($A1593,'2026-27 Salary &amp; Benefits'!$A:$I,3,FALSE)</f>
        <v>1</v>
      </c>
      <c r="J1593" s="110">
        <f>VLOOKUP($A1593,'2026-27 Salary &amp; Benefits'!$A:$I,4,FALSE)</f>
        <v>1</v>
      </c>
      <c r="K1593" s="101">
        <f t="shared" si="272"/>
        <v>483.61</v>
      </c>
      <c r="L1593" s="100">
        <f t="shared" si="273"/>
        <v>1.419</v>
      </c>
      <c r="M1593" s="102">
        <f>'2026-27 Salary &amp; Benefits'!$E$6</f>
        <v>78209</v>
      </c>
      <c r="N1593" s="102">
        <f>'2026-27 Salary &amp; Benefits'!$F$6</f>
        <v>82248</v>
      </c>
      <c r="O1593" s="7">
        <f t="shared" si="274"/>
        <v>110978.57</v>
      </c>
      <c r="P1593" s="7">
        <f t="shared" si="275"/>
        <v>5731.3399999999965</v>
      </c>
      <c r="Q1593" s="7">
        <f>'2026-27 Salary &amp; Benefits'!G$6</f>
        <v>16817.759999999998</v>
      </c>
      <c r="R1593" s="103">
        <f>'2026-27 Salary &amp; Benefits'!H$6</f>
        <v>0.16020000000000001</v>
      </c>
      <c r="S1593" s="103">
        <f>'2026-27 Salary &amp; Benefits'!I$6</f>
        <v>0.15390000000000001</v>
      </c>
      <c r="T1593" s="7">
        <f t="shared" si="276"/>
        <v>42525.22</v>
      </c>
      <c r="U1593" s="7">
        <f t="shared" si="277"/>
        <v>1945.17</v>
      </c>
      <c r="V1593" s="7">
        <f t="shared" si="278"/>
        <v>299.36</v>
      </c>
      <c r="W1593" s="7">
        <f t="shared" si="279"/>
        <v>2244.5300000000002</v>
      </c>
      <c r="X1593" s="18">
        <f t="shared" si="280"/>
        <v>161479.66</v>
      </c>
      <c r="Y1593" s="2"/>
      <c r="Z1593" s="2"/>
      <c r="AA1593" s="2"/>
      <c r="AB1593" s="2"/>
      <c r="AC1593" s="2"/>
      <c r="AD1593" s="2"/>
      <c r="AE1593" s="2"/>
      <c r="AF1593" s="2"/>
      <c r="AG1593" s="2"/>
      <c r="AH1593" s="2"/>
      <c r="AI1593" s="2"/>
      <c r="AJ1593" s="2"/>
      <c r="AK1593" s="2"/>
      <c r="AL1593" s="2"/>
      <c r="AM1593" s="2"/>
      <c r="AN1593" s="2"/>
      <c r="AO1593" s="2"/>
      <c r="AP1593" s="2"/>
      <c r="AQ1593" s="2"/>
      <c r="AR1593" s="2"/>
      <c r="AS1593" s="2"/>
      <c r="AT1593" s="2"/>
      <c r="AU1593" s="2"/>
      <c r="AV1593" s="2"/>
      <c r="AW1593" s="2"/>
      <c r="AX1593" s="2"/>
      <c r="AY1593" s="2"/>
      <c r="AZ1593" s="2"/>
      <c r="BA1593" s="2"/>
      <c r="BB1593" s="2"/>
      <c r="BC1593" s="2"/>
      <c r="BD1593" s="2"/>
      <c r="BE1593" s="2"/>
      <c r="BF1593" s="2"/>
      <c r="BG1593" s="2"/>
      <c r="BH1593" s="2"/>
      <c r="BI1593" s="2"/>
      <c r="BJ1593" s="2"/>
      <c r="BK1593" s="2"/>
      <c r="BL1593" s="2"/>
      <c r="BM1593" s="2"/>
      <c r="BN1593" s="2"/>
      <c r="BO1593" s="2"/>
      <c r="BP1593" s="2"/>
      <c r="BQ1593" s="2"/>
      <c r="BR1593" s="2"/>
      <c r="BS1593" s="2"/>
      <c r="BT1593" s="2"/>
      <c r="BU1593" s="2"/>
      <c r="BV1593" s="2"/>
      <c r="BW1593" s="2"/>
      <c r="BX1593" s="2"/>
      <c r="BY1593" s="2"/>
      <c r="BZ1593" s="2"/>
      <c r="CA1593" s="2"/>
      <c r="CB1593" s="2"/>
      <c r="CC1593" s="2"/>
      <c r="CD1593" s="2"/>
      <c r="CE1593" s="2"/>
      <c r="CF1593" s="2"/>
      <c r="CG1593" s="2"/>
      <c r="CH1593" s="2"/>
      <c r="CI1593" s="2"/>
      <c r="CJ1593" s="2"/>
      <c r="CK1593" s="2"/>
      <c r="CL1593" s="2"/>
      <c r="CM1593" s="2"/>
      <c r="CN1593" s="2"/>
      <c r="CO1593" s="2"/>
      <c r="CP1593" s="2"/>
      <c r="CQ1593" s="2"/>
      <c r="CR1593" s="2"/>
      <c r="CS1593" s="2"/>
      <c r="CT1593" s="2"/>
      <c r="CU1593" s="2"/>
      <c r="CV1593" s="2"/>
      <c r="CW1593" s="2"/>
      <c r="CX1593" s="2"/>
      <c r="CY1593" s="2"/>
      <c r="CZ1593" s="2"/>
      <c r="DA1593" s="2"/>
      <c r="DB1593" s="2"/>
      <c r="DC1593" s="2"/>
      <c r="DD1593" s="2"/>
      <c r="DE1593" s="2"/>
      <c r="DF1593" s="2"/>
      <c r="DG1593" s="2"/>
      <c r="DH1593" s="2"/>
      <c r="DI1593" s="2"/>
      <c r="DJ1593" s="2"/>
      <c r="DK1593" s="2"/>
      <c r="DL1593" s="2"/>
      <c r="DM1593" s="2"/>
      <c r="DN1593" s="2"/>
      <c r="DO1593" s="2"/>
      <c r="DP1593" s="2"/>
      <c r="DQ1593" s="2"/>
      <c r="DR1593" s="2"/>
      <c r="DS1593" s="2"/>
      <c r="DT1593" s="2"/>
      <c r="DU1593" s="2"/>
      <c r="DV1593" s="2"/>
      <c r="DW1593" s="2"/>
      <c r="DX1593" s="2"/>
      <c r="DY1593" s="2"/>
      <c r="DZ1593" s="2"/>
      <c r="EA1593" s="2"/>
      <c r="EB1593" s="2"/>
      <c r="EC1593" s="2"/>
      <c r="ED1593" s="2"/>
      <c r="EE1593" s="2"/>
      <c r="EF1593" s="2"/>
      <c r="EG1593" s="2"/>
      <c r="EH1593" s="2"/>
      <c r="EI1593" s="2"/>
      <c r="EJ1593" s="2"/>
      <c r="EK1593" s="2"/>
      <c r="EL1593" s="2"/>
      <c r="EM1593" s="2"/>
      <c r="EN1593" s="2"/>
      <c r="EO1593" s="2"/>
      <c r="EP1593" s="2"/>
      <c r="EQ1593" s="2"/>
      <c r="ER1593" s="2"/>
      <c r="ES1593" s="2"/>
      <c r="ET1593" s="2"/>
      <c r="EU1593" s="2"/>
      <c r="EV1593" s="2"/>
      <c r="EW1593" s="2"/>
      <c r="EX1593" s="2"/>
      <c r="EY1593" s="2"/>
      <c r="EZ1593" s="2"/>
      <c r="FA1593" s="2"/>
      <c r="FB1593" s="2"/>
      <c r="FC1593" s="2"/>
    </row>
    <row r="1594" spans="1:159" s="4" customFormat="1">
      <c r="A1594" s="50" t="s">
        <v>2132</v>
      </c>
      <c r="B1594" s="59" t="s">
        <v>2742</v>
      </c>
      <c r="C1594" s="60">
        <v>4059</v>
      </c>
      <c r="D1594" s="52" t="s">
        <v>85</v>
      </c>
      <c r="E1594" s="78" t="str">
        <f>IFERROR(VLOOKUP($C1594,'2025-26 School Level AAFTE'!$C$2:$L$2349,9,FALSE), "No")</f>
        <v>Yes</v>
      </c>
      <c r="F1594" s="67">
        <f>IFERROR(VLOOKUP($C1594,'2025-26 School Level AAFTE'!$C$2:$J$2349,8,FALSE), 0)</f>
        <v>442.58</v>
      </c>
      <c r="G1594" s="69">
        <f>IFERROR(IF(E1594= "yes",VLOOKUP(C1594,Summary!$B:$I,6,0),0),0)</f>
        <v>0</v>
      </c>
      <c r="H1594" s="68">
        <f t="shared" si="271"/>
        <v>442.58</v>
      </c>
      <c r="I1594" s="110">
        <f>VLOOKUP($A1594,'2026-27 Salary &amp; Benefits'!$A:$I,3,FALSE)</f>
        <v>1</v>
      </c>
      <c r="J1594" s="110">
        <f>VLOOKUP($A1594,'2026-27 Salary &amp; Benefits'!$A:$I,4,FALSE)</f>
        <v>1</v>
      </c>
      <c r="K1594" s="101">
        <f t="shared" si="272"/>
        <v>442.58</v>
      </c>
      <c r="L1594" s="100">
        <f t="shared" si="273"/>
        <v>1.298</v>
      </c>
      <c r="M1594" s="102">
        <f>'2026-27 Salary &amp; Benefits'!$E$6</f>
        <v>78209</v>
      </c>
      <c r="N1594" s="102">
        <f>'2026-27 Salary &amp; Benefits'!$F$6</f>
        <v>82248</v>
      </c>
      <c r="O1594" s="7">
        <f t="shared" si="274"/>
        <v>101515.28</v>
      </c>
      <c r="P1594" s="7">
        <f t="shared" si="275"/>
        <v>5242.6199999999953</v>
      </c>
      <c r="Q1594" s="7">
        <f>'2026-27 Salary &amp; Benefits'!G$6</f>
        <v>16817.759999999998</v>
      </c>
      <c r="R1594" s="103">
        <f>'2026-27 Salary &amp; Benefits'!H$6</f>
        <v>0.16020000000000001</v>
      </c>
      <c r="S1594" s="103">
        <f>'2026-27 Salary &amp; Benefits'!I$6</f>
        <v>0.15390000000000001</v>
      </c>
      <c r="T1594" s="7">
        <f t="shared" si="276"/>
        <v>38899.040000000001</v>
      </c>
      <c r="U1594" s="7">
        <f t="shared" si="277"/>
        <v>1779.3</v>
      </c>
      <c r="V1594" s="7">
        <f t="shared" si="278"/>
        <v>273.83</v>
      </c>
      <c r="W1594" s="7">
        <f t="shared" si="279"/>
        <v>2053.13</v>
      </c>
      <c r="X1594" s="18">
        <f t="shared" si="280"/>
        <v>147710.07</v>
      </c>
      <c r="Y1594" s="2"/>
      <c r="Z1594" s="2"/>
      <c r="AA1594" s="2"/>
      <c r="AB1594" s="2"/>
      <c r="AC1594" s="2"/>
      <c r="AD1594" s="2"/>
      <c r="AE1594" s="2"/>
      <c r="AF1594" s="2"/>
      <c r="AG1594" s="2"/>
      <c r="AH1594" s="2"/>
      <c r="AI1594" s="2"/>
      <c r="AJ1594" s="2"/>
      <c r="AK1594" s="2"/>
      <c r="AL1594" s="2"/>
      <c r="AM1594" s="2"/>
      <c r="AN1594" s="2"/>
      <c r="AO1594" s="2"/>
      <c r="AP1594" s="2"/>
      <c r="AQ1594" s="2"/>
      <c r="AR1594" s="2"/>
      <c r="AS1594" s="2"/>
      <c r="AT1594" s="2"/>
      <c r="AU1594" s="2"/>
      <c r="AV1594" s="2"/>
      <c r="AW1594" s="2"/>
      <c r="AX1594" s="2"/>
      <c r="AY1594" s="2"/>
      <c r="AZ1594" s="2"/>
      <c r="BA1594" s="2"/>
      <c r="BB1594" s="2"/>
      <c r="BC1594" s="2"/>
      <c r="BD1594" s="2"/>
      <c r="BE1594" s="2"/>
      <c r="BF1594" s="2"/>
      <c r="BG1594" s="2"/>
      <c r="BH1594" s="2"/>
      <c r="BI1594" s="2"/>
      <c r="BJ1594" s="2"/>
      <c r="BK1594" s="2"/>
      <c r="BL1594" s="2"/>
      <c r="BM1594" s="2"/>
      <c r="BN1594" s="2"/>
      <c r="BO1594" s="2"/>
      <c r="BP1594" s="2"/>
      <c r="BQ1594" s="2"/>
      <c r="BR1594" s="2"/>
      <c r="BS1594" s="2"/>
      <c r="BT1594" s="2"/>
      <c r="BU1594" s="2"/>
      <c r="BV1594" s="2"/>
      <c r="BW1594" s="2"/>
      <c r="BX1594" s="2"/>
      <c r="BY1594" s="2"/>
      <c r="BZ1594" s="2"/>
      <c r="CA1594" s="2"/>
      <c r="CB1594" s="2"/>
      <c r="CC1594" s="2"/>
      <c r="CD1594" s="2"/>
      <c r="CE1594" s="2"/>
      <c r="CF1594" s="2"/>
      <c r="CG1594" s="2"/>
      <c r="CH1594" s="2"/>
      <c r="CI1594" s="2"/>
      <c r="CJ1594" s="2"/>
      <c r="CK1594" s="2"/>
      <c r="CL1594" s="2"/>
      <c r="CM1594" s="2"/>
      <c r="CN1594" s="2"/>
      <c r="CO1594" s="2"/>
      <c r="CP1594" s="2"/>
      <c r="CQ1594" s="2"/>
      <c r="CR1594" s="2"/>
      <c r="CS1594" s="2"/>
      <c r="CT1594" s="2"/>
      <c r="CU1594" s="2"/>
      <c r="CV1594" s="2"/>
      <c r="CW1594" s="2"/>
      <c r="CX1594" s="2"/>
      <c r="CY1594" s="2"/>
      <c r="CZ1594" s="2"/>
      <c r="DA1594" s="2"/>
      <c r="DB1594" s="2"/>
      <c r="DC1594" s="2"/>
      <c r="DD1594" s="2"/>
      <c r="DE1594" s="2"/>
      <c r="DF1594" s="2"/>
      <c r="DG1594" s="2"/>
      <c r="DH1594" s="2"/>
      <c r="DI1594" s="2"/>
      <c r="DJ1594" s="2"/>
      <c r="DK1594" s="2"/>
      <c r="DL1594" s="2"/>
      <c r="DM1594" s="2"/>
      <c r="DN1594" s="2"/>
      <c r="DO1594" s="2"/>
      <c r="DP1594" s="2"/>
      <c r="DQ1594" s="2"/>
      <c r="DR1594" s="2"/>
      <c r="DS1594" s="2"/>
      <c r="DT1594" s="2"/>
      <c r="DU1594" s="2"/>
      <c r="DV1594" s="2"/>
      <c r="DW1594" s="2"/>
      <c r="DX1594" s="2"/>
      <c r="DY1594" s="2"/>
      <c r="DZ1594" s="2"/>
      <c r="EA1594" s="2"/>
      <c r="EB1594" s="2"/>
      <c r="EC1594" s="2"/>
      <c r="ED1594" s="2"/>
      <c r="EE1594" s="2"/>
      <c r="EF1594" s="2"/>
      <c r="EG1594" s="2"/>
      <c r="EH1594" s="2"/>
      <c r="EI1594" s="2"/>
      <c r="EJ1594" s="2"/>
      <c r="EK1594" s="2"/>
      <c r="EL1594" s="2"/>
      <c r="EM1594" s="2"/>
      <c r="EN1594" s="2"/>
      <c r="EO1594" s="2"/>
      <c r="EP1594" s="2"/>
      <c r="EQ1594" s="2"/>
      <c r="ER1594" s="2"/>
      <c r="ES1594" s="2"/>
      <c r="ET1594" s="2"/>
      <c r="EU1594" s="2"/>
      <c r="EV1594" s="2"/>
      <c r="EW1594" s="2"/>
      <c r="EX1594" s="2"/>
      <c r="EY1594" s="2"/>
      <c r="EZ1594" s="2"/>
      <c r="FA1594" s="2"/>
      <c r="FB1594" s="2"/>
      <c r="FC1594" s="2"/>
    </row>
    <row r="1595" spans="1:159" s="4" customFormat="1">
      <c r="A1595" s="50" t="s">
        <v>2132</v>
      </c>
      <c r="B1595" s="59" t="s">
        <v>2742</v>
      </c>
      <c r="C1595" s="60">
        <v>5165</v>
      </c>
      <c r="D1595" s="59" t="s">
        <v>90</v>
      </c>
      <c r="E1595" s="78" t="str">
        <f>IFERROR(VLOOKUP($C1595,'2025-26 School Level AAFTE'!$C$2:$L$2349,9,FALSE), "No")</f>
        <v>No</v>
      </c>
      <c r="F1595" s="67">
        <f>IFERROR(VLOOKUP($C1595,'2025-26 School Level AAFTE'!$C$2:$J$2349,8,FALSE), 0)</f>
        <v>759.97</v>
      </c>
      <c r="G1595" s="69">
        <f>IFERROR(IF(E1595= "yes",VLOOKUP(C1595,Summary!$B:$I,6,0),0),0)</f>
        <v>0</v>
      </c>
      <c r="H1595" s="68">
        <f t="shared" si="271"/>
        <v>0</v>
      </c>
      <c r="I1595" s="110">
        <f>VLOOKUP($A1595,'2026-27 Salary &amp; Benefits'!$A:$I,3,FALSE)</f>
        <v>1</v>
      </c>
      <c r="J1595" s="110">
        <f>VLOOKUP($A1595,'2026-27 Salary &amp; Benefits'!$A:$I,4,FALSE)</f>
        <v>1</v>
      </c>
      <c r="K1595" s="101">
        <f t="shared" si="272"/>
        <v>0</v>
      </c>
      <c r="L1595" s="100">
        <f t="shared" si="273"/>
        <v>0</v>
      </c>
      <c r="M1595" s="102">
        <f>'2026-27 Salary &amp; Benefits'!$E$6</f>
        <v>78209</v>
      </c>
      <c r="N1595" s="102">
        <f>'2026-27 Salary &amp; Benefits'!$F$6</f>
        <v>82248</v>
      </c>
      <c r="O1595" s="7">
        <f t="shared" si="274"/>
        <v>0</v>
      </c>
      <c r="P1595" s="7">
        <f t="shared" si="275"/>
        <v>0</v>
      </c>
      <c r="Q1595" s="7">
        <f>'2026-27 Salary &amp; Benefits'!G$6</f>
        <v>16817.759999999998</v>
      </c>
      <c r="R1595" s="103">
        <f>'2026-27 Salary &amp; Benefits'!H$6</f>
        <v>0.16020000000000001</v>
      </c>
      <c r="S1595" s="103">
        <f>'2026-27 Salary &amp; Benefits'!I$6</f>
        <v>0.15390000000000001</v>
      </c>
      <c r="T1595" s="7">
        <f t="shared" si="276"/>
        <v>0</v>
      </c>
      <c r="U1595" s="7">
        <f t="shared" si="277"/>
        <v>0</v>
      </c>
      <c r="V1595" s="7">
        <f t="shared" si="278"/>
        <v>0</v>
      </c>
      <c r="W1595" s="7">
        <f t="shared" si="279"/>
        <v>0</v>
      </c>
      <c r="X1595" s="18">
        <f t="shared" si="280"/>
        <v>0</v>
      </c>
      <c r="Y1595" s="2"/>
      <c r="Z1595" s="2"/>
      <c r="AA1595" s="2"/>
      <c r="AB1595" s="2"/>
      <c r="AC1595" s="2"/>
      <c r="AD1595" s="2"/>
      <c r="AE1595" s="2"/>
      <c r="AF1595" s="2"/>
      <c r="AG1595" s="2"/>
      <c r="AH1595" s="2"/>
      <c r="AI1595" s="2"/>
      <c r="AJ1595" s="2"/>
      <c r="AK1595" s="2"/>
      <c r="AL1595" s="2"/>
      <c r="AM1595" s="2"/>
      <c r="AN1595" s="2"/>
      <c r="AO1595" s="2"/>
      <c r="AP1595" s="2"/>
      <c r="AQ1595" s="2"/>
      <c r="AR1595" s="2"/>
      <c r="AS1595" s="2"/>
      <c r="AT1595" s="2"/>
      <c r="AU1595" s="2"/>
      <c r="AV1595" s="2"/>
      <c r="AW1595" s="2"/>
      <c r="AX1595" s="2"/>
      <c r="AY1595" s="2"/>
      <c r="AZ1595" s="2"/>
      <c r="BA1595" s="2"/>
      <c r="BB1595" s="2"/>
      <c r="BC1595" s="2"/>
      <c r="BD1595" s="2"/>
      <c r="BE1595" s="2"/>
      <c r="BF1595" s="2"/>
      <c r="BG1595" s="2"/>
      <c r="BH1595" s="2"/>
      <c r="BI1595" s="2"/>
      <c r="BJ1595" s="2"/>
      <c r="BK1595" s="2"/>
      <c r="BL1595" s="2"/>
      <c r="BM1595" s="2"/>
      <c r="BN1595" s="2"/>
      <c r="BO1595" s="2"/>
      <c r="BP1595" s="2"/>
      <c r="BQ1595" s="2"/>
      <c r="BR1595" s="2"/>
      <c r="BS1595" s="2"/>
      <c r="BT1595" s="2"/>
      <c r="BU1595" s="2"/>
      <c r="BV1595" s="2"/>
      <c r="BW1595" s="2"/>
      <c r="BX1595" s="2"/>
      <c r="BY1595" s="2"/>
      <c r="BZ1595" s="2"/>
      <c r="CA1595" s="2"/>
      <c r="CB1595" s="2"/>
      <c r="CC1595" s="2"/>
      <c r="CD1595" s="2"/>
      <c r="CE1595" s="2"/>
      <c r="CF1595" s="2"/>
      <c r="CG1595" s="2"/>
      <c r="CH1595" s="2"/>
      <c r="CI1595" s="2"/>
      <c r="CJ1595" s="2"/>
      <c r="CK1595" s="2"/>
      <c r="CL1595" s="2"/>
      <c r="CM1595" s="2"/>
      <c r="CN1595" s="2"/>
      <c r="CO1595" s="2"/>
      <c r="CP1595" s="2"/>
      <c r="CQ1595" s="2"/>
      <c r="CR1595" s="2"/>
      <c r="CS1595" s="2"/>
      <c r="CT1595" s="2"/>
      <c r="CU1595" s="2"/>
      <c r="CV1595" s="2"/>
      <c r="CW1595" s="2"/>
      <c r="CX1595" s="2"/>
      <c r="CY1595" s="2"/>
      <c r="CZ1595" s="2"/>
      <c r="DA1595" s="2"/>
      <c r="DB1595" s="2"/>
      <c r="DC1595" s="2"/>
      <c r="DD1595" s="2"/>
      <c r="DE1595" s="2"/>
      <c r="DF1595" s="2"/>
      <c r="DG1595" s="2"/>
      <c r="DH1595" s="2"/>
      <c r="DI1595" s="2"/>
      <c r="DJ1595" s="2"/>
      <c r="DK1595" s="2"/>
      <c r="DL1595" s="2"/>
      <c r="DM1595" s="2"/>
      <c r="DN1595" s="2"/>
      <c r="DO1595" s="2"/>
      <c r="DP1595" s="2"/>
      <c r="DQ1595" s="2"/>
      <c r="DR1595" s="2"/>
      <c r="DS1595" s="2"/>
      <c r="DT1595" s="2"/>
      <c r="DU1595" s="2"/>
      <c r="DV1595" s="2"/>
      <c r="DW1595" s="2"/>
      <c r="DX1595" s="2"/>
      <c r="DY1595" s="2"/>
      <c r="DZ1595" s="2"/>
      <c r="EA1595" s="2"/>
      <c r="EB1595" s="2"/>
      <c r="EC1595" s="2"/>
      <c r="ED1595" s="2"/>
      <c r="EE1595" s="2"/>
      <c r="EF1595" s="2"/>
      <c r="EG1595" s="2"/>
      <c r="EH1595" s="2"/>
      <c r="EI1595" s="2"/>
      <c r="EJ1595" s="2"/>
      <c r="EK1595" s="2"/>
      <c r="EL1595" s="2"/>
      <c r="EM1595" s="2"/>
      <c r="EN1595" s="2"/>
      <c r="EO1595" s="2"/>
      <c r="EP1595" s="2"/>
      <c r="EQ1595" s="2"/>
      <c r="ER1595" s="2"/>
      <c r="ES1595" s="2"/>
      <c r="ET1595" s="2"/>
      <c r="EU1595" s="2"/>
      <c r="EV1595" s="2"/>
      <c r="EW1595" s="2"/>
      <c r="EX1595" s="2"/>
      <c r="EY1595" s="2"/>
      <c r="EZ1595" s="2"/>
      <c r="FA1595" s="2"/>
      <c r="FB1595" s="2"/>
      <c r="FC1595" s="2"/>
    </row>
    <row r="1596" spans="1:159" s="4" customFormat="1">
      <c r="A1596" s="50" t="s">
        <v>2132</v>
      </c>
      <c r="B1596" s="59" t="s">
        <v>2742</v>
      </c>
      <c r="C1596" s="60">
        <v>5092</v>
      </c>
      <c r="D1596" s="59" t="s">
        <v>89</v>
      </c>
      <c r="E1596" s="78" t="str">
        <f>IFERROR(VLOOKUP($C1596,'2025-26 School Level AAFTE'!$C$2:$L$2349,9,FALSE), "No")</f>
        <v>No</v>
      </c>
      <c r="F1596" s="67">
        <f>IFERROR(VLOOKUP($C1596,'2025-26 School Level AAFTE'!$C$2:$J$2349,8,FALSE), 0)</f>
        <v>654.58000000000004</v>
      </c>
      <c r="G1596" s="69">
        <f>IFERROR(IF(E1596= "yes",VLOOKUP(C1596,Summary!$B:$I,6,0),0),0)</f>
        <v>0</v>
      </c>
      <c r="H1596" s="68">
        <f t="shared" si="271"/>
        <v>0</v>
      </c>
      <c r="I1596" s="110">
        <f>VLOOKUP($A1596,'2026-27 Salary &amp; Benefits'!$A:$I,3,FALSE)</f>
        <v>1</v>
      </c>
      <c r="J1596" s="110">
        <f>VLOOKUP($A1596,'2026-27 Salary &amp; Benefits'!$A:$I,4,FALSE)</f>
        <v>1</v>
      </c>
      <c r="K1596" s="101">
        <f t="shared" si="272"/>
        <v>0</v>
      </c>
      <c r="L1596" s="100">
        <f t="shared" si="273"/>
        <v>0</v>
      </c>
      <c r="M1596" s="102">
        <f>'2026-27 Salary &amp; Benefits'!$E$6</f>
        <v>78209</v>
      </c>
      <c r="N1596" s="102">
        <f>'2026-27 Salary &amp; Benefits'!$F$6</f>
        <v>82248</v>
      </c>
      <c r="O1596" s="7">
        <f t="shared" si="274"/>
        <v>0</v>
      </c>
      <c r="P1596" s="7">
        <f t="shared" si="275"/>
        <v>0</v>
      </c>
      <c r="Q1596" s="7">
        <f>'2026-27 Salary &amp; Benefits'!G$6</f>
        <v>16817.759999999998</v>
      </c>
      <c r="R1596" s="103">
        <f>'2026-27 Salary &amp; Benefits'!H$6</f>
        <v>0.16020000000000001</v>
      </c>
      <c r="S1596" s="103">
        <f>'2026-27 Salary &amp; Benefits'!I$6</f>
        <v>0.15390000000000001</v>
      </c>
      <c r="T1596" s="7">
        <f t="shared" si="276"/>
        <v>0</v>
      </c>
      <c r="U1596" s="7">
        <f t="shared" si="277"/>
        <v>0</v>
      </c>
      <c r="V1596" s="7">
        <f t="shared" si="278"/>
        <v>0</v>
      </c>
      <c r="W1596" s="7">
        <f t="shared" si="279"/>
        <v>0</v>
      </c>
      <c r="X1596" s="18">
        <f t="shared" si="280"/>
        <v>0</v>
      </c>
      <c r="Y1596" s="2"/>
      <c r="Z1596" s="2"/>
      <c r="AA1596" s="2"/>
      <c r="AB1596" s="2"/>
      <c r="AC1596" s="2"/>
      <c r="AD1596" s="2"/>
      <c r="AE1596" s="2"/>
      <c r="AF1596" s="2"/>
      <c r="AG1596" s="2"/>
      <c r="AH1596" s="2"/>
      <c r="AI1596" s="2"/>
      <c r="AJ1596" s="2"/>
      <c r="AK1596" s="2"/>
      <c r="AL1596" s="2"/>
      <c r="AM1596" s="2"/>
      <c r="AN1596" s="2"/>
      <c r="AO1596" s="2"/>
      <c r="AP1596" s="2"/>
      <c r="AQ1596" s="2"/>
      <c r="AR1596" s="2"/>
      <c r="AS1596" s="2"/>
      <c r="AT1596" s="2"/>
      <c r="AU1596" s="2"/>
      <c r="AV1596" s="2"/>
      <c r="AW1596" s="2"/>
      <c r="AX1596" s="2"/>
      <c r="AY1596" s="2"/>
      <c r="AZ1596" s="2"/>
      <c r="BA1596" s="2"/>
      <c r="BB1596" s="2"/>
      <c r="BC1596" s="2"/>
      <c r="BD1596" s="2"/>
      <c r="BE1596" s="2"/>
      <c r="BF1596" s="2"/>
      <c r="BG1596" s="2"/>
      <c r="BH1596" s="2"/>
      <c r="BI1596" s="2"/>
      <c r="BJ1596" s="2"/>
      <c r="BK1596" s="2"/>
      <c r="BL1596" s="2"/>
      <c r="BM1596" s="2"/>
      <c r="BN1596" s="2"/>
      <c r="BO1596" s="2"/>
      <c r="BP1596" s="2"/>
      <c r="BQ1596" s="2"/>
      <c r="BR1596" s="2"/>
      <c r="BS1596" s="2"/>
      <c r="BT1596" s="2"/>
      <c r="BU1596" s="2"/>
      <c r="BV1596" s="2"/>
      <c r="BW1596" s="2"/>
      <c r="BX1596" s="2"/>
      <c r="BY1596" s="2"/>
      <c r="BZ1596" s="2"/>
      <c r="CA1596" s="2"/>
      <c r="CB1596" s="2"/>
      <c r="CC1596" s="2"/>
      <c r="CD1596" s="2"/>
      <c r="CE1596" s="2"/>
      <c r="CF1596" s="2"/>
      <c r="CG1596" s="2"/>
      <c r="CH1596" s="2"/>
      <c r="CI1596" s="2"/>
      <c r="CJ1596" s="2"/>
      <c r="CK1596" s="2"/>
      <c r="CL1596" s="2"/>
      <c r="CM1596" s="2"/>
      <c r="CN1596" s="2"/>
      <c r="CO1596" s="2"/>
      <c r="CP1596" s="2"/>
      <c r="CQ1596" s="2"/>
      <c r="CR1596" s="2"/>
      <c r="CS1596" s="2"/>
      <c r="CT1596" s="2"/>
      <c r="CU1596" s="2"/>
      <c r="CV1596" s="2"/>
      <c r="CW1596" s="2"/>
      <c r="CX1596" s="2"/>
      <c r="CY1596" s="2"/>
      <c r="CZ1596" s="2"/>
      <c r="DA1596" s="2"/>
      <c r="DB1596" s="2"/>
      <c r="DC1596" s="2"/>
      <c r="DD1596" s="2"/>
      <c r="DE1596" s="2"/>
      <c r="DF1596" s="2"/>
      <c r="DG1596" s="2"/>
      <c r="DH1596" s="2"/>
      <c r="DI1596" s="2"/>
      <c r="DJ1596" s="2"/>
      <c r="DK1596" s="2"/>
      <c r="DL1596" s="2"/>
      <c r="DM1596" s="2"/>
      <c r="DN1596" s="2"/>
      <c r="DO1596" s="2"/>
      <c r="DP1596" s="2"/>
      <c r="DQ1596" s="2"/>
      <c r="DR1596" s="2"/>
      <c r="DS1596" s="2"/>
      <c r="DT1596" s="2"/>
      <c r="DU1596" s="2"/>
      <c r="DV1596" s="2"/>
      <c r="DW1596" s="2"/>
      <c r="DX1596" s="2"/>
      <c r="DY1596" s="2"/>
      <c r="DZ1596" s="2"/>
      <c r="EA1596" s="2"/>
      <c r="EB1596" s="2"/>
      <c r="EC1596" s="2"/>
      <c r="ED1596" s="2"/>
      <c r="EE1596" s="2"/>
      <c r="EF1596" s="2"/>
      <c r="EG1596" s="2"/>
      <c r="EH1596" s="2"/>
      <c r="EI1596" s="2"/>
      <c r="EJ1596" s="2"/>
      <c r="EK1596" s="2"/>
      <c r="EL1596" s="2"/>
      <c r="EM1596" s="2"/>
      <c r="EN1596" s="2"/>
      <c r="EO1596" s="2"/>
      <c r="EP1596" s="2"/>
      <c r="EQ1596" s="2"/>
      <c r="ER1596" s="2"/>
      <c r="ES1596" s="2"/>
      <c r="ET1596" s="2"/>
      <c r="EU1596" s="2"/>
      <c r="EV1596" s="2"/>
      <c r="EW1596" s="2"/>
      <c r="EX1596" s="2"/>
      <c r="EY1596" s="2"/>
      <c r="EZ1596" s="2"/>
      <c r="FA1596" s="2"/>
      <c r="FB1596" s="2"/>
      <c r="FC1596" s="2"/>
    </row>
    <row r="1597" spans="1:159" s="4" customFormat="1">
      <c r="A1597" s="50" t="s">
        <v>2132</v>
      </c>
      <c r="B1597" s="59" t="s">
        <v>2742</v>
      </c>
      <c r="C1597" s="60">
        <v>4543</v>
      </c>
      <c r="D1597" s="59" t="s">
        <v>88</v>
      </c>
      <c r="E1597" s="78" t="str">
        <f>IFERROR(VLOOKUP($C1597,'2025-26 School Level AAFTE'!$C$2:$L$2349,9,FALSE), "No")</f>
        <v>No</v>
      </c>
      <c r="F1597" s="67">
        <f>IFERROR(VLOOKUP($C1597,'2025-26 School Level AAFTE'!$C$2:$J$2349,8,FALSE), 0)</f>
        <v>440.65</v>
      </c>
      <c r="G1597" s="69">
        <f>IFERROR(IF(E1597= "yes",VLOOKUP(C1597,Summary!$B:$I,6,0),0),0)</f>
        <v>0</v>
      </c>
      <c r="H1597" s="68">
        <f t="shared" si="271"/>
        <v>0</v>
      </c>
      <c r="I1597" s="110">
        <f>VLOOKUP($A1597,'2026-27 Salary &amp; Benefits'!$A:$I,3,FALSE)</f>
        <v>1</v>
      </c>
      <c r="J1597" s="110">
        <f>VLOOKUP($A1597,'2026-27 Salary &amp; Benefits'!$A:$I,4,FALSE)</f>
        <v>1</v>
      </c>
      <c r="K1597" s="101">
        <f t="shared" si="272"/>
        <v>0</v>
      </c>
      <c r="L1597" s="100">
        <f t="shared" si="273"/>
        <v>0</v>
      </c>
      <c r="M1597" s="102">
        <f>'2026-27 Salary &amp; Benefits'!$E$6</f>
        <v>78209</v>
      </c>
      <c r="N1597" s="102">
        <f>'2026-27 Salary &amp; Benefits'!$F$6</f>
        <v>82248</v>
      </c>
      <c r="O1597" s="7">
        <f t="shared" si="274"/>
        <v>0</v>
      </c>
      <c r="P1597" s="7">
        <f t="shared" si="275"/>
        <v>0</v>
      </c>
      <c r="Q1597" s="7">
        <f>'2026-27 Salary &amp; Benefits'!G$6</f>
        <v>16817.759999999998</v>
      </c>
      <c r="R1597" s="103">
        <f>'2026-27 Salary &amp; Benefits'!H$6</f>
        <v>0.16020000000000001</v>
      </c>
      <c r="S1597" s="103">
        <f>'2026-27 Salary &amp; Benefits'!I$6</f>
        <v>0.15390000000000001</v>
      </c>
      <c r="T1597" s="7">
        <f t="shared" si="276"/>
        <v>0</v>
      </c>
      <c r="U1597" s="7">
        <f t="shared" si="277"/>
        <v>0</v>
      </c>
      <c r="V1597" s="7">
        <f t="shared" si="278"/>
        <v>0</v>
      </c>
      <c r="W1597" s="7">
        <f t="shared" si="279"/>
        <v>0</v>
      </c>
      <c r="X1597" s="18">
        <f t="shared" si="280"/>
        <v>0</v>
      </c>
      <c r="Y1597" s="2"/>
      <c r="Z1597" s="2"/>
      <c r="AA1597" s="2"/>
      <c r="AB1597" s="2"/>
      <c r="AC1597" s="2"/>
      <c r="AD1597" s="2"/>
      <c r="AE1597" s="2"/>
      <c r="AF1597" s="2"/>
      <c r="AG1597" s="2"/>
      <c r="AH1597" s="2"/>
      <c r="AI1597" s="2"/>
      <c r="AJ1597" s="2"/>
      <c r="AK1597" s="2"/>
      <c r="AL1597" s="2"/>
      <c r="AM1597" s="2"/>
      <c r="AN1597" s="2"/>
      <c r="AO1597" s="2"/>
      <c r="AP1597" s="2"/>
      <c r="AQ1597" s="2"/>
      <c r="AR1597" s="2"/>
      <c r="AS1597" s="2"/>
      <c r="AT1597" s="2"/>
      <c r="AU1597" s="2"/>
      <c r="AV1597" s="2"/>
      <c r="AW1597" s="2"/>
      <c r="AX1597" s="2"/>
      <c r="AY1597" s="2"/>
      <c r="AZ1597" s="2"/>
      <c r="BA1597" s="2"/>
      <c r="BB1597" s="2"/>
      <c r="BC1597" s="2"/>
      <c r="BD1597" s="2"/>
      <c r="BE1597" s="2"/>
      <c r="BF1597" s="2"/>
      <c r="BG1597" s="2"/>
      <c r="BH1597" s="2"/>
      <c r="BI1597" s="2"/>
      <c r="BJ1597" s="2"/>
      <c r="BK1597" s="2"/>
      <c r="BL1597" s="2"/>
      <c r="BM1597" s="2"/>
      <c r="BN1597" s="2"/>
      <c r="BO1597" s="2"/>
      <c r="BP1597" s="2"/>
      <c r="BQ1597" s="2"/>
      <c r="BR1597" s="2"/>
      <c r="BS1597" s="2"/>
      <c r="BT1597" s="2"/>
      <c r="BU1597" s="2"/>
      <c r="BV1597" s="2"/>
      <c r="BW1597" s="2"/>
      <c r="BX1597" s="2"/>
      <c r="BY1597" s="2"/>
      <c r="BZ1597" s="2"/>
      <c r="CA1597" s="2"/>
      <c r="CB1597" s="2"/>
      <c r="CC1597" s="2"/>
      <c r="CD1597" s="2"/>
      <c r="CE1597" s="2"/>
      <c r="CF1597" s="2"/>
      <c r="CG1597" s="2"/>
      <c r="CH1597" s="2"/>
      <c r="CI1597" s="2"/>
      <c r="CJ1597" s="2"/>
      <c r="CK1597" s="2"/>
      <c r="CL1597" s="2"/>
      <c r="CM1597" s="2"/>
      <c r="CN1597" s="2"/>
      <c r="CO1597" s="2"/>
      <c r="CP1597" s="2"/>
      <c r="CQ1597" s="2"/>
      <c r="CR1597" s="2"/>
      <c r="CS1597" s="2"/>
      <c r="CT1597" s="2"/>
      <c r="CU1597" s="2"/>
      <c r="CV1597" s="2"/>
      <c r="CW1597" s="2"/>
      <c r="CX1597" s="2"/>
      <c r="CY1597" s="2"/>
      <c r="CZ1597" s="2"/>
      <c r="DA1597" s="2"/>
      <c r="DB1597" s="2"/>
      <c r="DC1597" s="2"/>
      <c r="DD1597" s="2"/>
      <c r="DE1597" s="2"/>
      <c r="DF1597" s="2"/>
      <c r="DG1597" s="2"/>
      <c r="DH1597" s="2"/>
      <c r="DI1597" s="2"/>
      <c r="DJ1597" s="2"/>
      <c r="DK1597" s="2"/>
      <c r="DL1597" s="2"/>
      <c r="DM1597" s="2"/>
      <c r="DN1597" s="2"/>
      <c r="DO1597" s="2"/>
      <c r="DP1597" s="2"/>
      <c r="DQ1597" s="2"/>
      <c r="DR1597" s="2"/>
      <c r="DS1597" s="2"/>
      <c r="DT1597" s="2"/>
      <c r="DU1597" s="2"/>
      <c r="DV1597" s="2"/>
      <c r="DW1597" s="2"/>
      <c r="DX1597" s="2"/>
      <c r="DY1597" s="2"/>
      <c r="DZ1597" s="2"/>
      <c r="EA1597" s="2"/>
      <c r="EB1597" s="2"/>
      <c r="EC1597" s="2"/>
      <c r="ED1597" s="2"/>
      <c r="EE1597" s="2"/>
      <c r="EF1597" s="2"/>
      <c r="EG1597" s="2"/>
      <c r="EH1597" s="2"/>
      <c r="EI1597" s="2"/>
      <c r="EJ1597" s="2"/>
      <c r="EK1597" s="2"/>
      <c r="EL1597" s="2"/>
      <c r="EM1597" s="2"/>
      <c r="EN1597" s="2"/>
      <c r="EO1597" s="2"/>
      <c r="EP1597" s="2"/>
      <c r="EQ1597" s="2"/>
      <c r="ER1597" s="2"/>
      <c r="ES1597" s="2"/>
      <c r="ET1597" s="2"/>
      <c r="EU1597" s="2"/>
      <c r="EV1597" s="2"/>
      <c r="EW1597" s="2"/>
      <c r="EX1597" s="2"/>
      <c r="EY1597" s="2"/>
      <c r="EZ1597" s="2"/>
      <c r="FA1597" s="2"/>
      <c r="FB1597" s="2"/>
      <c r="FC1597" s="2"/>
    </row>
    <row r="1598" spans="1:159" s="4" customFormat="1">
      <c r="A1598" s="50" t="s">
        <v>2154</v>
      </c>
      <c r="B1598" s="59" t="s">
        <v>2743</v>
      </c>
      <c r="C1598" s="58">
        <v>2390</v>
      </c>
      <c r="D1598" s="51" t="s">
        <v>276</v>
      </c>
      <c r="E1598" s="78" t="str">
        <f>IFERROR(VLOOKUP($C1598,'2025-26 School Level AAFTE'!$C$2:$L$2349,9,FALSE), "No")</f>
        <v>No</v>
      </c>
      <c r="F1598" s="67">
        <f>IFERROR(VLOOKUP($C1598,'2025-26 School Level AAFTE'!$C$2:$J$2349,8,FALSE), 0)</f>
        <v>1255.19</v>
      </c>
      <c r="G1598" s="69">
        <f>IFERROR(IF(E1598= "yes",VLOOKUP(C1598,Summary!$B:$I,6,0),0),0)</f>
        <v>0</v>
      </c>
      <c r="H1598" s="68">
        <f t="shared" si="271"/>
        <v>0</v>
      </c>
      <c r="I1598" s="110">
        <f>VLOOKUP($A1598,'2026-27 Salary &amp; Benefits'!$A:$I,3,FALSE)</f>
        <v>1.06</v>
      </c>
      <c r="J1598" s="110">
        <f>VLOOKUP($A1598,'2026-27 Salary &amp; Benefits'!$A:$I,4,FALSE)</f>
        <v>1.06</v>
      </c>
      <c r="K1598" s="101">
        <f t="shared" si="272"/>
        <v>0</v>
      </c>
      <c r="L1598" s="100">
        <f t="shared" si="273"/>
        <v>0</v>
      </c>
      <c r="M1598" s="102">
        <f>'2026-27 Salary &amp; Benefits'!$E$6</f>
        <v>78209</v>
      </c>
      <c r="N1598" s="102">
        <f>'2026-27 Salary &amp; Benefits'!$F$6</f>
        <v>82248</v>
      </c>
      <c r="O1598" s="7">
        <f t="shared" si="274"/>
        <v>0</v>
      </c>
      <c r="P1598" s="7">
        <f t="shared" si="275"/>
        <v>0</v>
      </c>
      <c r="Q1598" s="7">
        <f>'2026-27 Salary &amp; Benefits'!G$6</f>
        <v>16817.759999999998</v>
      </c>
      <c r="R1598" s="103">
        <f>'2026-27 Salary &amp; Benefits'!H$6</f>
        <v>0.16020000000000001</v>
      </c>
      <c r="S1598" s="103">
        <f>'2026-27 Salary &amp; Benefits'!I$6</f>
        <v>0.15390000000000001</v>
      </c>
      <c r="T1598" s="7">
        <f t="shared" si="276"/>
        <v>0</v>
      </c>
      <c r="U1598" s="7">
        <f t="shared" si="277"/>
        <v>0</v>
      </c>
      <c r="V1598" s="7">
        <f t="shared" si="278"/>
        <v>0</v>
      </c>
      <c r="W1598" s="7">
        <f t="shared" si="279"/>
        <v>0</v>
      </c>
      <c r="X1598" s="18">
        <f t="shared" si="280"/>
        <v>0</v>
      </c>
      <c r="Y1598" s="2"/>
      <c r="Z1598" s="2"/>
      <c r="AA1598" s="2"/>
      <c r="AB1598" s="2"/>
      <c r="AC1598" s="2"/>
      <c r="AD1598" s="2"/>
      <c r="AE1598" s="2"/>
      <c r="AF1598" s="2"/>
      <c r="AG1598" s="2"/>
      <c r="AH1598" s="2"/>
      <c r="AI1598" s="2"/>
      <c r="AJ1598" s="2"/>
      <c r="AK1598" s="2"/>
      <c r="AL1598" s="2"/>
      <c r="AM1598" s="2"/>
      <c r="AN1598" s="2"/>
      <c r="AO1598" s="2"/>
      <c r="AP1598" s="2"/>
      <c r="AQ1598" s="2"/>
      <c r="AR1598" s="2"/>
      <c r="AS1598" s="2"/>
      <c r="AT1598" s="2"/>
      <c r="AU1598" s="2"/>
      <c r="AV1598" s="2"/>
      <c r="AW1598" s="2"/>
      <c r="AX1598" s="2"/>
      <c r="AY1598" s="2"/>
      <c r="AZ1598" s="2"/>
      <c r="BA1598" s="2"/>
      <c r="BB1598" s="2"/>
      <c r="BC1598" s="2"/>
      <c r="BD1598" s="2"/>
      <c r="BE1598" s="2"/>
      <c r="BF1598" s="2"/>
      <c r="BG1598" s="2"/>
      <c r="BH1598" s="2"/>
      <c r="BI1598" s="2"/>
      <c r="BJ1598" s="2"/>
      <c r="BK1598" s="2"/>
      <c r="BL1598" s="2"/>
      <c r="BM1598" s="2"/>
      <c r="BN1598" s="2"/>
      <c r="BO1598" s="2"/>
      <c r="BP1598" s="2"/>
      <c r="BQ1598" s="2"/>
      <c r="BR1598" s="2"/>
      <c r="BS1598" s="2"/>
      <c r="BT1598" s="2"/>
      <c r="BU1598" s="2"/>
      <c r="BV1598" s="2"/>
      <c r="BW1598" s="2"/>
      <c r="BX1598" s="2"/>
      <c r="BY1598" s="2"/>
      <c r="BZ1598" s="2"/>
      <c r="CA1598" s="2"/>
      <c r="CB1598" s="2"/>
      <c r="CC1598" s="2"/>
      <c r="CD1598" s="2"/>
      <c r="CE1598" s="2"/>
      <c r="CF1598" s="2"/>
      <c r="CG1598" s="2"/>
      <c r="CH1598" s="2"/>
      <c r="CI1598" s="2"/>
      <c r="CJ1598" s="2"/>
      <c r="CK1598" s="2"/>
      <c r="CL1598" s="2"/>
      <c r="CM1598" s="2"/>
      <c r="CN1598" s="2"/>
      <c r="CO1598" s="2"/>
      <c r="CP1598" s="2"/>
      <c r="CQ1598" s="2"/>
      <c r="CR1598" s="2"/>
      <c r="CS1598" s="2"/>
      <c r="CT1598" s="2"/>
      <c r="CU1598" s="2"/>
      <c r="CV1598" s="2"/>
      <c r="CW1598" s="2"/>
      <c r="CX1598" s="2"/>
      <c r="CY1598" s="2"/>
      <c r="CZ1598" s="2"/>
      <c r="DA1598" s="2"/>
      <c r="DB1598" s="2"/>
      <c r="DC1598" s="2"/>
      <c r="DD1598" s="2"/>
      <c r="DE1598" s="2"/>
      <c r="DF1598" s="2"/>
      <c r="DG1598" s="2"/>
      <c r="DH1598" s="2"/>
      <c r="DI1598" s="2"/>
      <c r="DJ1598" s="2"/>
      <c r="DK1598" s="2"/>
      <c r="DL1598" s="2"/>
      <c r="DM1598" s="2"/>
      <c r="DN1598" s="2"/>
      <c r="DO1598" s="2"/>
      <c r="DP1598" s="2"/>
      <c r="DQ1598" s="2"/>
      <c r="DR1598" s="2"/>
      <c r="DS1598" s="2"/>
      <c r="DT1598" s="2"/>
      <c r="DU1598" s="2"/>
      <c r="DV1598" s="2"/>
      <c r="DW1598" s="2"/>
      <c r="DX1598" s="2"/>
      <c r="DY1598" s="2"/>
      <c r="DZ1598" s="2"/>
      <c r="EA1598" s="2"/>
      <c r="EB1598" s="2"/>
      <c r="EC1598" s="2"/>
      <c r="ED1598" s="2"/>
      <c r="EE1598" s="2"/>
      <c r="EF1598" s="2"/>
      <c r="EG1598" s="2"/>
      <c r="EH1598" s="2"/>
      <c r="EI1598" s="2"/>
      <c r="EJ1598" s="2"/>
      <c r="EK1598" s="2"/>
      <c r="EL1598" s="2"/>
      <c r="EM1598" s="2"/>
      <c r="EN1598" s="2"/>
      <c r="EO1598" s="2"/>
      <c r="EP1598" s="2"/>
      <c r="EQ1598" s="2"/>
      <c r="ER1598" s="2"/>
      <c r="ES1598" s="2"/>
      <c r="ET1598" s="2"/>
      <c r="EU1598" s="2"/>
      <c r="EV1598" s="2"/>
      <c r="EW1598" s="2"/>
      <c r="EX1598" s="2"/>
      <c r="EY1598" s="2"/>
      <c r="EZ1598" s="2"/>
      <c r="FA1598" s="2"/>
      <c r="FB1598" s="2"/>
      <c r="FC1598" s="2"/>
    </row>
    <row r="1599" spans="1:159" s="4" customFormat="1">
      <c r="A1599" s="50" t="s">
        <v>2154</v>
      </c>
      <c r="B1599" s="59" t="s">
        <v>2743</v>
      </c>
      <c r="C1599" s="60">
        <v>3321</v>
      </c>
      <c r="D1599" s="59" t="s">
        <v>277</v>
      </c>
      <c r="E1599" s="78" t="str">
        <f>IFERROR(VLOOKUP($C1599,'2025-26 School Level AAFTE'!$C$2:$L$2349,9,FALSE), "No")</f>
        <v>No</v>
      </c>
      <c r="F1599" s="67">
        <f>IFERROR(VLOOKUP($C1599,'2025-26 School Level AAFTE'!$C$2:$J$2349,8,FALSE), 0)</f>
        <v>777.72</v>
      </c>
      <c r="G1599" s="69">
        <f>IFERROR(IF(E1599= "yes",VLOOKUP(C1599,Summary!$B:$I,6,0),0),0)</f>
        <v>0</v>
      </c>
      <c r="H1599" s="68">
        <f t="shared" si="271"/>
        <v>0</v>
      </c>
      <c r="I1599" s="110">
        <f>VLOOKUP($A1599,'2026-27 Salary &amp; Benefits'!$A:$I,3,FALSE)</f>
        <v>1.06</v>
      </c>
      <c r="J1599" s="110">
        <f>VLOOKUP($A1599,'2026-27 Salary &amp; Benefits'!$A:$I,4,FALSE)</f>
        <v>1.06</v>
      </c>
      <c r="K1599" s="101">
        <f t="shared" si="272"/>
        <v>0</v>
      </c>
      <c r="L1599" s="100">
        <f t="shared" si="273"/>
        <v>0</v>
      </c>
      <c r="M1599" s="102">
        <f>'2026-27 Salary &amp; Benefits'!$E$6</f>
        <v>78209</v>
      </c>
      <c r="N1599" s="102">
        <f>'2026-27 Salary &amp; Benefits'!$F$6</f>
        <v>82248</v>
      </c>
      <c r="O1599" s="7">
        <f t="shared" si="274"/>
        <v>0</v>
      </c>
      <c r="P1599" s="7">
        <f t="shared" si="275"/>
        <v>0</v>
      </c>
      <c r="Q1599" s="7">
        <f>'2026-27 Salary &amp; Benefits'!G$6</f>
        <v>16817.759999999998</v>
      </c>
      <c r="R1599" s="103">
        <f>'2026-27 Salary &amp; Benefits'!H$6</f>
        <v>0.16020000000000001</v>
      </c>
      <c r="S1599" s="103">
        <f>'2026-27 Salary &amp; Benefits'!I$6</f>
        <v>0.15390000000000001</v>
      </c>
      <c r="T1599" s="7">
        <f t="shared" si="276"/>
        <v>0</v>
      </c>
      <c r="U1599" s="7">
        <f t="shared" si="277"/>
        <v>0</v>
      </c>
      <c r="V1599" s="7">
        <f t="shared" si="278"/>
        <v>0</v>
      </c>
      <c r="W1599" s="7">
        <f t="shared" si="279"/>
        <v>0</v>
      </c>
      <c r="X1599" s="18">
        <f t="shared" si="280"/>
        <v>0</v>
      </c>
      <c r="Y1599" s="2"/>
      <c r="Z1599" s="2"/>
      <c r="AA1599" s="2"/>
      <c r="AB1599" s="2"/>
      <c r="AC1599" s="2"/>
      <c r="AD1599" s="2"/>
      <c r="AE1599" s="2"/>
      <c r="AF1599" s="2"/>
      <c r="AG1599" s="2"/>
      <c r="AH1599" s="2"/>
      <c r="AI1599" s="2"/>
      <c r="AJ1599" s="2"/>
      <c r="AK1599" s="2"/>
      <c r="AL1599" s="2"/>
      <c r="AM1599" s="2"/>
      <c r="AN1599" s="2"/>
      <c r="AO1599" s="2"/>
      <c r="AP1599" s="2"/>
      <c r="AQ1599" s="2"/>
      <c r="AR1599" s="2"/>
      <c r="AS1599" s="2"/>
      <c r="AT1599" s="2"/>
      <c r="AU1599" s="2"/>
      <c r="AV1599" s="2"/>
      <c r="AW1599" s="2"/>
      <c r="AX1599" s="2"/>
      <c r="AY1599" s="2"/>
      <c r="AZ1599" s="2"/>
      <c r="BA1599" s="2"/>
      <c r="BB1599" s="2"/>
      <c r="BC1599" s="2"/>
      <c r="BD1599" s="2"/>
      <c r="BE1599" s="2"/>
      <c r="BF1599" s="2"/>
      <c r="BG1599" s="2"/>
      <c r="BH1599" s="2"/>
      <c r="BI1599" s="2"/>
      <c r="BJ1599" s="2"/>
      <c r="BK1599" s="2"/>
      <c r="BL1599" s="2"/>
      <c r="BM1599" s="2"/>
      <c r="BN1599" s="2"/>
      <c r="BO1599" s="2"/>
      <c r="BP1599" s="2"/>
      <c r="BQ1599" s="2"/>
      <c r="BR1599" s="2"/>
      <c r="BS1599" s="2"/>
      <c r="BT1599" s="2"/>
      <c r="BU1599" s="2"/>
      <c r="BV1599" s="2"/>
      <c r="BW1599" s="2"/>
      <c r="BX1599" s="2"/>
      <c r="BY1599" s="2"/>
      <c r="BZ1599" s="2"/>
      <c r="CA1599" s="2"/>
      <c r="CB1599" s="2"/>
      <c r="CC1599" s="2"/>
      <c r="CD1599" s="2"/>
      <c r="CE1599" s="2"/>
      <c r="CF1599" s="2"/>
      <c r="CG1599" s="2"/>
      <c r="CH1599" s="2"/>
      <c r="CI1599" s="2"/>
      <c r="CJ1599" s="2"/>
      <c r="CK1599" s="2"/>
      <c r="CL1599" s="2"/>
      <c r="CM1599" s="2"/>
      <c r="CN1599" s="2"/>
      <c r="CO1599" s="2"/>
      <c r="CP1599" s="2"/>
      <c r="CQ1599" s="2"/>
      <c r="CR1599" s="2"/>
      <c r="CS1599" s="2"/>
      <c r="CT1599" s="2"/>
      <c r="CU1599" s="2"/>
      <c r="CV1599" s="2"/>
      <c r="CW1599" s="2"/>
      <c r="CX1599" s="2"/>
      <c r="CY1599" s="2"/>
      <c r="CZ1599" s="2"/>
      <c r="DA1599" s="2"/>
      <c r="DB1599" s="2"/>
      <c r="DC1599" s="2"/>
      <c r="DD1599" s="2"/>
      <c r="DE1599" s="2"/>
      <c r="DF1599" s="2"/>
      <c r="DG1599" s="2"/>
      <c r="DH1599" s="2"/>
      <c r="DI1599" s="2"/>
      <c r="DJ1599" s="2"/>
      <c r="DK1599" s="2"/>
      <c r="DL1599" s="2"/>
      <c r="DM1599" s="2"/>
      <c r="DN1599" s="2"/>
      <c r="DO1599" s="2"/>
      <c r="DP1599" s="2"/>
      <c r="DQ1599" s="2"/>
      <c r="DR1599" s="2"/>
      <c r="DS1599" s="2"/>
      <c r="DT1599" s="2"/>
      <c r="DU1599" s="2"/>
      <c r="DV1599" s="2"/>
      <c r="DW1599" s="2"/>
      <c r="DX1599" s="2"/>
      <c r="DY1599" s="2"/>
      <c r="DZ1599" s="2"/>
      <c r="EA1599" s="2"/>
      <c r="EB1599" s="2"/>
      <c r="EC1599" s="2"/>
      <c r="ED1599" s="2"/>
      <c r="EE1599" s="2"/>
      <c r="EF1599" s="2"/>
      <c r="EG1599" s="2"/>
      <c r="EH1599" s="2"/>
      <c r="EI1599" s="2"/>
      <c r="EJ1599" s="2"/>
      <c r="EK1599" s="2"/>
      <c r="EL1599" s="2"/>
      <c r="EM1599" s="2"/>
      <c r="EN1599" s="2"/>
      <c r="EO1599" s="2"/>
      <c r="EP1599" s="2"/>
      <c r="EQ1599" s="2"/>
      <c r="ER1599" s="2"/>
      <c r="ES1599" s="2"/>
      <c r="ET1599" s="2"/>
      <c r="EU1599" s="2"/>
      <c r="EV1599" s="2"/>
      <c r="EW1599" s="2"/>
      <c r="EX1599" s="2"/>
      <c r="EY1599" s="2"/>
      <c r="EZ1599" s="2"/>
      <c r="FA1599" s="2"/>
      <c r="FB1599" s="2"/>
      <c r="FC1599" s="2"/>
    </row>
    <row r="1600" spans="1:159" s="4" customFormat="1">
      <c r="A1600" s="50" t="s">
        <v>2154</v>
      </c>
      <c r="B1600" s="59" t="s">
        <v>2743</v>
      </c>
      <c r="C1600" s="60">
        <v>3786</v>
      </c>
      <c r="D1600" s="59" t="s">
        <v>278</v>
      </c>
      <c r="E1600" s="78" t="str">
        <f>IFERROR(VLOOKUP($C1600,'2025-26 School Level AAFTE'!$C$2:$L$2349,9,FALSE), "No")</f>
        <v>No</v>
      </c>
      <c r="F1600" s="67">
        <f>IFERROR(VLOOKUP($C1600,'2025-26 School Level AAFTE'!$C$2:$J$2349,8,FALSE), 0)</f>
        <v>677.27</v>
      </c>
      <c r="G1600" s="69">
        <f>IFERROR(IF(E1600= "yes",VLOOKUP(C1600,Summary!$B:$I,6,0),0),0)</f>
        <v>0</v>
      </c>
      <c r="H1600" s="68">
        <f t="shared" si="271"/>
        <v>0</v>
      </c>
      <c r="I1600" s="110">
        <f>VLOOKUP($A1600,'2026-27 Salary &amp; Benefits'!$A:$I,3,FALSE)</f>
        <v>1.06</v>
      </c>
      <c r="J1600" s="110">
        <f>VLOOKUP($A1600,'2026-27 Salary &amp; Benefits'!$A:$I,4,FALSE)</f>
        <v>1.06</v>
      </c>
      <c r="K1600" s="101">
        <f t="shared" si="272"/>
        <v>0</v>
      </c>
      <c r="L1600" s="100">
        <f t="shared" si="273"/>
        <v>0</v>
      </c>
      <c r="M1600" s="102">
        <f>'2026-27 Salary &amp; Benefits'!$E$6</f>
        <v>78209</v>
      </c>
      <c r="N1600" s="102">
        <f>'2026-27 Salary &amp; Benefits'!$F$6</f>
        <v>82248</v>
      </c>
      <c r="O1600" s="7">
        <f t="shared" si="274"/>
        <v>0</v>
      </c>
      <c r="P1600" s="7">
        <f t="shared" si="275"/>
        <v>0</v>
      </c>
      <c r="Q1600" s="7">
        <f>'2026-27 Salary &amp; Benefits'!G$6</f>
        <v>16817.759999999998</v>
      </c>
      <c r="R1600" s="103">
        <f>'2026-27 Salary &amp; Benefits'!H$6</f>
        <v>0.16020000000000001</v>
      </c>
      <c r="S1600" s="103">
        <f>'2026-27 Salary &amp; Benefits'!I$6</f>
        <v>0.15390000000000001</v>
      </c>
      <c r="T1600" s="7">
        <f t="shared" si="276"/>
        <v>0</v>
      </c>
      <c r="U1600" s="7">
        <f t="shared" si="277"/>
        <v>0</v>
      </c>
      <c r="V1600" s="7">
        <f t="shared" si="278"/>
        <v>0</v>
      </c>
      <c r="W1600" s="7">
        <f t="shared" si="279"/>
        <v>0</v>
      </c>
      <c r="X1600" s="18">
        <f t="shared" si="280"/>
        <v>0</v>
      </c>
      <c r="Y1600" s="2"/>
      <c r="Z1600" s="2"/>
      <c r="AA1600" s="2"/>
      <c r="AB1600" s="2"/>
      <c r="AC1600" s="2"/>
      <c r="AD1600" s="2"/>
      <c r="AE1600" s="2"/>
      <c r="AF1600" s="2"/>
      <c r="AG1600" s="2"/>
      <c r="AH1600" s="2"/>
      <c r="AI1600" s="2"/>
      <c r="AJ1600" s="2"/>
      <c r="AK1600" s="2"/>
      <c r="AL1600" s="2"/>
      <c r="AM1600" s="2"/>
      <c r="AN1600" s="2"/>
      <c r="AO1600" s="2"/>
      <c r="AP1600" s="2"/>
      <c r="AQ1600" s="2"/>
      <c r="AR1600" s="2"/>
      <c r="AS1600" s="2"/>
      <c r="AT1600" s="2"/>
      <c r="AU1600" s="2"/>
      <c r="AV1600" s="2"/>
      <c r="AW1600" s="2"/>
      <c r="AX1600" s="2"/>
      <c r="AY1600" s="2"/>
      <c r="AZ1600" s="2"/>
      <c r="BA1600" s="2"/>
      <c r="BB1600" s="2"/>
      <c r="BC1600" s="2"/>
      <c r="BD1600" s="2"/>
      <c r="BE1600" s="2"/>
      <c r="BF1600" s="2"/>
      <c r="BG1600" s="2"/>
      <c r="BH1600" s="2"/>
      <c r="BI1600" s="2"/>
      <c r="BJ1600" s="2"/>
      <c r="BK1600" s="2"/>
      <c r="BL1600" s="2"/>
      <c r="BM1600" s="2"/>
      <c r="BN1600" s="2"/>
      <c r="BO1600" s="2"/>
      <c r="BP1600" s="2"/>
      <c r="BQ1600" s="2"/>
      <c r="BR1600" s="2"/>
      <c r="BS1600" s="2"/>
      <c r="BT1600" s="2"/>
      <c r="BU1600" s="2"/>
      <c r="BV1600" s="2"/>
      <c r="BW1600" s="2"/>
      <c r="BX1600" s="2"/>
      <c r="BY1600" s="2"/>
      <c r="BZ1600" s="2"/>
      <c r="CA1600" s="2"/>
      <c r="CB1600" s="2"/>
      <c r="CC1600" s="2"/>
      <c r="CD1600" s="2"/>
      <c r="CE1600" s="2"/>
      <c r="CF1600" s="2"/>
      <c r="CG1600" s="2"/>
      <c r="CH1600" s="2"/>
      <c r="CI1600" s="2"/>
      <c r="CJ1600" s="2"/>
      <c r="CK1600" s="2"/>
      <c r="CL1600" s="2"/>
      <c r="CM1600" s="2"/>
      <c r="CN1600" s="2"/>
      <c r="CO1600" s="2"/>
      <c r="CP1600" s="2"/>
      <c r="CQ1600" s="2"/>
      <c r="CR1600" s="2"/>
      <c r="CS1600" s="2"/>
      <c r="CT1600" s="2"/>
      <c r="CU1600" s="2"/>
      <c r="CV1600" s="2"/>
      <c r="CW1600" s="2"/>
      <c r="CX1600" s="2"/>
      <c r="CY1600" s="2"/>
      <c r="CZ1600" s="2"/>
      <c r="DA1600" s="2"/>
      <c r="DB1600" s="2"/>
      <c r="DC1600" s="2"/>
      <c r="DD1600" s="2"/>
      <c r="DE1600" s="2"/>
      <c r="DF1600" s="2"/>
      <c r="DG1600" s="2"/>
      <c r="DH1600" s="2"/>
      <c r="DI1600" s="2"/>
      <c r="DJ1600" s="2"/>
      <c r="DK1600" s="2"/>
      <c r="DL1600" s="2"/>
      <c r="DM1600" s="2"/>
      <c r="DN1600" s="2"/>
      <c r="DO1600" s="2"/>
      <c r="DP1600" s="2"/>
      <c r="DQ1600" s="2"/>
      <c r="DR1600" s="2"/>
      <c r="DS1600" s="2"/>
      <c r="DT1600" s="2"/>
      <c r="DU1600" s="2"/>
      <c r="DV1600" s="2"/>
      <c r="DW1600" s="2"/>
      <c r="DX1600" s="2"/>
      <c r="DY1600" s="2"/>
      <c r="DZ1600" s="2"/>
      <c r="EA1600" s="2"/>
      <c r="EB1600" s="2"/>
      <c r="EC1600" s="2"/>
      <c r="ED1600" s="2"/>
      <c r="EE1600" s="2"/>
      <c r="EF1600" s="2"/>
      <c r="EG1600" s="2"/>
      <c r="EH1600" s="2"/>
      <c r="EI1600" s="2"/>
      <c r="EJ1600" s="2"/>
      <c r="EK1600" s="2"/>
      <c r="EL1600" s="2"/>
      <c r="EM1600" s="2"/>
      <c r="EN1600" s="2"/>
      <c r="EO1600" s="2"/>
      <c r="EP1600" s="2"/>
      <c r="EQ1600" s="2"/>
      <c r="ER1600" s="2"/>
      <c r="ES1600" s="2"/>
      <c r="ET1600" s="2"/>
      <c r="EU1600" s="2"/>
      <c r="EV1600" s="2"/>
      <c r="EW1600" s="2"/>
      <c r="EX1600" s="2"/>
      <c r="EY1600" s="2"/>
      <c r="EZ1600" s="2"/>
      <c r="FA1600" s="2"/>
      <c r="FB1600" s="2"/>
      <c r="FC1600" s="2"/>
    </row>
    <row r="1601" spans="1:159" s="4" customFormat="1">
      <c r="A1601" s="50" t="s">
        <v>2154</v>
      </c>
      <c r="B1601" s="59" t="s">
        <v>2743</v>
      </c>
      <c r="C1601" s="60">
        <v>3891</v>
      </c>
      <c r="D1601" s="59" t="s">
        <v>279</v>
      </c>
      <c r="E1601" s="78" t="str">
        <f>IFERROR(VLOOKUP($C1601,'2025-26 School Level AAFTE'!$C$2:$L$2349,9,FALSE), "No")</f>
        <v>No</v>
      </c>
      <c r="F1601" s="67">
        <f>IFERROR(VLOOKUP($C1601,'2025-26 School Level AAFTE'!$C$2:$J$2349,8,FALSE), 0)</f>
        <v>657.21</v>
      </c>
      <c r="G1601" s="69">
        <f>IFERROR(IF(E1601= "yes",VLOOKUP(C1601,Summary!$B:$I,6,0),0),0)</f>
        <v>0</v>
      </c>
      <c r="H1601" s="68">
        <f t="shared" si="271"/>
        <v>0</v>
      </c>
      <c r="I1601" s="110">
        <f>VLOOKUP($A1601,'2026-27 Salary &amp; Benefits'!$A:$I,3,FALSE)</f>
        <v>1.06</v>
      </c>
      <c r="J1601" s="110">
        <f>VLOOKUP($A1601,'2026-27 Salary &amp; Benefits'!$A:$I,4,FALSE)</f>
        <v>1.06</v>
      </c>
      <c r="K1601" s="101">
        <f t="shared" si="272"/>
        <v>0</v>
      </c>
      <c r="L1601" s="100">
        <f t="shared" si="273"/>
        <v>0</v>
      </c>
      <c r="M1601" s="102">
        <f>'2026-27 Salary &amp; Benefits'!$E$6</f>
        <v>78209</v>
      </c>
      <c r="N1601" s="102">
        <f>'2026-27 Salary &amp; Benefits'!$F$6</f>
        <v>82248</v>
      </c>
      <c r="O1601" s="7">
        <f t="shared" si="274"/>
        <v>0</v>
      </c>
      <c r="P1601" s="7">
        <f t="shared" si="275"/>
        <v>0</v>
      </c>
      <c r="Q1601" s="7">
        <f>'2026-27 Salary &amp; Benefits'!G$6</f>
        <v>16817.759999999998</v>
      </c>
      <c r="R1601" s="103">
        <f>'2026-27 Salary &amp; Benefits'!H$6</f>
        <v>0.16020000000000001</v>
      </c>
      <c r="S1601" s="103">
        <f>'2026-27 Salary &amp; Benefits'!I$6</f>
        <v>0.15390000000000001</v>
      </c>
      <c r="T1601" s="7">
        <f t="shared" si="276"/>
        <v>0</v>
      </c>
      <c r="U1601" s="7">
        <f t="shared" si="277"/>
        <v>0</v>
      </c>
      <c r="V1601" s="7">
        <f t="shared" si="278"/>
        <v>0</v>
      </c>
      <c r="W1601" s="7">
        <f t="shared" si="279"/>
        <v>0</v>
      </c>
      <c r="X1601" s="18">
        <f t="shared" si="280"/>
        <v>0</v>
      </c>
      <c r="Y1601" s="2"/>
      <c r="Z1601" s="2"/>
      <c r="AA1601" s="2"/>
      <c r="AB1601" s="2"/>
      <c r="AC1601" s="2"/>
      <c r="AD1601" s="2"/>
      <c r="AE1601" s="2"/>
      <c r="AF1601" s="2"/>
      <c r="AG1601" s="2"/>
      <c r="AH1601" s="2"/>
      <c r="AI1601" s="2"/>
      <c r="AJ1601" s="2"/>
      <c r="AK1601" s="2"/>
      <c r="AL1601" s="2"/>
      <c r="AM1601" s="2"/>
      <c r="AN1601" s="2"/>
      <c r="AO1601" s="2"/>
      <c r="AP1601" s="2"/>
      <c r="AQ1601" s="2"/>
      <c r="AR1601" s="2"/>
      <c r="AS1601" s="2"/>
      <c r="AT1601" s="2"/>
      <c r="AU1601" s="2"/>
      <c r="AV1601" s="2"/>
      <c r="AW1601" s="2"/>
      <c r="AX1601" s="2"/>
      <c r="AY1601" s="2"/>
      <c r="AZ1601" s="2"/>
      <c r="BA1601" s="2"/>
      <c r="BB1601" s="2"/>
      <c r="BC1601" s="2"/>
      <c r="BD1601" s="2"/>
      <c r="BE1601" s="2"/>
      <c r="BF1601" s="2"/>
      <c r="BG1601" s="2"/>
      <c r="BH1601" s="2"/>
      <c r="BI1601" s="2"/>
      <c r="BJ1601" s="2"/>
      <c r="BK1601" s="2"/>
      <c r="BL1601" s="2"/>
      <c r="BM1601" s="2"/>
      <c r="BN1601" s="2"/>
      <c r="BO1601" s="2"/>
      <c r="BP1601" s="2"/>
      <c r="BQ1601" s="2"/>
      <c r="BR1601" s="2"/>
      <c r="BS1601" s="2"/>
      <c r="BT1601" s="2"/>
      <c r="BU1601" s="2"/>
      <c r="BV1601" s="2"/>
      <c r="BW1601" s="2"/>
      <c r="BX1601" s="2"/>
      <c r="BY1601" s="2"/>
      <c r="BZ1601" s="2"/>
      <c r="CA1601" s="2"/>
      <c r="CB1601" s="2"/>
      <c r="CC1601" s="2"/>
      <c r="CD1601" s="2"/>
      <c r="CE1601" s="2"/>
      <c r="CF1601" s="2"/>
      <c r="CG1601" s="2"/>
      <c r="CH1601" s="2"/>
      <c r="CI1601" s="2"/>
      <c r="CJ1601" s="2"/>
      <c r="CK1601" s="2"/>
      <c r="CL1601" s="2"/>
      <c r="CM1601" s="2"/>
      <c r="CN1601" s="2"/>
      <c r="CO1601" s="2"/>
      <c r="CP1601" s="2"/>
      <c r="CQ1601" s="2"/>
      <c r="CR1601" s="2"/>
      <c r="CS1601" s="2"/>
      <c r="CT1601" s="2"/>
      <c r="CU1601" s="2"/>
      <c r="CV1601" s="2"/>
      <c r="CW1601" s="2"/>
      <c r="CX1601" s="2"/>
      <c r="CY1601" s="2"/>
      <c r="CZ1601" s="2"/>
      <c r="DA1601" s="2"/>
      <c r="DB1601" s="2"/>
      <c r="DC1601" s="2"/>
      <c r="DD1601" s="2"/>
      <c r="DE1601" s="2"/>
      <c r="DF1601" s="2"/>
      <c r="DG1601" s="2"/>
      <c r="DH1601" s="2"/>
      <c r="DI1601" s="2"/>
      <c r="DJ1601" s="2"/>
      <c r="DK1601" s="2"/>
      <c r="DL1601" s="2"/>
      <c r="DM1601" s="2"/>
      <c r="DN1601" s="2"/>
      <c r="DO1601" s="2"/>
      <c r="DP1601" s="2"/>
      <c r="DQ1601" s="2"/>
      <c r="DR1601" s="2"/>
      <c r="DS1601" s="2"/>
      <c r="DT1601" s="2"/>
      <c r="DU1601" s="2"/>
      <c r="DV1601" s="2"/>
      <c r="DW1601" s="2"/>
      <c r="DX1601" s="2"/>
      <c r="DY1601" s="2"/>
      <c r="DZ1601" s="2"/>
      <c r="EA1601" s="2"/>
      <c r="EB1601" s="2"/>
      <c r="EC1601" s="2"/>
      <c r="ED1601" s="2"/>
      <c r="EE1601" s="2"/>
      <c r="EF1601" s="2"/>
      <c r="EG1601" s="2"/>
      <c r="EH1601" s="2"/>
      <c r="EI1601" s="2"/>
      <c r="EJ1601" s="2"/>
      <c r="EK1601" s="2"/>
      <c r="EL1601" s="2"/>
      <c r="EM1601" s="2"/>
      <c r="EN1601" s="2"/>
      <c r="EO1601" s="2"/>
      <c r="EP1601" s="2"/>
      <c r="EQ1601" s="2"/>
      <c r="ER1601" s="2"/>
      <c r="ES1601" s="2"/>
      <c r="ET1601" s="2"/>
      <c r="EU1601" s="2"/>
      <c r="EV1601" s="2"/>
      <c r="EW1601" s="2"/>
      <c r="EX1601" s="2"/>
      <c r="EY1601" s="2"/>
      <c r="EZ1601" s="2"/>
      <c r="FA1601" s="2"/>
      <c r="FB1601" s="2"/>
      <c r="FC1601" s="2"/>
    </row>
    <row r="1602" spans="1:159" s="4" customFormat="1">
      <c r="A1602" s="50" t="s">
        <v>2154</v>
      </c>
      <c r="B1602" s="59" t="s">
        <v>2743</v>
      </c>
      <c r="C1602" s="60">
        <v>5690</v>
      </c>
      <c r="D1602" s="59" t="s">
        <v>3016</v>
      </c>
      <c r="E1602" s="78" t="str">
        <f>IFERROR(VLOOKUP($C1602,'2025-26 School Level AAFTE'!$C$2:$L$2349,9,FALSE), "No")</f>
        <v>No</v>
      </c>
      <c r="F1602" s="67">
        <f>IFERROR(VLOOKUP($C1602,'2025-26 School Level AAFTE'!$C$2:$J$2349,8,FALSE), 0)</f>
        <v>213.56</v>
      </c>
      <c r="G1602" s="69">
        <f>IFERROR(IF(E1602= "yes",VLOOKUP(C1602,Summary!$B:$I,6,0),0),0)</f>
        <v>0</v>
      </c>
      <c r="H1602" s="68">
        <f t="shared" si="271"/>
        <v>0</v>
      </c>
      <c r="I1602" s="110">
        <f>VLOOKUP($A1602,'2026-27 Salary &amp; Benefits'!$A:$I,3,FALSE)</f>
        <v>1.06</v>
      </c>
      <c r="J1602" s="110">
        <f>VLOOKUP($A1602,'2026-27 Salary &amp; Benefits'!$A:$I,4,FALSE)</f>
        <v>1.06</v>
      </c>
      <c r="K1602" s="101">
        <f t="shared" si="272"/>
        <v>0</v>
      </c>
      <c r="L1602" s="100">
        <f t="shared" si="273"/>
        <v>0</v>
      </c>
      <c r="M1602" s="102">
        <f>'2026-27 Salary &amp; Benefits'!$E$6</f>
        <v>78209</v>
      </c>
      <c r="N1602" s="102">
        <f>'2026-27 Salary &amp; Benefits'!$F$6</f>
        <v>82248</v>
      </c>
      <c r="O1602" s="7">
        <f t="shared" si="274"/>
        <v>0</v>
      </c>
      <c r="P1602" s="7">
        <f t="shared" si="275"/>
        <v>0</v>
      </c>
      <c r="Q1602" s="7">
        <f>'2026-27 Salary &amp; Benefits'!G$6</f>
        <v>16817.759999999998</v>
      </c>
      <c r="R1602" s="103">
        <f>'2026-27 Salary &amp; Benefits'!H$6</f>
        <v>0.16020000000000001</v>
      </c>
      <c r="S1602" s="103">
        <f>'2026-27 Salary &amp; Benefits'!I$6</f>
        <v>0.15390000000000001</v>
      </c>
      <c r="T1602" s="7">
        <f t="shared" si="276"/>
        <v>0</v>
      </c>
      <c r="U1602" s="7">
        <f t="shared" si="277"/>
        <v>0</v>
      </c>
      <c r="V1602" s="7">
        <f t="shared" si="278"/>
        <v>0</v>
      </c>
      <c r="W1602" s="7">
        <f t="shared" si="279"/>
        <v>0</v>
      </c>
      <c r="X1602" s="18">
        <f t="shared" si="280"/>
        <v>0</v>
      </c>
      <c r="Y1602" s="2"/>
      <c r="Z1602" s="2"/>
      <c r="AA1602" s="2"/>
      <c r="AB1602" s="2"/>
      <c r="AC1602" s="2"/>
      <c r="AD1602" s="2"/>
      <c r="AE1602" s="2"/>
      <c r="AF1602" s="2"/>
      <c r="AG1602" s="2"/>
      <c r="AH1602" s="2"/>
      <c r="AI1602" s="2"/>
      <c r="AJ1602" s="2"/>
      <c r="AK1602" s="2"/>
      <c r="AL1602" s="2"/>
      <c r="AM1602" s="2"/>
      <c r="AN1602" s="2"/>
      <c r="AO1602" s="2"/>
      <c r="AP1602" s="2"/>
      <c r="AQ1602" s="2"/>
      <c r="AR1602" s="2"/>
      <c r="AS1602" s="2"/>
      <c r="AT1602" s="2"/>
      <c r="AU1602" s="2"/>
      <c r="AV1602" s="2"/>
      <c r="AW1602" s="2"/>
      <c r="AX1602" s="2"/>
      <c r="AY1602" s="2"/>
      <c r="AZ1602" s="2"/>
      <c r="BA1602" s="2"/>
      <c r="BB1602" s="2"/>
      <c r="BC1602" s="2"/>
      <c r="BD1602" s="2"/>
      <c r="BE1602" s="2"/>
      <c r="BF1602" s="2"/>
      <c r="BG1602" s="2"/>
      <c r="BH1602" s="2"/>
      <c r="BI1602" s="2"/>
      <c r="BJ1602" s="2"/>
      <c r="BK1602" s="2"/>
      <c r="BL1602" s="2"/>
      <c r="BM1602" s="2"/>
      <c r="BN1602" s="2"/>
      <c r="BO1602" s="2"/>
      <c r="BP1602" s="2"/>
      <c r="BQ1602" s="2"/>
      <c r="BR1602" s="2"/>
      <c r="BS1602" s="2"/>
      <c r="BT1602" s="2"/>
      <c r="BU1602" s="2"/>
      <c r="BV1602" s="2"/>
      <c r="BW1602" s="2"/>
      <c r="BX1602" s="2"/>
      <c r="BY1602" s="2"/>
      <c r="BZ1602" s="2"/>
      <c r="CA1602" s="2"/>
      <c r="CB1602" s="2"/>
      <c r="CC1602" s="2"/>
      <c r="CD1602" s="2"/>
      <c r="CE1602" s="2"/>
      <c r="CF1602" s="2"/>
      <c r="CG1602" s="2"/>
      <c r="CH1602" s="2"/>
      <c r="CI1602" s="2"/>
      <c r="CJ1602" s="2"/>
      <c r="CK1602" s="2"/>
      <c r="CL1602" s="2"/>
      <c r="CM1602" s="2"/>
      <c r="CN1602" s="2"/>
      <c r="CO1602" s="2"/>
      <c r="CP1602" s="2"/>
      <c r="CQ1602" s="2"/>
      <c r="CR1602" s="2"/>
      <c r="CS1602" s="2"/>
      <c r="CT1602" s="2"/>
      <c r="CU1602" s="2"/>
      <c r="CV1602" s="2"/>
      <c r="CW1602" s="2"/>
      <c r="CX1602" s="2"/>
      <c r="CY1602" s="2"/>
      <c r="CZ1602" s="2"/>
      <c r="DA1602" s="2"/>
      <c r="DB1602" s="2"/>
      <c r="DC1602" s="2"/>
      <c r="DD1602" s="2"/>
      <c r="DE1602" s="2"/>
      <c r="DF1602" s="2"/>
      <c r="DG1602" s="2"/>
      <c r="DH1602" s="2"/>
      <c r="DI1602" s="2"/>
      <c r="DJ1602" s="2"/>
      <c r="DK1602" s="2"/>
      <c r="DL1602" s="2"/>
      <c r="DM1602" s="2"/>
      <c r="DN1602" s="2"/>
      <c r="DO1602" s="2"/>
      <c r="DP1602" s="2"/>
      <c r="DQ1602" s="2"/>
      <c r="DR1602" s="2"/>
      <c r="DS1602" s="2"/>
      <c r="DT1602" s="2"/>
      <c r="DU1602" s="2"/>
      <c r="DV1602" s="2"/>
      <c r="DW1602" s="2"/>
      <c r="DX1602" s="2"/>
      <c r="DY1602" s="2"/>
      <c r="DZ1602" s="2"/>
      <c r="EA1602" s="2"/>
      <c r="EB1602" s="2"/>
      <c r="EC1602" s="2"/>
      <c r="ED1602" s="2"/>
      <c r="EE1602" s="2"/>
      <c r="EF1602" s="2"/>
      <c r="EG1602" s="2"/>
      <c r="EH1602" s="2"/>
      <c r="EI1602" s="2"/>
      <c r="EJ1602" s="2"/>
      <c r="EK1602" s="2"/>
      <c r="EL1602" s="2"/>
      <c r="EM1602" s="2"/>
      <c r="EN1602" s="2"/>
      <c r="EO1602" s="2"/>
      <c r="EP1602" s="2"/>
      <c r="EQ1602" s="2"/>
      <c r="ER1602" s="2"/>
      <c r="ES1602" s="2"/>
      <c r="ET1602" s="2"/>
      <c r="EU1602" s="2"/>
      <c r="EV1602" s="2"/>
      <c r="EW1602" s="2"/>
      <c r="EX1602" s="2"/>
      <c r="EY1602" s="2"/>
      <c r="EZ1602" s="2"/>
      <c r="FA1602" s="2"/>
      <c r="FB1602" s="2"/>
      <c r="FC1602" s="2"/>
    </row>
    <row r="1603" spans="1:159" s="4" customFormat="1">
      <c r="A1603" s="50" t="s">
        <v>2154</v>
      </c>
      <c r="B1603" s="59" t="s">
        <v>2743</v>
      </c>
      <c r="C1603" s="60">
        <v>5518</v>
      </c>
      <c r="D1603" s="59" t="s">
        <v>2849</v>
      </c>
      <c r="E1603" s="78" t="str">
        <f>IFERROR(VLOOKUP($C1603,'2025-26 School Level AAFTE'!$C$2:$L$2349,9,FALSE), "No")</f>
        <v>No</v>
      </c>
      <c r="F1603" s="67">
        <f>IFERROR(VLOOKUP($C1603,'2025-26 School Level AAFTE'!$C$2:$J$2349,8,FALSE), 0)</f>
        <v>654.92999999999995</v>
      </c>
      <c r="G1603" s="69">
        <f>IFERROR(IF(E1603= "yes",VLOOKUP(C1603,Summary!$B:$I,6,0),0),0)</f>
        <v>0</v>
      </c>
      <c r="H1603" s="68">
        <f t="shared" si="271"/>
        <v>0</v>
      </c>
      <c r="I1603" s="110">
        <f>VLOOKUP($A1603,'2026-27 Salary &amp; Benefits'!$A:$I,3,FALSE)</f>
        <v>1.06</v>
      </c>
      <c r="J1603" s="110">
        <f>VLOOKUP($A1603,'2026-27 Salary &amp; Benefits'!$A:$I,4,FALSE)</f>
        <v>1.06</v>
      </c>
      <c r="K1603" s="101">
        <f t="shared" si="272"/>
        <v>0</v>
      </c>
      <c r="L1603" s="100">
        <f t="shared" si="273"/>
        <v>0</v>
      </c>
      <c r="M1603" s="102">
        <f>'2026-27 Salary &amp; Benefits'!$E$6</f>
        <v>78209</v>
      </c>
      <c r="N1603" s="102">
        <f>'2026-27 Salary &amp; Benefits'!$F$6</f>
        <v>82248</v>
      </c>
      <c r="O1603" s="7">
        <f t="shared" si="274"/>
        <v>0</v>
      </c>
      <c r="P1603" s="7">
        <f t="shared" si="275"/>
        <v>0</v>
      </c>
      <c r="Q1603" s="7">
        <f>'2026-27 Salary &amp; Benefits'!G$6</f>
        <v>16817.759999999998</v>
      </c>
      <c r="R1603" s="103">
        <f>'2026-27 Salary &amp; Benefits'!H$6</f>
        <v>0.16020000000000001</v>
      </c>
      <c r="S1603" s="103">
        <f>'2026-27 Salary &amp; Benefits'!I$6</f>
        <v>0.15390000000000001</v>
      </c>
      <c r="T1603" s="7">
        <f t="shared" si="276"/>
        <v>0</v>
      </c>
      <c r="U1603" s="7">
        <f t="shared" si="277"/>
        <v>0</v>
      </c>
      <c r="V1603" s="7">
        <f t="shared" si="278"/>
        <v>0</v>
      </c>
      <c r="W1603" s="7">
        <f t="shared" si="279"/>
        <v>0</v>
      </c>
      <c r="X1603" s="18">
        <f t="shared" si="280"/>
        <v>0</v>
      </c>
      <c r="Y1603" s="2"/>
      <c r="Z1603" s="2"/>
      <c r="AA1603" s="2"/>
      <c r="AB1603" s="2"/>
      <c r="AC1603" s="2"/>
      <c r="AD1603" s="2"/>
      <c r="AE1603" s="2"/>
      <c r="AF1603" s="2"/>
      <c r="AG1603" s="2"/>
      <c r="AH1603" s="2"/>
      <c r="AI1603" s="2"/>
      <c r="AJ1603" s="2"/>
      <c r="AK1603" s="2"/>
      <c r="AL1603" s="2"/>
      <c r="AM1603" s="2"/>
      <c r="AN1603" s="2"/>
      <c r="AO1603" s="2"/>
      <c r="AP1603" s="2"/>
      <c r="AQ1603" s="2"/>
      <c r="AR1603" s="2"/>
      <c r="AS1603" s="2"/>
      <c r="AT1603" s="2"/>
      <c r="AU1603" s="2"/>
      <c r="AV1603" s="2"/>
      <c r="AW1603" s="2"/>
      <c r="AX1603" s="2"/>
      <c r="AY1603" s="2"/>
      <c r="AZ1603" s="2"/>
      <c r="BA1603" s="2"/>
      <c r="BB1603" s="2"/>
      <c r="BC1603" s="2"/>
      <c r="BD1603" s="2"/>
      <c r="BE1603" s="2"/>
      <c r="BF1603" s="2"/>
      <c r="BG1603" s="2"/>
      <c r="BH1603" s="2"/>
      <c r="BI1603" s="2"/>
      <c r="BJ1603" s="2"/>
      <c r="BK1603" s="2"/>
      <c r="BL1603" s="2"/>
      <c r="BM1603" s="2"/>
      <c r="BN1603" s="2"/>
      <c r="BO1603" s="2"/>
      <c r="BP1603" s="2"/>
      <c r="BQ1603" s="2"/>
      <c r="BR1603" s="2"/>
      <c r="BS1603" s="2"/>
      <c r="BT1603" s="2"/>
      <c r="BU1603" s="2"/>
      <c r="BV1603" s="2"/>
      <c r="BW1603" s="2"/>
      <c r="BX1603" s="2"/>
      <c r="BY1603" s="2"/>
      <c r="BZ1603" s="2"/>
      <c r="CA1603" s="2"/>
      <c r="CB1603" s="2"/>
      <c r="CC1603" s="2"/>
      <c r="CD1603" s="2"/>
      <c r="CE1603" s="2"/>
      <c r="CF1603" s="2"/>
      <c r="CG1603" s="2"/>
      <c r="CH1603" s="2"/>
      <c r="CI1603" s="2"/>
      <c r="CJ1603" s="2"/>
      <c r="CK1603" s="2"/>
      <c r="CL1603" s="2"/>
      <c r="CM1603" s="2"/>
      <c r="CN1603" s="2"/>
      <c r="CO1603" s="2"/>
      <c r="CP1603" s="2"/>
      <c r="CQ1603" s="2"/>
      <c r="CR1603" s="2"/>
      <c r="CS1603" s="2"/>
      <c r="CT1603" s="2"/>
      <c r="CU1603" s="2"/>
      <c r="CV1603" s="2"/>
      <c r="CW1603" s="2"/>
      <c r="CX1603" s="2"/>
      <c r="CY1603" s="2"/>
      <c r="CZ1603" s="2"/>
      <c r="DA1603" s="2"/>
      <c r="DB1603" s="2"/>
      <c r="DC1603" s="2"/>
      <c r="DD1603" s="2"/>
      <c r="DE1603" s="2"/>
      <c r="DF1603" s="2"/>
      <c r="DG1603" s="2"/>
      <c r="DH1603" s="2"/>
      <c r="DI1603" s="2"/>
      <c r="DJ1603" s="2"/>
      <c r="DK1603" s="2"/>
      <c r="DL1603" s="2"/>
      <c r="DM1603" s="2"/>
      <c r="DN1603" s="2"/>
      <c r="DO1603" s="2"/>
      <c r="DP1603" s="2"/>
      <c r="DQ1603" s="2"/>
      <c r="DR1603" s="2"/>
      <c r="DS1603" s="2"/>
      <c r="DT1603" s="2"/>
      <c r="DU1603" s="2"/>
      <c r="DV1603" s="2"/>
      <c r="DW1603" s="2"/>
      <c r="DX1603" s="2"/>
      <c r="DY1603" s="2"/>
      <c r="DZ1603" s="2"/>
      <c r="EA1603" s="2"/>
      <c r="EB1603" s="2"/>
      <c r="EC1603" s="2"/>
      <c r="ED1603" s="2"/>
      <c r="EE1603" s="2"/>
      <c r="EF1603" s="2"/>
      <c r="EG1603" s="2"/>
      <c r="EH1603" s="2"/>
      <c r="EI1603" s="2"/>
      <c r="EJ1603" s="2"/>
      <c r="EK1603" s="2"/>
      <c r="EL1603" s="2"/>
      <c r="EM1603" s="2"/>
      <c r="EN1603" s="2"/>
      <c r="EO1603" s="2"/>
      <c r="EP1603" s="2"/>
      <c r="EQ1603" s="2"/>
      <c r="ER1603" s="2"/>
      <c r="ES1603" s="2"/>
      <c r="ET1603" s="2"/>
      <c r="EU1603" s="2"/>
      <c r="EV1603" s="2"/>
      <c r="EW1603" s="2"/>
      <c r="EX1603" s="2"/>
      <c r="EY1603" s="2"/>
      <c r="EZ1603" s="2"/>
      <c r="FA1603" s="2"/>
      <c r="FB1603" s="2"/>
      <c r="FC1603" s="2"/>
    </row>
    <row r="1604" spans="1:159" s="4" customFormat="1">
      <c r="A1604" s="50" t="s">
        <v>2124</v>
      </c>
      <c r="B1604" s="59" t="s">
        <v>2744</v>
      </c>
      <c r="C1604" s="60">
        <v>5303</v>
      </c>
      <c r="D1604" s="59" t="s">
        <v>18</v>
      </c>
      <c r="E1604" s="78" t="str">
        <f>IFERROR(VLOOKUP($C1604,'2025-26 School Level AAFTE'!$C$2:$L$2349,9,FALSE), "No")</f>
        <v>No</v>
      </c>
      <c r="F1604" s="67">
        <f>IFERROR(VLOOKUP($C1604,'2025-26 School Level AAFTE'!$C$2:$J$2349,8,FALSE), 0)</f>
        <v>85.12</v>
      </c>
      <c r="G1604" s="69">
        <f>IFERROR(IF(E1604= "yes",VLOOKUP(C1604,Summary!$B:$I,6,0),0),0)</f>
        <v>0</v>
      </c>
      <c r="H1604" s="68">
        <f t="shared" si="271"/>
        <v>0</v>
      </c>
      <c r="I1604" s="110">
        <f>VLOOKUP($A1604,'2026-27 Salary &amp; Benefits'!$A:$I,3,FALSE)</f>
        <v>1</v>
      </c>
      <c r="J1604" s="110">
        <f>VLOOKUP($A1604,'2026-27 Salary &amp; Benefits'!$A:$I,4,FALSE)</f>
        <v>1.04</v>
      </c>
      <c r="K1604" s="101">
        <f t="shared" si="272"/>
        <v>0</v>
      </c>
      <c r="L1604" s="100">
        <f t="shared" si="273"/>
        <v>0</v>
      </c>
      <c r="M1604" s="102">
        <f>'2026-27 Salary &amp; Benefits'!$E$6</f>
        <v>78209</v>
      </c>
      <c r="N1604" s="102">
        <f>'2026-27 Salary &amp; Benefits'!$F$6</f>
        <v>82248</v>
      </c>
      <c r="O1604" s="7">
        <f t="shared" si="274"/>
        <v>0</v>
      </c>
      <c r="P1604" s="7">
        <f t="shared" si="275"/>
        <v>0</v>
      </c>
      <c r="Q1604" s="7">
        <f>'2026-27 Salary &amp; Benefits'!G$6</f>
        <v>16817.759999999998</v>
      </c>
      <c r="R1604" s="103">
        <f>'2026-27 Salary &amp; Benefits'!H$6</f>
        <v>0.16020000000000001</v>
      </c>
      <c r="S1604" s="103">
        <f>'2026-27 Salary &amp; Benefits'!I$6</f>
        <v>0.15390000000000001</v>
      </c>
      <c r="T1604" s="7">
        <f t="shared" si="276"/>
        <v>0</v>
      </c>
      <c r="U1604" s="7">
        <f t="shared" si="277"/>
        <v>0</v>
      </c>
      <c r="V1604" s="7">
        <f t="shared" si="278"/>
        <v>0</v>
      </c>
      <c r="W1604" s="7">
        <f t="shared" si="279"/>
        <v>0</v>
      </c>
      <c r="X1604" s="18">
        <f t="shared" si="280"/>
        <v>0</v>
      </c>
      <c r="Y1604" s="2"/>
      <c r="Z1604" s="2"/>
      <c r="AA1604" s="2"/>
      <c r="AB1604" s="2"/>
      <c r="AC1604" s="2"/>
      <c r="AD1604" s="2"/>
      <c r="AE1604" s="2"/>
      <c r="AF1604" s="2"/>
      <c r="AG1604" s="2"/>
      <c r="AH1604" s="2"/>
      <c r="AI1604" s="2"/>
      <c r="AJ1604" s="2"/>
      <c r="AK1604" s="2"/>
      <c r="AL1604" s="2"/>
      <c r="AM1604" s="2"/>
      <c r="AN1604" s="2"/>
      <c r="AO1604" s="2"/>
      <c r="AP1604" s="2"/>
      <c r="AQ1604" s="2"/>
      <c r="AR1604" s="2"/>
      <c r="AS1604" s="2"/>
      <c r="AT1604" s="2"/>
      <c r="AU1604" s="2"/>
      <c r="AV1604" s="2"/>
      <c r="AW1604" s="2"/>
      <c r="AX1604" s="2"/>
      <c r="AY1604" s="2"/>
      <c r="AZ1604" s="2"/>
      <c r="BA1604" s="2"/>
      <c r="BB1604" s="2"/>
      <c r="BC1604" s="2"/>
      <c r="BD1604" s="2"/>
      <c r="BE1604" s="2"/>
      <c r="BF1604" s="2"/>
      <c r="BG1604" s="2"/>
      <c r="BH1604" s="2"/>
      <c r="BI1604" s="2"/>
      <c r="BJ1604" s="2"/>
      <c r="BK1604" s="2"/>
      <c r="BL1604" s="2"/>
      <c r="BM1604" s="2"/>
      <c r="BN1604" s="2"/>
      <c r="BO1604" s="2"/>
      <c r="BP1604" s="2"/>
      <c r="BQ1604" s="2"/>
      <c r="BR1604" s="2"/>
      <c r="BS1604" s="2"/>
      <c r="BT1604" s="2"/>
      <c r="BU1604" s="2"/>
      <c r="BV1604" s="2"/>
      <c r="BW1604" s="2"/>
      <c r="BX1604" s="2"/>
      <c r="BY1604" s="2"/>
      <c r="BZ1604" s="2"/>
      <c r="CA1604" s="2"/>
      <c r="CB1604" s="2"/>
      <c r="CC1604" s="2"/>
      <c r="CD1604" s="2"/>
      <c r="CE1604" s="2"/>
      <c r="CF1604" s="2"/>
      <c r="CG1604" s="2"/>
      <c r="CH1604" s="2"/>
      <c r="CI1604" s="2"/>
      <c r="CJ1604" s="2"/>
      <c r="CK1604" s="2"/>
      <c r="CL1604" s="2"/>
      <c r="CM1604" s="2"/>
      <c r="CN1604" s="2"/>
      <c r="CO1604" s="2"/>
      <c r="CP1604" s="2"/>
      <c r="CQ1604" s="2"/>
      <c r="CR1604" s="2"/>
      <c r="CS1604" s="2"/>
      <c r="CT1604" s="2"/>
      <c r="CU1604" s="2"/>
      <c r="CV1604" s="2"/>
      <c r="CW1604" s="2"/>
      <c r="CX1604" s="2"/>
      <c r="CY1604" s="2"/>
      <c r="CZ1604" s="2"/>
      <c r="DA1604" s="2"/>
      <c r="DB1604" s="2"/>
      <c r="DC1604" s="2"/>
      <c r="DD1604" s="2"/>
      <c r="DE1604" s="2"/>
      <c r="DF1604" s="2"/>
      <c r="DG1604" s="2"/>
      <c r="DH1604" s="2"/>
      <c r="DI1604" s="2"/>
      <c r="DJ1604" s="2"/>
      <c r="DK1604" s="2"/>
      <c r="DL1604" s="2"/>
      <c r="DM1604" s="2"/>
      <c r="DN1604" s="2"/>
      <c r="DO1604" s="2"/>
      <c r="DP1604" s="2"/>
      <c r="DQ1604" s="2"/>
      <c r="DR1604" s="2"/>
      <c r="DS1604" s="2"/>
      <c r="DT1604" s="2"/>
      <c r="DU1604" s="2"/>
      <c r="DV1604" s="2"/>
      <c r="DW1604" s="2"/>
      <c r="DX1604" s="2"/>
      <c r="DY1604" s="2"/>
      <c r="DZ1604" s="2"/>
      <c r="EA1604" s="2"/>
      <c r="EB1604" s="2"/>
      <c r="EC1604" s="2"/>
      <c r="ED1604" s="2"/>
      <c r="EE1604" s="2"/>
      <c r="EF1604" s="2"/>
      <c r="EG1604" s="2"/>
      <c r="EH1604" s="2"/>
      <c r="EI1604" s="2"/>
      <c r="EJ1604" s="2"/>
      <c r="EK1604" s="2"/>
      <c r="EL1604" s="2"/>
      <c r="EM1604" s="2"/>
      <c r="EN1604" s="2"/>
      <c r="EO1604" s="2"/>
      <c r="EP1604" s="2"/>
      <c r="EQ1604" s="2"/>
      <c r="ER1604" s="2"/>
      <c r="ES1604" s="2"/>
      <c r="ET1604" s="2"/>
      <c r="EU1604" s="2"/>
      <c r="EV1604" s="2"/>
      <c r="EW1604" s="2"/>
      <c r="EX1604" s="2"/>
      <c r="EY1604" s="2"/>
      <c r="EZ1604" s="2"/>
      <c r="FA1604" s="2"/>
      <c r="FB1604" s="2"/>
      <c r="FC1604" s="2"/>
    </row>
    <row r="1605" spans="1:159" s="4" customFormat="1">
      <c r="A1605" s="50" t="s">
        <v>2124</v>
      </c>
      <c r="B1605" s="59" t="s">
        <v>2744</v>
      </c>
      <c r="C1605" s="60">
        <v>2719</v>
      </c>
      <c r="D1605" s="59" t="s">
        <v>17</v>
      </c>
      <c r="E1605" s="78" t="str">
        <f>IFERROR(VLOOKUP($C1605,'2025-26 School Level AAFTE'!$C$2:$L$2349,9,FALSE), "No")</f>
        <v>Yes</v>
      </c>
      <c r="F1605" s="67">
        <f>IFERROR(VLOOKUP($C1605,'2025-26 School Level AAFTE'!$C$2:$J$2349,8,FALSE), 0)</f>
        <v>155.70000000000002</v>
      </c>
      <c r="G1605" s="69">
        <f>IFERROR(IF(E1605= "yes",VLOOKUP(C1605,Summary!$B:$I,6,0),0),0)</f>
        <v>0</v>
      </c>
      <c r="H1605" s="68">
        <f t="shared" si="271"/>
        <v>155.70000000000002</v>
      </c>
      <c r="I1605" s="110">
        <f>VLOOKUP($A1605,'2026-27 Salary &amp; Benefits'!$A:$I,3,FALSE)</f>
        <v>1</v>
      </c>
      <c r="J1605" s="110">
        <f>VLOOKUP($A1605,'2026-27 Salary &amp; Benefits'!$A:$I,4,FALSE)</f>
        <v>1.04</v>
      </c>
      <c r="K1605" s="101">
        <f t="shared" si="272"/>
        <v>155.70000000000002</v>
      </c>
      <c r="L1605" s="100">
        <f t="shared" si="273"/>
        <v>0.45700000000000002</v>
      </c>
      <c r="M1605" s="102">
        <f>'2026-27 Salary &amp; Benefits'!$E$6</f>
        <v>78209</v>
      </c>
      <c r="N1605" s="102">
        <f>'2026-27 Salary &amp; Benefits'!$F$6</f>
        <v>82248</v>
      </c>
      <c r="O1605" s="7">
        <f t="shared" si="274"/>
        <v>35741.51</v>
      </c>
      <c r="P1605" s="7">
        <f t="shared" si="275"/>
        <v>3349.3199999999997</v>
      </c>
      <c r="Q1605" s="7">
        <f>'2026-27 Salary &amp; Benefits'!G$6</f>
        <v>16817.759999999998</v>
      </c>
      <c r="R1605" s="103">
        <f>'2026-27 Salary &amp; Benefits'!H$6</f>
        <v>0.16020000000000001</v>
      </c>
      <c r="S1605" s="103">
        <f>'2026-27 Salary &amp; Benefits'!I$6</f>
        <v>0.15390000000000001</v>
      </c>
      <c r="T1605" s="7">
        <f t="shared" si="276"/>
        <v>13926.97</v>
      </c>
      <c r="U1605" s="7">
        <f t="shared" si="277"/>
        <v>651.51</v>
      </c>
      <c r="V1605" s="7">
        <f t="shared" si="278"/>
        <v>100.27</v>
      </c>
      <c r="W1605" s="7">
        <f t="shared" si="279"/>
        <v>751.78</v>
      </c>
      <c r="X1605" s="18">
        <f t="shared" si="280"/>
        <v>53769.58</v>
      </c>
      <c r="Y1605" s="2"/>
      <c r="Z1605" s="2"/>
      <c r="AA1605" s="2"/>
      <c r="AB1605" s="2"/>
      <c r="AC1605" s="2"/>
      <c r="AD1605" s="2"/>
      <c r="AE1605" s="2"/>
      <c r="AF1605" s="2"/>
      <c r="AG1605" s="2"/>
      <c r="AH1605" s="2"/>
      <c r="AI1605" s="2"/>
      <c r="AJ1605" s="2"/>
      <c r="AK1605" s="2"/>
      <c r="AL1605" s="2"/>
      <c r="AM1605" s="2"/>
      <c r="AN1605" s="2"/>
      <c r="AO1605" s="2"/>
      <c r="AP1605" s="2"/>
      <c r="AQ1605" s="2"/>
      <c r="AR1605" s="2"/>
      <c r="AS1605" s="2"/>
      <c r="AT1605" s="2"/>
      <c r="AU1605" s="2"/>
      <c r="AV1605" s="2"/>
      <c r="AW1605" s="2"/>
      <c r="AX1605" s="2"/>
      <c r="AY1605" s="2"/>
      <c r="AZ1605" s="2"/>
      <c r="BA1605" s="2"/>
      <c r="BB1605" s="2"/>
      <c r="BC1605" s="2"/>
      <c r="BD1605" s="2"/>
      <c r="BE1605" s="2"/>
      <c r="BF1605" s="2"/>
      <c r="BG1605" s="2"/>
      <c r="BH1605" s="2"/>
      <c r="BI1605" s="2"/>
      <c r="BJ1605" s="2"/>
      <c r="BK1605" s="2"/>
      <c r="BL1605" s="2"/>
      <c r="BM1605" s="2"/>
      <c r="BN1605" s="2"/>
      <c r="BO1605" s="2"/>
      <c r="BP1605" s="2"/>
      <c r="BQ1605" s="2"/>
      <c r="BR1605" s="2"/>
      <c r="BS1605" s="2"/>
      <c r="BT1605" s="2"/>
      <c r="BU1605" s="2"/>
      <c r="BV1605" s="2"/>
      <c r="BW1605" s="2"/>
      <c r="BX1605" s="2"/>
      <c r="BY1605" s="2"/>
      <c r="BZ1605" s="2"/>
      <c r="CA1605" s="2"/>
      <c r="CB1605" s="2"/>
      <c r="CC1605" s="2"/>
      <c r="CD1605" s="2"/>
      <c r="CE1605" s="2"/>
      <c r="CF1605" s="2"/>
      <c r="CG1605" s="2"/>
      <c r="CH1605" s="2"/>
      <c r="CI1605" s="2"/>
      <c r="CJ1605" s="2"/>
      <c r="CK1605" s="2"/>
      <c r="CL1605" s="2"/>
      <c r="CM1605" s="2"/>
      <c r="CN1605" s="2"/>
      <c r="CO1605" s="2"/>
      <c r="CP1605" s="2"/>
      <c r="CQ1605" s="2"/>
      <c r="CR1605" s="2"/>
      <c r="CS1605" s="2"/>
      <c r="CT1605" s="2"/>
      <c r="CU1605" s="2"/>
      <c r="CV1605" s="2"/>
      <c r="CW1605" s="2"/>
      <c r="CX1605" s="2"/>
      <c r="CY1605" s="2"/>
      <c r="CZ1605" s="2"/>
      <c r="DA1605" s="2"/>
      <c r="DB1605" s="2"/>
      <c r="DC1605" s="2"/>
      <c r="DD1605" s="2"/>
      <c r="DE1605" s="2"/>
      <c r="DF1605" s="2"/>
      <c r="DG1605" s="2"/>
      <c r="DH1605" s="2"/>
      <c r="DI1605" s="2"/>
      <c r="DJ1605" s="2"/>
      <c r="DK1605" s="2"/>
      <c r="DL1605" s="2"/>
      <c r="DM1605" s="2"/>
      <c r="DN1605" s="2"/>
      <c r="DO1605" s="2"/>
      <c r="DP1605" s="2"/>
      <c r="DQ1605" s="2"/>
      <c r="DR1605" s="2"/>
      <c r="DS1605" s="2"/>
      <c r="DT1605" s="2"/>
      <c r="DU1605" s="2"/>
      <c r="DV1605" s="2"/>
      <c r="DW1605" s="2"/>
      <c r="DX1605" s="2"/>
      <c r="DY1605" s="2"/>
      <c r="DZ1605" s="2"/>
      <c r="EA1605" s="2"/>
      <c r="EB1605" s="2"/>
      <c r="EC1605" s="2"/>
      <c r="ED1605" s="2"/>
      <c r="EE1605" s="2"/>
      <c r="EF1605" s="2"/>
      <c r="EG1605" s="2"/>
      <c r="EH1605" s="2"/>
      <c r="EI1605" s="2"/>
      <c r="EJ1605" s="2"/>
      <c r="EK1605" s="2"/>
      <c r="EL1605" s="2"/>
      <c r="EM1605" s="2"/>
      <c r="EN1605" s="2"/>
      <c r="EO1605" s="2"/>
      <c r="EP1605" s="2"/>
      <c r="EQ1605" s="2"/>
      <c r="ER1605" s="2"/>
      <c r="ES1605" s="2"/>
      <c r="ET1605" s="2"/>
      <c r="EU1605" s="2"/>
      <c r="EV1605" s="2"/>
      <c r="EW1605" s="2"/>
      <c r="EX1605" s="2"/>
      <c r="EY1605" s="2"/>
      <c r="EZ1605" s="2"/>
      <c r="FA1605" s="2"/>
      <c r="FB1605" s="2"/>
      <c r="FC1605" s="2"/>
    </row>
    <row r="1606" spans="1:159" s="4" customFormat="1">
      <c r="A1606" s="50" t="s">
        <v>2124</v>
      </c>
      <c r="B1606" s="59" t="s">
        <v>2744</v>
      </c>
      <c r="C1606" s="60">
        <v>2132</v>
      </c>
      <c r="D1606" s="59" t="s">
        <v>16</v>
      </c>
      <c r="E1606" s="78" t="str">
        <f>IFERROR(VLOOKUP($C1606,'2025-26 School Level AAFTE'!$C$2:$L$2349,9,FALSE), "No")</f>
        <v>No</v>
      </c>
      <c r="F1606" s="67">
        <f>IFERROR(VLOOKUP($C1606,'2025-26 School Level AAFTE'!$C$2:$J$2349,8,FALSE), 0)</f>
        <v>142.97</v>
      </c>
      <c r="G1606" s="69">
        <f>IFERROR(IF(E1606= "yes",VLOOKUP(C1606,Summary!$B:$I,6,0),0),0)</f>
        <v>0</v>
      </c>
      <c r="H1606" s="68">
        <f t="shared" si="271"/>
        <v>0</v>
      </c>
      <c r="I1606" s="110">
        <f>VLOOKUP($A1606,'2026-27 Salary &amp; Benefits'!$A:$I,3,FALSE)</f>
        <v>1</v>
      </c>
      <c r="J1606" s="110">
        <f>VLOOKUP($A1606,'2026-27 Salary &amp; Benefits'!$A:$I,4,FALSE)</f>
        <v>1.04</v>
      </c>
      <c r="K1606" s="101">
        <f t="shared" si="272"/>
        <v>0</v>
      </c>
      <c r="L1606" s="100">
        <f t="shared" si="273"/>
        <v>0</v>
      </c>
      <c r="M1606" s="102">
        <f>'2026-27 Salary &amp; Benefits'!$E$6</f>
        <v>78209</v>
      </c>
      <c r="N1606" s="102">
        <f>'2026-27 Salary &amp; Benefits'!$F$6</f>
        <v>82248</v>
      </c>
      <c r="O1606" s="7">
        <f t="shared" si="274"/>
        <v>0</v>
      </c>
      <c r="P1606" s="7">
        <f t="shared" si="275"/>
        <v>0</v>
      </c>
      <c r="Q1606" s="7">
        <f>'2026-27 Salary &amp; Benefits'!G$6</f>
        <v>16817.759999999998</v>
      </c>
      <c r="R1606" s="103">
        <f>'2026-27 Salary &amp; Benefits'!H$6</f>
        <v>0.16020000000000001</v>
      </c>
      <c r="S1606" s="103">
        <f>'2026-27 Salary &amp; Benefits'!I$6</f>
        <v>0.15390000000000001</v>
      </c>
      <c r="T1606" s="7">
        <f t="shared" si="276"/>
        <v>0</v>
      </c>
      <c r="U1606" s="7">
        <f t="shared" si="277"/>
        <v>0</v>
      </c>
      <c r="V1606" s="7">
        <f t="shared" si="278"/>
        <v>0</v>
      </c>
      <c r="W1606" s="7">
        <f t="shared" si="279"/>
        <v>0</v>
      </c>
      <c r="X1606" s="18">
        <f t="shared" si="280"/>
        <v>0</v>
      </c>
      <c r="Y1606" s="2"/>
      <c r="Z1606" s="2"/>
      <c r="AA1606" s="2"/>
      <c r="AB1606" s="2"/>
      <c r="AC1606" s="2"/>
      <c r="AD1606" s="2"/>
      <c r="AE1606" s="2"/>
      <c r="AF1606" s="2"/>
      <c r="AG1606" s="2"/>
      <c r="AH1606" s="2"/>
      <c r="AI1606" s="2"/>
      <c r="AJ1606" s="2"/>
      <c r="AK1606" s="2"/>
      <c r="AL1606" s="2"/>
      <c r="AM1606" s="2"/>
      <c r="AN1606" s="2"/>
      <c r="AO1606" s="2"/>
      <c r="AP1606" s="2"/>
      <c r="AQ1606" s="2"/>
      <c r="AR1606" s="2"/>
      <c r="AS1606" s="2"/>
      <c r="AT1606" s="2"/>
      <c r="AU1606" s="2"/>
      <c r="AV1606" s="2"/>
      <c r="AW1606" s="2"/>
      <c r="AX1606" s="2"/>
      <c r="AY1606" s="2"/>
      <c r="AZ1606" s="2"/>
      <c r="BA1606" s="2"/>
      <c r="BB1606" s="2"/>
      <c r="BC1606" s="2"/>
      <c r="BD1606" s="2"/>
      <c r="BE1606" s="2"/>
      <c r="BF1606" s="2"/>
      <c r="BG1606" s="2"/>
      <c r="BH1606" s="2"/>
      <c r="BI1606" s="2"/>
      <c r="BJ1606" s="2"/>
      <c r="BK1606" s="2"/>
      <c r="BL1606" s="2"/>
      <c r="BM1606" s="2"/>
      <c r="BN1606" s="2"/>
      <c r="BO1606" s="2"/>
      <c r="BP1606" s="2"/>
      <c r="BQ1606" s="2"/>
      <c r="BR1606" s="2"/>
      <c r="BS1606" s="2"/>
      <c r="BT1606" s="2"/>
      <c r="BU1606" s="2"/>
      <c r="BV1606" s="2"/>
      <c r="BW1606" s="2"/>
      <c r="BX1606" s="2"/>
      <c r="BY1606" s="2"/>
      <c r="BZ1606" s="2"/>
      <c r="CA1606" s="2"/>
      <c r="CB1606" s="2"/>
      <c r="CC1606" s="2"/>
      <c r="CD1606" s="2"/>
      <c r="CE1606" s="2"/>
      <c r="CF1606" s="2"/>
      <c r="CG1606" s="2"/>
      <c r="CH1606" s="2"/>
      <c r="CI1606" s="2"/>
      <c r="CJ1606" s="2"/>
      <c r="CK1606" s="2"/>
      <c r="CL1606" s="2"/>
      <c r="CM1606" s="2"/>
      <c r="CN1606" s="2"/>
      <c r="CO1606" s="2"/>
      <c r="CP1606" s="2"/>
      <c r="CQ1606" s="2"/>
      <c r="CR1606" s="2"/>
      <c r="CS1606" s="2"/>
      <c r="CT1606" s="2"/>
      <c r="CU1606" s="2"/>
      <c r="CV1606" s="2"/>
      <c r="CW1606" s="2"/>
      <c r="CX1606" s="2"/>
      <c r="CY1606" s="2"/>
      <c r="CZ1606" s="2"/>
      <c r="DA1606" s="2"/>
      <c r="DB1606" s="2"/>
      <c r="DC1606" s="2"/>
      <c r="DD1606" s="2"/>
      <c r="DE1606" s="2"/>
      <c r="DF1606" s="2"/>
      <c r="DG1606" s="2"/>
      <c r="DH1606" s="2"/>
      <c r="DI1606" s="2"/>
      <c r="DJ1606" s="2"/>
      <c r="DK1606" s="2"/>
      <c r="DL1606" s="2"/>
      <c r="DM1606" s="2"/>
      <c r="DN1606" s="2"/>
      <c r="DO1606" s="2"/>
      <c r="DP1606" s="2"/>
      <c r="DQ1606" s="2"/>
      <c r="DR1606" s="2"/>
      <c r="DS1606" s="2"/>
      <c r="DT1606" s="2"/>
      <c r="DU1606" s="2"/>
      <c r="DV1606" s="2"/>
      <c r="DW1606" s="2"/>
      <c r="DX1606" s="2"/>
      <c r="DY1606" s="2"/>
      <c r="DZ1606" s="2"/>
      <c r="EA1606" s="2"/>
      <c r="EB1606" s="2"/>
      <c r="EC1606" s="2"/>
      <c r="ED1606" s="2"/>
      <c r="EE1606" s="2"/>
      <c r="EF1606" s="2"/>
      <c r="EG1606" s="2"/>
      <c r="EH1606" s="2"/>
      <c r="EI1606" s="2"/>
      <c r="EJ1606" s="2"/>
      <c r="EK1606" s="2"/>
      <c r="EL1606" s="2"/>
      <c r="EM1606" s="2"/>
      <c r="EN1606" s="2"/>
      <c r="EO1606" s="2"/>
      <c r="EP1606" s="2"/>
      <c r="EQ1606" s="2"/>
      <c r="ER1606" s="2"/>
      <c r="ES1606" s="2"/>
      <c r="ET1606" s="2"/>
      <c r="EU1606" s="2"/>
      <c r="EV1606" s="2"/>
      <c r="EW1606" s="2"/>
      <c r="EX1606" s="2"/>
      <c r="EY1606" s="2"/>
      <c r="EZ1606" s="2"/>
      <c r="FA1606" s="2"/>
      <c r="FB1606" s="2"/>
      <c r="FC1606" s="2"/>
    </row>
    <row r="1607" spans="1:159" s="4" customFormat="1">
      <c r="A1607" s="50" t="s">
        <v>2356</v>
      </c>
      <c r="B1607" s="59" t="s">
        <v>2745</v>
      </c>
      <c r="C1607" s="60">
        <v>2525</v>
      </c>
      <c r="D1607" s="59" t="s">
        <v>1793</v>
      </c>
      <c r="E1607" s="78" t="str">
        <f>IFERROR(VLOOKUP($C1607,'2025-26 School Level AAFTE'!$C$2:$L$2349,9,FALSE), "No")</f>
        <v>No</v>
      </c>
      <c r="F1607" s="67">
        <f>IFERROR(VLOOKUP($C1607,'2025-26 School Level AAFTE'!$C$2:$J$2349,8,FALSE), 0)</f>
        <v>217.4</v>
      </c>
      <c r="G1607" s="69">
        <f>IFERROR(IF(E1607= "yes",VLOOKUP(C1607,Summary!$B:$I,6,0),0),0)</f>
        <v>0</v>
      </c>
      <c r="H1607" s="68">
        <f t="shared" si="271"/>
        <v>0</v>
      </c>
      <c r="I1607" s="110">
        <f>VLOOKUP($A1607,'2026-27 Salary &amp; Benefits'!$A:$I,3,FALSE)</f>
        <v>1</v>
      </c>
      <c r="J1607" s="110">
        <f>VLOOKUP($A1607,'2026-27 Salary &amp; Benefits'!$A:$I,4,FALSE)</f>
        <v>1</v>
      </c>
      <c r="K1607" s="101">
        <f t="shared" si="272"/>
        <v>0</v>
      </c>
      <c r="L1607" s="100">
        <f t="shared" si="273"/>
        <v>0</v>
      </c>
      <c r="M1607" s="102">
        <f>'2026-27 Salary &amp; Benefits'!$E$6</f>
        <v>78209</v>
      </c>
      <c r="N1607" s="102">
        <f>'2026-27 Salary &amp; Benefits'!$F$6</f>
        <v>82248</v>
      </c>
      <c r="O1607" s="7">
        <f t="shared" si="274"/>
        <v>0</v>
      </c>
      <c r="P1607" s="7">
        <f t="shared" si="275"/>
        <v>0</v>
      </c>
      <c r="Q1607" s="7">
        <f>'2026-27 Salary &amp; Benefits'!G$6</f>
        <v>16817.759999999998</v>
      </c>
      <c r="R1607" s="103">
        <f>'2026-27 Salary &amp; Benefits'!H$6</f>
        <v>0.16020000000000001</v>
      </c>
      <c r="S1607" s="103">
        <f>'2026-27 Salary &amp; Benefits'!I$6</f>
        <v>0.15390000000000001</v>
      </c>
      <c r="T1607" s="7">
        <f t="shared" si="276"/>
        <v>0</v>
      </c>
      <c r="U1607" s="7">
        <f t="shared" si="277"/>
        <v>0</v>
      </c>
      <c r="V1607" s="7">
        <f t="shared" si="278"/>
        <v>0</v>
      </c>
      <c r="W1607" s="7">
        <f t="shared" si="279"/>
        <v>0</v>
      </c>
      <c r="X1607" s="18">
        <f t="shared" si="280"/>
        <v>0</v>
      </c>
      <c r="Y1607" s="2"/>
      <c r="Z1607" s="2"/>
      <c r="AA1607" s="2"/>
      <c r="AB1607" s="2"/>
      <c r="AC1607" s="2"/>
      <c r="AD1607" s="2"/>
      <c r="AE1607" s="2"/>
      <c r="AF1607" s="2"/>
      <c r="AG1607" s="2"/>
      <c r="AH1607" s="2"/>
      <c r="AI1607" s="2"/>
      <c r="AJ1607" s="2"/>
      <c r="AK1607" s="2"/>
      <c r="AL1607" s="2"/>
      <c r="AM1607" s="2"/>
      <c r="AN1607" s="2"/>
      <c r="AO1607" s="2"/>
      <c r="AP1607" s="2"/>
      <c r="AQ1607" s="2"/>
      <c r="AR1607" s="2"/>
      <c r="AS1607" s="2"/>
      <c r="AT1607" s="2"/>
      <c r="AU1607" s="2"/>
      <c r="AV1607" s="2"/>
      <c r="AW1607" s="2"/>
      <c r="AX1607" s="2"/>
      <c r="AY1607" s="2"/>
      <c r="AZ1607" s="2"/>
      <c r="BA1607" s="2"/>
      <c r="BB1607" s="2"/>
      <c r="BC1607" s="2"/>
      <c r="BD1607" s="2"/>
      <c r="BE1607" s="2"/>
      <c r="BF1607" s="2"/>
      <c r="BG1607" s="2"/>
      <c r="BH1607" s="2"/>
      <c r="BI1607" s="2"/>
      <c r="BJ1607" s="2"/>
      <c r="BK1607" s="2"/>
      <c r="BL1607" s="2"/>
      <c r="BM1607" s="2"/>
      <c r="BN1607" s="2"/>
      <c r="BO1607" s="2"/>
      <c r="BP1607" s="2"/>
      <c r="BQ1607" s="2"/>
      <c r="BR1607" s="2"/>
      <c r="BS1607" s="2"/>
      <c r="BT1607" s="2"/>
      <c r="BU1607" s="2"/>
      <c r="BV1607" s="2"/>
      <c r="BW1607" s="2"/>
      <c r="BX1607" s="2"/>
      <c r="BY1607" s="2"/>
      <c r="BZ1607" s="2"/>
      <c r="CA1607" s="2"/>
      <c r="CB1607" s="2"/>
      <c r="CC1607" s="2"/>
      <c r="CD1607" s="2"/>
      <c r="CE1607" s="2"/>
      <c r="CF1607" s="2"/>
      <c r="CG1607" s="2"/>
      <c r="CH1607" s="2"/>
      <c r="CI1607" s="2"/>
      <c r="CJ1607" s="2"/>
      <c r="CK1607" s="2"/>
      <c r="CL1607" s="2"/>
      <c r="CM1607" s="2"/>
      <c r="CN1607" s="2"/>
      <c r="CO1607" s="2"/>
      <c r="CP1607" s="2"/>
      <c r="CQ1607" s="2"/>
      <c r="CR1607" s="2"/>
      <c r="CS1607" s="2"/>
      <c r="CT1607" s="2"/>
      <c r="CU1607" s="2"/>
      <c r="CV1607" s="2"/>
      <c r="CW1607" s="2"/>
      <c r="CX1607" s="2"/>
      <c r="CY1607" s="2"/>
      <c r="CZ1607" s="2"/>
      <c r="DA1607" s="2"/>
      <c r="DB1607" s="2"/>
      <c r="DC1607" s="2"/>
      <c r="DD1607" s="2"/>
      <c r="DE1607" s="2"/>
      <c r="DF1607" s="2"/>
      <c r="DG1607" s="2"/>
      <c r="DH1607" s="2"/>
      <c r="DI1607" s="2"/>
      <c r="DJ1607" s="2"/>
      <c r="DK1607" s="2"/>
      <c r="DL1607" s="2"/>
      <c r="DM1607" s="2"/>
      <c r="DN1607" s="2"/>
      <c r="DO1607" s="2"/>
      <c r="DP1607" s="2"/>
      <c r="DQ1607" s="2"/>
      <c r="DR1607" s="2"/>
      <c r="DS1607" s="2"/>
      <c r="DT1607" s="2"/>
      <c r="DU1607" s="2"/>
      <c r="DV1607" s="2"/>
      <c r="DW1607" s="2"/>
      <c r="DX1607" s="2"/>
      <c r="DY1607" s="2"/>
      <c r="DZ1607" s="2"/>
      <c r="EA1607" s="2"/>
      <c r="EB1607" s="2"/>
      <c r="EC1607" s="2"/>
      <c r="ED1607" s="2"/>
      <c r="EE1607" s="2"/>
      <c r="EF1607" s="2"/>
      <c r="EG1607" s="2"/>
      <c r="EH1607" s="2"/>
      <c r="EI1607" s="2"/>
      <c r="EJ1607" s="2"/>
      <c r="EK1607" s="2"/>
      <c r="EL1607" s="2"/>
      <c r="EM1607" s="2"/>
      <c r="EN1607" s="2"/>
      <c r="EO1607" s="2"/>
      <c r="EP1607" s="2"/>
      <c r="EQ1607" s="2"/>
      <c r="ER1607" s="2"/>
      <c r="ES1607" s="2"/>
      <c r="ET1607" s="2"/>
      <c r="EU1607" s="2"/>
      <c r="EV1607" s="2"/>
      <c r="EW1607" s="2"/>
      <c r="EX1607" s="2"/>
      <c r="EY1607" s="2"/>
      <c r="EZ1607" s="2"/>
      <c r="FA1607" s="2"/>
      <c r="FB1607" s="2"/>
      <c r="FC1607" s="2"/>
    </row>
    <row r="1608" spans="1:159" s="4" customFormat="1">
      <c r="A1608" s="50" t="s">
        <v>2356</v>
      </c>
      <c r="B1608" s="59" t="s">
        <v>2745</v>
      </c>
      <c r="C1608" s="58">
        <v>1919</v>
      </c>
      <c r="D1608" s="51" t="s">
        <v>1792</v>
      </c>
      <c r="E1608" s="78" t="str">
        <f>IFERROR(VLOOKUP($C1608,'2025-26 School Level AAFTE'!$C$2:$L$2349,9,FALSE), "No")</f>
        <v>No</v>
      </c>
      <c r="F1608" s="67">
        <f>IFERROR(VLOOKUP($C1608,'2025-26 School Level AAFTE'!$C$2:$J$2349,8,FALSE), 0)</f>
        <v>134.02000000000001</v>
      </c>
      <c r="G1608" s="69">
        <f>IFERROR(IF(E1608= "yes",VLOOKUP(C1608,Summary!$B:$I,6,0),0),0)</f>
        <v>0</v>
      </c>
      <c r="H1608" s="68">
        <f t="shared" si="271"/>
        <v>0</v>
      </c>
      <c r="I1608" s="110">
        <f>VLOOKUP($A1608,'2026-27 Salary &amp; Benefits'!$A:$I,3,FALSE)</f>
        <v>1</v>
      </c>
      <c r="J1608" s="110">
        <f>VLOOKUP($A1608,'2026-27 Salary &amp; Benefits'!$A:$I,4,FALSE)</f>
        <v>1</v>
      </c>
      <c r="K1608" s="101">
        <f t="shared" si="272"/>
        <v>0</v>
      </c>
      <c r="L1608" s="100">
        <f t="shared" si="273"/>
        <v>0</v>
      </c>
      <c r="M1608" s="102">
        <f>'2026-27 Salary &amp; Benefits'!$E$6</f>
        <v>78209</v>
      </c>
      <c r="N1608" s="102">
        <f>'2026-27 Salary &amp; Benefits'!$F$6</f>
        <v>82248</v>
      </c>
      <c r="O1608" s="7">
        <f t="shared" si="274"/>
        <v>0</v>
      </c>
      <c r="P1608" s="7">
        <f t="shared" si="275"/>
        <v>0</v>
      </c>
      <c r="Q1608" s="7">
        <f>'2026-27 Salary &amp; Benefits'!G$6</f>
        <v>16817.759999999998</v>
      </c>
      <c r="R1608" s="103">
        <f>'2026-27 Salary &amp; Benefits'!H$6</f>
        <v>0.16020000000000001</v>
      </c>
      <c r="S1608" s="103">
        <f>'2026-27 Salary &amp; Benefits'!I$6</f>
        <v>0.15390000000000001</v>
      </c>
      <c r="T1608" s="7">
        <f t="shared" si="276"/>
        <v>0</v>
      </c>
      <c r="U1608" s="7">
        <f t="shared" si="277"/>
        <v>0</v>
      </c>
      <c r="V1608" s="7">
        <f t="shared" si="278"/>
        <v>0</v>
      </c>
      <c r="W1608" s="7">
        <f t="shared" si="279"/>
        <v>0</v>
      </c>
      <c r="X1608" s="18">
        <f t="shared" si="280"/>
        <v>0</v>
      </c>
      <c r="Y1608" s="2"/>
      <c r="Z1608" s="2"/>
      <c r="AA1608" s="2"/>
      <c r="AB1608" s="2"/>
      <c r="AC1608" s="2"/>
      <c r="AD1608" s="2"/>
      <c r="AE1608" s="2"/>
      <c r="AF1608" s="2"/>
      <c r="AG1608" s="2"/>
      <c r="AH1608" s="2"/>
      <c r="AI1608" s="2"/>
      <c r="AJ1608" s="2"/>
      <c r="AK1608" s="2"/>
      <c r="AL1608" s="2"/>
      <c r="AM1608" s="2"/>
      <c r="AN1608" s="2"/>
      <c r="AO1608" s="2"/>
      <c r="AP1608" s="2"/>
      <c r="AQ1608" s="2"/>
      <c r="AR1608" s="2"/>
      <c r="AS1608" s="2"/>
      <c r="AT1608" s="2"/>
      <c r="AU1608" s="2"/>
      <c r="AV1608" s="2"/>
      <c r="AW1608" s="2"/>
      <c r="AX1608" s="2"/>
      <c r="AY1608" s="2"/>
      <c r="AZ1608" s="2"/>
      <c r="BA1608" s="2"/>
      <c r="BB1608" s="2"/>
      <c r="BC1608" s="2"/>
      <c r="BD1608" s="2"/>
      <c r="BE1608" s="2"/>
      <c r="BF1608" s="2"/>
      <c r="BG1608" s="2"/>
      <c r="BH1608" s="2"/>
      <c r="BI1608" s="2"/>
      <c r="BJ1608" s="2"/>
      <c r="BK1608" s="2"/>
      <c r="BL1608" s="2"/>
      <c r="BM1608" s="2"/>
      <c r="BN1608" s="2"/>
      <c r="BO1608" s="2"/>
      <c r="BP1608" s="2"/>
      <c r="BQ1608" s="2"/>
      <c r="BR1608" s="2"/>
      <c r="BS1608" s="2"/>
      <c r="BT1608" s="2"/>
      <c r="BU1608" s="2"/>
      <c r="BV1608" s="2"/>
      <c r="BW1608" s="2"/>
      <c r="BX1608" s="2"/>
      <c r="BY1608" s="2"/>
      <c r="BZ1608" s="2"/>
      <c r="CA1608" s="2"/>
      <c r="CB1608" s="2"/>
      <c r="CC1608" s="2"/>
      <c r="CD1608" s="2"/>
      <c r="CE1608" s="2"/>
      <c r="CF1608" s="2"/>
      <c r="CG1608" s="2"/>
      <c r="CH1608" s="2"/>
      <c r="CI1608" s="2"/>
      <c r="CJ1608" s="2"/>
      <c r="CK1608" s="2"/>
      <c r="CL1608" s="2"/>
      <c r="CM1608" s="2"/>
      <c r="CN1608" s="2"/>
      <c r="CO1608" s="2"/>
      <c r="CP1608" s="2"/>
      <c r="CQ1608" s="2"/>
      <c r="CR1608" s="2"/>
      <c r="CS1608" s="2"/>
      <c r="CT1608" s="2"/>
      <c r="CU1608" s="2"/>
      <c r="CV1608" s="2"/>
      <c r="CW1608" s="2"/>
      <c r="CX1608" s="2"/>
      <c r="CY1608" s="2"/>
      <c r="CZ1608" s="2"/>
      <c r="DA1608" s="2"/>
      <c r="DB1608" s="2"/>
      <c r="DC1608" s="2"/>
      <c r="DD1608" s="2"/>
      <c r="DE1608" s="2"/>
      <c r="DF1608" s="2"/>
      <c r="DG1608" s="2"/>
      <c r="DH1608" s="2"/>
      <c r="DI1608" s="2"/>
      <c r="DJ1608" s="2"/>
      <c r="DK1608" s="2"/>
      <c r="DL1608" s="2"/>
      <c r="DM1608" s="2"/>
      <c r="DN1608" s="2"/>
      <c r="DO1608" s="2"/>
      <c r="DP1608" s="2"/>
      <c r="DQ1608" s="2"/>
      <c r="DR1608" s="2"/>
      <c r="DS1608" s="2"/>
      <c r="DT1608" s="2"/>
      <c r="DU1608" s="2"/>
      <c r="DV1608" s="2"/>
      <c r="DW1608" s="2"/>
      <c r="DX1608" s="2"/>
      <c r="DY1608" s="2"/>
      <c r="DZ1608" s="2"/>
      <c r="EA1608" s="2"/>
      <c r="EB1608" s="2"/>
      <c r="EC1608" s="2"/>
      <c r="ED1608" s="2"/>
      <c r="EE1608" s="2"/>
      <c r="EF1608" s="2"/>
      <c r="EG1608" s="2"/>
      <c r="EH1608" s="2"/>
      <c r="EI1608" s="2"/>
      <c r="EJ1608" s="2"/>
      <c r="EK1608" s="2"/>
      <c r="EL1608" s="2"/>
      <c r="EM1608" s="2"/>
      <c r="EN1608" s="2"/>
      <c r="EO1608" s="2"/>
      <c r="EP1608" s="2"/>
      <c r="EQ1608" s="2"/>
      <c r="ER1608" s="2"/>
      <c r="ES1608" s="2"/>
      <c r="ET1608" s="2"/>
      <c r="EU1608" s="2"/>
      <c r="EV1608" s="2"/>
      <c r="EW1608" s="2"/>
      <c r="EX1608" s="2"/>
      <c r="EY1608" s="2"/>
      <c r="EZ1608" s="2"/>
      <c r="FA1608" s="2"/>
      <c r="FB1608" s="2"/>
      <c r="FC1608" s="2"/>
    </row>
    <row r="1609" spans="1:159" s="4" customFormat="1">
      <c r="A1609" s="50" t="s">
        <v>2356</v>
      </c>
      <c r="B1609" s="59" t="s">
        <v>2745</v>
      </c>
      <c r="C1609" s="60">
        <v>4033</v>
      </c>
      <c r="D1609" s="59" t="s">
        <v>1795</v>
      </c>
      <c r="E1609" s="78" t="str">
        <f>IFERROR(VLOOKUP($C1609,'2025-26 School Level AAFTE'!$C$2:$L$2349,9,FALSE), "No")</f>
        <v>Yes</v>
      </c>
      <c r="F1609" s="67">
        <f>IFERROR(VLOOKUP($C1609,'2025-26 School Level AAFTE'!$C$2:$J$2349,8,FALSE), 0)</f>
        <v>391.97</v>
      </c>
      <c r="G1609" s="69">
        <f>IFERROR(IF(E1609= "yes",VLOOKUP(C1609,Summary!$B:$I,6,0),0),0)</f>
        <v>0</v>
      </c>
      <c r="H1609" s="68">
        <f t="shared" si="271"/>
        <v>391.97</v>
      </c>
      <c r="I1609" s="110">
        <f>VLOOKUP($A1609,'2026-27 Salary &amp; Benefits'!$A:$I,3,FALSE)</f>
        <v>1</v>
      </c>
      <c r="J1609" s="110">
        <f>VLOOKUP($A1609,'2026-27 Salary &amp; Benefits'!$A:$I,4,FALSE)</f>
        <v>1</v>
      </c>
      <c r="K1609" s="101">
        <f t="shared" si="272"/>
        <v>391.97</v>
      </c>
      <c r="L1609" s="100">
        <f t="shared" si="273"/>
        <v>1.1499999999999999</v>
      </c>
      <c r="M1609" s="102">
        <f>'2026-27 Salary &amp; Benefits'!$E$6</f>
        <v>78209</v>
      </c>
      <c r="N1609" s="102">
        <f>'2026-27 Salary &amp; Benefits'!$F$6</f>
        <v>82248</v>
      </c>
      <c r="O1609" s="7">
        <f t="shared" si="274"/>
        <v>89940.35</v>
      </c>
      <c r="P1609" s="7">
        <f t="shared" si="275"/>
        <v>4644.8499999999913</v>
      </c>
      <c r="Q1609" s="7">
        <f>'2026-27 Salary &amp; Benefits'!G$6</f>
        <v>16817.759999999998</v>
      </c>
      <c r="R1609" s="103">
        <f>'2026-27 Salary &amp; Benefits'!H$6</f>
        <v>0.16020000000000001</v>
      </c>
      <c r="S1609" s="103">
        <f>'2026-27 Salary &amp; Benefits'!I$6</f>
        <v>0.15390000000000001</v>
      </c>
      <c r="T1609" s="7">
        <f t="shared" si="276"/>
        <v>34463.71</v>
      </c>
      <c r="U1609" s="7">
        <f t="shared" si="277"/>
        <v>1576.42</v>
      </c>
      <c r="V1609" s="7">
        <f t="shared" si="278"/>
        <v>242.61</v>
      </c>
      <c r="W1609" s="7">
        <f t="shared" si="279"/>
        <v>1819.0300000000002</v>
      </c>
      <c r="X1609" s="18">
        <f t="shared" si="280"/>
        <v>130867.93999999999</v>
      </c>
      <c r="Y1609" s="2"/>
      <c r="Z1609" s="2"/>
      <c r="AA1609" s="2"/>
      <c r="AB1609" s="2"/>
      <c r="AC1609" s="2"/>
      <c r="AD1609" s="2"/>
      <c r="AE1609" s="2"/>
      <c r="AF1609" s="2"/>
      <c r="AG1609" s="2"/>
      <c r="AH1609" s="2"/>
      <c r="AI1609" s="2"/>
      <c r="AJ1609" s="2"/>
      <c r="AK1609" s="2"/>
      <c r="AL1609" s="2"/>
      <c r="AM1609" s="2"/>
      <c r="AN1609" s="2"/>
      <c r="AO1609" s="2"/>
      <c r="AP1609" s="2"/>
      <c r="AQ1609" s="2"/>
      <c r="AR1609" s="2"/>
      <c r="AS1609" s="2"/>
      <c r="AT1609" s="2"/>
      <c r="AU1609" s="2"/>
      <c r="AV1609" s="2"/>
      <c r="AW1609" s="2"/>
      <c r="AX1609" s="2"/>
      <c r="AY1609" s="2"/>
      <c r="AZ1609" s="2"/>
      <c r="BA1609" s="2"/>
      <c r="BB1609" s="2"/>
      <c r="BC1609" s="2"/>
      <c r="BD1609" s="2"/>
      <c r="BE1609" s="2"/>
      <c r="BF1609" s="2"/>
      <c r="BG1609" s="2"/>
      <c r="BH1609" s="2"/>
      <c r="BI1609" s="2"/>
      <c r="BJ1609" s="2"/>
      <c r="BK1609" s="2"/>
      <c r="BL1609" s="2"/>
      <c r="BM1609" s="2"/>
      <c r="BN1609" s="2"/>
      <c r="BO1609" s="2"/>
      <c r="BP1609" s="2"/>
      <c r="BQ1609" s="2"/>
      <c r="BR1609" s="2"/>
      <c r="BS1609" s="2"/>
      <c r="BT1609" s="2"/>
      <c r="BU1609" s="2"/>
      <c r="BV1609" s="2"/>
      <c r="BW1609" s="2"/>
      <c r="BX1609" s="2"/>
      <c r="BY1609" s="2"/>
      <c r="BZ1609" s="2"/>
      <c r="CA1609" s="2"/>
      <c r="CB1609" s="2"/>
      <c r="CC1609" s="2"/>
      <c r="CD1609" s="2"/>
      <c r="CE1609" s="2"/>
      <c r="CF1609" s="2"/>
      <c r="CG1609" s="2"/>
      <c r="CH1609" s="2"/>
      <c r="CI1609" s="2"/>
      <c r="CJ1609" s="2"/>
      <c r="CK1609" s="2"/>
      <c r="CL1609" s="2"/>
      <c r="CM1609" s="2"/>
      <c r="CN1609" s="2"/>
      <c r="CO1609" s="2"/>
      <c r="CP1609" s="2"/>
      <c r="CQ1609" s="2"/>
      <c r="CR1609" s="2"/>
      <c r="CS1609" s="2"/>
      <c r="CT1609" s="2"/>
      <c r="CU1609" s="2"/>
      <c r="CV1609" s="2"/>
      <c r="CW1609" s="2"/>
      <c r="CX1609" s="2"/>
      <c r="CY1609" s="2"/>
      <c r="CZ1609" s="2"/>
      <c r="DA1609" s="2"/>
      <c r="DB1609" s="2"/>
      <c r="DC1609" s="2"/>
      <c r="DD1609" s="2"/>
      <c r="DE1609" s="2"/>
      <c r="DF1609" s="2"/>
      <c r="DG1609" s="2"/>
      <c r="DH1609" s="2"/>
      <c r="DI1609" s="2"/>
      <c r="DJ1609" s="2"/>
      <c r="DK1609" s="2"/>
      <c r="DL1609" s="2"/>
      <c r="DM1609" s="2"/>
      <c r="DN1609" s="2"/>
      <c r="DO1609" s="2"/>
      <c r="DP1609" s="2"/>
      <c r="DQ1609" s="2"/>
      <c r="DR1609" s="2"/>
      <c r="DS1609" s="2"/>
      <c r="DT1609" s="2"/>
      <c r="DU1609" s="2"/>
      <c r="DV1609" s="2"/>
      <c r="DW1609" s="2"/>
      <c r="DX1609" s="2"/>
      <c r="DY1609" s="2"/>
      <c r="DZ1609" s="2"/>
      <c r="EA1609" s="2"/>
      <c r="EB1609" s="2"/>
      <c r="EC1609" s="2"/>
      <c r="ED1609" s="2"/>
      <c r="EE1609" s="2"/>
      <c r="EF1609" s="2"/>
      <c r="EG1609" s="2"/>
      <c r="EH1609" s="2"/>
      <c r="EI1609" s="2"/>
      <c r="EJ1609" s="2"/>
      <c r="EK1609" s="2"/>
      <c r="EL1609" s="2"/>
      <c r="EM1609" s="2"/>
      <c r="EN1609" s="2"/>
      <c r="EO1609" s="2"/>
      <c r="EP1609" s="2"/>
      <c r="EQ1609" s="2"/>
      <c r="ER1609" s="2"/>
      <c r="ES1609" s="2"/>
      <c r="ET1609" s="2"/>
      <c r="EU1609" s="2"/>
      <c r="EV1609" s="2"/>
      <c r="EW1609" s="2"/>
      <c r="EX1609" s="2"/>
      <c r="EY1609" s="2"/>
      <c r="EZ1609" s="2"/>
      <c r="FA1609" s="2"/>
      <c r="FB1609" s="2"/>
      <c r="FC1609" s="2"/>
    </row>
    <row r="1610" spans="1:159" s="4" customFormat="1">
      <c r="A1610" s="50" t="s">
        <v>2356</v>
      </c>
      <c r="B1610" s="59" t="s">
        <v>2745</v>
      </c>
      <c r="C1610" s="60">
        <v>4228</v>
      </c>
      <c r="D1610" s="59" t="s">
        <v>1796</v>
      </c>
      <c r="E1610" s="78" t="str">
        <f>IFERROR(VLOOKUP($C1610,'2025-26 School Level AAFTE'!$C$2:$L$2349,9,FALSE), "No")</f>
        <v>No</v>
      </c>
      <c r="F1610" s="67">
        <f>IFERROR(VLOOKUP($C1610,'2025-26 School Level AAFTE'!$C$2:$J$2349,8,FALSE), 0)</f>
        <v>432.21</v>
      </c>
      <c r="G1610" s="69">
        <f>IFERROR(IF(E1610= "yes",VLOOKUP(C1610,Summary!$B:$I,6,0),0),0)</f>
        <v>0</v>
      </c>
      <c r="H1610" s="68">
        <f t="shared" si="271"/>
        <v>0</v>
      </c>
      <c r="I1610" s="110">
        <f>VLOOKUP($A1610,'2026-27 Salary &amp; Benefits'!$A:$I,3,FALSE)</f>
        <v>1</v>
      </c>
      <c r="J1610" s="110">
        <f>VLOOKUP($A1610,'2026-27 Salary &amp; Benefits'!$A:$I,4,FALSE)</f>
        <v>1</v>
      </c>
      <c r="K1610" s="101">
        <f t="shared" si="272"/>
        <v>0</v>
      </c>
      <c r="L1610" s="100">
        <f t="shared" si="273"/>
        <v>0</v>
      </c>
      <c r="M1610" s="102">
        <f>'2026-27 Salary &amp; Benefits'!$E$6</f>
        <v>78209</v>
      </c>
      <c r="N1610" s="102">
        <f>'2026-27 Salary &amp; Benefits'!$F$6</f>
        <v>82248</v>
      </c>
      <c r="O1610" s="7">
        <f t="shared" si="274"/>
        <v>0</v>
      </c>
      <c r="P1610" s="7">
        <f t="shared" si="275"/>
        <v>0</v>
      </c>
      <c r="Q1610" s="7">
        <f>'2026-27 Salary &amp; Benefits'!G$6</f>
        <v>16817.759999999998</v>
      </c>
      <c r="R1610" s="103">
        <f>'2026-27 Salary &amp; Benefits'!H$6</f>
        <v>0.16020000000000001</v>
      </c>
      <c r="S1610" s="103">
        <f>'2026-27 Salary &amp; Benefits'!I$6</f>
        <v>0.15390000000000001</v>
      </c>
      <c r="T1610" s="7">
        <f t="shared" si="276"/>
        <v>0</v>
      </c>
      <c r="U1610" s="7">
        <f t="shared" si="277"/>
        <v>0</v>
      </c>
      <c r="V1610" s="7">
        <f t="shared" si="278"/>
        <v>0</v>
      </c>
      <c r="W1610" s="7">
        <f t="shared" si="279"/>
        <v>0</v>
      </c>
      <c r="X1610" s="18">
        <f t="shared" si="280"/>
        <v>0</v>
      </c>
      <c r="Y1610" s="2"/>
      <c r="Z1610" s="2"/>
      <c r="AA1610" s="2"/>
      <c r="AB1610" s="2"/>
      <c r="AC1610" s="2"/>
      <c r="AD1610" s="2"/>
      <c r="AE1610" s="2"/>
      <c r="AF1610" s="2"/>
      <c r="AG1610" s="2"/>
      <c r="AH1610" s="2"/>
      <c r="AI1610" s="2"/>
      <c r="AJ1610" s="2"/>
      <c r="AK1610" s="2"/>
      <c r="AL1610" s="2"/>
      <c r="AM1610" s="2"/>
      <c r="AN1610" s="2"/>
      <c r="AO1610" s="2"/>
      <c r="AP1610" s="2"/>
      <c r="AQ1610" s="2"/>
      <c r="AR1610" s="2"/>
      <c r="AS1610" s="2"/>
      <c r="AT1610" s="2"/>
      <c r="AU1610" s="2"/>
      <c r="AV1610" s="2"/>
      <c r="AW1610" s="2"/>
      <c r="AX1610" s="2"/>
      <c r="AY1610" s="2"/>
      <c r="AZ1610" s="2"/>
      <c r="BA1610" s="2"/>
      <c r="BB1610" s="2"/>
      <c r="BC1610" s="2"/>
      <c r="BD1610" s="2"/>
      <c r="BE1610" s="2"/>
      <c r="BF1610" s="2"/>
      <c r="BG1610" s="2"/>
      <c r="BH1610" s="2"/>
      <c r="BI1610" s="2"/>
      <c r="BJ1610" s="2"/>
      <c r="BK1610" s="2"/>
      <c r="BL1610" s="2"/>
      <c r="BM1610" s="2"/>
      <c r="BN1610" s="2"/>
      <c r="BO1610" s="2"/>
      <c r="BP1610" s="2"/>
      <c r="BQ1610" s="2"/>
      <c r="BR1610" s="2"/>
      <c r="BS1610" s="2"/>
      <c r="BT1610" s="2"/>
      <c r="BU1610" s="2"/>
      <c r="BV1610" s="2"/>
      <c r="BW1610" s="2"/>
      <c r="BX1610" s="2"/>
      <c r="BY1610" s="2"/>
      <c r="BZ1610" s="2"/>
      <c r="CA1610" s="2"/>
      <c r="CB1610" s="2"/>
      <c r="CC1610" s="2"/>
      <c r="CD1610" s="2"/>
      <c r="CE1610" s="2"/>
      <c r="CF1610" s="2"/>
      <c r="CG1610" s="2"/>
      <c r="CH1610" s="2"/>
      <c r="CI1610" s="2"/>
      <c r="CJ1610" s="2"/>
      <c r="CK1610" s="2"/>
      <c r="CL1610" s="2"/>
      <c r="CM1610" s="2"/>
      <c r="CN1610" s="2"/>
      <c r="CO1610" s="2"/>
      <c r="CP1610" s="2"/>
      <c r="CQ1610" s="2"/>
      <c r="CR1610" s="2"/>
      <c r="CS1610" s="2"/>
      <c r="CT1610" s="2"/>
      <c r="CU1610" s="2"/>
      <c r="CV1610" s="2"/>
      <c r="CW1610" s="2"/>
      <c r="CX1610" s="2"/>
      <c r="CY1610" s="2"/>
      <c r="CZ1610" s="2"/>
      <c r="DA1610" s="2"/>
      <c r="DB1610" s="2"/>
      <c r="DC1610" s="2"/>
      <c r="DD1610" s="2"/>
      <c r="DE1610" s="2"/>
      <c r="DF1610" s="2"/>
      <c r="DG1610" s="2"/>
      <c r="DH1610" s="2"/>
      <c r="DI1610" s="2"/>
      <c r="DJ1610" s="2"/>
      <c r="DK1610" s="2"/>
      <c r="DL1610" s="2"/>
      <c r="DM1610" s="2"/>
      <c r="DN1610" s="2"/>
      <c r="DO1610" s="2"/>
      <c r="DP1610" s="2"/>
      <c r="DQ1610" s="2"/>
      <c r="DR1610" s="2"/>
      <c r="DS1610" s="2"/>
      <c r="DT1610" s="2"/>
      <c r="DU1610" s="2"/>
      <c r="DV1610" s="2"/>
      <c r="DW1610" s="2"/>
      <c r="DX1610" s="2"/>
      <c r="DY1610" s="2"/>
      <c r="DZ1610" s="2"/>
      <c r="EA1610" s="2"/>
      <c r="EB1610" s="2"/>
      <c r="EC1610" s="2"/>
      <c r="ED1610" s="2"/>
      <c r="EE1610" s="2"/>
      <c r="EF1610" s="2"/>
      <c r="EG1610" s="2"/>
      <c r="EH1610" s="2"/>
      <c r="EI1610" s="2"/>
      <c r="EJ1610" s="2"/>
      <c r="EK1610" s="2"/>
      <c r="EL1610" s="2"/>
      <c r="EM1610" s="2"/>
      <c r="EN1610" s="2"/>
      <c r="EO1610" s="2"/>
      <c r="EP1610" s="2"/>
      <c r="EQ1610" s="2"/>
      <c r="ER1610" s="2"/>
      <c r="ES1610" s="2"/>
      <c r="ET1610" s="2"/>
      <c r="EU1610" s="2"/>
      <c r="EV1610" s="2"/>
      <c r="EW1610" s="2"/>
      <c r="EX1610" s="2"/>
      <c r="EY1610" s="2"/>
      <c r="EZ1610" s="2"/>
      <c r="FA1610" s="2"/>
      <c r="FB1610" s="2"/>
      <c r="FC1610" s="2"/>
    </row>
    <row r="1611" spans="1:159" s="4" customFormat="1">
      <c r="A1611" s="50" t="s">
        <v>2356</v>
      </c>
      <c r="B1611" s="59" t="s">
        <v>2745</v>
      </c>
      <c r="C1611" s="60">
        <v>3466</v>
      </c>
      <c r="D1611" s="59" t="s">
        <v>1794</v>
      </c>
      <c r="E1611" s="78" t="str">
        <f>IFERROR(VLOOKUP($C1611,'2025-26 School Level AAFTE'!$C$2:$L$2349,9,FALSE), "No")</f>
        <v>Yes</v>
      </c>
      <c r="F1611" s="67">
        <f>IFERROR(VLOOKUP($C1611,'2025-26 School Level AAFTE'!$C$2:$J$2349,8,FALSE), 0)</f>
        <v>304.81</v>
      </c>
      <c r="G1611" s="69">
        <f>IFERROR(IF(E1611= "yes",VLOOKUP(C1611,Summary!$B:$I,6,0),0),0)</f>
        <v>0</v>
      </c>
      <c r="H1611" s="68">
        <f t="shared" si="271"/>
        <v>304.81</v>
      </c>
      <c r="I1611" s="110">
        <f>VLOOKUP($A1611,'2026-27 Salary &amp; Benefits'!$A:$I,3,FALSE)</f>
        <v>1</v>
      </c>
      <c r="J1611" s="110">
        <f>VLOOKUP($A1611,'2026-27 Salary &amp; Benefits'!$A:$I,4,FALSE)</f>
        <v>1</v>
      </c>
      <c r="K1611" s="101">
        <f t="shared" si="272"/>
        <v>304.81</v>
      </c>
      <c r="L1611" s="100">
        <f t="shared" si="273"/>
        <v>0.89400000000000002</v>
      </c>
      <c r="M1611" s="102">
        <f>'2026-27 Salary &amp; Benefits'!$E$6</f>
        <v>78209</v>
      </c>
      <c r="N1611" s="102">
        <f>'2026-27 Salary &amp; Benefits'!$F$6</f>
        <v>82248</v>
      </c>
      <c r="O1611" s="7">
        <f t="shared" si="274"/>
        <v>69918.850000000006</v>
      </c>
      <c r="P1611" s="7">
        <f t="shared" si="275"/>
        <v>3610.8600000000006</v>
      </c>
      <c r="Q1611" s="7">
        <f>'2026-27 Salary &amp; Benefits'!G$6</f>
        <v>16817.759999999998</v>
      </c>
      <c r="R1611" s="103">
        <f>'2026-27 Salary &amp; Benefits'!H$6</f>
        <v>0.16020000000000001</v>
      </c>
      <c r="S1611" s="103">
        <f>'2026-27 Salary &amp; Benefits'!I$6</f>
        <v>0.15390000000000001</v>
      </c>
      <c r="T1611" s="7">
        <f t="shared" si="276"/>
        <v>26791.79</v>
      </c>
      <c r="U1611" s="7">
        <f t="shared" si="277"/>
        <v>1225.5</v>
      </c>
      <c r="V1611" s="7">
        <f t="shared" si="278"/>
        <v>188.6</v>
      </c>
      <c r="W1611" s="7">
        <f t="shared" si="279"/>
        <v>1414.1</v>
      </c>
      <c r="X1611" s="18">
        <f t="shared" si="280"/>
        <v>101735.60000000002</v>
      </c>
      <c r="Y1611" s="2"/>
      <c r="Z1611" s="2"/>
      <c r="AA1611" s="2"/>
      <c r="AB1611" s="2"/>
      <c r="AC1611" s="2"/>
      <c r="AD1611" s="2"/>
      <c r="AE1611" s="2"/>
      <c r="AF1611" s="2"/>
      <c r="AG1611" s="2"/>
      <c r="AH1611" s="2"/>
      <c r="AI1611" s="2"/>
      <c r="AJ1611" s="2"/>
      <c r="AK1611" s="2"/>
      <c r="AL1611" s="2"/>
      <c r="AM1611" s="2"/>
      <c r="AN1611" s="2"/>
      <c r="AO1611" s="2"/>
      <c r="AP1611" s="2"/>
      <c r="AQ1611" s="2"/>
      <c r="AR1611" s="2"/>
      <c r="AS1611" s="2"/>
      <c r="AT1611" s="2"/>
      <c r="AU1611" s="2"/>
      <c r="AV1611" s="2"/>
      <c r="AW1611" s="2"/>
      <c r="AX1611" s="2"/>
      <c r="AY1611" s="2"/>
      <c r="AZ1611" s="2"/>
      <c r="BA1611" s="2"/>
      <c r="BB1611" s="2"/>
      <c r="BC1611" s="2"/>
      <c r="BD1611" s="2"/>
      <c r="BE1611" s="2"/>
      <c r="BF1611" s="2"/>
      <c r="BG1611" s="2"/>
      <c r="BH1611" s="2"/>
      <c r="BI1611" s="2"/>
      <c r="BJ1611" s="2"/>
      <c r="BK1611" s="2"/>
      <c r="BL1611" s="2"/>
      <c r="BM1611" s="2"/>
      <c r="BN1611" s="2"/>
      <c r="BO1611" s="2"/>
      <c r="BP1611" s="2"/>
      <c r="BQ1611" s="2"/>
      <c r="BR1611" s="2"/>
      <c r="BS1611" s="2"/>
      <c r="BT1611" s="2"/>
      <c r="BU1611" s="2"/>
      <c r="BV1611" s="2"/>
      <c r="BW1611" s="2"/>
      <c r="BX1611" s="2"/>
      <c r="BY1611" s="2"/>
      <c r="BZ1611" s="2"/>
      <c r="CA1611" s="2"/>
      <c r="CB1611" s="2"/>
      <c r="CC1611" s="2"/>
      <c r="CD1611" s="2"/>
      <c r="CE1611" s="2"/>
      <c r="CF1611" s="2"/>
      <c r="CG1611" s="2"/>
      <c r="CH1611" s="2"/>
      <c r="CI1611" s="2"/>
      <c r="CJ1611" s="2"/>
      <c r="CK1611" s="2"/>
      <c r="CL1611" s="2"/>
      <c r="CM1611" s="2"/>
      <c r="CN1611" s="2"/>
      <c r="CO1611" s="2"/>
      <c r="CP1611" s="2"/>
      <c r="CQ1611" s="2"/>
      <c r="CR1611" s="2"/>
      <c r="CS1611" s="2"/>
      <c r="CT1611" s="2"/>
      <c r="CU1611" s="2"/>
      <c r="CV1611" s="2"/>
      <c r="CW1611" s="2"/>
      <c r="CX1611" s="2"/>
      <c r="CY1611" s="2"/>
      <c r="CZ1611" s="2"/>
      <c r="DA1611" s="2"/>
      <c r="DB1611" s="2"/>
      <c r="DC1611" s="2"/>
      <c r="DD1611" s="2"/>
      <c r="DE1611" s="2"/>
      <c r="DF1611" s="2"/>
      <c r="DG1611" s="2"/>
      <c r="DH1611" s="2"/>
      <c r="DI1611" s="2"/>
      <c r="DJ1611" s="2"/>
      <c r="DK1611" s="2"/>
      <c r="DL1611" s="2"/>
      <c r="DM1611" s="2"/>
      <c r="DN1611" s="2"/>
      <c r="DO1611" s="2"/>
      <c r="DP1611" s="2"/>
      <c r="DQ1611" s="2"/>
      <c r="DR1611" s="2"/>
      <c r="DS1611" s="2"/>
      <c r="DT1611" s="2"/>
      <c r="DU1611" s="2"/>
      <c r="DV1611" s="2"/>
      <c r="DW1611" s="2"/>
      <c r="DX1611" s="2"/>
      <c r="DY1611" s="2"/>
      <c r="DZ1611" s="2"/>
      <c r="EA1611" s="2"/>
      <c r="EB1611" s="2"/>
      <c r="EC1611" s="2"/>
      <c r="ED1611" s="2"/>
      <c r="EE1611" s="2"/>
      <c r="EF1611" s="2"/>
      <c r="EG1611" s="2"/>
      <c r="EH1611" s="2"/>
      <c r="EI1611" s="2"/>
      <c r="EJ1611" s="2"/>
      <c r="EK1611" s="2"/>
      <c r="EL1611" s="2"/>
      <c r="EM1611" s="2"/>
      <c r="EN1611" s="2"/>
      <c r="EO1611" s="2"/>
      <c r="EP1611" s="2"/>
      <c r="EQ1611" s="2"/>
      <c r="ER1611" s="2"/>
      <c r="ES1611" s="2"/>
      <c r="ET1611" s="2"/>
      <c r="EU1611" s="2"/>
      <c r="EV1611" s="2"/>
      <c r="EW1611" s="2"/>
      <c r="EX1611" s="2"/>
      <c r="EY1611" s="2"/>
      <c r="EZ1611" s="2"/>
      <c r="FA1611" s="2"/>
      <c r="FB1611" s="2"/>
      <c r="FC1611" s="2"/>
    </row>
    <row r="1612" spans="1:159" s="4" customFormat="1">
      <c r="A1612" s="50" t="s">
        <v>2220</v>
      </c>
      <c r="B1612" s="59" t="s">
        <v>2746</v>
      </c>
      <c r="C1612" s="60">
        <v>2485</v>
      </c>
      <c r="D1612" s="59" t="s">
        <v>772</v>
      </c>
      <c r="E1612" s="78" t="str">
        <f>IFERROR(VLOOKUP($C1612,'2025-26 School Level AAFTE'!$C$2:$L$2349,9,FALSE), "No")</f>
        <v>No</v>
      </c>
      <c r="F1612" s="67">
        <f>IFERROR(VLOOKUP($C1612,'2025-26 School Level AAFTE'!$C$2:$J$2349,8,FALSE), 0)</f>
        <v>353.52</v>
      </c>
      <c r="G1612" s="69">
        <f>IFERROR(IF(E1612= "yes",VLOOKUP(C1612,Summary!$B:$I,6,0),0),0)</f>
        <v>0</v>
      </c>
      <c r="H1612" s="68">
        <f t="shared" si="271"/>
        <v>0</v>
      </c>
      <c r="I1612" s="110">
        <f>VLOOKUP($A1612,'2026-27 Salary &amp; Benefits'!$A:$I,3,FALSE)</f>
        <v>1.18</v>
      </c>
      <c r="J1612" s="110">
        <f>VLOOKUP($A1612,'2026-27 Salary &amp; Benefits'!$A:$I,4,FALSE)</f>
        <v>1.18</v>
      </c>
      <c r="K1612" s="101">
        <f t="shared" si="272"/>
        <v>0</v>
      </c>
      <c r="L1612" s="100">
        <f t="shared" si="273"/>
        <v>0</v>
      </c>
      <c r="M1612" s="102">
        <f>'2026-27 Salary &amp; Benefits'!$E$6</f>
        <v>78209</v>
      </c>
      <c r="N1612" s="102">
        <f>'2026-27 Salary &amp; Benefits'!$F$6</f>
        <v>82248</v>
      </c>
      <c r="O1612" s="7">
        <f t="shared" si="274"/>
        <v>0</v>
      </c>
      <c r="P1612" s="7">
        <f t="shared" si="275"/>
        <v>0</v>
      </c>
      <c r="Q1612" s="7">
        <f>'2026-27 Salary &amp; Benefits'!G$6</f>
        <v>16817.759999999998</v>
      </c>
      <c r="R1612" s="103">
        <f>'2026-27 Salary &amp; Benefits'!H$6</f>
        <v>0.16020000000000001</v>
      </c>
      <c r="S1612" s="103">
        <f>'2026-27 Salary &amp; Benefits'!I$6</f>
        <v>0.15390000000000001</v>
      </c>
      <c r="T1612" s="7">
        <f t="shared" si="276"/>
        <v>0</v>
      </c>
      <c r="U1612" s="7">
        <f t="shared" si="277"/>
        <v>0</v>
      </c>
      <c r="V1612" s="7">
        <f t="shared" si="278"/>
        <v>0</v>
      </c>
      <c r="W1612" s="7">
        <f t="shared" si="279"/>
        <v>0</v>
      </c>
      <c r="X1612" s="18">
        <f t="shared" si="280"/>
        <v>0</v>
      </c>
      <c r="Y1612" s="2"/>
      <c r="Z1612" s="2"/>
      <c r="AA1612" s="2"/>
      <c r="AB1612" s="2"/>
      <c r="AC1612" s="2"/>
      <c r="AD1612" s="2"/>
      <c r="AE1612" s="2"/>
      <c r="AF1612" s="2"/>
      <c r="AG1612" s="2"/>
      <c r="AH1612" s="2"/>
      <c r="AI1612" s="2"/>
      <c r="AJ1612" s="2"/>
      <c r="AK1612" s="2"/>
      <c r="AL1612" s="2"/>
      <c r="AM1612" s="2"/>
      <c r="AN1612" s="2"/>
      <c r="AO1612" s="2"/>
      <c r="AP1612" s="2"/>
      <c r="AQ1612" s="2"/>
      <c r="AR1612" s="2"/>
      <c r="AS1612" s="2"/>
      <c r="AT1612" s="2"/>
      <c r="AU1612" s="2"/>
      <c r="AV1612" s="2"/>
      <c r="AW1612" s="2"/>
      <c r="AX1612" s="2"/>
      <c r="AY1612" s="2"/>
      <c r="AZ1612" s="2"/>
      <c r="BA1612" s="2"/>
      <c r="BB1612" s="2"/>
      <c r="BC1612" s="2"/>
      <c r="BD1612" s="2"/>
      <c r="BE1612" s="2"/>
      <c r="BF1612" s="2"/>
      <c r="BG1612" s="2"/>
      <c r="BH1612" s="2"/>
      <c r="BI1612" s="2"/>
      <c r="BJ1612" s="2"/>
      <c r="BK1612" s="2"/>
      <c r="BL1612" s="2"/>
      <c r="BM1612" s="2"/>
      <c r="BN1612" s="2"/>
      <c r="BO1612" s="2"/>
      <c r="BP1612" s="2"/>
      <c r="BQ1612" s="2"/>
      <c r="BR1612" s="2"/>
      <c r="BS1612" s="2"/>
      <c r="BT1612" s="2"/>
      <c r="BU1612" s="2"/>
      <c r="BV1612" s="2"/>
      <c r="BW1612" s="2"/>
      <c r="BX1612" s="2"/>
      <c r="BY1612" s="2"/>
      <c r="BZ1612" s="2"/>
      <c r="CA1612" s="2"/>
      <c r="CB1612" s="2"/>
      <c r="CC1612" s="2"/>
      <c r="CD1612" s="2"/>
      <c r="CE1612" s="2"/>
      <c r="CF1612" s="2"/>
      <c r="CG1612" s="2"/>
      <c r="CH1612" s="2"/>
      <c r="CI1612" s="2"/>
      <c r="CJ1612" s="2"/>
      <c r="CK1612" s="2"/>
      <c r="CL1612" s="2"/>
      <c r="CM1612" s="2"/>
      <c r="CN1612" s="2"/>
      <c r="CO1612" s="2"/>
      <c r="CP1612" s="2"/>
      <c r="CQ1612" s="2"/>
      <c r="CR1612" s="2"/>
      <c r="CS1612" s="2"/>
      <c r="CT1612" s="2"/>
      <c r="CU1612" s="2"/>
      <c r="CV1612" s="2"/>
      <c r="CW1612" s="2"/>
      <c r="CX1612" s="2"/>
      <c r="CY1612" s="2"/>
      <c r="CZ1612" s="2"/>
      <c r="DA1612" s="2"/>
      <c r="DB1612" s="2"/>
      <c r="DC1612" s="2"/>
      <c r="DD1612" s="2"/>
      <c r="DE1612" s="2"/>
      <c r="DF1612" s="2"/>
      <c r="DG1612" s="2"/>
      <c r="DH1612" s="2"/>
      <c r="DI1612" s="2"/>
      <c r="DJ1612" s="2"/>
      <c r="DK1612" s="2"/>
      <c r="DL1612" s="2"/>
      <c r="DM1612" s="2"/>
      <c r="DN1612" s="2"/>
      <c r="DO1612" s="2"/>
      <c r="DP1612" s="2"/>
      <c r="DQ1612" s="2"/>
      <c r="DR1612" s="2"/>
      <c r="DS1612" s="2"/>
      <c r="DT1612" s="2"/>
      <c r="DU1612" s="2"/>
      <c r="DV1612" s="2"/>
      <c r="DW1612" s="2"/>
      <c r="DX1612" s="2"/>
      <c r="DY1612" s="2"/>
      <c r="DZ1612" s="2"/>
      <c r="EA1612" s="2"/>
      <c r="EB1612" s="2"/>
      <c r="EC1612" s="2"/>
      <c r="ED1612" s="2"/>
      <c r="EE1612" s="2"/>
      <c r="EF1612" s="2"/>
      <c r="EG1612" s="2"/>
      <c r="EH1612" s="2"/>
      <c r="EI1612" s="2"/>
      <c r="EJ1612" s="2"/>
      <c r="EK1612" s="2"/>
      <c r="EL1612" s="2"/>
      <c r="EM1612" s="2"/>
      <c r="EN1612" s="2"/>
      <c r="EO1612" s="2"/>
      <c r="EP1612" s="2"/>
      <c r="EQ1612" s="2"/>
      <c r="ER1612" s="2"/>
      <c r="ES1612" s="2"/>
      <c r="ET1612" s="2"/>
      <c r="EU1612" s="2"/>
      <c r="EV1612" s="2"/>
      <c r="EW1612" s="2"/>
      <c r="EX1612" s="2"/>
      <c r="EY1612" s="2"/>
      <c r="EZ1612" s="2"/>
      <c r="FA1612" s="2"/>
      <c r="FB1612" s="2"/>
      <c r="FC1612" s="2"/>
    </row>
    <row r="1613" spans="1:159" s="4" customFormat="1">
      <c r="A1613" s="50" t="s">
        <v>2220</v>
      </c>
      <c r="B1613" s="59" t="s">
        <v>2746</v>
      </c>
      <c r="C1613" s="60">
        <v>3524</v>
      </c>
      <c r="D1613" s="59" t="s">
        <v>774</v>
      </c>
      <c r="E1613" s="78" t="str">
        <f>IFERROR(VLOOKUP($C1613,'2025-26 School Level AAFTE'!$C$2:$L$2349,9,FALSE), "No")</f>
        <v>No</v>
      </c>
      <c r="F1613" s="67">
        <f>IFERROR(VLOOKUP($C1613,'2025-26 School Level AAFTE'!$C$2:$J$2349,8,FALSE), 0)</f>
        <v>867.99</v>
      </c>
      <c r="G1613" s="69">
        <f>IFERROR(IF(E1613= "yes",VLOOKUP(C1613,Summary!$B:$I,6,0),0),0)</f>
        <v>0</v>
      </c>
      <c r="H1613" s="68">
        <f t="shared" si="271"/>
        <v>0</v>
      </c>
      <c r="I1613" s="110">
        <f>VLOOKUP($A1613,'2026-27 Salary &amp; Benefits'!$A:$I,3,FALSE)</f>
        <v>1.18</v>
      </c>
      <c r="J1613" s="110">
        <f>VLOOKUP($A1613,'2026-27 Salary &amp; Benefits'!$A:$I,4,FALSE)</f>
        <v>1.18</v>
      </c>
      <c r="K1613" s="101">
        <f t="shared" si="272"/>
        <v>0</v>
      </c>
      <c r="L1613" s="100">
        <f t="shared" si="273"/>
        <v>0</v>
      </c>
      <c r="M1613" s="102">
        <f>'2026-27 Salary &amp; Benefits'!$E$6</f>
        <v>78209</v>
      </c>
      <c r="N1613" s="102">
        <f>'2026-27 Salary &amp; Benefits'!$F$6</f>
        <v>82248</v>
      </c>
      <c r="O1613" s="7">
        <f t="shared" si="274"/>
        <v>0</v>
      </c>
      <c r="P1613" s="7">
        <f t="shared" si="275"/>
        <v>0</v>
      </c>
      <c r="Q1613" s="7">
        <f>'2026-27 Salary &amp; Benefits'!G$6</f>
        <v>16817.759999999998</v>
      </c>
      <c r="R1613" s="103">
        <f>'2026-27 Salary &amp; Benefits'!H$6</f>
        <v>0.16020000000000001</v>
      </c>
      <c r="S1613" s="103">
        <f>'2026-27 Salary &amp; Benefits'!I$6</f>
        <v>0.15390000000000001</v>
      </c>
      <c r="T1613" s="7">
        <f t="shared" si="276"/>
        <v>0</v>
      </c>
      <c r="U1613" s="7">
        <f t="shared" si="277"/>
        <v>0</v>
      </c>
      <c r="V1613" s="7">
        <f t="shared" si="278"/>
        <v>0</v>
      </c>
      <c r="W1613" s="7">
        <f t="shared" si="279"/>
        <v>0</v>
      </c>
      <c r="X1613" s="18">
        <f t="shared" si="280"/>
        <v>0</v>
      </c>
      <c r="Y1613" s="2"/>
      <c r="Z1613" s="2"/>
      <c r="AA1613" s="2"/>
      <c r="AB1613" s="2"/>
      <c r="AC1613" s="2"/>
      <c r="AD1613" s="2"/>
      <c r="AE1613" s="2"/>
      <c r="AF1613" s="2"/>
      <c r="AG1613" s="2"/>
      <c r="AH1613" s="2"/>
      <c r="AI1613" s="2"/>
      <c r="AJ1613" s="2"/>
      <c r="AK1613" s="2"/>
      <c r="AL1613" s="2"/>
      <c r="AM1613" s="2"/>
      <c r="AN1613" s="2"/>
      <c r="AO1613" s="2"/>
      <c r="AP1613" s="2"/>
      <c r="AQ1613" s="2"/>
      <c r="AR1613" s="2"/>
      <c r="AS1613" s="2"/>
      <c r="AT1613" s="2"/>
      <c r="AU1613" s="2"/>
      <c r="AV1613" s="2"/>
      <c r="AW1613" s="2"/>
      <c r="AX1613" s="2"/>
      <c r="AY1613" s="2"/>
      <c r="AZ1613" s="2"/>
      <c r="BA1613" s="2"/>
      <c r="BB1613" s="2"/>
      <c r="BC1613" s="2"/>
      <c r="BD1613" s="2"/>
      <c r="BE1613" s="2"/>
      <c r="BF1613" s="2"/>
      <c r="BG1613" s="2"/>
      <c r="BH1613" s="2"/>
      <c r="BI1613" s="2"/>
      <c r="BJ1613" s="2"/>
      <c r="BK1613" s="2"/>
      <c r="BL1613" s="2"/>
      <c r="BM1613" s="2"/>
      <c r="BN1613" s="2"/>
      <c r="BO1613" s="2"/>
      <c r="BP1613" s="2"/>
      <c r="BQ1613" s="2"/>
      <c r="BR1613" s="2"/>
      <c r="BS1613" s="2"/>
      <c r="BT1613" s="2"/>
      <c r="BU1613" s="2"/>
      <c r="BV1613" s="2"/>
      <c r="BW1613" s="2"/>
      <c r="BX1613" s="2"/>
      <c r="BY1613" s="2"/>
      <c r="BZ1613" s="2"/>
      <c r="CA1613" s="2"/>
      <c r="CB1613" s="2"/>
      <c r="CC1613" s="2"/>
      <c r="CD1613" s="2"/>
      <c r="CE1613" s="2"/>
      <c r="CF1613" s="2"/>
      <c r="CG1613" s="2"/>
      <c r="CH1613" s="2"/>
      <c r="CI1613" s="2"/>
      <c r="CJ1613" s="2"/>
      <c r="CK1613" s="2"/>
      <c r="CL1613" s="2"/>
      <c r="CM1613" s="2"/>
      <c r="CN1613" s="2"/>
      <c r="CO1613" s="2"/>
      <c r="CP1613" s="2"/>
      <c r="CQ1613" s="2"/>
      <c r="CR1613" s="2"/>
      <c r="CS1613" s="2"/>
      <c r="CT1613" s="2"/>
      <c r="CU1613" s="2"/>
      <c r="CV1613" s="2"/>
      <c r="CW1613" s="2"/>
      <c r="CX1613" s="2"/>
      <c r="CY1613" s="2"/>
      <c r="CZ1613" s="2"/>
      <c r="DA1613" s="2"/>
      <c r="DB1613" s="2"/>
      <c r="DC1613" s="2"/>
      <c r="DD1613" s="2"/>
      <c r="DE1613" s="2"/>
      <c r="DF1613" s="2"/>
      <c r="DG1613" s="2"/>
      <c r="DH1613" s="2"/>
      <c r="DI1613" s="2"/>
      <c r="DJ1613" s="2"/>
      <c r="DK1613" s="2"/>
      <c r="DL1613" s="2"/>
      <c r="DM1613" s="2"/>
      <c r="DN1613" s="2"/>
      <c r="DO1613" s="2"/>
      <c r="DP1613" s="2"/>
      <c r="DQ1613" s="2"/>
      <c r="DR1613" s="2"/>
      <c r="DS1613" s="2"/>
      <c r="DT1613" s="2"/>
      <c r="DU1613" s="2"/>
      <c r="DV1613" s="2"/>
      <c r="DW1613" s="2"/>
      <c r="DX1613" s="2"/>
      <c r="DY1613" s="2"/>
      <c r="DZ1613" s="2"/>
      <c r="EA1613" s="2"/>
      <c r="EB1613" s="2"/>
      <c r="EC1613" s="2"/>
      <c r="ED1613" s="2"/>
      <c r="EE1613" s="2"/>
      <c r="EF1613" s="2"/>
      <c r="EG1613" s="2"/>
      <c r="EH1613" s="2"/>
      <c r="EI1613" s="2"/>
      <c r="EJ1613" s="2"/>
      <c r="EK1613" s="2"/>
      <c r="EL1613" s="2"/>
      <c r="EM1613" s="2"/>
      <c r="EN1613" s="2"/>
      <c r="EO1613" s="2"/>
      <c r="EP1613" s="2"/>
      <c r="EQ1613" s="2"/>
      <c r="ER1613" s="2"/>
      <c r="ES1613" s="2"/>
      <c r="ET1613" s="2"/>
      <c r="EU1613" s="2"/>
      <c r="EV1613" s="2"/>
      <c r="EW1613" s="2"/>
      <c r="EX1613" s="2"/>
      <c r="EY1613" s="2"/>
      <c r="EZ1613" s="2"/>
      <c r="FA1613" s="2"/>
      <c r="FB1613" s="2"/>
      <c r="FC1613" s="2"/>
    </row>
    <row r="1614" spans="1:159" s="4" customFormat="1">
      <c r="A1614" s="50" t="s">
        <v>2220</v>
      </c>
      <c r="B1614" s="59" t="s">
        <v>2746</v>
      </c>
      <c r="C1614" s="60">
        <v>3101</v>
      </c>
      <c r="D1614" s="59" t="s">
        <v>773</v>
      </c>
      <c r="E1614" s="78" t="str">
        <f>IFERROR(VLOOKUP($C1614,'2025-26 School Level AAFTE'!$C$2:$L$2349,9,FALSE), "No")</f>
        <v>No</v>
      </c>
      <c r="F1614" s="67">
        <f>IFERROR(VLOOKUP($C1614,'2025-26 School Level AAFTE'!$C$2:$J$2349,8,FALSE), 0)</f>
        <v>450.12</v>
      </c>
      <c r="G1614" s="69">
        <f>IFERROR(IF(E1614= "yes",VLOOKUP(C1614,Summary!$B:$I,6,0),0),0)</f>
        <v>0</v>
      </c>
      <c r="H1614" s="68">
        <f t="shared" si="271"/>
        <v>0</v>
      </c>
      <c r="I1614" s="110">
        <f>VLOOKUP($A1614,'2026-27 Salary &amp; Benefits'!$A:$I,3,FALSE)</f>
        <v>1.18</v>
      </c>
      <c r="J1614" s="110">
        <f>VLOOKUP($A1614,'2026-27 Salary &amp; Benefits'!$A:$I,4,FALSE)</f>
        <v>1.18</v>
      </c>
      <c r="K1614" s="101">
        <f t="shared" si="272"/>
        <v>0</v>
      </c>
      <c r="L1614" s="100">
        <f t="shared" si="273"/>
        <v>0</v>
      </c>
      <c r="M1614" s="102">
        <f>'2026-27 Salary &amp; Benefits'!$E$6</f>
        <v>78209</v>
      </c>
      <c r="N1614" s="102">
        <f>'2026-27 Salary &amp; Benefits'!$F$6</f>
        <v>82248</v>
      </c>
      <c r="O1614" s="7">
        <f t="shared" si="274"/>
        <v>0</v>
      </c>
      <c r="P1614" s="7">
        <f t="shared" si="275"/>
        <v>0</v>
      </c>
      <c r="Q1614" s="7">
        <f>'2026-27 Salary &amp; Benefits'!G$6</f>
        <v>16817.759999999998</v>
      </c>
      <c r="R1614" s="103">
        <f>'2026-27 Salary &amp; Benefits'!H$6</f>
        <v>0.16020000000000001</v>
      </c>
      <c r="S1614" s="103">
        <f>'2026-27 Salary &amp; Benefits'!I$6</f>
        <v>0.15390000000000001</v>
      </c>
      <c r="T1614" s="7">
        <f t="shared" si="276"/>
        <v>0</v>
      </c>
      <c r="U1614" s="7">
        <f t="shared" si="277"/>
        <v>0</v>
      </c>
      <c r="V1614" s="7">
        <f t="shared" si="278"/>
        <v>0</v>
      </c>
      <c r="W1614" s="7">
        <f t="shared" si="279"/>
        <v>0</v>
      </c>
      <c r="X1614" s="18">
        <f t="shared" si="280"/>
        <v>0</v>
      </c>
      <c r="Y1614" s="2"/>
      <c r="Z1614" s="2"/>
      <c r="AA1614" s="2"/>
      <c r="AB1614" s="2"/>
      <c r="AC1614" s="2"/>
      <c r="AD1614" s="2"/>
      <c r="AE1614" s="2"/>
      <c r="AF1614" s="2"/>
      <c r="AG1614" s="2"/>
      <c r="AH1614" s="2"/>
      <c r="AI1614" s="2"/>
      <c r="AJ1614" s="2"/>
      <c r="AK1614" s="2"/>
      <c r="AL1614" s="2"/>
      <c r="AM1614" s="2"/>
      <c r="AN1614" s="2"/>
      <c r="AO1614" s="2"/>
      <c r="AP1614" s="2"/>
      <c r="AQ1614" s="2"/>
      <c r="AR1614" s="2"/>
      <c r="AS1614" s="2"/>
      <c r="AT1614" s="2"/>
      <c r="AU1614" s="2"/>
      <c r="AV1614" s="2"/>
      <c r="AW1614" s="2"/>
      <c r="AX1614" s="2"/>
      <c r="AY1614" s="2"/>
      <c r="AZ1614" s="2"/>
      <c r="BA1614" s="2"/>
      <c r="BB1614" s="2"/>
      <c r="BC1614" s="2"/>
      <c r="BD1614" s="2"/>
      <c r="BE1614" s="2"/>
      <c r="BF1614" s="2"/>
      <c r="BG1614" s="2"/>
      <c r="BH1614" s="2"/>
      <c r="BI1614" s="2"/>
      <c r="BJ1614" s="2"/>
      <c r="BK1614" s="2"/>
      <c r="BL1614" s="2"/>
      <c r="BM1614" s="2"/>
      <c r="BN1614" s="2"/>
      <c r="BO1614" s="2"/>
      <c r="BP1614" s="2"/>
      <c r="BQ1614" s="2"/>
      <c r="BR1614" s="2"/>
      <c r="BS1614" s="2"/>
      <c r="BT1614" s="2"/>
      <c r="BU1614" s="2"/>
      <c r="BV1614" s="2"/>
      <c r="BW1614" s="2"/>
      <c r="BX1614" s="2"/>
      <c r="BY1614" s="2"/>
      <c r="BZ1614" s="2"/>
      <c r="CA1614" s="2"/>
      <c r="CB1614" s="2"/>
      <c r="CC1614" s="2"/>
      <c r="CD1614" s="2"/>
      <c r="CE1614" s="2"/>
      <c r="CF1614" s="2"/>
      <c r="CG1614" s="2"/>
      <c r="CH1614" s="2"/>
      <c r="CI1614" s="2"/>
      <c r="CJ1614" s="2"/>
      <c r="CK1614" s="2"/>
      <c r="CL1614" s="2"/>
      <c r="CM1614" s="2"/>
      <c r="CN1614" s="2"/>
      <c r="CO1614" s="2"/>
      <c r="CP1614" s="2"/>
      <c r="CQ1614" s="2"/>
      <c r="CR1614" s="2"/>
      <c r="CS1614" s="2"/>
      <c r="CT1614" s="2"/>
      <c r="CU1614" s="2"/>
      <c r="CV1614" s="2"/>
      <c r="CW1614" s="2"/>
      <c r="CX1614" s="2"/>
      <c r="CY1614" s="2"/>
      <c r="CZ1614" s="2"/>
      <c r="DA1614" s="2"/>
      <c r="DB1614" s="2"/>
      <c r="DC1614" s="2"/>
      <c r="DD1614" s="2"/>
      <c r="DE1614" s="2"/>
      <c r="DF1614" s="2"/>
      <c r="DG1614" s="2"/>
      <c r="DH1614" s="2"/>
      <c r="DI1614" s="2"/>
      <c r="DJ1614" s="2"/>
      <c r="DK1614" s="2"/>
      <c r="DL1614" s="2"/>
      <c r="DM1614" s="2"/>
      <c r="DN1614" s="2"/>
      <c r="DO1614" s="2"/>
      <c r="DP1614" s="2"/>
      <c r="DQ1614" s="2"/>
      <c r="DR1614" s="2"/>
      <c r="DS1614" s="2"/>
      <c r="DT1614" s="2"/>
      <c r="DU1614" s="2"/>
      <c r="DV1614" s="2"/>
      <c r="DW1614" s="2"/>
      <c r="DX1614" s="2"/>
      <c r="DY1614" s="2"/>
      <c r="DZ1614" s="2"/>
      <c r="EA1614" s="2"/>
      <c r="EB1614" s="2"/>
      <c r="EC1614" s="2"/>
      <c r="ED1614" s="2"/>
      <c r="EE1614" s="2"/>
      <c r="EF1614" s="2"/>
      <c r="EG1614" s="2"/>
      <c r="EH1614" s="2"/>
      <c r="EI1614" s="2"/>
      <c r="EJ1614" s="2"/>
      <c r="EK1614" s="2"/>
      <c r="EL1614" s="2"/>
      <c r="EM1614" s="2"/>
      <c r="EN1614" s="2"/>
      <c r="EO1614" s="2"/>
      <c r="EP1614" s="2"/>
      <c r="EQ1614" s="2"/>
      <c r="ER1614" s="2"/>
      <c r="ES1614" s="2"/>
      <c r="ET1614" s="2"/>
      <c r="EU1614" s="2"/>
      <c r="EV1614" s="2"/>
      <c r="EW1614" s="2"/>
      <c r="EX1614" s="2"/>
      <c r="EY1614" s="2"/>
      <c r="EZ1614" s="2"/>
      <c r="FA1614" s="2"/>
      <c r="FB1614" s="2"/>
      <c r="FC1614" s="2"/>
    </row>
    <row r="1615" spans="1:159" s="4" customFormat="1">
      <c r="A1615" s="50" t="s">
        <v>2220</v>
      </c>
      <c r="B1615" s="59" t="s">
        <v>2746</v>
      </c>
      <c r="C1615" s="60">
        <v>1756</v>
      </c>
      <c r="D1615" s="59" t="s">
        <v>770</v>
      </c>
      <c r="E1615" s="78" t="str">
        <f>IFERROR(VLOOKUP($C1615,'2025-26 School Level AAFTE'!$C$2:$L$2349,9,FALSE), "No")</f>
        <v>No</v>
      </c>
      <c r="F1615" s="67">
        <f>IFERROR(VLOOKUP($C1615,'2025-26 School Level AAFTE'!$C$2:$J$2349,8,FALSE), 0)</f>
        <v>93.92</v>
      </c>
      <c r="G1615" s="69">
        <f>IFERROR(IF(E1615= "yes",VLOOKUP(C1615,Summary!$B:$I,6,0),0),0)</f>
        <v>0</v>
      </c>
      <c r="H1615" s="68">
        <f t="shared" si="271"/>
        <v>0</v>
      </c>
      <c r="I1615" s="110">
        <f>VLOOKUP($A1615,'2026-27 Salary &amp; Benefits'!$A:$I,3,FALSE)</f>
        <v>1.18</v>
      </c>
      <c r="J1615" s="110">
        <f>VLOOKUP($A1615,'2026-27 Salary &amp; Benefits'!$A:$I,4,FALSE)</f>
        <v>1.18</v>
      </c>
      <c r="K1615" s="101">
        <f t="shared" si="272"/>
        <v>0</v>
      </c>
      <c r="L1615" s="100">
        <f t="shared" si="273"/>
        <v>0</v>
      </c>
      <c r="M1615" s="102">
        <f>'2026-27 Salary &amp; Benefits'!$E$6</f>
        <v>78209</v>
      </c>
      <c r="N1615" s="102">
        <f>'2026-27 Salary &amp; Benefits'!$F$6</f>
        <v>82248</v>
      </c>
      <c r="O1615" s="7">
        <f t="shared" si="274"/>
        <v>0</v>
      </c>
      <c r="P1615" s="7">
        <f t="shared" si="275"/>
        <v>0</v>
      </c>
      <c r="Q1615" s="7">
        <f>'2026-27 Salary &amp; Benefits'!G$6</f>
        <v>16817.759999999998</v>
      </c>
      <c r="R1615" s="103">
        <f>'2026-27 Salary &amp; Benefits'!H$6</f>
        <v>0.16020000000000001</v>
      </c>
      <c r="S1615" s="103">
        <f>'2026-27 Salary &amp; Benefits'!I$6</f>
        <v>0.15390000000000001</v>
      </c>
      <c r="T1615" s="7">
        <f t="shared" si="276"/>
        <v>0</v>
      </c>
      <c r="U1615" s="7">
        <f t="shared" si="277"/>
        <v>0</v>
      </c>
      <c r="V1615" s="7">
        <f t="shared" si="278"/>
        <v>0</v>
      </c>
      <c r="W1615" s="7">
        <f t="shared" si="279"/>
        <v>0</v>
      </c>
      <c r="X1615" s="18">
        <f t="shared" si="280"/>
        <v>0</v>
      </c>
      <c r="Y1615" s="2"/>
      <c r="Z1615" s="2"/>
      <c r="AA1615" s="2"/>
      <c r="AB1615" s="2"/>
      <c r="AC1615" s="2"/>
      <c r="AD1615" s="2"/>
      <c r="AE1615" s="2"/>
      <c r="AF1615" s="2"/>
      <c r="AG1615" s="2"/>
      <c r="AH1615" s="2"/>
      <c r="AI1615" s="2"/>
      <c r="AJ1615" s="2"/>
      <c r="AK1615" s="2"/>
      <c r="AL1615" s="2"/>
      <c r="AM1615" s="2"/>
      <c r="AN1615" s="2"/>
      <c r="AO1615" s="2"/>
      <c r="AP1615" s="2"/>
      <c r="AQ1615" s="2"/>
      <c r="AR1615" s="2"/>
      <c r="AS1615" s="2"/>
      <c r="AT1615" s="2"/>
      <c r="AU1615" s="2"/>
      <c r="AV1615" s="2"/>
      <c r="AW1615" s="2"/>
      <c r="AX1615" s="2"/>
      <c r="AY1615" s="2"/>
      <c r="AZ1615" s="2"/>
      <c r="BA1615" s="2"/>
      <c r="BB1615" s="2"/>
      <c r="BC1615" s="2"/>
      <c r="BD1615" s="2"/>
      <c r="BE1615" s="2"/>
      <c r="BF1615" s="2"/>
      <c r="BG1615" s="2"/>
      <c r="BH1615" s="2"/>
      <c r="BI1615" s="2"/>
      <c r="BJ1615" s="2"/>
      <c r="BK1615" s="2"/>
      <c r="BL1615" s="2"/>
      <c r="BM1615" s="2"/>
      <c r="BN1615" s="2"/>
      <c r="BO1615" s="2"/>
      <c r="BP1615" s="2"/>
      <c r="BQ1615" s="2"/>
      <c r="BR1615" s="2"/>
      <c r="BS1615" s="2"/>
      <c r="BT1615" s="2"/>
      <c r="BU1615" s="2"/>
      <c r="BV1615" s="2"/>
      <c r="BW1615" s="2"/>
      <c r="BX1615" s="2"/>
      <c r="BY1615" s="2"/>
      <c r="BZ1615" s="2"/>
      <c r="CA1615" s="2"/>
      <c r="CB1615" s="2"/>
      <c r="CC1615" s="2"/>
      <c r="CD1615" s="2"/>
      <c r="CE1615" s="2"/>
      <c r="CF1615" s="2"/>
      <c r="CG1615" s="2"/>
      <c r="CH1615" s="2"/>
      <c r="CI1615" s="2"/>
      <c r="CJ1615" s="2"/>
      <c r="CK1615" s="2"/>
      <c r="CL1615" s="2"/>
      <c r="CM1615" s="2"/>
      <c r="CN1615" s="2"/>
      <c r="CO1615" s="2"/>
      <c r="CP1615" s="2"/>
      <c r="CQ1615" s="2"/>
      <c r="CR1615" s="2"/>
      <c r="CS1615" s="2"/>
      <c r="CT1615" s="2"/>
      <c r="CU1615" s="2"/>
      <c r="CV1615" s="2"/>
      <c r="CW1615" s="2"/>
      <c r="CX1615" s="2"/>
      <c r="CY1615" s="2"/>
      <c r="CZ1615" s="2"/>
      <c r="DA1615" s="2"/>
      <c r="DB1615" s="2"/>
      <c r="DC1615" s="2"/>
      <c r="DD1615" s="2"/>
      <c r="DE1615" s="2"/>
      <c r="DF1615" s="2"/>
      <c r="DG1615" s="2"/>
      <c r="DH1615" s="2"/>
      <c r="DI1615" s="2"/>
      <c r="DJ1615" s="2"/>
      <c r="DK1615" s="2"/>
      <c r="DL1615" s="2"/>
      <c r="DM1615" s="2"/>
      <c r="DN1615" s="2"/>
      <c r="DO1615" s="2"/>
      <c r="DP1615" s="2"/>
      <c r="DQ1615" s="2"/>
      <c r="DR1615" s="2"/>
      <c r="DS1615" s="2"/>
      <c r="DT1615" s="2"/>
      <c r="DU1615" s="2"/>
      <c r="DV1615" s="2"/>
      <c r="DW1615" s="2"/>
      <c r="DX1615" s="2"/>
      <c r="DY1615" s="2"/>
      <c r="DZ1615" s="2"/>
      <c r="EA1615" s="2"/>
      <c r="EB1615" s="2"/>
      <c r="EC1615" s="2"/>
      <c r="ED1615" s="2"/>
      <c r="EE1615" s="2"/>
      <c r="EF1615" s="2"/>
      <c r="EG1615" s="2"/>
      <c r="EH1615" s="2"/>
      <c r="EI1615" s="2"/>
      <c r="EJ1615" s="2"/>
      <c r="EK1615" s="2"/>
      <c r="EL1615" s="2"/>
      <c r="EM1615" s="2"/>
      <c r="EN1615" s="2"/>
      <c r="EO1615" s="2"/>
      <c r="EP1615" s="2"/>
      <c r="EQ1615" s="2"/>
      <c r="ER1615" s="2"/>
      <c r="ES1615" s="2"/>
      <c r="ET1615" s="2"/>
      <c r="EU1615" s="2"/>
      <c r="EV1615" s="2"/>
      <c r="EW1615" s="2"/>
      <c r="EX1615" s="2"/>
      <c r="EY1615" s="2"/>
      <c r="EZ1615" s="2"/>
      <c r="FA1615" s="2"/>
      <c r="FB1615" s="2"/>
      <c r="FC1615" s="2"/>
    </row>
    <row r="1616" spans="1:159" s="4" customFormat="1">
      <c r="A1616" s="50" t="s">
        <v>2220</v>
      </c>
      <c r="B1616" s="59" t="s">
        <v>2746</v>
      </c>
      <c r="C1616" s="60">
        <v>1854</v>
      </c>
      <c r="D1616" s="59" t="s">
        <v>771</v>
      </c>
      <c r="E1616" s="78" t="str">
        <f>IFERROR(VLOOKUP($C1616,'2025-26 School Level AAFTE'!$C$2:$L$2349,9,FALSE), "No")</f>
        <v>No</v>
      </c>
      <c r="F1616" s="67">
        <f>IFERROR(VLOOKUP($C1616,'2025-26 School Level AAFTE'!$C$2:$J$2349,8,FALSE), 0)</f>
        <v>51.85</v>
      </c>
      <c r="G1616" s="69">
        <f>IFERROR(IF(E1616= "yes",VLOOKUP(C1616,Summary!$B:$I,6,0),0),0)</f>
        <v>0</v>
      </c>
      <c r="H1616" s="68">
        <f t="shared" si="271"/>
        <v>0</v>
      </c>
      <c r="I1616" s="110">
        <f>VLOOKUP($A1616,'2026-27 Salary &amp; Benefits'!$A:$I,3,FALSE)</f>
        <v>1.18</v>
      </c>
      <c r="J1616" s="110">
        <f>VLOOKUP($A1616,'2026-27 Salary &amp; Benefits'!$A:$I,4,FALSE)</f>
        <v>1.18</v>
      </c>
      <c r="K1616" s="101">
        <f t="shared" si="272"/>
        <v>0</v>
      </c>
      <c r="L1616" s="100">
        <f t="shared" si="273"/>
        <v>0</v>
      </c>
      <c r="M1616" s="102">
        <f>'2026-27 Salary &amp; Benefits'!$E$6</f>
        <v>78209</v>
      </c>
      <c r="N1616" s="102">
        <f>'2026-27 Salary &amp; Benefits'!$F$6</f>
        <v>82248</v>
      </c>
      <c r="O1616" s="7">
        <f t="shared" si="274"/>
        <v>0</v>
      </c>
      <c r="P1616" s="7">
        <f t="shared" si="275"/>
        <v>0</v>
      </c>
      <c r="Q1616" s="7">
        <f>'2026-27 Salary &amp; Benefits'!G$6</f>
        <v>16817.759999999998</v>
      </c>
      <c r="R1616" s="103">
        <f>'2026-27 Salary &amp; Benefits'!H$6</f>
        <v>0.16020000000000001</v>
      </c>
      <c r="S1616" s="103">
        <f>'2026-27 Salary &amp; Benefits'!I$6</f>
        <v>0.15390000000000001</v>
      </c>
      <c r="T1616" s="7">
        <f t="shared" si="276"/>
        <v>0</v>
      </c>
      <c r="U1616" s="7">
        <f t="shared" si="277"/>
        <v>0</v>
      </c>
      <c r="V1616" s="7">
        <f t="shared" si="278"/>
        <v>0</v>
      </c>
      <c r="W1616" s="7">
        <f t="shared" si="279"/>
        <v>0</v>
      </c>
      <c r="X1616" s="18">
        <f t="shared" si="280"/>
        <v>0</v>
      </c>
      <c r="Y1616" s="2"/>
      <c r="Z1616" s="2"/>
      <c r="AA1616" s="2"/>
      <c r="AB1616" s="2"/>
      <c r="AC1616" s="2"/>
      <c r="AD1616" s="2"/>
      <c r="AE1616" s="2"/>
      <c r="AF1616" s="2"/>
      <c r="AG1616" s="2"/>
      <c r="AH1616" s="2"/>
      <c r="AI1616" s="2"/>
      <c r="AJ1616" s="2"/>
      <c r="AK1616" s="2"/>
      <c r="AL1616" s="2"/>
      <c r="AM1616" s="2"/>
      <c r="AN1616" s="2"/>
      <c r="AO1616" s="2"/>
      <c r="AP1616" s="2"/>
      <c r="AQ1616" s="2"/>
      <c r="AR1616" s="2"/>
      <c r="AS1616" s="2"/>
      <c r="AT1616" s="2"/>
      <c r="AU1616" s="2"/>
      <c r="AV1616" s="2"/>
      <c r="AW1616" s="2"/>
      <c r="AX1616" s="2"/>
      <c r="AY1616" s="2"/>
      <c r="AZ1616" s="2"/>
      <c r="BA1616" s="2"/>
      <c r="BB1616" s="2"/>
      <c r="BC1616" s="2"/>
      <c r="BD1616" s="2"/>
      <c r="BE1616" s="2"/>
      <c r="BF1616" s="2"/>
      <c r="BG1616" s="2"/>
      <c r="BH1616" s="2"/>
      <c r="BI1616" s="2"/>
      <c r="BJ1616" s="2"/>
      <c r="BK1616" s="2"/>
      <c r="BL1616" s="2"/>
      <c r="BM1616" s="2"/>
      <c r="BN1616" s="2"/>
      <c r="BO1616" s="2"/>
      <c r="BP1616" s="2"/>
      <c r="BQ1616" s="2"/>
      <c r="BR1616" s="2"/>
      <c r="BS1616" s="2"/>
      <c r="BT1616" s="2"/>
      <c r="BU1616" s="2"/>
      <c r="BV1616" s="2"/>
      <c r="BW1616" s="2"/>
      <c r="BX1616" s="2"/>
      <c r="BY1616" s="2"/>
      <c r="BZ1616" s="2"/>
      <c r="CA1616" s="2"/>
      <c r="CB1616" s="2"/>
      <c r="CC1616" s="2"/>
      <c r="CD1616" s="2"/>
      <c r="CE1616" s="2"/>
      <c r="CF1616" s="2"/>
      <c r="CG1616" s="2"/>
      <c r="CH1616" s="2"/>
      <c r="CI1616" s="2"/>
      <c r="CJ1616" s="2"/>
      <c r="CK1616" s="2"/>
      <c r="CL1616" s="2"/>
      <c r="CM1616" s="2"/>
      <c r="CN1616" s="2"/>
      <c r="CO1616" s="2"/>
      <c r="CP1616" s="2"/>
      <c r="CQ1616" s="2"/>
      <c r="CR1616" s="2"/>
      <c r="CS1616" s="2"/>
      <c r="CT1616" s="2"/>
      <c r="CU1616" s="2"/>
      <c r="CV1616" s="2"/>
      <c r="CW1616" s="2"/>
      <c r="CX1616" s="2"/>
      <c r="CY1616" s="2"/>
      <c r="CZ1616" s="2"/>
      <c r="DA1616" s="2"/>
      <c r="DB1616" s="2"/>
      <c r="DC1616" s="2"/>
      <c r="DD1616" s="2"/>
      <c r="DE1616" s="2"/>
      <c r="DF1616" s="2"/>
      <c r="DG1616" s="2"/>
      <c r="DH1616" s="2"/>
      <c r="DI1616" s="2"/>
      <c r="DJ1616" s="2"/>
      <c r="DK1616" s="2"/>
      <c r="DL1616" s="2"/>
      <c r="DM1616" s="2"/>
      <c r="DN1616" s="2"/>
      <c r="DO1616" s="2"/>
      <c r="DP1616" s="2"/>
      <c r="DQ1616" s="2"/>
      <c r="DR1616" s="2"/>
      <c r="DS1616" s="2"/>
      <c r="DT1616" s="2"/>
      <c r="DU1616" s="2"/>
      <c r="DV1616" s="2"/>
      <c r="DW1616" s="2"/>
      <c r="DX1616" s="2"/>
      <c r="DY1616" s="2"/>
      <c r="DZ1616" s="2"/>
      <c r="EA1616" s="2"/>
      <c r="EB1616" s="2"/>
      <c r="EC1616" s="2"/>
      <c r="ED1616" s="2"/>
      <c r="EE1616" s="2"/>
      <c r="EF1616" s="2"/>
      <c r="EG1616" s="2"/>
      <c r="EH1616" s="2"/>
      <c r="EI1616" s="2"/>
      <c r="EJ1616" s="2"/>
      <c r="EK1616" s="2"/>
      <c r="EL1616" s="2"/>
      <c r="EM1616" s="2"/>
      <c r="EN1616" s="2"/>
      <c r="EO1616" s="2"/>
      <c r="EP1616" s="2"/>
      <c r="EQ1616" s="2"/>
      <c r="ER1616" s="2"/>
      <c r="ES1616" s="2"/>
      <c r="ET1616" s="2"/>
      <c r="EU1616" s="2"/>
      <c r="EV1616" s="2"/>
      <c r="EW1616" s="2"/>
      <c r="EX1616" s="2"/>
      <c r="EY1616" s="2"/>
      <c r="EZ1616" s="2"/>
      <c r="FA1616" s="2"/>
      <c r="FB1616" s="2"/>
      <c r="FC1616" s="2"/>
    </row>
    <row r="1617" spans="1:159" s="4" customFormat="1">
      <c r="A1617" s="50" t="s">
        <v>2220</v>
      </c>
      <c r="B1617" s="59" t="s">
        <v>2746</v>
      </c>
      <c r="C1617" s="60">
        <v>4332</v>
      </c>
      <c r="D1617" s="59" t="s">
        <v>776</v>
      </c>
      <c r="E1617" s="78" t="str">
        <f>IFERROR(VLOOKUP($C1617,'2025-26 School Level AAFTE'!$C$2:$L$2349,9,FALSE), "No")</f>
        <v>No</v>
      </c>
      <c r="F1617" s="67">
        <f>IFERROR(VLOOKUP($C1617,'2025-26 School Level AAFTE'!$C$2:$J$2349,8,FALSE), 0)</f>
        <v>466.04</v>
      </c>
      <c r="G1617" s="69">
        <f>IFERROR(IF(E1617= "yes",VLOOKUP(C1617,Summary!$B:$I,6,0),0),0)</f>
        <v>0</v>
      </c>
      <c r="H1617" s="68">
        <f t="shared" si="271"/>
        <v>0</v>
      </c>
      <c r="I1617" s="110">
        <f>VLOOKUP($A1617,'2026-27 Salary &amp; Benefits'!$A:$I,3,FALSE)</f>
        <v>1.18</v>
      </c>
      <c r="J1617" s="110">
        <f>VLOOKUP($A1617,'2026-27 Salary &amp; Benefits'!$A:$I,4,FALSE)</f>
        <v>1.18</v>
      </c>
      <c r="K1617" s="101">
        <f t="shared" si="272"/>
        <v>0</v>
      </c>
      <c r="L1617" s="100">
        <f t="shared" si="273"/>
        <v>0</v>
      </c>
      <c r="M1617" s="102">
        <f>'2026-27 Salary &amp; Benefits'!$E$6</f>
        <v>78209</v>
      </c>
      <c r="N1617" s="102">
        <f>'2026-27 Salary &amp; Benefits'!$F$6</f>
        <v>82248</v>
      </c>
      <c r="O1617" s="7">
        <f t="shared" si="274"/>
        <v>0</v>
      </c>
      <c r="P1617" s="7">
        <f t="shared" si="275"/>
        <v>0</v>
      </c>
      <c r="Q1617" s="7">
        <f>'2026-27 Salary &amp; Benefits'!G$6</f>
        <v>16817.759999999998</v>
      </c>
      <c r="R1617" s="103">
        <f>'2026-27 Salary &amp; Benefits'!H$6</f>
        <v>0.16020000000000001</v>
      </c>
      <c r="S1617" s="103">
        <f>'2026-27 Salary &amp; Benefits'!I$6</f>
        <v>0.15390000000000001</v>
      </c>
      <c r="T1617" s="7">
        <f t="shared" si="276"/>
        <v>0</v>
      </c>
      <c r="U1617" s="7">
        <f t="shared" si="277"/>
        <v>0</v>
      </c>
      <c r="V1617" s="7">
        <f t="shared" si="278"/>
        <v>0</v>
      </c>
      <c r="W1617" s="7">
        <f t="shared" si="279"/>
        <v>0</v>
      </c>
      <c r="X1617" s="18">
        <f t="shared" si="280"/>
        <v>0</v>
      </c>
      <c r="Y1617" s="2"/>
      <c r="Z1617" s="2"/>
      <c r="AA1617" s="2"/>
      <c r="AB1617" s="2"/>
      <c r="AC1617" s="2"/>
      <c r="AD1617" s="2"/>
      <c r="AE1617" s="2"/>
      <c r="AF1617" s="2"/>
      <c r="AG1617" s="2"/>
      <c r="AH1617" s="2"/>
      <c r="AI1617" s="2"/>
      <c r="AJ1617" s="2"/>
      <c r="AK1617" s="2"/>
      <c r="AL1617" s="2"/>
      <c r="AM1617" s="2"/>
      <c r="AN1617" s="2"/>
      <c r="AO1617" s="2"/>
      <c r="AP1617" s="2"/>
      <c r="AQ1617" s="2"/>
      <c r="AR1617" s="2"/>
      <c r="AS1617" s="2"/>
      <c r="AT1617" s="2"/>
      <c r="AU1617" s="2"/>
      <c r="AV1617" s="2"/>
      <c r="AW1617" s="2"/>
      <c r="AX1617" s="2"/>
      <c r="AY1617" s="2"/>
      <c r="AZ1617" s="2"/>
      <c r="BA1617" s="2"/>
      <c r="BB1617" s="2"/>
      <c r="BC1617" s="2"/>
      <c r="BD1617" s="2"/>
      <c r="BE1617" s="2"/>
      <c r="BF1617" s="2"/>
      <c r="BG1617" s="2"/>
      <c r="BH1617" s="2"/>
      <c r="BI1617" s="2"/>
      <c r="BJ1617" s="2"/>
      <c r="BK1617" s="2"/>
      <c r="BL1617" s="2"/>
      <c r="BM1617" s="2"/>
      <c r="BN1617" s="2"/>
      <c r="BO1617" s="2"/>
      <c r="BP1617" s="2"/>
      <c r="BQ1617" s="2"/>
      <c r="BR1617" s="2"/>
      <c r="BS1617" s="2"/>
      <c r="BT1617" s="2"/>
      <c r="BU1617" s="2"/>
      <c r="BV1617" s="2"/>
      <c r="BW1617" s="2"/>
      <c r="BX1617" s="2"/>
      <c r="BY1617" s="2"/>
      <c r="BZ1617" s="2"/>
      <c r="CA1617" s="2"/>
      <c r="CB1617" s="2"/>
      <c r="CC1617" s="2"/>
      <c r="CD1617" s="2"/>
      <c r="CE1617" s="2"/>
      <c r="CF1617" s="2"/>
      <c r="CG1617" s="2"/>
      <c r="CH1617" s="2"/>
      <c r="CI1617" s="2"/>
      <c r="CJ1617" s="2"/>
      <c r="CK1617" s="2"/>
      <c r="CL1617" s="2"/>
      <c r="CM1617" s="2"/>
      <c r="CN1617" s="2"/>
      <c r="CO1617" s="2"/>
      <c r="CP1617" s="2"/>
      <c r="CQ1617" s="2"/>
      <c r="CR1617" s="2"/>
      <c r="CS1617" s="2"/>
      <c r="CT1617" s="2"/>
      <c r="CU1617" s="2"/>
      <c r="CV1617" s="2"/>
      <c r="CW1617" s="2"/>
      <c r="CX1617" s="2"/>
      <c r="CY1617" s="2"/>
      <c r="CZ1617" s="2"/>
      <c r="DA1617" s="2"/>
      <c r="DB1617" s="2"/>
      <c r="DC1617" s="2"/>
      <c r="DD1617" s="2"/>
      <c r="DE1617" s="2"/>
      <c r="DF1617" s="2"/>
      <c r="DG1617" s="2"/>
      <c r="DH1617" s="2"/>
      <c r="DI1617" s="2"/>
      <c r="DJ1617" s="2"/>
      <c r="DK1617" s="2"/>
      <c r="DL1617" s="2"/>
      <c r="DM1617" s="2"/>
      <c r="DN1617" s="2"/>
      <c r="DO1617" s="2"/>
      <c r="DP1617" s="2"/>
      <c r="DQ1617" s="2"/>
      <c r="DR1617" s="2"/>
      <c r="DS1617" s="2"/>
      <c r="DT1617" s="2"/>
      <c r="DU1617" s="2"/>
      <c r="DV1617" s="2"/>
      <c r="DW1617" s="2"/>
      <c r="DX1617" s="2"/>
      <c r="DY1617" s="2"/>
      <c r="DZ1617" s="2"/>
      <c r="EA1617" s="2"/>
      <c r="EB1617" s="2"/>
      <c r="EC1617" s="2"/>
      <c r="ED1617" s="2"/>
      <c r="EE1617" s="2"/>
      <c r="EF1617" s="2"/>
      <c r="EG1617" s="2"/>
      <c r="EH1617" s="2"/>
      <c r="EI1617" s="2"/>
      <c r="EJ1617" s="2"/>
      <c r="EK1617" s="2"/>
      <c r="EL1617" s="2"/>
      <c r="EM1617" s="2"/>
      <c r="EN1617" s="2"/>
      <c r="EO1617" s="2"/>
      <c r="EP1617" s="2"/>
      <c r="EQ1617" s="2"/>
      <c r="ER1617" s="2"/>
      <c r="ES1617" s="2"/>
      <c r="ET1617" s="2"/>
      <c r="EU1617" s="2"/>
      <c r="EV1617" s="2"/>
      <c r="EW1617" s="2"/>
      <c r="EX1617" s="2"/>
      <c r="EY1617" s="2"/>
      <c r="EZ1617" s="2"/>
      <c r="FA1617" s="2"/>
      <c r="FB1617" s="2"/>
      <c r="FC1617" s="2"/>
    </row>
    <row r="1618" spans="1:159" s="4" customFormat="1">
      <c r="A1618" s="50" t="s">
        <v>2220</v>
      </c>
      <c r="B1618" s="59" t="s">
        <v>2746</v>
      </c>
      <c r="C1618" s="60">
        <v>4318</v>
      </c>
      <c r="D1618" s="59" t="s">
        <v>775</v>
      </c>
      <c r="E1618" s="78" t="str">
        <f>IFERROR(VLOOKUP($C1618,'2025-26 School Level AAFTE'!$C$2:$L$2349,9,FALSE), "No")</f>
        <v>No</v>
      </c>
      <c r="F1618" s="67">
        <f>IFERROR(VLOOKUP($C1618,'2025-26 School Level AAFTE'!$C$2:$J$2349,8,FALSE), 0)</f>
        <v>657.97</v>
      </c>
      <c r="G1618" s="69">
        <f>IFERROR(IF(E1618= "yes",VLOOKUP(C1618,Summary!$B:$I,6,0),0),0)</f>
        <v>0</v>
      </c>
      <c r="H1618" s="68">
        <f t="shared" si="271"/>
        <v>0</v>
      </c>
      <c r="I1618" s="110">
        <f>VLOOKUP($A1618,'2026-27 Salary &amp; Benefits'!$A:$I,3,FALSE)</f>
        <v>1.18</v>
      </c>
      <c r="J1618" s="110">
        <f>VLOOKUP($A1618,'2026-27 Salary &amp; Benefits'!$A:$I,4,FALSE)</f>
        <v>1.18</v>
      </c>
      <c r="K1618" s="101">
        <f t="shared" si="272"/>
        <v>0</v>
      </c>
      <c r="L1618" s="100">
        <f t="shared" si="273"/>
        <v>0</v>
      </c>
      <c r="M1618" s="102">
        <f>'2026-27 Salary &amp; Benefits'!$E$6</f>
        <v>78209</v>
      </c>
      <c r="N1618" s="102">
        <f>'2026-27 Salary &amp; Benefits'!$F$6</f>
        <v>82248</v>
      </c>
      <c r="O1618" s="7">
        <f t="shared" si="274"/>
        <v>0</v>
      </c>
      <c r="P1618" s="7">
        <f t="shared" si="275"/>
        <v>0</v>
      </c>
      <c r="Q1618" s="7">
        <f>'2026-27 Salary &amp; Benefits'!G$6</f>
        <v>16817.759999999998</v>
      </c>
      <c r="R1618" s="103">
        <f>'2026-27 Salary &amp; Benefits'!H$6</f>
        <v>0.16020000000000001</v>
      </c>
      <c r="S1618" s="103">
        <f>'2026-27 Salary &amp; Benefits'!I$6</f>
        <v>0.15390000000000001</v>
      </c>
      <c r="T1618" s="7">
        <f t="shared" si="276"/>
        <v>0</v>
      </c>
      <c r="U1618" s="7">
        <f t="shared" si="277"/>
        <v>0</v>
      </c>
      <c r="V1618" s="7">
        <f t="shared" si="278"/>
        <v>0</v>
      </c>
      <c r="W1618" s="7">
        <f t="shared" si="279"/>
        <v>0</v>
      </c>
      <c r="X1618" s="18">
        <f t="shared" si="280"/>
        <v>0</v>
      </c>
      <c r="Y1618" s="2"/>
      <c r="Z1618" s="2"/>
      <c r="AA1618" s="2"/>
      <c r="AB1618" s="2"/>
      <c r="AC1618" s="2"/>
      <c r="AD1618" s="2"/>
      <c r="AE1618" s="2"/>
      <c r="AF1618" s="2"/>
      <c r="AG1618" s="2"/>
      <c r="AH1618" s="2"/>
      <c r="AI1618" s="2"/>
      <c r="AJ1618" s="2"/>
      <c r="AK1618" s="2"/>
      <c r="AL1618" s="2"/>
      <c r="AM1618" s="2"/>
      <c r="AN1618" s="2"/>
      <c r="AO1618" s="2"/>
      <c r="AP1618" s="2"/>
      <c r="AQ1618" s="2"/>
      <c r="AR1618" s="2"/>
      <c r="AS1618" s="2"/>
      <c r="AT1618" s="2"/>
      <c r="AU1618" s="2"/>
      <c r="AV1618" s="2"/>
      <c r="AW1618" s="2"/>
      <c r="AX1618" s="2"/>
      <c r="AY1618" s="2"/>
      <c r="AZ1618" s="2"/>
      <c r="BA1618" s="2"/>
      <c r="BB1618" s="2"/>
      <c r="BC1618" s="2"/>
      <c r="BD1618" s="2"/>
      <c r="BE1618" s="2"/>
      <c r="BF1618" s="2"/>
      <c r="BG1618" s="2"/>
      <c r="BH1618" s="2"/>
      <c r="BI1618" s="2"/>
      <c r="BJ1618" s="2"/>
      <c r="BK1618" s="2"/>
      <c r="BL1618" s="2"/>
      <c r="BM1618" s="2"/>
      <c r="BN1618" s="2"/>
      <c r="BO1618" s="2"/>
      <c r="BP1618" s="2"/>
      <c r="BQ1618" s="2"/>
      <c r="BR1618" s="2"/>
      <c r="BS1618" s="2"/>
      <c r="BT1618" s="2"/>
      <c r="BU1618" s="2"/>
      <c r="BV1618" s="2"/>
      <c r="BW1618" s="2"/>
      <c r="BX1618" s="2"/>
      <c r="BY1618" s="2"/>
      <c r="BZ1618" s="2"/>
      <c r="CA1618" s="2"/>
      <c r="CB1618" s="2"/>
      <c r="CC1618" s="2"/>
      <c r="CD1618" s="2"/>
      <c r="CE1618" s="2"/>
      <c r="CF1618" s="2"/>
      <c r="CG1618" s="2"/>
      <c r="CH1618" s="2"/>
      <c r="CI1618" s="2"/>
      <c r="CJ1618" s="2"/>
      <c r="CK1618" s="2"/>
      <c r="CL1618" s="2"/>
      <c r="CM1618" s="2"/>
      <c r="CN1618" s="2"/>
      <c r="CO1618" s="2"/>
      <c r="CP1618" s="2"/>
      <c r="CQ1618" s="2"/>
      <c r="CR1618" s="2"/>
      <c r="CS1618" s="2"/>
      <c r="CT1618" s="2"/>
      <c r="CU1618" s="2"/>
      <c r="CV1618" s="2"/>
      <c r="CW1618" s="2"/>
      <c r="CX1618" s="2"/>
      <c r="CY1618" s="2"/>
      <c r="CZ1618" s="2"/>
      <c r="DA1618" s="2"/>
      <c r="DB1618" s="2"/>
      <c r="DC1618" s="2"/>
      <c r="DD1618" s="2"/>
      <c r="DE1618" s="2"/>
      <c r="DF1618" s="2"/>
      <c r="DG1618" s="2"/>
      <c r="DH1618" s="2"/>
      <c r="DI1618" s="2"/>
      <c r="DJ1618" s="2"/>
      <c r="DK1618" s="2"/>
      <c r="DL1618" s="2"/>
      <c r="DM1618" s="2"/>
      <c r="DN1618" s="2"/>
      <c r="DO1618" s="2"/>
      <c r="DP1618" s="2"/>
      <c r="DQ1618" s="2"/>
      <c r="DR1618" s="2"/>
      <c r="DS1618" s="2"/>
      <c r="DT1618" s="2"/>
      <c r="DU1618" s="2"/>
      <c r="DV1618" s="2"/>
      <c r="DW1618" s="2"/>
      <c r="DX1618" s="2"/>
      <c r="DY1618" s="2"/>
      <c r="DZ1618" s="2"/>
      <c r="EA1618" s="2"/>
      <c r="EB1618" s="2"/>
      <c r="EC1618" s="2"/>
      <c r="ED1618" s="2"/>
      <c r="EE1618" s="2"/>
      <c r="EF1618" s="2"/>
      <c r="EG1618" s="2"/>
      <c r="EH1618" s="2"/>
      <c r="EI1618" s="2"/>
      <c r="EJ1618" s="2"/>
      <c r="EK1618" s="2"/>
      <c r="EL1618" s="2"/>
      <c r="EM1618" s="2"/>
      <c r="EN1618" s="2"/>
      <c r="EO1618" s="2"/>
      <c r="EP1618" s="2"/>
      <c r="EQ1618" s="2"/>
      <c r="ER1618" s="2"/>
      <c r="ES1618" s="2"/>
      <c r="ET1618" s="2"/>
      <c r="EU1618" s="2"/>
      <c r="EV1618" s="2"/>
      <c r="EW1618" s="2"/>
      <c r="EX1618" s="2"/>
      <c r="EY1618" s="2"/>
      <c r="EZ1618" s="2"/>
      <c r="FA1618" s="2"/>
      <c r="FB1618" s="2"/>
      <c r="FC1618" s="2"/>
    </row>
    <row r="1619" spans="1:159" s="4" customFormat="1">
      <c r="A1619" s="50" t="s">
        <v>2377</v>
      </c>
      <c r="B1619" s="59" t="s">
        <v>2747</v>
      </c>
      <c r="C1619" s="60">
        <v>3801</v>
      </c>
      <c r="D1619" s="59" t="s">
        <v>1903</v>
      </c>
      <c r="E1619" s="78" t="str">
        <f>IFERROR(VLOOKUP($C1619,'2025-26 School Level AAFTE'!$C$2:$L$2349,9,FALSE), "No")</f>
        <v>Yes</v>
      </c>
      <c r="F1619" s="67">
        <f>IFERROR(VLOOKUP($C1619,'2025-26 School Level AAFTE'!$C$2:$J$2349,8,FALSE), 0)</f>
        <v>499.28</v>
      </c>
      <c r="G1619" s="69">
        <f>IFERROR(IF(E1619= "yes",VLOOKUP(C1619,Summary!$B:$I,6,0),0),0)</f>
        <v>0</v>
      </c>
      <c r="H1619" s="68">
        <f t="shared" si="271"/>
        <v>499.28</v>
      </c>
      <c r="I1619" s="110">
        <f>VLOOKUP($A1619,'2026-27 Salary &amp; Benefits'!$A:$I,3,FALSE)</f>
        <v>1</v>
      </c>
      <c r="J1619" s="110">
        <f>VLOOKUP($A1619,'2026-27 Salary &amp; Benefits'!$A:$I,4,FALSE)</f>
        <v>1</v>
      </c>
      <c r="K1619" s="101">
        <f t="shared" si="272"/>
        <v>499.28</v>
      </c>
      <c r="L1619" s="100">
        <f t="shared" si="273"/>
        <v>1.4650000000000001</v>
      </c>
      <c r="M1619" s="102">
        <f>'2026-27 Salary &amp; Benefits'!$E$6</f>
        <v>78209</v>
      </c>
      <c r="N1619" s="102">
        <f>'2026-27 Salary &amp; Benefits'!$F$6</f>
        <v>82248</v>
      </c>
      <c r="O1619" s="7">
        <f t="shared" si="274"/>
        <v>114576.19</v>
      </c>
      <c r="P1619" s="7">
        <f t="shared" si="275"/>
        <v>5917.1300000000047</v>
      </c>
      <c r="Q1619" s="7">
        <f>'2026-27 Salary &amp; Benefits'!G$6</f>
        <v>16817.759999999998</v>
      </c>
      <c r="R1619" s="103">
        <f>'2026-27 Salary &amp; Benefits'!H$6</f>
        <v>0.16020000000000001</v>
      </c>
      <c r="S1619" s="103">
        <f>'2026-27 Salary &amp; Benefits'!I$6</f>
        <v>0.15390000000000001</v>
      </c>
      <c r="T1619" s="7">
        <f t="shared" si="276"/>
        <v>43903.77</v>
      </c>
      <c r="U1619" s="7">
        <f t="shared" si="277"/>
        <v>2008.22</v>
      </c>
      <c r="V1619" s="7">
        <f t="shared" si="278"/>
        <v>309.07</v>
      </c>
      <c r="W1619" s="7">
        <f t="shared" si="279"/>
        <v>2317.29</v>
      </c>
      <c r="X1619" s="18">
        <f t="shared" si="280"/>
        <v>166714.38</v>
      </c>
      <c r="Y1619" s="2"/>
      <c r="Z1619" s="2"/>
      <c r="AA1619" s="2"/>
      <c r="AB1619" s="2"/>
      <c r="AC1619" s="2"/>
      <c r="AD1619" s="2"/>
      <c r="AE1619" s="2"/>
      <c r="AF1619" s="2"/>
      <c r="AG1619" s="2"/>
      <c r="AH1619" s="2"/>
      <c r="AI1619" s="2"/>
      <c r="AJ1619" s="2"/>
      <c r="AK1619" s="2"/>
      <c r="AL1619" s="2"/>
      <c r="AM1619" s="2"/>
      <c r="AN1619" s="2"/>
      <c r="AO1619" s="2"/>
      <c r="AP1619" s="2"/>
      <c r="AQ1619" s="2"/>
      <c r="AR1619" s="2"/>
      <c r="AS1619" s="2"/>
      <c r="AT1619" s="2"/>
      <c r="AU1619" s="2"/>
      <c r="AV1619" s="2"/>
      <c r="AW1619" s="2"/>
      <c r="AX1619" s="2"/>
      <c r="AY1619" s="2"/>
      <c r="AZ1619" s="2"/>
      <c r="BA1619" s="2"/>
      <c r="BB1619" s="2"/>
      <c r="BC1619" s="2"/>
      <c r="BD1619" s="2"/>
      <c r="BE1619" s="2"/>
      <c r="BF1619" s="2"/>
      <c r="BG1619" s="2"/>
      <c r="BH1619" s="2"/>
      <c r="BI1619" s="2"/>
      <c r="BJ1619" s="2"/>
      <c r="BK1619" s="2"/>
      <c r="BL1619" s="2"/>
      <c r="BM1619" s="2"/>
      <c r="BN1619" s="2"/>
      <c r="BO1619" s="2"/>
      <c r="BP1619" s="2"/>
      <c r="BQ1619" s="2"/>
      <c r="BR1619" s="2"/>
      <c r="BS1619" s="2"/>
      <c r="BT1619" s="2"/>
      <c r="BU1619" s="2"/>
      <c r="BV1619" s="2"/>
      <c r="BW1619" s="2"/>
      <c r="BX1619" s="2"/>
      <c r="BY1619" s="2"/>
      <c r="BZ1619" s="2"/>
      <c r="CA1619" s="2"/>
      <c r="CB1619" s="2"/>
      <c r="CC1619" s="2"/>
      <c r="CD1619" s="2"/>
      <c r="CE1619" s="2"/>
      <c r="CF1619" s="2"/>
      <c r="CG1619" s="2"/>
      <c r="CH1619" s="2"/>
      <c r="CI1619" s="2"/>
      <c r="CJ1619" s="2"/>
      <c r="CK1619" s="2"/>
      <c r="CL1619" s="2"/>
      <c r="CM1619" s="2"/>
      <c r="CN1619" s="2"/>
      <c r="CO1619" s="2"/>
      <c r="CP1619" s="2"/>
      <c r="CQ1619" s="2"/>
      <c r="CR1619" s="2"/>
      <c r="CS1619" s="2"/>
      <c r="CT1619" s="2"/>
      <c r="CU1619" s="2"/>
      <c r="CV1619" s="2"/>
      <c r="CW1619" s="2"/>
      <c r="CX1619" s="2"/>
      <c r="CY1619" s="2"/>
      <c r="CZ1619" s="2"/>
      <c r="DA1619" s="2"/>
      <c r="DB1619" s="2"/>
      <c r="DC1619" s="2"/>
      <c r="DD1619" s="2"/>
      <c r="DE1619" s="2"/>
      <c r="DF1619" s="2"/>
      <c r="DG1619" s="2"/>
      <c r="DH1619" s="2"/>
      <c r="DI1619" s="2"/>
      <c r="DJ1619" s="2"/>
      <c r="DK1619" s="2"/>
      <c r="DL1619" s="2"/>
      <c r="DM1619" s="2"/>
      <c r="DN1619" s="2"/>
      <c r="DO1619" s="2"/>
      <c r="DP1619" s="2"/>
      <c r="DQ1619" s="2"/>
      <c r="DR1619" s="2"/>
      <c r="DS1619" s="2"/>
      <c r="DT1619" s="2"/>
      <c r="DU1619" s="2"/>
      <c r="DV1619" s="2"/>
      <c r="DW1619" s="2"/>
      <c r="DX1619" s="2"/>
      <c r="DY1619" s="2"/>
      <c r="DZ1619" s="2"/>
      <c r="EA1619" s="2"/>
      <c r="EB1619" s="2"/>
      <c r="EC1619" s="2"/>
      <c r="ED1619" s="2"/>
      <c r="EE1619" s="2"/>
      <c r="EF1619" s="2"/>
      <c r="EG1619" s="2"/>
      <c r="EH1619" s="2"/>
      <c r="EI1619" s="2"/>
      <c r="EJ1619" s="2"/>
      <c r="EK1619" s="2"/>
      <c r="EL1619" s="2"/>
      <c r="EM1619" s="2"/>
      <c r="EN1619" s="2"/>
      <c r="EO1619" s="2"/>
      <c r="EP1619" s="2"/>
      <c r="EQ1619" s="2"/>
      <c r="ER1619" s="2"/>
      <c r="ES1619" s="2"/>
      <c r="ET1619" s="2"/>
      <c r="EU1619" s="2"/>
      <c r="EV1619" s="2"/>
      <c r="EW1619" s="2"/>
      <c r="EX1619" s="2"/>
      <c r="EY1619" s="2"/>
      <c r="EZ1619" s="2"/>
      <c r="FA1619" s="2"/>
      <c r="FB1619" s="2"/>
      <c r="FC1619" s="2"/>
    </row>
    <row r="1620" spans="1:159" s="4" customFormat="1">
      <c r="A1620" s="50" t="s">
        <v>2377</v>
      </c>
      <c r="B1620" s="59" t="s">
        <v>2747</v>
      </c>
      <c r="C1620" s="60">
        <v>1735</v>
      </c>
      <c r="D1620" s="59" t="s">
        <v>1900</v>
      </c>
      <c r="E1620" s="78" t="str">
        <f>IFERROR(VLOOKUP($C1620,'2025-26 School Level AAFTE'!$C$2:$L$2349,9,FALSE), "No")</f>
        <v>Yes</v>
      </c>
      <c r="F1620" s="67">
        <f>IFERROR(VLOOKUP($C1620,'2025-26 School Level AAFTE'!$C$2:$J$2349,8,FALSE), 0)</f>
        <v>40.479999999999997</v>
      </c>
      <c r="G1620" s="69">
        <f>IFERROR(IF(E1620= "yes",VLOOKUP(C1620,Summary!$B:$I,6,0),0),0)</f>
        <v>0</v>
      </c>
      <c r="H1620" s="68">
        <f t="shared" si="271"/>
        <v>40.479999999999997</v>
      </c>
      <c r="I1620" s="110">
        <f>VLOOKUP($A1620,'2026-27 Salary &amp; Benefits'!$A:$I,3,FALSE)</f>
        <v>1</v>
      </c>
      <c r="J1620" s="110">
        <f>VLOOKUP($A1620,'2026-27 Salary &amp; Benefits'!$A:$I,4,FALSE)</f>
        <v>1</v>
      </c>
      <c r="K1620" s="101">
        <f t="shared" si="272"/>
        <v>40.479999999999997</v>
      </c>
      <c r="L1620" s="100">
        <f t="shared" si="273"/>
        <v>0.11899999999999999</v>
      </c>
      <c r="M1620" s="102">
        <f>'2026-27 Salary &amp; Benefits'!$E$6</f>
        <v>78209</v>
      </c>
      <c r="N1620" s="102">
        <f>'2026-27 Salary &amp; Benefits'!$F$6</f>
        <v>82248</v>
      </c>
      <c r="O1620" s="7">
        <f t="shared" si="274"/>
        <v>9306.8700000000008</v>
      </c>
      <c r="P1620" s="7">
        <f t="shared" si="275"/>
        <v>480.63999999999942</v>
      </c>
      <c r="Q1620" s="7">
        <f>'2026-27 Salary &amp; Benefits'!G$6</f>
        <v>16817.759999999998</v>
      </c>
      <c r="R1620" s="103">
        <f>'2026-27 Salary &amp; Benefits'!H$6</f>
        <v>0.16020000000000001</v>
      </c>
      <c r="S1620" s="103">
        <f>'2026-27 Salary &amp; Benefits'!I$6</f>
        <v>0.15390000000000001</v>
      </c>
      <c r="T1620" s="7">
        <f t="shared" si="276"/>
        <v>3566.24</v>
      </c>
      <c r="U1620" s="7">
        <f t="shared" si="277"/>
        <v>163.13</v>
      </c>
      <c r="V1620" s="7">
        <f t="shared" si="278"/>
        <v>25.11</v>
      </c>
      <c r="W1620" s="7">
        <f t="shared" si="279"/>
        <v>188.24</v>
      </c>
      <c r="X1620" s="18">
        <f t="shared" si="280"/>
        <v>13541.99</v>
      </c>
      <c r="Y1620" s="2"/>
      <c r="Z1620" s="2"/>
      <c r="AA1620" s="2"/>
      <c r="AB1620" s="2"/>
      <c r="AC1620" s="2"/>
      <c r="AD1620" s="2"/>
      <c r="AE1620" s="2"/>
      <c r="AF1620" s="2"/>
      <c r="AG1620" s="2"/>
      <c r="AH1620" s="2"/>
      <c r="AI1620" s="2"/>
      <c r="AJ1620" s="2"/>
      <c r="AK1620" s="2"/>
      <c r="AL1620" s="2"/>
      <c r="AM1620" s="2"/>
      <c r="AN1620" s="2"/>
      <c r="AO1620" s="2"/>
      <c r="AP1620" s="2"/>
      <c r="AQ1620" s="2"/>
      <c r="AR1620" s="2"/>
      <c r="AS1620" s="2"/>
      <c r="AT1620" s="2"/>
      <c r="AU1620" s="2"/>
      <c r="AV1620" s="2"/>
      <c r="AW1620" s="2"/>
      <c r="AX1620" s="2"/>
      <c r="AY1620" s="2"/>
      <c r="AZ1620" s="2"/>
      <c r="BA1620" s="2"/>
      <c r="BB1620" s="2"/>
      <c r="BC1620" s="2"/>
      <c r="BD1620" s="2"/>
      <c r="BE1620" s="2"/>
      <c r="BF1620" s="2"/>
      <c r="BG1620" s="2"/>
      <c r="BH1620" s="2"/>
      <c r="BI1620" s="2"/>
      <c r="BJ1620" s="2"/>
      <c r="BK1620" s="2"/>
      <c r="BL1620" s="2"/>
      <c r="BM1620" s="2"/>
      <c r="BN1620" s="2"/>
      <c r="BO1620" s="2"/>
      <c r="BP1620" s="2"/>
      <c r="BQ1620" s="2"/>
      <c r="BR1620" s="2"/>
      <c r="BS1620" s="2"/>
      <c r="BT1620" s="2"/>
      <c r="BU1620" s="2"/>
      <c r="BV1620" s="2"/>
      <c r="BW1620" s="2"/>
      <c r="BX1620" s="2"/>
      <c r="BY1620" s="2"/>
      <c r="BZ1620" s="2"/>
      <c r="CA1620" s="2"/>
      <c r="CB1620" s="2"/>
      <c r="CC1620" s="2"/>
      <c r="CD1620" s="2"/>
      <c r="CE1620" s="2"/>
      <c r="CF1620" s="2"/>
      <c r="CG1620" s="2"/>
      <c r="CH1620" s="2"/>
      <c r="CI1620" s="2"/>
      <c r="CJ1620" s="2"/>
      <c r="CK1620" s="2"/>
      <c r="CL1620" s="2"/>
      <c r="CM1620" s="2"/>
      <c r="CN1620" s="2"/>
      <c r="CO1620" s="2"/>
      <c r="CP1620" s="2"/>
      <c r="CQ1620" s="2"/>
      <c r="CR1620" s="2"/>
      <c r="CS1620" s="2"/>
      <c r="CT1620" s="2"/>
      <c r="CU1620" s="2"/>
      <c r="CV1620" s="2"/>
      <c r="CW1620" s="2"/>
      <c r="CX1620" s="2"/>
      <c r="CY1620" s="2"/>
      <c r="CZ1620" s="2"/>
      <c r="DA1620" s="2"/>
      <c r="DB1620" s="2"/>
      <c r="DC1620" s="2"/>
      <c r="DD1620" s="2"/>
      <c r="DE1620" s="2"/>
      <c r="DF1620" s="2"/>
      <c r="DG1620" s="2"/>
      <c r="DH1620" s="2"/>
      <c r="DI1620" s="2"/>
      <c r="DJ1620" s="2"/>
      <c r="DK1620" s="2"/>
      <c r="DL1620" s="2"/>
      <c r="DM1620" s="2"/>
      <c r="DN1620" s="2"/>
      <c r="DO1620" s="2"/>
      <c r="DP1620" s="2"/>
      <c r="DQ1620" s="2"/>
      <c r="DR1620" s="2"/>
      <c r="DS1620" s="2"/>
      <c r="DT1620" s="2"/>
      <c r="DU1620" s="2"/>
      <c r="DV1620" s="2"/>
      <c r="DW1620" s="2"/>
      <c r="DX1620" s="2"/>
      <c r="DY1620" s="2"/>
      <c r="DZ1620" s="2"/>
      <c r="EA1620" s="2"/>
      <c r="EB1620" s="2"/>
      <c r="EC1620" s="2"/>
      <c r="ED1620" s="2"/>
      <c r="EE1620" s="2"/>
      <c r="EF1620" s="2"/>
      <c r="EG1620" s="2"/>
      <c r="EH1620" s="2"/>
      <c r="EI1620" s="2"/>
      <c r="EJ1620" s="2"/>
      <c r="EK1620" s="2"/>
      <c r="EL1620" s="2"/>
      <c r="EM1620" s="2"/>
      <c r="EN1620" s="2"/>
      <c r="EO1620" s="2"/>
      <c r="EP1620" s="2"/>
      <c r="EQ1620" s="2"/>
      <c r="ER1620" s="2"/>
      <c r="ES1620" s="2"/>
      <c r="ET1620" s="2"/>
      <c r="EU1620" s="2"/>
      <c r="EV1620" s="2"/>
      <c r="EW1620" s="2"/>
      <c r="EX1620" s="2"/>
      <c r="EY1620" s="2"/>
      <c r="EZ1620" s="2"/>
      <c r="FA1620" s="2"/>
      <c r="FB1620" s="2"/>
      <c r="FC1620" s="2"/>
    </row>
    <row r="1621" spans="1:159" s="4" customFormat="1">
      <c r="A1621" s="50" t="s">
        <v>2377</v>
      </c>
      <c r="B1621" s="59" t="s">
        <v>2747</v>
      </c>
      <c r="C1621" s="60">
        <v>4326</v>
      </c>
      <c r="D1621" s="59" t="s">
        <v>1904</v>
      </c>
      <c r="E1621" s="78" t="str">
        <f>IFERROR(VLOOKUP($C1621,'2025-26 School Level AAFTE'!$C$2:$L$2349,9,FALSE), "No")</f>
        <v>Yes</v>
      </c>
      <c r="F1621" s="67">
        <f>IFERROR(VLOOKUP($C1621,'2025-26 School Level AAFTE'!$C$2:$J$2349,8,FALSE), 0)</f>
        <v>580.13</v>
      </c>
      <c r="G1621" s="69">
        <f>IFERROR(IF(E1621= "yes",VLOOKUP(C1621,Summary!$B:$I,6,0),0),0)</f>
        <v>0</v>
      </c>
      <c r="H1621" s="68">
        <f t="shared" si="271"/>
        <v>580.13</v>
      </c>
      <c r="I1621" s="110">
        <f>VLOOKUP($A1621,'2026-27 Salary &amp; Benefits'!$A:$I,3,FALSE)</f>
        <v>1</v>
      </c>
      <c r="J1621" s="110">
        <f>VLOOKUP($A1621,'2026-27 Salary &amp; Benefits'!$A:$I,4,FALSE)</f>
        <v>1</v>
      </c>
      <c r="K1621" s="101">
        <f t="shared" si="272"/>
        <v>580.13</v>
      </c>
      <c r="L1621" s="100">
        <f t="shared" si="273"/>
        <v>1.702</v>
      </c>
      <c r="M1621" s="102">
        <f>'2026-27 Salary &amp; Benefits'!$E$6</f>
        <v>78209</v>
      </c>
      <c r="N1621" s="102">
        <f>'2026-27 Salary &amp; Benefits'!$F$6</f>
        <v>82248</v>
      </c>
      <c r="O1621" s="7">
        <f t="shared" si="274"/>
        <v>133111.72</v>
      </c>
      <c r="P1621" s="7">
        <f t="shared" si="275"/>
        <v>6874.3800000000047</v>
      </c>
      <c r="Q1621" s="7">
        <f>'2026-27 Salary &amp; Benefits'!G$6</f>
        <v>16817.759999999998</v>
      </c>
      <c r="R1621" s="103">
        <f>'2026-27 Salary &amp; Benefits'!H$6</f>
        <v>0.16020000000000001</v>
      </c>
      <c r="S1621" s="103">
        <f>'2026-27 Salary &amp; Benefits'!I$6</f>
        <v>0.15390000000000001</v>
      </c>
      <c r="T1621" s="7">
        <f t="shared" si="276"/>
        <v>51006.29</v>
      </c>
      <c r="U1621" s="7">
        <f t="shared" si="277"/>
        <v>2333.1</v>
      </c>
      <c r="V1621" s="7">
        <f t="shared" si="278"/>
        <v>359.06</v>
      </c>
      <c r="W1621" s="7">
        <f t="shared" si="279"/>
        <v>2692.16</v>
      </c>
      <c r="X1621" s="18">
        <f t="shared" si="280"/>
        <v>193684.55000000002</v>
      </c>
      <c r="Y1621" s="2"/>
      <c r="Z1621" s="2"/>
      <c r="AA1621" s="2"/>
      <c r="AB1621" s="2"/>
      <c r="AC1621" s="2"/>
      <c r="AD1621" s="2"/>
      <c r="AE1621" s="2"/>
      <c r="AF1621" s="2"/>
      <c r="AG1621" s="2"/>
      <c r="AH1621" s="2"/>
      <c r="AI1621" s="2"/>
      <c r="AJ1621" s="2"/>
      <c r="AK1621" s="2"/>
      <c r="AL1621" s="2"/>
      <c r="AM1621" s="2"/>
      <c r="AN1621" s="2"/>
      <c r="AO1621" s="2"/>
      <c r="AP1621" s="2"/>
      <c r="AQ1621" s="2"/>
      <c r="AR1621" s="2"/>
      <c r="AS1621" s="2"/>
      <c r="AT1621" s="2"/>
      <c r="AU1621" s="2"/>
      <c r="AV1621" s="2"/>
      <c r="AW1621" s="2"/>
      <c r="AX1621" s="2"/>
      <c r="AY1621" s="2"/>
      <c r="AZ1621" s="2"/>
      <c r="BA1621" s="2"/>
      <c r="BB1621" s="2"/>
      <c r="BC1621" s="2"/>
      <c r="BD1621" s="2"/>
      <c r="BE1621" s="2"/>
      <c r="BF1621" s="2"/>
      <c r="BG1621" s="2"/>
      <c r="BH1621" s="2"/>
      <c r="BI1621" s="2"/>
      <c r="BJ1621" s="2"/>
      <c r="BK1621" s="2"/>
      <c r="BL1621" s="2"/>
      <c r="BM1621" s="2"/>
      <c r="BN1621" s="2"/>
      <c r="BO1621" s="2"/>
      <c r="BP1621" s="2"/>
      <c r="BQ1621" s="2"/>
      <c r="BR1621" s="2"/>
      <c r="BS1621" s="2"/>
      <c r="BT1621" s="2"/>
      <c r="BU1621" s="2"/>
      <c r="BV1621" s="2"/>
      <c r="BW1621" s="2"/>
      <c r="BX1621" s="2"/>
      <c r="BY1621" s="2"/>
      <c r="BZ1621" s="2"/>
      <c r="CA1621" s="2"/>
      <c r="CB1621" s="2"/>
      <c r="CC1621" s="2"/>
      <c r="CD1621" s="2"/>
      <c r="CE1621" s="2"/>
      <c r="CF1621" s="2"/>
      <c r="CG1621" s="2"/>
      <c r="CH1621" s="2"/>
      <c r="CI1621" s="2"/>
      <c r="CJ1621" s="2"/>
      <c r="CK1621" s="2"/>
      <c r="CL1621" s="2"/>
      <c r="CM1621" s="2"/>
      <c r="CN1621" s="2"/>
      <c r="CO1621" s="2"/>
      <c r="CP1621" s="2"/>
      <c r="CQ1621" s="2"/>
      <c r="CR1621" s="2"/>
      <c r="CS1621" s="2"/>
      <c r="CT1621" s="2"/>
      <c r="CU1621" s="2"/>
      <c r="CV1621" s="2"/>
      <c r="CW1621" s="2"/>
      <c r="CX1621" s="2"/>
      <c r="CY1621" s="2"/>
      <c r="CZ1621" s="2"/>
      <c r="DA1621" s="2"/>
      <c r="DB1621" s="2"/>
      <c r="DC1621" s="2"/>
      <c r="DD1621" s="2"/>
      <c r="DE1621" s="2"/>
      <c r="DF1621" s="2"/>
      <c r="DG1621" s="2"/>
      <c r="DH1621" s="2"/>
      <c r="DI1621" s="2"/>
      <c r="DJ1621" s="2"/>
      <c r="DK1621" s="2"/>
      <c r="DL1621" s="2"/>
      <c r="DM1621" s="2"/>
      <c r="DN1621" s="2"/>
      <c r="DO1621" s="2"/>
      <c r="DP1621" s="2"/>
      <c r="DQ1621" s="2"/>
      <c r="DR1621" s="2"/>
      <c r="DS1621" s="2"/>
      <c r="DT1621" s="2"/>
      <c r="DU1621" s="2"/>
      <c r="DV1621" s="2"/>
      <c r="DW1621" s="2"/>
      <c r="DX1621" s="2"/>
      <c r="DY1621" s="2"/>
      <c r="DZ1621" s="2"/>
      <c r="EA1621" s="2"/>
      <c r="EB1621" s="2"/>
      <c r="EC1621" s="2"/>
      <c r="ED1621" s="2"/>
      <c r="EE1621" s="2"/>
      <c r="EF1621" s="2"/>
      <c r="EG1621" s="2"/>
      <c r="EH1621" s="2"/>
      <c r="EI1621" s="2"/>
      <c r="EJ1621" s="2"/>
      <c r="EK1621" s="2"/>
      <c r="EL1621" s="2"/>
      <c r="EM1621" s="2"/>
      <c r="EN1621" s="2"/>
      <c r="EO1621" s="2"/>
      <c r="EP1621" s="2"/>
      <c r="EQ1621" s="2"/>
      <c r="ER1621" s="2"/>
      <c r="ES1621" s="2"/>
      <c r="ET1621" s="2"/>
      <c r="EU1621" s="2"/>
      <c r="EV1621" s="2"/>
      <c r="EW1621" s="2"/>
      <c r="EX1621" s="2"/>
      <c r="EY1621" s="2"/>
      <c r="EZ1621" s="2"/>
      <c r="FA1621" s="2"/>
      <c r="FB1621" s="2"/>
      <c r="FC1621" s="2"/>
    </row>
    <row r="1622" spans="1:159" s="4" customFormat="1">
      <c r="A1622" s="50" t="s">
        <v>2377</v>
      </c>
      <c r="B1622" s="59" t="s">
        <v>2747</v>
      </c>
      <c r="C1622" s="60">
        <v>3067</v>
      </c>
      <c r="D1622" s="59" t="s">
        <v>1902</v>
      </c>
      <c r="E1622" s="78" t="str">
        <f>IFERROR(VLOOKUP($C1622,'2025-26 School Level AAFTE'!$C$2:$L$2349,9,FALSE), "No")</f>
        <v>Yes</v>
      </c>
      <c r="F1622" s="67">
        <f>IFERROR(VLOOKUP($C1622,'2025-26 School Level AAFTE'!$C$2:$J$2349,8,FALSE), 0)</f>
        <v>489.78</v>
      </c>
      <c r="G1622" s="69">
        <f>IFERROR(IF(E1622= "yes",VLOOKUP(C1622,Summary!$B:$I,6,0),0),0)</f>
        <v>0</v>
      </c>
      <c r="H1622" s="68">
        <f t="shared" si="271"/>
        <v>489.78</v>
      </c>
      <c r="I1622" s="110">
        <f>VLOOKUP($A1622,'2026-27 Salary &amp; Benefits'!$A:$I,3,FALSE)</f>
        <v>1</v>
      </c>
      <c r="J1622" s="110">
        <f>VLOOKUP($A1622,'2026-27 Salary &amp; Benefits'!$A:$I,4,FALSE)</f>
        <v>1</v>
      </c>
      <c r="K1622" s="101">
        <f t="shared" si="272"/>
        <v>489.78</v>
      </c>
      <c r="L1622" s="100">
        <f t="shared" si="273"/>
        <v>1.4370000000000001</v>
      </c>
      <c r="M1622" s="102">
        <f>'2026-27 Salary &amp; Benefits'!$E$6</f>
        <v>78209</v>
      </c>
      <c r="N1622" s="102">
        <f>'2026-27 Salary &amp; Benefits'!$F$6</f>
        <v>82248</v>
      </c>
      <c r="O1622" s="7">
        <f t="shared" si="274"/>
        <v>112386.33</v>
      </c>
      <c r="P1622" s="7">
        <f t="shared" si="275"/>
        <v>5804.0500000000029</v>
      </c>
      <c r="Q1622" s="7">
        <f>'2026-27 Salary &amp; Benefits'!G$6</f>
        <v>16817.759999999998</v>
      </c>
      <c r="R1622" s="103">
        <f>'2026-27 Salary &amp; Benefits'!H$6</f>
        <v>0.16020000000000001</v>
      </c>
      <c r="S1622" s="103">
        <f>'2026-27 Salary &amp; Benefits'!I$6</f>
        <v>0.15390000000000001</v>
      </c>
      <c r="T1622" s="7">
        <f t="shared" si="276"/>
        <v>43064.65</v>
      </c>
      <c r="U1622" s="7">
        <f t="shared" si="277"/>
        <v>1969.84</v>
      </c>
      <c r="V1622" s="7">
        <f t="shared" si="278"/>
        <v>303.16000000000003</v>
      </c>
      <c r="W1622" s="7">
        <f t="shared" si="279"/>
        <v>2273</v>
      </c>
      <c r="X1622" s="18">
        <f t="shared" si="280"/>
        <v>163528.03000000003</v>
      </c>
      <c r="Y1622" s="2"/>
      <c r="Z1622" s="2"/>
      <c r="AA1622" s="2"/>
      <c r="AB1622" s="2"/>
      <c r="AC1622" s="2"/>
      <c r="AD1622" s="2"/>
      <c r="AE1622" s="2"/>
      <c r="AF1622" s="2"/>
      <c r="AG1622" s="2"/>
      <c r="AH1622" s="2"/>
      <c r="AI1622" s="2"/>
      <c r="AJ1622" s="2"/>
      <c r="AK1622" s="2"/>
      <c r="AL1622" s="2"/>
      <c r="AM1622" s="2"/>
      <c r="AN1622" s="2"/>
      <c r="AO1622" s="2"/>
      <c r="AP1622" s="2"/>
      <c r="AQ1622" s="2"/>
      <c r="AR1622" s="2"/>
      <c r="AS1622" s="2"/>
      <c r="AT1622" s="2"/>
      <c r="AU1622" s="2"/>
      <c r="AV1622" s="2"/>
      <c r="AW1622" s="2"/>
      <c r="AX1622" s="2"/>
      <c r="AY1622" s="2"/>
      <c r="AZ1622" s="2"/>
      <c r="BA1622" s="2"/>
      <c r="BB1622" s="2"/>
      <c r="BC1622" s="2"/>
      <c r="BD1622" s="2"/>
      <c r="BE1622" s="2"/>
      <c r="BF1622" s="2"/>
      <c r="BG1622" s="2"/>
      <c r="BH1622" s="2"/>
      <c r="BI1622" s="2"/>
      <c r="BJ1622" s="2"/>
      <c r="BK1622" s="2"/>
      <c r="BL1622" s="2"/>
      <c r="BM1622" s="2"/>
      <c r="BN1622" s="2"/>
      <c r="BO1622" s="2"/>
      <c r="BP1622" s="2"/>
      <c r="BQ1622" s="2"/>
      <c r="BR1622" s="2"/>
      <c r="BS1622" s="2"/>
      <c r="BT1622" s="2"/>
      <c r="BU1622" s="2"/>
      <c r="BV1622" s="2"/>
      <c r="BW1622" s="2"/>
      <c r="BX1622" s="2"/>
      <c r="BY1622" s="2"/>
      <c r="BZ1622" s="2"/>
      <c r="CA1622" s="2"/>
      <c r="CB1622" s="2"/>
      <c r="CC1622" s="2"/>
      <c r="CD1622" s="2"/>
      <c r="CE1622" s="2"/>
      <c r="CF1622" s="2"/>
      <c r="CG1622" s="2"/>
      <c r="CH1622" s="2"/>
      <c r="CI1622" s="2"/>
      <c r="CJ1622" s="2"/>
      <c r="CK1622" s="2"/>
      <c r="CL1622" s="2"/>
      <c r="CM1622" s="2"/>
      <c r="CN1622" s="2"/>
      <c r="CO1622" s="2"/>
      <c r="CP1622" s="2"/>
      <c r="CQ1622" s="2"/>
      <c r="CR1622" s="2"/>
      <c r="CS1622" s="2"/>
      <c r="CT1622" s="2"/>
      <c r="CU1622" s="2"/>
      <c r="CV1622" s="2"/>
      <c r="CW1622" s="2"/>
      <c r="CX1622" s="2"/>
      <c r="CY1622" s="2"/>
      <c r="CZ1622" s="2"/>
      <c r="DA1622" s="2"/>
      <c r="DB1622" s="2"/>
      <c r="DC1622" s="2"/>
      <c r="DD1622" s="2"/>
      <c r="DE1622" s="2"/>
      <c r="DF1622" s="2"/>
      <c r="DG1622" s="2"/>
      <c r="DH1622" s="2"/>
      <c r="DI1622" s="2"/>
      <c r="DJ1622" s="2"/>
      <c r="DK1622" s="2"/>
      <c r="DL1622" s="2"/>
      <c r="DM1622" s="2"/>
      <c r="DN1622" s="2"/>
      <c r="DO1622" s="2"/>
      <c r="DP1622" s="2"/>
      <c r="DQ1622" s="2"/>
      <c r="DR1622" s="2"/>
      <c r="DS1622" s="2"/>
      <c r="DT1622" s="2"/>
      <c r="DU1622" s="2"/>
      <c r="DV1622" s="2"/>
      <c r="DW1622" s="2"/>
      <c r="DX1622" s="2"/>
      <c r="DY1622" s="2"/>
      <c r="DZ1622" s="2"/>
      <c r="EA1622" s="2"/>
      <c r="EB1622" s="2"/>
      <c r="EC1622" s="2"/>
      <c r="ED1622" s="2"/>
      <c r="EE1622" s="2"/>
      <c r="EF1622" s="2"/>
      <c r="EG1622" s="2"/>
      <c r="EH1622" s="2"/>
      <c r="EI1622" s="2"/>
      <c r="EJ1622" s="2"/>
      <c r="EK1622" s="2"/>
      <c r="EL1622" s="2"/>
      <c r="EM1622" s="2"/>
      <c r="EN1622" s="2"/>
      <c r="EO1622" s="2"/>
      <c r="EP1622" s="2"/>
      <c r="EQ1622" s="2"/>
      <c r="ER1622" s="2"/>
      <c r="ES1622" s="2"/>
      <c r="ET1622" s="2"/>
      <c r="EU1622" s="2"/>
      <c r="EV1622" s="2"/>
      <c r="EW1622" s="2"/>
      <c r="EX1622" s="2"/>
      <c r="EY1622" s="2"/>
      <c r="EZ1622" s="2"/>
      <c r="FA1622" s="2"/>
      <c r="FB1622" s="2"/>
      <c r="FC1622" s="2"/>
    </row>
    <row r="1623" spans="1:159" s="4" customFormat="1">
      <c r="A1623" s="50" t="s">
        <v>2377</v>
      </c>
      <c r="B1623" s="59" t="s">
        <v>2747</v>
      </c>
      <c r="C1623" s="60">
        <v>2527</v>
      </c>
      <c r="D1623" s="59" t="s">
        <v>1901</v>
      </c>
      <c r="E1623" s="78" t="str">
        <f>IFERROR(VLOOKUP($C1623,'2025-26 School Level AAFTE'!$C$2:$L$2349,9,FALSE), "No")</f>
        <v>Yes</v>
      </c>
      <c r="F1623" s="67">
        <f>IFERROR(VLOOKUP($C1623,'2025-26 School Level AAFTE'!$C$2:$J$2349,8,FALSE), 0)</f>
        <v>458.25</v>
      </c>
      <c r="G1623" s="69">
        <f>IFERROR(IF(E1623= "yes",VLOOKUP(C1623,Summary!$B:$I,6,0),0),0)</f>
        <v>0</v>
      </c>
      <c r="H1623" s="68">
        <f t="shared" si="271"/>
        <v>458.25</v>
      </c>
      <c r="I1623" s="110">
        <f>VLOOKUP($A1623,'2026-27 Salary &amp; Benefits'!$A:$I,3,FALSE)</f>
        <v>1</v>
      </c>
      <c r="J1623" s="110">
        <f>VLOOKUP($A1623,'2026-27 Salary &amp; Benefits'!$A:$I,4,FALSE)</f>
        <v>1</v>
      </c>
      <c r="K1623" s="101">
        <f t="shared" si="272"/>
        <v>458.25</v>
      </c>
      <c r="L1623" s="100">
        <f t="shared" si="273"/>
        <v>1.3440000000000001</v>
      </c>
      <c r="M1623" s="102">
        <f>'2026-27 Salary &amp; Benefits'!$E$6</f>
        <v>78209</v>
      </c>
      <c r="N1623" s="102">
        <f>'2026-27 Salary &amp; Benefits'!$F$6</f>
        <v>82248</v>
      </c>
      <c r="O1623" s="7">
        <f t="shared" si="274"/>
        <v>105112.9</v>
      </c>
      <c r="P1623" s="7">
        <f t="shared" si="275"/>
        <v>5428.4100000000035</v>
      </c>
      <c r="Q1623" s="7">
        <f>'2026-27 Salary &amp; Benefits'!G$6</f>
        <v>16817.759999999998</v>
      </c>
      <c r="R1623" s="103">
        <f>'2026-27 Salary &amp; Benefits'!H$6</f>
        <v>0.16020000000000001</v>
      </c>
      <c r="S1623" s="103">
        <f>'2026-27 Salary &amp; Benefits'!I$6</f>
        <v>0.15390000000000001</v>
      </c>
      <c r="T1623" s="7">
        <f t="shared" si="276"/>
        <v>40277.589999999997</v>
      </c>
      <c r="U1623" s="7">
        <f t="shared" si="277"/>
        <v>1842.36</v>
      </c>
      <c r="V1623" s="7">
        <f t="shared" si="278"/>
        <v>283.54000000000002</v>
      </c>
      <c r="W1623" s="7">
        <f t="shared" si="279"/>
        <v>2125.9</v>
      </c>
      <c r="X1623" s="18">
        <f t="shared" si="280"/>
        <v>152944.79999999999</v>
      </c>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c r="BM1623" s="2"/>
      <c r="BN1623" s="2"/>
      <c r="BO1623" s="2"/>
      <c r="BP1623" s="2"/>
      <c r="BQ1623" s="2"/>
      <c r="BR1623" s="2"/>
      <c r="BS1623" s="2"/>
      <c r="BT1623" s="2"/>
      <c r="BU1623" s="2"/>
      <c r="BV1623" s="2"/>
      <c r="BW1623" s="2"/>
      <c r="BX1623" s="2"/>
      <c r="BY1623" s="2"/>
      <c r="BZ1623" s="2"/>
      <c r="CA1623" s="2"/>
      <c r="CB1623" s="2"/>
      <c r="CC1623" s="2"/>
      <c r="CD1623" s="2"/>
      <c r="CE1623" s="2"/>
      <c r="CF1623" s="2"/>
      <c r="CG1623" s="2"/>
      <c r="CH1623" s="2"/>
      <c r="CI1623" s="2"/>
      <c r="CJ1623" s="2"/>
      <c r="CK1623" s="2"/>
      <c r="CL1623" s="2"/>
      <c r="CM1623" s="2"/>
      <c r="CN1623" s="2"/>
      <c r="CO1623" s="2"/>
      <c r="CP1623" s="2"/>
      <c r="CQ1623" s="2"/>
      <c r="CR1623" s="2"/>
      <c r="CS1623" s="2"/>
      <c r="CT1623" s="2"/>
      <c r="CU1623" s="2"/>
      <c r="CV1623" s="2"/>
      <c r="CW1623" s="2"/>
      <c r="CX1623" s="2"/>
      <c r="CY1623" s="2"/>
      <c r="CZ1623" s="2"/>
      <c r="DA1623" s="2"/>
      <c r="DB1623" s="2"/>
      <c r="DC1623" s="2"/>
      <c r="DD1623" s="2"/>
      <c r="DE1623" s="2"/>
      <c r="DF1623" s="2"/>
      <c r="DG1623" s="2"/>
      <c r="DH1623" s="2"/>
      <c r="DI1623" s="2"/>
      <c r="DJ1623" s="2"/>
      <c r="DK1623" s="2"/>
      <c r="DL1623" s="2"/>
      <c r="DM1623" s="2"/>
      <c r="DN1623" s="2"/>
      <c r="DO1623" s="2"/>
      <c r="DP1623" s="2"/>
      <c r="DQ1623" s="2"/>
      <c r="DR1623" s="2"/>
      <c r="DS1623" s="2"/>
      <c r="DT1623" s="2"/>
      <c r="DU1623" s="2"/>
      <c r="DV1623" s="2"/>
      <c r="DW1623" s="2"/>
      <c r="DX1623" s="2"/>
      <c r="DY1623" s="2"/>
      <c r="DZ1623" s="2"/>
      <c r="EA1623" s="2"/>
      <c r="EB1623" s="2"/>
      <c r="EC1623" s="2"/>
      <c r="ED1623" s="2"/>
      <c r="EE1623" s="2"/>
      <c r="EF1623" s="2"/>
      <c r="EG1623" s="2"/>
      <c r="EH1623" s="2"/>
      <c r="EI1623" s="2"/>
      <c r="EJ1623" s="2"/>
      <c r="EK1623" s="2"/>
      <c r="EL1623" s="2"/>
      <c r="EM1623" s="2"/>
      <c r="EN1623" s="2"/>
      <c r="EO1623" s="2"/>
      <c r="EP1623" s="2"/>
      <c r="EQ1623" s="2"/>
      <c r="ER1623" s="2"/>
      <c r="ES1623" s="2"/>
      <c r="ET1623" s="2"/>
      <c r="EU1623" s="2"/>
      <c r="EV1623" s="2"/>
      <c r="EW1623" s="2"/>
      <c r="EX1623" s="2"/>
      <c r="EY1623" s="2"/>
      <c r="EZ1623" s="2"/>
      <c r="FA1623" s="2"/>
      <c r="FB1623" s="2"/>
      <c r="FC1623" s="2"/>
    </row>
    <row r="1624" spans="1:159" s="4" customFormat="1">
      <c r="A1624" s="50" t="s">
        <v>2250</v>
      </c>
      <c r="B1624" s="59" t="s">
        <v>1282</v>
      </c>
      <c r="C1624" s="60">
        <v>3530</v>
      </c>
      <c r="D1624" s="59" t="s">
        <v>140</v>
      </c>
      <c r="E1624" s="78" t="str">
        <f>IFERROR(VLOOKUP($C1624,'2025-26 School Level AAFTE'!$C$2:$L$2349,9,FALSE), "No")</f>
        <v>No</v>
      </c>
      <c r="F1624" s="67">
        <f>IFERROR(VLOOKUP($C1624,'2025-26 School Level AAFTE'!$C$2:$J$2349,8,FALSE), 0)</f>
        <v>23.3</v>
      </c>
      <c r="G1624" s="69">
        <f>IFERROR(IF(E1624= "yes",VLOOKUP(C1624,Summary!$B:$I,6,0),0),0)</f>
        <v>0</v>
      </c>
      <c r="H1624" s="68">
        <f t="shared" si="271"/>
        <v>0</v>
      </c>
      <c r="I1624" s="110">
        <f>VLOOKUP($A1624,'2026-27 Salary &amp; Benefits'!$A:$I,3,FALSE)</f>
        <v>1</v>
      </c>
      <c r="J1624" s="110">
        <f>VLOOKUP($A1624,'2026-27 Salary &amp; Benefits'!$A:$I,4,FALSE)</f>
        <v>1</v>
      </c>
      <c r="K1624" s="101">
        <f t="shared" si="272"/>
        <v>0</v>
      </c>
      <c r="L1624" s="100">
        <f t="shared" si="273"/>
        <v>0</v>
      </c>
      <c r="M1624" s="102">
        <f>'2026-27 Salary &amp; Benefits'!$E$6</f>
        <v>78209</v>
      </c>
      <c r="N1624" s="102">
        <f>'2026-27 Salary &amp; Benefits'!$F$6</f>
        <v>82248</v>
      </c>
      <c r="O1624" s="7">
        <f t="shared" si="274"/>
        <v>0</v>
      </c>
      <c r="P1624" s="7">
        <f t="shared" si="275"/>
        <v>0</v>
      </c>
      <c r="Q1624" s="7">
        <f>'2026-27 Salary &amp; Benefits'!G$6</f>
        <v>16817.759999999998</v>
      </c>
      <c r="R1624" s="103">
        <f>'2026-27 Salary &amp; Benefits'!H$6</f>
        <v>0.16020000000000001</v>
      </c>
      <c r="S1624" s="103">
        <f>'2026-27 Salary &amp; Benefits'!I$6</f>
        <v>0.15390000000000001</v>
      </c>
      <c r="T1624" s="7">
        <f t="shared" si="276"/>
        <v>0</v>
      </c>
      <c r="U1624" s="7">
        <f t="shared" si="277"/>
        <v>0</v>
      </c>
      <c r="V1624" s="7">
        <f t="shared" si="278"/>
        <v>0</v>
      </c>
      <c r="W1624" s="7">
        <f t="shared" si="279"/>
        <v>0</v>
      </c>
      <c r="X1624" s="18">
        <f t="shared" si="280"/>
        <v>0</v>
      </c>
      <c r="Y1624" s="2"/>
      <c r="Z1624" s="2"/>
      <c r="AA1624" s="2"/>
      <c r="AB1624" s="2"/>
      <c r="AC1624" s="2"/>
      <c r="AD1624" s="2"/>
      <c r="AE1624" s="2"/>
      <c r="AF1624" s="2"/>
      <c r="AG1624" s="2"/>
      <c r="AH1624" s="2"/>
      <c r="AI1624" s="2"/>
      <c r="AJ1624" s="2"/>
      <c r="AK1624" s="2"/>
      <c r="AL1624" s="2"/>
      <c r="AM1624" s="2"/>
      <c r="AN1624" s="2"/>
      <c r="AO1624" s="2"/>
      <c r="AP1624" s="2"/>
      <c r="AQ1624" s="2"/>
      <c r="AR1624" s="2"/>
      <c r="AS1624" s="2"/>
      <c r="AT1624" s="2"/>
      <c r="AU1624" s="2"/>
      <c r="AV1624" s="2"/>
      <c r="AW1624" s="2"/>
      <c r="AX1624" s="2"/>
      <c r="AY1624" s="2"/>
      <c r="AZ1624" s="2"/>
      <c r="BA1624" s="2"/>
      <c r="BB1624" s="2"/>
      <c r="BC1624" s="2"/>
      <c r="BD1624" s="2"/>
      <c r="BE1624" s="2"/>
      <c r="BF1624" s="2"/>
      <c r="BG1624" s="2"/>
      <c r="BH1624" s="2"/>
      <c r="BI1624" s="2"/>
      <c r="BJ1624" s="2"/>
      <c r="BK1624" s="2"/>
      <c r="BL1624" s="2"/>
      <c r="BM1624" s="2"/>
      <c r="BN1624" s="2"/>
      <c r="BO1624" s="2"/>
      <c r="BP1624" s="2"/>
      <c r="BQ1624" s="2"/>
      <c r="BR1624" s="2"/>
      <c r="BS1624" s="2"/>
      <c r="BT1624" s="2"/>
      <c r="BU1624" s="2"/>
      <c r="BV1624" s="2"/>
      <c r="BW1624" s="2"/>
      <c r="BX1624" s="2"/>
      <c r="BY1624" s="2"/>
      <c r="BZ1624" s="2"/>
      <c r="CA1624" s="2"/>
      <c r="CB1624" s="2"/>
      <c r="CC1624" s="2"/>
      <c r="CD1624" s="2"/>
      <c r="CE1624" s="2"/>
      <c r="CF1624" s="2"/>
      <c r="CG1624" s="2"/>
      <c r="CH1624" s="2"/>
      <c r="CI1624" s="2"/>
      <c r="CJ1624" s="2"/>
      <c r="CK1624" s="2"/>
      <c r="CL1624" s="2"/>
      <c r="CM1624" s="2"/>
      <c r="CN1624" s="2"/>
      <c r="CO1624" s="2"/>
      <c r="CP1624" s="2"/>
      <c r="CQ1624" s="2"/>
      <c r="CR1624" s="2"/>
      <c r="CS1624" s="2"/>
      <c r="CT1624" s="2"/>
      <c r="CU1624" s="2"/>
      <c r="CV1624" s="2"/>
      <c r="CW1624" s="2"/>
      <c r="CX1624" s="2"/>
      <c r="CY1624" s="2"/>
      <c r="CZ1624" s="2"/>
      <c r="DA1624" s="2"/>
      <c r="DB1624" s="2"/>
      <c r="DC1624" s="2"/>
      <c r="DD1624" s="2"/>
      <c r="DE1624" s="2"/>
      <c r="DF1624" s="2"/>
      <c r="DG1624" s="2"/>
      <c r="DH1624" s="2"/>
      <c r="DI1624" s="2"/>
      <c r="DJ1624" s="2"/>
      <c r="DK1624" s="2"/>
      <c r="DL1624" s="2"/>
      <c r="DM1624" s="2"/>
      <c r="DN1624" s="2"/>
      <c r="DO1624" s="2"/>
      <c r="DP1624" s="2"/>
      <c r="DQ1624" s="2"/>
      <c r="DR1624" s="2"/>
      <c r="DS1624" s="2"/>
      <c r="DT1624" s="2"/>
      <c r="DU1624" s="2"/>
      <c r="DV1624" s="2"/>
      <c r="DW1624" s="2"/>
      <c r="DX1624" s="2"/>
      <c r="DY1624" s="2"/>
      <c r="DZ1624" s="2"/>
      <c r="EA1624" s="2"/>
      <c r="EB1624" s="2"/>
      <c r="EC1624" s="2"/>
      <c r="ED1624" s="2"/>
      <c r="EE1624" s="2"/>
      <c r="EF1624" s="2"/>
      <c r="EG1624" s="2"/>
      <c r="EH1624" s="2"/>
      <c r="EI1624" s="2"/>
      <c r="EJ1624" s="2"/>
      <c r="EK1624" s="2"/>
      <c r="EL1624" s="2"/>
      <c r="EM1624" s="2"/>
      <c r="EN1624" s="2"/>
      <c r="EO1624" s="2"/>
      <c r="EP1624" s="2"/>
      <c r="EQ1624" s="2"/>
      <c r="ER1624" s="2"/>
      <c r="ES1624" s="2"/>
      <c r="ET1624" s="2"/>
      <c r="EU1624" s="2"/>
      <c r="EV1624" s="2"/>
      <c r="EW1624" s="2"/>
      <c r="EX1624" s="2"/>
      <c r="EY1624" s="2"/>
      <c r="EZ1624" s="2"/>
      <c r="FA1624" s="2"/>
      <c r="FB1624" s="2"/>
      <c r="FC1624" s="2"/>
    </row>
    <row r="1625" spans="1:159" s="4" customFormat="1">
      <c r="A1625" s="50" t="s">
        <v>3040</v>
      </c>
      <c r="B1625" s="59" t="s">
        <v>3066</v>
      </c>
      <c r="C1625" s="58">
        <v>5755</v>
      </c>
      <c r="D1625" s="57" t="s">
        <v>3112</v>
      </c>
      <c r="E1625" s="78" t="str">
        <f>IFERROR(VLOOKUP($C1625,'2025-26 School Level AAFTE'!$C$2:$L$2349,9,FALSE), "No")</f>
        <v>Yes</v>
      </c>
      <c r="F1625" s="67">
        <f>IFERROR(VLOOKUP($C1625,'2025-26 School Level AAFTE'!$C$2:$J$2349,8,FALSE), 0)</f>
        <v>65.289999999999992</v>
      </c>
      <c r="G1625" s="69">
        <f>IFERROR(IF(E1625= "yes",VLOOKUP(C1625,Summary!$B:$I,6,0),0),0)</f>
        <v>0</v>
      </c>
      <c r="H1625" s="68">
        <f t="shared" si="271"/>
        <v>65.289999999999992</v>
      </c>
      <c r="I1625" s="110">
        <f>VLOOKUP($A1625,'2026-27 Salary &amp; Benefits'!$A:$I,3,FALSE)</f>
        <v>1.06</v>
      </c>
      <c r="J1625" s="110">
        <f>VLOOKUP($A1625,'2026-27 Salary &amp; Benefits'!$A:$I,4,FALSE)</f>
        <v>1.06</v>
      </c>
      <c r="K1625" s="101">
        <f t="shared" si="272"/>
        <v>65.289999999999992</v>
      </c>
      <c r="L1625" s="100">
        <f t="shared" si="273"/>
        <v>0.192</v>
      </c>
      <c r="M1625" s="102">
        <f>'2026-27 Salary &amp; Benefits'!$E$6</f>
        <v>78209</v>
      </c>
      <c r="N1625" s="102">
        <f>'2026-27 Salary &amp; Benefits'!$F$6</f>
        <v>82248</v>
      </c>
      <c r="O1625" s="7">
        <f t="shared" si="274"/>
        <v>15917.1</v>
      </c>
      <c r="P1625" s="7">
        <f t="shared" si="275"/>
        <v>822.01000000000022</v>
      </c>
      <c r="Q1625" s="7">
        <f>'2026-27 Salary &amp; Benefits'!G$6</f>
        <v>16817.759999999998</v>
      </c>
      <c r="R1625" s="103">
        <f>'2026-27 Salary &amp; Benefits'!H$6</f>
        <v>0.16020000000000001</v>
      </c>
      <c r="S1625" s="103">
        <f>'2026-27 Salary &amp; Benefits'!I$6</f>
        <v>0.15390000000000001</v>
      </c>
      <c r="T1625" s="7">
        <f t="shared" si="276"/>
        <v>5905.44</v>
      </c>
      <c r="U1625" s="7">
        <f t="shared" si="277"/>
        <v>278.99</v>
      </c>
      <c r="V1625" s="7">
        <f t="shared" si="278"/>
        <v>42.94</v>
      </c>
      <c r="W1625" s="7">
        <f t="shared" si="279"/>
        <v>321.93</v>
      </c>
      <c r="X1625" s="18">
        <f t="shared" si="280"/>
        <v>22966.480000000003</v>
      </c>
      <c r="Y1625" s="2"/>
      <c r="Z1625" s="2"/>
      <c r="AA1625" s="2"/>
      <c r="AB1625" s="2"/>
      <c r="AC1625" s="2"/>
      <c r="AD1625" s="2"/>
      <c r="AE1625" s="2"/>
      <c r="AF1625" s="2"/>
      <c r="AG1625" s="2"/>
      <c r="AH1625" s="2"/>
      <c r="AI1625" s="2"/>
      <c r="AJ1625" s="2"/>
      <c r="AK1625" s="2"/>
      <c r="AL1625" s="2"/>
      <c r="AM1625" s="2"/>
      <c r="AN1625" s="2"/>
      <c r="AO1625" s="2"/>
      <c r="AP1625" s="2"/>
      <c r="AQ1625" s="2"/>
      <c r="AR1625" s="2"/>
      <c r="AS1625" s="2"/>
      <c r="AT1625" s="2"/>
      <c r="AU1625" s="2"/>
      <c r="AV1625" s="2"/>
      <c r="AW1625" s="2"/>
      <c r="AX1625" s="2"/>
      <c r="AY1625" s="2"/>
      <c r="AZ1625" s="2"/>
      <c r="BA1625" s="2"/>
      <c r="BB1625" s="2"/>
      <c r="BC1625" s="2"/>
      <c r="BD1625" s="2"/>
      <c r="BE1625" s="2"/>
      <c r="BF1625" s="2"/>
      <c r="BG1625" s="2"/>
      <c r="BH1625" s="2"/>
      <c r="BI1625" s="2"/>
      <c r="BJ1625" s="2"/>
      <c r="BK1625" s="2"/>
      <c r="BL1625" s="2"/>
      <c r="BM1625" s="2"/>
      <c r="BN1625" s="2"/>
      <c r="BO1625" s="2"/>
      <c r="BP1625" s="2"/>
      <c r="BQ1625" s="2"/>
      <c r="BR1625" s="2"/>
      <c r="BS1625" s="2"/>
      <c r="BT1625" s="2"/>
      <c r="BU1625" s="2"/>
      <c r="BV1625" s="2"/>
      <c r="BW1625" s="2"/>
      <c r="BX1625" s="2"/>
      <c r="BY1625" s="2"/>
      <c r="BZ1625" s="2"/>
      <c r="CA1625" s="2"/>
      <c r="CB1625" s="2"/>
      <c r="CC1625" s="2"/>
      <c r="CD1625" s="2"/>
      <c r="CE1625" s="2"/>
      <c r="CF1625" s="2"/>
      <c r="CG1625" s="2"/>
      <c r="CH1625" s="2"/>
      <c r="CI1625" s="2"/>
      <c r="CJ1625" s="2"/>
      <c r="CK1625" s="2"/>
      <c r="CL1625" s="2"/>
      <c r="CM1625" s="2"/>
      <c r="CN1625" s="2"/>
      <c r="CO1625" s="2"/>
      <c r="CP1625" s="2"/>
      <c r="CQ1625" s="2"/>
      <c r="CR1625" s="2"/>
      <c r="CS1625" s="2"/>
      <c r="CT1625" s="2"/>
      <c r="CU1625" s="2"/>
      <c r="CV1625" s="2"/>
      <c r="CW1625" s="2"/>
      <c r="CX1625" s="2"/>
      <c r="CY1625" s="2"/>
      <c r="CZ1625" s="2"/>
      <c r="DA1625" s="2"/>
      <c r="DB1625" s="2"/>
      <c r="DC1625" s="2"/>
      <c r="DD1625" s="2"/>
      <c r="DE1625" s="2"/>
      <c r="DF1625" s="2"/>
      <c r="DG1625" s="2"/>
      <c r="DH1625" s="2"/>
      <c r="DI1625" s="2"/>
      <c r="DJ1625" s="2"/>
      <c r="DK1625" s="2"/>
      <c r="DL1625" s="2"/>
      <c r="DM1625" s="2"/>
      <c r="DN1625" s="2"/>
      <c r="DO1625" s="2"/>
      <c r="DP1625" s="2"/>
      <c r="DQ1625" s="2"/>
      <c r="DR1625" s="2"/>
      <c r="DS1625" s="2"/>
      <c r="DT1625" s="2"/>
      <c r="DU1625" s="2"/>
      <c r="DV1625" s="2"/>
      <c r="DW1625" s="2"/>
      <c r="DX1625" s="2"/>
      <c r="DY1625" s="2"/>
      <c r="DZ1625" s="2"/>
      <c r="EA1625" s="2"/>
      <c r="EB1625" s="2"/>
      <c r="EC1625" s="2"/>
      <c r="ED1625" s="2"/>
      <c r="EE1625" s="2"/>
      <c r="EF1625" s="2"/>
      <c r="EG1625" s="2"/>
      <c r="EH1625" s="2"/>
      <c r="EI1625" s="2"/>
      <c r="EJ1625" s="2"/>
      <c r="EK1625" s="2"/>
      <c r="EL1625" s="2"/>
      <c r="EM1625" s="2"/>
      <c r="EN1625" s="2"/>
      <c r="EO1625" s="2"/>
      <c r="EP1625" s="2"/>
      <c r="EQ1625" s="2"/>
      <c r="ER1625" s="2"/>
      <c r="ES1625" s="2"/>
      <c r="ET1625" s="2"/>
      <c r="EU1625" s="2"/>
      <c r="EV1625" s="2"/>
      <c r="EW1625" s="2"/>
      <c r="EX1625" s="2"/>
      <c r="EY1625" s="2"/>
      <c r="EZ1625" s="2"/>
      <c r="FA1625" s="2"/>
      <c r="FB1625" s="2"/>
      <c r="FC1625" s="2"/>
    </row>
    <row r="1626" spans="1:159" s="4" customFormat="1">
      <c r="A1626" s="50" t="s">
        <v>2405</v>
      </c>
      <c r="B1626" s="59" t="s">
        <v>2748</v>
      </c>
      <c r="C1626" s="60">
        <v>3204</v>
      </c>
      <c r="D1626" s="59" t="s">
        <v>2026</v>
      </c>
      <c r="E1626" s="78" t="str">
        <f>IFERROR(VLOOKUP($C1626,'2025-26 School Level AAFTE'!$C$2:$L$2349,9,FALSE), "No")</f>
        <v>Yes</v>
      </c>
      <c r="F1626" s="67">
        <f>IFERROR(VLOOKUP($C1626,'2025-26 School Level AAFTE'!$C$2:$J$2349,8,FALSE), 0)</f>
        <v>144.11999999999998</v>
      </c>
      <c r="G1626" s="69">
        <f>IFERROR(IF(E1626= "yes",VLOOKUP(C1626,Summary!$B:$I,6,0),0),0)</f>
        <v>0</v>
      </c>
      <c r="H1626" s="68">
        <f t="shared" si="271"/>
        <v>144.11999999999998</v>
      </c>
      <c r="I1626" s="110">
        <f>VLOOKUP($A1626,'2026-27 Salary &amp; Benefits'!$A:$I,3,FALSE)</f>
        <v>1</v>
      </c>
      <c r="J1626" s="110">
        <f>VLOOKUP($A1626,'2026-27 Salary &amp; Benefits'!$A:$I,4,FALSE)</f>
        <v>1.04</v>
      </c>
      <c r="K1626" s="101">
        <f t="shared" si="272"/>
        <v>144.11999999999998</v>
      </c>
      <c r="L1626" s="100">
        <f t="shared" si="273"/>
        <v>0.42299999999999999</v>
      </c>
      <c r="M1626" s="102">
        <f>'2026-27 Salary &amp; Benefits'!$E$6</f>
        <v>78209</v>
      </c>
      <c r="N1626" s="102">
        <f>'2026-27 Salary &amp; Benefits'!$F$6</f>
        <v>82248</v>
      </c>
      <c r="O1626" s="7">
        <f t="shared" si="274"/>
        <v>33082.410000000003</v>
      </c>
      <c r="P1626" s="7">
        <f t="shared" si="275"/>
        <v>3100.1299999999974</v>
      </c>
      <c r="Q1626" s="7">
        <f>'2026-27 Salary &amp; Benefits'!G$6</f>
        <v>16817.759999999998</v>
      </c>
      <c r="R1626" s="103">
        <f>'2026-27 Salary &amp; Benefits'!H$6</f>
        <v>0.16020000000000001</v>
      </c>
      <c r="S1626" s="103">
        <f>'2026-27 Salary &amp; Benefits'!I$6</f>
        <v>0.15390000000000001</v>
      </c>
      <c r="T1626" s="7">
        <f t="shared" si="276"/>
        <v>12890.82</v>
      </c>
      <c r="U1626" s="7">
        <f t="shared" si="277"/>
        <v>603.04</v>
      </c>
      <c r="V1626" s="7">
        <f t="shared" si="278"/>
        <v>92.81</v>
      </c>
      <c r="W1626" s="7">
        <f t="shared" si="279"/>
        <v>695.84999999999991</v>
      </c>
      <c r="X1626" s="18">
        <f t="shared" si="280"/>
        <v>49769.21</v>
      </c>
      <c r="Y1626" s="2"/>
      <c r="Z1626" s="2"/>
      <c r="AA1626" s="2"/>
      <c r="AB1626" s="2"/>
      <c r="AC1626" s="2"/>
      <c r="AD1626" s="2"/>
      <c r="AE1626" s="2"/>
      <c r="AF1626" s="2"/>
      <c r="AG1626" s="2"/>
      <c r="AH1626" s="2"/>
      <c r="AI1626" s="2"/>
      <c r="AJ1626" s="2"/>
      <c r="AK1626" s="2"/>
      <c r="AL1626" s="2"/>
      <c r="AM1626" s="2"/>
      <c r="AN1626" s="2"/>
      <c r="AO1626" s="2"/>
      <c r="AP1626" s="2"/>
      <c r="AQ1626" s="2"/>
      <c r="AR1626" s="2"/>
      <c r="AS1626" s="2"/>
      <c r="AT1626" s="2"/>
      <c r="AU1626" s="2"/>
      <c r="AV1626" s="2"/>
      <c r="AW1626" s="2"/>
      <c r="AX1626" s="2"/>
      <c r="AY1626" s="2"/>
      <c r="AZ1626" s="2"/>
      <c r="BA1626" s="2"/>
      <c r="BB1626" s="2"/>
      <c r="BC1626" s="2"/>
      <c r="BD1626" s="2"/>
      <c r="BE1626" s="2"/>
      <c r="BF1626" s="2"/>
      <c r="BG1626" s="2"/>
      <c r="BH1626" s="2"/>
      <c r="BI1626" s="2"/>
      <c r="BJ1626" s="2"/>
      <c r="BK1626" s="2"/>
      <c r="BL1626" s="2"/>
      <c r="BM1626" s="2"/>
      <c r="BN1626" s="2"/>
      <c r="BO1626" s="2"/>
      <c r="BP1626" s="2"/>
      <c r="BQ1626" s="2"/>
      <c r="BR1626" s="2"/>
      <c r="BS1626" s="2"/>
      <c r="BT1626" s="2"/>
      <c r="BU1626" s="2"/>
      <c r="BV1626" s="2"/>
      <c r="BW1626" s="2"/>
      <c r="BX1626" s="2"/>
      <c r="BY1626" s="2"/>
      <c r="BZ1626" s="2"/>
      <c r="CA1626" s="2"/>
      <c r="CB1626" s="2"/>
      <c r="CC1626" s="2"/>
      <c r="CD1626" s="2"/>
      <c r="CE1626" s="2"/>
      <c r="CF1626" s="2"/>
      <c r="CG1626" s="2"/>
      <c r="CH1626" s="2"/>
      <c r="CI1626" s="2"/>
      <c r="CJ1626" s="2"/>
      <c r="CK1626" s="2"/>
      <c r="CL1626" s="2"/>
      <c r="CM1626" s="2"/>
      <c r="CN1626" s="2"/>
      <c r="CO1626" s="2"/>
      <c r="CP1626" s="2"/>
      <c r="CQ1626" s="2"/>
      <c r="CR1626" s="2"/>
      <c r="CS1626" s="2"/>
      <c r="CT1626" s="2"/>
      <c r="CU1626" s="2"/>
      <c r="CV1626" s="2"/>
      <c r="CW1626" s="2"/>
      <c r="CX1626" s="2"/>
      <c r="CY1626" s="2"/>
      <c r="CZ1626" s="2"/>
      <c r="DA1626" s="2"/>
      <c r="DB1626" s="2"/>
      <c r="DC1626" s="2"/>
      <c r="DD1626" s="2"/>
      <c r="DE1626" s="2"/>
      <c r="DF1626" s="2"/>
      <c r="DG1626" s="2"/>
      <c r="DH1626" s="2"/>
      <c r="DI1626" s="2"/>
      <c r="DJ1626" s="2"/>
      <c r="DK1626" s="2"/>
      <c r="DL1626" s="2"/>
      <c r="DM1626" s="2"/>
      <c r="DN1626" s="2"/>
      <c r="DO1626" s="2"/>
      <c r="DP1626" s="2"/>
      <c r="DQ1626" s="2"/>
      <c r="DR1626" s="2"/>
      <c r="DS1626" s="2"/>
      <c r="DT1626" s="2"/>
      <c r="DU1626" s="2"/>
      <c r="DV1626" s="2"/>
      <c r="DW1626" s="2"/>
      <c r="DX1626" s="2"/>
      <c r="DY1626" s="2"/>
      <c r="DZ1626" s="2"/>
      <c r="EA1626" s="2"/>
      <c r="EB1626" s="2"/>
      <c r="EC1626" s="2"/>
      <c r="ED1626" s="2"/>
      <c r="EE1626" s="2"/>
      <c r="EF1626" s="2"/>
      <c r="EG1626" s="2"/>
      <c r="EH1626" s="2"/>
      <c r="EI1626" s="2"/>
      <c r="EJ1626" s="2"/>
      <c r="EK1626" s="2"/>
      <c r="EL1626" s="2"/>
      <c r="EM1626" s="2"/>
      <c r="EN1626" s="2"/>
      <c r="EO1626" s="2"/>
      <c r="EP1626" s="2"/>
      <c r="EQ1626" s="2"/>
      <c r="ER1626" s="2"/>
      <c r="ES1626" s="2"/>
      <c r="ET1626" s="2"/>
      <c r="EU1626" s="2"/>
      <c r="EV1626" s="2"/>
      <c r="EW1626" s="2"/>
      <c r="EX1626" s="2"/>
      <c r="EY1626" s="2"/>
      <c r="EZ1626" s="2"/>
      <c r="FA1626" s="2"/>
      <c r="FB1626" s="2"/>
      <c r="FC1626" s="2"/>
    </row>
    <row r="1627" spans="1:159" s="4" customFormat="1">
      <c r="A1627" s="50" t="s">
        <v>2184</v>
      </c>
      <c r="B1627" s="59" t="s">
        <v>2749</v>
      </c>
      <c r="C1627" s="60">
        <v>3090</v>
      </c>
      <c r="D1627" s="59" t="s">
        <v>420</v>
      </c>
      <c r="E1627" s="78" t="str">
        <f>IFERROR(VLOOKUP($C1627,'2025-26 School Level AAFTE'!$C$2:$L$2349,9,FALSE), "No")</f>
        <v>Yes</v>
      </c>
      <c r="F1627" s="67">
        <f>IFERROR(VLOOKUP($C1627,'2025-26 School Level AAFTE'!$C$2:$J$2349,8,FALSE), 0)</f>
        <v>493.12</v>
      </c>
      <c r="G1627" s="69">
        <f>IFERROR(IF(E1627= "yes",VLOOKUP(C1627,Summary!$B:$I,6,0),0),0)</f>
        <v>0</v>
      </c>
      <c r="H1627" s="68">
        <f t="shared" si="271"/>
        <v>493.12</v>
      </c>
      <c r="I1627" s="110">
        <f>VLOOKUP($A1627,'2026-27 Salary &amp; Benefits'!$A:$I,3,FALSE)</f>
        <v>1</v>
      </c>
      <c r="J1627" s="110">
        <f>VLOOKUP($A1627,'2026-27 Salary &amp; Benefits'!$A:$I,4,FALSE)</f>
        <v>1</v>
      </c>
      <c r="K1627" s="101">
        <f t="shared" si="272"/>
        <v>493.12</v>
      </c>
      <c r="L1627" s="100">
        <f t="shared" si="273"/>
        <v>1.446</v>
      </c>
      <c r="M1627" s="102">
        <f>'2026-27 Salary &amp; Benefits'!$E$6</f>
        <v>78209</v>
      </c>
      <c r="N1627" s="102">
        <f>'2026-27 Salary &amp; Benefits'!$F$6</f>
        <v>82248</v>
      </c>
      <c r="O1627" s="7">
        <f t="shared" si="274"/>
        <v>113090.21</v>
      </c>
      <c r="P1627" s="7">
        <f t="shared" si="275"/>
        <v>5840.3999999999942</v>
      </c>
      <c r="Q1627" s="7">
        <f>'2026-27 Salary &amp; Benefits'!G$6</f>
        <v>16817.759999999998</v>
      </c>
      <c r="R1627" s="103">
        <f>'2026-27 Salary &amp; Benefits'!H$6</f>
        <v>0.16020000000000001</v>
      </c>
      <c r="S1627" s="103">
        <f>'2026-27 Salary &amp; Benefits'!I$6</f>
        <v>0.15390000000000001</v>
      </c>
      <c r="T1627" s="7">
        <f t="shared" si="276"/>
        <v>43334.37</v>
      </c>
      <c r="U1627" s="7">
        <f t="shared" si="277"/>
        <v>1982.18</v>
      </c>
      <c r="V1627" s="7">
        <f t="shared" si="278"/>
        <v>305.06</v>
      </c>
      <c r="W1627" s="7">
        <f t="shared" si="279"/>
        <v>2287.2400000000002</v>
      </c>
      <c r="X1627" s="18">
        <f t="shared" si="280"/>
        <v>164552.22</v>
      </c>
      <c r="Y1627" s="2"/>
      <c r="Z1627" s="2"/>
      <c r="AA1627" s="2"/>
      <c r="AB1627" s="2"/>
      <c r="AC1627" s="2"/>
      <c r="AD1627" s="2"/>
      <c r="AE1627" s="2"/>
      <c r="AF1627" s="2"/>
      <c r="AG1627" s="2"/>
      <c r="AH1627" s="2"/>
      <c r="AI1627" s="2"/>
      <c r="AJ1627" s="2"/>
      <c r="AK1627" s="2"/>
      <c r="AL1627" s="2"/>
      <c r="AM1627" s="2"/>
      <c r="AN1627" s="2"/>
      <c r="AO1627" s="2"/>
      <c r="AP1627" s="2"/>
      <c r="AQ1627" s="2"/>
      <c r="AR1627" s="2"/>
      <c r="AS1627" s="2"/>
      <c r="AT1627" s="2"/>
      <c r="AU1627" s="2"/>
      <c r="AV1627" s="2"/>
      <c r="AW1627" s="2"/>
      <c r="AX1627" s="2"/>
      <c r="AY1627" s="2"/>
      <c r="AZ1627" s="2"/>
      <c r="BA1627" s="2"/>
      <c r="BB1627" s="2"/>
      <c r="BC1627" s="2"/>
      <c r="BD1627" s="2"/>
      <c r="BE1627" s="2"/>
      <c r="BF1627" s="2"/>
      <c r="BG1627" s="2"/>
      <c r="BH1627" s="2"/>
      <c r="BI1627" s="2"/>
      <c r="BJ1627" s="2"/>
      <c r="BK1627" s="2"/>
      <c r="BL1627" s="2"/>
      <c r="BM1627" s="2"/>
      <c r="BN1627" s="2"/>
      <c r="BO1627" s="2"/>
      <c r="BP1627" s="2"/>
      <c r="BQ1627" s="2"/>
      <c r="BR1627" s="2"/>
      <c r="BS1627" s="2"/>
      <c r="BT1627" s="2"/>
      <c r="BU1627" s="2"/>
      <c r="BV1627" s="2"/>
      <c r="BW1627" s="2"/>
      <c r="BX1627" s="2"/>
      <c r="BY1627" s="2"/>
      <c r="BZ1627" s="2"/>
      <c r="CA1627" s="2"/>
      <c r="CB1627" s="2"/>
      <c r="CC1627" s="2"/>
      <c r="CD1627" s="2"/>
      <c r="CE1627" s="2"/>
      <c r="CF1627" s="2"/>
      <c r="CG1627" s="2"/>
      <c r="CH1627" s="2"/>
      <c r="CI1627" s="2"/>
      <c r="CJ1627" s="2"/>
      <c r="CK1627" s="2"/>
      <c r="CL1627" s="2"/>
      <c r="CM1627" s="2"/>
      <c r="CN1627" s="2"/>
      <c r="CO1627" s="2"/>
      <c r="CP1627" s="2"/>
      <c r="CQ1627" s="2"/>
      <c r="CR1627" s="2"/>
      <c r="CS1627" s="2"/>
      <c r="CT1627" s="2"/>
      <c r="CU1627" s="2"/>
      <c r="CV1627" s="2"/>
      <c r="CW1627" s="2"/>
      <c r="CX1627" s="2"/>
      <c r="CY1627" s="2"/>
      <c r="CZ1627" s="2"/>
      <c r="DA1627" s="2"/>
      <c r="DB1627" s="2"/>
      <c r="DC1627" s="2"/>
      <c r="DD1627" s="2"/>
      <c r="DE1627" s="2"/>
      <c r="DF1627" s="2"/>
      <c r="DG1627" s="2"/>
      <c r="DH1627" s="2"/>
      <c r="DI1627" s="2"/>
      <c r="DJ1627" s="2"/>
      <c r="DK1627" s="2"/>
      <c r="DL1627" s="2"/>
      <c r="DM1627" s="2"/>
      <c r="DN1627" s="2"/>
      <c r="DO1627" s="2"/>
      <c r="DP1627" s="2"/>
      <c r="DQ1627" s="2"/>
      <c r="DR1627" s="2"/>
      <c r="DS1627" s="2"/>
      <c r="DT1627" s="2"/>
      <c r="DU1627" s="2"/>
      <c r="DV1627" s="2"/>
      <c r="DW1627" s="2"/>
      <c r="DX1627" s="2"/>
      <c r="DY1627" s="2"/>
      <c r="DZ1627" s="2"/>
      <c r="EA1627" s="2"/>
      <c r="EB1627" s="2"/>
      <c r="EC1627" s="2"/>
      <c r="ED1627" s="2"/>
      <c r="EE1627" s="2"/>
      <c r="EF1627" s="2"/>
      <c r="EG1627" s="2"/>
      <c r="EH1627" s="2"/>
      <c r="EI1627" s="2"/>
      <c r="EJ1627" s="2"/>
      <c r="EK1627" s="2"/>
      <c r="EL1627" s="2"/>
      <c r="EM1627" s="2"/>
      <c r="EN1627" s="2"/>
      <c r="EO1627" s="2"/>
      <c r="EP1627" s="2"/>
      <c r="EQ1627" s="2"/>
      <c r="ER1627" s="2"/>
      <c r="ES1627" s="2"/>
      <c r="ET1627" s="2"/>
      <c r="EU1627" s="2"/>
      <c r="EV1627" s="2"/>
      <c r="EW1627" s="2"/>
      <c r="EX1627" s="2"/>
      <c r="EY1627" s="2"/>
      <c r="EZ1627" s="2"/>
      <c r="FA1627" s="2"/>
      <c r="FB1627" s="2"/>
      <c r="FC1627" s="2"/>
    </row>
    <row r="1628" spans="1:159" s="4" customFormat="1">
      <c r="A1628" s="50" t="s">
        <v>2184</v>
      </c>
      <c r="B1628" s="59" t="s">
        <v>2749</v>
      </c>
      <c r="C1628" s="60">
        <v>3516</v>
      </c>
      <c r="D1628" s="59" t="s">
        <v>421</v>
      </c>
      <c r="E1628" s="78" t="str">
        <f>IFERROR(VLOOKUP($C1628,'2025-26 School Level AAFTE'!$C$2:$L$2349,9,FALSE), "No")</f>
        <v>Yes</v>
      </c>
      <c r="F1628" s="67">
        <f>IFERROR(VLOOKUP($C1628,'2025-26 School Level AAFTE'!$C$2:$J$2349,8,FALSE), 0)</f>
        <v>583.27</v>
      </c>
      <c r="G1628" s="69">
        <f>IFERROR(IF(E1628= "yes",VLOOKUP(C1628,Summary!$B:$I,6,0),0),0)</f>
        <v>0</v>
      </c>
      <c r="H1628" s="68">
        <f t="shared" si="271"/>
        <v>583.27</v>
      </c>
      <c r="I1628" s="110">
        <f>VLOOKUP($A1628,'2026-27 Salary &amp; Benefits'!$A:$I,3,FALSE)</f>
        <v>1</v>
      </c>
      <c r="J1628" s="110">
        <f>VLOOKUP($A1628,'2026-27 Salary &amp; Benefits'!$A:$I,4,FALSE)</f>
        <v>1</v>
      </c>
      <c r="K1628" s="101">
        <f t="shared" si="272"/>
        <v>583.27</v>
      </c>
      <c r="L1628" s="100">
        <f t="shared" si="273"/>
        <v>1.7110000000000001</v>
      </c>
      <c r="M1628" s="102">
        <f>'2026-27 Salary &amp; Benefits'!$E$6</f>
        <v>78209</v>
      </c>
      <c r="N1628" s="102">
        <f>'2026-27 Salary &amp; Benefits'!$F$6</f>
        <v>82248</v>
      </c>
      <c r="O1628" s="7">
        <f t="shared" si="274"/>
        <v>133815.6</v>
      </c>
      <c r="P1628" s="7">
        <f t="shared" si="275"/>
        <v>6910.7299999999814</v>
      </c>
      <c r="Q1628" s="7">
        <f>'2026-27 Salary &amp; Benefits'!G$6</f>
        <v>16817.759999999998</v>
      </c>
      <c r="R1628" s="103">
        <f>'2026-27 Salary &amp; Benefits'!H$6</f>
        <v>0.16020000000000001</v>
      </c>
      <c r="S1628" s="103">
        <f>'2026-27 Salary &amp; Benefits'!I$6</f>
        <v>0.15390000000000001</v>
      </c>
      <c r="T1628" s="7">
        <f t="shared" si="276"/>
        <v>51276.01</v>
      </c>
      <c r="U1628" s="7">
        <f t="shared" si="277"/>
        <v>2345.44</v>
      </c>
      <c r="V1628" s="7">
        <f t="shared" si="278"/>
        <v>360.96</v>
      </c>
      <c r="W1628" s="7">
        <f t="shared" si="279"/>
        <v>2706.4</v>
      </c>
      <c r="X1628" s="18">
        <f t="shared" si="280"/>
        <v>194708.74</v>
      </c>
      <c r="Y1628" s="2"/>
      <c r="Z1628" s="2"/>
      <c r="AA1628" s="2"/>
      <c r="AB1628" s="2"/>
      <c r="AC1628" s="2"/>
      <c r="AD1628" s="2"/>
      <c r="AE1628" s="2"/>
      <c r="AF1628" s="2"/>
      <c r="AG1628" s="2"/>
      <c r="AH1628" s="2"/>
      <c r="AI1628" s="2"/>
      <c r="AJ1628" s="2"/>
      <c r="AK1628" s="2"/>
      <c r="AL1628" s="2"/>
      <c r="AM1628" s="2"/>
      <c r="AN1628" s="2"/>
      <c r="AO1628" s="2"/>
      <c r="AP1628" s="2"/>
      <c r="AQ1628" s="2"/>
      <c r="AR1628" s="2"/>
      <c r="AS1628" s="2"/>
      <c r="AT1628" s="2"/>
      <c r="AU1628" s="2"/>
      <c r="AV1628" s="2"/>
      <c r="AW1628" s="2"/>
      <c r="AX1628" s="2"/>
      <c r="AY1628" s="2"/>
      <c r="AZ1628" s="2"/>
      <c r="BA1628" s="2"/>
      <c r="BB1628" s="2"/>
      <c r="BC1628" s="2"/>
      <c r="BD1628" s="2"/>
      <c r="BE1628" s="2"/>
      <c r="BF1628" s="2"/>
      <c r="BG1628" s="2"/>
      <c r="BH1628" s="2"/>
      <c r="BI1628" s="2"/>
      <c r="BJ1628" s="2"/>
      <c r="BK1628" s="2"/>
      <c r="BL1628" s="2"/>
      <c r="BM1628" s="2"/>
      <c r="BN1628" s="2"/>
      <c r="BO1628" s="2"/>
      <c r="BP1628" s="2"/>
      <c r="BQ1628" s="2"/>
      <c r="BR1628" s="2"/>
      <c r="BS1628" s="2"/>
      <c r="BT1628" s="2"/>
      <c r="BU1628" s="2"/>
      <c r="BV1628" s="2"/>
      <c r="BW1628" s="2"/>
      <c r="BX1628" s="2"/>
      <c r="BY1628" s="2"/>
      <c r="BZ1628" s="2"/>
      <c r="CA1628" s="2"/>
      <c r="CB1628" s="2"/>
      <c r="CC1628" s="2"/>
      <c r="CD1628" s="2"/>
      <c r="CE1628" s="2"/>
      <c r="CF1628" s="2"/>
      <c r="CG1628" s="2"/>
      <c r="CH1628" s="2"/>
      <c r="CI1628" s="2"/>
      <c r="CJ1628" s="2"/>
      <c r="CK1628" s="2"/>
      <c r="CL1628" s="2"/>
      <c r="CM1628" s="2"/>
      <c r="CN1628" s="2"/>
      <c r="CO1628" s="2"/>
      <c r="CP1628" s="2"/>
      <c r="CQ1628" s="2"/>
      <c r="CR1628" s="2"/>
      <c r="CS1628" s="2"/>
      <c r="CT1628" s="2"/>
      <c r="CU1628" s="2"/>
      <c r="CV1628" s="2"/>
      <c r="CW1628" s="2"/>
      <c r="CX1628" s="2"/>
      <c r="CY1628" s="2"/>
      <c r="CZ1628" s="2"/>
      <c r="DA1628" s="2"/>
      <c r="DB1628" s="2"/>
      <c r="DC1628" s="2"/>
      <c r="DD1628" s="2"/>
      <c r="DE1628" s="2"/>
      <c r="DF1628" s="2"/>
      <c r="DG1628" s="2"/>
      <c r="DH1628" s="2"/>
      <c r="DI1628" s="2"/>
      <c r="DJ1628" s="2"/>
      <c r="DK1628" s="2"/>
      <c r="DL1628" s="2"/>
      <c r="DM1628" s="2"/>
      <c r="DN1628" s="2"/>
      <c r="DO1628" s="2"/>
      <c r="DP1628" s="2"/>
      <c r="DQ1628" s="2"/>
      <c r="DR1628" s="2"/>
      <c r="DS1628" s="2"/>
      <c r="DT1628" s="2"/>
      <c r="DU1628" s="2"/>
      <c r="DV1628" s="2"/>
      <c r="DW1628" s="2"/>
      <c r="DX1628" s="2"/>
      <c r="DY1628" s="2"/>
      <c r="DZ1628" s="2"/>
      <c r="EA1628" s="2"/>
      <c r="EB1628" s="2"/>
      <c r="EC1628" s="2"/>
      <c r="ED1628" s="2"/>
      <c r="EE1628" s="2"/>
      <c r="EF1628" s="2"/>
      <c r="EG1628" s="2"/>
      <c r="EH1628" s="2"/>
      <c r="EI1628" s="2"/>
      <c r="EJ1628" s="2"/>
      <c r="EK1628" s="2"/>
      <c r="EL1628" s="2"/>
      <c r="EM1628" s="2"/>
      <c r="EN1628" s="2"/>
      <c r="EO1628" s="2"/>
      <c r="EP1628" s="2"/>
      <c r="EQ1628" s="2"/>
      <c r="ER1628" s="2"/>
      <c r="ES1628" s="2"/>
      <c r="ET1628" s="2"/>
      <c r="EU1628" s="2"/>
      <c r="EV1628" s="2"/>
      <c r="EW1628" s="2"/>
      <c r="EX1628" s="2"/>
      <c r="EY1628" s="2"/>
      <c r="EZ1628" s="2"/>
      <c r="FA1628" s="2"/>
      <c r="FB1628" s="2"/>
      <c r="FC1628" s="2"/>
    </row>
    <row r="1629" spans="1:159" s="4" customFormat="1">
      <c r="A1629" s="50" t="s">
        <v>2184</v>
      </c>
      <c r="B1629" s="59" t="s">
        <v>2749</v>
      </c>
      <c r="C1629" s="60">
        <v>5388</v>
      </c>
      <c r="D1629" s="59" t="s">
        <v>423</v>
      </c>
      <c r="E1629" s="78" t="str">
        <f>IFERROR(VLOOKUP($C1629,'2025-26 School Level AAFTE'!$C$2:$L$2349,9,FALSE), "No")</f>
        <v>Yes</v>
      </c>
      <c r="F1629" s="67">
        <f>IFERROR(VLOOKUP($C1629,'2025-26 School Level AAFTE'!$C$2:$J$2349,8,FALSE), 0)</f>
        <v>366.9</v>
      </c>
      <c r="G1629" s="69">
        <f>IFERROR(IF(E1629= "yes",VLOOKUP(C1629,Summary!$B:$I,6,0),0),0)</f>
        <v>0</v>
      </c>
      <c r="H1629" s="68">
        <f t="shared" si="271"/>
        <v>366.9</v>
      </c>
      <c r="I1629" s="110">
        <f>VLOOKUP($A1629,'2026-27 Salary &amp; Benefits'!$A:$I,3,FALSE)</f>
        <v>1</v>
      </c>
      <c r="J1629" s="110">
        <f>VLOOKUP($A1629,'2026-27 Salary &amp; Benefits'!$A:$I,4,FALSE)</f>
        <v>1</v>
      </c>
      <c r="K1629" s="101">
        <f t="shared" si="272"/>
        <v>366.9</v>
      </c>
      <c r="L1629" s="100">
        <f t="shared" si="273"/>
        <v>1.0760000000000001</v>
      </c>
      <c r="M1629" s="102">
        <f>'2026-27 Salary &amp; Benefits'!$E$6</f>
        <v>78209</v>
      </c>
      <c r="N1629" s="102">
        <f>'2026-27 Salary &amp; Benefits'!$F$6</f>
        <v>82248</v>
      </c>
      <c r="O1629" s="7">
        <f t="shared" si="274"/>
        <v>84152.88</v>
      </c>
      <c r="P1629" s="7">
        <f t="shared" si="275"/>
        <v>4345.9700000000012</v>
      </c>
      <c r="Q1629" s="7">
        <f>'2026-27 Salary &amp; Benefits'!G$6</f>
        <v>16817.759999999998</v>
      </c>
      <c r="R1629" s="103">
        <f>'2026-27 Salary &amp; Benefits'!H$6</f>
        <v>0.16020000000000001</v>
      </c>
      <c r="S1629" s="103">
        <f>'2026-27 Salary &amp; Benefits'!I$6</f>
        <v>0.15390000000000001</v>
      </c>
      <c r="T1629" s="7">
        <f t="shared" si="276"/>
        <v>32246.05</v>
      </c>
      <c r="U1629" s="7">
        <f t="shared" si="277"/>
        <v>1474.98</v>
      </c>
      <c r="V1629" s="7">
        <f t="shared" si="278"/>
        <v>227</v>
      </c>
      <c r="W1629" s="7">
        <f t="shared" si="279"/>
        <v>1701.98</v>
      </c>
      <c r="X1629" s="18">
        <f t="shared" si="280"/>
        <v>122446.88</v>
      </c>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c r="EW1629" s="2"/>
      <c r="EX1629" s="2"/>
      <c r="EY1629" s="2"/>
      <c r="EZ1629" s="2"/>
      <c r="FA1629" s="2"/>
      <c r="FB1629" s="2"/>
      <c r="FC1629" s="2"/>
    </row>
    <row r="1630" spans="1:159" s="4" customFormat="1">
      <c r="A1630" s="50" t="s">
        <v>2184</v>
      </c>
      <c r="B1630" s="59" t="s">
        <v>2749</v>
      </c>
      <c r="C1630" s="60">
        <v>3620</v>
      </c>
      <c r="D1630" s="59" t="s">
        <v>422</v>
      </c>
      <c r="E1630" s="78" t="str">
        <f>IFERROR(VLOOKUP($C1630,'2025-26 School Level AAFTE'!$C$2:$L$2349,9,FALSE), "No")</f>
        <v>Yes</v>
      </c>
      <c r="F1630" s="67">
        <f>IFERROR(VLOOKUP($C1630,'2025-26 School Level AAFTE'!$C$2:$J$2349,8,FALSE), 0)</f>
        <v>277.61</v>
      </c>
      <c r="G1630" s="69">
        <f>IFERROR(IF(E1630= "yes",VLOOKUP(C1630,Summary!$B:$I,6,0),0),0)</f>
        <v>0</v>
      </c>
      <c r="H1630" s="68">
        <f t="shared" ref="H1630:H1693" si="281">IF(E1630= "yes", F1630,0)</f>
        <v>277.61</v>
      </c>
      <c r="I1630" s="110">
        <f>VLOOKUP($A1630,'2026-27 Salary &amp; Benefits'!$A:$I,3,FALSE)</f>
        <v>1</v>
      </c>
      <c r="J1630" s="110">
        <f>VLOOKUP($A1630,'2026-27 Salary &amp; Benefits'!$A:$I,4,FALSE)</f>
        <v>1</v>
      </c>
      <c r="K1630" s="101">
        <f t="shared" ref="K1630:K1693" si="282">IF(G1630&gt;0,G1630,H1630)</f>
        <v>277.61</v>
      </c>
      <c r="L1630" s="100">
        <f t="shared" ref="L1630:L1693" si="283">ROUND((($K1630*1.1*36)/15)/900,3)</f>
        <v>0.81399999999999995</v>
      </c>
      <c r="M1630" s="102">
        <f>'2026-27 Salary &amp; Benefits'!$E$6</f>
        <v>78209</v>
      </c>
      <c r="N1630" s="102">
        <f>'2026-27 Salary &amp; Benefits'!$F$6</f>
        <v>82248</v>
      </c>
      <c r="O1630" s="7">
        <f t="shared" ref="O1630:O1693" si="284">ROUND($I1630*$M1630*$L1630,2)</f>
        <v>63662.13</v>
      </c>
      <c r="P1630" s="7">
        <f t="shared" ref="P1630:P1693" si="285">ROUND($J1630*$N1630*$L1630,2)-O1630</f>
        <v>3287.739999999998</v>
      </c>
      <c r="Q1630" s="7">
        <f>'2026-27 Salary &amp; Benefits'!G$6</f>
        <v>16817.759999999998</v>
      </c>
      <c r="R1630" s="103">
        <f>'2026-27 Salary &amp; Benefits'!H$6</f>
        <v>0.16020000000000001</v>
      </c>
      <c r="S1630" s="103">
        <f>'2026-27 Salary &amp; Benefits'!I$6</f>
        <v>0.15390000000000001</v>
      </c>
      <c r="T1630" s="7">
        <f t="shared" ref="T1630:T1693" si="286">ROUND(O1630*R1630+P1630*S1630+L1630*Q1630,2)</f>
        <v>24394.31</v>
      </c>
      <c r="U1630" s="7">
        <f t="shared" ref="U1630:U1693" si="287">ROUND((($N1630*$J1630*$L1630)/180)*3,2)</f>
        <v>1115.83</v>
      </c>
      <c r="V1630" s="7">
        <f t="shared" ref="V1630:V1693" si="288">ROUND(U1630*S1630,2)</f>
        <v>171.73</v>
      </c>
      <c r="W1630" s="7">
        <f t="shared" ref="W1630:W1693" si="289">SUM(U1630:V1630)</f>
        <v>1287.56</v>
      </c>
      <c r="X1630" s="18">
        <f t="shared" ref="X1630:X1693" si="290">SUM(T1630,O1630:P1630,W1630)</f>
        <v>92631.739999999991</v>
      </c>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c r="AW1630" s="2"/>
      <c r="AX1630" s="2"/>
      <c r="AY1630" s="2"/>
      <c r="AZ1630" s="2"/>
      <c r="BA1630" s="2"/>
      <c r="BB1630" s="2"/>
      <c r="BC1630" s="2"/>
      <c r="BD1630" s="2"/>
      <c r="BE1630" s="2"/>
      <c r="BF1630" s="2"/>
      <c r="BG1630" s="2"/>
      <c r="BH1630" s="2"/>
      <c r="BI1630" s="2"/>
      <c r="BJ1630" s="2"/>
      <c r="BK1630" s="2"/>
      <c r="BL1630" s="2"/>
      <c r="BM1630" s="2"/>
      <c r="BN1630" s="2"/>
      <c r="BO1630" s="2"/>
      <c r="BP1630" s="2"/>
      <c r="BQ1630" s="2"/>
      <c r="BR1630" s="2"/>
      <c r="BS1630" s="2"/>
      <c r="BT1630" s="2"/>
      <c r="BU1630" s="2"/>
      <c r="BV1630" s="2"/>
      <c r="BW1630" s="2"/>
      <c r="BX1630" s="2"/>
      <c r="BY1630" s="2"/>
      <c r="BZ1630" s="2"/>
      <c r="CA1630" s="2"/>
      <c r="CB1630" s="2"/>
      <c r="CC1630" s="2"/>
      <c r="CD1630" s="2"/>
      <c r="CE1630" s="2"/>
      <c r="CF1630" s="2"/>
      <c r="CG1630" s="2"/>
      <c r="CH1630" s="2"/>
      <c r="CI1630" s="2"/>
      <c r="CJ1630" s="2"/>
      <c r="CK1630" s="2"/>
      <c r="CL1630" s="2"/>
      <c r="CM1630" s="2"/>
      <c r="CN1630" s="2"/>
      <c r="CO1630" s="2"/>
      <c r="CP1630" s="2"/>
      <c r="CQ1630" s="2"/>
      <c r="CR1630" s="2"/>
      <c r="CS1630" s="2"/>
      <c r="CT1630" s="2"/>
      <c r="CU1630" s="2"/>
      <c r="CV1630" s="2"/>
      <c r="CW1630" s="2"/>
      <c r="CX1630" s="2"/>
      <c r="CY1630" s="2"/>
      <c r="CZ1630" s="2"/>
      <c r="DA1630" s="2"/>
      <c r="DB1630" s="2"/>
      <c r="DC1630" s="2"/>
      <c r="DD1630" s="2"/>
      <c r="DE1630" s="2"/>
      <c r="DF1630" s="2"/>
      <c r="DG1630" s="2"/>
      <c r="DH1630" s="2"/>
      <c r="DI1630" s="2"/>
      <c r="DJ1630" s="2"/>
      <c r="DK1630" s="2"/>
      <c r="DL1630" s="2"/>
      <c r="DM1630" s="2"/>
      <c r="DN1630" s="2"/>
      <c r="DO1630" s="2"/>
      <c r="DP1630" s="2"/>
      <c r="DQ1630" s="2"/>
      <c r="DR1630" s="2"/>
      <c r="DS1630" s="2"/>
      <c r="DT1630" s="2"/>
      <c r="DU1630" s="2"/>
      <c r="DV1630" s="2"/>
      <c r="DW1630" s="2"/>
      <c r="DX1630" s="2"/>
      <c r="DY1630" s="2"/>
      <c r="DZ1630" s="2"/>
      <c r="EA1630" s="2"/>
      <c r="EB1630" s="2"/>
      <c r="EC1630" s="2"/>
      <c r="ED1630" s="2"/>
      <c r="EE1630" s="2"/>
      <c r="EF1630" s="2"/>
      <c r="EG1630" s="2"/>
      <c r="EH1630" s="2"/>
      <c r="EI1630" s="2"/>
      <c r="EJ1630" s="2"/>
      <c r="EK1630" s="2"/>
      <c r="EL1630" s="2"/>
      <c r="EM1630" s="2"/>
      <c r="EN1630" s="2"/>
      <c r="EO1630" s="2"/>
      <c r="EP1630" s="2"/>
      <c r="EQ1630" s="2"/>
      <c r="ER1630" s="2"/>
      <c r="ES1630" s="2"/>
      <c r="ET1630" s="2"/>
      <c r="EU1630" s="2"/>
      <c r="EV1630" s="2"/>
      <c r="EW1630" s="2"/>
      <c r="EX1630" s="2"/>
      <c r="EY1630" s="2"/>
      <c r="EZ1630" s="2"/>
      <c r="FA1630" s="2"/>
      <c r="FB1630" s="2"/>
      <c r="FC1630" s="2"/>
    </row>
    <row r="1631" spans="1:159" s="4" customFormat="1">
      <c r="A1631" s="50" t="s">
        <v>2317</v>
      </c>
      <c r="B1631" s="59" t="s">
        <v>2750</v>
      </c>
      <c r="C1631" s="60">
        <v>2520</v>
      </c>
      <c r="D1631" s="59" t="s">
        <v>1436</v>
      </c>
      <c r="E1631" s="78" t="str">
        <f>IFERROR(VLOOKUP($C1631,'2025-26 School Level AAFTE'!$C$2:$L$2349,9,FALSE), "No")</f>
        <v>No</v>
      </c>
      <c r="F1631" s="67">
        <f>IFERROR(VLOOKUP($C1631,'2025-26 School Level AAFTE'!$C$2:$J$2349,8,FALSE), 0)</f>
        <v>338.17</v>
      </c>
      <c r="G1631" s="69">
        <f>IFERROR(IF(E1631= "yes",VLOOKUP(C1631,Summary!$B:$I,6,0),0),0)</f>
        <v>0</v>
      </c>
      <c r="H1631" s="68">
        <f t="shared" si="281"/>
        <v>0</v>
      </c>
      <c r="I1631" s="110">
        <f>VLOOKUP($A1631,'2026-27 Salary &amp; Benefits'!$A:$I,3,FALSE)</f>
        <v>1.1200000000000001</v>
      </c>
      <c r="J1631" s="110">
        <f>VLOOKUP($A1631,'2026-27 Salary &amp; Benefits'!$A:$I,4,FALSE)</f>
        <v>1.1200000000000001</v>
      </c>
      <c r="K1631" s="101">
        <f t="shared" si="282"/>
        <v>0</v>
      </c>
      <c r="L1631" s="100">
        <f t="shared" si="283"/>
        <v>0</v>
      </c>
      <c r="M1631" s="102">
        <f>'2026-27 Salary &amp; Benefits'!$E$6</f>
        <v>78209</v>
      </c>
      <c r="N1631" s="102">
        <f>'2026-27 Salary &amp; Benefits'!$F$6</f>
        <v>82248</v>
      </c>
      <c r="O1631" s="7">
        <f t="shared" si="284"/>
        <v>0</v>
      </c>
      <c r="P1631" s="7">
        <f t="shared" si="285"/>
        <v>0</v>
      </c>
      <c r="Q1631" s="7">
        <f>'2026-27 Salary &amp; Benefits'!G$6</f>
        <v>16817.759999999998</v>
      </c>
      <c r="R1631" s="103">
        <f>'2026-27 Salary &amp; Benefits'!H$6</f>
        <v>0.16020000000000001</v>
      </c>
      <c r="S1631" s="103">
        <f>'2026-27 Salary &amp; Benefits'!I$6</f>
        <v>0.15390000000000001</v>
      </c>
      <c r="T1631" s="7">
        <f t="shared" si="286"/>
        <v>0</v>
      </c>
      <c r="U1631" s="7">
        <f t="shared" si="287"/>
        <v>0</v>
      </c>
      <c r="V1631" s="7">
        <f t="shared" si="288"/>
        <v>0</v>
      </c>
      <c r="W1631" s="7">
        <f t="shared" si="289"/>
        <v>0</v>
      </c>
      <c r="X1631" s="18">
        <f t="shared" si="290"/>
        <v>0</v>
      </c>
      <c r="Y1631" s="2"/>
      <c r="Z1631" s="2"/>
      <c r="AA1631" s="2"/>
      <c r="AB1631" s="2"/>
      <c r="AC1631" s="2"/>
      <c r="AD1631" s="2"/>
      <c r="AE1631" s="2"/>
      <c r="AF1631" s="2"/>
      <c r="AG1631" s="2"/>
      <c r="AH1631" s="2"/>
      <c r="AI1631" s="2"/>
      <c r="AJ1631" s="2"/>
      <c r="AK1631" s="2"/>
      <c r="AL1631" s="2"/>
      <c r="AM1631" s="2"/>
      <c r="AN1631" s="2"/>
      <c r="AO1631" s="2"/>
      <c r="AP1631" s="2"/>
      <c r="AQ1631" s="2"/>
      <c r="AR1631" s="2"/>
      <c r="AS1631" s="2"/>
      <c r="AT1631" s="2"/>
      <c r="AU1631" s="2"/>
      <c r="AV1631" s="2"/>
      <c r="AW1631" s="2"/>
      <c r="AX1631" s="2"/>
      <c r="AY1631" s="2"/>
      <c r="AZ1631" s="2"/>
      <c r="BA1631" s="2"/>
      <c r="BB1631" s="2"/>
      <c r="BC1631" s="2"/>
      <c r="BD1631" s="2"/>
      <c r="BE1631" s="2"/>
      <c r="BF1631" s="2"/>
      <c r="BG1631" s="2"/>
      <c r="BH1631" s="2"/>
      <c r="BI1631" s="2"/>
      <c r="BJ1631" s="2"/>
      <c r="BK1631" s="2"/>
      <c r="BL1631" s="2"/>
      <c r="BM1631" s="2"/>
      <c r="BN1631" s="2"/>
      <c r="BO1631" s="2"/>
      <c r="BP1631" s="2"/>
      <c r="BQ1631" s="2"/>
      <c r="BR1631" s="2"/>
      <c r="BS1631" s="2"/>
      <c r="BT1631" s="2"/>
      <c r="BU1631" s="2"/>
      <c r="BV1631" s="2"/>
      <c r="BW1631" s="2"/>
      <c r="BX1631" s="2"/>
      <c r="BY1631" s="2"/>
      <c r="BZ1631" s="2"/>
      <c r="CA1631" s="2"/>
      <c r="CB1631" s="2"/>
      <c r="CC1631" s="2"/>
      <c r="CD1631" s="2"/>
      <c r="CE1631" s="2"/>
      <c r="CF1631" s="2"/>
      <c r="CG1631" s="2"/>
      <c r="CH1631" s="2"/>
      <c r="CI1631" s="2"/>
      <c r="CJ1631" s="2"/>
      <c r="CK1631" s="2"/>
      <c r="CL1631" s="2"/>
      <c r="CM1631" s="2"/>
      <c r="CN1631" s="2"/>
      <c r="CO1631" s="2"/>
      <c r="CP1631" s="2"/>
      <c r="CQ1631" s="2"/>
      <c r="CR1631" s="2"/>
      <c r="CS1631" s="2"/>
      <c r="CT1631" s="2"/>
      <c r="CU1631" s="2"/>
      <c r="CV1631" s="2"/>
      <c r="CW1631" s="2"/>
      <c r="CX1631" s="2"/>
      <c r="CY1631" s="2"/>
      <c r="CZ1631" s="2"/>
      <c r="DA1631" s="2"/>
      <c r="DB1631" s="2"/>
      <c r="DC1631" s="2"/>
      <c r="DD1631" s="2"/>
      <c r="DE1631" s="2"/>
      <c r="DF1631" s="2"/>
      <c r="DG1631" s="2"/>
      <c r="DH1631" s="2"/>
      <c r="DI1631" s="2"/>
      <c r="DJ1631" s="2"/>
      <c r="DK1631" s="2"/>
      <c r="DL1631" s="2"/>
      <c r="DM1631" s="2"/>
      <c r="DN1631" s="2"/>
      <c r="DO1631" s="2"/>
      <c r="DP1631" s="2"/>
      <c r="DQ1631" s="2"/>
      <c r="DR1631" s="2"/>
      <c r="DS1631" s="2"/>
      <c r="DT1631" s="2"/>
      <c r="DU1631" s="2"/>
      <c r="DV1631" s="2"/>
      <c r="DW1631" s="2"/>
      <c r="DX1631" s="2"/>
      <c r="DY1631" s="2"/>
      <c r="DZ1631" s="2"/>
      <c r="EA1631" s="2"/>
      <c r="EB1631" s="2"/>
      <c r="EC1631" s="2"/>
      <c r="ED1631" s="2"/>
      <c r="EE1631" s="2"/>
      <c r="EF1631" s="2"/>
      <c r="EG1631" s="2"/>
      <c r="EH1631" s="2"/>
      <c r="EI1631" s="2"/>
      <c r="EJ1631" s="2"/>
      <c r="EK1631" s="2"/>
      <c r="EL1631" s="2"/>
      <c r="EM1631" s="2"/>
      <c r="EN1631" s="2"/>
      <c r="EO1631" s="2"/>
      <c r="EP1631" s="2"/>
      <c r="EQ1631" s="2"/>
      <c r="ER1631" s="2"/>
      <c r="ES1631" s="2"/>
      <c r="ET1631" s="2"/>
      <c r="EU1631" s="2"/>
      <c r="EV1631" s="2"/>
      <c r="EW1631" s="2"/>
      <c r="EX1631" s="2"/>
      <c r="EY1631" s="2"/>
      <c r="EZ1631" s="2"/>
      <c r="FA1631" s="2"/>
      <c r="FB1631" s="2"/>
      <c r="FC1631" s="2"/>
    </row>
    <row r="1632" spans="1:159" s="4" customFormat="1">
      <c r="A1632" s="50" t="s">
        <v>2317</v>
      </c>
      <c r="B1632" s="59" t="s">
        <v>2750</v>
      </c>
      <c r="C1632" s="60">
        <v>2879</v>
      </c>
      <c r="D1632" s="59" t="s">
        <v>1437</v>
      </c>
      <c r="E1632" s="78" t="str">
        <f>IFERROR(VLOOKUP($C1632,'2025-26 School Level AAFTE'!$C$2:$L$2349,9,FALSE), "No")</f>
        <v>No</v>
      </c>
      <c r="F1632" s="67">
        <f>IFERROR(VLOOKUP($C1632,'2025-26 School Level AAFTE'!$C$2:$J$2349,8,FALSE), 0)</f>
        <v>239.18</v>
      </c>
      <c r="G1632" s="69">
        <f>IFERROR(IF(E1632= "yes",VLOOKUP(C1632,Summary!$B:$I,6,0),0),0)</f>
        <v>0</v>
      </c>
      <c r="H1632" s="68">
        <f t="shared" si="281"/>
        <v>0</v>
      </c>
      <c r="I1632" s="110">
        <f>VLOOKUP($A1632,'2026-27 Salary &amp; Benefits'!$A:$I,3,FALSE)</f>
        <v>1.1200000000000001</v>
      </c>
      <c r="J1632" s="110">
        <f>VLOOKUP($A1632,'2026-27 Salary &amp; Benefits'!$A:$I,4,FALSE)</f>
        <v>1.1200000000000001</v>
      </c>
      <c r="K1632" s="101">
        <f t="shared" si="282"/>
        <v>0</v>
      </c>
      <c r="L1632" s="100">
        <f t="shared" si="283"/>
        <v>0</v>
      </c>
      <c r="M1632" s="102">
        <f>'2026-27 Salary &amp; Benefits'!$E$6</f>
        <v>78209</v>
      </c>
      <c r="N1632" s="102">
        <f>'2026-27 Salary &amp; Benefits'!$F$6</f>
        <v>82248</v>
      </c>
      <c r="O1632" s="7">
        <f t="shared" si="284"/>
        <v>0</v>
      </c>
      <c r="P1632" s="7">
        <f t="shared" si="285"/>
        <v>0</v>
      </c>
      <c r="Q1632" s="7">
        <f>'2026-27 Salary &amp; Benefits'!G$6</f>
        <v>16817.759999999998</v>
      </c>
      <c r="R1632" s="103">
        <f>'2026-27 Salary &amp; Benefits'!H$6</f>
        <v>0.16020000000000001</v>
      </c>
      <c r="S1632" s="103">
        <f>'2026-27 Salary &amp; Benefits'!I$6</f>
        <v>0.15390000000000001</v>
      </c>
      <c r="T1632" s="7">
        <f t="shared" si="286"/>
        <v>0</v>
      </c>
      <c r="U1632" s="7">
        <f t="shared" si="287"/>
        <v>0</v>
      </c>
      <c r="V1632" s="7">
        <f t="shared" si="288"/>
        <v>0</v>
      </c>
      <c r="W1632" s="7">
        <f t="shared" si="289"/>
        <v>0</v>
      </c>
      <c r="X1632" s="18">
        <f t="shared" si="290"/>
        <v>0</v>
      </c>
      <c r="Y1632" s="2"/>
      <c r="Z1632" s="2"/>
      <c r="AA1632" s="2"/>
      <c r="AB1632" s="2"/>
      <c r="AC1632" s="2"/>
      <c r="AD1632" s="2"/>
      <c r="AE1632" s="2"/>
      <c r="AF1632" s="2"/>
      <c r="AG1632" s="2"/>
      <c r="AH1632" s="2"/>
      <c r="AI1632" s="2"/>
      <c r="AJ1632" s="2"/>
      <c r="AK1632" s="2"/>
      <c r="AL1632" s="2"/>
      <c r="AM1632" s="2"/>
      <c r="AN1632" s="2"/>
      <c r="AO1632" s="2"/>
      <c r="AP1632" s="2"/>
      <c r="AQ1632" s="2"/>
      <c r="AR1632" s="2"/>
      <c r="AS1632" s="2"/>
      <c r="AT1632" s="2"/>
      <c r="AU1632" s="2"/>
      <c r="AV1632" s="2"/>
      <c r="AW1632" s="2"/>
      <c r="AX1632" s="2"/>
      <c r="AY1632" s="2"/>
      <c r="AZ1632" s="2"/>
      <c r="BA1632" s="2"/>
      <c r="BB1632" s="2"/>
      <c r="BC1632" s="2"/>
      <c r="BD1632" s="2"/>
      <c r="BE1632" s="2"/>
      <c r="BF1632" s="2"/>
      <c r="BG1632" s="2"/>
      <c r="BH1632" s="2"/>
      <c r="BI1632" s="2"/>
      <c r="BJ1632" s="2"/>
      <c r="BK1632" s="2"/>
      <c r="BL1632" s="2"/>
      <c r="BM1632" s="2"/>
      <c r="BN1632" s="2"/>
      <c r="BO1632" s="2"/>
      <c r="BP1632" s="2"/>
      <c r="BQ1632" s="2"/>
      <c r="BR1632" s="2"/>
      <c r="BS1632" s="2"/>
      <c r="BT1632" s="2"/>
      <c r="BU1632" s="2"/>
      <c r="BV1632" s="2"/>
      <c r="BW1632" s="2"/>
      <c r="BX1632" s="2"/>
      <c r="BY1632" s="2"/>
      <c r="BZ1632" s="2"/>
      <c r="CA1632" s="2"/>
      <c r="CB1632" s="2"/>
      <c r="CC1632" s="2"/>
      <c r="CD1632" s="2"/>
      <c r="CE1632" s="2"/>
      <c r="CF1632" s="2"/>
      <c r="CG1632" s="2"/>
      <c r="CH1632" s="2"/>
      <c r="CI1632" s="2"/>
      <c r="CJ1632" s="2"/>
      <c r="CK1632" s="2"/>
      <c r="CL1632" s="2"/>
      <c r="CM1632" s="2"/>
      <c r="CN1632" s="2"/>
      <c r="CO1632" s="2"/>
      <c r="CP1632" s="2"/>
      <c r="CQ1632" s="2"/>
      <c r="CR1632" s="2"/>
      <c r="CS1632" s="2"/>
      <c r="CT1632" s="2"/>
      <c r="CU1632" s="2"/>
      <c r="CV1632" s="2"/>
      <c r="CW1632" s="2"/>
      <c r="CX1632" s="2"/>
      <c r="CY1632" s="2"/>
      <c r="CZ1632" s="2"/>
      <c r="DA1632" s="2"/>
      <c r="DB1632" s="2"/>
      <c r="DC1632" s="2"/>
      <c r="DD1632" s="2"/>
      <c r="DE1632" s="2"/>
      <c r="DF1632" s="2"/>
      <c r="DG1632" s="2"/>
      <c r="DH1632" s="2"/>
      <c r="DI1632" s="2"/>
      <c r="DJ1632" s="2"/>
      <c r="DK1632" s="2"/>
      <c r="DL1632" s="2"/>
      <c r="DM1632" s="2"/>
      <c r="DN1632" s="2"/>
      <c r="DO1632" s="2"/>
      <c r="DP1632" s="2"/>
      <c r="DQ1632" s="2"/>
      <c r="DR1632" s="2"/>
      <c r="DS1632" s="2"/>
      <c r="DT1632" s="2"/>
      <c r="DU1632" s="2"/>
      <c r="DV1632" s="2"/>
      <c r="DW1632" s="2"/>
      <c r="DX1632" s="2"/>
      <c r="DY1632" s="2"/>
      <c r="DZ1632" s="2"/>
      <c r="EA1632" s="2"/>
      <c r="EB1632" s="2"/>
      <c r="EC1632" s="2"/>
      <c r="ED1632" s="2"/>
      <c r="EE1632" s="2"/>
      <c r="EF1632" s="2"/>
      <c r="EG1632" s="2"/>
      <c r="EH1632" s="2"/>
      <c r="EI1632" s="2"/>
      <c r="EJ1632" s="2"/>
      <c r="EK1632" s="2"/>
      <c r="EL1632" s="2"/>
      <c r="EM1632" s="2"/>
      <c r="EN1632" s="2"/>
      <c r="EO1632" s="2"/>
      <c r="EP1632" s="2"/>
      <c r="EQ1632" s="2"/>
      <c r="ER1632" s="2"/>
      <c r="ES1632" s="2"/>
      <c r="ET1632" s="2"/>
      <c r="EU1632" s="2"/>
      <c r="EV1632" s="2"/>
      <c r="EW1632" s="2"/>
      <c r="EX1632" s="2"/>
      <c r="EY1632" s="2"/>
      <c r="EZ1632" s="2"/>
      <c r="FA1632" s="2"/>
      <c r="FB1632" s="2"/>
      <c r="FC1632" s="2"/>
    </row>
    <row r="1633" spans="1:159" s="4" customFormat="1">
      <c r="A1633" s="50" t="s">
        <v>2317</v>
      </c>
      <c r="B1633" s="59" t="s">
        <v>2750</v>
      </c>
      <c r="C1633" s="60">
        <v>3011</v>
      </c>
      <c r="D1633" s="59" t="s">
        <v>1438</v>
      </c>
      <c r="E1633" s="78" t="str">
        <f>IFERROR(VLOOKUP($C1633,'2025-26 School Level AAFTE'!$C$2:$L$2349,9,FALSE), "No")</f>
        <v>No</v>
      </c>
      <c r="F1633" s="67">
        <f>IFERROR(VLOOKUP($C1633,'2025-26 School Level AAFTE'!$C$2:$J$2349,8,FALSE), 0)</f>
        <v>162.55000000000001</v>
      </c>
      <c r="G1633" s="69">
        <f>IFERROR(IF(E1633= "yes",VLOOKUP(C1633,Summary!$B:$I,6,0),0),0)</f>
        <v>0</v>
      </c>
      <c r="H1633" s="68">
        <f t="shared" si="281"/>
        <v>0</v>
      </c>
      <c r="I1633" s="110">
        <f>VLOOKUP($A1633,'2026-27 Salary &amp; Benefits'!$A:$I,3,FALSE)</f>
        <v>1.1200000000000001</v>
      </c>
      <c r="J1633" s="110">
        <f>VLOOKUP($A1633,'2026-27 Salary &amp; Benefits'!$A:$I,4,FALSE)</f>
        <v>1.1200000000000001</v>
      </c>
      <c r="K1633" s="101">
        <f t="shared" si="282"/>
        <v>0</v>
      </c>
      <c r="L1633" s="100">
        <f t="shared" si="283"/>
        <v>0</v>
      </c>
      <c r="M1633" s="102">
        <f>'2026-27 Salary &amp; Benefits'!$E$6</f>
        <v>78209</v>
      </c>
      <c r="N1633" s="102">
        <f>'2026-27 Salary &amp; Benefits'!$F$6</f>
        <v>82248</v>
      </c>
      <c r="O1633" s="7">
        <f t="shared" si="284"/>
        <v>0</v>
      </c>
      <c r="P1633" s="7">
        <f t="shared" si="285"/>
        <v>0</v>
      </c>
      <c r="Q1633" s="7">
        <f>'2026-27 Salary &amp; Benefits'!G$6</f>
        <v>16817.759999999998</v>
      </c>
      <c r="R1633" s="103">
        <f>'2026-27 Salary &amp; Benefits'!H$6</f>
        <v>0.16020000000000001</v>
      </c>
      <c r="S1633" s="103">
        <f>'2026-27 Salary &amp; Benefits'!I$6</f>
        <v>0.15390000000000001</v>
      </c>
      <c r="T1633" s="7">
        <f t="shared" si="286"/>
        <v>0</v>
      </c>
      <c r="U1633" s="7">
        <f t="shared" si="287"/>
        <v>0</v>
      </c>
      <c r="V1633" s="7">
        <f t="shared" si="288"/>
        <v>0</v>
      </c>
      <c r="W1633" s="7">
        <f t="shared" si="289"/>
        <v>0</v>
      </c>
      <c r="X1633" s="18">
        <f t="shared" si="290"/>
        <v>0</v>
      </c>
      <c r="Y1633" s="2"/>
      <c r="Z1633" s="2"/>
      <c r="AA1633" s="2"/>
      <c r="AB1633" s="2"/>
      <c r="AC1633" s="2"/>
      <c r="AD1633" s="2"/>
      <c r="AE1633" s="2"/>
      <c r="AF1633" s="2"/>
      <c r="AG1633" s="2"/>
      <c r="AH1633" s="2"/>
      <c r="AI1633" s="2"/>
      <c r="AJ1633" s="2"/>
      <c r="AK1633" s="2"/>
      <c r="AL1633" s="2"/>
      <c r="AM1633" s="2"/>
      <c r="AN1633" s="2"/>
      <c r="AO1633" s="2"/>
      <c r="AP1633" s="2"/>
      <c r="AQ1633" s="2"/>
      <c r="AR1633" s="2"/>
      <c r="AS1633" s="2"/>
      <c r="AT1633" s="2"/>
      <c r="AU1633" s="2"/>
      <c r="AV1633" s="2"/>
      <c r="AW1633" s="2"/>
      <c r="AX1633" s="2"/>
      <c r="AY1633" s="2"/>
      <c r="AZ1633" s="2"/>
      <c r="BA1633" s="2"/>
      <c r="BB1633" s="2"/>
      <c r="BC1633" s="2"/>
      <c r="BD1633" s="2"/>
      <c r="BE1633" s="2"/>
      <c r="BF1633" s="2"/>
      <c r="BG1633" s="2"/>
      <c r="BH1633" s="2"/>
      <c r="BI1633" s="2"/>
      <c r="BJ1633" s="2"/>
      <c r="BK1633" s="2"/>
      <c r="BL1633" s="2"/>
      <c r="BM1633" s="2"/>
      <c r="BN1633" s="2"/>
      <c r="BO1633" s="2"/>
      <c r="BP1633" s="2"/>
      <c r="BQ1633" s="2"/>
      <c r="BR1633" s="2"/>
      <c r="BS1633" s="2"/>
      <c r="BT1633" s="2"/>
      <c r="BU1633" s="2"/>
      <c r="BV1633" s="2"/>
      <c r="BW1633" s="2"/>
      <c r="BX1633" s="2"/>
      <c r="BY1633" s="2"/>
      <c r="BZ1633" s="2"/>
      <c r="CA1633" s="2"/>
      <c r="CB1633" s="2"/>
      <c r="CC1633" s="2"/>
      <c r="CD1633" s="2"/>
      <c r="CE1633" s="2"/>
      <c r="CF1633" s="2"/>
      <c r="CG1633" s="2"/>
      <c r="CH1633" s="2"/>
      <c r="CI1633" s="2"/>
      <c r="CJ1633" s="2"/>
      <c r="CK1633" s="2"/>
      <c r="CL1633" s="2"/>
      <c r="CM1633" s="2"/>
      <c r="CN1633" s="2"/>
      <c r="CO1633" s="2"/>
      <c r="CP1633" s="2"/>
      <c r="CQ1633" s="2"/>
      <c r="CR1633" s="2"/>
      <c r="CS1633" s="2"/>
      <c r="CT1633" s="2"/>
      <c r="CU1633" s="2"/>
      <c r="CV1633" s="2"/>
      <c r="CW1633" s="2"/>
      <c r="CX1633" s="2"/>
      <c r="CY1633" s="2"/>
      <c r="CZ1633" s="2"/>
      <c r="DA1633" s="2"/>
      <c r="DB1633" s="2"/>
      <c r="DC1633" s="2"/>
      <c r="DD1633" s="2"/>
      <c r="DE1633" s="2"/>
      <c r="DF1633" s="2"/>
      <c r="DG1633" s="2"/>
      <c r="DH1633" s="2"/>
      <c r="DI1633" s="2"/>
      <c r="DJ1633" s="2"/>
      <c r="DK1633" s="2"/>
      <c r="DL1633" s="2"/>
      <c r="DM1633" s="2"/>
      <c r="DN1633" s="2"/>
      <c r="DO1633" s="2"/>
      <c r="DP1633" s="2"/>
      <c r="DQ1633" s="2"/>
      <c r="DR1633" s="2"/>
      <c r="DS1633" s="2"/>
      <c r="DT1633" s="2"/>
      <c r="DU1633" s="2"/>
      <c r="DV1633" s="2"/>
      <c r="DW1633" s="2"/>
      <c r="DX1633" s="2"/>
      <c r="DY1633" s="2"/>
      <c r="DZ1633" s="2"/>
      <c r="EA1633" s="2"/>
      <c r="EB1633" s="2"/>
      <c r="EC1633" s="2"/>
      <c r="ED1633" s="2"/>
      <c r="EE1633" s="2"/>
      <c r="EF1633" s="2"/>
      <c r="EG1633" s="2"/>
      <c r="EH1633" s="2"/>
      <c r="EI1633" s="2"/>
      <c r="EJ1633" s="2"/>
      <c r="EK1633" s="2"/>
      <c r="EL1633" s="2"/>
      <c r="EM1633" s="2"/>
      <c r="EN1633" s="2"/>
      <c r="EO1633" s="2"/>
      <c r="EP1633" s="2"/>
      <c r="EQ1633" s="2"/>
      <c r="ER1633" s="2"/>
      <c r="ES1633" s="2"/>
      <c r="ET1633" s="2"/>
      <c r="EU1633" s="2"/>
      <c r="EV1633" s="2"/>
      <c r="EW1633" s="2"/>
      <c r="EX1633" s="2"/>
      <c r="EY1633" s="2"/>
      <c r="EZ1633" s="2"/>
      <c r="FA1633" s="2"/>
      <c r="FB1633" s="2"/>
      <c r="FC1633" s="2"/>
    </row>
    <row r="1634" spans="1:159" s="4" customFormat="1">
      <c r="A1634" s="50" t="s">
        <v>2317</v>
      </c>
      <c r="B1634" s="59" t="s">
        <v>2750</v>
      </c>
      <c r="C1634" s="60">
        <v>1963</v>
      </c>
      <c r="D1634" s="59" t="s">
        <v>1435</v>
      </c>
      <c r="E1634" s="78" t="str">
        <f>IFERROR(VLOOKUP($C1634,'2025-26 School Level AAFTE'!$C$2:$L$2349,9,FALSE), "No")</f>
        <v>No</v>
      </c>
      <c r="F1634" s="67">
        <f>IFERROR(VLOOKUP($C1634,'2025-26 School Level AAFTE'!$C$2:$J$2349,8,FALSE), 0)</f>
        <v>61.919999999999995</v>
      </c>
      <c r="G1634" s="69">
        <f>IFERROR(IF(E1634= "yes",VLOOKUP(C1634,Summary!$B:$I,6,0),0),0)</f>
        <v>0</v>
      </c>
      <c r="H1634" s="68">
        <f t="shared" si="281"/>
        <v>0</v>
      </c>
      <c r="I1634" s="110">
        <f>VLOOKUP($A1634,'2026-27 Salary &amp; Benefits'!$A:$I,3,FALSE)</f>
        <v>1.1200000000000001</v>
      </c>
      <c r="J1634" s="110">
        <f>VLOOKUP($A1634,'2026-27 Salary &amp; Benefits'!$A:$I,4,FALSE)</f>
        <v>1.1200000000000001</v>
      </c>
      <c r="K1634" s="101">
        <f t="shared" si="282"/>
        <v>0</v>
      </c>
      <c r="L1634" s="100">
        <f t="shared" si="283"/>
        <v>0</v>
      </c>
      <c r="M1634" s="102">
        <f>'2026-27 Salary &amp; Benefits'!$E$6</f>
        <v>78209</v>
      </c>
      <c r="N1634" s="102">
        <f>'2026-27 Salary &amp; Benefits'!$F$6</f>
        <v>82248</v>
      </c>
      <c r="O1634" s="7">
        <f t="shared" si="284"/>
        <v>0</v>
      </c>
      <c r="P1634" s="7">
        <f t="shared" si="285"/>
        <v>0</v>
      </c>
      <c r="Q1634" s="7">
        <f>'2026-27 Salary &amp; Benefits'!G$6</f>
        <v>16817.759999999998</v>
      </c>
      <c r="R1634" s="103">
        <f>'2026-27 Salary &amp; Benefits'!H$6</f>
        <v>0.16020000000000001</v>
      </c>
      <c r="S1634" s="103">
        <f>'2026-27 Salary &amp; Benefits'!I$6</f>
        <v>0.15390000000000001</v>
      </c>
      <c r="T1634" s="7">
        <f t="shared" si="286"/>
        <v>0</v>
      </c>
      <c r="U1634" s="7">
        <f t="shared" si="287"/>
        <v>0</v>
      </c>
      <c r="V1634" s="7">
        <f t="shared" si="288"/>
        <v>0</v>
      </c>
      <c r="W1634" s="7">
        <f t="shared" si="289"/>
        <v>0</v>
      </c>
      <c r="X1634" s="18">
        <f t="shared" si="290"/>
        <v>0</v>
      </c>
      <c r="Y1634" s="2"/>
      <c r="Z1634" s="2"/>
      <c r="AA1634" s="2"/>
      <c r="AB1634" s="2"/>
      <c r="AC1634" s="2"/>
      <c r="AD1634" s="2"/>
      <c r="AE1634" s="2"/>
      <c r="AF1634" s="2"/>
      <c r="AG1634" s="2"/>
      <c r="AH1634" s="2"/>
      <c r="AI1634" s="2"/>
      <c r="AJ1634" s="2"/>
      <c r="AK1634" s="2"/>
      <c r="AL1634" s="2"/>
      <c r="AM1634" s="2"/>
      <c r="AN1634" s="2"/>
      <c r="AO1634" s="2"/>
      <c r="AP1634" s="2"/>
      <c r="AQ1634" s="2"/>
      <c r="AR1634" s="2"/>
      <c r="AS1634" s="2"/>
      <c r="AT1634" s="2"/>
      <c r="AU1634" s="2"/>
      <c r="AV1634" s="2"/>
      <c r="AW1634" s="2"/>
      <c r="AX1634" s="2"/>
      <c r="AY1634" s="2"/>
      <c r="AZ1634" s="2"/>
      <c r="BA1634" s="2"/>
      <c r="BB1634" s="2"/>
      <c r="BC1634" s="2"/>
      <c r="BD1634" s="2"/>
      <c r="BE1634" s="2"/>
      <c r="BF1634" s="2"/>
      <c r="BG1634" s="2"/>
      <c r="BH1634" s="2"/>
      <c r="BI1634" s="2"/>
      <c r="BJ1634" s="2"/>
      <c r="BK1634" s="2"/>
      <c r="BL1634" s="2"/>
      <c r="BM1634" s="2"/>
      <c r="BN1634" s="2"/>
      <c r="BO1634" s="2"/>
      <c r="BP1634" s="2"/>
      <c r="BQ1634" s="2"/>
      <c r="BR1634" s="2"/>
      <c r="BS1634" s="2"/>
      <c r="BT1634" s="2"/>
      <c r="BU1634" s="2"/>
      <c r="BV1634" s="2"/>
      <c r="BW1634" s="2"/>
      <c r="BX1634" s="2"/>
      <c r="BY1634" s="2"/>
      <c r="BZ1634" s="2"/>
      <c r="CA1634" s="2"/>
      <c r="CB1634" s="2"/>
      <c r="CC1634" s="2"/>
      <c r="CD1634" s="2"/>
      <c r="CE1634" s="2"/>
      <c r="CF1634" s="2"/>
      <c r="CG1634" s="2"/>
      <c r="CH1634" s="2"/>
      <c r="CI1634" s="2"/>
      <c r="CJ1634" s="2"/>
      <c r="CK1634" s="2"/>
      <c r="CL1634" s="2"/>
      <c r="CM1634" s="2"/>
      <c r="CN1634" s="2"/>
      <c r="CO1634" s="2"/>
      <c r="CP1634" s="2"/>
      <c r="CQ1634" s="2"/>
      <c r="CR1634" s="2"/>
      <c r="CS1634" s="2"/>
      <c r="CT1634" s="2"/>
      <c r="CU1634" s="2"/>
      <c r="CV1634" s="2"/>
      <c r="CW1634" s="2"/>
      <c r="CX1634" s="2"/>
      <c r="CY1634" s="2"/>
      <c r="CZ1634" s="2"/>
      <c r="DA1634" s="2"/>
      <c r="DB1634" s="2"/>
      <c r="DC1634" s="2"/>
      <c r="DD1634" s="2"/>
      <c r="DE1634" s="2"/>
      <c r="DF1634" s="2"/>
      <c r="DG1634" s="2"/>
      <c r="DH1634" s="2"/>
      <c r="DI1634" s="2"/>
      <c r="DJ1634" s="2"/>
      <c r="DK1634" s="2"/>
      <c r="DL1634" s="2"/>
      <c r="DM1634" s="2"/>
      <c r="DN1634" s="2"/>
      <c r="DO1634" s="2"/>
      <c r="DP1634" s="2"/>
      <c r="DQ1634" s="2"/>
      <c r="DR1634" s="2"/>
      <c r="DS1634" s="2"/>
      <c r="DT1634" s="2"/>
      <c r="DU1634" s="2"/>
      <c r="DV1634" s="2"/>
      <c r="DW1634" s="2"/>
      <c r="DX1634" s="2"/>
      <c r="DY1634" s="2"/>
      <c r="DZ1634" s="2"/>
      <c r="EA1634" s="2"/>
      <c r="EB1634" s="2"/>
      <c r="EC1634" s="2"/>
      <c r="ED1634" s="2"/>
      <c r="EE1634" s="2"/>
      <c r="EF1634" s="2"/>
      <c r="EG1634" s="2"/>
      <c r="EH1634" s="2"/>
      <c r="EI1634" s="2"/>
      <c r="EJ1634" s="2"/>
      <c r="EK1634" s="2"/>
      <c r="EL1634" s="2"/>
      <c r="EM1634" s="2"/>
      <c r="EN1634" s="2"/>
      <c r="EO1634" s="2"/>
      <c r="EP1634" s="2"/>
      <c r="EQ1634" s="2"/>
      <c r="ER1634" s="2"/>
      <c r="ES1634" s="2"/>
      <c r="ET1634" s="2"/>
      <c r="EU1634" s="2"/>
      <c r="EV1634" s="2"/>
      <c r="EW1634" s="2"/>
      <c r="EX1634" s="2"/>
      <c r="EY1634" s="2"/>
      <c r="EZ1634" s="2"/>
      <c r="FA1634" s="2"/>
      <c r="FB1634" s="2"/>
      <c r="FC1634" s="2"/>
    </row>
    <row r="1635" spans="1:159" s="4" customFormat="1">
      <c r="A1635" s="50" t="s">
        <v>2317</v>
      </c>
      <c r="B1635" s="59" t="s">
        <v>2750</v>
      </c>
      <c r="C1635" s="60">
        <v>5559</v>
      </c>
      <c r="D1635" s="59" t="s">
        <v>2939</v>
      </c>
      <c r="E1635" s="78" t="str">
        <f>IFERROR(VLOOKUP($C1635,'2025-26 School Level AAFTE'!$C$2:$L$2349,9,FALSE), "No")</f>
        <v>Yes</v>
      </c>
      <c r="F1635" s="67">
        <f>IFERROR(VLOOKUP($C1635,'2025-26 School Level AAFTE'!$C$2:$J$2349,8,FALSE), 0)</f>
        <v>5.8</v>
      </c>
      <c r="G1635" s="69">
        <f>IFERROR(IF(E1635= "yes",VLOOKUP(C1635,Summary!$B:$I,6,0),0),0)</f>
        <v>0</v>
      </c>
      <c r="H1635" s="68">
        <f t="shared" si="281"/>
        <v>5.8</v>
      </c>
      <c r="I1635" s="110">
        <f>VLOOKUP($A1635,'2026-27 Salary &amp; Benefits'!$A:$I,3,FALSE)</f>
        <v>1.1200000000000001</v>
      </c>
      <c r="J1635" s="110">
        <f>VLOOKUP($A1635,'2026-27 Salary &amp; Benefits'!$A:$I,4,FALSE)</f>
        <v>1.1200000000000001</v>
      </c>
      <c r="K1635" s="101">
        <f t="shared" si="282"/>
        <v>5.8</v>
      </c>
      <c r="L1635" s="100">
        <f t="shared" si="283"/>
        <v>1.7000000000000001E-2</v>
      </c>
      <c r="M1635" s="102">
        <f>'2026-27 Salary &amp; Benefits'!$E$6</f>
        <v>78209</v>
      </c>
      <c r="N1635" s="102">
        <f>'2026-27 Salary &amp; Benefits'!$F$6</f>
        <v>82248</v>
      </c>
      <c r="O1635" s="7">
        <f t="shared" si="284"/>
        <v>1489.1</v>
      </c>
      <c r="P1635" s="7">
        <f t="shared" si="285"/>
        <v>76.900000000000091</v>
      </c>
      <c r="Q1635" s="7">
        <f>'2026-27 Salary &amp; Benefits'!G$6</f>
        <v>16817.759999999998</v>
      </c>
      <c r="R1635" s="103">
        <f>'2026-27 Salary &amp; Benefits'!H$6</f>
        <v>0.16020000000000001</v>
      </c>
      <c r="S1635" s="103">
        <f>'2026-27 Salary &amp; Benefits'!I$6</f>
        <v>0.15390000000000001</v>
      </c>
      <c r="T1635" s="7">
        <f t="shared" si="286"/>
        <v>536.29</v>
      </c>
      <c r="U1635" s="7">
        <f t="shared" si="287"/>
        <v>26.1</v>
      </c>
      <c r="V1635" s="7">
        <f t="shared" si="288"/>
        <v>4.0199999999999996</v>
      </c>
      <c r="W1635" s="7">
        <f t="shared" si="289"/>
        <v>30.12</v>
      </c>
      <c r="X1635" s="18">
        <f t="shared" si="290"/>
        <v>2132.41</v>
      </c>
      <c r="Y1635" s="2"/>
      <c r="Z1635" s="2"/>
      <c r="AA1635" s="2"/>
      <c r="AB1635" s="2"/>
      <c r="AC1635" s="2"/>
      <c r="AD1635" s="2"/>
      <c r="AE1635" s="2"/>
      <c r="AF1635" s="2"/>
      <c r="AG1635" s="2"/>
      <c r="AH1635" s="2"/>
      <c r="AI1635" s="2"/>
      <c r="AJ1635" s="2"/>
      <c r="AK1635" s="2"/>
      <c r="AL1635" s="2"/>
      <c r="AM1635" s="2"/>
      <c r="AN1635" s="2"/>
      <c r="AO1635" s="2"/>
      <c r="AP1635" s="2"/>
      <c r="AQ1635" s="2"/>
      <c r="AR1635" s="2"/>
      <c r="AS1635" s="2"/>
      <c r="AT1635" s="2"/>
      <c r="AU1635" s="2"/>
      <c r="AV1635" s="2"/>
      <c r="AW1635" s="2"/>
      <c r="AX1635" s="2"/>
      <c r="AY1635" s="2"/>
      <c r="AZ1635" s="2"/>
      <c r="BA1635" s="2"/>
      <c r="BB1635" s="2"/>
      <c r="BC1635" s="2"/>
      <c r="BD1635" s="2"/>
      <c r="BE1635" s="2"/>
      <c r="BF1635" s="2"/>
      <c r="BG1635" s="2"/>
      <c r="BH1635" s="2"/>
      <c r="BI1635" s="2"/>
      <c r="BJ1635" s="2"/>
      <c r="BK1635" s="2"/>
      <c r="BL1635" s="2"/>
      <c r="BM1635" s="2"/>
      <c r="BN1635" s="2"/>
      <c r="BO1635" s="2"/>
      <c r="BP1635" s="2"/>
      <c r="BQ1635" s="2"/>
      <c r="BR1635" s="2"/>
      <c r="BS1635" s="2"/>
      <c r="BT1635" s="2"/>
      <c r="BU1635" s="2"/>
      <c r="BV1635" s="2"/>
      <c r="BW1635" s="2"/>
      <c r="BX1635" s="2"/>
      <c r="BY1635" s="2"/>
      <c r="BZ1635" s="2"/>
      <c r="CA1635" s="2"/>
      <c r="CB1635" s="2"/>
      <c r="CC1635" s="2"/>
      <c r="CD1635" s="2"/>
      <c r="CE1635" s="2"/>
      <c r="CF1635" s="2"/>
      <c r="CG1635" s="2"/>
      <c r="CH1635" s="2"/>
      <c r="CI1635" s="2"/>
      <c r="CJ1635" s="2"/>
      <c r="CK1635" s="2"/>
      <c r="CL1635" s="2"/>
      <c r="CM1635" s="2"/>
      <c r="CN1635" s="2"/>
      <c r="CO1635" s="2"/>
      <c r="CP1635" s="2"/>
      <c r="CQ1635" s="2"/>
      <c r="CR1635" s="2"/>
      <c r="CS1635" s="2"/>
      <c r="CT1635" s="2"/>
      <c r="CU1635" s="2"/>
      <c r="CV1635" s="2"/>
      <c r="CW1635" s="2"/>
      <c r="CX1635" s="2"/>
      <c r="CY1635" s="2"/>
      <c r="CZ1635" s="2"/>
      <c r="DA1635" s="2"/>
      <c r="DB1635" s="2"/>
      <c r="DC1635" s="2"/>
      <c r="DD1635" s="2"/>
      <c r="DE1635" s="2"/>
      <c r="DF1635" s="2"/>
      <c r="DG1635" s="2"/>
      <c r="DH1635" s="2"/>
      <c r="DI1635" s="2"/>
      <c r="DJ1635" s="2"/>
      <c r="DK1635" s="2"/>
      <c r="DL1635" s="2"/>
      <c r="DM1635" s="2"/>
      <c r="DN1635" s="2"/>
      <c r="DO1635" s="2"/>
      <c r="DP1635" s="2"/>
      <c r="DQ1635" s="2"/>
      <c r="DR1635" s="2"/>
      <c r="DS1635" s="2"/>
      <c r="DT1635" s="2"/>
      <c r="DU1635" s="2"/>
      <c r="DV1635" s="2"/>
      <c r="DW1635" s="2"/>
      <c r="DX1635" s="2"/>
      <c r="DY1635" s="2"/>
      <c r="DZ1635" s="2"/>
      <c r="EA1635" s="2"/>
      <c r="EB1635" s="2"/>
      <c r="EC1635" s="2"/>
      <c r="ED1635" s="2"/>
      <c r="EE1635" s="2"/>
      <c r="EF1635" s="2"/>
      <c r="EG1635" s="2"/>
      <c r="EH1635" s="2"/>
      <c r="EI1635" s="2"/>
      <c r="EJ1635" s="2"/>
      <c r="EK1635" s="2"/>
      <c r="EL1635" s="2"/>
      <c r="EM1635" s="2"/>
      <c r="EN1635" s="2"/>
      <c r="EO1635" s="2"/>
      <c r="EP1635" s="2"/>
      <c r="EQ1635" s="2"/>
      <c r="ER1635" s="2"/>
      <c r="ES1635" s="2"/>
      <c r="ET1635" s="2"/>
      <c r="EU1635" s="2"/>
      <c r="EV1635" s="2"/>
      <c r="EW1635" s="2"/>
      <c r="EX1635" s="2"/>
      <c r="EY1635" s="2"/>
      <c r="EZ1635" s="2"/>
      <c r="FA1635" s="2"/>
      <c r="FB1635" s="2"/>
      <c r="FC1635" s="2"/>
    </row>
    <row r="1636" spans="1:159" s="4" customFormat="1">
      <c r="A1636" s="50" t="s">
        <v>2317</v>
      </c>
      <c r="B1636" s="59" t="s">
        <v>2750</v>
      </c>
      <c r="C1636" s="60">
        <v>5761</v>
      </c>
      <c r="D1636" s="59" t="s">
        <v>3175</v>
      </c>
      <c r="E1636" s="78" t="str">
        <f>IFERROR(VLOOKUP($C1636,'2025-26 School Level AAFTE'!$C$2:$L$2349,9,FALSE), "No")</f>
        <v>Yes</v>
      </c>
      <c r="F1636" s="67">
        <f>IFERROR(VLOOKUP($C1636,'2025-26 School Level AAFTE'!$C$2:$J$2349,8,FALSE), 0)</f>
        <v>2</v>
      </c>
      <c r="G1636" s="69">
        <f>IFERROR(IF(E1636= "yes",VLOOKUP(C1636,Summary!$B:$I,6,0),0),0)</f>
        <v>0</v>
      </c>
      <c r="H1636" s="68">
        <f t="shared" si="281"/>
        <v>2</v>
      </c>
      <c r="I1636" s="110">
        <f>VLOOKUP($A1636,'2026-27 Salary &amp; Benefits'!$A:$I,3,FALSE)</f>
        <v>1.1200000000000001</v>
      </c>
      <c r="J1636" s="110">
        <f>VLOOKUP($A1636,'2026-27 Salary &amp; Benefits'!$A:$I,4,FALSE)</f>
        <v>1.1200000000000001</v>
      </c>
      <c r="K1636" s="101">
        <f t="shared" si="282"/>
        <v>2</v>
      </c>
      <c r="L1636" s="100">
        <f t="shared" si="283"/>
        <v>6.0000000000000001E-3</v>
      </c>
      <c r="M1636" s="102">
        <f>'2026-27 Salary &amp; Benefits'!$E$6</f>
        <v>78209</v>
      </c>
      <c r="N1636" s="102">
        <f>'2026-27 Salary &amp; Benefits'!$F$6</f>
        <v>82248</v>
      </c>
      <c r="O1636" s="7">
        <f t="shared" si="284"/>
        <v>525.55999999999995</v>
      </c>
      <c r="P1636" s="7">
        <f t="shared" si="285"/>
        <v>27.150000000000091</v>
      </c>
      <c r="Q1636" s="7">
        <f>'2026-27 Salary &amp; Benefits'!G$6</f>
        <v>16817.759999999998</v>
      </c>
      <c r="R1636" s="103">
        <f>'2026-27 Salary &amp; Benefits'!H$6</f>
        <v>0.16020000000000001</v>
      </c>
      <c r="S1636" s="103">
        <f>'2026-27 Salary &amp; Benefits'!I$6</f>
        <v>0.15390000000000001</v>
      </c>
      <c r="T1636" s="7">
        <f t="shared" si="286"/>
        <v>189.28</v>
      </c>
      <c r="U1636" s="7">
        <f t="shared" si="287"/>
        <v>9.2100000000000009</v>
      </c>
      <c r="V1636" s="7">
        <f t="shared" si="288"/>
        <v>1.42</v>
      </c>
      <c r="W1636" s="7">
        <f t="shared" si="289"/>
        <v>10.63</v>
      </c>
      <c r="X1636" s="18">
        <f t="shared" si="290"/>
        <v>752.62</v>
      </c>
      <c r="Y1636" s="2"/>
      <c r="Z1636" s="2"/>
      <c r="AA1636" s="2"/>
      <c r="AB1636" s="2"/>
      <c r="AC1636" s="2"/>
      <c r="AD1636" s="2"/>
      <c r="AE1636" s="2"/>
      <c r="AF1636" s="2"/>
      <c r="AG1636" s="2"/>
      <c r="AH1636" s="2"/>
      <c r="AI1636" s="2"/>
      <c r="AJ1636" s="2"/>
      <c r="AK1636" s="2"/>
      <c r="AL1636" s="2"/>
      <c r="AM1636" s="2"/>
      <c r="AN1636" s="2"/>
      <c r="AO1636" s="2"/>
      <c r="AP1636" s="2"/>
      <c r="AQ1636" s="2"/>
      <c r="AR1636" s="2"/>
      <c r="AS1636" s="2"/>
      <c r="AT1636" s="2"/>
      <c r="AU1636" s="2"/>
      <c r="AV1636" s="2"/>
      <c r="AW1636" s="2"/>
      <c r="AX1636" s="2"/>
      <c r="AY1636" s="2"/>
      <c r="AZ1636" s="2"/>
      <c r="BA1636" s="2"/>
      <c r="BB1636" s="2"/>
      <c r="BC1636" s="2"/>
      <c r="BD1636" s="2"/>
      <c r="BE1636" s="2"/>
      <c r="BF1636" s="2"/>
      <c r="BG1636" s="2"/>
      <c r="BH1636" s="2"/>
      <c r="BI1636" s="2"/>
      <c r="BJ1636" s="2"/>
      <c r="BK1636" s="2"/>
      <c r="BL1636" s="2"/>
      <c r="BM1636" s="2"/>
      <c r="BN1636" s="2"/>
      <c r="BO1636" s="2"/>
      <c r="BP1636" s="2"/>
      <c r="BQ1636" s="2"/>
      <c r="BR1636" s="2"/>
      <c r="BS1636" s="2"/>
      <c r="BT1636" s="2"/>
      <c r="BU1636" s="2"/>
      <c r="BV1636" s="2"/>
      <c r="BW1636" s="2"/>
      <c r="BX1636" s="2"/>
      <c r="BY1636" s="2"/>
      <c r="BZ1636" s="2"/>
      <c r="CA1636" s="2"/>
      <c r="CB1636" s="2"/>
      <c r="CC1636" s="2"/>
      <c r="CD1636" s="2"/>
      <c r="CE1636" s="2"/>
      <c r="CF1636" s="2"/>
      <c r="CG1636" s="2"/>
      <c r="CH1636" s="2"/>
      <c r="CI1636" s="2"/>
      <c r="CJ1636" s="2"/>
      <c r="CK1636" s="2"/>
      <c r="CL1636" s="2"/>
      <c r="CM1636" s="2"/>
      <c r="CN1636" s="2"/>
      <c r="CO1636" s="2"/>
      <c r="CP1636" s="2"/>
      <c r="CQ1636" s="2"/>
      <c r="CR1636" s="2"/>
      <c r="CS1636" s="2"/>
      <c r="CT1636" s="2"/>
      <c r="CU1636" s="2"/>
      <c r="CV1636" s="2"/>
      <c r="CW1636" s="2"/>
      <c r="CX1636" s="2"/>
      <c r="CY1636" s="2"/>
      <c r="CZ1636" s="2"/>
      <c r="DA1636" s="2"/>
      <c r="DB1636" s="2"/>
      <c r="DC1636" s="2"/>
      <c r="DD1636" s="2"/>
      <c r="DE1636" s="2"/>
      <c r="DF1636" s="2"/>
      <c r="DG1636" s="2"/>
      <c r="DH1636" s="2"/>
      <c r="DI1636" s="2"/>
      <c r="DJ1636" s="2"/>
      <c r="DK1636" s="2"/>
      <c r="DL1636" s="2"/>
      <c r="DM1636" s="2"/>
      <c r="DN1636" s="2"/>
      <c r="DO1636" s="2"/>
      <c r="DP1636" s="2"/>
      <c r="DQ1636" s="2"/>
      <c r="DR1636" s="2"/>
      <c r="DS1636" s="2"/>
      <c r="DT1636" s="2"/>
      <c r="DU1636" s="2"/>
      <c r="DV1636" s="2"/>
      <c r="DW1636" s="2"/>
      <c r="DX1636" s="2"/>
      <c r="DY1636" s="2"/>
      <c r="DZ1636" s="2"/>
      <c r="EA1636" s="2"/>
      <c r="EB1636" s="2"/>
      <c r="EC1636" s="2"/>
      <c r="ED1636" s="2"/>
      <c r="EE1636" s="2"/>
      <c r="EF1636" s="2"/>
      <c r="EG1636" s="2"/>
      <c r="EH1636" s="2"/>
      <c r="EI1636" s="2"/>
      <c r="EJ1636" s="2"/>
      <c r="EK1636" s="2"/>
      <c r="EL1636" s="2"/>
      <c r="EM1636" s="2"/>
      <c r="EN1636" s="2"/>
      <c r="EO1636" s="2"/>
      <c r="EP1636" s="2"/>
      <c r="EQ1636" s="2"/>
      <c r="ER1636" s="2"/>
      <c r="ES1636" s="2"/>
      <c r="ET1636" s="2"/>
      <c r="EU1636" s="2"/>
      <c r="EV1636" s="2"/>
      <c r="EW1636" s="2"/>
      <c r="EX1636" s="2"/>
      <c r="EY1636" s="2"/>
      <c r="EZ1636" s="2"/>
      <c r="FA1636" s="2"/>
      <c r="FB1636" s="2"/>
      <c r="FC1636" s="2"/>
    </row>
    <row r="1637" spans="1:159" s="4" customFormat="1">
      <c r="A1637" s="50" t="s">
        <v>2198</v>
      </c>
      <c r="B1637" s="59" t="s">
        <v>2751</v>
      </c>
      <c r="C1637" s="60">
        <v>2010</v>
      </c>
      <c r="D1637" s="59" t="s">
        <v>489</v>
      </c>
      <c r="E1637" s="78" t="str">
        <f>IFERROR(VLOOKUP($C1637,'2025-26 School Level AAFTE'!$C$2:$L$2349,9,FALSE), "No")</f>
        <v>No</v>
      </c>
      <c r="F1637" s="67">
        <f>IFERROR(VLOOKUP($C1637,'2025-26 School Level AAFTE'!$C$2:$J$2349,8,FALSE), 0)</f>
        <v>71.2</v>
      </c>
      <c r="G1637" s="69">
        <f>IFERROR(IF(E1637= "yes",VLOOKUP(C1637,Summary!$B:$I,6,0),0),0)</f>
        <v>0</v>
      </c>
      <c r="H1637" s="68">
        <f t="shared" si="281"/>
        <v>0</v>
      </c>
      <c r="I1637" s="110">
        <f>VLOOKUP($A1637,'2026-27 Salary &amp; Benefits'!$A:$I,3,FALSE)</f>
        <v>1</v>
      </c>
      <c r="J1637" s="110">
        <f>VLOOKUP($A1637,'2026-27 Salary &amp; Benefits'!$A:$I,4,FALSE)</f>
        <v>1</v>
      </c>
      <c r="K1637" s="101">
        <f t="shared" si="282"/>
        <v>0</v>
      </c>
      <c r="L1637" s="100">
        <f t="shared" si="283"/>
        <v>0</v>
      </c>
      <c r="M1637" s="102">
        <f>'2026-27 Salary &amp; Benefits'!$E$6</f>
        <v>78209</v>
      </c>
      <c r="N1637" s="102">
        <f>'2026-27 Salary &amp; Benefits'!$F$6</f>
        <v>82248</v>
      </c>
      <c r="O1637" s="7">
        <f t="shared" si="284"/>
        <v>0</v>
      </c>
      <c r="P1637" s="7">
        <f t="shared" si="285"/>
        <v>0</v>
      </c>
      <c r="Q1637" s="7">
        <f>'2026-27 Salary &amp; Benefits'!G$6</f>
        <v>16817.759999999998</v>
      </c>
      <c r="R1637" s="103">
        <f>'2026-27 Salary &amp; Benefits'!H$6</f>
        <v>0.16020000000000001</v>
      </c>
      <c r="S1637" s="103">
        <f>'2026-27 Salary &amp; Benefits'!I$6</f>
        <v>0.15390000000000001</v>
      </c>
      <c r="T1637" s="7">
        <f t="shared" si="286"/>
        <v>0</v>
      </c>
      <c r="U1637" s="7">
        <f t="shared" si="287"/>
        <v>0</v>
      </c>
      <c r="V1637" s="7">
        <f t="shared" si="288"/>
        <v>0</v>
      </c>
      <c r="W1637" s="7">
        <f t="shared" si="289"/>
        <v>0</v>
      </c>
      <c r="X1637" s="18">
        <f t="shared" si="290"/>
        <v>0</v>
      </c>
      <c r="Y1637" s="2"/>
      <c r="Z1637" s="2"/>
      <c r="AA1637" s="2"/>
      <c r="AB1637" s="2"/>
      <c r="AC1637" s="2"/>
      <c r="AD1637" s="2"/>
      <c r="AE1637" s="2"/>
      <c r="AF1637" s="2"/>
      <c r="AG1637" s="2"/>
      <c r="AH1637" s="2"/>
      <c r="AI1637" s="2"/>
      <c r="AJ1637" s="2"/>
      <c r="AK1637" s="2"/>
      <c r="AL1637" s="2"/>
      <c r="AM1637" s="2"/>
      <c r="AN1637" s="2"/>
      <c r="AO1637" s="2"/>
      <c r="AP1637" s="2"/>
      <c r="AQ1637" s="2"/>
      <c r="AR1637" s="2"/>
      <c r="AS1637" s="2"/>
      <c r="AT1637" s="2"/>
      <c r="AU1637" s="2"/>
      <c r="AV1637" s="2"/>
      <c r="AW1637" s="2"/>
      <c r="AX1637" s="2"/>
      <c r="AY1637" s="2"/>
      <c r="AZ1637" s="2"/>
      <c r="BA1637" s="2"/>
      <c r="BB1637" s="2"/>
      <c r="BC1637" s="2"/>
      <c r="BD1637" s="2"/>
      <c r="BE1637" s="2"/>
      <c r="BF1637" s="2"/>
      <c r="BG1637" s="2"/>
      <c r="BH1637" s="2"/>
      <c r="BI1637" s="2"/>
      <c r="BJ1637" s="2"/>
      <c r="BK1637" s="2"/>
      <c r="BL1637" s="2"/>
      <c r="BM1637" s="2"/>
      <c r="BN1637" s="2"/>
      <c r="BO1637" s="2"/>
      <c r="BP1637" s="2"/>
      <c r="BQ1637" s="2"/>
      <c r="BR1637" s="2"/>
      <c r="BS1637" s="2"/>
      <c r="BT1637" s="2"/>
      <c r="BU1637" s="2"/>
      <c r="BV1637" s="2"/>
      <c r="BW1637" s="2"/>
      <c r="BX1637" s="2"/>
      <c r="BY1637" s="2"/>
      <c r="BZ1637" s="2"/>
      <c r="CA1637" s="2"/>
      <c r="CB1637" s="2"/>
      <c r="CC1637" s="2"/>
      <c r="CD1637" s="2"/>
      <c r="CE1637" s="2"/>
      <c r="CF1637" s="2"/>
      <c r="CG1637" s="2"/>
      <c r="CH1637" s="2"/>
      <c r="CI1637" s="2"/>
      <c r="CJ1637" s="2"/>
      <c r="CK1637" s="2"/>
      <c r="CL1637" s="2"/>
      <c r="CM1637" s="2"/>
      <c r="CN1637" s="2"/>
      <c r="CO1637" s="2"/>
      <c r="CP1637" s="2"/>
      <c r="CQ1637" s="2"/>
      <c r="CR1637" s="2"/>
      <c r="CS1637" s="2"/>
      <c r="CT1637" s="2"/>
      <c r="CU1637" s="2"/>
      <c r="CV1637" s="2"/>
      <c r="CW1637" s="2"/>
      <c r="CX1637" s="2"/>
      <c r="CY1637" s="2"/>
      <c r="CZ1637" s="2"/>
      <c r="DA1637" s="2"/>
      <c r="DB1637" s="2"/>
      <c r="DC1637" s="2"/>
      <c r="DD1637" s="2"/>
      <c r="DE1637" s="2"/>
      <c r="DF1637" s="2"/>
      <c r="DG1637" s="2"/>
      <c r="DH1637" s="2"/>
      <c r="DI1637" s="2"/>
      <c r="DJ1637" s="2"/>
      <c r="DK1637" s="2"/>
      <c r="DL1637" s="2"/>
      <c r="DM1637" s="2"/>
      <c r="DN1637" s="2"/>
      <c r="DO1637" s="2"/>
      <c r="DP1637" s="2"/>
      <c r="DQ1637" s="2"/>
      <c r="DR1637" s="2"/>
      <c r="DS1637" s="2"/>
      <c r="DT1637" s="2"/>
      <c r="DU1637" s="2"/>
      <c r="DV1637" s="2"/>
      <c r="DW1637" s="2"/>
      <c r="DX1637" s="2"/>
      <c r="DY1637" s="2"/>
      <c r="DZ1637" s="2"/>
      <c r="EA1637" s="2"/>
      <c r="EB1637" s="2"/>
      <c r="EC1637" s="2"/>
      <c r="ED1637" s="2"/>
      <c r="EE1637" s="2"/>
      <c r="EF1637" s="2"/>
      <c r="EG1637" s="2"/>
      <c r="EH1637" s="2"/>
      <c r="EI1637" s="2"/>
      <c r="EJ1637" s="2"/>
      <c r="EK1637" s="2"/>
      <c r="EL1637" s="2"/>
      <c r="EM1637" s="2"/>
      <c r="EN1637" s="2"/>
      <c r="EO1637" s="2"/>
      <c r="EP1637" s="2"/>
      <c r="EQ1637" s="2"/>
      <c r="ER1637" s="2"/>
      <c r="ES1637" s="2"/>
      <c r="ET1637" s="2"/>
      <c r="EU1637" s="2"/>
      <c r="EV1637" s="2"/>
      <c r="EW1637" s="2"/>
      <c r="EX1637" s="2"/>
      <c r="EY1637" s="2"/>
      <c r="EZ1637" s="2"/>
      <c r="FA1637" s="2"/>
      <c r="FB1637" s="2"/>
      <c r="FC1637" s="2"/>
    </row>
    <row r="1638" spans="1:159" s="4" customFormat="1">
      <c r="A1638" s="50" t="s">
        <v>2210</v>
      </c>
      <c r="B1638" s="59" t="s">
        <v>2752</v>
      </c>
      <c r="C1638" s="60">
        <v>2138</v>
      </c>
      <c r="D1638" s="59" t="s">
        <v>550</v>
      </c>
      <c r="E1638" s="78" t="str">
        <f>IFERROR(VLOOKUP($C1638,'2025-26 School Level AAFTE'!$C$2:$L$2349,9,FALSE), "No")</f>
        <v>No</v>
      </c>
      <c r="F1638" s="67">
        <f>IFERROR(VLOOKUP($C1638,'2025-26 School Level AAFTE'!$C$2:$J$2349,8,FALSE), 0)</f>
        <v>270.27</v>
      </c>
      <c r="G1638" s="69">
        <f>IFERROR(IF(E1638= "yes",VLOOKUP(C1638,Summary!$B:$I,6,0),0),0)</f>
        <v>0</v>
      </c>
      <c r="H1638" s="68">
        <f t="shared" si="281"/>
        <v>0</v>
      </c>
      <c r="I1638" s="110">
        <f>VLOOKUP($A1638,'2026-27 Salary &amp; Benefits'!$A:$I,3,FALSE)</f>
        <v>1.18</v>
      </c>
      <c r="J1638" s="110">
        <f>VLOOKUP($A1638,'2026-27 Salary &amp; Benefits'!$A:$I,4,FALSE)</f>
        <v>1.18</v>
      </c>
      <c r="K1638" s="101">
        <f t="shared" si="282"/>
        <v>0</v>
      </c>
      <c r="L1638" s="100">
        <f t="shared" si="283"/>
        <v>0</v>
      </c>
      <c r="M1638" s="102">
        <f>'2026-27 Salary &amp; Benefits'!$E$6</f>
        <v>78209</v>
      </c>
      <c r="N1638" s="102">
        <f>'2026-27 Salary &amp; Benefits'!$F$6</f>
        <v>82248</v>
      </c>
      <c r="O1638" s="7">
        <f t="shared" si="284"/>
        <v>0</v>
      </c>
      <c r="P1638" s="7">
        <f t="shared" si="285"/>
        <v>0</v>
      </c>
      <c r="Q1638" s="7">
        <f>'2026-27 Salary &amp; Benefits'!G$6</f>
        <v>16817.759999999998</v>
      </c>
      <c r="R1638" s="103">
        <f>'2026-27 Salary &amp; Benefits'!H$6</f>
        <v>0.16020000000000001</v>
      </c>
      <c r="S1638" s="103">
        <f>'2026-27 Salary &amp; Benefits'!I$6</f>
        <v>0.15390000000000001</v>
      </c>
      <c r="T1638" s="7">
        <f t="shared" si="286"/>
        <v>0</v>
      </c>
      <c r="U1638" s="7">
        <f t="shared" si="287"/>
        <v>0</v>
      </c>
      <c r="V1638" s="7">
        <f t="shared" si="288"/>
        <v>0</v>
      </c>
      <c r="W1638" s="7">
        <f t="shared" si="289"/>
        <v>0</v>
      </c>
      <c r="X1638" s="18">
        <f t="shared" si="290"/>
        <v>0</v>
      </c>
      <c r="Y1638" s="2"/>
      <c r="Z1638" s="2"/>
      <c r="AA1638" s="2"/>
      <c r="AB1638" s="2"/>
      <c r="AC1638" s="2"/>
      <c r="AD1638" s="2"/>
      <c r="AE1638" s="2"/>
      <c r="AF1638" s="2"/>
      <c r="AG1638" s="2"/>
      <c r="AH1638" s="2"/>
      <c r="AI1638" s="2"/>
      <c r="AJ1638" s="2"/>
      <c r="AK1638" s="2"/>
      <c r="AL1638" s="2"/>
      <c r="AM1638" s="2"/>
      <c r="AN1638" s="2"/>
      <c r="AO1638" s="2"/>
      <c r="AP1638" s="2"/>
      <c r="AQ1638" s="2"/>
      <c r="AR1638" s="2"/>
      <c r="AS1638" s="2"/>
      <c r="AT1638" s="2"/>
      <c r="AU1638" s="2"/>
      <c r="AV1638" s="2"/>
      <c r="AW1638" s="2"/>
      <c r="AX1638" s="2"/>
      <c r="AY1638" s="2"/>
      <c r="AZ1638" s="2"/>
      <c r="BA1638" s="2"/>
      <c r="BB1638" s="2"/>
      <c r="BC1638" s="2"/>
      <c r="BD1638" s="2"/>
      <c r="BE1638" s="2"/>
      <c r="BF1638" s="2"/>
      <c r="BG1638" s="2"/>
      <c r="BH1638" s="2"/>
      <c r="BI1638" s="2"/>
      <c r="BJ1638" s="2"/>
      <c r="BK1638" s="2"/>
      <c r="BL1638" s="2"/>
      <c r="BM1638" s="2"/>
      <c r="BN1638" s="2"/>
      <c r="BO1638" s="2"/>
      <c r="BP1638" s="2"/>
      <c r="BQ1638" s="2"/>
      <c r="BR1638" s="2"/>
      <c r="BS1638" s="2"/>
      <c r="BT1638" s="2"/>
      <c r="BU1638" s="2"/>
      <c r="BV1638" s="2"/>
      <c r="BW1638" s="2"/>
      <c r="BX1638" s="2"/>
      <c r="BY1638" s="2"/>
      <c r="BZ1638" s="2"/>
      <c r="CA1638" s="2"/>
      <c r="CB1638" s="2"/>
      <c r="CC1638" s="2"/>
      <c r="CD1638" s="2"/>
      <c r="CE1638" s="2"/>
      <c r="CF1638" s="2"/>
      <c r="CG1638" s="2"/>
      <c r="CH1638" s="2"/>
      <c r="CI1638" s="2"/>
      <c r="CJ1638" s="2"/>
      <c r="CK1638" s="2"/>
      <c r="CL1638" s="2"/>
      <c r="CM1638" s="2"/>
      <c r="CN1638" s="2"/>
      <c r="CO1638" s="2"/>
      <c r="CP1638" s="2"/>
      <c r="CQ1638" s="2"/>
      <c r="CR1638" s="2"/>
      <c r="CS1638" s="2"/>
      <c r="CT1638" s="2"/>
      <c r="CU1638" s="2"/>
      <c r="CV1638" s="2"/>
      <c r="CW1638" s="2"/>
      <c r="CX1638" s="2"/>
      <c r="CY1638" s="2"/>
      <c r="CZ1638" s="2"/>
      <c r="DA1638" s="2"/>
      <c r="DB1638" s="2"/>
      <c r="DC1638" s="2"/>
      <c r="DD1638" s="2"/>
      <c r="DE1638" s="2"/>
      <c r="DF1638" s="2"/>
      <c r="DG1638" s="2"/>
      <c r="DH1638" s="2"/>
      <c r="DI1638" s="2"/>
      <c r="DJ1638" s="2"/>
      <c r="DK1638" s="2"/>
      <c r="DL1638" s="2"/>
      <c r="DM1638" s="2"/>
      <c r="DN1638" s="2"/>
      <c r="DO1638" s="2"/>
      <c r="DP1638" s="2"/>
      <c r="DQ1638" s="2"/>
      <c r="DR1638" s="2"/>
      <c r="DS1638" s="2"/>
      <c r="DT1638" s="2"/>
      <c r="DU1638" s="2"/>
      <c r="DV1638" s="2"/>
      <c r="DW1638" s="2"/>
      <c r="DX1638" s="2"/>
      <c r="DY1638" s="2"/>
      <c r="DZ1638" s="2"/>
      <c r="EA1638" s="2"/>
      <c r="EB1638" s="2"/>
      <c r="EC1638" s="2"/>
      <c r="ED1638" s="2"/>
      <c r="EE1638" s="2"/>
      <c r="EF1638" s="2"/>
      <c r="EG1638" s="2"/>
      <c r="EH1638" s="2"/>
      <c r="EI1638" s="2"/>
      <c r="EJ1638" s="2"/>
      <c r="EK1638" s="2"/>
      <c r="EL1638" s="2"/>
      <c r="EM1638" s="2"/>
      <c r="EN1638" s="2"/>
      <c r="EO1638" s="2"/>
      <c r="EP1638" s="2"/>
      <c r="EQ1638" s="2"/>
      <c r="ER1638" s="2"/>
      <c r="ES1638" s="2"/>
      <c r="ET1638" s="2"/>
      <c r="EU1638" s="2"/>
      <c r="EV1638" s="2"/>
      <c r="EW1638" s="2"/>
      <c r="EX1638" s="2"/>
      <c r="EY1638" s="2"/>
      <c r="EZ1638" s="2"/>
      <c r="FA1638" s="2"/>
      <c r="FB1638" s="2"/>
      <c r="FC1638" s="2"/>
    </row>
    <row r="1639" spans="1:159" s="4" customFormat="1">
      <c r="A1639" s="50" t="s">
        <v>2210</v>
      </c>
      <c r="B1639" s="59" t="s">
        <v>2752</v>
      </c>
      <c r="C1639" s="60">
        <v>3774</v>
      </c>
      <c r="D1639" s="59" t="s">
        <v>607</v>
      </c>
      <c r="E1639" s="78" t="str">
        <f>IFERROR(VLOOKUP($C1639,'2025-26 School Level AAFTE'!$C$2:$L$2349,9,FALSE), "No")</f>
        <v>Yes</v>
      </c>
      <c r="F1639" s="67">
        <f>IFERROR(VLOOKUP($C1639,'2025-26 School Level AAFTE'!$C$2:$J$2349,8,FALSE), 0)</f>
        <v>884.07</v>
      </c>
      <c r="G1639" s="69">
        <f>IFERROR(IF(E1639= "yes",VLOOKUP(C1639,Summary!$B:$I,6,0),0),0)</f>
        <v>0</v>
      </c>
      <c r="H1639" s="68">
        <f t="shared" si="281"/>
        <v>884.07</v>
      </c>
      <c r="I1639" s="110">
        <f>VLOOKUP($A1639,'2026-27 Salary &amp; Benefits'!$A:$I,3,FALSE)</f>
        <v>1.18</v>
      </c>
      <c r="J1639" s="110">
        <f>VLOOKUP($A1639,'2026-27 Salary &amp; Benefits'!$A:$I,4,FALSE)</f>
        <v>1.18</v>
      </c>
      <c r="K1639" s="101">
        <f t="shared" si="282"/>
        <v>884.07</v>
      </c>
      <c r="L1639" s="100">
        <f t="shared" si="283"/>
        <v>2.593</v>
      </c>
      <c r="M1639" s="102">
        <f>'2026-27 Salary &amp; Benefits'!$E$6</f>
        <v>78209</v>
      </c>
      <c r="N1639" s="102">
        <f>'2026-27 Salary &amp; Benefits'!$F$6</f>
        <v>82248</v>
      </c>
      <c r="O1639" s="7">
        <f t="shared" si="284"/>
        <v>239299.21</v>
      </c>
      <c r="P1639" s="7">
        <f t="shared" si="285"/>
        <v>12358.290000000008</v>
      </c>
      <c r="Q1639" s="7">
        <f>'2026-27 Salary &amp; Benefits'!G$6</f>
        <v>16817.759999999998</v>
      </c>
      <c r="R1639" s="103">
        <f>'2026-27 Salary &amp; Benefits'!H$6</f>
        <v>0.16020000000000001</v>
      </c>
      <c r="S1639" s="103">
        <f>'2026-27 Salary &amp; Benefits'!I$6</f>
        <v>0.15390000000000001</v>
      </c>
      <c r="T1639" s="7">
        <f t="shared" si="286"/>
        <v>83846.13</v>
      </c>
      <c r="U1639" s="7">
        <f t="shared" si="287"/>
        <v>4194.29</v>
      </c>
      <c r="V1639" s="7">
        <f t="shared" si="288"/>
        <v>645.5</v>
      </c>
      <c r="W1639" s="7">
        <f t="shared" si="289"/>
        <v>4839.79</v>
      </c>
      <c r="X1639" s="18">
        <f t="shared" si="290"/>
        <v>340343.42</v>
      </c>
      <c r="Y1639" s="2"/>
      <c r="Z1639" s="2"/>
      <c r="AA1639" s="2"/>
      <c r="AB1639" s="2"/>
      <c r="AC1639" s="2"/>
      <c r="AD1639" s="2"/>
      <c r="AE1639" s="2"/>
      <c r="AF1639" s="2"/>
      <c r="AG1639" s="2"/>
      <c r="AH1639" s="2"/>
      <c r="AI1639" s="2"/>
      <c r="AJ1639" s="2"/>
      <c r="AK1639" s="2"/>
      <c r="AL1639" s="2"/>
      <c r="AM1639" s="2"/>
      <c r="AN1639" s="2"/>
      <c r="AO1639" s="2"/>
      <c r="AP1639" s="2"/>
      <c r="AQ1639" s="2"/>
      <c r="AR1639" s="2"/>
      <c r="AS1639" s="2"/>
      <c r="AT1639" s="2"/>
      <c r="AU1639" s="2"/>
      <c r="AV1639" s="2"/>
      <c r="AW1639" s="2"/>
      <c r="AX1639" s="2"/>
      <c r="AY1639" s="2"/>
      <c r="AZ1639" s="2"/>
      <c r="BA1639" s="2"/>
      <c r="BB1639" s="2"/>
      <c r="BC1639" s="2"/>
      <c r="BD1639" s="2"/>
      <c r="BE1639" s="2"/>
      <c r="BF1639" s="2"/>
      <c r="BG1639" s="2"/>
      <c r="BH1639" s="2"/>
      <c r="BI1639" s="2"/>
      <c r="BJ1639" s="2"/>
      <c r="BK1639" s="2"/>
      <c r="BL1639" s="2"/>
      <c r="BM1639" s="2"/>
      <c r="BN1639" s="2"/>
      <c r="BO1639" s="2"/>
      <c r="BP1639" s="2"/>
      <c r="BQ1639" s="2"/>
      <c r="BR1639" s="2"/>
      <c r="BS1639" s="2"/>
      <c r="BT1639" s="2"/>
      <c r="BU1639" s="2"/>
      <c r="BV1639" s="2"/>
      <c r="BW1639" s="2"/>
      <c r="BX1639" s="2"/>
      <c r="BY1639" s="2"/>
      <c r="BZ1639" s="2"/>
      <c r="CA1639" s="2"/>
      <c r="CB1639" s="2"/>
      <c r="CC1639" s="2"/>
      <c r="CD1639" s="2"/>
      <c r="CE1639" s="2"/>
      <c r="CF1639" s="2"/>
      <c r="CG1639" s="2"/>
      <c r="CH1639" s="2"/>
      <c r="CI1639" s="2"/>
      <c r="CJ1639" s="2"/>
      <c r="CK1639" s="2"/>
      <c r="CL1639" s="2"/>
      <c r="CM1639" s="2"/>
      <c r="CN1639" s="2"/>
      <c r="CO1639" s="2"/>
      <c r="CP1639" s="2"/>
      <c r="CQ1639" s="2"/>
      <c r="CR1639" s="2"/>
      <c r="CS1639" s="2"/>
      <c r="CT1639" s="2"/>
      <c r="CU1639" s="2"/>
      <c r="CV1639" s="2"/>
      <c r="CW1639" s="2"/>
      <c r="CX1639" s="2"/>
      <c r="CY1639" s="2"/>
      <c r="CZ1639" s="2"/>
      <c r="DA1639" s="2"/>
      <c r="DB1639" s="2"/>
      <c r="DC1639" s="2"/>
      <c r="DD1639" s="2"/>
      <c r="DE1639" s="2"/>
      <c r="DF1639" s="2"/>
      <c r="DG1639" s="2"/>
      <c r="DH1639" s="2"/>
      <c r="DI1639" s="2"/>
      <c r="DJ1639" s="2"/>
      <c r="DK1639" s="2"/>
      <c r="DL1639" s="2"/>
      <c r="DM1639" s="2"/>
      <c r="DN1639" s="2"/>
      <c r="DO1639" s="2"/>
      <c r="DP1639" s="2"/>
      <c r="DQ1639" s="2"/>
      <c r="DR1639" s="2"/>
      <c r="DS1639" s="2"/>
      <c r="DT1639" s="2"/>
      <c r="DU1639" s="2"/>
      <c r="DV1639" s="2"/>
      <c r="DW1639" s="2"/>
      <c r="DX1639" s="2"/>
      <c r="DY1639" s="2"/>
      <c r="DZ1639" s="2"/>
      <c r="EA1639" s="2"/>
      <c r="EB1639" s="2"/>
      <c r="EC1639" s="2"/>
      <c r="ED1639" s="2"/>
      <c r="EE1639" s="2"/>
      <c r="EF1639" s="2"/>
      <c r="EG1639" s="2"/>
      <c r="EH1639" s="2"/>
      <c r="EI1639" s="2"/>
      <c r="EJ1639" s="2"/>
      <c r="EK1639" s="2"/>
      <c r="EL1639" s="2"/>
      <c r="EM1639" s="2"/>
      <c r="EN1639" s="2"/>
      <c r="EO1639" s="2"/>
      <c r="EP1639" s="2"/>
      <c r="EQ1639" s="2"/>
      <c r="ER1639" s="2"/>
      <c r="ES1639" s="2"/>
      <c r="ET1639" s="2"/>
      <c r="EU1639" s="2"/>
      <c r="EV1639" s="2"/>
      <c r="EW1639" s="2"/>
      <c r="EX1639" s="2"/>
      <c r="EY1639" s="2"/>
      <c r="EZ1639" s="2"/>
      <c r="FA1639" s="2"/>
      <c r="FB1639" s="2"/>
      <c r="FC1639" s="2"/>
    </row>
    <row r="1640" spans="1:159" s="4" customFormat="1">
      <c r="A1640" s="50" t="s">
        <v>2210</v>
      </c>
      <c r="B1640" s="59" t="s">
        <v>2752</v>
      </c>
      <c r="C1640" s="60">
        <v>3778</v>
      </c>
      <c r="D1640" s="59" t="s">
        <v>3113</v>
      </c>
      <c r="E1640" s="78" t="str">
        <f>IFERROR(VLOOKUP($C1640,'2025-26 School Level AAFTE'!$C$2:$L$2349,9,FALSE), "No")</f>
        <v>Yes</v>
      </c>
      <c r="F1640" s="67">
        <f>IFERROR(VLOOKUP($C1640,'2025-26 School Level AAFTE'!$C$2:$J$2349,8,FALSE), 0)</f>
        <v>40.08</v>
      </c>
      <c r="G1640" s="69">
        <f>IFERROR(IF(E1640= "yes",VLOOKUP(C1640,Summary!$B:$I,6,0),0),0)</f>
        <v>0</v>
      </c>
      <c r="H1640" s="68">
        <f t="shared" si="281"/>
        <v>40.08</v>
      </c>
      <c r="I1640" s="110">
        <f>VLOOKUP($A1640,'2026-27 Salary &amp; Benefits'!$A:$I,3,FALSE)</f>
        <v>1.18</v>
      </c>
      <c r="J1640" s="110">
        <f>VLOOKUP($A1640,'2026-27 Salary &amp; Benefits'!$A:$I,4,FALSE)</f>
        <v>1.18</v>
      </c>
      <c r="K1640" s="101">
        <f t="shared" si="282"/>
        <v>40.08</v>
      </c>
      <c r="L1640" s="100">
        <f t="shared" si="283"/>
        <v>0.11799999999999999</v>
      </c>
      <c r="M1640" s="102">
        <f>'2026-27 Salary &amp; Benefits'!$E$6</f>
        <v>78209</v>
      </c>
      <c r="N1640" s="102">
        <f>'2026-27 Salary &amp; Benefits'!$F$6</f>
        <v>82248</v>
      </c>
      <c r="O1640" s="7">
        <f t="shared" si="284"/>
        <v>10889.82</v>
      </c>
      <c r="P1640" s="7">
        <f t="shared" si="285"/>
        <v>562.38999999999942</v>
      </c>
      <c r="Q1640" s="7">
        <f>'2026-27 Salary &amp; Benefits'!G$6</f>
        <v>16817.759999999998</v>
      </c>
      <c r="R1640" s="103">
        <f>'2026-27 Salary &amp; Benefits'!H$6</f>
        <v>0.16020000000000001</v>
      </c>
      <c r="S1640" s="103">
        <f>'2026-27 Salary &amp; Benefits'!I$6</f>
        <v>0.15390000000000001</v>
      </c>
      <c r="T1640" s="7">
        <f t="shared" si="286"/>
        <v>3815.6</v>
      </c>
      <c r="U1640" s="7">
        <f t="shared" si="287"/>
        <v>190.87</v>
      </c>
      <c r="V1640" s="7">
        <f t="shared" si="288"/>
        <v>29.37</v>
      </c>
      <c r="W1640" s="7">
        <f t="shared" si="289"/>
        <v>220.24</v>
      </c>
      <c r="X1640" s="18">
        <f t="shared" si="290"/>
        <v>15488.05</v>
      </c>
      <c r="Y1640" s="2"/>
      <c r="Z1640" s="2"/>
      <c r="AA1640" s="2"/>
      <c r="AB1640" s="2"/>
      <c r="AC1640" s="2"/>
      <c r="AD1640" s="2"/>
      <c r="AE1640" s="2"/>
      <c r="AF1640" s="2"/>
      <c r="AG1640" s="2"/>
      <c r="AH1640" s="2"/>
      <c r="AI1640" s="2"/>
      <c r="AJ1640" s="2"/>
      <c r="AK1640" s="2"/>
      <c r="AL1640" s="2"/>
      <c r="AM1640" s="2"/>
      <c r="AN1640" s="2"/>
      <c r="AO1640" s="2"/>
      <c r="AP1640" s="2"/>
      <c r="AQ1640" s="2"/>
      <c r="AR1640" s="2"/>
      <c r="AS1640" s="2"/>
      <c r="AT1640" s="2"/>
      <c r="AU1640" s="2"/>
      <c r="AV1640" s="2"/>
      <c r="AW1640" s="2"/>
      <c r="AX1640" s="2"/>
      <c r="AY1640" s="2"/>
      <c r="AZ1640" s="2"/>
      <c r="BA1640" s="2"/>
      <c r="BB1640" s="2"/>
      <c r="BC1640" s="2"/>
      <c r="BD1640" s="2"/>
      <c r="BE1640" s="2"/>
      <c r="BF1640" s="2"/>
      <c r="BG1640" s="2"/>
      <c r="BH1640" s="2"/>
      <c r="BI1640" s="2"/>
      <c r="BJ1640" s="2"/>
      <c r="BK1640" s="2"/>
      <c r="BL1640" s="2"/>
      <c r="BM1640" s="2"/>
      <c r="BN1640" s="2"/>
      <c r="BO1640" s="2"/>
      <c r="BP1640" s="2"/>
      <c r="BQ1640" s="2"/>
      <c r="BR1640" s="2"/>
      <c r="BS1640" s="2"/>
      <c r="BT1640" s="2"/>
      <c r="BU1640" s="2"/>
      <c r="BV1640" s="2"/>
      <c r="BW1640" s="2"/>
      <c r="BX1640" s="2"/>
      <c r="BY1640" s="2"/>
      <c r="BZ1640" s="2"/>
      <c r="CA1640" s="2"/>
      <c r="CB1640" s="2"/>
      <c r="CC1640" s="2"/>
      <c r="CD1640" s="2"/>
      <c r="CE1640" s="2"/>
      <c r="CF1640" s="2"/>
      <c r="CG1640" s="2"/>
      <c r="CH1640" s="2"/>
      <c r="CI1640" s="2"/>
      <c r="CJ1640" s="2"/>
      <c r="CK1640" s="2"/>
      <c r="CL1640" s="2"/>
      <c r="CM1640" s="2"/>
      <c r="CN1640" s="2"/>
      <c r="CO1640" s="2"/>
      <c r="CP1640" s="2"/>
      <c r="CQ1640" s="2"/>
      <c r="CR1640" s="2"/>
      <c r="CS1640" s="2"/>
      <c r="CT1640" s="2"/>
      <c r="CU1640" s="2"/>
      <c r="CV1640" s="2"/>
      <c r="CW1640" s="2"/>
      <c r="CX1640" s="2"/>
      <c r="CY1640" s="2"/>
      <c r="CZ1640" s="2"/>
      <c r="DA1640" s="2"/>
      <c r="DB1640" s="2"/>
      <c r="DC1640" s="2"/>
      <c r="DD1640" s="2"/>
      <c r="DE1640" s="2"/>
      <c r="DF1640" s="2"/>
      <c r="DG1640" s="2"/>
      <c r="DH1640" s="2"/>
      <c r="DI1640" s="2"/>
      <c r="DJ1640" s="2"/>
      <c r="DK1640" s="2"/>
      <c r="DL1640" s="2"/>
      <c r="DM1640" s="2"/>
      <c r="DN1640" s="2"/>
      <c r="DO1640" s="2"/>
      <c r="DP1640" s="2"/>
      <c r="DQ1640" s="2"/>
      <c r="DR1640" s="2"/>
      <c r="DS1640" s="2"/>
      <c r="DT1640" s="2"/>
      <c r="DU1640" s="2"/>
      <c r="DV1640" s="2"/>
      <c r="DW1640" s="2"/>
      <c r="DX1640" s="2"/>
      <c r="DY1640" s="2"/>
      <c r="DZ1640" s="2"/>
      <c r="EA1640" s="2"/>
      <c r="EB1640" s="2"/>
      <c r="EC1640" s="2"/>
      <c r="ED1640" s="2"/>
      <c r="EE1640" s="2"/>
      <c r="EF1640" s="2"/>
      <c r="EG1640" s="2"/>
      <c r="EH1640" s="2"/>
      <c r="EI1640" s="2"/>
      <c r="EJ1640" s="2"/>
      <c r="EK1640" s="2"/>
      <c r="EL1640" s="2"/>
      <c r="EM1640" s="2"/>
      <c r="EN1640" s="2"/>
      <c r="EO1640" s="2"/>
      <c r="EP1640" s="2"/>
      <c r="EQ1640" s="2"/>
      <c r="ER1640" s="2"/>
      <c r="ES1640" s="2"/>
      <c r="ET1640" s="2"/>
      <c r="EU1640" s="2"/>
      <c r="EV1640" s="2"/>
      <c r="EW1640" s="2"/>
      <c r="EX1640" s="2"/>
      <c r="EY1640" s="2"/>
      <c r="EZ1640" s="2"/>
      <c r="FA1640" s="2"/>
      <c r="FB1640" s="2"/>
      <c r="FC1640" s="2"/>
    </row>
    <row r="1641" spans="1:159" s="4" customFormat="1">
      <c r="A1641" s="50" t="s">
        <v>2210</v>
      </c>
      <c r="B1641" s="59" t="s">
        <v>2752</v>
      </c>
      <c r="C1641" s="60">
        <v>2181</v>
      </c>
      <c r="D1641" s="59" t="s">
        <v>555</v>
      </c>
      <c r="E1641" s="78" t="str">
        <f>IFERROR(VLOOKUP($C1641,'2025-26 School Level AAFTE'!$C$2:$L$2349,9,FALSE), "No")</f>
        <v>No</v>
      </c>
      <c r="F1641" s="67">
        <f>IFERROR(VLOOKUP($C1641,'2025-26 School Level AAFTE'!$C$2:$J$2349,8,FALSE), 0)</f>
        <v>264.10000000000002</v>
      </c>
      <c r="G1641" s="69">
        <f>IFERROR(IF(E1641= "yes",VLOOKUP(C1641,Summary!$B:$I,6,0),0),0)</f>
        <v>0</v>
      </c>
      <c r="H1641" s="68">
        <f t="shared" si="281"/>
        <v>0</v>
      </c>
      <c r="I1641" s="110">
        <f>VLOOKUP($A1641,'2026-27 Salary &amp; Benefits'!$A:$I,3,FALSE)</f>
        <v>1.18</v>
      </c>
      <c r="J1641" s="110">
        <f>VLOOKUP($A1641,'2026-27 Salary &amp; Benefits'!$A:$I,4,FALSE)</f>
        <v>1.18</v>
      </c>
      <c r="K1641" s="101">
        <f t="shared" si="282"/>
        <v>0</v>
      </c>
      <c r="L1641" s="100">
        <f t="shared" si="283"/>
        <v>0</v>
      </c>
      <c r="M1641" s="102">
        <f>'2026-27 Salary &amp; Benefits'!$E$6</f>
        <v>78209</v>
      </c>
      <c r="N1641" s="102">
        <f>'2026-27 Salary &amp; Benefits'!$F$6</f>
        <v>82248</v>
      </c>
      <c r="O1641" s="7">
        <f t="shared" si="284"/>
        <v>0</v>
      </c>
      <c r="P1641" s="7">
        <f t="shared" si="285"/>
        <v>0</v>
      </c>
      <c r="Q1641" s="7">
        <f>'2026-27 Salary &amp; Benefits'!G$6</f>
        <v>16817.759999999998</v>
      </c>
      <c r="R1641" s="103">
        <f>'2026-27 Salary &amp; Benefits'!H$6</f>
        <v>0.16020000000000001</v>
      </c>
      <c r="S1641" s="103">
        <f>'2026-27 Salary &amp; Benefits'!I$6</f>
        <v>0.15390000000000001</v>
      </c>
      <c r="T1641" s="7">
        <f t="shared" si="286"/>
        <v>0</v>
      </c>
      <c r="U1641" s="7">
        <f t="shared" si="287"/>
        <v>0</v>
      </c>
      <c r="V1641" s="7">
        <f t="shared" si="288"/>
        <v>0</v>
      </c>
      <c r="W1641" s="7">
        <f t="shared" si="289"/>
        <v>0</v>
      </c>
      <c r="X1641" s="18">
        <f t="shared" si="290"/>
        <v>0</v>
      </c>
      <c r="Y1641" s="2"/>
      <c r="Z1641" s="2"/>
      <c r="AA1641" s="2"/>
      <c r="AB1641" s="2"/>
      <c r="AC1641" s="2"/>
      <c r="AD1641" s="2"/>
      <c r="AE1641" s="2"/>
      <c r="AF1641" s="2"/>
      <c r="AG1641" s="2"/>
      <c r="AH1641" s="2"/>
      <c r="AI1641" s="2"/>
      <c r="AJ1641" s="2"/>
      <c r="AK1641" s="2"/>
      <c r="AL1641" s="2"/>
      <c r="AM1641" s="2"/>
      <c r="AN1641" s="2"/>
      <c r="AO1641" s="2"/>
      <c r="AP1641" s="2"/>
      <c r="AQ1641" s="2"/>
      <c r="AR1641" s="2"/>
      <c r="AS1641" s="2"/>
      <c r="AT1641" s="2"/>
      <c r="AU1641" s="2"/>
      <c r="AV1641" s="2"/>
      <c r="AW1641" s="2"/>
      <c r="AX1641" s="2"/>
      <c r="AY1641" s="2"/>
      <c r="AZ1641" s="2"/>
      <c r="BA1641" s="2"/>
      <c r="BB1641" s="2"/>
      <c r="BC1641" s="2"/>
      <c r="BD1641" s="2"/>
      <c r="BE1641" s="2"/>
      <c r="BF1641" s="2"/>
      <c r="BG1641" s="2"/>
      <c r="BH1641" s="2"/>
      <c r="BI1641" s="2"/>
      <c r="BJ1641" s="2"/>
      <c r="BK1641" s="2"/>
      <c r="BL1641" s="2"/>
      <c r="BM1641" s="2"/>
      <c r="BN1641" s="2"/>
      <c r="BO1641" s="2"/>
      <c r="BP1641" s="2"/>
      <c r="BQ1641" s="2"/>
      <c r="BR1641" s="2"/>
      <c r="BS1641" s="2"/>
      <c r="BT1641" s="2"/>
      <c r="BU1641" s="2"/>
      <c r="BV1641" s="2"/>
      <c r="BW1641" s="2"/>
      <c r="BX1641" s="2"/>
      <c r="BY1641" s="2"/>
      <c r="BZ1641" s="2"/>
      <c r="CA1641" s="2"/>
      <c r="CB1641" s="2"/>
      <c r="CC1641" s="2"/>
      <c r="CD1641" s="2"/>
      <c r="CE1641" s="2"/>
      <c r="CF1641" s="2"/>
      <c r="CG1641" s="2"/>
      <c r="CH1641" s="2"/>
      <c r="CI1641" s="2"/>
      <c r="CJ1641" s="2"/>
      <c r="CK1641" s="2"/>
      <c r="CL1641" s="2"/>
      <c r="CM1641" s="2"/>
      <c r="CN1641" s="2"/>
      <c r="CO1641" s="2"/>
      <c r="CP1641" s="2"/>
      <c r="CQ1641" s="2"/>
      <c r="CR1641" s="2"/>
      <c r="CS1641" s="2"/>
      <c r="CT1641" s="2"/>
      <c r="CU1641" s="2"/>
      <c r="CV1641" s="2"/>
      <c r="CW1641" s="2"/>
      <c r="CX1641" s="2"/>
      <c r="CY1641" s="2"/>
      <c r="CZ1641" s="2"/>
      <c r="DA1641" s="2"/>
      <c r="DB1641" s="2"/>
      <c r="DC1641" s="2"/>
      <c r="DD1641" s="2"/>
      <c r="DE1641" s="2"/>
      <c r="DF1641" s="2"/>
      <c r="DG1641" s="2"/>
      <c r="DH1641" s="2"/>
      <c r="DI1641" s="2"/>
      <c r="DJ1641" s="2"/>
      <c r="DK1641" s="2"/>
      <c r="DL1641" s="2"/>
      <c r="DM1641" s="2"/>
      <c r="DN1641" s="2"/>
      <c r="DO1641" s="2"/>
      <c r="DP1641" s="2"/>
      <c r="DQ1641" s="2"/>
      <c r="DR1641" s="2"/>
      <c r="DS1641" s="2"/>
      <c r="DT1641" s="2"/>
      <c r="DU1641" s="2"/>
      <c r="DV1641" s="2"/>
      <c r="DW1641" s="2"/>
      <c r="DX1641" s="2"/>
      <c r="DY1641" s="2"/>
      <c r="DZ1641" s="2"/>
      <c r="EA1641" s="2"/>
      <c r="EB1641" s="2"/>
      <c r="EC1641" s="2"/>
      <c r="ED1641" s="2"/>
      <c r="EE1641" s="2"/>
      <c r="EF1641" s="2"/>
      <c r="EG1641" s="2"/>
      <c r="EH1641" s="2"/>
      <c r="EI1641" s="2"/>
      <c r="EJ1641" s="2"/>
      <c r="EK1641" s="2"/>
      <c r="EL1641" s="2"/>
      <c r="EM1641" s="2"/>
      <c r="EN1641" s="2"/>
      <c r="EO1641" s="2"/>
      <c r="EP1641" s="2"/>
      <c r="EQ1641" s="2"/>
      <c r="ER1641" s="2"/>
      <c r="ES1641" s="2"/>
      <c r="ET1641" s="2"/>
      <c r="EU1641" s="2"/>
      <c r="EV1641" s="2"/>
      <c r="EW1641" s="2"/>
      <c r="EX1641" s="2"/>
      <c r="EY1641" s="2"/>
      <c r="EZ1641" s="2"/>
      <c r="FA1641" s="2"/>
      <c r="FB1641" s="2"/>
      <c r="FC1641" s="2"/>
    </row>
    <row r="1642" spans="1:159" s="4" customFormat="1">
      <c r="A1642" s="50" t="s">
        <v>2210</v>
      </c>
      <c r="B1642" s="59" t="s">
        <v>2752</v>
      </c>
      <c r="C1642" s="60">
        <v>2730</v>
      </c>
      <c r="D1642" s="59" t="s">
        <v>581</v>
      </c>
      <c r="E1642" s="78" t="str">
        <f>IFERROR(VLOOKUP($C1642,'2025-26 School Level AAFTE'!$C$2:$L$2349,9,FALSE), "No")</f>
        <v>No</v>
      </c>
      <c r="F1642" s="67">
        <f>IFERROR(VLOOKUP($C1642,'2025-26 School Level AAFTE'!$C$2:$J$2349,8,FALSE), 0)</f>
        <v>456.6</v>
      </c>
      <c r="G1642" s="69">
        <f>IFERROR(IF(E1642= "yes",VLOOKUP(C1642,Summary!$B:$I,6,0),0),0)</f>
        <v>0</v>
      </c>
      <c r="H1642" s="68">
        <f t="shared" si="281"/>
        <v>0</v>
      </c>
      <c r="I1642" s="110">
        <f>VLOOKUP($A1642,'2026-27 Salary &amp; Benefits'!$A:$I,3,FALSE)</f>
        <v>1.18</v>
      </c>
      <c r="J1642" s="110">
        <f>VLOOKUP($A1642,'2026-27 Salary &amp; Benefits'!$A:$I,4,FALSE)</f>
        <v>1.18</v>
      </c>
      <c r="K1642" s="101">
        <f t="shared" si="282"/>
        <v>0</v>
      </c>
      <c r="L1642" s="100">
        <f t="shared" si="283"/>
        <v>0</v>
      </c>
      <c r="M1642" s="102">
        <f>'2026-27 Salary &amp; Benefits'!$E$6</f>
        <v>78209</v>
      </c>
      <c r="N1642" s="102">
        <f>'2026-27 Salary &amp; Benefits'!$F$6</f>
        <v>82248</v>
      </c>
      <c r="O1642" s="7">
        <f t="shared" si="284"/>
        <v>0</v>
      </c>
      <c r="P1642" s="7">
        <f t="shared" si="285"/>
        <v>0</v>
      </c>
      <c r="Q1642" s="7">
        <f>'2026-27 Salary &amp; Benefits'!G$6</f>
        <v>16817.759999999998</v>
      </c>
      <c r="R1642" s="103">
        <f>'2026-27 Salary &amp; Benefits'!H$6</f>
        <v>0.16020000000000001</v>
      </c>
      <c r="S1642" s="103">
        <f>'2026-27 Salary &amp; Benefits'!I$6</f>
        <v>0.15390000000000001</v>
      </c>
      <c r="T1642" s="7">
        <f t="shared" si="286"/>
        <v>0</v>
      </c>
      <c r="U1642" s="7">
        <f t="shared" si="287"/>
        <v>0</v>
      </c>
      <c r="V1642" s="7">
        <f t="shared" si="288"/>
        <v>0</v>
      </c>
      <c r="W1642" s="7">
        <f t="shared" si="289"/>
        <v>0</v>
      </c>
      <c r="X1642" s="18">
        <f t="shared" si="290"/>
        <v>0</v>
      </c>
      <c r="Y1642" s="2"/>
      <c r="Z1642" s="2"/>
      <c r="AA1642" s="2"/>
      <c r="AB1642" s="2"/>
      <c r="AC1642" s="2"/>
      <c r="AD1642" s="2"/>
      <c r="AE1642" s="2"/>
      <c r="AF1642" s="2"/>
      <c r="AG1642" s="2"/>
      <c r="AH1642" s="2"/>
      <c r="AI1642" s="2"/>
      <c r="AJ1642" s="2"/>
      <c r="AK1642" s="2"/>
      <c r="AL1642" s="2"/>
      <c r="AM1642" s="2"/>
      <c r="AN1642" s="2"/>
      <c r="AO1642" s="2"/>
      <c r="AP1642" s="2"/>
      <c r="AQ1642" s="2"/>
      <c r="AR1642" s="2"/>
      <c r="AS1642" s="2"/>
      <c r="AT1642" s="2"/>
      <c r="AU1642" s="2"/>
      <c r="AV1642" s="2"/>
      <c r="AW1642" s="2"/>
      <c r="AX1642" s="2"/>
      <c r="AY1642" s="2"/>
      <c r="AZ1642" s="2"/>
      <c r="BA1642" s="2"/>
      <c r="BB1642" s="2"/>
      <c r="BC1642" s="2"/>
      <c r="BD1642" s="2"/>
      <c r="BE1642" s="2"/>
      <c r="BF1642" s="2"/>
      <c r="BG1642" s="2"/>
      <c r="BH1642" s="2"/>
      <c r="BI1642" s="2"/>
      <c r="BJ1642" s="2"/>
      <c r="BK1642" s="2"/>
      <c r="BL1642" s="2"/>
      <c r="BM1642" s="2"/>
      <c r="BN1642" s="2"/>
      <c r="BO1642" s="2"/>
      <c r="BP1642" s="2"/>
      <c r="BQ1642" s="2"/>
      <c r="BR1642" s="2"/>
      <c r="BS1642" s="2"/>
      <c r="BT1642" s="2"/>
      <c r="BU1642" s="2"/>
      <c r="BV1642" s="2"/>
      <c r="BW1642" s="2"/>
      <c r="BX1642" s="2"/>
      <c r="BY1642" s="2"/>
      <c r="BZ1642" s="2"/>
      <c r="CA1642" s="2"/>
      <c r="CB1642" s="2"/>
      <c r="CC1642" s="2"/>
      <c r="CD1642" s="2"/>
      <c r="CE1642" s="2"/>
      <c r="CF1642" s="2"/>
      <c r="CG1642" s="2"/>
      <c r="CH1642" s="2"/>
      <c r="CI1642" s="2"/>
      <c r="CJ1642" s="2"/>
      <c r="CK1642" s="2"/>
      <c r="CL1642" s="2"/>
      <c r="CM1642" s="2"/>
      <c r="CN1642" s="2"/>
      <c r="CO1642" s="2"/>
      <c r="CP1642" s="2"/>
      <c r="CQ1642" s="2"/>
      <c r="CR1642" s="2"/>
      <c r="CS1642" s="2"/>
      <c r="CT1642" s="2"/>
      <c r="CU1642" s="2"/>
      <c r="CV1642" s="2"/>
      <c r="CW1642" s="2"/>
      <c r="CX1642" s="2"/>
      <c r="CY1642" s="2"/>
      <c r="CZ1642" s="2"/>
      <c r="DA1642" s="2"/>
      <c r="DB1642" s="2"/>
      <c r="DC1642" s="2"/>
      <c r="DD1642" s="2"/>
      <c r="DE1642" s="2"/>
      <c r="DF1642" s="2"/>
      <c r="DG1642" s="2"/>
      <c r="DH1642" s="2"/>
      <c r="DI1642" s="2"/>
      <c r="DJ1642" s="2"/>
      <c r="DK1642" s="2"/>
      <c r="DL1642" s="2"/>
      <c r="DM1642" s="2"/>
      <c r="DN1642" s="2"/>
      <c r="DO1642" s="2"/>
      <c r="DP1642" s="2"/>
      <c r="DQ1642" s="2"/>
      <c r="DR1642" s="2"/>
      <c r="DS1642" s="2"/>
      <c r="DT1642" s="2"/>
      <c r="DU1642" s="2"/>
      <c r="DV1642" s="2"/>
      <c r="DW1642" s="2"/>
      <c r="DX1642" s="2"/>
      <c r="DY1642" s="2"/>
      <c r="DZ1642" s="2"/>
      <c r="EA1642" s="2"/>
      <c r="EB1642" s="2"/>
      <c r="EC1642" s="2"/>
      <c r="ED1642" s="2"/>
      <c r="EE1642" s="2"/>
      <c r="EF1642" s="2"/>
      <c r="EG1642" s="2"/>
      <c r="EH1642" s="2"/>
      <c r="EI1642" s="2"/>
      <c r="EJ1642" s="2"/>
      <c r="EK1642" s="2"/>
      <c r="EL1642" s="2"/>
      <c r="EM1642" s="2"/>
      <c r="EN1642" s="2"/>
      <c r="EO1642" s="2"/>
      <c r="EP1642" s="2"/>
      <c r="EQ1642" s="2"/>
      <c r="ER1642" s="2"/>
      <c r="ES1642" s="2"/>
      <c r="ET1642" s="2"/>
      <c r="EU1642" s="2"/>
      <c r="EV1642" s="2"/>
      <c r="EW1642" s="2"/>
      <c r="EX1642" s="2"/>
      <c r="EY1642" s="2"/>
      <c r="EZ1642" s="2"/>
      <c r="FA1642" s="2"/>
      <c r="FB1642" s="2"/>
      <c r="FC1642" s="2"/>
    </row>
    <row r="1643" spans="1:159" s="4" customFormat="1">
      <c r="A1643" s="50" t="s">
        <v>2210</v>
      </c>
      <c r="B1643" s="59" t="s">
        <v>2752</v>
      </c>
      <c r="C1643" s="60">
        <v>3717</v>
      </c>
      <c r="D1643" s="59" t="s">
        <v>606</v>
      </c>
      <c r="E1643" s="78" t="str">
        <f>IFERROR(VLOOKUP($C1643,'2025-26 School Level AAFTE'!$C$2:$L$2349,9,FALSE), "No")</f>
        <v>No</v>
      </c>
      <c r="F1643" s="67">
        <f>IFERROR(VLOOKUP($C1643,'2025-26 School Level AAFTE'!$C$2:$J$2349,8,FALSE), 0)</f>
        <v>312.39999999999998</v>
      </c>
      <c r="G1643" s="69">
        <f>IFERROR(IF(E1643= "yes",VLOOKUP(C1643,Summary!$B:$I,6,0),0),0)</f>
        <v>0</v>
      </c>
      <c r="H1643" s="68">
        <f t="shared" si="281"/>
        <v>0</v>
      </c>
      <c r="I1643" s="110">
        <f>VLOOKUP($A1643,'2026-27 Salary &amp; Benefits'!$A:$I,3,FALSE)</f>
        <v>1.18</v>
      </c>
      <c r="J1643" s="110">
        <f>VLOOKUP($A1643,'2026-27 Salary &amp; Benefits'!$A:$I,4,FALSE)</f>
        <v>1.18</v>
      </c>
      <c r="K1643" s="101">
        <f t="shared" si="282"/>
        <v>0</v>
      </c>
      <c r="L1643" s="100">
        <f t="shared" si="283"/>
        <v>0</v>
      </c>
      <c r="M1643" s="102">
        <f>'2026-27 Salary &amp; Benefits'!$E$6</f>
        <v>78209</v>
      </c>
      <c r="N1643" s="102">
        <f>'2026-27 Salary &amp; Benefits'!$F$6</f>
        <v>82248</v>
      </c>
      <c r="O1643" s="7">
        <f t="shared" si="284"/>
        <v>0</v>
      </c>
      <c r="P1643" s="7">
        <f t="shared" si="285"/>
        <v>0</v>
      </c>
      <c r="Q1643" s="7">
        <f>'2026-27 Salary &amp; Benefits'!G$6</f>
        <v>16817.759999999998</v>
      </c>
      <c r="R1643" s="103">
        <f>'2026-27 Salary &amp; Benefits'!H$6</f>
        <v>0.16020000000000001</v>
      </c>
      <c r="S1643" s="103">
        <f>'2026-27 Salary &amp; Benefits'!I$6</f>
        <v>0.15390000000000001</v>
      </c>
      <c r="T1643" s="7">
        <f t="shared" si="286"/>
        <v>0</v>
      </c>
      <c r="U1643" s="7">
        <f t="shared" si="287"/>
        <v>0</v>
      </c>
      <c r="V1643" s="7">
        <f t="shared" si="288"/>
        <v>0</v>
      </c>
      <c r="W1643" s="7">
        <f t="shared" si="289"/>
        <v>0</v>
      </c>
      <c r="X1643" s="18">
        <f t="shared" si="290"/>
        <v>0</v>
      </c>
      <c r="Y1643" s="2"/>
      <c r="Z1643" s="2"/>
      <c r="AA1643" s="2"/>
      <c r="AB1643" s="2"/>
      <c r="AC1643" s="2"/>
      <c r="AD1643" s="2"/>
      <c r="AE1643" s="2"/>
      <c r="AF1643" s="2"/>
      <c r="AG1643" s="2"/>
      <c r="AH1643" s="2"/>
      <c r="AI1643" s="2"/>
      <c r="AJ1643" s="2"/>
      <c r="AK1643" s="2"/>
      <c r="AL1643" s="2"/>
      <c r="AM1643" s="2"/>
      <c r="AN1643" s="2"/>
      <c r="AO1643" s="2"/>
      <c r="AP1643" s="2"/>
      <c r="AQ1643" s="2"/>
      <c r="AR1643" s="2"/>
      <c r="AS1643" s="2"/>
      <c r="AT1643" s="2"/>
      <c r="AU1643" s="2"/>
      <c r="AV1643" s="2"/>
      <c r="AW1643" s="2"/>
      <c r="AX1643" s="2"/>
      <c r="AY1643" s="2"/>
      <c r="AZ1643" s="2"/>
      <c r="BA1643" s="2"/>
      <c r="BB1643" s="2"/>
      <c r="BC1643" s="2"/>
      <c r="BD1643" s="2"/>
      <c r="BE1643" s="2"/>
      <c r="BF1643" s="2"/>
      <c r="BG1643" s="2"/>
      <c r="BH1643" s="2"/>
      <c r="BI1643" s="2"/>
      <c r="BJ1643" s="2"/>
      <c r="BK1643" s="2"/>
      <c r="BL1643" s="2"/>
      <c r="BM1643" s="2"/>
      <c r="BN1643" s="2"/>
      <c r="BO1643" s="2"/>
      <c r="BP1643" s="2"/>
      <c r="BQ1643" s="2"/>
      <c r="BR1643" s="2"/>
      <c r="BS1643" s="2"/>
      <c r="BT1643" s="2"/>
      <c r="BU1643" s="2"/>
      <c r="BV1643" s="2"/>
      <c r="BW1643" s="2"/>
      <c r="BX1643" s="2"/>
      <c r="BY1643" s="2"/>
      <c r="BZ1643" s="2"/>
      <c r="CA1643" s="2"/>
      <c r="CB1643" s="2"/>
      <c r="CC1643" s="2"/>
      <c r="CD1643" s="2"/>
      <c r="CE1643" s="2"/>
      <c r="CF1643" s="2"/>
      <c r="CG1643" s="2"/>
      <c r="CH1643" s="2"/>
      <c r="CI1643" s="2"/>
      <c r="CJ1643" s="2"/>
      <c r="CK1643" s="2"/>
      <c r="CL1643" s="2"/>
      <c r="CM1643" s="2"/>
      <c r="CN1643" s="2"/>
      <c r="CO1643" s="2"/>
      <c r="CP1643" s="2"/>
      <c r="CQ1643" s="2"/>
      <c r="CR1643" s="2"/>
      <c r="CS1643" s="2"/>
      <c r="CT1643" s="2"/>
      <c r="CU1643" s="2"/>
      <c r="CV1643" s="2"/>
      <c r="CW1643" s="2"/>
      <c r="CX1643" s="2"/>
      <c r="CY1643" s="2"/>
      <c r="CZ1643" s="2"/>
      <c r="DA1643" s="2"/>
      <c r="DB1643" s="2"/>
      <c r="DC1643" s="2"/>
      <c r="DD1643" s="2"/>
      <c r="DE1643" s="2"/>
      <c r="DF1643" s="2"/>
      <c r="DG1643" s="2"/>
      <c r="DH1643" s="2"/>
      <c r="DI1643" s="2"/>
      <c r="DJ1643" s="2"/>
      <c r="DK1643" s="2"/>
      <c r="DL1643" s="2"/>
      <c r="DM1643" s="2"/>
      <c r="DN1643" s="2"/>
      <c r="DO1643" s="2"/>
      <c r="DP1643" s="2"/>
      <c r="DQ1643" s="2"/>
      <c r="DR1643" s="2"/>
      <c r="DS1643" s="2"/>
      <c r="DT1643" s="2"/>
      <c r="DU1643" s="2"/>
      <c r="DV1643" s="2"/>
      <c r="DW1643" s="2"/>
      <c r="DX1643" s="2"/>
      <c r="DY1643" s="2"/>
      <c r="DZ1643" s="2"/>
      <c r="EA1643" s="2"/>
      <c r="EB1643" s="2"/>
      <c r="EC1643" s="2"/>
      <c r="ED1643" s="2"/>
      <c r="EE1643" s="2"/>
      <c r="EF1643" s="2"/>
      <c r="EG1643" s="2"/>
      <c r="EH1643" s="2"/>
      <c r="EI1643" s="2"/>
      <c r="EJ1643" s="2"/>
      <c r="EK1643" s="2"/>
      <c r="EL1643" s="2"/>
      <c r="EM1643" s="2"/>
      <c r="EN1643" s="2"/>
      <c r="EO1643" s="2"/>
      <c r="EP1643" s="2"/>
      <c r="EQ1643" s="2"/>
      <c r="ER1643" s="2"/>
      <c r="ES1643" s="2"/>
      <c r="ET1643" s="2"/>
      <c r="EU1643" s="2"/>
      <c r="EV1643" s="2"/>
      <c r="EW1643" s="2"/>
      <c r="EX1643" s="2"/>
      <c r="EY1643" s="2"/>
      <c r="EZ1643" s="2"/>
      <c r="FA1643" s="2"/>
      <c r="FB1643" s="2"/>
      <c r="FC1643" s="2"/>
    </row>
    <row r="1644" spans="1:159" s="4" customFormat="1">
      <c r="A1644" s="50" t="s">
        <v>2210</v>
      </c>
      <c r="B1644" s="59" t="s">
        <v>2752</v>
      </c>
      <c r="C1644" s="60">
        <v>2307</v>
      </c>
      <c r="D1644" s="59" t="s">
        <v>567</v>
      </c>
      <c r="E1644" s="78" t="str">
        <f>IFERROR(VLOOKUP($C1644,'2025-26 School Level AAFTE'!$C$2:$L$2349,9,FALSE), "No")</f>
        <v>Yes</v>
      </c>
      <c r="F1644" s="67">
        <f>IFERROR(VLOOKUP($C1644,'2025-26 School Level AAFTE'!$C$2:$J$2349,8,FALSE), 0)</f>
        <v>394.65</v>
      </c>
      <c r="G1644" s="69">
        <f>IFERROR(IF(E1644= "yes",VLOOKUP(C1644,Summary!$B:$I,6,0),0),0)</f>
        <v>0</v>
      </c>
      <c r="H1644" s="68">
        <f t="shared" si="281"/>
        <v>394.65</v>
      </c>
      <c r="I1644" s="110">
        <f>VLOOKUP($A1644,'2026-27 Salary &amp; Benefits'!$A:$I,3,FALSE)</f>
        <v>1.18</v>
      </c>
      <c r="J1644" s="110">
        <f>VLOOKUP($A1644,'2026-27 Salary &amp; Benefits'!$A:$I,4,FALSE)</f>
        <v>1.18</v>
      </c>
      <c r="K1644" s="101">
        <f t="shared" si="282"/>
        <v>394.65</v>
      </c>
      <c r="L1644" s="100">
        <f t="shared" si="283"/>
        <v>1.1579999999999999</v>
      </c>
      <c r="M1644" s="102">
        <f>'2026-27 Salary &amp; Benefits'!$E$6</f>
        <v>78209</v>
      </c>
      <c r="N1644" s="102">
        <f>'2026-27 Salary &amp; Benefits'!$F$6</f>
        <v>82248</v>
      </c>
      <c r="O1644" s="7">
        <f t="shared" si="284"/>
        <v>106867.91</v>
      </c>
      <c r="P1644" s="7">
        <f t="shared" si="285"/>
        <v>5519.0500000000029</v>
      </c>
      <c r="Q1644" s="7">
        <f>'2026-27 Salary &amp; Benefits'!G$6</f>
        <v>16817.759999999998</v>
      </c>
      <c r="R1644" s="103">
        <f>'2026-27 Salary &amp; Benefits'!H$6</f>
        <v>0.16020000000000001</v>
      </c>
      <c r="S1644" s="103">
        <f>'2026-27 Salary &amp; Benefits'!I$6</f>
        <v>0.15390000000000001</v>
      </c>
      <c r="T1644" s="7">
        <f t="shared" si="286"/>
        <v>37444.589999999997</v>
      </c>
      <c r="U1644" s="7">
        <f t="shared" si="287"/>
        <v>1873.12</v>
      </c>
      <c r="V1644" s="7">
        <f t="shared" si="288"/>
        <v>288.27</v>
      </c>
      <c r="W1644" s="7">
        <f t="shared" si="289"/>
        <v>2161.39</v>
      </c>
      <c r="X1644" s="18">
        <f t="shared" si="290"/>
        <v>151992.94</v>
      </c>
      <c r="Y1644" s="2"/>
      <c r="Z1644" s="2"/>
      <c r="AA1644" s="2"/>
      <c r="AB1644" s="2"/>
      <c r="AC1644" s="2"/>
      <c r="AD1644" s="2"/>
      <c r="AE1644" s="2"/>
      <c r="AF1644" s="2"/>
      <c r="AG1644" s="2"/>
      <c r="AH1644" s="2"/>
      <c r="AI1644" s="2"/>
      <c r="AJ1644" s="2"/>
      <c r="AK1644" s="2"/>
      <c r="AL1644" s="2"/>
      <c r="AM1644" s="2"/>
      <c r="AN1644" s="2"/>
      <c r="AO1644" s="2"/>
      <c r="AP1644" s="2"/>
      <c r="AQ1644" s="2"/>
      <c r="AR1644" s="2"/>
      <c r="AS1644" s="2"/>
      <c r="AT1644" s="2"/>
      <c r="AU1644" s="2"/>
      <c r="AV1644" s="2"/>
      <c r="AW1644" s="2"/>
      <c r="AX1644" s="2"/>
      <c r="AY1644" s="2"/>
      <c r="AZ1644" s="2"/>
      <c r="BA1644" s="2"/>
      <c r="BB1644" s="2"/>
      <c r="BC1644" s="2"/>
      <c r="BD1644" s="2"/>
      <c r="BE1644" s="2"/>
      <c r="BF1644" s="2"/>
      <c r="BG1644" s="2"/>
      <c r="BH1644" s="2"/>
      <c r="BI1644" s="2"/>
      <c r="BJ1644" s="2"/>
      <c r="BK1644" s="2"/>
      <c r="BL1644" s="2"/>
      <c r="BM1644" s="2"/>
      <c r="BN1644" s="2"/>
      <c r="BO1644" s="2"/>
      <c r="BP1644" s="2"/>
      <c r="BQ1644" s="2"/>
      <c r="BR1644" s="2"/>
      <c r="BS1644" s="2"/>
      <c r="BT1644" s="2"/>
      <c r="BU1644" s="2"/>
      <c r="BV1644" s="2"/>
      <c r="BW1644" s="2"/>
      <c r="BX1644" s="2"/>
      <c r="BY1644" s="2"/>
      <c r="BZ1644" s="2"/>
      <c r="CA1644" s="2"/>
      <c r="CB1644" s="2"/>
      <c r="CC1644" s="2"/>
      <c r="CD1644" s="2"/>
      <c r="CE1644" s="2"/>
      <c r="CF1644" s="2"/>
      <c r="CG1644" s="2"/>
      <c r="CH1644" s="2"/>
      <c r="CI1644" s="2"/>
      <c r="CJ1644" s="2"/>
      <c r="CK1644" s="2"/>
      <c r="CL1644" s="2"/>
      <c r="CM1644" s="2"/>
      <c r="CN1644" s="2"/>
      <c r="CO1644" s="2"/>
      <c r="CP1644" s="2"/>
      <c r="CQ1644" s="2"/>
      <c r="CR1644" s="2"/>
      <c r="CS1644" s="2"/>
      <c r="CT1644" s="2"/>
      <c r="CU1644" s="2"/>
      <c r="CV1644" s="2"/>
      <c r="CW1644" s="2"/>
      <c r="CX1644" s="2"/>
      <c r="CY1644" s="2"/>
      <c r="CZ1644" s="2"/>
      <c r="DA1644" s="2"/>
      <c r="DB1644" s="2"/>
      <c r="DC1644" s="2"/>
      <c r="DD1644" s="2"/>
      <c r="DE1644" s="2"/>
      <c r="DF1644" s="2"/>
      <c r="DG1644" s="2"/>
      <c r="DH1644" s="2"/>
      <c r="DI1644" s="2"/>
      <c r="DJ1644" s="2"/>
      <c r="DK1644" s="2"/>
      <c r="DL1644" s="2"/>
      <c r="DM1644" s="2"/>
      <c r="DN1644" s="2"/>
      <c r="DO1644" s="2"/>
      <c r="DP1644" s="2"/>
      <c r="DQ1644" s="2"/>
      <c r="DR1644" s="2"/>
      <c r="DS1644" s="2"/>
      <c r="DT1644" s="2"/>
      <c r="DU1644" s="2"/>
      <c r="DV1644" s="2"/>
      <c r="DW1644" s="2"/>
      <c r="DX1644" s="2"/>
      <c r="DY1644" s="2"/>
      <c r="DZ1644" s="2"/>
      <c r="EA1644" s="2"/>
      <c r="EB1644" s="2"/>
      <c r="EC1644" s="2"/>
      <c r="ED1644" s="2"/>
      <c r="EE1644" s="2"/>
      <c r="EF1644" s="2"/>
      <c r="EG1644" s="2"/>
      <c r="EH1644" s="2"/>
      <c r="EI1644" s="2"/>
      <c r="EJ1644" s="2"/>
      <c r="EK1644" s="2"/>
      <c r="EL1644" s="2"/>
      <c r="EM1644" s="2"/>
      <c r="EN1644" s="2"/>
      <c r="EO1644" s="2"/>
      <c r="EP1644" s="2"/>
      <c r="EQ1644" s="2"/>
      <c r="ER1644" s="2"/>
      <c r="ES1644" s="2"/>
      <c r="ET1644" s="2"/>
      <c r="EU1644" s="2"/>
      <c r="EV1644" s="2"/>
      <c r="EW1644" s="2"/>
      <c r="EX1644" s="2"/>
      <c r="EY1644" s="2"/>
      <c r="EZ1644" s="2"/>
      <c r="FA1644" s="2"/>
      <c r="FB1644" s="2"/>
      <c r="FC1644" s="2"/>
    </row>
    <row r="1645" spans="1:159" s="4" customFormat="1">
      <c r="A1645" s="50" t="s">
        <v>2210</v>
      </c>
      <c r="B1645" s="59" t="s">
        <v>2752</v>
      </c>
      <c r="C1645" s="60">
        <v>2220</v>
      </c>
      <c r="D1645" s="59" t="s">
        <v>561</v>
      </c>
      <c r="E1645" s="78" t="str">
        <f>IFERROR(VLOOKUP($C1645,'2025-26 School Level AAFTE'!$C$2:$L$2349,9,FALSE), "No")</f>
        <v>No</v>
      </c>
      <c r="F1645" s="67">
        <f>IFERROR(VLOOKUP($C1645,'2025-26 School Level AAFTE'!$C$2:$J$2349,8,FALSE), 0)</f>
        <v>1661.99</v>
      </c>
      <c r="G1645" s="69">
        <f>IFERROR(IF(E1645= "yes",VLOOKUP(C1645,Summary!$B:$I,6,0),0),0)</f>
        <v>0</v>
      </c>
      <c r="H1645" s="68">
        <f t="shared" si="281"/>
        <v>0</v>
      </c>
      <c r="I1645" s="110">
        <f>VLOOKUP($A1645,'2026-27 Salary &amp; Benefits'!$A:$I,3,FALSE)</f>
        <v>1.18</v>
      </c>
      <c r="J1645" s="110">
        <f>VLOOKUP($A1645,'2026-27 Salary &amp; Benefits'!$A:$I,4,FALSE)</f>
        <v>1.18</v>
      </c>
      <c r="K1645" s="101">
        <f t="shared" si="282"/>
        <v>0</v>
      </c>
      <c r="L1645" s="100">
        <f t="shared" si="283"/>
        <v>0</v>
      </c>
      <c r="M1645" s="102">
        <f>'2026-27 Salary &amp; Benefits'!$E$6</f>
        <v>78209</v>
      </c>
      <c r="N1645" s="102">
        <f>'2026-27 Salary &amp; Benefits'!$F$6</f>
        <v>82248</v>
      </c>
      <c r="O1645" s="7">
        <f t="shared" si="284"/>
        <v>0</v>
      </c>
      <c r="P1645" s="7">
        <f t="shared" si="285"/>
        <v>0</v>
      </c>
      <c r="Q1645" s="7">
        <f>'2026-27 Salary &amp; Benefits'!G$6</f>
        <v>16817.759999999998</v>
      </c>
      <c r="R1645" s="103">
        <f>'2026-27 Salary &amp; Benefits'!H$6</f>
        <v>0.16020000000000001</v>
      </c>
      <c r="S1645" s="103">
        <f>'2026-27 Salary &amp; Benefits'!I$6</f>
        <v>0.15390000000000001</v>
      </c>
      <c r="T1645" s="7">
        <f t="shared" si="286"/>
        <v>0</v>
      </c>
      <c r="U1645" s="7">
        <f t="shared" si="287"/>
        <v>0</v>
      </c>
      <c r="V1645" s="7">
        <f t="shared" si="288"/>
        <v>0</v>
      </c>
      <c r="W1645" s="7">
        <f t="shared" si="289"/>
        <v>0</v>
      </c>
      <c r="X1645" s="18">
        <f t="shared" si="290"/>
        <v>0</v>
      </c>
      <c r="Y1645" s="2"/>
      <c r="Z1645" s="2"/>
      <c r="AA1645" s="2"/>
      <c r="AB1645" s="2"/>
      <c r="AC1645" s="2"/>
      <c r="AD1645" s="2"/>
      <c r="AE1645" s="2"/>
      <c r="AF1645" s="2"/>
      <c r="AG1645" s="2"/>
      <c r="AH1645" s="2"/>
      <c r="AI1645" s="2"/>
      <c r="AJ1645" s="2"/>
      <c r="AK1645" s="2"/>
      <c r="AL1645" s="2"/>
      <c r="AM1645" s="2"/>
      <c r="AN1645" s="2"/>
      <c r="AO1645" s="2"/>
      <c r="AP1645" s="2"/>
      <c r="AQ1645" s="2"/>
      <c r="AR1645" s="2"/>
      <c r="AS1645" s="2"/>
      <c r="AT1645" s="2"/>
      <c r="AU1645" s="2"/>
      <c r="AV1645" s="2"/>
      <c r="AW1645" s="2"/>
      <c r="AX1645" s="2"/>
      <c r="AY1645" s="2"/>
      <c r="AZ1645" s="2"/>
      <c r="BA1645" s="2"/>
      <c r="BB1645" s="2"/>
      <c r="BC1645" s="2"/>
      <c r="BD1645" s="2"/>
      <c r="BE1645" s="2"/>
      <c r="BF1645" s="2"/>
      <c r="BG1645" s="2"/>
      <c r="BH1645" s="2"/>
      <c r="BI1645" s="2"/>
      <c r="BJ1645" s="2"/>
      <c r="BK1645" s="2"/>
      <c r="BL1645" s="2"/>
      <c r="BM1645" s="2"/>
      <c r="BN1645" s="2"/>
      <c r="BO1645" s="2"/>
      <c r="BP1645" s="2"/>
      <c r="BQ1645" s="2"/>
      <c r="BR1645" s="2"/>
      <c r="BS1645" s="2"/>
      <c r="BT1645" s="2"/>
      <c r="BU1645" s="2"/>
      <c r="BV1645" s="2"/>
      <c r="BW1645" s="2"/>
      <c r="BX1645" s="2"/>
      <c r="BY1645" s="2"/>
      <c r="BZ1645" s="2"/>
      <c r="CA1645" s="2"/>
      <c r="CB1645" s="2"/>
      <c r="CC1645" s="2"/>
      <c r="CD1645" s="2"/>
      <c r="CE1645" s="2"/>
      <c r="CF1645" s="2"/>
      <c r="CG1645" s="2"/>
      <c r="CH1645" s="2"/>
      <c r="CI1645" s="2"/>
      <c r="CJ1645" s="2"/>
      <c r="CK1645" s="2"/>
      <c r="CL1645" s="2"/>
      <c r="CM1645" s="2"/>
      <c r="CN1645" s="2"/>
      <c r="CO1645" s="2"/>
      <c r="CP1645" s="2"/>
      <c r="CQ1645" s="2"/>
      <c r="CR1645" s="2"/>
      <c r="CS1645" s="2"/>
      <c r="CT1645" s="2"/>
      <c r="CU1645" s="2"/>
      <c r="CV1645" s="2"/>
      <c r="CW1645" s="2"/>
      <c r="CX1645" s="2"/>
      <c r="CY1645" s="2"/>
      <c r="CZ1645" s="2"/>
      <c r="DA1645" s="2"/>
      <c r="DB1645" s="2"/>
      <c r="DC1645" s="2"/>
      <c r="DD1645" s="2"/>
      <c r="DE1645" s="2"/>
      <c r="DF1645" s="2"/>
      <c r="DG1645" s="2"/>
      <c r="DH1645" s="2"/>
      <c r="DI1645" s="2"/>
      <c r="DJ1645" s="2"/>
      <c r="DK1645" s="2"/>
      <c r="DL1645" s="2"/>
      <c r="DM1645" s="2"/>
      <c r="DN1645" s="2"/>
      <c r="DO1645" s="2"/>
      <c r="DP1645" s="2"/>
      <c r="DQ1645" s="2"/>
      <c r="DR1645" s="2"/>
      <c r="DS1645" s="2"/>
      <c r="DT1645" s="2"/>
      <c r="DU1645" s="2"/>
      <c r="DV1645" s="2"/>
      <c r="DW1645" s="2"/>
      <c r="DX1645" s="2"/>
      <c r="DY1645" s="2"/>
      <c r="DZ1645" s="2"/>
      <c r="EA1645" s="2"/>
      <c r="EB1645" s="2"/>
      <c r="EC1645" s="2"/>
      <c r="ED1645" s="2"/>
      <c r="EE1645" s="2"/>
      <c r="EF1645" s="2"/>
      <c r="EG1645" s="2"/>
      <c r="EH1645" s="2"/>
      <c r="EI1645" s="2"/>
      <c r="EJ1645" s="2"/>
      <c r="EK1645" s="2"/>
      <c r="EL1645" s="2"/>
      <c r="EM1645" s="2"/>
      <c r="EN1645" s="2"/>
      <c r="EO1645" s="2"/>
      <c r="EP1645" s="2"/>
      <c r="EQ1645" s="2"/>
      <c r="ER1645" s="2"/>
      <c r="ES1645" s="2"/>
      <c r="ET1645" s="2"/>
      <c r="EU1645" s="2"/>
      <c r="EV1645" s="2"/>
      <c r="EW1645" s="2"/>
      <c r="EX1645" s="2"/>
      <c r="EY1645" s="2"/>
      <c r="EZ1645" s="2"/>
      <c r="FA1645" s="2"/>
      <c r="FB1645" s="2"/>
      <c r="FC1645" s="2"/>
    </row>
    <row r="1646" spans="1:159" s="4" customFormat="1">
      <c r="A1646" s="50" t="s">
        <v>2210</v>
      </c>
      <c r="B1646" s="59" t="s">
        <v>2752</v>
      </c>
      <c r="C1646" s="60">
        <v>2070</v>
      </c>
      <c r="D1646" s="59" t="s">
        <v>542</v>
      </c>
      <c r="E1646" s="78" t="str">
        <f>IFERROR(VLOOKUP($C1646,'2025-26 School Level AAFTE'!$C$2:$L$2349,9,FALSE), "No")</f>
        <v>No</v>
      </c>
      <c r="F1646" s="67">
        <f>IFERROR(VLOOKUP($C1646,'2025-26 School Level AAFTE'!$C$2:$J$2349,8,FALSE), 0)</f>
        <v>374.04999999999995</v>
      </c>
      <c r="G1646" s="69">
        <f>IFERROR(IF(E1646= "yes",VLOOKUP(C1646,Summary!$B:$I,6,0),0),0)</f>
        <v>0</v>
      </c>
      <c r="H1646" s="68">
        <f t="shared" si="281"/>
        <v>0</v>
      </c>
      <c r="I1646" s="110">
        <f>VLOOKUP($A1646,'2026-27 Salary &amp; Benefits'!$A:$I,3,FALSE)</f>
        <v>1.18</v>
      </c>
      <c r="J1646" s="110">
        <f>VLOOKUP($A1646,'2026-27 Salary &amp; Benefits'!$A:$I,4,FALSE)</f>
        <v>1.18</v>
      </c>
      <c r="K1646" s="101">
        <f t="shared" si="282"/>
        <v>0</v>
      </c>
      <c r="L1646" s="100">
        <f t="shared" si="283"/>
        <v>0</v>
      </c>
      <c r="M1646" s="102">
        <f>'2026-27 Salary &amp; Benefits'!$E$6</f>
        <v>78209</v>
      </c>
      <c r="N1646" s="102">
        <f>'2026-27 Salary &amp; Benefits'!$F$6</f>
        <v>82248</v>
      </c>
      <c r="O1646" s="7">
        <f t="shared" si="284"/>
        <v>0</v>
      </c>
      <c r="P1646" s="7">
        <f t="shared" si="285"/>
        <v>0</v>
      </c>
      <c r="Q1646" s="7">
        <f>'2026-27 Salary &amp; Benefits'!G$6</f>
        <v>16817.759999999998</v>
      </c>
      <c r="R1646" s="103">
        <f>'2026-27 Salary &amp; Benefits'!H$6</f>
        <v>0.16020000000000001</v>
      </c>
      <c r="S1646" s="103">
        <f>'2026-27 Salary &amp; Benefits'!I$6</f>
        <v>0.15390000000000001</v>
      </c>
      <c r="T1646" s="7">
        <f t="shared" si="286"/>
        <v>0</v>
      </c>
      <c r="U1646" s="7">
        <f t="shared" si="287"/>
        <v>0</v>
      </c>
      <c r="V1646" s="7">
        <f t="shared" si="288"/>
        <v>0</v>
      </c>
      <c r="W1646" s="7">
        <f t="shared" si="289"/>
        <v>0</v>
      </c>
      <c r="X1646" s="18">
        <f t="shared" si="290"/>
        <v>0</v>
      </c>
      <c r="Y1646" s="2"/>
      <c r="Z1646" s="2"/>
      <c r="AA1646" s="2"/>
      <c r="AB1646" s="2"/>
      <c r="AC1646" s="2"/>
      <c r="AD1646" s="2"/>
      <c r="AE1646" s="2"/>
      <c r="AF1646" s="2"/>
      <c r="AG1646" s="2"/>
      <c r="AH1646" s="2"/>
      <c r="AI1646" s="2"/>
      <c r="AJ1646" s="2"/>
      <c r="AK1646" s="2"/>
      <c r="AL1646" s="2"/>
      <c r="AM1646" s="2"/>
      <c r="AN1646" s="2"/>
      <c r="AO1646" s="2"/>
      <c r="AP1646" s="2"/>
      <c r="AQ1646" s="2"/>
      <c r="AR1646" s="2"/>
      <c r="AS1646" s="2"/>
      <c r="AT1646" s="2"/>
      <c r="AU1646" s="2"/>
      <c r="AV1646" s="2"/>
      <c r="AW1646" s="2"/>
      <c r="AX1646" s="2"/>
      <c r="AY1646" s="2"/>
      <c r="AZ1646" s="2"/>
      <c r="BA1646" s="2"/>
      <c r="BB1646" s="2"/>
      <c r="BC1646" s="2"/>
      <c r="BD1646" s="2"/>
      <c r="BE1646" s="2"/>
      <c r="BF1646" s="2"/>
      <c r="BG1646" s="2"/>
      <c r="BH1646" s="2"/>
      <c r="BI1646" s="2"/>
      <c r="BJ1646" s="2"/>
      <c r="BK1646" s="2"/>
      <c r="BL1646" s="2"/>
      <c r="BM1646" s="2"/>
      <c r="BN1646" s="2"/>
      <c r="BO1646" s="2"/>
      <c r="BP1646" s="2"/>
      <c r="BQ1646" s="2"/>
      <c r="BR1646" s="2"/>
      <c r="BS1646" s="2"/>
      <c r="BT1646" s="2"/>
      <c r="BU1646" s="2"/>
      <c r="BV1646" s="2"/>
      <c r="BW1646" s="2"/>
      <c r="BX1646" s="2"/>
      <c r="BY1646" s="2"/>
      <c r="BZ1646" s="2"/>
      <c r="CA1646" s="2"/>
      <c r="CB1646" s="2"/>
      <c r="CC1646" s="2"/>
      <c r="CD1646" s="2"/>
      <c r="CE1646" s="2"/>
      <c r="CF1646" s="2"/>
      <c r="CG1646" s="2"/>
      <c r="CH1646" s="2"/>
      <c r="CI1646" s="2"/>
      <c r="CJ1646" s="2"/>
      <c r="CK1646" s="2"/>
      <c r="CL1646" s="2"/>
      <c r="CM1646" s="2"/>
      <c r="CN1646" s="2"/>
      <c r="CO1646" s="2"/>
      <c r="CP1646" s="2"/>
      <c r="CQ1646" s="2"/>
      <c r="CR1646" s="2"/>
      <c r="CS1646" s="2"/>
      <c r="CT1646" s="2"/>
      <c r="CU1646" s="2"/>
      <c r="CV1646" s="2"/>
      <c r="CW1646" s="2"/>
      <c r="CX1646" s="2"/>
      <c r="CY1646" s="2"/>
      <c r="CZ1646" s="2"/>
      <c r="DA1646" s="2"/>
      <c r="DB1646" s="2"/>
      <c r="DC1646" s="2"/>
      <c r="DD1646" s="2"/>
      <c r="DE1646" s="2"/>
      <c r="DF1646" s="2"/>
      <c r="DG1646" s="2"/>
      <c r="DH1646" s="2"/>
      <c r="DI1646" s="2"/>
      <c r="DJ1646" s="2"/>
      <c r="DK1646" s="2"/>
      <c r="DL1646" s="2"/>
      <c r="DM1646" s="2"/>
      <c r="DN1646" s="2"/>
      <c r="DO1646" s="2"/>
      <c r="DP1646" s="2"/>
      <c r="DQ1646" s="2"/>
      <c r="DR1646" s="2"/>
      <c r="DS1646" s="2"/>
      <c r="DT1646" s="2"/>
      <c r="DU1646" s="2"/>
      <c r="DV1646" s="2"/>
      <c r="DW1646" s="2"/>
      <c r="DX1646" s="2"/>
      <c r="DY1646" s="2"/>
      <c r="DZ1646" s="2"/>
      <c r="EA1646" s="2"/>
      <c r="EB1646" s="2"/>
      <c r="EC1646" s="2"/>
      <c r="ED1646" s="2"/>
      <c r="EE1646" s="2"/>
      <c r="EF1646" s="2"/>
      <c r="EG1646" s="2"/>
      <c r="EH1646" s="2"/>
      <c r="EI1646" s="2"/>
      <c r="EJ1646" s="2"/>
      <c r="EK1646" s="2"/>
      <c r="EL1646" s="2"/>
      <c r="EM1646" s="2"/>
      <c r="EN1646" s="2"/>
      <c r="EO1646" s="2"/>
      <c r="EP1646" s="2"/>
      <c r="EQ1646" s="2"/>
      <c r="ER1646" s="2"/>
      <c r="ES1646" s="2"/>
      <c r="ET1646" s="2"/>
      <c r="EU1646" s="2"/>
      <c r="EV1646" s="2"/>
      <c r="EW1646" s="2"/>
      <c r="EX1646" s="2"/>
      <c r="EY1646" s="2"/>
      <c r="EZ1646" s="2"/>
      <c r="FA1646" s="2"/>
      <c r="FB1646" s="2"/>
      <c r="FC1646" s="2"/>
    </row>
    <row r="1647" spans="1:159" s="4" customFormat="1">
      <c r="A1647" s="50" t="s">
        <v>2210</v>
      </c>
      <c r="B1647" s="59" t="s">
        <v>2752</v>
      </c>
      <c r="C1647" s="60">
        <v>5777</v>
      </c>
      <c r="D1647" s="59" t="s">
        <v>625</v>
      </c>
      <c r="E1647" s="78" t="str">
        <f>IFERROR(VLOOKUP($C1647,'2025-26 School Level AAFTE'!$C$2:$L$2349,9,FALSE), "No")</f>
        <v>No</v>
      </c>
      <c r="F1647" s="67">
        <f>IFERROR(VLOOKUP($C1647,'2025-26 School Level AAFTE'!$C$2:$J$2349,8,FALSE), 0)</f>
        <v>152.5</v>
      </c>
      <c r="G1647" s="69">
        <f>IFERROR(IF(E1647= "yes",VLOOKUP(C1647,Summary!$B:$I,6,0),0),0)</f>
        <v>0</v>
      </c>
      <c r="H1647" s="68">
        <f t="shared" si="281"/>
        <v>0</v>
      </c>
      <c r="I1647" s="110">
        <f>VLOOKUP($A1647,'2026-27 Salary &amp; Benefits'!$A:$I,3,FALSE)</f>
        <v>1.18</v>
      </c>
      <c r="J1647" s="110">
        <f>VLOOKUP($A1647,'2026-27 Salary &amp; Benefits'!$A:$I,4,FALSE)</f>
        <v>1.18</v>
      </c>
      <c r="K1647" s="101">
        <f t="shared" si="282"/>
        <v>0</v>
      </c>
      <c r="L1647" s="100">
        <f t="shared" si="283"/>
        <v>0</v>
      </c>
      <c r="M1647" s="102">
        <f>'2026-27 Salary &amp; Benefits'!$E$6</f>
        <v>78209</v>
      </c>
      <c r="N1647" s="102">
        <f>'2026-27 Salary &amp; Benefits'!$F$6</f>
        <v>82248</v>
      </c>
      <c r="O1647" s="7">
        <f t="shared" si="284"/>
        <v>0</v>
      </c>
      <c r="P1647" s="7">
        <f t="shared" si="285"/>
        <v>0</v>
      </c>
      <c r="Q1647" s="7">
        <f>'2026-27 Salary &amp; Benefits'!G$6</f>
        <v>16817.759999999998</v>
      </c>
      <c r="R1647" s="103">
        <f>'2026-27 Salary &amp; Benefits'!H$6</f>
        <v>0.16020000000000001</v>
      </c>
      <c r="S1647" s="103">
        <f>'2026-27 Salary &amp; Benefits'!I$6</f>
        <v>0.15390000000000001</v>
      </c>
      <c r="T1647" s="7">
        <f t="shared" si="286"/>
        <v>0</v>
      </c>
      <c r="U1647" s="7">
        <f t="shared" si="287"/>
        <v>0</v>
      </c>
      <c r="V1647" s="7">
        <f t="shared" si="288"/>
        <v>0</v>
      </c>
      <c r="W1647" s="7">
        <f t="shared" si="289"/>
        <v>0</v>
      </c>
      <c r="X1647" s="18">
        <f t="shared" si="290"/>
        <v>0</v>
      </c>
      <c r="Y1647" s="2"/>
      <c r="Z1647" s="2"/>
      <c r="AA1647" s="2"/>
      <c r="AB1647" s="2"/>
      <c r="AC1647" s="2"/>
      <c r="AD1647" s="2"/>
      <c r="AE1647" s="2"/>
      <c r="AF1647" s="2"/>
      <c r="AG1647" s="2"/>
      <c r="AH1647" s="2"/>
      <c r="AI1647" s="2"/>
      <c r="AJ1647" s="2"/>
      <c r="AK1647" s="2"/>
      <c r="AL1647" s="2"/>
      <c r="AM1647" s="2"/>
      <c r="AN1647" s="2"/>
      <c r="AO1647" s="2"/>
      <c r="AP1647" s="2"/>
      <c r="AQ1647" s="2"/>
      <c r="AR1647" s="2"/>
      <c r="AS1647" s="2"/>
      <c r="AT1647" s="2"/>
      <c r="AU1647" s="2"/>
      <c r="AV1647" s="2"/>
      <c r="AW1647" s="2"/>
      <c r="AX1647" s="2"/>
      <c r="AY1647" s="2"/>
      <c r="AZ1647" s="2"/>
      <c r="BA1647" s="2"/>
      <c r="BB1647" s="2"/>
      <c r="BC1647" s="2"/>
      <c r="BD1647" s="2"/>
      <c r="BE1647" s="2"/>
      <c r="BF1647" s="2"/>
      <c r="BG1647" s="2"/>
      <c r="BH1647" s="2"/>
      <c r="BI1647" s="2"/>
      <c r="BJ1647" s="2"/>
      <c r="BK1647" s="2"/>
      <c r="BL1647" s="2"/>
      <c r="BM1647" s="2"/>
      <c r="BN1647" s="2"/>
      <c r="BO1647" s="2"/>
      <c r="BP1647" s="2"/>
      <c r="BQ1647" s="2"/>
      <c r="BR1647" s="2"/>
      <c r="BS1647" s="2"/>
      <c r="BT1647" s="2"/>
      <c r="BU1647" s="2"/>
      <c r="BV1647" s="2"/>
      <c r="BW1647" s="2"/>
      <c r="BX1647" s="2"/>
      <c r="BY1647" s="2"/>
      <c r="BZ1647" s="2"/>
      <c r="CA1647" s="2"/>
      <c r="CB1647" s="2"/>
      <c r="CC1647" s="2"/>
      <c r="CD1647" s="2"/>
      <c r="CE1647" s="2"/>
      <c r="CF1647" s="2"/>
      <c r="CG1647" s="2"/>
      <c r="CH1647" s="2"/>
      <c r="CI1647" s="2"/>
      <c r="CJ1647" s="2"/>
      <c r="CK1647" s="2"/>
      <c r="CL1647" s="2"/>
      <c r="CM1647" s="2"/>
      <c r="CN1647" s="2"/>
      <c r="CO1647" s="2"/>
      <c r="CP1647" s="2"/>
      <c r="CQ1647" s="2"/>
      <c r="CR1647" s="2"/>
      <c r="CS1647" s="2"/>
      <c r="CT1647" s="2"/>
      <c r="CU1647" s="2"/>
      <c r="CV1647" s="2"/>
      <c r="CW1647" s="2"/>
      <c r="CX1647" s="2"/>
      <c r="CY1647" s="2"/>
      <c r="CZ1647" s="2"/>
      <c r="DA1647" s="2"/>
      <c r="DB1647" s="2"/>
      <c r="DC1647" s="2"/>
      <c r="DD1647" s="2"/>
      <c r="DE1647" s="2"/>
      <c r="DF1647" s="2"/>
      <c r="DG1647" s="2"/>
      <c r="DH1647" s="2"/>
      <c r="DI1647" s="2"/>
      <c r="DJ1647" s="2"/>
      <c r="DK1647" s="2"/>
      <c r="DL1647" s="2"/>
      <c r="DM1647" s="2"/>
      <c r="DN1647" s="2"/>
      <c r="DO1647" s="2"/>
      <c r="DP1647" s="2"/>
      <c r="DQ1647" s="2"/>
      <c r="DR1647" s="2"/>
      <c r="DS1647" s="2"/>
      <c r="DT1647" s="2"/>
      <c r="DU1647" s="2"/>
      <c r="DV1647" s="2"/>
      <c r="DW1647" s="2"/>
      <c r="DX1647" s="2"/>
      <c r="DY1647" s="2"/>
      <c r="DZ1647" s="2"/>
      <c r="EA1647" s="2"/>
      <c r="EB1647" s="2"/>
      <c r="EC1647" s="2"/>
      <c r="ED1647" s="2"/>
      <c r="EE1647" s="2"/>
      <c r="EF1647" s="2"/>
      <c r="EG1647" s="2"/>
      <c r="EH1647" s="2"/>
      <c r="EI1647" s="2"/>
      <c r="EJ1647" s="2"/>
      <c r="EK1647" s="2"/>
      <c r="EL1647" s="2"/>
      <c r="EM1647" s="2"/>
      <c r="EN1647" s="2"/>
      <c r="EO1647" s="2"/>
      <c r="EP1647" s="2"/>
      <c r="EQ1647" s="2"/>
      <c r="ER1647" s="2"/>
      <c r="ES1647" s="2"/>
      <c r="ET1647" s="2"/>
      <c r="EU1647" s="2"/>
      <c r="EV1647" s="2"/>
      <c r="EW1647" s="2"/>
      <c r="EX1647" s="2"/>
      <c r="EY1647" s="2"/>
      <c r="EZ1647" s="2"/>
      <c r="FA1647" s="2"/>
      <c r="FB1647" s="2"/>
      <c r="FC1647" s="2"/>
    </row>
    <row r="1648" spans="1:159" s="4" customFormat="1">
      <c r="A1648" s="50" t="s">
        <v>2210</v>
      </c>
      <c r="B1648" s="59" t="s">
        <v>2752</v>
      </c>
      <c r="C1648" s="60">
        <v>2209</v>
      </c>
      <c r="D1648" s="59" t="s">
        <v>560</v>
      </c>
      <c r="E1648" s="78" t="str">
        <f>IFERROR(VLOOKUP($C1648,'2025-26 School Level AAFTE'!$C$2:$L$2349,9,FALSE), "No")</f>
        <v>Yes</v>
      </c>
      <c r="F1648" s="67">
        <f>IFERROR(VLOOKUP($C1648,'2025-26 School Level AAFTE'!$C$2:$J$2349,8,FALSE), 0)</f>
        <v>551.35</v>
      </c>
      <c r="G1648" s="69">
        <f>IFERROR(IF(E1648= "yes",VLOOKUP(C1648,Summary!$B:$I,6,0),0),0)</f>
        <v>0</v>
      </c>
      <c r="H1648" s="68">
        <f t="shared" si="281"/>
        <v>551.35</v>
      </c>
      <c r="I1648" s="110">
        <f>VLOOKUP($A1648,'2026-27 Salary &amp; Benefits'!$A:$I,3,FALSE)</f>
        <v>1.18</v>
      </c>
      <c r="J1648" s="110">
        <f>VLOOKUP($A1648,'2026-27 Salary &amp; Benefits'!$A:$I,4,FALSE)</f>
        <v>1.18</v>
      </c>
      <c r="K1648" s="101">
        <f t="shared" si="282"/>
        <v>551.35</v>
      </c>
      <c r="L1648" s="100">
        <f t="shared" si="283"/>
        <v>1.617</v>
      </c>
      <c r="M1648" s="102">
        <f>'2026-27 Salary &amp; Benefits'!$E$6</f>
        <v>78209</v>
      </c>
      <c r="N1648" s="102">
        <f>'2026-27 Salary &amp; Benefits'!$F$6</f>
        <v>82248</v>
      </c>
      <c r="O1648" s="7">
        <f t="shared" si="284"/>
        <v>149227.46</v>
      </c>
      <c r="P1648" s="7">
        <f t="shared" si="285"/>
        <v>7706.6600000000035</v>
      </c>
      <c r="Q1648" s="7">
        <f>'2026-27 Salary &amp; Benefits'!G$6</f>
        <v>16817.759999999998</v>
      </c>
      <c r="R1648" s="103">
        <f>'2026-27 Salary &amp; Benefits'!H$6</f>
        <v>0.16020000000000001</v>
      </c>
      <c r="S1648" s="103">
        <f>'2026-27 Salary &amp; Benefits'!I$6</f>
        <v>0.15390000000000001</v>
      </c>
      <c r="T1648" s="7">
        <f t="shared" si="286"/>
        <v>52286.61</v>
      </c>
      <c r="U1648" s="7">
        <f t="shared" si="287"/>
        <v>2615.5700000000002</v>
      </c>
      <c r="V1648" s="7">
        <f t="shared" si="288"/>
        <v>402.54</v>
      </c>
      <c r="W1648" s="7">
        <f t="shared" si="289"/>
        <v>3018.11</v>
      </c>
      <c r="X1648" s="18">
        <f t="shared" si="290"/>
        <v>212238.84</v>
      </c>
      <c r="Y1648" s="2"/>
      <c r="Z1648" s="2"/>
      <c r="AA1648" s="2"/>
      <c r="AB1648" s="2"/>
      <c r="AC1648" s="2"/>
      <c r="AD1648" s="2"/>
      <c r="AE1648" s="2"/>
      <c r="AF1648" s="2"/>
      <c r="AG1648" s="2"/>
      <c r="AH1648" s="2"/>
      <c r="AI1648" s="2"/>
      <c r="AJ1648" s="2"/>
      <c r="AK1648" s="2"/>
      <c r="AL1648" s="2"/>
      <c r="AM1648" s="2"/>
      <c r="AN1648" s="2"/>
      <c r="AO1648" s="2"/>
      <c r="AP1648" s="2"/>
      <c r="AQ1648" s="2"/>
      <c r="AR1648" s="2"/>
      <c r="AS1648" s="2"/>
      <c r="AT1648" s="2"/>
      <c r="AU1648" s="2"/>
      <c r="AV1648" s="2"/>
      <c r="AW1648" s="2"/>
      <c r="AX1648" s="2"/>
      <c r="AY1648" s="2"/>
      <c r="AZ1648" s="2"/>
      <c r="BA1648" s="2"/>
      <c r="BB1648" s="2"/>
      <c r="BC1648" s="2"/>
      <c r="BD1648" s="2"/>
      <c r="BE1648" s="2"/>
      <c r="BF1648" s="2"/>
      <c r="BG1648" s="2"/>
      <c r="BH1648" s="2"/>
      <c r="BI1648" s="2"/>
      <c r="BJ1648" s="2"/>
      <c r="BK1648" s="2"/>
      <c r="BL1648" s="2"/>
      <c r="BM1648" s="2"/>
      <c r="BN1648" s="2"/>
      <c r="BO1648" s="2"/>
      <c r="BP1648" s="2"/>
      <c r="BQ1648" s="2"/>
      <c r="BR1648" s="2"/>
      <c r="BS1648" s="2"/>
      <c r="BT1648" s="2"/>
      <c r="BU1648" s="2"/>
      <c r="BV1648" s="2"/>
      <c r="BW1648" s="2"/>
      <c r="BX1648" s="2"/>
      <c r="BY1648" s="2"/>
      <c r="BZ1648" s="2"/>
      <c r="CA1648" s="2"/>
      <c r="CB1648" s="2"/>
      <c r="CC1648" s="2"/>
      <c r="CD1648" s="2"/>
      <c r="CE1648" s="2"/>
      <c r="CF1648" s="2"/>
      <c r="CG1648" s="2"/>
      <c r="CH1648" s="2"/>
      <c r="CI1648" s="2"/>
      <c r="CJ1648" s="2"/>
      <c r="CK1648" s="2"/>
      <c r="CL1648" s="2"/>
      <c r="CM1648" s="2"/>
      <c r="CN1648" s="2"/>
      <c r="CO1648" s="2"/>
      <c r="CP1648" s="2"/>
      <c r="CQ1648" s="2"/>
      <c r="CR1648" s="2"/>
      <c r="CS1648" s="2"/>
      <c r="CT1648" s="2"/>
      <c r="CU1648" s="2"/>
      <c r="CV1648" s="2"/>
      <c r="CW1648" s="2"/>
      <c r="CX1648" s="2"/>
      <c r="CY1648" s="2"/>
      <c r="CZ1648" s="2"/>
      <c r="DA1648" s="2"/>
      <c r="DB1648" s="2"/>
      <c r="DC1648" s="2"/>
      <c r="DD1648" s="2"/>
      <c r="DE1648" s="2"/>
      <c r="DF1648" s="2"/>
      <c r="DG1648" s="2"/>
      <c r="DH1648" s="2"/>
      <c r="DI1648" s="2"/>
      <c r="DJ1648" s="2"/>
      <c r="DK1648" s="2"/>
      <c r="DL1648" s="2"/>
      <c r="DM1648" s="2"/>
      <c r="DN1648" s="2"/>
      <c r="DO1648" s="2"/>
      <c r="DP1648" s="2"/>
      <c r="DQ1648" s="2"/>
      <c r="DR1648" s="2"/>
      <c r="DS1648" s="2"/>
      <c r="DT1648" s="2"/>
      <c r="DU1648" s="2"/>
      <c r="DV1648" s="2"/>
      <c r="DW1648" s="2"/>
      <c r="DX1648" s="2"/>
      <c r="DY1648" s="2"/>
      <c r="DZ1648" s="2"/>
      <c r="EA1648" s="2"/>
      <c r="EB1648" s="2"/>
      <c r="EC1648" s="2"/>
      <c r="ED1648" s="2"/>
      <c r="EE1648" s="2"/>
      <c r="EF1648" s="2"/>
      <c r="EG1648" s="2"/>
      <c r="EH1648" s="2"/>
      <c r="EI1648" s="2"/>
      <c r="EJ1648" s="2"/>
      <c r="EK1648" s="2"/>
      <c r="EL1648" s="2"/>
      <c r="EM1648" s="2"/>
      <c r="EN1648" s="2"/>
      <c r="EO1648" s="2"/>
      <c r="EP1648" s="2"/>
      <c r="EQ1648" s="2"/>
      <c r="ER1648" s="2"/>
      <c r="ES1648" s="2"/>
      <c r="ET1648" s="2"/>
      <c r="EU1648" s="2"/>
      <c r="EV1648" s="2"/>
      <c r="EW1648" s="2"/>
      <c r="EX1648" s="2"/>
      <c r="EY1648" s="2"/>
      <c r="EZ1648" s="2"/>
      <c r="FA1648" s="2"/>
      <c r="FB1648" s="2"/>
      <c r="FC1648" s="2"/>
    </row>
    <row r="1649" spans="1:159" s="4" customFormat="1">
      <c r="A1649" s="50" t="s">
        <v>2210</v>
      </c>
      <c r="B1649" s="59" t="s">
        <v>2752</v>
      </c>
      <c r="C1649" s="60">
        <v>2372</v>
      </c>
      <c r="D1649" s="59" t="s">
        <v>572</v>
      </c>
      <c r="E1649" s="78" t="str">
        <f>IFERROR(VLOOKUP($C1649,'2025-26 School Level AAFTE'!$C$2:$L$2349,9,FALSE), "No")</f>
        <v>No</v>
      </c>
      <c r="F1649" s="67">
        <f>IFERROR(VLOOKUP($C1649,'2025-26 School Level AAFTE'!$C$2:$J$2349,8,FALSE), 0)</f>
        <v>438.7</v>
      </c>
      <c r="G1649" s="69">
        <f>IFERROR(IF(E1649= "yes",VLOOKUP(C1649,Summary!$B:$I,6,0),0),0)</f>
        <v>0</v>
      </c>
      <c r="H1649" s="68">
        <f t="shared" si="281"/>
        <v>0</v>
      </c>
      <c r="I1649" s="110">
        <f>VLOOKUP($A1649,'2026-27 Salary &amp; Benefits'!$A:$I,3,FALSE)</f>
        <v>1.18</v>
      </c>
      <c r="J1649" s="110">
        <f>VLOOKUP($A1649,'2026-27 Salary &amp; Benefits'!$A:$I,4,FALSE)</f>
        <v>1.18</v>
      </c>
      <c r="K1649" s="101">
        <f t="shared" si="282"/>
        <v>0</v>
      </c>
      <c r="L1649" s="100">
        <f t="shared" si="283"/>
        <v>0</v>
      </c>
      <c r="M1649" s="102">
        <f>'2026-27 Salary &amp; Benefits'!$E$6</f>
        <v>78209</v>
      </c>
      <c r="N1649" s="102">
        <f>'2026-27 Salary &amp; Benefits'!$F$6</f>
        <v>82248</v>
      </c>
      <c r="O1649" s="7">
        <f t="shared" si="284"/>
        <v>0</v>
      </c>
      <c r="P1649" s="7">
        <f t="shared" si="285"/>
        <v>0</v>
      </c>
      <c r="Q1649" s="7">
        <f>'2026-27 Salary &amp; Benefits'!G$6</f>
        <v>16817.759999999998</v>
      </c>
      <c r="R1649" s="103">
        <f>'2026-27 Salary &amp; Benefits'!H$6</f>
        <v>0.16020000000000001</v>
      </c>
      <c r="S1649" s="103">
        <f>'2026-27 Salary &amp; Benefits'!I$6</f>
        <v>0.15390000000000001</v>
      </c>
      <c r="T1649" s="7">
        <f t="shared" si="286"/>
        <v>0</v>
      </c>
      <c r="U1649" s="7">
        <f t="shared" si="287"/>
        <v>0</v>
      </c>
      <c r="V1649" s="7">
        <f t="shared" si="288"/>
        <v>0</v>
      </c>
      <c r="W1649" s="7">
        <f t="shared" si="289"/>
        <v>0</v>
      </c>
      <c r="X1649" s="18">
        <f t="shared" si="290"/>
        <v>0</v>
      </c>
      <c r="Y1649" s="2"/>
      <c r="Z1649" s="2"/>
      <c r="AA1649" s="2"/>
      <c r="AB1649" s="2"/>
      <c r="AC1649" s="2"/>
      <c r="AD1649" s="2"/>
      <c r="AE1649" s="2"/>
      <c r="AF1649" s="2"/>
      <c r="AG1649" s="2"/>
      <c r="AH1649" s="2"/>
      <c r="AI1649" s="2"/>
      <c r="AJ1649" s="2"/>
      <c r="AK1649" s="2"/>
      <c r="AL1649" s="2"/>
      <c r="AM1649" s="2"/>
      <c r="AN1649" s="2"/>
      <c r="AO1649" s="2"/>
      <c r="AP1649" s="2"/>
      <c r="AQ1649" s="2"/>
      <c r="AR1649" s="2"/>
      <c r="AS1649" s="2"/>
      <c r="AT1649" s="2"/>
      <c r="AU1649" s="2"/>
      <c r="AV1649" s="2"/>
      <c r="AW1649" s="2"/>
      <c r="AX1649" s="2"/>
      <c r="AY1649" s="2"/>
      <c r="AZ1649" s="2"/>
      <c r="BA1649" s="2"/>
      <c r="BB1649" s="2"/>
      <c r="BC1649" s="2"/>
      <c r="BD1649" s="2"/>
      <c r="BE1649" s="2"/>
      <c r="BF1649" s="2"/>
      <c r="BG1649" s="2"/>
      <c r="BH1649" s="2"/>
      <c r="BI1649" s="2"/>
      <c r="BJ1649" s="2"/>
      <c r="BK1649" s="2"/>
      <c r="BL1649" s="2"/>
      <c r="BM1649" s="2"/>
      <c r="BN1649" s="2"/>
      <c r="BO1649" s="2"/>
      <c r="BP1649" s="2"/>
      <c r="BQ1649" s="2"/>
      <c r="BR1649" s="2"/>
      <c r="BS1649" s="2"/>
      <c r="BT1649" s="2"/>
      <c r="BU1649" s="2"/>
      <c r="BV1649" s="2"/>
      <c r="BW1649" s="2"/>
      <c r="BX1649" s="2"/>
      <c r="BY1649" s="2"/>
      <c r="BZ1649" s="2"/>
      <c r="CA1649" s="2"/>
      <c r="CB1649" s="2"/>
      <c r="CC1649" s="2"/>
      <c r="CD1649" s="2"/>
      <c r="CE1649" s="2"/>
      <c r="CF1649" s="2"/>
      <c r="CG1649" s="2"/>
      <c r="CH1649" s="2"/>
      <c r="CI1649" s="2"/>
      <c r="CJ1649" s="2"/>
      <c r="CK1649" s="2"/>
      <c r="CL1649" s="2"/>
      <c r="CM1649" s="2"/>
      <c r="CN1649" s="2"/>
      <c r="CO1649" s="2"/>
      <c r="CP1649" s="2"/>
      <c r="CQ1649" s="2"/>
      <c r="CR1649" s="2"/>
      <c r="CS1649" s="2"/>
      <c r="CT1649" s="2"/>
      <c r="CU1649" s="2"/>
      <c r="CV1649" s="2"/>
      <c r="CW1649" s="2"/>
      <c r="CX1649" s="2"/>
      <c r="CY1649" s="2"/>
      <c r="CZ1649" s="2"/>
      <c r="DA1649" s="2"/>
      <c r="DB1649" s="2"/>
      <c r="DC1649" s="2"/>
      <c r="DD1649" s="2"/>
      <c r="DE1649" s="2"/>
      <c r="DF1649" s="2"/>
      <c r="DG1649" s="2"/>
      <c r="DH1649" s="2"/>
      <c r="DI1649" s="2"/>
      <c r="DJ1649" s="2"/>
      <c r="DK1649" s="2"/>
      <c r="DL1649" s="2"/>
      <c r="DM1649" s="2"/>
      <c r="DN1649" s="2"/>
      <c r="DO1649" s="2"/>
      <c r="DP1649" s="2"/>
      <c r="DQ1649" s="2"/>
      <c r="DR1649" s="2"/>
      <c r="DS1649" s="2"/>
      <c r="DT1649" s="2"/>
      <c r="DU1649" s="2"/>
      <c r="DV1649" s="2"/>
      <c r="DW1649" s="2"/>
      <c r="DX1649" s="2"/>
      <c r="DY1649" s="2"/>
      <c r="DZ1649" s="2"/>
      <c r="EA1649" s="2"/>
      <c r="EB1649" s="2"/>
      <c r="EC1649" s="2"/>
      <c r="ED1649" s="2"/>
      <c r="EE1649" s="2"/>
      <c r="EF1649" s="2"/>
      <c r="EG1649" s="2"/>
      <c r="EH1649" s="2"/>
      <c r="EI1649" s="2"/>
      <c r="EJ1649" s="2"/>
      <c r="EK1649" s="2"/>
      <c r="EL1649" s="2"/>
      <c r="EM1649" s="2"/>
      <c r="EN1649" s="2"/>
      <c r="EO1649" s="2"/>
      <c r="EP1649" s="2"/>
      <c r="EQ1649" s="2"/>
      <c r="ER1649" s="2"/>
      <c r="ES1649" s="2"/>
      <c r="ET1649" s="2"/>
      <c r="EU1649" s="2"/>
      <c r="EV1649" s="2"/>
      <c r="EW1649" s="2"/>
      <c r="EX1649" s="2"/>
      <c r="EY1649" s="2"/>
      <c r="EZ1649" s="2"/>
      <c r="FA1649" s="2"/>
      <c r="FB1649" s="2"/>
      <c r="FC1649" s="2"/>
    </row>
    <row r="1650" spans="1:159" s="4" customFormat="1">
      <c r="A1650" s="50" t="s">
        <v>2210</v>
      </c>
      <c r="B1650" s="59" t="s">
        <v>2752</v>
      </c>
      <c r="C1650" s="60">
        <v>1751</v>
      </c>
      <c r="D1650" s="59" t="s">
        <v>536</v>
      </c>
      <c r="E1650" s="78" t="str">
        <f>IFERROR(VLOOKUP($C1650,'2025-26 School Level AAFTE'!$C$2:$L$2349,9,FALSE), "No")</f>
        <v>No</v>
      </c>
      <c r="F1650" s="67">
        <f>IFERROR(VLOOKUP($C1650,'2025-26 School Level AAFTE'!$C$2:$J$2349,8,FALSE), 0)</f>
        <v>391.47999999999996</v>
      </c>
      <c r="G1650" s="69">
        <f>IFERROR(IF(E1650= "yes",VLOOKUP(C1650,Summary!$B:$I,6,0),0),0)</f>
        <v>0</v>
      </c>
      <c r="H1650" s="68">
        <f t="shared" si="281"/>
        <v>0</v>
      </c>
      <c r="I1650" s="110">
        <f>VLOOKUP($A1650,'2026-27 Salary &amp; Benefits'!$A:$I,3,FALSE)</f>
        <v>1.18</v>
      </c>
      <c r="J1650" s="110">
        <f>VLOOKUP($A1650,'2026-27 Salary &amp; Benefits'!$A:$I,4,FALSE)</f>
        <v>1.18</v>
      </c>
      <c r="K1650" s="101">
        <f t="shared" si="282"/>
        <v>0</v>
      </c>
      <c r="L1650" s="100">
        <f t="shared" si="283"/>
        <v>0</v>
      </c>
      <c r="M1650" s="102">
        <f>'2026-27 Salary &amp; Benefits'!$E$6</f>
        <v>78209</v>
      </c>
      <c r="N1650" s="102">
        <f>'2026-27 Salary &amp; Benefits'!$F$6</f>
        <v>82248</v>
      </c>
      <c r="O1650" s="7">
        <f t="shared" si="284"/>
        <v>0</v>
      </c>
      <c r="P1650" s="7">
        <f t="shared" si="285"/>
        <v>0</v>
      </c>
      <c r="Q1650" s="7">
        <f>'2026-27 Salary &amp; Benefits'!G$6</f>
        <v>16817.759999999998</v>
      </c>
      <c r="R1650" s="103">
        <f>'2026-27 Salary &amp; Benefits'!H$6</f>
        <v>0.16020000000000001</v>
      </c>
      <c r="S1650" s="103">
        <f>'2026-27 Salary &amp; Benefits'!I$6</f>
        <v>0.15390000000000001</v>
      </c>
      <c r="T1650" s="7">
        <f t="shared" si="286"/>
        <v>0</v>
      </c>
      <c r="U1650" s="7">
        <f t="shared" si="287"/>
        <v>0</v>
      </c>
      <c r="V1650" s="7">
        <f t="shared" si="288"/>
        <v>0</v>
      </c>
      <c r="W1650" s="7">
        <f t="shared" si="289"/>
        <v>0</v>
      </c>
      <c r="X1650" s="18">
        <f t="shared" si="290"/>
        <v>0</v>
      </c>
      <c r="Y1650" s="2"/>
      <c r="Z1650" s="2"/>
      <c r="AA1650" s="2"/>
      <c r="AB1650" s="2"/>
      <c r="AC1650" s="2"/>
      <c r="AD1650" s="2"/>
      <c r="AE1650" s="2"/>
      <c r="AF1650" s="2"/>
      <c r="AG1650" s="2"/>
      <c r="AH1650" s="2"/>
      <c r="AI1650" s="2"/>
      <c r="AJ1650" s="2"/>
      <c r="AK1650" s="2"/>
      <c r="AL1650" s="2"/>
      <c r="AM1650" s="2"/>
      <c r="AN1650" s="2"/>
      <c r="AO1650" s="2"/>
      <c r="AP1650" s="2"/>
      <c r="AQ1650" s="2"/>
      <c r="AR1650" s="2"/>
      <c r="AS1650" s="2"/>
      <c r="AT1650" s="2"/>
      <c r="AU1650" s="2"/>
      <c r="AV1650" s="2"/>
      <c r="AW1650" s="2"/>
      <c r="AX1650" s="2"/>
      <c r="AY1650" s="2"/>
      <c r="AZ1650" s="2"/>
      <c r="BA1650" s="2"/>
      <c r="BB1650" s="2"/>
      <c r="BC1650" s="2"/>
      <c r="BD1650" s="2"/>
      <c r="BE1650" s="2"/>
      <c r="BF1650" s="2"/>
      <c r="BG1650" s="2"/>
      <c r="BH1650" s="2"/>
      <c r="BI1650" s="2"/>
      <c r="BJ1650" s="2"/>
      <c r="BK1650" s="2"/>
      <c r="BL1650" s="2"/>
      <c r="BM1650" s="2"/>
      <c r="BN1650" s="2"/>
      <c r="BO1650" s="2"/>
      <c r="BP1650" s="2"/>
      <c r="BQ1650" s="2"/>
      <c r="BR1650" s="2"/>
      <c r="BS1650" s="2"/>
      <c r="BT1650" s="2"/>
      <c r="BU1650" s="2"/>
      <c r="BV1650" s="2"/>
      <c r="BW1650" s="2"/>
      <c r="BX1650" s="2"/>
      <c r="BY1650" s="2"/>
      <c r="BZ1650" s="2"/>
      <c r="CA1650" s="2"/>
      <c r="CB1650" s="2"/>
      <c r="CC1650" s="2"/>
      <c r="CD1650" s="2"/>
      <c r="CE1650" s="2"/>
      <c r="CF1650" s="2"/>
      <c r="CG1650" s="2"/>
      <c r="CH1650" s="2"/>
      <c r="CI1650" s="2"/>
      <c r="CJ1650" s="2"/>
      <c r="CK1650" s="2"/>
      <c r="CL1650" s="2"/>
      <c r="CM1650" s="2"/>
      <c r="CN1650" s="2"/>
      <c r="CO1650" s="2"/>
      <c r="CP1650" s="2"/>
      <c r="CQ1650" s="2"/>
      <c r="CR1650" s="2"/>
      <c r="CS1650" s="2"/>
      <c r="CT1650" s="2"/>
      <c r="CU1650" s="2"/>
      <c r="CV1650" s="2"/>
      <c r="CW1650" s="2"/>
      <c r="CX1650" s="2"/>
      <c r="CY1650" s="2"/>
      <c r="CZ1650" s="2"/>
      <c r="DA1650" s="2"/>
      <c r="DB1650" s="2"/>
      <c r="DC1650" s="2"/>
      <c r="DD1650" s="2"/>
      <c r="DE1650" s="2"/>
      <c r="DF1650" s="2"/>
      <c r="DG1650" s="2"/>
      <c r="DH1650" s="2"/>
      <c r="DI1650" s="2"/>
      <c r="DJ1650" s="2"/>
      <c r="DK1650" s="2"/>
      <c r="DL1650" s="2"/>
      <c r="DM1650" s="2"/>
      <c r="DN1650" s="2"/>
      <c r="DO1650" s="2"/>
      <c r="DP1650" s="2"/>
      <c r="DQ1650" s="2"/>
      <c r="DR1650" s="2"/>
      <c r="DS1650" s="2"/>
      <c r="DT1650" s="2"/>
      <c r="DU1650" s="2"/>
      <c r="DV1650" s="2"/>
      <c r="DW1650" s="2"/>
      <c r="DX1650" s="2"/>
      <c r="DY1650" s="2"/>
      <c r="DZ1650" s="2"/>
      <c r="EA1650" s="2"/>
      <c r="EB1650" s="2"/>
      <c r="EC1650" s="2"/>
      <c r="ED1650" s="2"/>
      <c r="EE1650" s="2"/>
      <c r="EF1650" s="2"/>
      <c r="EG1650" s="2"/>
      <c r="EH1650" s="2"/>
      <c r="EI1650" s="2"/>
      <c r="EJ1650" s="2"/>
      <c r="EK1650" s="2"/>
      <c r="EL1650" s="2"/>
      <c r="EM1650" s="2"/>
      <c r="EN1650" s="2"/>
      <c r="EO1650" s="2"/>
      <c r="EP1650" s="2"/>
      <c r="EQ1650" s="2"/>
      <c r="ER1650" s="2"/>
      <c r="ES1650" s="2"/>
      <c r="ET1650" s="2"/>
      <c r="EU1650" s="2"/>
      <c r="EV1650" s="2"/>
      <c r="EW1650" s="2"/>
      <c r="EX1650" s="2"/>
      <c r="EY1650" s="2"/>
      <c r="EZ1650" s="2"/>
      <c r="FA1650" s="2"/>
      <c r="FB1650" s="2"/>
      <c r="FC1650" s="2"/>
    </row>
    <row r="1651" spans="1:159" s="4" customFormat="1">
      <c r="A1651" s="50" t="s">
        <v>2210</v>
      </c>
      <c r="B1651" s="59" t="s">
        <v>2752</v>
      </c>
      <c r="C1651" s="60">
        <v>5292</v>
      </c>
      <c r="D1651" s="59" t="s">
        <v>622</v>
      </c>
      <c r="E1651" s="78" t="str">
        <f>IFERROR(VLOOKUP($C1651,'2025-26 School Level AAFTE'!$C$2:$L$2349,9,FALSE), "No")</f>
        <v>No</v>
      </c>
      <c r="F1651" s="67">
        <f>IFERROR(VLOOKUP($C1651,'2025-26 School Level AAFTE'!$C$2:$J$2349,8,FALSE), 0)</f>
        <v>615.9</v>
      </c>
      <c r="G1651" s="69">
        <f>IFERROR(IF(E1651= "yes",VLOOKUP(C1651,Summary!$B:$I,6,0),0),0)</f>
        <v>0</v>
      </c>
      <c r="H1651" s="68">
        <f t="shared" si="281"/>
        <v>0</v>
      </c>
      <c r="I1651" s="110">
        <f>VLOOKUP($A1651,'2026-27 Salary &amp; Benefits'!$A:$I,3,FALSE)</f>
        <v>1.18</v>
      </c>
      <c r="J1651" s="110">
        <f>VLOOKUP($A1651,'2026-27 Salary &amp; Benefits'!$A:$I,4,FALSE)</f>
        <v>1.18</v>
      </c>
      <c r="K1651" s="101">
        <f t="shared" si="282"/>
        <v>0</v>
      </c>
      <c r="L1651" s="100">
        <f t="shared" si="283"/>
        <v>0</v>
      </c>
      <c r="M1651" s="102">
        <f>'2026-27 Salary &amp; Benefits'!$E$6</f>
        <v>78209</v>
      </c>
      <c r="N1651" s="102">
        <f>'2026-27 Salary &amp; Benefits'!$F$6</f>
        <v>82248</v>
      </c>
      <c r="O1651" s="7">
        <f t="shared" si="284"/>
        <v>0</v>
      </c>
      <c r="P1651" s="7">
        <f t="shared" si="285"/>
        <v>0</v>
      </c>
      <c r="Q1651" s="7">
        <f>'2026-27 Salary &amp; Benefits'!G$6</f>
        <v>16817.759999999998</v>
      </c>
      <c r="R1651" s="103">
        <f>'2026-27 Salary &amp; Benefits'!H$6</f>
        <v>0.16020000000000001</v>
      </c>
      <c r="S1651" s="103">
        <f>'2026-27 Salary &amp; Benefits'!I$6</f>
        <v>0.15390000000000001</v>
      </c>
      <c r="T1651" s="7">
        <f t="shared" si="286"/>
        <v>0</v>
      </c>
      <c r="U1651" s="7">
        <f t="shared" si="287"/>
        <v>0</v>
      </c>
      <c r="V1651" s="7">
        <f t="shared" si="288"/>
        <v>0</v>
      </c>
      <c r="W1651" s="7">
        <f t="shared" si="289"/>
        <v>0</v>
      </c>
      <c r="X1651" s="18">
        <f t="shared" si="290"/>
        <v>0</v>
      </c>
      <c r="Y1651" s="2"/>
      <c r="Z1651" s="2"/>
      <c r="AA1651" s="2"/>
      <c r="AB1651" s="2"/>
      <c r="AC1651" s="2"/>
      <c r="AD1651" s="2"/>
      <c r="AE1651" s="2"/>
      <c r="AF1651" s="2"/>
      <c r="AG1651" s="2"/>
      <c r="AH1651" s="2"/>
      <c r="AI1651" s="2"/>
      <c r="AJ1651" s="2"/>
      <c r="AK1651" s="2"/>
      <c r="AL1651" s="2"/>
      <c r="AM1651" s="2"/>
      <c r="AN1651" s="2"/>
      <c r="AO1651" s="2"/>
      <c r="AP1651" s="2"/>
      <c r="AQ1651" s="2"/>
      <c r="AR1651" s="2"/>
      <c r="AS1651" s="2"/>
      <c r="AT1651" s="2"/>
      <c r="AU1651" s="2"/>
      <c r="AV1651" s="2"/>
      <c r="AW1651" s="2"/>
      <c r="AX1651" s="2"/>
      <c r="AY1651" s="2"/>
      <c r="AZ1651" s="2"/>
      <c r="BA1651" s="2"/>
      <c r="BB1651" s="2"/>
      <c r="BC1651" s="2"/>
      <c r="BD1651" s="2"/>
      <c r="BE1651" s="2"/>
      <c r="BF1651" s="2"/>
      <c r="BG1651" s="2"/>
      <c r="BH1651" s="2"/>
      <c r="BI1651" s="2"/>
      <c r="BJ1651" s="2"/>
      <c r="BK1651" s="2"/>
      <c r="BL1651" s="2"/>
      <c r="BM1651" s="2"/>
      <c r="BN1651" s="2"/>
      <c r="BO1651" s="2"/>
      <c r="BP1651" s="2"/>
      <c r="BQ1651" s="2"/>
      <c r="BR1651" s="2"/>
      <c r="BS1651" s="2"/>
      <c r="BT1651" s="2"/>
      <c r="BU1651" s="2"/>
      <c r="BV1651" s="2"/>
      <c r="BW1651" s="2"/>
      <c r="BX1651" s="2"/>
      <c r="BY1651" s="2"/>
      <c r="BZ1651" s="2"/>
      <c r="CA1651" s="2"/>
      <c r="CB1651" s="2"/>
      <c r="CC1651" s="2"/>
      <c r="CD1651" s="2"/>
      <c r="CE1651" s="2"/>
      <c r="CF1651" s="2"/>
      <c r="CG1651" s="2"/>
      <c r="CH1651" s="2"/>
      <c r="CI1651" s="2"/>
      <c r="CJ1651" s="2"/>
      <c r="CK1651" s="2"/>
      <c r="CL1651" s="2"/>
      <c r="CM1651" s="2"/>
      <c r="CN1651" s="2"/>
      <c r="CO1651" s="2"/>
      <c r="CP1651" s="2"/>
      <c r="CQ1651" s="2"/>
      <c r="CR1651" s="2"/>
      <c r="CS1651" s="2"/>
      <c r="CT1651" s="2"/>
      <c r="CU1651" s="2"/>
      <c r="CV1651" s="2"/>
      <c r="CW1651" s="2"/>
      <c r="CX1651" s="2"/>
      <c r="CY1651" s="2"/>
      <c r="CZ1651" s="2"/>
      <c r="DA1651" s="2"/>
      <c r="DB1651" s="2"/>
      <c r="DC1651" s="2"/>
      <c r="DD1651" s="2"/>
      <c r="DE1651" s="2"/>
      <c r="DF1651" s="2"/>
      <c r="DG1651" s="2"/>
      <c r="DH1651" s="2"/>
      <c r="DI1651" s="2"/>
      <c r="DJ1651" s="2"/>
      <c r="DK1651" s="2"/>
      <c r="DL1651" s="2"/>
      <c r="DM1651" s="2"/>
      <c r="DN1651" s="2"/>
      <c r="DO1651" s="2"/>
      <c r="DP1651" s="2"/>
      <c r="DQ1651" s="2"/>
      <c r="DR1651" s="2"/>
      <c r="DS1651" s="2"/>
      <c r="DT1651" s="2"/>
      <c r="DU1651" s="2"/>
      <c r="DV1651" s="2"/>
      <c r="DW1651" s="2"/>
      <c r="DX1651" s="2"/>
      <c r="DY1651" s="2"/>
      <c r="DZ1651" s="2"/>
      <c r="EA1651" s="2"/>
      <c r="EB1651" s="2"/>
      <c r="EC1651" s="2"/>
      <c r="ED1651" s="2"/>
      <c r="EE1651" s="2"/>
      <c r="EF1651" s="2"/>
      <c r="EG1651" s="2"/>
      <c r="EH1651" s="2"/>
      <c r="EI1651" s="2"/>
      <c r="EJ1651" s="2"/>
      <c r="EK1651" s="2"/>
      <c r="EL1651" s="2"/>
      <c r="EM1651" s="2"/>
      <c r="EN1651" s="2"/>
      <c r="EO1651" s="2"/>
      <c r="EP1651" s="2"/>
      <c r="EQ1651" s="2"/>
      <c r="ER1651" s="2"/>
      <c r="ES1651" s="2"/>
      <c r="ET1651" s="2"/>
      <c r="EU1651" s="2"/>
      <c r="EV1651" s="2"/>
      <c r="EW1651" s="2"/>
      <c r="EX1651" s="2"/>
      <c r="EY1651" s="2"/>
      <c r="EZ1651" s="2"/>
      <c r="FA1651" s="2"/>
      <c r="FB1651" s="2"/>
      <c r="FC1651" s="2"/>
    </row>
    <row r="1652" spans="1:159" s="4" customFormat="1">
      <c r="A1652" s="50" t="s">
        <v>2210</v>
      </c>
      <c r="B1652" s="59" t="s">
        <v>2752</v>
      </c>
      <c r="C1652" s="58">
        <v>2838</v>
      </c>
      <c r="D1652" s="51" t="s">
        <v>583</v>
      </c>
      <c r="E1652" s="78" t="str">
        <f>IFERROR(VLOOKUP($C1652,'2025-26 School Level AAFTE'!$C$2:$L$2349,9,FALSE), "No")</f>
        <v>No</v>
      </c>
      <c r="F1652" s="67">
        <f>IFERROR(VLOOKUP($C1652,'2025-26 School Level AAFTE'!$C$2:$J$2349,8,FALSE), 0)</f>
        <v>446.12</v>
      </c>
      <c r="G1652" s="69">
        <f>IFERROR(IF(E1652= "yes",VLOOKUP(C1652,Summary!$B:$I,6,0),0),0)</f>
        <v>0</v>
      </c>
      <c r="H1652" s="68">
        <f t="shared" si="281"/>
        <v>0</v>
      </c>
      <c r="I1652" s="110">
        <f>VLOOKUP($A1652,'2026-27 Salary &amp; Benefits'!$A:$I,3,FALSE)</f>
        <v>1.18</v>
      </c>
      <c r="J1652" s="110">
        <f>VLOOKUP($A1652,'2026-27 Salary &amp; Benefits'!$A:$I,4,FALSE)</f>
        <v>1.18</v>
      </c>
      <c r="K1652" s="101">
        <f t="shared" si="282"/>
        <v>0</v>
      </c>
      <c r="L1652" s="100">
        <f t="shared" si="283"/>
        <v>0</v>
      </c>
      <c r="M1652" s="102">
        <f>'2026-27 Salary &amp; Benefits'!$E$6</f>
        <v>78209</v>
      </c>
      <c r="N1652" s="102">
        <f>'2026-27 Salary &amp; Benefits'!$F$6</f>
        <v>82248</v>
      </c>
      <c r="O1652" s="7">
        <f t="shared" si="284"/>
        <v>0</v>
      </c>
      <c r="P1652" s="7">
        <f t="shared" si="285"/>
        <v>0</v>
      </c>
      <c r="Q1652" s="7">
        <f>'2026-27 Salary &amp; Benefits'!G$6</f>
        <v>16817.759999999998</v>
      </c>
      <c r="R1652" s="103">
        <f>'2026-27 Salary &amp; Benefits'!H$6</f>
        <v>0.16020000000000001</v>
      </c>
      <c r="S1652" s="103">
        <f>'2026-27 Salary &amp; Benefits'!I$6</f>
        <v>0.15390000000000001</v>
      </c>
      <c r="T1652" s="7">
        <f t="shared" si="286"/>
        <v>0</v>
      </c>
      <c r="U1652" s="7">
        <f t="shared" si="287"/>
        <v>0</v>
      </c>
      <c r="V1652" s="7">
        <f t="shared" si="288"/>
        <v>0</v>
      </c>
      <c r="W1652" s="7">
        <f t="shared" si="289"/>
        <v>0</v>
      </c>
      <c r="X1652" s="18">
        <f t="shared" si="290"/>
        <v>0</v>
      </c>
      <c r="Y1652" s="2"/>
      <c r="Z1652" s="2"/>
      <c r="AA1652" s="2"/>
      <c r="AB1652" s="2"/>
      <c r="AC1652" s="2"/>
      <c r="AD1652" s="2"/>
      <c r="AE1652" s="2"/>
      <c r="AF1652" s="2"/>
      <c r="AG1652" s="2"/>
      <c r="AH1652" s="2"/>
      <c r="AI1652" s="2"/>
      <c r="AJ1652" s="2"/>
      <c r="AK1652" s="2"/>
      <c r="AL1652" s="2"/>
      <c r="AM1652" s="2"/>
      <c r="AN1652" s="2"/>
      <c r="AO1652" s="2"/>
      <c r="AP1652" s="2"/>
      <c r="AQ1652" s="2"/>
      <c r="AR1652" s="2"/>
      <c r="AS1652" s="2"/>
      <c r="AT1652" s="2"/>
      <c r="AU1652" s="2"/>
      <c r="AV1652" s="2"/>
      <c r="AW1652" s="2"/>
      <c r="AX1652" s="2"/>
      <c r="AY1652" s="2"/>
      <c r="AZ1652" s="2"/>
      <c r="BA1652" s="2"/>
      <c r="BB1652" s="2"/>
      <c r="BC1652" s="2"/>
      <c r="BD1652" s="2"/>
      <c r="BE1652" s="2"/>
      <c r="BF1652" s="2"/>
      <c r="BG1652" s="2"/>
      <c r="BH1652" s="2"/>
      <c r="BI1652" s="2"/>
      <c r="BJ1652" s="2"/>
      <c r="BK1652" s="2"/>
      <c r="BL1652" s="2"/>
      <c r="BM1652" s="2"/>
      <c r="BN1652" s="2"/>
      <c r="BO1652" s="2"/>
      <c r="BP1652" s="2"/>
      <c r="BQ1652" s="2"/>
      <c r="BR1652" s="2"/>
      <c r="BS1652" s="2"/>
      <c r="BT1652" s="2"/>
      <c r="BU1652" s="2"/>
      <c r="BV1652" s="2"/>
      <c r="BW1652" s="2"/>
      <c r="BX1652" s="2"/>
      <c r="BY1652" s="2"/>
      <c r="BZ1652" s="2"/>
      <c r="CA1652" s="2"/>
      <c r="CB1652" s="2"/>
      <c r="CC1652" s="2"/>
      <c r="CD1652" s="2"/>
      <c r="CE1652" s="2"/>
      <c r="CF1652" s="2"/>
      <c r="CG1652" s="2"/>
      <c r="CH1652" s="2"/>
      <c r="CI1652" s="2"/>
      <c r="CJ1652" s="2"/>
      <c r="CK1652" s="2"/>
      <c r="CL1652" s="2"/>
      <c r="CM1652" s="2"/>
      <c r="CN1652" s="2"/>
      <c r="CO1652" s="2"/>
      <c r="CP1652" s="2"/>
      <c r="CQ1652" s="2"/>
      <c r="CR1652" s="2"/>
      <c r="CS1652" s="2"/>
      <c r="CT1652" s="2"/>
      <c r="CU1652" s="2"/>
      <c r="CV1652" s="2"/>
      <c r="CW1652" s="2"/>
      <c r="CX1652" s="2"/>
      <c r="CY1652" s="2"/>
      <c r="CZ1652" s="2"/>
      <c r="DA1652" s="2"/>
      <c r="DB1652" s="2"/>
      <c r="DC1652" s="2"/>
      <c r="DD1652" s="2"/>
      <c r="DE1652" s="2"/>
      <c r="DF1652" s="2"/>
      <c r="DG1652" s="2"/>
      <c r="DH1652" s="2"/>
      <c r="DI1652" s="2"/>
      <c r="DJ1652" s="2"/>
      <c r="DK1652" s="2"/>
      <c r="DL1652" s="2"/>
      <c r="DM1652" s="2"/>
      <c r="DN1652" s="2"/>
      <c r="DO1652" s="2"/>
      <c r="DP1652" s="2"/>
      <c r="DQ1652" s="2"/>
      <c r="DR1652" s="2"/>
      <c r="DS1652" s="2"/>
      <c r="DT1652" s="2"/>
      <c r="DU1652" s="2"/>
      <c r="DV1652" s="2"/>
      <c r="DW1652" s="2"/>
      <c r="DX1652" s="2"/>
      <c r="DY1652" s="2"/>
      <c r="DZ1652" s="2"/>
      <c r="EA1652" s="2"/>
      <c r="EB1652" s="2"/>
      <c r="EC1652" s="2"/>
      <c r="ED1652" s="2"/>
      <c r="EE1652" s="2"/>
      <c r="EF1652" s="2"/>
      <c r="EG1652" s="2"/>
      <c r="EH1652" s="2"/>
      <c r="EI1652" s="2"/>
      <c r="EJ1652" s="2"/>
      <c r="EK1652" s="2"/>
      <c r="EL1652" s="2"/>
      <c r="EM1652" s="2"/>
      <c r="EN1652" s="2"/>
      <c r="EO1652" s="2"/>
      <c r="EP1652" s="2"/>
      <c r="EQ1652" s="2"/>
      <c r="ER1652" s="2"/>
      <c r="ES1652" s="2"/>
      <c r="ET1652" s="2"/>
      <c r="EU1652" s="2"/>
      <c r="EV1652" s="2"/>
      <c r="EW1652" s="2"/>
      <c r="EX1652" s="2"/>
      <c r="EY1652" s="2"/>
      <c r="EZ1652" s="2"/>
      <c r="FA1652" s="2"/>
      <c r="FB1652" s="2"/>
      <c r="FC1652" s="2"/>
    </row>
    <row r="1653" spans="1:159" s="4" customFormat="1">
      <c r="A1653" s="50" t="s">
        <v>2210</v>
      </c>
      <c r="B1653" s="59" t="s">
        <v>2752</v>
      </c>
      <c r="C1653" s="60">
        <v>5487</v>
      </c>
      <c r="D1653" s="59" t="s">
        <v>2482</v>
      </c>
      <c r="E1653" s="78" t="str">
        <f>IFERROR(VLOOKUP($C1653,'2025-26 School Level AAFTE'!$C$2:$L$2349,9,FALSE), "No")</f>
        <v>No</v>
      </c>
      <c r="F1653" s="67">
        <f>IFERROR(VLOOKUP($C1653,'2025-26 School Level AAFTE'!$C$2:$J$2349,8,FALSE), 0)</f>
        <v>200.76</v>
      </c>
      <c r="G1653" s="69">
        <f>IFERROR(IF(E1653= "yes",VLOOKUP(C1653,Summary!$B:$I,6,0),0),0)</f>
        <v>0</v>
      </c>
      <c r="H1653" s="68">
        <f t="shared" si="281"/>
        <v>0</v>
      </c>
      <c r="I1653" s="110">
        <f>VLOOKUP($A1653,'2026-27 Salary &amp; Benefits'!$A:$I,3,FALSE)</f>
        <v>1.18</v>
      </c>
      <c r="J1653" s="110">
        <f>VLOOKUP($A1653,'2026-27 Salary &amp; Benefits'!$A:$I,4,FALSE)</f>
        <v>1.18</v>
      </c>
      <c r="K1653" s="101">
        <f t="shared" si="282"/>
        <v>0</v>
      </c>
      <c r="L1653" s="100">
        <f t="shared" si="283"/>
        <v>0</v>
      </c>
      <c r="M1653" s="102">
        <f>'2026-27 Salary &amp; Benefits'!$E$6</f>
        <v>78209</v>
      </c>
      <c r="N1653" s="102">
        <f>'2026-27 Salary &amp; Benefits'!$F$6</f>
        <v>82248</v>
      </c>
      <c r="O1653" s="7">
        <f t="shared" si="284"/>
        <v>0</v>
      </c>
      <c r="P1653" s="7">
        <f t="shared" si="285"/>
        <v>0</v>
      </c>
      <c r="Q1653" s="7">
        <f>'2026-27 Salary &amp; Benefits'!G$6</f>
        <v>16817.759999999998</v>
      </c>
      <c r="R1653" s="103">
        <f>'2026-27 Salary &amp; Benefits'!H$6</f>
        <v>0.16020000000000001</v>
      </c>
      <c r="S1653" s="103">
        <f>'2026-27 Salary &amp; Benefits'!I$6</f>
        <v>0.15390000000000001</v>
      </c>
      <c r="T1653" s="7">
        <f t="shared" si="286"/>
        <v>0</v>
      </c>
      <c r="U1653" s="7">
        <f t="shared" si="287"/>
        <v>0</v>
      </c>
      <c r="V1653" s="7">
        <f t="shared" si="288"/>
        <v>0</v>
      </c>
      <c r="W1653" s="7">
        <f t="shared" si="289"/>
        <v>0</v>
      </c>
      <c r="X1653" s="18">
        <f t="shared" si="290"/>
        <v>0</v>
      </c>
      <c r="Y1653" s="2"/>
      <c r="Z1653" s="2"/>
      <c r="AA1653" s="2"/>
      <c r="AB1653" s="2"/>
      <c r="AC1653" s="2"/>
      <c r="AD1653" s="2"/>
      <c r="AE1653" s="2"/>
      <c r="AF1653" s="2"/>
      <c r="AG1653" s="2"/>
      <c r="AH1653" s="2"/>
      <c r="AI1653" s="2"/>
      <c r="AJ1653" s="2"/>
      <c r="AK1653" s="2"/>
      <c r="AL1653" s="2"/>
      <c r="AM1653" s="2"/>
      <c r="AN1653" s="2"/>
      <c r="AO1653" s="2"/>
      <c r="AP1653" s="2"/>
      <c r="AQ1653" s="2"/>
      <c r="AR1653" s="2"/>
      <c r="AS1653" s="2"/>
      <c r="AT1653" s="2"/>
      <c r="AU1653" s="2"/>
      <c r="AV1653" s="2"/>
      <c r="AW1653" s="2"/>
      <c r="AX1653" s="2"/>
      <c r="AY1653" s="2"/>
      <c r="AZ1653" s="2"/>
      <c r="BA1653" s="2"/>
      <c r="BB1653" s="2"/>
      <c r="BC1653" s="2"/>
      <c r="BD1653" s="2"/>
      <c r="BE1653" s="2"/>
      <c r="BF1653" s="2"/>
      <c r="BG1653" s="2"/>
      <c r="BH1653" s="2"/>
      <c r="BI1653" s="2"/>
      <c r="BJ1653" s="2"/>
      <c r="BK1653" s="2"/>
      <c r="BL1653" s="2"/>
      <c r="BM1653" s="2"/>
      <c r="BN1653" s="2"/>
      <c r="BO1653" s="2"/>
      <c r="BP1653" s="2"/>
      <c r="BQ1653" s="2"/>
      <c r="BR1653" s="2"/>
      <c r="BS1653" s="2"/>
      <c r="BT1653" s="2"/>
      <c r="BU1653" s="2"/>
      <c r="BV1653" s="2"/>
      <c r="BW1653" s="2"/>
      <c r="BX1653" s="2"/>
      <c r="BY1653" s="2"/>
      <c r="BZ1653" s="2"/>
      <c r="CA1653" s="2"/>
      <c r="CB1653" s="2"/>
      <c r="CC1653" s="2"/>
      <c r="CD1653" s="2"/>
      <c r="CE1653" s="2"/>
      <c r="CF1653" s="2"/>
      <c r="CG1653" s="2"/>
      <c r="CH1653" s="2"/>
      <c r="CI1653" s="2"/>
      <c r="CJ1653" s="2"/>
      <c r="CK1653" s="2"/>
      <c r="CL1653" s="2"/>
      <c r="CM1653" s="2"/>
      <c r="CN1653" s="2"/>
      <c r="CO1653" s="2"/>
      <c r="CP1653" s="2"/>
      <c r="CQ1653" s="2"/>
      <c r="CR1653" s="2"/>
      <c r="CS1653" s="2"/>
      <c r="CT1653" s="2"/>
      <c r="CU1653" s="2"/>
      <c r="CV1653" s="2"/>
      <c r="CW1653" s="2"/>
      <c r="CX1653" s="2"/>
      <c r="CY1653" s="2"/>
      <c r="CZ1653" s="2"/>
      <c r="DA1653" s="2"/>
      <c r="DB1653" s="2"/>
      <c r="DC1653" s="2"/>
      <c r="DD1653" s="2"/>
      <c r="DE1653" s="2"/>
      <c r="DF1653" s="2"/>
      <c r="DG1653" s="2"/>
      <c r="DH1653" s="2"/>
      <c r="DI1653" s="2"/>
      <c r="DJ1653" s="2"/>
      <c r="DK1653" s="2"/>
      <c r="DL1653" s="2"/>
      <c r="DM1653" s="2"/>
      <c r="DN1653" s="2"/>
      <c r="DO1653" s="2"/>
      <c r="DP1653" s="2"/>
      <c r="DQ1653" s="2"/>
      <c r="DR1653" s="2"/>
      <c r="DS1653" s="2"/>
      <c r="DT1653" s="2"/>
      <c r="DU1653" s="2"/>
      <c r="DV1653" s="2"/>
      <c r="DW1653" s="2"/>
      <c r="DX1653" s="2"/>
      <c r="DY1653" s="2"/>
      <c r="DZ1653" s="2"/>
      <c r="EA1653" s="2"/>
      <c r="EB1653" s="2"/>
      <c r="EC1653" s="2"/>
      <c r="ED1653" s="2"/>
      <c r="EE1653" s="2"/>
      <c r="EF1653" s="2"/>
      <c r="EG1653" s="2"/>
      <c r="EH1653" s="2"/>
      <c r="EI1653" s="2"/>
      <c r="EJ1653" s="2"/>
      <c r="EK1653" s="2"/>
      <c r="EL1653" s="2"/>
      <c r="EM1653" s="2"/>
      <c r="EN1653" s="2"/>
      <c r="EO1653" s="2"/>
      <c r="EP1653" s="2"/>
      <c r="EQ1653" s="2"/>
      <c r="ER1653" s="2"/>
      <c r="ES1653" s="2"/>
      <c r="ET1653" s="2"/>
      <c r="EU1653" s="2"/>
      <c r="EV1653" s="2"/>
      <c r="EW1653" s="2"/>
      <c r="EX1653" s="2"/>
      <c r="EY1653" s="2"/>
      <c r="EZ1653" s="2"/>
      <c r="FA1653" s="2"/>
      <c r="FB1653" s="2"/>
      <c r="FC1653" s="2"/>
    </row>
    <row r="1654" spans="1:159" s="4" customFormat="1">
      <c r="A1654" s="50" t="s">
        <v>2210</v>
      </c>
      <c r="B1654" s="59" t="s">
        <v>2752</v>
      </c>
      <c r="C1654" s="60">
        <v>3096</v>
      </c>
      <c r="D1654" s="59" t="s">
        <v>590</v>
      </c>
      <c r="E1654" s="78" t="str">
        <f>IFERROR(VLOOKUP($C1654,'2025-26 School Level AAFTE'!$C$2:$L$2349,9,FALSE), "No")</f>
        <v>Yes</v>
      </c>
      <c r="F1654" s="67">
        <f>IFERROR(VLOOKUP($C1654,'2025-26 School Level AAFTE'!$C$2:$J$2349,8,FALSE), 0)</f>
        <v>1142.3599999999999</v>
      </c>
      <c r="G1654" s="69">
        <f>IFERROR(IF(E1654= "yes",VLOOKUP(C1654,Summary!$B:$I,6,0),0),0)</f>
        <v>0</v>
      </c>
      <c r="H1654" s="68">
        <f t="shared" si="281"/>
        <v>1142.3599999999999</v>
      </c>
      <c r="I1654" s="110">
        <f>VLOOKUP($A1654,'2026-27 Salary &amp; Benefits'!$A:$I,3,FALSE)</f>
        <v>1.18</v>
      </c>
      <c r="J1654" s="110">
        <f>VLOOKUP($A1654,'2026-27 Salary &amp; Benefits'!$A:$I,4,FALSE)</f>
        <v>1.18</v>
      </c>
      <c r="K1654" s="101">
        <f t="shared" si="282"/>
        <v>1142.3599999999999</v>
      </c>
      <c r="L1654" s="100">
        <f t="shared" si="283"/>
        <v>3.351</v>
      </c>
      <c r="M1654" s="102">
        <f>'2026-27 Salary &amp; Benefits'!$E$6</f>
        <v>78209</v>
      </c>
      <c r="N1654" s="102">
        <f>'2026-27 Salary &amp; Benefits'!$F$6</f>
        <v>82248</v>
      </c>
      <c r="O1654" s="7">
        <f t="shared" si="284"/>
        <v>309252.46000000002</v>
      </c>
      <c r="P1654" s="7">
        <f t="shared" si="285"/>
        <v>15970.940000000002</v>
      </c>
      <c r="Q1654" s="7">
        <f>'2026-27 Salary &amp; Benefits'!G$6</f>
        <v>16817.759999999998</v>
      </c>
      <c r="R1654" s="103">
        <f>'2026-27 Salary &amp; Benefits'!H$6</f>
        <v>0.16020000000000001</v>
      </c>
      <c r="S1654" s="103">
        <f>'2026-27 Salary &amp; Benefits'!I$6</f>
        <v>0.15390000000000001</v>
      </c>
      <c r="T1654" s="7">
        <f t="shared" si="286"/>
        <v>108356.49</v>
      </c>
      <c r="U1654" s="7">
        <f t="shared" si="287"/>
        <v>5420.39</v>
      </c>
      <c r="V1654" s="7">
        <f t="shared" si="288"/>
        <v>834.2</v>
      </c>
      <c r="W1654" s="7">
        <f t="shared" si="289"/>
        <v>6254.59</v>
      </c>
      <c r="X1654" s="18">
        <f t="shared" si="290"/>
        <v>439834.48000000004</v>
      </c>
      <c r="Y1654" s="2"/>
      <c r="Z1654" s="2"/>
      <c r="AA1654" s="2"/>
      <c r="AB1654" s="2"/>
      <c r="AC1654" s="2"/>
      <c r="AD1654" s="2"/>
      <c r="AE1654" s="2"/>
      <c r="AF1654" s="2"/>
      <c r="AG1654" s="2"/>
      <c r="AH1654" s="2"/>
      <c r="AI1654" s="2"/>
      <c r="AJ1654" s="2"/>
      <c r="AK1654" s="2"/>
      <c r="AL1654" s="2"/>
      <c r="AM1654" s="2"/>
      <c r="AN1654" s="2"/>
      <c r="AO1654" s="2"/>
      <c r="AP1654" s="2"/>
      <c r="AQ1654" s="2"/>
      <c r="AR1654" s="2"/>
      <c r="AS1654" s="2"/>
      <c r="AT1654" s="2"/>
      <c r="AU1654" s="2"/>
      <c r="AV1654" s="2"/>
      <c r="AW1654" s="2"/>
      <c r="AX1654" s="2"/>
      <c r="AY1654" s="2"/>
      <c r="AZ1654" s="2"/>
      <c r="BA1654" s="2"/>
      <c r="BB1654" s="2"/>
      <c r="BC1654" s="2"/>
      <c r="BD1654" s="2"/>
      <c r="BE1654" s="2"/>
      <c r="BF1654" s="2"/>
      <c r="BG1654" s="2"/>
      <c r="BH1654" s="2"/>
      <c r="BI1654" s="2"/>
      <c r="BJ1654" s="2"/>
      <c r="BK1654" s="2"/>
      <c r="BL1654" s="2"/>
      <c r="BM1654" s="2"/>
      <c r="BN1654" s="2"/>
      <c r="BO1654" s="2"/>
      <c r="BP1654" s="2"/>
      <c r="BQ1654" s="2"/>
      <c r="BR1654" s="2"/>
      <c r="BS1654" s="2"/>
      <c r="BT1654" s="2"/>
      <c r="BU1654" s="2"/>
      <c r="BV1654" s="2"/>
      <c r="BW1654" s="2"/>
      <c r="BX1654" s="2"/>
      <c r="BY1654" s="2"/>
      <c r="BZ1654" s="2"/>
      <c r="CA1654" s="2"/>
      <c r="CB1654" s="2"/>
      <c r="CC1654" s="2"/>
      <c r="CD1654" s="2"/>
      <c r="CE1654" s="2"/>
      <c r="CF1654" s="2"/>
      <c r="CG1654" s="2"/>
      <c r="CH1654" s="2"/>
      <c r="CI1654" s="2"/>
      <c r="CJ1654" s="2"/>
      <c r="CK1654" s="2"/>
      <c r="CL1654" s="2"/>
      <c r="CM1654" s="2"/>
      <c r="CN1654" s="2"/>
      <c r="CO1654" s="2"/>
      <c r="CP1654" s="2"/>
      <c r="CQ1654" s="2"/>
      <c r="CR1654" s="2"/>
      <c r="CS1654" s="2"/>
      <c r="CT1654" s="2"/>
      <c r="CU1654" s="2"/>
      <c r="CV1654" s="2"/>
      <c r="CW1654" s="2"/>
      <c r="CX1654" s="2"/>
      <c r="CY1654" s="2"/>
      <c r="CZ1654" s="2"/>
      <c r="DA1654" s="2"/>
      <c r="DB1654" s="2"/>
      <c r="DC1654" s="2"/>
      <c r="DD1654" s="2"/>
      <c r="DE1654" s="2"/>
      <c r="DF1654" s="2"/>
      <c r="DG1654" s="2"/>
      <c r="DH1654" s="2"/>
      <c r="DI1654" s="2"/>
      <c r="DJ1654" s="2"/>
      <c r="DK1654" s="2"/>
      <c r="DL1654" s="2"/>
      <c r="DM1654" s="2"/>
      <c r="DN1654" s="2"/>
      <c r="DO1654" s="2"/>
      <c r="DP1654" s="2"/>
      <c r="DQ1654" s="2"/>
      <c r="DR1654" s="2"/>
      <c r="DS1654" s="2"/>
      <c r="DT1654" s="2"/>
      <c r="DU1654" s="2"/>
      <c r="DV1654" s="2"/>
      <c r="DW1654" s="2"/>
      <c r="DX1654" s="2"/>
      <c r="DY1654" s="2"/>
      <c r="DZ1654" s="2"/>
      <c r="EA1654" s="2"/>
      <c r="EB1654" s="2"/>
      <c r="EC1654" s="2"/>
      <c r="ED1654" s="2"/>
      <c r="EE1654" s="2"/>
      <c r="EF1654" s="2"/>
      <c r="EG1654" s="2"/>
      <c r="EH1654" s="2"/>
      <c r="EI1654" s="2"/>
      <c r="EJ1654" s="2"/>
      <c r="EK1654" s="2"/>
      <c r="EL1654" s="2"/>
      <c r="EM1654" s="2"/>
      <c r="EN1654" s="2"/>
      <c r="EO1654" s="2"/>
      <c r="EP1654" s="2"/>
      <c r="EQ1654" s="2"/>
      <c r="ER1654" s="2"/>
      <c r="ES1654" s="2"/>
      <c r="ET1654" s="2"/>
      <c r="EU1654" s="2"/>
      <c r="EV1654" s="2"/>
      <c r="EW1654" s="2"/>
      <c r="EX1654" s="2"/>
      <c r="EY1654" s="2"/>
      <c r="EZ1654" s="2"/>
      <c r="FA1654" s="2"/>
      <c r="FB1654" s="2"/>
      <c r="FC1654" s="2"/>
    </row>
    <row r="1655" spans="1:159" s="4" customFormat="1">
      <c r="A1655" s="50" t="s">
        <v>2210</v>
      </c>
      <c r="B1655" s="59" t="s">
        <v>2752</v>
      </c>
      <c r="C1655" s="60">
        <v>2392</v>
      </c>
      <c r="D1655" s="52" t="s">
        <v>573</v>
      </c>
      <c r="E1655" s="78" t="str">
        <f>IFERROR(VLOOKUP($C1655,'2025-26 School Level AAFTE'!$C$2:$L$2349,9,FALSE), "No")</f>
        <v>Yes</v>
      </c>
      <c r="F1655" s="67">
        <f>IFERROR(VLOOKUP($C1655,'2025-26 School Level AAFTE'!$C$2:$J$2349,8,FALSE), 0)</f>
        <v>892.28</v>
      </c>
      <c r="G1655" s="69">
        <f>IFERROR(IF(E1655= "yes",VLOOKUP(C1655,Summary!$B:$I,6,0),0),0)</f>
        <v>0</v>
      </c>
      <c r="H1655" s="68">
        <f t="shared" si="281"/>
        <v>892.28</v>
      </c>
      <c r="I1655" s="110">
        <f>VLOOKUP($A1655,'2026-27 Salary &amp; Benefits'!$A:$I,3,FALSE)</f>
        <v>1.18</v>
      </c>
      <c r="J1655" s="110">
        <f>VLOOKUP($A1655,'2026-27 Salary &amp; Benefits'!$A:$I,4,FALSE)</f>
        <v>1.18</v>
      </c>
      <c r="K1655" s="101">
        <f t="shared" si="282"/>
        <v>892.28</v>
      </c>
      <c r="L1655" s="100">
        <f t="shared" si="283"/>
        <v>2.617</v>
      </c>
      <c r="M1655" s="102">
        <f>'2026-27 Salary &amp; Benefits'!$E$6</f>
        <v>78209</v>
      </c>
      <c r="N1655" s="102">
        <f>'2026-27 Salary &amp; Benefits'!$F$6</f>
        <v>82248</v>
      </c>
      <c r="O1655" s="7">
        <f t="shared" si="284"/>
        <v>241514.08</v>
      </c>
      <c r="P1655" s="7">
        <f t="shared" si="285"/>
        <v>12472.680000000022</v>
      </c>
      <c r="Q1655" s="7">
        <f>'2026-27 Salary &amp; Benefits'!G$6</f>
        <v>16817.759999999998</v>
      </c>
      <c r="R1655" s="103">
        <f>'2026-27 Salary &amp; Benefits'!H$6</f>
        <v>0.16020000000000001</v>
      </c>
      <c r="S1655" s="103">
        <f>'2026-27 Salary &amp; Benefits'!I$6</f>
        <v>0.15390000000000001</v>
      </c>
      <c r="T1655" s="7">
        <f t="shared" si="286"/>
        <v>84622.18</v>
      </c>
      <c r="U1655" s="7">
        <f t="shared" si="287"/>
        <v>4233.1099999999997</v>
      </c>
      <c r="V1655" s="7">
        <f t="shared" si="288"/>
        <v>651.48</v>
      </c>
      <c r="W1655" s="7">
        <f t="shared" si="289"/>
        <v>4884.59</v>
      </c>
      <c r="X1655" s="18">
        <f t="shared" si="290"/>
        <v>343493.53000000009</v>
      </c>
      <c r="Y1655" s="2"/>
      <c r="Z1655" s="2"/>
      <c r="AA1655" s="2"/>
      <c r="AB1655" s="2"/>
      <c r="AC1655" s="2"/>
      <c r="AD1655" s="2"/>
      <c r="AE1655" s="2"/>
      <c r="AF1655" s="2"/>
      <c r="AG1655" s="2"/>
      <c r="AH1655" s="2"/>
      <c r="AI1655" s="2"/>
      <c r="AJ1655" s="2"/>
      <c r="AK1655" s="2"/>
      <c r="AL1655" s="2"/>
      <c r="AM1655" s="2"/>
      <c r="AN1655" s="2"/>
      <c r="AO1655" s="2"/>
      <c r="AP1655" s="2"/>
      <c r="AQ1655" s="2"/>
      <c r="AR1655" s="2"/>
      <c r="AS1655" s="2"/>
      <c r="AT1655" s="2"/>
      <c r="AU1655" s="2"/>
      <c r="AV1655" s="2"/>
      <c r="AW1655" s="2"/>
      <c r="AX1655" s="2"/>
      <c r="AY1655" s="2"/>
      <c r="AZ1655" s="2"/>
      <c r="BA1655" s="2"/>
      <c r="BB1655" s="2"/>
      <c r="BC1655" s="2"/>
      <c r="BD1655" s="2"/>
      <c r="BE1655" s="2"/>
      <c r="BF1655" s="2"/>
      <c r="BG1655" s="2"/>
      <c r="BH1655" s="2"/>
      <c r="BI1655" s="2"/>
      <c r="BJ1655" s="2"/>
      <c r="BK1655" s="2"/>
      <c r="BL1655" s="2"/>
      <c r="BM1655" s="2"/>
      <c r="BN1655" s="2"/>
      <c r="BO1655" s="2"/>
      <c r="BP1655" s="2"/>
      <c r="BQ1655" s="2"/>
      <c r="BR1655" s="2"/>
      <c r="BS1655" s="2"/>
      <c r="BT1655" s="2"/>
      <c r="BU1655" s="2"/>
      <c r="BV1655" s="2"/>
      <c r="BW1655" s="2"/>
      <c r="BX1655" s="2"/>
      <c r="BY1655" s="2"/>
      <c r="BZ1655" s="2"/>
      <c r="CA1655" s="2"/>
      <c r="CB1655" s="2"/>
      <c r="CC1655" s="2"/>
      <c r="CD1655" s="2"/>
      <c r="CE1655" s="2"/>
      <c r="CF1655" s="2"/>
      <c r="CG1655" s="2"/>
      <c r="CH1655" s="2"/>
      <c r="CI1655" s="2"/>
      <c r="CJ1655" s="2"/>
      <c r="CK1655" s="2"/>
      <c r="CL1655" s="2"/>
      <c r="CM1655" s="2"/>
      <c r="CN1655" s="2"/>
      <c r="CO1655" s="2"/>
      <c r="CP1655" s="2"/>
      <c r="CQ1655" s="2"/>
      <c r="CR1655" s="2"/>
      <c r="CS1655" s="2"/>
      <c r="CT1655" s="2"/>
      <c r="CU1655" s="2"/>
      <c r="CV1655" s="2"/>
      <c r="CW1655" s="2"/>
      <c r="CX1655" s="2"/>
      <c r="CY1655" s="2"/>
      <c r="CZ1655" s="2"/>
      <c r="DA1655" s="2"/>
      <c r="DB1655" s="2"/>
      <c r="DC1655" s="2"/>
      <c r="DD1655" s="2"/>
      <c r="DE1655" s="2"/>
      <c r="DF1655" s="2"/>
      <c r="DG1655" s="2"/>
      <c r="DH1655" s="2"/>
      <c r="DI1655" s="2"/>
      <c r="DJ1655" s="2"/>
      <c r="DK1655" s="2"/>
      <c r="DL1655" s="2"/>
      <c r="DM1655" s="2"/>
      <c r="DN1655" s="2"/>
      <c r="DO1655" s="2"/>
      <c r="DP1655" s="2"/>
      <c r="DQ1655" s="2"/>
      <c r="DR1655" s="2"/>
      <c r="DS1655" s="2"/>
      <c r="DT1655" s="2"/>
      <c r="DU1655" s="2"/>
      <c r="DV1655" s="2"/>
      <c r="DW1655" s="2"/>
      <c r="DX1655" s="2"/>
      <c r="DY1655" s="2"/>
      <c r="DZ1655" s="2"/>
      <c r="EA1655" s="2"/>
      <c r="EB1655" s="2"/>
      <c r="EC1655" s="2"/>
      <c r="ED1655" s="2"/>
      <c r="EE1655" s="2"/>
      <c r="EF1655" s="2"/>
      <c r="EG1655" s="2"/>
      <c r="EH1655" s="2"/>
      <c r="EI1655" s="2"/>
      <c r="EJ1655" s="2"/>
      <c r="EK1655" s="2"/>
      <c r="EL1655" s="2"/>
      <c r="EM1655" s="2"/>
      <c r="EN1655" s="2"/>
      <c r="EO1655" s="2"/>
      <c r="EP1655" s="2"/>
      <c r="EQ1655" s="2"/>
      <c r="ER1655" s="2"/>
      <c r="ES1655" s="2"/>
      <c r="ET1655" s="2"/>
      <c r="EU1655" s="2"/>
      <c r="EV1655" s="2"/>
      <c r="EW1655" s="2"/>
      <c r="EX1655" s="2"/>
      <c r="EY1655" s="2"/>
      <c r="EZ1655" s="2"/>
      <c r="FA1655" s="2"/>
      <c r="FB1655" s="2"/>
      <c r="FC1655" s="2"/>
    </row>
    <row r="1656" spans="1:159" s="4" customFormat="1">
      <c r="A1656" s="50" t="s">
        <v>2210</v>
      </c>
      <c r="B1656" s="59" t="s">
        <v>2752</v>
      </c>
      <c r="C1656" s="60">
        <v>2199</v>
      </c>
      <c r="D1656" s="59" t="s">
        <v>558</v>
      </c>
      <c r="E1656" s="78" t="str">
        <f>IFERROR(VLOOKUP($C1656,'2025-26 School Level AAFTE'!$C$2:$L$2349,9,FALSE), "No")</f>
        <v>Yes</v>
      </c>
      <c r="F1656" s="67">
        <f>IFERROR(VLOOKUP($C1656,'2025-26 School Level AAFTE'!$C$2:$J$2349,8,FALSE), 0)</f>
        <v>235</v>
      </c>
      <c r="G1656" s="69">
        <f>IFERROR(IF(E1656= "yes",VLOOKUP(C1656,Summary!$B:$I,6,0),0),0)</f>
        <v>0</v>
      </c>
      <c r="H1656" s="68">
        <f t="shared" si="281"/>
        <v>235</v>
      </c>
      <c r="I1656" s="110">
        <f>VLOOKUP($A1656,'2026-27 Salary &amp; Benefits'!$A:$I,3,FALSE)</f>
        <v>1.18</v>
      </c>
      <c r="J1656" s="110">
        <f>VLOOKUP($A1656,'2026-27 Salary &amp; Benefits'!$A:$I,4,FALSE)</f>
        <v>1.18</v>
      </c>
      <c r="K1656" s="101">
        <f t="shared" si="282"/>
        <v>235</v>
      </c>
      <c r="L1656" s="100">
        <f t="shared" si="283"/>
        <v>0.68899999999999995</v>
      </c>
      <c r="M1656" s="102">
        <f>'2026-27 Salary &amp; Benefits'!$E$6</f>
        <v>78209</v>
      </c>
      <c r="N1656" s="102">
        <f>'2026-27 Salary &amp; Benefits'!$F$6</f>
        <v>82248</v>
      </c>
      <c r="O1656" s="7">
        <f t="shared" si="284"/>
        <v>63585.48</v>
      </c>
      <c r="P1656" s="7">
        <f t="shared" si="285"/>
        <v>3283.7900000000009</v>
      </c>
      <c r="Q1656" s="7">
        <f>'2026-27 Salary &amp; Benefits'!G$6</f>
        <v>16817.759999999998</v>
      </c>
      <c r="R1656" s="103">
        <f>'2026-27 Salary &amp; Benefits'!H$6</f>
        <v>0.16020000000000001</v>
      </c>
      <c r="S1656" s="103">
        <f>'2026-27 Salary &amp; Benefits'!I$6</f>
        <v>0.15390000000000001</v>
      </c>
      <c r="T1656" s="7">
        <f t="shared" si="286"/>
        <v>22279.21</v>
      </c>
      <c r="U1656" s="7">
        <f t="shared" si="287"/>
        <v>1114.49</v>
      </c>
      <c r="V1656" s="7">
        <f t="shared" si="288"/>
        <v>171.52</v>
      </c>
      <c r="W1656" s="7">
        <f t="shared" si="289"/>
        <v>1286.01</v>
      </c>
      <c r="X1656" s="18">
        <f t="shared" si="290"/>
        <v>90434.49</v>
      </c>
      <c r="Y1656" s="2"/>
      <c r="Z1656" s="2"/>
      <c r="AA1656" s="2"/>
      <c r="AB1656" s="2"/>
      <c r="AC1656" s="2"/>
      <c r="AD1656" s="2"/>
      <c r="AE1656" s="2"/>
      <c r="AF1656" s="2"/>
      <c r="AG1656" s="2"/>
      <c r="AH1656" s="2"/>
      <c r="AI1656" s="2"/>
      <c r="AJ1656" s="2"/>
      <c r="AK1656" s="2"/>
      <c r="AL1656" s="2"/>
      <c r="AM1656" s="2"/>
      <c r="AN1656" s="2"/>
      <c r="AO1656" s="2"/>
      <c r="AP1656" s="2"/>
      <c r="AQ1656" s="2"/>
      <c r="AR1656" s="2"/>
      <c r="AS1656" s="2"/>
      <c r="AT1656" s="2"/>
      <c r="AU1656" s="2"/>
      <c r="AV1656" s="2"/>
      <c r="AW1656" s="2"/>
      <c r="AX1656" s="2"/>
      <c r="AY1656" s="2"/>
      <c r="AZ1656" s="2"/>
      <c r="BA1656" s="2"/>
      <c r="BB1656" s="2"/>
      <c r="BC1656" s="2"/>
      <c r="BD1656" s="2"/>
      <c r="BE1656" s="2"/>
      <c r="BF1656" s="2"/>
      <c r="BG1656" s="2"/>
      <c r="BH1656" s="2"/>
      <c r="BI1656" s="2"/>
      <c r="BJ1656" s="2"/>
      <c r="BK1656" s="2"/>
      <c r="BL1656" s="2"/>
      <c r="BM1656" s="2"/>
      <c r="BN1656" s="2"/>
      <c r="BO1656" s="2"/>
      <c r="BP1656" s="2"/>
      <c r="BQ1656" s="2"/>
      <c r="BR1656" s="2"/>
      <c r="BS1656" s="2"/>
      <c r="BT1656" s="2"/>
      <c r="BU1656" s="2"/>
      <c r="BV1656" s="2"/>
      <c r="BW1656" s="2"/>
      <c r="BX1656" s="2"/>
      <c r="BY1656" s="2"/>
      <c r="BZ1656" s="2"/>
      <c r="CA1656" s="2"/>
      <c r="CB1656" s="2"/>
      <c r="CC1656" s="2"/>
      <c r="CD1656" s="2"/>
      <c r="CE1656" s="2"/>
      <c r="CF1656" s="2"/>
      <c r="CG1656" s="2"/>
      <c r="CH1656" s="2"/>
      <c r="CI1656" s="2"/>
      <c r="CJ1656" s="2"/>
      <c r="CK1656" s="2"/>
      <c r="CL1656" s="2"/>
      <c r="CM1656" s="2"/>
      <c r="CN1656" s="2"/>
      <c r="CO1656" s="2"/>
      <c r="CP1656" s="2"/>
      <c r="CQ1656" s="2"/>
      <c r="CR1656" s="2"/>
      <c r="CS1656" s="2"/>
      <c r="CT1656" s="2"/>
      <c r="CU1656" s="2"/>
      <c r="CV1656" s="2"/>
      <c r="CW1656" s="2"/>
      <c r="CX1656" s="2"/>
      <c r="CY1656" s="2"/>
      <c r="CZ1656" s="2"/>
      <c r="DA1656" s="2"/>
      <c r="DB1656" s="2"/>
      <c r="DC1656" s="2"/>
      <c r="DD1656" s="2"/>
      <c r="DE1656" s="2"/>
      <c r="DF1656" s="2"/>
      <c r="DG1656" s="2"/>
      <c r="DH1656" s="2"/>
      <c r="DI1656" s="2"/>
      <c r="DJ1656" s="2"/>
      <c r="DK1656" s="2"/>
      <c r="DL1656" s="2"/>
      <c r="DM1656" s="2"/>
      <c r="DN1656" s="2"/>
      <c r="DO1656" s="2"/>
      <c r="DP1656" s="2"/>
      <c r="DQ1656" s="2"/>
      <c r="DR1656" s="2"/>
      <c r="DS1656" s="2"/>
      <c r="DT1656" s="2"/>
      <c r="DU1656" s="2"/>
      <c r="DV1656" s="2"/>
      <c r="DW1656" s="2"/>
      <c r="DX1656" s="2"/>
      <c r="DY1656" s="2"/>
      <c r="DZ1656" s="2"/>
      <c r="EA1656" s="2"/>
      <c r="EB1656" s="2"/>
      <c r="EC1656" s="2"/>
      <c r="ED1656" s="2"/>
      <c r="EE1656" s="2"/>
      <c r="EF1656" s="2"/>
      <c r="EG1656" s="2"/>
      <c r="EH1656" s="2"/>
      <c r="EI1656" s="2"/>
      <c r="EJ1656" s="2"/>
      <c r="EK1656" s="2"/>
      <c r="EL1656" s="2"/>
      <c r="EM1656" s="2"/>
      <c r="EN1656" s="2"/>
      <c r="EO1656" s="2"/>
      <c r="EP1656" s="2"/>
      <c r="EQ1656" s="2"/>
      <c r="ER1656" s="2"/>
      <c r="ES1656" s="2"/>
      <c r="ET1656" s="2"/>
      <c r="EU1656" s="2"/>
      <c r="EV1656" s="2"/>
      <c r="EW1656" s="2"/>
      <c r="EX1656" s="2"/>
      <c r="EY1656" s="2"/>
      <c r="EZ1656" s="2"/>
      <c r="FA1656" s="2"/>
      <c r="FB1656" s="2"/>
      <c r="FC1656" s="2"/>
    </row>
    <row r="1657" spans="1:159" s="4" customFormat="1">
      <c r="A1657" s="50" t="s">
        <v>2210</v>
      </c>
      <c r="B1657" s="59" t="s">
        <v>2752</v>
      </c>
      <c r="C1657" s="60">
        <v>2450</v>
      </c>
      <c r="D1657" s="59" t="s">
        <v>576</v>
      </c>
      <c r="E1657" s="78" t="str">
        <f>IFERROR(VLOOKUP($C1657,'2025-26 School Level AAFTE'!$C$2:$L$2349,9,FALSE), "No")</f>
        <v>No</v>
      </c>
      <c r="F1657" s="67">
        <f>IFERROR(VLOOKUP($C1657,'2025-26 School Level AAFTE'!$C$2:$J$2349,8,FALSE), 0)</f>
        <v>326.5</v>
      </c>
      <c r="G1657" s="69">
        <f>IFERROR(IF(E1657= "yes",VLOOKUP(C1657,Summary!$B:$I,6,0),0),0)</f>
        <v>0</v>
      </c>
      <c r="H1657" s="68">
        <f t="shared" si="281"/>
        <v>0</v>
      </c>
      <c r="I1657" s="110">
        <f>VLOOKUP($A1657,'2026-27 Salary &amp; Benefits'!$A:$I,3,FALSE)</f>
        <v>1.18</v>
      </c>
      <c r="J1657" s="110">
        <f>VLOOKUP($A1657,'2026-27 Salary &amp; Benefits'!$A:$I,4,FALSE)</f>
        <v>1.18</v>
      </c>
      <c r="K1657" s="101">
        <f t="shared" si="282"/>
        <v>0</v>
      </c>
      <c r="L1657" s="100">
        <f t="shared" si="283"/>
        <v>0</v>
      </c>
      <c r="M1657" s="102">
        <f>'2026-27 Salary &amp; Benefits'!$E$6</f>
        <v>78209</v>
      </c>
      <c r="N1657" s="102">
        <f>'2026-27 Salary &amp; Benefits'!$F$6</f>
        <v>82248</v>
      </c>
      <c r="O1657" s="7">
        <f t="shared" si="284"/>
        <v>0</v>
      </c>
      <c r="P1657" s="7">
        <f t="shared" si="285"/>
        <v>0</v>
      </c>
      <c r="Q1657" s="7">
        <f>'2026-27 Salary &amp; Benefits'!G$6</f>
        <v>16817.759999999998</v>
      </c>
      <c r="R1657" s="103">
        <f>'2026-27 Salary &amp; Benefits'!H$6</f>
        <v>0.16020000000000001</v>
      </c>
      <c r="S1657" s="103">
        <f>'2026-27 Salary &amp; Benefits'!I$6</f>
        <v>0.15390000000000001</v>
      </c>
      <c r="T1657" s="7">
        <f t="shared" si="286"/>
        <v>0</v>
      </c>
      <c r="U1657" s="7">
        <f t="shared" si="287"/>
        <v>0</v>
      </c>
      <c r="V1657" s="7">
        <f t="shared" si="288"/>
        <v>0</v>
      </c>
      <c r="W1657" s="7">
        <f t="shared" si="289"/>
        <v>0</v>
      </c>
      <c r="X1657" s="18">
        <f t="shared" si="290"/>
        <v>0</v>
      </c>
      <c r="Y1657" s="2"/>
      <c r="Z1657" s="2"/>
      <c r="AA1657" s="2"/>
      <c r="AB1657" s="2"/>
      <c r="AC1657" s="2"/>
      <c r="AD1657" s="2"/>
      <c r="AE1657" s="2"/>
      <c r="AF1657" s="2"/>
      <c r="AG1657" s="2"/>
      <c r="AH1657" s="2"/>
      <c r="AI1657" s="2"/>
      <c r="AJ1657" s="2"/>
      <c r="AK1657" s="2"/>
      <c r="AL1657" s="2"/>
      <c r="AM1657" s="2"/>
      <c r="AN1657" s="2"/>
      <c r="AO1657" s="2"/>
      <c r="AP1657" s="2"/>
      <c r="AQ1657" s="2"/>
      <c r="AR1657" s="2"/>
      <c r="AS1657" s="2"/>
      <c r="AT1657" s="2"/>
      <c r="AU1657" s="2"/>
      <c r="AV1657" s="2"/>
      <c r="AW1657" s="2"/>
      <c r="AX1657" s="2"/>
      <c r="AY1657" s="2"/>
      <c r="AZ1657" s="2"/>
      <c r="BA1657" s="2"/>
      <c r="BB1657" s="2"/>
      <c r="BC1657" s="2"/>
      <c r="BD1657" s="2"/>
      <c r="BE1657" s="2"/>
      <c r="BF1657" s="2"/>
      <c r="BG1657" s="2"/>
      <c r="BH1657" s="2"/>
      <c r="BI1657" s="2"/>
      <c r="BJ1657" s="2"/>
      <c r="BK1657" s="2"/>
      <c r="BL1657" s="2"/>
      <c r="BM1657" s="2"/>
      <c r="BN1657" s="2"/>
      <c r="BO1657" s="2"/>
      <c r="BP1657" s="2"/>
      <c r="BQ1657" s="2"/>
      <c r="BR1657" s="2"/>
      <c r="BS1657" s="2"/>
      <c r="BT1657" s="2"/>
      <c r="BU1657" s="2"/>
      <c r="BV1657" s="2"/>
      <c r="BW1657" s="2"/>
      <c r="BX1657" s="2"/>
      <c r="BY1657" s="2"/>
      <c r="BZ1657" s="2"/>
      <c r="CA1657" s="2"/>
      <c r="CB1657" s="2"/>
      <c r="CC1657" s="2"/>
      <c r="CD1657" s="2"/>
      <c r="CE1657" s="2"/>
      <c r="CF1657" s="2"/>
      <c r="CG1657" s="2"/>
      <c r="CH1657" s="2"/>
      <c r="CI1657" s="2"/>
      <c r="CJ1657" s="2"/>
      <c r="CK1657" s="2"/>
      <c r="CL1657" s="2"/>
      <c r="CM1657" s="2"/>
      <c r="CN1657" s="2"/>
      <c r="CO1657" s="2"/>
      <c r="CP1657" s="2"/>
      <c r="CQ1657" s="2"/>
      <c r="CR1657" s="2"/>
      <c r="CS1657" s="2"/>
      <c r="CT1657" s="2"/>
      <c r="CU1657" s="2"/>
      <c r="CV1657" s="2"/>
      <c r="CW1657" s="2"/>
      <c r="CX1657" s="2"/>
      <c r="CY1657" s="2"/>
      <c r="CZ1657" s="2"/>
      <c r="DA1657" s="2"/>
      <c r="DB1657" s="2"/>
      <c r="DC1657" s="2"/>
      <c r="DD1657" s="2"/>
      <c r="DE1657" s="2"/>
      <c r="DF1657" s="2"/>
      <c r="DG1657" s="2"/>
      <c r="DH1657" s="2"/>
      <c r="DI1657" s="2"/>
      <c r="DJ1657" s="2"/>
      <c r="DK1657" s="2"/>
      <c r="DL1657" s="2"/>
      <c r="DM1657" s="2"/>
      <c r="DN1657" s="2"/>
      <c r="DO1657" s="2"/>
      <c r="DP1657" s="2"/>
      <c r="DQ1657" s="2"/>
      <c r="DR1657" s="2"/>
      <c r="DS1657" s="2"/>
      <c r="DT1657" s="2"/>
      <c r="DU1657" s="2"/>
      <c r="DV1657" s="2"/>
      <c r="DW1657" s="2"/>
      <c r="DX1657" s="2"/>
      <c r="DY1657" s="2"/>
      <c r="DZ1657" s="2"/>
      <c r="EA1657" s="2"/>
      <c r="EB1657" s="2"/>
      <c r="EC1657" s="2"/>
      <c r="ED1657" s="2"/>
      <c r="EE1657" s="2"/>
      <c r="EF1657" s="2"/>
      <c r="EG1657" s="2"/>
      <c r="EH1657" s="2"/>
      <c r="EI1657" s="2"/>
      <c r="EJ1657" s="2"/>
      <c r="EK1657" s="2"/>
      <c r="EL1657" s="2"/>
      <c r="EM1657" s="2"/>
      <c r="EN1657" s="2"/>
      <c r="EO1657" s="2"/>
      <c r="EP1657" s="2"/>
      <c r="EQ1657" s="2"/>
      <c r="ER1657" s="2"/>
      <c r="ES1657" s="2"/>
      <c r="ET1657" s="2"/>
      <c r="EU1657" s="2"/>
      <c r="EV1657" s="2"/>
      <c r="EW1657" s="2"/>
      <c r="EX1657" s="2"/>
      <c r="EY1657" s="2"/>
      <c r="EZ1657" s="2"/>
      <c r="FA1657" s="2"/>
      <c r="FB1657" s="2"/>
      <c r="FC1657" s="2"/>
    </row>
    <row r="1658" spans="1:159" s="4" customFormat="1">
      <c r="A1658" s="50" t="s">
        <v>2210</v>
      </c>
      <c r="B1658" s="59" t="s">
        <v>2752</v>
      </c>
      <c r="C1658" s="60">
        <v>2839</v>
      </c>
      <c r="D1658" s="59" t="s">
        <v>584</v>
      </c>
      <c r="E1658" s="78" t="str">
        <f>IFERROR(VLOOKUP($C1658,'2025-26 School Level AAFTE'!$C$2:$L$2349,9,FALSE), "No")</f>
        <v>Yes</v>
      </c>
      <c r="F1658" s="67">
        <f>IFERROR(VLOOKUP($C1658,'2025-26 School Level AAFTE'!$C$2:$J$2349,8,FALSE), 0)</f>
        <v>724.8</v>
      </c>
      <c r="G1658" s="69">
        <f>IFERROR(IF(E1658= "yes",VLOOKUP(C1658,Summary!$B:$I,6,0),0),0)</f>
        <v>0</v>
      </c>
      <c r="H1658" s="68">
        <f t="shared" si="281"/>
        <v>724.8</v>
      </c>
      <c r="I1658" s="110">
        <f>VLOOKUP($A1658,'2026-27 Salary &amp; Benefits'!$A:$I,3,FALSE)</f>
        <v>1.18</v>
      </c>
      <c r="J1658" s="110">
        <f>VLOOKUP($A1658,'2026-27 Salary &amp; Benefits'!$A:$I,4,FALSE)</f>
        <v>1.18</v>
      </c>
      <c r="K1658" s="101">
        <f t="shared" si="282"/>
        <v>724.8</v>
      </c>
      <c r="L1658" s="100">
        <f t="shared" si="283"/>
        <v>2.1259999999999999</v>
      </c>
      <c r="M1658" s="102">
        <f>'2026-27 Salary &amp; Benefits'!$E$6</f>
        <v>78209</v>
      </c>
      <c r="N1658" s="102">
        <f>'2026-27 Salary &amp; Benefits'!$F$6</f>
        <v>82248</v>
      </c>
      <c r="O1658" s="7">
        <f t="shared" si="284"/>
        <v>196201.35</v>
      </c>
      <c r="P1658" s="7">
        <f t="shared" si="285"/>
        <v>10132.559999999998</v>
      </c>
      <c r="Q1658" s="7">
        <f>'2026-27 Salary &amp; Benefits'!G$6</f>
        <v>16817.759999999998</v>
      </c>
      <c r="R1658" s="103">
        <f>'2026-27 Salary &amp; Benefits'!H$6</f>
        <v>0.16020000000000001</v>
      </c>
      <c r="S1658" s="103">
        <f>'2026-27 Salary &amp; Benefits'!I$6</f>
        <v>0.15390000000000001</v>
      </c>
      <c r="T1658" s="7">
        <f t="shared" si="286"/>
        <v>68745.42</v>
      </c>
      <c r="U1658" s="7">
        <f t="shared" si="287"/>
        <v>3438.9</v>
      </c>
      <c r="V1658" s="7">
        <f t="shared" si="288"/>
        <v>529.25</v>
      </c>
      <c r="W1658" s="7">
        <f t="shared" si="289"/>
        <v>3968.15</v>
      </c>
      <c r="X1658" s="18">
        <f t="shared" si="290"/>
        <v>279047.48000000004</v>
      </c>
      <c r="Y1658" s="2"/>
      <c r="Z1658" s="2"/>
      <c r="AA1658" s="2"/>
      <c r="AB1658" s="2"/>
      <c r="AC1658" s="2"/>
      <c r="AD1658" s="2"/>
      <c r="AE1658" s="2"/>
      <c r="AF1658" s="2"/>
      <c r="AG1658" s="2"/>
      <c r="AH1658" s="2"/>
      <c r="AI1658" s="2"/>
      <c r="AJ1658" s="2"/>
      <c r="AK1658" s="2"/>
      <c r="AL1658" s="2"/>
      <c r="AM1658" s="2"/>
      <c r="AN1658" s="2"/>
      <c r="AO1658" s="2"/>
      <c r="AP1658" s="2"/>
      <c r="AQ1658" s="2"/>
      <c r="AR1658" s="2"/>
      <c r="AS1658" s="2"/>
      <c r="AT1658" s="2"/>
      <c r="AU1658" s="2"/>
      <c r="AV1658" s="2"/>
      <c r="AW1658" s="2"/>
      <c r="AX1658" s="2"/>
      <c r="AY1658" s="2"/>
      <c r="AZ1658" s="2"/>
      <c r="BA1658" s="2"/>
      <c r="BB1658" s="2"/>
      <c r="BC1658" s="2"/>
      <c r="BD1658" s="2"/>
      <c r="BE1658" s="2"/>
      <c r="BF1658" s="2"/>
      <c r="BG1658" s="2"/>
      <c r="BH1658" s="2"/>
      <c r="BI1658" s="2"/>
      <c r="BJ1658" s="2"/>
      <c r="BK1658" s="2"/>
      <c r="BL1658" s="2"/>
      <c r="BM1658" s="2"/>
      <c r="BN1658" s="2"/>
      <c r="BO1658" s="2"/>
      <c r="BP1658" s="2"/>
      <c r="BQ1658" s="2"/>
      <c r="BR1658" s="2"/>
      <c r="BS1658" s="2"/>
      <c r="BT1658" s="2"/>
      <c r="BU1658" s="2"/>
      <c r="BV1658" s="2"/>
      <c r="BW1658" s="2"/>
      <c r="BX1658" s="2"/>
      <c r="BY1658" s="2"/>
      <c r="BZ1658" s="2"/>
      <c r="CA1658" s="2"/>
      <c r="CB1658" s="2"/>
      <c r="CC1658" s="2"/>
      <c r="CD1658" s="2"/>
      <c r="CE1658" s="2"/>
      <c r="CF1658" s="2"/>
      <c r="CG1658" s="2"/>
      <c r="CH1658" s="2"/>
      <c r="CI1658" s="2"/>
      <c r="CJ1658" s="2"/>
      <c r="CK1658" s="2"/>
      <c r="CL1658" s="2"/>
      <c r="CM1658" s="2"/>
      <c r="CN1658" s="2"/>
      <c r="CO1658" s="2"/>
      <c r="CP1658" s="2"/>
      <c r="CQ1658" s="2"/>
      <c r="CR1658" s="2"/>
      <c r="CS1658" s="2"/>
      <c r="CT1658" s="2"/>
      <c r="CU1658" s="2"/>
      <c r="CV1658" s="2"/>
      <c r="CW1658" s="2"/>
      <c r="CX1658" s="2"/>
      <c r="CY1658" s="2"/>
      <c r="CZ1658" s="2"/>
      <c r="DA1658" s="2"/>
      <c r="DB1658" s="2"/>
      <c r="DC1658" s="2"/>
      <c r="DD1658" s="2"/>
      <c r="DE1658" s="2"/>
      <c r="DF1658" s="2"/>
      <c r="DG1658" s="2"/>
      <c r="DH1658" s="2"/>
      <c r="DI1658" s="2"/>
      <c r="DJ1658" s="2"/>
      <c r="DK1658" s="2"/>
      <c r="DL1658" s="2"/>
      <c r="DM1658" s="2"/>
      <c r="DN1658" s="2"/>
      <c r="DO1658" s="2"/>
      <c r="DP1658" s="2"/>
      <c r="DQ1658" s="2"/>
      <c r="DR1658" s="2"/>
      <c r="DS1658" s="2"/>
      <c r="DT1658" s="2"/>
      <c r="DU1658" s="2"/>
      <c r="DV1658" s="2"/>
      <c r="DW1658" s="2"/>
      <c r="DX1658" s="2"/>
      <c r="DY1658" s="2"/>
      <c r="DZ1658" s="2"/>
      <c r="EA1658" s="2"/>
      <c r="EB1658" s="2"/>
      <c r="EC1658" s="2"/>
      <c r="ED1658" s="2"/>
      <c r="EE1658" s="2"/>
      <c r="EF1658" s="2"/>
      <c r="EG1658" s="2"/>
      <c r="EH1658" s="2"/>
      <c r="EI1658" s="2"/>
      <c r="EJ1658" s="2"/>
      <c r="EK1658" s="2"/>
      <c r="EL1658" s="2"/>
      <c r="EM1658" s="2"/>
      <c r="EN1658" s="2"/>
      <c r="EO1658" s="2"/>
      <c r="EP1658" s="2"/>
      <c r="EQ1658" s="2"/>
      <c r="ER1658" s="2"/>
      <c r="ES1658" s="2"/>
      <c r="ET1658" s="2"/>
      <c r="EU1658" s="2"/>
      <c r="EV1658" s="2"/>
      <c r="EW1658" s="2"/>
      <c r="EX1658" s="2"/>
      <c r="EY1658" s="2"/>
      <c r="EZ1658" s="2"/>
      <c r="FA1658" s="2"/>
      <c r="FB1658" s="2"/>
      <c r="FC1658" s="2"/>
    </row>
    <row r="1659" spans="1:159" s="4" customFormat="1">
      <c r="A1659" t="s">
        <v>2210</v>
      </c>
      <c r="B1659" t="s">
        <v>2752</v>
      </c>
      <c r="C1659" s="3">
        <v>3803</v>
      </c>
      <c r="D1659" t="s">
        <v>608</v>
      </c>
      <c r="E1659" s="78" t="str">
        <f>IFERROR(VLOOKUP($C1659,'2025-26 School Level AAFTE'!$C$2:$L$2349,9,FALSE), "No")</f>
        <v>Yes</v>
      </c>
      <c r="F1659" s="67">
        <f>IFERROR(VLOOKUP($C1659,'2025-26 School Level AAFTE'!$C$2:$J$2349,8,FALSE), 0)</f>
        <v>338.8</v>
      </c>
      <c r="G1659" s="69">
        <f>IFERROR(IF(E1659= "yes",VLOOKUP(C1659,Summary!$B:$I,6,0),0),0)</f>
        <v>0</v>
      </c>
      <c r="H1659" s="68">
        <f t="shared" si="281"/>
        <v>338.8</v>
      </c>
      <c r="I1659" s="110">
        <f>VLOOKUP($A1659,'2026-27 Salary &amp; Benefits'!$A:$I,3,FALSE)</f>
        <v>1.18</v>
      </c>
      <c r="J1659" s="110">
        <f>VLOOKUP($A1659,'2026-27 Salary &amp; Benefits'!$A:$I,4,FALSE)</f>
        <v>1.18</v>
      </c>
      <c r="K1659" s="101">
        <f t="shared" si="282"/>
        <v>338.8</v>
      </c>
      <c r="L1659" s="100">
        <f t="shared" si="283"/>
        <v>0.99399999999999999</v>
      </c>
      <c r="M1659" s="102">
        <f>'2026-27 Salary &amp; Benefits'!$E$6</f>
        <v>78209</v>
      </c>
      <c r="N1659" s="102">
        <f>'2026-27 Salary &amp; Benefits'!$F$6</f>
        <v>82248</v>
      </c>
      <c r="O1659" s="7">
        <f t="shared" si="284"/>
        <v>91732.9</v>
      </c>
      <c r="P1659" s="7">
        <f t="shared" si="285"/>
        <v>4737.4200000000128</v>
      </c>
      <c r="Q1659" s="7">
        <f>'2026-27 Salary &amp; Benefits'!G$6</f>
        <v>16817.759999999998</v>
      </c>
      <c r="R1659" s="103">
        <f>'2026-27 Salary &amp; Benefits'!H$6</f>
        <v>0.16020000000000001</v>
      </c>
      <c r="S1659" s="103">
        <f>'2026-27 Salary &amp; Benefits'!I$6</f>
        <v>0.15390000000000001</v>
      </c>
      <c r="T1659" s="7">
        <f t="shared" si="286"/>
        <v>32141.55</v>
      </c>
      <c r="U1659" s="7">
        <f t="shared" si="287"/>
        <v>1607.84</v>
      </c>
      <c r="V1659" s="7">
        <f t="shared" si="288"/>
        <v>247.45</v>
      </c>
      <c r="W1659" s="7">
        <f t="shared" si="289"/>
        <v>1855.29</v>
      </c>
      <c r="X1659" s="18">
        <f t="shared" si="290"/>
        <v>130467.16</v>
      </c>
      <c r="Y1659" s="2"/>
      <c r="Z1659" s="2"/>
      <c r="AA1659" s="2"/>
      <c r="AB1659" s="2"/>
      <c r="AC1659" s="2"/>
      <c r="AD1659" s="2"/>
      <c r="AE1659" s="2"/>
      <c r="AF1659" s="2"/>
      <c r="AG1659" s="2"/>
      <c r="AH1659" s="2"/>
      <c r="AI1659" s="2"/>
      <c r="AJ1659" s="2"/>
      <c r="AK1659" s="2"/>
      <c r="AL1659" s="2"/>
      <c r="AM1659" s="2"/>
      <c r="AN1659" s="2"/>
      <c r="AO1659" s="2"/>
      <c r="AP1659" s="2"/>
      <c r="AQ1659" s="2"/>
      <c r="AR1659" s="2"/>
      <c r="AS1659" s="2"/>
      <c r="AT1659" s="2"/>
      <c r="AU1659" s="2"/>
      <c r="AV1659" s="2"/>
      <c r="AW1659" s="2"/>
      <c r="AX1659" s="2"/>
      <c r="AY1659" s="2"/>
      <c r="AZ1659" s="2"/>
      <c r="BA1659" s="2"/>
      <c r="BB1659" s="2"/>
      <c r="BC1659" s="2"/>
      <c r="BD1659" s="2"/>
      <c r="BE1659" s="2"/>
      <c r="BF1659" s="2"/>
      <c r="BG1659" s="2"/>
      <c r="BH1659" s="2"/>
      <c r="BI1659" s="2"/>
      <c r="BJ1659" s="2"/>
      <c r="BK1659" s="2"/>
      <c r="BL1659" s="2"/>
      <c r="BM1659" s="2"/>
      <c r="BN1659" s="2"/>
      <c r="BO1659" s="2"/>
      <c r="BP1659" s="2"/>
      <c r="BQ1659" s="2"/>
      <c r="BR1659" s="2"/>
      <c r="BS1659" s="2"/>
      <c r="BT1659" s="2"/>
      <c r="BU1659" s="2"/>
      <c r="BV1659" s="2"/>
      <c r="BW1659" s="2"/>
      <c r="BX1659" s="2"/>
      <c r="BY1659" s="2"/>
      <c r="BZ1659" s="2"/>
      <c r="CA1659" s="2"/>
      <c r="CB1659" s="2"/>
      <c r="CC1659" s="2"/>
      <c r="CD1659" s="2"/>
      <c r="CE1659" s="2"/>
      <c r="CF1659" s="2"/>
      <c r="CG1659" s="2"/>
      <c r="CH1659" s="2"/>
      <c r="CI1659" s="2"/>
      <c r="CJ1659" s="2"/>
      <c r="CK1659" s="2"/>
      <c r="CL1659" s="2"/>
      <c r="CM1659" s="2"/>
      <c r="CN1659" s="2"/>
      <c r="CO1659" s="2"/>
      <c r="CP1659" s="2"/>
      <c r="CQ1659" s="2"/>
      <c r="CR1659" s="2"/>
      <c r="CS1659" s="2"/>
      <c r="CT1659" s="2"/>
      <c r="CU1659" s="2"/>
      <c r="CV1659" s="2"/>
      <c r="CW1659" s="2"/>
      <c r="CX1659" s="2"/>
      <c r="CY1659" s="2"/>
      <c r="CZ1659" s="2"/>
      <c r="DA1659" s="2"/>
      <c r="DB1659" s="2"/>
      <c r="DC1659" s="2"/>
      <c r="DD1659" s="2"/>
      <c r="DE1659" s="2"/>
      <c r="DF1659" s="2"/>
      <c r="DG1659" s="2"/>
      <c r="DH1659" s="2"/>
      <c r="DI1659" s="2"/>
      <c r="DJ1659" s="2"/>
      <c r="DK1659" s="2"/>
      <c r="DL1659" s="2"/>
      <c r="DM1659" s="2"/>
      <c r="DN1659" s="2"/>
      <c r="DO1659" s="2"/>
      <c r="DP1659" s="2"/>
      <c r="DQ1659" s="2"/>
      <c r="DR1659" s="2"/>
      <c r="DS1659" s="2"/>
      <c r="DT1659" s="2"/>
      <c r="DU1659" s="2"/>
      <c r="DV1659" s="2"/>
      <c r="DW1659" s="2"/>
      <c r="DX1659" s="2"/>
      <c r="DY1659" s="2"/>
      <c r="DZ1659" s="2"/>
      <c r="EA1659" s="2"/>
      <c r="EB1659" s="2"/>
      <c r="EC1659" s="2"/>
      <c r="ED1659" s="2"/>
      <c r="EE1659" s="2"/>
      <c r="EF1659" s="2"/>
      <c r="EG1659" s="2"/>
      <c r="EH1659" s="2"/>
      <c r="EI1659" s="2"/>
      <c r="EJ1659" s="2"/>
      <c r="EK1659" s="2"/>
      <c r="EL1659" s="2"/>
      <c r="EM1659" s="2"/>
      <c r="EN1659" s="2"/>
      <c r="EO1659" s="2"/>
      <c r="EP1659" s="2"/>
      <c r="EQ1659" s="2"/>
      <c r="ER1659" s="2"/>
      <c r="ES1659" s="2"/>
      <c r="ET1659" s="2"/>
      <c r="EU1659" s="2"/>
      <c r="EV1659" s="2"/>
      <c r="EW1659" s="2"/>
      <c r="EX1659" s="2"/>
      <c r="EY1659" s="2"/>
      <c r="EZ1659" s="2"/>
      <c r="FA1659" s="2"/>
      <c r="FB1659" s="2"/>
      <c r="FC1659" s="2"/>
    </row>
    <row r="1660" spans="1:159" s="4" customFormat="1">
      <c r="A1660" s="50" t="s">
        <v>2210</v>
      </c>
      <c r="B1660" s="59" t="s">
        <v>2752</v>
      </c>
      <c r="C1660" s="60">
        <v>5488</v>
      </c>
      <c r="D1660" s="59" t="s">
        <v>2483</v>
      </c>
      <c r="E1660" s="78" t="str">
        <f>IFERROR(VLOOKUP($C1660,'2025-26 School Level AAFTE'!$C$2:$L$2349,9,FALSE), "No")</f>
        <v>No</v>
      </c>
      <c r="F1660" s="67">
        <f>IFERROR(VLOOKUP($C1660,'2025-26 School Level AAFTE'!$C$2:$J$2349,8,FALSE), 0)</f>
        <v>173.2</v>
      </c>
      <c r="G1660" s="69">
        <f>IFERROR(IF(E1660= "yes",VLOOKUP(C1660,Summary!$B:$I,6,0),0),0)</f>
        <v>0</v>
      </c>
      <c r="H1660" s="68">
        <f t="shared" si="281"/>
        <v>0</v>
      </c>
      <c r="I1660" s="110">
        <f>VLOOKUP($A1660,'2026-27 Salary &amp; Benefits'!$A:$I,3,FALSE)</f>
        <v>1.18</v>
      </c>
      <c r="J1660" s="110">
        <f>VLOOKUP($A1660,'2026-27 Salary &amp; Benefits'!$A:$I,4,FALSE)</f>
        <v>1.18</v>
      </c>
      <c r="K1660" s="101">
        <f t="shared" si="282"/>
        <v>0</v>
      </c>
      <c r="L1660" s="100">
        <f t="shared" si="283"/>
        <v>0</v>
      </c>
      <c r="M1660" s="102">
        <f>'2026-27 Salary &amp; Benefits'!$E$6</f>
        <v>78209</v>
      </c>
      <c r="N1660" s="102">
        <f>'2026-27 Salary &amp; Benefits'!$F$6</f>
        <v>82248</v>
      </c>
      <c r="O1660" s="7">
        <f t="shared" si="284"/>
        <v>0</v>
      </c>
      <c r="P1660" s="7">
        <f t="shared" si="285"/>
        <v>0</v>
      </c>
      <c r="Q1660" s="7">
        <f>'2026-27 Salary &amp; Benefits'!G$6</f>
        <v>16817.759999999998</v>
      </c>
      <c r="R1660" s="103">
        <f>'2026-27 Salary &amp; Benefits'!H$6</f>
        <v>0.16020000000000001</v>
      </c>
      <c r="S1660" s="103">
        <f>'2026-27 Salary &amp; Benefits'!I$6</f>
        <v>0.15390000000000001</v>
      </c>
      <c r="T1660" s="7">
        <f t="shared" si="286"/>
        <v>0</v>
      </c>
      <c r="U1660" s="7">
        <f t="shared" si="287"/>
        <v>0</v>
      </c>
      <c r="V1660" s="7">
        <f t="shared" si="288"/>
        <v>0</v>
      </c>
      <c r="W1660" s="7">
        <f t="shared" si="289"/>
        <v>0</v>
      </c>
      <c r="X1660" s="18">
        <f t="shared" si="290"/>
        <v>0</v>
      </c>
      <c r="Y1660" s="2"/>
      <c r="Z1660" s="2"/>
      <c r="AA1660" s="2"/>
      <c r="AB1660" s="2"/>
      <c r="AC1660" s="2"/>
      <c r="AD1660" s="2"/>
      <c r="AE1660" s="2"/>
      <c r="AF1660" s="2"/>
      <c r="AG1660" s="2"/>
      <c r="AH1660" s="2"/>
      <c r="AI1660" s="2"/>
      <c r="AJ1660" s="2"/>
      <c r="AK1660" s="2"/>
      <c r="AL1660" s="2"/>
      <c r="AM1660" s="2"/>
      <c r="AN1660" s="2"/>
      <c r="AO1660" s="2"/>
      <c r="AP1660" s="2"/>
      <c r="AQ1660" s="2"/>
      <c r="AR1660" s="2"/>
      <c r="AS1660" s="2"/>
      <c r="AT1660" s="2"/>
      <c r="AU1660" s="2"/>
      <c r="AV1660" s="2"/>
      <c r="AW1660" s="2"/>
      <c r="AX1660" s="2"/>
      <c r="AY1660" s="2"/>
      <c r="AZ1660" s="2"/>
      <c r="BA1660" s="2"/>
      <c r="BB1660" s="2"/>
      <c r="BC1660" s="2"/>
      <c r="BD1660" s="2"/>
      <c r="BE1660" s="2"/>
      <c r="BF1660" s="2"/>
      <c r="BG1660" s="2"/>
      <c r="BH1660" s="2"/>
      <c r="BI1660" s="2"/>
      <c r="BJ1660" s="2"/>
      <c r="BK1660" s="2"/>
      <c r="BL1660" s="2"/>
      <c r="BM1660" s="2"/>
      <c r="BN1660" s="2"/>
      <c r="BO1660" s="2"/>
      <c r="BP1660" s="2"/>
      <c r="BQ1660" s="2"/>
      <c r="BR1660" s="2"/>
      <c r="BS1660" s="2"/>
      <c r="BT1660" s="2"/>
      <c r="BU1660" s="2"/>
      <c r="BV1660" s="2"/>
      <c r="BW1660" s="2"/>
      <c r="BX1660" s="2"/>
      <c r="BY1660" s="2"/>
      <c r="BZ1660" s="2"/>
      <c r="CA1660" s="2"/>
      <c r="CB1660" s="2"/>
      <c r="CC1660" s="2"/>
      <c r="CD1660" s="2"/>
      <c r="CE1660" s="2"/>
      <c r="CF1660" s="2"/>
      <c r="CG1660" s="2"/>
      <c r="CH1660" s="2"/>
      <c r="CI1660" s="2"/>
      <c r="CJ1660" s="2"/>
      <c r="CK1660" s="2"/>
      <c r="CL1660" s="2"/>
      <c r="CM1660" s="2"/>
      <c r="CN1660" s="2"/>
      <c r="CO1660" s="2"/>
      <c r="CP1660" s="2"/>
      <c r="CQ1660" s="2"/>
      <c r="CR1660" s="2"/>
      <c r="CS1660" s="2"/>
      <c r="CT1660" s="2"/>
      <c r="CU1660" s="2"/>
      <c r="CV1660" s="2"/>
      <c r="CW1660" s="2"/>
      <c r="CX1660" s="2"/>
      <c r="CY1660" s="2"/>
      <c r="CZ1660" s="2"/>
      <c r="DA1660" s="2"/>
      <c r="DB1660" s="2"/>
      <c r="DC1660" s="2"/>
      <c r="DD1660" s="2"/>
      <c r="DE1660" s="2"/>
      <c r="DF1660" s="2"/>
      <c r="DG1660" s="2"/>
      <c r="DH1660" s="2"/>
      <c r="DI1660" s="2"/>
      <c r="DJ1660" s="2"/>
      <c r="DK1660" s="2"/>
      <c r="DL1660" s="2"/>
      <c r="DM1660" s="2"/>
      <c r="DN1660" s="2"/>
      <c r="DO1660" s="2"/>
      <c r="DP1660" s="2"/>
      <c r="DQ1660" s="2"/>
      <c r="DR1660" s="2"/>
      <c r="DS1660" s="2"/>
      <c r="DT1660" s="2"/>
      <c r="DU1660" s="2"/>
      <c r="DV1660" s="2"/>
      <c r="DW1660" s="2"/>
      <c r="DX1660" s="2"/>
      <c r="DY1660" s="2"/>
      <c r="DZ1660" s="2"/>
      <c r="EA1660" s="2"/>
      <c r="EB1660" s="2"/>
      <c r="EC1660" s="2"/>
      <c r="ED1660" s="2"/>
      <c r="EE1660" s="2"/>
      <c r="EF1660" s="2"/>
      <c r="EG1660" s="2"/>
      <c r="EH1660" s="2"/>
      <c r="EI1660" s="2"/>
      <c r="EJ1660" s="2"/>
      <c r="EK1660" s="2"/>
      <c r="EL1660" s="2"/>
      <c r="EM1660" s="2"/>
      <c r="EN1660" s="2"/>
      <c r="EO1660" s="2"/>
      <c r="EP1660" s="2"/>
      <c r="EQ1660" s="2"/>
      <c r="ER1660" s="2"/>
      <c r="ES1660" s="2"/>
      <c r="ET1660" s="2"/>
      <c r="EU1660" s="2"/>
      <c r="EV1660" s="2"/>
      <c r="EW1660" s="2"/>
      <c r="EX1660" s="2"/>
      <c r="EY1660" s="2"/>
      <c r="EZ1660" s="2"/>
      <c r="FA1660" s="2"/>
      <c r="FB1660" s="2"/>
      <c r="FC1660" s="2"/>
    </row>
    <row r="1661" spans="1:159" s="4" customFormat="1">
      <c r="A1661" s="50" t="s">
        <v>2210</v>
      </c>
      <c r="B1661" s="59" t="s">
        <v>2752</v>
      </c>
      <c r="C1661" s="60">
        <v>2321</v>
      </c>
      <c r="D1661" s="59" t="s">
        <v>568</v>
      </c>
      <c r="E1661" s="78" t="str">
        <f>IFERROR(VLOOKUP($C1661,'2025-26 School Level AAFTE'!$C$2:$L$2349,9,FALSE), "No")</f>
        <v>Yes</v>
      </c>
      <c r="F1661" s="67">
        <f>IFERROR(VLOOKUP($C1661,'2025-26 School Level AAFTE'!$C$2:$J$2349,8,FALSE), 0)</f>
        <v>222.65</v>
      </c>
      <c r="G1661" s="69">
        <f>IFERROR(IF(E1661= "yes",VLOOKUP(C1661,Summary!$B:$I,6,0),0),0)</f>
        <v>0</v>
      </c>
      <c r="H1661" s="68">
        <f t="shared" si="281"/>
        <v>222.65</v>
      </c>
      <c r="I1661" s="110">
        <f>VLOOKUP($A1661,'2026-27 Salary &amp; Benefits'!$A:$I,3,FALSE)</f>
        <v>1.18</v>
      </c>
      <c r="J1661" s="110">
        <f>VLOOKUP($A1661,'2026-27 Salary &amp; Benefits'!$A:$I,4,FALSE)</f>
        <v>1.18</v>
      </c>
      <c r="K1661" s="101">
        <f t="shared" si="282"/>
        <v>222.65</v>
      </c>
      <c r="L1661" s="100">
        <f t="shared" si="283"/>
        <v>0.65300000000000002</v>
      </c>
      <c r="M1661" s="102">
        <f>'2026-27 Salary &amp; Benefits'!$E$6</f>
        <v>78209</v>
      </c>
      <c r="N1661" s="102">
        <f>'2026-27 Salary &amp; Benefits'!$F$6</f>
        <v>82248</v>
      </c>
      <c r="O1661" s="7">
        <f t="shared" si="284"/>
        <v>60263.16</v>
      </c>
      <c r="P1661" s="7">
        <f t="shared" si="285"/>
        <v>3112.2099999999991</v>
      </c>
      <c r="Q1661" s="7">
        <f>'2026-27 Salary &amp; Benefits'!G$6</f>
        <v>16817.759999999998</v>
      </c>
      <c r="R1661" s="103">
        <f>'2026-27 Salary &amp; Benefits'!H$6</f>
        <v>0.16020000000000001</v>
      </c>
      <c r="S1661" s="103">
        <f>'2026-27 Salary &amp; Benefits'!I$6</f>
        <v>0.15390000000000001</v>
      </c>
      <c r="T1661" s="7">
        <f t="shared" si="286"/>
        <v>21115.119999999999</v>
      </c>
      <c r="U1661" s="7">
        <f t="shared" si="287"/>
        <v>1056.26</v>
      </c>
      <c r="V1661" s="7">
        <f t="shared" si="288"/>
        <v>162.56</v>
      </c>
      <c r="W1661" s="7">
        <f t="shared" si="289"/>
        <v>1218.82</v>
      </c>
      <c r="X1661" s="18">
        <f t="shared" si="290"/>
        <v>85709.31</v>
      </c>
      <c r="Y1661" s="2"/>
      <c r="Z1661" s="2"/>
      <c r="AA1661" s="2"/>
      <c r="AB1661" s="2"/>
      <c r="AC1661" s="2"/>
      <c r="AD1661" s="2"/>
      <c r="AE1661" s="2"/>
      <c r="AF1661" s="2"/>
      <c r="AG1661" s="2"/>
      <c r="AH1661" s="2"/>
      <c r="AI1661" s="2"/>
      <c r="AJ1661" s="2"/>
      <c r="AK1661" s="2"/>
      <c r="AL1661" s="2"/>
      <c r="AM1661" s="2"/>
      <c r="AN1661" s="2"/>
      <c r="AO1661" s="2"/>
      <c r="AP1661" s="2"/>
      <c r="AQ1661" s="2"/>
      <c r="AR1661" s="2"/>
      <c r="AS1661" s="2"/>
      <c r="AT1661" s="2"/>
      <c r="AU1661" s="2"/>
      <c r="AV1661" s="2"/>
      <c r="AW1661" s="2"/>
      <c r="AX1661" s="2"/>
      <c r="AY1661" s="2"/>
      <c r="AZ1661" s="2"/>
      <c r="BA1661" s="2"/>
      <c r="BB1661" s="2"/>
      <c r="BC1661" s="2"/>
      <c r="BD1661" s="2"/>
      <c r="BE1661" s="2"/>
      <c r="BF1661" s="2"/>
      <c r="BG1661" s="2"/>
      <c r="BH1661" s="2"/>
      <c r="BI1661" s="2"/>
      <c r="BJ1661" s="2"/>
      <c r="BK1661" s="2"/>
      <c r="BL1661" s="2"/>
      <c r="BM1661" s="2"/>
      <c r="BN1661" s="2"/>
      <c r="BO1661" s="2"/>
      <c r="BP1661" s="2"/>
      <c r="BQ1661" s="2"/>
      <c r="BR1661" s="2"/>
      <c r="BS1661" s="2"/>
      <c r="BT1661" s="2"/>
      <c r="BU1661" s="2"/>
      <c r="BV1661" s="2"/>
      <c r="BW1661" s="2"/>
      <c r="BX1661" s="2"/>
      <c r="BY1661" s="2"/>
      <c r="BZ1661" s="2"/>
      <c r="CA1661" s="2"/>
      <c r="CB1661" s="2"/>
      <c r="CC1661" s="2"/>
      <c r="CD1661" s="2"/>
      <c r="CE1661" s="2"/>
      <c r="CF1661" s="2"/>
      <c r="CG1661" s="2"/>
      <c r="CH1661" s="2"/>
      <c r="CI1661" s="2"/>
      <c r="CJ1661" s="2"/>
      <c r="CK1661" s="2"/>
      <c r="CL1661" s="2"/>
      <c r="CM1661" s="2"/>
      <c r="CN1661" s="2"/>
      <c r="CO1661" s="2"/>
      <c r="CP1661" s="2"/>
      <c r="CQ1661" s="2"/>
      <c r="CR1661" s="2"/>
      <c r="CS1661" s="2"/>
      <c r="CT1661" s="2"/>
      <c r="CU1661" s="2"/>
      <c r="CV1661" s="2"/>
      <c r="CW1661" s="2"/>
      <c r="CX1661" s="2"/>
      <c r="CY1661" s="2"/>
      <c r="CZ1661" s="2"/>
      <c r="DA1661" s="2"/>
      <c r="DB1661" s="2"/>
      <c r="DC1661" s="2"/>
      <c r="DD1661" s="2"/>
      <c r="DE1661" s="2"/>
      <c r="DF1661" s="2"/>
      <c r="DG1661" s="2"/>
      <c r="DH1661" s="2"/>
      <c r="DI1661" s="2"/>
      <c r="DJ1661" s="2"/>
      <c r="DK1661" s="2"/>
      <c r="DL1661" s="2"/>
      <c r="DM1661" s="2"/>
      <c r="DN1661" s="2"/>
      <c r="DO1661" s="2"/>
      <c r="DP1661" s="2"/>
      <c r="DQ1661" s="2"/>
      <c r="DR1661" s="2"/>
      <c r="DS1661" s="2"/>
      <c r="DT1661" s="2"/>
      <c r="DU1661" s="2"/>
      <c r="DV1661" s="2"/>
      <c r="DW1661" s="2"/>
      <c r="DX1661" s="2"/>
      <c r="DY1661" s="2"/>
      <c r="DZ1661" s="2"/>
      <c r="EA1661" s="2"/>
      <c r="EB1661" s="2"/>
      <c r="EC1661" s="2"/>
      <c r="ED1661" s="2"/>
      <c r="EE1661" s="2"/>
      <c r="EF1661" s="2"/>
      <c r="EG1661" s="2"/>
      <c r="EH1661" s="2"/>
      <c r="EI1661" s="2"/>
      <c r="EJ1661" s="2"/>
      <c r="EK1661" s="2"/>
      <c r="EL1661" s="2"/>
      <c r="EM1661" s="2"/>
      <c r="EN1661" s="2"/>
      <c r="EO1661" s="2"/>
      <c r="EP1661" s="2"/>
      <c r="EQ1661" s="2"/>
      <c r="ER1661" s="2"/>
      <c r="ES1661" s="2"/>
      <c r="ET1661" s="2"/>
      <c r="EU1661" s="2"/>
      <c r="EV1661" s="2"/>
      <c r="EW1661" s="2"/>
      <c r="EX1661" s="2"/>
      <c r="EY1661" s="2"/>
      <c r="EZ1661" s="2"/>
      <c r="FA1661" s="2"/>
      <c r="FB1661" s="2"/>
      <c r="FC1661" s="2"/>
    </row>
    <row r="1662" spans="1:159" s="4" customFormat="1">
      <c r="A1662" s="50" t="s">
        <v>2210</v>
      </c>
      <c r="B1662" s="59" t="s">
        <v>2752</v>
      </c>
      <c r="C1662" s="60">
        <v>2729</v>
      </c>
      <c r="D1662" s="59" t="s">
        <v>580</v>
      </c>
      <c r="E1662" s="78" t="str">
        <f>IFERROR(VLOOKUP($C1662,'2025-26 School Level AAFTE'!$C$2:$L$2349,9,FALSE), "No")</f>
        <v>No</v>
      </c>
      <c r="F1662" s="67">
        <f>IFERROR(VLOOKUP($C1662,'2025-26 School Level AAFTE'!$C$2:$J$2349,8,FALSE), 0)</f>
        <v>1017.57</v>
      </c>
      <c r="G1662" s="69">
        <f>IFERROR(IF(E1662= "yes",VLOOKUP(C1662,Summary!$B:$I,6,0),0),0)</f>
        <v>0</v>
      </c>
      <c r="H1662" s="68">
        <f t="shared" si="281"/>
        <v>0</v>
      </c>
      <c r="I1662" s="110">
        <f>VLOOKUP($A1662,'2026-27 Salary &amp; Benefits'!$A:$I,3,FALSE)</f>
        <v>1.18</v>
      </c>
      <c r="J1662" s="110">
        <f>VLOOKUP($A1662,'2026-27 Salary &amp; Benefits'!$A:$I,4,FALSE)</f>
        <v>1.18</v>
      </c>
      <c r="K1662" s="101">
        <f t="shared" si="282"/>
        <v>0</v>
      </c>
      <c r="L1662" s="100">
        <f t="shared" si="283"/>
        <v>0</v>
      </c>
      <c r="M1662" s="102">
        <f>'2026-27 Salary &amp; Benefits'!$E$6</f>
        <v>78209</v>
      </c>
      <c r="N1662" s="102">
        <f>'2026-27 Salary &amp; Benefits'!$F$6</f>
        <v>82248</v>
      </c>
      <c r="O1662" s="7">
        <f t="shared" si="284"/>
        <v>0</v>
      </c>
      <c r="P1662" s="7">
        <f t="shared" si="285"/>
        <v>0</v>
      </c>
      <c r="Q1662" s="7">
        <f>'2026-27 Salary &amp; Benefits'!G$6</f>
        <v>16817.759999999998</v>
      </c>
      <c r="R1662" s="103">
        <f>'2026-27 Salary &amp; Benefits'!H$6</f>
        <v>0.16020000000000001</v>
      </c>
      <c r="S1662" s="103">
        <f>'2026-27 Salary &amp; Benefits'!I$6</f>
        <v>0.15390000000000001</v>
      </c>
      <c r="T1662" s="7">
        <f t="shared" si="286"/>
        <v>0</v>
      </c>
      <c r="U1662" s="7">
        <f t="shared" si="287"/>
        <v>0</v>
      </c>
      <c r="V1662" s="7">
        <f t="shared" si="288"/>
        <v>0</v>
      </c>
      <c r="W1662" s="7">
        <f t="shared" si="289"/>
        <v>0</v>
      </c>
      <c r="X1662" s="18">
        <f t="shared" si="290"/>
        <v>0</v>
      </c>
      <c r="Y1662" s="2"/>
      <c r="Z1662" s="2"/>
      <c r="AA1662" s="2"/>
      <c r="AB1662" s="2"/>
      <c r="AC1662" s="2"/>
      <c r="AD1662" s="2"/>
      <c r="AE1662" s="2"/>
      <c r="AF1662" s="2"/>
      <c r="AG1662" s="2"/>
      <c r="AH1662" s="2"/>
      <c r="AI1662" s="2"/>
      <c r="AJ1662" s="2"/>
      <c r="AK1662" s="2"/>
      <c r="AL1662" s="2"/>
      <c r="AM1662" s="2"/>
      <c r="AN1662" s="2"/>
      <c r="AO1662" s="2"/>
      <c r="AP1662" s="2"/>
      <c r="AQ1662" s="2"/>
      <c r="AR1662" s="2"/>
      <c r="AS1662" s="2"/>
      <c r="AT1662" s="2"/>
      <c r="AU1662" s="2"/>
      <c r="AV1662" s="2"/>
      <c r="AW1662" s="2"/>
      <c r="AX1662" s="2"/>
      <c r="AY1662" s="2"/>
      <c r="AZ1662" s="2"/>
      <c r="BA1662" s="2"/>
      <c r="BB1662" s="2"/>
      <c r="BC1662" s="2"/>
      <c r="BD1662" s="2"/>
      <c r="BE1662" s="2"/>
      <c r="BF1662" s="2"/>
      <c r="BG1662" s="2"/>
      <c r="BH1662" s="2"/>
      <c r="BI1662" s="2"/>
      <c r="BJ1662" s="2"/>
      <c r="BK1662" s="2"/>
      <c r="BL1662" s="2"/>
      <c r="BM1662" s="2"/>
      <c r="BN1662" s="2"/>
      <c r="BO1662" s="2"/>
      <c r="BP1662" s="2"/>
      <c r="BQ1662" s="2"/>
      <c r="BR1662" s="2"/>
      <c r="BS1662" s="2"/>
      <c r="BT1662" s="2"/>
      <c r="BU1662" s="2"/>
      <c r="BV1662" s="2"/>
      <c r="BW1662" s="2"/>
      <c r="BX1662" s="2"/>
      <c r="BY1662" s="2"/>
      <c r="BZ1662" s="2"/>
      <c r="CA1662" s="2"/>
      <c r="CB1662" s="2"/>
      <c r="CC1662" s="2"/>
      <c r="CD1662" s="2"/>
      <c r="CE1662" s="2"/>
      <c r="CF1662" s="2"/>
      <c r="CG1662" s="2"/>
      <c r="CH1662" s="2"/>
      <c r="CI1662" s="2"/>
      <c r="CJ1662" s="2"/>
      <c r="CK1662" s="2"/>
      <c r="CL1662" s="2"/>
      <c r="CM1662" s="2"/>
      <c r="CN1662" s="2"/>
      <c r="CO1662" s="2"/>
      <c r="CP1662" s="2"/>
      <c r="CQ1662" s="2"/>
      <c r="CR1662" s="2"/>
      <c r="CS1662" s="2"/>
      <c r="CT1662" s="2"/>
      <c r="CU1662" s="2"/>
      <c r="CV1662" s="2"/>
      <c r="CW1662" s="2"/>
      <c r="CX1662" s="2"/>
      <c r="CY1662" s="2"/>
      <c r="CZ1662" s="2"/>
      <c r="DA1662" s="2"/>
      <c r="DB1662" s="2"/>
      <c r="DC1662" s="2"/>
      <c r="DD1662" s="2"/>
      <c r="DE1662" s="2"/>
      <c r="DF1662" s="2"/>
      <c r="DG1662" s="2"/>
      <c r="DH1662" s="2"/>
      <c r="DI1662" s="2"/>
      <c r="DJ1662" s="2"/>
      <c r="DK1662" s="2"/>
      <c r="DL1662" s="2"/>
      <c r="DM1662" s="2"/>
      <c r="DN1662" s="2"/>
      <c r="DO1662" s="2"/>
      <c r="DP1662" s="2"/>
      <c r="DQ1662" s="2"/>
      <c r="DR1662" s="2"/>
      <c r="DS1662" s="2"/>
      <c r="DT1662" s="2"/>
      <c r="DU1662" s="2"/>
      <c r="DV1662" s="2"/>
      <c r="DW1662" s="2"/>
      <c r="DX1662" s="2"/>
      <c r="DY1662" s="2"/>
      <c r="DZ1662" s="2"/>
      <c r="EA1662" s="2"/>
      <c r="EB1662" s="2"/>
      <c r="EC1662" s="2"/>
      <c r="ED1662" s="2"/>
      <c r="EE1662" s="2"/>
      <c r="EF1662" s="2"/>
      <c r="EG1662" s="2"/>
      <c r="EH1662" s="2"/>
      <c r="EI1662" s="2"/>
      <c r="EJ1662" s="2"/>
      <c r="EK1662" s="2"/>
      <c r="EL1662" s="2"/>
      <c r="EM1662" s="2"/>
      <c r="EN1662" s="2"/>
      <c r="EO1662" s="2"/>
      <c r="EP1662" s="2"/>
      <c r="EQ1662" s="2"/>
      <c r="ER1662" s="2"/>
      <c r="ES1662" s="2"/>
      <c r="ET1662" s="2"/>
      <c r="EU1662" s="2"/>
      <c r="EV1662" s="2"/>
      <c r="EW1662" s="2"/>
      <c r="EX1662" s="2"/>
      <c r="EY1662" s="2"/>
      <c r="EZ1662" s="2"/>
      <c r="FA1662" s="2"/>
      <c r="FB1662" s="2"/>
      <c r="FC1662" s="2"/>
    </row>
    <row r="1663" spans="1:159" s="4" customFormat="1">
      <c r="A1663" s="50" t="s">
        <v>2210</v>
      </c>
      <c r="B1663" s="59" t="s">
        <v>2752</v>
      </c>
      <c r="C1663" s="60">
        <v>2118</v>
      </c>
      <c r="D1663" s="59" t="s">
        <v>547</v>
      </c>
      <c r="E1663" s="78" t="str">
        <f>IFERROR(VLOOKUP($C1663,'2025-26 School Level AAFTE'!$C$2:$L$2349,9,FALSE), "No")</f>
        <v>Yes</v>
      </c>
      <c r="F1663" s="67">
        <f>IFERROR(VLOOKUP($C1663,'2025-26 School Level AAFTE'!$C$2:$J$2349,8,FALSE), 0)</f>
        <v>371.35999999999996</v>
      </c>
      <c r="G1663" s="69">
        <f>IFERROR(IF(E1663= "yes",VLOOKUP(C1663,Summary!$B:$I,6,0),0),0)</f>
        <v>0</v>
      </c>
      <c r="H1663" s="68">
        <f t="shared" si="281"/>
        <v>371.35999999999996</v>
      </c>
      <c r="I1663" s="110">
        <f>VLOOKUP($A1663,'2026-27 Salary &amp; Benefits'!$A:$I,3,FALSE)</f>
        <v>1.18</v>
      </c>
      <c r="J1663" s="110">
        <f>VLOOKUP($A1663,'2026-27 Salary &amp; Benefits'!$A:$I,4,FALSE)</f>
        <v>1.18</v>
      </c>
      <c r="K1663" s="101">
        <f t="shared" si="282"/>
        <v>371.35999999999996</v>
      </c>
      <c r="L1663" s="100">
        <f t="shared" si="283"/>
        <v>1.089</v>
      </c>
      <c r="M1663" s="102">
        <f>'2026-27 Salary &amp; Benefits'!$E$6</f>
        <v>78209</v>
      </c>
      <c r="N1663" s="102">
        <f>'2026-27 Salary &amp; Benefits'!$F$6</f>
        <v>82248</v>
      </c>
      <c r="O1663" s="7">
        <f t="shared" si="284"/>
        <v>100500.13</v>
      </c>
      <c r="P1663" s="7">
        <f t="shared" si="285"/>
        <v>5190.1900000000023</v>
      </c>
      <c r="Q1663" s="7">
        <f>'2026-27 Salary &amp; Benefits'!G$6</f>
        <v>16817.759999999998</v>
      </c>
      <c r="R1663" s="103">
        <f>'2026-27 Salary &amp; Benefits'!H$6</f>
        <v>0.16020000000000001</v>
      </c>
      <c r="S1663" s="103">
        <f>'2026-27 Salary &amp; Benefits'!I$6</f>
        <v>0.15390000000000001</v>
      </c>
      <c r="T1663" s="7">
        <f t="shared" si="286"/>
        <v>35213.43</v>
      </c>
      <c r="U1663" s="7">
        <f t="shared" si="287"/>
        <v>1761.51</v>
      </c>
      <c r="V1663" s="7">
        <f t="shared" si="288"/>
        <v>271.10000000000002</v>
      </c>
      <c r="W1663" s="7">
        <f t="shared" si="289"/>
        <v>2032.6100000000001</v>
      </c>
      <c r="X1663" s="18">
        <f t="shared" si="290"/>
        <v>142936.35999999999</v>
      </c>
      <c r="Y1663" s="2"/>
      <c r="Z1663" s="2"/>
      <c r="AA1663" s="2"/>
      <c r="AB1663" s="2"/>
      <c r="AC1663" s="2"/>
      <c r="AD1663" s="2"/>
      <c r="AE1663" s="2"/>
      <c r="AF1663" s="2"/>
      <c r="AG1663" s="2"/>
      <c r="AH1663" s="2"/>
      <c r="AI1663" s="2"/>
      <c r="AJ1663" s="2"/>
      <c r="AK1663" s="2"/>
      <c r="AL1663" s="2"/>
      <c r="AM1663" s="2"/>
      <c r="AN1663" s="2"/>
      <c r="AO1663" s="2"/>
      <c r="AP1663" s="2"/>
      <c r="AQ1663" s="2"/>
      <c r="AR1663" s="2"/>
      <c r="AS1663" s="2"/>
      <c r="AT1663" s="2"/>
      <c r="AU1663" s="2"/>
      <c r="AV1663" s="2"/>
      <c r="AW1663" s="2"/>
      <c r="AX1663" s="2"/>
      <c r="AY1663" s="2"/>
      <c r="AZ1663" s="2"/>
      <c r="BA1663" s="2"/>
      <c r="BB1663" s="2"/>
      <c r="BC1663" s="2"/>
      <c r="BD1663" s="2"/>
      <c r="BE1663" s="2"/>
      <c r="BF1663" s="2"/>
      <c r="BG1663" s="2"/>
      <c r="BH1663" s="2"/>
      <c r="BI1663" s="2"/>
      <c r="BJ1663" s="2"/>
      <c r="BK1663" s="2"/>
      <c r="BL1663" s="2"/>
      <c r="BM1663" s="2"/>
      <c r="BN1663" s="2"/>
      <c r="BO1663" s="2"/>
      <c r="BP1663" s="2"/>
      <c r="BQ1663" s="2"/>
      <c r="BR1663" s="2"/>
      <c r="BS1663" s="2"/>
      <c r="BT1663" s="2"/>
      <c r="BU1663" s="2"/>
      <c r="BV1663" s="2"/>
      <c r="BW1663" s="2"/>
      <c r="BX1663" s="2"/>
      <c r="BY1663" s="2"/>
      <c r="BZ1663" s="2"/>
      <c r="CA1663" s="2"/>
      <c r="CB1663" s="2"/>
      <c r="CC1663" s="2"/>
      <c r="CD1663" s="2"/>
      <c r="CE1663" s="2"/>
      <c r="CF1663" s="2"/>
      <c r="CG1663" s="2"/>
      <c r="CH1663" s="2"/>
      <c r="CI1663" s="2"/>
      <c r="CJ1663" s="2"/>
      <c r="CK1663" s="2"/>
      <c r="CL1663" s="2"/>
      <c r="CM1663" s="2"/>
      <c r="CN1663" s="2"/>
      <c r="CO1663" s="2"/>
      <c r="CP1663" s="2"/>
      <c r="CQ1663" s="2"/>
      <c r="CR1663" s="2"/>
      <c r="CS1663" s="2"/>
      <c r="CT1663" s="2"/>
      <c r="CU1663" s="2"/>
      <c r="CV1663" s="2"/>
      <c r="CW1663" s="2"/>
      <c r="CX1663" s="2"/>
      <c r="CY1663" s="2"/>
      <c r="CZ1663" s="2"/>
      <c r="DA1663" s="2"/>
      <c r="DB1663" s="2"/>
      <c r="DC1663" s="2"/>
      <c r="DD1663" s="2"/>
      <c r="DE1663" s="2"/>
      <c r="DF1663" s="2"/>
      <c r="DG1663" s="2"/>
      <c r="DH1663" s="2"/>
      <c r="DI1663" s="2"/>
      <c r="DJ1663" s="2"/>
      <c r="DK1663" s="2"/>
      <c r="DL1663" s="2"/>
      <c r="DM1663" s="2"/>
      <c r="DN1663" s="2"/>
      <c r="DO1663" s="2"/>
      <c r="DP1663" s="2"/>
      <c r="DQ1663" s="2"/>
      <c r="DR1663" s="2"/>
      <c r="DS1663" s="2"/>
      <c r="DT1663" s="2"/>
      <c r="DU1663" s="2"/>
      <c r="DV1663" s="2"/>
      <c r="DW1663" s="2"/>
      <c r="DX1663" s="2"/>
      <c r="DY1663" s="2"/>
      <c r="DZ1663" s="2"/>
      <c r="EA1663" s="2"/>
      <c r="EB1663" s="2"/>
      <c r="EC1663" s="2"/>
      <c r="ED1663" s="2"/>
      <c r="EE1663" s="2"/>
      <c r="EF1663" s="2"/>
      <c r="EG1663" s="2"/>
      <c r="EH1663" s="2"/>
      <c r="EI1663" s="2"/>
      <c r="EJ1663" s="2"/>
      <c r="EK1663" s="2"/>
      <c r="EL1663" s="2"/>
      <c r="EM1663" s="2"/>
      <c r="EN1663" s="2"/>
      <c r="EO1663" s="2"/>
      <c r="EP1663" s="2"/>
      <c r="EQ1663" s="2"/>
      <c r="ER1663" s="2"/>
      <c r="ES1663" s="2"/>
      <c r="ET1663" s="2"/>
      <c r="EU1663" s="2"/>
      <c r="EV1663" s="2"/>
      <c r="EW1663" s="2"/>
      <c r="EX1663" s="2"/>
      <c r="EY1663" s="2"/>
      <c r="EZ1663" s="2"/>
      <c r="FA1663" s="2"/>
      <c r="FB1663" s="2"/>
      <c r="FC1663" s="2"/>
    </row>
    <row r="1664" spans="1:159" s="4" customFormat="1">
      <c r="A1664" s="50" t="s">
        <v>2210</v>
      </c>
      <c r="B1664" s="59" t="s">
        <v>2752</v>
      </c>
      <c r="C1664" s="60">
        <v>3518</v>
      </c>
      <c r="D1664" s="59" t="s">
        <v>602</v>
      </c>
      <c r="E1664" s="78" t="str">
        <f>IFERROR(VLOOKUP($C1664,'2025-26 School Level AAFTE'!$C$2:$L$2349,9,FALSE), "No")</f>
        <v>No</v>
      </c>
      <c r="F1664" s="67">
        <f>IFERROR(VLOOKUP($C1664,'2025-26 School Level AAFTE'!$C$2:$J$2349,8,FALSE), 0)</f>
        <v>365.7</v>
      </c>
      <c r="G1664" s="69">
        <f>IFERROR(IF(E1664= "yes",VLOOKUP(C1664,Summary!$B:$I,6,0),0),0)</f>
        <v>0</v>
      </c>
      <c r="H1664" s="68">
        <f t="shared" si="281"/>
        <v>0</v>
      </c>
      <c r="I1664" s="110">
        <f>VLOOKUP($A1664,'2026-27 Salary &amp; Benefits'!$A:$I,3,FALSE)</f>
        <v>1.18</v>
      </c>
      <c r="J1664" s="110">
        <f>VLOOKUP($A1664,'2026-27 Salary &amp; Benefits'!$A:$I,4,FALSE)</f>
        <v>1.18</v>
      </c>
      <c r="K1664" s="101">
        <f t="shared" si="282"/>
        <v>0</v>
      </c>
      <c r="L1664" s="100">
        <f t="shared" si="283"/>
        <v>0</v>
      </c>
      <c r="M1664" s="102">
        <f>'2026-27 Salary &amp; Benefits'!$E$6</f>
        <v>78209</v>
      </c>
      <c r="N1664" s="102">
        <f>'2026-27 Salary &amp; Benefits'!$F$6</f>
        <v>82248</v>
      </c>
      <c r="O1664" s="7">
        <f t="shared" si="284"/>
        <v>0</v>
      </c>
      <c r="P1664" s="7">
        <f t="shared" si="285"/>
        <v>0</v>
      </c>
      <c r="Q1664" s="7">
        <f>'2026-27 Salary &amp; Benefits'!G$6</f>
        <v>16817.759999999998</v>
      </c>
      <c r="R1664" s="103">
        <f>'2026-27 Salary &amp; Benefits'!H$6</f>
        <v>0.16020000000000001</v>
      </c>
      <c r="S1664" s="103">
        <f>'2026-27 Salary &amp; Benefits'!I$6</f>
        <v>0.15390000000000001</v>
      </c>
      <c r="T1664" s="7">
        <f t="shared" si="286"/>
        <v>0</v>
      </c>
      <c r="U1664" s="7">
        <f t="shared" si="287"/>
        <v>0</v>
      </c>
      <c r="V1664" s="7">
        <f t="shared" si="288"/>
        <v>0</v>
      </c>
      <c r="W1664" s="7">
        <f t="shared" si="289"/>
        <v>0</v>
      </c>
      <c r="X1664" s="18">
        <f t="shared" si="290"/>
        <v>0</v>
      </c>
      <c r="Y1664" s="2"/>
      <c r="Z1664" s="2"/>
      <c r="AA1664" s="2"/>
      <c r="AB1664" s="2"/>
      <c r="AC1664" s="2"/>
      <c r="AD1664" s="2"/>
      <c r="AE1664" s="2"/>
      <c r="AF1664" s="2"/>
      <c r="AG1664" s="2"/>
      <c r="AH1664" s="2"/>
      <c r="AI1664" s="2"/>
      <c r="AJ1664" s="2"/>
      <c r="AK1664" s="2"/>
      <c r="AL1664" s="2"/>
      <c r="AM1664" s="2"/>
      <c r="AN1664" s="2"/>
      <c r="AO1664" s="2"/>
      <c r="AP1664" s="2"/>
      <c r="AQ1664" s="2"/>
      <c r="AR1664" s="2"/>
      <c r="AS1664" s="2"/>
      <c r="AT1664" s="2"/>
      <c r="AU1664" s="2"/>
      <c r="AV1664" s="2"/>
      <c r="AW1664" s="2"/>
      <c r="AX1664" s="2"/>
      <c r="AY1664" s="2"/>
      <c r="AZ1664" s="2"/>
      <c r="BA1664" s="2"/>
      <c r="BB1664" s="2"/>
      <c r="BC1664" s="2"/>
      <c r="BD1664" s="2"/>
      <c r="BE1664" s="2"/>
      <c r="BF1664" s="2"/>
      <c r="BG1664" s="2"/>
      <c r="BH1664" s="2"/>
      <c r="BI1664" s="2"/>
      <c r="BJ1664" s="2"/>
      <c r="BK1664" s="2"/>
      <c r="BL1664" s="2"/>
      <c r="BM1664" s="2"/>
      <c r="BN1664" s="2"/>
      <c r="BO1664" s="2"/>
      <c r="BP1664" s="2"/>
      <c r="BQ1664" s="2"/>
      <c r="BR1664" s="2"/>
      <c r="BS1664" s="2"/>
      <c r="BT1664" s="2"/>
      <c r="BU1664" s="2"/>
      <c r="BV1664" s="2"/>
      <c r="BW1664" s="2"/>
      <c r="BX1664" s="2"/>
      <c r="BY1664" s="2"/>
      <c r="BZ1664" s="2"/>
      <c r="CA1664" s="2"/>
      <c r="CB1664" s="2"/>
      <c r="CC1664" s="2"/>
      <c r="CD1664" s="2"/>
      <c r="CE1664" s="2"/>
      <c r="CF1664" s="2"/>
      <c r="CG1664" s="2"/>
      <c r="CH1664" s="2"/>
      <c r="CI1664" s="2"/>
      <c r="CJ1664" s="2"/>
      <c r="CK1664" s="2"/>
      <c r="CL1664" s="2"/>
      <c r="CM1664" s="2"/>
      <c r="CN1664" s="2"/>
      <c r="CO1664" s="2"/>
      <c r="CP1664" s="2"/>
      <c r="CQ1664" s="2"/>
      <c r="CR1664" s="2"/>
      <c r="CS1664" s="2"/>
      <c r="CT1664" s="2"/>
      <c r="CU1664" s="2"/>
      <c r="CV1664" s="2"/>
      <c r="CW1664" s="2"/>
      <c r="CX1664" s="2"/>
      <c r="CY1664" s="2"/>
      <c r="CZ1664" s="2"/>
      <c r="DA1664" s="2"/>
      <c r="DB1664" s="2"/>
      <c r="DC1664" s="2"/>
      <c r="DD1664" s="2"/>
      <c r="DE1664" s="2"/>
      <c r="DF1664" s="2"/>
      <c r="DG1664" s="2"/>
      <c r="DH1664" s="2"/>
      <c r="DI1664" s="2"/>
      <c r="DJ1664" s="2"/>
      <c r="DK1664" s="2"/>
      <c r="DL1664" s="2"/>
      <c r="DM1664" s="2"/>
      <c r="DN1664" s="2"/>
      <c r="DO1664" s="2"/>
      <c r="DP1664" s="2"/>
      <c r="DQ1664" s="2"/>
      <c r="DR1664" s="2"/>
      <c r="DS1664" s="2"/>
      <c r="DT1664" s="2"/>
      <c r="DU1664" s="2"/>
      <c r="DV1664" s="2"/>
      <c r="DW1664" s="2"/>
      <c r="DX1664" s="2"/>
      <c r="DY1664" s="2"/>
      <c r="DZ1664" s="2"/>
      <c r="EA1664" s="2"/>
      <c r="EB1664" s="2"/>
      <c r="EC1664" s="2"/>
      <c r="ED1664" s="2"/>
      <c r="EE1664" s="2"/>
      <c r="EF1664" s="2"/>
      <c r="EG1664" s="2"/>
      <c r="EH1664" s="2"/>
      <c r="EI1664" s="2"/>
      <c r="EJ1664" s="2"/>
      <c r="EK1664" s="2"/>
      <c r="EL1664" s="2"/>
      <c r="EM1664" s="2"/>
      <c r="EN1664" s="2"/>
      <c r="EO1664" s="2"/>
      <c r="EP1664" s="2"/>
      <c r="EQ1664" s="2"/>
      <c r="ER1664" s="2"/>
      <c r="ES1664" s="2"/>
      <c r="ET1664" s="2"/>
      <c r="EU1664" s="2"/>
      <c r="EV1664" s="2"/>
      <c r="EW1664" s="2"/>
      <c r="EX1664" s="2"/>
      <c r="EY1664" s="2"/>
      <c r="EZ1664" s="2"/>
      <c r="FA1664" s="2"/>
      <c r="FB1664" s="2"/>
      <c r="FC1664" s="2"/>
    </row>
    <row r="1665" spans="1:159" s="4" customFormat="1">
      <c r="A1665" s="50" t="s">
        <v>2210</v>
      </c>
      <c r="B1665" s="59" t="s">
        <v>2752</v>
      </c>
      <c r="C1665" s="60">
        <v>2182</v>
      </c>
      <c r="D1665" s="59" t="s">
        <v>556</v>
      </c>
      <c r="E1665" s="78" t="str">
        <f>IFERROR(VLOOKUP($C1665,'2025-26 School Level AAFTE'!$C$2:$L$2349,9,FALSE), "No")</f>
        <v>Yes</v>
      </c>
      <c r="F1665" s="67">
        <f>IFERROR(VLOOKUP($C1665,'2025-26 School Level AAFTE'!$C$2:$J$2349,8,FALSE), 0)</f>
        <v>1097.56</v>
      </c>
      <c r="G1665" s="69">
        <f>IFERROR(IF(E1665= "yes",VLOOKUP(C1665,Summary!$B:$I,6,0),0),0)</f>
        <v>0</v>
      </c>
      <c r="H1665" s="68">
        <f t="shared" si="281"/>
        <v>1097.56</v>
      </c>
      <c r="I1665" s="110">
        <f>VLOOKUP($A1665,'2026-27 Salary &amp; Benefits'!$A:$I,3,FALSE)</f>
        <v>1.18</v>
      </c>
      <c r="J1665" s="110">
        <f>VLOOKUP($A1665,'2026-27 Salary &amp; Benefits'!$A:$I,4,FALSE)</f>
        <v>1.18</v>
      </c>
      <c r="K1665" s="101">
        <f t="shared" si="282"/>
        <v>1097.56</v>
      </c>
      <c r="L1665" s="100">
        <f t="shared" si="283"/>
        <v>3.22</v>
      </c>
      <c r="M1665" s="102">
        <f>'2026-27 Salary &amp; Benefits'!$E$6</f>
        <v>78209</v>
      </c>
      <c r="N1665" s="102">
        <f>'2026-27 Salary &amp; Benefits'!$F$6</f>
        <v>82248</v>
      </c>
      <c r="O1665" s="7">
        <f t="shared" si="284"/>
        <v>297162.92</v>
      </c>
      <c r="P1665" s="7">
        <f t="shared" si="285"/>
        <v>15346.580000000016</v>
      </c>
      <c r="Q1665" s="7">
        <f>'2026-27 Salary &amp; Benefits'!G$6</f>
        <v>16817.759999999998</v>
      </c>
      <c r="R1665" s="103">
        <f>'2026-27 Salary &amp; Benefits'!H$6</f>
        <v>0.16020000000000001</v>
      </c>
      <c r="S1665" s="103">
        <f>'2026-27 Salary &amp; Benefits'!I$6</f>
        <v>0.15390000000000001</v>
      </c>
      <c r="T1665" s="7">
        <f t="shared" si="286"/>
        <v>104120.53</v>
      </c>
      <c r="U1665" s="7">
        <f t="shared" si="287"/>
        <v>5208.49</v>
      </c>
      <c r="V1665" s="7">
        <f t="shared" si="288"/>
        <v>801.59</v>
      </c>
      <c r="W1665" s="7">
        <f t="shared" si="289"/>
        <v>6010.08</v>
      </c>
      <c r="X1665" s="18">
        <f t="shared" si="290"/>
        <v>422640.11</v>
      </c>
      <c r="Y1665" s="2"/>
      <c r="Z1665" s="2"/>
      <c r="AA1665" s="2"/>
      <c r="AB1665" s="2"/>
      <c r="AC1665" s="2"/>
      <c r="AD1665" s="2"/>
      <c r="AE1665" s="2"/>
      <c r="AF1665" s="2"/>
      <c r="AG1665" s="2"/>
      <c r="AH1665" s="2"/>
      <c r="AI1665" s="2"/>
      <c r="AJ1665" s="2"/>
      <c r="AK1665" s="2"/>
      <c r="AL1665" s="2"/>
      <c r="AM1665" s="2"/>
      <c r="AN1665" s="2"/>
      <c r="AO1665" s="2"/>
      <c r="AP1665" s="2"/>
      <c r="AQ1665" s="2"/>
      <c r="AR1665" s="2"/>
      <c r="AS1665" s="2"/>
      <c r="AT1665" s="2"/>
      <c r="AU1665" s="2"/>
      <c r="AV1665" s="2"/>
      <c r="AW1665" s="2"/>
      <c r="AX1665" s="2"/>
      <c r="AY1665" s="2"/>
      <c r="AZ1665" s="2"/>
      <c r="BA1665" s="2"/>
      <c r="BB1665" s="2"/>
      <c r="BC1665" s="2"/>
      <c r="BD1665" s="2"/>
      <c r="BE1665" s="2"/>
      <c r="BF1665" s="2"/>
      <c r="BG1665" s="2"/>
      <c r="BH1665" s="2"/>
      <c r="BI1665" s="2"/>
      <c r="BJ1665" s="2"/>
      <c r="BK1665" s="2"/>
      <c r="BL1665" s="2"/>
      <c r="BM1665" s="2"/>
      <c r="BN1665" s="2"/>
      <c r="BO1665" s="2"/>
      <c r="BP1665" s="2"/>
      <c r="BQ1665" s="2"/>
      <c r="BR1665" s="2"/>
      <c r="BS1665" s="2"/>
      <c r="BT1665" s="2"/>
      <c r="BU1665" s="2"/>
      <c r="BV1665" s="2"/>
      <c r="BW1665" s="2"/>
      <c r="BX1665" s="2"/>
      <c r="BY1665" s="2"/>
      <c r="BZ1665" s="2"/>
      <c r="CA1665" s="2"/>
      <c r="CB1665" s="2"/>
      <c r="CC1665" s="2"/>
      <c r="CD1665" s="2"/>
      <c r="CE1665" s="2"/>
      <c r="CF1665" s="2"/>
      <c r="CG1665" s="2"/>
      <c r="CH1665" s="2"/>
      <c r="CI1665" s="2"/>
      <c r="CJ1665" s="2"/>
      <c r="CK1665" s="2"/>
      <c r="CL1665" s="2"/>
      <c r="CM1665" s="2"/>
      <c r="CN1665" s="2"/>
      <c r="CO1665" s="2"/>
      <c r="CP1665" s="2"/>
      <c r="CQ1665" s="2"/>
      <c r="CR1665" s="2"/>
      <c r="CS1665" s="2"/>
      <c r="CT1665" s="2"/>
      <c r="CU1665" s="2"/>
      <c r="CV1665" s="2"/>
      <c r="CW1665" s="2"/>
      <c r="CX1665" s="2"/>
      <c r="CY1665" s="2"/>
      <c r="CZ1665" s="2"/>
      <c r="DA1665" s="2"/>
      <c r="DB1665" s="2"/>
      <c r="DC1665" s="2"/>
      <c r="DD1665" s="2"/>
      <c r="DE1665" s="2"/>
      <c r="DF1665" s="2"/>
      <c r="DG1665" s="2"/>
      <c r="DH1665" s="2"/>
      <c r="DI1665" s="2"/>
      <c r="DJ1665" s="2"/>
      <c r="DK1665" s="2"/>
      <c r="DL1665" s="2"/>
      <c r="DM1665" s="2"/>
      <c r="DN1665" s="2"/>
      <c r="DO1665" s="2"/>
      <c r="DP1665" s="2"/>
      <c r="DQ1665" s="2"/>
      <c r="DR1665" s="2"/>
      <c r="DS1665" s="2"/>
      <c r="DT1665" s="2"/>
      <c r="DU1665" s="2"/>
      <c r="DV1665" s="2"/>
      <c r="DW1665" s="2"/>
      <c r="DX1665" s="2"/>
      <c r="DY1665" s="2"/>
      <c r="DZ1665" s="2"/>
      <c r="EA1665" s="2"/>
      <c r="EB1665" s="2"/>
      <c r="EC1665" s="2"/>
      <c r="ED1665" s="2"/>
      <c r="EE1665" s="2"/>
      <c r="EF1665" s="2"/>
      <c r="EG1665" s="2"/>
      <c r="EH1665" s="2"/>
      <c r="EI1665" s="2"/>
      <c r="EJ1665" s="2"/>
      <c r="EK1665" s="2"/>
      <c r="EL1665" s="2"/>
      <c r="EM1665" s="2"/>
      <c r="EN1665" s="2"/>
      <c r="EO1665" s="2"/>
      <c r="EP1665" s="2"/>
      <c r="EQ1665" s="2"/>
      <c r="ER1665" s="2"/>
      <c r="ES1665" s="2"/>
      <c r="ET1665" s="2"/>
      <c r="EU1665" s="2"/>
      <c r="EV1665" s="2"/>
      <c r="EW1665" s="2"/>
      <c r="EX1665" s="2"/>
      <c r="EY1665" s="2"/>
      <c r="EZ1665" s="2"/>
      <c r="FA1665" s="2"/>
      <c r="FB1665" s="2"/>
      <c r="FC1665" s="2"/>
    </row>
    <row r="1666" spans="1:159" s="4" customFormat="1">
      <c r="A1666" s="50" t="s">
        <v>2210</v>
      </c>
      <c r="B1666" s="59" t="s">
        <v>2752</v>
      </c>
      <c r="C1666" s="60">
        <v>2090</v>
      </c>
      <c r="D1666" s="59" t="s">
        <v>545</v>
      </c>
      <c r="E1666" s="78" t="str">
        <f>IFERROR(VLOOKUP($C1666,'2025-26 School Level AAFTE'!$C$2:$L$2349,9,FALSE), "No")</f>
        <v>No</v>
      </c>
      <c r="F1666" s="67">
        <f>IFERROR(VLOOKUP($C1666,'2025-26 School Level AAFTE'!$C$2:$J$2349,8,FALSE), 0)</f>
        <v>479.8</v>
      </c>
      <c r="G1666" s="69">
        <f>IFERROR(IF(E1666= "yes",VLOOKUP(C1666,Summary!$B:$I,6,0),0),0)</f>
        <v>0</v>
      </c>
      <c r="H1666" s="68">
        <f t="shared" si="281"/>
        <v>0</v>
      </c>
      <c r="I1666" s="110">
        <f>VLOOKUP($A1666,'2026-27 Salary &amp; Benefits'!$A:$I,3,FALSE)</f>
        <v>1.18</v>
      </c>
      <c r="J1666" s="110">
        <f>VLOOKUP($A1666,'2026-27 Salary &amp; Benefits'!$A:$I,4,FALSE)</f>
        <v>1.18</v>
      </c>
      <c r="K1666" s="101">
        <f t="shared" si="282"/>
        <v>0</v>
      </c>
      <c r="L1666" s="100">
        <f t="shared" si="283"/>
        <v>0</v>
      </c>
      <c r="M1666" s="102">
        <f>'2026-27 Salary &amp; Benefits'!$E$6</f>
        <v>78209</v>
      </c>
      <c r="N1666" s="102">
        <f>'2026-27 Salary &amp; Benefits'!$F$6</f>
        <v>82248</v>
      </c>
      <c r="O1666" s="7">
        <f t="shared" si="284"/>
        <v>0</v>
      </c>
      <c r="P1666" s="7">
        <f t="shared" si="285"/>
        <v>0</v>
      </c>
      <c r="Q1666" s="7">
        <f>'2026-27 Salary &amp; Benefits'!G$6</f>
        <v>16817.759999999998</v>
      </c>
      <c r="R1666" s="103">
        <f>'2026-27 Salary &amp; Benefits'!H$6</f>
        <v>0.16020000000000001</v>
      </c>
      <c r="S1666" s="103">
        <f>'2026-27 Salary &amp; Benefits'!I$6</f>
        <v>0.15390000000000001</v>
      </c>
      <c r="T1666" s="7">
        <f t="shared" si="286"/>
        <v>0</v>
      </c>
      <c r="U1666" s="7">
        <f t="shared" si="287"/>
        <v>0</v>
      </c>
      <c r="V1666" s="7">
        <f t="shared" si="288"/>
        <v>0</v>
      </c>
      <c r="W1666" s="7">
        <f t="shared" si="289"/>
        <v>0</v>
      </c>
      <c r="X1666" s="18">
        <f t="shared" si="290"/>
        <v>0</v>
      </c>
      <c r="Y1666" s="2"/>
      <c r="Z1666" s="2"/>
      <c r="AA1666" s="2"/>
      <c r="AB1666" s="2"/>
      <c r="AC1666" s="2"/>
      <c r="AD1666" s="2"/>
      <c r="AE1666" s="2"/>
      <c r="AF1666" s="2"/>
      <c r="AG1666" s="2"/>
      <c r="AH1666" s="2"/>
      <c r="AI1666" s="2"/>
      <c r="AJ1666" s="2"/>
      <c r="AK1666" s="2"/>
      <c r="AL1666" s="2"/>
      <c r="AM1666" s="2"/>
      <c r="AN1666" s="2"/>
      <c r="AO1666" s="2"/>
      <c r="AP1666" s="2"/>
      <c r="AQ1666" s="2"/>
      <c r="AR1666" s="2"/>
      <c r="AS1666" s="2"/>
      <c r="AT1666" s="2"/>
      <c r="AU1666" s="2"/>
      <c r="AV1666" s="2"/>
      <c r="AW1666" s="2"/>
      <c r="AX1666" s="2"/>
      <c r="AY1666" s="2"/>
      <c r="AZ1666" s="2"/>
      <c r="BA1666" s="2"/>
      <c r="BB1666" s="2"/>
      <c r="BC1666" s="2"/>
      <c r="BD1666" s="2"/>
      <c r="BE1666" s="2"/>
      <c r="BF1666" s="2"/>
      <c r="BG1666" s="2"/>
      <c r="BH1666" s="2"/>
      <c r="BI1666" s="2"/>
      <c r="BJ1666" s="2"/>
      <c r="BK1666" s="2"/>
      <c r="BL1666" s="2"/>
      <c r="BM1666" s="2"/>
      <c r="BN1666" s="2"/>
      <c r="BO1666" s="2"/>
      <c r="BP1666" s="2"/>
      <c r="BQ1666" s="2"/>
      <c r="BR1666" s="2"/>
      <c r="BS1666" s="2"/>
      <c r="BT1666" s="2"/>
      <c r="BU1666" s="2"/>
      <c r="BV1666" s="2"/>
      <c r="BW1666" s="2"/>
      <c r="BX1666" s="2"/>
      <c r="BY1666" s="2"/>
      <c r="BZ1666" s="2"/>
      <c r="CA1666" s="2"/>
      <c r="CB1666" s="2"/>
      <c r="CC1666" s="2"/>
      <c r="CD1666" s="2"/>
      <c r="CE1666" s="2"/>
      <c r="CF1666" s="2"/>
      <c r="CG1666" s="2"/>
      <c r="CH1666" s="2"/>
      <c r="CI1666" s="2"/>
      <c r="CJ1666" s="2"/>
      <c r="CK1666" s="2"/>
      <c r="CL1666" s="2"/>
      <c r="CM1666" s="2"/>
      <c r="CN1666" s="2"/>
      <c r="CO1666" s="2"/>
      <c r="CP1666" s="2"/>
      <c r="CQ1666" s="2"/>
      <c r="CR1666" s="2"/>
      <c r="CS1666" s="2"/>
      <c r="CT1666" s="2"/>
      <c r="CU1666" s="2"/>
      <c r="CV1666" s="2"/>
      <c r="CW1666" s="2"/>
      <c r="CX1666" s="2"/>
      <c r="CY1666" s="2"/>
      <c r="CZ1666" s="2"/>
      <c r="DA1666" s="2"/>
      <c r="DB1666" s="2"/>
      <c r="DC1666" s="2"/>
      <c r="DD1666" s="2"/>
      <c r="DE1666" s="2"/>
      <c r="DF1666" s="2"/>
      <c r="DG1666" s="2"/>
      <c r="DH1666" s="2"/>
      <c r="DI1666" s="2"/>
      <c r="DJ1666" s="2"/>
      <c r="DK1666" s="2"/>
      <c r="DL1666" s="2"/>
      <c r="DM1666" s="2"/>
      <c r="DN1666" s="2"/>
      <c r="DO1666" s="2"/>
      <c r="DP1666" s="2"/>
      <c r="DQ1666" s="2"/>
      <c r="DR1666" s="2"/>
      <c r="DS1666" s="2"/>
      <c r="DT1666" s="2"/>
      <c r="DU1666" s="2"/>
      <c r="DV1666" s="2"/>
      <c r="DW1666" s="2"/>
      <c r="DX1666" s="2"/>
      <c r="DY1666" s="2"/>
      <c r="DZ1666" s="2"/>
      <c r="EA1666" s="2"/>
      <c r="EB1666" s="2"/>
      <c r="EC1666" s="2"/>
      <c r="ED1666" s="2"/>
      <c r="EE1666" s="2"/>
      <c r="EF1666" s="2"/>
      <c r="EG1666" s="2"/>
      <c r="EH1666" s="2"/>
      <c r="EI1666" s="2"/>
      <c r="EJ1666" s="2"/>
      <c r="EK1666" s="2"/>
      <c r="EL1666" s="2"/>
      <c r="EM1666" s="2"/>
      <c r="EN1666" s="2"/>
      <c r="EO1666" s="2"/>
      <c r="EP1666" s="2"/>
      <c r="EQ1666" s="2"/>
      <c r="ER1666" s="2"/>
      <c r="ES1666" s="2"/>
      <c r="ET1666" s="2"/>
      <c r="EU1666" s="2"/>
      <c r="EV1666" s="2"/>
      <c r="EW1666" s="2"/>
      <c r="EX1666" s="2"/>
      <c r="EY1666" s="2"/>
      <c r="EZ1666" s="2"/>
      <c r="FA1666" s="2"/>
      <c r="FB1666" s="2"/>
      <c r="FC1666" s="2"/>
    </row>
    <row r="1667" spans="1:159" s="4" customFormat="1">
      <c r="A1667" s="50" t="s">
        <v>2210</v>
      </c>
      <c r="B1667" s="59" t="s">
        <v>2752</v>
      </c>
      <c r="C1667" s="60">
        <v>2306</v>
      </c>
      <c r="D1667" s="59" t="s">
        <v>566</v>
      </c>
      <c r="E1667" s="78" t="str">
        <f>IFERROR(VLOOKUP($C1667,'2025-26 School Level AAFTE'!$C$2:$L$2349,9,FALSE), "No")</f>
        <v>No</v>
      </c>
      <c r="F1667" s="67">
        <f>IFERROR(VLOOKUP($C1667,'2025-26 School Level AAFTE'!$C$2:$J$2349,8,FALSE), 0)</f>
        <v>1347.1299999999999</v>
      </c>
      <c r="G1667" s="69">
        <f>IFERROR(IF(E1667= "yes",VLOOKUP(C1667,Summary!$B:$I,6,0),0),0)</f>
        <v>0</v>
      </c>
      <c r="H1667" s="68">
        <f t="shared" si="281"/>
        <v>0</v>
      </c>
      <c r="I1667" s="110">
        <f>VLOOKUP($A1667,'2026-27 Salary &amp; Benefits'!$A:$I,3,FALSE)</f>
        <v>1.18</v>
      </c>
      <c r="J1667" s="110">
        <f>VLOOKUP($A1667,'2026-27 Salary &amp; Benefits'!$A:$I,4,FALSE)</f>
        <v>1.18</v>
      </c>
      <c r="K1667" s="101">
        <f t="shared" si="282"/>
        <v>0</v>
      </c>
      <c r="L1667" s="100">
        <f t="shared" si="283"/>
        <v>0</v>
      </c>
      <c r="M1667" s="102">
        <f>'2026-27 Salary &amp; Benefits'!$E$6</f>
        <v>78209</v>
      </c>
      <c r="N1667" s="102">
        <f>'2026-27 Salary &amp; Benefits'!$F$6</f>
        <v>82248</v>
      </c>
      <c r="O1667" s="7">
        <f t="shared" si="284"/>
        <v>0</v>
      </c>
      <c r="P1667" s="7">
        <f t="shared" si="285"/>
        <v>0</v>
      </c>
      <c r="Q1667" s="7">
        <f>'2026-27 Salary &amp; Benefits'!G$6</f>
        <v>16817.759999999998</v>
      </c>
      <c r="R1667" s="103">
        <f>'2026-27 Salary &amp; Benefits'!H$6</f>
        <v>0.16020000000000001</v>
      </c>
      <c r="S1667" s="103">
        <f>'2026-27 Salary &amp; Benefits'!I$6</f>
        <v>0.15390000000000001</v>
      </c>
      <c r="T1667" s="7">
        <f t="shared" si="286"/>
        <v>0</v>
      </c>
      <c r="U1667" s="7">
        <f t="shared" si="287"/>
        <v>0</v>
      </c>
      <c r="V1667" s="7">
        <f t="shared" si="288"/>
        <v>0</v>
      </c>
      <c r="W1667" s="7">
        <f t="shared" si="289"/>
        <v>0</v>
      </c>
      <c r="X1667" s="18">
        <f t="shared" si="290"/>
        <v>0</v>
      </c>
      <c r="Y1667" s="2"/>
      <c r="Z1667" s="2"/>
      <c r="AA1667" s="2"/>
      <c r="AB1667" s="2"/>
      <c r="AC1667" s="2"/>
      <c r="AD1667" s="2"/>
      <c r="AE1667" s="2"/>
      <c r="AF1667" s="2"/>
      <c r="AG1667" s="2"/>
      <c r="AH1667" s="2"/>
      <c r="AI1667" s="2"/>
      <c r="AJ1667" s="2"/>
      <c r="AK1667" s="2"/>
      <c r="AL1667" s="2"/>
      <c r="AM1667" s="2"/>
      <c r="AN1667" s="2"/>
      <c r="AO1667" s="2"/>
      <c r="AP1667" s="2"/>
      <c r="AQ1667" s="2"/>
      <c r="AR1667" s="2"/>
      <c r="AS1667" s="2"/>
      <c r="AT1667" s="2"/>
      <c r="AU1667" s="2"/>
      <c r="AV1667" s="2"/>
      <c r="AW1667" s="2"/>
      <c r="AX1667" s="2"/>
      <c r="AY1667" s="2"/>
      <c r="AZ1667" s="2"/>
      <c r="BA1667" s="2"/>
      <c r="BB1667" s="2"/>
      <c r="BC1667" s="2"/>
      <c r="BD1667" s="2"/>
      <c r="BE1667" s="2"/>
      <c r="BF1667" s="2"/>
      <c r="BG1667" s="2"/>
      <c r="BH1667" s="2"/>
      <c r="BI1667" s="2"/>
      <c r="BJ1667" s="2"/>
      <c r="BK1667" s="2"/>
      <c r="BL1667" s="2"/>
      <c r="BM1667" s="2"/>
      <c r="BN1667" s="2"/>
      <c r="BO1667" s="2"/>
      <c r="BP1667" s="2"/>
      <c r="BQ1667" s="2"/>
      <c r="BR1667" s="2"/>
      <c r="BS1667" s="2"/>
      <c r="BT1667" s="2"/>
      <c r="BU1667" s="2"/>
      <c r="BV1667" s="2"/>
      <c r="BW1667" s="2"/>
      <c r="BX1667" s="2"/>
      <c r="BY1667" s="2"/>
      <c r="BZ1667" s="2"/>
      <c r="CA1667" s="2"/>
      <c r="CB1667" s="2"/>
      <c r="CC1667" s="2"/>
      <c r="CD1667" s="2"/>
      <c r="CE1667" s="2"/>
      <c r="CF1667" s="2"/>
      <c r="CG1667" s="2"/>
      <c r="CH1667" s="2"/>
      <c r="CI1667" s="2"/>
      <c r="CJ1667" s="2"/>
      <c r="CK1667" s="2"/>
      <c r="CL1667" s="2"/>
      <c r="CM1667" s="2"/>
      <c r="CN1667" s="2"/>
      <c r="CO1667" s="2"/>
      <c r="CP1667" s="2"/>
      <c r="CQ1667" s="2"/>
      <c r="CR1667" s="2"/>
      <c r="CS1667" s="2"/>
      <c r="CT1667" s="2"/>
      <c r="CU1667" s="2"/>
      <c r="CV1667" s="2"/>
      <c r="CW1667" s="2"/>
      <c r="CX1667" s="2"/>
      <c r="CY1667" s="2"/>
      <c r="CZ1667" s="2"/>
      <c r="DA1667" s="2"/>
      <c r="DB1667" s="2"/>
      <c r="DC1667" s="2"/>
      <c r="DD1667" s="2"/>
      <c r="DE1667" s="2"/>
      <c r="DF1667" s="2"/>
      <c r="DG1667" s="2"/>
      <c r="DH1667" s="2"/>
      <c r="DI1667" s="2"/>
      <c r="DJ1667" s="2"/>
      <c r="DK1667" s="2"/>
      <c r="DL1667" s="2"/>
      <c r="DM1667" s="2"/>
      <c r="DN1667" s="2"/>
      <c r="DO1667" s="2"/>
      <c r="DP1667" s="2"/>
      <c r="DQ1667" s="2"/>
      <c r="DR1667" s="2"/>
      <c r="DS1667" s="2"/>
      <c r="DT1667" s="2"/>
      <c r="DU1667" s="2"/>
      <c r="DV1667" s="2"/>
      <c r="DW1667" s="2"/>
      <c r="DX1667" s="2"/>
      <c r="DY1667" s="2"/>
      <c r="DZ1667" s="2"/>
      <c r="EA1667" s="2"/>
      <c r="EB1667" s="2"/>
      <c r="EC1667" s="2"/>
      <c r="ED1667" s="2"/>
      <c r="EE1667" s="2"/>
      <c r="EF1667" s="2"/>
      <c r="EG1667" s="2"/>
      <c r="EH1667" s="2"/>
      <c r="EI1667" s="2"/>
      <c r="EJ1667" s="2"/>
      <c r="EK1667" s="2"/>
      <c r="EL1667" s="2"/>
      <c r="EM1667" s="2"/>
      <c r="EN1667" s="2"/>
      <c r="EO1667" s="2"/>
      <c r="EP1667" s="2"/>
      <c r="EQ1667" s="2"/>
      <c r="ER1667" s="2"/>
      <c r="ES1667" s="2"/>
      <c r="ET1667" s="2"/>
      <c r="EU1667" s="2"/>
      <c r="EV1667" s="2"/>
      <c r="EW1667" s="2"/>
      <c r="EX1667" s="2"/>
      <c r="EY1667" s="2"/>
      <c r="EZ1667" s="2"/>
      <c r="FA1667" s="2"/>
      <c r="FB1667" s="2"/>
      <c r="FC1667" s="2"/>
    </row>
    <row r="1668" spans="1:159" s="4" customFormat="1">
      <c r="A1668" s="50" t="s">
        <v>2210</v>
      </c>
      <c r="B1668" s="59" t="s">
        <v>2752</v>
      </c>
      <c r="C1668" s="60">
        <v>2139</v>
      </c>
      <c r="D1668" s="59" t="s">
        <v>551</v>
      </c>
      <c r="E1668" s="78" t="str">
        <f>IFERROR(VLOOKUP($C1668,'2025-26 School Level AAFTE'!$C$2:$L$2349,9,FALSE), "No")</f>
        <v>No</v>
      </c>
      <c r="F1668" s="67">
        <f>IFERROR(VLOOKUP($C1668,'2025-26 School Level AAFTE'!$C$2:$J$2349,8,FALSE), 0)</f>
        <v>430.2</v>
      </c>
      <c r="G1668" s="69">
        <f>IFERROR(IF(E1668= "yes",VLOOKUP(C1668,Summary!$B:$I,6,0),0),0)</f>
        <v>0</v>
      </c>
      <c r="H1668" s="68">
        <f t="shared" si="281"/>
        <v>0</v>
      </c>
      <c r="I1668" s="110">
        <f>VLOOKUP($A1668,'2026-27 Salary &amp; Benefits'!$A:$I,3,FALSE)</f>
        <v>1.18</v>
      </c>
      <c r="J1668" s="110">
        <f>VLOOKUP($A1668,'2026-27 Salary &amp; Benefits'!$A:$I,4,FALSE)</f>
        <v>1.18</v>
      </c>
      <c r="K1668" s="101">
        <f t="shared" si="282"/>
        <v>0</v>
      </c>
      <c r="L1668" s="100">
        <f t="shared" si="283"/>
        <v>0</v>
      </c>
      <c r="M1668" s="102">
        <f>'2026-27 Salary &amp; Benefits'!$E$6</f>
        <v>78209</v>
      </c>
      <c r="N1668" s="102">
        <f>'2026-27 Salary &amp; Benefits'!$F$6</f>
        <v>82248</v>
      </c>
      <c r="O1668" s="7">
        <f t="shared" si="284"/>
        <v>0</v>
      </c>
      <c r="P1668" s="7">
        <f t="shared" si="285"/>
        <v>0</v>
      </c>
      <c r="Q1668" s="7">
        <f>'2026-27 Salary &amp; Benefits'!G$6</f>
        <v>16817.759999999998</v>
      </c>
      <c r="R1668" s="103">
        <f>'2026-27 Salary &amp; Benefits'!H$6</f>
        <v>0.16020000000000001</v>
      </c>
      <c r="S1668" s="103">
        <f>'2026-27 Salary &amp; Benefits'!I$6</f>
        <v>0.15390000000000001</v>
      </c>
      <c r="T1668" s="7">
        <f t="shared" si="286"/>
        <v>0</v>
      </c>
      <c r="U1668" s="7">
        <f t="shared" si="287"/>
        <v>0</v>
      </c>
      <c r="V1668" s="7">
        <f t="shared" si="288"/>
        <v>0</v>
      </c>
      <c r="W1668" s="7">
        <f t="shared" si="289"/>
        <v>0</v>
      </c>
      <c r="X1668" s="18">
        <f t="shared" si="290"/>
        <v>0</v>
      </c>
      <c r="Y1668" s="2"/>
      <c r="Z1668" s="2"/>
      <c r="AA1668" s="2"/>
      <c r="AB1668" s="2"/>
      <c r="AC1668" s="2"/>
      <c r="AD1668" s="2"/>
      <c r="AE1668" s="2"/>
      <c r="AF1668" s="2"/>
      <c r="AG1668" s="2"/>
      <c r="AH1668" s="2"/>
      <c r="AI1668" s="2"/>
      <c r="AJ1668" s="2"/>
      <c r="AK1668" s="2"/>
      <c r="AL1668" s="2"/>
      <c r="AM1668" s="2"/>
      <c r="AN1668" s="2"/>
      <c r="AO1668" s="2"/>
      <c r="AP1668" s="2"/>
      <c r="AQ1668" s="2"/>
      <c r="AR1668" s="2"/>
      <c r="AS1668" s="2"/>
      <c r="AT1668" s="2"/>
      <c r="AU1668" s="2"/>
      <c r="AV1668" s="2"/>
      <c r="AW1668" s="2"/>
      <c r="AX1668" s="2"/>
      <c r="AY1668" s="2"/>
      <c r="AZ1668" s="2"/>
      <c r="BA1668" s="2"/>
      <c r="BB1668" s="2"/>
      <c r="BC1668" s="2"/>
      <c r="BD1668" s="2"/>
      <c r="BE1668" s="2"/>
      <c r="BF1668" s="2"/>
      <c r="BG1668" s="2"/>
      <c r="BH1668" s="2"/>
      <c r="BI1668" s="2"/>
      <c r="BJ1668" s="2"/>
      <c r="BK1668" s="2"/>
      <c r="BL1668" s="2"/>
      <c r="BM1668" s="2"/>
      <c r="BN1668" s="2"/>
      <c r="BO1668" s="2"/>
      <c r="BP1668" s="2"/>
      <c r="BQ1668" s="2"/>
      <c r="BR1668" s="2"/>
      <c r="BS1668" s="2"/>
      <c r="BT1668" s="2"/>
      <c r="BU1668" s="2"/>
      <c r="BV1668" s="2"/>
      <c r="BW1668" s="2"/>
      <c r="BX1668" s="2"/>
      <c r="BY1668" s="2"/>
      <c r="BZ1668" s="2"/>
      <c r="CA1668" s="2"/>
      <c r="CB1668" s="2"/>
      <c r="CC1668" s="2"/>
      <c r="CD1668" s="2"/>
      <c r="CE1668" s="2"/>
      <c r="CF1668" s="2"/>
      <c r="CG1668" s="2"/>
      <c r="CH1668" s="2"/>
      <c r="CI1668" s="2"/>
      <c r="CJ1668" s="2"/>
      <c r="CK1668" s="2"/>
      <c r="CL1668" s="2"/>
      <c r="CM1668" s="2"/>
      <c r="CN1668" s="2"/>
      <c r="CO1668" s="2"/>
      <c r="CP1668" s="2"/>
      <c r="CQ1668" s="2"/>
      <c r="CR1668" s="2"/>
      <c r="CS1668" s="2"/>
      <c r="CT1668" s="2"/>
      <c r="CU1668" s="2"/>
      <c r="CV1668" s="2"/>
      <c r="CW1668" s="2"/>
      <c r="CX1668" s="2"/>
      <c r="CY1668" s="2"/>
      <c r="CZ1668" s="2"/>
      <c r="DA1668" s="2"/>
      <c r="DB1668" s="2"/>
      <c r="DC1668" s="2"/>
      <c r="DD1668" s="2"/>
      <c r="DE1668" s="2"/>
      <c r="DF1668" s="2"/>
      <c r="DG1668" s="2"/>
      <c r="DH1668" s="2"/>
      <c r="DI1668" s="2"/>
      <c r="DJ1668" s="2"/>
      <c r="DK1668" s="2"/>
      <c r="DL1668" s="2"/>
      <c r="DM1668" s="2"/>
      <c r="DN1668" s="2"/>
      <c r="DO1668" s="2"/>
      <c r="DP1668" s="2"/>
      <c r="DQ1668" s="2"/>
      <c r="DR1668" s="2"/>
      <c r="DS1668" s="2"/>
      <c r="DT1668" s="2"/>
      <c r="DU1668" s="2"/>
      <c r="DV1668" s="2"/>
      <c r="DW1668" s="2"/>
      <c r="DX1668" s="2"/>
      <c r="DY1668" s="2"/>
      <c r="DZ1668" s="2"/>
      <c r="EA1668" s="2"/>
      <c r="EB1668" s="2"/>
      <c r="EC1668" s="2"/>
      <c r="ED1668" s="2"/>
      <c r="EE1668" s="2"/>
      <c r="EF1668" s="2"/>
      <c r="EG1668" s="2"/>
      <c r="EH1668" s="2"/>
      <c r="EI1668" s="2"/>
      <c r="EJ1668" s="2"/>
      <c r="EK1668" s="2"/>
      <c r="EL1668" s="2"/>
      <c r="EM1668" s="2"/>
      <c r="EN1668" s="2"/>
      <c r="EO1668" s="2"/>
      <c r="EP1668" s="2"/>
      <c r="EQ1668" s="2"/>
      <c r="ER1668" s="2"/>
      <c r="ES1668" s="2"/>
      <c r="ET1668" s="2"/>
      <c r="EU1668" s="2"/>
      <c r="EV1668" s="2"/>
      <c r="EW1668" s="2"/>
      <c r="EX1668" s="2"/>
      <c r="EY1668" s="2"/>
      <c r="EZ1668" s="2"/>
      <c r="FA1668" s="2"/>
      <c r="FB1668" s="2"/>
      <c r="FC1668" s="2"/>
    </row>
    <row r="1669" spans="1:159" s="4" customFormat="1">
      <c r="A1669" s="50" t="s">
        <v>2210</v>
      </c>
      <c r="B1669" s="59" t="s">
        <v>2752</v>
      </c>
      <c r="C1669" s="60">
        <v>3429</v>
      </c>
      <c r="D1669" s="59" t="s">
        <v>598</v>
      </c>
      <c r="E1669" s="78" t="str">
        <f>IFERROR(VLOOKUP($C1669,'2025-26 School Level AAFTE'!$C$2:$L$2349,9,FALSE), "No")</f>
        <v>No</v>
      </c>
      <c r="F1669" s="67">
        <f>IFERROR(VLOOKUP($C1669,'2025-26 School Level AAFTE'!$C$2:$J$2349,8,FALSE), 0)</f>
        <v>404.8</v>
      </c>
      <c r="G1669" s="69">
        <f>IFERROR(IF(E1669= "yes",VLOOKUP(C1669,Summary!$B:$I,6,0),0),0)</f>
        <v>0</v>
      </c>
      <c r="H1669" s="68">
        <f t="shared" si="281"/>
        <v>0</v>
      </c>
      <c r="I1669" s="110">
        <f>VLOOKUP($A1669,'2026-27 Salary &amp; Benefits'!$A:$I,3,FALSE)</f>
        <v>1.18</v>
      </c>
      <c r="J1669" s="110">
        <f>VLOOKUP($A1669,'2026-27 Salary &amp; Benefits'!$A:$I,4,FALSE)</f>
        <v>1.18</v>
      </c>
      <c r="K1669" s="101">
        <f t="shared" si="282"/>
        <v>0</v>
      </c>
      <c r="L1669" s="100">
        <f t="shared" si="283"/>
        <v>0</v>
      </c>
      <c r="M1669" s="102">
        <f>'2026-27 Salary &amp; Benefits'!$E$6</f>
        <v>78209</v>
      </c>
      <c r="N1669" s="102">
        <f>'2026-27 Salary &amp; Benefits'!$F$6</f>
        <v>82248</v>
      </c>
      <c r="O1669" s="7">
        <f t="shared" si="284"/>
        <v>0</v>
      </c>
      <c r="P1669" s="7">
        <f t="shared" si="285"/>
        <v>0</v>
      </c>
      <c r="Q1669" s="7">
        <f>'2026-27 Salary &amp; Benefits'!G$6</f>
        <v>16817.759999999998</v>
      </c>
      <c r="R1669" s="103">
        <f>'2026-27 Salary &amp; Benefits'!H$6</f>
        <v>0.16020000000000001</v>
      </c>
      <c r="S1669" s="103">
        <f>'2026-27 Salary &amp; Benefits'!I$6</f>
        <v>0.15390000000000001</v>
      </c>
      <c r="T1669" s="7">
        <f t="shared" si="286"/>
        <v>0</v>
      </c>
      <c r="U1669" s="7">
        <f t="shared" si="287"/>
        <v>0</v>
      </c>
      <c r="V1669" s="7">
        <f t="shared" si="288"/>
        <v>0</v>
      </c>
      <c r="W1669" s="7">
        <f t="shared" si="289"/>
        <v>0</v>
      </c>
      <c r="X1669" s="18">
        <f t="shared" si="290"/>
        <v>0</v>
      </c>
      <c r="Y1669" s="2"/>
      <c r="Z1669" s="2"/>
      <c r="AA1669" s="2"/>
      <c r="AB1669" s="2"/>
      <c r="AC1669" s="2"/>
      <c r="AD1669" s="2"/>
      <c r="AE1669" s="2"/>
      <c r="AF1669" s="2"/>
      <c r="AG1669" s="2"/>
      <c r="AH1669" s="2"/>
      <c r="AI1669" s="2"/>
      <c r="AJ1669" s="2"/>
      <c r="AK1669" s="2"/>
      <c r="AL1669" s="2"/>
      <c r="AM1669" s="2"/>
      <c r="AN1669" s="2"/>
      <c r="AO1669" s="2"/>
      <c r="AP1669" s="2"/>
      <c r="AQ1669" s="2"/>
      <c r="AR1669" s="2"/>
      <c r="AS1669" s="2"/>
      <c r="AT1669" s="2"/>
      <c r="AU1669" s="2"/>
      <c r="AV1669" s="2"/>
      <c r="AW1669" s="2"/>
      <c r="AX1669" s="2"/>
      <c r="AY1669" s="2"/>
      <c r="AZ1669" s="2"/>
      <c r="BA1669" s="2"/>
      <c r="BB1669" s="2"/>
      <c r="BC1669" s="2"/>
      <c r="BD1669" s="2"/>
      <c r="BE1669" s="2"/>
      <c r="BF1669" s="2"/>
      <c r="BG1669" s="2"/>
      <c r="BH1669" s="2"/>
      <c r="BI1669" s="2"/>
      <c r="BJ1669" s="2"/>
      <c r="BK1669" s="2"/>
      <c r="BL1669" s="2"/>
      <c r="BM1669" s="2"/>
      <c r="BN1669" s="2"/>
      <c r="BO1669" s="2"/>
      <c r="BP1669" s="2"/>
      <c r="BQ1669" s="2"/>
      <c r="BR1669" s="2"/>
      <c r="BS1669" s="2"/>
      <c r="BT1669" s="2"/>
      <c r="BU1669" s="2"/>
      <c r="BV1669" s="2"/>
      <c r="BW1669" s="2"/>
      <c r="BX1669" s="2"/>
      <c r="BY1669" s="2"/>
      <c r="BZ1669" s="2"/>
      <c r="CA1669" s="2"/>
      <c r="CB1669" s="2"/>
      <c r="CC1669" s="2"/>
      <c r="CD1669" s="2"/>
      <c r="CE1669" s="2"/>
      <c r="CF1669" s="2"/>
      <c r="CG1669" s="2"/>
      <c r="CH1669" s="2"/>
      <c r="CI1669" s="2"/>
      <c r="CJ1669" s="2"/>
      <c r="CK1669" s="2"/>
      <c r="CL1669" s="2"/>
      <c r="CM1669" s="2"/>
      <c r="CN1669" s="2"/>
      <c r="CO1669" s="2"/>
      <c r="CP1669" s="2"/>
      <c r="CQ1669" s="2"/>
      <c r="CR1669" s="2"/>
      <c r="CS1669" s="2"/>
      <c r="CT1669" s="2"/>
      <c r="CU1669" s="2"/>
      <c r="CV1669" s="2"/>
      <c r="CW1669" s="2"/>
      <c r="CX1669" s="2"/>
      <c r="CY1669" s="2"/>
      <c r="CZ1669" s="2"/>
      <c r="DA1669" s="2"/>
      <c r="DB1669" s="2"/>
      <c r="DC1669" s="2"/>
      <c r="DD1669" s="2"/>
      <c r="DE1669" s="2"/>
      <c r="DF1669" s="2"/>
      <c r="DG1669" s="2"/>
      <c r="DH1669" s="2"/>
      <c r="DI1669" s="2"/>
      <c r="DJ1669" s="2"/>
      <c r="DK1669" s="2"/>
      <c r="DL1669" s="2"/>
      <c r="DM1669" s="2"/>
      <c r="DN1669" s="2"/>
      <c r="DO1669" s="2"/>
      <c r="DP1669" s="2"/>
      <c r="DQ1669" s="2"/>
      <c r="DR1669" s="2"/>
      <c r="DS1669" s="2"/>
      <c r="DT1669" s="2"/>
      <c r="DU1669" s="2"/>
      <c r="DV1669" s="2"/>
      <c r="DW1669" s="2"/>
      <c r="DX1669" s="2"/>
      <c r="DY1669" s="2"/>
      <c r="DZ1669" s="2"/>
      <c r="EA1669" s="2"/>
      <c r="EB1669" s="2"/>
      <c r="EC1669" s="2"/>
      <c r="ED1669" s="2"/>
      <c r="EE1669" s="2"/>
      <c r="EF1669" s="2"/>
      <c r="EG1669" s="2"/>
      <c r="EH1669" s="2"/>
      <c r="EI1669" s="2"/>
      <c r="EJ1669" s="2"/>
      <c r="EK1669" s="2"/>
      <c r="EL1669" s="2"/>
      <c r="EM1669" s="2"/>
      <c r="EN1669" s="2"/>
      <c r="EO1669" s="2"/>
      <c r="EP1669" s="2"/>
      <c r="EQ1669" s="2"/>
      <c r="ER1669" s="2"/>
      <c r="ES1669" s="2"/>
      <c r="ET1669" s="2"/>
      <c r="EU1669" s="2"/>
      <c r="EV1669" s="2"/>
      <c r="EW1669" s="2"/>
      <c r="EX1669" s="2"/>
      <c r="EY1669" s="2"/>
      <c r="EZ1669" s="2"/>
      <c r="FA1669" s="2"/>
      <c r="FB1669" s="2"/>
      <c r="FC1669" s="2"/>
    </row>
    <row r="1670" spans="1:159" s="4" customFormat="1">
      <c r="A1670" s="50" t="s">
        <v>2210</v>
      </c>
      <c r="B1670" s="59" t="s">
        <v>2752</v>
      </c>
      <c r="C1670" s="60">
        <v>3378</v>
      </c>
      <c r="D1670" s="59" t="s">
        <v>596</v>
      </c>
      <c r="E1670" s="78" t="str">
        <f>IFERROR(VLOOKUP($C1670,'2025-26 School Level AAFTE'!$C$2:$L$2349,9,FALSE), "No")</f>
        <v>Yes</v>
      </c>
      <c r="F1670" s="67">
        <f>IFERROR(VLOOKUP($C1670,'2025-26 School Level AAFTE'!$C$2:$J$2349,8,FALSE), 0)</f>
        <v>260.75</v>
      </c>
      <c r="G1670" s="69">
        <f>IFERROR(IF(E1670= "yes",VLOOKUP(C1670,Summary!$B:$I,6,0),0),0)</f>
        <v>0</v>
      </c>
      <c r="H1670" s="68">
        <f t="shared" si="281"/>
        <v>260.75</v>
      </c>
      <c r="I1670" s="110">
        <f>VLOOKUP($A1670,'2026-27 Salary &amp; Benefits'!$A:$I,3,FALSE)</f>
        <v>1.18</v>
      </c>
      <c r="J1670" s="110">
        <f>VLOOKUP($A1670,'2026-27 Salary &amp; Benefits'!$A:$I,4,FALSE)</f>
        <v>1.18</v>
      </c>
      <c r="K1670" s="101">
        <f t="shared" si="282"/>
        <v>260.75</v>
      </c>
      <c r="L1670" s="100">
        <f t="shared" si="283"/>
        <v>0.76500000000000001</v>
      </c>
      <c r="M1670" s="102">
        <f>'2026-27 Salary &amp; Benefits'!$E$6</f>
        <v>78209</v>
      </c>
      <c r="N1670" s="102">
        <f>'2026-27 Salary &amp; Benefits'!$F$6</f>
        <v>82248</v>
      </c>
      <c r="O1670" s="7">
        <f t="shared" si="284"/>
        <v>70599.259999999995</v>
      </c>
      <c r="P1670" s="7">
        <f t="shared" si="285"/>
        <v>3646.0100000000093</v>
      </c>
      <c r="Q1670" s="7">
        <f>'2026-27 Salary &amp; Benefits'!G$6</f>
        <v>16817.759999999998</v>
      </c>
      <c r="R1670" s="103">
        <f>'2026-27 Salary &amp; Benefits'!H$6</f>
        <v>0.16020000000000001</v>
      </c>
      <c r="S1670" s="103">
        <f>'2026-27 Salary &amp; Benefits'!I$6</f>
        <v>0.15390000000000001</v>
      </c>
      <c r="T1670" s="7">
        <f t="shared" si="286"/>
        <v>24736.71</v>
      </c>
      <c r="U1670" s="7">
        <f t="shared" si="287"/>
        <v>1237.42</v>
      </c>
      <c r="V1670" s="7">
        <f t="shared" si="288"/>
        <v>190.44</v>
      </c>
      <c r="W1670" s="7">
        <f t="shared" si="289"/>
        <v>1427.8600000000001</v>
      </c>
      <c r="X1670" s="18">
        <f t="shared" si="290"/>
        <v>100409.84000000001</v>
      </c>
      <c r="Y1670" s="2"/>
      <c r="Z1670" s="2"/>
      <c r="AA1670" s="2"/>
      <c r="AB1670" s="2"/>
      <c r="AC1670" s="2"/>
      <c r="AD1670" s="2"/>
      <c r="AE1670" s="2"/>
      <c r="AF1670" s="2"/>
      <c r="AG1670" s="2"/>
      <c r="AH1670" s="2"/>
      <c r="AI1670" s="2"/>
      <c r="AJ1670" s="2"/>
      <c r="AK1670" s="2"/>
      <c r="AL1670" s="2"/>
      <c r="AM1670" s="2"/>
      <c r="AN1670" s="2"/>
      <c r="AO1670" s="2"/>
      <c r="AP1670" s="2"/>
      <c r="AQ1670" s="2"/>
      <c r="AR1670" s="2"/>
      <c r="AS1670" s="2"/>
      <c r="AT1670" s="2"/>
      <c r="AU1670" s="2"/>
      <c r="AV1670" s="2"/>
      <c r="AW1670" s="2"/>
      <c r="AX1670" s="2"/>
      <c r="AY1670" s="2"/>
      <c r="AZ1670" s="2"/>
      <c r="BA1670" s="2"/>
      <c r="BB1670" s="2"/>
      <c r="BC1670" s="2"/>
      <c r="BD1670" s="2"/>
      <c r="BE1670" s="2"/>
      <c r="BF1670" s="2"/>
      <c r="BG1670" s="2"/>
      <c r="BH1670" s="2"/>
      <c r="BI1670" s="2"/>
      <c r="BJ1670" s="2"/>
      <c r="BK1670" s="2"/>
      <c r="BL1670" s="2"/>
      <c r="BM1670" s="2"/>
      <c r="BN1670" s="2"/>
      <c r="BO1670" s="2"/>
      <c r="BP1670" s="2"/>
      <c r="BQ1670" s="2"/>
      <c r="BR1670" s="2"/>
      <c r="BS1670" s="2"/>
      <c r="BT1670" s="2"/>
      <c r="BU1670" s="2"/>
      <c r="BV1670" s="2"/>
      <c r="BW1670" s="2"/>
      <c r="BX1670" s="2"/>
      <c r="BY1670" s="2"/>
      <c r="BZ1670" s="2"/>
      <c r="CA1670" s="2"/>
      <c r="CB1670" s="2"/>
      <c r="CC1670" s="2"/>
      <c r="CD1670" s="2"/>
      <c r="CE1670" s="2"/>
      <c r="CF1670" s="2"/>
      <c r="CG1670" s="2"/>
      <c r="CH1670" s="2"/>
      <c r="CI1670" s="2"/>
      <c r="CJ1670" s="2"/>
      <c r="CK1670" s="2"/>
      <c r="CL1670" s="2"/>
      <c r="CM1670" s="2"/>
      <c r="CN1670" s="2"/>
      <c r="CO1670" s="2"/>
      <c r="CP1670" s="2"/>
      <c r="CQ1670" s="2"/>
      <c r="CR1670" s="2"/>
      <c r="CS1670" s="2"/>
      <c r="CT1670" s="2"/>
      <c r="CU1670" s="2"/>
      <c r="CV1670" s="2"/>
      <c r="CW1670" s="2"/>
      <c r="CX1670" s="2"/>
      <c r="CY1670" s="2"/>
      <c r="CZ1670" s="2"/>
      <c r="DA1670" s="2"/>
      <c r="DB1670" s="2"/>
      <c r="DC1670" s="2"/>
      <c r="DD1670" s="2"/>
      <c r="DE1670" s="2"/>
      <c r="DF1670" s="2"/>
      <c r="DG1670" s="2"/>
      <c r="DH1670" s="2"/>
      <c r="DI1670" s="2"/>
      <c r="DJ1670" s="2"/>
      <c r="DK1670" s="2"/>
      <c r="DL1670" s="2"/>
      <c r="DM1670" s="2"/>
      <c r="DN1670" s="2"/>
      <c r="DO1670" s="2"/>
      <c r="DP1670" s="2"/>
      <c r="DQ1670" s="2"/>
      <c r="DR1670" s="2"/>
      <c r="DS1670" s="2"/>
      <c r="DT1670" s="2"/>
      <c r="DU1670" s="2"/>
      <c r="DV1670" s="2"/>
      <c r="DW1670" s="2"/>
      <c r="DX1670" s="2"/>
      <c r="DY1670" s="2"/>
      <c r="DZ1670" s="2"/>
      <c r="EA1670" s="2"/>
      <c r="EB1670" s="2"/>
      <c r="EC1670" s="2"/>
      <c r="ED1670" s="2"/>
      <c r="EE1670" s="2"/>
      <c r="EF1670" s="2"/>
      <c r="EG1670" s="2"/>
      <c r="EH1670" s="2"/>
      <c r="EI1670" s="2"/>
      <c r="EJ1670" s="2"/>
      <c r="EK1670" s="2"/>
      <c r="EL1670" s="2"/>
      <c r="EM1670" s="2"/>
      <c r="EN1670" s="2"/>
      <c r="EO1670" s="2"/>
      <c r="EP1670" s="2"/>
      <c r="EQ1670" s="2"/>
      <c r="ER1670" s="2"/>
      <c r="ES1670" s="2"/>
      <c r="ET1670" s="2"/>
      <c r="EU1670" s="2"/>
      <c r="EV1670" s="2"/>
      <c r="EW1670" s="2"/>
      <c r="EX1670" s="2"/>
      <c r="EY1670" s="2"/>
      <c r="EZ1670" s="2"/>
      <c r="FA1670" s="2"/>
      <c r="FB1670" s="2"/>
      <c r="FC1670" s="2"/>
    </row>
    <row r="1671" spans="1:159" s="4" customFormat="1">
      <c r="A1671" t="s">
        <v>2210</v>
      </c>
      <c r="B1671" s="59" t="s">
        <v>2752</v>
      </c>
      <c r="C1671" s="3">
        <v>2061</v>
      </c>
      <c r="D1671" t="s">
        <v>539</v>
      </c>
      <c r="E1671" s="78" t="str">
        <f>IFERROR(VLOOKUP($C1671,'2025-26 School Level AAFTE'!$C$2:$L$2349,9,FALSE), "No")</f>
        <v>No</v>
      </c>
      <c r="F1671" s="67">
        <f>IFERROR(VLOOKUP($C1671,'2025-26 School Level AAFTE'!$C$2:$J$2349,8,FALSE), 0)</f>
        <v>328.32</v>
      </c>
      <c r="G1671" s="69">
        <f>IFERROR(IF(E1671= "yes",VLOOKUP(C1671,Summary!$B:$I,6,0),0),0)</f>
        <v>0</v>
      </c>
      <c r="H1671" s="68">
        <f t="shared" si="281"/>
        <v>0</v>
      </c>
      <c r="I1671" s="110">
        <f>VLOOKUP($A1671,'2026-27 Salary &amp; Benefits'!$A:$I,3,FALSE)</f>
        <v>1.18</v>
      </c>
      <c r="J1671" s="110">
        <f>VLOOKUP($A1671,'2026-27 Salary &amp; Benefits'!$A:$I,4,FALSE)</f>
        <v>1.18</v>
      </c>
      <c r="K1671" s="101">
        <f t="shared" si="282"/>
        <v>0</v>
      </c>
      <c r="L1671" s="100">
        <f t="shared" si="283"/>
        <v>0</v>
      </c>
      <c r="M1671" s="102">
        <f>'2026-27 Salary &amp; Benefits'!$E$6</f>
        <v>78209</v>
      </c>
      <c r="N1671" s="102">
        <f>'2026-27 Salary &amp; Benefits'!$F$6</f>
        <v>82248</v>
      </c>
      <c r="O1671" s="7">
        <f t="shared" si="284"/>
        <v>0</v>
      </c>
      <c r="P1671" s="7">
        <f t="shared" si="285"/>
        <v>0</v>
      </c>
      <c r="Q1671" s="7">
        <f>'2026-27 Salary &amp; Benefits'!G$6</f>
        <v>16817.759999999998</v>
      </c>
      <c r="R1671" s="103">
        <f>'2026-27 Salary &amp; Benefits'!H$6</f>
        <v>0.16020000000000001</v>
      </c>
      <c r="S1671" s="103">
        <f>'2026-27 Salary &amp; Benefits'!I$6</f>
        <v>0.15390000000000001</v>
      </c>
      <c r="T1671" s="7">
        <f t="shared" si="286"/>
        <v>0</v>
      </c>
      <c r="U1671" s="7">
        <f t="shared" si="287"/>
        <v>0</v>
      </c>
      <c r="V1671" s="7">
        <f t="shared" si="288"/>
        <v>0</v>
      </c>
      <c r="W1671" s="7">
        <f t="shared" si="289"/>
        <v>0</v>
      </c>
      <c r="X1671" s="18">
        <f t="shared" si="290"/>
        <v>0</v>
      </c>
      <c r="Y1671" s="2"/>
      <c r="Z1671" s="2"/>
      <c r="AA1671" s="2"/>
      <c r="AB1671" s="2"/>
      <c r="AC1671" s="2"/>
      <c r="AD1671" s="2"/>
      <c r="AE1671" s="2"/>
      <c r="AF1671" s="2"/>
      <c r="AG1671" s="2"/>
      <c r="AH1671" s="2"/>
      <c r="AI1671" s="2"/>
      <c r="AJ1671" s="2"/>
      <c r="AK1671" s="2"/>
      <c r="AL1671" s="2"/>
      <c r="AM1671" s="2"/>
      <c r="AN1671" s="2"/>
      <c r="AO1671" s="2"/>
      <c r="AP1671" s="2"/>
      <c r="AQ1671" s="2"/>
      <c r="AR1671" s="2"/>
      <c r="AS1671" s="2"/>
      <c r="AT1671" s="2"/>
      <c r="AU1671" s="2"/>
      <c r="AV1671" s="2"/>
      <c r="AW1671" s="2"/>
      <c r="AX1671" s="2"/>
      <c r="AY1671" s="2"/>
      <c r="AZ1671" s="2"/>
      <c r="BA1671" s="2"/>
      <c r="BB1671" s="2"/>
      <c r="BC1671" s="2"/>
      <c r="BD1671" s="2"/>
      <c r="BE1671" s="2"/>
      <c r="BF1671" s="2"/>
      <c r="BG1671" s="2"/>
      <c r="BH1671" s="2"/>
      <c r="BI1671" s="2"/>
      <c r="BJ1671" s="2"/>
      <c r="BK1671" s="2"/>
      <c r="BL1671" s="2"/>
      <c r="BM1671" s="2"/>
      <c r="BN1671" s="2"/>
      <c r="BO1671" s="2"/>
      <c r="BP1671" s="2"/>
      <c r="BQ1671" s="2"/>
      <c r="BR1671" s="2"/>
      <c r="BS1671" s="2"/>
      <c r="BT1671" s="2"/>
      <c r="BU1671" s="2"/>
      <c r="BV1671" s="2"/>
      <c r="BW1671" s="2"/>
      <c r="BX1671" s="2"/>
      <c r="BY1671" s="2"/>
      <c r="BZ1671" s="2"/>
      <c r="CA1671" s="2"/>
      <c r="CB1671" s="2"/>
      <c r="CC1671" s="2"/>
      <c r="CD1671" s="2"/>
      <c r="CE1671" s="2"/>
      <c r="CF1671" s="2"/>
      <c r="CG1671" s="2"/>
      <c r="CH1671" s="2"/>
      <c r="CI1671" s="2"/>
      <c r="CJ1671" s="2"/>
      <c r="CK1671" s="2"/>
      <c r="CL1671" s="2"/>
      <c r="CM1671" s="2"/>
      <c r="CN1671" s="2"/>
      <c r="CO1671" s="2"/>
      <c r="CP1671" s="2"/>
      <c r="CQ1671" s="2"/>
      <c r="CR1671" s="2"/>
      <c r="CS1671" s="2"/>
      <c r="CT1671" s="2"/>
      <c r="CU1671" s="2"/>
      <c r="CV1671" s="2"/>
      <c r="CW1671" s="2"/>
      <c r="CX1671" s="2"/>
      <c r="CY1671" s="2"/>
      <c r="CZ1671" s="2"/>
      <c r="DA1671" s="2"/>
      <c r="DB1671" s="2"/>
      <c r="DC1671" s="2"/>
      <c r="DD1671" s="2"/>
      <c r="DE1671" s="2"/>
      <c r="DF1671" s="2"/>
      <c r="DG1671" s="2"/>
      <c r="DH1671" s="2"/>
      <c r="DI1671" s="2"/>
      <c r="DJ1671" s="2"/>
      <c r="DK1671" s="2"/>
      <c r="DL1671" s="2"/>
      <c r="DM1671" s="2"/>
      <c r="DN1671" s="2"/>
      <c r="DO1671" s="2"/>
      <c r="DP1671" s="2"/>
      <c r="DQ1671" s="2"/>
      <c r="DR1671" s="2"/>
      <c r="DS1671" s="2"/>
      <c r="DT1671" s="2"/>
      <c r="DU1671" s="2"/>
      <c r="DV1671" s="2"/>
      <c r="DW1671" s="2"/>
      <c r="DX1671" s="2"/>
      <c r="DY1671" s="2"/>
      <c r="DZ1671" s="2"/>
      <c r="EA1671" s="2"/>
      <c r="EB1671" s="2"/>
      <c r="EC1671" s="2"/>
      <c r="ED1671" s="2"/>
      <c r="EE1671" s="2"/>
      <c r="EF1671" s="2"/>
      <c r="EG1671" s="2"/>
      <c r="EH1671" s="2"/>
      <c r="EI1671" s="2"/>
      <c r="EJ1671" s="2"/>
      <c r="EK1671" s="2"/>
      <c r="EL1671" s="2"/>
      <c r="EM1671" s="2"/>
      <c r="EN1671" s="2"/>
      <c r="EO1671" s="2"/>
      <c r="EP1671" s="2"/>
      <c r="EQ1671" s="2"/>
      <c r="ER1671" s="2"/>
      <c r="ES1671" s="2"/>
      <c r="ET1671" s="2"/>
      <c r="EU1671" s="2"/>
      <c r="EV1671" s="2"/>
      <c r="EW1671" s="2"/>
      <c r="EX1671" s="2"/>
      <c r="EY1671" s="2"/>
      <c r="EZ1671" s="2"/>
      <c r="FA1671" s="2"/>
      <c r="FB1671" s="2"/>
      <c r="FC1671" s="2"/>
    </row>
    <row r="1672" spans="1:159" s="4" customFormat="1">
      <c r="A1672" s="50" t="s">
        <v>2210</v>
      </c>
      <c r="B1672" s="59" t="s">
        <v>2752</v>
      </c>
      <c r="C1672" s="60">
        <v>2123</v>
      </c>
      <c r="D1672" s="59" t="s">
        <v>549</v>
      </c>
      <c r="E1672" s="78" t="str">
        <f>IFERROR(VLOOKUP($C1672,'2025-26 School Level AAFTE'!$C$2:$L$2349,9,FALSE), "No")</f>
        <v>No</v>
      </c>
      <c r="F1672" s="67">
        <f>IFERROR(VLOOKUP($C1672,'2025-26 School Level AAFTE'!$C$2:$J$2349,8,FALSE), 0)</f>
        <v>343.53</v>
      </c>
      <c r="G1672" s="69">
        <f>IFERROR(IF(E1672= "yes",VLOOKUP(C1672,Summary!$B:$I,6,0),0),0)</f>
        <v>0</v>
      </c>
      <c r="H1672" s="68">
        <f t="shared" si="281"/>
        <v>0</v>
      </c>
      <c r="I1672" s="110">
        <f>VLOOKUP($A1672,'2026-27 Salary &amp; Benefits'!$A:$I,3,FALSE)</f>
        <v>1.18</v>
      </c>
      <c r="J1672" s="110">
        <f>VLOOKUP($A1672,'2026-27 Salary &amp; Benefits'!$A:$I,4,FALSE)</f>
        <v>1.18</v>
      </c>
      <c r="K1672" s="101">
        <f t="shared" si="282"/>
        <v>0</v>
      </c>
      <c r="L1672" s="100">
        <f t="shared" si="283"/>
        <v>0</v>
      </c>
      <c r="M1672" s="102">
        <f>'2026-27 Salary &amp; Benefits'!$E$6</f>
        <v>78209</v>
      </c>
      <c r="N1672" s="102">
        <f>'2026-27 Salary &amp; Benefits'!$F$6</f>
        <v>82248</v>
      </c>
      <c r="O1672" s="7">
        <f t="shared" si="284"/>
        <v>0</v>
      </c>
      <c r="P1672" s="7">
        <f t="shared" si="285"/>
        <v>0</v>
      </c>
      <c r="Q1672" s="7">
        <f>'2026-27 Salary &amp; Benefits'!G$6</f>
        <v>16817.759999999998</v>
      </c>
      <c r="R1672" s="103">
        <f>'2026-27 Salary &amp; Benefits'!H$6</f>
        <v>0.16020000000000001</v>
      </c>
      <c r="S1672" s="103">
        <f>'2026-27 Salary &amp; Benefits'!I$6</f>
        <v>0.15390000000000001</v>
      </c>
      <c r="T1672" s="7">
        <f t="shared" si="286"/>
        <v>0</v>
      </c>
      <c r="U1672" s="7">
        <f t="shared" si="287"/>
        <v>0</v>
      </c>
      <c r="V1672" s="7">
        <f t="shared" si="288"/>
        <v>0</v>
      </c>
      <c r="W1672" s="7">
        <f t="shared" si="289"/>
        <v>0</v>
      </c>
      <c r="X1672" s="18">
        <f t="shared" si="290"/>
        <v>0</v>
      </c>
      <c r="Y1672" s="2"/>
      <c r="Z1672" s="2"/>
      <c r="AA1672" s="2"/>
      <c r="AB1672" s="2"/>
      <c r="AC1672" s="2"/>
      <c r="AD1672" s="2"/>
      <c r="AE1672" s="2"/>
      <c r="AF1672" s="2"/>
      <c r="AG1672" s="2"/>
      <c r="AH1672" s="2"/>
      <c r="AI1672" s="2"/>
      <c r="AJ1672" s="2"/>
      <c r="AK1672" s="2"/>
      <c r="AL1672" s="2"/>
      <c r="AM1672" s="2"/>
      <c r="AN1672" s="2"/>
      <c r="AO1672" s="2"/>
      <c r="AP1672" s="2"/>
      <c r="AQ1672" s="2"/>
      <c r="AR1672" s="2"/>
      <c r="AS1672" s="2"/>
      <c r="AT1672" s="2"/>
      <c r="AU1672" s="2"/>
      <c r="AV1672" s="2"/>
      <c r="AW1672" s="2"/>
      <c r="AX1672" s="2"/>
      <c r="AY1672" s="2"/>
      <c r="AZ1672" s="2"/>
      <c r="BA1672" s="2"/>
      <c r="BB1672" s="2"/>
      <c r="BC1672" s="2"/>
      <c r="BD1672" s="2"/>
      <c r="BE1672" s="2"/>
      <c r="BF1672" s="2"/>
      <c r="BG1672" s="2"/>
      <c r="BH1672" s="2"/>
      <c r="BI1672" s="2"/>
      <c r="BJ1672" s="2"/>
      <c r="BK1672" s="2"/>
      <c r="BL1672" s="2"/>
      <c r="BM1672" s="2"/>
      <c r="BN1672" s="2"/>
      <c r="BO1672" s="2"/>
      <c r="BP1672" s="2"/>
      <c r="BQ1672" s="2"/>
      <c r="BR1672" s="2"/>
      <c r="BS1672" s="2"/>
      <c r="BT1672" s="2"/>
      <c r="BU1672" s="2"/>
      <c r="BV1672" s="2"/>
      <c r="BW1672" s="2"/>
      <c r="BX1672" s="2"/>
      <c r="BY1672" s="2"/>
      <c r="BZ1672" s="2"/>
      <c r="CA1672" s="2"/>
      <c r="CB1672" s="2"/>
      <c r="CC1672" s="2"/>
      <c r="CD1672" s="2"/>
      <c r="CE1672" s="2"/>
      <c r="CF1672" s="2"/>
      <c r="CG1672" s="2"/>
      <c r="CH1672" s="2"/>
      <c r="CI1672" s="2"/>
      <c r="CJ1672" s="2"/>
      <c r="CK1672" s="2"/>
      <c r="CL1672" s="2"/>
      <c r="CM1672" s="2"/>
      <c r="CN1672" s="2"/>
      <c r="CO1672" s="2"/>
      <c r="CP1672" s="2"/>
      <c r="CQ1672" s="2"/>
      <c r="CR1672" s="2"/>
      <c r="CS1672" s="2"/>
      <c r="CT1672" s="2"/>
      <c r="CU1672" s="2"/>
      <c r="CV1672" s="2"/>
      <c r="CW1672" s="2"/>
      <c r="CX1672" s="2"/>
      <c r="CY1672" s="2"/>
      <c r="CZ1672" s="2"/>
      <c r="DA1672" s="2"/>
      <c r="DB1672" s="2"/>
      <c r="DC1672" s="2"/>
      <c r="DD1672" s="2"/>
      <c r="DE1672" s="2"/>
      <c r="DF1672" s="2"/>
      <c r="DG1672" s="2"/>
      <c r="DH1672" s="2"/>
      <c r="DI1672" s="2"/>
      <c r="DJ1672" s="2"/>
      <c r="DK1672" s="2"/>
      <c r="DL1672" s="2"/>
      <c r="DM1672" s="2"/>
      <c r="DN1672" s="2"/>
      <c r="DO1672" s="2"/>
      <c r="DP1672" s="2"/>
      <c r="DQ1672" s="2"/>
      <c r="DR1672" s="2"/>
      <c r="DS1672" s="2"/>
      <c r="DT1672" s="2"/>
      <c r="DU1672" s="2"/>
      <c r="DV1672" s="2"/>
      <c r="DW1672" s="2"/>
      <c r="DX1672" s="2"/>
      <c r="DY1672" s="2"/>
      <c r="DZ1672" s="2"/>
      <c r="EA1672" s="2"/>
      <c r="EB1672" s="2"/>
      <c r="EC1672" s="2"/>
      <c r="ED1672" s="2"/>
      <c r="EE1672" s="2"/>
      <c r="EF1672" s="2"/>
      <c r="EG1672" s="2"/>
      <c r="EH1672" s="2"/>
      <c r="EI1672" s="2"/>
      <c r="EJ1672" s="2"/>
      <c r="EK1672" s="2"/>
      <c r="EL1672" s="2"/>
      <c r="EM1672" s="2"/>
      <c r="EN1672" s="2"/>
      <c r="EO1672" s="2"/>
      <c r="EP1672" s="2"/>
      <c r="EQ1672" s="2"/>
      <c r="ER1672" s="2"/>
      <c r="ES1672" s="2"/>
      <c r="ET1672" s="2"/>
      <c r="EU1672" s="2"/>
      <c r="EV1672" s="2"/>
      <c r="EW1672" s="2"/>
      <c r="EX1672" s="2"/>
      <c r="EY1672" s="2"/>
      <c r="EZ1672" s="2"/>
      <c r="FA1672" s="2"/>
      <c r="FB1672" s="2"/>
      <c r="FC1672" s="2"/>
    </row>
    <row r="1673" spans="1:159" s="4" customFormat="1">
      <c r="A1673" s="50" t="s">
        <v>2210</v>
      </c>
      <c r="B1673" s="59" t="s">
        <v>2752</v>
      </c>
      <c r="C1673" s="60">
        <v>2371</v>
      </c>
      <c r="D1673" s="59" t="s">
        <v>571</v>
      </c>
      <c r="E1673" s="78" t="str">
        <f>IFERROR(VLOOKUP($C1673,'2025-26 School Level AAFTE'!$C$2:$L$2349,9,FALSE), "No")</f>
        <v>No</v>
      </c>
      <c r="F1673" s="67">
        <f>IFERROR(VLOOKUP($C1673,'2025-26 School Level AAFTE'!$C$2:$J$2349,8,FALSE), 0)</f>
        <v>1060.8</v>
      </c>
      <c r="G1673" s="69">
        <f>IFERROR(IF(E1673= "yes",VLOOKUP(C1673,Summary!$B:$I,6,0),0),0)</f>
        <v>0</v>
      </c>
      <c r="H1673" s="68">
        <f t="shared" si="281"/>
        <v>0</v>
      </c>
      <c r="I1673" s="110">
        <f>VLOOKUP($A1673,'2026-27 Salary &amp; Benefits'!$A:$I,3,FALSE)</f>
        <v>1.18</v>
      </c>
      <c r="J1673" s="110">
        <f>VLOOKUP($A1673,'2026-27 Salary &amp; Benefits'!$A:$I,4,FALSE)</f>
        <v>1.18</v>
      </c>
      <c r="K1673" s="101">
        <f t="shared" si="282"/>
        <v>0</v>
      </c>
      <c r="L1673" s="100">
        <f t="shared" si="283"/>
        <v>0</v>
      </c>
      <c r="M1673" s="102">
        <f>'2026-27 Salary &amp; Benefits'!$E$6</f>
        <v>78209</v>
      </c>
      <c r="N1673" s="102">
        <f>'2026-27 Salary &amp; Benefits'!$F$6</f>
        <v>82248</v>
      </c>
      <c r="O1673" s="7">
        <f t="shared" si="284"/>
        <v>0</v>
      </c>
      <c r="P1673" s="7">
        <f t="shared" si="285"/>
        <v>0</v>
      </c>
      <c r="Q1673" s="7">
        <f>'2026-27 Salary &amp; Benefits'!G$6</f>
        <v>16817.759999999998</v>
      </c>
      <c r="R1673" s="103">
        <f>'2026-27 Salary &amp; Benefits'!H$6</f>
        <v>0.16020000000000001</v>
      </c>
      <c r="S1673" s="103">
        <f>'2026-27 Salary &amp; Benefits'!I$6</f>
        <v>0.15390000000000001</v>
      </c>
      <c r="T1673" s="7">
        <f t="shared" si="286"/>
        <v>0</v>
      </c>
      <c r="U1673" s="7">
        <f t="shared" si="287"/>
        <v>0</v>
      </c>
      <c r="V1673" s="7">
        <f t="shared" si="288"/>
        <v>0</v>
      </c>
      <c r="W1673" s="7">
        <f t="shared" si="289"/>
        <v>0</v>
      </c>
      <c r="X1673" s="18">
        <f t="shared" si="290"/>
        <v>0</v>
      </c>
      <c r="Y1673" s="2"/>
      <c r="Z1673" s="2"/>
      <c r="AA1673" s="2"/>
      <c r="AB1673" s="2"/>
      <c r="AC1673" s="2"/>
      <c r="AD1673" s="2"/>
      <c r="AE1673" s="2"/>
      <c r="AF1673" s="2"/>
      <c r="AG1673" s="2"/>
      <c r="AH1673" s="2"/>
      <c r="AI1673" s="2"/>
      <c r="AJ1673" s="2"/>
      <c r="AK1673" s="2"/>
      <c r="AL1673" s="2"/>
      <c r="AM1673" s="2"/>
      <c r="AN1673" s="2"/>
      <c r="AO1673" s="2"/>
      <c r="AP1673" s="2"/>
      <c r="AQ1673" s="2"/>
      <c r="AR1673" s="2"/>
      <c r="AS1673" s="2"/>
      <c r="AT1673" s="2"/>
      <c r="AU1673" s="2"/>
      <c r="AV1673" s="2"/>
      <c r="AW1673" s="2"/>
      <c r="AX1673" s="2"/>
      <c r="AY1673" s="2"/>
      <c r="AZ1673" s="2"/>
      <c r="BA1673" s="2"/>
      <c r="BB1673" s="2"/>
      <c r="BC1673" s="2"/>
      <c r="BD1673" s="2"/>
      <c r="BE1673" s="2"/>
      <c r="BF1673" s="2"/>
      <c r="BG1673" s="2"/>
      <c r="BH1673" s="2"/>
      <c r="BI1673" s="2"/>
      <c r="BJ1673" s="2"/>
      <c r="BK1673" s="2"/>
      <c r="BL1673" s="2"/>
      <c r="BM1673" s="2"/>
      <c r="BN1673" s="2"/>
      <c r="BO1673" s="2"/>
      <c r="BP1673" s="2"/>
      <c r="BQ1673" s="2"/>
      <c r="BR1673" s="2"/>
      <c r="BS1673" s="2"/>
      <c r="BT1673" s="2"/>
      <c r="BU1673" s="2"/>
      <c r="BV1673" s="2"/>
      <c r="BW1673" s="2"/>
      <c r="BX1673" s="2"/>
      <c r="BY1673" s="2"/>
      <c r="BZ1673" s="2"/>
      <c r="CA1673" s="2"/>
      <c r="CB1673" s="2"/>
      <c r="CC1673" s="2"/>
      <c r="CD1673" s="2"/>
      <c r="CE1673" s="2"/>
      <c r="CF1673" s="2"/>
      <c r="CG1673" s="2"/>
      <c r="CH1673" s="2"/>
      <c r="CI1673" s="2"/>
      <c r="CJ1673" s="2"/>
      <c r="CK1673" s="2"/>
      <c r="CL1673" s="2"/>
      <c r="CM1673" s="2"/>
      <c r="CN1673" s="2"/>
      <c r="CO1673" s="2"/>
      <c r="CP1673" s="2"/>
      <c r="CQ1673" s="2"/>
      <c r="CR1673" s="2"/>
      <c r="CS1673" s="2"/>
      <c r="CT1673" s="2"/>
      <c r="CU1673" s="2"/>
      <c r="CV1673" s="2"/>
      <c r="CW1673" s="2"/>
      <c r="CX1673" s="2"/>
      <c r="CY1673" s="2"/>
      <c r="CZ1673" s="2"/>
      <c r="DA1673" s="2"/>
      <c r="DB1673" s="2"/>
      <c r="DC1673" s="2"/>
      <c r="DD1673" s="2"/>
      <c r="DE1673" s="2"/>
      <c r="DF1673" s="2"/>
      <c r="DG1673" s="2"/>
      <c r="DH1673" s="2"/>
      <c r="DI1673" s="2"/>
      <c r="DJ1673" s="2"/>
      <c r="DK1673" s="2"/>
      <c r="DL1673" s="2"/>
      <c r="DM1673" s="2"/>
      <c r="DN1673" s="2"/>
      <c r="DO1673" s="2"/>
      <c r="DP1673" s="2"/>
      <c r="DQ1673" s="2"/>
      <c r="DR1673" s="2"/>
      <c r="DS1673" s="2"/>
      <c r="DT1673" s="2"/>
      <c r="DU1673" s="2"/>
      <c r="DV1673" s="2"/>
      <c r="DW1673" s="2"/>
      <c r="DX1673" s="2"/>
      <c r="DY1673" s="2"/>
      <c r="DZ1673" s="2"/>
      <c r="EA1673" s="2"/>
      <c r="EB1673" s="2"/>
      <c r="EC1673" s="2"/>
      <c r="ED1673" s="2"/>
      <c r="EE1673" s="2"/>
      <c r="EF1673" s="2"/>
      <c r="EG1673" s="2"/>
      <c r="EH1673" s="2"/>
      <c r="EI1673" s="2"/>
      <c r="EJ1673" s="2"/>
      <c r="EK1673" s="2"/>
      <c r="EL1673" s="2"/>
      <c r="EM1673" s="2"/>
      <c r="EN1673" s="2"/>
      <c r="EO1673" s="2"/>
      <c r="EP1673" s="2"/>
      <c r="EQ1673" s="2"/>
      <c r="ER1673" s="2"/>
      <c r="ES1673" s="2"/>
      <c r="ET1673" s="2"/>
      <c r="EU1673" s="2"/>
      <c r="EV1673" s="2"/>
      <c r="EW1673" s="2"/>
      <c r="EX1673" s="2"/>
      <c r="EY1673" s="2"/>
      <c r="EZ1673" s="2"/>
      <c r="FA1673" s="2"/>
      <c r="FB1673" s="2"/>
      <c r="FC1673" s="2"/>
    </row>
    <row r="1674" spans="1:159" s="4" customFormat="1">
      <c r="A1674" s="50" t="s">
        <v>2210</v>
      </c>
      <c r="B1674" s="59" t="s">
        <v>2752</v>
      </c>
      <c r="C1674" s="60">
        <v>4248</v>
      </c>
      <c r="D1674" s="59" t="s">
        <v>615</v>
      </c>
      <c r="E1674" s="78" t="str">
        <f>IFERROR(VLOOKUP($C1674,'2025-26 School Level AAFTE'!$C$2:$L$2349,9,FALSE), "No")</f>
        <v>No</v>
      </c>
      <c r="F1674" s="67">
        <f>IFERROR(VLOOKUP($C1674,'2025-26 School Level AAFTE'!$C$2:$J$2349,8,FALSE), 0)</f>
        <v>445.1</v>
      </c>
      <c r="G1674" s="69">
        <f>IFERROR(IF(E1674= "yes",VLOOKUP(C1674,Summary!$B:$I,6,0),0),0)</f>
        <v>0</v>
      </c>
      <c r="H1674" s="68">
        <f t="shared" si="281"/>
        <v>0</v>
      </c>
      <c r="I1674" s="110">
        <f>VLOOKUP($A1674,'2026-27 Salary &amp; Benefits'!$A:$I,3,FALSE)</f>
        <v>1.18</v>
      </c>
      <c r="J1674" s="110">
        <f>VLOOKUP($A1674,'2026-27 Salary &amp; Benefits'!$A:$I,4,FALSE)</f>
        <v>1.18</v>
      </c>
      <c r="K1674" s="101">
        <f t="shared" si="282"/>
        <v>0</v>
      </c>
      <c r="L1674" s="100">
        <f t="shared" si="283"/>
        <v>0</v>
      </c>
      <c r="M1674" s="102">
        <f>'2026-27 Salary &amp; Benefits'!$E$6</f>
        <v>78209</v>
      </c>
      <c r="N1674" s="102">
        <f>'2026-27 Salary &amp; Benefits'!$F$6</f>
        <v>82248</v>
      </c>
      <c r="O1674" s="7">
        <f t="shared" si="284"/>
        <v>0</v>
      </c>
      <c r="P1674" s="7">
        <f t="shared" si="285"/>
        <v>0</v>
      </c>
      <c r="Q1674" s="7">
        <f>'2026-27 Salary &amp; Benefits'!G$6</f>
        <v>16817.759999999998</v>
      </c>
      <c r="R1674" s="103">
        <f>'2026-27 Salary &amp; Benefits'!H$6</f>
        <v>0.16020000000000001</v>
      </c>
      <c r="S1674" s="103">
        <f>'2026-27 Salary &amp; Benefits'!I$6</f>
        <v>0.15390000000000001</v>
      </c>
      <c r="T1674" s="7">
        <f t="shared" si="286"/>
        <v>0</v>
      </c>
      <c r="U1674" s="7">
        <f t="shared" si="287"/>
        <v>0</v>
      </c>
      <c r="V1674" s="7">
        <f t="shared" si="288"/>
        <v>0</v>
      </c>
      <c r="W1674" s="7">
        <f t="shared" si="289"/>
        <v>0</v>
      </c>
      <c r="X1674" s="18">
        <f t="shared" si="290"/>
        <v>0</v>
      </c>
      <c r="Y1674" s="2"/>
      <c r="Z1674" s="2"/>
      <c r="AA1674" s="2"/>
      <c r="AB1674" s="2"/>
      <c r="AC1674" s="2"/>
      <c r="AD1674" s="2"/>
      <c r="AE1674" s="2"/>
      <c r="AF1674" s="2"/>
      <c r="AG1674" s="2"/>
      <c r="AH1674" s="2"/>
      <c r="AI1674" s="2"/>
      <c r="AJ1674" s="2"/>
      <c r="AK1674" s="2"/>
      <c r="AL1674" s="2"/>
      <c r="AM1674" s="2"/>
      <c r="AN1674" s="2"/>
      <c r="AO1674" s="2"/>
      <c r="AP1674" s="2"/>
      <c r="AQ1674" s="2"/>
      <c r="AR1674" s="2"/>
      <c r="AS1674" s="2"/>
      <c r="AT1674" s="2"/>
      <c r="AU1674" s="2"/>
      <c r="AV1674" s="2"/>
      <c r="AW1674" s="2"/>
      <c r="AX1674" s="2"/>
      <c r="AY1674" s="2"/>
      <c r="AZ1674" s="2"/>
      <c r="BA1674" s="2"/>
      <c r="BB1674" s="2"/>
      <c r="BC1674" s="2"/>
      <c r="BD1674" s="2"/>
      <c r="BE1674" s="2"/>
      <c r="BF1674" s="2"/>
      <c r="BG1674" s="2"/>
      <c r="BH1674" s="2"/>
      <c r="BI1674" s="2"/>
      <c r="BJ1674" s="2"/>
      <c r="BK1674" s="2"/>
      <c r="BL1674" s="2"/>
      <c r="BM1674" s="2"/>
      <c r="BN1674" s="2"/>
      <c r="BO1674" s="2"/>
      <c r="BP1674" s="2"/>
      <c r="BQ1674" s="2"/>
      <c r="BR1674" s="2"/>
      <c r="BS1674" s="2"/>
      <c r="BT1674" s="2"/>
      <c r="BU1674" s="2"/>
      <c r="BV1674" s="2"/>
      <c r="BW1674" s="2"/>
      <c r="BX1674" s="2"/>
      <c r="BY1674" s="2"/>
      <c r="BZ1674" s="2"/>
      <c r="CA1674" s="2"/>
      <c r="CB1674" s="2"/>
      <c r="CC1674" s="2"/>
      <c r="CD1674" s="2"/>
      <c r="CE1674" s="2"/>
      <c r="CF1674" s="2"/>
      <c r="CG1674" s="2"/>
      <c r="CH1674" s="2"/>
      <c r="CI1674" s="2"/>
      <c r="CJ1674" s="2"/>
      <c r="CK1674" s="2"/>
      <c r="CL1674" s="2"/>
      <c r="CM1674" s="2"/>
      <c r="CN1674" s="2"/>
      <c r="CO1674" s="2"/>
      <c r="CP1674" s="2"/>
      <c r="CQ1674" s="2"/>
      <c r="CR1674" s="2"/>
      <c r="CS1674" s="2"/>
      <c r="CT1674" s="2"/>
      <c r="CU1674" s="2"/>
      <c r="CV1674" s="2"/>
      <c r="CW1674" s="2"/>
      <c r="CX1674" s="2"/>
      <c r="CY1674" s="2"/>
      <c r="CZ1674" s="2"/>
      <c r="DA1674" s="2"/>
      <c r="DB1674" s="2"/>
      <c r="DC1674" s="2"/>
      <c r="DD1674" s="2"/>
      <c r="DE1674" s="2"/>
      <c r="DF1674" s="2"/>
      <c r="DG1674" s="2"/>
      <c r="DH1674" s="2"/>
      <c r="DI1674" s="2"/>
      <c r="DJ1674" s="2"/>
      <c r="DK1674" s="2"/>
      <c r="DL1674" s="2"/>
      <c r="DM1674" s="2"/>
      <c r="DN1674" s="2"/>
      <c r="DO1674" s="2"/>
      <c r="DP1674" s="2"/>
      <c r="DQ1674" s="2"/>
      <c r="DR1674" s="2"/>
      <c r="DS1674" s="2"/>
      <c r="DT1674" s="2"/>
      <c r="DU1674" s="2"/>
      <c r="DV1674" s="2"/>
      <c r="DW1674" s="2"/>
      <c r="DX1674" s="2"/>
      <c r="DY1674" s="2"/>
      <c r="DZ1674" s="2"/>
      <c r="EA1674" s="2"/>
      <c r="EB1674" s="2"/>
      <c r="EC1674" s="2"/>
      <c r="ED1674" s="2"/>
      <c r="EE1674" s="2"/>
      <c r="EF1674" s="2"/>
      <c r="EG1674" s="2"/>
      <c r="EH1674" s="2"/>
      <c r="EI1674" s="2"/>
      <c r="EJ1674" s="2"/>
      <c r="EK1674" s="2"/>
      <c r="EL1674" s="2"/>
      <c r="EM1674" s="2"/>
      <c r="EN1674" s="2"/>
      <c r="EO1674" s="2"/>
      <c r="EP1674" s="2"/>
      <c r="EQ1674" s="2"/>
      <c r="ER1674" s="2"/>
      <c r="ES1674" s="2"/>
      <c r="ET1674" s="2"/>
      <c r="EU1674" s="2"/>
      <c r="EV1674" s="2"/>
      <c r="EW1674" s="2"/>
      <c r="EX1674" s="2"/>
      <c r="EY1674" s="2"/>
      <c r="EZ1674" s="2"/>
      <c r="FA1674" s="2"/>
      <c r="FB1674" s="2"/>
      <c r="FC1674" s="2"/>
    </row>
    <row r="1675" spans="1:159" s="4" customFormat="1">
      <c r="A1675" s="50" t="s">
        <v>2210</v>
      </c>
      <c r="B1675" s="59" t="s">
        <v>2752</v>
      </c>
      <c r="C1675" s="60">
        <v>5175</v>
      </c>
      <c r="D1675" s="59" t="s">
        <v>617</v>
      </c>
      <c r="E1675" s="78" t="str">
        <f>IFERROR(VLOOKUP($C1675,'2025-26 School Level AAFTE'!$C$2:$L$2349,9,FALSE), "No")</f>
        <v>No</v>
      </c>
      <c r="F1675" s="67">
        <f>IFERROR(VLOOKUP($C1675,'2025-26 School Level AAFTE'!$C$2:$J$2349,8,FALSE), 0)</f>
        <v>627.15</v>
      </c>
      <c r="G1675" s="69">
        <f>IFERROR(IF(E1675= "yes",VLOOKUP(C1675,Summary!$B:$I,6,0),0),0)</f>
        <v>0</v>
      </c>
      <c r="H1675" s="68">
        <f t="shared" si="281"/>
        <v>0</v>
      </c>
      <c r="I1675" s="110">
        <f>VLOOKUP($A1675,'2026-27 Salary &amp; Benefits'!$A:$I,3,FALSE)</f>
        <v>1.18</v>
      </c>
      <c r="J1675" s="110">
        <f>VLOOKUP($A1675,'2026-27 Salary &amp; Benefits'!$A:$I,4,FALSE)</f>
        <v>1.18</v>
      </c>
      <c r="K1675" s="101">
        <f t="shared" si="282"/>
        <v>0</v>
      </c>
      <c r="L1675" s="100">
        <f t="shared" si="283"/>
        <v>0</v>
      </c>
      <c r="M1675" s="102">
        <f>'2026-27 Salary &amp; Benefits'!$E$6</f>
        <v>78209</v>
      </c>
      <c r="N1675" s="102">
        <f>'2026-27 Salary &amp; Benefits'!$F$6</f>
        <v>82248</v>
      </c>
      <c r="O1675" s="7">
        <f t="shared" si="284"/>
        <v>0</v>
      </c>
      <c r="P1675" s="7">
        <f t="shared" si="285"/>
        <v>0</v>
      </c>
      <c r="Q1675" s="7">
        <f>'2026-27 Salary &amp; Benefits'!G$6</f>
        <v>16817.759999999998</v>
      </c>
      <c r="R1675" s="103">
        <f>'2026-27 Salary &amp; Benefits'!H$6</f>
        <v>0.16020000000000001</v>
      </c>
      <c r="S1675" s="103">
        <f>'2026-27 Salary &amp; Benefits'!I$6</f>
        <v>0.15390000000000001</v>
      </c>
      <c r="T1675" s="7">
        <f t="shared" si="286"/>
        <v>0</v>
      </c>
      <c r="U1675" s="7">
        <f t="shared" si="287"/>
        <v>0</v>
      </c>
      <c r="V1675" s="7">
        <f t="shared" si="288"/>
        <v>0</v>
      </c>
      <c r="W1675" s="7">
        <f t="shared" si="289"/>
        <v>0</v>
      </c>
      <c r="X1675" s="18">
        <f t="shared" si="290"/>
        <v>0</v>
      </c>
      <c r="Y1675" s="2"/>
      <c r="Z1675" s="2"/>
      <c r="AA1675" s="2"/>
      <c r="AB1675" s="2"/>
      <c r="AC1675" s="2"/>
      <c r="AD1675" s="2"/>
      <c r="AE1675" s="2"/>
      <c r="AF1675" s="2"/>
      <c r="AG1675" s="2"/>
      <c r="AH1675" s="2"/>
      <c r="AI1675" s="2"/>
      <c r="AJ1675" s="2"/>
      <c r="AK1675" s="2"/>
      <c r="AL1675" s="2"/>
      <c r="AM1675" s="2"/>
      <c r="AN1675" s="2"/>
      <c r="AO1675" s="2"/>
      <c r="AP1675" s="2"/>
      <c r="AQ1675" s="2"/>
      <c r="AR1675" s="2"/>
      <c r="AS1675" s="2"/>
      <c r="AT1675" s="2"/>
      <c r="AU1675" s="2"/>
      <c r="AV1675" s="2"/>
      <c r="AW1675" s="2"/>
      <c r="AX1675" s="2"/>
      <c r="AY1675" s="2"/>
      <c r="AZ1675" s="2"/>
      <c r="BA1675" s="2"/>
      <c r="BB1675" s="2"/>
      <c r="BC1675" s="2"/>
      <c r="BD1675" s="2"/>
      <c r="BE1675" s="2"/>
      <c r="BF1675" s="2"/>
      <c r="BG1675" s="2"/>
      <c r="BH1675" s="2"/>
      <c r="BI1675" s="2"/>
      <c r="BJ1675" s="2"/>
      <c r="BK1675" s="2"/>
      <c r="BL1675" s="2"/>
      <c r="BM1675" s="2"/>
      <c r="BN1675" s="2"/>
      <c r="BO1675" s="2"/>
      <c r="BP1675" s="2"/>
      <c r="BQ1675" s="2"/>
      <c r="BR1675" s="2"/>
      <c r="BS1675" s="2"/>
      <c r="BT1675" s="2"/>
      <c r="BU1675" s="2"/>
      <c r="BV1675" s="2"/>
      <c r="BW1675" s="2"/>
      <c r="BX1675" s="2"/>
      <c r="BY1675" s="2"/>
      <c r="BZ1675" s="2"/>
      <c r="CA1675" s="2"/>
      <c r="CB1675" s="2"/>
      <c r="CC1675" s="2"/>
      <c r="CD1675" s="2"/>
      <c r="CE1675" s="2"/>
      <c r="CF1675" s="2"/>
      <c r="CG1675" s="2"/>
      <c r="CH1675" s="2"/>
      <c r="CI1675" s="2"/>
      <c r="CJ1675" s="2"/>
      <c r="CK1675" s="2"/>
      <c r="CL1675" s="2"/>
      <c r="CM1675" s="2"/>
      <c r="CN1675" s="2"/>
      <c r="CO1675" s="2"/>
      <c r="CP1675" s="2"/>
      <c r="CQ1675" s="2"/>
      <c r="CR1675" s="2"/>
      <c r="CS1675" s="2"/>
      <c r="CT1675" s="2"/>
      <c r="CU1675" s="2"/>
      <c r="CV1675" s="2"/>
      <c r="CW1675" s="2"/>
      <c r="CX1675" s="2"/>
      <c r="CY1675" s="2"/>
      <c r="CZ1675" s="2"/>
      <c r="DA1675" s="2"/>
      <c r="DB1675" s="2"/>
      <c r="DC1675" s="2"/>
      <c r="DD1675" s="2"/>
      <c r="DE1675" s="2"/>
      <c r="DF1675" s="2"/>
      <c r="DG1675" s="2"/>
      <c r="DH1675" s="2"/>
      <c r="DI1675" s="2"/>
      <c r="DJ1675" s="2"/>
      <c r="DK1675" s="2"/>
      <c r="DL1675" s="2"/>
      <c r="DM1675" s="2"/>
      <c r="DN1675" s="2"/>
      <c r="DO1675" s="2"/>
      <c r="DP1675" s="2"/>
      <c r="DQ1675" s="2"/>
      <c r="DR1675" s="2"/>
      <c r="DS1675" s="2"/>
      <c r="DT1675" s="2"/>
      <c r="DU1675" s="2"/>
      <c r="DV1675" s="2"/>
      <c r="DW1675" s="2"/>
      <c r="DX1675" s="2"/>
      <c r="DY1675" s="2"/>
      <c r="DZ1675" s="2"/>
      <c r="EA1675" s="2"/>
      <c r="EB1675" s="2"/>
      <c r="EC1675" s="2"/>
      <c r="ED1675" s="2"/>
      <c r="EE1675" s="2"/>
      <c r="EF1675" s="2"/>
      <c r="EG1675" s="2"/>
      <c r="EH1675" s="2"/>
      <c r="EI1675" s="2"/>
      <c r="EJ1675" s="2"/>
      <c r="EK1675" s="2"/>
      <c r="EL1675" s="2"/>
      <c r="EM1675" s="2"/>
      <c r="EN1675" s="2"/>
      <c r="EO1675" s="2"/>
      <c r="EP1675" s="2"/>
      <c r="EQ1675" s="2"/>
      <c r="ER1675" s="2"/>
      <c r="ES1675" s="2"/>
      <c r="ET1675" s="2"/>
      <c r="EU1675" s="2"/>
      <c r="EV1675" s="2"/>
      <c r="EW1675" s="2"/>
      <c r="EX1675" s="2"/>
      <c r="EY1675" s="2"/>
      <c r="EZ1675" s="2"/>
      <c r="FA1675" s="2"/>
      <c r="FB1675" s="2"/>
      <c r="FC1675" s="2"/>
    </row>
    <row r="1676" spans="1:159" s="4" customFormat="1">
      <c r="A1676" s="50" t="s">
        <v>2210</v>
      </c>
      <c r="B1676" s="59" t="s">
        <v>2752</v>
      </c>
      <c r="C1676" s="58">
        <v>2269</v>
      </c>
      <c r="D1676" s="51" t="s">
        <v>564</v>
      </c>
      <c r="E1676" s="78" t="str">
        <f>IFERROR(VLOOKUP($C1676,'2025-26 School Level AAFTE'!$C$2:$L$2349,9,FALSE), "No")</f>
        <v>Yes</v>
      </c>
      <c r="F1676" s="67">
        <f>IFERROR(VLOOKUP($C1676,'2025-26 School Level AAFTE'!$C$2:$J$2349,8,FALSE), 0)</f>
        <v>302.37</v>
      </c>
      <c r="G1676" s="69">
        <f>IFERROR(IF(E1676= "yes",VLOOKUP(C1676,Summary!$B:$I,6,0),0),0)</f>
        <v>0</v>
      </c>
      <c r="H1676" s="68">
        <f t="shared" si="281"/>
        <v>302.37</v>
      </c>
      <c r="I1676" s="110">
        <f>VLOOKUP($A1676,'2026-27 Salary &amp; Benefits'!$A:$I,3,FALSE)</f>
        <v>1.18</v>
      </c>
      <c r="J1676" s="110">
        <f>VLOOKUP($A1676,'2026-27 Salary &amp; Benefits'!$A:$I,4,FALSE)</f>
        <v>1.18</v>
      </c>
      <c r="K1676" s="101">
        <f t="shared" si="282"/>
        <v>302.37</v>
      </c>
      <c r="L1676" s="100">
        <f t="shared" si="283"/>
        <v>0.88700000000000001</v>
      </c>
      <c r="M1676" s="102">
        <f>'2026-27 Salary &amp; Benefits'!$E$6</f>
        <v>78209</v>
      </c>
      <c r="N1676" s="102">
        <f>'2026-27 Salary &amp; Benefits'!$F$6</f>
        <v>82248</v>
      </c>
      <c r="O1676" s="7">
        <f t="shared" si="284"/>
        <v>81858.23</v>
      </c>
      <c r="P1676" s="7">
        <f t="shared" si="285"/>
        <v>4227.4600000000064</v>
      </c>
      <c r="Q1676" s="7">
        <f>'2026-27 Salary &amp; Benefits'!G$6</f>
        <v>16817.759999999998</v>
      </c>
      <c r="R1676" s="103">
        <f>'2026-27 Salary &amp; Benefits'!H$6</f>
        <v>0.16020000000000001</v>
      </c>
      <c r="S1676" s="103">
        <f>'2026-27 Salary &amp; Benefits'!I$6</f>
        <v>0.15390000000000001</v>
      </c>
      <c r="T1676" s="7">
        <f t="shared" si="286"/>
        <v>28681.65</v>
      </c>
      <c r="U1676" s="7">
        <f t="shared" si="287"/>
        <v>1434.76</v>
      </c>
      <c r="V1676" s="7">
        <f t="shared" si="288"/>
        <v>220.81</v>
      </c>
      <c r="W1676" s="7">
        <f t="shared" si="289"/>
        <v>1655.57</v>
      </c>
      <c r="X1676" s="18">
        <f t="shared" si="290"/>
        <v>116422.91000000002</v>
      </c>
      <c r="Y1676" s="2"/>
      <c r="Z1676" s="2"/>
      <c r="AA1676" s="2"/>
      <c r="AB1676" s="2"/>
      <c r="AC1676" s="2"/>
      <c r="AD1676" s="2"/>
      <c r="AE1676" s="2"/>
      <c r="AF1676" s="2"/>
      <c r="AG1676" s="2"/>
      <c r="AH1676" s="2"/>
      <c r="AI1676" s="2"/>
      <c r="AJ1676" s="2"/>
      <c r="AK1676" s="2"/>
      <c r="AL1676" s="2"/>
      <c r="AM1676" s="2"/>
      <c r="AN1676" s="2"/>
      <c r="AO1676" s="2"/>
      <c r="AP1676" s="2"/>
      <c r="AQ1676" s="2"/>
      <c r="AR1676" s="2"/>
      <c r="AS1676" s="2"/>
      <c r="AT1676" s="2"/>
      <c r="AU1676" s="2"/>
      <c r="AV1676" s="2"/>
      <c r="AW1676" s="2"/>
      <c r="AX1676" s="2"/>
      <c r="AY1676" s="2"/>
      <c r="AZ1676" s="2"/>
      <c r="BA1676" s="2"/>
      <c r="BB1676" s="2"/>
      <c r="BC1676" s="2"/>
      <c r="BD1676" s="2"/>
      <c r="BE1676" s="2"/>
      <c r="BF1676" s="2"/>
      <c r="BG1676" s="2"/>
      <c r="BH1676" s="2"/>
      <c r="BI1676" s="2"/>
      <c r="BJ1676" s="2"/>
      <c r="BK1676" s="2"/>
      <c r="BL1676" s="2"/>
      <c r="BM1676" s="2"/>
      <c r="BN1676" s="2"/>
      <c r="BO1676" s="2"/>
      <c r="BP1676" s="2"/>
      <c r="BQ1676" s="2"/>
      <c r="BR1676" s="2"/>
      <c r="BS1676" s="2"/>
      <c r="BT1676" s="2"/>
      <c r="BU1676" s="2"/>
      <c r="BV1676" s="2"/>
      <c r="BW1676" s="2"/>
      <c r="BX1676" s="2"/>
      <c r="BY1676" s="2"/>
      <c r="BZ1676" s="2"/>
      <c r="CA1676" s="2"/>
      <c r="CB1676" s="2"/>
      <c r="CC1676" s="2"/>
      <c r="CD1676" s="2"/>
      <c r="CE1676" s="2"/>
      <c r="CF1676" s="2"/>
      <c r="CG1676" s="2"/>
      <c r="CH1676" s="2"/>
      <c r="CI1676" s="2"/>
      <c r="CJ1676" s="2"/>
      <c r="CK1676" s="2"/>
      <c r="CL1676" s="2"/>
      <c r="CM1676" s="2"/>
      <c r="CN1676" s="2"/>
      <c r="CO1676" s="2"/>
      <c r="CP1676" s="2"/>
      <c r="CQ1676" s="2"/>
      <c r="CR1676" s="2"/>
      <c r="CS1676" s="2"/>
      <c r="CT1676" s="2"/>
      <c r="CU1676" s="2"/>
      <c r="CV1676" s="2"/>
      <c r="CW1676" s="2"/>
      <c r="CX1676" s="2"/>
      <c r="CY1676" s="2"/>
      <c r="CZ1676" s="2"/>
      <c r="DA1676" s="2"/>
      <c r="DB1676" s="2"/>
      <c r="DC1676" s="2"/>
      <c r="DD1676" s="2"/>
      <c r="DE1676" s="2"/>
      <c r="DF1676" s="2"/>
      <c r="DG1676" s="2"/>
      <c r="DH1676" s="2"/>
      <c r="DI1676" s="2"/>
      <c r="DJ1676" s="2"/>
      <c r="DK1676" s="2"/>
      <c r="DL1676" s="2"/>
      <c r="DM1676" s="2"/>
      <c r="DN1676" s="2"/>
      <c r="DO1676" s="2"/>
      <c r="DP1676" s="2"/>
      <c r="DQ1676" s="2"/>
      <c r="DR1676" s="2"/>
      <c r="DS1676" s="2"/>
      <c r="DT1676" s="2"/>
      <c r="DU1676" s="2"/>
      <c r="DV1676" s="2"/>
      <c r="DW1676" s="2"/>
      <c r="DX1676" s="2"/>
      <c r="DY1676" s="2"/>
      <c r="DZ1676" s="2"/>
      <c r="EA1676" s="2"/>
      <c r="EB1676" s="2"/>
      <c r="EC1676" s="2"/>
      <c r="ED1676" s="2"/>
      <c r="EE1676" s="2"/>
      <c r="EF1676" s="2"/>
      <c r="EG1676" s="2"/>
      <c r="EH1676" s="2"/>
      <c r="EI1676" s="2"/>
      <c r="EJ1676" s="2"/>
      <c r="EK1676" s="2"/>
      <c r="EL1676" s="2"/>
      <c r="EM1676" s="2"/>
      <c r="EN1676" s="2"/>
      <c r="EO1676" s="2"/>
      <c r="EP1676" s="2"/>
      <c r="EQ1676" s="2"/>
      <c r="ER1676" s="2"/>
      <c r="ES1676" s="2"/>
      <c r="ET1676" s="2"/>
      <c r="EU1676" s="2"/>
      <c r="EV1676" s="2"/>
      <c r="EW1676" s="2"/>
      <c r="EX1676" s="2"/>
      <c r="EY1676" s="2"/>
      <c r="EZ1676" s="2"/>
      <c r="FA1676" s="2"/>
      <c r="FB1676" s="2"/>
      <c r="FC1676" s="2"/>
    </row>
    <row r="1677" spans="1:159" s="4" customFormat="1">
      <c r="A1677" s="50" t="s">
        <v>2210</v>
      </c>
      <c r="B1677" s="59" t="s">
        <v>2752</v>
      </c>
      <c r="C1677" s="60">
        <v>3276</v>
      </c>
      <c r="D1677" s="59" t="s">
        <v>593</v>
      </c>
      <c r="E1677" s="78" t="str">
        <f>IFERROR(VLOOKUP($C1677,'2025-26 School Level AAFTE'!$C$2:$L$2349,9,FALSE), "No")</f>
        <v>No</v>
      </c>
      <c r="F1677" s="67">
        <f>IFERROR(VLOOKUP($C1677,'2025-26 School Level AAFTE'!$C$2:$J$2349,8,FALSE), 0)</f>
        <v>1318.9400000000003</v>
      </c>
      <c r="G1677" s="69">
        <f>IFERROR(IF(E1677= "yes",VLOOKUP(C1677,Summary!$B:$I,6,0),0),0)</f>
        <v>0</v>
      </c>
      <c r="H1677" s="68">
        <f t="shared" si="281"/>
        <v>0</v>
      </c>
      <c r="I1677" s="110">
        <f>VLOOKUP($A1677,'2026-27 Salary &amp; Benefits'!$A:$I,3,FALSE)</f>
        <v>1.18</v>
      </c>
      <c r="J1677" s="110">
        <f>VLOOKUP($A1677,'2026-27 Salary &amp; Benefits'!$A:$I,4,FALSE)</f>
        <v>1.18</v>
      </c>
      <c r="K1677" s="101">
        <f t="shared" si="282"/>
        <v>0</v>
      </c>
      <c r="L1677" s="100">
        <f t="shared" si="283"/>
        <v>0</v>
      </c>
      <c r="M1677" s="102">
        <f>'2026-27 Salary &amp; Benefits'!$E$6</f>
        <v>78209</v>
      </c>
      <c r="N1677" s="102">
        <f>'2026-27 Salary &amp; Benefits'!$F$6</f>
        <v>82248</v>
      </c>
      <c r="O1677" s="7">
        <f t="shared" si="284"/>
        <v>0</v>
      </c>
      <c r="P1677" s="7">
        <f t="shared" si="285"/>
        <v>0</v>
      </c>
      <c r="Q1677" s="7">
        <f>'2026-27 Salary &amp; Benefits'!G$6</f>
        <v>16817.759999999998</v>
      </c>
      <c r="R1677" s="103">
        <f>'2026-27 Salary &amp; Benefits'!H$6</f>
        <v>0.16020000000000001</v>
      </c>
      <c r="S1677" s="103">
        <f>'2026-27 Salary &amp; Benefits'!I$6</f>
        <v>0.15390000000000001</v>
      </c>
      <c r="T1677" s="7">
        <f t="shared" si="286"/>
        <v>0</v>
      </c>
      <c r="U1677" s="7">
        <f t="shared" si="287"/>
        <v>0</v>
      </c>
      <c r="V1677" s="7">
        <f t="shared" si="288"/>
        <v>0</v>
      </c>
      <c r="W1677" s="7">
        <f t="shared" si="289"/>
        <v>0</v>
      </c>
      <c r="X1677" s="18">
        <f t="shared" si="290"/>
        <v>0</v>
      </c>
      <c r="Y1677" s="2"/>
      <c r="Z1677" s="2"/>
      <c r="AA1677" s="2"/>
      <c r="AB1677" s="2"/>
      <c r="AC1677" s="2"/>
      <c r="AD1677" s="2"/>
      <c r="AE1677" s="2"/>
      <c r="AF1677" s="2"/>
      <c r="AG1677" s="2"/>
      <c r="AH1677" s="2"/>
      <c r="AI1677" s="2"/>
      <c r="AJ1677" s="2"/>
      <c r="AK1677" s="2"/>
      <c r="AL1677" s="2"/>
      <c r="AM1677" s="2"/>
      <c r="AN1677" s="2"/>
      <c r="AO1677" s="2"/>
      <c r="AP1677" s="2"/>
      <c r="AQ1677" s="2"/>
      <c r="AR1677" s="2"/>
      <c r="AS1677" s="2"/>
      <c r="AT1677" s="2"/>
      <c r="AU1677" s="2"/>
      <c r="AV1677" s="2"/>
      <c r="AW1677" s="2"/>
      <c r="AX1677" s="2"/>
      <c r="AY1677" s="2"/>
      <c r="AZ1677" s="2"/>
      <c r="BA1677" s="2"/>
      <c r="BB1677" s="2"/>
      <c r="BC1677" s="2"/>
      <c r="BD1677" s="2"/>
      <c r="BE1677" s="2"/>
      <c r="BF1677" s="2"/>
      <c r="BG1677" s="2"/>
      <c r="BH1677" s="2"/>
      <c r="BI1677" s="2"/>
      <c r="BJ1677" s="2"/>
      <c r="BK1677" s="2"/>
      <c r="BL1677" s="2"/>
      <c r="BM1677" s="2"/>
      <c r="BN1677" s="2"/>
      <c r="BO1677" s="2"/>
      <c r="BP1677" s="2"/>
      <c r="BQ1677" s="2"/>
      <c r="BR1677" s="2"/>
      <c r="BS1677" s="2"/>
      <c r="BT1677" s="2"/>
      <c r="BU1677" s="2"/>
      <c r="BV1677" s="2"/>
      <c r="BW1677" s="2"/>
      <c r="BX1677" s="2"/>
      <c r="BY1677" s="2"/>
      <c r="BZ1677" s="2"/>
      <c r="CA1677" s="2"/>
      <c r="CB1677" s="2"/>
      <c r="CC1677" s="2"/>
      <c r="CD1677" s="2"/>
      <c r="CE1677" s="2"/>
      <c r="CF1677" s="2"/>
      <c r="CG1677" s="2"/>
      <c r="CH1677" s="2"/>
      <c r="CI1677" s="2"/>
      <c r="CJ1677" s="2"/>
      <c r="CK1677" s="2"/>
      <c r="CL1677" s="2"/>
      <c r="CM1677" s="2"/>
      <c r="CN1677" s="2"/>
      <c r="CO1677" s="2"/>
      <c r="CP1677" s="2"/>
      <c r="CQ1677" s="2"/>
      <c r="CR1677" s="2"/>
      <c r="CS1677" s="2"/>
      <c r="CT1677" s="2"/>
      <c r="CU1677" s="2"/>
      <c r="CV1677" s="2"/>
      <c r="CW1677" s="2"/>
      <c r="CX1677" s="2"/>
      <c r="CY1677" s="2"/>
      <c r="CZ1677" s="2"/>
      <c r="DA1677" s="2"/>
      <c r="DB1677" s="2"/>
      <c r="DC1677" s="2"/>
      <c r="DD1677" s="2"/>
      <c r="DE1677" s="2"/>
      <c r="DF1677" s="2"/>
      <c r="DG1677" s="2"/>
      <c r="DH1677" s="2"/>
      <c r="DI1677" s="2"/>
      <c r="DJ1677" s="2"/>
      <c r="DK1677" s="2"/>
      <c r="DL1677" s="2"/>
      <c r="DM1677" s="2"/>
      <c r="DN1677" s="2"/>
      <c r="DO1677" s="2"/>
      <c r="DP1677" s="2"/>
      <c r="DQ1677" s="2"/>
      <c r="DR1677" s="2"/>
      <c r="DS1677" s="2"/>
      <c r="DT1677" s="2"/>
      <c r="DU1677" s="2"/>
      <c r="DV1677" s="2"/>
      <c r="DW1677" s="2"/>
      <c r="DX1677" s="2"/>
      <c r="DY1677" s="2"/>
      <c r="DZ1677" s="2"/>
      <c r="EA1677" s="2"/>
      <c r="EB1677" s="2"/>
      <c r="EC1677" s="2"/>
      <c r="ED1677" s="2"/>
      <c r="EE1677" s="2"/>
      <c r="EF1677" s="2"/>
      <c r="EG1677" s="2"/>
      <c r="EH1677" s="2"/>
      <c r="EI1677" s="2"/>
      <c r="EJ1677" s="2"/>
      <c r="EK1677" s="2"/>
      <c r="EL1677" s="2"/>
      <c r="EM1677" s="2"/>
      <c r="EN1677" s="2"/>
      <c r="EO1677" s="2"/>
      <c r="EP1677" s="2"/>
      <c r="EQ1677" s="2"/>
      <c r="ER1677" s="2"/>
      <c r="ES1677" s="2"/>
      <c r="ET1677" s="2"/>
      <c r="EU1677" s="2"/>
      <c r="EV1677" s="2"/>
      <c r="EW1677" s="2"/>
      <c r="EX1677" s="2"/>
      <c r="EY1677" s="2"/>
      <c r="EZ1677" s="2"/>
      <c r="FA1677" s="2"/>
      <c r="FB1677" s="2"/>
      <c r="FC1677" s="2"/>
    </row>
    <row r="1678" spans="1:159" s="4" customFormat="1">
      <c r="A1678" s="50" t="s">
        <v>2210</v>
      </c>
      <c r="B1678" s="59" t="s">
        <v>2752</v>
      </c>
      <c r="C1678" s="60">
        <v>5405</v>
      </c>
      <c r="D1678" s="59" t="s">
        <v>624</v>
      </c>
      <c r="E1678" s="78" t="str">
        <f>IFERROR(VLOOKUP($C1678,'2025-26 School Level AAFTE'!$C$2:$L$2349,9,FALSE), "No")</f>
        <v>Yes</v>
      </c>
      <c r="F1678" s="67">
        <f>IFERROR(VLOOKUP($C1678,'2025-26 School Level AAFTE'!$C$2:$J$2349,8,FALSE), 0)</f>
        <v>118.46000000000001</v>
      </c>
      <c r="G1678" s="69">
        <f>IFERROR(IF(E1678= "yes",VLOOKUP(C1678,Summary!$B:$I,6,0),0),0)</f>
        <v>0</v>
      </c>
      <c r="H1678" s="68">
        <f t="shared" si="281"/>
        <v>118.46000000000001</v>
      </c>
      <c r="I1678" s="110">
        <f>VLOOKUP($A1678,'2026-27 Salary &amp; Benefits'!$A:$I,3,FALSE)</f>
        <v>1.18</v>
      </c>
      <c r="J1678" s="110">
        <f>VLOOKUP($A1678,'2026-27 Salary &amp; Benefits'!$A:$I,4,FALSE)</f>
        <v>1.18</v>
      </c>
      <c r="K1678" s="101">
        <f t="shared" si="282"/>
        <v>118.46000000000001</v>
      </c>
      <c r="L1678" s="100">
        <f t="shared" si="283"/>
        <v>0.34699999999999998</v>
      </c>
      <c r="M1678" s="102">
        <f>'2026-27 Salary &amp; Benefits'!$E$6</f>
        <v>78209</v>
      </c>
      <c r="N1678" s="102">
        <f>'2026-27 Salary &amp; Benefits'!$F$6</f>
        <v>82248</v>
      </c>
      <c r="O1678" s="7">
        <f t="shared" si="284"/>
        <v>32023.46</v>
      </c>
      <c r="P1678" s="7">
        <f t="shared" si="285"/>
        <v>1653.8099999999977</v>
      </c>
      <c r="Q1678" s="7">
        <f>'2026-27 Salary &amp; Benefits'!G$6</f>
        <v>16817.759999999998</v>
      </c>
      <c r="R1678" s="103">
        <f>'2026-27 Salary &amp; Benefits'!H$6</f>
        <v>0.16020000000000001</v>
      </c>
      <c r="S1678" s="103">
        <f>'2026-27 Salary &amp; Benefits'!I$6</f>
        <v>0.15390000000000001</v>
      </c>
      <c r="T1678" s="7">
        <f t="shared" si="286"/>
        <v>11220.44</v>
      </c>
      <c r="U1678" s="7">
        <f t="shared" si="287"/>
        <v>561.29</v>
      </c>
      <c r="V1678" s="7">
        <f t="shared" si="288"/>
        <v>86.38</v>
      </c>
      <c r="W1678" s="7">
        <f t="shared" si="289"/>
        <v>647.66999999999996</v>
      </c>
      <c r="X1678" s="18">
        <f t="shared" si="290"/>
        <v>45545.38</v>
      </c>
      <c r="Y1678" s="2"/>
      <c r="Z1678" s="2"/>
      <c r="AA1678" s="2"/>
      <c r="AB1678" s="2"/>
      <c r="AC1678" s="2"/>
      <c r="AD1678" s="2"/>
      <c r="AE1678" s="2"/>
      <c r="AF1678" s="2"/>
      <c r="AG1678" s="2"/>
      <c r="AH1678" s="2"/>
      <c r="AI1678" s="2"/>
      <c r="AJ1678" s="2"/>
      <c r="AK1678" s="2"/>
      <c r="AL1678" s="2"/>
      <c r="AM1678" s="2"/>
      <c r="AN1678" s="2"/>
      <c r="AO1678" s="2"/>
      <c r="AP1678" s="2"/>
      <c r="AQ1678" s="2"/>
      <c r="AR1678" s="2"/>
      <c r="AS1678" s="2"/>
      <c r="AT1678" s="2"/>
      <c r="AU1678" s="2"/>
      <c r="AV1678" s="2"/>
      <c r="AW1678" s="2"/>
      <c r="AX1678" s="2"/>
      <c r="AY1678" s="2"/>
      <c r="AZ1678" s="2"/>
      <c r="BA1678" s="2"/>
      <c r="BB1678" s="2"/>
      <c r="BC1678" s="2"/>
      <c r="BD1678" s="2"/>
      <c r="BE1678" s="2"/>
      <c r="BF1678" s="2"/>
      <c r="BG1678" s="2"/>
      <c r="BH1678" s="2"/>
      <c r="BI1678" s="2"/>
      <c r="BJ1678" s="2"/>
      <c r="BK1678" s="2"/>
      <c r="BL1678" s="2"/>
      <c r="BM1678" s="2"/>
      <c r="BN1678" s="2"/>
      <c r="BO1678" s="2"/>
      <c r="BP1678" s="2"/>
      <c r="BQ1678" s="2"/>
      <c r="BR1678" s="2"/>
      <c r="BS1678" s="2"/>
      <c r="BT1678" s="2"/>
      <c r="BU1678" s="2"/>
      <c r="BV1678" s="2"/>
      <c r="BW1678" s="2"/>
      <c r="BX1678" s="2"/>
      <c r="BY1678" s="2"/>
      <c r="BZ1678" s="2"/>
      <c r="CA1678" s="2"/>
      <c r="CB1678" s="2"/>
      <c r="CC1678" s="2"/>
      <c r="CD1678" s="2"/>
      <c r="CE1678" s="2"/>
      <c r="CF1678" s="2"/>
      <c r="CG1678" s="2"/>
      <c r="CH1678" s="2"/>
      <c r="CI1678" s="2"/>
      <c r="CJ1678" s="2"/>
      <c r="CK1678" s="2"/>
      <c r="CL1678" s="2"/>
      <c r="CM1678" s="2"/>
      <c r="CN1678" s="2"/>
      <c r="CO1678" s="2"/>
      <c r="CP1678" s="2"/>
      <c r="CQ1678" s="2"/>
      <c r="CR1678" s="2"/>
      <c r="CS1678" s="2"/>
      <c r="CT1678" s="2"/>
      <c r="CU1678" s="2"/>
      <c r="CV1678" s="2"/>
      <c r="CW1678" s="2"/>
      <c r="CX1678" s="2"/>
      <c r="CY1678" s="2"/>
      <c r="CZ1678" s="2"/>
      <c r="DA1678" s="2"/>
      <c r="DB1678" s="2"/>
      <c r="DC1678" s="2"/>
      <c r="DD1678" s="2"/>
      <c r="DE1678" s="2"/>
      <c r="DF1678" s="2"/>
      <c r="DG1678" s="2"/>
      <c r="DH1678" s="2"/>
      <c r="DI1678" s="2"/>
      <c r="DJ1678" s="2"/>
      <c r="DK1678" s="2"/>
      <c r="DL1678" s="2"/>
      <c r="DM1678" s="2"/>
      <c r="DN1678" s="2"/>
      <c r="DO1678" s="2"/>
      <c r="DP1678" s="2"/>
      <c r="DQ1678" s="2"/>
      <c r="DR1678" s="2"/>
      <c r="DS1678" s="2"/>
      <c r="DT1678" s="2"/>
      <c r="DU1678" s="2"/>
      <c r="DV1678" s="2"/>
      <c r="DW1678" s="2"/>
      <c r="DX1678" s="2"/>
      <c r="DY1678" s="2"/>
      <c r="DZ1678" s="2"/>
      <c r="EA1678" s="2"/>
      <c r="EB1678" s="2"/>
      <c r="EC1678" s="2"/>
      <c r="ED1678" s="2"/>
      <c r="EE1678" s="2"/>
      <c r="EF1678" s="2"/>
      <c r="EG1678" s="2"/>
      <c r="EH1678" s="2"/>
      <c r="EI1678" s="2"/>
      <c r="EJ1678" s="2"/>
      <c r="EK1678" s="2"/>
      <c r="EL1678" s="2"/>
      <c r="EM1678" s="2"/>
      <c r="EN1678" s="2"/>
      <c r="EO1678" s="2"/>
      <c r="EP1678" s="2"/>
      <c r="EQ1678" s="2"/>
      <c r="ER1678" s="2"/>
      <c r="ES1678" s="2"/>
      <c r="ET1678" s="2"/>
      <c r="EU1678" s="2"/>
      <c r="EV1678" s="2"/>
      <c r="EW1678" s="2"/>
      <c r="EX1678" s="2"/>
      <c r="EY1678" s="2"/>
      <c r="EZ1678" s="2"/>
      <c r="FA1678" s="2"/>
      <c r="FB1678" s="2"/>
      <c r="FC1678" s="2"/>
    </row>
    <row r="1679" spans="1:159" s="4" customFormat="1">
      <c r="A1679" s="50" t="s">
        <v>2210</v>
      </c>
      <c r="B1679" s="59" t="s">
        <v>2752</v>
      </c>
      <c r="C1679" s="60">
        <v>1635</v>
      </c>
      <c r="D1679" s="59" t="s">
        <v>535</v>
      </c>
      <c r="E1679" s="78" t="str">
        <f>IFERROR(VLOOKUP($C1679,'2025-26 School Level AAFTE'!$C$2:$L$2349,9,FALSE), "No")</f>
        <v>Yes</v>
      </c>
      <c r="F1679" s="67">
        <f>IFERROR(VLOOKUP($C1679,'2025-26 School Level AAFTE'!$C$2:$J$2349,8,FALSE), 0)</f>
        <v>234.37</v>
      </c>
      <c r="G1679" s="69">
        <f>IFERROR(IF(E1679= "yes",VLOOKUP(C1679,Summary!$B:$I,6,0),0),0)</f>
        <v>0</v>
      </c>
      <c r="H1679" s="68">
        <f t="shared" si="281"/>
        <v>234.37</v>
      </c>
      <c r="I1679" s="110">
        <f>VLOOKUP($A1679,'2026-27 Salary &amp; Benefits'!$A:$I,3,FALSE)</f>
        <v>1.18</v>
      </c>
      <c r="J1679" s="110">
        <f>VLOOKUP($A1679,'2026-27 Salary &amp; Benefits'!$A:$I,4,FALSE)</f>
        <v>1.18</v>
      </c>
      <c r="K1679" s="101">
        <f t="shared" si="282"/>
        <v>234.37</v>
      </c>
      <c r="L1679" s="100">
        <f t="shared" si="283"/>
        <v>0.68700000000000006</v>
      </c>
      <c r="M1679" s="102">
        <f>'2026-27 Salary &amp; Benefits'!$E$6</f>
        <v>78209</v>
      </c>
      <c r="N1679" s="102">
        <f>'2026-27 Salary &amp; Benefits'!$F$6</f>
        <v>82248</v>
      </c>
      <c r="O1679" s="7">
        <f t="shared" si="284"/>
        <v>63400.91</v>
      </c>
      <c r="P1679" s="7">
        <f t="shared" si="285"/>
        <v>3274.25</v>
      </c>
      <c r="Q1679" s="7">
        <f>'2026-27 Salary &amp; Benefits'!G$6</f>
        <v>16817.759999999998</v>
      </c>
      <c r="R1679" s="103">
        <f>'2026-27 Salary &amp; Benefits'!H$6</f>
        <v>0.16020000000000001</v>
      </c>
      <c r="S1679" s="103">
        <f>'2026-27 Salary &amp; Benefits'!I$6</f>
        <v>0.15390000000000001</v>
      </c>
      <c r="T1679" s="7">
        <f t="shared" si="286"/>
        <v>22214.53</v>
      </c>
      <c r="U1679" s="7">
        <f t="shared" si="287"/>
        <v>1111.25</v>
      </c>
      <c r="V1679" s="7">
        <f t="shared" si="288"/>
        <v>171.02</v>
      </c>
      <c r="W1679" s="7">
        <f t="shared" si="289"/>
        <v>1282.27</v>
      </c>
      <c r="X1679" s="18">
        <f t="shared" si="290"/>
        <v>90171.96</v>
      </c>
      <c r="Y1679" s="2"/>
      <c r="Z1679" s="2"/>
      <c r="AA1679" s="2"/>
      <c r="AB1679" s="2"/>
      <c r="AC1679" s="2"/>
      <c r="AD1679" s="2"/>
      <c r="AE1679" s="2"/>
      <c r="AF1679" s="2"/>
      <c r="AG1679" s="2"/>
      <c r="AH1679" s="2"/>
      <c r="AI1679" s="2"/>
      <c r="AJ1679" s="2"/>
      <c r="AK1679" s="2"/>
      <c r="AL1679" s="2"/>
      <c r="AM1679" s="2"/>
      <c r="AN1679" s="2"/>
      <c r="AO1679" s="2"/>
      <c r="AP1679" s="2"/>
      <c r="AQ1679" s="2"/>
      <c r="AR1679" s="2"/>
      <c r="AS1679" s="2"/>
      <c r="AT1679" s="2"/>
      <c r="AU1679" s="2"/>
      <c r="AV1679" s="2"/>
      <c r="AW1679" s="2"/>
      <c r="AX1679" s="2"/>
      <c r="AY1679" s="2"/>
      <c r="AZ1679" s="2"/>
      <c r="BA1679" s="2"/>
      <c r="BB1679" s="2"/>
      <c r="BC1679" s="2"/>
      <c r="BD1679" s="2"/>
      <c r="BE1679" s="2"/>
      <c r="BF1679" s="2"/>
      <c r="BG1679" s="2"/>
      <c r="BH1679" s="2"/>
      <c r="BI1679" s="2"/>
      <c r="BJ1679" s="2"/>
      <c r="BK1679" s="2"/>
      <c r="BL1679" s="2"/>
      <c r="BM1679" s="2"/>
      <c r="BN1679" s="2"/>
      <c r="BO1679" s="2"/>
      <c r="BP1679" s="2"/>
      <c r="BQ1679" s="2"/>
      <c r="BR1679" s="2"/>
      <c r="BS1679" s="2"/>
      <c r="BT1679" s="2"/>
      <c r="BU1679" s="2"/>
      <c r="BV1679" s="2"/>
      <c r="BW1679" s="2"/>
      <c r="BX1679" s="2"/>
      <c r="BY1679" s="2"/>
      <c r="BZ1679" s="2"/>
      <c r="CA1679" s="2"/>
      <c r="CB1679" s="2"/>
      <c r="CC1679" s="2"/>
      <c r="CD1679" s="2"/>
      <c r="CE1679" s="2"/>
      <c r="CF1679" s="2"/>
      <c r="CG1679" s="2"/>
      <c r="CH1679" s="2"/>
      <c r="CI1679" s="2"/>
      <c r="CJ1679" s="2"/>
      <c r="CK1679" s="2"/>
      <c r="CL1679" s="2"/>
      <c r="CM1679" s="2"/>
      <c r="CN1679" s="2"/>
      <c r="CO1679" s="2"/>
      <c r="CP1679" s="2"/>
      <c r="CQ1679" s="2"/>
      <c r="CR1679" s="2"/>
      <c r="CS1679" s="2"/>
      <c r="CT1679" s="2"/>
      <c r="CU1679" s="2"/>
      <c r="CV1679" s="2"/>
      <c r="CW1679" s="2"/>
      <c r="CX1679" s="2"/>
      <c r="CY1679" s="2"/>
      <c r="CZ1679" s="2"/>
      <c r="DA1679" s="2"/>
      <c r="DB1679" s="2"/>
      <c r="DC1679" s="2"/>
      <c r="DD1679" s="2"/>
      <c r="DE1679" s="2"/>
      <c r="DF1679" s="2"/>
      <c r="DG1679" s="2"/>
      <c r="DH1679" s="2"/>
      <c r="DI1679" s="2"/>
      <c r="DJ1679" s="2"/>
      <c r="DK1679" s="2"/>
      <c r="DL1679" s="2"/>
      <c r="DM1679" s="2"/>
      <c r="DN1679" s="2"/>
      <c r="DO1679" s="2"/>
      <c r="DP1679" s="2"/>
      <c r="DQ1679" s="2"/>
      <c r="DR1679" s="2"/>
      <c r="DS1679" s="2"/>
      <c r="DT1679" s="2"/>
      <c r="DU1679" s="2"/>
      <c r="DV1679" s="2"/>
      <c r="DW1679" s="2"/>
      <c r="DX1679" s="2"/>
      <c r="DY1679" s="2"/>
      <c r="DZ1679" s="2"/>
      <c r="EA1679" s="2"/>
      <c r="EB1679" s="2"/>
      <c r="EC1679" s="2"/>
      <c r="ED1679" s="2"/>
      <c r="EE1679" s="2"/>
      <c r="EF1679" s="2"/>
      <c r="EG1679" s="2"/>
      <c r="EH1679" s="2"/>
      <c r="EI1679" s="2"/>
      <c r="EJ1679" s="2"/>
      <c r="EK1679" s="2"/>
      <c r="EL1679" s="2"/>
      <c r="EM1679" s="2"/>
      <c r="EN1679" s="2"/>
      <c r="EO1679" s="2"/>
      <c r="EP1679" s="2"/>
      <c r="EQ1679" s="2"/>
      <c r="ER1679" s="2"/>
      <c r="ES1679" s="2"/>
      <c r="ET1679" s="2"/>
      <c r="EU1679" s="2"/>
      <c r="EV1679" s="2"/>
      <c r="EW1679" s="2"/>
      <c r="EX1679" s="2"/>
      <c r="EY1679" s="2"/>
      <c r="EZ1679" s="2"/>
      <c r="FA1679" s="2"/>
      <c r="FB1679" s="2"/>
      <c r="FC1679" s="2"/>
    </row>
    <row r="1680" spans="1:159" s="4" customFormat="1">
      <c r="A1680" s="50" t="s">
        <v>2210</v>
      </c>
      <c r="B1680" s="59" t="s">
        <v>2752</v>
      </c>
      <c r="C1680" s="60">
        <v>3027</v>
      </c>
      <c r="D1680" s="59" t="s">
        <v>3114</v>
      </c>
      <c r="E1680" s="78" t="str">
        <f>IFERROR(VLOOKUP($C1680,'2025-26 School Level AAFTE'!$C$2:$L$2349,9,FALSE), "No")</f>
        <v>Yes</v>
      </c>
      <c r="F1680" s="67">
        <f>IFERROR(VLOOKUP($C1680,'2025-26 School Level AAFTE'!$C$2:$J$2349,8,FALSE), 0)</f>
        <v>246.4</v>
      </c>
      <c r="G1680" s="69">
        <f>IFERROR(IF(E1680= "yes",VLOOKUP(C1680,Summary!$B:$I,6,0),0),0)</f>
        <v>0</v>
      </c>
      <c r="H1680" s="68">
        <f t="shared" si="281"/>
        <v>246.4</v>
      </c>
      <c r="I1680" s="110">
        <f>VLOOKUP($A1680,'2026-27 Salary &amp; Benefits'!$A:$I,3,FALSE)</f>
        <v>1.18</v>
      </c>
      <c r="J1680" s="110">
        <f>VLOOKUP($A1680,'2026-27 Salary &amp; Benefits'!$A:$I,4,FALSE)</f>
        <v>1.18</v>
      </c>
      <c r="K1680" s="101">
        <f t="shared" si="282"/>
        <v>246.4</v>
      </c>
      <c r="L1680" s="100">
        <f t="shared" si="283"/>
        <v>0.72299999999999998</v>
      </c>
      <c r="M1680" s="102">
        <f>'2026-27 Salary &amp; Benefits'!$E$6</f>
        <v>78209</v>
      </c>
      <c r="N1680" s="102">
        <f>'2026-27 Salary &amp; Benefits'!$F$6</f>
        <v>82248</v>
      </c>
      <c r="O1680" s="7">
        <f t="shared" si="284"/>
        <v>66723.23</v>
      </c>
      <c r="P1680" s="7">
        <f t="shared" si="285"/>
        <v>3445.8300000000017</v>
      </c>
      <c r="Q1680" s="7">
        <f>'2026-27 Salary &amp; Benefits'!G$6</f>
        <v>16817.759999999998</v>
      </c>
      <c r="R1680" s="103">
        <f>'2026-27 Salary &amp; Benefits'!H$6</f>
        <v>0.16020000000000001</v>
      </c>
      <c r="S1680" s="103">
        <f>'2026-27 Salary &amp; Benefits'!I$6</f>
        <v>0.15390000000000001</v>
      </c>
      <c r="T1680" s="7">
        <f t="shared" si="286"/>
        <v>23378.62</v>
      </c>
      <c r="U1680" s="7">
        <f t="shared" si="287"/>
        <v>1169.48</v>
      </c>
      <c r="V1680" s="7">
        <f t="shared" si="288"/>
        <v>179.98</v>
      </c>
      <c r="W1680" s="7">
        <f t="shared" si="289"/>
        <v>1349.46</v>
      </c>
      <c r="X1680" s="18">
        <f t="shared" si="290"/>
        <v>94897.14</v>
      </c>
      <c r="Y1680" s="2"/>
      <c r="Z1680" s="2"/>
      <c r="AA1680" s="2"/>
      <c r="AB1680" s="2"/>
      <c r="AC1680" s="2"/>
      <c r="AD1680" s="2"/>
      <c r="AE1680" s="2"/>
      <c r="AF1680" s="2"/>
      <c r="AG1680" s="2"/>
      <c r="AH1680" s="2"/>
      <c r="AI1680" s="2"/>
      <c r="AJ1680" s="2"/>
      <c r="AK1680" s="2"/>
      <c r="AL1680" s="2"/>
      <c r="AM1680" s="2"/>
      <c r="AN1680" s="2"/>
      <c r="AO1680" s="2"/>
      <c r="AP1680" s="2"/>
      <c r="AQ1680" s="2"/>
      <c r="AR1680" s="2"/>
      <c r="AS1680" s="2"/>
      <c r="AT1680" s="2"/>
      <c r="AU1680" s="2"/>
      <c r="AV1680" s="2"/>
      <c r="AW1680" s="2"/>
      <c r="AX1680" s="2"/>
      <c r="AY1680" s="2"/>
      <c r="AZ1680" s="2"/>
      <c r="BA1680" s="2"/>
      <c r="BB1680" s="2"/>
      <c r="BC1680" s="2"/>
      <c r="BD1680" s="2"/>
      <c r="BE1680" s="2"/>
      <c r="BF1680" s="2"/>
      <c r="BG1680" s="2"/>
      <c r="BH1680" s="2"/>
      <c r="BI1680" s="2"/>
      <c r="BJ1680" s="2"/>
      <c r="BK1680" s="2"/>
      <c r="BL1680" s="2"/>
      <c r="BM1680" s="2"/>
      <c r="BN1680" s="2"/>
      <c r="BO1680" s="2"/>
      <c r="BP1680" s="2"/>
      <c r="BQ1680" s="2"/>
      <c r="BR1680" s="2"/>
      <c r="BS1680" s="2"/>
      <c r="BT1680" s="2"/>
      <c r="BU1680" s="2"/>
      <c r="BV1680" s="2"/>
      <c r="BW1680" s="2"/>
      <c r="BX1680" s="2"/>
      <c r="BY1680" s="2"/>
      <c r="BZ1680" s="2"/>
      <c r="CA1680" s="2"/>
      <c r="CB1680" s="2"/>
      <c r="CC1680" s="2"/>
      <c r="CD1680" s="2"/>
      <c r="CE1680" s="2"/>
      <c r="CF1680" s="2"/>
      <c r="CG1680" s="2"/>
      <c r="CH1680" s="2"/>
      <c r="CI1680" s="2"/>
      <c r="CJ1680" s="2"/>
      <c r="CK1680" s="2"/>
      <c r="CL1680" s="2"/>
      <c r="CM1680" s="2"/>
      <c r="CN1680" s="2"/>
      <c r="CO1680" s="2"/>
      <c r="CP1680" s="2"/>
      <c r="CQ1680" s="2"/>
      <c r="CR1680" s="2"/>
      <c r="CS1680" s="2"/>
      <c r="CT1680" s="2"/>
      <c r="CU1680" s="2"/>
      <c r="CV1680" s="2"/>
      <c r="CW1680" s="2"/>
      <c r="CX1680" s="2"/>
      <c r="CY1680" s="2"/>
      <c r="CZ1680" s="2"/>
      <c r="DA1680" s="2"/>
      <c r="DB1680" s="2"/>
      <c r="DC1680" s="2"/>
      <c r="DD1680" s="2"/>
      <c r="DE1680" s="2"/>
      <c r="DF1680" s="2"/>
      <c r="DG1680" s="2"/>
      <c r="DH1680" s="2"/>
      <c r="DI1680" s="2"/>
      <c r="DJ1680" s="2"/>
      <c r="DK1680" s="2"/>
      <c r="DL1680" s="2"/>
      <c r="DM1680" s="2"/>
      <c r="DN1680" s="2"/>
      <c r="DO1680" s="2"/>
      <c r="DP1680" s="2"/>
      <c r="DQ1680" s="2"/>
      <c r="DR1680" s="2"/>
      <c r="DS1680" s="2"/>
      <c r="DT1680" s="2"/>
      <c r="DU1680" s="2"/>
      <c r="DV1680" s="2"/>
      <c r="DW1680" s="2"/>
      <c r="DX1680" s="2"/>
      <c r="DY1680" s="2"/>
      <c r="DZ1680" s="2"/>
      <c r="EA1680" s="2"/>
      <c r="EB1680" s="2"/>
      <c r="EC1680" s="2"/>
      <c r="ED1680" s="2"/>
      <c r="EE1680" s="2"/>
      <c r="EF1680" s="2"/>
      <c r="EG1680" s="2"/>
      <c r="EH1680" s="2"/>
      <c r="EI1680" s="2"/>
      <c r="EJ1680" s="2"/>
      <c r="EK1680" s="2"/>
      <c r="EL1680" s="2"/>
      <c r="EM1680" s="2"/>
      <c r="EN1680" s="2"/>
      <c r="EO1680" s="2"/>
      <c r="EP1680" s="2"/>
      <c r="EQ1680" s="2"/>
      <c r="ER1680" s="2"/>
      <c r="ES1680" s="2"/>
      <c r="ET1680" s="2"/>
      <c r="EU1680" s="2"/>
      <c r="EV1680" s="2"/>
      <c r="EW1680" s="2"/>
      <c r="EX1680" s="2"/>
      <c r="EY1680" s="2"/>
      <c r="EZ1680" s="2"/>
      <c r="FA1680" s="2"/>
      <c r="FB1680" s="2"/>
      <c r="FC1680" s="2"/>
    </row>
    <row r="1681" spans="1:159" s="4" customFormat="1">
      <c r="A1681" s="50" t="s">
        <v>2210</v>
      </c>
      <c r="B1681" s="59" t="s">
        <v>2752</v>
      </c>
      <c r="C1681" s="60">
        <v>5351</v>
      </c>
      <c r="D1681" s="59" t="s">
        <v>623</v>
      </c>
      <c r="E1681" s="78" t="str">
        <f>IFERROR(VLOOKUP($C1681,'2025-26 School Level AAFTE'!$C$2:$L$2349,9,FALSE), "No")</f>
        <v>No</v>
      </c>
      <c r="F1681" s="67">
        <f>IFERROR(VLOOKUP($C1681,'2025-26 School Level AAFTE'!$C$2:$J$2349,8,FALSE), 0)</f>
        <v>812.39</v>
      </c>
      <c r="G1681" s="69">
        <f>IFERROR(IF(E1681= "yes",VLOOKUP(C1681,Summary!$B:$I,6,0),0),0)</f>
        <v>0</v>
      </c>
      <c r="H1681" s="68">
        <f t="shared" si="281"/>
        <v>0</v>
      </c>
      <c r="I1681" s="110">
        <f>VLOOKUP($A1681,'2026-27 Salary &amp; Benefits'!$A:$I,3,FALSE)</f>
        <v>1.18</v>
      </c>
      <c r="J1681" s="110">
        <f>VLOOKUP($A1681,'2026-27 Salary &amp; Benefits'!$A:$I,4,FALSE)</f>
        <v>1.18</v>
      </c>
      <c r="K1681" s="101">
        <f t="shared" si="282"/>
        <v>0</v>
      </c>
      <c r="L1681" s="100">
        <f t="shared" si="283"/>
        <v>0</v>
      </c>
      <c r="M1681" s="102">
        <f>'2026-27 Salary &amp; Benefits'!$E$6</f>
        <v>78209</v>
      </c>
      <c r="N1681" s="102">
        <f>'2026-27 Salary &amp; Benefits'!$F$6</f>
        <v>82248</v>
      </c>
      <c r="O1681" s="7">
        <f t="shared" si="284"/>
        <v>0</v>
      </c>
      <c r="P1681" s="7">
        <f t="shared" si="285"/>
        <v>0</v>
      </c>
      <c r="Q1681" s="7">
        <f>'2026-27 Salary &amp; Benefits'!G$6</f>
        <v>16817.759999999998</v>
      </c>
      <c r="R1681" s="103">
        <f>'2026-27 Salary &amp; Benefits'!H$6</f>
        <v>0.16020000000000001</v>
      </c>
      <c r="S1681" s="103">
        <f>'2026-27 Salary &amp; Benefits'!I$6</f>
        <v>0.15390000000000001</v>
      </c>
      <c r="T1681" s="7">
        <f t="shared" si="286"/>
        <v>0</v>
      </c>
      <c r="U1681" s="7">
        <f t="shared" si="287"/>
        <v>0</v>
      </c>
      <c r="V1681" s="7">
        <f t="shared" si="288"/>
        <v>0</v>
      </c>
      <c r="W1681" s="7">
        <f t="shared" si="289"/>
        <v>0</v>
      </c>
      <c r="X1681" s="18">
        <f t="shared" si="290"/>
        <v>0</v>
      </c>
      <c r="Y1681" s="2"/>
      <c r="Z1681" s="2"/>
      <c r="AA1681" s="2"/>
      <c r="AB1681" s="2"/>
      <c r="AC1681" s="2"/>
      <c r="AD1681" s="2"/>
      <c r="AE1681" s="2"/>
      <c r="AF1681" s="2"/>
      <c r="AG1681" s="2"/>
      <c r="AH1681" s="2"/>
      <c r="AI1681" s="2"/>
      <c r="AJ1681" s="2"/>
      <c r="AK1681" s="2"/>
      <c r="AL1681" s="2"/>
      <c r="AM1681" s="2"/>
      <c r="AN1681" s="2"/>
      <c r="AO1681" s="2"/>
      <c r="AP1681" s="2"/>
      <c r="AQ1681" s="2"/>
      <c r="AR1681" s="2"/>
      <c r="AS1681" s="2"/>
      <c r="AT1681" s="2"/>
      <c r="AU1681" s="2"/>
      <c r="AV1681" s="2"/>
      <c r="AW1681" s="2"/>
      <c r="AX1681" s="2"/>
      <c r="AY1681" s="2"/>
      <c r="AZ1681" s="2"/>
      <c r="BA1681" s="2"/>
      <c r="BB1681" s="2"/>
      <c r="BC1681" s="2"/>
      <c r="BD1681" s="2"/>
      <c r="BE1681" s="2"/>
      <c r="BF1681" s="2"/>
      <c r="BG1681" s="2"/>
      <c r="BH1681" s="2"/>
      <c r="BI1681" s="2"/>
      <c r="BJ1681" s="2"/>
      <c r="BK1681" s="2"/>
      <c r="BL1681" s="2"/>
      <c r="BM1681" s="2"/>
      <c r="BN1681" s="2"/>
      <c r="BO1681" s="2"/>
      <c r="BP1681" s="2"/>
      <c r="BQ1681" s="2"/>
      <c r="BR1681" s="2"/>
      <c r="BS1681" s="2"/>
      <c r="BT1681" s="2"/>
      <c r="BU1681" s="2"/>
      <c r="BV1681" s="2"/>
      <c r="BW1681" s="2"/>
      <c r="BX1681" s="2"/>
      <c r="BY1681" s="2"/>
      <c r="BZ1681" s="2"/>
      <c r="CA1681" s="2"/>
      <c r="CB1681" s="2"/>
      <c r="CC1681" s="2"/>
      <c r="CD1681" s="2"/>
      <c r="CE1681" s="2"/>
      <c r="CF1681" s="2"/>
      <c r="CG1681" s="2"/>
      <c r="CH1681" s="2"/>
      <c r="CI1681" s="2"/>
      <c r="CJ1681" s="2"/>
      <c r="CK1681" s="2"/>
      <c r="CL1681" s="2"/>
      <c r="CM1681" s="2"/>
      <c r="CN1681" s="2"/>
      <c r="CO1681" s="2"/>
      <c r="CP1681" s="2"/>
      <c r="CQ1681" s="2"/>
      <c r="CR1681" s="2"/>
      <c r="CS1681" s="2"/>
      <c r="CT1681" s="2"/>
      <c r="CU1681" s="2"/>
      <c r="CV1681" s="2"/>
      <c r="CW1681" s="2"/>
      <c r="CX1681" s="2"/>
      <c r="CY1681" s="2"/>
      <c r="CZ1681" s="2"/>
      <c r="DA1681" s="2"/>
      <c r="DB1681" s="2"/>
      <c r="DC1681" s="2"/>
      <c r="DD1681" s="2"/>
      <c r="DE1681" s="2"/>
      <c r="DF1681" s="2"/>
      <c r="DG1681" s="2"/>
      <c r="DH1681" s="2"/>
      <c r="DI1681" s="2"/>
      <c r="DJ1681" s="2"/>
      <c r="DK1681" s="2"/>
      <c r="DL1681" s="2"/>
      <c r="DM1681" s="2"/>
      <c r="DN1681" s="2"/>
      <c r="DO1681" s="2"/>
      <c r="DP1681" s="2"/>
      <c r="DQ1681" s="2"/>
      <c r="DR1681" s="2"/>
      <c r="DS1681" s="2"/>
      <c r="DT1681" s="2"/>
      <c r="DU1681" s="2"/>
      <c r="DV1681" s="2"/>
      <c r="DW1681" s="2"/>
      <c r="DX1681" s="2"/>
      <c r="DY1681" s="2"/>
      <c r="DZ1681" s="2"/>
      <c r="EA1681" s="2"/>
      <c r="EB1681" s="2"/>
      <c r="EC1681" s="2"/>
      <c r="ED1681" s="2"/>
      <c r="EE1681" s="2"/>
      <c r="EF1681" s="2"/>
      <c r="EG1681" s="2"/>
      <c r="EH1681" s="2"/>
      <c r="EI1681" s="2"/>
      <c r="EJ1681" s="2"/>
      <c r="EK1681" s="2"/>
      <c r="EL1681" s="2"/>
      <c r="EM1681" s="2"/>
      <c r="EN1681" s="2"/>
      <c r="EO1681" s="2"/>
      <c r="EP1681" s="2"/>
      <c r="EQ1681" s="2"/>
      <c r="ER1681" s="2"/>
      <c r="ES1681" s="2"/>
      <c r="ET1681" s="2"/>
      <c r="EU1681" s="2"/>
      <c r="EV1681" s="2"/>
      <c r="EW1681" s="2"/>
      <c r="EX1681" s="2"/>
      <c r="EY1681" s="2"/>
      <c r="EZ1681" s="2"/>
      <c r="FA1681" s="2"/>
      <c r="FB1681" s="2"/>
      <c r="FC1681" s="2"/>
    </row>
    <row r="1682" spans="1:159" s="4" customFormat="1">
      <c r="A1682" s="50" t="s">
        <v>2210</v>
      </c>
      <c r="B1682" s="59" t="s">
        <v>2752</v>
      </c>
      <c r="C1682" s="60">
        <v>2063</v>
      </c>
      <c r="D1682" s="59" t="s">
        <v>540</v>
      </c>
      <c r="E1682" s="78" t="str">
        <f>IFERROR(VLOOKUP($C1682,'2025-26 School Level AAFTE'!$C$2:$L$2349,9,FALSE), "No")</f>
        <v>No</v>
      </c>
      <c r="F1682" s="67">
        <f>IFERROR(VLOOKUP($C1682,'2025-26 School Level AAFTE'!$C$2:$J$2349,8,FALSE), 0)</f>
        <v>233.48</v>
      </c>
      <c r="G1682" s="69">
        <f>IFERROR(IF(E1682= "yes",VLOOKUP(C1682,Summary!$B:$I,6,0),0),0)</f>
        <v>0</v>
      </c>
      <c r="H1682" s="68">
        <f t="shared" si="281"/>
        <v>0</v>
      </c>
      <c r="I1682" s="110">
        <f>VLOOKUP($A1682,'2026-27 Salary &amp; Benefits'!$A:$I,3,FALSE)</f>
        <v>1.18</v>
      </c>
      <c r="J1682" s="110">
        <f>VLOOKUP($A1682,'2026-27 Salary &amp; Benefits'!$A:$I,4,FALSE)</f>
        <v>1.18</v>
      </c>
      <c r="K1682" s="101">
        <f t="shared" si="282"/>
        <v>0</v>
      </c>
      <c r="L1682" s="100">
        <f t="shared" si="283"/>
        <v>0</v>
      </c>
      <c r="M1682" s="102">
        <f>'2026-27 Salary &amp; Benefits'!$E$6</f>
        <v>78209</v>
      </c>
      <c r="N1682" s="102">
        <f>'2026-27 Salary &amp; Benefits'!$F$6</f>
        <v>82248</v>
      </c>
      <c r="O1682" s="7">
        <f t="shared" si="284"/>
        <v>0</v>
      </c>
      <c r="P1682" s="7">
        <f t="shared" si="285"/>
        <v>0</v>
      </c>
      <c r="Q1682" s="7">
        <f>'2026-27 Salary &amp; Benefits'!G$6</f>
        <v>16817.759999999998</v>
      </c>
      <c r="R1682" s="103">
        <f>'2026-27 Salary &amp; Benefits'!H$6</f>
        <v>0.16020000000000001</v>
      </c>
      <c r="S1682" s="103">
        <f>'2026-27 Salary &amp; Benefits'!I$6</f>
        <v>0.15390000000000001</v>
      </c>
      <c r="T1682" s="7">
        <f t="shared" si="286"/>
        <v>0</v>
      </c>
      <c r="U1682" s="7">
        <f t="shared" si="287"/>
        <v>0</v>
      </c>
      <c r="V1682" s="7">
        <f t="shared" si="288"/>
        <v>0</v>
      </c>
      <c r="W1682" s="7">
        <f t="shared" si="289"/>
        <v>0</v>
      </c>
      <c r="X1682" s="18">
        <f t="shared" si="290"/>
        <v>0</v>
      </c>
      <c r="Y1682" s="2"/>
      <c r="Z1682" s="2"/>
      <c r="AA1682" s="2"/>
      <c r="AB1682" s="2"/>
      <c r="AC1682" s="2"/>
      <c r="AD1682" s="2"/>
      <c r="AE1682" s="2"/>
      <c r="AF1682" s="2"/>
      <c r="AG1682" s="2"/>
      <c r="AH1682" s="2"/>
      <c r="AI1682" s="2"/>
      <c r="AJ1682" s="2"/>
      <c r="AK1682" s="2"/>
      <c r="AL1682" s="2"/>
      <c r="AM1682" s="2"/>
      <c r="AN1682" s="2"/>
      <c r="AO1682" s="2"/>
      <c r="AP1682" s="2"/>
      <c r="AQ1682" s="2"/>
      <c r="AR1682" s="2"/>
      <c r="AS1682" s="2"/>
      <c r="AT1682" s="2"/>
      <c r="AU1682" s="2"/>
      <c r="AV1682" s="2"/>
      <c r="AW1682" s="2"/>
      <c r="AX1682" s="2"/>
      <c r="AY1682" s="2"/>
      <c r="AZ1682" s="2"/>
      <c r="BA1682" s="2"/>
      <c r="BB1682" s="2"/>
      <c r="BC1682" s="2"/>
      <c r="BD1682" s="2"/>
      <c r="BE1682" s="2"/>
      <c r="BF1682" s="2"/>
      <c r="BG1682" s="2"/>
      <c r="BH1682" s="2"/>
      <c r="BI1682" s="2"/>
      <c r="BJ1682" s="2"/>
      <c r="BK1682" s="2"/>
      <c r="BL1682" s="2"/>
      <c r="BM1682" s="2"/>
      <c r="BN1682" s="2"/>
      <c r="BO1682" s="2"/>
      <c r="BP1682" s="2"/>
      <c r="BQ1682" s="2"/>
      <c r="BR1682" s="2"/>
      <c r="BS1682" s="2"/>
      <c r="BT1682" s="2"/>
      <c r="BU1682" s="2"/>
      <c r="BV1682" s="2"/>
      <c r="BW1682" s="2"/>
      <c r="BX1682" s="2"/>
      <c r="BY1682" s="2"/>
      <c r="BZ1682" s="2"/>
      <c r="CA1682" s="2"/>
      <c r="CB1682" s="2"/>
      <c r="CC1682" s="2"/>
      <c r="CD1682" s="2"/>
      <c r="CE1682" s="2"/>
      <c r="CF1682" s="2"/>
      <c r="CG1682" s="2"/>
      <c r="CH1682" s="2"/>
      <c r="CI1682" s="2"/>
      <c r="CJ1682" s="2"/>
      <c r="CK1682" s="2"/>
      <c r="CL1682" s="2"/>
      <c r="CM1682" s="2"/>
      <c r="CN1682" s="2"/>
      <c r="CO1682" s="2"/>
      <c r="CP1682" s="2"/>
      <c r="CQ1682" s="2"/>
      <c r="CR1682" s="2"/>
      <c r="CS1682" s="2"/>
      <c r="CT1682" s="2"/>
      <c r="CU1682" s="2"/>
      <c r="CV1682" s="2"/>
      <c r="CW1682" s="2"/>
      <c r="CX1682" s="2"/>
      <c r="CY1682" s="2"/>
      <c r="CZ1682" s="2"/>
      <c r="DA1682" s="2"/>
      <c r="DB1682" s="2"/>
      <c r="DC1682" s="2"/>
      <c r="DD1682" s="2"/>
      <c r="DE1682" s="2"/>
      <c r="DF1682" s="2"/>
      <c r="DG1682" s="2"/>
      <c r="DH1682" s="2"/>
      <c r="DI1682" s="2"/>
      <c r="DJ1682" s="2"/>
      <c r="DK1682" s="2"/>
      <c r="DL1682" s="2"/>
      <c r="DM1682" s="2"/>
      <c r="DN1682" s="2"/>
      <c r="DO1682" s="2"/>
      <c r="DP1682" s="2"/>
      <c r="DQ1682" s="2"/>
      <c r="DR1682" s="2"/>
      <c r="DS1682" s="2"/>
      <c r="DT1682" s="2"/>
      <c r="DU1682" s="2"/>
      <c r="DV1682" s="2"/>
      <c r="DW1682" s="2"/>
      <c r="DX1682" s="2"/>
      <c r="DY1682" s="2"/>
      <c r="DZ1682" s="2"/>
      <c r="EA1682" s="2"/>
      <c r="EB1682" s="2"/>
      <c r="EC1682" s="2"/>
      <c r="ED1682" s="2"/>
      <c r="EE1682" s="2"/>
      <c r="EF1682" s="2"/>
      <c r="EG1682" s="2"/>
      <c r="EH1682" s="2"/>
      <c r="EI1682" s="2"/>
      <c r="EJ1682" s="2"/>
      <c r="EK1682" s="2"/>
      <c r="EL1682" s="2"/>
      <c r="EM1682" s="2"/>
      <c r="EN1682" s="2"/>
      <c r="EO1682" s="2"/>
      <c r="EP1682" s="2"/>
      <c r="EQ1682" s="2"/>
      <c r="ER1682" s="2"/>
      <c r="ES1682" s="2"/>
      <c r="ET1682" s="2"/>
      <c r="EU1682" s="2"/>
      <c r="EV1682" s="2"/>
      <c r="EW1682" s="2"/>
      <c r="EX1682" s="2"/>
      <c r="EY1682" s="2"/>
      <c r="EZ1682" s="2"/>
      <c r="FA1682" s="2"/>
      <c r="FB1682" s="2"/>
      <c r="FC1682" s="2"/>
    </row>
    <row r="1683" spans="1:159" s="4" customFormat="1">
      <c r="A1683" s="50" t="s">
        <v>2210</v>
      </c>
      <c r="B1683" s="59" t="s">
        <v>2752</v>
      </c>
      <c r="C1683" s="60">
        <v>2143</v>
      </c>
      <c r="D1683" s="59" t="s">
        <v>554</v>
      </c>
      <c r="E1683" s="78" t="str">
        <f>IFERROR(VLOOKUP($C1683,'2025-26 School Level AAFTE'!$C$2:$L$2349,9,FALSE), "No")</f>
        <v>Yes</v>
      </c>
      <c r="F1683" s="67">
        <f>IFERROR(VLOOKUP($C1683,'2025-26 School Level AAFTE'!$C$2:$J$2349,8,FALSE), 0)</f>
        <v>310.79999999999995</v>
      </c>
      <c r="G1683" s="69">
        <f>IFERROR(IF(E1683= "yes",VLOOKUP(C1683,Summary!$B:$I,6,0),0),0)</f>
        <v>0</v>
      </c>
      <c r="H1683" s="68">
        <f t="shared" si="281"/>
        <v>310.79999999999995</v>
      </c>
      <c r="I1683" s="110">
        <f>VLOOKUP($A1683,'2026-27 Salary &amp; Benefits'!$A:$I,3,FALSE)</f>
        <v>1.18</v>
      </c>
      <c r="J1683" s="110">
        <f>VLOOKUP($A1683,'2026-27 Salary &amp; Benefits'!$A:$I,4,FALSE)</f>
        <v>1.18</v>
      </c>
      <c r="K1683" s="101">
        <f t="shared" si="282"/>
        <v>310.79999999999995</v>
      </c>
      <c r="L1683" s="100">
        <f t="shared" si="283"/>
        <v>0.91200000000000003</v>
      </c>
      <c r="M1683" s="102">
        <f>'2026-27 Salary &amp; Benefits'!$E$6</f>
        <v>78209</v>
      </c>
      <c r="N1683" s="102">
        <f>'2026-27 Salary &amp; Benefits'!$F$6</f>
        <v>82248</v>
      </c>
      <c r="O1683" s="7">
        <f t="shared" si="284"/>
        <v>84165.4</v>
      </c>
      <c r="P1683" s="7">
        <f t="shared" si="285"/>
        <v>4346.6100000000006</v>
      </c>
      <c r="Q1683" s="7">
        <f>'2026-27 Salary &amp; Benefits'!G$6</f>
        <v>16817.759999999998</v>
      </c>
      <c r="R1683" s="103">
        <f>'2026-27 Salary &amp; Benefits'!H$6</f>
        <v>0.16020000000000001</v>
      </c>
      <c r="S1683" s="103">
        <f>'2026-27 Salary &amp; Benefits'!I$6</f>
        <v>0.15390000000000001</v>
      </c>
      <c r="T1683" s="7">
        <f t="shared" si="286"/>
        <v>29490.04</v>
      </c>
      <c r="U1683" s="7">
        <f t="shared" si="287"/>
        <v>1475.2</v>
      </c>
      <c r="V1683" s="7">
        <f t="shared" si="288"/>
        <v>227.03</v>
      </c>
      <c r="W1683" s="7">
        <f t="shared" si="289"/>
        <v>1702.23</v>
      </c>
      <c r="X1683" s="18">
        <f t="shared" si="290"/>
        <v>119704.28</v>
      </c>
      <c r="Y1683" s="2"/>
      <c r="Z1683" s="2"/>
      <c r="AA1683" s="2"/>
      <c r="AB1683" s="2"/>
      <c r="AC1683" s="2"/>
      <c r="AD1683" s="2"/>
      <c r="AE1683" s="2"/>
      <c r="AF1683" s="2"/>
      <c r="AG1683" s="2"/>
      <c r="AH1683" s="2"/>
      <c r="AI1683" s="2"/>
      <c r="AJ1683" s="2"/>
      <c r="AK1683" s="2"/>
      <c r="AL1683" s="2"/>
      <c r="AM1683" s="2"/>
      <c r="AN1683" s="2"/>
      <c r="AO1683" s="2"/>
      <c r="AP1683" s="2"/>
      <c r="AQ1683" s="2"/>
      <c r="AR1683" s="2"/>
      <c r="AS1683" s="2"/>
      <c r="AT1683" s="2"/>
      <c r="AU1683" s="2"/>
      <c r="AV1683" s="2"/>
      <c r="AW1683" s="2"/>
      <c r="AX1683" s="2"/>
      <c r="AY1683" s="2"/>
      <c r="AZ1683" s="2"/>
      <c r="BA1683" s="2"/>
      <c r="BB1683" s="2"/>
      <c r="BC1683" s="2"/>
      <c r="BD1683" s="2"/>
      <c r="BE1683" s="2"/>
      <c r="BF1683" s="2"/>
      <c r="BG1683" s="2"/>
      <c r="BH1683" s="2"/>
      <c r="BI1683" s="2"/>
      <c r="BJ1683" s="2"/>
      <c r="BK1683" s="2"/>
      <c r="BL1683" s="2"/>
      <c r="BM1683" s="2"/>
      <c r="BN1683" s="2"/>
      <c r="BO1683" s="2"/>
      <c r="BP1683" s="2"/>
      <c r="BQ1683" s="2"/>
      <c r="BR1683" s="2"/>
      <c r="BS1683" s="2"/>
      <c r="BT1683" s="2"/>
      <c r="BU1683" s="2"/>
      <c r="BV1683" s="2"/>
      <c r="BW1683" s="2"/>
      <c r="BX1683" s="2"/>
      <c r="BY1683" s="2"/>
      <c r="BZ1683" s="2"/>
      <c r="CA1683" s="2"/>
      <c r="CB1683" s="2"/>
      <c r="CC1683" s="2"/>
      <c r="CD1683" s="2"/>
      <c r="CE1683" s="2"/>
      <c r="CF1683" s="2"/>
      <c r="CG1683" s="2"/>
      <c r="CH1683" s="2"/>
      <c r="CI1683" s="2"/>
      <c r="CJ1683" s="2"/>
      <c r="CK1683" s="2"/>
      <c r="CL1683" s="2"/>
      <c r="CM1683" s="2"/>
      <c r="CN1683" s="2"/>
      <c r="CO1683" s="2"/>
      <c r="CP1683" s="2"/>
      <c r="CQ1683" s="2"/>
      <c r="CR1683" s="2"/>
      <c r="CS1683" s="2"/>
      <c r="CT1683" s="2"/>
      <c r="CU1683" s="2"/>
      <c r="CV1683" s="2"/>
      <c r="CW1683" s="2"/>
      <c r="CX1683" s="2"/>
      <c r="CY1683" s="2"/>
      <c r="CZ1683" s="2"/>
      <c r="DA1683" s="2"/>
      <c r="DB1683" s="2"/>
      <c r="DC1683" s="2"/>
      <c r="DD1683" s="2"/>
      <c r="DE1683" s="2"/>
      <c r="DF1683" s="2"/>
      <c r="DG1683" s="2"/>
      <c r="DH1683" s="2"/>
      <c r="DI1683" s="2"/>
      <c r="DJ1683" s="2"/>
      <c r="DK1683" s="2"/>
      <c r="DL1683" s="2"/>
      <c r="DM1683" s="2"/>
      <c r="DN1683" s="2"/>
      <c r="DO1683" s="2"/>
      <c r="DP1683" s="2"/>
      <c r="DQ1683" s="2"/>
      <c r="DR1683" s="2"/>
      <c r="DS1683" s="2"/>
      <c r="DT1683" s="2"/>
      <c r="DU1683" s="2"/>
      <c r="DV1683" s="2"/>
      <c r="DW1683" s="2"/>
      <c r="DX1683" s="2"/>
      <c r="DY1683" s="2"/>
      <c r="DZ1683" s="2"/>
      <c r="EA1683" s="2"/>
      <c r="EB1683" s="2"/>
      <c r="EC1683" s="2"/>
      <c r="ED1683" s="2"/>
      <c r="EE1683" s="2"/>
      <c r="EF1683" s="2"/>
      <c r="EG1683" s="2"/>
      <c r="EH1683" s="2"/>
      <c r="EI1683" s="2"/>
      <c r="EJ1683" s="2"/>
      <c r="EK1683" s="2"/>
      <c r="EL1683" s="2"/>
      <c r="EM1683" s="2"/>
      <c r="EN1683" s="2"/>
      <c r="EO1683" s="2"/>
      <c r="EP1683" s="2"/>
      <c r="EQ1683" s="2"/>
      <c r="ER1683" s="2"/>
      <c r="ES1683" s="2"/>
      <c r="ET1683" s="2"/>
      <c r="EU1683" s="2"/>
      <c r="EV1683" s="2"/>
      <c r="EW1683" s="2"/>
      <c r="EX1683" s="2"/>
      <c r="EY1683" s="2"/>
      <c r="EZ1683" s="2"/>
      <c r="FA1683" s="2"/>
      <c r="FB1683" s="2"/>
      <c r="FC1683" s="2"/>
    </row>
    <row r="1684" spans="1:159" s="4" customFormat="1">
      <c r="A1684" s="50" t="s">
        <v>2210</v>
      </c>
      <c r="B1684" s="59" t="s">
        <v>2752</v>
      </c>
      <c r="C1684" s="60">
        <v>2975</v>
      </c>
      <c r="D1684" s="59" t="s">
        <v>585</v>
      </c>
      <c r="E1684" s="78" t="str">
        <f>IFERROR(VLOOKUP($C1684,'2025-26 School Level AAFTE'!$C$2:$L$2349,9,FALSE), "No")</f>
        <v>No</v>
      </c>
      <c r="F1684" s="67">
        <f>IFERROR(VLOOKUP($C1684,'2025-26 School Level AAFTE'!$C$2:$J$2349,8,FALSE), 0)</f>
        <v>248.5</v>
      </c>
      <c r="G1684" s="69">
        <f>IFERROR(IF(E1684= "yes",VLOOKUP(C1684,Summary!$B:$I,6,0),0),0)</f>
        <v>0</v>
      </c>
      <c r="H1684" s="68">
        <f t="shared" si="281"/>
        <v>0</v>
      </c>
      <c r="I1684" s="110">
        <f>VLOOKUP($A1684,'2026-27 Salary &amp; Benefits'!$A:$I,3,FALSE)</f>
        <v>1.18</v>
      </c>
      <c r="J1684" s="110">
        <f>VLOOKUP($A1684,'2026-27 Salary &amp; Benefits'!$A:$I,4,FALSE)</f>
        <v>1.18</v>
      </c>
      <c r="K1684" s="101">
        <f t="shared" si="282"/>
        <v>0</v>
      </c>
      <c r="L1684" s="100">
        <f t="shared" si="283"/>
        <v>0</v>
      </c>
      <c r="M1684" s="102">
        <f>'2026-27 Salary &amp; Benefits'!$E$6</f>
        <v>78209</v>
      </c>
      <c r="N1684" s="102">
        <f>'2026-27 Salary &amp; Benefits'!$F$6</f>
        <v>82248</v>
      </c>
      <c r="O1684" s="7">
        <f t="shared" si="284"/>
        <v>0</v>
      </c>
      <c r="P1684" s="7">
        <f t="shared" si="285"/>
        <v>0</v>
      </c>
      <c r="Q1684" s="7">
        <f>'2026-27 Salary &amp; Benefits'!G$6</f>
        <v>16817.759999999998</v>
      </c>
      <c r="R1684" s="103">
        <f>'2026-27 Salary &amp; Benefits'!H$6</f>
        <v>0.16020000000000001</v>
      </c>
      <c r="S1684" s="103">
        <f>'2026-27 Salary &amp; Benefits'!I$6</f>
        <v>0.15390000000000001</v>
      </c>
      <c r="T1684" s="7">
        <f t="shared" si="286"/>
        <v>0</v>
      </c>
      <c r="U1684" s="7">
        <f t="shared" si="287"/>
        <v>0</v>
      </c>
      <c r="V1684" s="7">
        <f t="shared" si="288"/>
        <v>0</v>
      </c>
      <c r="W1684" s="7">
        <f t="shared" si="289"/>
        <v>0</v>
      </c>
      <c r="X1684" s="18">
        <f t="shared" si="290"/>
        <v>0</v>
      </c>
      <c r="Y1684" s="2"/>
      <c r="Z1684" s="2"/>
      <c r="AA1684" s="2"/>
      <c r="AB1684" s="2"/>
      <c r="AC1684" s="2"/>
      <c r="AD1684" s="2"/>
      <c r="AE1684" s="2"/>
      <c r="AF1684" s="2"/>
      <c r="AG1684" s="2"/>
      <c r="AH1684" s="2"/>
      <c r="AI1684" s="2"/>
      <c r="AJ1684" s="2"/>
      <c r="AK1684" s="2"/>
      <c r="AL1684" s="2"/>
      <c r="AM1684" s="2"/>
      <c r="AN1684" s="2"/>
      <c r="AO1684" s="2"/>
      <c r="AP1684" s="2"/>
      <c r="AQ1684" s="2"/>
      <c r="AR1684" s="2"/>
      <c r="AS1684" s="2"/>
      <c r="AT1684" s="2"/>
      <c r="AU1684" s="2"/>
      <c r="AV1684" s="2"/>
      <c r="AW1684" s="2"/>
      <c r="AX1684" s="2"/>
      <c r="AY1684" s="2"/>
      <c r="AZ1684" s="2"/>
      <c r="BA1684" s="2"/>
      <c r="BB1684" s="2"/>
      <c r="BC1684" s="2"/>
      <c r="BD1684" s="2"/>
      <c r="BE1684" s="2"/>
      <c r="BF1684" s="2"/>
      <c r="BG1684" s="2"/>
      <c r="BH1684" s="2"/>
      <c r="BI1684" s="2"/>
      <c r="BJ1684" s="2"/>
      <c r="BK1684" s="2"/>
      <c r="BL1684" s="2"/>
      <c r="BM1684" s="2"/>
      <c r="BN1684" s="2"/>
      <c r="BO1684" s="2"/>
      <c r="BP1684" s="2"/>
      <c r="BQ1684" s="2"/>
      <c r="BR1684" s="2"/>
      <c r="BS1684" s="2"/>
      <c r="BT1684" s="2"/>
      <c r="BU1684" s="2"/>
      <c r="BV1684" s="2"/>
      <c r="BW1684" s="2"/>
      <c r="BX1684" s="2"/>
      <c r="BY1684" s="2"/>
      <c r="BZ1684" s="2"/>
      <c r="CA1684" s="2"/>
      <c r="CB1684" s="2"/>
      <c r="CC1684" s="2"/>
      <c r="CD1684" s="2"/>
      <c r="CE1684" s="2"/>
      <c r="CF1684" s="2"/>
      <c r="CG1684" s="2"/>
      <c r="CH1684" s="2"/>
      <c r="CI1684" s="2"/>
      <c r="CJ1684" s="2"/>
      <c r="CK1684" s="2"/>
      <c r="CL1684" s="2"/>
      <c r="CM1684" s="2"/>
      <c r="CN1684" s="2"/>
      <c r="CO1684" s="2"/>
      <c r="CP1684" s="2"/>
      <c r="CQ1684" s="2"/>
      <c r="CR1684" s="2"/>
      <c r="CS1684" s="2"/>
      <c r="CT1684" s="2"/>
      <c r="CU1684" s="2"/>
      <c r="CV1684" s="2"/>
      <c r="CW1684" s="2"/>
      <c r="CX1684" s="2"/>
      <c r="CY1684" s="2"/>
      <c r="CZ1684" s="2"/>
      <c r="DA1684" s="2"/>
      <c r="DB1684" s="2"/>
      <c r="DC1684" s="2"/>
      <c r="DD1684" s="2"/>
      <c r="DE1684" s="2"/>
      <c r="DF1684" s="2"/>
      <c r="DG1684" s="2"/>
      <c r="DH1684" s="2"/>
      <c r="DI1684" s="2"/>
      <c r="DJ1684" s="2"/>
      <c r="DK1684" s="2"/>
      <c r="DL1684" s="2"/>
      <c r="DM1684" s="2"/>
      <c r="DN1684" s="2"/>
      <c r="DO1684" s="2"/>
      <c r="DP1684" s="2"/>
      <c r="DQ1684" s="2"/>
      <c r="DR1684" s="2"/>
      <c r="DS1684" s="2"/>
      <c r="DT1684" s="2"/>
      <c r="DU1684" s="2"/>
      <c r="DV1684" s="2"/>
      <c r="DW1684" s="2"/>
      <c r="DX1684" s="2"/>
      <c r="DY1684" s="2"/>
      <c r="DZ1684" s="2"/>
      <c r="EA1684" s="2"/>
      <c r="EB1684" s="2"/>
      <c r="EC1684" s="2"/>
      <c r="ED1684" s="2"/>
      <c r="EE1684" s="2"/>
      <c r="EF1684" s="2"/>
      <c r="EG1684" s="2"/>
      <c r="EH1684" s="2"/>
      <c r="EI1684" s="2"/>
      <c r="EJ1684" s="2"/>
      <c r="EK1684" s="2"/>
      <c r="EL1684" s="2"/>
      <c r="EM1684" s="2"/>
      <c r="EN1684" s="2"/>
      <c r="EO1684" s="2"/>
      <c r="EP1684" s="2"/>
      <c r="EQ1684" s="2"/>
      <c r="ER1684" s="2"/>
      <c r="ES1684" s="2"/>
      <c r="ET1684" s="2"/>
      <c r="EU1684" s="2"/>
      <c r="EV1684" s="2"/>
      <c r="EW1684" s="2"/>
      <c r="EX1684" s="2"/>
      <c r="EY1684" s="2"/>
      <c r="EZ1684" s="2"/>
      <c r="FA1684" s="2"/>
      <c r="FB1684" s="2"/>
      <c r="FC1684" s="2"/>
    </row>
    <row r="1685" spans="1:159" s="4" customFormat="1">
      <c r="A1685" s="50" t="s">
        <v>2210</v>
      </c>
      <c r="B1685" s="59" t="s">
        <v>2752</v>
      </c>
      <c r="C1685" s="60">
        <v>2081</v>
      </c>
      <c r="D1685" s="59" t="s">
        <v>543</v>
      </c>
      <c r="E1685" s="78" t="str">
        <f>IFERROR(VLOOKUP($C1685,'2025-26 School Level AAFTE'!$C$2:$L$2349,9,FALSE), "No")</f>
        <v>No</v>
      </c>
      <c r="F1685" s="67">
        <f>IFERROR(VLOOKUP($C1685,'2025-26 School Level AAFTE'!$C$2:$J$2349,8,FALSE), 0)</f>
        <v>431.5</v>
      </c>
      <c r="G1685" s="69">
        <f>IFERROR(IF(E1685= "yes",VLOOKUP(C1685,Summary!$B:$I,6,0),0),0)</f>
        <v>0</v>
      </c>
      <c r="H1685" s="68">
        <f t="shared" si="281"/>
        <v>0</v>
      </c>
      <c r="I1685" s="110">
        <f>VLOOKUP($A1685,'2026-27 Salary &amp; Benefits'!$A:$I,3,FALSE)</f>
        <v>1.18</v>
      </c>
      <c r="J1685" s="110">
        <f>VLOOKUP($A1685,'2026-27 Salary &amp; Benefits'!$A:$I,4,FALSE)</f>
        <v>1.18</v>
      </c>
      <c r="K1685" s="101">
        <f t="shared" si="282"/>
        <v>0</v>
      </c>
      <c r="L1685" s="100">
        <f t="shared" si="283"/>
        <v>0</v>
      </c>
      <c r="M1685" s="102">
        <f>'2026-27 Salary &amp; Benefits'!$E$6</f>
        <v>78209</v>
      </c>
      <c r="N1685" s="102">
        <f>'2026-27 Salary &amp; Benefits'!$F$6</f>
        <v>82248</v>
      </c>
      <c r="O1685" s="7">
        <f t="shared" si="284"/>
        <v>0</v>
      </c>
      <c r="P1685" s="7">
        <f t="shared" si="285"/>
        <v>0</v>
      </c>
      <c r="Q1685" s="7">
        <f>'2026-27 Salary &amp; Benefits'!G$6</f>
        <v>16817.759999999998</v>
      </c>
      <c r="R1685" s="103">
        <f>'2026-27 Salary &amp; Benefits'!H$6</f>
        <v>0.16020000000000001</v>
      </c>
      <c r="S1685" s="103">
        <f>'2026-27 Salary &amp; Benefits'!I$6</f>
        <v>0.15390000000000001</v>
      </c>
      <c r="T1685" s="7">
        <f t="shared" si="286"/>
        <v>0</v>
      </c>
      <c r="U1685" s="7">
        <f t="shared" si="287"/>
        <v>0</v>
      </c>
      <c r="V1685" s="7">
        <f t="shared" si="288"/>
        <v>0</v>
      </c>
      <c r="W1685" s="7">
        <f t="shared" si="289"/>
        <v>0</v>
      </c>
      <c r="X1685" s="18">
        <f t="shared" si="290"/>
        <v>0</v>
      </c>
      <c r="Y1685" s="2"/>
      <c r="Z1685" s="2"/>
      <c r="AA1685" s="2"/>
      <c r="AB1685" s="2"/>
      <c r="AC1685" s="2"/>
      <c r="AD1685" s="2"/>
      <c r="AE1685" s="2"/>
      <c r="AF1685" s="2"/>
      <c r="AG1685" s="2"/>
      <c r="AH1685" s="2"/>
      <c r="AI1685" s="2"/>
      <c r="AJ1685" s="2"/>
      <c r="AK1685" s="2"/>
      <c r="AL1685" s="2"/>
      <c r="AM1685" s="2"/>
      <c r="AN1685" s="2"/>
      <c r="AO1685" s="2"/>
      <c r="AP1685" s="2"/>
      <c r="AQ1685" s="2"/>
      <c r="AR1685" s="2"/>
      <c r="AS1685" s="2"/>
      <c r="AT1685" s="2"/>
      <c r="AU1685" s="2"/>
      <c r="AV1685" s="2"/>
      <c r="AW1685" s="2"/>
      <c r="AX1685" s="2"/>
      <c r="AY1685" s="2"/>
      <c r="AZ1685" s="2"/>
      <c r="BA1685" s="2"/>
      <c r="BB1685" s="2"/>
      <c r="BC1685" s="2"/>
      <c r="BD1685" s="2"/>
      <c r="BE1685" s="2"/>
      <c r="BF1685" s="2"/>
      <c r="BG1685" s="2"/>
      <c r="BH1685" s="2"/>
      <c r="BI1685" s="2"/>
      <c r="BJ1685" s="2"/>
      <c r="BK1685" s="2"/>
      <c r="BL1685" s="2"/>
      <c r="BM1685" s="2"/>
      <c r="BN1685" s="2"/>
      <c r="BO1685" s="2"/>
      <c r="BP1685" s="2"/>
      <c r="BQ1685" s="2"/>
      <c r="BR1685" s="2"/>
      <c r="BS1685" s="2"/>
      <c r="BT1685" s="2"/>
      <c r="BU1685" s="2"/>
      <c r="BV1685" s="2"/>
      <c r="BW1685" s="2"/>
      <c r="BX1685" s="2"/>
      <c r="BY1685" s="2"/>
      <c r="BZ1685" s="2"/>
      <c r="CA1685" s="2"/>
      <c r="CB1685" s="2"/>
      <c r="CC1685" s="2"/>
      <c r="CD1685" s="2"/>
      <c r="CE1685" s="2"/>
      <c r="CF1685" s="2"/>
      <c r="CG1685" s="2"/>
      <c r="CH1685" s="2"/>
      <c r="CI1685" s="2"/>
      <c r="CJ1685" s="2"/>
      <c r="CK1685" s="2"/>
      <c r="CL1685" s="2"/>
      <c r="CM1685" s="2"/>
      <c r="CN1685" s="2"/>
      <c r="CO1685" s="2"/>
      <c r="CP1685" s="2"/>
      <c r="CQ1685" s="2"/>
      <c r="CR1685" s="2"/>
      <c r="CS1685" s="2"/>
      <c r="CT1685" s="2"/>
      <c r="CU1685" s="2"/>
      <c r="CV1685" s="2"/>
      <c r="CW1685" s="2"/>
      <c r="CX1685" s="2"/>
      <c r="CY1685" s="2"/>
      <c r="CZ1685" s="2"/>
      <c r="DA1685" s="2"/>
      <c r="DB1685" s="2"/>
      <c r="DC1685" s="2"/>
      <c r="DD1685" s="2"/>
      <c r="DE1685" s="2"/>
      <c r="DF1685" s="2"/>
      <c r="DG1685" s="2"/>
      <c r="DH1685" s="2"/>
      <c r="DI1685" s="2"/>
      <c r="DJ1685" s="2"/>
      <c r="DK1685" s="2"/>
      <c r="DL1685" s="2"/>
      <c r="DM1685" s="2"/>
      <c r="DN1685" s="2"/>
      <c r="DO1685" s="2"/>
      <c r="DP1685" s="2"/>
      <c r="DQ1685" s="2"/>
      <c r="DR1685" s="2"/>
      <c r="DS1685" s="2"/>
      <c r="DT1685" s="2"/>
      <c r="DU1685" s="2"/>
      <c r="DV1685" s="2"/>
      <c r="DW1685" s="2"/>
      <c r="DX1685" s="2"/>
      <c r="DY1685" s="2"/>
      <c r="DZ1685" s="2"/>
      <c r="EA1685" s="2"/>
      <c r="EB1685" s="2"/>
      <c r="EC1685" s="2"/>
      <c r="ED1685" s="2"/>
      <c r="EE1685" s="2"/>
      <c r="EF1685" s="2"/>
      <c r="EG1685" s="2"/>
      <c r="EH1685" s="2"/>
      <c r="EI1685" s="2"/>
      <c r="EJ1685" s="2"/>
      <c r="EK1685" s="2"/>
      <c r="EL1685" s="2"/>
      <c r="EM1685" s="2"/>
      <c r="EN1685" s="2"/>
      <c r="EO1685" s="2"/>
      <c r="EP1685" s="2"/>
      <c r="EQ1685" s="2"/>
      <c r="ER1685" s="2"/>
      <c r="ES1685" s="2"/>
      <c r="ET1685" s="2"/>
      <c r="EU1685" s="2"/>
      <c r="EV1685" s="2"/>
      <c r="EW1685" s="2"/>
      <c r="EX1685" s="2"/>
      <c r="EY1685" s="2"/>
      <c r="EZ1685" s="2"/>
      <c r="FA1685" s="2"/>
      <c r="FB1685" s="2"/>
      <c r="FC1685" s="2"/>
    </row>
    <row r="1686" spans="1:159" s="4" customFormat="1">
      <c r="A1686" s="50" t="s">
        <v>2210</v>
      </c>
      <c r="B1686" s="59" t="s">
        <v>2752</v>
      </c>
      <c r="C1686" s="60">
        <v>3478</v>
      </c>
      <c r="D1686" s="59" t="s">
        <v>599</v>
      </c>
      <c r="E1686" s="78" t="str">
        <f>IFERROR(VLOOKUP($C1686,'2025-26 School Level AAFTE'!$C$2:$L$2349,9,FALSE), "No")</f>
        <v>No</v>
      </c>
      <c r="F1686" s="67">
        <f>IFERROR(VLOOKUP($C1686,'2025-26 School Level AAFTE'!$C$2:$J$2349,8,FALSE), 0)</f>
        <v>370.2</v>
      </c>
      <c r="G1686" s="69">
        <f>IFERROR(IF(E1686= "yes",VLOOKUP(C1686,Summary!$B:$I,6,0),0),0)</f>
        <v>0</v>
      </c>
      <c r="H1686" s="68">
        <f t="shared" si="281"/>
        <v>0</v>
      </c>
      <c r="I1686" s="110">
        <f>VLOOKUP($A1686,'2026-27 Salary &amp; Benefits'!$A:$I,3,FALSE)</f>
        <v>1.18</v>
      </c>
      <c r="J1686" s="110">
        <f>VLOOKUP($A1686,'2026-27 Salary &amp; Benefits'!$A:$I,4,FALSE)</f>
        <v>1.18</v>
      </c>
      <c r="K1686" s="101">
        <f t="shared" si="282"/>
        <v>0</v>
      </c>
      <c r="L1686" s="100">
        <f t="shared" si="283"/>
        <v>0</v>
      </c>
      <c r="M1686" s="102">
        <f>'2026-27 Salary &amp; Benefits'!$E$6</f>
        <v>78209</v>
      </c>
      <c r="N1686" s="102">
        <f>'2026-27 Salary &amp; Benefits'!$F$6</f>
        <v>82248</v>
      </c>
      <c r="O1686" s="7">
        <f t="shared" si="284"/>
        <v>0</v>
      </c>
      <c r="P1686" s="7">
        <f t="shared" si="285"/>
        <v>0</v>
      </c>
      <c r="Q1686" s="7">
        <f>'2026-27 Salary &amp; Benefits'!G$6</f>
        <v>16817.759999999998</v>
      </c>
      <c r="R1686" s="103">
        <f>'2026-27 Salary &amp; Benefits'!H$6</f>
        <v>0.16020000000000001</v>
      </c>
      <c r="S1686" s="103">
        <f>'2026-27 Salary &amp; Benefits'!I$6</f>
        <v>0.15390000000000001</v>
      </c>
      <c r="T1686" s="7">
        <f t="shared" si="286"/>
        <v>0</v>
      </c>
      <c r="U1686" s="7">
        <f t="shared" si="287"/>
        <v>0</v>
      </c>
      <c r="V1686" s="7">
        <f t="shared" si="288"/>
        <v>0</v>
      </c>
      <c r="W1686" s="7">
        <f t="shared" si="289"/>
        <v>0</v>
      </c>
      <c r="X1686" s="18">
        <f t="shared" si="290"/>
        <v>0</v>
      </c>
      <c r="Y1686" s="2"/>
      <c r="Z1686" s="2"/>
      <c r="AA1686" s="2"/>
      <c r="AB1686" s="2"/>
      <c r="AC1686" s="2"/>
      <c r="AD1686" s="2"/>
      <c r="AE1686" s="2"/>
      <c r="AF1686" s="2"/>
      <c r="AG1686" s="2"/>
      <c r="AH1686" s="2"/>
      <c r="AI1686" s="2"/>
      <c r="AJ1686" s="2"/>
      <c r="AK1686" s="2"/>
      <c r="AL1686" s="2"/>
      <c r="AM1686" s="2"/>
      <c r="AN1686" s="2"/>
      <c r="AO1686" s="2"/>
      <c r="AP1686" s="2"/>
      <c r="AQ1686" s="2"/>
      <c r="AR1686" s="2"/>
      <c r="AS1686" s="2"/>
      <c r="AT1686" s="2"/>
      <c r="AU1686" s="2"/>
      <c r="AV1686" s="2"/>
      <c r="AW1686" s="2"/>
      <c r="AX1686" s="2"/>
      <c r="AY1686" s="2"/>
      <c r="AZ1686" s="2"/>
      <c r="BA1686" s="2"/>
      <c r="BB1686" s="2"/>
      <c r="BC1686" s="2"/>
      <c r="BD1686" s="2"/>
      <c r="BE1686" s="2"/>
      <c r="BF1686" s="2"/>
      <c r="BG1686" s="2"/>
      <c r="BH1686" s="2"/>
      <c r="BI1686" s="2"/>
      <c r="BJ1686" s="2"/>
      <c r="BK1686" s="2"/>
      <c r="BL1686" s="2"/>
      <c r="BM1686" s="2"/>
      <c r="BN1686" s="2"/>
      <c r="BO1686" s="2"/>
      <c r="BP1686" s="2"/>
      <c r="BQ1686" s="2"/>
      <c r="BR1686" s="2"/>
      <c r="BS1686" s="2"/>
      <c r="BT1686" s="2"/>
      <c r="BU1686" s="2"/>
      <c r="BV1686" s="2"/>
      <c r="BW1686" s="2"/>
      <c r="BX1686" s="2"/>
      <c r="BY1686" s="2"/>
      <c r="BZ1686" s="2"/>
      <c r="CA1686" s="2"/>
      <c r="CB1686" s="2"/>
      <c r="CC1686" s="2"/>
      <c r="CD1686" s="2"/>
      <c r="CE1686" s="2"/>
      <c r="CF1686" s="2"/>
      <c r="CG1686" s="2"/>
      <c r="CH1686" s="2"/>
      <c r="CI1686" s="2"/>
      <c r="CJ1686" s="2"/>
      <c r="CK1686" s="2"/>
      <c r="CL1686" s="2"/>
      <c r="CM1686" s="2"/>
      <c r="CN1686" s="2"/>
      <c r="CO1686" s="2"/>
      <c r="CP1686" s="2"/>
      <c r="CQ1686" s="2"/>
      <c r="CR1686" s="2"/>
      <c r="CS1686" s="2"/>
      <c r="CT1686" s="2"/>
      <c r="CU1686" s="2"/>
      <c r="CV1686" s="2"/>
      <c r="CW1686" s="2"/>
      <c r="CX1686" s="2"/>
      <c r="CY1686" s="2"/>
      <c r="CZ1686" s="2"/>
      <c r="DA1686" s="2"/>
      <c r="DB1686" s="2"/>
      <c r="DC1686" s="2"/>
      <c r="DD1686" s="2"/>
      <c r="DE1686" s="2"/>
      <c r="DF1686" s="2"/>
      <c r="DG1686" s="2"/>
      <c r="DH1686" s="2"/>
      <c r="DI1686" s="2"/>
      <c r="DJ1686" s="2"/>
      <c r="DK1686" s="2"/>
      <c r="DL1686" s="2"/>
      <c r="DM1686" s="2"/>
      <c r="DN1686" s="2"/>
      <c r="DO1686" s="2"/>
      <c r="DP1686" s="2"/>
      <c r="DQ1686" s="2"/>
      <c r="DR1686" s="2"/>
      <c r="DS1686" s="2"/>
      <c r="DT1686" s="2"/>
      <c r="DU1686" s="2"/>
      <c r="DV1686" s="2"/>
      <c r="DW1686" s="2"/>
      <c r="DX1686" s="2"/>
      <c r="DY1686" s="2"/>
      <c r="DZ1686" s="2"/>
      <c r="EA1686" s="2"/>
      <c r="EB1686" s="2"/>
      <c r="EC1686" s="2"/>
      <c r="ED1686" s="2"/>
      <c r="EE1686" s="2"/>
      <c r="EF1686" s="2"/>
      <c r="EG1686" s="2"/>
      <c r="EH1686" s="2"/>
      <c r="EI1686" s="2"/>
      <c r="EJ1686" s="2"/>
      <c r="EK1686" s="2"/>
      <c r="EL1686" s="2"/>
      <c r="EM1686" s="2"/>
      <c r="EN1686" s="2"/>
      <c r="EO1686" s="2"/>
      <c r="EP1686" s="2"/>
      <c r="EQ1686" s="2"/>
      <c r="ER1686" s="2"/>
      <c r="ES1686" s="2"/>
      <c r="ET1686" s="2"/>
      <c r="EU1686" s="2"/>
      <c r="EV1686" s="2"/>
      <c r="EW1686" s="2"/>
      <c r="EX1686" s="2"/>
      <c r="EY1686" s="2"/>
      <c r="EZ1686" s="2"/>
      <c r="FA1686" s="2"/>
      <c r="FB1686" s="2"/>
      <c r="FC1686" s="2"/>
    </row>
    <row r="1687" spans="1:159" s="4" customFormat="1">
      <c r="A1687" s="50" t="s">
        <v>2210</v>
      </c>
      <c r="B1687" s="59" t="s">
        <v>2752</v>
      </c>
      <c r="C1687" s="60">
        <v>2733</v>
      </c>
      <c r="D1687" s="59" t="s">
        <v>582</v>
      </c>
      <c r="E1687" s="78" t="str">
        <f>IFERROR(VLOOKUP($C1687,'2025-26 School Level AAFTE'!$C$2:$L$2349,9,FALSE), "No")</f>
        <v>No</v>
      </c>
      <c r="F1687" s="67">
        <f>IFERROR(VLOOKUP($C1687,'2025-26 School Level AAFTE'!$C$2:$J$2349,8,FALSE), 0)</f>
        <v>509.34000000000003</v>
      </c>
      <c r="G1687" s="69">
        <f>IFERROR(IF(E1687= "yes",VLOOKUP(C1687,Summary!$B:$I,6,0),0),0)</f>
        <v>0</v>
      </c>
      <c r="H1687" s="68">
        <f t="shared" si="281"/>
        <v>0</v>
      </c>
      <c r="I1687" s="110">
        <f>VLOOKUP($A1687,'2026-27 Salary &amp; Benefits'!$A:$I,3,FALSE)</f>
        <v>1.18</v>
      </c>
      <c r="J1687" s="110">
        <f>VLOOKUP($A1687,'2026-27 Salary &amp; Benefits'!$A:$I,4,FALSE)</f>
        <v>1.18</v>
      </c>
      <c r="K1687" s="101">
        <f t="shared" si="282"/>
        <v>0</v>
      </c>
      <c r="L1687" s="100">
        <f t="shared" si="283"/>
        <v>0</v>
      </c>
      <c r="M1687" s="102">
        <f>'2026-27 Salary &amp; Benefits'!$E$6</f>
        <v>78209</v>
      </c>
      <c r="N1687" s="102">
        <f>'2026-27 Salary &amp; Benefits'!$F$6</f>
        <v>82248</v>
      </c>
      <c r="O1687" s="7">
        <f t="shared" si="284"/>
        <v>0</v>
      </c>
      <c r="P1687" s="7">
        <f t="shared" si="285"/>
        <v>0</v>
      </c>
      <c r="Q1687" s="7">
        <f>'2026-27 Salary &amp; Benefits'!G$6</f>
        <v>16817.759999999998</v>
      </c>
      <c r="R1687" s="103">
        <f>'2026-27 Salary &amp; Benefits'!H$6</f>
        <v>0.16020000000000001</v>
      </c>
      <c r="S1687" s="103">
        <f>'2026-27 Salary &amp; Benefits'!I$6</f>
        <v>0.15390000000000001</v>
      </c>
      <c r="T1687" s="7">
        <f t="shared" si="286"/>
        <v>0</v>
      </c>
      <c r="U1687" s="7">
        <f t="shared" si="287"/>
        <v>0</v>
      </c>
      <c r="V1687" s="7">
        <f t="shared" si="288"/>
        <v>0</v>
      </c>
      <c r="W1687" s="7">
        <f t="shared" si="289"/>
        <v>0</v>
      </c>
      <c r="X1687" s="18">
        <f t="shared" si="290"/>
        <v>0</v>
      </c>
      <c r="Y1687" s="2"/>
      <c r="Z1687" s="2"/>
      <c r="AA1687" s="2"/>
      <c r="AB1687" s="2"/>
      <c r="AC1687" s="2"/>
      <c r="AD1687" s="2"/>
      <c r="AE1687" s="2"/>
      <c r="AF1687" s="2"/>
      <c r="AG1687" s="2"/>
      <c r="AH1687" s="2"/>
      <c r="AI1687" s="2"/>
      <c r="AJ1687" s="2"/>
      <c r="AK1687" s="2"/>
      <c r="AL1687" s="2"/>
      <c r="AM1687" s="2"/>
      <c r="AN1687" s="2"/>
      <c r="AO1687" s="2"/>
      <c r="AP1687" s="2"/>
      <c r="AQ1687" s="2"/>
      <c r="AR1687" s="2"/>
      <c r="AS1687" s="2"/>
      <c r="AT1687" s="2"/>
      <c r="AU1687" s="2"/>
      <c r="AV1687" s="2"/>
      <c r="AW1687" s="2"/>
      <c r="AX1687" s="2"/>
      <c r="AY1687" s="2"/>
      <c r="AZ1687" s="2"/>
      <c r="BA1687" s="2"/>
      <c r="BB1687" s="2"/>
      <c r="BC1687" s="2"/>
      <c r="BD1687" s="2"/>
      <c r="BE1687" s="2"/>
      <c r="BF1687" s="2"/>
      <c r="BG1687" s="2"/>
      <c r="BH1687" s="2"/>
      <c r="BI1687" s="2"/>
      <c r="BJ1687" s="2"/>
      <c r="BK1687" s="2"/>
      <c r="BL1687" s="2"/>
      <c r="BM1687" s="2"/>
      <c r="BN1687" s="2"/>
      <c r="BO1687" s="2"/>
      <c r="BP1687" s="2"/>
      <c r="BQ1687" s="2"/>
      <c r="BR1687" s="2"/>
      <c r="BS1687" s="2"/>
      <c r="BT1687" s="2"/>
      <c r="BU1687" s="2"/>
      <c r="BV1687" s="2"/>
      <c r="BW1687" s="2"/>
      <c r="BX1687" s="2"/>
      <c r="BY1687" s="2"/>
      <c r="BZ1687" s="2"/>
      <c r="CA1687" s="2"/>
      <c r="CB1687" s="2"/>
      <c r="CC1687" s="2"/>
      <c r="CD1687" s="2"/>
      <c r="CE1687" s="2"/>
      <c r="CF1687" s="2"/>
      <c r="CG1687" s="2"/>
      <c r="CH1687" s="2"/>
      <c r="CI1687" s="2"/>
      <c r="CJ1687" s="2"/>
      <c r="CK1687" s="2"/>
      <c r="CL1687" s="2"/>
      <c r="CM1687" s="2"/>
      <c r="CN1687" s="2"/>
      <c r="CO1687" s="2"/>
      <c r="CP1687" s="2"/>
      <c r="CQ1687" s="2"/>
      <c r="CR1687" s="2"/>
      <c r="CS1687" s="2"/>
      <c r="CT1687" s="2"/>
      <c r="CU1687" s="2"/>
      <c r="CV1687" s="2"/>
      <c r="CW1687" s="2"/>
      <c r="CX1687" s="2"/>
      <c r="CY1687" s="2"/>
      <c r="CZ1687" s="2"/>
      <c r="DA1687" s="2"/>
      <c r="DB1687" s="2"/>
      <c r="DC1687" s="2"/>
      <c r="DD1687" s="2"/>
      <c r="DE1687" s="2"/>
      <c r="DF1687" s="2"/>
      <c r="DG1687" s="2"/>
      <c r="DH1687" s="2"/>
      <c r="DI1687" s="2"/>
      <c r="DJ1687" s="2"/>
      <c r="DK1687" s="2"/>
      <c r="DL1687" s="2"/>
      <c r="DM1687" s="2"/>
      <c r="DN1687" s="2"/>
      <c r="DO1687" s="2"/>
      <c r="DP1687" s="2"/>
      <c r="DQ1687" s="2"/>
      <c r="DR1687" s="2"/>
      <c r="DS1687" s="2"/>
      <c r="DT1687" s="2"/>
      <c r="DU1687" s="2"/>
      <c r="DV1687" s="2"/>
      <c r="DW1687" s="2"/>
      <c r="DX1687" s="2"/>
      <c r="DY1687" s="2"/>
      <c r="DZ1687" s="2"/>
      <c r="EA1687" s="2"/>
      <c r="EB1687" s="2"/>
      <c r="EC1687" s="2"/>
      <c r="ED1687" s="2"/>
      <c r="EE1687" s="2"/>
      <c r="EF1687" s="2"/>
      <c r="EG1687" s="2"/>
      <c r="EH1687" s="2"/>
      <c r="EI1687" s="2"/>
      <c r="EJ1687" s="2"/>
      <c r="EK1687" s="2"/>
      <c r="EL1687" s="2"/>
      <c r="EM1687" s="2"/>
      <c r="EN1687" s="2"/>
      <c r="EO1687" s="2"/>
      <c r="EP1687" s="2"/>
      <c r="EQ1687" s="2"/>
      <c r="ER1687" s="2"/>
      <c r="ES1687" s="2"/>
      <c r="ET1687" s="2"/>
      <c r="EU1687" s="2"/>
      <c r="EV1687" s="2"/>
      <c r="EW1687" s="2"/>
      <c r="EX1687" s="2"/>
      <c r="EY1687" s="2"/>
      <c r="EZ1687" s="2"/>
      <c r="FA1687" s="2"/>
      <c r="FB1687" s="2"/>
      <c r="FC1687" s="2"/>
    </row>
    <row r="1688" spans="1:159" s="4" customFormat="1">
      <c r="A1688" s="50" t="s">
        <v>2210</v>
      </c>
      <c r="B1688" s="59" t="s">
        <v>2752</v>
      </c>
      <c r="C1688" s="60">
        <v>2437</v>
      </c>
      <c r="D1688" s="59" t="s">
        <v>575</v>
      </c>
      <c r="E1688" s="78" t="str">
        <f>IFERROR(VLOOKUP($C1688,'2025-26 School Level AAFTE'!$C$2:$L$2349,9,FALSE), "No")</f>
        <v>No</v>
      </c>
      <c r="F1688" s="67">
        <f>IFERROR(VLOOKUP($C1688,'2025-26 School Level AAFTE'!$C$2:$J$2349,8,FALSE), 0)</f>
        <v>267.28000000000003</v>
      </c>
      <c r="G1688" s="69">
        <f>IFERROR(IF(E1688= "yes",VLOOKUP(C1688,Summary!$B:$I,6,0),0),0)</f>
        <v>0</v>
      </c>
      <c r="H1688" s="68">
        <f t="shared" si="281"/>
        <v>0</v>
      </c>
      <c r="I1688" s="110">
        <f>VLOOKUP($A1688,'2026-27 Salary &amp; Benefits'!$A:$I,3,FALSE)</f>
        <v>1.18</v>
      </c>
      <c r="J1688" s="110">
        <f>VLOOKUP($A1688,'2026-27 Salary &amp; Benefits'!$A:$I,4,FALSE)</f>
        <v>1.18</v>
      </c>
      <c r="K1688" s="101">
        <f t="shared" si="282"/>
        <v>0</v>
      </c>
      <c r="L1688" s="100">
        <f t="shared" si="283"/>
        <v>0</v>
      </c>
      <c r="M1688" s="102">
        <f>'2026-27 Salary &amp; Benefits'!$E$6</f>
        <v>78209</v>
      </c>
      <c r="N1688" s="102">
        <f>'2026-27 Salary &amp; Benefits'!$F$6</f>
        <v>82248</v>
      </c>
      <c r="O1688" s="7">
        <f t="shared" si="284"/>
        <v>0</v>
      </c>
      <c r="P1688" s="7">
        <f t="shared" si="285"/>
        <v>0</v>
      </c>
      <c r="Q1688" s="7">
        <f>'2026-27 Salary &amp; Benefits'!G$6</f>
        <v>16817.759999999998</v>
      </c>
      <c r="R1688" s="103">
        <f>'2026-27 Salary &amp; Benefits'!H$6</f>
        <v>0.16020000000000001</v>
      </c>
      <c r="S1688" s="103">
        <f>'2026-27 Salary &amp; Benefits'!I$6</f>
        <v>0.15390000000000001</v>
      </c>
      <c r="T1688" s="7">
        <f t="shared" si="286"/>
        <v>0</v>
      </c>
      <c r="U1688" s="7">
        <f t="shared" si="287"/>
        <v>0</v>
      </c>
      <c r="V1688" s="7">
        <f t="shared" si="288"/>
        <v>0</v>
      </c>
      <c r="W1688" s="7">
        <f t="shared" si="289"/>
        <v>0</v>
      </c>
      <c r="X1688" s="18">
        <f t="shared" si="290"/>
        <v>0</v>
      </c>
      <c r="Y1688" s="2"/>
      <c r="Z1688" s="2"/>
      <c r="AA1688" s="2"/>
      <c r="AB1688" s="2"/>
      <c r="AC1688" s="2"/>
      <c r="AD1688" s="2"/>
      <c r="AE1688" s="2"/>
      <c r="AF1688" s="2"/>
      <c r="AG1688" s="2"/>
      <c r="AH1688" s="2"/>
      <c r="AI1688" s="2"/>
      <c r="AJ1688" s="2"/>
      <c r="AK1688" s="2"/>
      <c r="AL1688" s="2"/>
      <c r="AM1688" s="2"/>
      <c r="AN1688" s="2"/>
      <c r="AO1688" s="2"/>
      <c r="AP1688" s="2"/>
      <c r="AQ1688" s="2"/>
      <c r="AR1688" s="2"/>
      <c r="AS1688" s="2"/>
      <c r="AT1688" s="2"/>
      <c r="AU1688" s="2"/>
      <c r="AV1688" s="2"/>
      <c r="AW1688" s="2"/>
      <c r="AX1688" s="2"/>
      <c r="AY1688" s="2"/>
      <c r="AZ1688" s="2"/>
      <c r="BA1688" s="2"/>
      <c r="BB1688" s="2"/>
      <c r="BC1688" s="2"/>
      <c r="BD1688" s="2"/>
      <c r="BE1688" s="2"/>
      <c r="BF1688" s="2"/>
      <c r="BG1688" s="2"/>
      <c r="BH1688" s="2"/>
      <c r="BI1688" s="2"/>
      <c r="BJ1688" s="2"/>
      <c r="BK1688" s="2"/>
      <c r="BL1688" s="2"/>
      <c r="BM1688" s="2"/>
      <c r="BN1688" s="2"/>
      <c r="BO1688" s="2"/>
      <c r="BP1688" s="2"/>
      <c r="BQ1688" s="2"/>
      <c r="BR1688" s="2"/>
      <c r="BS1688" s="2"/>
      <c r="BT1688" s="2"/>
      <c r="BU1688" s="2"/>
      <c r="BV1688" s="2"/>
      <c r="BW1688" s="2"/>
      <c r="BX1688" s="2"/>
      <c r="BY1688" s="2"/>
      <c r="BZ1688" s="2"/>
      <c r="CA1688" s="2"/>
      <c r="CB1688" s="2"/>
      <c r="CC1688" s="2"/>
      <c r="CD1688" s="2"/>
      <c r="CE1688" s="2"/>
      <c r="CF1688" s="2"/>
      <c r="CG1688" s="2"/>
      <c r="CH1688" s="2"/>
      <c r="CI1688" s="2"/>
      <c r="CJ1688" s="2"/>
      <c r="CK1688" s="2"/>
      <c r="CL1688" s="2"/>
      <c r="CM1688" s="2"/>
      <c r="CN1688" s="2"/>
      <c r="CO1688" s="2"/>
      <c r="CP1688" s="2"/>
      <c r="CQ1688" s="2"/>
      <c r="CR1688" s="2"/>
      <c r="CS1688" s="2"/>
      <c r="CT1688" s="2"/>
      <c r="CU1688" s="2"/>
      <c r="CV1688" s="2"/>
      <c r="CW1688" s="2"/>
      <c r="CX1688" s="2"/>
      <c r="CY1688" s="2"/>
      <c r="CZ1688" s="2"/>
      <c r="DA1688" s="2"/>
      <c r="DB1688" s="2"/>
      <c r="DC1688" s="2"/>
      <c r="DD1688" s="2"/>
      <c r="DE1688" s="2"/>
      <c r="DF1688" s="2"/>
      <c r="DG1688" s="2"/>
      <c r="DH1688" s="2"/>
      <c r="DI1688" s="2"/>
      <c r="DJ1688" s="2"/>
      <c r="DK1688" s="2"/>
      <c r="DL1688" s="2"/>
      <c r="DM1688" s="2"/>
      <c r="DN1688" s="2"/>
      <c r="DO1688" s="2"/>
      <c r="DP1688" s="2"/>
      <c r="DQ1688" s="2"/>
      <c r="DR1688" s="2"/>
      <c r="DS1688" s="2"/>
      <c r="DT1688" s="2"/>
      <c r="DU1688" s="2"/>
      <c r="DV1688" s="2"/>
      <c r="DW1688" s="2"/>
      <c r="DX1688" s="2"/>
      <c r="DY1688" s="2"/>
      <c r="DZ1688" s="2"/>
      <c r="EA1688" s="2"/>
      <c r="EB1688" s="2"/>
      <c r="EC1688" s="2"/>
      <c r="ED1688" s="2"/>
      <c r="EE1688" s="2"/>
      <c r="EF1688" s="2"/>
      <c r="EG1688" s="2"/>
      <c r="EH1688" s="2"/>
      <c r="EI1688" s="2"/>
      <c r="EJ1688" s="2"/>
      <c r="EK1688" s="2"/>
      <c r="EL1688" s="2"/>
      <c r="EM1688" s="2"/>
      <c r="EN1688" s="2"/>
      <c r="EO1688" s="2"/>
      <c r="EP1688" s="2"/>
      <c r="EQ1688" s="2"/>
      <c r="ER1688" s="2"/>
      <c r="ES1688" s="2"/>
      <c r="ET1688" s="2"/>
      <c r="EU1688" s="2"/>
      <c r="EV1688" s="2"/>
      <c r="EW1688" s="2"/>
      <c r="EX1688" s="2"/>
      <c r="EY1688" s="2"/>
      <c r="EZ1688" s="2"/>
      <c r="FA1688" s="2"/>
      <c r="FB1688" s="2"/>
      <c r="FC1688" s="2"/>
    </row>
    <row r="1689" spans="1:159" s="4" customFormat="1">
      <c r="A1689" s="50" t="s">
        <v>2210</v>
      </c>
      <c r="B1689" s="59" t="s">
        <v>2752</v>
      </c>
      <c r="C1689" s="60">
        <v>2183</v>
      </c>
      <c r="D1689" s="59" t="s">
        <v>557</v>
      </c>
      <c r="E1689" s="78" t="str">
        <f>IFERROR(VLOOKUP($C1689,'2025-26 School Level AAFTE'!$C$2:$L$2349,9,FALSE), "No")</f>
        <v>No</v>
      </c>
      <c r="F1689" s="67">
        <f>IFERROR(VLOOKUP($C1689,'2025-26 School Level AAFTE'!$C$2:$J$2349,8,FALSE), 0)</f>
        <v>308.83</v>
      </c>
      <c r="G1689" s="69">
        <f>IFERROR(IF(E1689= "yes",VLOOKUP(C1689,Summary!$B:$I,6,0),0),0)</f>
        <v>0</v>
      </c>
      <c r="H1689" s="68">
        <f t="shared" si="281"/>
        <v>0</v>
      </c>
      <c r="I1689" s="110">
        <f>VLOOKUP($A1689,'2026-27 Salary &amp; Benefits'!$A:$I,3,FALSE)</f>
        <v>1.18</v>
      </c>
      <c r="J1689" s="110">
        <f>VLOOKUP($A1689,'2026-27 Salary &amp; Benefits'!$A:$I,4,FALSE)</f>
        <v>1.18</v>
      </c>
      <c r="K1689" s="101">
        <f t="shared" si="282"/>
        <v>0</v>
      </c>
      <c r="L1689" s="100">
        <f t="shared" si="283"/>
        <v>0</v>
      </c>
      <c r="M1689" s="102">
        <f>'2026-27 Salary &amp; Benefits'!$E$6</f>
        <v>78209</v>
      </c>
      <c r="N1689" s="102">
        <f>'2026-27 Salary &amp; Benefits'!$F$6</f>
        <v>82248</v>
      </c>
      <c r="O1689" s="7">
        <f t="shared" si="284"/>
        <v>0</v>
      </c>
      <c r="P1689" s="7">
        <f t="shared" si="285"/>
        <v>0</v>
      </c>
      <c r="Q1689" s="7">
        <f>'2026-27 Salary &amp; Benefits'!G$6</f>
        <v>16817.759999999998</v>
      </c>
      <c r="R1689" s="103">
        <f>'2026-27 Salary &amp; Benefits'!H$6</f>
        <v>0.16020000000000001</v>
      </c>
      <c r="S1689" s="103">
        <f>'2026-27 Salary &amp; Benefits'!I$6</f>
        <v>0.15390000000000001</v>
      </c>
      <c r="T1689" s="7">
        <f t="shared" si="286"/>
        <v>0</v>
      </c>
      <c r="U1689" s="7">
        <f t="shared" si="287"/>
        <v>0</v>
      </c>
      <c r="V1689" s="7">
        <f t="shared" si="288"/>
        <v>0</v>
      </c>
      <c r="W1689" s="7">
        <f t="shared" si="289"/>
        <v>0</v>
      </c>
      <c r="X1689" s="18">
        <f t="shared" si="290"/>
        <v>0</v>
      </c>
      <c r="Y1689" s="2"/>
      <c r="Z1689" s="2"/>
      <c r="AA1689" s="2"/>
      <c r="AB1689" s="2"/>
      <c r="AC1689" s="2"/>
      <c r="AD1689" s="2"/>
      <c r="AE1689" s="2"/>
      <c r="AF1689" s="2"/>
      <c r="AG1689" s="2"/>
      <c r="AH1689" s="2"/>
      <c r="AI1689" s="2"/>
      <c r="AJ1689" s="2"/>
      <c r="AK1689" s="2"/>
      <c r="AL1689" s="2"/>
      <c r="AM1689" s="2"/>
      <c r="AN1689" s="2"/>
      <c r="AO1689" s="2"/>
      <c r="AP1689" s="2"/>
      <c r="AQ1689" s="2"/>
      <c r="AR1689" s="2"/>
      <c r="AS1689" s="2"/>
      <c r="AT1689" s="2"/>
      <c r="AU1689" s="2"/>
      <c r="AV1689" s="2"/>
      <c r="AW1689" s="2"/>
      <c r="AX1689" s="2"/>
      <c r="AY1689" s="2"/>
      <c r="AZ1689" s="2"/>
      <c r="BA1689" s="2"/>
      <c r="BB1689" s="2"/>
      <c r="BC1689" s="2"/>
      <c r="BD1689" s="2"/>
      <c r="BE1689" s="2"/>
      <c r="BF1689" s="2"/>
      <c r="BG1689" s="2"/>
      <c r="BH1689" s="2"/>
      <c r="BI1689" s="2"/>
      <c r="BJ1689" s="2"/>
      <c r="BK1689" s="2"/>
      <c r="BL1689" s="2"/>
      <c r="BM1689" s="2"/>
      <c r="BN1689" s="2"/>
      <c r="BO1689" s="2"/>
      <c r="BP1689" s="2"/>
      <c r="BQ1689" s="2"/>
      <c r="BR1689" s="2"/>
      <c r="BS1689" s="2"/>
      <c r="BT1689" s="2"/>
      <c r="BU1689" s="2"/>
      <c r="BV1689" s="2"/>
      <c r="BW1689" s="2"/>
      <c r="BX1689" s="2"/>
      <c r="BY1689" s="2"/>
      <c r="BZ1689" s="2"/>
      <c r="CA1689" s="2"/>
      <c r="CB1689" s="2"/>
      <c r="CC1689" s="2"/>
      <c r="CD1689" s="2"/>
      <c r="CE1689" s="2"/>
      <c r="CF1689" s="2"/>
      <c r="CG1689" s="2"/>
      <c r="CH1689" s="2"/>
      <c r="CI1689" s="2"/>
      <c r="CJ1689" s="2"/>
      <c r="CK1689" s="2"/>
      <c r="CL1689" s="2"/>
      <c r="CM1689" s="2"/>
      <c r="CN1689" s="2"/>
      <c r="CO1689" s="2"/>
      <c r="CP1689" s="2"/>
      <c r="CQ1689" s="2"/>
      <c r="CR1689" s="2"/>
      <c r="CS1689" s="2"/>
      <c r="CT1689" s="2"/>
      <c r="CU1689" s="2"/>
      <c r="CV1689" s="2"/>
      <c r="CW1689" s="2"/>
      <c r="CX1689" s="2"/>
      <c r="CY1689" s="2"/>
      <c r="CZ1689" s="2"/>
      <c r="DA1689" s="2"/>
      <c r="DB1689" s="2"/>
      <c r="DC1689" s="2"/>
      <c r="DD1689" s="2"/>
      <c r="DE1689" s="2"/>
      <c r="DF1689" s="2"/>
      <c r="DG1689" s="2"/>
      <c r="DH1689" s="2"/>
      <c r="DI1689" s="2"/>
      <c r="DJ1689" s="2"/>
      <c r="DK1689" s="2"/>
      <c r="DL1689" s="2"/>
      <c r="DM1689" s="2"/>
      <c r="DN1689" s="2"/>
      <c r="DO1689" s="2"/>
      <c r="DP1689" s="2"/>
      <c r="DQ1689" s="2"/>
      <c r="DR1689" s="2"/>
      <c r="DS1689" s="2"/>
      <c r="DT1689" s="2"/>
      <c r="DU1689" s="2"/>
      <c r="DV1689" s="2"/>
      <c r="DW1689" s="2"/>
      <c r="DX1689" s="2"/>
      <c r="DY1689" s="2"/>
      <c r="DZ1689" s="2"/>
      <c r="EA1689" s="2"/>
      <c r="EB1689" s="2"/>
      <c r="EC1689" s="2"/>
      <c r="ED1689" s="2"/>
      <c r="EE1689" s="2"/>
      <c r="EF1689" s="2"/>
      <c r="EG1689" s="2"/>
      <c r="EH1689" s="2"/>
      <c r="EI1689" s="2"/>
      <c r="EJ1689" s="2"/>
      <c r="EK1689" s="2"/>
      <c r="EL1689" s="2"/>
      <c r="EM1689" s="2"/>
      <c r="EN1689" s="2"/>
      <c r="EO1689" s="2"/>
      <c r="EP1689" s="2"/>
      <c r="EQ1689" s="2"/>
      <c r="ER1689" s="2"/>
      <c r="ES1689" s="2"/>
      <c r="ET1689" s="2"/>
      <c r="EU1689" s="2"/>
      <c r="EV1689" s="2"/>
      <c r="EW1689" s="2"/>
      <c r="EX1689" s="2"/>
      <c r="EY1689" s="2"/>
      <c r="EZ1689" s="2"/>
      <c r="FA1689" s="2"/>
      <c r="FB1689" s="2"/>
      <c r="FC1689" s="2"/>
    </row>
    <row r="1690" spans="1:159" s="4" customFormat="1">
      <c r="A1690" s="50" t="s">
        <v>2210</v>
      </c>
      <c r="B1690" s="59" t="s">
        <v>2752</v>
      </c>
      <c r="C1690" s="60">
        <v>2121</v>
      </c>
      <c r="D1690" s="59" t="s">
        <v>548</v>
      </c>
      <c r="E1690" s="78" t="str">
        <f>IFERROR(VLOOKUP($C1690,'2025-26 School Level AAFTE'!$C$2:$L$2349,9,FALSE), "No")</f>
        <v>No</v>
      </c>
      <c r="F1690" s="67">
        <f>IFERROR(VLOOKUP($C1690,'2025-26 School Level AAFTE'!$C$2:$J$2349,8,FALSE), 0)</f>
        <v>230.94</v>
      </c>
      <c r="G1690" s="69">
        <f>IFERROR(IF(E1690= "yes",VLOOKUP(C1690,Summary!$B:$I,6,0),0),0)</f>
        <v>0</v>
      </c>
      <c r="H1690" s="68">
        <f t="shared" si="281"/>
        <v>0</v>
      </c>
      <c r="I1690" s="110">
        <f>VLOOKUP($A1690,'2026-27 Salary &amp; Benefits'!$A:$I,3,FALSE)</f>
        <v>1.18</v>
      </c>
      <c r="J1690" s="110">
        <f>VLOOKUP($A1690,'2026-27 Salary &amp; Benefits'!$A:$I,4,FALSE)</f>
        <v>1.18</v>
      </c>
      <c r="K1690" s="101">
        <f t="shared" si="282"/>
        <v>0</v>
      </c>
      <c r="L1690" s="100">
        <f t="shared" si="283"/>
        <v>0</v>
      </c>
      <c r="M1690" s="102">
        <f>'2026-27 Salary &amp; Benefits'!$E$6</f>
        <v>78209</v>
      </c>
      <c r="N1690" s="102">
        <f>'2026-27 Salary &amp; Benefits'!$F$6</f>
        <v>82248</v>
      </c>
      <c r="O1690" s="7">
        <f t="shared" si="284"/>
        <v>0</v>
      </c>
      <c r="P1690" s="7">
        <f t="shared" si="285"/>
        <v>0</v>
      </c>
      <c r="Q1690" s="7">
        <f>'2026-27 Salary &amp; Benefits'!G$6</f>
        <v>16817.759999999998</v>
      </c>
      <c r="R1690" s="103">
        <f>'2026-27 Salary &amp; Benefits'!H$6</f>
        <v>0.16020000000000001</v>
      </c>
      <c r="S1690" s="103">
        <f>'2026-27 Salary &amp; Benefits'!I$6</f>
        <v>0.15390000000000001</v>
      </c>
      <c r="T1690" s="7">
        <f t="shared" si="286"/>
        <v>0</v>
      </c>
      <c r="U1690" s="7">
        <f t="shared" si="287"/>
        <v>0</v>
      </c>
      <c r="V1690" s="7">
        <f t="shared" si="288"/>
        <v>0</v>
      </c>
      <c r="W1690" s="7">
        <f t="shared" si="289"/>
        <v>0</v>
      </c>
      <c r="X1690" s="18">
        <f t="shared" si="290"/>
        <v>0</v>
      </c>
      <c r="Y1690" s="2"/>
      <c r="Z1690" s="2"/>
      <c r="AA1690" s="2"/>
      <c r="AB1690" s="2"/>
      <c r="AC1690" s="2"/>
      <c r="AD1690" s="2"/>
      <c r="AE1690" s="2"/>
      <c r="AF1690" s="2"/>
      <c r="AG1690" s="2"/>
      <c r="AH1690" s="2"/>
      <c r="AI1690" s="2"/>
      <c r="AJ1690" s="2"/>
      <c r="AK1690" s="2"/>
      <c r="AL1690" s="2"/>
      <c r="AM1690" s="2"/>
      <c r="AN1690" s="2"/>
      <c r="AO1690" s="2"/>
      <c r="AP1690" s="2"/>
      <c r="AQ1690" s="2"/>
      <c r="AR1690" s="2"/>
      <c r="AS1690" s="2"/>
      <c r="AT1690" s="2"/>
      <c r="AU1690" s="2"/>
      <c r="AV1690" s="2"/>
      <c r="AW1690" s="2"/>
      <c r="AX1690" s="2"/>
      <c r="AY1690" s="2"/>
      <c r="AZ1690" s="2"/>
      <c r="BA1690" s="2"/>
      <c r="BB1690" s="2"/>
      <c r="BC1690" s="2"/>
      <c r="BD1690" s="2"/>
      <c r="BE1690" s="2"/>
      <c r="BF1690" s="2"/>
      <c r="BG1690" s="2"/>
      <c r="BH1690" s="2"/>
      <c r="BI1690" s="2"/>
      <c r="BJ1690" s="2"/>
      <c r="BK1690" s="2"/>
      <c r="BL1690" s="2"/>
      <c r="BM1690" s="2"/>
      <c r="BN1690" s="2"/>
      <c r="BO1690" s="2"/>
      <c r="BP1690" s="2"/>
      <c r="BQ1690" s="2"/>
      <c r="BR1690" s="2"/>
      <c r="BS1690" s="2"/>
      <c r="BT1690" s="2"/>
      <c r="BU1690" s="2"/>
      <c r="BV1690" s="2"/>
      <c r="BW1690" s="2"/>
      <c r="BX1690" s="2"/>
      <c r="BY1690" s="2"/>
      <c r="BZ1690" s="2"/>
      <c r="CA1690" s="2"/>
      <c r="CB1690" s="2"/>
      <c r="CC1690" s="2"/>
      <c r="CD1690" s="2"/>
      <c r="CE1690" s="2"/>
      <c r="CF1690" s="2"/>
      <c r="CG1690" s="2"/>
      <c r="CH1690" s="2"/>
      <c r="CI1690" s="2"/>
      <c r="CJ1690" s="2"/>
      <c r="CK1690" s="2"/>
      <c r="CL1690" s="2"/>
      <c r="CM1690" s="2"/>
      <c r="CN1690" s="2"/>
      <c r="CO1690" s="2"/>
      <c r="CP1690" s="2"/>
      <c r="CQ1690" s="2"/>
      <c r="CR1690" s="2"/>
      <c r="CS1690" s="2"/>
      <c r="CT1690" s="2"/>
      <c r="CU1690" s="2"/>
      <c r="CV1690" s="2"/>
      <c r="CW1690" s="2"/>
      <c r="CX1690" s="2"/>
      <c r="CY1690" s="2"/>
      <c r="CZ1690" s="2"/>
      <c r="DA1690" s="2"/>
      <c r="DB1690" s="2"/>
      <c r="DC1690" s="2"/>
      <c r="DD1690" s="2"/>
      <c r="DE1690" s="2"/>
      <c r="DF1690" s="2"/>
      <c r="DG1690" s="2"/>
      <c r="DH1690" s="2"/>
      <c r="DI1690" s="2"/>
      <c r="DJ1690" s="2"/>
      <c r="DK1690" s="2"/>
      <c r="DL1690" s="2"/>
      <c r="DM1690" s="2"/>
      <c r="DN1690" s="2"/>
      <c r="DO1690" s="2"/>
      <c r="DP1690" s="2"/>
      <c r="DQ1690" s="2"/>
      <c r="DR1690" s="2"/>
      <c r="DS1690" s="2"/>
      <c r="DT1690" s="2"/>
      <c r="DU1690" s="2"/>
      <c r="DV1690" s="2"/>
      <c r="DW1690" s="2"/>
      <c r="DX1690" s="2"/>
      <c r="DY1690" s="2"/>
      <c r="DZ1690" s="2"/>
      <c r="EA1690" s="2"/>
      <c r="EB1690" s="2"/>
      <c r="EC1690" s="2"/>
      <c r="ED1690" s="2"/>
      <c r="EE1690" s="2"/>
      <c r="EF1690" s="2"/>
      <c r="EG1690" s="2"/>
      <c r="EH1690" s="2"/>
      <c r="EI1690" s="2"/>
      <c r="EJ1690" s="2"/>
      <c r="EK1690" s="2"/>
      <c r="EL1690" s="2"/>
      <c r="EM1690" s="2"/>
      <c r="EN1690" s="2"/>
      <c r="EO1690" s="2"/>
      <c r="EP1690" s="2"/>
      <c r="EQ1690" s="2"/>
      <c r="ER1690" s="2"/>
      <c r="ES1690" s="2"/>
      <c r="ET1690" s="2"/>
      <c r="EU1690" s="2"/>
      <c r="EV1690" s="2"/>
      <c r="EW1690" s="2"/>
      <c r="EX1690" s="2"/>
      <c r="EY1690" s="2"/>
      <c r="EZ1690" s="2"/>
      <c r="FA1690" s="2"/>
      <c r="FB1690" s="2"/>
      <c r="FC1690" s="2"/>
    </row>
    <row r="1691" spans="1:159" s="4" customFormat="1">
      <c r="A1691" s="50" t="s">
        <v>2210</v>
      </c>
      <c r="B1691" s="59" t="s">
        <v>2752</v>
      </c>
      <c r="C1691" s="60">
        <v>3874</v>
      </c>
      <c r="D1691" s="59" t="s">
        <v>610</v>
      </c>
      <c r="E1691" s="78" t="str">
        <f>IFERROR(VLOOKUP($C1691,'2025-26 School Level AAFTE'!$C$2:$L$2349,9,FALSE), "No")</f>
        <v>Yes</v>
      </c>
      <c r="F1691" s="67">
        <f>IFERROR(VLOOKUP($C1691,'2025-26 School Level AAFTE'!$C$2:$J$2349,8,FALSE), 0)</f>
        <v>56.38</v>
      </c>
      <c r="G1691" s="69">
        <f>IFERROR(IF(E1691= "yes",VLOOKUP(C1691,Summary!$B:$I,6,0),0),0)</f>
        <v>0</v>
      </c>
      <c r="H1691" s="68">
        <f t="shared" si="281"/>
        <v>56.38</v>
      </c>
      <c r="I1691" s="110">
        <f>VLOOKUP($A1691,'2026-27 Salary &amp; Benefits'!$A:$I,3,FALSE)</f>
        <v>1.18</v>
      </c>
      <c r="J1691" s="110">
        <f>VLOOKUP($A1691,'2026-27 Salary &amp; Benefits'!$A:$I,4,FALSE)</f>
        <v>1.18</v>
      </c>
      <c r="K1691" s="101">
        <f t="shared" si="282"/>
        <v>56.38</v>
      </c>
      <c r="L1691" s="100">
        <f t="shared" si="283"/>
        <v>0.16500000000000001</v>
      </c>
      <c r="M1691" s="102">
        <f>'2026-27 Salary &amp; Benefits'!$E$6</f>
        <v>78209</v>
      </c>
      <c r="N1691" s="102">
        <f>'2026-27 Salary &amp; Benefits'!$F$6</f>
        <v>82248</v>
      </c>
      <c r="O1691" s="7">
        <f t="shared" si="284"/>
        <v>15227.29</v>
      </c>
      <c r="P1691" s="7">
        <f t="shared" si="285"/>
        <v>786.39999999999964</v>
      </c>
      <c r="Q1691" s="7">
        <f>'2026-27 Salary &amp; Benefits'!G$6</f>
        <v>16817.759999999998</v>
      </c>
      <c r="R1691" s="103">
        <f>'2026-27 Salary &amp; Benefits'!H$6</f>
        <v>0.16020000000000001</v>
      </c>
      <c r="S1691" s="103">
        <f>'2026-27 Salary &amp; Benefits'!I$6</f>
        <v>0.15390000000000001</v>
      </c>
      <c r="T1691" s="7">
        <f t="shared" si="286"/>
        <v>5335.37</v>
      </c>
      <c r="U1691" s="7">
        <f t="shared" si="287"/>
        <v>266.89</v>
      </c>
      <c r="V1691" s="7">
        <f t="shared" si="288"/>
        <v>41.07</v>
      </c>
      <c r="W1691" s="7">
        <f t="shared" si="289"/>
        <v>307.95999999999998</v>
      </c>
      <c r="X1691" s="18">
        <f t="shared" si="290"/>
        <v>21657.019999999997</v>
      </c>
      <c r="Y1691" s="2"/>
      <c r="Z1691" s="2"/>
      <c r="AA1691" s="2"/>
      <c r="AB1691" s="2"/>
      <c r="AC1691" s="2"/>
      <c r="AD1691" s="2"/>
      <c r="AE1691" s="2"/>
      <c r="AF1691" s="2"/>
      <c r="AG1691" s="2"/>
      <c r="AH1691" s="2"/>
      <c r="AI1691" s="2"/>
      <c r="AJ1691" s="2"/>
      <c r="AK1691" s="2"/>
      <c r="AL1691" s="2"/>
      <c r="AM1691" s="2"/>
      <c r="AN1691" s="2"/>
      <c r="AO1691" s="2"/>
      <c r="AP1691" s="2"/>
      <c r="AQ1691" s="2"/>
      <c r="AR1691" s="2"/>
      <c r="AS1691" s="2"/>
      <c r="AT1691" s="2"/>
      <c r="AU1691" s="2"/>
      <c r="AV1691" s="2"/>
      <c r="AW1691" s="2"/>
      <c r="AX1691" s="2"/>
      <c r="AY1691" s="2"/>
      <c r="AZ1691" s="2"/>
      <c r="BA1691" s="2"/>
      <c r="BB1691" s="2"/>
      <c r="BC1691" s="2"/>
      <c r="BD1691" s="2"/>
      <c r="BE1691" s="2"/>
      <c r="BF1691" s="2"/>
      <c r="BG1691" s="2"/>
      <c r="BH1691" s="2"/>
      <c r="BI1691" s="2"/>
      <c r="BJ1691" s="2"/>
      <c r="BK1691" s="2"/>
      <c r="BL1691" s="2"/>
      <c r="BM1691" s="2"/>
      <c r="BN1691" s="2"/>
      <c r="BO1691" s="2"/>
      <c r="BP1691" s="2"/>
      <c r="BQ1691" s="2"/>
      <c r="BR1691" s="2"/>
      <c r="BS1691" s="2"/>
      <c r="BT1691" s="2"/>
      <c r="BU1691" s="2"/>
      <c r="BV1691" s="2"/>
      <c r="BW1691" s="2"/>
      <c r="BX1691" s="2"/>
      <c r="BY1691" s="2"/>
      <c r="BZ1691" s="2"/>
      <c r="CA1691" s="2"/>
      <c r="CB1691" s="2"/>
      <c r="CC1691" s="2"/>
      <c r="CD1691" s="2"/>
      <c r="CE1691" s="2"/>
      <c r="CF1691" s="2"/>
      <c r="CG1691" s="2"/>
      <c r="CH1691" s="2"/>
      <c r="CI1691" s="2"/>
      <c r="CJ1691" s="2"/>
      <c r="CK1691" s="2"/>
      <c r="CL1691" s="2"/>
      <c r="CM1691" s="2"/>
      <c r="CN1691" s="2"/>
      <c r="CO1691" s="2"/>
      <c r="CP1691" s="2"/>
      <c r="CQ1691" s="2"/>
      <c r="CR1691" s="2"/>
      <c r="CS1691" s="2"/>
      <c r="CT1691" s="2"/>
      <c r="CU1691" s="2"/>
      <c r="CV1691" s="2"/>
      <c r="CW1691" s="2"/>
      <c r="CX1691" s="2"/>
      <c r="CY1691" s="2"/>
      <c r="CZ1691" s="2"/>
      <c r="DA1691" s="2"/>
      <c r="DB1691" s="2"/>
      <c r="DC1691" s="2"/>
      <c r="DD1691" s="2"/>
      <c r="DE1691" s="2"/>
      <c r="DF1691" s="2"/>
      <c r="DG1691" s="2"/>
      <c r="DH1691" s="2"/>
      <c r="DI1691" s="2"/>
      <c r="DJ1691" s="2"/>
      <c r="DK1691" s="2"/>
      <c r="DL1691" s="2"/>
      <c r="DM1691" s="2"/>
      <c r="DN1691" s="2"/>
      <c r="DO1691" s="2"/>
      <c r="DP1691" s="2"/>
      <c r="DQ1691" s="2"/>
      <c r="DR1691" s="2"/>
      <c r="DS1691" s="2"/>
      <c r="DT1691" s="2"/>
      <c r="DU1691" s="2"/>
      <c r="DV1691" s="2"/>
      <c r="DW1691" s="2"/>
      <c r="DX1691" s="2"/>
      <c r="DY1691" s="2"/>
      <c r="DZ1691" s="2"/>
      <c r="EA1691" s="2"/>
      <c r="EB1691" s="2"/>
      <c r="EC1691" s="2"/>
      <c r="ED1691" s="2"/>
      <c r="EE1691" s="2"/>
      <c r="EF1691" s="2"/>
      <c r="EG1691" s="2"/>
      <c r="EH1691" s="2"/>
      <c r="EI1691" s="2"/>
      <c r="EJ1691" s="2"/>
      <c r="EK1691" s="2"/>
      <c r="EL1691" s="2"/>
      <c r="EM1691" s="2"/>
      <c r="EN1691" s="2"/>
      <c r="EO1691" s="2"/>
      <c r="EP1691" s="2"/>
      <c r="EQ1691" s="2"/>
      <c r="ER1691" s="2"/>
      <c r="ES1691" s="2"/>
      <c r="ET1691" s="2"/>
      <c r="EU1691" s="2"/>
      <c r="EV1691" s="2"/>
      <c r="EW1691" s="2"/>
      <c r="EX1691" s="2"/>
      <c r="EY1691" s="2"/>
      <c r="EZ1691" s="2"/>
      <c r="FA1691" s="2"/>
      <c r="FB1691" s="2"/>
      <c r="FC1691" s="2"/>
    </row>
    <row r="1692" spans="1:159" s="4" customFormat="1">
      <c r="A1692" s="50" t="s">
        <v>2210</v>
      </c>
      <c r="B1692" s="59" t="s">
        <v>2752</v>
      </c>
      <c r="C1692" s="60">
        <v>5566</v>
      </c>
      <c r="D1692" s="59" t="s">
        <v>138</v>
      </c>
      <c r="E1692" s="78" t="str">
        <f>IFERROR(VLOOKUP($C1692,'2025-26 School Level AAFTE'!$C$2:$L$2349,9,FALSE), "No")</f>
        <v>No</v>
      </c>
      <c r="F1692" s="67">
        <f>IFERROR(VLOOKUP($C1692,'2025-26 School Level AAFTE'!$C$2:$J$2349,8,FALSE), 0)</f>
        <v>1774.04</v>
      </c>
      <c r="G1692" s="69">
        <f>IFERROR(IF(E1692= "yes",VLOOKUP(C1692,Summary!$B:$I,6,0),0),0)</f>
        <v>0</v>
      </c>
      <c r="H1692" s="68">
        <f t="shared" si="281"/>
        <v>0</v>
      </c>
      <c r="I1692" s="110">
        <f>VLOOKUP($A1692,'2026-27 Salary &amp; Benefits'!$A:$I,3,FALSE)</f>
        <v>1.18</v>
      </c>
      <c r="J1692" s="110">
        <f>VLOOKUP($A1692,'2026-27 Salary &amp; Benefits'!$A:$I,4,FALSE)</f>
        <v>1.18</v>
      </c>
      <c r="K1692" s="101">
        <f t="shared" si="282"/>
        <v>0</v>
      </c>
      <c r="L1692" s="100">
        <f t="shared" si="283"/>
        <v>0</v>
      </c>
      <c r="M1692" s="102">
        <f>'2026-27 Salary &amp; Benefits'!$E$6</f>
        <v>78209</v>
      </c>
      <c r="N1692" s="102">
        <f>'2026-27 Salary &amp; Benefits'!$F$6</f>
        <v>82248</v>
      </c>
      <c r="O1692" s="7">
        <f t="shared" si="284"/>
        <v>0</v>
      </c>
      <c r="P1692" s="7">
        <f t="shared" si="285"/>
        <v>0</v>
      </c>
      <c r="Q1692" s="7">
        <f>'2026-27 Salary &amp; Benefits'!G$6</f>
        <v>16817.759999999998</v>
      </c>
      <c r="R1692" s="103">
        <f>'2026-27 Salary &amp; Benefits'!H$6</f>
        <v>0.16020000000000001</v>
      </c>
      <c r="S1692" s="103">
        <f>'2026-27 Salary &amp; Benefits'!I$6</f>
        <v>0.15390000000000001</v>
      </c>
      <c r="T1692" s="7">
        <f t="shared" si="286"/>
        <v>0</v>
      </c>
      <c r="U1692" s="7">
        <f t="shared" si="287"/>
        <v>0</v>
      </c>
      <c r="V1692" s="7">
        <f t="shared" si="288"/>
        <v>0</v>
      </c>
      <c r="W1692" s="7">
        <f t="shared" si="289"/>
        <v>0</v>
      </c>
      <c r="X1692" s="18">
        <f t="shared" si="290"/>
        <v>0</v>
      </c>
      <c r="Y1692" s="2"/>
      <c r="Z1692" s="2"/>
      <c r="AA1692" s="2"/>
      <c r="AB1692" s="2"/>
      <c r="AC1692" s="2"/>
      <c r="AD1692" s="2"/>
      <c r="AE1692" s="2"/>
      <c r="AF1692" s="2"/>
      <c r="AG1692" s="2"/>
      <c r="AH1692" s="2"/>
      <c r="AI1692" s="2"/>
      <c r="AJ1692" s="2"/>
      <c r="AK1692" s="2"/>
      <c r="AL1692" s="2"/>
      <c r="AM1692" s="2"/>
      <c r="AN1692" s="2"/>
      <c r="AO1692" s="2"/>
      <c r="AP1692" s="2"/>
      <c r="AQ1692" s="2"/>
      <c r="AR1692" s="2"/>
      <c r="AS1692" s="2"/>
      <c r="AT1692" s="2"/>
      <c r="AU1692" s="2"/>
      <c r="AV1692" s="2"/>
      <c r="AW1692" s="2"/>
      <c r="AX1692" s="2"/>
      <c r="AY1692" s="2"/>
      <c r="AZ1692" s="2"/>
      <c r="BA1692" s="2"/>
      <c r="BB1692" s="2"/>
      <c r="BC1692" s="2"/>
      <c r="BD1692" s="2"/>
      <c r="BE1692" s="2"/>
      <c r="BF1692" s="2"/>
      <c r="BG1692" s="2"/>
      <c r="BH1692" s="2"/>
      <c r="BI1692" s="2"/>
      <c r="BJ1692" s="2"/>
      <c r="BK1692" s="2"/>
      <c r="BL1692" s="2"/>
      <c r="BM1692" s="2"/>
      <c r="BN1692" s="2"/>
      <c r="BO1692" s="2"/>
      <c r="BP1692" s="2"/>
      <c r="BQ1692" s="2"/>
      <c r="BR1692" s="2"/>
      <c r="BS1692" s="2"/>
      <c r="BT1692" s="2"/>
      <c r="BU1692" s="2"/>
      <c r="BV1692" s="2"/>
      <c r="BW1692" s="2"/>
      <c r="BX1692" s="2"/>
      <c r="BY1692" s="2"/>
      <c r="BZ1692" s="2"/>
      <c r="CA1692" s="2"/>
      <c r="CB1692" s="2"/>
      <c r="CC1692" s="2"/>
      <c r="CD1692" s="2"/>
      <c r="CE1692" s="2"/>
      <c r="CF1692" s="2"/>
      <c r="CG1692" s="2"/>
      <c r="CH1692" s="2"/>
      <c r="CI1692" s="2"/>
      <c r="CJ1692" s="2"/>
      <c r="CK1692" s="2"/>
      <c r="CL1692" s="2"/>
      <c r="CM1692" s="2"/>
      <c r="CN1692" s="2"/>
      <c r="CO1692" s="2"/>
      <c r="CP1692" s="2"/>
      <c r="CQ1692" s="2"/>
      <c r="CR1692" s="2"/>
      <c r="CS1692" s="2"/>
      <c r="CT1692" s="2"/>
      <c r="CU1692" s="2"/>
      <c r="CV1692" s="2"/>
      <c r="CW1692" s="2"/>
      <c r="CX1692" s="2"/>
      <c r="CY1692" s="2"/>
      <c r="CZ1692" s="2"/>
      <c r="DA1692" s="2"/>
      <c r="DB1692" s="2"/>
      <c r="DC1692" s="2"/>
      <c r="DD1692" s="2"/>
      <c r="DE1692" s="2"/>
      <c r="DF1692" s="2"/>
      <c r="DG1692" s="2"/>
      <c r="DH1692" s="2"/>
      <c r="DI1692" s="2"/>
      <c r="DJ1692" s="2"/>
      <c r="DK1692" s="2"/>
      <c r="DL1692" s="2"/>
      <c r="DM1692" s="2"/>
      <c r="DN1692" s="2"/>
      <c r="DO1692" s="2"/>
      <c r="DP1692" s="2"/>
      <c r="DQ1692" s="2"/>
      <c r="DR1692" s="2"/>
      <c r="DS1692" s="2"/>
      <c r="DT1692" s="2"/>
      <c r="DU1692" s="2"/>
      <c r="DV1692" s="2"/>
      <c r="DW1692" s="2"/>
      <c r="DX1692" s="2"/>
      <c r="DY1692" s="2"/>
      <c r="DZ1692" s="2"/>
      <c r="EA1692" s="2"/>
      <c r="EB1692" s="2"/>
      <c r="EC1692" s="2"/>
      <c r="ED1692" s="2"/>
      <c r="EE1692" s="2"/>
      <c r="EF1692" s="2"/>
      <c r="EG1692" s="2"/>
      <c r="EH1692" s="2"/>
      <c r="EI1692" s="2"/>
      <c r="EJ1692" s="2"/>
      <c r="EK1692" s="2"/>
      <c r="EL1692" s="2"/>
      <c r="EM1692" s="2"/>
      <c r="EN1692" s="2"/>
      <c r="EO1692" s="2"/>
      <c r="EP1692" s="2"/>
      <c r="EQ1692" s="2"/>
      <c r="ER1692" s="2"/>
      <c r="ES1692" s="2"/>
      <c r="ET1692" s="2"/>
      <c r="EU1692" s="2"/>
      <c r="EV1692" s="2"/>
      <c r="EW1692" s="2"/>
      <c r="EX1692" s="2"/>
      <c r="EY1692" s="2"/>
      <c r="EZ1692" s="2"/>
      <c r="FA1692" s="2"/>
      <c r="FB1692" s="2"/>
      <c r="FC1692" s="2"/>
    </row>
    <row r="1693" spans="1:159" s="4" customFormat="1">
      <c r="A1693" s="50" t="s">
        <v>2210</v>
      </c>
      <c r="B1693" s="59" t="s">
        <v>2752</v>
      </c>
      <c r="C1693" s="60">
        <v>5276</v>
      </c>
      <c r="D1693" s="59" t="s">
        <v>621</v>
      </c>
      <c r="E1693" s="78" t="str">
        <f>IFERROR(VLOOKUP($C1693,'2025-26 School Level AAFTE'!$C$2:$L$2349,9,FALSE), "No")</f>
        <v>No</v>
      </c>
      <c r="F1693" s="67">
        <f>IFERROR(VLOOKUP($C1693,'2025-26 School Level AAFTE'!$C$2:$J$2349,8,FALSE), 0)</f>
        <v>404.36</v>
      </c>
      <c r="G1693" s="69">
        <f>IFERROR(IF(E1693= "yes",VLOOKUP(C1693,Summary!$B:$I,6,0),0),0)</f>
        <v>0</v>
      </c>
      <c r="H1693" s="68">
        <f t="shared" si="281"/>
        <v>0</v>
      </c>
      <c r="I1693" s="110">
        <f>VLOOKUP($A1693,'2026-27 Salary &amp; Benefits'!$A:$I,3,FALSE)</f>
        <v>1.18</v>
      </c>
      <c r="J1693" s="110">
        <f>VLOOKUP($A1693,'2026-27 Salary &amp; Benefits'!$A:$I,4,FALSE)</f>
        <v>1.18</v>
      </c>
      <c r="K1693" s="101">
        <f t="shared" si="282"/>
        <v>0</v>
      </c>
      <c r="L1693" s="100">
        <f t="shared" si="283"/>
        <v>0</v>
      </c>
      <c r="M1693" s="102">
        <f>'2026-27 Salary &amp; Benefits'!$E$6</f>
        <v>78209</v>
      </c>
      <c r="N1693" s="102">
        <f>'2026-27 Salary &amp; Benefits'!$F$6</f>
        <v>82248</v>
      </c>
      <c r="O1693" s="7">
        <f t="shared" si="284"/>
        <v>0</v>
      </c>
      <c r="P1693" s="7">
        <f t="shared" si="285"/>
        <v>0</v>
      </c>
      <c r="Q1693" s="7">
        <f>'2026-27 Salary &amp; Benefits'!G$6</f>
        <v>16817.759999999998</v>
      </c>
      <c r="R1693" s="103">
        <f>'2026-27 Salary &amp; Benefits'!H$6</f>
        <v>0.16020000000000001</v>
      </c>
      <c r="S1693" s="103">
        <f>'2026-27 Salary &amp; Benefits'!I$6</f>
        <v>0.15390000000000001</v>
      </c>
      <c r="T1693" s="7">
        <f t="shared" si="286"/>
        <v>0</v>
      </c>
      <c r="U1693" s="7">
        <f t="shared" si="287"/>
        <v>0</v>
      </c>
      <c r="V1693" s="7">
        <f t="shared" si="288"/>
        <v>0</v>
      </c>
      <c r="W1693" s="7">
        <f t="shared" si="289"/>
        <v>0</v>
      </c>
      <c r="X1693" s="18">
        <f t="shared" si="290"/>
        <v>0</v>
      </c>
      <c r="Y1693" s="2"/>
      <c r="Z1693" s="2"/>
      <c r="AA1693" s="2"/>
      <c r="AB1693" s="2"/>
      <c r="AC1693" s="2"/>
      <c r="AD1693" s="2"/>
      <c r="AE1693" s="2"/>
      <c r="AF1693" s="2"/>
      <c r="AG1693" s="2"/>
      <c r="AH1693" s="2"/>
      <c r="AI1693" s="2"/>
      <c r="AJ1693" s="2"/>
      <c r="AK1693" s="2"/>
      <c r="AL1693" s="2"/>
      <c r="AM1693" s="2"/>
      <c r="AN1693" s="2"/>
      <c r="AO1693" s="2"/>
      <c r="AP1693" s="2"/>
      <c r="AQ1693" s="2"/>
      <c r="AR1693" s="2"/>
      <c r="AS1693" s="2"/>
      <c r="AT1693" s="2"/>
      <c r="AU1693" s="2"/>
      <c r="AV1693" s="2"/>
      <c r="AW1693" s="2"/>
      <c r="AX1693" s="2"/>
      <c r="AY1693" s="2"/>
      <c r="AZ1693" s="2"/>
      <c r="BA1693" s="2"/>
      <c r="BB1693" s="2"/>
      <c r="BC1693" s="2"/>
      <c r="BD1693" s="2"/>
      <c r="BE1693" s="2"/>
      <c r="BF1693" s="2"/>
      <c r="BG1693" s="2"/>
      <c r="BH1693" s="2"/>
      <c r="BI1693" s="2"/>
      <c r="BJ1693" s="2"/>
      <c r="BK1693" s="2"/>
      <c r="BL1693" s="2"/>
      <c r="BM1693" s="2"/>
      <c r="BN1693" s="2"/>
      <c r="BO1693" s="2"/>
      <c r="BP1693" s="2"/>
      <c r="BQ1693" s="2"/>
      <c r="BR1693" s="2"/>
      <c r="BS1693" s="2"/>
      <c r="BT1693" s="2"/>
      <c r="BU1693" s="2"/>
      <c r="BV1693" s="2"/>
      <c r="BW1693" s="2"/>
      <c r="BX1693" s="2"/>
      <c r="BY1693" s="2"/>
      <c r="BZ1693" s="2"/>
      <c r="CA1693" s="2"/>
      <c r="CB1693" s="2"/>
      <c r="CC1693" s="2"/>
      <c r="CD1693" s="2"/>
      <c r="CE1693" s="2"/>
      <c r="CF1693" s="2"/>
      <c r="CG1693" s="2"/>
      <c r="CH1693" s="2"/>
      <c r="CI1693" s="2"/>
      <c r="CJ1693" s="2"/>
      <c r="CK1693" s="2"/>
      <c r="CL1693" s="2"/>
      <c r="CM1693" s="2"/>
      <c r="CN1693" s="2"/>
      <c r="CO1693" s="2"/>
      <c r="CP1693" s="2"/>
      <c r="CQ1693" s="2"/>
      <c r="CR1693" s="2"/>
      <c r="CS1693" s="2"/>
      <c r="CT1693" s="2"/>
      <c r="CU1693" s="2"/>
      <c r="CV1693" s="2"/>
      <c r="CW1693" s="2"/>
      <c r="CX1693" s="2"/>
      <c r="CY1693" s="2"/>
      <c r="CZ1693" s="2"/>
      <c r="DA1693" s="2"/>
      <c r="DB1693" s="2"/>
      <c r="DC1693" s="2"/>
      <c r="DD1693" s="2"/>
      <c r="DE1693" s="2"/>
      <c r="DF1693" s="2"/>
      <c r="DG1693" s="2"/>
      <c r="DH1693" s="2"/>
      <c r="DI1693" s="2"/>
      <c r="DJ1693" s="2"/>
      <c r="DK1693" s="2"/>
      <c r="DL1693" s="2"/>
      <c r="DM1693" s="2"/>
      <c r="DN1693" s="2"/>
      <c r="DO1693" s="2"/>
      <c r="DP1693" s="2"/>
      <c r="DQ1693" s="2"/>
      <c r="DR1693" s="2"/>
      <c r="DS1693" s="2"/>
      <c r="DT1693" s="2"/>
      <c r="DU1693" s="2"/>
      <c r="DV1693" s="2"/>
      <c r="DW1693" s="2"/>
      <c r="DX1693" s="2"/>
      <c r="DY1693" s="2"/>
      <c r="DZ1693" s="2"/>
      <c r="EA1693" s="2"/>
      <c r="EB1693" s="2"/>
      <c r="EC1693" s="2"/>
      <c r="ED1693" s="2"/>
      <c r="EE1693" s="2"/>
      <c r="EF1693" s="2"/>
      <c r="EG1693" s="2"/>
      <c r="EH1693" s="2"/>
      <c r="EI1693" s="2"/>
      <c r="EJ1693" s="2"/>
      <c r="EK1693" s="2"/>
      <c r="EL1693" s="2"/>
      <c r="EM1693" s="2"/>
      <c r="EN1693" s="2"/>
      <c r="EO1693" s="2"/>
      <c r="EP1693" s="2"/>
      <c r="EQ1693" s="2"/>
      <c r="ER1693" s="2"/>
      <c r="ES1693" s="2"/>
      <c r="ET1693" s="2"/>
      <c r="EU1693" s="2"/>
      <c r="EV1693" s="2"/>
      <c r="EW1693" s="2"/>
      <c r="EX1693" s="2"/>
      <c r="EY1693" s="2"/>
      <c r="EZ1693" s="2"/>
      <c r="FA1693" s="2"/>
      <c r="FB1693" s="2"/>
      <c r="FC1693" s="2"/>
    </row>
    <row r="1694" spans="1:159" s="4" customFormat="1">
      <c r="A1694" s="50" t="s">
        <v>2210</v>
      </c>
      <c r="B1694" s="59" t="s">
        <v>2752</v>
      </c>
      <c r="C1694" s="60">
        <v>3714</v>
      </c>
      <c r="D1694" s="59" t="s">
        <v>605</v>
      </c>
      <c r="E1694" s="78" t="str">
        <f>IFERROR(VLOOKUP($C1694,'2025-26 School Level AAFTE'!$C$2:$L$2349,9,FALSE), "No")</f>
        <v>Yes</v>
      </c>
      <c r="F1694" s="67">
        <f>IFERROR(VLOOKUP($C1694,'2025-26 School Level AAFTE'!$C$2:$J$2349,8,FALSE), 0)</f>
        <v>343.54</v>
      </c>
      <c r="G1694" s="69">
        <f>IFERROR(IF(E1694= "yes",VLOOKUP(C1694,Summary!$B:$I,6,0),0),0)</f>
        <v>0</v>
      </c>
      <c r="H1694" s="68">
        <f t="shared" ref="H1694:H1757" si="291">IF(E1694= "yes", F1694,0)</f>
        <v>343.54</v>
      </c>
      <c r="I1694" s="110">
        <f>VLOOKUP($A1694,'2026-27 Salary &amp; Benefits'!$A:$I,3,FALSE)</f>
        <v>1.18</v>
      </c>
      <c r="J1694" s="110">
        <f>VLOOKUP($A1694,'2026-27 Salary &amp; Benefits'!$A:$I,4,FALSE)</f>
        <v>1.18</v>
      </c>
      <c r="K1694" s="101">
        <f t="shared" ref="K1694:K1757" si="292">IF(G1694&gt;0,G1694,H1694)</f>
        <v>343.54</v>
      </c>
      <c r="L1694" s="100">
        <f t="shared" ref="L1694:L1757" si="293">ROUND((($K1694*1.1*36)/15)/900,3)</f>
        <v>1.008</v>
      </c>
      <c r="M1694" s="102">
        <f>'2026-27 Salary &amp; Benefits'!$E$6</f>
        <v>78209</v>
      </c>
      <c r="N1694" s="102">
        <f>'2026-27 Salary &amp; Benefits'!$F$6</f>
        <v>82248</v>
      </c>
      <c r="O1694" s="7">
        <f t="shared" ref="O1694:O1757" si="294">ROUND($I1694*$M1694*$L1694,2)</f>
        <v>93024.91</v>
      </c>
      <c r="P1694" s="7">
        <f t="shared" ref="P1694:P1757" si="295">ROUND($J1694*$N1694*$L1694,2)-O1694</f>
        <v>4804.1499999999942</v>
      </c>
      <c r="Q1694" s="7">
        <f>'2026-27 Salary &amp; Benefits'!G$6</f>
        <v>16817.759999999998</v>
      </c>
      <c r="R1694" s="103">
        <f>'2026-27 Salary &amp; Benefits'!H$6</f>
        <v>0.16020000000000001</v>
      </c>
      <c r="S1694" s="103">
        <f>'2026-27 Salary &amp; Benefits'!I$6</f>
        <v>0.15390000000000001</v>
      </c>
      <c r="T1694" s="7">
        <f t="shared" ref="T1694:T1757" si="296">ROUND(O1694*R1694+P1694*S1694+L1694*Q1694,2)</f>
        <v>32594.25</v>
      </c>
      <c r="U1694" s="7">
        <f t="shared" ref="U1694:U1757" si="297">ROUND((($N1694*$J1694*$L1694)/180)*3,2)</f>
        <v>1630.48</v>
      </c>
      <c r="V1694" s="7">
        <f t="shared" ref="V1694:V1757" si="298">ROUND(U1694*S1694,2)</f>
        <v>250.93</v>
      </c>
      <c r="W1694" s="7">
        <f t="shared" ref="W1694:W1757" si="299">SUM(U1694:V1694)</f>
        <v>1881.41</v>
      </c>
      <c r="X1694" s="18">
        <f t="shared" ref="X1694:X1757" si="300">SUM(T1694,O1694:P1694,W1694)</f>
        <v>132304.72</v>
      </c>
      <c r="Y1694" s="2"/>
      <c r="Z1694" s="2"/>
      <c r="AA1694" s="2"/>
      <c r="AB1694" s="2"/>
      <c r="AC1694" s="2"/>
      <c r="AD1694" s="2"/>
      <c r="AE1694" s="2"/>
      <c r="AF1694" s="2"/>
      <c r="AG1694" s="2"/>
      <c r="AH1694" s="2"/>
      <c r="AI1694" s="2"/>
      <c r="AJ1694" s="2"/>
      <c r="AK1694" s="2"/>
      <c r="AL1694" s="2"/>
      <c r="AM1694" s="2"/>
      <c r="AN1694" s="2"/>
      <c r="AO1694" s="2"/>
      <c r="AP1694" s="2"/>
      <c r="AQ1694" s="2"/>
      <c r="AR1694" s="2"/>
      <c r="AS1694" s="2"/>
      <c r="AT1694" s="2"/>
      <c r="AU1694" s="2"/>
      <c r="AV1694" s="2"/>
      <c r="AW1694" s="2"/>
      <c r="AX1694" s="2"/>
      <c r="AY1694" s="2"/>
      <c r="AZ1694" s="2"/>
      <c r="BA1694" s="2"/>
      <c r="BB1694" s="2"/>
      <c r="BC1694" s="2"/>
      <c r="BD1694" s="2"/>
      <c r="BE1694" s="2"/>
      <c r="BF1694" s="2"/>
      <c r="BG1694" s="2"/>
      <c r="BH1694" s="2"/>
      <c r="BI1694" s="2"/>
      <c r="BJ1694" s="2"/>
      <c r="BK1694" s="2"/>
      <c r="BL1694" s="2"/>
      <c r="BM1694" s="2"/>
      <c r="BN1694" s="2"/>
      <c r="BO1694" s="2"/>
      <c r="BP1694" s="2"/>
      <c r="BQ1694" s="2"/>
      <c r="BR1694" s="2"/>
      <c r="BS1694" s="2"/>
      <c r="BT1694" s="2"/>
      <c r="BU1694" s="2"/>
      <c r="BV1694" s="2"/>
      <c r="BW1694" s="2"/>
      <c r="BX1694" s="2"/>
      <c r="BY1694" s="2"/>
      <c r="BZ1694" s="2"/>
      <c r="CA1694" s="2"/>
      <c r="CB1694" s="2"/>
      <c r="CC1694" s="2"/>
      <c r="CD1694" s="2"/>
      <c r="CE1694" s="2"/>
      <c r="CF1694" s="2"/>
      <c r="CG1694" s="2"/>
      <c r="CH1694" s="2"/>
      <c r="CI1694" s="2"/>
      <c r="CJ1694" s="2"/>
      <c r="CK1694" s="2"/>
      <c r="CL1694" s="2"/>
      <c r="CM1694" s="2"/>
      <c r="CN1694" s="2"/>
      <c r="CO1694" s="2"/>
      <c r="CP1694" s="2"/>
      <c r="CQ1694" s="2"/>
      <c r="CR1694" s="2"/>
      <c r="CS1694" s="2"/>
      <c r="CT1694" s="2"/>
      <c r="CU1694" s="2"/>
      <c r="CV1694" s="2"/>
      <c r="CW1694" s="2"/>
      <c r="CX1694" s="2"/>
      <c r="CY1694" s="2"/>
      <c r="CZ1694" s="2"/>
      <c r="DA1694" s="2"/>
      <c r="DB1694" s="2"/>
      <c r="DC1694" s="2"/>
      <c r="DD1694" s="2"/>
      <c r="DE1694" s="2"/>
      <c r="DF1694" s="2"/>
      <c r="DG1694" s="2"/>
      <c r="DH1694" s="2"/>
      <c r="DI1694" s="2"/>
      <c r="DJ1694" s="2"/>
      <c r="DK1694" s="2"/>
      <c r="DL1694" s="2"/>
      <c r="DM1694" s="2"/>
      <c r="DN1694" s="2"/>
      <c r="DO1694" s="2"/>
      <c r="DP1694" s="2"/>
      <c r="DQ1694" s="2"/>
      <c r="DR1694" s="2"/>
      <c r="DS1694" s="2"/>
      <c r="DT1694" s="2"/>
      <c r="DU1694" s="2"/>
      <c r="DV1694" s="2"/>
      <c r="DW1694" s="2"/>
      <c r="DX1694" s="2"/>
      <c r="DY1694" s="2"/>
      <c r="DZ1694" s="2"/>
      <c r="EA1694" s="2"/>
      <c r="EB1694" s="2"/>
      <c r="EC1694" s="2"/>
      <c r="ED1694" s="2"/>
      <c r="EE1694" s="2"/>
      <c r="EF1694" s="2"/>
      <c r="EG1694" s="2"/>
      <c r="EH1694" s="2"/>
      <c r="EI1694" s="2"/>
      <c r="EJ1694" s="2"/>
      <c r="EK1694" s="2"/>
      <c r="EL1694" s="2"/>
      <c r="EM1694" s="2"/>
      <c r="EN1694" s="2"/>
      <c r="EO1694" s="2"/>
      <c r="EP1694" s="2"/>
      <c r="EQ1694" s="2"/>
      <c r="ER1694" s="2"/>
      <c r="ES1694" s="2"/>
      <c r="ET1694" s="2"/>
      <c r="EU1694" s="2"/>
      <c r="EV1694" s="2"/>
      <c r="EW1694" s="2"/>
      <c r="EX1694" s="2"/>
      <c r="EY1694" s="2"/>
      <c r="EZ1694" s="2"/>
      <c r="FA1694" s="2"/>
      <c r="FB1694" s="2"/>
      <c r="FC1694" s="2"/>
    </row>
    <row r="1695" spans="1:159" s="4" customFormat="1">
      <c r="A1695" s="50" t="s">
        <v>2210</v>
      </c>
      <c r="B1695" s="59" t="s">
        <v>2752</v>
      </c>
      <c r="C1695" s="61">
        <v>2462</v>
      </c>
      <c r="D1695" s="72" t="s">
        <v>577</v>
      </c>
      <c r="E1695" s="78" t="str">
        <f>IFERROR(VLOOKUP($C1695,'2025-26 School Level AAFTE'!$C$2:$L$2349,9,FALSE), "No")</f>
        <v>No</v>
      </c>
      <c r="F1695" s="67">
        <f>IFERROR(VLOOKUP($C1695,'2025-26 School Level AAFTE'!$C$2:$J$2349,8,FALSE), 0)</f>
        <v>527.70000000000005</v>
      </c>
      <c r="G1695" s="69">
        <f>IFERROR(IF(E1695= "yes",VLOOKUP(C1695,Summary!$B:$I,6,0),0),0)</f>
        <v>0</v>
      </c>
      <c r="H1695" s="68">
        <f t="shared" si="291"/>
        <v>0</v>
      </c>
      <c r="I1695" s="110">
        <f>VLOOKUP($A1695,'2026-27 Salary &amp; Benefits'!$A:$I,3,FALSE)</f>
        <v>1.18</v>
      </c>
      <c r="J1695" s="110">
        <f>VLOOKUP($A1695,'2026-27 Salary &amp; Benefits'!$A:$I,4,FALSE)</f>
        <v>1.18</v>
      </c>
      <c r="K1695" s="101">
        <f t="shared" si="292"/>
        <v>0</v>
      </c>
      <c r="L1695" s="100">
        <f t="shared" si="293"/>
        <v>0</v>
      </c>
      <c r="M1695" s="102">
        <f>'2026-27 Salary &amp; Benefits'!$E$6</f>
        <v>78209</v>
      </c>
      <c r="N1695" s="102">
        <f>'2026-27 Salary &amp; Benefits'!$F$6</f>
        <v>82248</v>
      </c>
      <c r="O1695" s="7">
        <f t="shared" si="294"/>
        <v>0</v>
      </c>
      <c r="P1695" s="7">
        <f t="shared" si="295"/>
        <v>0</v>
      </c>
      <c r="Q1695" s="7">
        <f>'2026-27 Salary &amp; Benefits'!G$6</f>
        <v>16817.759999999998</v>
      </c>
      <c r="R1695" s="103">
        <f>'2026-27 Salary &amp; Benefits'!H$6</f>
        <v>0.16020000000000001</v>
      </c>
      <c r="S1695" s="103">
        <f>'2026-27 Salary &amp; Benefits'!I$6</f>
        <v>0.15390000000000001</v>
      </c>
      <c r="T1695" s="7">
        <f t="shared" si="296"/>
        <v>0</v>
      </c>
      <c r="U1695" s="7">
        <f t="shared" si="297"/>
        <v>0</v>
      </c>
      <c r="V1695" s="7">
        <f t="shared" si="298"/>
        <v>0</v>
      </c>
      <c r="W1695" s="7">
        <f t="shared" si="299"/>
        <v>0</v>
      </c>
      <c r="X1695" s="18">
        <f t="shared" si="300"/>
        <v>0</v>
      </c>
      <c r="Y1695" s="2"/>
      <c r="Z1695" s="2"/>
      <c r="AA1695" s="2"/>
      <c r="AB1695" s="2"/>
      <c r="AC1695" s="2"/>
      <c r="AD1695" s="2"/>
      <c r="AE1695" s="2"/>
      <c r="AF1695" s="2"/>
      <c r="AG1695" s="2"/>
      <c r="AH1695" s="2"/>
      <c r="AI1695" s="2"/>
      <c r="AJ1695" s="2"/>
      <c r="AK1695" s="2"/>
      <c r="AL1695" s="2"/>
      <c r="AM1695" s="2"/>
      <c r="AN1695" s="2"/>
      <c r="AO1695" s="2"/>
      <c r="AP1695" s="2"/>
      <c r="AQ1695" s="2"/>
      <c r="AR1695" s="2"/>
      <c r="AS1695" s="2"/>
      <c r="AT1695" s="2"/>
      <c r="AU1695" s="2"/>
      <c r="AV1695" s="2"/>
      <c r="AW1695" s="2"/>
      <c r="AX1695" s="2"/>
      <c r="AY1695" s="2"/>
      <c r="AZ1695" s="2"/>
      <c r="BA1695" s="2"/>
      <c r="BB1695" s="2"/>
      <c r="BC1695" s="2"/>
      <c r="BD1695" s="2"/>
      <c r="BE1695" s="2"/>
      <c r="BF1695" s="2"/>
      <c r="BG1695" s="2"/>
      <c r="BH1695" s="2"/>
      <c r="BI1695" s="2"/>
      <c r="BJ1695" s="2"/>
      <c r="BK1695" s="2"/>
      <c r="BL1695" s="2"/>
      <c r="BM1695" s="2"/>
      <c r="BN1695" s="2"/>
      <c r="BO1695" s="2"/>
      <c r="BP1695" s="2"/>
      <c r="BQ1695" s="2"/>
      <c r="BR1695" s="2"/>
      <c r="BS1695" s="2"/>
      <c r="BT1695" s="2"/>
      <c r="BU1695" s="2"/>
      <c r="BV1695" s="2"/>
      <c r="BW1695" s="2"/>
      <c r="BX1695" s="2"/>
      <c r="BY1695" s="2"/>
      <c r="BZ1695" s="2"/>
      <c r="CA1695" s="2"/>
      <c r="CB1695" s="2"/>
      <c r="CC1695" s="2"/>
      <c r="CD1695" s="2"/>
      <c r="CE1695" s="2"/>
      <c r="CF1695" s="2"/>
      <c r="CG1695" s="2"/>
      <c r="CH1695" s="2"/>
      <c r="CI1695" s="2"/>
      <c r="CJ1695" s="2"/>
      <c r="CK1695" s="2"/>
      <c r="CL1695" s="2"/>
      <c r="CM1695" s="2"/>
      <c r="CN1695" s="2"/>
      <c r="CO1695" s="2"/>
      <c r="CP1695" s="2"/>
      <c r="CQ1695" s="2"/>
      <c r="CR1695" s="2"/>
      <c r="CS1695" s="2"/>
      <c r="CT1695" s="2"/>
      <c r="CU1695" s="2"/>
      <c r="CV1695" s="2"/>
      <c r="CW1695" s="2"/>
      <c r="CX1695" s="2"/>
      <c r="CY1695" s="2"/>
      <c r="CZ1695" s="2"/>
      <c r="DA1695" s="2"/>
      <c r="DB1695" s="2"/>
      <c r="DC1695" s="2"/>
      <c r="DD1695" s="2"/>
      <c r="DE1695" s="2"/>
      <c r="DF1695" s="2"/>
      <c r="DG1695" s="2"/>
      <c r="DH1695" s="2"/>
      <c r="DI1695" s="2"/>
      <c r="DJ1695" s="2"/>
      <c r="DK1695" s="2"/>
      <c r="DL1695" s="2"/>
      <c r="DM1695" s="2"/>
      <c r="DN1695" s="2"/>
      <c r="DO1695" s="2"/>
      <c r="DP1695" s="2"/>
      <c r="DQ1695" s="2"/>
      <c r="DR1695" s="2"/>
      <c r="DS1695" s="2"/>
      <c r="DT1695" s="2"/>
      <c r="DU1695" s="2"/>
      <c r="DV1695" s="2"/>
      <c r="DW1695" s="2"/>
      <c r="DX1695" s="2"/>
      <c r="DY1695" s="2"/>
      <c r="DZ1695" s="2"/>
      <c r="EA1695" s="2"/>
      <c r="EB1695" s="2"/>
      <c r="EC1695" s="2"/>
      <c r="ED1695" s="2"/>
      <c r="EE1695" s="2"/>
      <c r="EF1695" s="2"/>
      <c r="EG1695" s="2"/>
      <c r="EH1695" s="2"/>
      <c r="EI1695" s="2"/>
      <c r="EJ1695" s="2"/>
      <c r="EK1695" s="2"/>
      <c r="EL1695" s="2"/>
      <c r="EM1695" s="2"/>
      <c r="EN1695" s="2"/>
      <c r="EO1695" s="2"/>
      <c r="EP1695" s="2"/>
      <c r="EQ1695" s="2"/>
      <c r="ER1695" s="2"/>
      <c r="ES1695" s="2"/>
      <c r="ET1695" s="2"/>
      <c r="EU1695" s="2"/>
      <c r="EV1695" s="2"/>
      <c r="EW1695" s="2"/>
      <c r="EX1695" s="2"/>
      <c r="EY1695" s="2"/>
      <c r="EZ1695" s="2"/>
      <c r="FA1695" s="2"/>
      <c r="FB1695" s="2"/>
      <c r="FC1695" s="2"/>
    </row>
    <row r="1696" spans="1:159" s="4" customFormat="1">
      <c r="A1696" s="50" t="s">
        <v>2210</v>
      </c>
      <c r="B1696" s="59" t="s">
        <v>2752</v>
      </c>
      <c r="C1696" s="60">
        <v>2435</v>
      </c>
      <c r="D1696" s="59" t="s">
        <v>574</v>
      </c>
      <c r="E1696" s="78" t="str">
        <f>IFERROR(VLOOKUP($C1696,'2025-26 School Level AAFTE'!$C$2:$L$2349,9,FALSE), "No")</f>
        <v>No</v>
      </c>
      <c r="F1696" s="67">
        <f>IFERROR(VLOOKUP($C1696,'2025-26 School Level AAFTE'!$C$2:$J$2349,8,FALSE), 0)</f>
        <v>1018.98</v>
      </c>
      <c r="G1696" s="69">
        <f>IFERROR(IF(E1696= "yes",VLOOKUP(C1696,Summary!$B:$I,6,0),0),0)</f>
        <v>0</v>
      </c>
      <c r="H1696" s="68">
        <f t="shared" si="291"/>
        <v>0</v>
      </c>
      <c r="I1696" s="110">
        <f>VLOOKUP($A1696,'2026-27 Salary &amp; Benefits'!$A:$I,3,FALSE)</f>
        <v>1.18</v>
      </c>
      <c r="J1696" s="110">
        <f>VLOOKUP($A1696,'2026-27 Salary &amp; Benefits'!$A:$I,4,FALSE)</f>
        <v>1.18</v>
      </c>
      <c r="K1696" s="101">
        <f t="shared" si="292"/>
        <v>0</v>
      </c>
      <c r="L1696" s="100">
        <f t="shared" si="293"/>
        <v>0</v>
      </c>
      <c r="M1696" s="102">
        <f>'2026-27 Salary &amp; Benefits'!$E$6</f>
        <v>78209</v>
      </c>
      <c r="N1696" s="102">
        <f>'2026-27 Salary &amp; Benefits'!$F$6</f>
        <v>82248</v>
      </c>
      <c r="O1696" s="7">
        <f t="shared" si="294"/>
        <v>0</v>
      </c>
      <c r="P1696" s="7">
        <f t="shared" si="295"/>
        <v>0</v>
      </c>
      <c r="Q1696" s="7">
        <f>'2026-27 Salary &amp; Benefits'!G$6</f>
        <v>16817.759999999998</v>
      </c>
      <c r="R1696" s="103">
        <f>'2026-27 Salary &amp; Benefits'!H$6</f>
        <v>0.16020000000000001</v>
      </c>
      <c r="S1696" s="103">
        <f>'2026-27 Salary &amp; Benefits'!I$6</f>
        <v>0.15390000000000001</v>
      </c>
      <c r="T1696" s="7">
        <f t="shared" si="296"/>
        <v>0</v>
      </c>
      <c r="U1696" s="7">
        <f t="shared" si="297"/>
        <v>0</v>
      </c>
      <c r="V1696" s="7">
        <f t="shared" si="298"/>
        <v>0</v>
      </c>
      <c r="W1696" s="7">
        <f t="shared" si="299"/>
        <v>0</v>
      </c>
      <c r="X1696" s="18">
        <f t="shared" si="300"/>
        <v>0</v>
      </c>
      <c r="Y1696" s="2"/>
      <c r="Z1696" s="2"/>
      <c r="AA1696" s="2"/>
      <c r="AB1696" s="2"/>
      <c r="AC1696" s="2"/>
      <c r="AD1696" s="2"/>
      <c r="AE1696" s="2"/>
      <c r="AF1696" s="2"/>
      <c r="AG1696" s="2"/>
      <c r="AH1696" s="2"/>
      <c r="AI1696" s="2"/>
      <c r="AJ1696" s="2"/>
      <c r="AK1696" s="2"/>
      <c r="AL1696" s="2"/>
      <c r="AM1696" s="2"/>
      <c r="AN1696" s="2"/>
      <c r="AO1696" s="2"/>
      <c r="AP1696" s="2"/>
      <c r="AQ1696" s="2"/>
      <c r="AR1696" s="2"/>
      <c r="AS1696" s="2"/>
      <c r="AT1696" s="2"/>
      <c r="AU1696" s="2"/>
      <c r="AV1696" s="2"/>
      <c r="AW1696" s="2"/>
      <c r="AX1696" s="2"/>
      <c r="AY1696" s="2"/>
      <c r="AZ1696" s="2"/>
      <c r="BA1696" s="2"/>
      <c r="BB1696" s="2"/>
      <c r="BC1696" s="2"/>
      <c r="BD1696" s="2"/>
      <c r="BE1696" s="2"/>
      <c r="BF1696" s="2"/>
      <c r="BG1696" s="2"/>
      <c r="BH1696" s="2"/>
      <c r="BI1696" s="2"/>
      <c r="BJ1696" s="2"/>
      <c r="BK1696" s="2"/>
      <c r="BL1696" s="2"/>
      <c r="BM1696" s="2"/>
      <c r="BN1696" s="2"/>
      <c r="BO1696" s="2"/>
      <c r="BP1696" s="2"/>
      <c r="BQ1696" s="2"/>
      <c r="BR1696" s="2"/>
      <c r="BS1696" s="2"/>
      <c r="BT1696" s="2"/>
      <c r="BU1696" s="2"/>
      <c r="BV1696" s="2"/>
      <c r="BW1696" s="2"/>
      <c r="BX1696" s="2"/>
      <c r="BY1696" s="2"/>
      <c r="BZ1696" s="2"/>
      <c r="CA1696" s="2"/>
      <c r="CB1696" s="2"/>
      <c r="CC1696" s="2"/>
      <c r="CD1696" s="2"/>
      <c r="CE1696" s="2"/>
      <c r="CF1696" s="2"/>
      <c r="CG1696" s="2"/>
      <c r="CH1696" s="2"/>
      <c r="CI1696" s="2"/>
      <c r="CJ1696" s="2"/>
      <c r="CK1696" s="2"/>
      <c r="CL1696" s="2"/>
      <c r="CM1696" s="2"/>
      <c r="CN1696" s="2"/>
      <c r="CO1696" s="2"/>
      <c r="CP1696" s="2"/>
      <c r="CQ1696" s="2"/>
      <c r="CR1696" s="2"/>
      <c r="CS1696" s="2"/>
      <c r="CT1696" s="2"/>
      <c r="CU1696" s="2"/>
      <c r="CV1696" s="2"/>
      <c r="CW1696" s="2"/>
      <c r="CX1696" s="2"/>
      <c r="CY1696" s="2"/>
      <c r="CZ1696" s="2"/>
      <c r="DA1696" s="2"/>
      <c r="DB1696" s="2"/>
      <c r="DC1696" s="2"/>
      <c r="DD1696" s="2"/>
      <c r="DE1696" s="2"/>
      <c r="DF1696" s="2"/>
      <c r="DG1696" s="2"/>
      <c r="DH1696" s="2"/>
      <c r="DI1696" s="2"/>
      <c r="DJ1696" s="2"/>
      <c r="DK1696" s="2"/>
      <c r="DL1696" s="2"/>
      <c r="DM1696" s="2"/>
      <c r="DN1696" s="2"/>
      <c r="DO1696" s="2"/>
      <c r="DP1696" s="2"/>
      <c r="DQ1696" s="2"/>
      <c r="DR1696" s="2"/>
      <c r="DS1696" s="2"/>
      <c r="DT1696" s="2"/>
      <c r="DU1696" s="2"/>
      <c r="DV1696" s="2"/>
      <c r="DW1696" s="2"/>
      <c r="DX1696" s="2"/>
      <c r="DY1696" s="2"/>
      <c r="DZ1696" s="2"/>
      <c r="EA1696" s="2"/>
      <c r="EB1696" s="2"/>
      <c r="EC1696" s="2"/>
      <c r="ED1696" s="2"/>
      <c r="EE1696" s="2"/>
      <c r="EF1696" s="2"/>
      <c r="EG1696" s="2"/>
      <c r="EH1696" s="2"/>
      <c r="EI1696" s="2"/>
      <c r="EJ1696" s="2"/>
      <c r="EK1696" s="2"/>
      <c r="EL1696" s="2"/>
      <c r="EM1696" s="2"/>
      <c r="EN1696" s="2"/>
      <c r="EO1696" s="2"/>
      <c r="EP1696" s="2"/>
      <c r="EQ1696" s="2"/>
      <c r="ER1696" s="2"/>
      <c r="ES1696" s="2"/>
      <c r="ET1696" s="2"/>
      <c r="EU1696" s="2"/>
      <c r="EV1696" s="2"/>
      <c r="EW1696" s="2"/>
      <c r="EX1696" s="2"/>
      <c r="EY1696" s="2"/>
      <c r="EZ1696" s="2"/>
      <c r="FA1696" s="2"/>
      <c r="FB1696" s="2"/>
      <c r="FC1696" s="2"/>
    </row>
    <row r="1697" spans="1:159" s="4" customFormat="1">
      <c r="A1697" s="50" t="s">
        <v>2210</v>
      </c>
      <c r="B1697" s="59" t="s">
        <v>2752</v>
      </c>
      <c r="C1697" s="60">
        <v>2069</v>
      </c>
      <c r="D1697" s="59" t="s">
        <v>541</v>
      </c>
      <c r="E1697" s="78" t="str">
        <f>IFERROR(VLOOKUP($C1697,'2025-26 School Level AAFTE'!$C$2:$L$2349,9,FALSE), "No")</f>
        <v>No</v>
      </c>
      <c r="F1697" s="67">
        <f>IFERROR(VLOOKUP($C1697,'2025-26 School Level AAFTE'!$C$2:$J$2349,8,FALSE), 0)</f>
        <v>223.7</v>
      </c>
      <c r="G1697" s="69">
        <f>IFERROR(IF(E1697= "yes",VLOOKUP(C1697,Summary!$B:$I,6,0),0),0)</f>
        <v>0</v>
      </c>
      <c r="H1697" s="68">
        <f t="shared" si="291"/>
        <v>0</v>
      </c>
      <c r="I1697" s="110">
        <f>VLOOKUP($A1697,'2026-27 Salary &amp; Benefits'!$A:$I,3,FALSE)</f>
        <v>1.18</v>
      </c>
      <c r="J1697" s="110">
        <f>VLOOKUP($A1697,'2026-27 Salary &amp; Benefits'!$A:$I,4,FALSE)</f>
        <v>1.18</v>
      </c>
      <c r="K1697" s="101">
        <f t="shared" si="292"/>
        <v>0</v>
      </c>
      <c r="L1697" s="100">
        <f t="shared" si="293"/>
        <v>0</v>
      </c>
      <c r="M1697" s="102">
        <f>'2026-27 Salary &amp; Benefits'!$E$6</f>
        <v>78209</v>
      </c>
      <c r="N1697" s="102">
        <f>'2026-27 Salary &amp; Benefits'!$F$6</f>
        <v>82248</v>
      </c>
      <c r="O1697" s="7">
        <f t="shared" si="294"/>
        <v>0</v>
      </c>
      <c r="P1697" s="7">
        <f t="shared" si="295"/>
        <v>0</v>
      </c>
      <c r="Q1697" s="7">
        <f>'2026-27 Salary &amp; Benefits'!G$6</f>
        <v>16817.759999999998</v>
      </c>
      <c r="R1697" s="103">
        <f>'2026-27 Salary &amp; Benefits'!H$6</f>
        <v>0.16020000000000001</v>
      </c>
      <c r="S1697" s="103">
        <f>'2026-27 Salary &amp; Benefits'!I$6</f>
        <v>0.15390000000000001</v>
      </c>
      <c r="T1697" s="7">
        <f t="shared" si="296"/>
        <v>0</v>
      </c>
      <c r="U1697" s="7">
        <f t="shared" si="297"/>
        <v>0</v>
      </c>
      <c r="V1697" s="7">
        <f t="shared" si="298"/>
        <v>0</v>
      </c>
      <c r="W1697" s="7">
        <f t="shared" si="299"/>
        <v>0</v>
      </c>
      <c r="X1697" s="18">
        <f t="shared" si="300"/>
        <v>0</v>
      </c>
      <c r="Y1697" s="2"/>
      <c r="Z1697" s="2"/>
      <c r="AA1697" s="2"/>
      <c r="AB1697" s="2"/>
      <c r="AC1697" s="2"/>
      <c r="AD1697" s="2"/>
      <c r="AE1697" s="2"/>
      <c r="AF1697" s="2"/>
      <c r="AG1697" s="2"/>
      <c r="AH1697" s="2"/>
      <c r="AI1697" s="2"/>
      <c r="AJ1697" s="2"/>
      <c r="AK1697" s="2"/>
      <c r="AL1697" s="2"/>
      <c r="AM1697" s="2"/>
      <c r="AN1697" s="2"/>
      <c r="AO1697" s="2"/>
      <c r="AP1697" s="2"/>
      <c r="AQ1697" s="2"/>
      <c r="AR1697" s="2"/>
      <c r="AS1697" s="2"/>
      <c r="AT1697" s="2"/>
      <c r="AU1697" s="2"/>
      <c r="AV1697" s="2"/>
      <c r="AW1697" s="2"/>
      <c r="AX1697" s="2"/>
      <c r="AY1697" s="2"/>
      <c r="AZ1697" s="2"/>
      <c r="BA1697" s="2"/>
      <c r="BB1697" s="2"/>
      <c r="BC1697" s="2"/>
      <c r="BD1697" s="2"/>
      <c r="BE1697" s="2"/>
      <c r="BF1697" s="2"/>
      <c r="BG1697" s="2"/>
      <c r="BH1697" s="2"/>
      <c r="BI1697" s="2"/>
      <c r="BJ1697" s="2"/>
      <c r="BK1697" s="2"/>
      <c r="BL1697" s="2"/>
      <c r="BM1697" s="2"/>
      <c r="BN1697" s="2"/>
      <c r="BO1697" s="2"/>
      <c r="BP1697" s="2"/>
      <c r="BQ1697" s="2"/>
      <c r="BR1697" s="2"/>
      <c r="BS1697" s="2"/>
      <c r="BT1697" s="2"/>
      <c r="BU1697" s="2"/>
      <c r="BV1697" s="2"/>
      <c r="BW1697" s="2"/>
      <c r="BX1697" s="2"/>
      <c r="BY1697" s="2"/>
      <c r="BZ1697" s="2"/>
      <c r="CA1697" s="2"/>
      <c r="CB1697" s="2"/>
      <c r="CC1697" s="2"/>
      <c r="CD1697" s="2"/>
      <c r="CE1697" s="2"/>
      <c r="CF1697" s="2"/>
      <c r="CG1697" s="2"/>
      <c r="CH1697" s="2"/>
      <c r="CI1697" s="2"/>
      <c r="CJ1697" s="2"/>
      <c r="CK1697" s="2"/>
      <c r="CL1697" s="2"/>
      <c r="CM1697" s="2"/>
      <c r="CN1697" s="2"/>
      <c r="CO1697" s="2"/>
      <c r="CP1697" s="2"/>
      <c r="CQ1697" s="2"/>
      <c r="CR1697" s="2"/>
      <c r="CS1697" s="2"/>
      <c r="CT1697" s="2"/>
      <c r="CU1697" s="2"/>
      <c r="CV1697" s="2"/>
      <c r="CW1697" s="2"/>
      <c r="CX1697" s="2"/>
      <c r="CY1697" s="2"/>
      <c r="CZ1697" s="2"/>
      <c r="DA1697" s="2"/>
      <c r="DB1697" s="2"/>
      <c r="DC1697" s="2"/>
      <c r="DD1697" s="2"/>
      <c r="DE1697" s="2"/>
      <c r="DF1697" s="2"/>
      <c r="DG1697" s="2"/>
      <c r="DH1697" s="2"/>
      <c r="DI1697" s="2"/>
      <c r="DJ1697" s="2"/>
      <c r="DK1697" s="2"/>
      <c r="DL1697" s="2"/>
      <c r="DM1697" s="2"/>
      <c r="DN1697" s="2"/>
      <c r="DO1697" s="2"/>
      <c r="DP1697" s="2"/>
      <c r="DQ1697" s="2"/>
      <c r="DR1697" s="2"/>
      <c r="DS1697" s="2"/>
      <c r="DT1697" s="2"/>
      <c r="DU1697" s="2"/>
      <c r="DV1697" s="2"/>
      <c r="DW1697" s="2"/>
      <c r="DX1697" s="2"/>
      <c r="DY1697" s="2"/>
      <c r="DZ1697" s="2"/>
      <c r="EA1697" s="2"/>
      <c r="EB1697" s="2"/>
      <c r="EC1697" s="2"/>
      <c r="ED1697" s="2"/>
      <c r="EE1697" s="2"/>
      <c r="EF1697" s="2"/>
      <c r="EG1697" s="2"/>
      <c r="EH1697" s="2"/>
      <c r="EI1697" s="2"/>
      <c r="EJ1697" s="2"/>
      <c r="EK1697" s="2"/>
      <c r="EL1697" s="2"/>
      <c r="EM1697" s="2"/>
      <c r="EN1697" s="2"/>
      <c r="EO1697" s="2"/>
      <c r="EP1697" s="2"/>
      <c r="EQ1697" s="2"/>
      <c r="ER1697" s="2"/>
      <c r="ES1697" s="2"/>
      <c r="ET1697" s="2"/>
      <c r="EU1697" s="2"/>
      <c r="EV1697" s="2"/>
      <c r="EW1697" s="2"/>
      <c r="EX1697" s="2"/>
      <c r="EY1697" s="2"/>
      <c r="EZ1697" s="2"/>
      <c r="FA1697" s="2"/>
      <c r="FB1697" s="2"/>
      <c r="FC1697" s="2"/>
    </row>
    <row r="1698" spans="1:159" s="4" customFormat="1">
      <c r="A1698" s="50" t="s">
        <v>2210</v>
      </c>
      <c r="B1698" s="59" t="s">
        <v>2752</v>
      </c>
      <c r="C1698" s="60">
        <v>5565</v>
      </c>
      <c r="D1698" s="59" t="s">
        <v>2940</v>
      </c>
      <c r="E1698" s="78" t="str">
        <f>IFERROR(VLOOKUP($C1698,'2025-26 School Level AAFTE'!$C$2:$L$2349,9,FALSE), "No")</f>
        <v>No</v>
      </c>
      <c r="F1698" s="67">
        <f>IFERROR(VLOOKUP($C1698,'2025-26 School Level AAFTE'!$C$2:$J$2349,8,FALSE), 0)</f>
        <v>282</v>
      </c>
      <c r="G1698" s="69">
        <f>IFERROR(IF(E1698= "yes",VLOOKUP(C1698,Summary!$B:$I,6,0),0),0)</f>
        <v>0</v>
      </c>
      <c r="H1698" s="68">
        <f t="shared" si="291"/>
        <v>0</v>
      </c>
      <c r="I1698" s="110">
        <f>VLOOKUP($A1698,'2026-27 Salary &amp; Benefits'!$A:$I,3,FALSE)</f>
        <v>1.18</v>
      </c>
      <c r="J1698" s="110">
        <f>VLOOKUP($A1698,'2026-27 Salary &amp; Benefits'!$A:$I,4,FALSE)</f>
        <v>1.18</v>
      </c>
      <c r="K1698" s="101">
        <f t="shared" si="292"/>
        <v>0</v>
      </c>
      <c r="L1698" s="100">
        <f t="shared" si="293"/>
        <v>0</v>
      </c>
      <c r="M1698" s="102">
        <f>'2026-27 Salary &amp; Benefits'!$E$6</f>
        <v>78209</v>
      </c>
      <c r="N1698" s="102">
        <f>'2026-27 Salary &amp; Benefits'!$F$6</f>
        <v>82248</v>
      </c>
      <c r="O1698" s="7">
        <f t="shared" si="294"/>
        <v>0</v>
      </c>
      <c r="P1698" s="7">
        <f t="shared" si="295"/>
        <v>0</v>
      </c>
      <c r="Q1698" s="7">
        <f>'2026-27 Salary &amp; Benefits'!G$6</f>
        <v>16817.759999999998</v>
      </c>
      <c r="R1698" s="103">
        <f>'2026-27 Salary &amp; Benefits'!H$6</f>
        <v>0.16020000000000001</v>
      </c>
      <c r="S1698" s="103">
        <f>'2026-27 Salary &amp; Benefits'!I$6</f>
        <v>0.15390000000000001</v>
      </c>
      <c r="T1698" s="7">
        <f t="shared" si="296"/>
        <v>0</v>
      </c>
      <c r="U1698" s="7">
        <f t="shared" si="297"/>
        <v>0</v>
      </c>
      <c r="V1698" s="7">
        <f t="shared" si="298"/>
        <v>0</v>
      </c>
      <c r="W1698" s="7">
        <f t="shared" si="299"/>
        <v>0</v>
      </c>
      <c r="X1698" s="18">
        <f t="shared" si="300"/>
        <v>0</v>
      </c>
      <c r="Y1698" s="2"/>
      <c r="Z1698" s="2"/>
      <c r="AA1698" s="2"/>
      <c r="AB1698" s="2"/>
      <c r="AC1698" s="2"/>
      <c r="AD1698" s="2"/>
      <c r="AE1698" s="2"/>
      <c r="AF1698" s="2"/>
      <c r="AG1698" s="2"/>
      <c r="AH1698" s="2"/>
      <c r="AI1698" s="2"/>
      <c r="AJ1698" s="2"/>
      <c r="AK1698" s="2"/>
      <c r="AL1698" s="2"/>
      <c r="AM1698" s="2"/>
      <c r="AN1698" s="2"/>
      <c r="AO1698" s="2"/>
      <c r="AP1698" s="2"/>
      <c r="AQ1698" s="2"/>
      <c r="AR1698" s="2"/>
      <c r="AS1698" s="2"/>
      <c r="AT1698" s="2"/>
      <c r="AU1698" s="2"/>
      <c r="AV1698" s="2"/>
      <c r="AW1698" s="2"/>
      <c r="AX1698" s="2"/>
      <c r="AY1698" s="2"/>
      <c r="AZ1698" s="2"/>
      <c r="BA1698" s="2"/>
      <c r="BB1698" s="2"/>
      <c r="BC1698" s="2"/>
      <c r="BD1698" s="2"/>
      <c r="BE1698" s="2"/>
      <c r="BF1698" s="2"/>
      <c r="BG1698" s="2"/>
      <c r="BH1698" s="2"/>
      <c r="BI1698" s="2"/>
      <c r="BJ1698" s="2"/>
      <c r="BK1698" s="2"/>
      <c r="BL1698" s="2"/>
      <c r="BM1698" s="2"/>
      <c r="BN1698" s="2"/>
      <c r="BO1698" s="2"/>
      <c r="BP1698" s="2"/>
      <c r="BQ1698" s="2"/>
      <c r="BR1698" s="2"/>
      <c r="BS1698" s="2"/>
      <c r="BT1698" s="2"/>
      <c r="BU1698" s="2"/>
      <c r="BV1698" s="2"/>
      <c r="BW1698" s="2"/>
      <c r="BX1698" s="2"/>
      <c r="BY1698" s="2"/>
      <c r="BZ1698" s="2"/>
      <c r="CA1698" s="2"/>
      <c r="CB1698" s="2"/>
      <c r="CC1698" s="2"/>
      <c r="CD1698" s="2"/>
      <c r="CE1698" s="2"/>
      <c r="CF1698" s="2"/>
      <c r="CG1698" s="2"/>
      <c r="CH1698" s="2"/>
      <c r="CI1698" s="2"/>
      <c r="CJ1698" s="2"/>
      <c r="CK1698" s="2"/>
      <c r="CL1698" s="2"/>
      <c r="CM1698" s="2"/>
      <c r="CN1698" s="2"/>
      <c r="CO1698" s="2"/>
      <c r="CP1698" s="2"/>
      <c r="CQ1698" s="2"/>
      <c r="CR1698" s="2"/>
      <c r="CS1698" s="2"/>
      <c r="CT1698" s="2"/>
      <c r="CU1698" s="2"/>
      <c r="CV1698" s="2"/>
      <c r="CW1698" s="2"/>
      <c r="CX1698" s="2"/>
      <c r="CY1698" s="2"/>
      <c r="CZ1698" s="2"/>
      <c r="DA1698" s="2"/>
      <c r="DB1698" s="2"/>
      <c r="DC1698" s="2"/>
      <c r="DD1698" s="2"/>
      <c r="DE1698" s="2"/>
      <c r="DF1698" s="2"/>
      <c r="DG1698" s="2"/>
      <c r="DH1698" s="2"/>
      <c r="DI1698" s="2"/>
      <c r="DJ1698" s="2"/>
      <c r="DK1698" s="2"/>
      <c r="DL1698" s="2"/>
      <c r="DM1698" s="2"/>
      <c r="DN1698" s="2"/>
      <c r="DO1698" s="2"/>
      <c r="DP1698" s="2"/>
      <c r="DQ1698" s="2"/>
      <c r="DR1698" s="2"/>
      <c r="DS1698" s="2"/>
      <c r="DT1698" s="2"/>
      <c r="DU1698" s="2"/>
      <c r="DV1698" s="2"/>
      <c r="DW1698" s="2"/>
      <c r="DX1698" s="2"/>
      <c r="DY1698" s="2"/>
      <c r="DZ1698" s="2"/>
      <c r="EA1698" s="2"/>
      <c r="EB1698" s="2"/>
      <c r="EC1698" s="2"/>
      <c r="ED1698" s="2"/>
      <c r="EE1698" s="2"/>
      <c r="EF1698" s="2"/>
      <c r="EG1698" s="2"/>
      <c r="EH1698" s="2"/>
      <c r="EI1698" s="2"/>
      <c r="EJ1698" s="2"/>
      <c r="EK1698" s="2"/>
      <c r="EL1698" s="2"/>
      <c r="EM1698" s="2"/>
      <c r="EN1698" s="2"/>
      <c r="EO1698" s="2"/>
      <c r="EP1698" s="2"/>
      <c r="EQ1698" s="2"/>
      <c r="ER1698" s="2"/>
      <c r="ES1698" s="2"/>
      <c r="ET1698" s="2"/>
      <c r="EU1698" s="2"/>
      <c r="EV1698" s="2"/>
      <c r="EW1698" s="2"/>
      <c r="EX1698" s="2"/>
      <c r="EY1698" s="2"/>
      <c r="EZ1698" s="2"/>
      <c r="FA1698" s="2"/>
      <c r="FB1698" s="2"/>
      <c r="FC1698" s="2"/>
    </row>
    <row r="1699" spans="1:159" s="4" customFormat="1">
      <c r="A1699" s="50" t="s">
        <v>2210</v>
      </c>
      <c r="B1699" s="59" t="s">
        <v>2752</v>
      </c>
      <c r="C1699" s="60">
        <v>2353</v>
      </c>
      <c r="D1699" s="59" t="s">
        <v>570</v>
      </c>
      <c r="E1699" s="78" t="str">
        <f>IFERROR(VLOOKUP($C1699,'2025-26 School Level AAFTE'!$C$2:$L$2349,9,FALSE), "No")</f>
        <v>No</v>
      </c>
      <c r="F1699" s="67">
        <f>IFERROR(VLOOKUP($C1699,'2025-26 School Level AAFTE'!$C$2:$J$2349,8,FALSE), 0)</f>
        <v>394.5</v>
      </c>
      <c r="G1699" s="69">
        <f>IFERROR(IF(E1699= "yes",VLOOKUP(C1699,Summary!$B:$I,6,0),0),0)</f>
        <v>0</v>
      </c>
      <c r="H1699" s="68">
        <f t="shared" si="291"/>
        <v>0</v>
      </c>
      <c r="I1699" s="110">
        <f>VLOOKUP($A1699,'2026-27 Salary &amp; Benefits'!$A:$I,3,FALSE)</f>
        <v>1.18</v>
      </c>
      <c r="J1699" s="110">
        <f>VLOOKUP($A1699,'2026-27 Salary &amp; Benefits'!$A:$I,4,FALSE)</f>
        <v>1.18</v>
      </c>
      <c r="K1699" s="101">
        <f t="shared" si="292"/>
        <v>0</v>
      </c>
      <c r="L1699" s="100">
        <f t="shared" si="293"/>
        <v>0</v>
      </c>
      <c r="M1699" s="102">
        <f>'2026-27 Salary &amp; Benefits'!$E$6</f>
        <v>78209</v>
      </c>
      <c r="N1699" s="102">
        <f>'2026-27 Salary &amp; Benefits'!$F$6</f>
        <v>82248</v>
      </c>
      <c r="O1699" s="7">
        <f t="shared" si="294"/>
        <v>0</v>
      </c>
      <c r="P1699" s="7">
        <f t="shared" si="295"/>
        <v>0</v>
      </c>
      <c r="Q1699" s="7">
        <f>'2026-27 Salary &amp; Benefits'!G$6</f>
        <v>16817.759999999998</v>
      </c>
      <c r="R1699" s="103">
        <f>'2026-27 Salary &amp; Benefits'!H$6</f>
        <v>0.16020000000000001</v>
      </c>
      <c r="S1699" s="103">
        <f>'2026-27 Salary &amp; Benefits'!I$6</f>
        <v>0.15390000000000001</v>
      </c>
      <c r="T1699" s="7">
        <f t="shared" si="296"/>
        <v>0</v>
      </c>
      <c r="U1699" s="7">
        <f t="shared" si="297"/>
        <v>0</v>
      </c>
      <c r="V1699" s="7">
        <f t="shared" si="298"/>
        <v>0</v>
      </c>
      <c r="W1699" s="7">
        <f t="shared" si="299"/>
        <v>0</v>
      </c>
      <c r="X1699" s="18">
        <f t="shared" si="300"/>
        <v>0</v>
      </c>
      <c r="Y1699" s="2"/>
      <c r="Z1699" s="2"/>
      <c r="AA1699" s="2"/>
      <c r="AB1699" s="2"/>
      <c r="AC1699" s="2"/>
      <c r="AD1699" s="2"/>
      <c r="AE1699" s="2"/>
      <c r="AF1699" s="2"/>
      <c r="AG1699" s="2"/>
      <c r="AH1699" s="2"/>
      <c r="AI1699" s="2"/>
      <c r="AJ1699" s="2"/>
      <c r="AK1699" s="2"/>
      <c r="AL1699" s="2"/>
      <c r="AM1699" s="2"/>
      <c r="AN1699" s="2"/>
      <c r="AO1699" s="2"/>
      <c r="AP1699" s="2"/>
      <c r="AQ1699" s="2"/>
      <c r="AR1699" s="2"/>
      <c r="AS1699" s="2"/>
      <c r="AT1699" s="2"/>
      <c r="AU1699" s="2"/>
      <c r="AV1699" s="2"/>
      <c r="AW1699" s="2"/>
      <c r="AX1699" s="2"/>
      <c r="AY1699" s="2"/>
      <c r="AZ1699" s="2"/>
      <c r="BA1699" s="2"/>
      <c r="BB1699" s="2"/>
      <c r="BC1699" s="2"/>
      <c r="BD1699" s="2"/>
      <c r="BE1699" s="2"/>
      <c r="BF1699" s="2"/>
      <c r="BG1699" s="2"/>
      <c r="BH1699" s="2"/>
      <c r="BI1699" s="2"/>
      <c r="BJ1699" s="2"/>
      <c r="BK1699" s="2"/>
      <c r="BL1699" s="2"/>
      <c r="BM1699" s="2"/>
      <c r="BN1699" s="2"/>
      <c r="BO1699" s="2"/>
      <c r="BP1699" s="2"/>
      <c r="BQ1699" s="2"/>
      <c r="BR1699" s="2"/>
      <c r="BS1699" s="2"/>
      <c r="BT1699" s="2"/>
      <c r="BU1699" s="2"/>
      <c r="BV1699" s="2"/>
      <c r="BW1699" s="2"/>
      <c r="BX1699" s="2"/>
      <c r="BY1699" s="2"/>
      <c r="BZ1699" s="2"/>
      <c r="CA1699" s="2"/>
      <c r="CB1699" s="2"/>
      <c r="CC1699" s="2"/>
      <c r="CD1699" s="2"/>
      <c r="CE1699" s="2"/>
      <c r="CF1699" s="2"/>
      <c r="CG1699" s="2"/>
      <c r="CH1699" s="2"/>
      <c r="CI1699" s="2"/>
      <c r="CJ1699" s="2"/>
      <c r="CK1699" s="2"/>
      <c r="CL1699" s="2"/>
      <c r="CM1699" s="2"/>
      <c r="CN1699" s="2"/>
      <c r="CO1699" s="2"/>
      <c r="CP1699" s="2"/>
      <c r="CQ1699" s="2"/>
      <c r="CR1699" s="2"/>
      <c r="CS1699" s="2"/>
      <c r="CT1699" s="2"/>
      <c r="CU1699" s="2"/>
      <c r="CV1699" s="2"/>
      <c r="CW1699" s="2"/>
      <c r="CX1699" s="2"/>
      <c r="CY1699" s="2"/>
      <c r="CZ1699" s="2"/>
      <c r="DA1699" s="2"/>
      <c r="DB1699" s="2"/>
      <c r="DC1699" s="2"/>
      <c r="DD1699" s="2"/>
      <c r="DE1699" s="2"/>
      <c r="DF1699" s="2"/>
      <c r="DG1699" s="2"/>
      <c r="DH1699" s="2"/>
      <c r="DI1699" s="2"/>
      <c r="DJ1699" s="2"/>
      <c r="DK1699" s="2"/>
      <c r="DL1699" s="2"/>
      <c r="DM1699" s="2"/>
      <c r="DN1699" s="2"/>
      <c r="DO1699" s="2"/>
      <c r="DP1699" s="2"/>
      <c r="DQ1699" s="2"/>
      <c r="DR1699" s="2"/>
      <c r="DS1699" s="2"/>
      <c r="DT1699" s="2"/>
      <c r="DU1699" s="2"/>
      <c r="DV1699" s="2"/>
      <c r="DW1699" s="2"/>
      <c r="DX1699" s="2"/>
      <c r="DY1699" s="2"/>
      <c r="DZ1699" s="2"/>
      <c r="EA1699" s="2"/>
      <c r="EB1699" s="2"/>
      <c r="EC1699" s="2"/>
      <c r="ED1699" s="2"/>
      <c r="EE1699" s="2"/>
      <c r="EF1699" s="2"/>
      <c r="EG1699" s="2"/>
      <c r="EH1699" s="2"/>
      <c r="EI1699" s="2"/>
      <c r="EJ1699" s="2"/>
      <c r="EK1699" s="2"/>
      <c r="EL1699" s="2"/>
      <c r="EM1699" s="2"/>
      <c r="EN1699" s="2"/>
      <c r="EO1699" s="2"/>
      <c r="EP1699" s="2"/>
      <c r="EQ1699" s="2"/>
      <c r="ER1699" s="2"/>
      <c r="ES1699" s="2"/>
      <c r="ET1699" s="2"/>
      <c r="EU1699" s="2"/>
      <c r="EV1699" s="2"/>
      <c r="EW1699" s="2"/>
      <c r="EX1699" s="2"/>
      <c r="EY1699" s="2"/>
      <c r="EZ1699" s="2"/>
      <c r="FA1699" s="2"/>
      <c r="FB1699" s="2"/>
      <c r="FC1699" s="2"/>
    </row>
    <row r="1700" spans="1:159" s="4" customFormat="1">
      <c r="A1700" s="50" t="s">
        <v>2210</v>
      </c>
      <c r="B1700" s="59" t="s">
        <v>2752</v>
      </c>
      <c r="C1700" s="60">
        <v>2089</v>
      </c>
      <c r="D1700" s="59" t="s">
        <v>544</v>
      </c>
      <c r="E1700" s="78" t="str">
        <f>IFERROR(VLOOKUP($C1700,'2025-26 School Level AAFTE'!$C$2:$L$2349,9,FALSE), "No")</f>
        <v>Yes</v>
      </c>
      <c r="F1700" s="67">
        <f>IFERROR(VLOOKUP($C1700,'2025-26 School Level AAFTE'!$C$2:$J$2349,8,FALSE), 0)</f>
        <v>253.4</v>
      </c>
      <c r="G1700" s="69">
        <f>IFERROR(IF(E1700= "yes",VLOOKUP(C1700,Summary!$B:$I,6,0),0),0)</f>
        <v>0</v>
      </c>
      <c r="H1700" s="68">
        <f t="shared" si="291"/>
        <v>253.4</v>
      </c>
      <c r="I1700" s="110">
        <f>VLOOKUP($A1700,'2026-27 Salary &amp; Benefits'!$A:$I,3,FALSE)</f>
        <v>1.18</v>
      </c>
      <c r="J1700" s="110">
        <f>VLOOKUP($A1700,'2026-27 Salary &amp; Benefits'!$A:$I,4,FALSE)</f>
        <v>1.18</v>
      </c>
      <c r="K1700" s="101">
        <f t="shared" si="292"/>
        <v>253.4</v>
      </c>
      <c r="L1700" s="100">
        <f t="shared" si="293"/>
        <v>0.74299999999999999</v>
      </c>
      <c r="M1700" s="102">
        <f>'2026-27 Salary &amp; Benefits'!$E$6</f>
        <v>78209</v>
      </c>
      <c r="N1700" s="102">
        <f>'2026-27 Salary &amp; Benefits'!$F$6</f>
        <v>82248</v>
      </c>
      <c r="O1700" s="7">
        <f t="shared" si="294"/>
        <v>68568.960000000006</v>
      </c>
      <c r="P1700" s="7">
        <f t="shared" si="295"/>
        <v>3541.1499999999942</v>
      </c>
      <c r="Q1700" s="7">
        <f>'2026-27 Salary &amp; Benefits'!G$6</f>
        <v>16817.759999999998</v>
      </c>
      <c r="R1700" s="103">
        <f>'2026-27 Salary &amp; Benefits'!H$6</f>
        <v>0.16020000000000001</v>
      </c>
      <c r="S1700" s="103">
        <f>'2026-27 Salary &amp; Benefits'!I$6</f>
        <v>0.15390000000000001</v>
      </c>
      <c r="T1700" s="7">
        <f t="shared" si="296"/>
        <v>24025.33</v>
      </c>
      <c r="U1700" s="7">
        <f t="shared" si="297"/>
        <v>1201.8399999999999</v>
      </c>
      <c r="V1700" s="7">
        <f t="shared" si="298"/>
        <v>184.96</v>
      </c>
      <c r="W1700" s="7">
        <f t="shared" si="299"/>
        <v>1386.8</v>
      </c>
      <c r="X1700" s="18">
        <f t="shared" si="300"/>
        <v>97522.240000000005</v>
      </c>
      <c r="Y1700" s="2"/>
      <c r="Z1700" s="2"/>
      <c r="AA1700" s="2"/>
      <c r="AB1700" s="2"/>
      <c r="AC1700" s="2"/>
      <c r="AD1700" s="2"/>
      <c r="AE1700" s="2"/>
      <c r="AF1700" s="2"/>
      <c r="AG1700" s="2"/>
      <c r="AH1700" s="2"/>
      <c r="AI1700" s="2"/>
      <c r="AJ1700" s="2"/>
      <c r="AK1700" s="2"/>
      <c r="AL1700" s="2"/>
      <c r="AM1700" s="2"/>
      <c r="AN1700" s="2"/>
      <c r="AO1700" s="2"/>
      <c r="AP1700" s="2"/>
      <c r="AQ1700" s="2"/>
      <c r="AR1700" s="2"/>
      <c r="AS1700" s="2"/>
      <c r="AT1700" s="2"/>
      <c r="AU1700" s="2"/>
      <c r="AV1700" s="2"/>
      <c r="AW1700" s="2"/>
      <c r="AX1700" s="2"/>
      <c r="AY1700" s="2"/>
      <c r="AZ1700" s="2"/>
      <c r="BA1700" s="2"/>
      <c r="BB1700" s="2"/>
      <c r="BC1700" s="2"/>
      <c r="BD1700" s="2"/>
      <c r="BE1700" s="2"/>
      <c r="BF1700" s="2"/>
      <c r="BG1700" s="2"/>
      <c r="BH1700" s="2"/>
      <c r="BI1700" s="2"/>
      <c r="BJ1700" s="2"/>
      <c r="BK1700" s="2"/>
      <c r="BL1700" s="2"/>
      <c r="BM1700" s="2"/>
      <c r="BN1700" s="2"/>
      <c r="BO1700" s="2"/>
      <c r="BP1700" s="2"/>
      <c r="BQ1700" s="2"/>
      <c r="BR1700" s="2"/>
      <c r="BS1700" s="2"/>
      <c r="BT1700" s="2"/>
      <c r="BU1700" s="2"/>
      <c r="BV1700" s="2"/>
      <c r="BW1700" s="2"/>
      <c r="BX1700" s="2"/>
      <c r="BY1700" s="2"/>
      <c r="BZ1700" s="2"/>
      <c r="CA1700" s="2"/>
      <c r="CB1700" s="2"/>
      <c r="CC1700" s="2"/>
      <c r="CD1700" s="2"/>
      <c r="CE1700" s="2"/>
      <c r="CF1700" s="2"/>
      <c r="CG1700" s="2"/>
      <c r="CH1700" s="2"/>
      <c r="CI1700" s="2"/>
      <c r="CJ1700" s="2"/>
      <c r="CK1700" s="2"/>
      <c r="CL1700" s="2"/>
      <c r="CM1700" s="2"/>
      <c r="CN1700" s="2"/>
      <c r="CO1700" s="2"/>
      <c r="CP1700" s="2"/>
      <c r="CQ1700" s="2"/>
      <c r="CR1700" s="2"/>
      <c r="CS1700" s="2"/>
      <c r="CT1700" s="2"/>
      <c r="CU1700" s="2"/>
      <c r="CV1700" s="2"/>
      <c r="CW1700" s="2"/>
      <c r="CX1700" s="2"/>
      <c r="CY1700" s="2"/>
      <c r="CZ1700" s="2"/>
      <c r="DA1700" s="2"/>
      <c r="DB1700" s="2"/>
      <c r="DC1700" s="2"/>
      <c r="DD1700" s="2"/>
      <c r="DE1700" s="2"/>
      <c r="DF1700" s="2"/>
      <c r="DG1700" s="2"/>
      <c r="DH1700" s="2"/>
      <c r="DI1700" s="2"/>
      <c r="DJ1700" s="2"/>
      <c r="DK1700" s="2"/>
      <c r="DL1700" s="2"/>
      <c r="DM1700" s="2"/>
      <c r="DN1700" s="2"/>
      <c r="DO1700" s="2"/>
      <c r="DP1700" s="2"/>
      <c r="DQ1700" s="2"/>
      <c r="DR1700" s="2"/>
      <c r="DS1700" s="2"/>
      <c r="DT1700" s="2"/>
      <c r="DU1700" s="2"/>
      <c r="DV1700" s="2"/>
      <c r="DW1700" s="2"/>
      <c r="DX1700" s="2"/>
      <c r="DY1700" s="2"/>
      <c r="DZ1700" s="2"/>
      <c r="EA1700" s="2"/>
      <c r="EB1700" s="2"/>
      <c r="EC1700" s="2"/>
      <c r="ED1700" s="2"/>
      <c r="EE1700" s="2"/>
      <c r="EF1700" s="2"/>
      <c r="EG1700" s="2"/>
      <c r="EH1700" s="2"/>
      <c r="EI1700" s="2"/>
      <c r="EJ1700" s="2"/>
      <c r="EK1700" s="2"/>
      <c r="EL1700" s="2"/>
      <c r="EM1700" s="2"/>
      <c r="EN1700" s="2"/>
      <c r="EO1700" s="2"/>
      <c r="EP1700" s="2"/>
      <c r="EQ1700" s="2"/>
      <c r="ER1700" s="2"/>
      <c r="ES1700" s="2"/>
      <c r="ET1700" s="2"/>
      <c r="EU1700" s="2"/>
      <c r="EV1700" s="2"/>
      <c r="EW1700" s="2"/>
      <c r="EX1700" s="2"/>
      <c r="EY1700" s="2"/>
      <c r="EZ1700" s="2"/>
      <c r="FA1700" s="2"/>
      <c r="FB1700" s="2"/>
      <c r="FC1700" s="2"/>
    </row>
    <row r="1701" spans="1:159" s="4" customFormat="1">
      <c r="A1701" s="50" t="s">
        <v>2210</v>
      </c>
      <c r="B1701" s="59" t="s">
        <v>2752</v>
      </c>
      <c r="C1701" s="60">
        <v>3517</v>
      </c>
      <c r="D1701" s="59" t="s">
        <v>601</v>
      </c>
      <c r="E1701" s="78" t="str">
        <f>IFERROR(VLOOKUP($C1701,'2025-26 School Level AAFTE'!$C$2:$L$2349,9,FALSE), "No")</f>
        <v>No</v>
      </c>
      <c r="F1701" s="67">
        <f>IFERROR(VLOOKUP($C1701,'2025-26 School Level AAFTE'!$C$2:$J$2349,8,FALSE), 0)</f>
        <v>502.43</v>
      </c>
      <c r="G1701" s="69">
        <f>IFERROR(IF(E1701= "yes",VLOOKUP(C1701,Summary!$B:$I,6,0),0),0)</f>
        <v>0</v>
      </c>
      <c r="H1701" s="68">
        <f t="shared" si="291"/>
        <v>0</v>
      </c>
      <c r="I1701" s="110">
        <f>VLOOKUP($A1701,'2026-27 Salary &amp; Benefits'!$A:$I,3,FALSE)</f>
        <v>1.18</v>
      </c>
      <c r="J1701" s="110">
        <f>VLOOKUP($A1701,'2026-27 Salary &amp; Benefits'!$A:$I,4,FALSE)</f>
        <v>1.18</v>
      </c>
      <c r="K1701" s="101">
        <f t="shared" si="292"/>
        <v>0</v>
      </c>
      <c r="L1701" s="100">
        <f t="shared" si="293"/>
        <v>0</v>
      </c>
      <c r="M1701" s="102">
        <f>'2026-27 Salary &amp; Benefits'!$E$6</f>
        <v>78209</v>
      </c>
      <c r="N1701" s="102">
        <f>'2026-27 Salary &amp; Benefits'!$F$6</f>
        <v>82248</v>
      </c>
      <c r="O1701" s="7">
        <f t="shared" si="294"/>
        <v>0</v>
      </c>
      <c r="P1701" s="7">
        <f t="shared" si="295"/>
        <v>0</v>
      </c>
      <c r="Q1701" s="7">
        <f>'2026-27 Salary &amp; Benefits'!G$6</f>
        <v>16817.759999999998</v>
      </c>
      <c r="R1701" s="103">
        <f>'2026-27 Salary &amp; Benefits'!H$6</f>
        <v>0.16020000000000001</v>
      </c>
      <c r="S1701" s="103">
        <f>'2026-27 Salary &amp; Benefits'!I$6</f>
        <v>0.15390000000000001</v>
      </c>
      <c r="T1701" s="7">
        <f t="shared" si="296"/>
        <v>0</v>
      </c>
      <c r="U1701" s="7">
        <f t="shared" si="297"/>
        <v>0</v>
      </c>
      <c r="V1701" s="7">
        <f t="shared" si="298"/>
        <v>0</v>
      </c>
      <c r="W1701" s="7">
        <f t="shared" si="299"/>
        <v>0</v>
      </c>
      <c r="X1701" s="18">
        <f t="shared" si="300"/>
        <v>0</v>
      </c>
      <c r="Y1701" s="2"/>
      <c r="Z1701" s="2"/>
      <c r="AA1701" s="2"/>
      <c r="AB1701" s="2"/>
      <c r="AC1701" s="2"/>
      <c r="AD1701" s="2"/>
      <c r="AE1701" s="2"/>
      <c r="AF1701" s="2"/>
      <c r="AG1701" s="2"/>
      <c r="AH1701" s="2"/>
      <c r="AI1701" s="2"/>
      <c r="AJ1701" s="2"/>
      <c r="AK1701" s="2"/>
      <c r="AL1701" s="2"/>
      <c r="AM1701" s="2"/>
      <c r="AN1701" s="2"/>
      <c r="AO1701" s="2"/>
      <c r="AP1701" s="2"/>
      <c r="AQ1701" s="2"/>
      <c r="AR1701" s="2"/>
      <c r="AS1701" s="2"/>
      <c r="AT1701" s="2"/>
      <c r="AU1701" s="2"/>
      <c r="AV1701" s="2"/>
      <c r="AW1701" s="2"/>
      <c r="AX1701" s="2"/>
      <c r="AY1701" s="2"/>
      <c r="AZ1701" s="2"/>
      <c r="BA1701" s="2"/>
      <c r="BB1701" s="2"/>
      <c r="BC1701" s="2"/>
      <c r="BD1701" s="2"/>
      <c r="BE1701" s="2"/>
      <c r="BF1701" s="2"/>
      <c r="BG1701" s="2"/>
      <c r="BH1701" s="2"/>
      <c r="BI1701" s="2"/>
      <c r="BJ1701" s="2"/>
      <c r="BK1701" s="2"/>
      <c r="BL1701" s="2"/>
      <c r="BM1701" s="2"/>
      <c r="BN1701" s="2"/>
      <c r="BO1701" s="2"/>
      <c r="BP1701" s="2"/>
      <c r="BQ1701" s="2"/>
      <c r="BR1701" s="2"/>
      <c r="BS1701" s="2"/>
      <c r="BT1701" s="2"/>
      <c r="BU1701" s="2"/>
      <c r="BV1701" s="2"/>
      <c r="BW1701" s="2"/>
      <c r="BX1701" s="2"/>
      <c r="BY1701" s="2"/>
      <c r="BZ1701" s="2"/>
      <c r="CA1701" s="2"/>
      <c r="CB1701" s="2"/>
      <c r="CC1701" s="2"/>
      <c r="CD1701" s="2"/>
      <c r="CE1701" s="2"/>
      <c r="CF1701" s="2"/>
      <c r="CG1701" s="2"/>
      <c r="CH1701" s="2"/>
      <c r="CI1701" s="2"/>
      <c r="CJ1701" s="2"/>
      <c r="CK1701" s="2"/>
      <c r="CL1701" s="2"/>
      <c r="CM1701" s="2"/>
      <c r="CN1701" s="2"/>
      <c r="CO1701" s="2"/>
      <c r="CP1701" s="2"/>
      <c r="CQ1701" s="2"/>
      <c r="CR1701" s="2"/>
      <c r="CS1701" s="2"/>
      <c r="CT1701" s="2"/>
      <c r="CU1701" s="2"/>
      <c r="CV1701" s="2"/>
      <c r="CW1701" s="2"/>
      <c r="CX1701" s="2"/>
      <c r="CY1701" s="2"/>
      <c r="CZ1701" s="2"/>
      <c r="DA1701" s="2"/>
      <c r="DB1701" s="2"/>
      <c r="DC1701" s="2"/>
      <c r="DD1701" s="2"/>
      <c r="DE1701" s="2"/>
      <c r="DF1701" s="2"/>
      <c r="DG1701" s="2"/>
      <c r="DH1701" s="2"/>
      <c r="DI1701" s="2"/>
      <c r="DJ1701" s="2"/>
      <c r="DK1701" s="2"/>
      <c r="DL1701" s="2"/>
      <c r="DM1701" s="2"/>
      <c r="DN1701" s="2"/>
      <c r="DO1701" s="2"/>
      <c r="DP1701" s="2"/>
      <c r="DQ1701" s="2"/>
      <c r="DR1701" s="2"/>
      <c r="DS1701" s="2"/>
      <c r="DT1701" s="2"/>
      <c r="DU1701" s="2"/>
      <c r="DV1701" s="2"/>
      <c r="DW1701" s="2"/>
      <c r="DX1701" s="2"/>
      <c r="DY1701" s="2"/>
      <c r="DZ1701" s="2"/>
      <c r="EA1701" s="2"/>
      <c r="EB1701" s="2"/>
      <c r="EC1701" s="2"/>
      <c r="ED1701" s="2"/>
      <c r="EE1701" s="2"/>
      <c r="EF1701" s="2"/>
      <c r="EG1701" s="2"/>
      <c r="EH1701" s="2"/>
      <c r="EI1701" s="2"/>
      <c r="EJ1701" s="2"/>
      <c r="EK1701" s="2"/>
      <c r="EL1701" s="2"/>
      <c r="EM1701" s="2"/>
      <c r="EN1701" s="2"/>
      <c r="EO1701" s="2"/>
      <c r="EP1701" s="2"/>
      <c r="EQ1701" s="2"/>
      <c r="ER1701" s="2"/>
      <c r="ES1701" s="2"/>
      <c r="ET1701" s="2"/>
      <c r="EU1701" s="2"/>
      <c r="EV1701" s="2"/>
      <c r="EW1701" s="2"/>
      <c r="EX1701" s="2"/>
      <c r="EY1701" s="2"/>
      <c r="EZ1701" s="2"/>
      <c r="FA1701" s="2"/>
      <c r="FB1701" s="2"/>
      <c r="FC1701" s="2"/>
    </row>
    <row r="1702" spans="1:159" s="4" customFormat="1">
      <c r="A1702" s="50" t="s">
        <v>2210</v>
      </c>
      <c r="B1702" s="59" t="s">
        <v>2752</v>
      </c>
      <c r="C1702" s="60">
        <v>5203</v>
      </c>
      <c r="D1702" s="59" t="s">
        <v>618</v>
      </c>
      <c r="E1702" s="78" t="str">
        <f>IFERROR(VLOOKUP($C1702,'2025-26 School Level AAFTE'!$C$2:$L$2349,9,FALSE), "No")</f>
        <v>No</v>
      </c>
      <c r="F1702" s="67">
        <f>IFERROR(VLOOKUP($C1702,'2025-26 School Level AAFTE'!$C$2:$J$2349,8,FALSE), 0)</f>
        <v>414.6</v>
      </c>
      <c r="G1702" s="69">
        <f>IFERROR(IF(E1702= "yes",VLOOKUP(C1702,Summary!$B:$I,6,0),0),0)</f>
        <v>0</v>
      </c>
      <c r="H1702" s="68">
        <f t="shared" si="291"/>
        <v>0</v>
      </c>
      <c r="I1702" s="110">
        <f>VLOOKUP($A1702,'2026-27 Salary &amp; Benefits'!$A:$I,3,FALSE)</f>
        <v>1.18</v>
      </c>
      <c r="J1702" s="110">
        <f>VLOOKUP($A1702,'2026-27 Salary &amp; Benefits'!$A:$I,4,FALSE)</f>
        <v>1.18</v>
      </c>
      <c r="K1702" s="101">
        <f t="shared" si="292"/>
        <v>0</v>
      </c>
      <c r="L1702" s="100">
        <f t="shared" si="293"/>
        <v>0</v>
      </c>
      <c r="M1702" s="102">
        <f>'2026-27 Salary &amp; Benefits'!$E$6</f>
        <v>78209</v>
      </c>
      <c r="N1702" s="102">
        <f>'2026-27 Salary &amp; Benefits'!$F$6</f>
        <v>82248</v>
      </c>
      <c r="O1702" s="7">
        <f t="shared" si="294"/>
        <v>0</v>
      </c>
      <c r="P1702" s="7">
        <f t="shared" si="295"/>
        <v>0</v>
      </c>
      <c r="Q1702" s="7">
        <f>'2026-27 Salary &amp; Benefits'!G$6</f>
        <v>16817.759999999998</v>
      </c>
      <c r="R1702" s="103">
        <f>'2026-27 Salary &amp; Benefits'!H$6</f>
        <v>0.16020000000000001</v>
      </c>
      <c r="S1702" s="103">
        <f>'2026-27 Salary &amp; Benefits'!I$6</f>
        <v>0.15390000000000001</v>
      </c>
      <c r="T1702" s="7">
        <f t="shared" si="296"/>
        <v>0</v>
      </c>
      <c r="U1702" s="7">
        <f t="shared" si="297"/>
        <v>0</v>
      </c>
      <c r="V1702" s="7">
        <f t="shared" si="298"/>
        <v>0</v>
      </c>
      <c r="W1702" s="7">
        <f t="shared" si="299"/>
        <v>0</v>
      </c>
      <c r="X1702" s="18">
        <f t="shared" si="300"/>
        <v>0</v>
      </c>
      <c r="Y1702" s="2"/>
      <c r="Z1702" s="2"/>
      <c r="AA1702" s="2"/>
      <c r="AB1702" s="2"/>
      <c r="AC1702" s="2"/>
      <c r="AD1702" s="2"/>
      <c r="AE1702" s="2"/>
      <c r="AF1702" s="2"/>
      <c r="AG1702" s="2"/>
      <c r="AH1702" s="2"/>
      <c r="AI1702" s="2"/>
      <c r="AJ1702" s="2"/>
      <c r="AK1702" s="2"/>
      <c r="AL1702" s="2"/>
      <c r="AM1702" s="2"/>
      <c r="AN1702" s="2"/>
      <c r="AO1702" s="2"/>
      <c r="AP1702" s="2"/>
      <c r="AQ1702" s="2"/>
      <c r="AR1702" s="2"/>
      <c r="AS1702" s="2"/>
      <c r="AT1702" s="2"/>
      <c r="AU1702" s="2"/>
      <c r="AV1702" s="2"/>
      <c r="AW1702" s="2"/>
      <c r="AX1702" s="2"/>
      <c r="AY1702" s="2"/>
      <c r="AZ1702" s="2"/>
      <c r="BA1702" s="2"/>
      <c r="BB1702" s="2"/>
      <c r="BC1702" s="2"/>
      <c r="BD1702" s="2"/>
      <c r="BE1702" s="2"/>
      <c r="BF1702" s="2"/>
      <c r="BG1702" s="2"/>
      <c r="BH1702" s="2"/>
      <c r="BI1702" s="2"/>
      <c r="BJ1702" s="2"/>
      <c r="BK1702" s="2"/>
      <c r="BL1702" s="2"/>
      <c r="BM1702" s="2"/>
      <c r="BN1702" s="2"/>
      <c r="BO1702" s="2"/>
      <c r="BP1702" s="2"/>
      <c r="BQ1702" s="2"/>
      <c r="BR1702" s="2"/>
      <c r="BS1702" s="2"/>
      <c r="BT1702" s="2"/>
      <c r="BU1702" s="2"/>
      <c r="BV1702" s="2"/>
      <c r="BW1702" s="2"/>
      <c r="BX1702" s="2"/>
      <c r="BY1702" s="2"/>
      <c r="BZ1702" s="2"/>
      <c r="CA1702" s="2"/>
      <c r="CB1702" s="2"/>
      <c r="CC1702" s="2"/>
      <c r="CD1702" s="2"/>
      <c r="CE1702" s="2"/>
      <c r="CF1702" s="2"/>
      <c r="CG1702" s="2"/>
      <c r="CH1702" s="2"/>
      <c r="CI1702" s="2"/>
      <c r="CJ1702" s="2"/>
      <c r="CK1702" s="2"/>
      <c r="CL1702" s="2"/>
      <c r="CM1702" s="2"/>
      <c r="CN1702" s="2"/>
      <c r="CO1702" s="2"/>
      <c r="CP1702" s="2"/>
      <c r="CQ1702" s="2"/>
      <c r="CR1702" s="2"/>
      <c r="CS1702" s="2"/>
      <c r="CT1702" s="2"/>
      <c r="CU1702" s="2"/>
      <c r="CV1702" s="2"/>
      <c r="CW1702" s="2"/>
      <c r="CX1702" s="2"/>
      <c r="CY1702" s="2"/>
      <c r="CZ1702" s="2"/>
      <c r="DA1702" s="2"/>
      <c r="DB1702" s="2"/>
      <c r="DC1702" s="2"/>
      <c r="DD1702" s="2"/>
      <c r="DE1702" s="2"/>
      <c r="DF1702" s="2"/>
      <c r="DG1702" s="2"/>
      <c r="DH1702" s="2"/>
      <c r="DI1702" s="2"/>
      <c r="DJ1702" s="2"/>
      <c r="DK1702" s="2"/>
      <c r="DL1702" s="2"/>
      <c r="DM1702" s="2"/>
      <c r="DN1702" s="2"/>
      <c r="DO1702" s="2"/>
      <c r="DP1702" s="2"/>
      <c r="DQ1702" s="2"/>
      <c r="DR1702" s="2"/>
      <c r="DS1702" s="2"/>
      <c r="DT1702" s="2"/>
      <c r="DU1702" s="2"/>
      <c r="DV1702" s="2"/>
      <c r="DW1702" s="2"/>
      <c r="DX1702" s="2"/>
      <c r="DY1702" s="2"/>
      <c r="DZ1702" s="2"/>
      <c r="EA1702" s="2"/>
      <c r="EB1702" s="2"/>
      <c r="EC1702" s="2"/>
      <c r="ED1702" s="2"/>
      <c r="EE1702" s="2"/>
      <c r="EF1702" s="2"/>
      <c r="EG1702" s="2"/>
      <c r="EH1702" s="2"/>
      <c r="EI1702" s="2"/>
      <c r="EJ1702" s="2"/>
      <c r="EK1702" s="2"/>
      <c r="EL1702" s="2"/>
      <c r="EM1702" s="2"/>
      <c r="EN1702" s="2"/>
      <c r="EO1702" s="2"/>
      <c r="EP1702" s="2"/>
      <c r="EQ1702" s="2"/>
      <c r="ER1702" s="2"/>
      <c r="ES1702" s="2"/>
      <c r="ET1702" s="2"/>
      <c r="EU1702" s="2"/>
      <c r="EV1702" s="2"/>
      <c r="EW1702" s="2"/>
      <c r="EX1702" s="2"/>
      <c r="EY1702" s="2"/>
      <c r="EZ1702" s="2"/>
      <c r="FA1702" s="2"/>
      <c r="FB1702" s="2"/>
      <c r="FC1702" s="2"/>
    </row>
    <row r="1703" spans="1:159" s="4" customFormat="1">
      <c r="A1703" s="50" t="s">
        <v>2210</v>
      </c>
      <c r="B1703" s="59" t="s">
        <v>2752</v>
      </c>
      <c r="C1703" s="60">
        <v>2201</v>
      </c>
      <c r="D1703" s="59" t="s">
        <v>559</v>
      </c>
      <c r="E1703" s="78" t="str">
        <f>IFERROR(VLOOKUP($C1703,'2025-26 School Level AAFTE'!$C$2:$L$2349,9,FALSE), "No")</f>
        <v>No</v>
      </c>
      <c r="F1703" s="67">
        <f>IFERROR(VLOOKUP($C1703,'2025-26 School Level AAFTE'!$C$2:$J$2349,8,FALSE), 0)</f>
        <v>186.54</v>
      </c>
      <c r="G1703" s="69">
        <f>IFERROR(IF(E1703= "yes",VLOOKUP(C1703,Summary!$B:$I,6,0),0),0)</f>
        <v>0</v>
      </c>
      <c r="H1703" s="68">
        <f t="shared" si="291"/>
        <v>0</v>
      </c>
      <c r="I1703" s="110">
        <f>VLOOKUP($A1703,'2026-27 Salary &amp; Benefits'!$A:$I,3,FALSE)</f>
        <v>1.18</v>
      </c>
      <c r="J1703" s="110">
        <f>VLOOKUP($A1703,'2026-27 Salary &amp; Benefits'!$A:$I,4,FALSE)</f>
        <v>1.18</v>
      </c>
      <c r="K1703" s="101">
        <f t="shared" si="292"/>
        <v>0</v>
      </c>
      <c r="L1703" s="100">
        <f t="shared" si="293"/>
        <v>0</v>
      </c>
      <c r="M1703" s="102">
        <f>'2026-27 Salary &amp; Benefits'!$E$6</f>
        <v>78209</v>
      </c>
      <c r="N1703" s="102">
        <f>'2026-27 Salary &amp; Benefits'!$F$6</f>
        <v>82248</v>
      </c>
      <c r="O1703" s="7">
        <f t="shared" si="294"/>
        <v>0</v>
      </c>
      <c r="P1703" s="7">
        <f t="shared" si="295"/>
        <v>0</v>
      </c>
      <c r="Q1703" s="7">
        <f>'2026-27 Salary &amp; Benefits'!G$6</f>
        <v>16817.759999999998</v>
      </c>
      <c r="R1703" s="103">
        <f>'2026-27 Salary &amp; Benefits'!H$6</f>
        <v>0.16020000000000001</v>
      </c>
      <c r="S1703" s="103">
        <f>'2026-27 Salary &amp; Benefits'!I$6</f>
        <v>0.15390000000000001</v>
      </c>
      <c r="T1703" s="7">
        <f t="shared" si="296"/>
        <v>0</v>
      </c>
      <c r="U1703" s="7">
        <f t="shared" si="297"/>
        <v>0</v>
      </c>
      <c r="V1703" s="7">
        <f t="shared" si="298"/>
        <v>0</v>
      </c>
      <c r="W1703" s="7">
        <f t="shared" si="299"/>
        <v>0</v>
      </c>
      <c r="X1703" s="18">
        <f t="shared" si="300"/>
        <v>0</v>
      </c>
      <c r="Y1703" s="2"/>
      <c r="Z1703" s="2"/>
      <c r="AA1703" s="2"/>
      <c r="AB1703" s="2"/>
      <c r="AC1703" s="2"/>
      <c r="AD1703" s="2"/>
      <c r="AE1703" s="2"/>
      <c r="AF1703" s="2"/>
      <c r="AG1703" s="2"/>
      <c r="AH1703" s="2"/>
      <c r="AI1703" s="2"/>
      <c r="AJ1703" s="2"/>
      <c r="AK1703" s="2"/>
      <c r="AL1703" s="2"/>
      <c r="AM1703" s="2"/>
      <c r="AN1703" s="2"/>
      <c r="AO1703" s="2"/>
      <c r="AP1703" s="2"/>
      <c r="AQ1703" s="2"/>
      <c r="AR1703" s="2"/>
      <c r="AS1703" s="2"/>
      <c r="AT1703" s="2"/>
      <c r="AU1703" s="2"/>
      <c r="AV1703" s="2"/>
      <c r="AW1703" s="2"/>
      <c r="AX1703" s="2"/>
      <c r="AY1703" s="2"/>
      <c r="AZ1703" s="2"/>
      <c r="BA1703" s="2"/>
      <c r="BB1703" s="2"/>
      <c r="BC1703" s="2"/>
      <c r="BD1703" s="2"/>
      <c r="BE1703" s="2"/>
      <c r="BF1703" s="2"/>
      <c r="BG1703" s="2"/>
      <c r="BH1703" s="2"/>
      <c r="BI1703" s="2"/>
      <c r="BJ1703" s="2"/>
      <c r="BK1703" s="2"/>
      <c r="BL1703" s="2"/>
      <c r="BM1703" s="2"/>
      <c r="BN1703" s="2"/>
      <c r="BO1703" s="2"/>
      <c r="BP1703" s="2"/>
      <c r="BQ1703" s="2"/>
      <c r="BR1703" s="2"/>
      <c r="BS1703" s="2"/>
      <c r="BT1703" s="2"/>
      <c r="BU1703" s="2"/>
      <c r="BV1703" s="2"/>
      <c r="BW1703" s="2"/>
      <c r="BX1703" s="2"/>
      <c r="BY1703" s="2"/>
      <c r="BZ1703" s="2"/>
      <c r="CA1703" s="2"/>
      <c r="CB1703" s="2"/>
      <c r="CC1703" s="2"/>
      <c r="CD1703" s="2"/>
      <c r="CE1703" s="2"/>
      <c r="CF1703" s="2"/>
      <c r="CG1703" s="2"/>
      <c r="CH1703" s="2"/>
      <c r="CI1703" s="2"/>
      <c r="CJ1703" s="2"/>
      <c r="CK1703" s="2"/>
      <c r="CL1703" s="2"/>
      <c r="CM1703" s="2"/>
      <c r="CN1703" s="2"/>
      <c r="CO1703" s="2"/>
      <c r="CP1703" s="2"/>
      <c r="CQ1703" s="2"/>
      <c r="CR1703" s="2"/>
      <c r="CS1703" s="2"/>
      <c r="CT1703" s="2"/>
      <c r="CU1703" s="2"/>
      <c r="CV1703" s="2"/>
      <c r="CW1703" s="2"/>
      <c r="CX1703" s="2"/>
      <c r="CY1703" s="2"/>
      <c r="CZ1703" s="2"/>
      <c r="DA1703" s="2"/>
      <c r="DB1703" s="2"/>
      <c r="DC1703" s="2"/>
      <c r="DD1703" s="2"/>
      <c r="DE1703" s="2"/>
      <c r="DF1703" s="2"/>
      <c r="DG1703" s="2"/>
      <c r="DH1703" s="2"/>
      <c r="DI1703" s="2"/>
      <c r="DJ1703" s="2"/>
      <c r="DK1703" s="2"/>
      <c r="DL1703" s="2"/>
      <c r="DM1703" s="2"/>
      <c r="DN1703" s="2"/>
      <c r="DO1703" s="2"/>
      <c r="DP1703" s="2"/>
      <c r="DQ1703" s="2"/>
      <c r="DR1703" s="2"/>
      <c r="DS1703" s="2"/>
      <c r="DT1703" s="2"/>
      <c r="DU1703" s="2"/>
      <c r="DV1703" s="2"/>
      <c r="DW1703" s="2"/>
      <c r="DX1703" s="2"/>
      <c r="DY1703" s="2"/>
      <c r="DZ1703" s="2"/>
      <c r="EA1703" s="2"/>
      <c r="EB1703" s="2"/>
      <c r="EC1703" s="2"/>
      <c r="ED1703" s="2"/>
      <c r="EE1703" s="2"/>
      <c r="EF1703" s="2"/>
      <c r="EG1703" s="2"/>
      <c r="EH1703" s="2"/>
      <c r="EI1703" s="2"/>
      <c r="EJ1703" s="2"/>
      <c r="EK1703" s="2"/>
      <c r="EL1703" s="2"/>
      <c r="EM1703" s="2"/>
      <c r="EN1703" s="2"/>
      <c r="EO1703" s="2"/>
      <c r="EP1703" s="2"/>
      <c r="EQ1703" s="2"/>
      <c r="ER1703" s="2"/>
      <c r="ES1703" s="2"/>
      <c r="ET1703" s="2"/>
      <c r="EU1703" s="2"/>
      <c r="EV1703" s="2"/>
      <c r="EW1703" s="2"/>
      <c r="EX1703" s="2"/>
      <c r="EY1703" s="2"/>
      <c r="EZ1703" s="2"/>
      <c r="FA1703" s="2"/>
      <c r="FB1703" s="2"/>
      <c r="FC1703" s="2"/>
    </row>
    <row r="1704" spans="1:159" s="4" customFormat="1">
      <c r="A1704" s="50" t="s">
        <v>2210</v>
      </c>
      <c r="B1704" s="59" t="s">
        <v>2752</v>
      </c>
      <c r="C1704" s="60">
        <v>5485</v>
      </c>
      <c r="D1704" s="59" t="s">
        <v>2484</v>
      </c>
      <c r="E1704" s="78" t="str">
        <f>IFERROR(VLOOKUP($C1704,'2025-26 School Level AAFTE'!$C$2:$L$2349,9,FALSE), "No")</f>
        <v>No</v>
      </c>
      <c r="F1704" s="67">
        <f>IFERROR(VLOOKUP($C1704,'2025-26 School Level AAFTE'!$C$2:$J$2349,8,FALSE), 0)</f>
        <v>451.47</v>
      </c>
      <c r="G1704" s="69">
        <f>IFERROR(IF(E1704= "yes",VLOOKUP(C1704,Summary!$B:$I,6,0),0),0)</f>
        <v>0</v>
      </c>
      <c r="H1704" s="68">
        <f t="shared" si="291"/>
        <v>0</v>
      </c>
      <c r="I1704" s="110">
        <f>VLOOKUP($A1704,'2026-27 Salary &amp; Benefits'!$A:$I,3,FALSE)</f>
        <v>1.18</v>
      </c>
      <c r="J1704" s="110">
        <f>VLOOKUP($A1704,'2026-27 Salary &amp; Benefits'!$A:$I,4,FALSE)</f>
        <v>1.18</v>
      </c>
      <c r="K1704" s="101">
        <f t="shared" si="292"/>
        <v>0</v>
      </c>
      <c r="L1704" s="100">
        <f t="shared" si="293"/>
        <v>0</v>
      </c>
      <c r="M1704" s="102">
        <f>'2026-27 Salary &amp; Benefits'!$E$6</f>
        <v>78209</v>
      </c>
      <c r="N1704" s="102">
        <f>'2026-27 Salary &amp; Benefits'!$F$6</f>
        <v>82248</v>
      </c>
      <c r="O1704" s="7">
        <f t="shared" si="294"/>
        <v>0</v>
      </c>
      <c r="P1704" s="7">
        <f t="shared" si="295"/>
        <v>0</v>
      </c>
      <c r="Q1704" s="7">
        <f>'2026-27 Salary &amp; Benefits'!G$6</f>
        <v>16817.759999999998</v>
      </c>
      <c r="R1704" s="103">
        <f>'2026-27 Salary &amp; Benefits'!H$6</f>
        <v>0.16020000000000001</v>
      </c>
      <c r="S1704" s="103">
        <f>'2026-27 Salary &amp; Benefits'!I$6</f>
        <v>0.15390000000000001</v>
      </c>
      <c r="T1704" s="7">
        <f t="shared" si="296"/>
        <v>0</v>
      </c>
      <c r="U1704" s="7">
        <f t="shared" si="297"/>
        <v>0</v>
      </c>
      <c r="V1704" s="7">
        <f t="shared" si="298"/>
        <v>0</v>
      </c>
      <c r="W1704" s="7">
        <f t="shared" si="299"/>
        <v>0</v>
      </c>
      <c r="X1704" s="18">
        <f t="shared" si="300"/>
        <v>0</v>
      </c>
      <c r="Y1704" s="2"/>
      <c r="Z1704" s="2"/>
      <c r="AA1704" s="2"/>
      <c r="AB1704" s="2"/>
      <c r="AC1704" s="2"/>
      <c r="AD1704" s="2"/>
      <c r="AE1704" s="2"/>
      <c r="AF1704" s="2"/>
      <c r="AG1704" s="2"/>
      <c r="AH1704" s="2"/>
      <c r="AI1704" s="2"/>
      <c r="AJ1704" s="2"/>
      <c r="AK1704" s="2"/>
      <c r="AL1704" s="2"/>
      <c r="AM1704" s="2"/>
      <c r="AN1704" s="2"/>
      <c r="AO1704" s="2"/>
      <c r="AP1704" s="2"/>
      <c r="AQ1704" s="2"/>
      <c r="AR1704" s="2"/>
      <c r="AS1704" s="2"/>
      <c r="AT1704" s="2"/>
      <c r="AU1704" s="2"/>
      <c r="AV1704" s="2"/>
      <c r="AW1704" s="2"/>
      <c r="AX1704" s="2"/>
      <c r="AY1704" s="2"/>
      <c r="AZ1704" s="2"/>
      <c r="BA1704" s="2"/>
      <c r="BB1704" s="2"/>
      <c r="BC1704" s="2"/>
      <c r="BD1704" s="2"/>
      <c r="BE1704" s="2"/>
      <c r="BF1704" s="2"/>
      <c r="BG1704" s="2"/>
      <c r="BH1704" s="2"/>
      <c r="BI1704" s="2"/>
      <c r="BJ1704" s="2"/>
      <c r="BK1704" s="2"/>
      <c r="BL1704" s="2"/>
      <c r="BM1704" s="2"/>
      <c r="BN1704" s="2"/>
      <c r="BO1704" s="2"/>
      <c r="BP1704" s="2"/>
      <c r="BQ1704" s="2"/>
      <c r="BR1704" s="2"/>
      <c r="BS1704" s="2"/>
      <c r="BT1704" s="2"/>
      <c r="BU1704" s="2"/>
      <c r="BV1704" s="2"/>
      <c r="BW1704" s="2"/>
      <c r="BX1704" s="2"/>
      <c r="BY1704" s="2"/>
      <c r="BZ1704" s="2"/>
      <c r="CA1704" s="2"/>
      <c r="CB1704" s="2"/>
      <c r="CC1704" s="2"/>
      <c r="CD1704" s="2"/>
      <c r="CE1704" s="2"/>
      <c r="CF1704" s="2"/>
      <c r="CG1704" s="2"/>
      <c r="CH1704" s="2"/>
      <c r="CI1704" s="2"/>
      <c r="CJ1704" s="2"/>
      <c r="CK1704" s="2"/>
      <c r="CL1704" s="2"/>
      <c r="CM1704" s="2"/>
      <c r="CN1704" s="2"/>
      <c r="CO1704" s="2"/>
      <c r="CP1704" s="2"/>
      <c r="CQ1704" s="2"/>
      <c r="CR1704" s="2"/>
      <c r="CS1704" s="2"/>
      <c r="CT1704" s="2"/>
      <c r="CU1704" s="2"/>
      <c r="CV1704" s="2"/>
      <c r="CW1704" s="2"/>
      <c r="CX1704" s="2"/>
      <c r="CY1704" s="2"/>
      <c r="CZ1704" s="2"/>
      <c r="DA1704" s="2"/>
      <c r="DB1704" s="2"/>
      <c r="DC1704" s="2"/>
      <c r="DD1704" s="2"/>
      <c r="DE1704" s="2"/>
      <c r="DF1704" s="2"/>
      <c r="DG1704" s="2"/>
      <c r="DH1704" s="2"/>
      <c r="DI1704" s="2"/>
      <c r="DJ1704" s="2"/>
      <c r="DK1704" s="2"/>
      <c r="DL1704" s="2"/>
      <c r="DM1704" s="2"/>
      <c r="DN1704" s="2"/>
      <c r="DO1704" s="2"/>
      <c r="DP1704" s="2"/>
      <c r="DQ1704" s="2"/>
      <c r="DR1704" s="2"/>
      <c r="DS1704" s="2"/>
      <c r="DT1704" s="2"/>
      <c r="DU1704" s="2"/>
      <c r="DV1704" s="2"/>
      <c r="DW1704" s="2"/>
      <c r="DX1704" s="2"/>
      <c r="DY1704" s="2"/>
      <c r="DZ1704" s="2"/>
      <c r="EA1704" s="2"/>
      <c r="EB1704" s="2"/>
      <c r="EC1704" s="2"/>
      <c r="ED1704" s="2"/>
      <c r="EE1704" s="2"/>
      <c r="EF1704" s="2"/>
      <c r="EG1704" s="2"/>
      <c r="EH1704" s="2"/>
      <c r="EI1704" s="2"/>
      <c r="EJ1704" s="2"/>
      <c r="EK1704" s="2"/>
      <c r="EL1704" s="2"/>
      <c r="EM1704" s="2"/>
      <c r="EN1704" s="2"/>
      <c r="EO1704" s="2"/>
      <c r="EP1704" s="2"/>
      <c r="EQ1704" s="2"/>
      <c r="ER1704" s="2"/>
      <c r="ES1704" s="2"/>
      <c r="ET1704" s="2"/>
      <c r="EU1704" s="2"/>
      <c r="EV1704" s="2"/>
      <c r="EW1704" s="2"/>
      <c r="EX1704" s="2"/>
      <c r="EY1704" s="2"/>
      <c r="EZ1704" s="2"/>
      <c r="FA1704" s="2"/>
      <c r="FB1704" s="2"/>
      <c r="FC1704" s="2"/>
    </row>
    <row r="1705" spans="1:159" s="4" customFormat="1">
      <c r="A1705" s="50" t="s">
        <v>2210</v>
      </c>
      <c r="B1705" s="59" t="s">
        <v>2752</v>
      </c>
      <c r="C1705" s="60">
        <v>3095</v>
      </c>
      <c r="D1705" s="59" t="s">
        <v>589</v>
      </c>
      <c r="E1705" s="78" t="str">
        <f>IFERROR(VLOOKUP($C1705,'2025-26 School Level AAFTE'!$C$2:$L$2349,9,FALSE), "No")</f>
        <v>Yes</v>
      </c>
      <c r="F1705" s="67">
        <f>IFERROR(VLOOKUP($C1705,'2025-26 School Level AAFTE'!$C$2:$J$2349,8,FALSE), 0)</f>
        <v>852.52</v>
      </c>
      <c r="G1705" s="69">
        <f>IFERROR(IF(E1705= "yes",VLOOKUP(C1705,Summary!$B:$I,6,0),0),0)</f>
        <v>0</v>
      </c>
      <c r="H1705" s="68">
        <f t="shared" si="291"/>
        <v>852.52</v>
      </c>
      <c r="I1705" s="110">
        <f>VLOOKUP($A1705,'2026-27 Salary &amp; Benefits'!$A:$I,3,FALSE)</f>
        <v>1.18</v>
      </c>
      <c r="J1705" s="110">
        <f>VLOOKUP($A1705,'2026-27 Salary &amp; Benefits'!$A:$I,4,FALSE)</f>
        <v>1.18</v>
      </c>
      <c r="K1705" s="101">
        <f t="shared" si="292"/>
        <v>852.52</v>
      </c>
      <c r="L1705" s="100">
        <f t="shared" si="293"/>
        <v>2.5009999999999999</v>
      </c>
      <c r="M1705" s="102">
        <f>'2026-27 Salary &amp; Benefits'!$E$6</f>
        <v>78209</v>
      </c>
      <c r="N1705" s="102">
        <f>'2026-27 Salary &amp; Benefits'!$F$6</f>
        <v>82248</v>
      </c>
      <c r="O1705" s="7">
        <f t="shared" si="294"/>
        <v>230808.84</v>
      </c>
      <c r="P1705" s="7">
        <f t="shared" si="295"/>
        <v>11919.809999999998</v>
      </c>
      <c r="Q1705" s="7">
        <f>'2026-27 Salary &amp; Benefits'!G$6</f>
        <v>16817.759999999998</v>
      </c>
      <c r="R1705" s="103">
        <f>'2026-27 Salary &amp; Benefits'!H$6</f>
        <v>0.16020000000000001</v>
      </c>
      <c r="S1705" s="103">
        <f>'2026-27 Salary &amp; Benefits'!I$6</f>
        <v>0.15390000000000001</v>
      </c>
      <c r="T1705" s="7">
        <f t="shared" si="296"/>
        <v>80871.25</v>
      </c>
      <c r="U1705" s="7">
        <f t="shared" si="297"/>
        <v>4045.48</v>
      </c>
      <c r="V1705" s="7">
        <f t="shared" si="298"/>
        <v>622.6</v>
      </c>
      <c r="W1705" s="7">
        <f t="shared" si="299"/>
        <v>4668.08</v>
      </c>
      <c r="X1705" s="18">
        <f t="shared" si="300"/>
        <v>328267.98</v>
      </c>
      <c r="Y1705" s="2"/>
      <c r="Z1705" s="2"/>
      <c r="AA1705" s="2"/>
      <c r="AB1705" s="2"/>
      <c r="AC1705" s="2"/>
      <c r="AD1705" s="2"/>
      <c r="AE1705" s="2"/>
      <c r="AF1705" s="2"/>
      <c r="AG1705" s="2"/>
      <c r="AH1705" s="2"/>
      <c r="AI1705" s="2"/>
      <c r="AJ1705" s="2"/>
      <c r="AK1705" s="2"/>
      <c r="AL1705" s="2"/>
      <c r="AM1705" s="2"/>
      <c r="AN1705" s="2"/>
      <c r="AO1705" s="2"/>
      <c r="AP1705" s="2"/>
      <c r="AQ1705" s="2"/>
      <c r="AR1705" s="2"/>
      <c r="AS1705" s="2"/>
      <c r="AT1705" s="2"/>
      <c r="AU1705" s="2"/>
      <c r="AV1705" s="2"/>
      <c r="AW1705" s="2"/>
      <c r="AX1705" s="2"/>
      <c r="AY1705" s="2"/>
      <c r="AZ1705" s="2"/>
      <c r="BA1705" s="2"/>
      <c r="BB1705" s="2"/>
      <c r="BC1705" s="2"/>
      <c r="BD1705" s="2"/>
      <c r="BE1705" s="2"/>
      <c r="BF1705" s="2"/>
      <c r="BG1705" s="2"/>
      <c r="BH1705" s="2"/>
      <c r="BI1705" s="2"/>
      <c r="BJ1705" s="2"/>
      <c r="BK1705" s="2"/>
      <c r="BL1705" s="2"/>
      <c r="BM1705" s="2"/>
      <c r="BN1705" s="2"/>
      <c r="BO1705" s="2"/>
      <c r="BP1705" s="2"/>
      <c r="BQ1705" s="2"/>
      <c r="BR1705" s="2"/>
      <c r="BS1705" s="2"/>
      <c r="BT1705" s="2"/>
      <c r="BU1705" s="2"/>
      <c r="BV1705" s="2"/>
      <c r="BW1705" s="2"/>
      <c r="BX1705" s="2"/>
      <c r="BY1705" s="2"/>
      <c r="BZ1705" s="2"/>
      <c r="CA1705" s="2"/>
      <c r="CB1705" s="2"/>
      <c r="CC1705" s="2"/>
      <c r="CD1705" s="2"/>
      <c r="CE1705" s="2"/>
      <c r="CF1705" s="2"/>
      <c r="CG1705" s="2"/>
      <c r="CH1705" s="2"/>
      <c r="CI1705" s="2"/>
      <c r="CJ1705" s="2"/>
      <c r="CK1705" s="2"/>
      <c r="CL1705" s="2"/>
      <c r="CM1705" s="2"/>
      <c r="CN1705" s="2"/>
      <c r="CO1705" s="2"/>
      <c r="CP1705" s="2"/>
      <c r="CQ1705" s="2"/>
      <c r="CR1705" s="2"/>
      <c r="CS1705" s="2"/>
      <c r="CT1705" s="2"/>
      <c r="CU1705" s="2"/>
      <c r="CV1705" s="2"/>
      <c r="CW1705" s="2"/>
      <c r="CX1705" s="2"/>
      <c r="CY1705" s="2"/>
      <c r="CZ1705" s="2"/>
      <c r="DA1705" s="2"/>
      <c r="DB1705" s="2"/>
      <c r="DC1705" s="2"/>
      <c r="DD1705" s="2"/>
      <c r="DE1705" s="2"/>
      <c r="DF1705" s="2"/>
      <c r="DG1705" s="2"/>
      <c r="DH1705" s="2"/>
      <c r="DI1705" s="2"/>
      <c r="DJ1705" s="2"/>
      <c r="DK1705" s="2"/>
      <c r="DL1705" s="2"/>
      <c r="DM1705" s="2"/>
      <c r="DN1705" s="2"/>
      <c r="DO1705" s="2"/>
      <c r="DP1705" s="2"/>
      <c r="DQ1705" s="2"/>
      <c r="DR1705" s="2"/>
      <c r="DS1705" s="2"/>
      <c r="DT1705" s="2"/>
      <c r="DU1705" s="2"/>
      <c r="DV1705" s="2"/>
      <c r="DW1705" s="2"/>
      <c r="DX1705" s="2"/>
      <c r="DY1705" s="2"/>
      <c r="DZ1705" s="2"/>
      <c r="EA1705" s="2"/>
      <c r="EB1705" s="2"/>
      <c r="EC1705" s="2"/>
      <c r="ED1705" s="2"/>
      <c r="EE1705" s="2"/>
      <c r="EF1705" s="2"/>
      <c r="EG1705" s="2"/>
      <c r="EH1705" s="2"/>
      <c r="EI1705" s="2"/>
      <c r="EJ1705" s="2"/>
      <c r="EK1705" s="2"/>
      <c r="EL1705" s="2"/>
      <c r="EM1705" s="2"/>
      <c r="EN1705" s="2"/>
      <c r="EO1705" s="2"/>
      <c r="EP1705" s="2"/>
      <c r="EQ1705" s="2"/>
      <c r="ER1705" s="2"/>
      <c r="ES1705" s="2"/>
      <c r="ET1705" s="2"/>
      <c r="EU1705" s="2"/>
      <c r="EV1705" s="2"/>
      <c r="EW1705" s="2"/>
      <c r="EX1705" s="2"/>
      <c r="EY1705" s="2"/>
      <c r="EZ1705" s="2"/>
      <c r="FA1705" s="2"/>
      <c r="FB1705" s="2"/>
      <c r="FC1705" s="2"/>
    </row>
    <row r="1706" spans="1:159" s="4" customFormat="1">
      <c r="A1706" s="50" t="s">
        <v>2210</v>
      </c>
      <c r="B1706" s="59" t="s">
        <v>2752</v>
      </c>
      <c r="C1706" s="60">
        <v>1547</v>
      </c>
      <c r="D1706" s="59" t="s">
        <v>531</v>
      </c>
      <c r="E1706" s="78" t="str">
        <f>IFERROR(VLOOKUP($C1706,'2025-26 School Level AAFTE'!$C$2:$L$2349,9,FALSE), "No")</f>
        <v>No</v>
      </c>
      <c r="F1706" s="67">
        <f>IFERROR(VLOOKUP($C1706,'2025-26 School Level AAFTE'!$C$2:$J$2349,8,FALSE), 0)</f>
        <v>86.22</v>
      </c>
      <c r="G1706" s="69">
        <f>IFERROR(IF(E1706= "yes",VLOOKUP(C1706,Summary!$B:$I,6,0),0),0)</f>
        <v>0</v>
      </c>
      <c r="H1706" s="68">
        <f t="shared" si="291"/>
        <v>0</v>
      </c>
      <c r="I1706" s="110">
        <f>VLOOKUP($A1706,'2026-27 Salary &amp; Benefits'!$A:$I,3,FALSE)</f>
        <v>1.18</v>
      </c>
      <c r="J1706" s="110">
        <f>VLOOKUP($A1706,'2026-27 Salary &amp; Benefits'!$A:$I,4,FALSE)</f>
        <v>1.18</v>
      </c>
      <c r="K1706" s="101">
        <f t="shared" si="292"/>
        <v>0</v>
      </c>
      <c r="L1706" s="100">
        <f t="shared" si="293"/>
        <v>0</v>
      </c>
      <c r="M1706" s="102">
        <f>'2026-27 Salary &amp; Benefits'!$E$6</f>
        <v>78209</v>
      </c>
      <c r="N1706" s="102">
        <f>'2026-27 Salary &amp; Benefits'!$F$6</f>
        <v>82248</v>
      </c>
      <c r="O1706" s="7">
        <f t="shared" si="294"/>
        <v>0</v>
      </c>
      <c r="P1706" s="7">
        <f t="shared" si="295"/>
        <v>0</v>
      </c>
      <c r="Q1706" s="7">
        <f>'2026-27 Salary &amp; Benefits'!G$6</f>
        <v>16817.759999999998</v>
      </c>
      <c r="R1706" s="103">
        <f>'2026-27 Salary &amp; Benefits'!H$6</f>
        <v>0.16020000000000001</v>
      </c>
      <c r="S1706" s="103">
        <f>'2026-27 Salary &amp; Benefits'!I$6</f>
        <v>0.15390000000000001</v>
      </c>
      <c r="T1706" s="7">
        <f t="shared" si="296"/>
        <v>0</v>
      </c>
      <c r="U1706" s="7">
        <f t="shared" si="297"/>
        <v>0</v>
      </c>
      <c r="V1706" s="7">
        <f t="shared" si="298"/>
        <v>0</v>
      </c>
      <c r="W1706" s="7">
        <f t="shared" si="299"/>
        <v>0</v>
      </c>
      <c r="X1706" s="18">
        <f t="shared" si="300"/>
        <v>0</v>
      </c>
      <c r="Y1706" s="2"/>
      <c r="Z1706" s="2"/>
      <c r="AA1706" s="2"/>
      <c r="AB1706" s="2"/>
      <c r="AC1706" s="2"/>
      <c r="AD1706" s="2"/>
      <c r="AE1706" s="2"/>
      <c r="AF1706" s="2"/>
      <c r="AG1706" s="2"/>
      <c r="AH1706" s="2"/>
      <c r="AI1706" s="2"/>
      <c r="AJ1706" s="2"/>
      <c r="AK1706" s="2"/>
      <c r="AL1706" s="2"/>
      <c r="AM1706" s="2"/>
      <c r="AN1706" s="2"/>
      <c r="AO1706" s="2"/>
      <c r="AP1706" s="2"/>
      <c r="AQ1706" s="2"/>
      <c r="AR1706" s="2"/>
      <c r="AS1706" s="2"/>
      <c r="AT1706" s="2"/>
      <c r="AU1706" s="2"/>
      <c r="AV1706" s="2"/>
      <c r="AW1706" s="2"/>
      <c r="AX1706" s="2"/>
      <c r="AY1706" s="2"/>
      <c r="AZ1706" s="2"/>
      <c r="BA1706" s="2"/>
      <c r="BB1706" s="2"/>
      <c r="BC1706" s="2"/>
      <c r="BD1706" s="2"/>
      <c r="BE1706" s="2"/>
      <c r="BF1706" s="2"/>
      <c r="BG1706" s="2"/>
      <c r="BH1706" s="2"/>
      <c r="BI1706" s="2"/>
      <c r="BJ1706" s="2"/>
      <c r="BK1706" s="2"/>
      <c r="BL1706" s="2"/>
      <c r="BM1706" s="2"/>
      <c r="BN1706" s="2"/>
      <c r="BO1706" s="2"/>
      <c r="BP1706" s="2"/>
      <c r="BQ1706" s="2"/>
      <c r="BR1706" s="2"/>
      <c r="BS1706" s="2"/>
      <c r="BT1706" s="2"/>
      <c r="BU1706" s="2"/>
      <c r="BV1706" s="2"/>
      <c r="BW1706" s="2"/>
      <c r="BX1706" s="2"/>
      <c r="BY1706" s="2"/>
      <c r="BZ1706" s="2"/>
      <c r="CA1706" s="2"/>
      <c r="CB1706" s="2"/>
      <c r="CC1706" s="2"/>
      <c r="CD1706" s="2"/>
      <c r="CE1706" s="2"/>
      <c r="CF1706" s="2"/>
      <c r="CG1706" s="2"/>
      <c r="CH1706" s="2"/>
      <c r="CI1706" s="2"/>
      <c r="CJ1706" s="2"/>
      <c r="CK1706" s="2"/>
      <c r="CL1706" s="2"/>
      <c r="CM1706" s="2"/>
      <c r="CN1706" s="2"/>
      <c r="CO1706" s="2"/>
      <c r="CP1706" s="2"/>
      <c r="CQ1706" s="2"/>
      <c r="CR1706" s="2"/>
      <c r="CS1706" s="2"/>
      <c r="CT1706" s="2"/>
      <c r="CU1706" s="2"/>
      <c r="CV1706" s="2"/>
      <c r="CW1706" s="2"/>
      <c r="CX1706" s="2"/>
      <c r="CY1706" s="2"/>
      <c r="CZ1706" s="2"/>
      <c r="DA1706" s="2"/>
      <c r="DB1706" s="2"/>
      <c r="DC1706" s="2"/>
      <c r="DD1706" s="2"/>
      <c r="DE1706" s="2"/>
      <c r="DF1706" s="2"/>
      <c r="DG1706" s="2"/>
      <c r="DH1706" s="2"/>
      <c r="DI1706" s="2"/>
      <c r="DJ1706" s="2"/>
      <c r="DK1706" s="2"/>
      <c r="DL1706" s="2"/>
      <c r="DM1706" s="2"/>
      <c r="DN1706" s="2"/>
      <c r="DO1706" s="2"/>
      <c r="DP1706" s="2"/>
      <c r="DQ1706" s="2"/>
      <c r="DR1706" s="2"/>
      <c r="DS1706" s="2"/>
      <c r="DT1706" s="2"/>
      <c r="DU1706" s="2"/>
      <c r="DV1706" s="2"/>
      <c r="DW1706" s="2"/>
      <c r="DX1706" s="2"/>
      <c r="DY1706" s="2"/>
      <c r="DZ1706" s="2"/>
      <c r="EA1706" s="2"/>
      <c r="EB1706" s="2"/>
      <c r="EC1706" s="2"/>
      <c r="ED1706" s="2"/>
      <c r="EE1706" s="2"/>
      <c r="EF1706" s="2"/>
      <c r="EG1706" s="2"/>
      <c r="EH1706" s="2"/>
      <c r="EI1706" s="2"/>
      <c r="EJ1706" s="2"/>
      <c r="EK1706" s="2"/>
      <c r="EL1706" s="2"/>
      <c r="EM1706" s="2"/>
      <c r="EN1706" s="2"/>
      <c r="EO1706" s="2"/>
      <c r="EP1706" s="2"/>
      <c r="EQ1706" s="2"/>
      <c r="ER1706" s="2"/>
      <c r="ES1706" s="2"/>
      <c r="ET1706" s="2"/>
      <c r="EU1706" s="2"/>
      <c r="EV1706" s="2"/>
      <c r="EW1706" s="2"/>
      <c r="EX1706" s="2"/>
      <c r="EY1706" s="2"/>
      <c r="EZ1706" s="2"/>
      <c r="FA1706" s="2"/>
      <c r="FB1706" s="2"/>
      <c r="FC1706" s="2"/>
    </row>
    <row r="1707" spans="1:159" s="4" customFormat="1">
      <c r="A1707" s="50" t="s">
        <v>2210</v>
      </c>
      <c r="B1707" s="59" t="s">
        <v>2752</v>
      </c>
      <c r="C1707" s="60">
        <v>2322</v>
      </c>
      <c r="D1707" s="59" t="s">
        <v>569</v>
      </c>
      <c r="E1707" s="78" t="str">
        <f>IFERROR(VLOOKUP($C1707,'2025-26 School Level AAFTE'!$C$2:$L$2349,9,FALSE), "No")</f>
        <v>No</v>
      </c>
      <c r="F1707" s="67">
        <f>IFERROR(VLOOKUP($C1707,'2025-26 School Level AAFTE'!$C$2:$J$2349,8,FALSE), 0)</f>
        <v>198.82</v>
      </c>
      <c r="G1707" s="69">
        <f>IFERROR(IF(E1707= "yes",VLOOKUP(C1707,Summary!$B:$I,6,0),0),0)</f>
        <v>0</v>
      </c>
      <c r="H1707" s="68">
        <f t="shared" si="291"/>
        <v>0</v>
      </c>
      <c r="I1707" s="110">
        <f>VLOOKUP($A1707,'2026-27 Salary &amp; Benefits'!$A:$I,3,FALSE)</f>
        <v>1.18</v>
      </c>
      <c r="J1707" s="110">
        <f>VLOOKUP($A1707,'2026-27 Salary &amp; Benefits'!$A:$I,4,FALSE)</f>
        <v>1.18</v>
      </c>
      <c r="K1707" s="101">
        <f t="shared" si="292"/>
        <v>0</v>
      </c>
      <c r="L1707" s="100">
        <f t="shared" si="293"/>
        <v>0</v>
      </c>
      <c r="M1707" s="102">
        <f>'2026-27 Salary &amp; Benefits'!$E$6</f>
        <v>78209</v>
      </c>
      <c r="N1707" s="102">
        <f>'2026-27 Salary &amp; Benefits'!$F$6</f>
        <v>82248</v>
      </c>
      <c r="O1707" s="7">
        <f t="shared" si="294"/>
        <v>0</v>
      </c>
      <c r="P1707" s="7">
        <f t="shared" si="295"/>
        <v>0</v>
      </c>
      <c r="Q1707" s="7">
        <f>'2026-27 Salary &amp; Benefits'!G$6</f>
        <v>16817.759999999998</v>
      </c>
      <c r="R1707" s="103">
        <f>'2026-27 Salary &amp; Benefits'!H$6</f>
        <v>0.16020000000000001</v>
      </c>
      <c r="S1707" s="103">
        <f>'2026-27 Salary &amp; Benefits'!I$6</f>
        <v>0.15390000000000001</v>
      </c>
      <c r="T1707" s="7">
        <f t="shared" si="296"/>
        <v>0</v>
      </c>
      <c r="U1707" s="7">
        <f t="shared" si="297"/>
        <v>0</v>
      </c>
      <c r="V1707" s="7">
        <f t="shared" si="298"/>
        <v>0</v>
      </c>
      <c r="W1707" s="7">
        <f t="shared" si="299"/>
        <v>0</v>
      </c>
      <c r="X1707" s="18">
        <f t="shared" si="300"/>
        <v>0</v>
      </c>
      <c r="Y1707" s="2"/>
      <c r="Z1707" s="2"/>
      <c r="AA1707" s="2"/>
      <c r="AB1707" s="2"/>
      <c r="AC1707" s="2"/>
      <c r="AD1707" s="2"/>
      <c r="AE1707" s="2"/>
      <c r="AF1707" s="2"/>
      <c r="AG1707" s="2"/>
      <c r="AH1707" s="2"/>
      <c r="AI1707" s="2"/>
      <c r="AJ1707" s="2"/>
      <c r="AK1707" s="2"/>
      <c r="AL1707" s="2"/>
      <c r="AM1707" s="2"/>
      <c r="AN1707" s="2"/>
      <c r="AO1707" s="2"/>
      <c r="AP1707" s="2"/>
      <c r="AQ1707" s="2"/>
      <c r="AR1707" s="2"/>
      <c r="AS1707" s="2"/>
      <c r="AT1707" s="2"/>
      <c r="AU1707" s="2"/>
      <c r="AV1707" s="2"/>
      <c r="AW1707" s="2"/>
      <c r="AX1707" s="2"/>
      <c r="AY1707" s="2"/>
      <c r="AZ1707" s="2"/>
      <c r="BA1707" s="2"/>
      <c r="BB1707" s="2"/>
      <c r="BC1707" s="2"/>
      <c r="BD1707" s="2"/>
      <c r="BE1707" s="2"/>
      <c r="BF1707" s="2"/>
      <c r="BG1707" s="2"/>
      <c r="BH1707" s="2"/>
      <c r="BI1707" s="2"/>
      <c r="BJ1707" s="2"/>
      <c r="BK1707" s="2"/>
      <c r="BL1707" s="2"/>
      <c r="BM1707" s="2"/>
      <c r="BN1707" s="2"/>
      <c r="BO1707" s="2"/>
      <c r="BP1707" s="2"/>
      <c r="BQ1707" s="2"/>
      <c r="BR1707" s="2"/>
      <c r="BS1707" s="2"/>
      <c r="BT1707" s="2"/>
      <c r="BU1707" s="2"/>
      <c r="BV1707" s="2"/>
      <c r="BW1707" s="2"/>
      <c r="BX1707" s="2"/>
      <c r="BY1707" s="2"/>
      <c r="BZ1707" s="2"/>
      <c r="CA1707" s="2"/>
      <c r="CB1707" s="2"/>
      <c r="CC1707" s="2"/>
      <c r="CD1707" s="2"/>
      <c r="CE1707" s="2"/>
      <c r="CF1707" s="2"/>
      <c r="CG1707" s="2"/>
      <c r="CH1707" s="2"/>
      <c r="CI1707" s="2"/>
      <c r="CJ1707" s="2"/>
      <c r="CK1707" s="2"/>
      <c r="CL1707" s="2"/>
      <c r="CM1707" s="2"/>
      <c r="CN1707" s="2"/>
      <c r="CO1707" s="2"/>
      <c r="CP1707" s="2"/>
      <c r="CQ1707" s="2"/>
      <c r="CR1707" s="2"/>
      <c r="CS1707" s="2"/>
      <c r="CT1707" s="2"/>
      <c r="CU1707" s="2"/>
      <c r="CV1707" s="2"/>
      <c r="CW1707" s="2"/>
      <c r="CX1707" s="2"/>
      <c r="CY1707" s="2"/>
      <c r="CZ1707" s="2"/>
      <c r="DA1707" s="2"/>
      <c r="DB1707" s="2"/>
      <c r="DC1707" s="2"/>
      <c r="DD1707" s="2"/>
      <c r="DE1707" s="2"/>
      <c r="DF1707" s="2"/>
      <c r="DG1707" s="2"/>
      <c r="DH1707" s="2"/>
      <c r="DI1707" s="2"/>
      <c r="DJ1707" s="2"/>
      <c r="DK1707" s="2"/>
      <c r="DL1707" s="2"/>
      <c r="DM1707" s="2"/>
      <c r="DN1707" s="2"/>
      <c r="DO1707" s="2"/>
      <c r="DP1707" s="2"/>
      <c r="DQ1707" s="2"/>
      <c r="DR1707" s="2"/>
      <c r="DS1707" s="2"/>
      <c r="DT1707" s="2"/>
      <c r="DU1707" s="2"/>
      <c r="DV1707" s="2"/>
      <c r="DW1707" s="2"/>
      <c r="DX1707" s="2"/>
      <c r="DY1707" s="2"/>
      <c r="DZ1707" s="2"/>
      <c r="EA1707" s="2"/>
      <c r="EB1707" s="2"/>
      <c r="EC1707" s="2"/>
      <c r="ED1707" s="2"/>
      <c r="EE1707" s="2"/>
      <c r="EF1707" s="2"/>
      <c r="EG1707" s="2"/>
      <c r="EH1707" s="2"/>
      <c r="EI1707" s="2"/>
      <c r="EJ1707" s="2"/>
      <c r="EK1707" s="2"/>
      <c r="EL1707" s="2"/>
      <c r="EM1707" s="2"/>
      <c r="EN1707" s="2"/>
      <c r="EO1707" s="2"/>
      <c r="EP1707" s="2"/>
      <c r="EQ1707" s="2"/>
      <c r="ER1707" s="2"/>
      <c r="ES1707" s="2"/>
      <c r="ET1707" s="2"/>
      <c r="EU1707" s="2"/>
      <c r="EV1707" s="2"/>
      <c r="EW1707" s="2"/>
      <c r="EX1707" s="2"/>
      <c r="EY1707" s="2"/>
      <c r="EZ1707" s="2"/>
      <c r="FA1707" s="2"/>
      <c r="FB1707" s="2"/>
      <c r="FC1707" s="2"/>
    </row>
    <row r="1708" spans="1:159" s="4" customFormat="1">
      <c r="A1708" s="50" t="s">
        <v>2210</v>
      </c>
      <c r="B1708" s="59" t="s">
        <v>2752</v>
      </c>
      <c r="C1708" s="60">
        <v>3479</v>
      </c>
      <c r="D1708" s="59" t="s">
        <v>600</v>
      </c>
      <c r="E1708" s="78" t="str">
        <f>IFERROR(VLOOKUP($C1708,'2025-26 School Level AAFTE'!$C$2:$L$2349,9,FALSE), "No")</f>
        <v>No</v>
      </c>
      <c r="F1708" s="67">
        <f>IFERROR(VLOOKUP($C1708,'2025-26 School Level AAFTE'!$C$2:$J$2349,8,FALSE), 0)</f>
        <v>959.28</v>
      </c>
      <c r="G1708" s="69">
        <f>IFERROR(IF(E1708= "yes",VLOOKUP(C1708,Summary!$B:$I,6,0),0),0)</f>
        <v>0</v>
      </c>
      <c r="H1708" s="68">
        <f t="shared" si="291"/>
        <v>0</v>
      </c>
      <c r="I1708" s="110">
        <f>VLOOKUP($A1708,'2026-27 Salary &amp; Benefits'!$A:$I,3,FALSE)</f>
        <v>1.18</v>
      </c>
      <c r="J1708" s="110">
        <f>VLOOKUP($A1708,'2026-27 Salary &amp; Benefits'!$A:$I,4,FALSE)</f>
        <v>1.18</v>
      </c>
      <c r="K1708" s="101">
        <f t="shared" si="292"/>
        <v>0</v>
      </c>
      <c r="L1708" s="100">
        <f t="shared" si="293"/>
        <v>0</v>
      </c>
      <c r="M1708" s="102">
        <f>'2026-27 Salary &amp; Benefits'!$E$6</f>
        <v>78209</v>
      </c>
      <c r="N1708" s="102">
        <f>'2026-27 Salary &amp; Benefits'!$F$6</f>
        <v>82248</v>
      </c>
      <c r="O1708" s="7">
        <f t="shared" si="294"/>
        <v>0</v>
      </c>
      <c r="P1708" s="7">
        <f t="shared" si="295"/>
        <v>0</v>
      </c>
      <c r="Q1708" s="7">
        <f>'2026-27 Salary &amp; Benefits'!G$6</f>
        <v>16817.759999999998</v>
      </c>
      <c r="R1708" s="103">
        <f>'2026-27 Salary &amp; Benefits'!H$6</f>
        <v>0.16020000000000001</v>
      </c>
      <c r="S1708" s="103">
        <f>'2026-27 Salary &amp; Benefits'!I$6</f>
        <v>0.15390000000000001</v>
      </c>
      <c r="T1708" s="7">
        <f t="shared" si="296"/>
        <v>0</v>
      </c>
      <c r="U1708" s="7">
        <f t="shared" si="297"/>
        <v>0</v>
      </c>
      <c r="V1708" s="7">
        <f t="shared" si="298"/>
        <v>0</v>
      </c>
      <c r="W1708" s="7">
        <f t="shared" si="299"/>
        <v>0</v>
      </c>
      <c r="X1708" s="18">
        <f t="shared" si="300"/>
        <v>0</v>
      </c>
      <c r="Y1708" s="2"/>
      <c r="Z1708" s="2"/>
      <c r="AA1708" s="2"/>
      <c r="AB1708" s="2"/>
      <c r="AC1708" s="2"/>
      <c r="AD1708" s="2"/>
      <c r="AE1708" s="2"/>
      <c r="AF1708" s="2"/>
      <c r="AG1708" s="2"/>
      <c r="AH1708" s="2"/>
      <c r="AI1708" s="2"/>
      <c r="AJ1708" s="2"/>
      <c r="AK1708" s="2"/>
      <c r="AL1708" s="2"/>
      <c r="AM1708" s="2"/>
      <c r="AN1708" s="2"/>
      <c r="AO1708" s="2"/>
      <c r="AP1708" s="2"/>
      <c r="AQ1708" s="2"/>
      <c r="AR1708" s="2"/>
      <c r="AS1708" s="2"/>
      <c r="AT1708" s="2"/>
      <c r="AU1708" s="2"/>
      <c r="AV1708" s="2"/>
      <c r="AW1708" s="2"/>
      <c r="AX1708" s="2"/>
      <c r="AY1708" s="2"/>
      <c r="AZ1708" s="2"/>
      <c r="BA1708" s="2"/>
      <c r="BB1708" s="2"/>
      <c r="BC1708" s="2"/>
      <c r="BD1708" s="2"/>
      <c r="BE1708" s="2"/>
      <c r="BF1708" s="2"/>
      <c r="BG1708" s="2"/>
      <c r="BH1708" s="2"/>
      <c r="BI1708" s="2"/>
      <c r="BJ1708" s="2"/>
      <c r="BK1708" s="2"/>
      <c r="BL1708" s="2"/>
      <c r="BM1708" s="2"/>
      <c r="BN1708" s="2"/>
      <c r="BO1708" s="2"/>
      <c r="BP1708" s="2"/>
      <c r="BQ1708" s="2"/>
      <c r="BR1708" s="2"/>
      <c r="BS1708" s="2"/>
      <c r="BT1708" s="2"/>
      <c r="BU1708" s="2"/>
      <c r="BV1708" s="2"/>
      <c r="BW1708" s="2"/>
      <c r="BX1708" s="2"/>
      <c r="BY1708" s="2"/>
      <c r="BZ1708" s="2"/>
      <c r="CA1708" s="2"/>
      <c r="CB1708" s="2"/>
      <c r="CC1708" s="2"/>
      <c r="CD1708" s="2"/>
      <c r="CE1708" s="2"/>
      <c r="CF1708" s="2"/>
      <c r="CG1708" s="2"/>
      <c r="CH1708" s="2"/>
      <c r="CI1708" s="2"/>
      <c r="CJ1708" s="2"/>
      <c r="CK1708" s="2"/>
      <c r="CL1708" s="2"/>
      <c r="CM1708" s="2"/>
      <c r="CN1708" s="2"/>
      <c r="CO1708" s="2"/>
      <c r="CP1708" s="2"/>
      <c r="CQ1708" s="2"/>
      <c r="CR1708" s="2"/>
      <c r="CS1708" s="2"/>
      <c r="CT1708" s="2"/>
      <c r="CU1708" s="2"/>
      <c r="CV1708" s="2"/>
      <c r="CW1708" s="2"/>
      <c r="CX1708" s="2"/>
      <c r="CY1708" s="2"/>
      <c r="CZ1708" s="2"/>
      <c r="DA1708" s="2"/>
      <c r="DB1708" s="2"/>
      <c r="DC1708" s="2"/>
      <c r="DD1708" s="2"/>
      <c r="DE1708" s="2"/>
      <c r="DF1708" s="2"/>
      <c r="DG1708" s="2"/>
      <c r="DH1708" s="2"/>
      <c r="DI1708" s="2"/>
      <c r="DJ1708" s="2"/>
      <c r="DK1708" s="2"/>
      <c r="DL1708" s="2"/>
      <c r="DM1708" s="2"/>
      <c r="DN1708" s="2"/>
      <c r="DO1708" s="2"/>
      <c r="DP1708" s="2"/>
      <c r="DQ1708" s="2"/>
      <c r="DR1708" s="2"/>
      <c r="DS1708" s="2"/>
      <c r="DT1708" s="2"/>
      <c r="DU1708" s="2"/>
      <c r="DV1708" s="2"/>
      <c r="DW1708" s="2"/>
      <c r="DX1708" s="2"/>
      <c r="DY1708" s="2"/>
      <c r="DZ1708" s="2"/>
      <c r="EA1708" s="2"/>
      <c r="EB1708" s="2"/>
      <c r="EC1708" s="2"/>
      <c r="ED1708" s="2"/>
      <c r="EE1708" s="2"/>
      <c r="EF1708" s="2"/>
      <c r="EG1708" s="2"/>
      <c r="EH1708" s="2"/>
      <c r="EI1708" s="2"/>
      <c r="EJ1708" s="2"/>
      <c r="EK1708" s="2"/>
      <c r="EL1708" s="2"/>
      <c r="EM1708" s="2"/>
      <c r="EN1708" s="2"/>
      <c r="EO1708" s="2"/>
      <c r="EP1708" s="2"/>
      <c r="EQ1708" s="2"/>
      <c r="ER1708" s="2"/>
      <c r="ES1708" s="2"/>
      <c r="ET1708" s="2"/>
      <c r="EU1708" s="2"/>
      <c r="EV1708" s="2"/>
      <c r="EW1708" s="2"/>
      <c r="EX1708" s="2"/>
      <c r="EY1708" s="2"/>
      <c r="EZ1708" s="2"/>
      <c r="FA1708" s="2"/>
      <c r="FB1708" s="2"/>
      <c r="FC1708" s="2"/>
    </row>
    <row r="1709" spans="1:159" s="4" customFormat="1">
      <c r="A1709" s="50" t="s">
        <v>2210</v>
      </c>
      <c r="B1709" s="59" t="s">
        <v>2752</v>
      </c>
      <c r="C1709" s="60">
        <v>3218</v>
      </c>
      <c r="D1709" s="59" t="s">
        <v>592</v>
      </c>
      <c r="E1709" s="78" t="str">
        <f>IFERROR(VLOOKUP($C1709,'2025-26 School Level AAFTE'!$C$2:$L$2349,9,FALSE), "No")</f>
        <v>No</v>
      </c>
      <c r="F1709" s="67">
        <f>IFERROR(VLOOKUP($C1709,'2025-26 School Level AAFTE'!$C$2:$J$2349,8,FALSE), 0)</f>
        <v>304.10000000000002</v>
      </c>
      <c r="G1709" s="69">
        <f>IFERROR(IF(E1709= "yes",VLOOKUP(C1709,Summary!$B:$I,6,0),0),0)</f>
        <v>0</v>
      </c>
      <c r="H1709" s="68">
        <f t="shared" si="291"/>
        <v>0</v>
      </c>
      <c r="I1709" s="110">
        <f>VLOOKUP($A1709,'2026-27 Salary &amp; Benefits'!$A:$I,3,FALSE)</f>
        <v>1.18</v>
      </c>
      <c r="J1709" s="110">
        <f>VLOOKUP($A1709,'2026-27 Salary &amp; Benefits'!$A:$I,4,FALSE)</f>
        <v>1.18</v>
      </c>
      <c r="K1709" s="101">
        <f t="shared" si="292"/>
        <v>0</v>
      </c>
      <c r="L1709" s="100">
        <f t="shared" si="293"/>
        <v>0</v>
      </c>
      <c r="M1709" s="102">
        <f>'2026-27 Salary &amp; Benefits'!$E$6</f>
        <v>78209</v>
      </c>
      <c r="N1709" s="102">
        <f>'2026-27 Salary &amp; Benefits'!$F$6</f>
        <v>82248</v>
      </c>
      <c r="O1709" s="7">
        <f t="shared" si="294"/>
        <v>0</v>
      </c>
      <c r="P1709" s="7">
        <f t="shared" si="295"/>
        <v>0</v>
      </c>
      <c r="Q1709" s="7">
        <f>'2026-27 Salary &amp; Benefits'!G$6</f>
        <v>16817.759999999998</v>
      </c>
      <c r="R1709" s="103">
        <f>'2026-27 Salary &amp; Benefits'!H$6</f>
        <v>0.16020000000000001</v>
      </c>
      <c r="S1709" s="103">
        <f>'2026-27 Salary &amp; Benefits'!I$6</f>
        <v>0.15390000000000001</v>
      </c>
      <c r="T1709" s="7">
        <f t="shared" si="296"/>
        <v>0</v>
      </c>
      <c r="U1709" s="7">
        <f t="shared" si="297"/>
        <v>0</v>
      </c>
      <c r="V1709" s="7">
        <f t="shared" si="298"/>
        <v>0</v>
      </c>
      <c r="W1709" s="7">
        <f t="shared" si="299"/>
        <v>0</v>
      </c>
      <c r="X1709" s="18">
        <f t="shared" si="300"/>
        <v>0</v>
      </c>
      <c r="Y1709" s="2"/>
      <c r="Z1709" s="2"/>
      <c r="AA1709" s="2"/>
      <c r="AB1709" s="2"/>
      <c r="AC1709" s="2"/>
      <c r="AD1709" s="2"/>
      <c r="AE1709" s="2"/>
      <c r="AF1709" s="2"/>
      <c r="AG1709" s="2"/>
      <c r="AH1709" s="2"/>
      <c r="AI1709" s="2"/>
      <c r="AJ1709" s="2"/>
      <c r="AK1709" s="2"/>
      <c r="AL1709" s="2"/>
      <c r="AM1709" s="2"/>
      <c r="AN1709" s="2"/>
      <c r="AO1709" s="2"/>
      <c r="AP1709" s="2"/>
      <c r="AQ1709" s="2"/>
      <c r="AR1709" s="2"/>
      <c r="AS1709" s="2"/>
      <c r="AT1709" s="2"/>
      <c r="AU1709" s="2"/>
      <c r="AV1709" s="2"/>
      <c r="AW1709" s="2"/>
      <c r="AX1709" s="2"/>
      <c r="AY1709" s="2"/>
      <c r="AZ1709" s="2"/>
      <c r="BA1709" s="2"/>
      <c r="BB1709" s="2"/>
      <c r="BC1709" s="2"/>
      <c r="BD1709" s="2"/>
      <c r="BE1709" s="2"/>
      <c r="BF1709" s="2"/>
      <c r="BG1709" s="2"/>
      <c r="BH1709" s="2"/>
      <c r="BI1709" s="2"/>
      <c r="BJ1709" s="2"/>
      <c r="BK1709" s="2"/>
      <c r="BL1709" s="2"/>
      <c r="BM1709" s="2"/>
      <c r="BN1709" s="2"/>
      <c r="BO1709" s="2"/>
      <c r="BP1709" s="2"/>
      <c r="BQ1709" s="2"/>
      <c r="BR1709" s="2"/>
      <c r="BS1709" s="2"/>
      <c r="BT1709" s="2"/>
      <c r="BU1709" s="2"/>
      <c r="BV1709" s="2"/>
      <c r="BW1709" s="2"/>
      <c r="BX1709" s="2"/>
      <c r="BY1709" s="2"/>
      <c r="BZ1709" s="2"/>
      <c r="CA1709" s="2"/>
      <c r="CB1709" s="2"/>
      <c r="CC1709" s="2"/>
      <c r="CD1709" s="2"/>
      <c r="CE1709" s="2"/>
      <c r="CF1709" s="2"/>
      <c r="CG1709" s="2"/>
      <c r="CH1709" s="2"/>
      <c r="CI1709" s="2"/>
      <c r="CJ1709" s="2"/>
      <c r="CK1709" s="2"/>
      <c r="CL1709" s="2"/>
      <c r="CM1709" s="2"/>
      <c r="CN1709" s="2"/>
      <c r="CO1709" s="2"/>
      <c r="CP1709" s="2"/>
      <c r="CQ1709" s="2"/>
      <c r="CR1709" s="2"/>
      <c r="CS1709" s="2"/>
      <c r="CT1709" s="2"/>
      <c r="CU1709" s="2"/>
      <c r="CV1709" s="2"/>
      <c r="CW1709" s="2"/>
      <c r="CX1709" s="2"/>
      <c r="CY1709" s="2"/>
      <c r="CZ1709" s="2"/>
      <c r="DA1709" s="2"/>
      <c r="DB1709" s="2"/>
      <c r="DC1709" s="2"/>
      <c r="DD1709" s="2"/>
      <c r="DE1709" s="2"/>
      <c r="DF1709" s="2"/>
      <c r="DG1709" s="2"/>
      <c r="DH1709" s="2"/>
      <c r="DI1709" s="2"/>
      <c r="DJ1709" s="2"/>
      <c r="DK1709" s="2"/>
      <c r="DL1709" s="2"/>
      <c r="DM1709" s="2"/>
      <c r="DN1709" s="2"/>
      <c r="DO1709" s="2"/>
      <c r="DP1709" s="2"/>
      <c r="DQ1709" s="2"/>
      <c r="DR1709" s="2"/>
      <c r="DS1709" s="2"/>
      <c r="DT1709" s="2"/>
      <c r="DU1709" s="2"/>
      <c r="DV1709" s="2"/>
      <c r="DW1709" s="2"/>
      <c r="DX1709" s="2"/>
      <c r="DY1709" s="2"/>
      <c r="DZ1709" s="2"/>
      <c r="EA1709" s="2"/>
      <c r="EB1709" s="2"/>
      <c r="EC1709" s="2"/>
      <c r="ED1709" s="2"/>
      <c r="EE1709" s="2"/>
      <c r="EF1709" s="2"/>
      <c r="EG1709" s="2"/>
      <c r="EH1709" s="2"/>
      <c r="EI1709" s="2"/>
      <c r="EJ1709" s="2"/>
      <c r="EK1709" s="2"/>
      <c r="EL1709" s="2"/>
      <c r="EM1709" s="2"/>
      <c r="EN1709" s="2"/>
      <c r="EO1709" s="2"/>
      <c r="EP1709" s="2"/>
      <c r="EQ1709" s="2"/>
      <c r="ER1709" s="2"/>
      <c r="ES1709" s="2"/>
      <c r="ET1709" s="2"/>
      <c r="EU1709" s="2"/>
      <c r="EV1709" s="2"/>
      <c r="EW1709" s="2"/>
      <c r="EX1709" s="2"/>
      <c r="EY1709" s="2"/>
      <c r="EZ1709" s="2"/>
      <c r="FA1709" s="2"/>
      <c r="FB1709" s="2"/>
      <c r="FC1709" s="2"/>
    </row>
    <row r="1710" spans="1:159" s="4" customFormat="1">
      <c r="A1710" s="50" t="s">
        <v>2210</v>
      </c>
      <c r="B1710" s="59" t="s">
        <v>2752</v>
      </c>
      <c r="C1710" s="60">
        <v>3868</v>
      </c>
      <c r="D1710" s="59" t="s">
        <v>609</v>
      </c>
      <c r="E1710" s="78" t="str">
        <f>IFERROR(VLOOKUP($C1710,'2025-26 School Level AAFTE'!$C$2:$L$2349,9,FALSE), "No")</f>
        <v>No</v>
      </c>
      <c r="F1710" s="67">
        <f>IFERROR(VLOOKUP($C1710,'2025-26 School Level AAFTE'!$C$2:$J$2349,8,FALSE), 0)</f>
        <v>197.51</v>
      </c>
      <c r="G1710" s="69">
        <f>IFERROR(IF(E1710= "yes",VLOOKUP(C1710,Summary!$B:$I,6,0),0),0)</f>
        <v>0</v>
      </c>
      <c r="H1710" s="68">
        <f t="shared" si="291"/>
        <v>0</v>
      </c>
      <c r="I1710" s="110">
        <f>VLOOKUP($A1710,'2026-27 Salary &amp; Benefits'!$A:$I,3,FALSE)</f>
        <v>1.18</v>
      </c>
      <c r="J1710" s="110">
        <f>VLOOKUP($A1710,'2026-27 Salary &amp; Benefits'!$A:$I,4,FALSE)</f>
        <v>1.18</v>
      </c>
      <c r="K1710" s="101">
        <f t="shared" si="292"/>
        <v>0</v>
      </c>
      <c r="L1710" s="100">
        <f t="shared" si="293"/>
        <v>0</v>
      </c>
      <c r="M1710" s="102">
        <f>'2026-27 Salary &amp; Benefits'!$E$6</f>
        <v>78209</v>
      </c>
      <c r="N1710" s="102">
        <f>'2026-27 Salary &amp; Benefits'!$F$6</f>
        <v>82248</v>
      </c>
      <c r="O1710" s="7">
        <f t="shared" si="294"/>
        <v>0</v>
      </c>
      <c r="P1710" s="7">
        <f t="shared" si="295"/>
        <v>0</v>
      </c>
      <c r="Q1710" s="7">
        <f>'2026-27 Salary &amp; Benefits'!G$6</f>
        <v>16817.759999999998</v>
      </c>
      <c r="R1710" s="103">
        <f>'2026-27 Salary &amp; Benefits'!H$6</f>
        <v>0.16020000000000001</v>
      </c>
      <c r="S1710" s="103">
        <f>'2026-27 Salary &amp; Benefits'!I$6</f>
        <v>0.15390000000000001</v>
      </c>
      <c r="T1710" s="7">
        <f t="shared" si="296"/>
        <v>0</v>
      </c>
      <c r="U1710" s="7">
        <f t="shared" si="297"/>
        <v>0</v>
      </c>
      <c r="V1710" s="7">
        <f t="shared" si="298"/>
        <v>0</v>
      </c>
      <c r="W1710" s="7">
        <f t="shared" si="299"/>
        <v>0</v>
      </c>
      <c r="X1710" s="18">
        <f t="shared" si="300"/>
        <v>0</v>
      </c>
      <c r="Y1710" s="2"/>
      <c r="Z1710" s="2"/>
      <c r="AA1710" s="2"/>
      <c r="AB1710" s="2"/>
      <c r="AC1710" s="2"/>
      <c r="AD1710" s="2"/>
      <c r="AE1710" s="2"/>
      <c r="AF1710" s="2"/>
      <c r="AG1710" s="2"/>
      <c r="AH1710" s="2"/>
      <c r="AI1710" s="2"/>
      <c r="AJ1710" s="2"/>
      <c r="AK1710" s="2"/>
      <c r="AL1710" s="2"/>
      <c r="AM1710" s="2"/>
      <c r="AN1710" s="2"/>
      <c r="AO1710" s="2"/>
      <c r="AP1710" s="2"/>
      <c r="AQ1710" s="2"/>
      <c r="AR1710" s="2"/>
      <c r="AS1710" s="2"/>
      <c r="AT1710" s="2"/>
      <c r="AU1710" s="2"/>
      <c r="AV1710" s="2"/>
      <c r="AW1710" s="2"/>
      <c r="AX1710" s="2"/>
      <c r="AY1710" s="2"/>
      <c r="AZ1710" s="2"/>
      <c r="BA1710" s="2"/>
      <c r="BB1710" s="2"/>
      <c r="BC1710" s="2"/>
      <c r="BD1710" s="2"/>
      <c r="BE1710" s="2"/>
      <c r="BF1710" s="2"/>
      <c r="BG1710" s="2"/>
      <c r="BH1710" s="2"/>
      <c r="BI1710" s="2"/>
      <c r="BJ1710" s="2"/>
      <c r="BK1710" s="2"/>
      <c r="BL1710" s="2"/>
      <c r="BM1710" s="2"/>
      <c r="BN1710" s="2"/>
      <c r="BO1710" s="2"/>
      <c r="BP1710" s="2"/>
      <c r="BQ1710" s="2"/>
      <c r="BR1710" s="2"/>
      <c r="BS1710" s="2"/>
      <c r="BT1710" s="2"/>
      <c r="BU1710" s="2"/>
      <c r="BV1710" s="2"/>
      <c r="BW1710" s="2"/>
      <c r="BX1710" s="2"/>
      <c r="BY1710" s="2"/>
      <c r="BZ1710" s="2"/>
      <c r="CA1710" s="2"/>
      <c r="CB1710" s="2"/>
      <c r="CC1710" s="2"/>
      <c r="CD1710" s="2"/>
      <c r="CE1710" s="2"/>
      <c r="CF1710" s="2"/>
      <c r="CG1710" s="2"/>
      <c r="CH1710" s="2"/>
      <c r="CI1710" s="2"/>
      <c r="CJ1710" s="2"/>
      <c r="CK1710" s="2"/>
      <c r="CL1710" s="2"/>
      <c r="CM1710" s="2"/>
      <c r="CN1710" s="2"/>
      <c r="CO1710" s="2"/>
      <c r="CP1710" s="2"/>
      <c r="CQ1710" s="2"/>
      <c r="CR1710" s="2"/>
      <c r="CS1710" s="2"/>
      <c r="CT1710" s="2"/>
      <c r="CU1710" s="2"/>
      <c r="CV1710" s="2"/>
      <c r="CW1710" s="2"/>
      <c r="CX1710" s="2"/>
      <c r="CY1710" s="2"/>
      <c r="CZ1710" s="2"/>
      <c r="DA1710" s="2"/>
      <c r="DB1710" s="2"/>
      <c r="DC1710" s="2"/>
      <c r="DD1710" s="2"/>
      <c r="DE1710" s="2"/>
      <c r="DF1710" s="2"/>
      <c r="DG1710" s="2"/>
      <c r="DH1710" s="2"/>
      <c r="DI1710" s="2"/>
      <c r="DJ1710" s="2"/>
      <c r="DK1710" s="2"/>
      <c r="DL1710" s="2"/>
      <c r="DM1710" s="2"/>
      <c r="DN1710" s="2"/>
      <c r="DO1710" s="2"/>
      <c r="DP1710" s="2"/>
      <c r="DQ1710" s="2"/>
      <c r="DR1710" s="2"/>
      <c r="DS1710" s="2"/>
      <c r="DT1710" s="2"/>
      <c r="DU1710" s="2"/>
      <c r="DV1710" s="2"/>
      <c r="DW1710" s="2"/>
      <c r="DX1710" s="2"/>
      <c r="DY1710" s="2"/>
      <c r="DZ1710" s="2"/>
      <c r="EA1710" s="2"/>
      <c r="EB1710" s="2"/>
      <c r="EC1710" s="2"/>
      <c r="ED1710" s="2"/>
      <c r="EE1710" s="2"/>
      <c r="EF1710" s="2"/>
      <c r="EG1710" s="2"/>
      <c r="EH1710" s="2"/>
      <c r="EI1710" s="2"/>
      <c r="EJ1710" s="2"/>
      <c r="EK1710" s="2"/>
      <c r="EL1710" s="2"/>
      <c r="EM1710" s="2"/>
      <c r="EN1710" s="2"/>
      <c r="EO1710" s="2"/>
      <c r="EP1710" s="2"/>
      <c r="EQ1710" s="2"/>
      <c r="ER1710" s="2"/>
      <c r="ES1710" s="2"/>
      <c r="ET1710" s="2"/>
      <c r="EU1710" s="2"/>
      <c r="EV1710" s="2"/>
      <c r="EW1710" s="2"/>
      <c r="EX1710" s="2"/>
      <c r="EY1710" s="2"/>
      <c r="EZ1710" s="2"/>
      <c r="FA1710" s="2"/>
      <c r="FB1710" s="2"/>
      <c r="FC1710" s="2"/>
    </row>
    <row r="1711" spans="1:159" s="4" customFormat="1">
      <c r="A1711" s="50" t="s">
        <v>2210</v>
      </c>
      <c r="B1711" s="59" t="s">
        <v>2752</v>
      </c>
      <c r="C1711" s="60">
        <v>2976</v>
      </c>
      <c r="D1711" s="59" t="s">
        <v>586</v>
      </c>
      <c r="E1711" s="78" t="str">
        <f>IFERROR(VLOOKUP($C1711,'2025-26 School Level AAFTE'!$C$2:$L$2349,9,FALSE), "No")</f>
        <v>Yes</v>
      </c>
      <c r="F1711" s="67">
        <f>IFERROR(VLOOKUP($C1711,'2025-26 School Level AAFTE'!$C$2:$J$2349,8,FALSE), 0)</f>
        <v>447.95</v>
      </c>
      <c r="G1711" s="69">
        <f>IFERROR(IF(E1711= "yes",VLOOKUP(C1711,Summary!$B:$I,6,0),0),0)</f>
        <v>0</v>
      </c>
      <c r="H1711" s="68">
        <f t="shared" si="291"/>
        <v>447.95</v>
      </c>
      <c r="I1711" s="110">
        <f>VLOOKUP($A1711,'2026-27 Salary &amp; Benefits'!$A:$I,3,FALSE)</f>
        <v>1.18</v>
      </c>
      <c r="J1711" s="110">
        <f>VLOOKUP($A1711,'2026-27 Salary &amp; Benefits'!$A:$I,4,FALSE)</f>
        <v>1.18</v>
      </c>
      <c r="K1711" s="101">
        <f t="shared" si="292"/>
        <v>447.95</v>
      </c>
      <c r="L1711" s="100">
        <f t="shared" si="293"/>
        <v>1.3140000000000001</v>
      </c>
      <c r="M1711" s="102">
        <f>'2026-27 Salary &amp; Benefits'!$E$6</f>
        <v>78209</v>
      </c>
      <c r="N1711" s="102">
        <f>'2026-27 Salary &amp; Benefits'!$F$6</f>
        <v>82248</v>
      </c>
      <c r="O1711" s="7">
        <f t="shared" si="294"/>
        <v>121264.62</v>
      </c>
      <c r="P1711" s="7">
        <f t="shared" si="295"/>
        <v>6262.5500000000029</v>
      </c>
      <c r="Q1711" s="7">
        <f>'2026-27 Salary &amp; Benefits'!G$6</f>
        <v>16817.759999999998</v>
      </c>
      <c r="R1711" s="103">
        <f>'2026-27 Salary &amp; Benefits'!H$6</f>
        <v>0.16020000000000001</v>
      </c>
      <c r="S1711" s="103">
        <f>'2026-27 Salary &amp; Benefits'!I$6</f>
        <v>0.15390000000000001</v>
      </c>
      <c r="T1711" s="7">
        <f t="shared" si="296"/>
        <v>42488.94</v>
      </c>
      <c r="U1711" s="7">
        <f t="shared" si="297"/>
        <v>2125.4499999999998</v>
      </c>
      <c r="V1711" s="7">
        <f t="shared" si="298"/>
        <v>327.11</v>
      </c>
      <c r="W1711" s="7">
        <f t="shared" si="299"/>
        <v>2452.56</v>
      </c>
      <c r="X1711" s="18">
        <f t="shared" si="300"/>
        <v>172468.66999999998</v>
      </c>
      <c r="Y1711" s="2"/>
      <c r="Z1711" s="2"/>
      <c r="AA1711" s="2"/>
      <c r="AB1711" s="2"/>
      <c r="AC1711" s="2"/>
      <c r="AD1711" s="2"/>
      <c r="AE1711" s="2"/>
      <c r="AF1711" s="2"/>
      <c r="AG1711" s="2"/>
      <c r="AH1711" s="2"/>
      <c r="AI1711" s="2"/>
      <c r="AJ1711" s="2"/>
      <c r="AK1711" s="2"/>
      <c r="AL1711" s="2"/>
      <c r="AM1711" s="2"/>
      <c r="AN1711" s="2"/>
      <c r="AO1711" s="2"/>
      <c r="AP1711" s="2"/>
      <c r="AQ1711" s="2"/>
      <c r="AR1711" s="2"/>
      <c r="AS1711" s="2"/>
      <c r="AT1711" s="2"/>
      <c r="AU1711" s="2"/>
      <c r="AV1711" s="2"/>
      <c r="AW1711" s="2"/>
      <c r="AX1711" s="2"/>
      <c r="AY1711" s="2"/>
      <c r="AZ1711" s="2"/>
      <c r="BA1711" s="2"/>
      <c r="BB1711" s="2"/>
      <c r="BC1711" s="2"/>
      <c r="BD1711" s="2"/>
      <c r="BE1711" s="2"/>
      <c r="BF1711" s="2"/>
      <c r="BG1711" s="2"/>
      <c r="BH1711" s="2"/>
      <c r="BI1711" s="2"/>
      <c r="BJ1711" s="2"/>
      <c r="BK1711" s="2"/>
      <c r="BL1711" s="2"/>
      <c r="BM1711" s="2"/>
      <c r="BN1711" s="2"/>
      <c r="BO1711" s="2"/>
      <c r="BP1711" s="2"/>
      <c r="BQ1711" s="2"/>
      <c r="BR1711" s="2"/>
      <c r="BS1711" s="2"/>
      <c r="BT1711" s="2"/>
      <c r="BU1711" s="2"/>
      <c r="BV1711" s="2"/>
      <c r="BW1711" s="2"/>
      <c r="BX1711" s="2"/>
      <c r="BY1711" s="2"/>
      <c r="BZ1711" s="2"/>
      <c r="CA1711" s="2"/>
      <c r="CB1711" s="2"/>
      <c r="CC1711" s="2"/>
      <c r="CD1711" s="2"/>
      <c r="CE1711" s="2"/>
      <c r="CF1711" s="2"/>
      <c r="CG1711" s="2"/>
      <c r="CH1711" s="2"/>
      <c r="CI1711" s="2"/>
      <c r="CJ1711" s="2"/>
      <c r="CK1711" s="2"/>
      <c r="CL1711" s="2"/>
      <c r="CM1711" s="2"/>
      <c r="CN1711" s="2"/>
      <c r="CO1711" s="2"/>
      <c r="CP1711" s="2"/>
      <c r="CQ1711" s="2"/>
      <c r="CR1711" s="2"/>
      <c r="CS1711" s="2"/>
      <c r="CT1711" s="2"/>
      <c r="CU1711" s="2"/>
      <c r="CV1711" s="2"/>
      <c r="CW1711" s="2"/>
      <c r="CX1711" s="2"/>
      <c r="CY1711" s="2"/>
      <c r="CZ1711" s="2"/>
      <c r="DA1711" s="2"/>
      <c r="DB1711" s="2"/>
      <c r="DC1711" s="2"/>
      <c r="DD1711" s="2"/>
      <c r="DE1711" s="2"/>
      <c r="DF1711" s="2"/>
      <c r="DG1711" s="2"/>
      <c r="DH1711" s="2"/>
      <c r="DI1711" s="2"/>
      <c r="DJ1711" s="2"/>
      <c r="DK1711" s="2"/>
      <c r="DL1711" s="2"/>
      <c r="DM1711" s="2"/>
      <c r="DN1711" s="2"/>
      <c r="DO1711" s="2"/>
      <c r="DP1711" s="2"/>
      <c r="DQ1711" s="2"/>
      <c r="DR1711" s="2"/>
      <c r="DS1711" s="2"/>
      <c r="DT1711" s="2"/>
      <c r="DU1711" s="2"/>
      <c r="DV1711" s="2"/>
      <c r="DW1711" s="2"/>
      <c r="DX1711" s="2"/>
      <c r="DY1711" s="2"/>
      <c r="DZ1711" s="2"/>
      <c r="EA1711" s="2"/>
      <c r="EB1711" s="2"/>
      <c r="EC1711" s="2"/>
      <c r="ED1711" s="2"/>
      <c r="EE1711" s="2"/>
      <c r="EF1711" s="2"/>
      <c r="EG1711" s="2"/>
      <c r="EH1711" s="2"/>
      <c r="EI1711" s="2"/>
      <c r="EJ1711" s="2"/>
      <c r="EK1711" s="2"/>
      <c r="EL1711" s="2"/>
      <c r="EM1711" s="2"/>
      <c r="EN1711" s="2"/>
      <c r="EO1711" s="2"/>
      <c r="EP1711" s="2"/>
      <c r="EQ1711" s="2"/>
      <c r="ER1711" s="2"/>
      <c r="ES1711" s="2"/>
      <c r="ET1711" s="2"/>
      <c r="EU1711" s="2"/>
      <c r="EV1711" s="2"/>
      <c r="EW1711" s="2"/>
      <c r="EX1711" s="2"/>
      <c r="EY1711" s="2"/>
      <c r="EZ1711" s="2"/>
      <c r="FA1711" s="2"/>
      <c r="FB1711" s="2"/>
      <c r="FC1711" s="2"/>
    </row>
    <row r="1712" spans="1:159" s="4" customFormat="1">
      <c r="A1712" s="50" t="s">
        <v>2210</v>
      </c>
      <c r="B1712" s="59" t="s">
        <v>2752</v>
      </c>
      <c r="C1712" s="60">
        <v>2256</v>
      </c>
      <c r="D1712" s="59" t="s">
        <v>563</v>
      </c>
      <c r="E1712" s="78" t="str">
        <f>IFERROR(VLOOKUP($C1712,'2025-26 School Level AAFTE'!$C$2:$L$2349,9,FALSE), "No")</f>
        <v>No</v>
      </c>
      <c r="F1712" s="67">
        <f>IFERROR(VLOOKUP($C1712,'2025-26 School Level AAFTE'!$C$2:$J$2349,8,FALSE), 0)</f>
        <v>311.73</v>
      </c>
      <c r="G1712" s="69">
        <f>IFERROR(IF(E1712= "yes",VLOOKUP(C1712,Summary!$B:$I,6,0),0),0)</f>
        <v>0</v>
      </c>
      <c r="H1712" s="68">
        <f t="shared" si="291"/>
        <v>0</v>
      </c>
      <c r="I1712" s="110">
        <f>VLOOKUP($A1712,'2026-27 Salary &amp; Benefits'!$A:$I,3,FALSE)</f>
        <v>1.18</v>
      </c>
      <c r="J1712" s="110">
        <f>VLOOKUP($A1712,'2026-27 Salary &amp; Benefits'!$A:$I,4,FALSE)</f>
        <v>1.18</v>
      </c>
      <c r="K1712" s="101">
        <f t="shared" si="292"/>
        <v>0</v>
      </c>
      <c r="L1712" s="100">
        <f t="shared" si="293"/>
        <v>0</v>
      </c>
      <c r="M1712" s="102">
        <f>'2026-27 Salary &amp; Benefits'!$E$6</f>
        <v>78209</v>
      </c>
      <c r="N1712" s="102">
        <f>'2026-27 Salary &amp; Benefits'!$F$6</f>
        <v>82248</v>
      </c>
      <c r="O1712" s="7">
        <f t="shared" si="294"/>
        <v>0</v>
      </c>
      <c r="P1712" s="7">
        <f t="shared" si="295"/>
        <v>0</v>
      </c>
      <c r="Q1712" s="7">
        <f>'2026-27 Salary &amp; Benefits'!G$6</f>
        <v>16817.759999999998</v>
      </c>
      <c r="R1712" s="103">
        <f>'2026-27 Salary &amp; Benefits'!H$6</f>
        <v>0.16020000000000001</v>
      </c>
      <c r="S1712" s="103">
        <f>'2026-27 Salary &amp; Benefits'!I$6</f>
        <v>0.15390000000000001</v>
      </c>
      <c r="T1712" s="7">
        <f t="shared" si="296"/>
        <v>0</v>
      </c>
      <c r="U1712" s="7">
        <f t="shared" si="297"/>
        <v>0</v>
      </c>
      <c r="V1712" s="7">
        <f t="shared" si="298"/>
        <v>0</v>
      </c>
      <c r="W1712" s="7">
        <f t="shared" si="299"/>
        <v>0</v>
      </c>
      <c r="X1712" s="18">
        <f t="shared" si="300"/>
        <v>0</v>
      </c>
      <c r="Y1712" s="2"/>
      <c r="Z1712" s="2"/>
      <c r="AA1712" s="2"/>
      <c r="AB1712" s="2"/>
      <c r="AC1712" s="2"/>
      <c r="AD1712" s="2"/>
      <c r="AE1712" s="2"/>
      <c r="AF1712" s="2"/>
      <c r="AG1712" s="2"/>
      <c r="AH1712" s="2"/>
      <c r="AI1712" s="2"/>
      <c r="AJ1712" s="2"/>
      <c r="AK1712" s="2"/>
      <c r="AL1712" s="2"/>
      <c r="AM1712" s="2"/>
      <c r="AN1712" s="2"/>
      <c r="AO1712" s="2"/>
      <c r="AP1712" s="2"/>
      <c r="AQ1712" s="2"/>
      <c r="AR1712" s="2"/>
      <c r="AS1712" s="2"/>
      <c r="AT1712" s="2"/>
      <c r="AU1712" s="2"/>
      <c r="AV1712" s="2"/>
      <c r="AW1712" s="2"/>
      <c r="AX1712" s="2"/>
      <c r="AY1712" s="2"/>
      <c r="AZ1712" s="2"/>
      <c r="BA1712" s="2"/>
      <c r="BB1712" s="2"/>
      <c r="BC1712" s="2"/>
      <c r="BD1712" s="2"/>
      <c r="BE1712" s="2"/>
      <c r="BF1712" s="2"/>
      <c r="BG1712" s="2"/>
      <c r="BH1712" s="2"/>
      <c r="BI1712" s="2"/>
      <c r="BJ1712" s="2"/>
      <c r="BK1712" s="2"/>
      <c r="BL1712" s="2"/>
      <c r="BM1712" s="2"/>
      <c r="BN1712" s="2"/>
      <c r="BO1712" s="2"/>
      <c r="BP1712" s="2"/>
      <c r="BQ1712" s="2"/>
      <c r="BR1712" s="2"/>
      <c r="BS1712" s="2"/>
      <c r="BT1712" s="2"/>
      <c r="BU1712" s="2"/>
      <c r="BV1712" s="2"/>
      <c r="BW1712" s="2"/>
      <c r="BX1712" s="2"/>
      <c r="BY1712" s="2"/>
      <c r="BZ1712" s="2"/>
      <c r="CA1712" s="2"/>
      <c r="CB1712" s="2"/>
      <c r="CC1712" s="2"/>
      <c r="CD1712" s="2"/>
      <c r="CE1712" s="2"/>
      <c r="CF1712" s="2"/>
      <c r="CG1712" s="2"/>
      <c r="CH1712" s="2"/>
      <c r="CI1712" s="2"/>
      <c r="CJ1712" s="2"/>
      <c r="CK1712" s="2"/>
      <c r="CL1712" s="2"/>
      <c r="CM1712" s="2"/>
      <c r="CN1712" s="2"/>
      <c r="CO1712" s="2"/>
      <c r="CP1712" s="2"/>
      <c r="CQ1712" s="2"/>
      <c r="CR1712" s="2"/>
      <c r="CS1712" s="2"/>
      <c r="CT1712" s="2"/>
      <c r="CU1712" s="2"/>
      <c r="CV1712" s="2"/>
      <c r="CW1712" s="2"/>
      <c r="CX1712" s="2"/>
      <c r="CY1712" s="2"/>
      <c r="CZ1712" s="2"/>
      <c r="DA1712" s="2"/>
      <c r="DB1712" s="2"/>
      <c r="DC1712" s="2"/>
      <c r="DD1712" s="2"/>
      <c r="DE1712" s="2"/>
      <c r="DF1712" s="2"/>
      <c r="DG1712" s="2"/>
      <c r="DH1712" s="2"/>
      <c r="DI1712" s="2"/>
      <c r="DJ1712" s="2"/>
      <c r="DK1712" s="2"/>
      <c r="DL1712" s="2"/>
      <c r="DM1712" s="2"/>
      <c r="DN1712" s="2"/>
      <c r="DO1712" s="2"/>
      <c r="DP1712" s="2"/>
      <c r="DQ1712" s="2"/>
      <c r="DR1712" s="2"/>
      <c r="DS1712" s="2"/>
      <c r="DT1712" s="2"/>
      <c r="DU1712" s="2"/>
      <c r="DV1712" s="2"/>
      <c r="DW1712" s="2"/>
      <c r="DX1712" s="2"/>
      <c r="DY1712" s="2"/>
      <c r="DZ1712" s="2"/>
      <c r="EA1712" s="2"/>
      <c r="EB1712" s="2"/>
      <c r="EC1712" s="2"/>
      <c r="ED1712" s="2"/>
      <c r="EE1712" s="2"/>
      <c r="EF1712" s="2"/>
      <c r="EG1712" s="2"/>
      <c r="EH1712" s="2"/>
      <c r="EI1712" s="2"/>
      <c r="EJ1712" s="2"/>
      <c r="EK1712" s="2"/>
      <c r="EL1712" s="2"/>
      <c r="EM1712" s="2"/>
      <c r="EN1712" s="2"/>
      <c r="EO1712" s="2"/>
      <c r="EP1712" s="2"/>
      <c r="EQ1712" s="2"/>
      <c r="ER1712" s="2"/>
      <c r="ES1712" s="2"/>
      <c r="ET1712" s="2"/>
      <c r="EU1712" s="2"/>
      <c r="EV1712" s="2"/>
      <c r="EW1712" s="2"/>
      <c r="EX1712" s="2"/>
      <c r="EY1712" s="2"/>
      <c r="EZ1712" s="2"/>
      <c r="FA1712" s="2"/>
      <c r="FB1712" s="2"/>
      <c r="FC1712" s="2"/>
    </row>
    <row r="1713" spans="1:159" s="4" customFormat="1">
      <c r="A1713" s="50" t="s">
        <v>2210</v>
      </c>
      <c r="B1713" s="59" t="s">
        <v>2752</v>
      </c>
      <c r="C1713" s="60">
        <v>4065</v>
      </c>
      <c r="D1713" s="59" t="s">
        <v>613</v>
      </c>
      <c r="E1713" s="78" t="str">
        <f>IFERROR(VLOOKUP($C1713,'2025-26 School Level AAFTE'!$C$2:$L$2349,9,FALSE), "No")</f>
        <v>No</v>
      </c>
      <c r="F1713" s="67">
        <f>IFERROR(VLOOKUP($C1713,'2025-26 School Level AAFTE'!$C$2:$J$2349,8,FALSE), 0)</f>
        <v>247.64</v>
      </c>
      <c r="G1713" s="69">
        <f>IFERROR(IF(E1713= "yes",VLOOKUP(C1713,Summary!$B:$I,6,0),0),0)</f>
        <v>0</v>
      </c>
      <c r="H1713" s="68">
        <f t="shared" si="291"/>
        <v>0</v>
      </c>
      <c r="I1713" s="110">
        <f>VLOOKUP($A1713,'2026-27 Salary &amp; Benefits'!$A:$I,3,FALSE)</f>
        <v>1.18</v>
      </c>
      <c r="J1713" s="110">
        <f>VLOOKUP($A1713,'2026-27 Salary &amp; Benefits'!$A:$I,4,FALSE)</f>
        <v>1.18</v>
      </c>
      <c r="K1713" s="101">
        <f t="shared" si="292"/>
        <v>0</v>
      </c>
      <c r="L1713" s="100">
        <f t="shared" si="293"/>
        <v>0</v>
      </c>
      <c r="M1713" s="102">
        <f>'2026-27 Salary &amp; Benefits'!$E$6</f>
        <v>78209</v>
      </c>
      <c r="N1713" s="102">
        <f>'2026-27 Salary &amp; Benefits'!$F$6</f>
        <v>82248</v>
      </c>
      <c r="O1713" s="7">
        <f t="shared" si="294"/>
        <v>0</v>
      </c>
      <c r="P1713" s="7">
        <f t="shared" si="295"/>
        <v>0</v>
      </c>
      <c r="Q1713" s="7">
        <f>'2026-27 Salary &amp; Benefits'!G$6</f>
        <v>16817.759999999998</v>
      </c>
      <c r="R1713" s="103">
        <f>'2026-27 Salary &amp; Benefits'!H$6</f>
        <v>0.16020000000000001</v>
      </c>
      <c r="S1713" s="103">
        <f>'2026-27 Salary &amp; Benefits'!I$6</f>
        <v>0.15390000000000001</v>
      </c>
      <c r="T1713" s="7">
        <f t="shared" si="296"/>
        <v>0</v>
      </c>
      <c r="U1713" s="7">
        <f t="shared" si="297"/>
        <v>0</v>
      </c>
      <c r="V1713" s="7">
        <f t="shared" si="298"/>
        <v>0</v>
      </c>
      <c r="W1713" s="7">
        <f t="shared" si="299"/>
        <v>0</v>
      </c>
      <c r="X1713" s="18">
        <f t="shared" si="300"/>
        <v>0</v>
      </c>
      <c r="Y1713" s="2"/>
      <c r="Z1713" s="2"/>
      <c r="AA1713" s="2"/>
      <c r="AB1713" s="2"/>
      <c r="AC1713" s="2"/>
      <c r="AD1713" s="2"/>
      <c r="AE1713" s="2"/>
      <c r="AF1713" s="2"/>
      <c r="AG1713" s="2"/>
      <c r="AH1713" s="2"/>
      <c r="AI1713" s="2"/>
      <c r="AJ1713" s="2"/>
      <c r="AK1713" s="2"/>
      <c r="AL1713" s="2"/>
      <c r="AM1713" s="2"/>
      <c r="AN1713" s="2"/>
      <c r="AO1713" s="2"/>
      <c r="AP1713" s="2"/>
      <c r="AQ1713" s="2"/>
      <c r="AR1713" s="2"/>
      <c r="AS1713" s="2"/>
      <c r="AT1713" s="2"/>
      <c r="AU1713" s="2"/>
      <c r="AV1713" s="2"/>
      <c r="AW1713" s="2"/>
      <c r="AX1713" s="2"/>
      <c r="AY1713" s="2"/>
      <c r="AZ1713" s="2"/>
      <c r="BA1713" s="2"/>
      <c r="BB1713" s="2"/>
      <c r="BC1713" s="2"/>
      <c r="BD1713" s="2"/>
      <c r="BE1713" s="2"/>
      <c r="BF1713" s="2"/>
      <c r="BG1713" s="2"/>
      <c r="BH1713" s="2"/>
      <c r="BI1713" s="2"/>
      <c r="BJ1713" s="2"/>
      <c r="BK1713" s="2"/>
      <c r="BL1713" s="2"/>
      <c r="BM1713" s="2"/>
      <c r="BN1713" s="2"/>
      <c r="BO1713" s="2"/>
      <c r="BP1713" s="2"/>
      <c r="BQ1713" s="2"/>
      <c r="BR1713" s="2"/>
      <c r="BS1713" s="2"/>
      <c r="BT1713" s="2"/>
      <c r="BU1713" s="2"/>
      <c r="BV1713" s="2"/>
      <c r="BW1713" s="2"/>
      <c r="BX1713" s="2"/>
      <c r="BY1713" s="2"/>
      <c r="BZ1713" s="2"/>
      <c r="CA1713" s="2"/>
      <c r="CB1713" s="2"/>
      <c r="CC1713" s="2"/>
      <c r="CD1713" s="2"/>
      <c r="CE1713" s="2"/>
      <c r="CF1713" s="2"/>
      <c r="CG1713" s="2"/>
      <c r="CH1713" s="2"/>
      <c r="CI1713" s="2"/>
      <c r="CJ1713" s="2"/>
      <c r="CK1713" s="2"/>
      <c r="CL1713" s="2"/>
      <c r="CM1713" s="2"/>
      <c r="CN1713" s="2"/>
      <c r="CO1713" s="2"/>
      <c r="CP1713" s="2"/>
      <c r="CQ1713" s="2"/>
      <c r="CR1713" s="2"/>
      <c r="CS1713" s="2"/>
      <c r="CT1713" s="2"/>
      <c r="CU1713" s="2"/>
      <c r="CV1713" s="2"/>
      <c r="CW1713" s="2"/>
      <c r="CX1713" s="2"/>
      <c r="CY1713" s="2"/>
      <c r="CZ1713" s="2"/>
      <c r="DA1713" s="2"/>
      <c r="DB1713" s="2"/>
      <c r="DC1713" s="2"/>
      <c r="DD1713" s="2"/>
      <c r="DE1713" s="2"/>
      <c r="DF1713" s="2"/>
      <c r="DG1713" s="2"/>
      <c r="DH1713" s="2"/>
      <c r="DI1713" s="2"/>
      <c r="DJ1713" s="2"/>
      <c r="DK1713" s="2"/>
      <c r="DL1713" s="2"/>
      <c r="DM1713" s="2"/>
      <c r="DN1713" s="2"/>
      <c r="DO1713" s="2"/>
      <c r="DP1713" s="2"/>
      <c r="DQ1713" s="2"/>
      <c r="DR1713" s="2"/>
      <c r="DS1713" s="2"/>
      <c r="DT1713" s="2"/>
      <c r="DU1713" s="2"/>
      <c r="DV1713" s="2"/>
      <c r="DW1713" s="2"/>
      <c r="DX1713" s="2"/>
      <c r="DY1713" s="2"/>
      <c r="DZ1713" s="2"/>
      <c r="EA1713" s="2"/>
      <c r="EB1713" s="2"/>
      <c r="EC1713" s="2"/>
      <c r="ED1713" s="2"/>
      <c r="EE1713" s="2"/>
      <c r="EF1713" s="2"/>
      <c r="EG1713" s="2"/>
      <c r="EH1713" s="2"/>
      <c r="EI1713" s="2"/>
      <c r="EJ1713" s="2"/>
      <c r="EK1713" s="2"/>
      <c r="EL1713" s="2"/>
      <c r="EM1713" s="2"/>
      <c r="EN1713" s="2"/>
      <c r="EO1713" s="2"/>
      <c r="EP1713" s="2"/>
      <c r="EQ1713" s="2"/>
      <c r="ER1713" s="2"/>
      <c r="ES1713" s="2"/>
      <c r="ET1713" s="2"/>
      <c r="EU1713" s="2"/>
      <c r="EV1713" s="2"/>
      <c r="EW1713" s="2"/>
      <c r="EX1713" s="2"/>
      <c r="EY1713" s="2"/>
      <c r="EZ1713" s="2"/>
      <c r="FA1713" s="2"/>
      <c r="FB1713" s="2"/>
      <c r="FC1713" s="2"/>
    </row>
    <row r="1714" spans="1:159" s="4" customFormat="1">
      <c r="A1714" s="50" t="s">
        <v>2210</v>
      </c>
      <c r="B1714" s="59" t="s">
        <v>2752</v>
      </c>
      <c r="C1714" s="60">
        <v>1620</v>
      </c>
      <c r="D1714" s="59" t="s">
        <v>534</v>
      </c>
      <c r="E1714" s="78" t="str">
        <f>IFERROR(VLOOKUP($C1714,'2025-26 School Level AAFTE'!$C$2:$L$2349,9,FALSE), "No")</f>
        <v>No</v>
      </c>
      <c r="F1714" s="67">
        <f>IFERROR(VLOOKUP($C1714,'2025-26 School Level AAFTE'!$C$2:$J$2349,8,FALSE), 0)</f>
        <v>394.77</v>
      </c>
      <c r="G1714" s="69">
        <f>IFERROR(IF(E1714= "yes",VLOOKUP(C1714,Summary!$B:$I,6,0),0),0)</f>
        <v>0</v>
      </c>
      <c r="H1714" s="68">
        <f t="shared" si="291"/>
        <v>0</v>
      </c>
      <c r="I1714" s="110">
        <f>VLOOKUP($A1714,'2026-27 Salary &amp; Benefits'!$A:$I,3,FALSE)</f>
        <v>1.18</v>
      </c>
      <c r="J1714" s="110">
        <f>VLOOKUP($A1714,'2026-27 Salary &amp; Benefits'!$A:$I,4,FALSE)</f>
        <v>1.18</v>
      </c>
      <c r="K1714" s="101">
        <f t="shared" si="292"/>
        <v>0</v>
      </c>
      <c r="L1714" s="100">
        <f t="shared" si="293"/>
        <v>0</v>
      </c>
      <c r="M1714" s="102">
        <f>'2026-27 Salary &amp; Benefits'!$E$6</f>
        <v>78209</v>
      </c>
      <c r="N1714" s="102">
        <f>'2026-27 Salary &amp; Benefits'!$F$6</f>
        <v>82248</v>
      </c>
      <c r="O1714" s="7">
        <f t="shared" si="294"/>
        <v>0</v>
      </c>
      <c r="P1714" s="7">
        <f t="shared" si="295"/>
        <v>0</v>
      </c>
      <c r="Q1714" s="7">
        <f>'2026-27 Salary &amp; Benefits'!G$6</f>
        <v>16817.759999999998</v>
      </c>
      <c r="R1714" s="103">
        <f>'2026-27 Salary &amp; Benefits'!H$6</f>
        <v>0.16020000000000001</v>
      </c>
      <c r="S1714" s="103">
        <f>'2026-27 Salary &amp; Benefits'!I$6</f>
        <v>0.15390000000000001</v>
      </c>
      <c r="T1714" s="7">
        <f t="shared" si="296"/>
        <v>0</v>
      </c>
      <c r="U1714" s="7">
        <f t="shared" si="297"/>
        <v>0</v>
      </c>
      <c r="V1714" s="7">
        <f t="shared" si="298"/>
        <v>0</v>
      </c>
      <c r="W1714" s="7">
        <f t="shared" si="299"/>
        <v>0</v>
      </c>
      <c r="X1714" s="18">
        <f t="shared" si="300"/>
        <v>0</v>
      </c>
      <c r="Y1714" s="2"/>
      <c r="Z1714" s="2"/>
      <c r="AA1714" s="2"/>
      <c r="AB1714" s="2"/>
      <c r="AC1714" s="2"/>
      <c r="AD1714" s="2"/>
      <c r="AE1714" s="2"/>
      <c r="AF1714" s="2"/>
      <c r="AG1714" s="2"/>
      <c r="AH1714" s="2"/>
      <c r="AI1714" s="2"/>
      <c r="AJ1714" s="2"/>
      <c r="AK1714" s="2"/>
      <c r="AL1714" s="2"/>
      <c r="AM1714" s="2"/>
      <c r="AN1714" s="2"/>
      <c r="AO1714" s="2"/>
      <c r="AP1714" s="2"/>
      <c r="AQ1714" s="2"/>
      <c r="AR1714" s="2"/>
      <c r="AS1714" s="2"/>
      <c r="AT1714" s="2"/>
      <c r="AU1714" s="2"/>
      <c r="AV1714" s="2"/>
      <c r="AW1714" s="2"/>
      <c r="AX1714" s="2"/>
      <c r="AY1714" s="2"/>
      <c r="AZ1714" s="2"/>
      <c r="BA1714" s="2"/>
      <c r="BB1714" s="2"/>
      <c r="BC1714" s="2"/>
      <c r="BD1714" s="2"/>
      <c r="BE1714" s="2"/>
      <c r="BF1714" s="2"/>
      <c r="BG1714" s="2"/>
      <c r="BH1714" s="2"/>
      <c r="BI1714" s="2"/>
      <c r="BJ1714" s="2"/>
      <c r="BK1714" s="2"/>
      <c r="BL1714" s="2"/>
      <c r="BM1714" s="2"/>
      <c r="BN1714" s="2"/>
      <c r="BO1714" s="2"/>
      <c r="BP1714" s="2"/>
      <c r="BQ1714" s="2"/>
      <c r="BR1714" s="2"/>
      <c r="BS1714" s="2"/>
      <c r="BT1714" s="2"/>
      <c r="BU1714" s="2"/>
      <c r="BV1714" s="2"/>
      <c r="BW1714" s="2"/>
      <c r="BX1714" s="2"/>
      <c r="BY1714" s="2"/>
      <c r="BZ1714" s="2"/>
      <c r="CA1714" s="2"/>
      <c r="CB1714" s="2"/>
      <c r="CC1714" s="2"/>
      <c r="CD1714" s="2"/>
      <c r="CE1714" s="2"/>
      <c r="CF1714" s="2"/>
      <c r="CG1714" s="2"/>
      <c r="CH1714" s="2"/>
      <c r="CI1714" s="2"/>
      <c r="CJ1714" s="2"/>
      <c r="CK1714" s="2"/>
      <c r="CL1714" s="2"/>
      <c r="CM1714" s="2"/>
      <c r="CN1714" s="2"/>
      <c r="CO1714" s="2"/>
      <c r="CP1714" s="2"/>
      <c r="CQ1714" s="2"/>
      <c r="CR1714" s="2"/>
      <c r="CS1714" s="2"/>
      <c r="CT1714" s="2"/>
      <c r="CU1714" s="2"/>
      <c r="CV1714" s="2"/>
      <c r="CW1714" s="2"/>
      <c r="CX1714" s="2"/>
      <c r="CY1714" s="2"/>
      <c r="CZ1714" s="2"/>
      <c r="DA1714" s="2"/>
      <c r="DB1714" s="2"/>
      <c r="DC1714" s="2"/>
      <c r="DD1714" s="2"/>
      <c r="DE1714" s="2"/>
      <c r="DF1714" s="2"/>
      <c r="DG1714" s="2"/>
      <c r="DH1714" s="2"/>
      <c r="DI1714" s="2"/>
      <c r="DJ1714" s="2"/>
      <c r="DK1714" s="2"/>
      <c r="DL1714" s="2"/>
      <c r="DM1714" s="2"/>
      <c r="DN1714" s="2"/>
      <c r="DO1714" s="2"/>
      <c r="DP1714" s="2"/>
      <c r="DQ1714" s="2"/>
      <c r="DR1714" s="2"/>
      <c r="DS1714" s="2"/>
      <c r="DT1714" s="2"/>
      <c r="DU1714" s="2"/>
      <c r="DV1714" s="2"/>
      <c r="DW1714" s="2"/>
      <c r="DX1714" s="2"/>
      <c r="DY1714" s="2"/>
      <c r="DZ1714" s="2"/>
      <c r="EA1714" s="2"/>
      <c r="EB1714" s="2"/>
      <c r="EC1714" s="2"/>
      <c r="ED1714" s="2"/>
      <c r="EE1714" s="2"/>
      <c r="EF1714" s="2"/>
      <c r="EG1714" s="2"/>
      <c r="EH1714" s="2"/>
      <c r="EI1714" s="2"/>
      <c r="EJ1714" s="2"/>
      <c r="EK1714" s="2"/>
      <c r="EL1714" s="2"/>
      <c r="EM1714" s="2"/>
      <c r="EN1714" s="2"/>
      <c r="EO1714" s="2"/>
      <c r="EP1714" s="2"/>
      <c r="EQ1714" s="2"/>
      <c r="ER1714" s="2"/>
      <c r="ES1714" s="2"/>
      <c r="ET1714" s="2"/>
      <c r="EU1714" s="2"/>
      <c r="EV1714" s="2"/>
      <c r="EW1714" s="2"/>
      <c r="EX1714" s="2"/>
      <c r="EY1714" s="2"/>
      <c r="EZ1714" s="2"/>
      <c r="FA1714" s="2"/>
      <c r="FB1714" s="2"/>
      <c r="FC1714" s="2"/>
    </row>
    <row r="1715" spans="1:159" s="4" customFormat="1">
      <c r="A1715" s="50" t="s">
        <v>2210</v>
      </c>
      <c r="B1715" s="59" t="s">
        <v>2752</v>
      </c>
      <c r="C1715" s="60">
        <v>5046</v>
      </c>
      <c r="D1715" s="59" t="s">
        <v>616</v>
      </c>
      <c r="E1715" s="78" t="str">
        <f>IFERROR(VLOOKUP($C1715,'2025-26 School Level AAFTE'!$C$2:$L$2349,9,FALSE), "No")</f>
        <v>No</v>
      </c>
      <c r="F1715" s="67">
        <f>IFERROR(VLOOKUP($C1715,'2025-26 School Level AAFTE'!$C$2:$J$2349,8,FALSE), 0)</f>
        <v>44.9</v>
      </c>
      <c r="G1715" s="69">
        <f>IFERROR(IF(E1715= "yes",VLOOKUP(C1715,Summary!$B:$I,6,0),0),0)</f>
        <v>0</v>
      </c>
      <c r="H1715" s="68">
        <f t="shared" si="291"/>
        <v>0</v>
      </c>
      <c r="I1715" s="110">
        <f>VLOOKUP($A1715,'2026-27 Salary &amp; Benefits'!$A:$I,3,FALSE)</f>
        <v>1.18</v>
      </c>
      <c r="J1715" s="110">
        <f>VLOOKUP($A1715,'2026-27 Salary &amp; Benefits'!$A:$I,4,FALSE)</f>
        <v>1.18</v>
      </c>
      <c r="K1715" s="101">
        <f t="shared" si="292"/>
        <v>0</v>
      </c>
      <c r="L1715" s="100">
        <f t="shared" si="293"/>
        <v>0</v>
      </c>
      <c r="M1715" s="102">
        <f>'2026-27 Salary &amp; Benefits'!$E$6</f>
        <v>78209</v>
      </c>
      <c r="N1715" s="102">
        <f>'2026-27 Salary &amp; Benefits'!$F$6</f>
        <v>82248</v>
      </c>
      <c r="O1715" s="7">
        <f t="shared" si="294"/>
        <v>0</v>
      </c>
      <c r="P1715" s="7">
        <f t="shared" si="295"/>
        <v>0</v>
      </c>
      <c r="Q1715" s="7">
        <f>'2026-27 Salary &amp; Benefits'!G$6</f>
        <v>16817.759999999998</v>
      </c>
      <c r="R1715" s="103">
        <f>'2026-27 Salary &amp; Benefits'!H$6</f>
        <v>0.16020000000000001</v>
      </c>
      <c r="S1715" s="103">
        <f>'2026-27 Salary &amp; Benefits'!I$6</f>
        <v>0.15390000000000001</v>
      </c>
      <c r="T1715" s="7">
        <f t="shared" si="296"/>
        <v>0</v>
      </c>
      <c r="U1715" s="7">
        <f t="shared" si="297"/>
        <v>0</v>
      </c>
      <c r="V1715" s="7">
        <f t="shared" si="298"/>
        <v>0</v>
      </c>
      <c r="W1715" s="7">
        <f t="shared" si="299"/>
        <v>0</v>
      </c>
      <c r="X1715" s="18">
        <f t="shared" si="300"/>
        <v>0</v>
      </c>
      <c r="Y1715" s="2"/>
      <c r="Z1715" s="2"/>
      <c r="AA1715" s="2"/>
      <c r="AB1715" s="2"/>
      <c r="AC1715" s="2"/>
      <c r="AD1715" s="2"/>
      <c r="AE1715" s="2"/>
      <c r="AF1715" s="2"/>
      <c r="AG1715" s="2"/>
      <c r="AH1715" s="2"/>
      <c r="AI1715" s="2"/>
      <c r="AJ1715" s="2"/>
      <c r="AK1715" s="2"/>
      <c r="AL1715" s="2"/>
      <c r="AM1715" s="2"/>
      <c r="AN1715" s="2"/>
      <c r="AO1715" s="2"/>
      <c r="AP1715" s="2"/>
      <c r="AQ1715" s="2"/>
      <c r="AR1715" s="2"/>
      <c r="AS1715" s="2"/>
      <c r="AT1715" s="2"/>
      <c r="AU1715" s="2"/>
      <c r="AV1715" s="2"/>
      <c r="AW1715" s="2"/>
      <c r="AX1715" s="2"/>
      <c r="AY1715" s="2"/>
      <c r="AZ1715" s="2"/>
      <c r="BA1715" s="2"/>
      <c r="BB1715" s="2"/>
      <c r="BC1715" s="2"/>
      <c r="BD1715" s="2"/>
      <c r="BE1715" s="2"/>
      <c r="BF1715" s="2"/>
      <c r="BG1715" s="2"/>
      <c r="BH1715" s="2"/>
      <c r="BI1715" s="2"/>
      <c r="BJ1715" s="2"/>
      <c r="BK1715" s="2"/>
      <c r="BL1715" s="2"/>
      <c r="BM1715" s="2"/>
      <c r="BN1715" s="2"/>
      <c r="BO1715" s="2"/>
      <c r="BP1715" s="2"/>
      <c r="BQ1715" s="2"/>
      <c r="BR1715" s="2"/>
      <c r="BS1715" s="2"/>
      <c r="BT1715" s="2"/>
      <c r="BU1715" s="2"/>
      <c r="BV1715" s="2"/>
      <c r="BW1715" s="2"/>
      <c r="BX1715" s="2"/>
      <c r="BY1715" s="2"/>
      <c r="BZ1715" s="2"/>
      <c r="CA1715" s="2"/>
      <c r="CB1715" s="2"/>
      <c r="CC1715" s="2"/>
      <c r="CD1715" s="2"/>
      <c r="CE1715" s="2"/>
      <c r="CF1715" s="2"/>
      <c r="CG1715" s="2"/>
      <c r="CH1715" s="2"/>
      <c r="CI1715" s="2"/>
      <c r="CJ1715" s="2"/>
      <c r="CK1715" s="2"/>
      <c r="CL1715" s="2"/>
      <c r="CM1715" s="2"/>
      <c r="CN1715" s="2"/>
      <c r="CO1715" s="2"/>
      <c r="CP1715" s="2"/>
      <c r="CQ1715" s="2"/>
      <c r="CR1715" s="2"/>
      <c r="CS1715" s="2"/>
      <c r="CT1715" s="2"/>
      <c r="CU1715" s="2"/>
      <c r="CV1715" s="2"/>
      <c r="CW1715" s="2"/>
      <c r="CX1715" s="2"/>
      <c r="CY1715" s="2"/>
      <c r="CZ1715" s="2"/>
      <c r="DA1715" s="2"/>
      <c r="DB1715" s="2"/>
      <c r="DC1715" s="2"/>
      <c r="DD1715" s="2"/>
      <c r="DE1715" s="2"/>
      <c r="DF1715" s="2"/>
      <c r="DG1715" s="2"/>
      <c r="DH1715" s="2"/>
      <c r="DI1715" s="2"/>
      <c r="DJ1715" s="2"/>
      <c r="DK1715" s="2"/>
      <c r="DL1715" s="2"/>
      <c r="DM1715" s="2"/>
      <c r="DN1715" s="2"/>
      <c r="DO1715" s="2"/>
      <c r="DP1715" s="2"/>
      <c r="DQ1715" s="2"/>
      <c r="DR1715" s="2"/>
      <c r="DS1715" s="2"/>
      <c r="DT1715" s="2"/>
      <c r="DU1715" s="2"/>
      <c r="DV1715" s="2"/>
      <c r="DW1715" s="2"/>
      <c r="DX1715" s="2"/>
      <c r="DY1715" s="2"/>
      <c r="DZ1715" s="2"/>
      <c r="EA1715" s="2"/>
      <c r="EB1715" s="2"/>
      <c r="EC1715" s="2"/>
      <c r="ED1715" s="2"/>
      <c r="EE1715" s="2"/>
      <c r="EF1715" s="2"/>
      <c r="EG1715" s="2"/>
      <c r="EH1715" s="2"/>
      <c r="EI1715" s="2"/>
      <c r="EJ1715" s="2"/>
      <c r="EK1715" s="2"/>
      <c r="EL1715" s="2"/>
      <c r="EM1715" s="2"/>
      <c r="EN1715" s="2"/>
      <c r="EO1715" s="2"/>
      <c r="EP1715" s="2"/>
      <c r="EQ1715" s="2"/>
      <c r="ER1715" s="2"/>
      <c r="ES1715" s="2"/>
      <c r="ET1715" s="2"/>
      <c r="EU1715" s="2"/>
      <c r="EV1715" s="2"/>
      <c r="EW1715" s="2"/>
      <c r="EX1715" s="2"/>
      <c r="EY1715" s="2"/>
      <c r="EZ1715" s="2"/>
      <c r="FA1715" s="2"/>
      <c r="FB1715" s="2"/>
      <c r="FC1715" s="2"/>
    </row>
    <row r="1716" spans="1:159" s="4" customFormat="1">
      <c r="A1716" s="50" t="s">
        <v>2210</v>
      </c>
      <c r="B1716" s="59" t="s">
        <v>2752</v>
      </c>
      <c r="C1716" s="60">
        <v>5204</v>
      </c>
      <c r="D1716" s="59" t="s">
        <v>619</v>
      </c>
      <c r="E1716" s="78" t="str">
        <f>IFERROR(VLOOKUP($C1716,'2025-26 School Level AAFTE'!$C$2:$L$2349,9,FALSE), "No")</f>
        <v>No</v>
      </c>
      <c r="F1716" s="67">
        <f>IFERROR(VLOOKUP($C1716,'2025-26 School Level AAFTE'!$C$2:$J$2349,8,FALSE), 0)</f>
        <v>170.4</v>
      </c>
      <c r="G1716" s="69">
        <f>IFERROR(IF(E1716= "yes",VLOOKUP(C1716,Summary!$B:$I,6,0),0),0)</f>
        <v>0</v>
      </c>
      <c r="H1716" s="68">
        <f t="shared" si="291"/>
        <v>0</v>
      </c>
      <c r="I1716" s="110">
        <f>VLOOKUP($A1716,'2026-27 Salary &amp; Benefits'!$A:$I,3,FALSE)</f>
        <v>1.18</v>
      </c>
      <c r="J1716" s="110">
        <f>VLOOKUP($A1716,'2026-27 Salary &amp; Benefits'!$A:$I,4,FALSE)</f>
        <v>1.18</v>
      </c>
      <c r="K1716" s="101">
        <f t="shared" si="292"/>
        <v>0</v>
      </c>
      <c r="L1716" s="100">
        <f t="shared" si="293"/>
        <v>0</v>
      </c>
      <c r="M1716" s="102">
        <f>'2026-27 Salary &amp; Benefits'!$E$6</f>
        <v>78209</v>
      </c>
      <c r="N1716" s="102">
        <f>'2026-27 Salary &amp; Benefits'!$F$6</f>
        <v>82248</v>
      </c>
      <c r="O1716" s="7">
        <f t="shared" si="294"/>
        <v>0</v>
      </c>
      <c r="P1716" s="7">
        <f t="shared" si="295"/>
        <v>0</v>
      </c>
      <c r="Q1716" s="7">
        <f>'2026-27 Salary &amp; Benefits'!G$6</f>
        <v>16817.759999999998</v>
      </c>
      <c r="R1716" s="103">
        <f>'2026-27 Salary &amp; Benefits'!H$6</f>
        <v>0.16020000000000001</v>
      </c>
      <c r="S1716" s="103">
        <f>'2026-27 Salary &amp; Benefits'!I$6</f>
        <v>0.15390000000000001</v>
      </c>
      <c r="T1716" s="7">
        <f t="shared" si="296"/>
        <v>0</v>
      </c>
      <c r="U1716" s="7">
        <f t="shared" si="297"/>
        <v>0</v>
      </c>
      <c r="V1716" s="7">
        <f t="shared" si="298"/>
        <v>0</v>
      </c>
      <c r="W1716" s="7">
        <f t="shared" si="299"/>
        <v>0</v>
      </c>
      <c r="X1716" s="18">
        <f t="shared" si="300"/>
        <v>0</v>
      </c>
      <c r="Y1716" s="2"/>
      <c r="Z1716" s="2"/>
      <c r="AA1716" s="2"/>
      <c r="AB1716" s="2"/>
      <c r="AC1716" s="2"/>
      <c r="AD1716" s="2"/>
      <c r="AE1716" s="2"/>
      <c r="AF1716" s="2"/>
      <c r="AG1716" s="2"/>
      <c r="AH1716" s="2"/>
      <c r="AI1716" s="2"/>
      <c r="AJ1716" s="2"/>
      <c r="AK1716" s="2"/>
      <c r="AL1716" s="2"/>
      <c r="AM1716" s="2"/>
      <c r="AN1716" s="2"/>
      <c r="AO1716" s="2"/>
      <c r="AP1716" s="2"/>
      <c r="AQ1716" s="2"/>
      <c r="AR1716" s="2"/>
      <c r="AS1716" s="2"/>
      <c r="AT1716" s="2"/>
      <c r="AU1716" s="2"/>
      <c r="AV1716" s="2"/>
      <c r="AW1716" s="2"/>
      <c r="AX1716" s="2"/>
      <c r="AY1716" s="2"/>
      <c r="AZ1716" s="2"/>
      <c r="BA1716" s="2"/>
      <c r="BB1716" s="2"/>
      <c r="BC1716" s="2"/>
      <c r="BD1716" s="2"/>
      <c r="BE1716" s="2"/>
      <c r="BF1716" s="2"/>
      <c r="BG1716" s="2"/>
      <c r="BH1716" s="2"/>
      <c r="BI1716" s="2"/>
      <c r="BJ1716" s="2"/>
      <c r="BK1716" s="2"/>
      <c r="BL1716" s="2"/>
      <c r="BM1716" s="2"/>
      <c r="BN1716" s="2"/>
      <c r="BO1716" s="2"/>
      <c r="BP1716" s="2"/>
      <c r="BQ1716" s="2"/>
      <c r="BR1716" s="2"/>
      <c r="BS1716" s="2"/>
      <c r="BT1716" s="2"/>
      <c r="BU1716" s="2"/>
      <c r="BV1716" s="2"/>
      <c r="BW1716" s="2"/>
      <c r="BX1716" s="2"/>
      <c r="BY1716" s="2"/>
      <c r="BZ1716" s="2"/>
      <c r="CA1716" s="2"/>
      <c r="CB1716" s="2"/>
      <c r="CC1716" s="2"/>
      <c r="CD1716" s="2"/>
      <c r="CE1716" s="2"/>
      <c r="CF1716" s="2"/>
      <c r="CG1716" s="2"/>
      <c r="CH1716" s="2"/>
      <c r="CI1716" s="2"/>
      <c r="CJ1716" s="2"/>
      <c r="CK1716" s="2"/>
      <c r="CL1716" s="2"/>
      <c r="CM1716" s="2"/>
      <c r="CN1716" s="2"/>
      <c r="CO1716" s="2"/>
      <c r="CP1716" s="2"/>
      <c r="CQ1716" s="2"/>
      <c r="CR1716" s="2"/>
      <c r="CS1716" s="2"/>
      <c r="CT1716" s="2"/>
      <c r="CU1716" s="2"/>
      <c r="CV1716" s="2"/>
      <c r="CW1716" s="2"/>
      <c r="CX1716" s="2"/>
      <c r="CY1716" s="2"/>
      <c r="CZ1716" s="2"/>
      <c r="DA1716" s="2"/>
      <c r="DB1716" s="2"/>
      <c r="DC1716" s="2"/>
      <c r="DD1716" s="2"/>
      <c r="DE1716" s="2"/>
      <c r="DF1716" s="2"/>
      <c r="DG1716" s="2"/>
      <c r="DH1716" s="2"/>
      <c r="DI1716" s="2"/>
      <c r="DJ1716" s="2"/>
      <c r="DK1716" s="2"/>
      <c r="DL1716" s="2"/>
      <c r="DM1716" s="2"/>
      <c r="DN1716" s="2"/>
      <c r="DO1716" s="2"/>
      <c r="DP1716" s="2"/>
      <c r="DQ1716" s="2"/>
      <c r="DR1716" s="2"/>
      <c r="DS1716" s="2"/>
      <c r="DT1716" s="2"/>
      <c r="DU1716" s="2"/>
      <c r="DV1716" s="2"/>
      <c r="DW1716" s="2"/>
      <c r="DX1716" s="2"/>
      <c r="DY1716" s="2"/>
      <c r="DZ1716" s="2"/>
      <c r="EA1716" s="2"/>
      <c r="EB1716" s="2"/>
      <c r="EC1716" s="2"/>
      <c r="ED1716" s="2"/>
      <c r="EE1716" s="2"/>
      <c r="EF1716" s="2"/>
      <c r="EG1716" s="2"/>
      <c r="EH1716" s="2"/>
      <c r="EI1716" s="2"/>
      <c r="EJ1716" s="2"/>
      <c r="EK1716" s="2"/>
      <c r="EL1716" s="2"/>
      <c r="EM1716" s="2"/>
      <c r="EN1716" s="2"/>
      <c r="EO1716" s="2"/>
      <c r="EP1716" s="2"/>
      <c r="EQ1716" s="2"/>
      <c r="ER1716" s="2"/>
      <c r="ES1716" s="2"/>
      <c r="ET1716" s="2"/>
      <c r="EU1716" s="2"/>
      <c r="EV1716" s="2"/>
      <c r="EW1716" s="2"/>
      <c r="EX1716" s="2"/>
      <c r="EY1716" s="2"/>
      <c r="EZ1716" s="2"/>
      <c r="FA1716" s="2"/>
      <c r="FB1716" s="2"/>
      <c r="FC1716" s="2"/>
    </row>
    <row r="1717" spans="1:159" s="4" customFormat="1">
      <c r="A1717" s="50" t="s">
        <v>2210</v>
      </c>
      <c r="B1717" s="59" t="s">
        <v>2752</v>
      </c>
      <c r="C1717" s="60">
        <v>3327</v>
      </c>
      <c r="D1717" s="59" t="s">
        <v>595</v>
      </c>
      <c r="E1717" s="78" t="str">
        <f>IFERROR(VLOOKUP($C1717,'2025-26 School Level AAFTE'!$C$2:$L$2349,9,FALSE), "No")</f>
        <v>Yes</v>
      </c>
      <c r="F1717" s="67">
        <f>IFERROR(VLOOKUP($C1717,'2025-26 School Level AAFTE'!$C$2:$J$2349,8,FALSE), 0)</f>
        <v>877.23000000000013</v>
      </c>
      <c r="G1717" s="69">
        <f>IFERROR(IF(E1717= "yes",VLOOKUP(C1717,Summary!$B:$I,6,0),0),0)</f>
        <v>0</v>
      </c>
      <c r="H1717" s="68">
        <f t="shared" si="291"/>
        <v>877.23000000000013</v>
      </c>
      <c r="I1717" s="110">
        <f>VLOOKUP($A1717,'2026-27 Salary &amp; Benefits'!$A:$I,3,FALSE)</f>
        <v>1.18</v>
      </c>
      <c r="J1717" s="110">
        <f>VLOOKUP($A1717,'2026-27 Salary &amp; Benefits'!$A:$I,4,FALSE)</f>
        <v>1.18</v>
      </c>
      <c r="K1717" s="101">
        <f t="shared" si="292"/>
        <v>877.23000000000013</v>
      </c>
      <c r="L1717" s="100">
        <f t="shared" si="293"/>
        <v>2.573</v>
      </c>
      <c r="M1717" s="102">
        <f>'2026-27 Salary &amp; Benefits'!$E$6</f>
        <v>78209</v>
      </c>
      <c r="N1717" s="102">
        <f>'2026-27 Salary &amp; Benefits'!$F$6</f>
        <v>82248</v>
      </c>
      <c r="O1717" s="7">
        <f t="shared" si="294"/>
        <v>237453.47</v>
      </c>
      <c r="P1717" s="7">
        <f t="shared" si="295"/>
        <v>12262.970000000001</v>
      </c>
      <c r="Q1717" s="7">
        <f>'2026-27 Salary &amp; Benefits'!G$6</f>
        <v>16817.759999999998</v>
      </c>
      <c r="R1717" s="103">
        <f>'2026-27 Salary &amp; Benefits'!H$6</f>
        <v>0.16020000000000001</v>
      </c>
      <c r="S1717" s="103">
        <f>'2026-27 Salary &amp; Benefits'!I$6</f>
        <v>0.15390000000000001</v>
      </c>
      <c r="T1717" s="7">
        <f t="shared" si="296"/>
        <v>83199.41</v>
      </c>
      <c r="U1717" s="7">
        <f t="shared" si="297"/>
        <v>4161.9399999999996</v>
      </c>
      <c r="V1717" s="7">
        <f t="shared" si="298"/>
        <v>640.52</v>
      </c>
      <c r="W1717" s="7">
        <f t="shared" si="299"/>
        <v>4802.4599999999991</v>
      </c>
      <c r="X1717" s="18">
        <f t="shared" si="300"/>
        <v>337718.31</v>
      </c>
      <c r="Y1717" s="2"/>
      <c r="Z1717" s="2"/>
      <c r="AA1717" s="2"/>
      <c r="AB1717" s="2"/>
      <c r="AC1717" s="2"/>
      <c r="AD1717" s="2"/>
      <c r="AE1717" s="2"/>
      <c r="AF1717" s="2"/>
      <c r="AG1717" s="2"/>
      <c r="AH1717" s="2"/>
      <c r="AI1717" s="2"/>
      <c r="AJ1717" s="2"/>
      <c r="AK1717" s="2"/>
      <c r="AL1717" s="2"/>
      <c r="AM1717" s="2"/>
      <c r="AN1717" s="2"/>
      <c r="AO1717" s="2"/>
      <c r="AP1717" s="2"/>
      <c r="AQ1717" s="2"/>
      <c r="AR1717" s="2"/>
      <c r="AS1717" s="2"/>
      <c r="AT1717" s="2"/>
      <c r="AU1717" s="2"/>
      <c r="AV1717" s="2"/>
      <c r="AW1717" s="2"/>
      <c r="AX1717" s="2"/>
      <c r="AY1717" s="2"/>
      <c r="AZ1717" s="2"/>
      <c r="BA1717" s="2"/>
      <c r="BB1717" s="2"/>
      <c r="BC1717" s="2"/>
      <c r="BD1717" s="2"/>
      <c r="BE1717" s="2"/>
      <c r="BF1717" s="2"/>
      <c r="BG1717" s="2"/>
      <c r="BH1717" s="2"/>
      <c r="BI1717" s="2"/>
      <c r="BJ1717" s="2"/>
      <c r="BK1717" s="2"/>
      <c r="BL1717" s="2"/>
      <c r="BM1717" s="2"/>
      <c r="BN1717" s="2"/>
      <c r="BO1717" s="2"/>
      <c r="BP1717" s="2"/>
      <c r="BQ1717" s="2"/>
      <c r="BR1717" s="2"/>
      <c r="BS1717" s="2"/>
      <c r="BT1717" s="2"/>
      <c r="BU1717" s="2"/>
      <c r="BV1717" s="2"/>
      <c r="BW1717" s="2"/>
      <c r="BX1717" s="2"/>
      <c r="BY1717" s="2"/>
      <c r="BZ1717" s="2"/>
      <c r="CA1717" s="2"/>
      <c r="CB1717" s="2"/>
      <c r="CC1717" s="2"/>
      <c r="CD1717" s="2"/>
      <c r="CE1717" s="2"/>
      <c r="CF1717" s="2"/>
      <c r="CG1717" s="2"/>
      <c r="CH1717" s="2"/>
      <c r="CI1717" s="2"/>
      <c r="CJ1717" s="2"/>
      <c r="CK1717" s="2"/>
      <c r="CL1717" s="2"/>
      <c r="CM1717" s="2"/>
      <c r="CN1717" s="2"/>
      <c r="CO1717" s="2"/>
      <c r="CP1717" s="2"/>
      <c r="CQ1717" s="2"/>
      <c r="CR1717" s="2"/>
      <c r="CS1717" s="2"/>
      <c r="CT1717" s="2"/>
      <c r="CU1717" s="2"/>
      <c r="CV1717" s="2"/>
      <c r="CW1717" s="2"/>
      <c r="CX1717" s="2"/>
      <c r="CY1717" s="2"/>
      <c r="CZ1717" s="2"/>
      <c r="DA1717" s="2"/>
      <c r="DB1717" s="2"/>
      <c r="DC1717" s="2"/>
      <c r="DD1717" s="2"/>
      <c r="DE1717" s="2"/>
      <c r="DF1717" s="2"/>
      <c r="DG1717" s="2"/>
      <c r="DH1717" s="2"/>
      <c r="DI1717" s="2"/>
      <c r="DJ1717" s="2"/>
      <c r="DK1717" s="2"/>
      <c r="DL1717" s="2"/>
      <c r="DM1717" s="2"/>
      <c r="DN1717" s="2"/>
      <c r="DO1717" s="2"/>
      <c r="DP1717" s="2"/>
      <c r="DQ1717" s="2"/>
      <c r="DR1717" s="2"/>
      <c r="DS1717" s="2"/>
      <c r="DT1717" s="2"/>
      <c r="DU1717" s="2"/>
      <c r="DV1717" s="2"/>
      <c r="DW1717" s="2"/>
      <c r="DX1717" s="2"/>
      <c r="DY1717" s="2"/>
      <c r="DZ1717" s="2"/>
      <c r="EA1717" s="2"/>
      <c r="EB1717" s="2"/>
      <c r="EC1717" s="2"/>
      <c r="ED1717" s="2"/>
      <c r="EE1717" s="2"/>
      <c r="EF1717" s="2"/>
      <c r="EG1717" s="2"/>
      <c r="EH1717" s="2"/>
      <c r="EI1717" s="2"/>
      <c r="EJ1717" s="2"/>
      <c r="EK1717" s="2"/>
      <c r="EL1717" s="2"/>
      <c r="EM1717" s="2"/>
      <c r="EN1717" s="2"/>
      <c r="EO1717" s="2"/>
      <c r="EP1717" s="2"/>
      <c r="EQ1717" s="2"/>
      <c r="ER1717" s="2"/>
      <c r="ES1717" s="2"/>
      <c r="ET1717" s="2"/>
      <c r="EU1717" s="2"/>
      <c r="EV1717" s="2"/>
      <c r="EW1717" s="2"/>
      <c r="EX1717" s="2"/>
      <c r="EY1717" s="2"/>
      <c r="EZ1717" s="2"/>
      <c r="FA1717" s="2"/>
      <c r="FB1717" s="2"/>
      <c r="FC1717" s="2"/>
    </row>
    <row r="1718" spans="1:159" s="4" customFormat="1">
      <c r="A1718" s="50" t="s">
        <v>2210</v>
      </c>
      <c r="B1718" s="59" t="s">
        <v>2752</v>
      </c>
      <c r="C1718" s="60">
        <v>3380</v>
      </c>
      <c r="D1718" s="59" t="s">
        <v>597</v>
      </c>
      <c r="E1718" s="78" t="str">
        <f>IFERROR(VLOOKUP($C1718,'2025-26 School Level AAFTE'!$C$2:$L$2349,9,FALSE), "No")</f>
        <v>Yes</v>
      </c>
      <c r="F1718" s="67">
        <f>IFERROR(VLOOKUP($C1718,'2025-26 School Level AAFTE'!$C$2:$J$2349,8,FALSE), 0)</f>
        <v>165.09</v>
      </c>
      <c r="G1718" s="69">
        <f>IFERROR(IF(E1718= "yes",VLOOKUP(C1718,Summary!$B:$I,6,0),0),0)</f>
        <v>0</v>
      </c>
      <c r="H1718" s="68">
        <f t="shared" si="291"/>
        <v>165.09</v>
      </c>
      <c r="I1718" s="110">
        <f>VLOOKUP($A1718,'2026-27 Salary &amp; Benefits'!$A:$I,3,FALSE)</f>
        <v>1.18</v>
      </c>
      <c r="J1718" s="110">
        <f>VLOOKUP($A1718,'2026-27 Salary &amp; Benefits'!$A:$I,4,FALSE)</f>
        <v>1.18</v>
      </c>
      <c r="K1718" s="101">
        <f t="shared" si="292"/>
        <v>165.09</v>
      </c>
      <c r="L1718" s="100">
        <f t="shared" si="293"/>
        <v>0.48399999999999999</v>
      </c>
      <c r="M1718" s="102">
        <f>'2026-27 Salary &amp; Benefits'!$E$6</f>
        <v>78209</v>
      </c>
      <c r="N1718" s="102">
        <f>'2026-27 Salary &amp; Benefits'!$F$6</f>
        <v>82248</v>
      </c>
      <c r="O1718" s="7">
        <f t="shared" si="294"/>
        <v>44666.720000000001</v>
      </c>
      <c r="P1718" s="7">
        <f t="shared" si="295"/>
        <v>2306.760000000002</v>
      </c>
      <c r="Q1718" s="7">
        <f>'2026-27 Salary &amp; Benefits'!G$6</f>
        <v>16817.759999999998</v>
      </c>
      <c r="R1718" s="103">
        <f>'2026-27 Salary &amp; Benefits'!H$6</f>
        <v>0.16020000000000001</v>
      </c>
      <c r="S1718" s="103">
        <f>'2026-27 Salary &amp; Benefits'!I$6</f>
        <v>0.15390000000000001</v>
      </c>
      <c r="T1718" s="7">
        <f t="shared" si="296"/>
        <v>15650.41</v>
      </c>
      <c r="U1718" s="7">
        <f t="shared" si="297"/>
        <v>782.89</v>
      </c>
      <c r="V1718" s="7">
        <f t="shared" si="298"/>
        <v>120.49</v>
      </c>
      <c r="W1718" s="7">
        <f t="shared" si="299"/>
        <v>903.38</v>
      </c>
      <c r="X1718" s="18">
        <f t="shared" si="300"/>
        <v>63527.270000000004</v>
      </c>
      <c r="Y1718" s="2"/>
      <c r="Z1718" s="2"/>
      <c r="AA1718" s="2"/>
      <c r="AB1718" s="2"/>
      <c r="AC1718" s="2"/>
      <c r="AD1718" s="2"/>
      <c r="AE1718" s="2"/>
      <c r="AF1718" s="2"/>
      <c r="AG1718" s="2"/>
      <c r="AH1718" s="2"/>
      <c r="AI1718" s="2"/>
      <c r="AJ1718" s="2"/>
      <c r="AK1718" s="2"/>
      <c r="AL1718" s="2"/>
      <c r="AM1718" s="2"/>
      <c r="AN1718" s="2"/>
      <c r="AO1718" s="2"/>
      <c r="AP1718" s="2"/>
      <c r="AQ1718" s="2"/>
      <c r="AR1718" s="2"/>
      <c r="AS1718" s="2"/>
      <c r="AT1718" s="2"/>
      <c r="AU1718" s="2"/>
      <c r="AV1718" s="2"/>
      <c r="AW1718" s="2"/>
      <c r="AX1718" s="2"/>
      <c r="AY1718" s="2"/>
      <c r="AZ1718" s="2"/>
      <c r="BA1718" s="2"/>
      <c r="BB1718" s="2"/>
      <c r="BC1718" s="2"/>
      <c r="BD1718" s="2"/>
      <c r="BE1718" s="2"/>
      <c r="BF1718" s="2"/>
      <c r="BG1718" s="2"/>
      <c r="BH1718" s="2"/>
      <c r="BI1718" s="2"/>
      <c r="BJ1718" s="2"/>
      <c r="BK1718" s="2"/>
      <c r="BL1718" s="2"/>
      <c r="BM1718" s="2"/>
      <c r="BN1718" s="2"/>
      <c r="BO1718" s="2"/>
      <c r="BP1718" s="2"/>
      <c r="BQ1718" s="2"/>
      <c r="BR1718" s="2"/>
      <c r="BS1718" s="2"/>
      <c r="BT1718" s="2"/>
      <c r="BU1718" s="2"/>
      <c r="BV1718" s="2"/>
      <c r="BW1718" s="2"/>
      <c r="BX1718" s="2"/>
      <c r="BY1718" s="2"/>
      <c r="BZ1718" s="2"/>
      <c r="CA1718" s="2"/>
      <c r="CB1718" s="2"/>
      <c r="CC1718" s="2"/>
      <c r="CD1718" s="2"/>
      <c r="CE1718" s="2"/>
      <c r="CF1718" s="2"/>
      <c r="CG1718" s="2"/>
      <c r="CH1718" s="2"/>
      <c r="CI1718" s="2"/>
      <c r="CJ1718" s="2"/>
      <c r="CK1718" s="2"/>
      <c r="CL1718" s="2"/>
      <c r="CM1718" s="2"/>
      <c r="CN1718" s="2"/>
      <c r="CO1718" s="2"/>
      <c r="CP1718" s="2"/>
      <c r="CQ1718" s="2"/>
      <c r="CR1718" s="2"/>
      <c r="CS1718" s="2"/>
      <c r="CT1718" s="2"/>
      <c r="CU1718" s="2"/>
      <c r="CV1718" s="2"/>
      <c r="CW1718" s="2"/>
      <c r="CX1718" s="2"/>
      <c r="CY1718" s="2"/>
      <c r="CZ1718" s="2"/>
      <c r="DA1718" s="2"/>
      <c r="DB1718" s="2"/>
      <c r="DC1718" s="2"/>
      <c r="DD1718" s="2"/>
      <c r="DE1718" s="2"/>
      <c r="DF1718" s="2"/>
      <c r="DG1718" s="2"/>
      <c r="DH1718" s="2"/>
      <c r="DI1718" s="2"/>
      <c r="DJ1718" s="2"/>
      <c r="DK1718" s="2"/>
      <c r="DL1718" s="2"/>
      <c r="DM1718" s="2"/>
      <c r="DN1718" s="2"/>
      <c r="DO1718" s="2"/>
      <c r="DP1718" s="2"/>
      <c r="DQ1718" s="2"/>
      <c r="DR1718" s="2"/>
      <c r="DS1718" s="2"/>
      <c r="DT1718" s="2"/>
      <c r="DU1718" s="2"/>
      <c r="DV1718" s="2"/>
      <c r="DW1718" s="2"/>
      <c r="DX1718" s="2"/>
      <c r="DY1718" s="2"/>
      <c r="DZ1718" s="2"/>
      <c r="EA1718" s="2"/>
      <c r="EB1718" s="2"/>
      <c r="EC1718" s="2"/>
      <c r="ED1718" s="2"/>
      <c r="EE1718" s="2"/>
      <c r="EF1718" s="2"/>
      <c r="EG1718" s="2"/>
      <c r="EH1718" s="2"/>
      <c r="EI1718" s="2"/>
      <c r="EJ1718" s="2"/>
      <c r="EK1718" s="2"/>
      <c r="EL1718" s="2"/>
      <c r="EM1718" s="2"/>
      <c r="EN1718" s="2"/>
      <c r="EO1718" s="2"/>
      <c r="EP1718" s="2"/>
      <c r="EQ1718" s="2"/>
      <c r="ER1718" s="2"/>
      <c r="ES1718" s="2"/>
      <c r="ET1718" s="2"/>
      <c r="EU1718" s="2"/>
      <c r="EV1718" s="2"/>
      <c r="EW1718" s="2"/>
      <c r="EX1718" s="2"/>
      <c r="EY1718" s="2"/>
      <c r="EZ1718" s="2"/>
      <c r="FA1718" s="2"/>
      <c r="FB1718" s="2"/>
      <c r="FC1718" s="2"/>
    </row>
    <row r="1719" spans="1:159" s="4" customFormat="1">
      <c r="A1719" s="50" t="s">
        <v>2210</v>
      </c>
      <c r="B1719" s="59" t="s">
        <v>2752</v>
      </c>
      <c r="C1719" s="60">
        <v>2120</v>
      </c>
      <c r="D1719" s="59" t="s">
        <v>2941</v>
      </c>
      <c r="E1719" s="78" t="str">
        <f>IFERROR(VLOOKUP($C1719,'2025-26 School Level AAFTE'!$C$2:$L$2349,9,FALSE), "No")</f>
        <v>Yes</v>
      </c>
      <c r="F1719" s="67">
        <f>IFERROR(VLOOKUP($C1719,'2025-26 School Level AAFTE'!$C$2:$J$2349,8,FALSE), 0)</f>
        <v>304.14999999999998</v>
      </c>
      <c r="G1719" s="69">
        <f>IFERROR(IF(E1719= "yes",VLOOKUP(C1719,Summary!$B:$I,6,0),0),0)</f>
        <v>0</v>
      </c>
      <c r="H1719" s="68">
        <f t="shared" si="291"/>
        <v>304.14999999999998</v>
      </c>
      <c r="I1719" s="110">
        <f>VLOOKUP($A1719,'2026-27 Salary &amp; Benefits'!$A:$I,3,FALSE)</f>
        <v>1.18</v>
      </c>
      <c r="J1719" s="110">
        <f>VLOOKUP($A1719,'2026-27 Salary &amp; Benefits'!$A:$I,4,FALSE)</f>
        <v>1.18</v>
      </c>
      <c r="K1719" s="101">
        <f t="shared" si="292"/>
        <v>304.14999999999998</v>
      </c>
      <c r="L1719" s="100">
        <f t="shared" si="293"/>
        <v>0.89200000000000002</v>
      </c>
      <c r="M1719" s="102">
        <f>'2026-27 Salary &amp; Benefits'!$E$6</f>
        <v>78209</v>
      </c>
      <c r="N1719" s="102">
        <f>'2026-27 Salary &amp; Benefits'!$F$6</f>
        <v>82248</v>
      </c>
      <c r="O1719" s="7">
        <f t="shared" si="294"/>
        <v>82319.67</v>
      </c>
      <c r="P1719" s="7">
        <f t="shared" si="295"/>
        <v>4251.2799999999988</v>
      </c>
      <c r="Q1719" s="7">
        <f>'2026-27 Salary &amp; Benefits'!G$6</f>
        <v>16817.759999999998</v>
      </c>
      <c r="R1719" s="103">
        <f>'2026-27 Salary &amp; Benefits'!H$6</f>
        <v>0.16020000000000001</v>
      </c>
      <c r="S1719" s="103">
        <f>'2026-27 Salary &amp; Benefits'!I$6</f>
        <v>0.15390000000000001</v>
      </c>
      <c r="T1719" s="7">
        <f t="shared" si="296"/>
        <v>28843.33</v>
      </c>
      <c r="U1719" s="7">
        <f t="shared" si="297"/>
        <v>1442.85</v>
      </c>
      <c r="V1719" s="7">
        <f t="shared" si="298"/>
        <v>222.05</v>
      </c>
      <c r="W1719" s="7">
        <f t="shared" si="299"/>
        <v>1664.8999999999999</v>
      </c>
      <c r="X1719" s="18">
        <f t="shared" si="300"/>
        <v>117079.18</v>
      </c>
      <c r="Y1719" s="2"/>
      <c r="Z1719" s="2"/>
      <c r="AA1719" s="2"/>
      <c r="AB1719" s="2"/>
      <c r="AC1719" s="2"/>
      <c r="AD1719" s="2"/>
      <c r="AE1719" s="2"/>
      <c r="AF1719" s="2"/>
      <c r="AG1719" s="2"/>
      <c r="AH1719" s="2"/>
      <c r="AI1719" s="2"/>
      <c r="AJ1719" s="2"/>
      <c r="AK1719" s="2"/>
      <c r="AL1719" s="2"/>
      <c r="AM1719" s="2"/>
      <c r="AN1719" s="2"/>
      <c r="AO1719" s="2"/>
      <c r="AP1719" s="2"/>
      <c r="AQ1719" s="2"/>
      <c r="AR1719" s="2"/>
      <c r="AS1719" s="2"/>
      <c r="AT1719" s="2"/>
      <c r="AU1719" s="2"/>
      <c r="AV1719" s="2"/>
      <c r="AW1719" s="2"/>
      <c r="AX1719" s="2"/>
      <c r="AY1719" s="2"/>
      <c r="AZ1719" s="2"/>
      <c r="BA1719" s="2"/>
      <c r="BB1719" s="2"/>
      <c r="BC1719" s="2"/>
      <c r="BD1719" s="2"/>
      <c r="BE1719" s="2"/>
      <c r="BF1719" s="2"/>
      <c r="BG1719" s="2"/>
      <c r="BH1719" s="2"/>
      <c r="BI1719" s="2"/>
      <c r="BJ1719" s="2"/>
      <c r="BK1719" s="2"/>
      <c r="BL1719" s="2"/>
      <c r="BM1719" s="2"/>
      <c r="BN1719" s="2"/>
      <c r="BO1719" s="2"/>
      <c r="BP1719" s="2"/>
      <c r="BQ1719" s="2"/>
      <c r="BR1719" s="2"/>
      <c r="BS1719" s="2"/>
      <c r="BT1719" s="2"/>
      <c r="BU1719" s="2"/>
      <c r="BV1719" s="2"/>
      <c r="BW1719" s="2"/>
      <c r="BX1719" s="2"/>
      <c r="BY1719" s="2"/>
      <c r="BZ1719" s="2"/>
      <c r="CA1719" s="2"/>
      <c r="CB1719" s="2"/>
      <c r="CC1719" s="2"/>
      <c r="CD1719" s="2"/>
      <c r="CE1719" s="2"/>
      <c r="CF1719" s="2"/>
      <c r="CG1719" s="2"/>
      <c r="CH1719" s="2"/>
      <c r="CI1719" s="2"/>
      <c r="CJ1719" s="2"/>
      <c r="CK1719" s="2"/>
      <c r="CL1719" s="2"/>
      <c r="CM1719" s="2"/>
      <c r="CN1719" s="2"/>
      <c r="CO1719" s="2"/>
      <c r="CP1719" s="2"/>
      <c r="CQ1719" s="2"/>
      <c r="CR1719" s="2"/>
      <c r="CS1719" s="2"/>
      <c r="CT1719" s="2"/>
      <c r="CU1719" s="2"/>
      <c r="CV1719" s="2"/>
      <c r="CW1719" s="2"/>
      <c r="CX1719" s="2"/>
      <c r="CY1719" s="2"/>
      <c r="CZ1719" s="2"/>
      <c r="DA1719" s="2"/>
      <c r="DB1719" s="2"/>
      <c r="DC1719" s="2"/>
      <c r="DD1719" s="2"/>
      <c r="DE1719" s="2"/>
      <c r="DF1719" s="2"/>
      <c r="DG1719" s="2"/>
      <c r="DH1719" s="2"/>
      <c r="DI1719" s="2"/>
      <c r="DJ1719" s="2"/>
      <c r="DK1719" s="2"/>
      <c r="DL1719" s="2"/>
      <c r="DM1719" s="2"/>
      <c r="DN1719" s="2"/>
      <c r="DO1719" s="2"/>
      <c r="DP1719" s="2"/>
      <c r="DQ1719" s="2"/>
      <c r="DR1719" s="2"/>
      <c r="DS1719" s="2"/>
      <c r="DT1719" s="2"/>
      <c r="DU1719" s="2"/>
      <c r="DV1719" s="2"/>
      <c r="DW1719" s="2"/>
      <c r="DX1719" s="2"/>
      <c r="DY1719" s="2"/>
      <c r="DZ1719" s="2"/>
      <c r="EA1719" s="2"/>
      <c r="EB1719" s="2"/>
      <c r="EC1719" s="2"/>
      <c r="ED1719" s="2"/>
      <c r="EE1719" s="2"/>
      <c r="EF1719" s="2"/>
      <c r="EG1719" s="2"/>
      <c r="EH1719" s="2"/>
      <c r="EI1719" s="2"/>
      <c r="EJ1719" s="2"/>
      <c r="EK1719" s="2"/>
      <c r="EL1719" s="2"/>
      <c r="EM1719" s="2"/>
      <c r="EN1719" s="2"/>
      <c r="EO1719" s="2"/>
      <c r="EP1719" s="2"/>
      <c r="EQ1719" s="2"/>
      <c r="ER1719" s="2"/>
      <c r="ES1719" s="2"/>
      <c r="ET1719" s="2"/>
      <c r="EU1719" s="2"/>
      <c r="EV1719" s="2"/>
      <c r="EW1719" s="2"/>
      <c r="EX1719" s="2"/>
      <c r="EY1719" s="2"/>
      <c r="EZ1719" s="2"/>
      <c r="FA1719" s="2"/>
      <c r="FB1719" s="2"/>
      <c r="FC1719" s="2"/>
    </row>
    <row r="1720" spans="1:159" s="4" customFormat="1">
      <c r="A1720" s="50" t="s">
        <v>2210</v>
      </c>
      <c r="B1720" s="59" t="s">
        <v>2752</v>
      </c>
      <c r="C1720" s="60">
        <v>5486</v>
      </c>
      <c r="D1720" s="59" t="s">
        <v>2485</v>
      </c>
      <c r="E1720" s="78" t="str">
        <f>IFERROR(VLOOKUP($C1720,'2025-26 School Level AAFTE'!$C$2:$L$2349,9,FALSE), "No")</f>
        <v>No</v>
      </c>
      <c r="F1720" s="67">
        <f>IFERROR(VLOOKUP($C1720,'2025-26 School Level AAFTE'!$C$2:$J$2349,8,FALSE), 0)</f>
        <v>775.04</v>
      </c>
      <c r="G1720" s="69">
        <f>IFERROR(IF(E1720= "yes",VLOOKUP(C1720,Summary!$B:$I,6,0),0),0)</f>
        <v>0</v>
      </c>
      <c r="H1720" s="68">
        <f t="shared" si="291"/>
        <v>0</v>
      </c>
      <c r="I1720" s="110">
        <f>VLOOKUP($A1720,'2026-27 Salary &amp; Benefits'!$A:$I,3,FALSE)</f>
        <v>1.18</v>
      </c>
      <c r="J1720" s="110">
        <f>VLOOKUP($A1720,'2026-27 Salary &amp; Benefits'!$A:$I,4,FALSE)</f>
        <v>1.18</v>
      </c>
      <c r="K1720" s="101">
        <f t="shared" si="292"/>
        <v>0</v>
      </c>
      <c r="L1720" s="100">
        <f t="shared" si="293"/>
        <v>0</v>
      </c>
      <c r="M1720" s="102">
        <f>'2026-27 Salary &amp; Benefits'!$E$6</f>
        <v>78209</v>
      </c>
      <c r="N1720" s="102">
        <f>'2026-27 Salary &amp; Benefits'!$F$6</f>
        <v>82248</v>
      </c>
      <c r="O1720" s="7">
        <f t="shared" si="294"/>
        <v>0</v>
      </c>
      <c r="P1720" s="7">
        <f t="shared" si="295"/>
        <v>0</v>
      </c>
      <c r="Q1720" s="7">
        <f>'2026-27 Salary &amp; Benefits'!G$6</f>
        <v>16817.759999999998</v>
      </c>
      <c r="R1720" s="103">
        <f>'2026-27 Salary &amp; Benefits'!H$6</f>
        <v>0.16020000000000001</v>
      </c>
      <c r="S1720" s="103">
        <f>'2026-27 Salary &amp; Benefits'!I$6</f>
        <v>0.15390000000000001</v>
      </c>
      <c r="T1720" s="7">
        <f t="shared" si="296"/>
        <v>0</v>
      </c>
      <c r="U1720" s="7">
        <f t="shared" si="297"/>
        <v>0</v>
      </c>
      <c r="V1720" s="7">
        <f t="shared" si="298"/>
        <v>0</v>
      </c>
      <c r="W1720" s="7">
        <f t="shared" si="299"/>
        <v>0</v>
      </c>
      <c r="X1720" s="18">
        <f t="shared" si="300"/>
        <v>0</v>
      </c>
      <c r="Y1720" s="2"/>
      <c r="Z1720" s="2"/>
      <c r="AA1720" s="2"/>
      <c r="AB1720" s="2"/>
      <c r="AC1720" s="2"/>
      <c r="AD1720" s="2"/>
      <c r="AE1720" s="2"/>
      <c r="AF1720" s="2"/>
      <c r="AG1720" s="2"/>
      <c r="AH1720" s="2"/>
      <c r="AI1720" s="2"/>
      <c r="AJ1720" s="2"/>
      <c r="AK1720" s="2"/>
      <c r="AL1720" s="2"/>
      <c r="AM1720" s="2"/>
      <c r="AN1720" s="2"/>
      <c r="AO1720" s="2"/>
      <c r="AP1720" s="2"/>
      <c r="AQ1720" s="2"/>
      <c r="AR1720" s="2"/>
      <c r="AS1720" s="2"/>
      <c r="AT1720" s="2"/>
      <c r="AU1720" s="2"/>
      <c r="AV1720" s="2"/>
      <c r="AW1720" s="2"/>
      <c r="AX1720" s="2"/>
      <c r="AY1720" s="2"/>
      <c r="AZ1720" s="2"/>
      <c r="BA1720" s="2"/>
      <c r="BB1720" s="2"/>
      <c r="BC1720" s="2"/>
      <c r="BD1720" s="2"/>
      <c r="BE1720" s="2"/>
      <c r="BF1720" s="2"/>
      <c r="BG1720" s="2"/>
      <c r="BH1720" s="2"/>
      <c r="BI1720" s="2"/>
      <c r="BJ1720" s="2"/>
      <c r="BK1720" s="2"/>
      <c r="BL1720" s="2"/>
      <c r="BM1720" s="2"/>
      <c r="BN1720" s="2"/>
      <c r="BO1720" s="2"/>
      <c r="BP1720" s="2"/>
      <c r="BQ1720" s="2"/>
      <c r="BR1720" s="2"/>
      <c r="BS1720" s="2"/>
      <c r="BT1720" s="2"/>
      <c r="BU1720" s="2"/>
      <c r="BV1720" s="2"/>
      <c r="BW1720" s="2"/>
      <c r="BX1720" s="2"/>
      <c r="BY1720" s="2"/>
      <c r="BZ1720" s="2"/>
      <c r="CA1720" s="2"/>
      <c r="CB1720" s="2"/>
      <c r="CC1720" s="2"/>
      <c r="CD1720" s="2"/>
      <c r="CE1720" s="2"/>
      <c r="CF1720" s="2"/>
      <c r="CG1720" s="2"/>
      <c r="CH1720" s="2"/>
      <c r="CI1720" s="2"/>
      <c r="CJ1720" s="2"/>
      <c r="CK1720" s="2"/>
      <c r="CL1720" s="2"/>
      <c r="CM1720" s="2"/>
      <c r="CN1720" s="2"/>
      <c r="CO1720" s="2"/>
      <c r="CP1720" s="2"/>
      <c r="CQ1720" s="2"/>
      <c r="CR1720" s="2"/>
      <c r="CS1720" s="2"/>
      <c r="CT1720" s="2"/>
      <c r="CU1720" s="2"/>
      <c r="CV1720" s="2"/>
      <c r="CW1720" s="2"/>
      <c r="CX1720" s="2"/>
      <c r="CY1720" s="2"/>
      <c r="CZ1720" s="2"/>
      <c r="DA1720" s="2"/>
      <c r="DB1720" s="2"/>
      <c r="DC1720" s="2"/>
      <c r="DD1720" s="2"/>
      <c r="DE1720" s="2"/>
      <c r="DF1720" s="2"/>
      <c r="DG1720" s="2"/>
      <c r="DH1720" s="2"/>
      <c r="DI1720" s="2"/>
      <c r="DJ1720" s="2"/>
      <c r="DK1720" s="2"/>
      <c r="DL1720" s="2"/>
      <c r="DM1720" s="2"/>
      <c r="DN1720" s="2"/>
      <c r="DO1720" s="2"/>
      <c r="DP1720" s="2"/>
      <c r="DQ1720" s="2"/>
      <c r="DR1720" s="2"/>
      <c r="DS1720" s="2"/>
      <c r="DT1720" s="2"/>
      <c r="DU1720" s="2"/>
      <c r="DV1720" s="2"/>
      <c r="DW1720" s="2"/>
      <c r="DX1720" s="2"/>
      <c r="DY1720" s="2"/>
      <c r="DZ1720" s="2"/>
      <c r="EA1720" s="2"/>
      <c r="EB1720" s="2"/>
      <c r="EC1720" s="2"/>
      <c r="ED1720" s="2"/>
      <c r="EE1720" s="2"/>
      <c r="EF1720" s="2"/>
      <c r="EG1720" s="2"/>
      <c r="EH1720" s="2"/>
      <c r="EI1720" s="2"/>
      <c r="EJ1720" s="2"/>
      <c r="EK1720" s="2"/>
      <c r="EL1720" s="2"/>
      <c r="EM1720" s="2"/>
      <c r="EN1720" s="2"/>
      <c r="EO1720" s="2"/>
      <c r="EP1720" s="2"/>
      <c r="EQ1720" s="2"/>
      <c r="ER1720" s="2"/>
      <c r="ES1720" s="2"/>
      <c r="ET1720" s="2"/>
      <c r="EU1720" s="2"/>
      <c r="EV1720" s="2"/>
      <c r="EW1720" s="2"/>
      <c r="EX1720" s="2"/>
      <c r="EY1720" s="2"/>
      <c r="EZ1720" s="2"/>
      <c r="FA1720" s="2"/>
      <c r="FB1720" s="2"/>
      <c r="FC1720" s="2"/>
    </row>
    <row r="1721" spans="1:159" s="4" customFormat="1">
      <c r="A1721" s="50" t="s">
        <v>2210</v>
      </c>
      <c r="B1721" s="59" t="s">
        <v>2752</v>
      </c>
      <c r="C1721" s="58">
        <v>2285</v>
      </c>
      <c r="D1721" s="51" t="s">
        <v>565</v>
      </c>
      <c r="E1721" s="78" t="str">
        <f>IFERROR(VLOOKUP($C1721,'2025-26 School Level AAFTE'!$C$2:$L$2349,9,FALSE), "No")</f>
        <v>No</v>
      </c>
      <c r="F1721" s="67">
        <f>IFERROR(VLOOKUP($C1721,'2025-26 School Level AAFTE'!$C$2:$J$2349,8,FALSE), 0)</f>
        <v>1465.5700000000002</v>
      </c>
      <c r="G1721" s="69">
        <f>IFERROR(IF(E1721= "yes",VLOOKUP(C1721,Summary!$B:$I,6,0),0),0)</f>
        <v>0</v>
      </c>
      <c r="H1721" s="68">
        <f t="shared" si="291"/>
        <v>0</v>
      </c>
      <c r="I1721" s="110">
        <f>VLOOKUP($A1721,'2026-27 Salary &amp; Benefits'!$A:$I,3,FALSE)</f>
        <v>1.18</v>
      </c>
      <c r="J1721" s="110">
        <f>VLOOKUP($A1721,'2026-27 Salary &amp; Benefits'!$A:$I,4,FALSE)</f>
        <v>1.18</v>
      </c>
      <c r="K1721" s="101">
        <f t="shared" si="292"/>
        <v>0</v>
      </c>
      <c r="L1721" s="100">
        <f t="shared" si="293"/>
        <v>0</v>
      </c>
      <c r="M1721" s="102">
        <f>'2026-27 Salary &amp; Benefits'!$E$6</f>
        <v>78209</v>
      </c>
      <c r="N1721" s="102">
        <f>'2026-27 Salary &amp; Benefits'!$F$6</f>
        <v>82248</v>
      </c>
      <c r="O1721" s="7">
        <f t="shared" si="294"/>
        <v>0</v>
      </c>
      <c r="P1721" s="7">
        <f t="shared" si="295"/>
        <v>0</v>
      </c>
      <c r="Q1721" s="7">
        <f>'2026-27 Salary &amp; Benefits'!G$6</f>
        <v>16817.759999999998</v>
      </c>
      <c r="R1721" s="103">
        <f>'2026-27 Salary &amp; Benefits'!H$6</f>
        <v>0.16020000000000001</v>
      </c>
      <c r="S1721" s="103">
        <f>'2026-27 Salary &amp; Benefits'!I$6</f>
        <v>0.15390000000000001</v>
      </c>
      <c r="T1721" s="7">
        <f t="shared" si="296"/>
        <v>0</v>
      </c>
      <c r="U1721" s="7">
        <f t="shared" si="297"/>
        <v>0</v>
      </c>
      <c r="V1721" s="7">
        <f t="shared" si="298"/>
        <v>0</v>
      </c>
      <c r="W1721" s="7">
        <f t="shared" si="299"/>
        <v>0</v>
      </c>
      <c r="X1721" s="18">
        <f t="shared" si="300"/>
        <v>0</v>
      </c>
      <c r="Y1721" s="2"/>
      <c r="Z1721" s="2"/>
      <c r="AA1721" s="2"/>
      <c r="AB1721" s="2"/>
      <c r="AC1721" s="2"/>
      <c r="AD1721" s="2"/>
      <c r="AE1721" s="2"/>
      <c r="AF1721" s="2"/>
      <c r="AG1721" s="2"/>
      <c r="AH1721" s="2"/>
      <c r="AI1721" s="2"/>
      <c r="AJ1721" s="2"/>
      <c r="AK1721" s="2"/>
      <c r="AL1721" s="2"/>
      <c r="AM1721" s="2"/>
      <c r="AN1721" s="2"/>
      <c r="AO1721" s="2"/>
      <c r="AP1721" s="2"/>
      <c r="AQ1721" s="2"/>
      <c r="AR1721" s="2"/>
      <c r="AS1721" s="2"/>
      <c r="AT1721" s="2"/>
      <c r="AU1721" s="2"/>
      <c r="AV1721" s="2"/>
      <c r="AW1721" s="2"/>
      <c r="AX1721" s="2"/>
      <c r="AY1721" s="2"/>
      <c r="AZ1721" s="2"/>
      <c r="BA1721" s="2"/>
      <c r="BB1721" s="2"/>
      <c r="BC1721" s="2"/>
      <c r="BD1721" s="2"/>
      <c r="BE1721" s="2"/>
      <c r="BF1721" s="2"/>
      <c r="BG1721" s="2"/>
      <c r="BH1721" s="2"/>
      <c r="BI1721" s="2"/>
      <c r="BJ1721" s="2"/>
      <c r="BK1721" s="2"/>
      <c r="BL1721" s="2"/>
      <c r="BM1721" s="2"/>
      <c r="BN1721" s="2"/>
      <c r="BO1721" s="2"/>
      <c r="BP1721" s="2"/>
      <c r="BQ1721" s="2"/>
      <c r="BR1721" s="2"/>
      <c r="BS1721" s="2"/>
      <c r="BT1721" s="2"/>
      <c r="BU1721" s="2"/>
      <c r="BV1721" s="2"/>
      <c r="BW1721" s="2"/>
      <c r="BX1721" s="2"/>
      <c r="BY1721" s="2"/>
      <c r="BZ1721" s="2"/>
      <c r="CA1721" s="2"/>
      <c r="CB1721" s="2"/>
      <c r="CC1721" s="2"/>
      <c r="CD1721" s="2"/>
      <c r="CE1721" s="2"/>
      <c r="CF1721" s="2"/>
      <c r="CG1721" s="2"/>
      <c r="CH1721" s="2"/>
      <c r="CI1721" s="2"/>
      <c r="CJ1721" s="2"/>
      <c r="CK1721" s="2"/>
      <c r="CL1721" s="2"/>
      <c r="CM1721" s="2"/>
      <c r="CN1721" s="2"/>
      <c r="CO1721" s="2"/>
      <c r="CP1721" s="2"/>
      <c r="CQ1721" s="2"/>
      <c r="CR1721" s="2"/>
      <c r="CS1721" s="2"/>
      <c r="CT1721" s="2"/>
      <c r="CU1721" s="2"/>
      <c r="CV1721" s="2"/>
      <c r="CW1721" s="2"/>
      <c r="CX1721" s="2"/>
      <c r="CY1721" s="2"/>
      <c r="CZ1721" s="2"/>
      <c r="DA1721" s="2"/>
      <c r="DB1721" s="2"/>
      <c r="DC1721" s="2"/>
      <c r="DD1721" s="2"/>
      <c r="DE1721" s="2"/>
      <c r="DF1721" s="2"/>
      <c r="DG1721" s="2"/>
      <c r="DH1721" s="2"/>
      <c r="DI1721" s="2"/>
      <c r="DJ1721" s="2"/>
      <c r="DK1721" s="2"/>
      <c r="DL1721" s="2"/>
      <c r="DM1721" s="2"/>
      <c r="DN1721" s="2"/>
      <c r="DO1721" s="2"/>
      <c r="DP1721" s="2"/>
      <c r="DQ1721" s="2"/>
      <c r="DR1721" s="2"/>
      <c r="DS1721" s="2"/>
      <c r="DT1721" s="2"/>
      <c r="DU1721" s="2"/>
      <c r="DV1721" s="2"/>
      <c r="DW1721" s="2"/>
      <c r="DX1721" s="2"/>
      <c r="DY1721" s="2"/>
      <c r="DZ1721" s="2"/>
      <c r="EA1721" s="2"/>
      <c r="EB1721" s="2"/>
      <c r="EC1721" s="2"/>
      <c r="ED1721" s="2"/>
      <c r="EE1721" s="2"/>
      <c r="EF1721" s="2"/>
      <c r="EG1721" s="2"/>
      <c r="EH1721" s="2"/>
      <c r="EI1721" s="2"/>
      <c r="EJ1721" s="2"/>
      <c r="EK1721" s="2"/>
      <c r="EL1721" s="2"/>
      <c r="EM1721" s="2"/>
      <c r="EN1721" s="2"/>
      <c r="EO1721" s="2"/>
      <c r="EP1721" s="2"/>
      <c r="EQ1721" s="2"/>
      <c r="ER1721" s="2"/>
      <c r="ES1721" s="2"/>
      <c r="ET1721" s="2"/>
      <c r="EU1721" s="2"/>
      <c r="EV1721" s="2"/>
      <c r="EW1721" s="2"/>
      <c r="EX1721" s="2"/>
      <c r="EY1721" s="2"/>
      <c r="EZ1721" s="2"/>
      <c r="FA1721" s="2"/>
      <c r="FB1721" s="2"/>
      <c r="FC1721" s="2"/>
    </row>
    <row r="1722" spans="1:159" s="4" customFormat="1">
      <c r="A1722" s="50" t="s">
        <v>2210</v>
      </c>
      <c r="B1722" s="59" t="s">
        <v>2752</v>
      </c>
      <c r="C1722" s="60">
        <v>3157</v>
      </c>
      <c r="D1722" s="59" t="s">
        <v>591</v>
      </c>
      <c r="E1722" s="78" t="str">
        <f>IFERROR(VLOOKUP($C1722,'2025-26 School Level AAFTE'!$C$2:$L$2349,9,FALSE), "No")</f>
        <v>Yes</v>
      </c>
      <c r="F1722" s="67">
        <f>IFERROR(VLOOKUP($C1722,'2025-26 School Level AAFTE'!$C$2:$J$2349,8,FALSE), 0)</f>
        <v>233.86</v>
      </c>
      <c r="G1722" s="69">
        <f>IFERROR(IF(E1722= "yes",VLOOKUP(C1722,Summary!$B:$I,6,0),0),0)</f>
        <v>0</v>
      </c>
      <c r="H1722" s="68">
        <f t="shared" si="291"/>
        <v>233.86</v>
      </c>
      <c r="I1722" s="110">
        <f>VLOOKUP($A1722,'2026-27 Salary &amp; Benefits'!$A:$I,3,FALSE)</f>
        <v>1.18</v>
      </c>
      <c r="J1722" s="110">
        <f>VLOOKUP($A1722,'2026-27 Salary &amp; Benefits'!$A:$I,4,FALSE)</f>
        <v>1.18</v>
      </c>
      <c r="K1722" s="101">
        <f t="shared" si="292"/>
        <v>233.86</v>
      </c>
      <c r="L1722" s="100">
        <f t="shared" si="293"/>
        <v>0.68600000000000005</v>
      </c>
      <c r="M1722" s="102">
        <f>'2026-27 Salary &amp; Benefits'!$E$6</f>
        <v>78209</v>
      </c>
      <c r="N1722" s="102">
        <f>'2026-27 Salary &amp; Benefits'!$F$6</f>
        <v>82248</v>
      </c>
      <c r="O1722" s="7">
        <f t="shared" si="294"/>
        <v>63308.62</v>
      </c>
      <c r="P1722" s="7">
        <f t="shared" si="295"/>
        <v>3269.489999999998</v>
      </c>
      <c r="Q1722" s="7">
        <f>'2026-27 Salary &amp; Benefits'!G$6</f>
        <v>16817.759999999998</v>
      </c>
      <c r="R1722" s="103">
        <f>'2026-27 Salary &amp; Benefits'!H$6</f>
        <v>0.16020000000000001</v>
      </c>
      <c r="S1722" s="103">
        <f>'2026-27 Salary &amp; Benefits'!I$6</f>
        <v>0.15390000000000001</v>
      </c>
      <c r="T1722" s="7">
        <f t="shared" si="296"/>
        <v>22182.2</v>
      </c>
      <c r="U1722" s="7">
        <f t="shared" si="297"/>
        <v>1109.6400000000001</v>
      </c>
      <c r="V1722" s="7">
        <f t="shared" si="298"/>
        <v>170.77</v>
      </c>
      <c r="W1722" s="7">
        <f t="shared" si="299"/>
        <v>1280.4100000000001</v>
      </c>
      <c r="X1722" s="18">
        <f t="shared" si="300"/>
        <v>90040.72</v>
      </c>
      <c r="Y1722" s="2"/>
      <c r="Z1722" s="2"/>
      <c r="AA1722" s="2"/>
      <c r="AB1722" s="2"/>
      <c r="AC1722" s="2"/>
      <c r="AD1722" s="2"/>
      <c r="AE1722" s="2"/>
      <c r="AF1722" s="2"/>
      <c r="AG1722" s="2"/>
      <c r="AH1722" s="2"/>
      <c r="AI1722" s="2"/>
      <c r="AJ1722" s="2"/>
      <c r="AK1722" s="2"/>
      <c r="AL1722" s="2"/>
      <c r="AM1722" s="2"/>
      <c r="AN1722" s="2"/>
      <c r="AO1722" s="2"/>
      <c r="AP1722" s="2"/>
      <c r="AQ1722" s="2"/>
      <c r="AR1722" s="2"/>
      <c r="AS1722" s="2"/>
      <c r="AT1722" s="2"/>
      <c r="AU1722" s="2"/>
      <c r="AV1722" s="2"/>
      <c r="AW1722" s="2"/>
      <c r="AX1722" s="2"/>
      <c r="AY1722" s="2"/>
      <c r="AZ1722" s="2"/>
      <c r="BA1722" s="2"/>
      <c r="BB1722" s="2"/>
      <c r="BC1722" s="2"/>
      <c r="BD1722" s="2"/>
      <c r="BE1722" s="2"/>
      <c r="BF1722" s="2"/>
      <c r="BG1722" s="2"/>
      <c r="BH1722" s="2"/>
      <c r="BI1722" s="2"/>
      <c r="BJ1722" s="2"/>
      <c r="BK1722" s="2"/>
      <c r="BL1722" s="2"/>
      <c r="BM1722" s="2"/>
      <c r="BN1722" s="2"/>
      <c r="BO1722" s="2"/>
      <c r="BP1722" s="2"/>
      <c r="BQ1722" s="2"/>
      <c r="BR1722" s="2"/>
      <c r="BS1722" s="2"/>
      <c r="BT1722" s="2"/>
      <c r="BU1722" s="2"/>
      <c r="BV1722" s="2"/>
      <c r="BW1722" s="2"/>
      <c r="BX1722" s="2"/>
      <c r="BY1722" s="2"/>
      <c r="BZ1722" s="2"/>
      <c r="CA1722" s="2"/>
      <c r="CB1722" s="2"/>
      <c r="CC1722" s="2"/>
      <c r="CD1722" s="2"/>
      <c r="CE1722" s="2"/>
      <c r="CF1722" s="2"/>
      <c r="CG1722" s="2"/>
      <c r="CH1722" s="2"/>
      <c r="CI1722" s="2"/>
      <c r="CJ1722" s="2"/>
      <c r="CK1722" s="2"/>
      <c r="CL1722" s="2"/>
      <c r="CM1722" s="2"/>
      <c r="CN1722" s="2"/>
      <c r="CO1722" s="2"/>
      <c r="CP1722" s="2"/>
      <c r="CQ1722" s="2"/>
      <c r="CR1722" s="2"/>
      <c r="CS1722" s="2"/>
      <c r="CT1722" s="2"/>
      <c r="CU1722" s="2"/>
      <c r="CV1722" s="2"/>
      <c r="CW1722" s="2"/>
      <c r="CX1722" s="2"/>
      <c r="CY1722" s="2"/>
      <c r="CZ1722" s="2"/>
      <c r="DA1722" s="2"/>
      <c r="DB1722" s="2"/>
      <c r="DC1722" s="2"/>
      <c r="DD1722" s="2"/>
      <c r="DE1722" s="2"/>
      <c r="DF1722" s="2"/>
      <c r="DG1722" s="2"/>
      <c r="DH1722" s="2"/>
      <c r="DI1722" s="2"/>
      <c r="DJ1722" s="2"/>
      <c r="DK1722" s="2"/>
      <c r="DL1722" s="2"/>
      <c r="DM1722" s="2"/>
      <c r="DN1722" s="2"/>
      <c r="DO1722" s="2"/>
      <c r="DP1722" s="2"/>
      <c r="DQ1722" s="2"/>
      <c r="DR1722" s="2"/>
      <c r="DS1722" s="2"/>
      <c r="DT1722" s="2"/>
      <c r="DU1722" s="2"/>
      <c r="DV1722" s="2"/>
      <c r="DW1722" s="2"/>
      <c r="DX1722" s="2"/>
      <c r="DY1722" s="2"/>
      <c r="DZ1722" s="2"/>
      <c r="EA1722" s="2"/>
      <c r="EB1722" s="2"/>
      <c r="EC1722" s="2"/>
      <c r="ED1722" s="2"/>
      <c r="EE1722" s="2"/>
      <c r="EF1722" s="2"/>
      <c r="EG1722" s="2"/>
      <c r="EH1722" s="2"/>
      <c r="EI1722" s="2"/>
      <c r="EJ1722" s="2"/>
      <c r="EK1722" s="2"/>
      <c r="EL1722" s="2"/>
      <c r="EM1722" s="2"/>
      <c r="EN1722" s="2"/>
      <c r="EO1722" s="2"/>
      <c r="EP1722" s="2"/>
      <c r="EQ1722" s="2"/>
      <c r="ER1722" s="2"/>
      <c r="ES1722" s="2"/>
      <c r="ET1722" s="2"/>
      <c r="EU1722" s="2"/>
      <c r="EV1722" s="2"/>
      <c r="EW1722" s="2"/>
      <c r="EX1722" s="2"/>
      <c r="EY1722" s="2"/>
      <c r="EZ1722" s="2"/>
      <c r="FA1722" s="2"/>
      <c r="FB1722" s="2"/>
      <c r="FC1722" s="2"/>
    </row>
    <row r="1723" spans="1:159" s="4" customFormat="1">
      <c r="A1723" s="50" t="s">
        <v>2210</v>
      </c>
      <c r="B1723" s="59" t="s">
        <v>2752</v>
      </c>
      <c r="C1723" s="60">
        <v>3028</v>
      </c>
      <c r="D1723" s="59" t="s">
        <v>186</v>
      </c>
      <c r="E1723" s="78" t="str">
        <f>IFERROR(VLOOKUP($C1723,'2025-26 School Level AAFTE'!$C$2:$L$2349,9,FALSE), "No")</f>
        <v>No</v>
      </c>
      <c r="F1723" s="67">
        <f>IFERROR(VLOOKUP($C1723,'2025-26 School Level AAFTE'!$C$2:$J$2349,8,FALSE), 0)</f>
        <v>199.7</v>
      </c>
      <c r="G1723" s="69">
        <f>IFERROR(IF(E1723= "yes",VLOOKUP(C1723,Summary!$B:$I,6,0),0),0)</f>
        <v>0</v>
      </c>
      <c r="H1723" s="68">
        <f t="shared" si="291"/>
        <v>0</v>
      </c>
      <c r="I1723" s="110">
        <f>VLOOKUP($A1723,'2026-27 Salary &amp; Benefits'!$A:$I,3,FALSE)</f>
        <v>1.18</v>
      </c>
      <c r="J1723" s="110">
        <f>VLOOKUP($A1723,'2026-27 Salary &amp; Benefits'!$A:$I,4,FALSE)</f>
        <v>1.18</v>
      </c>
      <c r="K1723" s="101">
        <f t="shared" si="292"/>
        <v>0</v>
      </c>
      <c r="L1723" s="100">
        <f t="shared" si="293"/>
        <v>0</v>
      </c>
      <c r="M1723" s="102">
        <f>'2026-27 Salary &amp; Benefits'!$E$6</f>
        <v>78209</v>
      </c>
      <c r="N1723" s="102">
        <f>'2026-27 Salary &amp; Benefits'!$F$6</f>
        <v>82248</v>
      </c>
      <c r="O1723" s="7">
        <f t="shared" si="294"/>
        <v>0</v>
      </c>
      <c r="P1723" s="7">
        <f t="shared" si="295"/>
        <v>0</v>
      </c>
      <c r="Q1723" s="7">
        <f>'2026-27 Salary &amp; Benefits'!G$6</f>
        <v>16817.759999999998</v>
      </c>
      <c r="R1723" s="103">
        <f>'2026-27 Salary &amp; Benefits'!H$6</f>
        <v>0.16020000000000001</v>
      </c>
      <c r="S1723" s="103">
        <f>'2026-27 Salary &amp; Benefits'!I$6</f>
        <v>0.15390000000000001</v>
      </c>
      <c r="T1723" s="7">
        <f t="shared" si="296"/>
        <v>0</v>
      </c>
      <c r="U1723" s="7">
        <f t="shared" si="297"/>
        <v>0</v>
      </c>
      <c r="V1723" s="7">
        <f t="shared" si="298"/>
        <v>0</v>
      </c>
      <c r="W1723" s="7">
        <f t="shared" si="299"/>
        <v>0</v>
      </c>
      <c r="X1723" s="18">
        <f t="shared" si="300"/>
        <v>0</v>
      </c>
      <c r="Y1723" s="2"/>
      <c r="Z1723" s="2"/>
      <c r="AA1723" s="2"/>
      <c r="AB1723" s="2"/>
      <c r="AC1723" s="2"/>
      <c r="AD1723" s="2"/>
      <c r="AE1723" s="2"/>
      <c r="AF1723" s="2"/>
      <c r="AG1723" s="2"/>
      <c r="AH1723" s="2"/>
      <c r="AI1723" s="2"/>
      <c r="AJ1723" s="2"/>
      <c r="AK1723" s="2"/>
      <c r="AL1723" s="2"/>
      <c r="AM1723" s="2"/>
      <c r="AN1723" s="2"/>
      <c r="AO1723" s="2"/>
      <c r="AP1723" s="2"/>
      <c r="AQ1723" s="2"/>
      <c r="AR1723" s="2"/>
      <c r="AS1723" s="2"/>
      <c r="AT1723" s="2"/>
      <c r="AU1723" s="2"/>
      <c r="AV1723" s="2"/>
      <c r="AW1723" s="2"/>
      <c r="AX1723" s="2"/>
      <c r="AY1723" s="2"/>
      <c r="AZ1723" s="2"/>
      <c r="BA1723" s="2"/>
      <c r="BB1723" s="2"/>
      <c r="BC1723" s="2"/>
      <c r="BD1723" s="2"/>
      <c r="BE1723" s="2"/>
      <c r="BF1723" s="2"/>
      <c r="BG1723" s="2"/>
      <c r="BH1723" s="2"/>
      <c r="BI1723" s="2"/>
      <c r="BJ1723" s="2"/>
      <c r="BK1723" s="2"/>
      <c r="BL1723" s="2"/>
      <c r="BM1723" s="2"/>
      <c r="BN1723" s="2"/>
      <c r="BO1723" s="2"/>
      <c r="BP1723" s="2"/>
      <c r="BQ1723" s="2"/>
      <c r="BR1723" s="2"/>
      <c r="BS1723" s="2"/>
      <c r="BT1723" s="2"/>
      <c r="BU1723" s="2"/>
      <c r="BV1723" s="2"/>
      <c r="BW1723" s="2"/>
      <c r="BX1723" s="2"/>
      <c r="BY1723" s="2"/>
      <c r="BZ1723" s="2"/>
      <c r="CA1723" s="2"/>
      <c r="CB1723" s="2"/>
      <c r="CC1723" s="2"/>
      <c r="CD1723" s="2"/>
      <c r="CE1723" s="2"/>
      <c r="CF1723" s="2"/>
      <c r="CG1723" s="2"/>
      <c r="CH1723" s="2"/>
      <c r="CI1723" s="2"/>
      <c r="CJ1723" s="2"/>
      <c r="CK1723" s="2"/>
      <c r="CL1723" s="2"/>
      <c r="CM1723" s="2"/>
      <c r="CN1723" s="2"/>
      <c r="CO1723" s="2"/>
      <c r="CP1723" s="2"/>
      <c r="CQ1723" s="2"/>
      <c r="CR1723" s="2"/>
      <c r="CS1723" s="2"/>
      <c r="CT1723" s="2"/>
      <c r="CU1723" s="2"/>
      <c r="CV1723" s="2"/>
      <c r="CW1723" s="2"/>
      <c r="CX1723" s="2"/>
      <c r="CY1723" s="2"/>
      <c r="CZ1723" s="2"/>
      <c r="DA1723" s="2"/>
      <c r="DB1723" s="2"/>
      <c r="DC1723" s="2"/>
      <c r="DD1723" s="2"/>
      <c r="DE1723" s="2"/>
      <c r="DF1723" s="2"/>
      <c r="DG1723" s="2"/>
      <c r="DH1723" s="2"/>
      <c r="DI1723" s="2"/>
      <c r="DJ1723" s="2"/>
      <c r="DK1723" s="2"/>
      <c r="DL1723" s="2"/>
      <c r="DM1723" s="2"/>
      <c r="DN1723" s="2"/>
      <c r="DO1723" s="2"/>
      <c r="DP1723" s="2"/>
      <c r="DQ1723" s="2"/>
      <c r="DR1723" s="2"/>
      <c r="DS1723" s="2"/>
      <c r="DT1723" s="2"/>
      <c r="DU1723" s="2"/>
      <c r="DV1723" s="2"/>
      <c r="DW1723" s="2"/>
      <c r="DX1723" s="2"/>
      <c r="DY1723" s="2"/>
      <c r="DZ1723" s="2"/>
      <c r="EA1723" s="2"/>
      <c r="EB1723" s="2"/>
      <c r="EC1723" s="2"/>
      <c r="ED1723" s="2"/>
      <c r="EE1723" s="2"/>
      <c r="EF1723" s="2"/>
      <c r="EG1723" s="2"/>
      <c r="EH1723" s="2"/>
      <c r="EI1723" s="2"/>
      <c r="EJ1723" s="2"/>
      <c r="EK1723" s="2"/>
      <c r="EL1723" s="2"/>
      <c r="EM1723" s="2"/>
      <c r="EN1723" s="2"/>
      <c r="EO1723" s="2"/>
      <c r="EP1723" s="2"/>
      <c r="EQ1723" s="2"/>
      <c r="ER1723" s="2"/>
      <c r="ES1723" s="2"/>
      <c r="ET1723" s="2"/>
      <c r="EU1723" s="2"/>
      <c r="EV1723" s="2"/>
      <c r="EW1723" s="2"/>
      <c r="EX1723" s="2"/>
      <c r="EY1723" s="2"/>
      <c r="EZ1723" s="2"/>
      <c r="FA1723" s="2"/>
      <c r="FB1723" s="2"/>
      <c r="FC1723" s="2"/>
    </row>
    <row r="1724" spans="1:159" s="4" customFormat="1">
      <c r="A1724" s="50" t="s">
        <v>2210</v>
      </c>
      <c r="B1724" s="59" t="s">
        <v>2752</v>
      </c>
      <c r="C1724" s="60">
        <v>1796</v>
      </c>
      <c r="D1724" s="59" t="s">
        <v>537</v>
      </c>
      <c r="E1724" s="78" t="str">
        <f>IFERROR(VLOOKUP($C1724,'2025-26 School Level AAFTE'!$C$2:$L$2349,9,FALSE), "No")</f>
        <v>No</v>
      </c>
      <c r="F1724" s="67">
        <f>IFERROR(VLOOKUP($C1724,'2025-26 School Level AAFTE'!$C$2:$J$2349,8,FALSE), 0)</f>
        <v>592.24</v>
      </c>
      <c r="G1724" s="69">
        <f>IFERROR(IF(E1724= "yes",VLOOKUP(C1724,Summary!$B:$I,6,0),0),0)</f>
        <v>0</v>
      </c>
      <c r="H1724" s="68">
        <f t="shared" si="291"/>
        <v>0</v>
      </c>
      <c r="I1724" s="110">
        <f>VLOOKUP($A1724,'2026-27 Salary &amp; Benefits'!$A:$I,3,FALSE)</f>
        <v>1.18</v>
      </c>
      <c r="J1724" s="110">
        <f>VLOOKUP($A1724,'2026-27 Salary &amp; Benefits'!$A:$I,4,FALSE)</f>
        <v>1.18</v>
      </c>
      <c r="K1724" s="101">
        <f t="shared" si="292"/>
        <v>0</v>
      </c>
      <c r="L1724" s="100">
        <f t="shared" si="293"/>
        <v>0</v>
      </c>
      <c r="M1724" s="102">
        <f>'2026-27 Salary &amp; Benefits'!$E$6</f>
        <v>78209</v>
      </c>
      <c r="N1724" s="102">
        <f>'2026-27 Salary &amp; Benefits'!$F$6</f>
        <v>82248</v>
      </c>
      <c r="O1724" s="7">
        <f t="shared" si="294"/>
        <v>0</v>
      </c>
      <c r="P1724" s="7">
        <f t="shared" si="295"/>
        <v>0</v>
      </c>
      <c r="Q1724" s="7">
        <f>'2026-27 Salary &amp; Benefits'!G$6</f>
        <v>16817.759999999998</v>
      </c>
      <c r="R1724" s="103">
        <f>'2026-27 Salary &amp; Benefits'!H$6</f>
        <v>0.16020000000000001</v>
      </c>
      <c r="S1724" s="103">
        <f>'2026-27 Salary &amp; Benefits'!I$6</f>
        <v>0.15390000000000001</v>
      </c>
      <c r="T1724" s="7">
        <f t="shared" si="296"/>
        <v>0</v>
      </c>
      <c r="U1724" s="7">
        <f t="shared" si="297"/>
        <v>0</v>
      </c>
      <c r="V1724" s="7">
        <f t="shared" si="298"/>
        <v>0</v>
      </c>
      <c r="W1724" s="7">
        <f t="shared" si="299"/>
        <v>0</v>
      </c>
      <c r="X1724" s="18">
        <f t="shared" si="300"/>
        <v>0</v>
      </c>
      <c r="Y1724" s="2"/>
      <c r="Z1724" s="2"/>
      <c r="AA1724" s="2"/>
      <c r="AB1724" s="2"/>
      <c r="AC1724" s="2"/>
      <c r="AD1724" s="2"/>
      <c r="AE1724" s="2"/>
      <c r="AF1724" s="2"/>
      <c r="AG1724" s="2"/>
      <c r="AH1724" s="2"/>
      <c r="AI1724" s="2"/>
      <c r="AJ1724" s="2"/>
      <c r="AK1724" s="2"/>
      <c r="AL1724" s="2"/>
      <c r="AM1724" s="2"/>
      <c r="AN1724" s="2"/>
      <c r="AO1724" s="2"/>
      <c r="AP1724" s="2"/>
      <c r="AQ1724" s="2"/>
      <c r="AR1724" s="2"/>
      <c r="AS1724" s="2"/>
      <c r="AT1724" s="2"/>
      <c r="AU1724" s="2"/>
      <c r="AV1724" s="2"/>
      <c r="AW1724" s="2"/>
      <c r="AX1724" s="2"/>
      <c r="AY1724" s="2"/>
      <c r="AZ1724" s="2"/>
      <c r="BA1724" s="2"/>
      <c r="BB1724" s="2"/>
      <c r="BC1724" s="2"/>
      <c r="BD1724" s="2"/>
      <c r="BE1724" s="2"/>
      <c r="BF1724" s="2"/>
      <c r="BG1724" s="2"/>
      <c r="BH1724" s="2"/>
      <c r="BI1724" s="2"/>
      <c r="BJ1724" s="2"/>
      <c r="BK1724" s="2"/>
      <c r="BL1724" s="2"/>
      <c r="BM1724" s="2"/>
      <c r="BN1724" s="2"/>
      <c r="BO1724" s="2"/>
      <c r="BP1724" s="2"/>
      <c r="BQ1724" s="2"/>
      <c r="BR1724" s="2"/>
      <c r="BS1724" s="2"/>
      <c r="BT1724" s="2"/>
      <c r="BU1724" s="2"/>
      <c r="BV1724" s="2"/>
      <c r="BW1724" s="2"/>
      <c r="BX1724" s="2"/>
      <c r="BY1724" s="2"/>
      <c r="BZ1724" s="2"/>
      <c r="CA1724" s="2"/>
      <c r="CB1724" s="2"/>
      <c r="CC1724" s="2"/>
      <c r="CD1724" s="2"/>
      <c r="CE1724" s="2"/>
      <c r="CF1724" s="2"/>
      <c r="CG1724" s="2"/>
      <c r="CH1724" s="2"/>
      <c r="CI1724" s="2"/>
      <c r="CJ1724" s="2"/>
      <c r="CK1724" s="2"/>
      <c r="CL1724" s="2"/>
      <c r="CM1724" s="2"/>
      <c r="CN1724" s="2"/>
      <c r="CO1724" s="2"/>
      <c r="CP1724" s="2"/>
      <c r="CQ1724" s="2"/>
      <c r="CR1724" s="2"/>
      <c r="CS1724" s="2"/>
      <c r="CT1724" s="2"/>
      <c r="CU1724" s="2"/>
      <c r="CV1724" s="2"/>
      <c r="CW1724" s="2"/>
      <c r="CX1724" s="2"/>
      <c r="CY1724" s="2"/>
      <c r="CZ1724" s="2"/>
      <c r="DA1724" s="2"/>
      <c r="DB1724" s="2"/>
      <c r="DC1724" s="2"/>
      <c r="DD1724" s="2"/>
      <c r="DE1724" s="2"/>
      <c r="DF1724" s="2"/>
      <c r="DG1724" s="2"/>
      <c r="DH1724" s="2"/>
      <c r="DI1724" s="2"/>
      <c r="DJ1724" s="2"/>
      <c r="DK1724" s="2"/>
      <c r="DL1724" s="2"/>
      <c r="DM1724" s="2"/>
      <c r="DN1724" s="2"/>
      <c r="DO1724" s="2"/>
      <c r="DP1724" s="2"/>
      <c r="DQ1724" s="2"/>
      <c r="DR1724" s="2"/>
      <c r="DS1724" s="2"/>
      <c r="DT1724" s="2"/>
      <c r="DU1724" s="2"/>
      <c r="DV1724" s="2"/>
      <c r="DW1724" s="2"/>
      <c r="DX1724" s="2"/>
      <c r="DY1724" s="2"/>
      <c r="DZ1724" s="2"/>
      <c r="EA1724" s="2"/>
      <c r="EB1724" s="2"/>
      <c r="EC1724" s="2"/>
      <c r="ED1724" s="2"/>
      <c r="EE1724" s="2"/>
      <c r="EF1724" s="2"/>
      <c r="EG1724" s="2"/>
      <c r="EH1724" s="2"/>
      <c r="EI1724" s="2"/>
      <c r="EJ1724" s="2"/>
      <c r="EK1724" s="2"/>
      <c r="EL1724" s="2"/>
      <c r="EM1724" s="2"/>
      <c r="EN1724" s="2"/>
      <c r="EO1724" s="2"/>
      <c r="EP1724" s="2"/>
      <c r="EQ1724" s="2"/>
      <c r="ER1724" s="2"/>
      <c r="ES1724" s="2"/>
      <c r="ET1724" s="2"/>
      <c r="EU1724" s="2"/>
      <c r="EV1724" s="2"/>
      <c r="EW1724" s="2"/>
      <c r="EX1724" s="2"/>
      <c r="EY1724" s="2"/>
      <c r="EZ1724" s="2"/>
      <c r="FA1724" s="2"/>
      <c r="FB1724" s="2"/>
      <c r="FC1724" s="2"/>
    </row>
    <row r="1725" spans="1:159" s="4" customFormat="1">
      <c r="A1725" s="50" t="s">
        <v>2210</v>
      </c>
      <c r="B1725" s="59" t="s">
        <v>2752</v>
      </c>
      <c r="C1725" s="60">
        <v>5205</v>
      </c>
      <c r="D1725" s="59" t="s">
        <v>620</v>
      </c>
      <c r="E1725" s="78" t="str">
        <f>IFERROR(VLOOKUP($C1725,'2025-26 School Level AAFTE'!$C$2:$L$2349,9,FALSE), "No")</f>
        <v>No</v>
      </c>
      <c r="F1725" s="67">
        <f>IFERROR(VLOOKUP($C1725,'2025-26 School Level AAFTE'!$C$2:$J$2349,8,FALSE), 0)</f>
        <v>147.1</v>
      </c>
      <c r="G1725" s="69">
        <f>IFERROR(IF(E1725= "yes",VLOOKUP(C1725,Summary!$B:$I,6,0),0),0)</f>
        <v>0</v>
      </c>
      <c r="H1725" s="68">
        <f t="shared" si="291"/>
        <v>0</v>
      </c>
      <c r="I1725" s="110">
        <f>VLOOKUP($A1725,'2026-27 Salary &amp; Benefits'!$A:$I,3,FALSE)</f>
        <v>1.18</v>
      </c>
      <c r="J1725" s="110">
        <f>VLOOKUP($A1725,'2026-27 Salary &amp; Benefits'!$A:$I,4,FALSE)</f>
        <v>1.18</v>
      </c>
      <c r="K1725" s="101">
        <f t="shared" si="292"/>
        <v>0</v>
      </c>
      <c r="L1725" s="100">
        <f t="shared" si="293"/>
        <v>0</v>
      </c>
      <c r="M1725" s="102">
        <f>'2026-27 Salary &amp; Benefits'!$E$6</f>
        <v>78209</v>
      </c>
      <c r="N1725" s="102">
        <f>'2026-27 Salary &amp; Benefits'!$F$6</f>
        <v>82248</v>
      </c>
      <c r="O1725" s="7">
        <f t="shared" si="294"/>
        <v>0</v>
      </c>
      <c r="P1725" s="7">
        <f t="shared" si="295"/>
        <v>0</v>
      </c>
      <c r="Q1725" s="7">
        <f>'2026-27 Salary &amp; Benefits'!G$6</f>
        <v>16817.759999999998</v>
      </c>
      <c r="R1725" s="103">
        <f>'2026-27 Salary &amp; Benefits'!H$6</f>
        <v>0.16020000000000001</v>
      </c>
      <c r="S1725" s="103">
        <f>'2026-27 Salary &amp; Benefits'!I$6</f>
        <v>0.15390000000000001</v>
      </c>
      <c r="T1725" s="7">
        <f t="shared" si="296"/>
        <v>0</v>
      </c>
      <c r="U1725" s="7">
        <f t="shared" si="297"/>
        <v>0</v>
      </c>
      <c r="V1725" s="7">
        <f t="shared" si="298"/>
        <v>0</v>
      </c>
      <c r="W1725" s="7">
        <f t="shared" si="299"/>
        <v>0</v>
      </c>
      <c r="X1725" s="18">
        <f t="shared" si="300"/>
        <v>0</v>
      </c>
      <c r="Y1725" s="2"/>
      <c r="Z1725" s="2"/>
      <c r="AA1725" s="2"/>
      <c r="AB1725" s="2"/>
      <c r="AC1725" s="2"/>
      <c r="AD1725" s="2"/>
      <c r="AE1725" s="2"/>
      <c r="AF1725" s="2"/>
      <c r="AG1725" s="2"/>
      <c r="AH1725" s="2"/>
      <c r="AI1725" s="2"/>
      <c r="AJ1725" s="2"/>
      <c r="AK1725" s="2"/>
      <c r="AL1725" s="2"/>
      <c r="AM1725" s="2"/>
      <c r="AN1725" s="2"/>
      <c r="AO1725" s="2"/>
      <c r="AP1725" s="2"/>
      <c r="AQ1725" s="2"/>
      <c r="AR1725" s="2"/>
      <c r="AS1725" s="2"/>
      <c r="AT1725" s="2"/>
      <c r="AU1725" s="2"/>
      <c r="AV1725" s="2"/>
      <c r="AW1725" s="2"/>
      <c r="AX1725" s="2"/>
      <c r="AY1725" s="2"/>
      <c r="AZ1725" s="2"/>
      <c r="BA1725" s="2"/>
      <c r="BB1725" s="2"/>
      <c r="BC1725" s="2"/>
      <c r="BD1725" s="2"/>
      <c r="BE1725" s="2"/>
      <c r="BF1725" s="2"/>
      <c r="BG1725" s="2"/>
      <c r="BH1725" s="2"/>
      <c r="BI1725" s="2"/>
      <c r="BJ1725" s="2"/>
      <c r="BK1725" s="2"/>
      <c r="BL1725" s="2"/>
      <c r="BM1725" s="2"/>
      <c r="BN1725" s="2"/>
      <c r="BO1725" s="2"/>
      <c r="BP1725" s="2"/>
      <c r="BQ1725" s="2"/>
      <c r="BR1725" s="2"/>
      <c r="BS1725" s="2"/>
      <c r="BT1725" s="2"/>
      <c r="BU1725" s="2"/>
      <c r="BV1725" s="2"/>
      <c r="BW1725" s="2"/>
      <c r="BX1725" s="2"/>
      <c r="BY1725" s="2"/>
      <c r="BZ1725" s="2"/>
      <c r="CA1725" s="2"/>
      <c r="CB1725" s="2"/>
      <c r="CC1725" s="2"/>
      <c r="CD1725" s="2"/>
      <c r="CE1725" s="2"/>
      <c r="CF1725" s="2"/>
      <c r="CG1725" s="2"/>
      <c r="CH1725" s="2"/>
      <c r="CI1725" s="2"/>
      <c r="CJ1725" s="2"/>
      <c r="CK1725" s="2"/>
      <c r="CL1725" s="2"/>
      <c r="CM1725" s="2"/>
      <c r="CN1725" s="2"/>
      <c r="CO1725" s="2"/>
      <c r="CP1725" s="2"/>
      <c r="CQ1725" s="2"/>
      <c r="CR1725" s="2"/>
      <c r="CS1725" s="2"/>
      <c r="CT1725" s="2"/>
      <c r="CU1725" s="2"/>
      <c r="CV1725" s="2"/>
      <c r="CW1725" s="2"/>
      <c r="CX1725" s="2"/>
      <c r="CY1725" s="2"/>
      <c r="CZ1725" s="2"/>
      <c r="DA1725" s="2"/>
      <c r="DB1725" s="2"/>
      <c r="DC1725" s="2"/>
      <c r="DD1725" s="2"/>
      <c r="DE1725" s="2"/>
      <c r="DF1725" s="2"/>
      <c r="DG1725" s="2"/>
      <c r="DH1725" s="2"/>
      <c r="DI1725" s="2"/>
      <c r="DJ1725" s="2"/>
      <c r="DK1725" s="2"/>
      <c r="DL1725" s="2"/>
      <c r="DM1725" s="2"/>
      <c r="DN1725" s="2"/>
      <c r="DO1725" s="2"/>
      <c r="DP1725" s="2"/>
      <c r="DQ1725" s="2"/>
      <c r="DR1725" s="2"/>
      <c r="DS1725" s="2"/>
      <c r="DT1725" s="2"/>
      <c r="DU1725" s="2"/>
      <c r="DV1725" s="2"/>
      <c r="DW1725" s="2"/>
      <c r="DX1725" s="2"/>
      <c r="DY1725" s="2"/>
      <c r="DZ1725" s="2"/>
      <c r="EA1725" s="2"/>
      <c r="EB1725" s="2"/>
      <c r="EC1725" s="2"/>
      <c r="ED1725" s="2"/>
      <c r="EE1725" s="2"/>
      <c r="EF1725" s="2"/>
      <c r="EG1725" s="2"/>
      <c r="EH1725" s="2"/>
      <c r="EI1725" s="2"/>
      <c r="EJ1725" s="2"/>
      <c r="EK1725" s="2"/>
      <c r="EL1725" s="2"/>
      <c r="EM1725" s="2"/>
      <c r="EN1725" s="2"/>
      <c r="EO1725" s="2"/>
      <c r="EP1725" s="2"/>
      <c r="EQ1725" s="2"/>
      <c r="ER1725" s="2"/>
      <c r="ES1725" s="2"/>
      <c r="ET1725" s="2"/>
      <c r="EU1725" s="2"/>
      <c r="EV1725" s="2"/>
      <c r="EW1725" s="2"/>
      <c r="EX1725" s="2"/>
      <c r="EY1725" s="2"/>
      <c r="EZ1725" s="2"/>
      <c r="FA1725" s="2"/>
      <c r="FB1725" s="2"/>
      <c r="FC1725" s="2"/>
    </row>
    <row r="1726" spans="1:159" s="4" customFormat="1">
      <c r="A1726" s="50" t="s">
        <v>2210</v>
      </c>
      <c r="B1726" s="59" t="s">
        <v>2752</v>
      </c>
      <c r="C1726" s="60">
        <v>3665</v>
      </c>
      <c r="D1726" s="59" t="s">
        <v>604</v>
      </c>
      <c r="E1726" s="78" t="str">
        <f>IFERROR(VLOOKUP($C1726,'2025-26 School Level AAFTE'!$C$2:$L$2349,9,FALSE), "No")</f>
        <v>Yes</v>
      </c>
      <c r="F1726" s="67">
        <f>IFERROR(VLOOKUP($C1726,'2025-26 School Level AAFTE'!$C$2:$J$2349,8,FALSE), 0)</f>
        <v>128.06</v>
      </c>
      <c r="G1726" s="69">
        <f>IFERROR(IF(E1726= "yes",VLOOKUP(C1726,Summary!$B:$I,6,0),0),0)</f>
        <v>0</v>
      </c>
      <c r="H1726" s="68">
        <f t="shared" si="291"/>
        <v>128.06</v>
      </c>
      <c r="I1726" s="110">
        <f>VLOOKUP($A1726,'2026-27 Salary &amp; Benefits'!$A:$I,3,FALSE)</f>
        <v>1.18</v>
      </c>
      <c r="J1726" s="110">
        <f>VLOOKUP($A1726,'2026-27 Salary &amp; Benefits'!$A:$I,4,FALSE)</f>
        <v>1.18</v>
      </c>
      <c r="K1726" s="101">
        <f t="shared" si="292"/>
        <v>128.06</v>
      </c>
      <c r="L1726" s="100">
        <f t="shared" si="293"/>
        <v>0.376</v>
      </c>
      <c r="M1726" s="102">
        <f>'2026-27 Salary &amp; Benefits'!$E$6</f>
        <v>78209</v>
      </c>
      <c r="N1726" s="102">
        <f>'2026-27 Salary &amp; Benefits'!$F$6</f>
        <v>82248</v>
      </c>
      <c r="O1726" s="7">
        <f t="shared" si="294"/>
        <v>34699.769999999997</v>
      </c>
      <c r="P1726" s="7">
        <f t="shared" si="295"/>
        <v>1792.0200000000041</v>
      </c>
      <c r="Q1726" s="7">
        <f>'2026-27 Salary &amp; Benefits'!G$6</f>
        <v>16817.759999999998</v>
      </c>
      <c r="R1726" s="103">
        <f>'2026-27 Salary &amp; Benefits'!H$6</f>
        <v>0.16020000000000001</v>
      </c>
      <c r="S1726" s="103">
        <f>'2026-27 Salary &amp; Benefits'!I$6</f>
        <v>0.15390000000000001</v>
      </c>
      <c r="T1726" s="7">
        <f t="shared" si="296"/>
        <v>12158.17</v>
      </c>
      <c r="U1726" s="7">
        <f t="shared" si="297"/>
        <v>608.20000000000005</v>
      </c>
      <c r="V1726" s="7">
        <f t="shared" si="298"/>
        <v>93.6</v>
      </c>
      <c r="W1726" s="7">
        <f t="shared" si="299"/>
        <v>701.80000000000007</v>
      </c>
      <c r="X1726" s="18">
        <f t="shared" si="300"/>
        <v>49351.76</v>
      </c>
      <c r="Y1726" s="2"/>
      <c r="Z1726" s="2"/>
      <c r="AA1726" s="2"/>
      <c r="AB1726" s="2"/>
      <c r="AC1726" s="2"/>
      <c r="AD1726" s="2"/>
      <c r="AE1726" s="2"/>
      <c r="AF1726" s="2"/>
      <c r="AG1726" s="2"/>
      <c r="AH1726" s="2"/>
      <c r="AI1726" s="2"/>
      <c r="AJ1726" s="2"/>
      <c r="AK1726" s="2"/>
      <c r="AL1726" s="2"/>
      <c r="AM1726" s="2"/>
      <c r="AN1726" s="2"/>
      <c r="AO1726" s="2"/>
      <c r="AP1726" s="2"/>
      <c r="AQ1726" s="2"/>
      <c r="AR1726" s="2"/>
      <c r="AS1726" s="2"/>
      <c r="AT1726" s="2"/>
      <c r="AU1726" s="2"/>
      <c r="AV1726" s="2"/>
      <c r="AW1726" s="2"/>
      <c r="AX1726" s="2"/>
      <c r="AY1726" s="2"/>
      <c r="AZ1726" s="2"/>
      <c r="BA1726" s="2"/>
      <c r="BB1726" s="2"/>
      <c r="BC1726" s="2"/>
      <c r="BD1726" s="2"/>
      <c r="BE1726" s="2"/>
      <c r="BF1726" s="2"/>
      <c r="BG1726" s="2"/>
      <c r="BH1726" s="2"/>
      <c r="BI1726" s="2"/>
      <c r="BJ1726" s="2"/>
      <c r="BK1726" s="2"/>
      <c r="BL1726" s="2"/>
      <c r="BM1726" s="2"/>
      <c r="BN1726" s="2"/>
      <c r="BO1726" s="2"/>
      <c r="BP1726" s="2"/>
      <c r="BQ1726" s="2"/>
      <c r="BR1726" s="2"/>
      <c r="BS1726" s="2"/>
      <c r="BT1726" s="2"/>
      <c r="BU1726" s="2"/>
      <c r="BV1726" s="2"/>
      <c r="BW1726" s="2"/>
      <c r="BX1726" s="2"/>
      <c r="BY1726" s="2"/>
      <c r="BZ1726" s="2"/>
      <c r="CA1726" s="2"/>
      <c r="CB1726" s="2"/>
      <c r="CC1726" s="2"/>
      <c r="CD1726" s="2"/>
      <c r="CE1726" s="2"/>
      <c r="CF1726" s="2"/>
      <c r="CG1726" s="2"/>
      <c r="CH1726" s="2"/>
      <c r="CI1726" s="2"/>
      <c r="CJ1726" s="2"/>
      <c r="CK1726" s="2"/>
      <c r="CL1726" s="2"/>
      <c r="CM1726" s="2"/>
      <c r="CN1726" s="2"/>
      <c r="CO1726" s="2"/>
      <c r="CP1726" s="2"/>
      <c r="CQ1726" s="2"/>
      <c r="CR1726" s="2"/>
      <c r="CS1726" s="2"/>
      <c r="CT1726" s="2"/>
      <c r="CU1726" s="2"/>
      <c r="CV1726" s="2"/>
      <c r="CW1726" s="2"/>
      <c r="CX1726" s="2"/>
      <c r="CY1726" s="2"/>
      <c r="CZ1726" s="2"/>
      <c r="DA1726" s="2"/>
      <c r="DB1726" s="2"/>
      <c r="DC1726" s="2"/>
      <c r="DD1726" s="2"/>
      <c r="DE1726" s="2"/>
      <c r="DF1726" s="2"/>
      <c r="DG1726" s="2"/>
      <c r="DH1726" s="2"/>
      <c r="DI1726" s="2"/>
      <c r="DJ1726" s="2"/>
      <c r="DK1726" s="2"/>
      <c r="DL1726" s="2"/>
      <c r="DM1726" s="2"/>
      <c r="DN1726" s="2"/>
      <c r="DO1726" s="2"/>
      <c r="DP1726" s="2"/>
      <c r="DQ1726" s="2"/>
      <c r="DR1726" s="2"/>
      <c r="DS1726" s="2"/>
      <c r="DT1726" s="2"/>
      <c r="DU1726" s="2"/>
      <c r="DV1726" s="2"/>
      <c r="DW1726" s="2"/>
      <c r="DX1726" s="2"/>
      <c r="DY1726" s="2"/>
      <c r="DZ1726" s="2"/>
      <c r="EA1726" s="2"/>
      <c r="EB1726" s="2"/>
      <c r="EC1726" s="2"/>
      <c r="ED1726" s="2"/>
      <c r="EE1726" s="2"/>
      <c r="EF1726" s="2"/>
      <c r="EG1726" s="2"/>
      <c r="EH1726" s="2"/>
      <c r="EI1726" s="2"/>
      <c r="EJ1726" s="2"/>
      <c r="EK1726" s="2"/>
      <c r="EL1726" s="2"/>
      <c r="EM1726" s="2"/>
      <c r="EN1726" s="2"/>
      <c r="EO1726" s="2"/>
      <c r="EP1726" s="2"/>
      <c r="EQ1726" s="2"/>
      <c r="ER1726" s="2"/>
      <c r="ES1726" s="2"/>
      <c r="ET1726" s="2"/>
      <c r="EU1726" s="2"/>
      <c r="EV1726" s="2"/>
      <c r="EW1726" s="2"/>
      <c r="EX1726" s="2"/>
      <c r="EY1726" s="2"/>
      <c r="EZ1726" s="2"/>
      <c r="FA1726" s="2"/>
      <c r="FB1726" s="2"/>
      <c r="FC1726" s="2"/>
    </row>
    <row r="1727" spans="1:159" s="4" customFormat="1">
      <c r="A1727" s="50" t="s">
        <v>2210</v>
      </c>
      <c r="B1727" s="59" t="s">
        <v>2752</v>
      </c>
      <c r="C1727" s="60">
        <v>5260</v>
      </c>
      <c r="D1727" s="59" t="s">
        <v>3219</v>
      </c>
      <c r="E1727" s="78" t="str">
        <f>IFERROR(VLOOKUP($C1727,'2025-26 School Level AAFTE'!$C$2:$L$2349,9,FALSE), "No")</f>
        <v>No</v>
      </c>
      <c r="F1727" s="67">
        <f>IFERROR(VLOOKUP($C1727,'2025-26 School Level AAFTE'!$C$2:$J$2349,8,FALSE), 0)</f>
        <v>207.74</v>
      </c>
      <c r="G1727" s="69">
        <f>IFERROR(IF(E1727= "yes",VLOOKUP(C1727,Summary!$B:$I,6,0),0),0)</f>
        <v>0</v>
      </c>
      <c r="H1727" s="68">
        <f t="shared" si="291"/>
        <v>0</v>
      </c>
      <c r="I1727" s="110">
        <f>VLOOKUP($A1727,'2026-27 Salary &amp; Benefits'!$A:$I,3,FALSE)</f>
        <v>1.18</v>
      </c>
      <c r="J1727" s="110">
        <f>VLOOKUP($A1727,'2026-27 Salary &amp; Benefits'!$A:$I,4,FALSE)</f>
        <v>1.18</v>
      </c>
      <c r="K1727" s="101">
        <f t="shared" si="292"/>
        <v>0</v>
      </c>
      <c r="L1727" s="100">
        <f t="shared" si="293"/>
        <v>0</v>
      </c>
      <c r="M1727" s="102">
        <f>'2026-27 Salary &amp; Benefits'!$E$6</f>
        <v>78209</v>
      </c>
      <c r="N1727" s="102">
        <f>'2026-27 Salary &amp; Benefits'!$F$6</f>
        <v>82248</v>
      </c>
      <c r="O1727" s="7">
        <f t="shared" si="294"/>
        <v>0</v>
      </c>
      <c r="P1727" s="7">
        <f t="shared" si="295"/>
        <v>0</v>
      </c>
      <c r="Q1727" s="7">
        <f>'2026-27 Salary &amp; Benefits'!G$6</f>
        <v>16817.759999999998</v>
      </c>
      <c r="R1727" s="103">
        <f>'2026-27 Salary &amp; Benefits'!H$6</f>
        <v>0.16020000000000001</v>
      </c>
      <c r="S1727" s="103">
        <f>'2026-27 Salary &amp; Benefits'!I$6</f>
        <v>0.15390000000000001</v>
      </c>
      <c r="T1727" s="7">
        <f t="shared" si="296"/>
        <v>0</v>
      </c>
      <c r="U1727" s="7">
        <f t="shared" si="297"/>
        <v>0</v>
      </c>
      <c r="V1727" s="7">
        <f t="shared" si="298"/>
        <v>0</v>
      </c>
      <c r="W1727" s="7">
        <f t="shared" si="299"/>
        <v>0</v>
      </c>
      <c r="X1727" s="18">
        <f t="shared" si="300"/>
        <v>0</v>
      </c>
      <c r="Y1727" s="2"/>
      <c r="Z1727" s="2"/>
      <c r="AA1727" s="2"/>
      <c r="AB1727" s="2"/>
      <c r="AC1727" s="2"/>
      <c r="AD1727" s="2"/>
      <c r="AE1727" s="2"/>
      <c r="AF1727" s="2"/>
      <c r="AG1727" s="2"/>
      <c r="AH1727" s="2"/>
      <c r="AI1727" s="2"/>
      <c r="AJ1727" s="2"/>
      <c r="AK1727" s="2"/>
      <c r="AL1727" s="2"/>
      <c r="AM1727" s="2"/>
      <c r="AN1727" s="2"/>
      <c r="AO1727" s="2"/>
      <c r="AP1727" s="2"/>
      <c r="AQ1727" s="2"/>
      <c r="AR1727" s="2"/>
      <c r="AS1727" s="2"/>
      <c r="AT1727" s="2"/>
      <c r="AU1727" s="2"/>
      <c r="AV1727" s="2"/>
      <c r="AW1727" s="2"/>
      <c r="AX1727" s="2"/>
      <c r="AY1727" s="2"/>
      <c r="AZ1727" s="2"/>
      <c r="BA1727" s="2"/>
      <c r="BB1727" s="2"/>
      <c r="BC1727" s="2"/>
      <c r="BD1727" s="2"/>
      <c r="BE1727" s="2"/>
      <c r="BF1727" s="2"/>
      <c r="BG1727" s="2"/>
      <c r="BH1727" s="2"/>
      <c r="BI1727" s="2"/>
      <c r="BJ1727" s="2"/>
      <c r="BK1727" s="2"/>
      <c r="BL1727" s="2"/>
      <c r="BM1727" s="2"/>
      <c r="BN1727" s="2"/>
      <c r="BO1727" s="2"/>
      <c r="BP1727" s="2"/>
      <c r="BQ1727" s="2"/>
      <c r="BR1727" s="2"/>
      <c r="BS1727" s="2"/>
      <c r="BT1727" s="2"/>
      <c r="BU1727" s="2"/>
      <c r="BV1727" s="2"/>
      <c r="BW1727" s="2"/>
      <c r="BX1727" s="2"/>
      <c r="BY1727" s="2"/>
      <c r="BZ1727" s="2"/>
      <c r="CA1727" s="2"/>
      <c r="CB1727" s="2"/>
      <c r="CC1727" s="2"/>
      <c r="CD1727" s="2"/>
      <c r="CE1727" s="2"/>
      <c r="CF1727" s="2"/>
      <c r="CG1727" s="2"/>
      <c r="CH1727" s="2"/>
      <c r="CI1727" s="2"/>
      <c r="CJ1727" s="2"/>
      <c r="CK1727" s="2"/>
      <c r="CL1727" s="2"/>
      <c r="CM1727" s="2"/>
      <c r="CN1727" s="2"/>
      <c r="CO1727" s="2"/>
      <c r="CP1727" s="2"/>
      <c r="CQ1727" s="2"/>
      <c r="CR1727" s="2"/>
      <c r="CS1727" s="2"/>
      <c r="CT1727" s="2"/>
      <c r="CU1727" s="2"/>
      <c r="CV1727" s="2"/>
      <c r="CW1727" s="2"/>
      <c r="CX1727" s="2"/>
      <c r="CY1727" s="2"/>
      <c r="CZ1727" s="2"/>
      <c r="DA1727" s="2"/>
      <c r="DB1727" s="2"/>
      <c r="DC1727" s="2"/>
      <c r="DD1727" s="2"/>
      <c r="DE1727" s="2"/>
      <c r="DF1727" s="2"/>
      <c r="DG1727" s="2"/>
      <c r="DH1727" s="2"/>
      <c r="DI1727" s="2"/>
      <c r="DJ1727" s="2"/>
      <c r="DK1727" s="2"/>
      <c r="DL1727" s="2"/>
      <c r="DM1727" s="2"/>
      <c r="DN1727" s="2"/>
      <c r="DO1727" s="2"/>
      <c r="DP1727" s="2"/>
      <c r="DQ1727" s="2"/>
      <c r="DR1727" s="2"/>
      <c r="DS1727" s="2"/>
      <c r="DT1727" s="2"/>
      <c r="DU1727" s="2"/>
      <c r="DV1727" s="2"/>
      <c r="DW1727" s="2"/>
      <c r="DX1727" s="2"/>
      <c r="DY1727" s="2"/>
      <c r="DZ1727" s="2"/>
      <c r="EA1727" s="2"/>
      <c r="EB1727" s="2"/>
      <c r="EC1727" s="2"/>
      <c r="ED1727" s="2"/>
      <c r="EE1727" s="2"/>
      <c r="EF1727" s="2"/>
      <c r="EG1727" s="2"/>
      <c r="EH1727" s="2"/>
      <c r="EI1727" s="2"/>
      <c r="EJ1727" s="2"/>
      <c r="EK1727" s="2"/>
      <c r="EL1727" s="2"/>
      <c r="EM1727" s="2"/>
      <c r="EN1727" s="2"/>
      <c r="EO1727" s="2"/>
      <c r="EP1727" s="2"/>
      <c r="EQ1727" s="2"/>
      <c r="ER1727" s="2"/>
      <c r="ES1727" s="2"/>
      <c r="ET1727" s="2"/>
      <c r="EU1727" s="2"/>
      <c r="EV1727" s="2"/>
      <c r="EW1727" s="2"/>
      <c r="EX1727" s="2"/>
      <c r="EY1727" s="2"/>
      <c r="EZ1727" s="2"/>
      <c r="FA1727" s="2"/>
      <c r="FB1727" s="2"/>
      <c r="FC1727" s="2"/>
    </row>
    <row r="1728" spans="1:159" s="4" customFormat="1">
      <c r="A1728" s="50" t="s">
        <v>2210</v>
      </c>
      <c r="B1728" s="59" t="s">
        <v>2752</v>
      </c>
      <c r="C1728" s="60">
        <v>1596</v>
      </c>
      <c r="D1728" s="59" t="s">
        <v>533</v>
      </c>
      <c r="E1728" s="78" t="str">
        <f>IFERROR(VLOOKUP($C1728,'2025-26 School Level AAFTE'!$C$2:$L$2349,9,FALSE), "No")</f>
        <v>Yes</v>
      </c>
      <c r="F1728" s="67">
        <f>IFERROR(VLOOKUP($C1728,'2025-26 School Level AAFTE'!$C$2:$J$2349,8,FALSE), 0)</f>
        <v>187.98</v>
      </c>
      <c r="G1728" s="69">
        <f>IFERROR(IF(E1728= "yes",VLOOKUP(C1728,Summary!$B:$I,6,0),0),0)</f>
        <v>0</v>
      </c>
      <c r="H1728" s="68">
        <f t="shared" si="291"/>
        <v>187.98</v>
      </c>
      <c r="I1728" s="110">
        <f>VLOOKUP($A1728,'2026-27 Salary &amp; Benefits'!$A:$I,3,FALSE)</f>
        <v>1.18</v>
      </c>
      <c r="J1728" s="110">
        <f>VLOOKUP($A1728,'2026-27 Salary &amp; Benefits'!$A:$I,4,FALSE)</f>
        <v>1.18</v>
      </c>
      <c r="K1728" s="101">
        <f t="shared" si="292"/>
        <v>187.98</v>
      </c>
      <c r="L1728" s="100">
        <f t="shared" si="293"/>
        <v>0.55100000000000005</v>
      </c>
      <c r="M1728" s="102">
        <f>'2026-27 Salary &amp; Benefits'!$E$6</f>
        <v>78209</v>
      </c>
      <c r="N1728" s="102">
        <f>'2026-27 Salary &amp; Benefits'!$F$6</f>
        <v>82248</v>
      </c>
      <c r="O1728" s="7">
        <f t="shared" si="294"/>
        <v>50849.93</v>
      </c>
      <c r="P1728" s="7">
        <f t="shared" si="295"/>
        <v>2626.0699999999997</v>
      </c>
      <c r="Q1728" s="7">
        <f>'2026-27 Salary &amp; Benefits'!G$6</f>
        <v>16817.759999999998</v>
      </c>
      <c r="R1728" s="103">
        <f>'2026-27 Salary &amp; Benefits'!H$6</f>
        <v>0.16020000000000001</v>
      </c>
      <c r="S1728" s="103">
        <f>'2026-27 Salary &amp; Benefits'!I$6</f>
        <v>0.15390000000000001</v>
      </c>
      <c r="T1728" s="7">
        <f t="shared" si="296"/>
        <v>17816.900000000001</v>
      </c>
      <c r="U1728" s="7">
        <f t="shared" si="297"/>
        <v>891.27</v>
      </c>
      <c r="V1728" s="7">
        <f t="shared" si="298"/>
        <v>137.16999999999999</v>
      </c>
      <c r="W1728" s="7">
        <f t="shared" si="299"/>
        <v>1028.44</v>
      </c>
      <c r="X1728" s="18">
        <f t="shared" si="300"/>
        <v>72321.34</v>
      </c>
      <c r="Y1728" s="2"/>
      <c r="Z1728" s="2"/>
      <c r="AA1728" s="2"/>
      <c r="AB1728" s="2"/>
      <c r="AC1728" s="2"/>
      <c r="AD1728" s="2"/>
      <c r="AE1728" s="2"/>
      <c r="AF1728" s="2"/>
      <c r="AG1728" s="2"/>
      <c r="AH1728" s="2"/>
      <c r="AI1728" s="2"/>
      <c r="AJ1728" s="2"/>
      <c r="AK1728" s="2"/>
      <c r="AL1728" s="2"/>
      <c r="AM1728" s="2"/>
      <c r="AN1728" s="2"/>
      <c r="AO1728" s="2"/>
      <c r="AP1728" s="2"/>
      <c r="AQ1728" s="2"/>
      <c r="AR1728" s="2"/>
      <c r="AS1728" s="2"/>
      <c r="AT1728" s="2"/>
      <c r="AU1728" s="2"/>
      <c r="AV1728" s="2"/>
      <c r="AW1728" s="2"/>
      <c r="AX1728" s="2"/>
      <c r="AY1728" s="2"/>
      <c r="AZ1728" s="2"/>
      <c r="BA1728" s="2"/>
      <c r="BB1728" s="2"/>
      <c r="BC1728" s="2"/>
      <c r="BD1728" s="2"/>
      <c r="BE1728" s="2"/>
      <c r="BF1728" s="2"/>
      <c r="BG1728" s="2"/>
      <c r="BH1728" s="2"/>
      <c r="BI1728" s="2"/>
      <c r="BJ1728" s="2"/>
      <c r="BK1728" s="2"/>
      <c r="BL1728" s="2"/>
      <c r="BM1728" s="2"/>
      <c r="BN1728" s="2"/>
      <c r="BO1728" s="2"/>
      <c r="BP1728" s="2"/>
      <c r="BQ1728" s="2"/>
      <c r="BR1728" s="2"/>
      <c r="BS1728" s="2"/>
      <c r="BT1728" s="2"/>
      <c r="BU1728" s="2"/>
      <c r="BV1728" s="2"/>
      <c r="BW1728" s="2"/>
      <c r="BX1728" s="2"/>
      <c r="BY1728" s="2"/>
      <c r="BZ1728" s="2"/>
      <c r="CA1728" s="2"/>
      <c r="CB1728" s="2"/>
      <c r="CC1728" s="2"/>
      <c r="CD1728" s="2"/>
      <c r="CE1728" s="2"/>
      <c r="CF1728" s="2"/>
      <c r="CG1728" s="2"/>
      <c r="CH1728" s="2"/>
      <c r="CI1728" s="2"/>
      <c r="CJ1728" s="2"/>
      <c r="CK1728" s="2"/>
      <c r="CL1728" s="2"/>
      <c r="CM1728" s="2"/>
      <c r="CN1728" s="2"/>
      <c r="CO1728" s="2"/>
      <c r="CP1728" s="2"/>
      <c r="CQ1728" s="2"/>
      <c r="CR1728" s="2"/>
      <c r="CS1728" s="2"/>
      <c r="CT1728" s="2"/>
      <c r="CU1728" s="2"/>
      <c r="CV1728" s="2"/>
      <c r="CW1728" s="2"/>
      <c r="CX1728" s="2"/>
      <c r="CY1728" s="2"/>
      <c r="CZ1728" s="2"/>
      <c r="DA1728" s="2"/>
      <c r="DB1728" s="2"/>
      <c r="DC1728" s="2"/>
      <c r="DD1728" s="2"/>
      <c r="DE1728" s="2"/>
      <c r="DF1728" s="2"/>
      <c r="DG1728" s="2"/>
      <c r="DH1728" s="2"/>
      <c r="DI1728" s="2"/>
      <c r="DJ1728" s="2"/>
      <c r="DK1728" s="2"/>
      <c r="DL1728" s="2"/>
      <c r="DM1728" s="2"/>
      <c r="DN1728" s="2"/>
      <c r="DO1728" s="2"/>
      <c r="DP1728" s="2"/>
      <c r="DQ1728" s="2"/>
      <c r="DR1728" s="2"/>
      <c r="DS1728" s="2"/>
      <c r="DT1728" s="2"/>
      <c r="DU1728" s="2"/>
      <c r="DV1728" s="2"/>
      <c r="DW1728" s="2"/>
      <c r="DX1728" s="2"/>
      <c r="DY1728" s="2"/>
      <c r="DZ1728" s="2"/>
      <c r="EA1728" s="2"/>
      <c r="EB1728" s="2"/>
      <c r="EC1728" s="2"/>
      <c r="ED1728" s="2"/>
      <c r="EE1728" s="2"/>
      <c r="EF1728" s="2"/>
      <c r="EG1728" s="2"/>
      <c r="EH1728" s="2"/>
      <c r="EI1728" s="2"/>
      <c r="EJ1728" s="2"/>
      <c r="EK1728" s="2"/>
      <c r="EL1728" s="2"/>
      <c r="EM1728" s="2"/>
      <c r="EN1728" s="2"/>
      <c r="EO1728" s="2"/>
      <c r="EP1728" s="2"/>
      <c r="EQ1728" s="2"/>
      <c r="ER1728" s="2"/>
      <c r="ES1728" s="2"/>
      <c r="ET1728" s="2"/>
      <c r="EU1728" s="2"/>
      <c r="EV1728" s="2"/>
      <c r="EW1728" s="2"/>
      <c r="EX1728" s="2"/>
      <c r="EY1728" s="2"/>
      <c r="EZ1728" s="2"/>
      <c r="FA1728" s="2"/>
      <c r="FB1728" s="2"/>
      <c r="FC1728" s="2"/>
    </row>
    <row r="1729" spans="1:159" s="4" customFormat="1">
      <c r="A1729" s="50" t="s">
        <v>2210</v>
      </c>
      <c r="B1729" s="59" t="s">
        <v>2752</v>
      </c>
      <c r="C1729" s="60">
        <v>4218</v>
      </c>
      <c r="D1729" s="59" t="s">
        <v>614</v>
      </c>
      <c r="E1729" s="78" t="str">
        <f>IFERROR(VLOOKUP($C1729,'2025-26 School Level AAFTE'!$C$2:$L$2349,9,FALSE), "No")</f>
        <v>Yes</v>
      </c>
      <c r="F1729" s="67">
        <f>IFERROR(VLOOKUP($C1729,'2025-26 School Level AAFTE'!$C$2:$J$2349,8,FALSE), 0)</f>
        <v>454.3</v>
      </c>
      <c r="G1729" s="69">
        <f>IFERROR(IF(E1729= "yes",VLOOKUP(C1729,Summary!$B:$I,6,0),0),0)</f>
        <v>0</v>
      </c>
      <c r="H1729" s="68">
        <f t="shared" si="291"/>
        <v>454.3</v>
      </c>
      <c r="I1729" s="110">
        <f>VLOOKUP($A1729,'2026-27 Salary &amp; Benefits'!$A:$I,3,FALSE)</f>
        <v>1.18</v>
      </c>
      <c r="J1729" s="110">
        <f>VLOOKUP($A1729,'2026-27 Salary &amp; Benefits'!$A:$I,4,FALSE)</f>
        <v>1.18</v>
      </c>
      <c r="K1729" s="101">
        <f t="shared" si="292"/>
        <v>454.3</v>
      </c>
      <c r="L1729" s="100">
        <f t="shared" si="293"/>
        <v>1.333</v>
      </c>
      <c r="M1729" s="102">
        <f>'2026-27 Salary &amp; Benefits'!$E$6</f>
        <v>78209</v>
      </c>
      <c r="N1729" s="102">
        <f>'2026-27 Salary &amp; Benefits'!$F$6</f>
        <v>82248</v>
      </c>
      <c r="O1729" s="7">
        <f t="shared" si="294"/>
        <v>123018.06</v>
      </c>
      <c r="P1729" s="7">
        <f t="shared" si="295"/>
        <v>6353.1100000000006</v>
      </c>
      <c r="Q1729" s="7">
        <f>'2026-27 Salary &amp; Benefits'!G$6</f>
        <v>16817.759999999998</v>
      </c>
      <c r="R1729" s="103">
        <f>'2026-27 Salary &amp; Benefits'!H$6</f>
        <v>0.16020000000000001</v>
      </c>
      <c r="S1729" s="103">
        <f>'2026-27 Salary &amp; Benefits'!I$6</f>
        <v>0.15390000000000001</v>
      </c>
      <c r="T1729" s="7">
        <f t="shared" si="296"/>
        <v>43103.31</v>
      </c>
      <c r="U1729" s="7">
        <f t="shared" si="297"/>
        <v>2156.19</v>
      </c>
      <c r="V1729" s="7">
        <f t="shared" si="298"/>
        <v>331.84</v>
      </c>
      <c r="W1729" s="7">
        <f t="shared" si="299"/>
        <v>2488.0300000000002</v>
      </c>
      <c r="X1729" s="18">
        <f t="shared" si="300"/>
        <v>174962.50999999998</v>
      </c>
      <c r="Y1729" s="2"/>
      <c r="Z1729" s="2"/>
      <c r="AA1729" s="2"/>
      <c r="AB1729" s="2"/>
      <c r="AC1729" s="2"/>
      <c r="AD1729" s="2"/>
      <c r="AE1729" s="2"/>
      <c r="AF1729" s="2"/>
      <c r="AG1729" s="2"/>
      <c r="AH1729" s="2"/>
      <c r="AI1729" s="2"/>
      <c r="AJ1729" s="2"/>
      <c r="AK1729" s="2"/>
      <c r="AL1729" s="2"/>
      <c r="AM1729" s="2"/>
      <c r="AN1729" s="2"/>
      <c r="AO1729" s="2"/>
      <c r="AP1729" s="2"/>
      <c r="AQ1729" s="2"/>
      <c r="AR1729" s="2"/>
      <c r="AS1729" s="2"/>
      <c r="AT1729" s="2"/>
      <c r="AU1729" s="2"/>
      <c r="AV1729" s="2"/>
      <c r="AW1729" s="2"/>
      <c r="AX1729" s="2"/>
      <c r="AY1729" s="2"/>
      <c r="AZ1729" s="2"/>
      <c r="BA1729" s="2"/>
      <c r="BB1729" s="2"/>
      <c r="BC1729" s="2"/>
      <c r="BD1729" s="2"/>
      <c r="BE1729" s="2"/>
      <c r="BF1729" s="2"/>
      <c r="BG1729" s="2"/>
      <c r="BH1729" s="2"/>
      <c r="BI1729" s="2"/>
      <c r="BJ1729" s="2"/>
      <c r="BK1729" s="2"/>
      <c r="BL1729" s="2"/>
      <c r="BM1729" s="2"/>
      <c r="BN1729" s="2"/>
      <c r="BO1729" s="2"/>
      <c r="BP1729" s="2"/>
      <c r="BQ1729" s="2"/>
      <c r="BR1729" s="2"/>
      <c r="BS1729" s="2"/>
      <c r="BT1729" s="2"/>
      <c r="BU1729" s="2"/>
      <c r="BV1729" s="2"/>
      <c r="BW1729" s="2"/>
      <c r="BX1729" s="2"/>
      <c r="BY1729" s="2"/>
      <c r="BZ1729" s="2"/>
      <c r="CA1729" s="2"/>
      <c r="CB1729" s="2"/>
      <c r="CC1729" s="2"/>
      <c r="CD1729" s="2"/>
      <c r="CE1729" s="2"/>
      <c r="CF1729" s="2"/>
      <c r="CG1729" s="2"/>
      <c r="CH1729" s="2"/>
      <c r="CI1729" s="2"/>
      <c r="CJ1729" s="2"/>
      <c r="CK1729" s="2"/>
      <c r="CL1729" s="2"/>
      <c r="CM1729" s="2"/>
      <c r="CN1729" s="2"/>
      <c r="CO1729" s="2"/>
      <c r="CP1729" s="2"/>
      <c r="CQ1729" s="2"/>
      <c r="CR1729" s="2"/>
      <c r="CS1729" s="2"/>
      <c r="CT1729" s="2"/>
      <c r="CU1729" s="2"/>
      <c r="CV1729" s="2"/>
      <c r="CW1729" s="2"/>
      <c r="CX1729" s="2"/>
      <c r="CY1729" s="2"/>
      <c r="CZ1729" s="2"/>
      <c r="DA1729" s="2"/>
      <c r="DB1729" s="2"/>
      <c r="DC1729" s="2"/>
      <c r="DD1729" s="2"/>
      <c r="DE1729" s="2"/>
      <c r="DF1729" s="2"/>
      <c r="DG1729" s="2"/>
      <c r="DH1729" s="2"/>
      <c r="DI1729" s="2"/>
      <c r="DJ1729" s="2"/>
      <c r="DK1729" s="2"/>
      <c r="DL1729" s="2"/>
      <c r="DM1729" s="2"/>
      <c r="DN1729" s="2"/>
      <c r="DO1729" s="2"/>
      <c r="DP1729" s="2"/>
      <c r="DQ1729" s="2"/>
      <c r="DR1729" s="2"/>
      <c r="DS1729" s="2"/>
      <c r="DT1729" s="2"/>
      <c r="DU1729" s="2"/>
      <c r="DV1729" s="2"/>
      <c r="DW1729" s="2"/>
      <c r="DX1729" s="2"/>
      <c r="DY1729" s="2"/>
      <c r="DZ1729" s="2"/>
      <c r="EA1729" s="2"/>
      <c r="EB1729" s="2"/>
      <c r="EC1729" s="2"/>
      <c r="ED1729" s="2"/>
      <c r="EE1729" s="2"/>
      <c r="EF1729" s="2"/>
      <c r="EG1729" s="2"/>
      <c r="EH1729" s="2"/>
      <c r="EI1729" s="2"/>
      <c r="EJ1729" s="2"/>
      <c r="EK1729" s="2"/>
      <c r="EL1729" s="2"/>
      <c r="EM1729" s="2"/>
      <c r="EN1729" s="2"/>
      <c r="EO1729" s="2"/>
      <c r="EP1729" s="2"/>
      <c r="EQ1729" s="2"/>
      <c r="ER1729" s="2"/>
      <c r="ES1729" s="2"/>
      <c r="ET1729" s="2"/>
      <c r="EU1729" s="2"/>
      <c r="EV1729" s="2"/>
      <c r="EW1729" s="2"/>
      <c r="EX1729" s="2"/>
      <c r="EY1729" s="2"/>
      <c r="EZ1729" s="2"/>
      <c r="FA1729" s="2"/>
      <c r="FB1729" s="2"/>
      <c r="FC1729" s="2"/>
    </row>
    <row r="1730" spans="1:159" s="4" customFormat="1">
      <c r="A1730" s="50" t="s">
        <v>2210</v>
      </c>
      <c r="B1730" s="59" t="s">
        <v>2752</v>
      </c>
      <c r="C1730" s="58">
        <v>2080</v>
      </c>
      <c r="D1730" s="51" t="s">
        <v>455</v>
      </c>
      <c r="E1730" s="78" t="str">
        <f>IFERROR(VLOOKUP($C1730,'2025-26 School Level AAFTE'!$C$2:$L$2349,9,FALSE), "No")</f>
        <v>No</v>
      </c>
      <c r="F1730" s="67">
        <f>IFERROR(VLOOKUP($C1730,'2025-26 School Level AAFTE'!$C$2:$J$2349,8,FALSE), 0)</f>
        <v>135.30000000000001</v>
      </c>
      <c r="G1730" s="69">
        <f>IFERROR(IF(E1730= "yes",VLOOKUP(C1730,Summary!$B:$I,6,0),0),0)</f>
        <v>0</v>
      </c>
      <c r="H1730" s="68">
        <f t="shared" si="291"/>
        <v>0</v>
      </c>
      <c r="I1730" s="110">
        <f>VLOOKUP($A1730,'2026-27 Salary &amp; Benefits'!$A:$I,3,FALSE)</f>
        <v>1.18</v>
      </c>
      <c r="J1730" s="110">
        <f>VLOOKUP($A1730,'2026-27 Salary &amp; Benefits'!$A:$I,4,FALSE)</f>
        <v>1.18</v>
      </c>
      <c r="K1730" s="101">
        <f t="shared" si="292"/>
        <v>0</v>
      </c>
      <c r="L1730" s="100">
        <f t="shared" si="293"/>
        <v>0</v>
      </c>
      <c r="M1730" s="102">
        <f>'2026-27 Salary &amp; Benefits'!$E$6</f>
        <v>78209</v>
      </c>
      <c r="N1730" s="102">
        <f>'2026-27 Salary &amp; Benefits'!$F$6</f>
        <v>82248</v>
      </c>
      <c r="O1730" s="7">
        <f t="shared" si="294"/>
        <v>0</v>
      </c>
      <c r="P1730" s="7">
        <f t="shared" si="295"/>
        <v>0</v>
      </c>
      <c r="Q1730" s="7">
        <f>'2026-27 Salary &amp; Benefits'!G$6</f>
        <v>16817.759999999998</v>
      </c>
      <c r="R1730" s="103">
        <f>'2026-27 Salary &amp; Benefits'!H$6</f>
        <v>0.16020000000000001</v>
      </c>
      <c r="S1730" s="103">
        <f>'2026-27 Salary &amp; Benefits'!I$6</f>
        <v>0.15390000000000001</v>
      </c>
      <c r="T1730" s="7">
        <f t="shared" si="296"/>
        <v>0</v>
      </c>
      <c r="U1730" s="7">
        <f t="shared" si="297"/>
        <v>0</v>
      </c>
      <c r="V1730" s="7">
        <f t="shared" si="298"/>
        <v>0</v>
      </c>
      <c r="W1730" s="7">
        <f t="shared" si="299"/>
        <v>0</v>
      </c>
      <c r="X1730" s="18">
        <f t="shared" si="300"/>
        <v>0</v>
      </c>
      <c r="Y1730" s="2"/>
      <c r="Z1730" s="2"/>
      <c r="AA1730" s="2"/>
      <c r="AB1730" s="2"/>
      <c r="AC1730" s="2"/>
      <c r="AD1730" s="2"/>
      <c r="AE1730" s="2"/>
      <c r="AF1730" s="2"/>
      <c r="AG1730" s="2"/>
      <c r="AH1730" s="2"/>
      <c r="AI1730" s="2"/>
      <c r="AJ1730" s="2"/>
      <c r="AK1730" s="2"/>
      <c r="AL1730" s="2"/>
      <c r="AM1730" s="2"/>
      <c r="AN1730" s="2"/>
      <c r="AO1730" s="2"/>
      <c r="AP1730" s="2"/>
      <c r="AQ1730" s="2"/>
      <c r="AR1730" s="2"/>
      <c r="AS1730" s="2"/>
      <c r="AT1730" s="2"/>
      <c r="AU1730" s="2"/>
      <c r="AV1730" s="2"/>
      <c r="AW1730" s="2"/>
      <c r="AX1730" s="2"/>
      <c r="AY1730" s="2"/>
      <c r="AZ1730" s="2"/>
      <c r="BA1730" s="2"/>
      <c r="BB1730" s="2"/>
      <c r="BC1730" s="2"/>
      <c r="BD1730" s="2"/>
      <c r="BE1730" s="2"/>
      <c r="BF1730" s="2"/>
      <c r="BG1730" s="2"/>
      <c r="BH1730" s="2"/>
      <c r="BI1730" s="2"/>
      <c r="BJ1730" s="2"/>
      <c r="BK1730" s="2"/>
      <c r="BL1730" s="2"/>
      <c r="BM1730" s="2"/>
      <c r="BN1730" s="2"/>
      <c r="BO1730" s="2"/>
      <c r="BP1730" s="2"/>
      <c r="BQ1730" s="2"/>
      <c r="BR1730" s="2"/>
      <c r="BS1730" s="2"/>
      <c r="BT1730" s="2"/>
      <c r="BU1730" s="2"/>
      <c r="BV1730" s="2"/>
      <c r="BW1730" s="2"/>
      <c r="BX1730" s="2"/>
      <c r="BY1730" s="2"/>
      <c r="BZ1730" s="2"/>
      <c r="CA1730" s="2"/>
      <c r="CB1730" s="2"/>
      <c r="CC1730" s="2"/>
      <c r="CD1730" s="2"/>
      <c r="CE1730" s="2"/>
      <c r="CF1730" s="2"/>
      <c r="CG1730" s="2"/>
      <c r="CH1730" s="2"/>
      <c r="CI1730" s="2"/>
      <c r="CJ1730" s="2"/>
      <c r="CK1730" s="2"/>
      <c r="CL1730" s="2"/>
      <c r="CM1730" s="2"/>
      <c r="CN1730" s="2"/>
      <c r="CO1730" s="2"/>
      <c r="CP1730" s="2"/>
      <c r="CQ1730" s="2"/>
      <c r="CR1730" s="2"/>
      <c r="CS1730" s="2"/>
      <c r="CT1730" s="2"/>
      <c r="CU1730" s="2"/>
      <c r="CV1730" s="2"/>
      <c r="CW1730" s="2"/>
      <c r="CX1730" s="2"/>
      <c r="CY1730" s="2"/>
      <c r="CZ1730" s="2"/>
      <c r="DA1730" s="2"/>
      <c r="DB1730" s="2"/>
      <c r="DC1730" s="2"/>
      <c r="DD1730" s="2"/>
      <c r="DE1730" s="2"/>
      <c r="DF1730" s="2"/>
      <c r="DG1730" s="2"/>
      <c r="DH1730" s="2"/>
      <c r="DI1730" s="2"/>
      <c r="DJ1730" s="2"/>
      <c r="DK1730" s="2"/>
      <c r="DL1730" s="2"/>
      <c r="DM1730" s="2"/>
      <c r="DN1730" s="2"/>
      <c r="DO1730" s="2"/>
      <c r="DP1730" s="2"/>
      <c r="DQ1730" s="2"/>
      <c r="DR1730" s="2"/>
      <c r="DS1730" s="2"/>
      <c r="DT1730" s="2"/>
      <c r="DU1730" s="2"/>
      <c r="DV1730" s="2"/>
      <c r="DW1730" s="2"/>
      <c r="DX1730" s="2"/>
      <c r="DY1730" s="2"/>
      <c r="DZ1730" s="2"/>
      <c r="EA1730" s="2"/>
      <c r="EB1730" s="2"/>
      <c r="EC1730" s="2"/>
      <c r="ED1730" s="2"/>
      <c r="EE1730" s="2"/>
      <c r="EF1730" s="2"/>
      <c r="EG1730" s="2"/>
      <c r="EH1730" s="2"/>
      <c r="EI1730" s="2"/>
      <c r="EJ1730" s="2"/>
      <c r="EK1730" s="2"/>
      <c r="EL1730" s="2"/>
      <c r="EM1730" s="2"/>
      <c r="EN1730" s="2"/>
      <c r="EO1730" s="2"/>
      <c r="EP1730" s="2"/>
      <c r="EQ1730" s="2"/>
      <c r="ER1730" s="2"/>
      <c r="ES1730" s="2"/>
      <c r="ET1730" s="2"/>
      <c r="EU1730" s="2"/>
      <c r="EV1730" s="2"/>
      <c r="EW1730" s="2"/>
      <c r="EX1730" s="2"/>
      <c r="EY1730" s="2"/>
      <c r="EZ1730" s="2"/>
      <c r="FA1730" s="2"/>
      <c r="FB1730" s="2"/>
      <c r="FC1730" s="2"/>
    </row>
    <row r="1731" spans="1:159" s="4" customFormat="1">
      <c r="A1731" s="50" t="s">
        <v>2210</v>
      </c>
      <c r="B1731" s="59" t="s">
        <v>2752</v>
      </c>
      <c r="C1731" s="60">
        <v>1856</v>
      </c>
      <c r="D1731" s="59" t="s">
        <v>538</v>
      </c>
      <c r="E1731" s="78" t="str">
        <f>IFERROR(VLOOKUP($C1731,'2025-26 School Level AAFTE'!$C$2:$L$2349,9,FALSE), "No")</f>
        <v>No</v>
      </c>
      <c r="F1731" s="67">
        <f>IFERROR(VLOOKUP($C1731,'2025-26 School Level AAFTE'!$C$2:$J$2349,8,FALSE), 0)</f>
        <v>153.34</v>
      </c>
      <c r="G1731" s="69">
        <f>IFERROR(IF(E1731= "yes",VLOOKUP(C1731,Summary!$B:$I,6,0),0),0)</f>
        <v>0</v>
      </c>
      <c r="H1731" s="68">
        <f t="shared" si="291"/>
        <v>0</v>
      </c>
      <c r="I1731" s="110">
        <f>VLOOKUP($A1731,'2026-27 Salary &amp; Benefits'!$A:$I,3,FALSE)</f>
        <v>1.18</v>
      </c>
      <c r="J1731" s="110">
        <f>VLOOKUP($A1731,'2026-27 Salary &amp; Benefits'!$A:$I,4,FALSE)</f>
        <v>1.18</v>
      </c>
      <c r="K1731" s="101">
        <f t="shared" si="292"/>
        <v>0</v>
      </c>
      <c r="L1731" s="100">
        <f t="shared" si="293"/>
        <v>0</v>
      </c>
      <c r="M1731" s="102">
        <f>'2026-27 Salary &amp; Benefits'!$E$6</f>
        <v>78209</v>
      </c>
      <c r="N1731" s="102">
        <f>'2026-27 Salary &amp; Benefits'!$F$6</f>
        <v>82248</v>
      </c>
      <c r="O1731" s="7">
        <f t="shared" si="294"/>
        <v>0</v>
      </c>
      <c r="P1731" s="7">
        <f t="shared" si="295"/>
        <v>0</v>
      </c>
      <c r="Q1731" s="7">
        <f>'2026-27 Salary &amp; Benefits'!G$6</f>
        <v>16817.759999999998</v>
      </c>
      <c r="R1731" s="103">
        <f>'2026-27 Salary &amp; Benefits'!H$6</f>
        <v>0.16020000000000001</v>
      </c>
      <c r="S1731" s="103">
        <f>'2026-27 Salary &amp; Benefits'!I$6</f>
        <v>0.15390000000000001</v>
      </c>
      <c r="T1731" s="7">
        <f t="shared" si="296"/>
        <v>0</v>
      </c>
      <c r="U1731" s="7">
        <f t="shared" si="297"/>
        <v>0</v>
      </c>
      <c r="V1731" s="7">
        <f t="shared" si="298"/>
        <v>0</v>
      </c>
      <c r="W1731" s="7">
        <f t="shared" si="299"/>
        <v>0</v>
      </c>
      <c r="X1731" s="18">
        <f t="shared" si="300"/>
        <v>0</v>
      </c>
      <c r="Y1731" s="2"/>
      <c r="Z1731" s="2"/>
      <c r="AA1731" s="2"/>
      <c r="AB1731" s="2"/>
      <c r="AC1731" s="2"/>
      <c r="AD1731" s="2"/>
      <c r="AE1731" s="2"/>
      <c r="AF1731" s="2"/>
      <c r="AG1731" s="2"/>
      <c r="AH1731" s="2"/>
      <c r="AI1731" s="2"/>
      <c r="AJ1731" s="2"/>
      <c r="AK1731" s="2"/>
      <c r="AL1731" s="2"/>
      <c r="AM1731" s="2"/>
      <c r="AN1731" s="2"/>
      <c r="AO1731" s="2"/>
      <c r="AP1731" s="2"/>
      <c r="AQ1731" s="2"/>
      <c r="AR1731" s="2"/>
      <c r="AS1731" s="2"/>
      <c r="AT1731" s="2"/>
      <c r="AU1731" s="2"/>
      <c r="AV1731" s="2"/>
      <c r="AW1731" s="2"/>
      <c r="AX1731" s="2"/>
      <c r="AY1731" s="2"/>
      <c r="AZ1731" s="2"/>
      <c r="BA1731" s="2"/>
      <c r="BB1731" s="2"/>
      <c r="BC1731" s="2"/>
      <c r="BD1731" s="2"/>
      <c r="BE1731" s="2"/>
      <c r="BF1731" s="2"/>
      <c r="BG1731" s="2"/>
      <c r="BH1731" s="2"/>
      <c r="BI1731" s="2"/>
      <c r="BJ1731" s="2"/>
      <c r="BK1731" s="2"/>
      <c r="BL1731" s="2"/>
      <c r="BM1731" s="2"/>
      <c r="BN1731" s="2"/>
      <c r="BO1731" s="2"/>
      <c r="BP1731" s="2"/>
      <c r="BQ1731" s="2"/>
      <c r="BR1731" s="2"/>
      <c r="BS1731" s="2"/>
      <c r="BT1731" s="2"/>
      <c r="BU1731" s="2"/>
      <c r="BV1731" s="2"/>
      <c r="BW1731" s="2"/>
      <c r="BX1731" s="2"/>
      <c r="BY1731" s="2"/>
      <c r="BZ1731" s="2"/>
      <c r="CA1731" s="2"/>
      <c r="CB1731" s="2"/>
      <c r="CC1731" s="2"/>
      <c r="CD1731" s="2"/>
      <c r="CE1731" s="2"/>
      <c r="CF1731" s="2"/>
      <c r="CG1731" s="2"/>
      <c r="CH1731" s="2"/>
      <c r="CI1731" s="2"/>
      <c r="CJ1731" s="2"/>
      <c r="CK1731" s="2"/>
      <c r="CL1731" s="2"/>
      <c r="CM1731" s="2"/>
      <c r="CN1731" s="2"/>
      <c r="CO1731" s="2"/>
      <c r="CP1731" s="2"/>
      <c r="CQ1731" s="2"/>
      <c r="CR1731" s="2"/>
      <c r="CS1731" s="2"/>
      <c r="CT1731" s="2"/>
      <c r="CU1731" s="2"/>
      <c r="CV1731" s="2"/>
      <c r="CW1731" s="2"/>
      <c r="CX1731" s="2"/>
      <c r="CY1731" s="2"/>
      <c r="CZ1731" s="2"/>
      <c r="DA1731" s="2"/>
      <c r="DB1731" s="2"/>
      <c r="DC1731" s="2"/>
      <c r="DD1731" s="2"/>
      <c r="DE1731" s="2"/>
      <c r="DF1731" s="2"/>
      <c r="DG1731" s="2"/>
      <c r="DH1731" s="2"/>
      <c r="DI1731" s="2"/>
      <c r="DJ1731" s="2"/>
      <c r="DK1731" s="2"/>
      <c r="DL1731" s="2"/>
      <c r="DM1731" s="2"/>
      <c r="DN1731" s="2"/>
      <c r="DO1731" s="2"/>
      <c r="DP1731" s="2"/>
      <c r="DQ1731" s="2"/>
      <c r="DR1731" s="2"/>
      <c r="DS1731" s="2"/>
      <c r="DT1731" s="2"/>
      <c r="DU1731" s="2"/>
      <c r="DV1731" s="2"/>
      <c r="DW1731" s="2"/>
      <c r="DX1731" s="2"/>
      <c r="DY1731" s="2"/>
      <c r="DZ1731" s="2"/>
      <c r="EA1731" s="2"/>
      <c r="EB1731" s="2"/>
      <c r="EC1731" s="2"/>
      <c r="ED1731" s="2"/>
      <c r="EE1731" s="2"/>
      <c r="EF1731" s="2"/>
      <c r="EG1731" s="2"/>
      <c r="EH1731" s="2"/>
      <c r="EI1731" s="2"/>
      <c r="EJ1731" s="2"/>
      <c r="EK1731" s="2"/>
      <c r="EL1731" s="2"/>
      <c r="EM1731" s="2"/>
      <c r="EN1731" s="2"/>
      <c r="EO1731" s="2"/>
      <c r="EP1731" s="2"/>
      <c r="EQ1731" s="2"/>
      <c r="ER1731" s="2"/>
      <c r="ES1731" s="2"/>
      <c r="ET1731" s="2"/>
      <c r="EU1731" s="2"/>
      <c r="EV1731" s="2"/>
      <c r="EW1731" s="2"/>
      <c r="EX1731" s="2"/>
      <c r="EY1731" s="2"/>
      <c r="EZ1731" s="2"/>
      <c r="FA1731" s="2"/>
      <c r="FB1731" s="2"/>
      <c r="FC1731" s="2"/>
    </row>
    <row r="1732" spans="1:159" s="4" customFormat="1">
      <c r="A1732" s="50" t="s">
        <v>2210</v>
      </c>
      <c r="B1732" s="59" t="s">
        <v>2752</v>
      </c>
      <c r="C1732" s="60">
        <v>3974</v>
      </c>
      <c r="D1732" s="59" t="s">
        <v>611</v>
      </c>
      <c r="E1732" s="78" t="str">
        <f>IFERROR(VLOOKUP($C1732,'2025-26 School Level AAFTE'!$C$2:$L$2349,9,FALSE), "No")</f>
        <v>No</v>
      </c>
      <c r="F1732" s="67">
        <f>IFERROR(VLOOKUP($C1732,'2025-26 School Level AAFTE'!$C$2:$J$2349,8,FALSE), 0)</f>
        <v>362.2</v>
      </c>
      <c r="G1732" s="69">
        <f>IFERROR(IF(E1732= "yes",VLOOKUP(C1732,Summary!$B:$I,6,0),0),0)</f>
        <v>0</v>
      </c>
      <c r="H1732" s="68">
        <f t="shared" si="291"/>
        <v>0</v>
      </c>
      <c r="I1732" s="110">
        <f>VLOOKUP($A1732,'2026-27 Salary &amp; Benefits'!$A:$I,3,FALSE)</f>
        <v>1.18</v>
      </c>
      <c r="J1732" s="110">
        <f>VLOOKUP($A1732,'2026-27 Salary &amp; Benefits'!$A:$I,4,FALSE)</f>
        <v>1.18</v>
      </c>
      <c r="K1732" s="101">
        <f t="shared" si="292"/>
        <v>0</v>
      </c>
      <c r="L1732" s="100">
        <f t="shared" si="293"/>
        <v>0</v>
      </c>
      <c r="M1732" s="102">
        <f>'2026-27 Salary &amp; Benefits'!$E$6</f>
        <v>78209</v>
      </c>
      <c r="N1732" s="102">
        <f>'2026-27 Salary &amp; Benefits'!$F$6</f>
        <v>82248</v>
      </c>
      <c r="O1732" s="7">
        <f t="shared" si="294"/>
        <v>0</v>
      </c>
      <c r="P1732" s="7">
        <f t="shared" si="295"/>
        <v>0</v>
      </c>
      <c r="Q1732" s="7">
        <f>'2026-27 Salary &amp; Benefits'!G$6</f>
        <v>16817.759999999998</v>
      </c>
      <c r="R1732" s="103">
        <f>'2026-27 Salary &amp; Benefits'!H$6</f>
        <v>0.16020000000000001</v>
      </c>
      <c r="S1732" s="103">
        <f>'2026-27 Salary &amp; Benefits'!I$6</f>
        <v>0.15390000000000001</v>
      </c>
      <c r="T1732" s="7">
        <f t="shared" si="296"/>
        <v>0</v>
      </c>
      <c r="U1732" s="7">
        <f t="shared" si="297"/>
        <v>0</v>
      </c>
      <c r="V1732" s="7">
        <f t="shared" si="298"/>
        <v>0</v>
      </c>
      <c r="W1732" s="7">
        <f t="shared" si="299"/>
        <v>0</v>
      </c>
      <c r="X1732" s="18">
        <f t="shared" si="300"/>
        <v>0</v>
      </c>
      <c r="Y1732" s="2"/>
      <c r="Z1732" s="2"/>
      <c r="AA1732" s="2"/>
      <c r="AB1732" s="2"/>
      <c r="AC1732" s="2"/>
      <c r="AD1732" s="2"/>
      <c r="AE1732" s="2"/>
      <c r="AF1732" s="2"/>
      <c r="AG1732" s="2"/>
      <c r="AH1732" s="2"/>
      <c r="AI1732" s="2"/>
      <c r="AJ1732" s="2"/>
      <c r="AK1732" s="2"/>
      <c r="AL1732" s="2"/>
      <c r="AM1732" s="2"/>
      <c r="AN1732" s="2"/>
      <c r="AO1732" s="2"/>
      <c r="AP1732" s="2"/>
      <c r="AQ1732" s="2"/>
      <c r="AR1732" s="2"/>
      <c r="AS1732" s="2"/>
      <c r="AT1732" s="2"/>
      <c r="AU1732" s="2"/>
      <c r="AV1732" s="2"/>
      <c r="AW1732" s="2"/>
      <c r="AX1732" s="2"/>
      <c r="AY1732" s="2"/>
      <c r="AZ1732" s="2"/>
      <c r="BA1732" s="2"/>
      <c r="BB1732" s="2"/>
      <c r="BC1732" s="2"/>
      <c r="BD1732" s="2"/>
      <c r="BE1732" s="2"/>
      <c r="BF1732" s="2"/>
      <c r="BG1732" s="2"/>
      <c r="BH1732" s="2"/>
      <c r="BI1732" s="2"/>
      <c r="BJ1732" s="2"/>
      <c r="BK1732" s="2"/>
      <c r="BL1732" s="2"/>
      <c r="BM1732" s="2"/>
      <c r="BN1732" s="2"/>
      <c r="BO1732" s="2"/>
      <c r="BP1732" s="2"/>
      <c r="BQ1732" s="2"/>
      <c r="BR1732" s="2"/>
      <c r="BS1732" s="2"/>
      <c r="BT1732" s="2"/>
      <c r="BU1732" s="2"/>
      <c r="BV1732" s="2"/>
      <c r="BW1732" s="2"/>
      <c r="BX1732" s="2"/>
      <c r="BY1732" s="2"/>
      <c r="BZ1732" s="2"/>
      <c r="CA1732" s="2"/>
      <c r="CB1732" s="2"/>
      <c r="CC1732" s="2"/>
      <c r="CD1732" s="2"/>
      <c r="CE1732" s="2"/>
      <c r="CF1732" s="2"/>
      <c r="CG1732" s="2"/>
      <c r="CH1732" s="2"/>
      <c r="CI1732" s="2"/>
      <c r="CJ1732" s="2"/>
      <c r="CK1732" s="2"/>
      <c r="CL1732" s="2"/>
      <c r="CM1732" s="2"/>
      <c r="CN1732" s="2"/>
      <c r="CO1732" s="2"/>
      <c r="CP1732" s="2"/>
      <c r="CQ1732" s="2"/>
      <c r="CR1732" s="2"/>
      <c r="CS1732" s="2"/>
      <c r="CT1732" s="2"/>
      <c r="CU1732" s="2"/>
      <c r="CV1732" s="2"/>
      <c r="CW1732" s="2"/>
      <c r="CX1732" s="2"/>
      <c r="CY1732" s="2"/>
      <c r="CZ1732" s="2"/>
      <c r="DA1732" s="2"/>
      <c r="DB1732" s="2"/>
      <c r="DC1732" s="2"/>
      <c r="DD1732" s="2"/>
      <c r="DE1732" s="2"/>
      <c r="DF1732" s="2"/>
      <c r="DG1732" s="2"/>
      <c r="DH1732" s="2"/>
      <c r="DI1732" s="2"/>
      <c r="DJ1732" s="2"/>
      <c r="DK1732" s="2"/>
      <c r="DL1732" s="2"/>
      <c r="DM1732" s="2"/>
      <c r="DN1732" s="2"/>
      <c r="DO1732" s="2"/>
      <c r="DP1732" s="2"/>
      <c r="DQ1732" s="2"/>
      <c r="DR1732" s="2"/>
      <c r="DS1732" s="2"/>
      <c r="DT1732" s="2"/>
      <c r="DU1732" s="2"/>
      <c r="DV1732" s="2"/>
      <c r="DW1732" s="2"/>
      <c r="DX1732" s="2"/>
      <c r="DY1732" s="2"/>
      <c r="DZ1732" s="2"/>
      <c r="EA1732" s="2"/>
      <c r="EB1732" s="2"/>
      <c r="EC1732" s="2"/>
      <c r="ED1732" s="2"/>
      <c r="EE1732" s="2"/>
      <c r="EF1732" s="2"/>
      <c r="EG1732" s="2"/>
      <c r="EH1732" s="2"/>
      <c r="EI1732" s="2"/>
      <c r="EJ1732" s="2"/>
      <c r="EK1732" s="2"/>
      <c r="EL1732" s="2"/>
      <c r="EM1732" s="2"/>
      <c r="EN1732" s="2"/>
      <c r="EO1732" s="2"/>
      <c r="EP1732" s="2"/>
      <c r="EQ1732" s="2"/>
      <c r="ER1732" s="2"/>
      <c r="ES1732" s="2"/>
      <c r="ET1732" s="2"/>
      <c r="EU1732" s="2"/>
      <c r="EV1732" s="2"/>
      <c r="EW1732" s="2"/>
      <c r="EX1732" s="2"/>
      <c r="EY1732" s="2"/>
      <c r="EZ1732" s="2"/>
      <c r="FA1732" s="2"/>
      <c r="FB1732" s="2"/>
      <c r="FC1732" s="2"/>
    </row>
    <row r="1733" spans="1:159" s="4" customFormat="1">
      <c r="A1733" s="50" t="s">
        <v>2210</v>
      </c>
      <c r="B1733" s="59" t="s">
        <v>2752</v>
      </c>
      <c r="C1733" s="60">
        <v>2141</v>
      </c>
      <c r="D1733" s="59" t="s">
        <v>552</v>
      </c>
      <c r="E1733" s="78" t="str">
        <f>IFERROR(VLOOKUP($C1733,'2025-26 School Level AAFTE'!$C$2:$L$2349,9,FALSE), "No")</f>
        <v>No</v>
      </c>
      <c r="F1733" s="67">
        <f>IFERROR(VLOOKUP($C1733,'2025-26 School Level AAFTE'!$C$2:$J$2349,8,FALSE), 0)</f>
        <v>563.55999999999995</v>
      </c>
      <c r="G1733" s="69">
        <f>IFERROR(IF(E1733= "yes",VLOOKUP(C1733,Summary!$B:$I,6,0),0),0)</f>
        <v>0</v>
      </c>
      <c r="H1733" s="68">
        <f t="shared" si="291"/>
        <v>0</v>
      </c>
      <c r="I1733" s="110">
        <f>VLOOKUP($A1733,'2026-27 Salary &amp; Benefits'!$A:$I,3,FALSE)</f>
        <v>1.18</v>
      </c>
      <c r="J1733" s="110">
        <f>VLOOKUP($A1733,'2026-27 Salary &amp; Benefits'!$A:$I,4,FALSE)</f>
        <v>1.18</v>
      </c>
      <c r="K1733" s="101">
        <f t="shared" si="292"/>
        <v>0</v>
      </c>
      <c r="L1733" s="100">
        <f t="shared" si="293"/>
        <v>0</v>
      </c>
      <c r="M1733" s="102">
        <f>'2026-27 Salary &amp; Benefits'!$E$6</f>
        <v>78209</v>
      </c>
      <c r="N1733" s="102">
        <f>'2026-27 Salary &amp; Benefits'!$F$6</f>
        <v>82248</v>
      </c>
      <c r="O1733" s="7">
        <f t="shared" si="294"/>
        <v>0</v>
      </c>
      <c r="P1733" s="7">
        <f t="shared" si="295"/>
        <v>0</v>
      </c>
      <c r="Q1733" s="7">
        <f>'2026-27 Salary &amp; Benefits'!G$6</f>
        <v>16817.759999999998</v>
      </c>
      <c r="R1733" s="103">
        <f>'2026-27 Salary &amp; Benefits'!H$6</f>
        <v>0.16020000000000001</v>
      </c>
      <c r="S1733" s="103">
        <f>'2026-27 Salary &amp; Benefits'!I$6</f>
        <v>0.15390000000000001</v>
      </c>
      <c r="T1733" s="7">
        <f t="shared" si="296"/>
        <v>0</v>
      </c>
      <c r="U1733" s="7">
        <f t="shared" si="297"/>
        <v>0</v>
      </c>
      <c r="V1733" s="7">
        <f t="shared" si="298"/>
        <v>0</v>
      </c>
      <c r="W1733" s="7">
        <f t="shared" si="299"/>
        <v>0</v>
      </c>
      <c r="X1733" s="18">
        <f t="shared" si="300"/>
        <v>0</v>
      </c>
      <c r="Y1733" s="2"/>
      <c r="Z1733" s="2"/>
      <c r="AA1733" s="2"/>
      <c r="AB1733" s="2"/>
      <c r="AC1733" s="2"/>
      <c r="AD1733" s="2"/>
      <c r="AE1733" s="2"/>
      <c r="AF1733" s="2"/>
      <c r="AG1733" s="2"/>
      <c r="AH1733" s="2"/>
      <c r="AI1733" s="2"/>
      <c r="AJ1733" s="2"/>
      <c r="AK1733" s="2"/>
      <c r="AL1733" s="2"/>
      <c r="AM1733" s="2"/>
      <c r="AN1733" s="2"/>
      <c r="AO1733" s="2"/>
      <c r="AP1733" s="2"/>
      <c r="AQ1733" s="2"/>
      <c r="AR1733" s="2"/>
      <c r="AS1733" s="2"/>
      <c r="AT1733" s="2"/>
      <c r="AU1733" s="2"/>
      <c r="AV1733" s="2"/>
      <c r="AW1733" s="2"/>
      <c r="AX1733" s="2"/>
      <c r="AY1733" s="2"/>
      <c r="AZ1733" s="2"/>
      <c r="BA1733" s="2"/>
      <c r="BB1733" s="2"/>
      <c r="BC1733" s="2"/>
      <c r="BD1733" s="2"/>
      <c r="BE1733" s="2"/>
      <c r="BF1733" s="2"/>
      <c r="BG1733" s="2"/>
      <c r="BH1733" s="2"/>
      <c r="BI1733" s="2"/>
      <c r="BJ1733" s="2"/>
      <c r="BK1733" s="2"/>
      <c r="BL1733" s="2"/>
      <c r="BM1733" s="2"/>
      <c r="BN1733" s="2"/>
      <c r="BO1733" s="2"/>
      <c r="BP1733" s="2"/>
      <c r="BQ1733" s="2"/>
      <c r="BR1733" s="2"/>
      <c r="BS1733" s="2"/>
      <c r="BT1733" s="2"/>
      <c r="BU1733" s="2"/>
      <c r="BV1733" s="2"/>
      <c r="BW1733" s="2"/>
      <c r="BX1733" s="2"/>
      <c r="BY1733" s="2"/>
      <c r="BZ1733" s="2"/>
      <c r="CA1733" s="2"/>
      <c r="CB1733" s="2"/>
      <c r="CC1733" s="2"/>
      <c r="CD1733" s="2"/>
      <c r="CE1733" s="2"/>
      <c r="CF1733" s="2"/>
      <c r="CG1733" s="2"/>
      <c r="CH1733" s="2"/>
      <c r="CI1733" s="2"/>
      <c r="CJ1733" s="2"/>
      <c r="CK1733" s="2"/>
      <c r="CL1733" s="2"/>
      <c r="CM1733" s="2"/>
      <c r="CN1733" s="2"/>
      <c r="CO1733" s="2"/>
      <c r="CP1733" s="2"/>
      <c r="CQ1733" s="2"/>
      <c r="CR1733" s="2"/>
      <c r="CS1733" s="2"/>
      <c r="CT1733" s="2"/>
      <c r="CU1733" s="2"/>
      <c r="CV1733" s="2"/>
      <c r="CW1733" s="2"/>
      <c r="CX1733" s="2"/>
      <c r="CY1733" s="2"/>
      <c r="CZ1733" s="2"/>
      <c r="DA1733" s="2"/>
      <c r="DB1733" s="2"/>
      <c r="DC1733" s="2"/>
      <c r="DD1733" s="2"/>
      <c r="DE1733" s="2"/>
      <c r="DF1733" s="2"/>
      <c r="DG1733" s="2"/>
      <c r="DH1733" s="2"/>
      <c r="DI1733" s="2"/>
      <c r="DJ1733" s="2"/>
      <c r="DK1733" s="2"/>
      <c r="DL1733" s="2"/>
      <c r="DM1733" s="2"/>
      <c r="DN1733" s="2"/>
      <c r="DO1733" s="2"/>
      <c r="DP1733" s="2"/>
      <c r="DQ1733" s="2"/>
      <c r="DR1733" s="2"/>
      <c r="DS1733" s="2"/>
      <c r="DT1733" s="2"/>
      <c r="DU1733" s="2"/>
      <c r="DV1733" s="2"/>
      <c r="DW1733" s="2"/>
      <c r="DX1733" s="2"/>
      <c r="DY1733" s="2"/>
      <c r="DZ1733" s="2"/>
      <c r="EA1733" s="2"/>
      <c r="EB1733" s="2"/>
      <c r="EC1733" s="2"/>
      <c r="ED1733" s="2"/>
      <c r="EE1733" s="2"/>
      <c r="EF1733" s="2"/>
      <c r="EG1733" s="2"/>
      <c r="EH1733" s="2"/>
      <c r="EI1733" s="2"/>
      <c r="EJ1733" s="2"/>
      <c r="EK1733" s="2"/>
      <c r="EL1733" s="2"/>
      <c r="EM1733" s="2"/>
      <c r="EN1733" s="2"/>
      <c r="EO1733" s="2"/>
      <c r="EP1733" s="2"/>
      <c r="EQ1733" s="2"/>
      <c r="ER1733" s="2"/>
      <c r="ES1733" s="2"/>
      <c r="ET1733" s="2"/>
      <c r="EU1733" s="2"/>
      <c r="EV1733" s="2"/>
      <c r="EW1733" s="2"/>
      <c r="EX1733" s="2"/>
      <c r="EY1733" s="2"/>
      <c r="EZ1733" s="2"/>
      <c r="FA1733" s="2"/>
      <c r="FB1733" s="2"/>
      <c r="FC1733" s="2"/>
    </row>
    <row r="1734" spans="1:159" s="4" customFormat="1">
      <c r="A1734" s="50" t="s">
        <v>2210</v>
      </c>
      <c r="B1734" s="59" t="s">
        <v>2752</v>
      </c>
      <c r="C1734" s="60">
        <v>1579</v>
      </c>
      <c r="D1734" s="59" t="s">
        <v>532</v>
      </c>
      <c r="E1734" s="78" t="str">
        <f>IFERROR(VLOOKUP($C1734,'2025-26 School Level AAFTE'!$C$2:$L$2349,9,FALSE), "No")</f>
        <v>No</v>
      </c>
      <c r="F1734" s="67">
        <f>IFERROR(VLOOKUP($C1734,'2025-26 School Level AAFTE'!$C$2:$J$2349,8,FALSE), 0)</f>
        <v>435.43</v>
      </c>
      <c r="G1734" s="69">
        <f>IFERROR(IF(E1734= "yes",VLOOKUP(C1734,Summary!$B:$I,6,0),0),0)</f>
        <v>0</v>
      </c>
      <c r="H1734" s="68">
        <f t="shared" si="291"/>
        <v>0</v>
      </c>
      <c r="I1734" s="110">
        <f>VLOOKUP($A1734,'2026-27 Salary &amp; Benefits'!$A:$I,3,FALSE)</f>
        <v>1.18</v>
      </c>
      <c r="J1734" s="110">
        <f>VLOOKUP($A1734,'2026-27 Salary &amp; Benefits'!$A:$I,4,FALSE)</f>
        <v>1.18</v>
      </c>
      <c r="K1734" s="101">
        <f t="shared" si="292"/>
        <v>0</v>
      </c>
      <c r="L1734" s="100">
        <f t="shared" si="293"/>
        <v>0</v>
      </c>
      <c r="M1734" s="102">
        <f>'2026-27 Salary &amp; Benefits'!$E$6</f>
        <v>78209</v>
      </c>
      <c r="N1734" s="102">
        <f>'2026-27 Salary &amp; Benefits'!$F$6</f>
        <v>82248</v>
      </c>
      <c r="O1734" s="7">
        <f t="shared" si="294"/>
        <v>0</v>
      </c>
      <c r="P1734" s="7">
        <f t="shared" si="295"/>
        <v>0</v>
      </c>
      <c r="Q1734" s="7">
        <f>'2026-27 Salary &amp; Benefits'!G$6</f>
        <v>16817.759999999998</v>
      </c>
      <c r="R1734" s="103">
        <f>'2026-27 Salary &amp; Benefits'!H$6</f>
        <v>0.16020000000000001</v>
      </c>
      <c r="S1734" s="103">
        <f>'2026-27 Salary &amp; Benefits'!I$6</f>
        <v>0.15390000000000001</v>
      </c>
      <c r="T1734" s="7">
        <f t="shared" si="296"/>
        <v>0</v>
      </c>
      <c r="U1734" s="7">
        <f t="shared" si="297"/>
        <v>0</v>
      </c>
      <c r="V1734" s="7">
        <f t="shared" si="298"/>
        <v>0</v>
      </c>
      <c r="W1734" s="7">
        <f t="shared" si="299"/>
        <v>0</v>
      </c>
      <c r="X1734" s="18">
        <f t="shared" si="300"/>
        <v>0</v>
      </c>
      <c r="Y1734" s="2"/>
      <c r="Z1734" s="2"/>
      <c r="AA1734" s="2"/>
      <c r="AB1734" s="2"/>
      <c r="AC1734" s="2"/>
      <c r="AD1734" s="2"/>
      <c r="AE1734" s="2"/>
      <c r="AF1734" s="2"/>
      <c r="AG1734" s="2"/>
      <c r="AH1734" s="2"/>
      <c r="AI1734" s="2"/>
      <c r="AJ1734" s="2"/>
      <c r="AK1734" s="2"/>
      <c r="AL1734" s="2"/>
      <c r="AM1734" s="2"/>
      <c r="AN1734" s="2"/>
      <c r="AO1734" s="2"/>
      <c r="AP1734" s="2"/>
      <c r="AQ1734" s="2"/>
      <c r="AR1734" s="2"/>
      <c r="AS1734" s="2"/>
      <c r="AT1734" s="2"/>
      <c r="AU1734" s="2"/>
      <c r="AV1734" s="2"/>
      <c r="AW1734" s="2"/>
      <c r="AX1734" s="2"/>
      <c r="AY1734" s="2"/>
      <c r="AZ1734" s="2"/>
      <c r="BA1734" s="2"/>
      <c r="BB1734" s="2"/>
      <c r="BC1734" s="2"/>
      <c r="BD1734" s="2"/>
      <c r="BE1734" s="2"/>
      <c r="BF1734" s="2"/>
      <c r="BG1734" s="2"/>
      <c r="BH1734" s="2"/>
      <c r="BI1734" s="2"/>
      <c r="BJ1734" s="2"/>
      <c r="BK1734" s="2"/>
      <c r="BL1734" s="2"/>
      <c r="BM1734" s="2"/>
      <c r="BN1734" s="2"/>
      <c r="BO1734" s="2"/>
      <c r="BP1734" s="2"/>
      <c r="BQ1734" s="2"/>
      <c r="BR1734" s="2"/>
      <c r="BS1734" s="2"/>
      <c r="BT1734" s="2"/>
      <c r="BU1734" s="2"/>
      <c r="BV1734" s="2"/>
      <c r="BW1734" s="2"/>
      <c r="BX1734" s="2"/>
      <c r="BY1734" s="2"/>
      <c r="BZ1734" s="2"/>
      <c r="CA1734" s="2"/>
      <c r="CB1734" s="2"/>
      <c r="CC1734" s="2"/>
      <c r="CD1734" s="2"/>
      <c r="CE1734" s="2"/>
      <c r="CF1734" s="2"/>
      <c r="CG1734" s="2"/>
      <c r="CH1734" s="2"/>
      <c r="CI1734" s="2"/>
      <c r="CJ1734" s="2"/>
      <c r="CK1734" s="2"/>
      <c r="CL1734" s="2"/>
      <c r="CM1734" s="2"/>
      <c r="CN1734" s="2"/>
      <c r="CO1734" s="2"/>
      <c r="CP1734" s="2"/>
      <c r="CQ1734" s="2"/>
      <c r="CR1734" s="2"/>
      <c r="CS1734" s="2"/>
      <c r="CT1734" s="2"/>
      <c r="CU1734" s="2"/>
      <c r="CV1734" s="2"/>
      <c r="CW1734" s="2"/>
      <c r="CX1734" s="2"/>
      <c r="CY1734" s="2"/>
      <c r="CZ1734" s="2"/>
      <c r="DA1734" s="2"/>
      <c r="DB1734" s="2"/>
      <c r="DC1734" s="2"/>
      <c r="DD1734" s="2"/>
      <c r="DE1734" s="2"/>
      <c r="DF1734" s="2"/>
      <c r="DG1734" s="2"/>
      <c r="DH1734" s="2"/>
      <c r="DI1734" s="2"/>
      <c r="DJ1734" s="2"/>
      <c r="DK1734" s="2"/>
      <c r="DL1734" s="2"/>
      <c r="DM1734" s="2"/>
      <c r="DN1734" s="2"/>
      <c r="DO1734" s="2"/>
      <c r="DP1734" s="2"/>
      <c r="DQ1734" s="2"/>
      <c r="DR1734" s="2"/>
      <c r="DS1734" s="2"/>
      <c r="DT1734" s="2"/>
      <c r="DU1734" s="2"/>
      <c r="DV1734" s="2"/>
      <c r="DW1734" s="2"/>
      <c r="DX1734" s="2"/>
      <c r="DY1734" s="2"/>
      <c r="DZ1734" s="2"/>
      <c r="EA1734" s="2"/>
      <c r="EB1734" s="2"/>
      <c r="EC1734" s="2"/>
      <c r="ED1734" s="2"/>
      <c r="EE1734" s="2"/>
      <c r="EF1734" s="2"/>
      <c r="EG1734" s="2"/>
      <c r="EH1734" s="2"/>
      <c r="EI1734" s="2"/>
      <c r="EJ1734" s="2"/>
      <c r="EK1734" s="2"/>
      <c r="EL1734" s="2"/>
      <c r="EM1734" s="2"/>
      <c r="EN1734" s="2"/>
      <c r="EO1734" s="2"/>
      <c r="EP1734" s="2"/>
      <c r="EQ1734" s="2"/>
      <c r="ER1734" s="2"/>
      <c r="ES1734" s="2"/>
      <c r="ET1734" s="2"/>
      <c r="EU1734" s="2"/>
      <c r="EV1734" s="2"/>
      <c r="EW1734" s="2"/>
      <c r="EX1734" s="2"/>
      <c r="EY1734" s="2"/>
      <c r="EZ1734" s="2"/>
      <c r="FA1734" s="2"/>
      <c r="FB1734" s="2"/>
      <c r="FC1734" s="2"/>
    </row>
    <row r="1735" spans="1:159" s="4" customFormat="1">
      <c r="A1735" s="50" t="s">
        <v>2210</v>
      </c>
      <c r="B1735" s="59" t="s">
        <v>2752</v>
      </c>
      <c r="C1735" s="60">
        <v>2667</v>
      </c>
      <c r="D1735" s="59" t="s">
        <v>579</v>
      </c>
      <c r="E1735" s="78" t="str">
        <f>IFERROR(VLOOKUP($C1735,'2025-26 School Level AAFTE'!$C$2:$L$2349,9,FALSE), "No")</f>
        <v>No</v>
      </c>
      <c r="F1735" s="67">
        <f>IFERROR(VLOOKUP($C1735,'2025-26 School Level AAFTE'!$C$2:$J$2349,8,FALSE), 0)</f>
        <v>312.85000000000002</v>
      </c>
      <c r="G1735" s="69">
        <f>IFERROR(IF(E1735= "yes",VLOOKUP(C1735,Summary!$B:$I,6,0),0),0)</f>
        <v>0</v>
      </c>
      <c r="H1735" s="68">
        <f t="shared" si="291"/>
        <v>0</v>
      </c>
      <c r="I1735" s="110">
        <f>VLOOKUP($A1735,'2026-27 Salary &amp; Benefits'!$A:$I,3,FALSE)</f>
        <v>1.18</v>
      </c>
      <c r="J1735" s="110">
        <f>VLOOKUP($A1735,'2026-27 Salary &amp; Benefits'!$A:$I,4,FALSE)</f>
        <v>1.18</v>
      </c>
      <c r="K1735" s="101">
        <f t="shared" si="292"/>
        <v>0</v>
      </c>
      <c r="L1735" s="100">
        <f t="shared" si="293"/>
        <v>0</v>
      </c>
      <c r="M1735" s="102">
        <f>'2026-27 Salary &amp; Benefits'!$E$6</f>
        <v>78209</v>
      </c>
      <c r="N1735" s="102">
        <f>'2026-27 Salary &amp; Benefits'!$F$6</f>
        <v>82248</v>
      </c>
      <c r="O1735" s="7">
        <f t="shared" si="294"/>
        <v>0</v>
      </c>
      <c r="P1735" s="7">
        <f t="shared" si="295"/>
        <v>0</v>
      </c>
      <c r="Q1735" s="7">
        <f>'2026-27 Salary &amp; Benefits'!G$6</f>
        <v>16817.759999999998</v>
      </c>
      <c r="R1735" s="103">
        <f>'2026-27 Salary &amp; Benefits'!H$6</f>
        <v>0.16020000000000001</v>
      </c>
      <c r="S1735" s="103">
        <f>'2026-27 Salary &amp; Benefits'!I$6</f>
        <v>0.15390000000000001</v>
      </c>
      <c r="T1735" s="7">
        <f t="shared" si="296"/>
        <v>0</v>
      </c>
      <c r="U1735" s="7">
        <f t="shared" si="297"/>
        <v>0</v>
      </c>
      <c r="V1735" s="7">
        <f t="shared" si="298"/>
        <v>0</v>
      </c>
      <c r="W1735" s="7">
        <f t="shared" si="299"/>
        <v>0</v>
      </c>
      <c r="X1735" s="18">
        <f t="shared" si="300"/>
        <v>0</v>
      </c>
      <c r="Y1735" s="2"/>
      <c r="Z1735" s="2"/>
      <c r="AA1735" s="2"/>
      <c r="AB1735" s="2"/>
      <c r="AC1735" s="2"/>
      <c r="AD1735" s="2"/>
      <c r="AE1735" s="2"/>
      <c r="AF1735" s="2"/>
      <c r="AG1735" s="2"/>
      <c r="AH1735" s="2"/>
      <c r="AI1735" s="2"/>
      <c r="AJ1735" s="2"/>
      <c r="AK1735" s="2"/>
      <c r="AL1735" s="2"/>
      <c r="AM1735" s="2"/>
      <c r="AN1735" s="2"/>
      <c r="AO1735" s="2"/>
      <c r="AP1735" s="2"/>
      <c r="AQ1735" s="2"/>
      <c r="AR1735" s="2"/>
      <c r="AS1735" s="2"/>
      <c r="AT1735" s="2"/>
      <c r="AU1735" s="2"/>
      <c r="AV1735" s="2"/>
      <c r="AW1735" s="2"/>
      <c r="AX1735" s="2"/>
      <c r="AY1735" s="2"/>
      <c r="AZ1735" s="2"/>
      <c r="BA1735" s="2"/>
      <c r="BB1735" s="2"/>
      <c r="BC1735" s="2"/>
      <c r="BD1735" s="2"/>
      <c r="BE1735" s="2"/>
      <c r="BF1735" s="2"/>
      <c r="BG1735" s="2"/>
      <c r="BH1735" s="2"/>
      <c r="BI1735" s="2"/>
      <c r="BJ1735" s="2"/>
      <c r="BK1735" s="2"/>
      <c r="BL1735" s="2"/>
      <c r="BM1735" s="2"/>
      <c r="BN1735" s="2"/>
      <c r="BO1735" s="2"/>
      <c r="BP1735" s="2"/>
      <c r="BQ1735" s="2"/>
      <c r="BR1735" s="2"/>
      <c r="BS1735" s="2"/>
      <c r="BT1735" s="2"/>
      <c r="BU1735" s="2"/>
      <c r="BV1735" s="2"/>
      <c r="BW1735" s="2"/>
      <c r="BX1735" s="2"/>
      <c r="BY1735" s="2"/>
      <c r="BZ1735" s="2"/>
      <c r="CA1735" s="2"/>
      <c r="CB1735" s="2"/>
      <c r="CC1735" s="2"/>
      <c r="CD1735" s="2"/>
      <c r="CE1735" s="2"/>
      <c r="CF1735" s="2"/>
      <c r="CG1735" s="2"/>
      <c r="CH1735" s="2"/>
      <c r="CI1735" s="2"/>
      <c r="CJ1735" s="2"/>
      <c r="CK1735" s="2"/>
      <c r="CL1735" s="2"/>
      <c r="CM1735" s="2"/>
      <c r="CN1735" s="2"/>
      <c r="CO1735" s="2"/>
      <c r="CP1735" s="2"/>
      <c r="CQ1735" s="2"/>
      <c r="CR1735" s="2"/>
      <c r="CS1735" s="2"/>
      <c r="CT1735" s="2"/>
      <c r="CU1735" s="2"/>
      <c r="CV1735" s="2"/>
      <c r="CW1735" s="2"/>
      <c r="CX1735" s="2"/>
      <c r="CY1735" s="2"/>
      <c r="CZ1735" s="2"/>
      <c r="DA1735" s="2"/>
      <c r="DB1735" s="2"/>
      <c r="DC1735" s="2"/>
      <c r="DD1735" s="2"/>
      <c r="DE1735" s="2"/>
      <c r="DF1735" s="2"/>
      <c r="DG1735" s="2"/>
      <c r="DH1735" s="2"/>
      <c r="DI1735" s="2"/>
      <c r="DJ1735" s="2"/>
      <c r="DK1735" s="2"/>
      <c r="DL1735" s="2"/>
      <c r="DM1735" s="2"/>
      <c r="DN1735" s="2"/>
      <c r="DO1735" s="2"/>
      <c r="DP1735" s="2"/>
      <c r="DQ1735" s="2"/>
      <c r="DR1735" s="2"/>
      <c r="DS1735" s="2"/>
      <c r="DT1735" s="2"/>
      <c r="DU1735" s="2"/>
      <c r="DV1735" s="2"/>
      <c r="DW1735" s="2"/>
      <c r="DX1735" s="2"/>
      <c r="DY1735" s="2"/>
      <c r="DZ1735" s="2"/>
      <c r="EA1735" s="2"/>
      <c r="EB1735" s="2"/>
      <c r="EC1735" s="2"/>
      <c r="ED1735" s="2"/>
      <c r="EE1735" s="2"/>
      <c r="EF1735" s="2"/>
      <c r="EG1735" s="2"/>
      <c r="EH1735" s="2"/>
      <c r="EI1735" s="2"/>
      <c r="EJ1735" s="2"/>
      <c r="EK1735" s="2"/>
      <c r="EL1735" s="2"/>
      <c r="EM1735" s="2"/>
      <c r="EN1735" s="2"/>
      <c r="EO1735" s="2"/>
      <c r="EP1735" s="2"/>
      <c r="EQ1735" s="2"/>
      <c r="ER1735" s="2"/>
      <c r="ES1735" s="2"/>
      <c r="ET1735" s="2"/>
      <c r="EU1735" s="2"/>
      <c r="EV1735" s="2"/>
      <c r="EW1735" s="2"/>
      <c r="EX1735" s="2"/>
      <c r="EY1735" s="2"/>
      <c r="EZ1735" s="2"/>
      <c r="FA1735" s="2"/>
      <c r="FB1735" s="2"/>
      <c r="FC1735" s="2"/>
    </row>
    <row r="1736" spans="1:159" s="4" customFormat="1">
      <c r="A1736" s="50" t="s">
        <v>2210</v>
      </c>
      <c r="B1736" s="59" t="s">
        <v>2752</v>
      </c>
      <c r="C1736" s="60">
        <v>2977</v>
      </c>
      <c r="D1736" s="59" t="s">
        <v>587</v>
      </c>
      <c r="E1736" s="78" t="str">
        <f>IFERROR(VLOOKUP($C1736,'2025-26 School Level AAFTE'!$C$2:$L$2349,9,FALSE), "No")</f>
        <v>No</v>
      </c>
      <c r="F1736" s="67">
        <f>IFERROR(VLOOKUP($C1736,'2025-26 School Level AAFTE'!$C$2:$J$2349,8,FALSE), 0)</f>
        <v>298.60000000000002</v>
      </c>
      <c r="G1736" s="69">
        <f>IFERROR(IF(E1736= "yes",VLOOKUP(C1736,Summary!$B:$I,6,0),0),0)</f>
        <v>0</v>
      </c>
      <c r="H1736" s="68">
        <f t="shared" si="291"/>
        <v>0</v>
      </c>
      <c r="I1736" s="110">
        <f>VLOOKUP($A1736,'2026-27 Salary &amp; Benefits'!$A:$I,3,FALSE)</f>
        <v>1.18</v>
      </c>
      <c r="J1736" s="110">
        <f>VLOOKUP($A1736,'2026-27 Salary &amp; Benefits'!$A:$I,4,FALSE)</f>
        <v>1.18</v>
      </c>
      <c r="K1736" s="101">
        <f t="shared" si="292"/>
        <v>0</v>
      </c>
      <c r="L1736" s="100">
        <f t="shared" si="293"/>
        <v>0</v>
      </c>
      <c r="M1736" s="102">
        <f>'2026-27 Salary &amp; Benefits'!$E$6</f>
        <v>78209</v>
      </c>
      <c r="N1736" s="102">
        <f>'2026-27 Salary &amp; Benefits'!$F$6</f>
        <v>82248</v>
      </c>
      <c r="O1736" s="7">
        <f t="shared" si="294"/>
        <v>0</v>
      </c>
      <c r="P1736" s="7">
        <f t="shared" si="295"/>
        <v>0</v>
      </c>
      <c r="Q1736" s="7">
        <f>'2026-27 Salary &amp; Benefits'!G$6</f>
        <v>16817.759999999998</v>
      </c>
      <c r="R1736" s="103">
        <f>'2026-27 Salary &amp; Benefits'!H$6</f>
        <v>0.16020000000000001</v>
      </c>
      <c r="S1736" s="103">
        <f>'2026-27 Salary &amp; Benefits'!I$6</f>
        <v>0.15390000000000001</v>
      </c>
      <c r="T1736" s="7">
        <f t="shared" si="296"/>
        <v>0</v>
      </c>
      <c r="U1736" s="7">
        <f t="shared" si="297"/>
        <v>0</v>
      </c>
      <c r="V1736" s="7">
        <f t="shared" si="298"/>
        <v>0</v>
      </c>
      <c r="W1736" s="7">
        <f t="shared" si="299"/>
        <v>0</v>
      </c>
      <c r="X1736" s="18">
        <f t="shared" si="300"/>
        <v>0</v>
      </c>
      <c r="Y1736" s="2"/>
      <c r="Z1736" s="2"/>
      <c r="AA1736" s="2"/>
      <c r="AB1736" s="2"/>
      <c r="AC1736" s="2"/>
      <c r="AD1736" s="2"/>
      <c r="AE1736" s="2"/>
      <c r="AF1736" s="2"/>
      <c r="AG1736" s="2"/>
      <c r="AH1736" s="2"/>
      <c r="AI1736" s="2"/>
      <c r="AJ1736" s="2"/>
      <c r="AK1736" s="2"/>
      <c r="AL1736" s="2"/>
      <c r="AM1736" s="2"/>
      <c r="AN1736" s="2"/>
      <c r="AO1736" s="2"/>
      <c r="AP1736" s="2"/>
      <c r="AQ1736" s="2"/>
      <c r="AR1736" s="2"/>
      <c r="AS1736" s="2"/>
      <c r="AT1736" s="2"/>
      <c r="AU1736" s="2"/>
      <c r="AV1736" s="2"/>
      <c r="AW1736" s="2"/>
      <c r="AX1736" s="2"/>
      <c r="AY1736" s="2"/>
      <c r="AZ1736" s="2"/>
      <c r="BA1736" s="2"/>
      <c r="BB1736" s="2"/>
      <c r="BC1736" s="2"/>
      <c r="BD1736" s="2"/>
      <c r="BE1736" s="2"/>
      <c r="BF1736" s="2"/>
      <c r="BG1736" s="2"/>
      <c r="BH1736" s="2"/>
      <c r="BI1736" s="2"/>
      <c r="BJ1736" s="2"/>
      <c r="BK1736" s="2"/>
      <c r="BL1736" s="2"/>
      <c r="BM1736" s="2"/>
      <c r="BN1736" s="2"/>
      <c r="BO1736" s="2"/>
      <c r="BP1736" s="2"/>
      <c r="BQ1736" s="2"/>
      <c r="BR1736" s="2"/>
      <c r="BS1736" s="2"/>
      <c r="BT1736" s="2"/>
      <c r="BU1736" s="2"/>
      <c r="BV1736" s="2"/>
      <c r="BW1736" s="2"/>
      <c r="BX1736" s="2"/>
      <c r="BY1736" s="2"/>
      <c r="BZ1736" s="2"/>
      <c r="CA1736" s="2"/>
      <c r="CB1736" s="2"/>
      <c r="CC1736" s="2"/>
      <c r="CD1736" s="2"/>
      <c r="CE1736" s="2"/>
      <c r="CF1736" s="2"/>
      <c r="CG1736" s="2"/>
      <c r="CH1736" s="2"/>
      <c r="CI1736" s="2"/>
      <c r="CJ1736" s="2"/>
      <c r="CK1736" s="2"/>
      <c r="CL1736" s="2"/>
      <c r="CM1736" s="2"/>
      <c r="CN1736" s="2"/>
      <c r="CO1736" s="2"/>
      <c r="CP1736" s="2"/>
      <c r="CQ1736" s="2"/>
      <c r="CR1736" s="2"/>
      <c r="CS1736" s="2"/>
      <c r="CT1736" s="2"/>
      <c r="CU1736" s="2"/>
      <c r="CV1736" s="2"/>
      <c r="CW1736" s="2"/>
      <c r="CX1736" s="2"/>
      <c r="CY1736" s="2"/>
      <c r="CZ1736" s="2"/>
      <c r="DA1736" s="2"/>
      <c r="DB1736" s="2"/>
      <c r="DC1736" s="2"/>
      <c r="DD1736" s="2"/>
      <c r="DE1736" s="2"/>
      <c r="DF1736" s="2"/>
      <c r="DG1736" s="2"/>
      <c r="DH1736" s="2"/>
      <c r="DI1736" s="2"/>
      <c r="DJ1736" s="2"/>
      <c r="DK1736" s="2"/>
      <c r="DL1736" s="2"/>
      <c r="DM1736" s="2"/>
      <c r="DN1736" s="2"/>
      <c r="DO1736" s="2"/>
      <c r="DP1736" s="2"/>
      <c r="DQ1736" s="2"/>
      <c r="DR1736" s="2"/>
      <c r="DS1736" s="2"/>
      <c r="DT1736" s="2"/>
      <c r="DU1736" s="2"/>
      <c r="DV1736" s="2"/>
      <c r="DW1736" s="2"/>
      <c r="DX1736" s="2"/>
      <c r="DY1736" s="2"/>
      <c r="DZ1736" s="2"/>
      <c r="EA1736" s="2"/>
      <c r="EB1736" s="2"/>
      <c r="EC1736" s="2"/>
      <c r="ED1736" s="2"/>
      <c r="EE1736" s="2"/>
      <c r="EF1736" s="2"/>
      <c r="EG1736" s="2"/>
      <c r="EH1736" s="2"/>
      <c r="EI1736" s="2"/>
      <c r="EJ1736" s="2"/>
      <c r="EK1736" s="2"/>
      <c r="EL1736" s="2"/>
      <c r="EM1736" s="2"/>
      <c r="EN1736" s="2"/>
      <c r="EO1736" s="2"/>
      <c r="EP1736" s="2"/>
      <c r="EQ1736" s="2"/>
      <c r="ER1736" s="2"/>
      <c r="ES1736" s="2"/>
      <c r="ET1736" s="2"/>
      <c r="EU1736" s="2"/>
      <c r="EV1736" s="2"/>
      <c r="EW1736" s="2"/>
      <c r="EX1736" s="2"/>
      <c r="EY1736" s="2"/>
      <c r="EZ1736" s="2"/>
      <c r="FA1736" s="2"/>
      <c r="FB1736" s="2"/>
      <c r="FC1736" s="2"/>
    </row>
    <row r="1737" spans="1:159" s="4" customFormat="1">
      <c r="A1737" s="50" t="s">
        <v>2210</v>
      </c>
      <c r="B1737" s="59" t="s">
        <v>2752</v>
      </c>
      <c r="C1737" s="60">
        <v>4064</v>
      </c>
      <c r="D1737" s="59" t="s">
        <v>612</v>
      </c>
      <c r="E1737" s="78" t="str">
        <f>IFERROR(VLOOKUP($C1737,'2025-26 School Level AAFTE'!$C$2:$L$2349,9,FALSE), "No")</f>
        <v>Yes</v>
      </c>
      <c r="F1737" s="67">
        <f>IFERROR(VLOOKUP($C1737,'2025-26 School Level AAFTE'!$C$2:$J$2349,8,FALSE), 0)</f>
        <v>580.34999999999991</v>
      </c>
      <c r="G1737" s="69">
        <f>IFERROR(IF(E1737= "yes",VLOOKUP(C1737,Summary!$B:$I,6,0),0),0)</f>
        <v>0</v>
      </c>
      <c r="H1737" s="68">
        <f t="shared" si="291"/>
        <v>580.34999999999991</v>
      </c>
      <c r="I1737" s="110">
        <f>VLOOKUP($A1737,'2026-27 Salary &amp; Benefits'!$A:$I,3,FALSE)</f>
        <v>1.18</v>
      </c>
      <c r="J1737" s="110">
        <f>VLOOKUP($A1737,'2026-27 Salary &amp; Benefits'!$A:$I,4,FALSE)</f>
        <v>1.18</v>
      </c>
      <c r="K1737" s="101">
        <f t="shared" si="292"/>
        <v>580.34999999999991</v>
      </c>
      <c r="L1737" s="100">
        <f t="shared" si="293"/>
        <v>1.702</v>
      </c>
      <c r="M1737" s="102">
        <f>'2026-27 Salary &amp; Benefits'!$E$6</f>
        <v>78209</v>
      </c>
      <c r="N1737" s="102">
        <f>'2026-27 Salary &amp; Benefits'!$F$6</f>
        <v>82248</v>
      </c>
      <c r="O1737" s="7">
        <f t="shared" si="294"/>
        <v>157071.82999999999</v>
      </c>
      <c r="P1737" s="7">
        <f t="shared" si="295"/>
        <v>8111.7600000000093</v>
      </c>
      <c r="Q1737" s="7">
        <f>'2026-27 Salary &amp; Benefits'!G$6</f>
        <v>16817.759999999998</v>
      </c>
      <c r="R1737" s="103">
        <f>'2026-27 Salary &amp; Benefits'!H$6</f>
        <v>0.16020000000000001</v>
      </c>
      <c r="S1737" s="103">
        <f>'2026-27 Salary &amp; Benefits'!I$6</f>
        <v>0.15390000000000001</v>
      </c>
      <c r="T1737" s="7">
        <f t="shared" si="296"/>
        <v>55035.13</v>
      </c>
      <c r="U1737" s="7">
        <f t="shared" si="297"/>
        <v>2753.06</v>
      </c>
      <c r="V1737" s="7">
        <f t="shared" si="298"/>
        <v>423.7</v>
      </c>
      <c r="W1737" s="7">
        <f t="shared" si="299"/>
        <v>3176.7599999999998</v>
      </c>
      <c r="X1737" s="18">
        <f t="shared" si="300"/>
        <v>223395.48</v>
      </c>
      <c r="Y1737" s="2"/>
      <c r="Z1737" s="2"/>
      <c r="AA1737" s="2"/>
      <c r="AB1737" s="2"/>
      <c r="AC1737" s="2"/>
      <c r="AD1737" s="2"/>
      <c r="AE1737" s="2"/>
      <c r="AF1737" s="2"/>
      <c r="AG1737" s="2"/>
      <c r="AH1737" s="2"/>
      <c r="AI1737" s="2"/>
      <c r="AJ1737" s="2"/>
      <c r="AK1737" s="2"/>
      <c r="AL1737" s="2"/>
      <c r="AM1737" s="2"/>
      <c r="AN1737" s="2"/>
      <c r="AO1737" s="2"/>
      <c r="AP1737" s="2"/>
      <c r="AQ1737" s="2"/>
      <c r="AR1737" s="2"/>
      <c r="AS1737" s="2"/>
      <c r="AT1737" s="2"/>
      <c r="AU1737" s="2"/>
      <c r="AV1737" s="2"/>
      <c r="AW1737" s="2"/>
      <c r="AX1737" s="2"/>
      <c r="AY1737" s="2"/>
      <c r="AZ1737" s="2"/>
      <c r="BA1737" s="2"/>
      <c r="BB1737" s="2"/>
      <c r="BC1737" s="2"/>
      <c r="BD1737" s="2"/>
      <c r="BE1737" s="2"/>
      <c r="BF1737" s="2"/>
      <c r="BG1737" s="2"/>
      <c r="BH1737" s="2"/>
      <c r="BI1737" s="2"/>
      <c r="BJ1737" s="2"/>
      <c r="BK1737" s="2"/>
      <c r="BL1737" s="2"/>
      <c r="BM1737" s="2"/>
      <c r="BN1737" s="2"/>
      <c r="BO1737" s="2"/>
      <c r="BP1737" s="2"/>
      <c r="BQ1737" s="2"/>
      <c r="BR1737" s="2"/>
      <c r="BS1737" s="2"/>
      <c r="BT1737" s="2"/>
      <c r="BU1737" s="2"/>
      <c r="BV1737" s="2"/>
      <c r="BW1737" s="2"/>
      <c r="BX1737" s="2"/>
      <c r="BY1737" s="2"/>
      <c r="BZ1737" s="2"/>
      <c r="CA1737" s="2"/>
      <c r="CB1737" s="2"/>
      <c r="CC1737" s="2"/>
      <c r="CD1737" s="2"/>
      <c r="CE1737" s="2"/>
      <c r="CF1737" s="2"/>
      <c r="CG1737" s="2"/>
      <c r="CH1737" s="2"/>
      <c r="CI1737" s="2"/>
      <c r="CJ1737" s="2"/>
      <c r="CK1737" s="2"/>
      <c r="CL1737" s="2"/>
      <c r="CM1737" s="2"/>
      <c r="CN1737" s="2"/>
      <c r="CO1737" s="2"/>
      <c r="CP1737" s="2"/>
      <c r="CQ1737" s="2"/>
      <c r="CR1737" s="2"/>
      <c r="CS1737" s="2"/>
      <c r="CT1737" s="2"/>
      <c r="CU1737" s="2"/>
      <c r="CV1737" s="2"/>
      <c r="CW1737" s="2"/>
      <c r="CX1737" s="2"/>
      <c r="CY1737" s="2"/>
      <c r="CZ1737" s="2"/>
      <c r="DA1737" s="2"/>
      <c r="DB1737" s="2"/>
      <c r="DC1737" s="2"/>
      <c r="DD1737" s="2"/>
      <c r="DE1737" s="2"/>
      <c r="DF1737" s="2"/>
      <c r="DG1737" s="2"/>
      <c r="DH1737" s="2"/>
      <c r="DI1737" s="2"/>
      <c r="DJ1737" s="2"/>
      <c r="DK1737" s="2"/>
      <c r="DL1737" s="2"/>
      <c r="DM1737" s="2"/>
      <c r="DN1737" s="2"/>
      <c r="DO1737" s="2"/>
      <c r="DP1737" s="2"/>
      <c r="DQ1737" s="2"/>
      <c r="DR1737" s="2"/>
      <c r="DS1737" s="2"/>
      <c r="DT1737" s="2"/>
      <c r="DU1737" s="2"/>
      <c r="DV1737" s="2"/>
      <c r="DW1737" s="2"/>
      <c r="DX1737" s="2"/>
      <c r="DY1737" s="2"/>
      <c r="DZ1737" s="2"/>
      <c r="EA1737" s="2"/>
      <c r="EB1737" s="2"/>
      <c r="EC1737" s="2"/>
      <c r="ED1737" s="2"/>
      <c r="EE1737" s="2"/>
      <c r="EF1737" s="2"/>
      <c r="EG1737" s="2"/>
      <c r="EH1737" s="2"/>
      <c r="EI1737" s="2"/>
      <c r="EJ1737" s="2"/>
      <c r="EK1737" s="2"/>
      <c r="EL1737" s="2"/>
      <c r="EM1737" s="2"/>
      <c r="EN1737" s="2"/>
      <c r="EO1737" s="2"/>
      <c r="EP1737" s="2"/>
      <c r="EQ1737" s="2"/>
      <c r="ER1737" s="2"/>
      <c r="ES1737" s="2"/>
      <c r="ET1737" s="2"/>
      <c r="EU1737" s="2"/>
      <c r="EV1737" s="2"/>
      <c r="EW1737" s="2"/>
      <c r="EX1737" s="2"/>
      <c r="EY1737" s="2"/>
      <c r="EZ1737" s="2"/>
      <c r="FA1737" s="2"/>
      <c r="FB1737" s="2"/>
      <c r="FC1737" s="2"/>
    </row>
    <row r="1738" spans="1:159" s="4" customFormat="1">
      <c r="A1738" s="50" t="s">
        <v>2210</v>
      </c>
      <c r="B1738" s="59" t="s">
        <v>2752</v>
      </c>
      <c r="C1738" s="60">
        <v>3026</v>
      </c>
      <c r="D1738" s="59" t="s">
        <v>588</v>
      </c>
      <c r="E1738" s="78" t="str">
        <f>IFERROR(VLOOKUP($C1738,'2025-26 School Level AAFTE'!$C$2:$L$2349,9,FALSE), "No")</f>
        <v>No</v>
      </c>
      <c r="F1738" s="67">
        <f>IFERROR(VLOOKUP($C1738,'2025-26 School Level AAFTE'!$C$2:$J$2349,8,FALSE), 0)</f>
        <v>309.10000000000002</v>
      </c>
      <c r="G1738" s="69">
        <f>IFERROR(IF(E1738= "yes",VLOOKUP(C1738,Summary!$B:$I,6,0),0),0)</f>
        <v>0</v>
      </c>
      <c r="H1738" s="68">
        <f t="shared" si="291"/>
        <v>0</v>
      </c>
      <c r="I1738" s="110">
        <f>VLOOKUP($A1738,'2026-27 Salary &amp; Benefits'!$A:$I,3,FALSE)</f>
        <v>1.18</v>
      </c>
      <c r="J1738" s="110">
        <f>VLOOKUP($A1738,'2026-27 Salary &amp; Benefits'!$A:$I,4,FALSE)</f>
        <v>1.18</v>
      </c>
      <c r="K1738" s="101">
        <f t="shared" si="292"/>
        <v>0</v>
      </c>
      <c r="L1738" s="100">
        <f t="shared" si="293"/>
        <v>0</v>
      </c>
      <c r="M1738" s="102">
        <f>'2026-27 Salary &amp; Benefits'!$E$6</f>
        <v>78209</v>
      </c>
      <c r="N1738" s="102">
        <f>'2026-27 Salary &amp; Benefits'!$F$6</f>
        <v>82248</v>
      </c>
      <c r="O1738" s="7">
        <f t="shared" si="294"/>
        <v>0</v>
      </c>
      <c r="P1738" s="7">
        <f t="shared" si="295"/>
        <v>0</v>
      </c>
      <c r="Q1738" s="7">
        <f>'2026-27 Salary &amp; Benefits'!G$6</f>
        <v>16817.759999999998</v>
      </c>
      <c r="R1738" s="103">
        <f>'2026-27 Salary &amp; Benefits'!H$6</f>
        <v>0.16020000000000001</v>
      </c>
      <c r="S1738" s="103">
        <f>'2026-27 Salary &amp; Benefits'!I$6</f>
        <v>0.15390000000000001</v>
      </c>
      <c r="T1738" s="7">
        <f t="shared" si="296"/>
        <v>0</v>
      </c>
      <c r="U1738" s="7">
        <f t="shared" si="297"/>
        <v>0</v>
      </c>
      <c r="V1738" s="7">
        <f t="shared" si="298"/>
        <v>0</v>
      </c>
      <c r="W1738" s="7">
        <f t="shared" si="299"/>
        <v>0</v>
      </c>
      <c r="X1738" s="18">
        <f t="shared" si="300"/>
        <v>0</v>
      </c>
      <c r="Y1738" s="2"/>
      <c r="Z1738" s="2"/>
      <c r="AA1738" s="2"/>
      <c r="AB1738" s="2"/>
      <c r="AC1738" s="2"/>
      <c r="AD1738" s="2"/>
      <c r="AE1738" s="2"/>
      <c r="AF1738" s="2"/>
      <c r="AG1738" s="2"/>
      <c r="AH1738" s="2"/>
      <c r="AI1738" s="2"/>
      <c r="AJ1738" s="2"/>
      <c r="AK1738" s="2"/>
      <c r="AL1738" s="2"/>
      <c r="AM1738" s="2"/>
      <c r="AN1738" s="2"/>
      <c r="AO1738" s="2"/>
      <c r="AP1738" s="2"/>
      <c r="AQ1738" s="2"/>
      <c r="AR1738" s="2"/>
      <c r="AS1738" s="2"/>
      <c r="AT1738" s="2"/>
      <c r="AU1738" s="2"/>
      <c r="AV1738" s="2"/>
      <c r="AW1738" s="2"/>
      <c r="AX1738" s="2"/>
      <c r="AY1738" s="2"/>
      <c r="AZ1738" s="2"/>
      <c r="BA1738" s="2"/>
      <c r="BB1738" s="2"/>
      <c r="BC1738" s="2"/>
      <c r="BD1738" s="2"/>
      <c r="BE1738" s="2"/>
      <c r="BF1738" s="2"/>
      <c r="BG1738" s="2"/>
      <c r="BH1738" s="2"/>
      <c r="BI1738" s="2"/>
      <c r="BJ1738" s="2"/>
      <c r="BK1738" s="2"/>
      <c r="BL1738" s="2"/>
      <c r="BM1738" s="2"/>
      <c r="BN1738" s="2"/>
      <c r="BO1738" s="2"/>
      <c r="BP1738" s="2"/>
      <c r="BQ1738" s="2"/>
      <c r="BR1738" s="2"/>
      <c r="BS1738" s="2"/>
      <c r="BT1738" s="2"/>
      <c r="BU1738" s="2"/>
      <c r="BV1738" s="2"/>
      <c r="BW1738" s="2"/>
      <c r="BX1738" s="2"/>
      <c r="BY1738" s="2"/>
      <c r="BZ1738" s="2"/>
      <c r="CA1738" s="2"/>
      <c r="CB1738" s="2"/>
      <c r="CC1738" s="2"/>
      <c r="CD1738" s="2"/>
      <c r="CE1738" s="2"/>
      <c r="CF1738" s="2"/>
      <c r="CG1738" s="2"/>
      <c r="CH1738" s="2"/>
      <c r="CI1738" s="2"/>
      <c r="CJ1738" s="2"/>
      <c r="CK1738" s="2"/>
      <c r="CL1738" s="2"/>
      <c r="CM1738" s="2"/>
      <c r="CN1738" s="2"/>
      <c r="CO1738" s="2"/>
      <c r="CP1738" s="2"/>
      <c r="CQ1738" s="2"/>
      <c r="CR1738" s="2"/>
      <c r="CS1738" s="2"/>
      <c r="CT1738" s="2"/>
      <c r="CU1738" s="2"/>
      <c r="CV1738" s="2"/>
      <c r="CW1738" s="2"/>
      <c r="CX1738" s="2"/>
      <c r="CY1738" s="2"/>
      <c r="CZ1738" s="2"/>
      <c r="DA1738" s="2"/>
      <c r="DB1738" s="2"/>
      <c r="DC1738" s="2"/>
      <c r="DD1738" s="2"/>
      <c r="DE1738" s="2"/>
      <c r="DF1738" s="2"/>
      <c r="DG1738" s="2"/>
      <c r="DH1738" s="2"/>
      <c r="DI1738" s="2"/>
      <c r="DJ1738" s="2"/>
      <c r="DK1738" s="2"/>
      <c r="DL1738" s="2"/>
      <c r="DM1738" s="2"/>
      <c r="DN1738" s="2"/>
      <c r="DO1738" s="2"/>
      <c r="DP1738" s="2"/>
      <c r="DQ1738" s="2"/>
      <c r="DR1738" s="2"/>
      <c r="DS1738" s="2"/>
      <c r="DT1738" s="2"/>
      <c r="DU1738" s="2"/>
      <c r="DV1738" s="2"/>
      <c r="DW1738" s="2"/>
      <c r="DX1738" s="2"/>
      <c r="DY1738" s="2"/>
      <c r="DZ1738" s="2"/>
      <c r="EA1738" s="2"/>
      <c r="EB1738" s="2"/>
      <c r="EC1738" s="2"/>
      <c r="ED1738" s="2"/>
      <c r="EE1738" s="2"/>
      <c r="EF1738" s="2"/>
      <c r="EG1738" s="2"/>
      <c r="EH1738" s="2"/>
      <c r="EI1738" s="2"/>
      <c r="EJ1738" s="2"/>
      <c r="EK1738" s="2"/>
      <c r="EL1738" s="2"/>
      <c r="EM1738" s="2"/>
      <c r="EN1738" s="2"/>
      <c r="EO1738" s="2"/>
      <c r="EP1738" s="2"/>
      <c r="EQ1738" s="2"/>
      <c r="ER1738" s="2"/>
      <c r="ES1738" s="2"/>
      <c r="ET1738" s="2"/>
      <c r="EU1738" s="2"/>
      <c r="EV1738" s="2"/>
      <c r="EW1738" s="2"/>
      <c r="EX1738" s="2"/>
      <c r="EY1738" s="2"/>
      <c r="EZ1738" s="2"/>
      <c r="FA1738" s="2"/>
      <c r="FB1738" s="2"/>
      <c r="FC1738" s="2"/>
    </row>
    <row r="1739" spans="1:159" s="4" customFormat="1">
      <c r="A1739" s="50" t="s">
        <v>2210</v>
      </c>
      <c r="B1739" s="59" t="s">
        <v>2752</v>
      </c>
      <c r="C1739" s="60">
        <v>2645</v>
      </c>
      <c r="D1739" s="59" t="s">
        <v>578</v>
      </c>
      <c r="E1739" s="78" t="str">
        <f>IFERROR(VLOOKUP($C1739,'2025-26 School Level AAFTE'!$C$2:$L$2349,9,FALSE), "No")</f>
        <v>Yes</v>
      </c>
      <c r="F1739" s="67">
        <f>IFERROR(VLOOKUP($C1739,'2025-26 School Level AAFTE'!$C$2:$J$2349,8,FALSE), 0)</f>
        <v>356.74</v>
      </c>
      <c r="G1739" s="69">
        <f>IFERROR(IF(E1739= "yes",VLOOKUP(C1739,Summary!$B:$I,6,0),0),0)</f>
        <v>0</v>
      </c>
      <c r="H1739" s="68">
        <f t="shared" si="291"/>
        <v>356.74</v>
      </c>
      <c r="I1739" s="110">
        <f>VLOOKUP($A1739,'2026-27 Salary &amp; Benefits'!$A:$I,3,FALSE)</f>
        <v>1.18</v>
      </c>
      <c r="J1739" s="110">
        <f>VLOOKUP($A1739,'2026-27 Salary &amp; Benefits'!$A:$I,4,FALSE)</f>
        <v>1.18</v>
      </c>
      <c r="K1739" s="101">
        <f t="shared" si="292"/>
        <v>356.74</v>
      </c>
      <c r="L1739" s="100">
        <f t="shared" si="293"/>
        <v>1.046</v>
      </c>
      <c r="M1739" s="102">
        <f>'2026-27 Salary &amp; Benefits'!$E$6</f>
        <v>78209</v>
      </c>
      <c r="N1739" s="102">
        <f>'2026-27 Salary &amp; Benefits'!$F$6</f>
        <v>82248</v>
      </c>
      <c r="O1739" s="7">
        <f t="shared" si="294"/>
        <v>96531.8</v>
      </c>
      <c r="P1739" s="7">
        <f t="shared" si="295"/>
        <v>4985.2599999999948</v>
      </c>
      <c r="Q1739" s="7">
        <f>'2026-27 Salary &amp; Benefits'!G$6</f>
        <v>16817.759999999998</v>
      </c>
      <c r="R1739" s="103">
        <f>'2026-27 Salary &amp; Benefits'!H$6</f>
        <v>0.16020000000000001</v>
      </c>
      <c r="S1739" s="103">
        <f>'2026-27 Salary &amp; Benefits'!I$6</f>
        <v>0.15390000000000001</v>
      </c>
      <c r="T1739" s="7">
        <f t="shared" si="296"/>
        <v>33823</v>
      </c>
      <c r="U1739" s="7">
        <f t="shared" si="297"/>
        <v>1691.95</v>
      </c>
      <c r="V1739" s="7">
        <f t="shared" si="298"/>
        <v>260.39</v>
      </c>
      <c r="W1739" s="7">
        <f t="shared" si="299"/>
        <v>1952.3400000000001</v>
      </c>
      <c r="X1739" s="18">
        <f t="shared" si="300"/>
        <v>137292.4</v>
      </c>
      <c r="Y1739" s="2"/>
      <c r="Z1739" s="2"/>
      <c r="AA1739" s="2"/>
      <c r="AB1739" s="2"/>
      <c r="AC1739" s="2"/>
      <c r="AD1739" s="2"/>
      <c r="AE1739" s="2"/>
      <c r="AF1739" s="2"/>
      <c r="AG1739" s="2"/>
      <c r="AH1739" s="2"/>
      <c r="AI1739" s="2"/>
      <c r="AJ1739" s="2"/>
      <c r="AK1739" s="2"/>
      <c r="AL1739" s="2"/>
      <c r="AM1739" s="2"/>
      <c r="AN1739" s="2"/>
      <c r="AO1739" s="2"/>
      <c r="AP1739" s="2"/>
      <c r="AQ1739" s="2"/>
      <c r="AR1739" s="2"/>
      <c r="AS1739" s="2"/>
      <c r="AT1739" s="2"/>
      <c r="AU1739" s="2"/>
      <c r="AV1739" s="2"/>
      <c r="AW1739" s="2"/>
      <c r="AX1739" s="2"/>
      <c r="AY1739" s="2"/>
      <c r="AZ1739" s="2"/>
      <c r="BA1739" s="2"/>
      <c r="BB1739" s="2"/>
      <c r="BC1739" s="2"/>
      <c r="BD1739" s="2"/>
      <c r="BE1739" s="2"/>
      <c r="BF1739" s="2"/>
      <c r="BG1739" s="2"/>
      <c r="BH1739" s="2"/>
      <c r="BI1739" s="2"/>
      <c r="BJ1739" s="2"/>
      <c r="BK1739" s="2"/>
      <c r="BL1739" s="2"/>
      <c r="BM1739" s="2"/>
      <c r="BN1739" s="2"/>
      <c r="BO1739" s="2"/>
      <c r="BP1739" s="2"/>
      <c r="BQ1739" s="2"/>
      <c r="BR1739" s="2"/>
      <c r="BS1739" s="2"/>
      <c r="BT1739" s="2"/>
      <c r="BU1739" s="2"/>
      <c r="BV1739" s="2"/>
      <c r="BW1739" s="2"/>
      <c r="BX1739" s="2"/>
      <c r="BY1739" s="2"/>
      <c r="BZ1739" s="2"/>
      <c r="CA1739" s="2"/>
      <c r="CB1739" s="2"/>
      <c r="CC1739" s="2"/>
      <c r="CD1739" s="2"/>
      <c r="CE1739" s="2"/>
      <c r="CF1739" s="2"/>
      <c r="CG1739" s="2"/>
      <c r="CH1739" s="2"/>
      <c r="CI1739" s="2"/>
      <c r="CJ1739" s="2"/>
      <c r="CK1739" s="2"/>
      <c r="CL1739" s="2"/>
      <c r="CM1739" s="2"/>
      <c r="CN1739" s="2"/>
      <c r="CO1739" s="2"/>
      <c r="CP1739" s="2"/>
      <c r="CQ1739" s="2"/>
      <c r="CR1739" s="2"/>
      <c r="CS1739" s="2"/>
      <c r="CT1739" s="2"/>
      <c r="CU1739" s="2"/>
      <c r="CV1739" s="2"/>
      <c r="CW1739" s="2"/>
      <c r="CX1739" s="2"/>
      <c r="CY1739" s="2"/>
      <c r="CZ1739" s="2"/>
      <c r="DA1739" s="2"/>
      <c r="DB1739" s="2"/>
      <c r="DC1739" s="2"/>
      <c r="DD1739" s="2"/>
      <c r="DE1739" s="2"/>
      <c r="DF1739" s="2"/>
      <c r="DG1739" s="2"/>
      <c r="DH1739" s="2"/>
      <c r="DI1739" s="2"/>
      <c r="DJ1739" s="2"/>
      <c r="DK1739" s="2"/>
      <c r="DL1739" s="2"/>
      <c r="DM1739" s="2"/>
      <c r="DN1739" s="2"/>
      <c r="DO1739" s="2"/>
      <c r="DP1739" s="2"/>
      <c r="DQ1739" s="2"/>
      <c r="DR1739" s="2"/>
      <c r="DS1739" s="2"/>
      <c r="DT1739" s="2"/>
      <c r="DU1739" s="2"/>
      <c r="DV1739" s="2"/>
      <c r="DW1739" s="2"/>
      <c r="DX1739" s="2"/>
      <c r="DY1739" s="2"/>
      <c r="DZ1739" s="2"/>
      <c r="EA1739" s="2"/>
      <c r="EB1739" s="2"/>
      <c r="EC1739" s="2"/>
      <c r="ED1739" s="2"/>
      <c r="EE1739" s="2"/>
      <c r="EF1739" s="2"/>
      <c r="EG1739" s="2"/>
      <c r="EH1739" s="2"/>
      <c r="EI1739" s="2"/>
      <c r="EJ1739" s="2"/>
      <c r="EK1739" s="2"/>
      <c r="EL1739" s="2"/>
      <c r="EM1739" s="2"/>
      <c r="EN1739" s="2"/>
      <c r="EO1739" s="2"/>
      <c r="EP1739" s="2"/>
      <c r="EQ1739" s="2"/>
      <c r="ER1739" s="2"/>
      <c r="ES1739" s="2"/>
      <c r="ET1739" s="2"/>
      <c r="EU1739" s="2"/>
      <c r="EV1739" s="2"/>
      <c r="EW1739" s="2"/>
      <c r="EX1739" s="2"/>
      <c r="EY1739" s="2"/>
      <c r="EZ1739" s="2"/>
      <c r="FA1739" s="2"/>
      <c r="FB1739" s="2"/>
      <c r="FC1739" s="2"/>
    </row>
    <row r="1740" spans="1:159" s="4" customFormat="1">
      <c r="A1740" s="50" t="s">
        <v>2210</v>
      </c>
      <c r="B1740" s="59" t="s">
        <v>2752</v>
      </c>
      <c r="C1740" s="60">
        <v>2234</v>
      </c>
      <c r="D1740" s="59" t="s">
        <v>562</v>
      </c>
      <c r="E1740" s="78" t="str">
        <f>IFERROR(VLOOKUP($C1740,'2025-26 School Level AAFTE'!$C$2:$L$2349,9,FALSE), "No")</f>
        <v>No</v>
      </c>
      <c r="F1740" s="67">
        <f>IFERROR(VLOOKUP($C1740,'2025-26 School Level AAFTE'!$C$2:$J$2349,8,FALSE), 0)</f>
        <v>1444.91</v>
      </c>
      <c r="G1740" s="69">
        <f>IFERROR(IF(E1740= "yes",VLOOKUP(C1740,Summary!$B:$I,6,0),0),0)</f>
        <v>0</v>
      </c>
      <c r="H1740" s="68">
        <f t="shared" si="291"/>
        <v>0</v>
      </c>
      <c r="I1740" s="110">
        <f>VLOOKUP($A1740,'2026-27 Salary &amp; Benefits'!$A:$I,3,FALSE)</f>
        <v>1.18</v>
      </c>
      <c r="J1740" s="110">
        <f>VLOOKUP($A1740,'2026-27 Salary &amp; Benefits'!$A:$I,4,FALSE)</f>
        <v>1.18</v>
      </c>
      <c r="K1740" s="101">
        <f t="shared" si="292"/>
        <v>0</v>
      </c>
      <c r="L1740" s="100">
        <f t="shared" si="293"/>
        <v>0</v>
      </c>
      <c r="M1740" s="102">
        <f>'2026-27 Salary &amp; Benefits'!$E$6</f>
        <v>78209</v>
      </c>
      <c r="N1740" s="102">
        <f>'2026-27 Salary &amp; Benefits'!$F$6</f>
        <v>82248</v>
      </c>
      <c r="O1740" s="7">
        <f t="shared" si="294"/>
        <v>0</v>
      </c>
      <c r="P1740" s="7">
        <f t="shared" si="295"/>
        <v>0</v>
      </c>
      <c r="Q1740" s="7">
        <f>'2026-27 Salary &amp; Benefits'!G$6</f>
        <v>16817.759999999998</v>
      </c>
      <c r="R1740" s="103">
        <f>'2026-27 Salary &amp; Benefits'!H$6</f>
        <v>0.16020000000000001</v>
      </c>
      <c r="S1740" s="103">
        <f>'2026-27 Salary &amp; Benefits'!I$6</f>
        <v>0.15390000000000001</v>
      </c>
      <c r="T1740" s="7">
        <f t="shared" si="296"/>
        <v>0</v>
      </c>
      <c r="U1740" s="7">
        <f t="shared" si="297"/>
        <v>0</v>
      </c>
      <c r="V1740" s="7">
        <f t="shared" si="298"/>
        <v>0</v>
      </c>
      <c r="W1740" s="7">
        <f t="shared" si="299"/>
        <v>0</v>
      </c>
      <c r="X1740" s="18">
        <f t="shared" si="300"/>
        <v>0</v>
      </c>
      <c r="Y1740" s="2"/>
      <c r="Z1740" s="2"/>
      <c r="AA1740" s="2"/>
      <c r="AB1740" s="2"/>
      <c r="AC1740" s="2"/>
      <c r="AD1740" s="2"/>
      <c r="AE1740" s="2"/>
      <c r="AF1740" s="2"/>
      <c r="AG1740" s="2"/>
      <c r="AH1740" s="2"/>
      <c r="AI1740" s="2"/>
      <c r="AJ1740" s="2"/>
      <c r="AK1740" s="2"/>
      <c r="AL1740" s="2"/>
      <c r="AM1740" s="2"/>
      <c r="AN1740" s="2"/>
      <c r="AO1740" s="2"/>
      <c r="AP1740" s="2"/>
      <c r="AQ1740" s="2"/>
      <c r="AR1740" s="2"/>
      <c r="AS1740" s="2"/>
      <c r="AT1740" s="2"/>
      <c r="AU1740" s="2"/>
      <c r="AV1740" s="2"/>
      <c r="AW1740" s="2"/>
      <c r="AX1740" s="2"/>
      <c r="AY1740" s="2"/>
      <c r="AZ1740" s="2"/>
      <c r="BA1740" s="2"/>
      <c r="BB1740" s="2"/>
      <c r="BC1740" s="2"/>
      <c r="BD1740" s="2"/>
      <c r="BE1740" s="2"/>
      <c r="BF1740" s="2"/>
      <c r="BG1740" s="2"/>
      <c r="BH1740" s="2"/>
      <c r="BI1740" s="2"/>
      <c r="BJ1740" s="2"/>
      <c r="BK1740" s="2"/>
      <c r="BL1740" s="2"/>
      <c r="BM1740" s="2"/>
      <c r="BN1740" s="2"/>
      <c r="BO1740" s="2"/>
      <c r="BP1740" s="2"/>
      <c r="BQ1740" s="2"/>
      <c r="BR1740" s="2"/>
      <c r="BS1740" s="2"/>
      <c r="BT1740" s="2"/>
      <c r="BU1740" s="2"/>
      <c r="BV1740" s="2"/>
      <c r="BW1740" s="2"/>
      <c r="BX1740" s="2"/>
      <c r="BY1740" s="2"/>
      <c r="BZ1740" s="2"/>
      <c r="CA1740" s="2"/>
      <c r="CB1740" s="2"/>
      <c r="CC1740" s="2"/>
      <c r="CD1740" s="2"/>
      <c r="CE1740" s="2"/>
      <c r="CF1740" s="2"/>
      <c r="CG1740" s="2"/>
      <c r="CH1740" s="2"/>
      <c r="CI1740" s="2"/>
      <c r="CJ1740" s="2"/>
      <c r="CK1740" s="2"/>
      <c r="CL1740" s="2"/>
      <c r="CM1740" s="2"/>
      <c r="CN1740" s="2"/>
      <c r="CO1740" s="2"/>
      <c r="CP1740" s="2"/>
      <c r="CQ1740" s="2"/>
      <c r="CR1740" s="2"/>
      <c r="CS1740" s="2"/>
      <c r="CT1740" s="2"/>
      <c r="CU1740" s="2"/>
      <c r="CV1740" s="2"/>
      <c r="CW1740" s="2"/>
      <c r="CX1740" s="2"/>
      <c r="CY1740" s="2"/>
      <c r="CZ1740" s="2"/>
      <c r="DA1740" s="2"/>
      <c r="DB1740" s="2"/>
      <c r="DC1740" s="2"/>
      <c r="DD1740" s="2"/>
      <c r="DE1740" s="2"/>
      <c r="DF1740" s="2"/>
      <c r="DG1740" s="2"/>
      <c r="DH1740" s="2"/>
      <c r="DI1740" s="2"/>
      <c r="DJ1740" s="2"/>
      <c r="DK1740" s="2"/>
      <c r="DL1740" s="2"/>
      <c r="DM1740" s="2"/>
      <c r="DN1740" s="2"/>
      <c r="DO1740" s="2"/>
      <c r="DP1740" s="2"/>
      <c r="DQ1740" s="2"/>
      <c r="DR1740" s="2"/>
      <c r="DS1740" s="2"/>
      <c r="DT1740" s="2"/>
      <c r="DU1740" s="2"/>
      <c r="DV1740" s="2"/>
      <c r="DW1740" s="2"/>
      <c r="DX1740" s="2"/>
      <c r="DY1740" s="2"/>
      <c r="DZ1740" s="2"/>
      <c r="EA1740" s="2"/>
      <c r="EB1740" s="2"/>
      <c r="EC1740" s="2"/>
      <c r="ED1740" s="2"/>
      <c r="EE1740" s="2"/>
      <c r="EF1740" s="2"/>
      <c r="EG1740" s="2"/>
      <c r="EH1740" s="2"/>
      <c r="EI1740" s="2"/>
      <c r="EJ1740" s="2"/>
      <c r="EK1740" s="2"/>
      <c r="EL1740" s="2"/>
      <c r="EM1740" s="2"/>
      <c r="EN1740" s="2"/>
      <c r="EO1740" s="2"/>
      <c r="EP1740" s="2"/>
      <c r="EQ1740" s="2"/>
      <c r="ER1740" s="2"/>
      <c r="ES1740" s="2"/>
      <c r="ET1740" s="2"/>
      <c r="EU1740" s="2"/>
      <c r="EV1740" s="2"/>
      <c r="EW1740" s="2"/>
      <c r="EX1740" s="2"/>
      <c r="EY1740" s="2"/>
      <c r="EZ1740" s="2"/>
      <c r="FA1740" s="2"/>
      <c r="FB1740" s="2"/>
      <c r="FC1740" s="2"/>
    </row>
    <row r="1741" spans="1:159" s="4" customFormat="1">
      <c r="A1741" s="50" t="s">
        <v>2210</v>
      </c>
      <c r="B1741" s="59" t="s">
        <v>2752</v>
      </c>
      <c r="C1741" s="60">
        <v>2142</v>
      </c>
      <c r="D1741" s="59" t="s">
        <v>553</v>
      </c>
      <c r="E1741" s="78" t="str">
        <f>IFERROR(VLOOKUP($C1741,'2025-26 School Level AAFTE'!$C$2:$L$2349,9,FALSE), "No")</f>
        <v>No</v>
      </c>
      <c r="F1741" s="67">
        <f>IFERROR(VLOOKUP($C1741,'2025-26 School Level AAFTE'!$C$2:$J$2349,8,FALSE), 0)</f>
        <v>353</v>
      </c>
      <c r="G1741" s="69">
        <f>IFERROR(IF(E1741= "yes",VLOOKUP(C1741,Summary!$B:$I,6,0),0),0)</f>
        <v>0</v>
      </c>
      <c r="H1741" s="68">
        <f t="shared" si="291"/>
        <v>0</v>
      </c>
      <c r="I1741" s="110">
        <f>VLOOKUP($A1741,'2026-27 Salary &amp; Benefits'!$A:$I,3,FALSE)</f>
        <v>1.18</v>
      </c>
      <c r="J1741" s="110">
        <f>VLOOKUP($A1741,'2026-27 Salary &amp; Benefits'!$A:$I,4,FALSE)</f>
        <v>1.18</v>
      </c>
      <c r="K1741" s="101">
        <f t="shared" si="292"/>
        <v>0</v>
      </c>
      <c r="L1741" s="100">
        <f t="shared" si="293"/>
        <v>0</v>
      </c>
      <c r="M1741" s="102">
        <f>'2026-27 Salary &amp; Benefits'!$E$6</f>
        <v>78209</v>
      </c>
      <c r="N1741" s="102">
        <f>'2026-27 Salary &amp; Benefits'!$F$6</f>
        <v>82248</v>
      </c>
      <c r="O1741" s="7">
        <f t="shared" si="294"/>
        <v>0</v>
      </c>
      <c r="P1741" s="7">
        <f t="shared" si="295"/>
        <v>0</v>
      </c>
      <c r="Q1741" s="7">
        <f>'2026-27 Salary &amp; Benefits'!G$6</f>
        <v>16817.759999999998</v>
      </c>
      <c r="R1741" s="103">
        <f>'2026-27 Salary &amp; Benefits'!H$6</f>
        <v>0.16020000000000001</v>
      </c>
      <c r="S1741" s="103">
        <f>'2026-27 Salary &amp; Benefits'!I$6</f>
        <v>0.15390000000000001</v>
      </c>
      <c r="T1741" s="7">
        <f t="shared" si="296"/>
        <v>0</v>
      </c>
      <c r="U1741" s="7">
        <f t="shared" si="297"/>
        <v>0</v>
      </c>
      <c r="V1741" s="7">
        <f t="shared" si="298"/>
        <v>0</v>
      </c>
      <c r="W1741" s="7">
        <f t="shared" si="299"/>
        <v>0</v>
      </c>
      <c r="X1741" s="18">
        <f t="shared" si="300"/>
        <v>0</v>
      </c>
      <c r="Y1741" s="2"/>
      <c r="Z1741" s="2"/>
      <c r="AA1741" s="2"/>
      <c r="AB1741" s="2"/>
      <c r="AC1741" s="2"/>
      <c r="AD1741" s="2"/>
      <c r="AE1741" s="2"/>
      <c r="AF1741" s="2"/>
      <c r="AG1741" s="2"/>
      <c r="AH1741" s="2"/>
      <c r="AI1741" s="2"/>
      <c r="AJ1741" s="2"/>
      <c r="AK1741" s="2"/>
      <c r="AL1741" s="2"/>
      <c r="AM1741" s="2"/>
      <c r="AN1741" s="2"/>
      <c r="AO1741" s="2"/>
      <c r="AP1741" s="2"/>
      <c r="AQ1741" s="2"/>
      <c r="AR1741" s="2"/>
      <c r="AS1741" s="2"/>
      <c r="AT1741" s="2"/>
      <c r="AU1741" s="2"/>
      <c r="AV1741" s="2"/>
      <c r="AW1741" s="2"/>
      <c r="AX1741" s="2"/>
      <c r="AY1741" s="2"/>
      <c r="AZ1741" s="2"/>
      <c r="BA1741" s="2"/>
      <c r="BB1741" s="2"/>
      <c r="BC1741" s="2"/>
      <c r="BD1741" s="2"/>
      <c r="BE1741" s="2"/>
      <c r="BF1741" s="2"/>
      <c r="BG1741" s="2"/>
      <c r="BH1741" s="2"/>
      <c r="BI1741" s="2"/>
      <c r="BJ1741" s="2"/>
      <c r="BK1741" s="2"/>
      <c r="BL1741" s="2"/>
      <c r="BM1741" s="2"/>
      <c r="BN1741" s="2"/>
      <c r="BO1741" s="2"/>
      <c r="BP1741" s="2"/>
      <c r="BQ1741" s="2"/>
      <c r="BR1741" s="2"/>
      <c r="BS1741" s="2"/>
      <c r="BT1741" s="2"/>
      <c r="BU1741" s="2"/>
      <c r="BV1741" s="2"/>
      <c r="BW1741" s="2"/>
      <c r="BX1741" s="2"/>
      <c r="BY1741" s="2"/>
      <c r="BZ1741" s="2"/>
      <c r="CA1741" s="2"/>
      <c r="CB1741" s="2"/>
      <c r="CC1741" s="2"/>
      <c r="CD1741" s="2"/>
      <c r="CE1741" s="2"/>
      <c r="CF1741" s="2"/>
      <c r="CG1741" s="2"/>
      <c r="CH1741" s="2"/>
      <c r="CI1741" s="2"/>
      <c r="CJ1741" s="2"/>
      <c r="CK1741" s="2"/>
      <c r="CL1741" s="2"/>
      <c r="CM1741" s="2"/>
      <c r="CN1741" s="2"/>
      <c r="CO1741" s="2"/>
      <c r="CP1741" s="2"/>
      <c r="CQ1741" s="2"/>
      <c r="CR1741" s="2"/>
      <c r="CS1741" s="2"/>
      <c r="CT1741" s="2"/>
      <c r="CU1741" s="2"/>
      <c r="CV1741" s="2"/>
      <c r="CW1741" s="2"/>
      <c r="CX1741" s="2"/>
      <c r="CY1741" s="2"/>
      <c r="CZ1741" s="2"/>
      <c r="DA1741" s="2"/>
      <c r="DB1741" s="2"/>
      <c r="DC1741" s="2"/>
      <c r="DD1741" s="2"/>
      <c r="DE1741" s="2"/>
      <c r="DF1741" s="2"/>
      <c r="DG1741" s="2"/>
      <c r="DH1741" s="2"/>
      <c r="DI1741" s="2"/>
      <c r="DJ1741" s="2"/>
      <c r="DK1741" s="2"/>
      <c r="DL1741" s="2"/>
      <c r="DM1741" s="2"/>
      <c r="DN1741" s="2"/>
      <c r="DO1741" s="2"/>
      <c r="DP1741" s="2"/>
      <c r="DQ1741" s="2"/>
      <c r="DR1741" s="2"/>
      <c r="DS1741" s="2"/>
      <c r="DT1741" s="2"/>
      <c r="DU1741" s="2"/>
      <c r="DV1741" s="2"/>
      <c r="DW1741" s="2"/>
      <c r="DX1741" s="2"/>
      <c r="DY1741" s="2"/>
      <c r="DZ1741" s="2"/>
      <c r="EA1741" s="2"/>
      <c r="EB1741" s="2"/>
      <c r="EC1741" s="2"/>
      <c r="ED1741" s="2"/>
      <c r="EE1741" s="2"/>
      <c r="EF1741" s="2"/>
      <c r="EG1741" s="2"/>
      <c r="EH1741" s="2"/>
      <c r="EI1741" s="2"/>
      <c r="EJ1741" s="2"/>
      <c r="EK1741" s="2"/>
      <c r="EL1741" s="2"/>
      <c r="EM1741" s="2"/>
      <c r="EN1741" s="2"/>
      <c r="EO1741" s="2"/>
      <c r="EP1741" s="2"/>
      <c r="EQ1741" s="2"/>
      <c r="ER1741" s="2"/>
      <c r="ES1741" s="2"/>
      <c r="ET1741" s="2"/>
      <c r="EU1741" s="2"/>
      <c r="EV1741" s="2"/>
      <c r="EW1741" s="2"/>
      <c r="EX1741" s="2"/>
      <c r="EY1741" s="2"/>
      <c r="EZ1741" s="2"/>
      <c r="FA1741" s="2"/>
      <c r="FB1741" s="2"/>
      <c r="FC1741" s="2"/>
    </row>
    <row r="1742" spans="1:159" s="4" customFormat="1">
      <c r="A1742" s="98" t="s">
        <v>2210</v>
      </c>
      <c r="B1742" s="59" t="s">
        <v>2752</v>
      </c>
      <c r="C1742" s="60">
        <v>3277</v>
      </c>
      <c r="D1742" s="59" t="s">
        <v>594</v>
      </c>
      <c r="E1742" s="78" t="str">
        <f>IFERROR(VLOOKUP($C1742,'2025-26 School Level AAFTE'!$C$2:$L$2349,9,FALSE), "No")</f>
        <v>No</v>
      </c>
      <c r="F1742" s="67">
        <f>IFERROR(VLOOKUP($C1742,'2025-26 School Level AAFTE'!$C$2:$J$2349,8,FALSE), 0)</f>
        <v>633.89</v>
      </c>
      <c r="G1742" s="69">
        <f>IFERROR(IF(E1742= "yes",VLOOKUP(C1742,Summary!$B:$I,6,0),0),0)</f>
        <v>0</v>
      </c>
      <c r="H1742" s="68">
        <f t="shared" si="291"/>
        <v>0</v>
      </c>
      <c r="I1742" s="110">
        <f>VLOOKUP($A1742,'2026-27 Salary &amp; Benefits'!$A:$I,3,FALSE)</f>
        <v>1.18</v>
      </c>
      <c r="J1742" s="110">
        <f>VLOOKUP($A1742,'2026-27 Salary &amp; Benefits'!$A:$I,4,FALSE)</f>
        <v>1.18</v>
      </c>
      <c r="K1742" s="101">
        <f t="shared" si="292"/>
        <v>0</v>
      </c>
      <c r="L1742" s="100">
        <f t="shared" si="293"/>
        <v>0</v>
      </c>
      <c r="M1742" s="102">
        <f>'2026-27 Salary &amp; Benefits'!$E$6</f>
        <v>78209</v>
      </c>
      <c r="N1742" s="102">
        <f>'2026-27 Salary &amp; Benefits'!$F$6</f>
        <v>82248</v>
      </c>
      <c r="O1742" s="7">
        <f t="shared" si="294"/>
        <v>0</v>
      </c>
      <c r="P1742" s="7">
        <f t="shared" si="295"/>
        <v>0</v>
      </c>
      <c r="Q1742" s="7">
        <f>'2026-27 Salary &amp; Benefits'!G$6</f>
        <v>16817.759999999998</v>
      </c>
      <c r="R1742" s="103">
        <f>'2026-27 Salary &amp; Benefits'!H$6</f>
        <v>0.16020000000000001</v>
      </c>
      <c r="S1742" s="103">
        <f>'2026-27 Salary &amp; Benefits'!I$6</f>
        <v>0.15390000000000001</v>
      </c>
      <c r="T1742" s="7">
        <f t="shared" si="296"/>
        <v>0</v>
      </c>
      <c r="U1742" s="7">
        <f t="shared" si="297"/>
        <v>0</v>
      </c>
      <c r="V1742" s="7">
        <f t="shared" si="298"/>
        <v>0</v>
      </c>
      <c r="W1742" s="7">
        <f t="shared" si="299"/>
        <v>0</v>
      </c>
      <c r="X1742" s="18">
        <f t="shared" si="300"/>
        <v>0</v>
      </c>
      <c r="Y1742" s="2"/>
      <c r="Z1742" s="2"/>
      <c r="AA1742" s="2"/>
      <c r="AB1742" s="2"/>
      <c r="AC1742" s="2"/>
      <c r="AD1742" s="2"/>
      <c r="AE1742" s="2"/>
      <c r="AF1742" s="2"/>
      <c r="AG1742" s="2"/>
      <c r="AH1742" s="2"/>
      <c r="AI1742" s="2"/>
      <c r="AJ1742" s="2"/>
      <c r="AK1742" s="2"/>
      <c r="AL1742" s="2"/>
      <c r="AM1742" s="2"/>
      <c r="AN1742" s="2"/>
      <c r="AO1742" s="2"/>
      <c r="AP1742" s="2"/>
      <c r="AQ1742" s="2"/>
      <c r="AR1742" s="2"/>
      <c r="AS1742" s="2"/>
      <c r="AT1742" s="2"/>
      <c r="AU1742" s="2"/>
      <c r="AV1742" s="2"/>
      <c r="AW1742" s="2"/>
      <c r="AX1742" s="2"/>
      <c r="AY1742" s="2"/>
      <c r="AZ1742" s="2"/>
      <c r="BA1742" s="2"/>
      <c r="BB1742" s="2"/>
      <c r="BC1742" s="2"/>
      <c r="BD1742" s="2"/>
      <c r="BE1742" s="2"/>
      <c r="BF1742" s="2"/>
      <c r="BG1742" s="2"/>
      <c r="BH1742" s="2"/>
      <c r="BI1742" s="2"/>
      <c r="BJ1742" s="2"/>
      <c r="BK1742" s="2"/>
      <c r="BL1742" s="2"/>
      <c r="BM1742" s="2"/>
      <c r="BN1742" s="2"/>
      <c r="BO1742" s="2"/>
      <c r="BP1742" s="2"/>
      <c r="BQ1742" s="2"/>
      <c r="BR1742" s="2"/>
      <c r="BS1742" s="2"/>
      <c r="BT1742" s="2"/>
      <c r="BU1742" s="2"/>
      <c r="BV1742" s="2"/>
      <c r="BW1742" s="2"/>
      <c r="BX1742" s="2"/>
      <c r="BY1742" s="2"/>
      <c r="BZ1742" s="2"/>
      <c r="CA1742" s="2"/>
      <c r="CB1742" s="2"/>
      <c r="CC1742" s="2"/>
      <c r="CD1742" s="2"/>
      <c r="CE1742" s="2"/>
      <c r="CF1742" s="2"/>
      <c r="CG1742" s="2"/>
      <c r="CH1742" s="2"/>
      <c r="CI1742" s="2"/>
      <c r="CJ1742" s="2"/>
      <c r="CK1742" s="2"/>
      <c r="CL1742" s="2"/>
      <c r="CM1742" s="2"/>
      <c r="CN1742" s="2"/>
      <c r="CO1742" s="2"/>
      <c r="CP1742" s="2"/>
      <c r="CQ1742" s="2"/>
      <c r="CR1742" s="2"/>
      <c r="CS1742" s="2"/>
      <c r="CT1742" s="2"/>
      <c r="CU1742" s="2"/>
      <c r="CV1742" s="2"/>
      <c r="CW1742" s="2"/>
      <c r="CX1742" s="2"/>
      <c r="CY1742" s="2"/>
      <c r="CZ1742" s="2"/>
      <c r="DA1742" s="2"/>
      <c r="DB1742" s="2"/>
      <c r="DC1742" s="2"/>
      <c r="DD1742" s="2"/>
      <c r="DE1742" s="2"/>
      <c r="DF1742" s="2"/>
      <c r="DG1742" s="2"/>
      <c r="DH1742" s="2"/>
      <c r="DI1742" s="2"/>
      <c r="DJ1742" s="2"/>
      <c r="DK1742" s="2"/>
      <c r="DL1742" s="2"/>
      <c r="DM1742" s="2"/>
      <c r="DN1742" s="2"/>
      <c r="DO1742" s="2"/>
      <c r="DP1742" s="2"/>
      <c r="DQ1742" s="2"/>
      <c r="DR1742" s="2"/>
      <c r="DS1742" s="2"/>
      <c r="DT1742" s="2"/>
      <c r="DU1742" s="2"/>
      <c r="DV1742" s="2"/>
      <c r="DW1742" s="2"/>
      <c r="DX1742" s="2"/>
      <c r="DY1742" s="2"/>
      <c r="DZ1742" s="2"/>
      <c r="EA1742" s="2"/>
      <c r="EB1742" s="2"/>
      <c r="EC1742" s="2"/>
      <c r="ED1742" s="2"/>
      <c r="EE1742" s="2"/>
      <c r="EF1742" s="2"/>
      <c r="EG1742" s="2"/>
      <c r="EH1742" s="2"/>
      <c r="EI1742" s="2"/>
      <c r="EJ1742" s="2"/>
      <c r="EK1742" s="2"/>
      <c r="EL1742" s="2"/>
      <c r="EM1742" s="2"/>
      <c r="EN1742" s="2"/>
      <c r="EO1742" s="2"/>
      <c r="EP1742" s="2"/>
      <c r="EQ1742" s="2"/>
      <c r="ER1742" s="2"/>
      <c r="ES1742" s="2"/>
      <c r="ET1742" s="2"/>
      <c r="EU1742" s="2"/>
      <c r="EV1742" s="2"/>
      <c r="EW1742" s="2"/>
      <c r="EX1742" s="2"/>
      <c r="EY1742" s="2"/>
      <c r="EZ1742" s="2"/>
      <c r="FA1742" s="2"/>
      <c r="FB1742" s="2"/>
      <c r="FC1742" s="2"/>
    </row>
    <row r="1743" spans="1:159" s="4" customFormat="1">
      <c r="A1743" s="50" t="s">
        <v>2210</v>
      </c>
      <c r="B1743" s="59" t="s">
        <v>2752</v>
      </c>
      <c r="C1743" s="60">
        <v>2092</v>
      </c>
      <c r="D1743" s="59" t="s">
        <v>546</v>
      </c>
      <c r="E1743" s="78" t="str">
        <f>IFERROR(VLOOKUP($C1743,'2025-26 School Level AAFTE'!$C$2:$L$2349,9,FALSE), "No")</f>
        <v>No</v>
      </c>
      <c r="F1743" s="67">
        <f>IFERROR(VLOOKUP($C1743,'2025-26 School Level AAFTE'!$C$2:$J$2349,8,FALSE), 0)</f>
        <v>343.8</v>
      </c>
      <c r="G1743" s="69">
        <f>IFERROR(IF(E1743= "yes",VLOOKUP(C1743,Summary!$B:$I,6,0),0),0)</f>
        <v>0</v>
      </c>
      <c r="H1743" s="68">
        <f t="shared" si="291"/>
        <v>0</v>
      </c>
      <c r="I1743" s="110">
        <f>VLOOKUP($A1743,'2026-27 Salary &amp; Benefits'!$A:$I,3,FALSE)</f>
        <v>1.18</v>
      </c>
      <c r="J1743" s="110">
        <f>VLOOKUP($A1743,'2026-27 Salary &amp; Benefits'!$A:$I,4,FALSE)</f>
        <v>1.18</v>
      </c>
      <c r="K1743" s="101">
        <f t="shared" si="292"/>
        <v>0</v>
      </c>
      <c r="L1743" s="100">
        <f t="shared" si="293"/>
        <v>0</v>
      </c>
      <c r="M1743" s="102">
        <f>'2026-27 Salary &amp; Benefits'!$E$6</f>
        <v>78209</v>
      </c>
      <c r="N1743" s="102">
        <f>'2026-27 Salary &amp; Benefits'!$F$6</f>
        <v>82248</v>
      </c>
      <c r="O1743" s="7">
        <f t="shared" si="294"/>
        <v>0</v>
      </c>
      <c r="P1743" s="7">
        <f t="shared" si="295"/>
        <v>0</v>
      </c>
      <c r="Q1743" s="7">
        <f>'2026-27 Salary &amp; Benefits'!G$6</f>
        <v>16817.759999999998</v>
      </c>
      <c r="R1743" s="103">
        <f>'2026-27 Salary &amp; Benefits'!H$6</f>
        <v>0.16020000000000001</v>
      </c>
      <c r="S1743" s="103">
        <f>'2026-27 Salary &amp; Benefits'!I$6</f>
        <v>0.15390000000000001</v>
      </c>
      <c r="T1743" s="7">
        <f t="shared" si="296"/>
        <v>0</v>
      </c>
      <c r="U1743" s="7">
        <f t="shared" si="297"/>
        <v>0</v>
      </c>
      <c r="V1743" s="7">
        <f t="shared" si="298"/>
        <v>0</v>
      </c>
      <c r="W1743" s="7">
        <f t="shared" si="299"/>
        <v>0</v>
      </c>
      <c r="X1743" s="18">
        <f t="shared" si="300"/>
        <v>0</v>
      </c>
      <c r="Y1743" s="2"/>
      <c r="Z1743" s="2"/>
      <c r="AA1743" s="2"/>
      <c r="AB1743" s="2"/>
      <c r="AC1743" s="2"/>
      <c r="AD1743" s="2"/>
      <c r="AE1743" s="2"/>
      <c r="AF1743" s="2"/>
      <c r="AG1743" s="2"/>
      <c r="AH1743" s="2"/>
      <c r="AI1743" s="2"/>
      <c r="AJ1743" s="2"/>
      <c r="AK1743" s="2"/>
      <c r="AL1743" s="2"/>
      <c r="AM1743" s="2"/>
      <c r="AN1743" s="2"/>
      <c r="AO1743" s="2"/>
      <c r="AP1743" s="2"/>
      <c r="AQ1743" s="2"/>
      <c r="AR1743" s="2"/>
      <c r="AS1743" s="2"/>
      <c r="AT1743" s="2"/>
      <c r="AU1743" s="2"/>
      <c r="AV1743" s="2"/>
      <c r="AW1743" s="2"/>
      <c r="AX1743" s="2"/>
      <c r="AY1743" s="2"/>
      <c r="AZ1743" s="2"/>
      <c r="BA1743" s="2"/>
      <c r="BB1743" s="2"/>
      <c r="BC1743" s="2"/>
      <c r="BD1743" s="2"/>
      <c r="BE1743" s="2"/>
      <c r="BF1743" s="2"/>
      <c r="BG1743" s="2"/>
      <c r="BH1743" s="2"/>
      <c r="BI1743" s="2"/>
      <c r="BJ1743" s="2"/>
      <c r="BK1743" s="2"/>
      <c r="BL1743" s="2"/>
      <c r="BM1743" s="2"/>
      <c r="BN1743" s="2"/>
      <c r="BO1743" s="2"/>
      <c r="BP1743" s="2"/>
      <c r="BQ1743" s="2"/>
      <c r="BR1743" s="2"/>
      <c r="BS1743" s="2"/>
      <c r="BT1743" s="2"/>
      <c r="BU1743" s="2"/>
      <c r="BV1743" s="2"/>
      <c r="BW1743" s="2"/>
      <c r="BX1743" s="2"/>
      <c r="BY1743" s="2"/>
      <c r="BZ1743" s="2"/>
      <c r="CA1743" s="2"/>
      <c r="CB1743" s="2"/>
      <c r="CC1743" s="2"/>
      <c r="CD1743" s="2"/>
      <c r="CE1743" s="2"/>
      <c r="CF1743" s="2"/>
      <c r="CG1743" s="2"/>
      <c r="CH1743" s="2"/>
      <c r="CI1743" s="2"/>
      <c r="CJ1743" s="2"/>
      <c r="CK1743" s="2"/>
      <c r="CL1743" s="2"/>
      <c r="CM1743" s="2"/>
      <c r="CN1743" s="2"/>
      <c r="CO1743" s="2"/>
      <c r="CP1743" s="2"/>
      <c r="CQ1743" s="2"/>
      <c r="CR1743" s="2"/>
      <c r="CS1743" s="2"/>
      <c r="CT1743" s="2"/>
      <c r="CU1743" s="2"/>
      <c r="CV1743" s="2"/>
      <c r="CW1743" s="2"/>
      <c r="CX1743" s="2"/>
      <c r="CY1743" s="2"/>
      <c r="CZ1743" s="2"/>
      <c r="DA1743" s="2"/>
      <c r="DB1743" s="2"/>
      <c r="DC1743" s="2"/>
      <c r="DD1743" s="2"/>
      <c r="DE1743" s="2"/>
      <c r="DF1743" s="2"/>
      <c r="DG1743" s="2"/>
      <c r="DH1743" s="2"/>
      <c r="DI1743" s="2"/>
      <c r="DJ1743" s="2"/>
      <c r="DK1743" s="2"/>
      <c r="DL1743" s="2"/>
      <c r="DM1743" s="2"/>
      <c r="DN1743" s="2"/>
      <c r="DO1743" s="2"/>
      <c r="DP1743" s="2"/>
      <c r="DQ1743" s="2"/>
      <c r="DR1743" s="2"/>
      <c r="DS1743" s="2"/>
      <c r="DT1743" s="2"/>
      <c r="DU1743" s="2"/>
      <c r="DV1743" s="2"/>
      <c r="DW1743" s="2"/>
      <c r="DX1743" s="2"/>
      <c r="DY1743" s="2"/>
      <c r="DZ1743" s="2"/>
      <c r="EA1743" s="2"/>
      <c r="EB1743" s="2"/>
      <c r="EC1743" s="2"/>
      <c r="ED1743" s="2"/>
      <c r="EE1743" s="2"/>
      <c r="EF1743" s="2"/>
      <c r="EG1743" s="2"/>
      <c r="EH1743" s="2"/>
      <c r="EI1743" s="2"/>
      <c r="EJ1743" s="2"/>
      <c r="EK1743" s="2"/>
      <c r="EL1743" s="2"/>
      <c r="EM1743" s="2"/>
      <c r="EN1743" s="2"/>
      <c r="EO1743" s="2"/>
      <c r="EP1743" s="2"/>
      <c r="EQ1743" s="2"/>
      <c r="ER1743" s="2"/>
      <c r="ES1743" s="2"/>
      <c r="ET1743" s="2"/>
      <c r="EU1743" s="2"/>
      <c r="EV1743" s="2"/>
      <c r="EW1743" s="2"/>
      <c r="EX1743" s="2"/>
      <c r="EY1743" s="2"/>
      <c r="EZ1743" s="2"/>
      <c r="FA1743" s="2"/>
      <c r="FB1743" s="2"/>
      <c r="FC1743" s="2"/>
    </row>
    <row r="1744" spans="1:159" s="4" customFormat="1">
      <c r="A1744" s="50" t="s">
        <v>2210</v>
      </c>
      <c r="B1744" s="59" t="s">
        <v>2752</v>
      </c>
      <c r="C1744" s="60">
        <v>3581</v>
      </c>
      <c r="D1744" s="59" t="s">
        <v>603</v>
      </c>
      <c r="E1744" s="78" t="str">
        <f>IFERROR(VLOOKUP($C1744,'2025-26 School Level AAFTE'!$C$2:$L$2349,9,FALSE), "No")</f>
        <v>Yes</v>
      </c>
      <c r="F1744" s="67">
        <f>IFERROR(VLOOKUP($C1744,'2025-26 School Level AAFTE'!$C$2:$J$2349,8,FALSE), 0)</f>
        <v>298.7</v>
      </c>
      <c r="G1744" s="69">
        <f>IFERROR(IF(E1744= "yes",VLOOKUP(C1744,Summary!$B:$I,6,0),0),0)</f>
        <v>0</v>
      </c>
      <c r="H1744" s="68">
        <f t="shared" si="291"/>
        <v>298.7</v>
      </c>
      <c r="I1744" s="110">
        <f>VLOOKUP($A1744,'2026-27 Salary &amp; Benefits'!$A:$I,3,FALSE)</f>
        <v>1.18</v>
      </c>
      <c r="J1744" s="110">
        <f>VLOOKUP($A1744,'2026-27 Salary &amp; Benefits'!$A:$I,4,FALSE)</f>
        <v>1.18</v>
      </c>
      <c r="K1744" s="101">
        <f t="shared" si="292"/>
        <v>298.7</v>
      </c>
      <c r="L1744" s="100">
        <f t="shared" si="293"/>
        <v>0.876</v>
      </c>
      <c r="M1744" s="102">
        <f>'2026-27 Salary &amp; Benefits'!$E$6</f>
        <v>78209</v>
      </c>
      <c r="N1744" s="102">
        <f>'2026-27 Salary &amp; Benefits'!$F$6</f>
        <v>82248</v>
      </c>
      <c r="O1744" s="7">
        <f t="shared" si="294"/>
        <v>80843.08</v>
      </c>
      <c r="P1744" s="7">
        <f t="shared" si="295"/>
        <v>4175.0299999999988</v>
      </c>
      <c r="Q1744" s="7">
        <f>'2026-27 Salary &amp; Benefits'!G$6</f>
        <v>16817.759999999998</v>
      </c>
      <c r="R1744" s="103">
        <f>'2026-27 Salary &amp; Benefits'!H$6</f>
        <v>0.16020000000000001</v>
      </c>
      <c r="S1744" s="103">
        <f>'2026-27 Salary &amp; Benefits'!I$6</f>
        <v>0.15390000000000001</v>
      </c>
      <c r="T1744" s="7">
        <f t="shared" si="296"/>
        <v>28325.96</v>
      </c>
      <c r="U1744" s="7">
        <f t="shared" si="297"/>
        <v>1416.97</v>
      </c>
      <c r="V1744" s="7">
        <f t="shared" si="298"/>
        <v>218.07</v>
      </c>
      <c r="W1744" s="7">
        <f t="shared" si="299"/>
        <v>1635.04</v>
      </c>
      <c r="X1744" s="18">
        <f t="shared" si="300"/>
        <v>114979.11</v>
      </c>
      <c r="Y1744" s="2"/>
      <c r="Z1744" s="2"/>
      <c r="AA1744" s="2"/>
      <c r="AB1744" s="2"/>
      <c r="AC1744" s="2"/>
      <c r="AD1744" s="2"/>
      <c r="AE1744" s="2"/>
      <c r="AF1744" s="2"/>
      <c r="AG1744" s="2"/>
      <c r="AH1744" s="2"/>
      <c r="AI1744" s="2"/>
      <c r="AJ1744" s="2"/>
      <c r="AK1744" s="2"/>
      <c r="AL1744" s="2"/>
      <c r="AM1744" s="2"/>
      <c r="AN1744" s="2"/>
      <c r="AO1744" s="2"/>
      <c r="AP1744" s="2"/>
      <c r="AQ1744" s="2"/>
      <c r="AR1744" s="2"/>
      <c r="AS1744" s="2"/>
      <c r="AT1744" s="2"/>
      <c r="AU1744" s="2"/>
      <c r="AV1744" s="2"/>
      <c r="AW1744" s="2"/>
      <c r="AX1744" s="2"/>
      <c r="AY1744" s="2"/>
      <c r="AZ1744" s="2"/>
      <c r="BA1744" s="2"/>
      <c r="BB1744" s="2"/>
      <c r="BC1744" s="2"/>
      <c r="BD1744" s="2"/>
      <c r="BE1744" s="2"/>
      <c r="BF1744" s="2"/>
      <c r="BG1744" s="2"/>
      <c r="BH1744" s="2"/>
      <c r="BI1744" s="2"/>
      <c r="BJ1744" s="2"/>
      <c r="BK1744" s="2"/>
      <c r="BL1744" s="2"/>
      <c r="BM1744" s="2"/>
      <c r="BN1744" s="2"/>
      <c r="BO1744" s="2"/>
      <c r="BP1744" s="2"/>
      <c r="BQ1744" s="2"/>
      <c r="BR1744" s="2"/>
      <c r="BS1744" s="2"/>
      <c r="BT1744" s="2"/>
      <c r="BU1744" s="2"/>
      <c r="BV1744" s="2"/>
      <c r="BW1744" s="2"/>
      <c r="BX1744" s="2"/>
      <c r="BY1744" s="2"/>
      <c r="BZ1744" s="2"/>
      <c r="CA1744" s="2"/>
      <c r="CB1744" s="2"/>
      <c r="CC1744" s="2"/>
      <c r="CD1744" s="2"/>
      <c r="CE1744" s="2"/>
      <c r="CF1744" s="2"/>
      <c r="CG1744" s="2"/>
      <c r="CH1744" s="2"/>
      <c r="CI1744" s="2"/>
      <c r="CJ1744" s="2"/>
      <c r="CK1744" s="2"/>
      <c r="CL1744" s="2"/>
      <c r="CM1744" s="2"/>
      <c r="CN1744" s="2"/>
      <c r="CO1744" s="2"/>
      <c r="CP1744" s="2"/>
      <c r="CQ1744" s="2"/>
      <c r="CR1744" s="2"/>
      <c r="CS1744" s="2"/>
      <c r="CT1744" s="2"/>
      <c r="CU1744" s="2"/>
      <c r="CV1744" s="2"/>
      <c r="CW1744" s="2"/>
      <c r="CX1744" s="2"/>
      <c r="CY1744" s="2"/>
      <c r="CZ1744" s="2"/>
      <c r="DA1744" s="2"/>
      <c r="DB1744" s="2"/>
      <c r="DC1744" s="2"/>
      <c r="DD1744" s="2"/>
      <c r="DE1744" s="2"/>
      <c r="DF1744" s="2"/>
      <c r="DG1744" s="2"/>
      <c r="DH1744" s="2"/>
      <c r="DI1744" s="2"/>
      <c r="DJ1744" s="2"/>
      <c r="DK1744" s="2"/>
      <c r="DL1744" s="2"/>
      <c r="DM1744" s="2"/>
      <c r="DN1744" s="2"/>
      <c r="DO1744" s="2"/>
      <c r="DP1744" s="2"/>
      <c r="DQ1744" s="2"/>
      <c r="DR1744" s="2"/>
      <c r="DS1744" s="2"/>
      <c r="DT1744" s="2"/>
      <c r="DU1744" s="2"/>
      <c r="DV1744" s="2"/>
      <c r="DW1744" s="2"/>
      <c r="DX1744" s="2"/>
      <c r="DY1744" s="2"/>
      <c r="DZ1744" s="2"/>
      <c r="EA1744" s="2"/>
      <c r="EB1744" s="2"/>
      <c r="EC1744" s="2"/>
      <c r="ED1744" s="2"/>
      <c r="EE1744" s="2"/>
      <c r="EF1744" s="2"/>
      <c r="EG1744" s="2"/>
      <c r="EH1744" s="2"/>
      <c r="EI1744" s="2"/>
      <c r="EJ1744" s="2"/>
      <c r="EK1744" s="2"/>
      <c r="EL1744" s="2"/>
      <c r="EM1744" s="2"/>
      <c r="EN1744" s="2"/>
      <c r="EO1744" s="2"/>
      <c r="EP1744" s="2"/>
      <c r="EQ1744" s="2"/>
      <c r="ER1744" s="2"/>
      <c r="ES1744" s="2"/>
      <c r="ET1744" s="2"/>
      <c r="EU1744" s="2"/>
      <c r="EV1744" s="2"/>
      <c r="EW1744" s="2"/>
      <c r="EX1744" s="2"/>
      <c r="EY1744" s="2"/>
      <c r="EZ1744" s="2"/>
      <c r="FA1744" s="2"/>
      <c r="FB1744" s="2"/>
      <c r="FC1744" s="2"/>
    </row>
    <row r="1745" spans="1:159" s="4" customFormat="1">
      <c r="A1745" s="50" t="s">
        <v>2320</v>
      </c>
      <c r="B1745" s="59" t="s">
        <v>2753</v>
      </c>
      <c r="C1745" s="60">
        <v>2521</v>
      </c>
      <c r="D1745" s="59" t="s">
        <v>1451</v>
      </c>
      <c r="E1745" s="78" t="str">
        <f>IFERROR(VLOOKUP($C1745,'2025-26 School Level AAFTE'!$C$2:$L$2349,9,FALSE), "No")</f>
        <v>No</v>
      </c>
      <c r="F1745" s="67">
        <f>IFERROR(VLOOKUP($C1745,'2025-26 School Level AAFTE'!$C$2:$J$2349,8,FALSE), 0)</f>
        <v>277.52</v>
      </c>
      <c r="G1745" s="69">
        <f>IFERROR(IF(E1745= "yes",VLOOKUP(C1745,Summary!$B:$I,6,0),0),0)</f>
        <v>0</v>
      </c>
      <c r="H1745" s="68">
        <f t="shared" si="291"/>
        <v>0</v>
      </c>
      <c r="I1745" s="110">
        <f>VLOOKUP($A1745,'2026-27 Salary &amp; Benefits'!$A:$I,3,FALSE)</f>
        <v>1.1200000000000001</v>
      </c>
      <c r="J1745" s="110">
        <f>VLOOKUP($A1745,'2026-27 Salary &amp; Benefits'!$A:$I,4,FALSE)</f>
        <v>1.1200000000000001</v>
      </c>
      <c r="K1745" s="101">
        <f t="shared" si="292"/>
        <v>0</v>
      </c>
      <c r="L1745" s="100">
        <f t="shared" si="293"/>
        <v>0</v>
      </c>
      <c r="M1745" s="102">
        <f>'2026-27 Salary &amp; Benefits'!$E$6</f>
        <v>78209</v>
      </c>
      <c r="N1745" s="102">
        <f>'2026-27 Salary &amp; Benefits'!$F$6</f>
        <v>82248</v>
      </c>
      <c r="O1745" s="7">
        <f t="shared" si="294"/>
        <v>0</v>
      </c>
      <c r="P1745" s="7">
        <f t="shared" si="295"/>
        <v>0</v>
      </c>
      <c r="Q1745" s="7">
        <f>'2026-27 Salary &amp; Benefits'!G$6</f>
        <v>16817.759999999998</v>
      </c>
      <c r="R1745" s="103">
        <f>'2026-27 Salary &amp; Benefits'!H$6</f>
        <v>0.16020000000000001</v>
      </c>
      <c r="S1745" s="103">
        <f>'2026-27 Salary &amp; Benefits'!I$6</f>
        <v>0.15390000000000001</v>
      </c>
      <c r="T1745" s="7">
        <f t="shared" si="296"/>
        <v>0</v>
      </c>
      <c r="U1745" s="7">
        <f t="shared" si="297"/>
        <v>0</v>
      </c>
      <c r="V1745" s="7">
        <f t="shared" si="298"/>
        <v>0</v>
      </c>
      <c r="W1745" s="7">
        <f t="shared" si="299"/>
        <v>0</v>
      </c>
      <c r="X1745" s="18">
        <f t="shared" si="300"/>
        <v>0</v>
      </c>
      <c r="Y1745" s="2"/>
      <c r="Z1745" s="2"/>
      <c r="AA1745" s="2"/>
      <c r="AB1745" s="2"/>
      <c r="AC1745" s="2"/>
      <c r="AD1745" s="2"/>
      <c r="AE1745" s="2"/>
      <c r="AF1745" s="2"/>
      <c r="AG1745" s="2"/>
      <c r="AH1745" s="2"/>
      <c r="AI1745" s="2"/>
      <c r="AJ1745" s="2"/>
      <c r="AK1745" s="2"/>
      <c r="AL1745" s="2"/>
      <c r="AM1745" s="2"/>
      <c r="AN1745" s="2"/>
      <c r="AO1745" s="2"/>
      <c r="AP1745" s="2"/>
      <c r="AQ1745" s="2"/>
      <c r="AR1745" s="2"/>
      <c r="AS1745" s="2"/>
      <c r="AT1745" s="2"/>
      <c r="AU1745" s="2"/>
      <c r="AV1745" s="2"/>
      <c r="AW1745" s="2"/>
      <c r="AX1745" s="2"/>
      <c r="AY1745" s="2"/>
      <c r="AZ1745" s="2"/>
      <c r="BA1745" s="2"/>
      <c r="BB1745" s="2"/>
      <c r="BC1745" s="2"/>
      <c r="BD1745" s="2"/>
      <c r="BE1745" s="2"/>
      <c r="BF1745" s="2"/>
      <c r="BG1745" s="2"/>
      <c r="BH1745" s="2"/>
      <c r="BI1745" s="2"/>
      <c r="BJ1745" s="2"/>
      <c r="BK1745" s="2"/>
      <c r="BL1745" s="2"/>
      <c r="BM1745" s="2"/>
      <c r="BN1745" s="2"/>
      <c r="BO1745" s="2"/>
      <c r="BP1745" s="2"/>
      <c r="BQ1745" s="2"/>
      <c r="BR1745" s="2"/>
      <c r="BS1745" s="2"/>
      <c r="BT1745" s="2"/>
      <c r="BU1745" s="2"/>
      <c r="BV1745" s="2"/>
      <c r="BW1745" s="2"/>
      <c r="BX1745" s="2"/>
      <c r="BY1745" s="2"/>
      <c r="BZ1745" s="2"/>
      <c r="CA1745" s="2"/>
      <c r="CB1745" s="2"/>
      <c r="CC1745" s="2"/>
      <c r="CD1745" s="2"/>
      <c r="CE1745" s="2"/>
      <c r="CF1745" s="2"/>
      <c r="CG1745" s="2"/>
      <c r="CH1745" s="2"/>
      <c r="CI1745" s="2"/>
      <c r="CJ1745" s="2"/>
      <c r="CK1745" s="2"/>
      <c r="CL1745" s="2"/>
      <c r="CM1745" s="2"/>
      <c r="CN1745" s="2"/>
      <c r="CO1745" s="2"/>
      <c r="CP1745" s="2"/>
      <c r="CQ1745" s="2"/>
      <c r="CR1745" s="2"/>
      <c r="CS1745" s="2"/>
      <c r="CT1745" s="2"/>
      <c r="CU1745" s="2"/>
      <c r="CV1745" s="2"/>
      <c r="CW1745" s="2"/>
      <c r="CX1745" s="2"/>
      <c r="CY1745" s="2"/>
      <c r="CZ1745" s="2"/>
      <c r="DA1745" s="2"/>
      <c r="DB1745" s="2"/>
      <c r="DC1745" s="2"/>
      <c r="DD1745" s="2"/>
      <c r="DE1745" s="2"/>
      <c r="DF1745" s="2"/>
      <c r="DG1745" s="2"/>
      <c r="DH1745" s="2"/>
      <c r="DI1745" s="2"/>
      <c r="DJ1745" s="2"/>
      <c r="DK1745" s="2"/>
      <c r="DL1745" s="2"/>
      <c r="DM1745" s="2"/>
      <c r="DN1745" s="2"/>
      <c r="DO1745" s="2"/>
      <c r="DP1745" s="2"/>
      <c r="DQ1745" s="2"/>
      <c r="DR1745" s="2"/>
      <c r="DS1745" s="2"/>
      <c r="DT1745" s="2"/>
      <c r="DU1745" s="2"/>
      <c r="DV1745" s="2"/>
      <c r="DW1745" s="2"/>
      <c r="DX1745" s="2"/>
      <c r="DY1745" s="2"/>
      <c r="DZ1745" s="2"/>
      <c r="EA1745" s="2"/>
      <c r="EB1745" s="2"/>
      <c r="EC1745" s="2"/>
      <c r="ED1745" s="2"/>
      <c r="EE1745" s="2"/>
      <c r="EF1745" s="2"/>
      <c r="EG1745" s="2"/>
      <c r="EH1745" s="2"/>
      <c r="EI1745" s="2"/>
      <c r="EJ1745" s="2"/>
      <c r="EK1745" s="2"/>
      <c r="EL1745" s="2"/>
      <c r="EM1745" s="2"/>
      <c r="EN1745" s="2"/>
      <c r="EO1745" s="2"/>
      <c r="EP1745" s="2"/>
      <c r="EQ1745" s="2"/>
      <c r="ER1745" s="2"/>
      <c r="ES1745" s="2"/>
      <c r="ET1745" s="2"/>
      <c r="EU1745" s="2"/>
      <c r="EV1745" s="2"/>
      <c r="EW1745" s="2"/>
      <c r="EX1745" s="2"/>
      <c r="EY1745" s="2"/>
      <c r="EZ1745" s="2"/>
      <c r="FA1745" s="2"/>
      <c r="FB1745" s="2"/>
      <c r="FC1745" s="2"/>
    </row>
    <row r="1746" spans="1:159" s="4" customFormat="1">
      <c r="A1746" s="50" t="s">
        <v>2320</v>
      </c>
      <c r="B1746" s="59" t="s">
        <v>2753</v>
      </c>
      <c r="C1746" s="60">
        <v>3181</v>
      </c>
      <c r="D1746" s="59" t="s">
        <v>223</v>
      </c>
      <c r="E1746" s="78" t="str">
        <f>IFERROR(VLOOKUP($C1746,'2025-26 School Level AAFTE'!$C$2:$L$2349,9,FALSE), "No")</f>
        <v>Yes</v>
      </c>
      <c r="F1746" s="67">
        <f>IFERROR(VLOOKUP($C1746,'2025-26 School Level AAFTE'!$C$2:$J$2349,8,FALSE), 0)</f>
        <v>640.03</v>
      </c>
      <c r="G1746" s="69">
        <f>IFERROR(IF(E1746= "yes",VLOOKUP(C1746,Summary!$B:$I,6,0),0),0)</f>
        <v>0</v>
      </c>
      <c r="H1746" s="68">
        <f t="shared" si="291"/>
        <v>640.03</v>
      </c>
      <c r="I1746" s="110">
        <f>VLOOKUP($A1746,'2026-27 Salary &amp; Benefits'!$A:$I,3,FALSE)</f>
        <v>1.1200000000000001</v>
      </c>
      <c r="J1746" s="110">
        <f>VLOOKUP($A1746,'2026-27 Salary &amp; Benefits'!$A:$I,4,FALSE)</f>
        <v>1.1200000000000001</v>
      </c>
      <c r="K1746" s="101">
        <f t="shared" si="292"/>
        <v>640.03</v>
      </c>
      <c r="L1746" s="100">
        <f t="shared" si="293"/>
        <v>1.877</v>
      </c>
      <c r="M1746" s="102">
        <f>'2026-27 Salary &amp; Benefits'!$E$6</f>
        <v>78209</v>
      </c>
      <c r="N1746" s="102">
        <f>'2026-27 Salary &amp; Benefits'!$F$6</f>
        <v>82248</v>
      </c>
      <c r="O1746" s="7">
        <f t="shared" si="294"/>
        <v>164414.09</v>
      </c>
      <c r="P1746" s="7">
        <f t="shared" si="295"/>
        <v>8490.9500000000116</v>
      </c>
      <c r="Q1746" s="7">
        <f>'2026-27 Salary &amp; Benefits'!G$6</f>
        <v>16817.759999999998</v>
      </c>
      <c r="R1746" s="103">
        <f>'2026-27 Salary &amp; Benefits'!H$6</f>
        <v>0.16020000000000001</v>
      </c>
      <c r="S1746" s="103">
        <f>'2026-27 Salary &amp; Benefits'!I$6</f>
        <v>0.15390000000000001</v>
      </c>
      <c r="T1746" s="7">
        <f t="shared" si="296"/>
        <v>59212.83</v>
      </c>
      <c r="U1746" s="7">
        <f t="shared" si="297"/>
        <v>2881.75</v>
      </c>
      <c r="V1746" s="7">
        <f t="shared" si="298"/>
        <v>443.5</v>
      </c>
      <c r="W1746" s="7">
        <f t="shared" si="299"/>
        <v>3325.25</v>
      </c>
      <c r="X1746" s="18">
        <f t="shared" si="300"/>
        <v>235443.12</v>
      </c>
      <c r="Y1746" s="2"/>
      <c r="Z1746" s="2"/>
      <c r="AA1746" s="2"/>
      <c r="AB1746" s="2"/>
      <c r="AC1746" s="2"/>
      <c r="AD1746" s="2"/>
      <c r="AE1746" s="2"/>
      <c r="AF1746" s="2"/>
      <c r="AG1746" s="2"/>
      <c r="AH1746" s="2"/>
      <c r="AI1746" s="2"/>
      <c r="AJ1746" s="2"/>
      <c r="AK1746" s="2"/>
      <c r="AL1746" s="2"/>
      <c r="AM1746" s="2"/>
      <c r="AN1746" s="2"/>
      <c r="AO1746" s="2"/>
      <c r="AP1746" s="2"/>
      <c r="AQ1746" s="2"/>
      <c r="AR1746" s="2"/>
      <c r="AS1746" s="2"/>
      <c r="AT1746" s="2"/>
      <c r="AU1746" s="2"/>
      <c r="AV1746" s="2"/>
      <c r="AW1746" s="2"/>
      <c r="AX1746" s="2"/>
      <c r="AY1746" s="2"/>
      <c r="AZ1746" s="2"/>
      <c r="BA1746" s="2"/>
      <c r="BB1746" s="2"/>
      <c r="BC1746" s="2"/>
      <c r="BD1746" s="2"/>
      <c r="BE1746" s="2"/>
      <c r="BF1746" s="2"/>
      <c r="BG1746" s="2"/>
      <c r="BH1746" s="2"/>
      <c r="BI1746" s="2"/>
      <c r="BJ1746" s="2"/>
      <c r="BK1746" s="2"/>
      <c r="BL1746" s="2"/>
      <c r="BM1746" s="2"/>
      <c r="BN1746" s="2"/>
      <c r="BO1746" s="2"/>
      <c r="BP1746" s="2"/>
      <c r="BQ1746" s="2"/>
      <c r="BR1746" s="2"/>
      <c r="BS1746" s="2"/>
      <c r="BT1746" s="2"/>
      <c r="BU1746" s="2"/>
      <c r="BV1746" s="2"/>
      <c r="BW1746" s="2"/>
      <c r="BX1746" s="2"/>
      <c r="BY1746" s="2"/>
      <c r="BZ1746" s="2"/>
      <c r="CA1746" s="2"/>
      <c r="CB1746" s="2"/>
      <c r="CC1746" s="2"/>
      <c r="CD1746" s="2"/>
      <c r="CE1746" s="2"/>
      <c r="CF1746" s="2"/>
      <c r="CG1746" s="2"/>
      <c r="CH1746" s="2"/>
      <c r="CI1746" s="2"/>
      <c r="CJ1746" s="2"/>
      <c r="CK1746" s="2"/>
      <c r="CL1746" s="2"/>
      <c r="CM1746" s="2"/>
      <c r="CN1746" s="2"/>
      <c r="CO1746" s="2"/>
      <c r="CP1746" s="2"/>
      <c r="CQ1746" s="2"/>
      <c r="CR1746" s="2"/>
      <c r="CS1746" s="2"/>
      <c r="CT1746" s="2"/>
      <c r="CU1746" s="2"/>
      <c r="CV1746" s="2"/>
      <c r="CW1746" s="2"/>
      <c r="CX1746" s="2"/>
      <c r="CY1746" s="2"/>
      <c r="CZ1746" s="2"/>
      <c r="DA1746" s="2"/>
      <c r="DB1746" s="2"/>
      <c r="DC1746" s="2"/>
      <c r="DD1746" s="2"/>
      <c r="DE1746" s="2"/>
      <c r="DF1746" s="2"/>
      <c r="DG1746" s="2"/>
      <c r="DH1746" s="2"/>
      <c r="DI1746" s="2"/>
      <c r="DJ1746" s="2"/>
      <c r="DK1746" s="2"/>
      <c r="DL1746" s="2"/>
      <c r="DM1746" s="2"/>
      <c r="DN1746" s="2"/>
      <c r="DO1746" s="2"/>
      <c r="DP1746" s="2"/>
      <c r="DQ1746" s="2"/>
      <c r="DR1746" s="2"/>
      <c r="DS1746" s="2"/>
      <c r="DT1746" s="2"/>
      <c r="DU1746" s="2"/>
      <c r="DV1746" s="2"/>
      <c r="DW1746" s="2"/>
      <c r="DX1746" s="2"/>
      <c r="DY1746" s="2"/>
      <c r="DZ1746" s="2"/>
      <c r="EA1746" s="2"/>
      <c r="EB1746" s="2"/>
      <c r="EC1746" s="2"/>
      <c r="ED1746" s="2"/>
      <c r="EE1746" s="2"/>
      <c r="EF1746" s="2"/>
      <c r="EG1746" s="2"/>
      <c r="EH1746" s="2"/>
      <c r="EI1746" s="2"/>
      <c r="EJ1746" s="2"/>
      <c r="EK1746" s="2"/>
      <c r="EL1746" s="2"/>
      <c r="EM1746" s="2"/>
      <c r="EN1746" s="2"/>
      <c r="EO1746" s="2"/>
      <c r="EP1746" s="2"/>
      <c r="EQ1746" s="2"/>
      <c r="ER1746" s="2"/>
      <c r="ES1746" s="2"/>
      <c r="ET1746" s="2"/>
      <c r="EU1746" s="2"/>
      <c r="EV1746" s="2"/>
      <c r="EW1746" s="2"/>
      <c r="EX1746" s="2"/>
      <c r="EY1746" s="2"/>
      <c r="EZ1746" s="2"/>
      <c r="FA1746" s="2"/>
      <c r="FB1746" s="2"/>
      <c r="FC1746" s="2"/>
    </row>
    <row r="1747" spans="1:159" s="4" customFormat="1">
      <c r="A1747" s="50" t="s">
        <v>2320</v>
      </c>
      <c r="B1747" s="59" t="s">
        <v>2753</v>
      </c>
      <c r="C1747" s="60">
        <v>2380</v>
      </c>
      <c r="D1747" s="59" t="s">
        <v>461</v>
      </c>
      <c r="E1747" s="78" t="str">
        <f>IFERROR(VLOOKUP($C1747,'2025-26 School Level AAFTE'!$C$2:$L$2349,9,FALSE), "No")</f>
        <v>Yes</v>
      </c>
      <c r="F1747" s="67">
        <f>IFERROR(VLOOKUP($C1747,'2025-26 School Level AAFTE'!$C$2:$J$2349,8,FALSE), 0)</f>
        <v>489.9</v>
      </c>
      <c r="G1747" s="69">
        <f>IFERROR(IF(E1747= "yes",VLOOKUP(C1747,Summary!$B:$I,6,0),0),0)</f>
        <v>0</v>
      </c>
      <c r="H1747" s="68">
        <f t="shared" si="291"/>
        <v>489.9</v>
      </c>
      <c r="I1747" s="110">
        <f>VLOOKUP($A1747,'2026-27 Salary &amp; Benefits'!$A:$I,3,FALSE)</f>
        <v>1.1200000000000001</v>
      </c>
      <c r="J1747" s="110">
        <f>VLOOKUP($A1747,'2026-27 Salary &amp; Benefits'!$A:$I,4,FALSE)</f>
        <v>1.1200000000000001</v>
      </c>
      <c r="K1747" s="101">
        <f t="shared" si="292"/>
        <v>489.9</v>
      </c>
      <c r="L1747" s="100">
        <f t="shared" si="293"/>
        <v>1.4370000000000001</v>
      </c>
      <c r="M1747" s="102">
        <f>'2026-27 Salary &amp; Benefits'!$E$6</f>
        <v>78209</v>
      </c>
      <c r="N1747" s="102">
        <f>'2026-27 Salary &amp; Benefits'!$F$6</f>
        <v>82248</v>
      </c>
      <c r="O1747" s="7">
        <f t="shared" si="294"/>
        <v>125872.69</v>
      </c>
      <c r="P1747" s="7">
        <f t="shared" si="295"/>
        <v>6500.5299999999988</v>
      </c>
      <c r="Q1747" s="7">
        <f>'2026-27 Salary &amp; Benefits'!G$6</f>
        <v>16817.759999999998</v>
      </c>
      <c r="R1747" s="103">
        <f>'2026-27 Salary &amp; Benefits'!H$6</f>
        <v>0.16020000000000001</v>
      </c>
      <c r="S1747" s="103">
        <f>'2026-27 Salary &amp; Benefits'!I$6</f>
        <v>0.15390000000000001</v>
      </c>
      <c r="T1747" s="7">
        <f t="shared" si="296"/>
        <v>45332.36</v>
      </c>
      <c r="U1747" s="7">
        <f t="shared" si="297"/>
        <v>2206.2199999999998</v>
      </c>
      <c r="V1747" s="7">
        <f t="shared" si="298"/>
        <v>339.54</v>
      </c>
      <c r="W1747" s="7">
        <f t="shared" si="299"/>
        <v>2545.7599999999998</v>
      </c>
      <c r="X1747" s="18">
        <f t="shared" si="300"/>
        <v>180251.34</v>
      </c>
      <c r="Y1747" s="2"/>
      <c r="Z1747" s="2"/>
      <c r="AA1747" s="2"/>
      <c r="AB1747" s="2"/>
      <c r="AC1747" s="2"/>
      <c r="AD1747" s="2"/>
      <c r="AE1747" s="2"/>
      <c r="AF1747" s="2"/>
      <c r="AG1747" s="2"/>
      <c r="AH1747" s="2"/>
      <c r="AI1747" s="2"/>
      <c r="AJ1747" s="2"/>
      <c r="AK1747" s="2"/>
      <c r="AL1747" s="2"/>
      <c r="AM1747" s="2"/>
      <c r="AN1747" s="2"/>
      <c r="AO1747" s="2"/>
      <c r="AP1747" s="2"/>
      <c r="AQ1747" s="2"/>
      <c r="AR1747" s="2"/>
      <c r="AS1747" s="2"/>
      <c r="AT1747" s="2"/>
      <c r="AU1747" s="2"/>
      <c r="AV1747" s="2"/>
      <c r="AW1747" s="2"/>
      <c r="AX1747" s="2"/>
      <c r="AY1747" s="2"/>
      <c r="AZ1747" s="2"/>
      <c r="BA1747" s="2"/>
      <c r="BB1747" s="2"/>
      <c r="BC1747" s="2"/>
      <c r="BD1747" s="2"/>
      <c r="BE1747" s="2"/>
      <c r="BF1747" s="2"/>
      <c r="BG1747" s="2"/>
      <c r="BH1747" s="2"/>
      <c r="BI1747" s="2"/>
      <c r="BJ1747" s="2"/>
      <c r="BK1747" s="2"/>
      <c r="BL1747" s="2"/>
      <c r="BM1747" s="2"/>
      <c r="BN1747" s="2"/>
      <c r="BO1747" s="2"/>
      <c r="BP1747" s="2"/>
      <c r="BQ1747" s="2"/>
      <c r="BR1747" s="2"/>
      <c r="BS1747" s="2"/>
      <c r="BT1747" s="2"/>
      <c r="BU1747" s="2"/>
      <c r="BV1747" s="2"/>
      <c r="BW1747" s="2"/>
      <c r="BX1747" s="2"/>
      <c r="BY1747" s="2"/>
      <c r="BZ1747" s="2"/>
      <c r="CA1747" s="2"/>
      <c r="CB1747" s="2"/>
      <c r="CC1747" s="2"/>
      <c r="CD1747" s="2"/>
      <c r="CE1747" s="2"/>
      <c r="CF1747" s="2"/>
      <c r="CG1747" s="2"/>
      <c r="CH1747" s="2"/>
      <c r="CI1747" s="2"/>
      <c r="CJ1747" s="2"/>
      <c r="CK1747" s="2"/>
      <c r="CL1747" s="2"/>
      <c r="CM1747" s="2"/>
      <c r="CN1747" s="2"/>
      <c r="CO1747" s="2"/>
      <c r="CP1747" s="2"/>
      <c r="CQ1747" s="2"/>
      <c r="CR1747" s="2"/>
      <c r="CS1747" s="2"/>
      <c r="CT1747" s="2"/>
      <c r="CU1747" s="2"/>
      <c r="CV1747" s="2"/>
      <c r="CW1747" s="2"/>
      <c r="CX1747" s="2"/>
      <c r="CY1747" s="2"/>
      <c r="CZ1747" s="2"/>
      <c r="DA1747" s="2"/>
      <c r="DB1747" s="2"/>
      <c r="DC1747" s="2"/>
      <c r="DD1747" s="2"/>
      <c r="DE1747" s="2"/>
      <c r="DF1747" s="2"/>
      <c r="DG1747" s="2"/>
      <c r="DH1747" s="2"/>
      <c r="DI1747" s="2"/>
      <c r="DJ1747" s="2"/>
      <c r="DK1747" s="2"/>
      <c r="DL1747" s="2"/>
      <c r="DM1747" s="2"/>
      <c r="DN1747" s="2"/>
      <c r="DO1747" s="2"/>
      <c r="DP1747" s="2"/>
      <c r="DQ1747" s="2"/>
      <c r="DR1747" s="2"/>
      <c r="DS1747" s="2"/>
      <c r="DT1747" s="2"/>
      <c r="DU1747" s="2"/>
      <c r="DV1747" s="2"/>
      <c r="DW1747" s="2"/>
      <c r="DX1747" s="2"/>
      <c r="DY1747" s="2"/>
      <c r="DZ1747" s="2"/>
      <c r="EA1747" s="2"/>
      <c r="EB1747" s="2"/>
      <c r="EC1747" s="2"/>
      <c r="ED1747" s="2"/>
      <c r="EE1747" s="2"/>
      <c r="EF1747" s="2"/>
      <c r="EG1747" s="2"/>
      <c r="EH1747" s="2"/>
      <c r="EI1747" s="2"/>
      <c r="EJ1747" s="2"/>
      <c r="EK1747" s="2"/>
      <c r="EL1747" s="2"/>
      <c r="EM1747" s="2"/>
      <c r="EN1747" s="2"/>
      <c r="EO1747" s="2"/>
      <c r="EP1747" s="2"/>
      <c r="EQ1747" s="2"/>
      <c r="ER1747" s="2"/>
      <c r="ES1747" s="2"/>
      <c r="ET1747" s="2"/>
      <c r="EU1747" s="2"/>
      <c r="EV1747" s="2"/>
      <c r="EW1747" s="2"/>
      <c r="EX1747" s="2"/>
      <c r="EY1747" s="2"/>
      <c r="EZ1747" s="2"/>
      <c r="FA1747" s="2"/>
      <c r="FB1747" s="2"/>
      <c r="FC1747" s="2"/>
    </row>
    <row r="1748" spans="1:159" s="4" customFormat="1">
      <c r="A1748" s="50" t="s">
        <v>2320</v>
      </c>
      <c r="B1748" s="59" t="s">
        <v>2753</v>
      </c>
      <c r="C1748" s="60">
        <v>3403</v>
      </c>
      <c r="D1748" s="59" t="s">
        <v>1455</v>
      </c>
      <c r="E1748" s="78" t="str">
        <f>IFERROR(VLOOKUP($C1748,'2025-26 School Level AAFTE'!$C$2:$L$2349,9,FALSE), "No")</f>
        <v>No</v>
      </c>
      <c r="F1748" s="67">
        <f>IFERROR(VLOOKUP($C1748,'2025-26 School Level AAFTE'!$C$2:$J$2349,8,FALSE), 0)</f>
        <v>299.37</v>
      </c>
      <c r="G1748" s="69">
        <f>IFERROR(IF(E1748= "yes",VLOOKUP(C1748,Summary!$B:$I,6,0),0),0)</f>
        <v>0</v>
      </c>
      <c r="H1748" s="68">
        <f t="shared" si="291"/>
        <v>0</v>
      </c>
      <c r="I1748" s="110">
        <f>VLOOKUP($A1748,'2026-27 Salary &amp; Benefits'!$A:$I,3,FALSE)</f>
        <v>1.1200000000000001</v>
      </c>
      <c r="J1748" s="110">
        <f>VLOOKUP($A1748,'2026-27 Salary &amp; Benefits'!$A:$I,4,FALSE)</f>
        <v>1.1200000000000001</v>
      </c>
      <c r="K1748" s="101">
        <f t="shared" si="292"/>
        <v>0</v>
      </c>
      <c r="L1748" s="100">
        <f t="shared" si="293"/>
        <v>0</v>
      </c>
      <c r="M1748" s="102">
        <f>'2026-27 Salary &amp; Benefits'!$E$6</f>
        <v>78209</v>
      </c>
      <c r="N1748" s="102">
        <f>'2026-27 Salary &amp; Benefits'!$F$6</f>
        <v>82248</v>
      </c>
      <c r="O1748" s="7">
        <f t="shared" si="294"/>
        <v>0</v>
      </c>
      <c r="P1748" s="7">
        <f t="shared" si="295"/>
        <v>0</v>
      </c>
      <c r="Q1748" s="7">
        <f>'2026-27 Salary &amp; Benefits'!G$6</f>
        <v>16817.759999999998</v>
      </c>
      <c r="R1748" s="103">
        <f>'2026-27 Salary &amp; Benefits'!H$6</f>
        <v>0.16020000000000001</v>
      </c>
      <c r="S1748" s="103">
        <f>'2026-27 Salary &amp; Benefits'!I$6</f>
        <v>0.15390000000000001</v>
      </c>
      <c r="T1748" s="7">
        <f t="shared" si="296"/>
        <v>0</v>
      </c>
      <c r="U1748" s="7">
        <f t="shared" si="297"/>
        <v>0</v>
      </c>
      <c r="V1748" s="7">
        <f t="shared" si="298"/>
        <v>0</v>
      </c>
      <c r="W1748" s="7">
        <f t="shared" si="299"/>
        <v>0</v>
      </c>
      <c r="X1748" s="18">
        <f t="shared" si="300"/>
        <v>0</v>
      </c>
      <c r="Y1748" s="2"/>
      <c r="Z1748" s="2"/>
      <c r="AA1748" s="2"/>
      <c r="AB1748" s="2"/>
      <c r="AC1748" s="2"/>
      <c r="AD1748" s="2"/>
      <c r="AE1748" s="2"/>
      <c r="AF1748" s="2"/>
      <c r="AG1748" s="2"/>
      <c r="AH1748" s="2"/>
      <c r="AI1748" s="2"/>
      <c r="AJ1748" s="2"/>
      <c r="AK1748" s="2"/>
      <c r="AL1748" s="2"/>
      <c r="AM1748" s="2"/>
      <c r="AN1748" s="2"/>
      <c r="AO1748" s="2"/>
      <c r="AP1748" s="2"/>
      <c r="AQ1748" s="2"/>
      <c r="AR1748" s="2"/>
      <c r="AS1748" s="2"/>
      <c r="AT1748" s="2"/>
      <c r="AU1748" s="2"/>
      <c r="AV1748" s="2"/>
      <c r="AW1748" s="2"/>
      <c r="AX1748" s="2"/>
      <c r="AY1748" s="2"/>
      <c r="AZ1748" s="2"/>
      <c r="BA1748" s="2"/>
      <c r="BB1748" s="2"/>
      <c r="BC1748" s="2"/>
      <c r="BD1748" s="2"/>
      <c r="BE1748" s="2"/>
      <c r="BF1748" s="2"/>
      <c r="BG1748" s="2"/>
      <c r="BH1748" s="2"/>
      <c r="BI1748" s="2"/>
      <c r="BJ1748" s="2"/>
      <c r="BK1748" s="2"/>
      <c r="BL1748" s="2"/>
      <c r="BM1748" s="2"/>
      <c r="BN1748" s="2"/>
      <c r="BO1748" s="2"/>
      <c r="BP1748" s="2"/>
      <c r="BQ1748" s="2"/>
      <c r="BR1748" s="2"/>
      <c r="BS1748" s="2"/>
      <c r="BT1748" s="2"/>
      <c r="BU1748" s="2"/>
      <c r="BV1748" s="2"/>
      <c r="BW1748" s="2"/>
      <c r="BX1748" s="2"/>
      <c r="BY1748" s="2"/>
      <c r="BZ1748" s="2"/>
      <c r="CA1748" s="2"/>
      <c r="CB1748" s="2"/>
      <c r="CC1748" s="2"/>
      <c r="CD1748" s="2"/>
      <c r="CE1748" s="2"/>
      <c r="CF1748" s="2"/>
      <c r="CG1748" s="2"/>
      <c r="CH1748" s="2"/>
      <c r="CI1748" s="2"/>
      <c r="CJ1748" s="2"/>
      <c r="CK1748" s="2"/>
      <c r="CL1748" s="2"/>
      <c r="CM1748" s="2"/>
      <c r="CN1748" s="2"/>
      <c r="CO1748" s="2"/>
      <c r="CP1748" s="2"/>
      <c r="CQ1748" s="2"/>
      <c r="CR1748" s="2"/>
      <c r="CS1748" s="2"/>
      <c r="CT1748" s="2"/>
      <c r="CU1748" s="2"/>
      <c r="CV1748" s="2"/>
      <c r="CW1748" s="2"/>
      <c r="CX1748" s="2"/>
      <c r="CY1748" s="2"/>
      <c r="CZ1748" s="2"/>
      <c r="DA1748" s="2"/>
      <c r="DB1748" s="2"/>
      <c r="DC1748" s="2"/>
      <c r="DD1748" s="2"/>
      <c r="DE1748" s="2"/>
      <c r="DF1748" s="2"/>
      <c r="DG1748" s="2"/>
      <c r="DH1748" s="2"/>
      <c r="DI1748" s="2"/>
      <c r="DJ1748" s="2"/>
      <c r="DK1748" s="2"/>
      <c r="DL1748" s="2"/>
      <c r="DM1748" s="2"/>
      <c r="DN1748" s="2"/>
      <c r="DO1748" s="2"/>
      <c r="DP1748" s="2"/>
      <c r="DQ1748" s="2"/>
      <c r="DR1748" s="2"/>
      <c r="DS1748" s="2"/>
      <c r="DT1748" s="2"/>
      <c r="DU1748" s="2"/>
      <c r="DV1748" s="2"/>
      <c r="DW1748" s="2"/>
      <c r="DX1748" s="2"/>
      <c r="DY1748" s="2"/>
      <c r="DZ1748" s="2"/>
      <c r="EA1748" s="2"/>
      <c r="EB1748" s="2"/>
      <c r="EC1748" s="2"/>
      <c r="ED1748" s="2"/>
      <c r="EE1748" s="2"/>
      <c r="EF1748" s="2"/>
      <c r="EG1748" s="2"/>
      <c r="EH1748" s="2"/>
      <c r="EI1748" s="2"/>
      <c r="EJ1748" s="2"/>
      <c r="EK1748" s="2"/>
      <c r="EL1748" s="2"/>
      <c r="EM1748" s="2"/>
      <c r="EN1748" s="2"/>
      <c r="EO1748" s="2"/>
      <c r="EP1748" s="2"/>
      <c r="EQ1748" s="2"/>
      <c r="ER1748" s="2"/>
      <c r="ES1748" s="2"/>
      <c r="ET1748" s="2"/>
      <c r="EU1748" s="2"/>
      <c r="EV1748" s="2"/>
      <c r="EW1748" s="2"/>
      <c r="EX1748" s="2"/>
      <c r="EY1748" s="2"/>
      <c r="EZ1748" s="2"/>
      <c r="FA1748" s="2"/>
      <c r="FB1748" s="2"/>
      <c r="FC1748" s="2"/>
    </row>
    <row r="1749" spans="1:159" s="4" customFormat="1">
      <c r="A1749" s="50" t="s">
        <v>2320</v>
      </c>
      <c r="B1749" s="59" t="s">
        <v>2753</v>
      </c>
      <c r="C1749" s="60">
        <v>3942</v>
      </c>
      <c r="D1749" s="59" t="s">
        <v>1163</v>
      </c>
      <c r="E1749" s="78" t="str">
        <f>IFERROR(VLOOKUP($C1749,'2025-26 School Level AAFTE'!$C$2:$L$2349,9,FALSE), "No")</f>
        <v>Yes</v>
      </c>
      <c r="F1749" s="67">
        <f>IFERROR(VLOOKUP($C1749,'2025-26 School Level AAFTE'!$C$2:$J$2349,8,FALSE), 0)</f>
        <v>487.78</v>
      </c>
      <c r="G1749" s="69">
        <f>IFERROR(IF(E1749= "yes",VLOOKUP(C1749,Summary!$B:$I,6,0),0),0)</f>
        <v>0</v>
      </c>
      <c r="H1749" s="68">
        <f t="shared" si="291"/>
        <v>487.78</v>
      </c>
      <c r="I1749" s="110">
        <f>VLOOKUP($A1749,'2026-27 Salary &amp; Benefits'!$A:$I,3,FALSE)</f>
        <v>1.1200000000000001</v>
      </c>
      <c r="J1749" s="110">
        <f>VLOOKUP($A1749,'2026-27 Salary &amp; Benefits'!$A:$I,4,FALSE)</f>
        <v>1.1200000000000001</v>
      </c>
      <c r="K1749" s="101">
        <f t="shared" si="292"/>
        <v>487.78</v>
      </c>
      <c r="L1749" s="100">
        <f t="shared" si="293"/>
        <v>1.431</v>
      </c>
      <c r="M1749" s="102">
        <f>'2026-27 Salary &amp; Benefits'!$E$6</f>
        <v>78209</v>
      </c>
      <c r="N1749" s="102">
        <f>'2026-27 Salary &amp; Benefits'!$F$6</f>
        <v>82248</v>
      </c>
      <c r="O1749" s="7">
        <f t="shared" si="294"/>
        <v>125347.13</v>
      </c>
      <c r="P1749" s="7">
        <f t="shared" si="295"/>
        <v>6473.3800000000047</v>
      </c>
      <c r="Q1749" s="7">
        <f>'2026-27 Salary &amp; Benefits'!G$6</f>
        <v>16817.759999999998</v>
      </c>
      <c r="R1749" s="103">
        <f>'2026-27 Salary &amp; Benefits'!H$6</f>
        <v>0.16020000000000001</v>
      </c>
      <c r="S1749" s="103">
        <f>'2026-27 Salary &amp; Benefits'!I$6</f>
        <v>0.15390000000000001</v>
      </c>
      <c r="T1749" s="7">
        <f t="shared" si="296"/>
        <v>45143.08</v>
      </c>
      <c r="U1749" s="7">
        <f t="shared" si="297"/>
        <v>2197.0100000000002</v>
      </c>
      <c r="V1749" s="7">
        <f t="shared" si="298"/>
        <v>338.12</v>
      </c>
      <c r="W1749" s="7">
        <f t="shared" si="299"/>
        <v>2535.13</v>
      </c>
      <c r="X1749" s="18">
        <f t="shared" si="300"/>
        <v>179498.72000000003</v>
      </c>
      <c r="Y1749" s="2"/>
      <c r="Z1749" s="2"/>
      <c r="AA1749" s="2"/>
      <c r="AB1749" s="2"/>
      <c r="AC1749" s="2"/>
      <c r="AD1749" s="2"/>
      <c r="AE1749" s="2"/>
      <c r="AF1749" s="2"/>
      <c r="AG1749" s="2"/>
      <c r="AH1749" s="2"/>
      <c r="AI1749" s="2"/>
      <c r="AJ1749" s="2"/>
      <c r="AK1749" s="2"/>
      <c r="AL1749" s="2"/>
      <c r="AM1749" s="2"/>
      <c r="AN1749" s="2"/>
      <c r="AO1749" s="2"/>
      <c r="AP1749" s="2"/>
      <c r="AQ1749" s="2"/>
      <c r="AR1749" s="2"/>
      <c r="AS1749" s="2"/>
      <c r="AT1749" s="2"/>
      <c r="AU1749" s="2"/>
      <c r="AV1749" s="2"/>
      <c r="AW1749" s="2"/>
      <c r="AX1749" s="2"/>
      <c r="AY1749" s="2"/>
      <c r="AZ1749" s="2"/>
      <c r="BA1749" s="2"/>
      <c r="BB1749" s="2"/>
      <c r="BC1749" s="2"/>
      <c r="BD1749" s="2"/>
      <c r="BE1749" s="2"/>
      <c r="BF1749" s="2"/>
      <c r="BG1749" s="2"/>
      <c r="BH1749" s="2"/>
      <c r="BI1749" s="2"/>
      <c r="BJ1749" s="2"/>
      <c r="BK1749" s="2"/>
      <c r="BL1749" s="2"/>
      <c r="BM1749" s="2"/>
      <c r="BN1749" s="2"/>
      <c r="BO1749" s="2"/>
      <c r="BP1749" s="2"/>
      <c r="BQ1749" s="2"/>
      <c r="BR1749" s="2"/>
      <c r="BS1749" s="2"/>
      <c r="BT1749" s="2"/>
      <c r="BU1749" s="2"/>
      <c r="BV1749" s="2"/>
      <c r="BW1749" s="2"/>
      <c r="BX1749" s="2"/>
      <c r="BY1749" s="2"/>
      <c r="BZ1749" s="2"/>
      <c r="CA1749" s="2"/>
      <c r="CB1749" s="2"/>
      <c r="CC1749" s="2"/>
      <c r="CD1749" s="2"/>
      <c r="CE1749" s="2"/>
      <c r="CF1749" s="2"/>
      <c r="CG1749" s="2"/>
      <c r="CH1749" s="2"/>
      <c r="CI1749" s="2"/>
      <c r="CJ1749" s="2"/>
      <c r="CK1749" s="2"/>
      <c r="CL1749" s="2"/>
      <c r="CM1749" s="2"/>
      <c r="CN1749" s="2"/>
      <c r="CO1749" s="2"/>
      <c r="CP1749" s="2"/>
      <c r="CQ1749" s="2"/>
      <c r="CR1749" s="2"/>
      <c r="CS1749" s="2"/>
      <c r="CT1749" s="2"/>
      <c r="CU1749" s="2"/>
      <c r="CV1749" s="2"/>
      <c r="CW1749" s="2"/>
      <c r="CX1749" s="2"/>
      <c r="CY1749" s="2"/>
      <c r="CZ1749" s="2"/>
      <c r="DA1749" s="2"/>
      <c r="DB1749" s="2"/>
      <c r="DC1749" s="2"/>
      <c r="DD1749" s="2"/>
      <c r="DE1749" s="2"/>
      <c r="DF1749" s="2"/>
      <c r="DG1749" s="2"/>
      <c r="DH1749" s="2"/>
      <c r="DI1749" s="2"/>
      <c r="DJ1749" s="2"/>
      <c r="DK1749" s="2"/>
      <c r="DL1749" s="2"/>
      <c r="DM1749" s="2"/>
      <c r="DN1749" s="2"/>
      <c r="DO1749" s="2"/>
      <c r="DP1749" s="2"/>
      <c r="DQ1749" s="2"/>
      <c r="DR1749" s="2"/>
      <c r="DS1749" s="2"/>
      <c r="DT1749" s="2"/>
      <c r="DU1749" s="2"/>
      <c r="DV1749" s="2"/>
      <c r="DW1749" s="2"/>
      <c r="DX1749" s="2"/>
      <c r="DY1749" s="2"/>
      <c r="DZ1749" s="2"/>
      <c r="EA1749" s="2"/>
      <c r="EB1749" s="2"/>
      <c r="EC1749" s="2"/>
      <c r="ED1749" s="2"/>
      <c r="EE1749" s="2"/>
      <c r="EF1749" s="2"/>
      <c r="EG1749" s="2"/>
      <c r="EH1749" s="2"/>
      <c r="EI1749" s="2"/>
      <c r="EJ1749" s="2"/>
      <c r="EK1749" s="2"/>
      <c r="EL1749" s="2"/>
      <c r="EM1749" s="2"/>
      <c r="EN1749" s="2"/>
      <c r="EO1749" s="2"/>
      <c r="EP1749" s="2"/>
      <c r="EQ1749" s="2"/>
      <c r="ER1749" s="2"/>
      <c r="ES1749" s="2"/>
      <c r="ET1749" s="2"/>
      <c r="EU1749" s="2"/>
      <c r="EV1749" s="2"/>
      <c r="EW1749" s="2"/>
      <c r="EX1749" s="2"/>
      <c r="EY1749" s="2"/>
      <c r="EZ1749" s="2"/>
      <c r="FA1749" s="2"/>
      <c r="FB1749" s="2"/>
      <c r="FC1749" s="2"/>
    </row>
    <row r="1750" spans="1:159" s="4" customFormat="1">
      <c r="A1750" s="50" t="s">
        <v>2320</v>
      </c>
      <c r="B1750" s="59" t="s">
        <v>2753</v>
      </c>
      <c r="C1750" s="61">
        <v>2620</v>
      </c>
      <c r="D1750" s="72" t="s">
        <v>1452</v>
      </c>
      <c r="E1750" s="78" t="str">
        <f>IFERROR(VLOOKUP($C1750,'2025-26 School Level AAFTE'!$C$2:$L$2349,9,FALSE), "No")</f>
        <v>No</v>
      </c>
      <c r="F1750" s="67">
        <f>IFERROR(VLOOKUP($C1750,'2025-26 School Level AAFTE'!$C$2:$J$2349,8,FALSE), 0)</f>
        <v>177.85000000000002</v>
      </c>
      <c r="G1750" s="69">
        <f>IFERROR(IF(E1750= "yes",VLOOKUP(C1750,Summary!$B:$I,6,0),0),0)</f>
        <v>0</v>
      </c>
      <c r="H1750" s="68">
        <f t="shared" si="291"/>
        <v>0</v>
      </c>
      <c r="I1750" s="110">
        <f>VLOOKUP($A1750,'2026-27 Salary &amp; Benefits'!$A:$I,3,FALSE)</f>
        <v>1.1200000000000001</v>
      </c>
      <c r="J1750" s="110">
        <f>VLOOKUP($A1750,'2026-27 Salary &amp; Benefits'!$A:$I,4,FALSE)</f>
        <v>1.1200000000000001</v>
      </c>
      <c r="K1750" s="101">
        <f t="shared" si="292"/>
        <v>0</v>
      </c>
      <c r="L1750" s="100">
        <f t="shared" si="293"/>
        <v>0</v>
      </c>
      <c r="M1750" s="102">
        <f>'2026-27 Salary &amp; Benefits'!$E$6</f>
        <v>78209</v>
      </c>
      <c r="N1750" s="102">
        <f>'2026-27 Salary &amp; Benefits'!$F$6</f>
        <v>82248</v>
      </c>
      <c r="O1750" s="7">
        <f t="shared" si="294"/>
        <v>0</v>
      </c>
      <c r="P1750" s="7">
        <f t="shared" si="295"/>
        <v>0</v>
      </c>
      <c r="Q1750" s="7">
        <f>'2026-27 Salary &amp; Benefits'!G$6</f>
        <v>16817.759999999998</v>
      </c>
      <c r="R1750" s="103">
        <f>'2026-27 Salary &amp; Benefits'!H$6</f>
        <v>0.16020000000000001</v>
      </c>
      <c r="S1750" s="103">
        <f>'2026-27 Salary &amp; Benefits'!I$6</f>
        <v>0.15390000000000001</v>
      </c>
      <c r="T1750" s="7">
        <f t="shared" si="296"/>
        <v>0</v>
      </c>
      <c r="U1750" s="7">
        <f t="shared" si="297"/>
        <v>0</v>
      </c>
      <c r="V1750" s="7">
        <f t="shared" si="298"/>
        <v>0</v>
      </c>
      <c r="W1750" s="7">
        <f t="shared" si="299"/>
        <v>0</v>
      </c>
      <c r="X1750" s="18">
        <f t="shared" si="300"/>
        <v>0</v>
      </c>
      <c r="Y1750" s="2"/>
      <c r="Z1750" s="2"/>
      <c r="AA1750" s="2"/>
      <c r="AB1750" s="2"/>
      <c r="AC1750" s="2"/>
      <c r="AD1750" s="2"/>
      <c r="AE1750" s="2"/>
      <c r="AF1750" s="2"/>
      <c r="AG1750" s="2"/>
      <c r="AH1750" s="2"/>
      <c r="AI1750" s="2"/>
      <c r="AJ1750" s="2"/>
      <c r="AK1750" s="2"/>
      <c r="AL1750" s="2"/>
      <c r="AM1750" s="2"/>
      <c r="AN1750" s="2"/>
      <c r="AO1750" s="2"/>
      <c r="AP1750" s="2"/>
      <c r="AQ1750" s="2"/>
      <c r="AR1750" s="2"/>
      <c r="AS1750" s="2"/>
      <c r="AT1750" s="2"/>
      <c r="AU1750" s="2"/>
      <c r="AV1750" s="2"/>
      <c r="AW1750" s="2"/>
      <c r="AX1750" s="2"/>
      <c r="AY1750" s="2"/>
      <c r="AZ1750" s="2"/>
      <c r="BA1750" s="2"/>
      <c r="BB1750" s="2"/>
      <c r="BC1750" s="2"/>
      <c r="BD1750" s="2"/>
      <c r="BE1750" s="2"/>
      <c r="BF1750" s="2"/>
      <c r="BG1750" s="2"/>
      <c r="BH1750" s="2"/>
      <c r="BI1750" s="2"/>
      <c r="BJ1750" s="2"/>
      <c r="BK1750" s="2"/>
      <c r="BL1750" s="2"/>
      <c r="BM1750" s="2"/>
      <c r="BN1750" s="2"/>
      <c r="BO1750" s="2"/>
      <c r="BP1750" s="2"/>
      <c r="BQ1750" s="2"/>
      <c r="BR1750" s="2"/>
      <c r="BS1750" s="2"/>
      <c r="BT1750" s="2"/>
      <c r="BU1750" s="2"/>
      <c r="BV1750" s="2"/>
      <c r="BW1750" s="2"/>
      <c r="BX1750" s="2"/>
      <c r="BY1750" s="2"/>
      <c r="BZ1750" s="2"/>
      <c r="CA1750" s="2"/>
      <c r="CB1750" s="2"/>
      <c r="CC1750" s="2"/>
      <c r="CD1750" s="2"/>
      <c r="CE1750" s="2"/>
      <c r="CF1750" s="2"/>
      <c r="CG1750" s="2"/>
      <c r="CH1750" s="2"/>
      <c r="CI1750" s="2"/>
      <c r="CJ1750" s="2"/>
      <c r="CK1750" s="2"/>
      <c r="CL1750" s="2"/>
      <c r="CM1750" s="2"/>
      <c r="CN1750" s="2"/>
      <c r="CO1750" s="2"/>
      <c r="CP1750" s="2"/>
      <c r="CQ1750" s="2"/>
      <c r="CR1750" s="2"/>
      <c r="CS1750" s="2"/>
      <c r="CT1750" s="2"/>
      <c r="CU1750" s="2"/>
      <c r="CV1750" s="2"/>
      <c r="CW1750" s="2"/>
      <c r="CX1750" s="2"/>
      <c r="CY1750" s="2"/>
      <c r="CZ1750" s="2"/>
      <c r="DA1750" s="2"/>
      <c r="DB1750" s="2"/>
      <c r="DC1750" s="2"/>
      <c r="DD1750" s="2"/>
      <c r="DE1750" s="2"/>
      <c r="DF1750" s="2"/>
      <c r="DG1750" s="2"/>
      <c r="DH1750" s="2"/>
      <c r="DI1750" s="2"/>
      <c r="DJ1750" s="2"/>
      <c r="DK1750" s="2"/>
      <c r="DL1750" s="2"/>
      <c r="DM1750" s="2"/>
      <c r="DN1750" s="2"/>
      <c r="DO1750" s="2"/>
      <c r="DP1750" s="2"/>
      <c r="DQ1750" s="2"/>
      <c r="DR1750" s="2"/>
      <c r="DS1750" s="2"/>
      <c r="DT1750" s="2"/>
      <c r="DU1750" s="2"/>
      <c r="DV1750" s="2"/>
      <c r="DW1750" s="2"/>
      <c r="DX1750" s="2"/>
      <c r="DY1750" s="2"/>
      <c r="DZ1750" s="2"/>
      <c r="EA1750" s="2"/>
      <c r="EB1750" s="2"/>
      <c r="EC1750" s="2"/>
      <c r="ED1750" s="2"/>
      <c r="EE1750" s="2"/>
      <c r="EF1750" s="2"/>
      <c r="EG1750" s="2"/>
      <c r="EH1750" s="2"/>
      <c r="EI1750" s="2"/>
      <c r="EJ1750" s="2"/>
      <c r="EK1750" s="2"/>
      <c r="EL1750" s="2"/>
      <c r="EM1750" s="2"/>
      <c r="EN1750" s="2"/>
      <c r="EO1750" s="2"/>
      <c r="EP1750" s="2"/>
      <c r="EQ1750" s="2"/>
      <c r="ER1750" s="2"/>
      <c r="ES1750" s="2"/>
      <c r="ET1750" s="2"/>
      <c r="EU1750" s="2"/>
      <c r="EV1750" s="2"/>
      <c r="EW1750" s="2"/>
      <c r="EX1750" s="2"/>
      <c r="EY1750" s="2"/>
      <c r="EZ1750" s="2"/>
      <c r="FA1750" s="2"/>
      <c r="FB1750" s="2"/>
      <c r="FC1750" s="2"/>
    </row>
    <row r="1751" spans="1:159" s="4" customFormat="1">
      <c r="A1751" s="50" t="s">
        <v>2320</v>
      </c>
      <c r="B1751" s="59" t="s">
        <v>2753</v>
      </c>
      <c r="C1751" s="60">
        <v>2774</v>
      </c>
      <c r="D1751" s="59" t="s">
        <v>1453</v>
      </c>
      <c r="E1751" s="78" t="str">
        <f>IFERROR(VLOOKUP($C1751,'2025-26 School Level AAFTE'!$C$2:$L$2349,9,FALSE), "No")</f>
        <v>Yes</v>
      </c>
      <c r="F1751" s="67">
        <f>IFERROR(VLOOKUP($C1751,'2025-26 School Level AAFTE'!$C$2:$J$2349,8,FALSE), 0)</f>
        <v>434.70000000000005</v>
      </c>
      <c r="G1751" s="69">
        <f>IFERROR(IF(E1751= "yes",VLOOKUP(C1751,Summary!$B:$I,6,0),0),0)</f>
        <v>0</v>
      </c>
      <c r="H1751" s="68">
        <f t="shared" si="291"/>
        <v>434.70000000000005</v>
      </c>
      <c r="I1751" s="110">
        <f>VLOOKUP($A1751,'2026-27 Salary &amp; Benefits'!$A:$I,3,FALSE)</f>
        <v>1.1200000000000001</v>
      </c>
      <c r="J1751" s="110">
        <f>VLOOKUP($A1751,'2026-27 Salary &amp; Benefits'!$A:$I,4,FALSE)</f>
        <v>1.1200000000000001</v>
      </c>
      <c r="K1751" s="101">
        <f t="shared" si="292"/>
        <v>434.70000000000005</v>
      </c>
      <c r="L1751" s="100">
        <f t="shared" si="293"/>
        <v>1.2749999999999999</v>
      </c>
      <c r="M1751" s="102">
        <f>'2026-27 Salary &amp; Benefits'!$E$6</f>
        <v>78209</v>
      </c>
      <c r="N1751" s="102">
        <f>'2026-27 Salary &amp; Benefits'!$F$6</f>
        <v>82248</v>
      </c>
      <c r="O1751" s="7">
        <f t="shared" si="294"/>
        <v>111682.45</v>
      </c>
      <c r="P1751" s="7">
        <f t="shared" si="295"/>
        <v>5767.6900000000023</v>
      </c>
      <c r="Q1751" s="7">
        <f>'2026-27 Salary &amp; Benefits'!G$6</f>
        <v>16817.759999999998</v>
      </c>
      <c r="R1751" s="103">
        <f>'2026-27 Salary &amp; Benefits'!H$6</f>
        <v>0.16020000000000001</v>
      </c>
      <c r="S1751" s="103">
        <f>'2026-27 Salary &amp; Benefits'!I$6</f>
        <v>0.15390000000000001</v>
      </c>
      <c r="T1751" s="7">
        <f t="shared" si="296"/>
        <v>40221.82</v>
      </c>
      <c r="U1751" s="7">
        <f t="shared" si="297"/>
        <v>1957.5</v>
      </c>
      <c r="V1751" s="7">
        <f t="shared" si="298"/>
        <v>301.26</v>
      </c>
      <c r="W1751" s="7">
        <f t="shared" si="299"/>
        <v>2258.7600000000002</v>
      </c>
      <c r="X1751" s="18">
        <f t="shared" si="300"/>
        <v>159930.72</v>
      </c>
      <c r="Y1751" s="2"/>
      <c r="Z1751" s="2"/>
      <c r="AA1751" s="2"/>
      <c r="AB1751" s="2"/>
      <c r="AC1751" s="2"/>
      <c r="AD1751" s="2"/>
      <c r="AE1751" s="2"/>
      <c r="AF1751" s="2"/>
      <c r="AG1751" s="2"/>
      <c r="AH1751" s="2"/>
      <c r="AI1751" s="2"/>
      <c r="AJ1751" s="2"/>
      <c r="AK1751" s="2"/>
      <c r="AL1751" s="2"/>
      <c r="AM1751" s="2"/>
      <c r="AN1751" s="2"/>
      <c r="AO1751" s="2"/>
      <c r="AP1751" s="2"/>
      <c r="AQ1751" s="2"/>
      <c r="AR1751" s="2"/>
      <c r="AS1751" s="2"/>
      <c r="AT1751" s="2"/>
      <c r="AU1751" s="2"/>
      <c r="AV1751" s="2"/>
      <c r="AW1751" s="2"/>
      <c r="AX1751" s="2"/>
      <c r="AY1751" s="2"/>
      <c r="AZ1751" s="2"/>
      <c r="BA1751" s="2"/>
      <c r="BB1751" s="2"/>
      <c r="BC1751" s="2"/>
      <c r="BD1751" s="2"/>
      <c r="BE1751" s="2"/>
      <c r="BF1751" s="2"/>
      <c r="BG1751" s="2"/>
      <c r="BH1751" s="2"/>
      <c r="BI1751" s="2"/>
      <c r="BJ1751" s="2"/>
      <c r="BK1751" s="2"/>
      <c r="BL1751" s="2"/>
      <c r="BM1751" s="2"/>
      <c r="BN1751" s="2"/>
      <c r="BO1751" s="2"/>
      <c r="BP1751" s="2"/>
      <c r="BQ1751" s="2"/>
      <c r="BR1751" s="2"/>
      <c r="BS1751" s="2"/>
      <c r="BT1751" s="2"/>
      <c r="BU1751" s="2"/>
      <c r="BV1751" s="2"/>
      <c r="BW1751" s="2"/>
      <c r="BX1751" s="2"/>
      <c r="BY1751" s="2"/>
      <c r="BZ1751" s="2"/>
      <c r="CA1751" s="2"/>
      <c r="CB1751" s="2"/>
      <c r="CC1751" s="2"/>
      <c r="CD1751" s="2"/>
      <c r="CE1751" s="2"/>
      <c r="CF1751" s="2"/>
      <c r="CG1751" s="2"/>
      <c r="CH1751" s="2"/>
      <c r="CI1751" s="2"/>
      <c r="CJ1751" s="2"/>
      <c r="CK1751" s="2"/>
      <c r="CL1751" s="2"/>
      <c r="CM1751" s="2"/>
      <c r="CN1751" s="2"/>
      <c r="CO1751" s="2"/>
      <c r="CP1751" s="2"/>
      <c r="CQ1751" s="2"/>
      <c r="CR1751" s="2"/>
      <c r="CS1751" s="2"/>
      <c r="CT1751" s="2"/>
      <c r="CU1751" s="2"/>
      <c r="CV1751" s="2"/>
      <c r="CW1751" s="2"/>
      <c r="CX1751" s="2"/>
      <c r="CY1751" s="2"/>
      <c r="CZ1751" s="2"/>
      <c r="DA1751" s="2"/>
      <c r="DB1751" s="2"/>
      <c r="DC1751" s="2"/>
      <c r="DD1751" s="2"/>
      <c r="DE1751" s="2"/>
      <c r="DF1751" s="2"/>
      <c r="DG1751" s="2"/>
      <c r="DH1751" s="2"/>
      <c r="DI1751" s="2"/>
      <c r="DJ1751" s="2"/>
      <c r="DK1751" s="2"/>
      <c r="DL1751" s="2"/>
      <c r="DM1751" s="2"/>
      <c r="DN1751" s="2"/>
      <c r="DO1751" s="2"/>
      <c r="DP1751" s="2"/>
      <c r="DQ1751" s="2"/>
      <c r="DR1751" s="2"/>
      <c r="DS1751" s="2"/>
      <c r="DT1751" s="2"/>
      <c r="DU1751" s="2"/>
      <c r="DV1751" s="2"/>
      <c r="DW1751" s="2"/>
      <c r="DX1751" s="2"/>
      <c r="DY1751" s="2"/>
      <c r="DZ1751" s="2"/>
      <c r="EA1751" s="2"/>
      <c r="EB1751" s="2"/>
      <c r="EC1751" s="2"/>
      <c r="ED1751" s="2"/>
      <c r="EE1751" s="2"/>
      <c r="EF1751" s="2"/>
      <c r="EG1751" s="2"/>
      <c r="EH1751" s="2"/>
      <c r="EI1751" s="2"/>
      <c r="EJ1751" s="2"/>
      <c r="EK1751" s="2"/>
      <c r="EL1751" s="2"/>
      <c r="EM1751" s="2"/>
      <c r="EN1751" s="2"/>
      <c r="EO1751" s="2"/>
      <c r="EP1751" s="2"/>
      <c r="EQ1751" s="2"/>
      <c r="ER1751" s="2"/>
      <c r="ES1751" s="2"/>
      <c r="ET1751" s="2"/>
      <c r="EU1751" s="2"/>
      <c r="EV1751" s="2"/>
      <c r="EW1751" s="2"/>
      <c r="EX1751" s="2"/>
      <c r="EY1751" s="2"/>
      <c r="EZ1751" s="2"/>
      <c r="FA1751" s="2"/>
      <c r="FB1751" s="2"/>
      <c r="FC1751" s="2"/>
    </row>
    <row r="1752" spans="1:159" s="4" customFormat="1">
      <c r="A1752" s="50" t="s">
        <v>2320</v>
      </c>
      <c r="B1752" s="59" t="s">
        <v>2753</v>
      </c>
      <c r="C1752" s="60">
        <v>3402</v>
      </c>
      <c r="D1752" s="59" t="s">
        <v>1454</v>
      </c>
      <c r="E1752" s="78" t="str">
        <f>IFERROR(VLOOKUP($C1752,'2025-26 School Level AAFTE'!$C$2:$L$2349,9,FALSE), "No")</f>
        <v>No</v>
      </c>
      <c r="F1752" s="67">
        <f>IFERROR(VLOOKUP($C1752,'2025-26 School Level AAFTE'!$C$2:$J$2349,8,FALSE), 0)</f>
        <v>160.44</v>
      </c>
      <c r="G1752" s="69">
        <f>IFERROR(IF(E1752= "yes",VLOOKUP(C1752,Summary!$B:$I,6,0),0),0)</f>
        <v>0</v>
      </c>
      <c r="H1752" s="68">
        <f t="shared" si="291"/>
        <v>0</v>
      </c>
      <c r="I1752" s="110">
        <f>VLOOKUP($A1752,'2026-27 Salary &amp; Benefits'!$A:$I,3,FALSE)</f>
        <v>1.1200000000000001</v>
      </c>
      <c r="J1752" s="110">
        <f>VLOOKUP($A1752,'2026-27 Salary &amp; Benefits'!$A:$I,4,FALSE)</f>
        <v>1.1200000000000001</v>
      </c>
      <c r="K1752" s="101">
        <f t="shared" si="292"/>
        <v>0</v>
      </c>
      <c r="L1752" s="100">
        <f t="shared" si="293"/>
        <v>0</v>
      </c>
      <c r="M1752" s="102">
        <f>'2026-27 Salary &amp; Benefits'!$E$6</f>
        <v>78209</v>
      </c>
      <c r="N1752" s="102">
        <f>'2026-27 Salary &amp; Benefits'!$F$6</f>
        <v>82248</v>
      </c>
      <c r="O1752" s="7">
        <f t="shared" si="294"/>
        <v>0</v>
      </c>
      <c r="P1752" s="7">
        <f t="shared" si="295"/>
        <v>0</v>
      </c>
      <c r="Q1752" s="7">
        <f>'2026-27 Salary &amp; Benefits'!G$6</f>
        <v>16817.759999999998</v>
      </c>
      <c r="R1752" s="103">
        <f>'2026-27 Salary &amp; Benefits'!H$6</f>
        <v>0.16020000000000001</v>
      </c>
      <c r="S1752" s="103">
        <f>'2026-27 Salary &amp; Benefits'!I$6</f>
        <v>0.15390000000000001</v>
      </c>
      <c r="T1752" s="7">
        <f t="shared" si="296"/>
        <v>0</v>
      </c>
      <c r="U1752" s="7">
        <f t="shared" si="297"/>
        <v>0</v>
      </c>
      <c r="V1752" s="7">
        <f t="shared" si="298"/>
        <v>0</v>
      </c>
      <c r="W1752" s="7">
        <f t="shared" si="299"/>
        <v>0</v>
      </c>
      <c r="X1752" s="18">
        <f t="shared" si="300"/>
        <v>0</v>
      </c>
      <c r="Y1752" s="2"/>
      <c r="Z1752" s="2"/>
      <c r="AA1752" s="2"/>
      <c r="AB1752" s="2"/>
      <c r="AC1752" s="2"/>
      <c r="AD1752" s="2"/>
      <c r="AE1752" s="2"/>
      <c r="AF1752" s="2"/>
      <c r="AG1752" s="2"/>
      <c r="AH1752" s="2"/>
      <c r="AI1752" s="2"/>
      <c r="AJ1752" s="2"/>
      <c r="AK1752" s="2"/>
      <c r="AL1752" s="2"/>
      <c r="AM1752" s="2"/>
      <c r="AN1752" s="2"/>
      <c r="AO1752" s="2"/>
      <c r="AP1752" s="2"/>
      <c r="AQ1752" s="2"/>
      <c r="AR1752" s="2"/>
      <c r="AS1752" s="2"/>
      <c r="AT1752" s="2"/>
      <c r="AU1752" s="2"/>
      <c r="AV1752" s="2"/>
      <c r="AW1752" s="2"/>
      <c r="AX1752" s="2"/>
      <c r="AY1752" s="2"/>
      <c r="AZ1752" s="2"/>
      <c r="BA1752" s="2"/>
      <c r="BB1752" s="2"/>
      <c r="BC1752" s="2"/>
      <c r="BD1752" s="2"/>
      <c r="BE1752" s="2"/>
      <c r="BF1752" s="2"/>
      <c r="BG1752" s="2"/>
      <c r="BH1752" s="2"/>
      <c r="BI1752" s="2"/>
      <c r="BJ1752" s="2"/>
      <c r="BK1752" s="2"/>
      <c r="BL1752" s="2"/>
      <c r="BM1752" s="2"/>
      <c r="BN1752" s="2"/>
      <c r="BO1752" s="2"/>
      <c r="BP1752" s="2"/>
      <c r="BQ1752" s="2"/>
      <c r="BR1752" s="2"/>
      <c r="BS1752" s="2"/>
      <c r="BT1752" s="2"/>
      <c r="BU1752" s="2"/>
      <c r="BV1752" s="2"/>
      <c r="BW1752" s="2"/>
      <c r="BX1752" s="2"/>
      <c r="BY1752" s="2"/>
      <c r="BZ1752" s="2"/>
      <c r="CA1752" s="2"/>
      <c r="CB1752" s="2"/>
      <c r="CC1752" s="2"/>
      <c r="CD1752" s="2"/>
      <c r="CE1752" s="2"/>
      <c r="CF1752" s="2"/>
      <c r="CG1752" s="2"/>
      <c r="CH1752" s="2"/>
      <c r="CI1752" s="2"/>
      <c r="CJ1752" s="2"/>
      <c r="CK1752" s="2"/>
      <c r="CL1752" s="2"/>
      <c r="CM1752" s="2"/>
      <c r="CN1752" s="2"/>
      <c r="CO1752" s="2"/>
      <c r="CP1752" s="2"/>
      <c r="CQ1752" s="2"/>
      <c r="CR1752" s="2"/>
      <c r="CS1752" s="2"/>
      <c r="CT1752" s="2"/>
      <c r="CU1752" s="2"/>
      <c r="CV1752" s="2"/>
      <c r="CW1752" s="2"/>
      <c r="CX1752" s="2"/>
      <c r="CY1752" s="2"/>
      <c r="CZ1752" s="2"/>
      <c r="DA1752" s="2"/>
      <c r="DB1752" s="2"/>
      <c r="DC1752" s="2"/>
      <c r="DD1752" s="2"/>
      <c r="DE1752" s="2"/>
      <c r="DF1752" s="2"/>
      <c r="DG1752" s="2"/>
      <c r="DH1752" s="2"/>
      <c r="DI1752" s="2"/>
      <c r="DJ1752" s="2"/>
      <c r="DK1752" s="2"/>
      <c r="DL1752" s="2"/>
      <c r="DM1752" s="2"/>
      <c r="DN1752" s="2"/>
      <c r="DO1752" s="2"/>
      <c r="DP1752" s="2"/>
      <c r="DQ1752" s="2"/>
      <c r="DR1752" s="2"/>
      <c r="DS1752" s="2"/>
      <c r="DT1752" s="2"/>
      <c r="DU1752" s="2"/>
      <c r="DV1752" s="2"/>
      <c r="DW1752" s="2"/>
      <c r="DX1752" s="2"/>
      <c r="DY1752" s="2"/>
      <c r="DZ1752" s="2"/>
      <c r="EA1752" s="2"/>
      <c r="EB1752" s="2"/>
      <c r="EC1752" s="2"/>
      <c r="ED1752" s="2"/>
      <c r="EE1752" s="2"/>
      <c r="EF1752" s="2"/>
      <c r="EG1752" s="2"/>
      <c r="EH1752" s="2"/>
      <c r="EI1752" s="2"/>
      <c r="EJ1752" s="2"/>
      <c r="EK1752" s="2"/>
      <c r="EL1752" s="2"/>
      <c r="EM1752" s="2"/>
      <c r="EN1752" s="2"/>
      <c r="EO1752" s="2"/>
      <c r="EP1752" s="2"/>
      <c r="EQ1752" s="2"/>
      <c r="ER1752" s="2"/>
      <c r="ES1752" s="2"/>
      <c r="ET1752" s="2"/>
      <c r="EU1752" s="2"/>
      <c r="EV1752" s="2"/>
      <c r="EW1752" s="2"/>
      <c r="EX1752" s="2"/>
      <c r="EY1752" s="2"/>
      <c r="EZ1752" s="2"/>
      <c r="FA1752" s="2"/>
      <c r="FB1752" s="2"/>
      <c r="FC1752" s="2"/>
    </row>
    <row r="1753" spans="1:159" s="4" customFormat="1">
      <c r="A1753" s="50" t="s">
        <v>2320</v>
      </c>
      <c r="B1753" s="59" t="s">
        <v>2753</v>
      </c>
      <c r="C1753" s="60">
        <v>2150</v>
      </c>
      <c r="D1753" s="59" t="s">
        <v>1450</v>
      </c>
      <c r="E1753" s="78" t="str">
        <f>IFERROR(VLOOKUP($C1753,'2025-26 School Level AAFTE'!$C$2:$L$2349,9,FALSE), "No")</f>
        <v>No</v>
      </c>
      <c r="F1753" s="67">
        <f>IFERROR(VLOOKUP($C1753,'2025-26 School Level AAFTE'!$C$2:$J$2349,8,FALSE), 0)</f>
        <v>1205.81</v>
      </c>
      <c r="G1753" s="69">
        <f>IFERROR(IF(E1753= "yes",VLOOKUP(C1753,Summary!$B:$I,6,0),0),0)</f>
        <v>0</v>
      </c>
      <c r="H1753" s="68">
        <f t="shared" si="291"/>
        <v>0</v>
      </c>
      <c r="I1753" s="110">
        <f>VLOOKUP($A1753,'2026-27 Salary &amp; Benefits'!$A:$I,3,FALSE)</f>
        <v>1.1200000000000001</v>
      </c>
      <c r="J1753" s="110">
        <f>VLOOKUP($A1753,'2026-27 Salary &amp; Benefits'!$A:$I,4,FALSE)</f>
        <v>1.1200000000000001</v>
      </c>
      <c r="K1753" s="101">
        <f t="shared" si="292"/>
        <v>0</v>
      </c>
      <c r="L1753" s="100">
        <f t="shared" si="293"/>
        <v>0</v>
      </c>
      <c r="M1753" s="102">
        <f>'2026-27 Salary &amp; Benefits'!$E$6</f>
        <v>78209</v>
      </c>
      <c r="N1753" s="102">
        <f>'2026-27 Salary &amp; Benefits'!$F$6</f>
        <v>82248</v>
      </c>
      <c r="O1753" s="7">
        <f t="shared" si="294"/>
        <v>0</v>
      </c>
      <c r="P1753" s="7">
        <f t="shared" si="295"/>
        <v>0</v>
      </c>
      <c r="Q1753" s="7">
        <f>'2026-27 Salary &amp; Benefits'!G$6</f>
        <v>16817.759999999998</v>
      </c>
      <c r="R1753" s="103">
        <f>'2026-27 Salary &amp; Benefits'!H$6</f>
        <v>0.16020000000000001</v>
      </c>
      <c r="S1753" s="103">
        <f>'2026-27 Salary &amp; Benefits'!I$6</f>
        <v>0.15390000000000001</v>
      </c>
      <c r="T1753" s="7">
        <f t="shared" si="296"/>
        <v>0</v>
      </c>
      <c r="U1753" s="7">
        <f t="shared" si="297"/>
        <v>0</v>
      </c>
      <c r="V1753" s="7">
        <f t="shared" si="298"/>
        <v>0</v>
      </c>
      <c r="W1753" s="7">
        <f t="shared" si="299"/>
        <v>0</v>
      </c>
      <c r="X1753" s="18">
        <f t="shared" si="300"/>
        <v>0</v>
      </c>
      <c r="Y1753" s="2"/>
      <c r="Z1753" s="2"/>
      <c r="AA1753" s="2"/>
      <c r="AB1753" s="2"/>
      <c r="AC1753" s="2"/>
      <c r="AD1753" s="2"/>
      <c r="AE1753" s="2"/>
      <c r="AF1753" s="2"/>
      <c r="AG1753" s="2"/>
      <c r="AH1753" s="2"/>
      <c r="AI1753" s="2"/>
      <c r="AJ1753" s="2"/>
      <c r="AK1753" s="2"/>
      <c r="AL1753" s="2"/>
      <c r="AM1753" s="2"/>
      <c r="AN1753" s="2"/>
      <c r="AO1753" s="2"/>
      <c r="AP1753" s="2"/>
      <c r="AQ1753" s="2"/>
      <c r="AR1753" s="2"/>
      <c r="AS1753" s="2"/>
      <c r="AT1753" s="2"/>
      <c r="AU1753" s="2"/>
      <c r="AV1753" s="2"/>
      <c r="AW1753" s="2"/>
      <c r="AX1753" s="2"/>
      <c r="AY1753" s="2"/>
      <c r="AZ1753" s="2"/>
      <c r="BA1753" s="2"/>
      <c r="BB1753" s="2"/>
      <c r="BC1753" s="2"/>
      <c r="BD1753" s="2"/>
      <c r="BE1753" s="2"/>
      <c r="BF1753" s="2"/>
      <c r="BG1753" s="2"/>
      <c r="BH1753" s="2"/>
      <c r="BI1753" s="2"/>
      <c r="BJ1753" s="2"/>
      <c r="BK1753" s="2"/>
      <c r="BL1753" s="2"/>
      <c r="BM1753" s="2"/>
      <c r="BN1753" s="2"/>
      <c r="BO1753" s="2"/>
      <c r="BP1753" s="2"/>
      <c r="BQ1753" s="2"/>
      <c r="BR1753" s="2"/>
      <c r="BS1753" s="2"/>
      <c r="BT1753" s="2"/>
      <c r="BU1753" s="2"/>
      <c r="BV1753" s="2"/>
      <c r="BW1753" s="2"/>
      <c r="BX1753" s="2"/>
      <c r="BY1753" s="2"/>
      <c r="BZ1753" s="2"/>
      <c r="CA1753" s="2"/>
      <c r="CB1753" s="2"/>
      <c r="CC1753" s="2"/>
      <c r="CD1753" s="2"/>
      <c r="CE1753" s="2"/>
      <c r="CF1753" s="2"/>
      <c r="CG1753" s="2"/>
      <c r="CH1753" s="2"/>
      <c r="CI1753" s="2"/>
      <c r="CJ1753" s="2"/>
      <c r="CK1753" s="2"/>
      <c r="CL1753" s="2"/>
      <c r="CM1753" s="2"/>
      <c r="CN1753" s="2"/>
      <c r="CO1753" s="2"/>
      <c r="CP1753" s="2"/>
      <c r="CQ1753" s="2"/>
      <c r="CR1753" s="2"/>
      <c r="CS1753" s="2"/>
      <c r="CT1753" s="2"/>
      <c r="CU1753" s="2"/>
      <c r="CV1753" s="2"/>
      <c r="CW1753" s="2"/>
      <c r="CX1753" s="2"/>
      <c r="CY1753" s="2"/>
      <c r="CZ1753" s="2"/>
      <c r="DA1753" s="2"/>
      <c r="DB1753" s="2"/>
      <c r="DC1753" s="2"/>
      <c r="DD1753" s="2"/>
      <c r="DE1753" s="2"/>
      <c r="DF1753" s="2"/>
      <c r="DG1753" s="2"/>
      <c r="DH1753" s="2"/>
      <c r="DI1753" s="2"/>
      <c r="DJ1753" s="2"/>
      <c r="DK1753" s="2"/>
      <c r="DL1753" s="2"/>
      <c r="DM1753" s="2"/>
      <c r="DN1753" s="2"/>
      <c r="DO1753" s="2"/>
      <c r="DP1753" s="2"/>
      <c r="DQ1753" s="2"/>
      <c r="DR1753" s="2"/>
      <c r="DS1753" s="2"/>
      <c r="DT1753" s="2"/>
      <c r="DU1753" s="2"/>
      <c r="DV1753" s="2"/>
      <c r="DW1753" s="2"/>
      <c r="DX1753" s="2"/>
      <c r="DY1753" s="2"/>
      <c r="DZ1753" s="2"/>
      <c r="EA1753" s="2"/>
      <c r="EB1753" s="2"/>
      <c r="EC1753" s="2"/>
      <c r="ED1753" s="2"/>
      <c r="EE1753" s="2"/>
      <c r="EF1753" s="2"/>
      <c r="EG1753" s="2"/>
      <c r="EH1753" s="2"/>
      <c r="EI1753" s="2"/>
      <c r="EJ1753" s="2"/>
      <c r="EK1753" s="2"/>
      <c r="EL1753" s="2"/>
      <c r="EM1753" s="2"/>
      <c r="EN1753" s="2"/>
      <c r="EO1753" s="2"/>
      <c r="EP1753" s="2"/>
      <c r="EQ1753" s="2"/>
      <c r="ER1753" s="2"/>
      <c r="ES1753" s="2"/>
      <c r="ET1753" s="2"/>
      <c r="EU1753" s="2"/>
      <c r="EV1753" s="2"/>
      <c r="EW1753" s="2"/>
      <c r="EX1753" s="2"/>
      <c r="EY1753" s="2"/>
      <c r="EZ1753" s="2"/>
      <c r="FA1753" s="2"/>
      <c r="FB1753" s="2"/>
      <c r="FC1753" s="2"/>
    </row>
    <row r="1754" spans="1:159" s="4" customFormat="1">
      <c r="A1754" s="50" t="s">
        <v>2320</v>
      </c>
      <c r="B1754" s="59" t="s">
        <v>2753</v>
      </c>
      <c r="C1754" s="60">
        <v>1537</v>
      </c>
      <c r="D1754" s="59" t="s">
        <v>1449</v>
      </c>
      <c r="E1754" s="78" t="str">
        <f>IFERROR(VLOOKUP($C1754,'2025-26 School Level AAFTE'!$C$2:$L$2349,9,FALSE), "No")</f>
        <v>Yes</v>
      </c>
      <c r="F1754" s="67">
        <f>IFERROR(VLOOKUP($C1754,'2025-26 School Level AAFTE'!$C$2:$J$2349,8,FALSE), 0)</f>
        <v>208.26</v>
      </c>
      <c r="G1754" s="69">
        <f>IFERROR(IF(E1754= "yes",VLOOKUP(C1754,Summary!$B:$I,6,0),0),0)</f>
        <v>0</v>
      </c>
      <c r="H1754" s="68">
        <f t="shared" si="291"/>
        <v>208.26</v>
      </c>
      <c r="I1754" s="110">
        <f>VLOOKUP($A1754,'2026-27 Salary &amp; Benefits'!$A:$I,3,FALSE)</f>
        <v>1.1200000000000001</v>
      </c>
      <c r="J1754" s="110">
        <f>VLOOKUP($A1754,'2026-27 Salary &amp; Benefits'!$A:$I,4,FALSE)</f>
        <v>1.1200000000000001</v>
      </c>
      <c r="K1754" s="101">
        <f t="shared" si="292"/>
        <v>208.26</v>
      </c>
      <c r="L1754" s="100">
        <f t="shared" si="293"/>
        <v>0.61099999999999999</v>
      </c>
      <c r="M1754" s="102">
        <f>'2026-27 Salary &amp; Benefits'!$E$6</f>
        <v>78209</v>
      </c>
      <c r="N1754" s="102">
        <f>'2026-27 Salary &amp; Benefits'!$F$6</f>
        <v>82248</v>
      </c>
      <c r="O1754" s="7">
        <f t="shared" si="294"/>
        <v>53519.98</v>
      </c>
      <c r="P1754" s="7">
        <f t="shared" si="295"/>
        <v>2763.9699999999939</v>
      </c>
      <c r="Q1754" s="7">
        <f>'2026-27 Salary &amp; Benefits'!G$6</f>
        <v>16817.759999999998</v>
      </c>
      <c r="R1754" s="103">
        <f>'2026-27 Salary &amp; Benefits'!H$6</f>
        <v>0.16020000000000001</v>
      </c>
      <c r="S1754" s="103">
        <f>'2026-27 Salary &amp; Benefits'!I$6</f>
        <v>0.15390000000000001</v>
      </c>
      <c r="T1754" s="7">
        <f t="shared" si="296"/>
        <v>19274.93</v>
      </c>
      <c r="U1754" s="7">
        <f t="shared" si="297"/>
        <v>938.07</v>
      </c>
      <c r="V1754" s="7">
        <f t="shared" si="298"/>
        <v>144.37</v>
      </c>
      <c r="W1754" s="7">
        <f t="shared" si="299"/>
        <v>1082.44</v>
      </c>
      <c r="X1754" s="18">
        <f t="shared" si="300"/>
        <v>76641.320000000007</v>
      </c>
      <c r="Y1754" s="2"/>
      <c r="Z1754" s="2"/>
      <c r="AA1754" s="2"/>
      <c r="AB1754" s="2"/>
      <c r="AC1754" s="2"/>
      <c r="AD1754" s="2"/>
      <c r="AE1754" s="2"/>
      <c r="AF1754" s="2"/>
      <c r="AG1754" s="2"/>
      <c r="AH1754" s="2"/>
      <c r="AI1754" s="2"/>
      <c r="AJ1754" s="2"/>
      <c r="AK1754" s="2"/>
      <c r="AL1754" s="2"/>
      <c r="AM1754" s="2"/>
      <c r="AN1754" s="2"/>
      <c r="AO1754" s="2"/>
      <c r="AP1754" s="2"/>
      <c r="AQ1754" s="2"/>
      <c r="AR1754" s="2"/>
      <c r="AS1754" s="2"/>
      <c r="AT1754" s="2"/>
      <c r="AU1754" s="2"/>
      <c r="AV1754" s="2"/>
      <c r="AW1754" s="2"/>
      <c r="AX1754" s="2"/>
      <c r="AY1754" s="2"/>
      <c r="AZ1754" s="2"/>
      <c r="BA1754" s="2"/>
      <c r="BB1754" s="2"/>
      <c r="BC1754" s="2"/>
      <c r="BD1754" s="2"/>
      <c r="BE1754" s="2"/>
      <c r="BF1754" s="2"/>
      <c r="BG1754" s="2"/>
      <c r="BH1754" s="2"/>
      <c r="BI1754" s="2"/>
      <c r="BJ1754" s="2"/>
      <c r="BK1754" s="2"/>
      <c r="BL1754" s="2"/>
      <c r="BM1754" s="2"/>
      <c r="BN1754" s="2"/>
      <c r="BO1754" s="2"/>
      <c r="BP1754" s="2"/>
      <c r="BQ1754" s="2"/>
      <c r="BR1754" s="2"/>
      <c r="BS1754" s="2"/>
      <c r="BT1754" s="2"/>
      <c r="BU1754" s="2"/>
      <c r="BV1754" s="2"/>
      <c r="BW1754" s="2"/>
      <c r="BX1754" s="2"/>
      <c r="BY1754" s="2"/>
      <c r="BZ1754" s="2"/>
      <c r="CA1754" s="2"/>
      <c r="CB1754" s="2"/>
      <c r="CC1754" s="2"/>
      <c r="CD1754" s="2"/>
      <c r="CE1754" s="2"/>
      <c r="CF1754" s="2"/>
      <c r="CG1754" s="2"/>
      <c r="CH1754" s="2"/>
      <c r="CI1754" s="2"/>
      <c r="CJ1754" s="2"/>
      <c r="CK1754" s="2"/>
      <c r="CL1754" s="2"/>
      <c r="CM1754" s="2"/>
      <c r="CN1754" s="2"/>
      <c r="CO1754" s="2"/>
      <c r="CP1754" s="2"/>
      <c r="CQ1754" s="2"/>
      <c r="CR1754" s="2"/>
      <c r="CS1754" s="2"/>
      <c r="CT1754" s="2"/>
      <c r="CU1754" s="2"/>
      <c r="CV1754" s="2"/>
      <c r="CW1754" s="2"/>
      <c r="CX1754" s="2"/>
      <c r="CY1754" s="2"/>
      <c r="CZ1754" s="2"/>
      <c r="DA1754" s="2"/>
      <c r="DB1754" s="2"/>
      <c r="DC1754" s="2"/>
      <c r="DD1754" s="2"/>
      <c r="DE1754" s="2"/>
      <c r="DF1754" s="2"/>
      <c r="DG1754" s="2"/>
      <c r="DH1754" s="2"/>
      <c r="DI1754" s="2"/>
      <c r="DJ1754" s="2"/>
      <c r="DK1754" s="2"/>
      <c r="DL1754" s="2"/>
      <c r="DM1754" s="2"/>
      <c r="DN1754" s="2"/>
      <c r="DO1754" s="2"/>
      <c r="DP1754" s="2"/>
      <c r="DQ1754" s="2"/>
      <c r="DR1754" s="2"/>
      <c r="DS1754" s="2"/>
      <c r="DT1754" s="2"/>
      <c r="DU1754" s="2"/>
      <c r="DV1754" s="2"/>
      <c r="DW1754" s="2"/>
      <c r="DX1754" s="2"/>
      <c r="DY1754" s="2"/>
      <c r="DZ1754" s="2"/>
      <c r="EA1754" s="2"/>
      <c r="EB1754" s="2"/>
      <c r="EC1754" s="2"/>
      <c r="ED1754" s="2"/>
      <c r="EE1754" s="2"/>
      <c r="EF1754" s="2"/>
      <c r="EG1754" s="2"/>
      <c r="EH1754" s="2"/>
      <c r="EI1754" s="2"/>
      <c r="EJ1754" s="2"/>
      <c r="EK1754" s="2"/>
      <c r="EL1754" s="2"/>
      <c r="EM1754" s="2"/>
      <c r="EN1754" s="2"/>
      <c r="EO1754" s="2"/>
      <c r="EP1754" s="2"/>
      <c r="EQ1754" s="2"/>
      <c r="ER1754" s="2"/>
      <c r="ES1754" s="2"/>
      <c r="ET1754" s="2"/>
      <c r="EU1754" s="2"/>
      <c r="EV1754" s="2"/>
      <c r="EW1754" s="2"/>
      <c r="EX1754" s="2"/>
      <c r="EY1754" s="2"/>
      <c r="EZ1754" s="2"/>
      <c r="FA1754" s="2"/>
      <c r="FB1754" s="2"/>
      <c r="FC1754" s="2"/>
    </row>
    <row r="1755" spans="1:159" s="4" customFormat="1">
      <c r="A1755" s="50" t="s">
        <v>2412</v>
      </c>
      <c r="B1755" s="59" t="s">
        <v>2754</v>
      </c>
      <c r="C1755" s="60">
        <v>5383</v>
      </c>
      <c r="D1755" s="59" t="s">
        <v>2065</v>
      </c>
      <c r="E1755" s="78" t="str">
        <f>IFERROR(VLOOKUP($C1755,'2025-26 School Level AAFTE'!$C$2:$L$2349,9,FALSE), "No")</f>
        <v>Yes</v>
      </c>
      <c r="F1755" s="67">
        <f>IFERROR(VLOOKUP($C1755,'2025-26 School Level AAFTE'!$C$2:$J$2349,8,FALSE), 0)</f>
        <v>451.85</v>
      </c>
      <c r="G1755" s="69">
        <f>IFERROR(IF(E1755= "yes",VLOOKUP(C1755,Summary!$B:$I,6,0),0),0)</f>
        <v>0</v>
      </c>
      <c r="H1755" s="68">
        <f t="shared" si="291"/>
        <v>451.85</v>
      </c>
      <c r="I1755" s="110">
        <f>VLOOKUP($A1755,'2026-27 Salary &amp; Benefits'!$A:$I,3,FALSE)</f>
        <v>1</v>
      </c>
      <c r="J1755" s="110">
        <f>VLOOKUP($A1755,'2026-27 Salary &amp; Benefits'!$A:$I,4,FALSE)</f>
        <v>1</v>
      </c>
      <c r="K1755" s="101">
        <f t="shared" si="292"/>
        <v>451.85</v>
      </c>
      <c r="L1755" s="100">
        <f t="shared" si="293"/>
        <v>1.325</v>
      </c>
      <c r="M1755" s="102">
        <f>'2026-27 Salary &amp; Benefits'!$E$6</f>
        <v>78209</v>
      </c>
      <c r="N1755" s="102">
        <f>'2026-27 Salary &amp; Benefits'!$F$6</f>
        <v>82248</v>
      </c>
      <c r="O1755" s="7">
        <f t="shared" si="294"/>
        <v>103626.93</v>
      </c>
      <c r="P1755" s="7">
        <f t="shared" si="295"/>
        <v>5351.6700000000128</v>
      </c>
      <c r="Q1755" s="7">
        <f>'2026-27 Salary &amp; Benefits'!G$6</f>
        <v>16817.759999999998</v>
      </c>
      <c r="R1755" s="103">
        <f>'2026-27 Salary &amp; Benefits'!H$6</f>
        <v>0.16020000000000001</v>
      </c>
      <c r="S1755" s="103">
        <f>'2026-27 Salary &amp; Benefits'!I$6</f>
        <v>0.15390000000000001</v>
      </c>
      <c r="T1755" s="7">
        <f t="shared" si="296"/>
        <v>39708.19</v>
      </c>
      <c r="U1755" s="7">
        <f t="shared" si="297"/>
        <v>1816.31</v>
      </c>
      <c r="V1755" s="7">
        <f t="shared" si="298"/>
        <v>279.52999999999997</v>
      </c>
      <c r="W1755" s="7">
        <f t="shared" si="299"/>
        <v>2095.84</v>
      </c>
      <c r="X1755" s="18">
        <f t="shared" si="300"/>
        <v>150782.63</v>
      </c>
      <c r="Y1755" s="2"/>
      <c r="Z1755" s="2"/>
      <c r="AA1755" s="2"/>
      <c r="AB1755" s="2"/>
      <c r="AC1755" s="2"/>
      <c r="AD1755" s="2"/>
      <c r="AE1755" s="2"/>
      <c r="AF1755" s="2"/>
      <c r="AG1755" s="2"/>
      <c r="AH1755" s="2"/>
      <c r="AI1755" s="2"/>
      <c r="AJ1755" s="2"/>
      <c r="AK1755" s="2"/>
      <c r="AL1755" s="2"/>
      <c r="AM1755" s="2"/>
      <c r="AN1755" s="2"/>
      <c r="AO1755" s="2"/>
      <c r="AP1755" s="2"/>
      <c r="AQ1755" s="2"/>
      <c r="AR1755" s="2"/>
      <c r="AS1755" s="2"/>
      <c r="AT1755" s="2"/>
      <c r="AU1755" s="2"/>
      <c r="AV1755" s="2"/>
      <c r="AW1755" s="2"/>
      <c r="AX1755" s="2"/>
      <c r="AY1755" s="2"/>
      <c r="AZ1755" s="2"/>
      <c r="BA1755" s="2"/>
      <c r="BB1755" s="2"/>
      <c r="BC1755" s="2"/>
      <c r="BD1755" s="2"/>
      <c r="BE1755" s="2"/>
      <c r="BF1755" s="2"/>
      <c r="BG1755" s="2"/>
      <c r="BH1755" s="2"/>
      <c r="BI1755" s="2"/>
      <c r="BJ1755" s="2"/>
      <c r="BK1755" s="2"/>
      <c r="BL1755" s="2"/>
      <c r="BM1755" s="2"/>
      <c r="BN1755" s="2"/>
      <c r="BO1755" s="2"/>
      <c r="BP1755" s="2"/>
      <c r="BQ1755" s="2"/>
      <c r="BR1755" s="2"/>
      <c r="BS1755" s="2"/>
      <c r="BT1755" s="2"/>
      <c r="BU1755" s="2"/>
      <c r="BV1755" s="2"/>
      <c r="BW1755" s="2"/>
      <c r="BX1755" s="2"/>
      <c r="BY1755" s="2"/>
      <c r="BZ1755" s="2"/>
      <c r="CA1755" s="2"/>
      <c r="CB1755" s="2"/>
      <c r="CC1755" s="2"/>
      <c r="CD1755" s="2"/>
      <c r="CE1755" s="2"/>
      <c r="CF1755" s="2"/>
      <c r="CG1755" s="2"/>
      <c r="CH1755" s="2"/>
      <c r="CI1755" s="2"/>
      <c r="CJ1755" s="2"/>
      <c r="CK1755" s="2"/>
      <c r="CL1755" s="2"/>
      <c r="CM1755" s="2"/>
      <c r="CN1755" s="2"/>
      <c r="CO1755" s="2"/>
      <c r="CP1755" s="2"/>
      <c r="CQ1755" s="2"/>
      <c r="CR1755" s="2"/>
      <c r="CS1755" s="2"/>
      <c r="CT1755" s="2"/>
      <c r="CU1755" s="2"/>
      <c r="CV1755" s="2"/>
      <c r="CW1755" s="2"/>
      <c r="CX1755" s="2"/>
      <c r="CY1755" s="2"/>
      <c r="CZ1755" s="2"/>
      <c r="DA1755" s="2"/>
      <c r="DB1755" s="2"/>
      <c r="DC1755" s="2"/>
      <c r="DD1755" s="2"/>
      <c r="DE1755" s="2"/>
      <c r="DF1755" s="2"/>
      <c r="DG1755" s="2"/>
      <c r="DH1755" s="2"/>
      <c r="DI1755" s="2"/>
      <c r="DJ1755" s="2"/>
      <c r="DK1755" s="2"/>
      <c r="DL1755" s="2"/>
      <c r="DM1755" s="2"/>
      <c r="DN1755" s="2"/>
      <c r="DO1755" s="2"/>
      <c r="DP1755" s="2"/>
      <c r="DQ1755" s="2"/>
      <c r="DR1755" s="2"/>
      <c r="DS1755" s="2"/>
      <c r="DT1755" s="2"/>
      <c r="DU1755" s="2"/>
      <c r="DV1755" s="2"/>
      <c r="DW1755" s="2"/>
      <c r="DX1755" s="2"/>
      <c r="DY1755" s="2"/>
      <c r="DZ1755" s="2"/>
      <c r="EA1755" s="2"/>
      <c r="EB1755" s="2"/>
      <c r="EC1755" s="2"/>
      <c r="ED1755" s="2"/>
      <c r="EE1755" s="2"/>
      <c r="EF1755" s="2"/>
      <c r="EG1755" s="2"/>
      <c r="EH1755" s="2"/>
      <c r="EI1755" s="2"/>
      <c r="EJ1755" s="2"/>
      <c r="EK1755" s="2"/>
      <c r="EL1755" s="2"/>
      <c r="EM1755" s="2"/>
      <c r="EN1755" s="2"/>
      <c r="EO1755" s="2"/>
      <c r="EP1755" s="2"/>
      <c r="EQ1755" s="2"/>
      <c r="ER1755" s="2"/>
      <c r="ES1755" s="2"/>
      <c r="ET1755" s="2"/>
      <c r="EU1755" s="2"/>
      <c r="EV1755" s="2"/>
      <c r="EW1755" s="2"/>
      <c r="EX1755" s="2"/>
      <c r="EY1755" s="2"/>
      <c r="EZ1755" s="2"/>
      <c r="FA1755" s="2"/>
      <c r="FB1755" s="2"/>
      <c r="FC1755" s="2"/>
    </row>
    <row r="1756" spans="1:159" s="4" customFormat="1">
      <c r="A1756" s="50" t="s">
        <v>2412</v>
      </c>
      <c r="B1756" s="59" t="s">
        <v>2754</v>
      </c>
      <c r="C1756" s="60">
        <v>5232</v>
      </c>
      <c r="D1756" s="59" t="s">
        <v>2942</v>
      </c>
      <c r="E1756" s="78" t="str">
        <f>IFERROR(VLOOKUP($C1756,'2025-26 School Level AAFTE'!$C$2:$L$2349,9,FALSE), "No")</f>
        <v>Yes</v>
      </c>
      <c r="F1756" s="67">
        <f>IFERROR(VLOOKUP($C1756,'2025-26 School Level AAFTE'!$C$2:$J$2349,8,FALSE), 0)</f>
        <v>242.76</v>
      </c>
      <c r="G1756" s="69">
        <f>IFERROR(IF(E1756= "yes",VLOOKUP(C1756,Summary!$B:$I,6,0),0),0)</f>
        <v>0</v>
      </c>
      <c r="H1756" s="68">
        <f t="shared" si="291"/>
        <v>242.76</v>
      </c>
      <c r="I1756" s="110">
        <f>VLOOKUP($A1756,'2026-27 Salary &amp; Benefits'!$A:$I,3,FALSE)</f>
        <v>1</v>
      </c>
      <c r="J1756" s="110">
        <f>VLOOKUP($A1756,'2026-27 Salary &amp; Benefits'!$A:$I,4,FALSE)</f>
        <v>1</v>
      </c>
      <c r="K1756" s="101">
        <f t="shared" si="292"/>
        <v>242.76</v>
      </c>
      <c r="L1756" s="100">
        <f t="shared" si="293"/>
        <v>0.71199999999999997</v>
      </c>
      <c r="M1756" s="102">
        <f>'2026-27 Salary &amp; Benefits'!$E$6</f>
        <v>78209</v>
      </c>
      <c r="N1756" s="102">
        <f>'2026-27 Salary &amp; Benefits'!$F$6</f>
        <v>82248</v>
      </c>
      <c r="O1756" s="7">
        <f t="shared" si="294"/>
        <v>55684.81</v>
      </c>
      <c r="P1756" s="7">
        <f t="shared" si="295"/>
        <v>2875.7700000000041</v>
      </c>
      <c r="Q1756" s="7">
        <f>'2026-27 Salary &amp; Benefits'!G$6</f>
        <v>16817.759999999998</v>
      </c>
      <c r="R1756" s="103">
        <f>'2026-27 Salary &amp; Benefits'!H$6</f>
        <v>0.16020000000000001</v>
      </c>
      <c r="S1756" s="103">
        <f>'2026-27 Salary &amp; Benefits'!I$6</f>
        <v>0.15390000000000001</v>
      </c>
      <c r="T1756" s="7">
        <f t="shared" si="296"/>
        <v>21337.53</v>
      </c>
      <c r="U1756" s="7">
        <f t="shared" si="297"/>
        <v>976.01</v>
      </c>
      <c r="V1756" s="7">
        <f t="shared" si="298"/>
        <v>150.21</v>
      </c>
      <c r="W1756" s="7">
        <f t="shared" si="299"/>
        <v>1126.22</v>
      </c>
      <c r="X1756" s="18">
        <f t="shared" si="300"/>
        <v>81024.33</v>
      </c>
      <c r="Y1756" s="2"/>
      <c r="Z1756" s="2"/>
      <c r="AA1756" s="2"/>
      <c r="AB1756" s="2"/>
      <c r="AC1756" s="2"/>
      <c r="AD1756" s="2"/>
      <c r="AE1756" s="2"/>
      <c r="AF1756" s="2"/>
      <c r="AG1756" s="2"/>
      <c r="AH1756" s="2"/>
      <c r="AI1756" s="2"/>
      <c r="AJ1756" s="2"/>
      <c r="AK1756" s="2"/>
      <c r="AL1756" s="2"/>
      <c r="AM1756" s="2"/>
      <c r="AN1756" s="2"/>
      <c r="AO1756" s="2"/>
      <c r="AP1756" s="2"/>
      <c r="AQ1756" s="2"/>
      <c r="AR1756" s="2"/>
      <c r="AS1756" s="2"/>
      <c r="AT1756" s="2"/>
      <c r="AU1756" s="2"/>
      <c r="AV1756" s="2"/>
      <c r="AW1756" s="2"/>
      <c r="AX1756" s="2"/>
      <c r="AY1756" s="2"/>
      <c r="AZ1756" s="2"/>
      <c r="BA1756" s="2"/>
      <c r="BB1756" s="2"/>
      <c r="BC1756" s="2"/>
      <c r="BD1756" s="2"/>
      <c r="BE1756" s="2"/>
      <c r="BF1756" s="2"/>
      <c r="BG1756" s="2"/>
      <c r="BH1756" s="2"/>
      <c r="BI1756" s="2"/>
      <c r="BJ1756" s="2"/>
      <c r="BK1756" s="2"/>
      <c r="BL1756" s="2"/>
      <c r="BM1756" s="2"/>
      <c r="BN1756" s="2"/>
      <c r="BO1756" s="2"/>
      <c r="BP1756" s="2"/>
      <c r="BQ1756" s="2"/>
      <c r="BR1756" s="2"/>
      <c r="BS1756" s="2"/>
      <c r="BT1756" s="2"/>
      <c r="BU1756" s="2"/>
      <c r="BV1756" s="2"/>
      <c r="BW1756" s="2"/>
      <c r="BX1756" s="2"/>
      <c r="BY1756" s="2"/>
      <c r="BZ1756" s="2"/>
      <c r="CA1756" s="2"/>
      <c r="CB1756" s="2"/>
      <c r="CC1756" s="2"/>
      <c r="CD1756" s="2"/>
      <c r="CE1756" s="2"/>
      <c r="CF1756" s="2"/>
      <c r="CG1756" s="2"/>
      <c r="CH1756" s="2"/>
      <c r="CI1756" s="2"/>
      <c r="CJ1756" s="2"/>
      <c r="CK1756" s="2"/>
      <c r="CL1756" s="2"/>
      <c r="CM1756" s="2"/>
      <c r="CN1756" s="2"/>
      <c r="CO1756" s="2"/>
      <c r="CP1756" s="2"/>
      <c r="CQ1756" s="2"/>
      <c r="CR1756" s="2"/>
      <c r="CS1756" s="2"/>
      <c r="CT1756" s="2"/>
      <c r="CU1756" s="2"/>
      <c r="CV1756" s="2"/>
      <c r="CW1756" s="2"/>
      <c r="CX1756" s="2"/>
      <c r="CY1756" s="2"/>
      <c r="CZ1756" s="2"/>
      <c r="DA1756" s="2"/>
      <c r="DB1756" s="2"/>
      <c r="DC1756" s="2"/>
      <c r="DD1756" s="2"/>
      <c r="DE1756" s="2"/>
      <c r="DF1756" s="2"/>
      <c r="DG1756" s="2"/>
      <c r="DH1756" s="2"/>
      <c r="DI1756" s="2"/>
      <c r="DJ1756" s="2"/>
      <c r="DK1756" s="2"/>
      <c r="DL1756" s="2"/>
      <c r="DM1756" s="2"/>
      <c r="DN1756" s="2"/>
      <c r="DO1756" s="2"/>
      <c r="DP1756" s="2"/>
      <c r="DQ1756" s="2"/>
      <c r="DR1756" s="2"/>
      <c r="DS1756" s="2"/>
      <c r="DT1756" s="2"/>
      <c r="DU1756" s="2"/>
      <c r="DV1756" s="2"/>
      <c r="DW1756" s="2"/>
      <c r="DX1756" s="2"/>
      <c r="DY1756" s="2"/>
      <c r="DZ1756" s="2"/>
      <c r="EA1756" s="2"/>
      <c r="EB1756" s="2"/>
      <c r="EC1756" s="2"/>
      <c r="ED1756" s="2"/>
      <c r="EE1756" s="2"/>
      <c r="EF1756" s="2"/>
      <c r="EG1756" s="2"/>
      <c r="EH1756" s="2"/>
      <c r="EI1756" s="2"/>
      <c r="EJ1756" s="2"/>
      <c r="EK1756" s="2"/>
      <c r="EL1756" s="2"/>
      <c r="EM1756" s="2"/>
      <c r="EN1756" s="2"/>
      <c r="EO1756" s="2"/>
      <c r="EP1756" s="2"/>
      <c r="EQ1756" s="2"/>
      <c r="ER1756" s="2"/>
      <c r="ES1756" s="2"/>
      <c r="ET1756" s="2"/>
      <c r="EU1756" s="2"/>
      <c r="EV1756" s="2"/>
      <c r="EW1756" s="2"/>
      <c r="EX1756" s="2"/>
      <c r="EY1756" s="2"/>
      <c r="EZ1756" s="2"/>
      <c r="FA1756" s="2"/>
      <c r="FB1756" s="2"/>
      <c r="FC1756" s="2"/>
    </row>
    <row r="1757" spans="1:159" s="4" customFormat="1">
      <c r="A1757" s="50" t="s">
        <v>2412</v>
      </c>
      <c r="B1757" s="59" t="s">
        <v>2754</v>
      </c>
      <c r="C1757" s="60">
        <v>5560</v>
      </c>
      <c r="D1757" s="59" t="s">
        <v>3198</v>
      </c>
      <c r="E1757" s="78" t="str">
        <f>IFERROR(VLOOKUP($C1757,'2025-26 School Level AAFTE'!$C$2:$L$2349,9,FALSE), "No")</f>
        <v>Yes</v>
      </c>
      <c r="F1757" s="67">
        <f>IFERROR(VLOOKUP($C1757,'2025-26 School Level AAFTE'!$C$2:$J$2349,8,FALSE), 0)</f>
        <v>8.4</v>
      </c>
      <c r="G1757" s="69">
        <f>IFERROR(IF(E1757= "yes",VLOOKUP(C1757,Summary!$B:$I,6,0),0),0)</f>
        <v>0</v>
      </c>
      <c r="H1757" s="68">
        <f t="shared" si="291"/>
        <v>8.4</v>
      </c>
      <c r="I1757" s="110">
        <f>VLOOKUP($A1757,'2026-27 Salary &amp; Benefits'!$A:$I,3,FALSE)</f>
        <v>1</v>
      </c>
      <c r="J1757" s="110">
        <f>VLOOKUP($A1757,'2026-27 Salary &amp; Benefits'!$A:$I,4,FALSE)</f>
        <v>1</v>
      </c>
      <c r="K1757" s="101">
        <f t="shared" si="292"/>
        <v>8.4</v>
      </c>
      <c r="L1757" s="100">
        <f t="shared" si="293"/>
        <v>2.5000000000000001E-2</v>
      </c>
      <c r="M1757" s="102">
        <f>'2026-27 Salary &amp; Benefits'!$E$6</f>
        <v>78209</v>
      </c>
      <c r="N1757" s="102">
        <f>'2026-27 Salary &amp; Benefits'!$F$6</f>
        <v>82248</v>
      </c>
      <c r="O1757" s="7">
        <f t="shared" si="294"/>
        <v>1955.23</v>
      </c>
      <c r="P1757" s="7">
        <f t="shared" si="295"/>
        <v>100.9699999999998</v>
      </c>
      <c r="Q1757" s="7">
        <f>'2026-27 Salary &amp; Benefits'!G$6</f>
        <v>16817.759999999998</v>
      </c>
      <c r="R1757" s="103">
        <f>'2026-27 Salary &amp; Benefits'!H$6</f>
        <v>0.16020000000000001</v>
      </c>
      <c r="S1757" s="103">
        <f>'2026-27 Salary &amp; Benefits'!I$6</f>
        <v>0.15390000000000001</v>
      </c>
      <c r="T1757" s="7">
        <f t="shared" si="296"/>
        <v>749.21</v>
      </c>
      <c r="U1757" s="7">
        <f t="shared" si="297"/>
        <v>34.270000000000003</v>
      </c>
      <c r="V1757" s="7">
        <f t="shared" si="298"/>
        <v>5.27</v>
      </c>
      <c r="W1757" s="7">
        <f t="shared" si="299"/>
        <v>39.540000000000006</v>
      </c>
      <c r="X1757" s="18">
        <f t="shared" si="300"/>
        <v>2844.95</v>
      </c>
      <c r="Y1757" s="2"/>
      <c r="Z1757" s="2"/>
      <c r="AA1757" s="2"/>
      <c r="AB1757" s="2"/>
      <c r="AC1757" s="2"/>
      <c r="AD1757" s="2"/>
      <c r="AE1757" s="2"/>
      <c r="AF1757" s="2"/>
      <c r="AG1757" s="2"/>
      <c r="AH1757" s="2"/>
      <c r="AI1757" s="2"/>
      <c r="AJ1757" s="2"/>
      <c r="AK1757" s="2"/>
      <c r="AL1757" s="2"/>
      <c r="AM1757" s="2"/>
      <c r="AN1757" s="2"/>
      <c r="AO1757" s="2"/>
      <c r="AP1757" s="2"/>
      <c r="AQ1757" s="2"/>
      <c r="AR1757" s="2"/>
      <c r="AS1757" s="2"/>
      <c r="AT1757" s="2"/>
      <c r="AU1757" s="2"/>
      <c r="AV1757" s="2"/>
      <c r="AW1757" s="2"/>
      <c r="AX1757" s="2"/>
      <c r="AY1757" s="2"/>
      <c r="AZ1757" s="2"/>
      <c r="BA1757" s="2"/>
      <c r="BB1757" s="2"/>
      <c r="BC1757" s="2"/>
      <c r="BD1757" s="2"/>
      <c r="BE1757" s="2"/>
      <c r="BF1757" s="2"/>
      <c r="BG1757" s="2"/>
      <c r="BH1757" s="2"/>
      <c r="BI1757" s="2"/>
      <c r="BJ1757" s="2"/>
      <c r="BK1757" s="2"/>
      <c r="BL1757" s="2"/>
      <c r="BM1757" s="2"/>
      <c r="BN1757" s="2"/>
      <c r="BO1757" s="2"/>
      <c r="BP1757" s="2"/>
      <c r="BQ1757" s="2"/>
      <c r="BR1757" s="2"/>
      <c r="BS1757" s="2"/>
      <c r="BT1757" s="2"/>
      <c r="BU1757" s="2"/>
      <c r="BV1757" s="2"/>
      <c r="BW1757" s="2"/>
      <c r="BX1757" s="2"/>
      <c r="BY1757" s="2"/>
      <c r="BZ1757" s="2"/>
      <c r="CA1757" s="2"/>
      <c r="CB1757" s="2"/>
      <c r="CC1757" s="2"/>
      <c r="CD1757" s="2"/>
      <c r="CE1757" s="2"/>
      <c r="CF1757" s="2"/>
      <c r="CG1757" s="2"/>
      <c r="CH1757" s="2"/>
      <c r="CI1757" s="2"/>
      <c r="CJ1757" s="2"/>
      <c r="CK1757" s="2"/>
      <c r="CL1757" s="2"/>
      <c r="CM1757" s="2"/>
      <c r="CN1757" s="2"/>
      <c r="CO1757" s="2"/>
      <c r="CP1757" s="2"/>
      <c r="CQ1757" s="2"/>
      <c r="CR1757" s="2"/>
      <c r="CS1757" s="2"/>
      <c r="CT1757" s="2"/>
      <c r="CU1757" s="2"/>
      <c r="CV1757" s="2"/>
      <c r="CW1757" s="2"/>
      <c r="CX1757" s="2"/>
      <c r="CY1757" s="2"/>
      <c r="CZ1757" s="2"/>
      <c r="DA1757" s="2"/>
      <c r="DB1757" s="2"/>
      <c r="DC1757" s="2"/>
      <c r="DD1757" s="2"/>
      <c r="DE1757" s="2"/>
      <c r="DF1757" s="2"/>
      <c r="DG1757" s="2"/>
      <c r="DH1757" s="2"/>
      <c r="DI1757" s="2"/>
      <c r="DJ1757" s="2"/>
      <c r="DK1757" s="2"/>
      <c r="DL1757" s="2"/>
      <c r="DM1757" s="2"/>
      <c r="DN1757" s="2"/>
      <c r="DO1757" s="2"/>
      <c r="DP1757" s="2"/>
      <c r="DQ1757" s="2"/>
      <c r="DR1757" s="2"/>
      <c r="DS1757" s="2"/>
      <c r="DT1757" s="2"/>
      <c r="DU1757" s="2"/>
      <c r="DV1757" s="2"/>
      <c r="DW1757" s="2"/>
      <c r="DX1757" s="2"/>
      <c r="DY1757" s="2"/>
      <c r="DZ1757" s="2"/>
      <c r="EA1757" s="2"/>
      <c r="EB1757" s="2"/>
      <c r="EC1757" s="2"/>
      <c r="ED1757" s="2"/>
      <c r="EE1757" s="2"/>
      <c r="EF1757" s="2"/>
      <c r="EG1757" s="2"/>
      <c r="EH1757" s="2"/>
      <c r="EI1757" s="2"/>
      <c r="EJ1757" s="2"/>
      <c r="EK1757" s="2"/>
      <c r="EL1757" s="2"/>
      <c r="EM1757" s="2"/>
      <c r="EN1757" s="2"/>
      <c r="EO1757" s="2"/>
      <c r="EP1757" s="2"/>
      <c r="EQ1757" s="2"/>
      <c r="ER1757" s="2"/>
      <c r="ES1757" s="2"/>
      <c r="ET1757" s="2"/>
      <c r="EU1757" s="2"/>
      <c r="EV1757" s="2"/>
      <c r="EW1757" s="2"/>
      <c r="EX1757" s="2"/>
      <c r="EY1757" s="2"/>
      <c r="EZ1757" s="2"/>
      <c r="FA1757" s="2"/>
      <c r="FB1757" s="2"/>
      <c r="FC1757" s="2"/>
    </row>
    <row r="1758" spans="1:159" s="4" customFormat="1">
      <c r="A1758" s="50" t="s">
        <v>2412</v>
      </c>
      <c r="B1758" s="59" t="s">
        <v>2754</v>
      </c>
      <c r="C1758" s="60">
        <v>2388</v>
      </c>
      <c r="D1758" s="59" t="s">
        <v>2064</v>
      </c>
      <c r="E1758" s="78" t="str">
        <f>IFERROR(VLOOKUP($C1758,'2025-26 School Level AAFTE'!$C$2:$L$2349,9,FALSE), "No")</f>
        <v>Yes</v>
      </c>
      <c r="F1758" s="67">
        <f>IFERROR(VLOOKUP($C1758,'2025-26 School Level AAFTE'!$C$2:$J$2349,8,FALSE), 0)</f>
        <v>1144.7500000000002</v>
      </c>
      <c r="G1758" s="69">
        <f>IFERROR(IF(E1758= "yes",VLOOKUP(C1758,Summary!$B:$I,6,0),0),0)</f>
        <v>0</v>
      </c>
      <c r="H1758" s="68">
        <f t="shared" ref="H1758:H1821" si="301">IF(E1758= "yes", F1758,0)</f>
        <v>1144.7500000000002</v>
      </c>
      <c r="I1758" s="110">
        <f>VLOOKUP($A1758,'2026-27 Salary &amp; Benefits'!$A:$I,3,FALSE)</f>
        <v>1</v>
      </c>
      <c r="J1758" s="110">
        <f>VLOOKUP($A1758,'2026-27 Salary &amp; Benefits'!$A:$I,4,FALSE)</f>
        <v>1</v>
      </c>
      <c r="K1758" s="101">
        <f t="shared" ref="K1758:K1821" si="302">IF(G1758&gt;0,G1758,H1758)</f>
        <v>1144.7500000000002</v>
      </c>
      <c r="L1758" s="100">
        <f t="shared" ref="L1758:L1821" si="303">ROUND((($K1758*1.1*36)/15)/900,3)</f>
        <v>3.3580000000000001</v>
      </c>
      <c r="M1758" s="102">
        <f>'2026-27 Salary &amp; Benefits'!$E$6</f>
        <v>78209</v>
      </c>
      <c r="N1758" s="102">
        <f>'2026-27 Salary &amp; Benefits'!$F$6</f>
        <v>82248</v>
      </c>
      <c r="O1758" s="7">
        <f t="shared" ref="O1758:O1821" si="304">ROUND($I1758*$M1758*$L1758,2)</f>
        <v>262625.82</v>
      </c>
      <c r="P1758" s="7">
        <f t="shared" ref="P1758:P1821" si="305">ROUND($J1758*$N1758*$L1758,2)-O1758</f>
        <v>13562.960000000021</v>
      </c>
      <c r="Q1758" s="7">
        <f>'2026-27 Salary &amp; Benefits'!G$6</f>
        <v>16817.759999999998</v>
      </c>
      <c r="R1758" s="103">
        <f>'2026-27 Salary &amp; Benefits'!H$6</f>
        <v>0.16020000000000001</v>
      </c>
      <c r="S1758" s="103">
        <f>'2026-27 Salary &amp; Benefits'!I$6</f>
        <v>0.15390000000000001</v>
      </c>
      <c r="T1758" s="7">
        <f t="shared" ref="T1758:T1821" si="306">ROUND(O1758*R1758+P1758*S1758+L1758*Q1758,2)</f>
        <v>100634.03</v>
      </c>
      <c r="U1758" s="7">
        <f t="shared" ref="U1758:U1821" si="307">ROUND((($N1758*$J1758*$L1758)/180)*3,2)</f>
        <v>4603.1499999999996</v>
      </c>
      <c r="V1758" s="7">
        <f t="shared" ref="V1758:V1821" si="308">ROUND(U1758*S1758,2)</f>
        <v>708.42</v>
      </c>
      <c r="W1758" s="7">
        <f t="shared" ref="W1758:W1821" si="309">SUM(U1758:V1758)</f>
        <v>5311.57</v>
      </c>
      <c r="X1758" s="18">
        <f t="shared" ref="X1758:X1821" si="310">SUM(T1758,O1758:P1758,W1758)</f>
        <v>382134.38</v>
      </c>
      <c r="Y1758" s="2"/>
      <c r="Z1758" s="2"/>
      <c r="AA1758" s="2"/>
      <c r="AB1758" s="2"/>
      <c r="AC1758" s="2"/>
      <c r="AD1758" s="2"/>
      <c r="AE1758" s="2"/>
      <c r="AF1758" s="2"/>
      <c r="AG1758" s="2"/>
      <c r="AH1758" s="2"/>
      <c r="AI1758" s="2"/>
      <c r="AJ1758" s="2"/>
      <c r="AK1758" s="2"/>
      <c r="AL1758" s="2"/>
      <c r="AM1758" s="2"/>
      <c r="AN1758" s="2"/>
      <c r="AO1758" s="2"/>
      <c r="AP1758" s="2"/>
      <c r="AQ1758" s="2"/>
      <c r="AR1758" s="2"/>
      <c r="AS1758" s="2"/>
      <c r="AT1758" s="2"/>
      <c r="AU1758" s="2"/>
      <c r="AV1758" s="2"/>
      <c r="AW1758" s="2"/>
      <c r="AX1758" s="2"/>
      <c r="AY1758" s="2"/>
      <c r="AZ1758" s="2"/>
      <c r="BA1758" s="2"/>
      <c r="BB1758" s="2"/>
      <c r="BC1758" s="2"/>
      <c r="BD1758" s="2"/>
      <c r="BE1758" s="2"/>
      <c r="BF1758" s="2"/>
      <c r="BG1758" s="2"/>
      <c r="BH1758" s="2"/>
      <c r="BI1758" s="2"/>
      <c r="BJ1758" s="2"/>
      <c r="BK1758" s="2"/>
      <c r="BL1758" s="2"/>
      <c r="BM1758" s="2"/>
      <c r="BN1758" s="2"/>
      <c r="BO1758" s="2"/>
      <c r="BP1758" s="2"/>
      <c r="BQ1758" s="2"/>
      <c r="BR1758" s="2"/>
      <c r="BS1758" s="2"/>
      <c r="BT1758" s="2"/>
      <c r="BU1758" s="2"/>
      <c r="BV1758" s="2"/>
      <c r="BW1758" s="2"/>
      <c r="BX1758" s="2"/>
      <c r="BY1758" s="2"/>
      <c r="BZ1758" s="2"/>
      <c r="CA1758" s="2"/>
      <c r="CB1758" s="2"/>
      <c r="CC1758" s="2"/>
      <c r="CD1758" s="2"/>
      <c r="CE1758" s="2"/>
      <c r="CF1758" s="2"/>
      <c r="CG1758" s="2"/>
      <c r="CH1758" s="2"/>
      <c r="CI1758" s="2"/>
      <c r="CJ1758" s="2"/>
      <c r="CK1758" s="2"/>
      <c r="CL1758" s="2"/>
      <c r="CM1758" s="2"/>
      <c r="CN1758" s="2"/>
      <c r="CO1758" s="2"/>
      <c r="CP1758" s="2"/>
      <c r="CQ1758" s="2"/>
      <c r="CR1758" s="2"/>
      <c r="CS1758" s="2"/>
      <c r="CT1758" s="2"/>
      <c r="CU1758" s="2"/>
      <c r="CV1758" s="2"/>
      <c r="CW1758" s="2"/>
      <c r="CX1758" s="2"/>
      <c r="CY1758" s="2"/>
      <c r="CZ1758" s="2"/>
      <c r="DA1758" s="2"/>
      <c r="DB1758" s="2"/>
      <c r="DC1758" s="2"/>
      <c r="DD1758" s="2"/>
      <c r="DE1758" s="2"/>
      <c r="DF1758" s="2"/>
      <c r="DG1758" s="2"/>
      <c r="DH1758" s="2"/>
      <c r="DI1758" s="2"/>
      <c r="DJ1758" s="2"/>
      <c r="DK1758" s="2"/>
      <c r="DL1758" s="2"/>
      <c r="DM1758" s="2"/>
      <c r="DN1758" s="2"/>
      <c r="DO1758" s="2"/>
      <c r="DP1758" s="2"/>
      <c r="DQ1758" s="2"/>
      <c r="DR1758" s="2"/>
      <c r="DS1758" s="2"/>
      <c r="DT1758" s="2"/>
      <c r="DU1758" s="2"/>
      <c r="DV1758" s="2"/>
      <c r="DW1758" s="2"/>
      <c r="DX1758" s="2"/>
      <c r="DY1758" s="2"/>
      <c r="DZ1758" s="2"/>
      <c r="EA1758" s="2"/>
      <c r="EB1758" s="2"/>
      <c r="EC1758" s="2"/>
      <c r="ED1758" s="2"/>
      <c r="EE1758" s="2"/>
      <c r="EF1758" s="2"/>
      <c r="EG1758" s="2"/>
      <c r="EH1758" s="2"/>
      <c r="EI1758" s="2"/>
      <c r="EJ1758" s="2"/>
      <c r="EK1758" s="2"/>
      <c r="EL1758" s="2"/>
      <c r="EM1758" s="2"/>
      <c r="EN1758" s="2"/>
      <c r="EO1758" s="2"/>
      <c r="EP1758" s="2"/>
      <c r="EQ1758" s="2"/>
      <c r="ER1758" s="2"/>
      <c r="ES1758" s="2"/>
      <c r="ET1758" s="2"/>
      <c r="EU1758" s="2"/>
      <c r="EV1758" s="2"/>
      <c r="EW1758" s="2"/>
      <c r="EX1758" s="2"/>
      <c r="EY1758" s="2"/>
      <c r="EZ1758" s="2"/>
      <c r="FA1758" s="2"/>
      <c r="FB1758" s="2"/>
      <c r="FC1758" s="2"/>
    </row>
    <row r="1759" spans="1:159" s="4" customFormat="1">
      <c r="A1759" s="50" t="s">
        <v>2412</v>
      </c>
      <c r="B1759" s="59" t="s">
        <v>2754</v>
      </c>
      <c r="C1759" s="60">
        <v>4272</v>
      </c>
      <c r="D1759" s="59" t="s">
        <v>3200</v>
      </c>
      <c r="E1759" s="78" t="str">
        <f>IFERROR(VLOOKUP($C1759,'2025-26 School Level AAFTE'!$C$2:$L$2349,9,FALSE), "No")</f>
        <v>No</v>
      </c>
      <c r="F1759" s="67">
        <f>IFERROR(VLOOKUP($C1759,'2025-26 School Level AAFTE'!$C$2:$J$2349,8,FALSE), 0)</f>
        <v>76.62</v>
      </c>
      <c r="G1759" s="69">
        <f>IFERROR(IF(E1759= "yes",VLOOKUP(C1759,Summary!$B:$I,6,0),0),0)</f>
        <v>0</v>
      </c>
      <c r="H1759" s="68">
        <f t="shared" si="301"/>
        <v>0</v>
      </c>
      <c r="I1759" s="110">
        <f>VLOOKUP($A1759,'2026-27 Salary &amp; Benefits'!$A:$I,3,FALSE)</f>
        <v>1</v>
      </c>
      <c r="J1759" s="110">
        <f>VLOOKUP($A1759,'2026-27 Salary &amp; Benefits'!$A:$I,4,FALSE)</f>
        <v>1</v>
      </c>
      <c r="K1759" s="101">
        <f t="shared" si="302"/>
        <v>0</v>
      </c>
      <c r="L1759" s="100">
        <f t="shared" si="303"/>
        <v>0</v>
      </c>
      <c r="M1759" s="102">
        <f>'2026-27 Salary &amp; Benefits'!$E$6</f>
        <v>78209</v>
      </c>
      <c r="N1759" s="102">
        <f>'2026-27 Salary &amp; Benefits'!$F$6</f>
        <v>82248</v>
      </c>
      <c r="O1759" s="7">
        <f t="shared" si="304"/>
        <v>0</v>
      </c>
      <c r="P1759" s="7">
        <f t="shared" si="305"/>
        <v>0</v>
      </c>
      <c r="Q1759" s="7">
        <f>'2026-27 Salary &amp; Benefits'!G$6</f>
        <v>16817.759999999998</v>
      </c>
      <c r="R1759" s="103">
        <f>'2026-27 Salary &amp; Benefits'!H$6</f>
        <v>0.16020000000000001</v>
      </c>
      <c r="S1759" s="103">
        <f>'2026-27 Salary &amp; Benefits'!I$6</f>
        <v>0.15390000000000001</v>
      </c>
      <c r="T1759" s="7">
        <f t="shared" si="306"/>
        <v>0</v>
      </c>
      <c r="U1759" s="7">
        <f t="shared" si="307"/>
        <v>0</v>
      </c>
      <c r="V1759" s="7">
        <f t="shared" si="308"/>
        <v>0</v>
      </c>
      <c r="W1759" s="7">
        <f t="shared" si="309"/>
        <v>0</v>
      </c>
      <c r="X1759" s="18">
        <f t="shared" si="310"/>
        <v>0</v>
      </c>
      <c r="Y1759" s="2"/>
      <c r="Z1759" s="2"/>
      <c r="AA1759" s="2"/>
      <c r="AB1759" s="2"/>
      <c r="AC1759" s="2"/>
      <c r="AD1759" s="2"/>
      <c r="AE1759" s="2"/>
      <c r="AF1759" s="2"/>
      <c r="AG1759" s="2"/>
      <c r="AH1759" s="2"/>
      <c r="AI1759" s="2"/>
      <c r="AJ1759" s="2"/>
      <c r="AK1759" s="2"/>
      <c r="AL1759" s="2"/>
      <c r="AM1759" s="2"/>
      <c r="AN1759" s="2"/>
      <c r="AO1759" s="2"/>
      <c r="AP1759" s="2"/>
      <c r="AQ1759" s="2"/>
      <c r="AR1759" s="2"/>
      <c r="AS1759" s="2"/>
      <c r="AT1759" s="2"/>
      <c r="AU1759" s="2"/>
      <c r="AV1759" s="2"/>
      <c r="AW1759" s="2"/>
      <c r="AX1759" s="2"/>
      <c r="AY1759" s="2"/>
      <c r="AZ1759" s="2"/>
      <c r="BA1759" s="2"/>
      <c r="BB1759" s="2"/>
      <c r="BC1759" s="2"/>
      <c r="BD1759" s="2"/>
      <c r="BE1759" s="2"/>
      <c r="BF1759" s="2"/>
      <c r="BG1759" s="2"/>
      <c r="BH1759" s="2"/>
      <c r="BI1759" s="2"/>
      <c r="BJ1759" s="2"/>
      <c r="BK1759" s="2"/>
      <c r="BL1759" s="2"/>
      <c r="BM1759" s="2"/>
      <c r="BN1759" s="2"/>
      <c r="BO1759" s="2"/>
      <c r="BP1759" s="2"/>
      <c r="BQ1759" s="2"/>
      <c r="BR1759" s="2"/>
      <c r="BS1759" s="2"/>
      <c r="BT1759" s="2"/>
      <c r="BU1759" s="2"/>
      <c r="BV1759" s="2"/>
      <c r="BW1759" s="2"/>
      <c r="BX1759" s="2"/>
      <c r="BY1759" s="2"/>
      <c r="BZ1759" s="2"/>
      <c r="CA1759" s="2"/>
      <c r="CB1759" s="2"/>
      <c r="CC1759" s="2"/>
      <c r="CD1759" s="2"/>
      <c r="CE1759" s="2"/>
      <c r="CF1759" s="2"/>
      <c r="CG1759" s="2"/>
      <c r="CH1759" s="2"/>
      <c r="CI1759" s="2"/>
      <c r="CJ1759" s="2"/>
      <c r="CK1759" s="2"/>
      <c r="CL1759" s="2"/>
      <c r="CM1759" s="2"/>
      <c r="CN1759" s="2"/>
      <c r="CO1759" s="2"/>
      <c r="CP1759" s="2"/>
      <c r="CQ1759" s="2"/>
      <c r="CR1759" s="2"/>
      <c r="CS1759" s="2"/>
      <c r="CT1759" s="2"/>
      <c r="CU1759" s="2"/>
      <c r="CV1759" s="2"/>
      <c r="CW1759" s="2"/>
      <c r="CX1759" s="2"/>
      <c r="CY1759" s="2"/>
      <c r="CZ1759" s="2"/>
      <c r="DA1759" s="2"/>
      <c r="DB1759" s="2"/>
      <c r="DC1759" s="2"/>
      <c r="DD1759" s="2"/>
      <c r="DE1759" s="2"/>
      <c r="DF1759" s="2"/>
      <c r="DG1759" s="2"/>
      <c r="DH1759" s="2"/>
      <c r="DI1759" s="2"/>
      <c r="DJ1759" s="2"/>
      <c r="DK1759" s="2"/>
      <c r="DL1759" s="2"/>
      <c r="DM1759" s="2"/>
      <c r="DN1759" s="2"/>
      <c r="DO1759" s="2"/>
      <c r="DP1759" s="2"/>
      <c r="DQ1759" s="2"/>
      <c r="DR1759" s="2"/>
      <c r="DS1759" s="2"/>
      <c r="DT1759" s="2"/>
      <c r="DU1759" s="2"/>
      <c r="DV1759" s="2"/>
      <c r="DW1759" s="2"/>
      <c r="DX1759" s="2"/>
      <c r="DY1759" s="2"/>
      <c r="DZ1759" s="2"/>
      <c r="EA1759" s="2"/>
      <c r="EB1759" s="2"/>
      <c r="EC1759" s="2"/>
      <c r="ED1759" s="2"/>
      <c r="EE1759" s="2"/>
      <c r="EF1759" s="2"/>
      <c r="EG1759" s="2"/>
      <c r="EH1759" s="2"/>
      <c r="EI1759" s="2"/>
      <c r="EJ1759" s="2"/>
      <c r="EK1759" s="2"/>
      <c r="EL1759" s="2"/>
      <c r="EM1759" s="2"/>
      <c r="EN1759" s="2"/>
      <c r="EO1759" s="2"/>
      <c r="EP1759" s="2"/>
      <c r="EQ1759" s="2"/>
      <c r="ER1759" s="2"/>
      <c r="ES1759" s="2"/>
      <c r="ET1759" s="2"/>
      <c r="EU1759" s="2"/>
      <c r="EV1759" s="2"/>
      <c r="EW1759" s="2"/>
      <c r="EX1759" s="2"/>
      <c r="EY1759" s="2"/>
      <c r="EZ1759" s="2"/>
      <c r="FA1759" s="2"/>
      <c r="FB1759" s="2"/>
      <c r="FC1759" s="2"/>
    </row>
    <row r="1760" spans="1:159" s="4" customFormat="1">
      <c r="A1760" s="50" t="s">
        <v>2412</v>
      </c>
      <c r="B1760" s="59" t="s">
        <v>2754</v>
      </c>
      <c r="C1760" s="60">
        <v>5384</v>
      </c>
      <c r="D1760" s="59" t="s">
        <v>2066</v>
      </c>
      <c r="E1760" s="78" t="str">
        <f>IFERROR(VLOOKUP($C1760,'2025-26 School Level AAFTE'!$C$2:$L$2349,9,FALSE), "No")</f>
        <v>Yes</v>
      </c>
      <c r="F1760" s="67">
        <f>IFERROR(VLOOKUP($C1760,'2025-26 School Level AAFTE'!$C$2:$J$2349,8,FALSE), 0)</f>
        <v>763.37</v>
      </c>
      <c r="G1760" s="69">
        <f>IFERROR(IF(E1760= "yes",VLOOKUP(C1760,Summary!$B:$I,6,0),0),0)</f>
        <v>0</v>
      </c>
      <c r="H1760" s="68">
        <f t="shared" si="301"/>
        <v>763.37</v>
      </c>
      <c r="I1760" s="110">
        <f>VLOOKUP($A1760,'2026-27 Salary &amp; Benefits'!$A:$I,3,FALSE)</f>
        <v>1</v>
      </c>
      <c r="J1760" s="110">
        <f>VLOOKUP($A1760,'2026-27 Salary &amp; Benefits'!$A:$I,4,FALSE)</f>
        <v>1</v>
      </c>
      <c r="K1760" s="101">
        <f t="shared" si="302"/>
        <v>763.37</v>
      </c>
      <c r="L1760" s="100">
        <f t="shared" si="303"/>
        <v>2.2389999999999999</v>
      </c>
      <c r="M1760" s="102">
        <f>'2026-27 Salary &amp; Benefits'!$E$6</f>
        <v>78209</v>
      </c>
      <c r="N1760" s="102">
        <f>'2026-27 Salary &amp; Benefits'!$F$6</f>
        <v>82248</v>
      </c>
      <c r="O1760" s="7">
        <f t="shared" si="304"/>
        <v>175109.95</v>
      </c>
      <c r="P1760" s="7">
        <f t="shared" si="305"/>
        <v>9043.3199999999779</v>
      </c>
      <c r="Q1760" s="7">
        <f>'2026-27 Salary &amp; Benefits'!G$6</f>
        <v>16817.759999999998</v>
      </c>
      <c r="R1760" s="103">
        <f>'2026-27 Salary &amp; Benefits'!H$6</f>
        <v>0.16020000000000001</v>
      </c>
      <c r="S1760" s="103">
        <f>'2026-27 Salary &amp; Benefits'!I$6</f>
        <v>0.15390000000000001</v>
      </c>
      <c r="T1760" s="7">
        <f t="shared" si="306"/>
        <v>67099.350000000006</v>
      </c>
      <c r="U1760" s="7">
        <f t="shared" si="307"/>
        <v>3069.22</v>
      </c>
      <c r="V1760" s="7">
        <f t="shared" si="308"/>
        <v>472.35</v>
      </c>
      <c r="W1760" s="7">
        <f t="shared" si="309"/>
        <v>3541.5699999999997</v>
      </c>
      <c r="X1760" s="18">
        <f t="shared" si="310"/>
        <v>254794.19</v>
      </c>
      <c r="Y1760" s="2"/>
      <c r="Z1760" s="2"/>
      <c r="AA1760" s="2"/>
      <c r="AB1760" s="2"/>
      <c r="AC1760" s="2"/>
      <c r="AD1760" s="2"/>
      <c r="AE1760" s="2"/>
      <c r="AF1760" s="2"/>
      <c r="AG1760" s="2"/>
      <c r="AH1760" s="2"/>
      <c r="AI1760" s="2"/>
      <c r="AJ1760" s="2"/>
      <c r="AK1760" s="2"/>
      <c r="AL1760" s="2"/>
      <c r="AM1760" s="2"/>
      <c r="AN1760" s="2"/>
      <c r="AO1760" s="2"/>
      <c r="AP1760" s="2"/>
      <c r="AQ1760" s="2"/>
      <c r="AR1760" s="2"/>
      <c r="AS1760" s="2"/>
      <c r="AT1760" s="2"/>
      <c r="AU1760" s="2"/>
      <c r="AV1760" s="2"/>
      <c r="AW1760" s="2"/>
      <c r="AX1760" s="2"/>
      <c r="AY1760" s="2"/>
      <c r="AZ1760" s="2"/>
      <c r="BA1760" s="2"/>
      <c r="BB1760" s="2"/>
      <c r="BC1760" s="2"/>
      <c r="BD1760" s="2"/>
      <c r="BE1760" s="2"/>
      <c r="BF1760" s="2"/>
      <c r="BG1760" s="2"/>
      <c r="BH1760" s="2"/>
      <c r="BI1760" s="2"/>
      <c r="BJ1760" s="2"/>
      <c r="BK1760" s="2"/>
      <c r="BL1760" s="2"/>
      <c r="BM1760" s="2"/>
      <c r="BN1760" s="2"/>
      <c r="BO1760" s="2"/>
      <c r="BP1760" s="2"/>
      <c r="BQ1760" s="2"/>
      <c r="BR1760" s="2"/>
      <c r="BS1760" s="2"/>
      <c r="BT1760" s="2"/>
      <c r="BU1760" s="2"/>
      <c r="BV1760" s="2"/>
      <c r="BW1760" s="2"/>
      <c r="BX1760" s="2"/>
      <c r="BY1760" s="2"/>
      <c r="BZ1760" s="2"/>
      <c r="CA1760" s="2"/>
      <c r="CB1760" s="2"/>
      <c r="CC1760" s="2"/>
      <c r="CD1760" s="2"/>
      <c r="CE1760" s="2"/>
      <c r="CF1760" s="2"/>
      <c r="CG1760" s="2"/>
      <c r="CH1760" s="2"/>
      <c r="CI1760" s="2"/>
      <c r="CJ1760" s="2"/>
      <c r="CK1760" s="2"/>
      <c r="CL1760" s="2"/>
      <c r="CM1760" s="2"/>
      <c r="CN1760" s="2"/>
      <c r="CO1760" s="2"/>
      <c r="CP1760" s="2"/>
      <c r="CQ1760" s="2"/>
      <c r="CR1760" s="2"/>
      <c r="CS1760" s="2"/>
      <c r="CT1760" s="2"/>
      <c r="CU1760" s="2"/>
      <c r="CV1760" s="2"/>
      <c r="CW1760" s="2"/>
      <c r="CX1760" s="2"/>
      <c r="CY1760" s="2"/>
      <c r="CZ1760" s="2"/>
      <c r="DA1760" s="2"/>
      <c r="DB1760" s="2"/>
      <c r="DC1760" s="2"/>
      <c r="DD1760" s="2"/>
      <c r="DE1760" s="2"/>
      <c r="DF1760" s="2"/>
      <c r="DG1760" s="2"/>
      <c r="DH1760" s="2"/>
      <c r="DI1760" s="2"/>
      <c r="DJ1760" s="2"/>
      <c r="DK1760" s="2"/>
      <c r="DL1760" s="2"/>
      <c r="DM1760" s="2"/>
      <c r="DN1760" s="2"/>
      <c r="DO1760" s="2"/>
      <c r="DP1760" s="2"/>
      <c r="DQ1760" s="2"/>
      <c r="DR1760" s="2"/>
      <c r="DS1760" s="2"/>
      <c r="DT1760" s="2"/>
      <c r="DU1760" s="2"/>
      <c r="DV1760" s="2"/>
      <c r="DW1760" s="2"/>
      <c r="DX1760" s="2"/>
      <c r="DY1760" s="2"/>
      <c r="DZ1760" s="2"/>
      <c r="EA1760" s="2"/>
      <c r="EB1760" s="2"/>
      <c r="EC1760" s="2"/>
      <c r="ED1760" s="2"/>
      <c r="EE1760" s="2"/>
      <c r="EF1760" s="2"/>
      <c r="EG1760" s="2"/>
      <c r="EH1760" s="2"/>
      <c r="EI1760" s="2"/>
      <c r="EJ1760" s="2"/>
      <c r="EK1760" s="2"/>
      <c r="EL1760" s="2"/>
      <c r="EM1760" s="2"/>
      <c r="EN1760" s="2"/>
      <c r="EO1760" s="2"/>
      <c r="EP1760" s="2"/>
      <c r="EQ1760" s="2"/>
      <c r="ER1760" s="2"/>
      <c r="ES1760" s="2"/>
      <c r="ET1760" s="2"/>
      <c r="EU1760" s="2"/>
      <c r="EV1760" s="2"/>
      <c r="EW1760" s="2"/>
      <c r="EX1760" s="2"/>
      <c r="EY1760" s="2"/>
      <c r="EZ1760" s="2"/>
      <c r="FA1760" s="2"/>
      <c r="FB1760" s="2"/>
      <c r="FC1760" s="2"/>
    </row>
    <row r="1761" spans="1:159" s="4" customFormat="1">
      <c r="A1761" s="50" t="s">
        <v>2412</v>
      </c>
      <c r="B1761" s="59" t="s">
        <v>2754</v>
      </c>
      <c r="C1761" s="60">
        <v>5231</v>
      </c>
      <c r="D1761" s="59" t="s">
        <v>3201</v>
      </c>
      <c r="E1761" s="78" t="str">
        <f>IFERROR(VLOOKUP($C1761,'2025-26 School Level AAFTE'!$C$2:$L$2349,9,FALSE), "No")</f>
        <v>Yes</v>
      </c>
      <c r="F1761" s="67">
        <f>IFERROR(VLOOKUP($C1761,'2025-26 School Level AAFTE'!$C$2:$J$2349,8,FALSE), 0)</f>
        <v>36.11</v>
      </c>
      <c r="G1761" s="69">
        <f>IFERROR(IF(E1761= "yes",VLOOKUP(C1761,Summary!$B:$I,6,0),0),0)</f>
        <v>0</v>
      </c>
      <c r="H1761" s="68">
        <f t="shared" si="301"/>
        <v>36.11</v>
      </c>
      <c r="I1761" s="110">
        <f>VLOOKUP($A1761,'2026-27 Salary &amp; Benefits'!$A:$I,3,FALSE)</f>
        <v>1</v>
      </c>
      <c r="J1761" s="110">
        <f>VLOOKUP($A1761,'2026-27 Salary &amp; Benefits'!$A:$I,4,FALSE)</f>
        <v>1</v>
      </c>
      <c r="K1761" s="101">
        <f t="shared" si="302"/>
        <v>36.11</v>
      </c>
      <c r="L1761" s="100">
        <f t="shared" si="303"/>
        <v>0.106</v>
      </c>
      <c r="M1761" s="102">
        <f>'2026-27 Salary &amp; Benefits'!$E$6</f>
        <v>78209</v>
      </c>
      <c r="N1761" s="102">
        <f>'2026-27 Salary &amp; Benefits'!$F$6</f>
        <v>82248</v>
      </c>
      <c r="O1761" s="7">
        <f t="shared" si="304"/>
        <v>8290.15</v>
      </c>
      <c r="P1761" s="7">
        <f t="shared" si="305"/>
        <v>428.14000000000124</v>
      </c>
      <c r="Q1761" s="7">
        <f>'2026-27 Salary &amp; Benefits'!G$6</f>
        <v>16817.759999999998</v>
      </c>
      <c r="R1761" s="103">
        <f>'2026-27 Salary &amp; Benefits'!H$6</f>
        <v>0.16020000000000001</v>
      </c>
      <c r="S1761" s="103">
        <f>'2026-27 Salary &amp; Benefits'!I$6</f>
        <v>0.15390000000000001</v>
      </c>
      <c r="T1761" s="7">
        <f t="shared" si="306"/>
        <v>3176.66</v>
      </c>
      <c r="U1761" s="7">
        <f t="shared" si="307"/>
        <v>145.30000000000001</v>
      </c>
      <c r="V1761" s="7">
        <f t="shared" si="308"/>
        <v>22.36</v>
      </c>
      <c r="W1761" s="7">
        <f t="shared" si="309"/>
        <v>167.66000000000003</v>
      </c>
      <c r="X1761" s="18">
        <f t="shared" si="310"/>
        <v>12062.61</v>
      </c>
      <c r="Y1761" s="2"/>
      <c r="Z1761" s="2"/>
      <c r="AA1761" s="2"/>
      <c r="AB1761" s="2"/>
      <c r="AC1761" s="2"/>
      <c r="AD1761" s="2"/>
      <c r="AE1761" s="2"/>
      <c r="AF1761" s="2"/>
      <c r="AG1761" s="2"/>
      <c r="AH1761" s="2"/>
      <c r="AI1761" s="2"/>
      <c r="AJ1761" s="2"/>
      <c r="AK1761" s="2"/>
      <c r="AL1761" s="2"/>
      <c r="AM1761" s="2"/>
      <c r="AN1761" s="2"/>
      <c r="AO1761" s="2"/>
      <c r="AP1761" s="2"/>
      <c r="AQ1761" s="2"/>
      <c r="AR1761" s="2"/>
      <c r="AS1761" s="2"/>
      <c r="AT1761" s="2"/>
      <c r="AU1761" s="2"/>
      <c r="AV1761" s="2"/>
      <c r="AW1761" s="2"/>
      <c r="AX1761" s="2"/>
      <c r="AY1761" s="2"/>
      <c r="AZ1761" s="2"/>
      <c r="BA1761" s="2"/>
      <c r="BB1761" s="2"/>
      <c r="BC1761" s="2"/>
      <c r="BD1761" s="2"/>
      <c r="BE1761" s="2"/>
      <c r="BF1761" s="2"/>
      <c r="BG1761" s="2"/>
      <c r="BH1761" s="2"/>
      <c r="BI1761" s="2"/>
      <c r="BJ1761" s="2"/>
      <c r="BK1761" s="2"/>
      <c r="BL1761" s="2"/>
      <c r="BM1761" s="2"/>
      <c r="BN1761" s="2"/>
      <c r="BO1761" s="2"/>
      <c r="BP1761" s="2"/>
      <c r="BQ1761" s="2"/>
      <c r="BR1761" s="2"/>
      <c r="BS1761" s="2"/>
      <c r="BT1761" s="2"/>
      <c r="BU1761" s="2"/>
      <c r="BV1761" s="2"/>
      <c r="BW1761" s="2"/>
      <c r="BX1761" s="2"/>
      <c r="BY1761" s="2"/>
      <c r="BZ1761" s="2"/>
      <c r="CA1761" s="2"/>
      <c r="CB1761" s="2"/>
      <c r="CC1761" s="2"/>
      <c r="CD1761" s="2"/>
      <c r="CE1761" s="2"/>
      <c r="CF1761" s="2"/>
      <c r="CG1761" s="2"/>
      <c r="CH1761" s="2"/>
      <c r="CI1761" s="2"/>
      <c r="CJ1761" s="2"/>
      <c r="CK1761" s="2"/>
      <c r="CL1761" s="2"/>
      <c r="CM1761" s="2"/>
      <c r="CN1761" s="2"/>
      <c r="CO1761" s="2"/>
      <c r="CP1761" s="2"/>
      <c r="CQ1761" s="2"/>
      <c r="CR1761" s="2"/>
      <c r="CS1761" s="2"/>
      <c r="CT1761" s="2"/>
      <c r="CU1761" s="2"/>
      <c r="CV1761" s="2"/>
      <c r="CW1761" s="2"/>
      <c r="CX1761" s="2"/>
      <c r="CY1761" s="2"/>
      <c r="CZ1761" s="2"/>
      <c r="DA1761" s="2"/>
      <c r="DB1761" s="2"/>
      <c r="DC1761" s="2"/>
      <c r="DD1761" s="2"/>
      <c r="DE1761" s="2"/>
      <c r="DF1761" s="2"/>
      <c r="DG1761" s="2"/>
      <c r="DH1761" s="2"/>
      <c r="DI1761" s="2"/>
      <c r="DJ1761" s="2"/>
      <c r="DK1761" s="2"/>
      <c r="DL1761" s="2"/>
      <c r="DM1761" s="2"/>
      <c r="DN1761" s="2"/>
      <c r="DO1761" s="2"/>
      <c r="DP1761" s="2"/>
      <c r="DQ1761" s="2"/>
      <c r="DR1761" s="2"/>
      <c r="DS1761" s="2"/>
      <c r="DT1761" s="2"/>
      <c r="DU1761" s="2"/>
      <c r="DV1761" s="2"/>
      <c r="DW1761" s="2"/>
      <c r="DX1761" s="2"/>
      <c r="DY1761" s="2"/>
      <c r="DZ1761" s="2"/>
      <c r="EA1761" s="2"/>
      <c r="EB1761" s="2"/>
      <c r="EC1761" s="2"/>
      <c r="ED1761" s="2"/>
      <c r="EE1761" s="2"/>
      <c r="EF1761" s="2"/>
      <c r="EG1761" s="2"/>
      <c r="EH1761" s="2"/>
      <c r="EI1761" s="2"/>
      <c r="EJ1761" s="2"/>
      <c r="EK1761" s="2"/>
      <c r="EL1761" s="2"/>
      <c r="EM1761" s="2"/>
      <c r="EN1761" s="2"/>
      <c r="EO1761" s="2"/>
      <c r="EP1761" s="2"/>
      <c r="EQ1761" s="2"/>
      <c r="ER1761" s="2"/>
      <c r="ES1761" s="2"/>
      <c r="ET1761" s="2"/>
      <c r="EU1761" s="2"/>
      <c r="EV1761" s="2"/>
      <c r="EW1761" s="2"/>
      <c r="EX1761" s="2"/>
      <c r="EY1761" s="2"/>
      <c r="EZ1761" s="2"/>
      <c r="FA1761" s="2"/>
      <c r="FB1761" s="2"/>
      <c r="FC1761" s="2"/>
    </row>
    <row r="1762" spans="1:159" s="4" customFormat="1">
      <c r="A1762" s="50" t="s">
        <v>2412</v>
      </c>
      <c r="B1762" s="59" t="s">
        <v>2754</v>
      </c>
      <c r="C1762" s="60">
        <v>5385</v>
      </c>
      <c r="D1762" s="59" t="s">
        <v>2067</v>
      </c>
      <c r="E1762" s="78" t="str">
        <f>IFERROR(VLOOKUP($C1762,'2025-26 School Level AAFTE'!$C$2:$L$2349,9,FALSE), "No")</f>
        <v>Yes</v>
      </c>
      <c r="F1762" s="67">
        <f>IFERROR(VLOOKUP($C1762,'2025-26 School Level AAFTE'!$C$2:$J$2349,8,FALSE), 0)</f>
        <v>844.5</v>
      </c>
      <c r="G1762" s="69">
        <f>IFERROR(IF(E1762= "yes",VLOOKUP(C1762,Summary!$B:$I,6,0),0),0)</f>
        <v>0</v>
      </c>
      <c r="H1762" s="68">
        <f t="shared" si="301"/>
        <v>844.5</v>
      </c>
      <c r="I1762" s="110">
        <f>VLOOKUP($A1762,'2026-27 Salary &amp; Benefits'!$A:$I,3,FALSE)</f>
        <v>1</v>
      </c>
      <c r="J1762" s="110">
        <f>VLOOKUP($A1762,'2026-27 Salary &amp; Benefits'!$A:$I,4,FALSE)</f>
        <v>1</v>
      </c>
      <c r="K1762" s="101">
        <f t="shared" si="302"/>
        <v>844.5</v>
      </c>
      <c r="L1762" s="100">
        <f t="shared" si="303"/>
        <v>2.4769999999999999</v>
      </c>
      <c r="M1762" s="102">
        <f>'2026-27 Salary &amp; Benefits'!$E$6</f>
        <v>78209</v>
      </c>
      <c r="N1762" s="102">
        <f>'2026-27 Salary &amp; Benefits'!$F$6</f>
        <v>82248</v>
      </c>
      <c r="O1762" s="7">
        <f t="shared" si="304"/>
        <v>193723.69</v>
      </c>
      <c r="P1762" s="7">
        <f t="shared" si="305"/>
        <v>10004.609999999986</v>
      </c>
      <c r="Q1762" s="7">
        <f>'2026-27 Salary &amp; Benefits'!G$6</f>
        <v>16817.759999999998</v>
      </c>
      <c r="R1762" s="103">
        <f>'2026-27 Salary &amp; Benefits'!H$6</f>
        <v>0.16020000000000001</v>
      </c>
      <c r="S1762" s="103">
        <f>'2026-27 Salary &amp; Benefits'!I$6</f>
        <v>0.15390000000000001</v>
      </c>
      <c r="T1762" s="7">
        <f t="shared" si="306"/>
        <v>74231.839999999997</v>
      </c>
      <c r="U1762" s="7">
        <f t="shared" si="307"/>
        <v>3395.47</v>
      </c>
      <c r="V1762" s="7">
        <f t="shared" si="308"/>
        <v>522.55999999999995</v>
      </c>
      <c r="W1762" s="7">
        <f t="shared" si="309"/>
        <v>3918.0299999999997</v>
      </c>
      <c r="X1762" s="18">
        <f t="shared" si="310"/>
        <v>281878.17000000004</v>
      </c>
      <c r="Y1762" s="2"/>
      <c r="Z1762" s="2"/>
      <c r="AA1762" s="2"/>
      <c r="AB1762" s="2"/>
      <c r="AC1762" s="2"/>
      <c r="AD1762" s="2"/>
      <c r="AE1762" s="2"/>
      <c r="AF1762" s="2"/>
      <c r="AG1762" s="2"/>
      <c r="AH1762" s="2"/>
      <c r="AI1762" s="2"/>
      <c r="AJ1762" s="2"/>
      <c r="AK1762" s="2"/>
      <c r="AL1762" s="2"/>
      <c r="AM1762" s="2"/>
      <c r="AN1762" s="2"/>
      <c r="AO1762" s="2"/>
      <c r="AP1762" s="2"/>
      <c r="AQ1762" s="2"/>
      <c r="AR1762" s="2"/>
      <c r="AS1762" s="2"/>
      <c r="AT1762" s="2"/>
      <c r="AU1762" s="2"/>
      <c r="AV1762" s="2"/>
      <c r="AW1762" s="2"/>
      <c r="AX1762" s="2"/>
      <c r="AY1762" s="2"/>
      <c r="AZ1762" s="2"/>
      <c r="BA1762" s="2"/>
      <c r="BB1762" s="2"/>
      <c r="BC1762" s="2"/>
      <c r="BD1762" s="2"/>
      <c r="BE1762" s="2"/>
      <c r="BF1762" s="2"/>
      <c r="BG1762" s="2"/>
      <c r="BH1762" s="2"/>
      <c r="BI1762" s="2"/>
      <c r="BJ1762" s="2"/>
      <c r="BK1762" s="2"/>
      <c r="BL1762" s="2"/>
      <c r="BM1762" s="2"/>
      <c r="BN1762" s="2"/>
      <c r="BO1762" s="2"/>
      <c r="BP1762" s="2"/>
      <c r="BQ1762" s="2"/>
      <c r="BR1762" s="2"/>
      <c r="BS1762" s="2"/>
      <c r="BT1762" s="2"/>
      <c r="BU1762" s="2"/>
      <c r="BV1762" s="2"/>
      <c r="BW1762" s="2"/>
      <c r="BX1762" s="2"/>
      <c r="BY1762" s="2"/>
      <c r="BZ1762" s="2"/>
      <c r="CA1762" s="2"/>
      <c r="CB1762" s="2"/>
      <c r="CC1762" s="2"/>
      <c r="CD1762" s="2"/>
      <c r="CE1762" s="2"/>
      <c r="CF1762" s="2"/>
      <c r="CG1762" s="2"/>
      <c r="CH1762" s="2"/>
      <c r="CI1762" s="2"/>
      <c r="CJ1762" s="2"/>
      <c r="CK1762" s="2"/>
      <c r="CL1762" s="2"/>
      <c r="CM1762" s="2"/>
      <c r="CN1762" s="2"/>
      <c r="CO1762" s="2"/>
      <c r="CP1762" s="2"/>
      <c r="CQ1762" s="2"/>
      <c r="CR1762" s="2"/>
      <c r="CS1762" s="2"/>
      <c r="CT1762" s="2"/>
      <c r="CU1762" s="2"/>
      <c r="CV1762" s="2"/>
      <c r="CW1762" s="2"/>
      <c r="CX1762" s="2"/>
      <c r="CY1762" s="2"/>
      <c r="CZ1762" s="2"/>
      <c r="DA1762" s="2"/>
      <c r="DB1762" s="2"/>
      <c r="DC1762" s="2"/>
      <c r="DD1762" s="2"/>
      <c r="DE1762" s="2"/>
      <c r="DF1762" s="2"/>
      <c r="DG1762" s="2"/>
      <c r="DH1762" s="2"/>
      <c r="DI1762" s="2"/>
      <c r="DJ1762" s="2"/>
      <c r="DK1762" s="2"/>
      <c r="DL1762" s="2"/>
      <c r="DM1762" s="2"/>
      <c r="DN1762" s="2"/>
      <c r="DO1762" s="2"/>
      <c r="DP1762" s="2"/>
      <c r="DQ1762" s="2"/>
      <c r="DR1762" s="2"/>
      <c r="DS1762" s="2"/>
      <c r="DT1762" s="2"/>
      <c r="DU1762" s="2"/>
      <c r="DV1762" s="2"/>
      <c r="DW1762" s="2"/>
      <c r="DX1762" s="2"/>
      <c r="DY1762" s="2"/>
      <c r="DZ1762" s="2"/>
      <c r="EA1762" s="2"/>
      <c r="EB1762" s="2"/>
      <c r="EC1762" s="2"/>
      <c r="ED1762" s="2"/>
      <c r="EE1762" s="2"/>
      <c r="EF1762" s="2"/>
      <c r="EG1762" s="2"/>
      <c r="EH1762" s="2"/>
      <c r="EI1762" s="2"/>
      <c r="EJ1762" s="2"/>
      <c r="EK1762" s="2"/>
      <c r="EL1762" s="2"/>
      <c r="EM1762" s="2"/>
      <c r="EN1762" s="2"/>
      <c r="EO1762" s="2"/>
      <c r="EP1762" s="2"/>
      <c r="EQ1762" s="2"/>
      <c r="ER1762" s="2"/>
      <c r="ES1762" s="2"/>
      <c r="ET1762" s="2"/>
      <c r="EU1762" s="2"/>
      <c r="EV1762" s="2"/>
      <c r="EW1762" s="2"/>
      <c r="EX1762" s="2"/>
      <c r="EY1762" s="2"/>
      <c r="EZ1762" s="2"/>
      <c r="FA1762" s="2"/>
      <c r="FB1762" s="2"/>
      <c r="FC1762" s="2"/>
    </row>
    <row r="1763" spans="1:159" s="4" customFormat="1">
      <c r="A1763" s="50" t="s">
        <v>2412</v>
      </c>
      <c r="B1763" s="59" t="s">
        <v>2754</v>
      </c>
      <c r="C1763" s="60">
        <v>5561</v>
      </c>
      <c r="D1763" s="59" t="s">
        <v>3199</v>
      </c>
      <c r="E1763" s="78" t="str">
        <f>IFERROR(VLOOKUP($C1763,'2025-26 School Level AAFTE'!$C$2:$L$2349,9,FALSE), "No")</f>
        <v>Yes</v>
      </c>
      <c r="F1763" s="67">
        <f>IFERROR(VLOOKUP($C1763,'2025-26 School Level AAFTE'!$C$2:$J$2349,8,FALSE), 0)</f>
        <v>32.4</v>
      </c>
      <c r="G1763" s="69">
        <f>IFERROR(IF(E1763= "yes",VLOOKUP(C1763,Summary!$B:$I,6,0),0),0)</f>
        <v>0</v>
      </c>
      <c r="H1763" s="68">
        <f t="shared" si="301"/>
        <v>32.4</v>
      </c>
      <c r="I1763" s="110">
        <f>VLOOKUP($A1763,'2026-27 Salary &amp; Benefits'!$A:$I,3,FALSE)</f>
        <v>1</v>
      </c>
      <c r="J1763" s="110">
        <f>VLOOKUP($A1763,'2026-27 Salary &amp; Benefits'!$A:$I,4,FALSE)</f>
        <v>1</v>
      </c>
      <c r="K1763" s="101">
        <f t="shared" si="302"/>
        <v>32.4</v>
      </c>
      <c r="L1763" s="100">
        <f t="shared" si="303"/>
        <v>9.5000000000000001E-2</v>
      </c>
      <c r="M1763" s="102">
        <f>'2026-27 Salary &amp; Benefits'!$E$6</f>
        <v>78209</v>
      </c>
      <c r="N1763" s="102">
        <f>'2026-27 Salary &amp; Benefits'!$F$6</f>
        <v>82248</v>
      </c>
      <c r="O1763" s="7">
        <f t="shared" si="304"/>
        <v>7429.86</v>
      </c>
      <c r="P1763" s="7">
        <f t="shared" si="305"/>
        <v>383.70000000000073</v>
      </c>
      <c r="Q1763" s="7">
        <f>'2026-27 Salary &amp; Benefits'!G$6</f>
        <v>16817.759999999998</v>
      </c>
      <c r="R1763" s="103">
        <f>'2026-27 Salary &amp; Benefits'!H$6</f>
        <v>0.16020000000000001</v>
      </c>
      <c r="S1763" s="103">
        <f>'2026-27 Salary &amp; Benefits'!I$6</f>
        <v>0.15390000000000001</v>
      </c>
      <c r="T1763" s="7">
        <f t="shared" si="306"/>
        <v>2847</v>
      </c>
      <c r="U1763" s="7">
        <f t="shared" si="307"/>
        <v>130.22999999999999</v>
      </c>
      <c r="V1763" s="7">
        <f t="shared" si="308"/>
        <v>20.04</v>
      </c>
      <c r="W1763" s="7">
        <f t="shared" si="309"/>
        <v>150.26999999999998</v>
      </c>
      <c r="X1763" s="18">
        <f t="shared" si="310"/>
        <v>10810.830000000002</v>
      </c>
      <c r="Y1763" s="2"/>
      <c r="Z1763" s="2"/>
      <c r="AA1763" s="2"/>
      <c r="AB1763" s="2"/>
      <c r="AC1763" s="2"/>
      <c r="AD1763" s="2"/>
      <c r="AE1763" s="2"/>
      <c r="AF1763" s="2"/>
      <c r="AG1763" s="2"/>
      <c r="AH1763" s="2"/>
      <c r="AI1763" s="2"/>
      <c r="AJ1763" s="2"/>
      <c r="AK1763" s="2"/>
      <c r="AL1763" s="2"/>
      <c r="AM1763" s="2"/>
      <c r="AN1763" s="2"/>
      <c r="AO1763" s="2"/>
      <c r="AP1763" s="2"/>
      <c r="AQ1763" s="2"/>
      <c r="AR1763" s="2"/>
      <c r="AS1763" s="2"/>
      <c r="AT1763" s="2"/>
      <c r="AU1763" s="2"/>
      <c r="AV1763" s="2"/>
      <c r="AW1763" s="2"/>
      <c r="AX1763" s="2"/>
      <c r="AY1763" s="2"/>
      <c r="AZ1763" s="2"/>
      <c r="BA1763" s="2"/>
      <c r="BB1763" s="2"/>
      <c r="BC1763" s="2"/>
      <c r="BD1763" s="2"/>
      <c r="BE1763" s="2"/>
      <c r="BF1763" s="2"/>
      <c r="BG1763" s="2"/>
      <c r="BH1763" s="2"/>
      <c r="BI1763" s="2"/>
      <c r="BJ1763" s="2"/>
      <c r="BK1763" s="2"/>
      <c r="BL1763" s="2"/>
      <c r="BM1763" s="2"/>
      <c r="BN1763" s="2"/>
      <c r="BO1763" s="2"/>
      <c r="BP1763" s="2"/>
      <c r="BQ1763" s="2"/>
      <c r="BR1763" s="2"/>
      <c r="BS1763" s="2"/>
      <c r="BT1763" s="2"/>
      <c r="BU1763" s="2"/>
      <c r="BV1763" s="2"/>
      <c r="BW1763" s="2"/>
      <c r="BX1763" s="2"/>
      <c r="BY1763" s="2"/>
      <c r="BZ1763" s="2"/>
      <c r="CA1763" s="2"/>
      <c r="CB1763" s="2"/>
      <c r="CC1763" s="2"/>
      <c r="CD1763" s="2"/>
      <c r="CE1763" s="2"/>
      <c r="CF1763" s="2"/>
      <c r="CG1763" s="2"/>
      <c r="CH1763" s="2"/>
      <c r="CI1763" s="2"/>
      <c r="CJ1763" s="2"/>
      <c r="CK1763" s="2"/>
      <c r="CL1763" s="2"/>
      <c r="CM1763" s="2"/>
      <c r="CN1763" s="2"/>
      <c r="CO1763" s="2"/>
      <c r="CP1763" s="2"/>
      <c r="CQ1763" s="2"/>
      <c r="CR1763" s="2"/>
      <c r="CS1763" s="2"/>
      <c r="CT1763" s="2"/>
      <c r="CU1763" s="2"/>
      <c r="CV1763" s="2"/>
      <c r="CW1763" s="2"/>
      <c r="CX1763" s="2"/>
      <c r="CY1763" s="2"/>
      <c r="CZ1763" s="2"/>
      <c r="DA1763" s="2"/>
      <c r="DB1763" s="2"/>
      <c r="DC1763" s="2"/>
      <c r="DD1763" s="2"/>
      <c r="DE1763" s="2"/>
      <c r="DF1763" s="2"/>
      <c r="DG1763" s="2"/>
      <c r="DH1763" s="2"/>
      <c r="DI1763" s="2"/>
      <c r="DJ1763" s="2"/>
      <c r="DK1763" s="2"/>
      <c r="DL1763" s="2"/>
      <c r="DM1763" s="2"/>
      <c r="DN1763" s="2"/>
      <c r="DO1763" s="2"/>
      <c r="DP1763" s="2"/>
      <c r="DQ1763" s="2"/>
      <c r="DR1763" s="2"/>
      <c r="DS1763" s="2"/>
      <c r="DT1763" s="2"/>
      <c r="DU1763" s="2"/>
      <c r="DV1763" s="2"/>
      <c r="DW1763" s="2"/>
      <c r="DX1763" s="2"/>
      <c r="DY1763" s="2"/>
      <c r="DZ1763" s="2"/>
      <c r="EA1763" s="2"/>
      <c r="EB1763" s="2"/>
      <c r="EC1763" s="2"/>
      <c r="ED1763" s="2"/>
      <c r="EE1763" s="2"/>
      <c r="EF1763" s="2"/>
      <c r="EG1763" s="2"/>
      <c r="EH1763" s="2"/>
      <c r="EI1763" s="2"/>
      <c r="EJ1763" s="2"/>
      <c r="EK1763" s="2"/>
      <c r="EL1763" s="2"/>
      <c r="EM1763" s="2"/>
      <c r="EN1763" s="2"/>
      <c r="EO1763" s="2"/>
      <c r="EP1763" s="2"/>
      <c r="EQ1763" s="2"/>
      <c r="ER1763" s="2"/>
      <c r="ES1763" s="2"/>
      <c r="ET1763" s="2"/>
      <c r="EU1763" s="2"/>
      <c r="EV1763" s="2"/>
      <c r="EW1763" s="2"/>
      <c r="EX1763" s="2"/>
      <c r="EY1763" s="2"/>
      <c r="EZ1763" s="2"/>
      <c r="FA1763" s="2"/>
      <c r="FB1763" s="2"/>
      <c r="FC1763" s="2"/>
    </row>
    <row r="1764" spans="1:159" s="4" customFormat="1">
      <c r="A1764" s="48" t="s">
        <v>2298</v>
      </c>
      <c r="B1764" s="59" t="s">
        <v>2755</v>
      </c>
      <c r="C1764" s="60">
        <v>5075</v>
      </c>
      <c r="D1764" s="59" t="s">
        <v>1240</v>
      </c>
      <c r="E1764" s="78" t="str">
        <f>IFERROR(VLOOKUP($C1764,'2025-26 School Level AAFTE'!$C$2:$L$2349,9,FALSE), "No")</f>
        <v>Yes</v>
      </c>
      <c r="F1764" s="67">
        <f>IFERROR(VLOOKUP($C1764,'2025-26 School Level AAFTE'!$C$2:$J$2349,8,FALSE), 0)</f>
        <v>111.39</v>
      </c>
      <c r="G1764" s="69">
        <f>IFERROR(IF(E1764= "yes",VLOOKUP(C1764,Summary!$B:$I,6,0),0),0)</f>
        <v>0</v>
      </c>
      <c r="H1764" s="68">
        <f t="shared" si="301"/>
        <v>111.39</v>
      </c>
      <c r="I1764" s="110">
        <f>VLOOKUP($A1764,'2026-27 Salary &amp; Benefits'!$A:$I,3,FALSE)</f>
        <v>1</v>
      </c>
      <c r="J1764" s="110">
        <f>VLOOKUP($A1764,'2026-27 Salary &amp; Benefits'!$A:$I,4,FALSE)</f>
        <v>1</v>
      </c>
      <c r="K1764" s="101">
        <f t="shared" si="302"/>
        <v>111.39</v>
      </c>
      <c r="L1764" s="100">
        <f t="shared" si="303"/>
        <v>0.32700000000000001</v>
      </c>
      <c r="M1764" s="102">
        <f>'2026-27 Salary &amp; Benefits'!$E$6</f>
        <v>78209</v>
      </c>
      <c r="N1764" s="102">
        <f>'2026-27 Salary &amp; Benefits'!$F$6</f>
        <v>82248</v>
      </c>
      <c r="O1764" s="7">
        <f t="shared" si="304"/>
        <v>25574.34</v>
      </c>
      <c r="P1764" s="7">
        <f t="shared" si="305"/>
        <v>1320.7599999999984</v>
      </c>
      <c r="Q1764" s="7">
        <f>'2026-27 Salary &amp; Benefits'!G$6</f>
        <v>16817.759999999998</v>
      </c>
      <c r="R1764" s="103">
        <f>'2026-27 Salary &amp; Benefits'!H$6</f>
        <v>0.16020000000000001</v>
      </c>
      <c r="S1764" s="103">
        <f>'2026-27 Salary &amp; Benefits'!I$6</f>
        <v>0.15390000000000001</v>
      </c>
      <c r="T1764" s="7">
        <f t="shared" si="306"/>
        <v>9799.68</v>
      </c>
      <c r="U1764" s="7">
        <f t="shared" si="307"/>
        <v>448.25</v>
      </c>
      <c r="V1764" s="7">
        <f t="shared" si="308"/>
        <v>68.989999999999995</v>
      </c>
      <c r="W1764" s="7">
        <f t="shared" si="309"/>
        <v>517.24</v>
      </c>
      <c r="X1764" s="18">
        <f t="shared" si="310"/>
        <v>37212.019999999997</v>
      </c>
      <c r="Y1764" s="2"/>
      <c r="Z1764" s="2"/>
      <c r="AA1764" s="2"/>
      <c r="AB1764" s="2"/>
      <c r="AC1764" s="2"/>
      <c r="AD1764" s="2"/>
      <c r="AE1764" s="2"/>
      <c r="AF1764" s="2"/>
      <c r="AG1764" s="2"/>
      <c r="AH1764" s="2"/>
      <c r="AI1764" s="2"/>
      <c r="AJ1764" s="2"/>
      <c r="AK1764" s="2"/>
      <c r="AL1764" s="2"/>
      <c r="AM1764" s="2"/>
      <c r="AN1764" s="2"/>
      <c r="AO1764" s="2"/>
      <c r="AP1764" s="2"/>
      <c r="AQ1764" s="2"/>
      <c r="AR1764" s="2"/>
      <c r="AS1764" s="2"/>
      <c r="AT1764" s="2"/>
      <c r="AU1764" s="2"/>
      <c r="AV1764" s="2"/>
      <c r="AW1764" s="2"/>
      <c r="AX1764" s="2"/>
      <c r="AY1764" s="2"/>
      <c r="AZ1764" s="2"/>
      <c r="BA1764" s="2"/>
      <c r="BB1764" s="2"/>
      <c r="BC1764" s="2"/>
      <c r="BD1764" s="2"/>
      <c r="BE1764" s="2"/>
      <c r="BF1764" s="2"/>
      <c r="BG1764" s="2"/>
      <c r="BH1764" s="2"/>
      <c r="BI1764" s="2"/>
      <c r="BJ1764" s="2"/>
      <c r="BK1764" s="2"/>
      <c r="BL1764" s="2"/>
      <c r="BM1764" s="2"/>
      <c r="BN1764" s="2"/>
      <c r="BO1764" s="2"/>
      <c r="BP1764" s="2"/>
      <c r="BQ1764" s="2"/>
      <c r="BR1764" s="2"/>
      <c r="BS1764" s="2"/>
      <c r="BT1764" s="2"/>
      <c r="BU1764" s="2"/>
      <c r="BV1764" s="2"/>
      <c r="BW1764" s="2"/>
      <c r="BX1764" s="2"/>
      <c r="BY1764" s="2"/>
      <c r="BZ1764" s="2"/>
      <c r="CA1764" s="2"/>
      <c r="CB1764" s="2"/>
      <c r="CC1764" s="2"/>
      <c r="CD1764" s="2"/>
      <c r="CE1764" s="2"/>
      <c r="CF1764" s="2"/>
      <c r="CG1764" s="2"/>
      <c r="CH1764" s="2"/>
      <c r="CI1764" s="2"/>
      <c r="CJ1764" s="2"/>
      <c r="CK1764" s="2"/>
      <c r="CL1764" s="2"/>
      <c r="CM1764" s="2"/>
      <c r="CN1764" s="2"/>
      <c r="CO1764" s="2"/>
      <c r="CP1764" s="2"/>
      <c r="CQ1764" s="2"/>
      <c r="CR1764" s="2"/>
      <c r="CS1764" s="2"/>
      <c r="CT1764" s="2"/>
      <c r="CU1764" s="2"/>
      <c r="CV1764" s="2"/>
      <c r="CW1764" s="2"/>
      <c r="CX1764" s="2"/>
      <c r="CY1764" s="2"/>
      <c r="CZ1764" s="2"/>
      <c r="DA1764" s="2"/>
      <c r="DB1764" s="2"/>
      <c r="DC1764" s="2"/>
      <c r="DD1764" s="2"/>
      <c r="DE1764" s="2"/>
      <c r="DF1764" s="2"/>
      <c r="DG1764" s="2"/>
      <c r="DH1764" s="2"/>
      <c r="DI1764" s="2"/>
      <c r="DJ1764" s="2"/>
      <c r="DK1764" s="2"/>
      <c r="DL1764" s="2"/>
      <c r="DM1764" s="2"/>
      <c r="DN1764" s="2"/>
      <c r="DO1764" s="2"/>
      <c r="DP1764" s="2"/>
      <c r="DQ1764" s="2"/>
      <c r="DR1764" s="2"/>
      <c r="DS1764" s="2"/>
      <c r="DT1764" s="2"/>
      <c r="DU1764" s="2"/>
      <c r="DV1764" s="2"/>
      <c r="DW1764" s="2"/>
      <c r="DX1764" s="2"/>
      <c r="DY1764" s="2"/>
      <c r="DZ1764" s="2"/>
      <c r="EA1764" s="2"/>
      <c r="EB1764" s="2"/>
      <c r="EC1764" s="2"/>
      <c r="ED1764" s="2"/>
      <c r="EE1764" s="2"/>
      <c r="EF1764" s="2"/>
      <c r="EG1764" s="2"/>
      <c r="EH1764" s="2"/>
      <c r="EI1764" s="2"/>
      <c r="EJ1764" s="2"/>
      <c r="EK1764" s="2"/>
      <c r="EL1764" s="2"/>
      <c r="EM1764" s="2"/>
      <c r="EN1764" s="2"/>
      <c r="EO1764" s="2"/>
      <c r="EP1764" s="2"/>
      <c r="EQ1764" s="2"/>
      <c r="ER1764" s="2"/>
      <c r="ES1764" s="2"/>
      <c r="ET1764" s="2"/>
      <c r="EU1764" s="2"/>
      <c r="EV1764" s="2"/>
      <c r="EW1764" s="2"/>
      <c r="EX1764" s="2"/>
      <c r="EY1764" s="2"/>
      <c r="EZ1764" s="2"/>
      <c r="FA1764" s="2"/>
      <c r="FB1764" s="2"/>
      <c r="FC1764" s="2"/>
    </row>
    <row r="1765" spans="1:159" s="4" customFormat="1">
      <c r="A1765" s="50" t="s">
        <v>2298</v>
      </c>
      <c r="B1765" s="59" t="s">
        <v>2755</v>
      </c>
      <c r="C1765" s="60">
        <v>5226</v>
      </c>
      <c r="D1765" s="59" t="s">
        <v>1242</v>
      </c>
      <c r="E1765" s="78" t="str">
        <f>IFERROR(VLOOKUP($C1765,'2025-26 School Level AAFTE'!$C$2:$L$2349,9,FALSE), "No")</f>
        <v>Yes</v>
      </c>
      <c r="F1765" s="67">
        <f>IFERROR(VLOOKUP($C1765,'2025-26 School Level AAFTE'!$C$2:$J$2349,8,FALSE), 0)</f>
        <v>80.899999999999991</v>
      </c>
      <c r="G1765" s="69">
        <f>IFERROR(IF(E1765= "yes",VLOOKUP(C1765,Summary!$B:$I,6,0),0),0)</f>
        <v>0</v>
      </c>
      <c r="H1765" s="68">
        <f t="shared" si="301"/>
        <v>80.899999999999991</v>
      </c>
      <c r="I1765" s="110">
        <f>VLOOKUP($A1765,'2026-27 Salary &amp; Benefits'!$A:$I,3,FALSE)</f>
        <v>1</v>
      </c>
      <c r="J1765" s="110">
        <f>VLOOKUP($A1765,'2026-27 Salary &amp; Benefits'!$A:$I,4,FALSE)</f>
        <v>1</v>
      </c>
      <c r="K1765" s="101">
        <f t="shared" si="302"/>
        <v>80.899999999999991</v>
      </c>
      <c r="L1765" s="100">
        <f t="shared" si="303"/>
        <v>0.23699999999999999</v>
      </c>
      <c r="M1765" s="102">
        <f>'2026-27 Salary &amp; Benefits'!$E$6</f>
        <v>78209</v>
      </c>
      <c r="N1765" s="102">
        <f>'2026-27 Salary &amp; Benefits'!$F$6</f>
        <v>82248</v>
      </c>
      <c r="O1765" s="7">
        <f t="shared" si="304"/>
        <v>18535.53</v>
      </c>
      <c r="P1765" s="7">
        <f t="shared" si="305"/>
        <v>957.25</v>
      </c>
      <c r="Q1765" s="7">
        <f>'2026-27 Salary &amp; Benefits'!G$6</f>
        <v>16817.759999999998</v>
      </c>
      <c r="R1765" s="103">
        <f>'2026-27 Salary &amp; Benefits'!H$6</f>
        <v>0.16020000000000001</v>
      </c>
      <c r="S1765" s="103">
        <f>'2026-27 Salary &amp; Benefits'!I$6</f>
        <v>0.15390000000000001</v>
      </c>
      <c r="T1765" s="7">
        <f t="shared" si="306"/>
        <v>7102.52</v>
      </c>
      <c r="U1765" s="7">
        <f t="shared" si="307"/>
        <v>324.88</v>
      </c>
      <c r="V1765" s="7">
        <f t="shared" si="308"/>
        <v>50</v>
      </c>
      <c r="W1765" s="7">
        <f t="shared" si="309"/>
        <v>374.88</v>
      </c>
      <c r="X1765" s="18">
        <f t="shared" si="310"/>
        <v>26970.18</v>
      </c>
      <c r="Y1765" s="2"/>
      <c r="Z1765" s="2"/>
      <c r="AA1765" s="2"/>
      <c r="AB1765" s="2"/>
      <c r="AC1765" s="2"/>
      <c r="AD1765" s="2"/>
      <c r="AE1765" s="2"/>
      <c r="AF1765" s="2"/>
      <c r="AG1765" s="2"/>
      <c r="AH1765" s="2"/>
      <c r="AI1765" s="2"/>
      <c r="AJ1765" s="2"/>
      <c r="AK1765" s="2"/>
      <c r="AL1765" s="2"/>
      <c r="AM1765" s="2"/>
      <c r="AN1765" s="2"/>
      <c r="AO1765" s="2"/>
      <c r="AP1765" s="2"/>
      <c r="AQ1765" s="2"/>
      <c r="AR1765" s="2"/>
      <c r="AS1765" s="2"/>
      <c r="AT1765" s="2"/>
      <c r="AU1765" s="2"/>
      <c r="AV1765" s="2"/>
      <c r="AW1765" s="2"/>
      <c r="AX1765" s="2"/>
      <c r="AY1765" s="2"/>
      <c r="AZ1765" s="2"/>
      <c r="BA1765" s="2"/>
      <c r="BB1765" s="2"/>
      <c r="BC1765" s="2"/>
      <c r="BD1765" s="2"/>
      <c r="BE1765" s="2"/>
      <c r="BF1765" s="2"/>
      <c r="BG1765" s="2"/>
      <c r="BH1765" s="2"/>
      <c r="BI1765" s="2"/>
      <c r="BJ1765" s="2"/>
      <c r="BK1765" s="2"/>
      <c r="BL1765" s="2"/>
      <c r="BM1765" s="2"/>
      <c r="BN1765" s="2"/>
      <c r="BO1765" s="2"/>
      <c r="BP1765" s="2"/>
      <c r="BQ1765" s="2"/>
      <c r="BR1765" s="2"/>
      <c r="BS1765" s="2"/>
      <c r="BT1765" s="2"/>
      <c r="BU1765" s="2"/>
      <c r="BV1765" s="2"/>
      <c r="BW1765" s="2"/>
      <c r="BX1765" s="2"/>
      <c r="BY1765" s="2"/>
      <c r="BZ1765" s="2"/>
      <c r="CA1765" s="2"/>
      <c r="CB1765" s="2"/>
      <c r="CC1765" s="2"/>
      <c r="CD1765" s="2"/>
      <c r="CE1765" s="2"/>
      <c r="CF1765" s="2"/>
      <c r="CG1765" s="2"/>
      <c r="CH1765" s="2"/>
      <c r="CI1765" s="2"/>
      <c r="CJ1765" s="2"/>
      <c r="CK1765" s="2"/>
      <c r="CL1765" s="2"/>
      <c r="CM1765" s="2"/>
      <c r="CN1765" s="2"/>
      <c r="CO1765" s="2"/>
      <c r="CP1765" s="2"/>
      <c r="CQ1765" s="2"/>
      <c r="CR1765" s="2"/>
      <c r="CS1765" s="2"/>
      <c r="CT1765" s="2"/>
      <c r="CU1765" s="2"/>
      <c r="CV1765" s="2"/>
      <c r="CW1765" s="2"/>
      <c r="CX1765" s="2"/>
      <c r="CY1765" s="2"/>
      <c r="CZ1765" s="2"/>
      <c r="DA1765" s="2"/>
      <c r="DB1765" s="2"/>
      <c r="DC1765" s="2"/>
      <c r="DD1765" s="2"/>
      <c r="DE1765" s="2"/>
      <c r="DF1765" s="2"/>
      <c r="DG1765" s="2"/>
      <c r="DH1765" s="2"/>
      <c r="DI1765" s="2"/>
      <c r="DJ1765" s="2"/>
      <c r="DK1765" s="2"/>
      <c r="DL1765" s="2"/>
      <c r="DM1765" s="2"/>
      <c r="DN1765" s="2"/>
      <c r="DO1765" s="2"/>
      <c r="DP1765" s="2"/>
      <c r="DQ1765" s="2"/>
      <c r="DR1765" s="2"/>
      <c r="DS1765" s="2"/>
      <c r="DT1765" s="2"/>
      <c r="DU1765" s="2"/>
      <c r="DV1765" s="2"/>
      <c r="DW1765" s="2"/>
      <c r="DX1765" s="2"/>
      <c r="DY1765" s="2"/>
      <c r="DZ1765" s="2"/>
      <c r="EA1765" s="2"/>
      <c r="EB1765" s="2"/>
      <c r="EC1765" s="2"/>
      <c r="ED1765" s="2"/>
      <c r="EE1765" s="2"/>
      <c r="EF1765" s="2"/>
      <c r="EG1765" s="2"/>
      <c r="EH1765" s="2"/>
      <c r="EI1765" s="2"/>
      <c r="EJ1765" s="2"/>
      <c r="EK1765" s="2"/>
      <c r="EL1765" s="2"/>
      <c r="EM1765" s="2"/>
      <c r="EN1765" s="2"/>
      <c r="EO1765" s="2"/>
      <c r="EP1765" s="2"/>
      <c r="EQ1765" s="2"/>
      <c r="ER1765" s="2"/>
      <c r="ES1765" s="2"/>
      <c r="ET1765" s="2"/>
      <c r="EU1765" s="2"/>
      <c r="EV1765" s="2"/>
      <c r="EW1765" s="2"/>
      <c r="EX1765" s="2"/>
      <c r="EY1765" s="2"/>
      <c r="EZ1765" s="2"/>
      <c r="FA1765" s="2"/>
      <c r="FB1765" s="2"/>
      <c r="FC1765" s="2"/>
    </row>
    <row r="1766" spans="1:159" s="4" customFormat="1">
      <c r="A1766" s="50" t="s">
        <v>2298</v>
      </c>
      <c r="B1766" s="59" t="s">
        <v>2755</v>
      </c>
      <c r="C1766" s="60">
        <v>5225</v>
      </c>
      <c r="D1766" s="59" t="s">
        <v>1241</v>
      </c>
      <c r="E1766" s="78" t="str">
        <f>IFERROR(VLOOKUP($C1766,'2025-26 School Level AAFTE'!$C$2:$L$2349,9,FALSE), "No")</f>
        <v>Yes</v>
      </c>
      <c r="F1766" s="67">
        <f>IFERROR(VLOOKUP($C1766,'2025-26 School Level AAFTE'!$C$2:$J$2349,8,FALSE), 0)</f>
        <v>50.2</v>
      </c>
      <c r="G1766" s="69">
        <f>IFERROR(IF(E1766= "yes",VLOOKUP(C1766,Summary!$B:$I,6,0),0),0)</f>
        <v>0</v>
      </c>
      <c r="H1766" s="68">
        <f t="shared" si="301"/>
        <v>50.2</v>
      </c>
      <c r="I1766" s="110">
        <f>VLOOKUP($A1766,'2026-27 Salary &amp; Benefits'!$A:$I,3,FALSE)</f>
        <v>1</v>
      </c>
      <c r="J1766" s="110">
        <f>VLOOKUP($A1766,'2026-27 Salary &amp; Benefits'!$A:$I,4,FALSE)</f>
        <v>1</v>
      </c>
      <c r="K1766" s="101">
        <f t="shared" si="302"/>
        <v>50.2</v>
      </c>
      <c r="L1766" s="100">
        <f t="shared" si="303"/>
        <v>0.14699999999999999</v>
      </c>
      <c r="M1766" s="102">
        <f>'2026-27 Salary &amp; Benefits'!$E$6</f>
        <v>78209</v>
      </c>
      <c r="N1766" s="102">
        <f>'2026-27 Salary &amp; Benefits'!$F$6</f>
        <v>82248</v>
      </c>
      <c r="O1766" s="7">
        <f t="shared" si="304"/>
        <v>11496.72</v>
      </c>
      <c r="P1766" s="7">
        <f t="shared" si="305"/>
        <v>593.73999999999978</v>
      </c>
      <c r="Q1766" s="7">
        <f>'2026-27 Salary &amp; Benefits'!G$6</f>
        <v>16817.759999999998</v>
      </c>
      <c r="R1766" s="103">
        <f>'2026-27 Salary &amp; Benefits'!H$6</f>
        <v>0.16020000000000001</v>
      </c>
      <c r="S1766" s="103">
        <f>'2026-27 Salary &amp; Benefits'!I$6</f>
        <v>0.15390000000000001</v>
      </c>
      <c r="T1766" s="7">
        <f t="shared" si="306"/>
        <v>4405.3599999999997</v>
      </c>
      <c r="U1766" s="7">
        <f t="shared" si="307"/>
        <v>201.51</v>
      </c>
      <c r="V1766" s="7">
        <f t="shared" si="308"/>
        <v>31.01</v>
      </c>
      <c r="W1766" s="7">
        <f t="shared" si="309"/>
        <v>232.51999999999998</v>
      </c>
      <c r="X1766" s="18">
        <f t="shared" si="310"/>
        <v>16728.34</v>
      </c>
      <c r="Y1766" s="2"/>
      <c r="Z1766" s="2"/>
      <c r="AA1766" s="2"/>
      <c r="AB1766" s="2"/>
      <c r="AC1766" s="2"/>
      <c r="AD1766" s="2"/>
      <c r="AE1766" s="2"/>
      <c r="AF1766" s="2"/>
      <c r="AG1766" s="2"/>
      <c r="AH1766" s="2"/>
      <c r="AI1766" s="2"/>
      <c r="AJ1766" s="2"/>
      <c r="AK1766" s="2"/>
      <c r="AL1766" s="2"/>
      <c r="AM1766" s="2"/>
      <c r="AN1766" s="2"/>
      <c r="AO1766" s="2"/>
      <c r="AP1766" s="2"/>
      <c r="AQ1766" s="2"/>
      <c r="AR1766" s="2"/>
      <c r="AS1766" s="2"/>
      <c r="AT1766" s="2"/>
      <c r="AU1766" s="2"/>
      <c r="AV1766" s="2"/>
      <c r="AW1766" s="2"/>
      <c r="AX1766" s="2"/>
      <c r="AY1766" s="2"/>
      <c r="AZ1766" s="2"/>
      <c r="BA1766" s="2"/>
      <c r="BB1766" s="2"/>
      <c r="BC1766" s="2"/>
      <c r="BD1766" s="2"/>
      <c r="BE1766" s="2"/>
      <c r="BF1766" s="2"/>
      <c r="BG1766" s="2"/>
      <c r="BH1766" s="2"/>
      <c r="BI1766" s="2"/>
      <c r="BJ1766" s="2"/>
      <c r="BK1766" s="2"/>
      <c r="BL1766" s="2"/>
      <c r="BM1766" s="2"/>
      <c r="BN1766" s="2"/>
      <c r="BO1766" s="2"/>
      <c r="BP1766" s="2"/>
      <c r="BQ1766" s="2"/>
      <c r="BR1766" s="2"/>
      <c r="BS1766" s="2"/>
      <c r="BT1766" s="2"/>
      <c r="BU1766" s="2"/>
      <c r="BV1766" s="2"/>
      <c r="BW1766" s="2"/>
      <c r="BX1766" s="2"/>
      <c r="BY1766" s="2"/>
      <c r="BZ1766" s="2"/>
      <c r="CA1766" s="2"/>
      <c r="CB1766" s="2"/>
      <c r="CC1766" s="2"/>
      <c r="CD1766" s="2"/>
      <c r="CE1766" s="2"/>
      <c r="CF1766" s="2"/>
      <c r="CG1766" s="2"/>
      <c r="CH1766" s="2"/>
      <c r="CI1766" s="2"/>
      <c r="CJ1766" s="2"/>
      <c r="CK1766" s="2"/>
      <c r="CL1766" s="2"/>
      <c r="CM1766" s="2"/>
      <c r="CN1766" s="2"/>
      <c r="CO1766" s="2"/>
      <c r="CP1766" s="2"/>
      <c r="CQ1766" s="2"/>
      <c r="CR1766" s="2"/>
      <c r="CS1766" s="2"/>
      <c r="CT1766" s="2"/>
      <c r="CU1766" s="2"/>
      <c r="CV1766" s="2"/>
      <c r="CW1766" s="2"/>
      <c r="CX1766" s="2"/>
      <c r="CY1766" s="2"/>
      <c r="CZ1766" s="2"/>
      <c r="DA1766" s="2"/>
      <c r="DB1766" s="2"/>
      <c r="DC1766" s="2"/>
      <c r="DD1766" s="2"/>
      <c r="DE1766" s="2"/>
      <c r="DF1766" s="2"/>
      <c r="DG1766" s="2"/>
      <c r="DH1766" s="2"/>
      <c r="DI1766" s="2"/>
      <c r="DJ1766" s="2"/>
      <c r="DK1766" s="2"/>
      <c r="DL1766" s="2"/>
      <c r="DM1766" s="2"/>
      <c r="DN1766" s="2"/>
      <c r="DO1766" s="2"/>
      <c r="DP1766" s="2"/>
      <c r="DQ1766" s="2"/>
      <c r="DR1766" s="2"/>
      <c r="DS1766" s="2"/>
      <c r="DT1766" s="2"/>
      <c r="DU1766" s="2"/>
      <c r="DV1766" s="2"/>
      <c r="DW1766" s="2"/>
      <c r="DX1766" s="2"/>
      <c r="DY1766" s="2"/>
      <c r="DZ1766" s="2"/>
      <c r="EA1766" s="2"/>
      <c r="EB1766" s="2"/>
      <c r="EC1766" s="2"/>
      <c r="ED1766" s="2"/>
      <c r="EE1766" s="2"/>
      <c r="EF1766" s="2"/>
      <c r="EG1766" s="2"/>
      <c r="EH1766" s="2"/>
      <c r="EI1766" s="2"/>
      <c r="EJ1766" s="2"/>
      <c r="EK1766" s="2"/>
      <c r="EL1766" s="2"/>
      <c r="EM1766" s="2"/>
      <c r="EN1766" s="2"/>
      <c r="EO1766" s="2"/>
      <c r="EP1766" s="2"/>
      <c r="EQ1766" s="2"/>
      <c r="ER1766" s="2"/>
      <c r="ES1766" s="2"/>
      <c r="ET1766" s="2"/>
      <c r="EU1766" s="2"/>
      <c r="EV1766" s="2"/>
      <c r="EW1766" s="2"/>
      <c r="EX1766" s="2"/>
      <c r="EY1766" s="2"/>
      <c r="EZ1766" s="2"/>
      <c r="FA1766" s="2"/>
      <c r="FB1766" s="2"/>
      <c r="FC1766" s="2"/>
    </row>
    <row r="1767" spans="1:159" s="4" customFormat="1">
      <c r="A1767" s="50" t="s">
        <v>2142</v>
      </c>
      <c r="B1767" s="59" t="s">
        <v>2756</v>
      </c>
      <c r="C1767" s="60">
        <v>5613</v>
      </c>
      <c r="D1767" s="59" t="s">
        <v>2943</v>
      </c>
      <c r="E1767" s="78" t="str">
        <f>IFERROR(VLOOKUP($C1767,'2025-26 School Level AAFTE'!$C$2:$L$2349,9,FALSE), "No")</f>
        <v>No</v>
      </c>
      <c r="F1767" s="67">
        <f>IFERROR(VLOOKUP($C1767,'2025-26 School Level AAFTE'!$C$2:$J$2349,8,FALSE), 0)</f>
        <v>112.78</v>
      </c>
      <c r="G1767" s="69">
        <f>IFERROR(IF(E1767= "yes",VLOOKUP(C1767,Summary!$B:$I,6,0),0),0)</f>
        <v>0</v>
      </c>
      <c r="H1767" s="68">
        <f t="shared" si="301"/>
        <v>0</v>
      </c>
      <c r="I1767" s="110">
        <f>VLOOKUP($A1767,'2026-27 Salary &amp; Benefits'!$A:$I,3,FALSE)</f>
        <v>1.06</v>
      </c>
      <c r="J1767" s="110">
        <f>VLOOKUP($A1767,'2026-27 Salary &amp; Benefits'!$A:$I,4,FALSE)</f>
        <v>1.06</v>
      </c>
      <c r="K1767" s="101">
        <f t="shared" si="302"/>
        <v>0</v>
      </c>
      <c r="L1767" s="100">
        <f t="shared" si="303"/>
        <v>0</v>
      </c>
      <c r="M1767" s="102">
        <f>'2026-27 Salary &amp; Benefits'!$E$6</f>
        <v>78209</v>
      </c>
      <c r="N1767" s="102">
        <f>'2026-27 Salary &amp; Benefits'!$F$6</f>
        <v>82248</v>
      </c>
      <c r="O1767" s="7">
        <f t="shared" si="304"/>
        <v>0</v>
      </c>
      <c r="P1767" s="7">
        <f t="shared" si="305"/>
        <v>0</v>
      </c>
      <c r="Q1767" s="7">
        <f>'2026-27 Salary &amp; Benefits'!G$6</f>
        <v>16817.759999999998</v>
      </c>
      <c r="R1767" s="103">
        <f>'2026-27 Salary &amp; Benefits'!H$6</f>
        <v>0.16020000000000001</v>
      </c>
      <c r="S1767" s="103">
        <f>'2026-27 Salary &amp; Benefits'!I$6</f>
        <v>0.15390000000000001</v>
      </c>
      <c r="T1767" s="7">
        <f t="shared" si="306"/>
        <v>0</v>
      </c>
      <c r="U1767" s="7">
        <f t="shared" si="307"/>
        <v>0</v>
      </c>
      <c r="V1767" s="7">
        <f t="shared" si="308"/>
        <v>0</v>
      </c>
      <c r="W1767" s="7">
        <f t="shared" si="309"/>
        <v>0</v>
      </c>
      <c r="X1767" s="18">
        <f t="shared" si="310"/>
        <v>0</v>
      </c>
      <c r="Y1767" s="2"/>
      <c r="Z1767" s="2"/>
      <c r="AA1767" s="2"/>
      <c r="AB1767" s="2"/>
      <c r="AC1767" s="2"/>
      <c r="AD1767" s="2"/>
      <c r="AE1767" s="2"/>
      <c r="AF1767" s="2"/>
      <c r="AG1767" s="2"/>
      <c r="AH1767" s="2"/>
      <c r="AI1767" s="2"/>
      <c r="AJ1767" s="2"/>
      <c r="AK1767" s="2"/>
      <c r="AL1767" s="2"/>
      <c r="AM1767" s="2"/>
      <c r="AN1767" s="2"/>
      <c r="AO1767" s="2"/>
      <c r="AP1767" s="2"/>
      <c r="AQ1767" s="2"/>
      <c r="AR1767" s="2"/>
      <c r="AS1767" s="2"/>
      <c r="AT1767" s="2"/>
      <c r="AU1767" s="2"/>
      <c r="AV1767" s="2"/>
      <c r="AW1767" s="2"/>
      <c r="AX1767" s="2"/>
      <c r="AY1767" s="2"/>
      <c r="AZ1767" s="2"/>
      <c r="BA1767" s="2"/>
      <c r="BB1767" s="2"/>
      <c r="BC1767" s="2"/>
      <c r="BD1767" s="2"/>
      <c r="BE1767" s="2"/>
      <c r="BF1767" s="2"/>
      <c r="BG1767" s="2"/>
      <c r="BH1767" s="2"/>
      <c r="BI1767" s="2"/>
      <c r="BJ1767" s="2"/>
      <c r="BK1767" s="2"/>
      <c r="BL1767" s="2"/>
      <c r="BM1767" s="2"/>
      <c r="BN1767" s="2"/>
      <c r="BO1767" s="2"/>
      <c r="BP1767" s="2"/>
      <c r="BQ1767" s="2"/>
      <c r="BR1767" s="2"/>
      <c r="BS1767" s="2"/>
      <c r="BT1767" s="2"/>
      <c r="BU1767" s="2"/>
      <c r="BV1767" s="2"/>
      <c r="BW1767" s="2"/>
      <c r="BX1767" s="2"/>
      <c r="BY1767" s="2"/>
      <c r="BZ1767" s="2"/>
      <c r="CA1767" s="2"/>
      <c r="CB1767" s="2"/>
      <c r="CC1767" s="2"/>
      <c r="CD1767" s="2"/>
      <c r="CE1767" s="2"/>
      <c r="CF1767" s="2"/>
      <c r="CG1767" s="2"/>
      <c r="CH1767" s="2"/>
      <c r="CI1767" s="2"/>
      <c r="CJ1767" s="2"/>
      <c r="CK1767" s="2"/>
      <c r="CL1767" s="2"/>
      <c r="CM1767" s="2"/>
      <c r="CN1767" s="2"/>
      <c r="CO1767" s="2"/>
      <c r="CP1767" s="2"/>
      <c r="CQ1767" s="2"/>
      <c r="CR1767" s="2"/>
      <c r="CS1767" s="2"/>
      <c r="CT1767" s="2"/>
      <c r="CU1767" s="2"/>
      <c r="CV1767" s="2"/>
      <c r="CW1767" s="2"/>
      <c r="CX1767" s="2"/>
      <c r="CY1767" s="2"/>
      <c r="CZ1767" s="2"/>
      <c r="DA1767" s="2"/>
      <c r="DB1767" s="2"/>
      <c r="DC1767" s="2"/>
      <c r="DD1767" s="2"/>
      <c r="DE1767" s="2"/>
      <c r="DF1767" s="2"/>
      <c r="DG1767" s="2"/>
      <c r="DH1767" s="2"/>
      <c r="DI1767" s="2"/>
      <c r="DJ1767" s="2"/>
      <c r="DK1767" s="2"/>
      <c r="DL1767" s="2"/>
      <c r="DM1767" s="2"/>
      <c r="DN1767" s="2"/>
      <c r="DO1767" s="2"/>
      <c r="DP1767" s="2"/>
      <c r="DQ1767" s="2"/>
      <c r="DR1767" s="2"/>
      <c r="DS1767" s="2"/>
      <c r="DT1767" s="2"/>
      <c r="DU1767" s="2"/>
      <c r="DV1767" s="2"/>
      <c r="DW1767" s="2"/>
      <c r="DX1767" s="2"/>
      <c r="DY1767" s="2"/>
      <c r="DZ1767" s="2"/>
      <c r="EA1767" s="2"/>
      <c r="EB1767" s="2"/>
      <c r="EC1767" s="2"/>
      <c r="ED1767" s="2"/>
      <c r="EE1767" s="2"/>
      <c r="EF1767" s="2"/>
      <c r="EG1767" s="2"/>
      <c r="EH1767" s="2"/>
      <c r="EI1767" s="2"/>
      <c r="EJ1767" s="2"/>
      <c r="EK1767" s="2"/>
      <c r="EL1767" s="2"/>
      <c r="EM1767" s="2"/>
      <c r="EN1767" s="2"/>
      <c r="EO1767" s="2"/>
      <c r="EP1767" s="2"/>
      <c r="EQ1767" s="2"/>
      <c r="ER1767" s="2"/>
      <c r="ES1767" s="2"/>
      <c r="ET1767" s="2"/>
      <c r="EU1767" s="2"/>
      <c r="EV1767" s="2"/>
      <c r="EW1767" s="2"/>
      <c r="EX1767" s="2"/>
      <c r="EY1767" s="2"/>
      <c r="EZ1767" s="2"/>
      <c r="FA1767" s="2"/>
      <c r="FB1767" s="2"/>
      <c r="FC1767" s="2"/>
    </row>
    <row r="1768" spans="1:159" s="4" customFormat="1">
      <c r="A1768" s="50" t="s">
        <v>2142</v>
      </c>
      <c r="B1768" s="59" t="s">
        <v>2756</v>
      </c>
      <c r="C1768" s="60">
        <v>4378</v>
      </c>
      <c r="D1768" s="59" t="s">
        <v>147</v>
      </c>
      <c r="E1768" s="78" t="str">
        <f>IFERROR(VLOOKUP($C1768,'2025-26 School Level AAFTE'!$C$2:$L$2349,9,FALSE), "No")</f>
        <v>No</v>
      </c>
      <c r="F1768" s="67">
        <f>IFERROR(VLOOKUP($C1768,'2025-26 School Level AAFTE'!$C$2:$J$2349,8,FALSE), 0)</f>
        <v>448.17</v>
      </c>
      <c r="G1768" s="69">
        <f>IFERROR(IF(E1768= "yes",VLOOKUP(C1768,Summary!$B:$I,6,0),0),0)</f>
        <v>0</v>
      </c>
      <c r="H1768" s="68">
        <f t="shared" si="301"/>
        <v>0</v>
      </c>
      <c r="I1768" s="110">
        <f>VLOOKUP($A1768,'2026-27 Salary &amp; Benefits'!$A:$I,3,FALSE)</f>
        <v>1.06</v>
      </c>
      <c r="J1768" s="110">
        <f>VLOOKUP($A1768,'2026-27 Salary &amp; Benefits'!$A:$I,4,FALSE)</f>
        <v>1.06</v>
      </c>
      <c r="K1768" s="101">
        <f t="shared" si="302"/>
        <v>0</v>
      </c>
      <c r="L1768" s="100">
        <f t="shared" si="303"/>
        <v>0</v>
      </c>
      <c r="M1768" s="102">
        <f>'2026-27 Salary &amp; Benefits'!$E$6</f>
        <v>78209</v>
      </c>
      <c r="N1768" s="102">
        <f>'2026-27 Salary &amp; Benefits'!$F$6</f>
        <v>82248</v>
      </c>
      <c r="O1768" s="7">
        <f t="shared" si="304"/>
        <v>0</v>
      </c>
      <c r="P1768" s="7">
        <f t="shared" si="305"/>
        <v>0</v>
      </c>
      <c r="Q1768" s="7">
        <f>'2026-27 Salary &amp; Benefits'!G$6</f>
        <v>16817.759999999998</v>
      </c>
      <c r="R1768" s="103">
        <f>'2026-27 Salary &amp; Benefits'!H$6</f>
        <v>0.16020000000000001</v>
      </c>
      <c r="S1768" s="103">
        <f>'2026-27 Salary &amp; Benefits'!I$6</f>
        <v>0.15390000000000001</v>
      </c>
      <c r="T1768" s="7">
        <f t="shared" si="306"/>
        <v>0</v>
      </c>
      <c r="U1768" s="7">
        <f t="shared" si="307"/>
        <v>0</v>
      </c>
      <c r="V1768" s="7">
        <f t="shared" si="308"/>
        <v>0</v>
      </c>
      <c r="W1768" s="7">
        <f t="shared" si="309"/>
        <v>0</v>
      </c>
      <c r="X1768" s="18">
        <f t="shared" si="310"/>
        <v>0</v>
      </c>
      <c r="Y1768" s="2"/>
      <c r="Z1768" s="2"/>
      <c r="AA1768" s="2"/>
      <c r="AB1768" s="2"/>
      <c r="AC1768" s="2"/>
      <c r="AD1768" s="2"/>
      <c r="AE1768" s="2"/>
      <c r="AF1768" s="2"/>
      <c r="AG1768" s="2"/>
      <c r="AH1768" s="2"/>
      <c r="AI1768" s="2"/>
      <c r="AJ1768" s="2"/>
      <c r="AK1768" s="2"/>
      <c r="AL1768" s="2"/>
      <c r="AM1768" s="2"/>
      <c r="AN1768" s="2"/>
      <c r="AO1768" s="2"/>
      <c r="AP1768" s="2"/>
      <c r="AQ1768" s="2"/>
      <c r="AR1768" s="2"/>
      <c r="AS1768" s="2"/>
      <c r="AT1768" s="2"/>
      <c r="AU1768" s="2"/>
      <c r="AV1768" s="2"/>
      <c r="AW1768" s="2"/>
      <c r="AX1768" s="2"/>
      <c r="AY1768" s="2"/>
      <c r="AZ1768" s="2"/>
      <c r="BA1768" s="2"/>
      <c r="BB1768" s="2"/>
      <c r="BC1768" s="2"/>
      <c r="BD1768" s="2"/>
      <c r="BE1768" s="2"/>
      <c r="BF1768" s="2"/>
      <c r="BG1768" s="2"/>
      <c r="BH1768" s="2"/>
      <c r="BI1768" s="2"/>
      <c r="BJ1768" s="2"/>
      <c r="BK1768" s="2"/>
      <c r="BL1768" s="2"/>
      <c r="BM1768" s="2"/>
      <c r="BN1768" s="2"/>
      <c r="BO1768" s="2"/>
      <c r="BP1768" s="2"/>
      <c r="BQ1768" s="2"/>
      <c r="BR1768" s="2"/>
      <c r="BS1768" s="2"/>
      <c r="BT1768" s="2"/>
      <c r="BU1768" s="2"/>
      <c r="BV1768" s="2"/>
      <c r="BW1768" s="2"/>
      <c r="BX1768" s="2"/>
      <c r="BY1768" s="2"/>
      <c r="BZ1768" s="2"/>
      <c r="CA1768" s="2"/>
      <c r="CB1768" s="2"/>
      <c r="CC1768" s="2"/>
      <c r="CD1768" s="2"/>
      <c r="CE1768" s="2"/>
      <c r="CF1768" s="2"/>
      <c r="CG1768" s="2"/>
      <c r="CH1768" s="2"/>
      <c r="CI1768" s="2"/>
      <c r="CJ1768" s="2"/>
      <c r="CK1768" s="2"/>
      <c r="CL1768" s="2"/>
      <c r="CM1768" s="2"/>
      <c r="CN1768" s="2"/>
      <c r="CO1768" s="2"/>
      <c r="CP1768" s="2"/>
      <c r="CQ1768" s="2"/>
      <c r="CR1768" s="2"/>
      <c r="CS1768" s="2"/>
      <c r="CT1768" s="2"/>
      <c r="CU1768" s="2"/>
      <c r="CV1768" s="2"/>
      <c r="CW1768" s="2"/>
      <c r="CX1768" s="2"/>
      <c r="CY1768" s="2"/>
      <c r="CZ1768" s="2"/>
      <c r="DA1768" s="2"/>
      <c r="DB1768" s="2"/>
      <c r="DC1768" s="2"/>
      <c r="DD1768" s="2"/>
      <c r="DE1768" s="2"/>
      <c r="DF1768" s="2"/>
      <c r="DG1768" s="2"/>
      <c r="DH1768" s="2"/>
      <c r="DI1768" s="2"/>
      <c r="DJ1768" s="2"/>
      <c r="DK1768" s="2"/>
      <c r="DL1768" s="2"/>
      <c r="DM1768" s="2"/>
      <c r="DN1768" s="2"/>
      <c r="DO1768" s="2"/>
      <c r="DP1768" s="2"/>
      <c r="DQ1768" s="2"/>
      <c r="DR1768" s="2"/>
      <c r="DS1768" s="2"/>
      <c r="DT1768" s="2"/>
      <c r="DU1768" s="2"/>
      <c r="DV1768" s="2"/>
      <c r="DW1768" s="2"/>
      <c r="DX1768" s="2"/>
      <c r="DY1768" s="2"/>
      <c r="DZ1768" s="2"/>
      <c r="EA1768" s="2"/>
      <c r="EB1768" s="2"/>
      <c r="EC1768" s="2"/>
      <c r="ED1768" s="2"/>
      <c r="EE1768" s="2"/>
      <c r="EF1768" s="2"/>
      <c r="EG1768" s="2"/>
      <c r="EH1768" s="2"/>
      <c r="EI1768" s="2"/>
      <c r="EJ1768" s="2"/>
      <c r="EK1768" s="2"/>
      <c r="EL1768" s="2"/>
      <c r="EM1768" s="2"/>
      <c r="EN1768" s="2"/>
      <c r="EO1768" s="2"/>
      <c r="EP1768" s="2"/>
      <c r="EQ1768" s="2"/>
      <c r="ER1768" s="2"/>
      <c r="ES1768" s="2"/>
      <c r="ET1768" s="2"/>
      <c r="EU1768" s="2"/>
      <c r="EV1768" s="2"/>
      <c r="EW1768" s="2"/>
      <c r="EX1768" s="2"/>
      <c r="EY1768" s="2"/>
      <c r="EZ1768" s="2"/>
      <c r="FA1768" s="2"/>
      <c r="FB1768" s="2"/>
      <c r="FC1768" s="2"/>
    </row>
    <row r="1769" spans="1:159" s="4" customFormat="1">
      <c r="A1769" s="50" t="s">
        <v>2142</v>
      </c>
      <c r="B1769" s="59" t="s">
        <v>2756</v>
      </c>
      <c r="C1769" s="60">
        <v>2722</v>
      </c>
      <c r="D1769" s="59" t="s">
        <v>146</v>
      </c>
      <c r="E1769" s="78" t="str">
        <f>IFERROR(VLOOKUP($C1769,'2025-26 School Level AAFTE'!$C$2:$L$2349,9,FALSE), "No")</f>
        <v>Yes</v>
      </c>
      <c r="F1769" s="67">
        <f>IFERROR(VLOOKUP($C1769,'2025-26 School Level AAFTE'!$C$2:$J$2349,8,FALSE), 0)</f>
        <v>527.6</v>
      </c>
      <c r="G1769" s="69">
        <f>IFERROR(IF(E1769= "yes",VLOOKUP(C1769,Summary!$B:$I,6,0),0),0)</f>
        <v>0</v>
      </c>
      <c r="H1769" s="68">
        <f t="shared" si="301"/>
        <v>527.6</v>
      </c>
      <c r="I1769" s="110">
        <f>VLOOKUP($A1769,'2026-27 Salary &amp; Benefits'!$A:$I,3,FALSE)</f>
        <v>1.06</v>
      </c>
      <c r="J1769" s="110">
        <f>VLOOKUP($A1769,'2026-27 Salary &amp; Benefits'!$A:$I,4,FALSE)</f>
        <v>1.06</v>
      </c>
      <c r="K1769" s="101">
        <f t="shared" si="302"/>
        <v>527.6</v>
      </c>
      <c r="L1769" s="100">
        <f t="shared" si="303"/>
        <v>1.548</v>
      </c>
      <c r="M1769" s="102">
        <f>'2026-27 Salary &amp; Benefits'!$E$6</f>
        <v>78209</v>
      </c>
      <c r="N1769" s="102">
        <f>'2026-27 Salary &amp; Benefits'!$F$6</f>
        <v>82248</v>
      </c>
      <c r="O1769" s="7">
        <f t="shared" si="304"/>
        <v>128331.58</v>
      </c>
      <c r="P1769" s="7">
        <f t="shared" si="305"/>
        <v>6627.5200000000041</v>
      </c>
      <c r="Q1769" s="7">
        <f>'2026-27 Salary &amp; Benefits'!G$6</f>
        <v>16817.759999999998</v>
      </c>
      <c r="R1769" s="103">
        <f>'2026-27 Salary &amp; Benefits'!H$6</f>
        <v>0.16020000000000001</v>
      </c>
      <c r="S1769" s="103">
        <f>'2026-27 Salary &amp; Benefits'!I$6</f>
        <v>0.15390000000000001</v>
      </c>
      <c r="T1769" s="7">
        <f t="shared" si="306"/>
        <v>47612.59</v>
      </c>
      <c r="U1769" s="7">
        <f t="shared" si="307"/>
        <v>2249.3200000000002</v>
      </c>
      <c r="V1769" s="7">
        <f t="shared" si="308"/>
        <v>346.17</v>
      </c>
      <c r="W1769" s="7">
        <f t="shared" si="309"/>
        <v>2595.4900000000002</v>
      </c>
      <c r="X1769" s="18">
        <f t="shared" si="310"/>
        <v>185167.18</v>
      </c>
      <c r="Y1769" s="2"/>
      <c r="Z1769" s="2"/>
      <c r="AA1769" s="2"/>
      <c r="AB1769" s="2"/>
      <c r="AC1769" s="2"/>
      <c r="AD1769" s="2"/>
      <c r="AE1769" s="2"/>
      <c r="AF1769" s="2"/>
      <c r="AG1769" s="2"/>
      <c r="AH1769" s="2"/>
      <c r="AI1769" s="2"/>
      <c r="AJ1769" s="2"/>
      <c r="AK1769" s="2"/>
      <c r="AL1769" s="2"/>
      <c r="AM1769" s="2"/>
      <c r="AN1769" s="2"/>
      <c r="AO1769" s="2"/>
      <c r="AP1769" s="2"/>
      <c r="AQ1769" s="2"/>
      <c r="AR1769" s="2"/>
      <c r="AS1769" s="2"/>
      <c r="AT1769" s="2"/>
      <c r="AU1769" s="2"/>
      <c r="AV1769" s="2"/>
      <c r="AW1769" s="2"/>
      <c r="AX1769" s="2"/>
      <c r="AY1769" s="2"/>
      <c r="AZ1769" s="2"/>
      <c r="BA1769" s="2"/>
      <c r="BB1769" s="2"/>
      <c r="BC1769" s="2"/>
      <c r="BD1769" s="2"/>
      <c r="BE1769" s="2"/>
      <c r="BF1769" s="2"/>
      <c r="BG1769" s="2"/>
      <c r="BH1769" s="2"/>
      <c r="BI1769" s="2"/>
      <c r="BJ1769" s="2"/>
      <c r="BK1769" s="2"/>
      <c r="BL1769" s="2"/>
      <c r="BM1769" s="2"/>
      <c r="BN1769" s="2"/>
      <c r="BO1769" s="2"/>
      <c r="BP1769" s="2"/>
      <c r="BQ1769" s="2"/>
      <c r="BR1769" s="2"/>
      <c r="BS1769" s="2"/>
      <c r="BT1769" s="2"/>
      <c r="BU1769" s="2"/>
      <c r="BV1769" s="2"/>
      <c r="BW1769" s="2"/>
      <c r="BX1769" s="2"/>
      <c r="BY1769" s="2"/>
      <c r="BZ1769" s="2"/>
      <c r="CA1769" s="2"/>
      <c r="CB1769" s="2"/>
      <c r="CC1769" s="2"/>
      <c r="CD1769" s="2"/>
      <c r="CE1769" s="2"/>
      <c r="CF1769" s="2"/>
      <c r="CG1769" s="2"/>
      <c r="CH1769" s="2"/>
      <c r="CI1769" s="2"/>
      <c r="CJ1769" s="2"/>
      <c r="CK1769" s="2"/>
      <c r="CL1769" s="2"/>
      <c r="CM1769" s="2"/>
      <c r="CN1769" s="2"/>
      <c r="CO1769" s="2"/>
      <c r="CP1769" s="2"/>
      <c r="CQ1769" s="2"/>
      <c r="CR1769" s="2"/>
      <c r="CS1769" s="2"/>
      <c r="CT1769" s="2"/>
      <c r="CU1769" s="2"/>
      <c r="CV1769" s="2"/>
      <c r="CW1769" s="2"/>
      <c r="CX1769" s="2"/>
      <c r="CY1769" s="2"/>
      <c r="CZ1769" s="2"/>
      <c r="DA1769" s="2"/>
      <c r="DB1769" s="2"/>
      <c r="DC1769" s="2"/>
      <c r="DD1769" s="2"/>
      <c r="DE1769" s="2"/>
      <c r="DF1769" s="2"/>
      <c r="DG1769" s="2"/>
      <c r="DH1769" s="2"/>
      <c r="DI1769" s="2"/>
      <c r="DJ1769" s="2"/>
      <c r="DK1769" s="2"/>
      <c r="DL1769" s="2"/>
      <c r="DM1769" s="2"/>
      <c r="DN1769" s="2"/>
      <c r="DO1769" s="2"/>
      <c r="DP1769" s="2"/>
      <c r="DQ1769" s="2"/>
      <c r="DR1769" s="2"/>
      <c r="DS1769" s="2"/>
      <c r="DT1769" s="2"/>
      <c r="DU1769" s="2"/>
      <c r="DV1769" s="2"/>
      <c r="DW1769" s="2"/>
      <c r="DX1769" s="2"/>
      <c r="DY1769" s="2"/>
      <c r="DZ1769" s="2"/>
      <c r="EA1769" s="2"/>
      <c r="EB1769" s="2"/>
      <c r="EC1769" s="2"/>
      <c r="ED1769" s="2"/>
      <c r="EE1769" s="2"/>
      <c r="EF1769" s="2"/>
      <c r="EG1769" s="2"/>
      <c r="EH1769" s="2"/>
      <c r="EI1769" s="2"/>
      <c r="EJ1769" s="2"/>
      <c r="EK1769" s="2"/>
      <c r="EL1769" s="2"/>
      <c r="EM1769" s="2"/>
      <c r="EN1769" s="2"/>
      <c r="EO1769" s="2"/>
      <c r="EP1769" s="2"/>
      <c r="EQ1769" s="2"/>
      <c r="ER1769" s="2"/>
      <c r="ES1769" s="2"/>
      <c r="ET1769" s="2"/>
      <c r="EU1769" s="2"/>
      <c r="EV1769" s="2"/>
      <c r="EW1769" s="2"/>
      <c r="EX1769" s="2"/>
      <c r="EY1769" s="2"/>
      <c r="EZ1769" s="2"/>
      <c r="FA1769" s="2"/>
      <c r="FB1769" s="2"/>
      <c r="FC1769" s="2"/>
    </row>
    <row r="1770" spans="1:159" s="4" customFormat="1">
      <c r="A1770" s="50" t="s">
        <v>2142</v>
      </c>
      <c r="B1770" s="59" t="s">
        <v>2756</v>
      </c>
      <c r="C1770" s="60">
        <v>1708</v>
      </c>
      <c r="D1770" s="59" t="s">
        <v>2944</v>
      </c>
      <c r="E1770" s="78" t="str">
        <f>IFERROR(VLOOKUP($C1770,'2025-26 School Level AAFTE'!$C$2:$L$2349,9,FALSE), "No")</f>
        <v>No</v>
      </c>
      <c r="F1770" s="67">
        <f>IFERROR(VLOOKUP($C1770,'2025-26 School Level AAFTE'!$C$2:$J$2349,8,FALSE), 0)</f>
        <v>127.66</v>
      </c>
      <c r="G1770" s="69">
        <f>IFERROR(IF(E1770= "yes",VLOOKUP(C1770,Summary!$B:$I,6,0),0),0)</f>
        <v>0</v>
      </c>
      <c r="H1770" s="68">
        <f t="shared" si="301"/>
        <v>0</v>
      </c>
      <c r="I1770" s="110">
        <f>VLOOKUP($A1770,'2026-27 Salary &amp; Benefits'!$A:$I,3,FALSE)</f>
        <v>1.06</v>
      </c>
      <c r="J1770" s="110">
        <f>VLOOKUP($A1770,'2026-27 Salary &amp; Benefits'!$A:$I,4,FALSE)</f>
        <v>1.06</v>
      </c>
      <c r="K1770" s="101">
        <f t="shared" si="302"/>
        <v>0</v>
      </c>
      <c r="L1770" s="100">
        <f t="shared" si="303"/>
        <v>0</v>
      </c>
      <c r="M1770" s="102">
        <f>'2026-27 Salary &amp; Benefits'!$E$6</f>
        <v>78209</v>
      </c>
      <c r="N1770" s="102">
        <f>'2026-27 Salary &amp; Benefits'!$F$6</f>
        <v>82248</v>
      </c>
      <c r="O1770" s="7">
        <f t="shared" si="304"/>
        <v>0</v>
      </c>
      <c r="P1770" s="7">
        <f t="shared" si="305"/>
        <v>0</v>
      </c>
      <c r="Q1770" s="7">
        <f>'2026-27 Salary &amp; Benefits'!G$6</f>
        <v>16817.759999999998</v>
      </c>
      <c r="R1770" s="103">
        <f>'2026-27 Salary &amp; Benefits'!H$6</f>
        <v>0.16020000000000001</v>
      </c>
      <c r="S1770" s="103">
        <f>'2026-27 Salary &amp; Benefits'!I$6</f>
        <v>0.15390000000000001</v>
      </c>
      <c r="T1770" s="7">
        <f t="shared" si="306"/>
        <v>0</v>
      </c>
      <c r="U1770" s="7">
        <f t="shared" si="307"/>
        <v>0</v>
      </c>
      <c r="V1770" s="7">
        <f t="shared" si="308"/>
        <v>0</v>
      </c>
      <c r="W1770" s="7">
        <f t="shared" si="309"/>
        <v>0</v>
      </c>
      <c r="X1770" s="18">
        <f t="shared" si="310"/>
        <v>0</v>
      </c>
      <c r="Y1770" s="2"/>
      <c r="Z1770" s="2"/>
      <c r="AA1770" s="2"/>
      <c r="AB1770" s="2"/>
      <c r="AC1770" s="2"/>
      <c r="AD1770" s="2"/>
      <c r="AE1770" s="2"/>
      <c r="AF1770" s="2"/>
      <c r="AG1770" s="2"/>
      <c r="AH1770" s="2"/>
      <c r="AI1770" s="2"/>
      <c r="AJ1770" s="2"/>
      <c r="AK1770" s="2"/>
      <c r="AL1770" s="2"/>
      <c r="AM1770" s="2"/>
      <c r="AN1770" s="2"/>
      <c r="AO1770" s="2"/>
      <c r="AP1770" s="2"/>
      <c r="AQ1770" s="2"/>
      <c r="AR1770" s="2"/>
      <c r="AS1770" s="2"/>
      <c r="AT1770" s="2"/>
      <c r="AU1770" s="2"/>
      <c r="AV1770" s="2"/>
      <c r="AW1770" s="2"/>
      <c r="AX1770" s="2"/>
      <c r="AY1770" s="2"/>
      <c r="AZ1770" s="2"/>
      <c r="BA1770" s="2"/>
      <c r="BB1770" s="2"/>
      <c r="BC1770" s="2"/>
      <c r="BD1770" s="2"/>
      <c r="BE1770" s="2"/>
      <c r="BF1770" s="2"/>
      <c r="BG1770" s="2"/>
      <c r="BH1770" s="2"/>
      <c r="BI1770" s="2"/>
      <c r="BJ1770" s="2"/>
      <c r="BK1770" s="2"/>
      <c r="BL1770" s="2"/>
      <c r="BM1770" s="2"/>
      <c r="BN1770" s="2"/>
      <c r="BO1770" s="2"/>
      <c r="BP1770" s="2"/>
      <c r="BQ1770" s="2"/>
      <c r="BR1770" s="2"/>
      <c r="BS1770" s="2"/>
      <c r="BT1770" s="2"/>
      <c r="BU1770" s="2"/>
      <c r="BV1770" s="2"/>
      <c r="BW1770" s="2"/>
      <c r="BX1770" s="2"/>
      <c r="BY1770" s="2"/>
      <c r="BZ1770" s="2"/>
      <c r="CA1770" s="2"/>
      <c r="CB1770" s="2"/>
      <c r="CC1770" s="2"/>
      <c r="CD1770" s="2"/>
      <c r="CE1770" s="2"/>
      <c r="CF1770" s="2"/>
      <c r="CG1770" s="2"/>
      <c r="CH1770" s="2"/>
      <c r="CI1770" s="2"/>
      <c r="CJ1770" s="2"/>
      <c r="CK1770" s="2"/>
      <c r="CL1770" s="2"/>
      <c r="CM1770" s="2"/>
      <c r="CN1770" s="2"/>
      <c r="CO1770" s="2"/>
      <c r="CP1770" s="2"/>
      <c r="CQ1770" s="2"/>
      <c r="CR1770" s="2"/>
      <c r="CS1770" s="2"/>
      <c r="CT1770" s="2"/>
      <c r="CU1770" s="2"/>
      <c r="CV1770" s="2"/>
      <c r="CW1770" s="2"/>
      <c r="CX1770" s="2"/>
      <c r="CY1770" s="2"/>
      <c r="CZ1770" s="2"/>
      <c r="DA1770" s="2"/>
      <c r="DB1770" s="2"/>
      <c r="DC1770" s="2"/>
      <c r="DD1770" s="2"/>
      <c r="DE1770" s="2"/>
      <c r="DF1770" s="2"/>
      <c r="DG1770" s="2"/>
      <c r="DH1770" s="2"/>
      <c r="DI1770" s="2"/>
      <c r="DJ1770" s="2"/>
      <c r="DK1770" s="2"/>
      <c r="DL1770" s="2"/>
      <c r="DM1770" s="2"/>
      <c r="DN1770" s="2"/>
      <c r="DO1770" s="2"/>
      <c r="DP1770" s="2"/>
      <c r="DQ1770" s="2"/>
      <c r="DR1770" s="2"/>
      <c r="DS1770" s="2"/>
      <c r="DT1770" s="2"/>
      <c r="DU1770" s="2"/>
      <c r="DV1770" s="2"/>
      <c r="DW1770" s="2"/>
      <c r="DX1770" s="2"/>
      <c r="DY1770" s="2"/>
      <c r="DZ1770" s="2"/>
      <c r="EA1770" s="2"/>
      <c r="EB1770" s="2"/>
      <c r="EC1770" s="2"/>
      <c r="ED1770" s="2"/>
      <c r="EE1770" s="2"/>
      <c r="EF1770" s="2"/>
      <c r="EG1770" s="2"/>
      <c r="EH1770" s="2"/>
      <c r="EI1770" s="2"/>
      <c r="EJ1770" s="2"/>
      <c r="EK1770" s="2"/>
      <c r="EL1770" s="2"/>
      <c r="EM1770" s="2"/>
      <c r="EN1770" s="2"/>
      <c r="EO1770" s="2"/>
      <c r="EP1770" s="2"/>
      <c r="EQ1770" s="2"/>
      <c r="ER1770" s="2"/>
      <c r="ES1770" s="2"/>
      <c r="ET1770" s="2"/>
      <c r="EU1770" s="2"/>
      <c r="EV1770" s="2"/>
      <c r="EW1770" s="2"/>
      <c r="EX1770" s="2"/>
      <c r="EY1770" s="2"/>
      <c r="EZ1770" s="2"/>
      <c r="FA1770" s="2"/>
      <c r="FB1770" s="2"/>
      <c r="FC1770" s="2"/>
    </row>
    <row r="1771" spans="1:159" s="4" customFormat="1">
      <c r="A1771" s="50" t="s">
        <v>2142</v>
      </c>
      <c r="B1771" s="59" t="s">
        <v>2756</v>
      </c>
      <c r="C1771" s="60">
        <v>4519</v>
      </c>
      <c r="D1771" s="59" t="s">
        <v>148</v>
      </c>
      <c r="E1771" s="78" t="str">
        <f>IFERROR(VLOOKUP($C1771,'2025-26 School Level AAFTE'!$C$2:$L$2349,9,FALSE), "No")</f>
        <v>No</v>
      </c>
      <c r="F1771" s="67">
        <f>IFERROR(VLOOKUP($C1771,'2025-26 School Level AAFTE'!$C$2:$J$2349,8,FALSE), 0)</f>
        <v>528.15</v>
      </c>
      <c r="G1771" s="69">
        <f>IFERROR(IF(E1771= "yes",VLOOKUP(C1771,Summary!$B:$I,6,0),0),0)</f>
        <v>0</v>
      </c>
      <c r="H1771" s="68">
        <f t="shared" si="301"/>
        <v>0</v>
      </c>
      <c r="I1771" s="110">
        <f>VLOOKUP($A1771,'2026-27 Salary &amp; Benefits'!$A:$I,3,FALSE)</f>
        <v>1.06</v>
      </c>
      <c r="J1771" s="110">
        <f>VLOOKUP($A1771,'2026-27 Salary &amp; Benefits'!$A:$I,4,FALSE)</f>
        <v>1.06</v>
      </c>
      <c r="K1771" s="101">
        <f t="shared" si="302"/>
        <v>0</v>
      </c>
      <c r="L1771" s="100">
        <f t="shared" si="303"/>
        <v>0</v>
      </c>
      <c r="M1771" s="102">
        <f>'2026-27 Salary &amp; Benefits'!$E$6</f>
        <v>78209</v>
      </c>
      <c r="N1771" s="102">
        <f>'2026-27 Salary &amp; Benefits'!$F$6</f>
        <v>82248</v>
      </c>
      <c r="O1771" s="7">
        <f t="shared" si="304"/>
        <v>0</v>
      </c>
      <c r="P1771" s="7">
        <f t="shared" si="305"/>
        <v>0</v>
      </c>
      <c r="Q1771" s="7">
        <f>'2026-27 Salary &amp; Benefits'!G$6</f>
        <v>16817.759999999998</v>
      </c>
      <c r="R1771" s="103">
        <f>'2026-27 Salary &amp; Benefits'!H$6</f>
        <v>0.16020000000000001</v>
      </c>
      <c r="S1771" s="103">
        <f>'2026-27 Salary &amp; Benefits'!I$6</f>
        <v>0.15390000000000001</v>
      </c>
      <c r="T1771" s="7">
        <f t="shared" si="306"/>
        <v>0</v>
      </c>
      <c r="U1771" s="7">
        <f t="shared" si="307"/>
        <v>0</v>
      </c>
      <c r="V1771" s="7">
        <f t="shared" si="308"/>
        <v>0</v>
      </c>
      <c r="W1771" s="7">
        <f t="shared" si="309"/>
        <v>0</v>
      </c>
      <c r="X1771" s="18">
        <f t="shared" si="310"/>
        <v>0</v>
      </c>
      <c r="Y1771" s="2"/>
      <c r="Z1771" s="2"/>
      <c r="AA1771" s="2"/>
      <c r="AB1771" s="2"/>
      <c r="AC1771" s="2"/>
      <c r="AD1771" s="2"/>
      <c r="AE1771" s="2"/>
      <c r="AF1771" s="2"/>
      <c r="AG1771" s="2"/>
      <c r="AH1771" s="2"/>
      <c r="AI1771" s="2"/>
      <c r="AJ1771" s="2"/>
      <c r="AK1771" s="2"/>
      <c r="AL1771" s="2"/>
      <c r="AM1771" s="2"/>
      <c r="AN1771" s="2"/>
      <c r="AO1771" s="2"/>
      <c r="AP1771" s="2"/>
      <c r="AQ1771" s="2"/>
      <c r="AR1771" s="2"/>
      <c r="AS1771" s="2"/>
      <c r="AT1771" s="2"/>
      <c r="AU1771" s="2"/>
      <c r="AV1771" s="2"/>
      <c r="AW1771" s="2"/>
      <c r="AX1771" s="2"/>
      <c r="AY1771" s="2"/>
      <c r="AZ1771" s="2"/>
      <c r="BA1771" s="2"/>
      <c r="BB1771" s="2"/>
      <c r="BC1771" s="2"/>
      <c r="BD1771" s="2"/>
      <c r="BE1771" s="2"/>
      <c r="BF1771" s="2"/>
      <c r="BG1771" s="2"/>
      <c r="BH1771" s="2"/>
      <c r="BI1771" s="2"/>
      <c r="BJ1771" s="2"/>
      <c r="BK1771" s="2"/>
      <c r="BL1771" s="2"/>
      <c r="BM1771" s="2"/>
      <c r="BN1771" s="2"/>
      <c r="BO1771" s="2"/>
      <c r="BP1771" s="2"/>
      <c r="BQ1771" s="2"/>
      <c r="BR1771" s="2"/>
      <c r="BS1771" s="2"/>
      <c r="BT1771" s="2"/>
      <c r="BU1771" s="2"/>
      <c r="BV1771" s="2"/>
      <c r="BW1771" s="2"/>
      <c r="BX1771" s="2"/>
      <c r="BY1771" s="2"/>
      <c r="BZ1771" s="2"/>
      <c r="CA1771" s="2"/>
      <c r="CB1771" s="2"/>
      <c r="CC1771" s="2"/>
      <c r="CD1771" s="2"/>
      <c r="CE1771" s="2"/>
      <c r="CF1771" s="2"/>
      <c r="CG1771" s="2"/>
      <c r="CH1771" s="2"/>
      <c r="CI1771" s="2"/>
      <c r="CJ1771" s="2"/>
      <c r="CK1771" s="2"/>
      <c r="CL1771" s="2"/>
      <c r="CM1771" s="2"/>
      <c r="CN1771" s="2"/>
      <c r="CO1771" s="2"/>
      <c r="CP1771" s="2"/>
      <c r="CQ1771" s="2"/>
      <c r="CR1771" s="2"/>
      <c r="CS1771" s="2"/>
      <c r="CT1771" s="2"/>
      <c r="CU1771" s="2"/>
      <c r="CV1771" s="2"/>
      <c r="CW1771" s="2"/>
      <c r="CX1771" s="2"/>
      <c r="CY1771" s="2"/>
      <c r="CZ1771" s="2"/>
      <c r="DA1771" s="2"/>
      <c r="DB1771" s="2"/>
      <c r="DC1771" s="2"/>
      <c r="DD1771" s="2"/>
      <c r="DE1771" s="2"/>
      <c r="DF1771" s="2"/>
      <c r="DG1771" s="2"/>
      <c r="DH1771" s="2"/>
      <c r="DI1771" s="2"/>
      <c r="DJ1771" s="2"/>
      <c r="DK1771" s="2"/>
      <c r="DL1771" s="2"/>
      <c r="DM1771" s="2"/>
      <c r="DN1771" s="2"/>
      <c r="DO1771" s="2"/>
      <c r="DP1771" s="2"/>
      <c r="DQ1771" s="2"/>
      <c r="DR1771" s="2"/>
      <c r="DS1771" s="2"/>
      <c r="DT1771" s="2"/>
      <c r="DU1771" s="2"/>
      <c r="DV1771" s="2"/>
      <c r="DW1771" s="2"/>
      <c r="DX1771" s="2"/>
      <c r="DY1771" s="2"/>
      <c r="DZ1771" s="2"/>
      <c r="EA1771" s="2"/>
      <c r="EB1771" s="2"/>
      <c r="EC1771" s="2"/>
      <c r="ED1771" s="2"/>
      <c r="EE1771" s="2"/>
      <c r="EF1771" s="2"/>
      <c r="EG1771" s="2"/>
      <c r="EH1771" s="2"/>
      <c r="EI1771" s="2"/>
      <c r="EJ1771" s="2"/>
      <c r="EK1771" s="2"/>
      <c r="EL1771" s="2"/>
      <c r="EM1771" s="2"/>
      <c r="EN1771" s="2"/>
      <c r="EO1771" s="2"/>
      <c r="EP1771" s="2"/>
      <c r="EQ1771" s="2"/>
      <c r="ER1771" s="2"/>
      <c r="ES1771" s="2"/>
      <c r="ET1771" s="2"/>
      <c r="EU1771" s="2"/>
      <c r="EV1771" s="2"/>
      <c r="EW1771" s="2"/>
      <c r="EX1771" s="2"/>
      <c r="EY1771" s="2"/>
      <c r="EZ1771" s="2"/>
      <c r="FA1771" s="2"/>
      <c r="FB1771" s="2"/>
      <c r="FC1771" s="2"/>
    </row>
    <row r="1772" spans="1:159" s="4" customFormat="1">
      <c r="A1772" s="50" t="s">
        <v>2142</v>
      </c>
      <c r="B1772" s="59" t="s">
        <v>2756</v>
      </c>
      <c r="C1772" s="60">
        <v>2471</v>
      </c>
      <c r="D1772" s="59" t="s">
        <v>145</v>
      </c>
      <c r="E1772" s="78" t="str">
        <f>IFERROR(VLOOKUP($C1772,'2025-26 School Level AAFTE'!$C$2:$L$2349,9,FALSE), "No")</f>
        <v>No</v>
      </c>
      <c r="F1772" s="67">
        <f>IFERROR(VLOOKUP($C1772,'2025-26 School Level AAFTE'!$C$2:$J$2349,8,FALSE), 0)</f>
        <v>808.24</v>
      </c>
      <c r="G1772" s="69">
        <f>IFERROR(IF(E1772= "yes",VLOOKUP(C1772,Summary!$B:$I,6,0),0),0)</f>
        <v>0</v>
      </c>
      <c r="H1772" s="68">
        <f t="shared" si="301"/>
        <v>0</v>
      </c>
      <c r="I1772" s="110">
        <f>VLOOKUP($A1772,'2026-27 Salary &amp; Benefits'!$A:$I,3,FALSE)</f>
        <v>1.06</v>
      </c>
      <c r="J1772" s="110">
        <f>VLOOKUP($A1772,'2026-27 Salary &amp; Benefits'!$A:$I,4,FALSE)</f>
        <v>1.06</v>
      </c>
      <c r="K1772" s="101">
        <f t="shared" si="302"/>
        <v>0</v>
      </c>
      <c r="L1772" s="100">
        <f t="shared" si="303"/>
        <v>0</v>
      </c>
      <c r="M1772" s="102">
        <f>'2026-27 Salary &amp; Benefits'!$E$6</f>
        <v>78209</v>
      </c>
      <c r="N1772" s="102">
        <f>'2026-27 Salary &amp; Benefits'!$F$6</f>
        <v>82248</v>
      </c>
      <c r="O1772" s="7">
        <f t="shared" si="304"/>
        <v>0</v>
      </c>
      <c r="P1772" s="7">
        <f t="shared" si="305"/>
        <v>0</v>
      </c>
      <c r="Q1772" s="7">
        <f>'2026-27 Salary &amp; Benefits'!G$6</f>
        <v>16817.759999999998</v>
      </c>
      <c r="R1772" s="103">
        <f>'2026-27 Salary &amp; Benefits'!H$6</f>
        <v>0.16020000000000001</v>
      </c>
      <c r="S1772" s="103">
        <f>'2026-27 Salary &amp; Benefits'!I$6</f>
        <v>0.15390000000000001</v>
      </c>
      <c r="T1772" s="7">
        <f t="shared" si="306"/>
        <v>0</v>
      </c>
      <c r="U1772" s="7">
        <f t="shared" si="307"/>
        <v>0</v>
      </c>
      <c r="V1772" s="7">
        <f t="shared" si="308"/>
        <v>0</v>
      </c>
      <c r="W1772" s="7">
        <f t="shared" si="309"/>
        <v>0</v>
      </c>
      <c r="X1772" s="18">
        <f t="shared" si="310"/>
        <v>0</v>
      </c>
      <c r="Y1772" s="2"/>
      <c r="Z1772" s="2"/>
      <c r="AA1772" s="2"/>
      <c r="AB1772" s="2"/>
      <c r="AC1772" s="2"/>
      <c r="AD1772" s="2"/>
      <c r="AE1772" s="2"/>
      <c r="AF1772" s="2"/>
      <c r="AG1772" s="2"/>
      <c r="AH1772" s="2"/>
      <c r="AI1772" s="2"/>
      <c r="AJ1772" s="2"/>
      <c r="AK1772" s="2"/>
      <c r="AL1772" s="2"/>
      <c r="AM1772" s="2"/>
      <c r="AN1772" s="2"/>
      <c r="AO1772" s="2"/>
      <c r="AP1772" s="2"/>
      <c r="AQ1772" s="2"/>
      <c r="AR1772" s="2"/>
      <c r="AS1772" s="2"/>
      <c r="AT1772" s="2"/>
      <c r="AU1772" s="2"/>
      <c r="AV1772" s="2"/>
      <c r="AW1772" s="2"/>
      <c r="AX1772" s="2"/>
      <c r="AY1772" s="2"/>
      <c r="AZ1772" s="2"/>
      <c r="BA1772" s="2"/>
      <c r="BB1772" s="2"/>
      <c r="BC1772" s="2"/>
      <c r="BD1772" s="2"/>
      <c r="BE1772" s="2"/>
      <c r="BF1772" s="2"/>
      <c r="BG1772" s="2"/>
      <c r="BH1772" s="2"/>
      <c r="BI1772" s="2"/>
      <c r="BJ1772" s="2"/>
      <c r="BK1772" s="2"/>
      <c r="BL1772" s="2"/>
      <c r="BM1772" s="2"/>
      <c r="BN1772" s="2"/>
      <c r="BO1772" s="2"/>
      <c r="BP1772" s="2"/>
      <c r="BQ1772" s="2"/>
      <c r="BR1772" s="2"/>
      <c r="BS1772" s="2"/>
      <c r="BT1772" s="2"/>
      <c r="BU1772" s="2"/>
      <c r="BV1772" s="2"/>
      <c r="BW1772" s="2"/>
      <c r="BX1772" s="2"/>
      <c r="BY1772" s="2"/>
      <c r="BZ1772" s="2"/>
      <c r="CA1772" s="2"/>
      <c r="CB1772" s="2"/>
      <c r="CC1772" s="2"/>
      <c r="CD1772" s="2"/>
      <c r="CE1772" s="2"/>
      <c r="CF1772" s="2"/>
      <c r="CG1772" s="2"/>
      <c r="CH1772" s="2"/>
      <c r="CI1772" s="2"/>
      <c r="CJ1772" s="2"/>
      <c r="CK1772" s="2"/>
      <c r="CL1772" s="2"/>
      <c r="CM1772" s="2"/>
      <c r="CN1772" s="2"/>
      <c r="CO1772" s="2"/>
      <c r="CP1772" s="2"/>
      <c r="CQ1772" s="2"/>
      <c r="CR1772" s="2"/>
      <c r="CS1772" s="2"/>
      <c r="CT1772" s="2"/>
      <c r="CU1772" s="2"/>
      <c r="CV1772" s="2"/>
      <c r="CW1772" s="2"/>
      <c r="CX1772" s="2"/>
      <c r="CY1772" s="2"/>
      <c r="CZ1772" s="2"/>
      <c r="DA1772" s="2"/>
      <c r="DB1772" s="2"/>
      <c r="DC1772" s="2"/>
      <c r="DD1772" s="2"/>
      <c r="DE1772" s="2"/>
      <c r="DF1772" s="2"/>
      <c r="DG1772" s="2"/>
      <c r="DH1772" s="2"/>
      <c r="DI1772" s="2"/>
      <c r="DJ1772" s="2"/>
      <c r="DK1772" s="2"/>
      <c r="DL1772" s="2"/>
      <c r="DM1772" s="2"/>
      <c r="DN1772" s="2"/>
      <c r="DO1772" s="2"/>
      <c r="DP1772" s="2"/>
      <c r="DQ1772" s="2"/>
      <c r="DR1772" s="2"/>
      <c r="DS1772" s="2"/>
      <c r="DT1772" s="2"/>
      <c r="DU1772" s="2"/>
      <c r="DV1772" s="2"/>
      <c r="DW1772" s="2"/>
      <c r="DX1772" s="2"/>
      <c r="DY1772" s="2"/>
      <c r="DZ1772" s="2"/>
      <c r="EA1772" s="2"/>
      <c r="EB1772" s="2"/>
      <c r="EC1772" s="2"/>
      <c r="ED1772" s="2"/>
      <c r="EE1772" s="2"/>
      <c r="EF1772" s="2"/>
      <c r="EG1772" s="2"/>
      <c r="EH1772" s="2"/>
      <c r="EI1772" s="2"/>
      <c r="EJ1772" s="2"/>
      <c r="EK1772" s="2"/>
      <c r="EL1772" s="2"/>
      <c r="EM1772" s="2"/>
      <c r="EN1772" s="2"/>
      <c r="EO1772" s="2"/>
      <c r="EP1772" s="2"/>
      <c r="EQ1772" s="2"/>
      <c r="ER1772" s="2"/>
      <c r="ES1772" s="2"/>
      <c r="ET1772" s="2"/>
      <c r="EU1772" s="2"/>
      <c r="EV1772" s="2"/>
      <c r="EW1772" s="2"/>
      <c r="EX1772" s="2"/>
      <c r="EY1772" s="2"/>
      <c r="EZ1772" s="2"/>
      <c r="FA1772" s="2"/>
      <c r="FB1772" s="2"/>
      <c r="FC1772" s="2"/>
    </row>
    <row r="1773" spans="1:159" s="4" customFormat="1">
      <c r="A1773" s="50" t="s">
        <v>2314</v>
      </c>
      <c r="B1773" s="59" t="s">
        <v>2757</v>
      </c>
      <c r="C1773" s="60">
        <v>3725</v>
      </c>
      <c r="D1773" s="59" t="s">
        <v>1423</v>
      </c>
      <c r="E1773" s="78" t="str">
        <f>IFERROR(VLOOKUP($C1773,'2025-26 School Level AAFTE'!$C$2:$L$2349,9,FALSE), "No")</f>
        <v>No</v>
      </c>
      <c r="F1773" s="67">
        <f>IFERROR(VLOOKUP($C1773,'2025-26 School Level AAFTE'!$C$2:$J$2349,8,FALSE), 0)</f>
        <v>6</v>
      </c>
      <c r="G1773" s="69">
        <f>IFERROR(IF(E1773= "yes",VLOOKUP(C1773,Summary!$B:$I,6,0),0),0)</f>
        <v>0</v>
      </c>
      <c r="H1773" s="68">
        <f t="shared" si="301"/>
        <v>0</v>
      </c>
      <c r="I1773" s="110">
        <f>VLOOKUP($A1773,'2026-27 Salary &amp; Benefits'!$A:$I,3,FALSE)</f>
        <v>1.18</v>
      </c>
      <c r="J1773" s="110">
        <f>VLOOKUP($A1773,'2026-27 Salary &amp; Benefits'!$A:$I,4,FALSE)</f>
        <v>1.18</v>
      </c>
      <c r="K1773" s="101">
        <f t="shared" si="302"/>
        <v>0</v>
      </c>
      <c r="L1773" s="100">
        <f t="shared" si="303"/>
        <v>0</v>
      </c>
      <c r="M1773" s="102">
        <f>'2026-27 Salary &amp; Benefits'!$E$6</f>
        <v>78209</v>
      </c>
      <c r="N1773" s="102">
        <f>'2026-27 Salary &amp; Benefits'!$F$6</f>
        <v>82248</v>
      </c>
      <c r="O1773" s="7">
        <f t="shared" si="304"/>
        <v>0</v>
      </c>
      <c r="P1773" s="7">
        <f t="shared" si="305"/>
        <v>0</v>
      </c>
      <c r="Q1773" s="7">
        <f>'2026-27 Salary &amp; Benefits'!G$6</f>
        <v>16817.759999999998</v>
      </c>
      <c r="R1773" s="103">
        <f>'2026-27 Salary &amp; Benefits'!H$6</f>
        <v>0.16020000000000001</v>
      </c>
      <c r="S1773" s="103">
        <f>'2026-27 Salary &amp; Benefits'!I$6</f>
        <v>0.15390000000000001</v>
      </c>
      <c r="T1773" s="7">
        <f t="shared" si="306"/>
        <v>0</v>
      </c>
      <c r="U1773" s="7">
        <f t="shared" si="307"/>
        <v>0</v>
      </c>
      <c r="V1773" s="7">
        <f t="shared" si="308"/>
        <v>0</v>
      </c>
      <c r="W1773" s="7">
        <f t="shared" si="309"/>
        <v>0</v>
      </c>
      <c r="X1773" s="18">
        <f t="shared" si="310"/>
        <v>0</v>
      </c>
      <c r="Y1773" s="2"/>
      <c r="Z1773" s="2"/>
      <c r="AA1773" s="2"/>
      <c r="AB1773" s="2"/>
      <c r="AC1773" s="2"/>
      <c r="AD1773" s="2"/>
      <c r="AE1773" s="2"/>
      <c r="AF1773" s="2"/>
      <c r="AG1773" s="2"/>
      <c r="AH1773" s="2"/>
      <c r="AI1773" s="2"/>
      <c r="AJ1773" s="2"/>
      <c r="AK1773" s="2"/>
      <c r="AL1773" s="2"/>
      <c r="AM1773" s="2"/>
      <c r="AN1773" s="2"/>
      <c r="AO1773" s="2"/>
      <c r="AP1773" s="2"/>
      <c r="AQ1773" s="2"/>
      <c r="AR1773" s="2"/>
      <c r="AS1773" s="2"/>
      <c r="AT1773" s="2"/>
      <c r="AU1773" s="2"/>
      <c r="AV1773" s="2"/>
      <c r="AW1773" s="2"/>
      <c r="AX1773" s="2"/>
      <c r="AY1773" s="2"/>
      <c r="AZ1773" s="2"/>
      <c r="BA1773" s="2"/>
      <c r="BB1773" s="2"/>
      <c r="BC1773" s="2"/>
      <c r="BD1773" s="2"/>
      <c r="BE1773" s="2"/>
      <c r="BF1773" s="2"/>
      <c r="BG1773" s="2"/>
      <c r="BH1773" s="2"/>
      <c r="BI1773" s="2"/>
      <c r="BJ1773" s="2"/>
      <c r="BK1773" s="2"/>
      <c r="BL1773" s="2"/>
      <c r="BM1773" s="2"/>
      <c r="BN1773" s="2"/>
      <c r="BO1773" s="2"/>
      <c r="BP1773" s="2"/>
      <c r="BQ1773" s="2"/>
      <c r="BR1773" s="2"/>
      <c r="BS1773" s="2"/>
      <c r="BT1773" s="2"/>
      <c r="BU1773" s="2"/>
      <c r="BV1773" s="2"/>
      <c r="BW1773" s="2"/>
      <c r="BX1773" s="2"/>
      <c r="BY1773" s="2"/>
      <c r="BZ1773" s="2"/>
      <c r="CA1773" s="2"/>
      <c r="CB1773" s="2"/>
      <c r="CC1773" s="2"/>
      <c r="CD1773" s="2"/>
      <c r="CE1773" s="2"/>
      <c r="CF1773" s="2"/>
      <c r="CG1773" s="2"/>
      <c r="CH1773" s="2"/>
      <c r="CI1773" s="2"/>
      <c r="CJ1773" s="2"/>
      <c r="CK1773" s="2"/>
      <c r="CL1773" s="2"/>
      <c r="CM1773" s="2"/>
      <c r="CN1773" s="2"/>
      <c r="CO1773" s="2"/>
      <c r="CP1773" s="2"/>
      <c r="CQ1773" s="2"/>
      <c r="CR1773" s="2"/>
      <c r="CS1773" s="2"/>
      <c r="CT1773" s="2"/>
      <c r="CU1773" s="2"/>
      <c r="CV1773" s="2"/>
      <c r="CW1773" s="2"/>
      <c r="CX1773" s="2"/>
      <c r="CY1773" s="2"/>
      <c r="CZ1773" s="2"/>
      <c r="DA1773" s="2"/>
      <c r="DB1773" s="2"/>
      <c r="DC1773" s="2"/>
      <c r="DD1773" s="2"/>
      <c r="DE1773" s="2"/>
      <c r="DF1773" s="2"/>
      <c r="DG1773" s="2"/>
      <c r="DH1773" s="2"/>
      <c r="DI1773" s="2"/>
      <c r="DJ1773" s="2"/>
      <c r="DK1773" s="2"/>
      <c r="DL1773" s="2"/>
      <c r="DM1773" s="2"/>
      <c r="DN1773" s="2"/>
      <c r="DO1773" s="2"/>
      <c r="DP1773" s="2"/>
      <c r="DQ1773" s="2"/>
      <c r="DR1773" s="2"/>
      <c r="DS1773" s="2"/>
      <c r="DT1773" s="2"/>
      <c r="DU1773" s="2"/>
      <c r="DV1773" s="2"/>
      <c r="DW1773" s="2"/>
      <c r="DX1773" s="2"/>
      <c r="DY1773" s="2"/>
      <c r="DZ1773" s="2"/>
      <c r="EA1773" s="2"/>
      <c r="EB1773" s="2"/>
      <c r="EC1773" s="2"/>
      <c r="ED1773" s="2"/>
      <c r="EE1773" s="2"/>
      <c r="EF1773" s="2"/>
      <c r="EG1773" s="2"/>
      <c r="EH1773" s="2"/>
      <c r="EI1773" s="2"/>
      <c r="EJ1773" s="2"/>
      <c r="EK1773" s="2"/>
      <c r="EL1773" s="2"/>
      <c r="EM1773" s="2"/>
      <c r="EN1773" s="2"/>
      <c r="EO1773" s="2"/>
      <c r="EP1773" s="2"/>
      <c r="EQ1773" s="2"/>
      <c r="ER1773" s="2"/>
      <c r="ES1773" s="2"/>
      <c r="ET1773" s="2"/>
      <c r="EU1773" s="2"/>
      <c r="EV1773" s="2"/>
      <c r="EW1773" s="2"/>
      <c r="EX1773" s="2"/>
      <c r="EY1773" s="2"/>
      <c r="EZ1773" s="2"/>
      <c r="FA1773" s="2"/>
      <c r="FB1773" s="2"/>
      <c r="FC1773" s="2"/>
    </row>
    <row r="1774" spans="1:159" s="4" customFormat="1">
      <c r="A1774" s="50" t="s">
        <v>2277</v>
      </c>
      <c r="B1774" s="59" t="s">
        <v>2758</v>
      </c>
      <c r="C1774" s="60">
        <v>3291</v>
      </c>
      <c r="D1774" s="59" t="s">
        <v>1165</v>
      </c>
      <c r="E1774" s="78" t="str">
        <f>IFERROR(VLOOKUP($C1774,'2025-26 School Level AAFTE'!$C$2:$L$2349,9,FALSE), "No")</f>
        <v>Yes</v>
      </c>
      <c r="F1774" s="67">
        <f>IFERROR(VLOOKUP($C1774,'2025-26 School Level AAFTE'!$C$2:$J$2349,8,FALSE), 0)</f>
        <v>512.44000000000005</v>
      </c>
      <c r="G1774" s="69">
        <f>IFERROR(IF(E1774= "yes",VLOOKUP(C1774,Summary!$B:$I,6,0),0),0)</f>
        <v>0</v>
      </c>
      <c r="H1774" s="68">
        <f t="shared" si="301"/>
        <v>512.44000000000005</v>
      </c>
      <c r="I1774" s="110">
        <f>VLOOKUP($A1774,'2026-27 Salary &amp; Benefits'!$A:$I,3,FALSE)</f>
        <v>1</v>
      </c>
      <c r="J1774" s="110">
        <f>VLOOKUP($A1774,'2026-27 Salary &amp; Benefits'!$A:$I,4,FALSE)</f>
        <v>1</v>
      </c>
      <c r="K1774" s="101">
        <f t="shared" si="302"/>
        <v>512.44000000000005</v>
      </c>
      <c r="L1774" s="100">
        <f t="shared" si="303"/>
        <v>1.5029999999999999</v>
      </c>
      <c r="M1774" s="102">
        <f>'2026-27 Salary &amp; Benefits'!$E$6</f>
        <v>78209</v>
      </c>
      <c r="N1774" s="102">
        <f>'2026-27 Salary &amp; Benefits'!$F$6</f>
        <v>82248</v>
      </c>
      <c r="O1774" s="7">
        <f t="shared" si="304"/>
        <v>117548.13</v>
      </c>
      <c r="P1774" s="7">
        <f t="shared" si="305"/>
        <v>6070.6100000000006</v>
      </c>
      <c r="Q1774" s="7">
        <f>'2026-27 Salary &amp; Benefits'!G$6</f>
        <v>16817.759999999998</v>
      </c>
      <c r="R1774" s="103">
        <f>'2026-27 Salary &amp; Benefits'!H$6</f>
        <v>0.16020000000000001</v>
      </c>
      <c r="S1774" s="103">
        <f>'2026-27 Salary &amp; Benefits'!I$6</f>
        <v>0.15390000000000001</v>
      </c>
      <c r="T1774" s="7">
        <f t="shared" si="306"/>
        <v>45042.57</v>
      </c>
      <c r="U1774" s="7">
        <f t="shared" si="307"/>
        <v>2060.31</v>
      </c>
      <c r="V1774" s="7">
        <f t="shared" si="308"/>
        <v>317.08</v>
      </c>
      <c r="W1774" s="7">
        <f t="shared" si="309"/>
        <v>2377.39</v>
      </c>
      <c r="X1774" s="18">
        <f t="shared" si="310"/>
        <v>171038.7</v>
      </c>
      <c r="Y1774" s="2"/>
      <c r="Z1774" s="2"/>
      <c r="AA1774" s="2"/>
      <c r="AB1774" s="2"/>
      <c r="AC1774" s="2"/>
      <c r="AD1774" s="2"/>
      <c r="AE1774" s="2"/>
      <c r="AF1774" s="2"/>
      <c r="AG1774" s="2"/>
      <c r="AH1774" s="2"/>
      <c r="AI1774" s="2"/>
      <c r="AJ1774" s="2"/>
      <c r="AK1774" s="2"/>
      <c r="AL1774" s="2"/>
      <c r="AM1774" s="2"/>
      <c r="AN1774" s="2"/>
      <c r="AO1774" s="2"/>
      <c r="AP1774" s="2"/>
      <c r="AQ1774" s="2"/>
      <c r="AR1774" s="2"/>
      <c r="AS1774" s="2"/>
      <c r="AT1774" s="2"/>
      <c r="AU1774" s="2"/>
      <c r="AV1774" s="2"/>
      <c r="AW1774" s="2"/>
      <c r="AX1774" s="2"/>
      <c r="AY1774" s="2"/>
      <c r="AZ1774" s="2"/>
      <c r="BA1774" s="2"/>
      <c r="BB1774" s="2"/>
      <c r="BC1774" s="2"/>
      <c r="BD1774" s="2"/>
      <c r="BE1774" s="2"/>
      <c r="BF1774" s="2"/>
      <c r="BG1774" s="2"/>
      <c r="BH1774" s="2"/>
      <c r="BI1774" s="2"/>
      <c r="BJ1774" s="2"/>
      <c r="BK1774" s="2"/>
      <c r="BL1774" s="2"/>
      <c r="BM1774" s="2"/>
      <c r="BN1774" s="2"/>
      <c r="BO1774" s="2"/>
      <c r="BP1774" s="2"/>
      <c r="BQ1774" s="2"/>
      <c r="BR1774" s="2"/>
      <c r="BS1774" s="2"/>
      <c r="BT1774" s="2"/>
      <c r="BU1774" s="2"/>
      <c r="BV1774" s="2"/>
      <c r="BW1774" s="2"/>
      <c r="BX1774" s="2"/>
      <c r="BY1774" s="2"/>
      <c r="BZ1774" s="2"/>
      <c r="CA1774" s="2"/>
      <c r="CB1774" s="2"/>
      <c r="CC1774" s="2"/>
      <c r="CD1774" s="2"/>
      <c r="CE1774" s="2"/>
      <c r="CF1774" s="2"/>
      <c r="CG1774" s="2"/>
      <c r="CH1774" s="2"/>
      <c r="CI1774" s="2"/>
      <c r="CJ1774" s="2"/>
      <c r="CK1774" s="2"/>
      <c r="CL1774" s="2"/>
      <c r="CM1774" s="2"/>
      <c r="CN1774" s="2"/>
      <c r="CO1774" s="2"/>
      <c r="CP1774" s="2"/>
      <c r="CQ1774" s="2"/>
      <c r="CR1774" s="2"/>
      <c r="CS1774" s="2"/>
      <c r="CT1774" s="2"/>
      <c r="CU1774" s="2"/>
      <c r="CV1774" s="2"/>
      <c r="CW1774" s="2"/>
      <c r="CX1774" s="2"/>
      <c r="CY1774" s="2"/>
      <c r="CZ1774" s="2"/>
      <c r="DA1774" s="2"/>
      <c r="DB1774" s="2"/>
      <c r="DC1774" s="2"/>
      <c r="DD1774" s="2"/>
      <c r="DE1774" s="2"/>
      <c r="DF1774" s="2"/>
      <c r="DG1774" s="2"/>
      <c r="DH1774" s="2"/>
      <c r="DI1774" s="2"/>
      <c r="DJ1774" s="2"/>
      <c r="DK1774" s="2"/>
      <c r="DL1774" s="2"/>
      <c r="DM1774" s="2"/>
      <c r="DN1774" s="2"/>
      <c r="DO1774" s="2"/>
      <c r="DP1774" s="2"/>
      <c r="DQ1774" s="2"/>
      <c r="DR1774" s="2"/>
      <c r="DS1774" s="2"/>
      <c r="DT1774" s="2"/>
      <c r="DU1774" s="2"/>
      <c r="DV1774" s="2"/>
      <c r="DW1774" s="2"/>
      <c r="DX1774" s="2"/>
      <c r="DY1774" s="2"/>
      <c r="DZ1774" s="2"/>
      <c r="EA1774" s="2"/>
      <c r="EB1774" s="2"/>
      <c r="EC1774" s="2"/>
      <c r="ED1774" s="2"/>
      <c r="EE1774" s="2"/>
      <c r="EF1774" s="2"/>
      <c r="EG1774" s="2"/>
      <c r="EH1774" s="2"/>
      <c r="EI1774" s="2"/>
      <c r="EJ1774" s="2"/>
      <c r="EK1774" s="2"/>
      <c r="EL1774" s="2"/>
      <c r="EM1774" s="2"/>
      <c r="EN1774" s="2"/>
      <c r="EO1774" s="2"/>
      <c r="EP1774" s="2"/>
      <c r="EQ1774" s="2"/>
      <c r="ER1774" s="2"/>
      <c r="ES1774" s="2"/>
      <c r="ET1774" s="2"/>
      <c r="EU1774" s="2"/>
      <c r="EV1774" s="2"/>
      <c r="EW1774" s="2"/>
      <c r="EX1774" s="2"/>
      <c r="EY1774" s="2"/>
      <c r="EZ1774" s="2"/>
      <c r="FA1774" s="2"/>
      <c r="FB1774" s="2"/>
      <c r="FC1774" s="2"/>
    </row>
    <row r="1775" spans="1:159" s="4" customFormat="1">
      <c r="A1775" s="50" t="s">
        <v>2277</v>
      </c>
      <c r="B1775" s="59" t="s">
        <v>2758</v>
      </c>
      <c r="C1775" s="60">
        <v>5621</v>
      </c>
      <c r="D1775" s="59" t="s">
        <v>2945</v>
      </c>
      <c r="E1775" s="78" t="str">
        <f>IFERROR(VLOOKUP($C1775,'2025-26 School Level AAFTE'!$C$2:$L$2349,9,FALSE), "No")</f>
        <v>Yes</v>
      </c>
      <c r="F1775" s="67">
        <f>IFERROR(VLOOKUP($C1775,'2025-26 School Level AAFTE'!$C$2:$J$2349,8,FALSE), 0)</f>
        <v>74.320000000000007</v>
      </c>
      <c r="G1775" s="69">
        <f>IFERROR(IF(E1775= "yes",VLOOKUP(C1775,Summary!$B:$I,6,0),0),0)</f>
        <v>0</v>
      </c>
      <c r="H1775" s="68">
        <f t="shared" si="301"/>
        <v>74.320000000000007</v>
      </c>
      <c r="I1775" s="110">
        <f>VLOOKUP($A1775,'2026-27 Salary &amp; Benefits'!$A:$I,3,FALSE)</f>
        <v>1</v>
      </c>
      <c r="J1775" s="110">
        <f>VLOOKUP($A1775,'2026-27 Salary &amp; Benefits'!$A:$I,4,FALSE)</f>
        <v>1</v>
      </c>
      <c r="K1775" s="101">
        <f t="shared" si="302"/>
        <v>74.320000000000007</v>
      </c>
      <c r="L1775" s="100">
        <f t="shared" si="303"/>
        <v>0.218</v>
      </c>
      <c r="M1775" s="102">
        <f>'2026-27 Salary &amp; Benefits'!$E$6</f>
        <v>78209</v>
      </c>
      <c r="N1775" s="102">
        <f>'2026-27 Salary &amp; Benefits'!$F$6</f>
        <v>82248</v>
      </c>
      <c r="O1775" s="7">
        <f t="shared" si="304"/>
        <v>17049.560000000001</v>
      </c>
      <c r="P1775" s="7">
        <f t="shared" si="305"/>
        <v>880.5</v>
      </c>
      <c r="Q1775" s="7">
        <f>'2026-27 Salary &amp; Benefits'!G$6</f>
        <v>16817.759999999998</v>
      </c>
      <c r="R1775" s="103">
        <f>'2026-27 Salary &amp; Benefits'!H$6</f>
        <v>0.16020000000000001</v>
      </c>
      <c r="S1775" s="103">
        <f>'2026-27 Salary &amp; Benefits'!I$6</f>
        <v>0.15390000000000001</v>
      </c>
      <c r="T1775" s="7">
        <f t="shared" si="306"/>
        <v>6533.12</v>
      </c>
      <c r="U1775" s="7">
        <f t="shared" si="307"/>
        <v>298.83</v>
      </c>
      <c r="V1775" s="7">
        <f t="shared" si="308"/>
        <v>45.99</v>
      </c>
      <c r="W1775" s="7">
        <f t="shared" si="309"/>
        <v>344.82</v>
      </c>
      <c r="X1775" s="18">
        <f t="shared" si="310"/>
        <v>24808</v>
      </c>
      <c r="Y1775" s="2"/>
      <c r="Z1775" s="2"/>
      <c r="AA1775" s="2"/>
      <c r="AB1775" s="2"/>
      <c r="AC1775" s="2"/>
      <c r="AD1775" s="2"/>
      <c r="AE1775" s="2"/>
      <c r="AF1775" s="2"/>
      <c r="AG1775" s="2"/>
      <c r="AH1775" s="2"/>
      <c r="AI1775" s="2"/>
      <c r="AJ1775" s="2"/>
      <c r="AK1775" s="2"/>
      <c r="AL1775" s="2"/>
      <c r="AM1775" s="2"/>
      <c r="AN1775" s="2"/>
      <c r="AO1775" s="2"/>
      <c r="AP1775" s="2"/>
      <c r="AQ1775" s="2"/>
      <c r="AR1775" s="2"/>
      <c r="AS1775" s="2"/>
      <c r="AT1775" s="2"/>
      <c r="AU1775" s="2"/>
      <c r="AV1775" s="2"/>
      <c r="AW1775" s="2"/>
      <c r="AX1775" s="2"/>
      <c r="AY1775" s="2"/>
      <c r="AZ1775" s="2"/>
      <c r="BA1775" s="2"/>
      <c r="BB1775" s="2"/>
      <c r="BC1775" s="2"/>
      <c r="BD1775" s="2"/>
      <c r="BE1775" s="2"/>
      <c r="BF1775" s="2"/>
      <c r="BG1775" s="2"/>
      <c r="BH1775" s="2"/>
      <c r="BI1775" s="2"/>
      <c r="BJ1775" s="2"/>
      <c r="BK1775" s="2"/>
      <c r="BL1775" s="2"/>
      <c r="BM1775" s="2"/>
      <c r="BN1775" s="2"/>
      <c r="BO1775" s="2"/>
      <c r="BP1775" s="2"/>
      <c r="BQ1775" s="2"/>
      <c r="BR1775" s="2"/>
      <c r="BS1775" s="2"/>
      <c r="BT1775" s="2"/>
      <c r="BU1775" s="2"/>
      <c r="BV1775" s="2"/>
      <c r="BW1775" s="2"/>
      <c r="BX1775" s="2"/>
      <c r="BY1775" s="2"/>
      <c r="BZ1775" s="2"/>
      <c r="CA1775" s="2"/>
      <c r="CB1775" s="2"/>
      <c r="CC1775" s="2"/>
      <c r="CD1775" s="2"/>
      <c r="CE1775" s="2"/>
      <c r="CF1775" s="2"/>
      <c r="CG1775" s="2"/>
      <c r="CH1775" s="2"/>
      <c r="CI1775" s="2"/>
      <c r="CJ1775" s="2"/>
      <c r="CK1775" s="2"/>
      <c r="CL1775" s="2"/>
      <c r="CM1775" s="2"/>
      <c r="CN1775" s="2"/>
      <c r="CO1775" s="2"/>
      <c r="CP1775" s="2"/>
      <c r="CQ1775" s="2"/>
      <c r="CR1775" s="2"/>
      <c r="CS1775" s="2"/>
      <c r="CT1775" s="2"/>
      <c r="CU1775" s="2"/>
      <c r="CV1775" s="2"/>
      <c r="CW1775" s="2"/>
      <c r="CX1775" s="2"/>
      <c r="CY1775" s="2"/>
      <c r="CZ1775" s="2"/>
      <c r="DA1775" s="2"/>
      <c r="DB1775" s="2"/>
      <c r="DC1775" s="2"/>
      <c r="DD1775" s="2"/>
      <c r="DE1775" s="2"/>
      <c r="DF1775" s="2"/>
      <c r="DG1775" s="2"/>
      <c r="DH1775" s="2"/>
      <c r="DI1775" s="2"/>
      <c r="DJ1775" s="2"/>
      <c r="DK1775" s="2"/>
      <c r="DL1775" s="2"/>
      <c r="DM1775" s="2"/>
      <c r="DN1775" s="2"/>
      <c r="DO1775" s="2"/>
      <c r="DP1775" s="2"/>
      <c r="DQ1775" s="2"/>
      <c r="DR1775" s="2"/>
      <c r="DS1775" s="2"/>
      <c r="DT1775" s="2"/>
      <c r="DU1775" s="2"/>
      <c r="DV1775" s="2"/>
      <c r="DW1775" s="2"/>
      <c r="DX1775" s="2"/>
      <c r="DY1775" s="2"/>
      <c r="DZ1775" s="2"/>
      <c r="EA1775" s="2"/>
      <c r="EB1775" s="2"/>
      <c r="EC1775" s="2"/>
      <c r="ED1775" s="2"/>
      <c r="EE1775" s="2"/>
      <c r="EF1775" s="2"/>
      <c r="EG1775" s="2"/>
      <c r="EH1775" s="2"/>
      <c r="EI1775" s="2"/>
      <c r="EJ1775" s="2"/>
      <c r="EK1775" s="2"/>
      <c r="EL1775" s="2"/>
      <c r="EM1775" s="2"/>
      <c r="EN1775" s="2"/>
      <c r="EO1775" s="2"/>
      <c r="EP1775" s="2"/>
      <c r="EQ1775" s="2"/>
      <c r="ER1775" s="2"/>
      <c r="ES1775" s="2"/>
      <c r="ET1775" s="2"/>
      <c r="EU1775" s="2"/>
      <c r="EV1775" s="2"/>
      <c r="EW1775" s="2"/>
      <c r="EX1775" s="2"/>
      <c r="EY1775" s="2"/>
      <c r="EZ1775" s="2"/>
      <c r="FA1775" s="2"/>
      <c r="FB1775" s="2"/>
      <c r="FC1775" s="2"/>
    </row>
    <row r="1776" spans="1:159" s="4" customFormat="1">
      <c r="A1776" s="50" t="s">
        <v>2277</v>
      </c>
      <c r="B1776" s="59" t="s">
        <v>2758</v>
      </c>
      <c r="C1776" s="60">
        <v>5778</v>
      </c>
      <c r="D1776" s="59" t="s">
        <v>3233</v>
      </c>
      <c r="E1776" s="78" t="str">
        <f>IFERROR(VLOOKUP($C1776,'2025-26 School Level AAFTE'!$C$2:$L$2349,9,FALSE), "No")</f>
        <v>Yes</v>
      </c>
      <c r="F1776" s="67">
        <f>IFERROR(VLOOKUP($C1776,'2025-26 School Level AAFTE'!$C$2:$J$2349,8,FALSE), 0)</f>
        <v>186.44</v>
      </c>
      <c r="G1776" s="69">
        <f>IFERROR(IF(E1776= "yes",VLOOKUP(C1776,Summary!$B:$I,6,0),0),0)</f>
        <v>0</v>
      </c>
      <c r="H1776" s="68">
        <f t="shared" si="301"/>
        <v>186.44</v>
      </c>
      <c r="I1776" s="110">
        <f>VLOOKUP($A1776,'2026-27 Salary &amp; Benefits'!$A:$I,3,FALSE)</f>
        <v>1</v>
      </c>
      <c r="J1776" s="110">
        <f>VLOOKUP($A1776,'2026-27 Salary &amp; Benefits'!$A:$I,4,FALSE)</f>
        <v>1</v>
      </c>
      <c r="K1776" s="101">
        <f t="shared" si="302"/>
        <v>186.44</v>
      </c>
      <c r="L1776" s="100">
        <f t="shared" si="303"/>
        <v>0.54700000000000004</v>
      </c>
      <c r="M1776" s="102">
        <f>'2026-27 Salary &amp; Benefits'!$E$6</f>
        <v>78209</v>
      </c>
      <c r="N1776" s="102">
        <f>'2026-27 Salary &amp; Benefits'!$F$6</f>
        <v>82248</v>
      </c>
      <c r="O1776" s="7">
        <f t="shared" si="304"/>
        <v>42780.32</v>
      </c>
      <c r="P1776" s="7">
        <f t="shared" si="305"/>
        <v>2209.3400000000038</v>
      </c>
      <c r="Q1776" s="7">
        <f>'2026-27 Salary &amp; Benefits'!G$6</f>
        <v>16817.759999999998</v>
      </c>
      <c r="R1776" s="103">
        <f>'2026-27 Salary &amp; Benefits'!H$6</f>
        <v>0.16020000000000001</v>
      </c>
      <c r="S1776" s="103">
        <f>'2026-27 Salary &amp; Benefits'!I$6</f>
        <v>0.15390000000000001</v>
      </c>
      <c r="T1776" s="7">
        <f t="shared" si="306"/>
        <v>16392.740000000002</v>
      </c>
      <c r="U1776" s="7">
        <f t="shared" si="307"/>
        <v>749.83</v>
      </c>
      <c r="V1776" s="7">
        <f t="shared" si="308"/>
        <v>115.4</v>
      </c>
      <c r="W1776" s="7">
        <f t="shared" si="309"/>
        <v>865.23</v>
      </c>
      <c r="X1776" s="18">
        <f t="shared" si="310"/>
        <v>62247.630000000005</v>
      </c>
      <c r="Y1776" s="2"/>
      <c r="Z1776" s="2"/>
      <c r="AA1776" s="2"/>
      <c r="AB1776" s="2"/>
      <c r="AC1776" s="2"/>
      <c r="AD1776" s="2"/>
      <c r="AE1776" s="2"/>
      <c r="AF1776" s="2"/>
      <c r="AG1776" s="2"/>
      <c r="AH1776" s="2"/>
      <c r="AI1776" s="2"/>
      <c r="AJ1776" s="2"/>
      <c r="AK1776" s="2"/>
      <c r="AL1776" s="2"/>
      <c r="AM1776" s="2"/>
      <c r="AN1776" s="2"/>
      <c r="AO1776" s="2"/>
      <c r="AP1776" s="2"/>
      <c r="AQ1776" s="2"/>
      <c r="AR1776" s="2"/>
      <c r="AS1776" s="2"/>
      <c r="AT1776" s="2"/>
      <c r="AU1776" s="2"/>
      <c r="AV1776" s="2"/>
      <c r="AW1776" s="2"/>
      <c r="AX1776" s="2"/>
      <c r="AY1776" s="2"/>
      <c r="AZ1776" s="2"/>
      <c r="BA1776" s="2"/>
      <c r="BB1776" s="2"/>
      <c r="BC1776" s="2"/>
      <c r="BD1776" s="2"/>
      <c r="BE1776" s="2"/>
      <c r="BF1776" s="2"/>
      <c r="BG1776" s="2"/>
      <c r="BH1776" s="2"/>
      <c r="BI1776" s="2"/>
      <c r="BJ1776" s="2"/>
      <c r="BK1776" s="2"/>
      <c r="BL1776" s="2"/>
      <c r="BM1776" s="2"/>
      <c r="BN1776" s="2"/>
      <c r="BO1776" s="2"/>
      <c r="BP1776" s="2"/>
      <c r="BQ1776" s="2"/>
      <c r="BR1776" s="2"/>
      <c r="BS1776" s="2"/>
      <c r="BT1776" s="2"/>
      <c r="BU1776" s="2"/>
      <c r="BV1776" s="2"/>
      <c r="BW1776" s="2"/>
      <c r="BX1776" s="2"/>
      <c r="BY1776" s="2"/>
      <c r="BZ1776" s="2"/>
      <c r="CA1776" s="2"/>
      <c r="CB1776" s="2"/>
      <c r="CC1776" s="2"/>
      <c r="CD1776" s="2"/>
      <c r="CE1776" s="2"/>
      <c r="CF1776" s="2"/>
      <c r="CG1776" s="2"/>
      <c r="CH1776" s="2"/>
      <c r="CI1776" s="2"/>
      <c r="CJ1776" s="2"/>
      <c r="CK1776" s="2"/>
      <c r="CL1776" s="2"/>
      <c r="CM1776" s="2"/>
      <c r="CN1776" s="2"/>
      <c r="CO1776" s="2"/>
      <c r="CP1776" s="2"/>
      <c r="CQ1776" s="2"/>
      <c r="CR1776" s="2"/>
      <c r="CS1776" s="2"/>
      <c r="CT1776" s="2"/>
      <c r="CU1776" s="2"/>
      <c r="CV1776" s="2"/>
      <c r="CW1776" s="2"/>
      <c r="CX1776" s="2"/>
      <c r="CY1776" s="2"/>
      <c r="CZ1776" s="2"/>
      <c r="DA1776" s="2"/>
      <c r="DB1776" s="2"/>
      <c r="DC1776" s="2"/>
      <c r="DD1776" s="2"/>
      <c r="DE1776" s="2"/>
      <c r="DF1776" s="2"/>
      <c r="DG1776" s="2"/>
      <c r="DH1776" s="2"/>
      <c r="DI1776" s="2"/>
      <c r="DJ1776" s="2"/>
      <c r="DK1776" s="2"/>
      <c r="DL1776" s="2"/>
      <c r="DM1776" s="2"/>
      <c r="DN1776" s="2"/>
      <c r="DO1776" s="2"/>
      <c r="DP1776" s="2"/>
      <c r="DQ1776" s="2"/>
      <c r="DR1776" s="2"/>
      <c r="DS1776" s="2"/>
      <c r="DT1776" s="2"/>
      <c r="DU1776" s="2"/>
      <c r="DV1776" s="2"/>
      <c r="DW1776" s="2"/>
      <c r="DX1776" s="2"/>
      <c r="DY1776" s="2"/>
      <c r="DZ1776" s="2"/>
      <c r="EA1776" s="2"/>
      <c r="EB1776" s="2"/>
      <c r="EC1776" s="2"/>
      <c r="ED1776" s="2"/>
      <c r="EE1776" s="2"/>
      <c r="EF1776" s="2"/>
      <c r="EG1776" s="2"/>
      <c r="EH1776" s="2"/>
      <c r="EI1776" s="2"/>
      <c r="EJ1776" s="2"/>
      <c r="EK1776" s="2"/>
      <c r="EL1776" s="2"/>
      <c r="EM1776" s="2"/>
      <c r="EN1776" s="2"/>
      <c r="EO1776" s="2"/>
      <c r="EP1776" s="2"/>
      <c r="EQ1776" s="2"/>
      <c r="ER1776" s="2"/>
      <c r="ES1776" s="2"/>
      <c r="ET1776" s="2"/>
      <c r="EU1776" s="2"/>
      <c r="EV1776" s="2"/>
      <c r="EW1776" s="2"/>
      <c r="EX1776" s="2"/>
      <c r="EY1776" s="2"/>
      <c r="EZ1776" s="2"/>
      <c r="FA1776" s="2"/>
      <c r="FB1776" s="2"/>
      <c r="FC1776" s="2"/>
    </row>
    <row r="1777" spans="1:159" s="4" customFormat="1">
      <c r="A1777" s="50" t="s">
        <v>2277</v>
      </c>
      <c r="B1777" s="59" t="s">
        <v>2758</v>
      </c>
      <c r="C1777" s="60">
        <v>2745</v>
      </c>
      <c r="D1777" s="59" t="s">
        <v>1163</v>
      </c>
      <c r="E1777" s="78" t="str">
        <f>IFERROR(VLOOKUP($C1777,'2025-26 School Level AAFTE'!$C$2:$L$2349,9,FALSE), "No")</f>
        <v>Yes</v>
      </c>
      <c r="F1777" s="67">
        <f>IFERROR(VLOOKUP($C1777,'2025-26 School Level AAFTE'!$C$2:$J$2349,8,FALSE), 0)</f>
        <v>348.88</v>
      </c>
      <c r="G1777" s="69">
        <f>IFERROR(IF(E1777= "yes",VLOOKUP(C1777,Summary!$B:$I,6,0),0),0)</f>
        <v>0</v>
      </c>
      <c r="H1777" s="68">
        <f t="shared" si="301"/>
        <v>348.88</v>
      </c>
      <c r="I1777" s="110">
        <f>VLOOKUP($A1777,'2026-27 Salary &amp; Benefits'!$A:$I,3,FALSE)</f>
        <v>1</v>
      </c>
      <c r="J1777" s="110">
        <f>VLOOKUP($A1777,'2026-27 Salary &amp; Benefits'!$A:$I,4,FALSE)</f>
        <v>1</v>
      </c>
      <c r="K1777" s="101">
        <f t="shared" si="302"/>
        <v>348.88</v>
      </c>
      <c r="L1777" s="100">
        <f t="shared" si="303"/>
        <v>1.0229999999999999</v>
      </c>
      <c r="M1777" s="102">
        <f>'2026-27 Salary &amp; Benefits'!$E$6</f>
        <v>78209</v>
      </c>
      <c r="N1777" s="102">
        <f>'2026-27 Salary &amp; Benefits'!$F$6</f>
        <v>82248</v>
      </c>
      <c r="O1777" s="7">
        <f t="shared" si="304"/>
        <v>80007.81</v>
      </c>
      <c r="P1777" s="7">
        <f t="shared" si="305"/>
        <v>4131.8899999999994</v>
      </c>
      <c r="Q1777" s="7">
        <f>'2026-27 Salary &amp; Benefits'!G$6</f>
        <v>16817.759999999998</v>
      </c>
      <c r="R1777" s="103">
        <f>'2026-27 Salary &amp; Benefits'!H$6</f>
        <v>0.16020000000000001</v>
      </c>
      <c r="S1777" s="103">
        <f>'2026-27 Salary &amp; Benefits'!I$6</f>
        <v>0.15390000000000001</v>
      </c>
      <c r="T1777" s="7">
        <f t="shared" si="306"/>
        <v>30657.72</v>
      </c>
      <c r="U1777" s="7">
        <f t="shared" si="307"/>
        <v>1402.33</v>
      </c>
      <c r="V1777" s="7">
        <f t="shared" si="308"/>
        <v>215.82</v>
      </c>
      <c r="W1777" s="7">
        <f t="shared" si="309"/>
        <v>1618.1499999999999</v>
      </c>
      <c r="X1777" s="18">
        <f t="shared" si="310"/>
        <v>116415.56999999999</v>
      </c>
      <c r="Y1777" s="2"/>
      <c r="Z1777" s="2"/>
      <c r="AA1777" s="2"/>
      <c r="AB1777" s="2"/>
      <c r="AC1777" s="2"/>
      <c r="AD1777" s="2"/>
      <c r="AE1777" s="2"/>
      <c r="AF1777" s="2"/>
      <c r="AG1777" s="2"/>
      <c r="AH1777" s="2"/>
      <c r="AI1777" s="2"/>
      <c r="AJ1777" s="2"/>
      <c r="AK1777" s="2"/>
      <c r="AL1777" s="2"/>
      <c r="AM1777" s="2"/>
      <c r="AN1777" s="2"/>
      <c r="AO1777" s="2"/>
      <c r="AP1777" s="2"/>
      <c r="AQ1777" s="2"/>
      <c r="AR1777" s="2"/>
      <c r="AS1777" s="2"/>
      <c r="AT1777" s="2"/>
      <c r="AU1777" s="2"/>
      <c r="AV1777" s="2"/>
      <c r="AW1777" s="2"/>
      <c r="AX1777" s="2"/>
      <c r="AY1777" s="2"/>
      <c r="AZ1777" s="2"/>
      <c r="BA1777" s="2"/>
      <c r="BB1777" s="2"/>
      <c r="BC1777" s="2"/>
      <c r="BD1777" s="2"/>
      <c r="BE1777" s="2"/>
      <c r="BF1777" s="2"/>
      <c r="BG1777" s="2"/>
      <c r="BH1777" s="2"/>
      <c r="BI1777" s="2"/>
      <c r="BJ1777" s="2"/>
      <c r="BK1777" s="2"/>
      <c r="BL1777" s="2"/>
      <c r="BM1777" s="2"/>
      <c r="BN1777" s="2"/>
      <c r="BO1777" s="2"/>
      <c r="BP1777" s="2"/>
      <c r="BQ1777" s="2"/>
      <c r="BR1777" s="2"/>
      <c r="BS1777" s="2"/>
      <c r="BT1777" s="2"/>
      <c r="BU1777" s="2"/>
      <c r="BV1777" s="2"/>
      <c r="BW1777" s="2"/>
      <c r="BX1777" s="2"/>
      <c r="BY1777" s="2"/>
      <c r="BZ1777" s="2"/>
      <c r="CA1777" s="2"/>
      <c r="CB1777" s="2"/>
      <c r="CC1777" s="2"/>
      <c r="CD1777" s="2"/>
      <c r="CE1777" s="2"/>
      <c r="CF1777" s="2"/>
      <c r="CG1777" s="2"/>
      <c r="CH1777" s="2"/>
      <c r="CI1777" s="2"/>
      <c r="CJ1777" s="2"/>
      <c r="CK1777" s="2"/>
      <c r="CL1777" s="2"/>
      <c r="CM1777" s="2"/>
      <c r="CN1777" s="2"/>
      <c r="CO1777" s="2"/>
      <c r="CP1777" s="2"/>
      <c r="CQ1777" s="2"/>
      <c r="CR1777" s="2"/>
      <c r="CS1777" s="2"/>
      <c r="CT1777" s="2"/>
      <c r="CU1777" s="2"/>
      <c r="CV1777" s="2"/>
      <c r="CW1777" s="2"/>
      <c r="CX1777" s="2"/>
      <c r="CY1777" s="2"/>
      <c r="CZ1777" s="2"/>
      <c r="DA1777" s="2"/>
      <c r="DB1777" s="2"/>
      <c r="DC1777" s="2"/>
      <c r="DD1777" s="2"/>
      <c r="DE1777" s="2"/>
      <c r="DF1777" s="2"/>
      <c r="DG1777" s="2"/>
      <c r="DH1777" s="2"/>
      <c r="DI1777" s="2"/>
      <c r="DJ1777" s="2"/>
      <c r="DK1777" s="2"/>
      <c r="DL1777" s="2"/>
      <c r="DM1777" s="2"/>
      <c r="DN1777" s="2"/>
      <c r="DO1777" s="2"/>
      <c r="DP1777" s="2"/>
      <c r="DQ1777" s="2"/>
      <c r="DR1777" s="2"/>
      <c r="DS1777" s="2"/>
      <c r="DT1777" s="2"/>
      <c r="DU1777" s="2"/>
      <c r="DV1777" s="2"/>
      <c r="DW1777" s="2"/>
      <c r="DX1777" s="2"/>
      <c r="DY1777" s="2"/>
      <c r="DZ1777" s="2"/>
      <c r="EA1777" s="2"/>
      <c r="EB1777" s="2"/>
      <c r="EC1777" s="2"/>
      <c r="ED1777" s="2"/>
      <c r="EE1777" s="2"/>
      <c r="EF1777" s="2"/>
      <c r="EG1777" s="2"/>
      <c r="EH1777" s="2"/>
      <c r="EI1777" s="2"/>
      <c r="EJ1777" s="2"/>
      <c r="EK1777" s="2"/>
      <c r="EL1777" s="2"/>
      <c r="EM1777" s="2"/>
      <c r="EN1777" s="2"/>
      <c r="EO1777" s="2"/>
      <c r="EP1777" s="2"/>
      <c r="EQ1777" s="2"/>
      <c r="ER1777" s="2"/>
      <c r="ES1777" s="2"/>
      <c r="ET1777" s="2"/>
      <c r="EU1777" s="2"/>
      <c r="EV1777" s="2"/>
      <c r="EW1777" s="2"/>
      <c r="EX1777" s="2"/>
      <c r="EY1777" s="2"/>
      <c r="EZ1777" s="2"/>
      <c r="FA1777" s="2"/>
      <c r="FB1777" s="2"/>
      <c r="FC1777" s="2"/>
    </row>
    <row r="1778" spans="1:159" s="4" customFormat="1">
      <c r="A1778" t="s">
        <v>2277</v>
      </c>
      <c r="B1778" s="59" t="s">
        <v>2758</v>
      </c>
      <c r="C1778" s="3">
        <v>3292</v>
      </c>
      <c r="D1778" t="s">
        <v>405</v>
      </c>
      <c r="E1778" s="78" t="str">
        <f>IFERROR(VLOOKUP($C1778,'2025-26 School Level AAFTE'!$C$2:$L$2349,9,FALSE), "No")</f>
        <v>Yes</v>
      </c>
      <c r="F1778" s="67">
        <f>IFERROR(VLOOKUP($C1778,'2025-26 School Level AAFTE'!$C$2:$J$2349,8,FALSE), 0)</f>
        <v>514.70000000000005</v>
      </c>
      <c r="G1778" s="69">
        <f>IFERROR(IF(E1778= "yes",VLOOKUP(C1778,Summary!$B:$I,6,0),0),0)</f>
        <v>0</v>
      </c>
      <c r="H1778" s="68">
        <f t="shared" si="301"/>
        <v>514.70000000000005</v>
      </c>
      <c r="I1778" s="110">
        <f>VLOOKUP($A1778,'2026-27 Salary &amp; Benefits'!$A:$I,3,FALSE)</f>
        <v>1</v>
      </c>
      <c r="J1778" s="110">
        <f>VLOOKUP($A1778,'2026-27 Salary &amp; Benefits'!$A:$I,4,FALSE)</f>
        <v>1</v>
      </c>
      <c r="K1778" s="101">
        <f t="shared" si="302"/>
        <v>514.70000000000005</v>
      </c>
      <c r="L1778" s="100">
        <f t="shared" si="303"/>
        <v>1.51</v>
      </c>
      <c r="M1778" s="102">
        <f>'2026-27 Salary &amp; Benefits'!$E$6</f>
        <v>78209</v>
      </c>
      <c r="N1778" s="102">
        <f>'2026-27 Salary &amp; Benefits'!$F$6</f>
        <v>82248</v>
      </c>
      <c r="O1778" s="7">
        <f t="shared" si="304"/>
        <v>118095.59</v>
      </c>
      <c r="P1778" s="7">
        <f t="shared" si="305"/>
        <v>6098.8899999999994</v>
      </c>
      <c r="Q1778" s="7">
        <f>'2026-27 Salary &amp; Benefits'!G$6</f>
        <v>16817.759999999998</v>
      </c>
      <c r="R1778" s="103">
        <f>'2026-27 Salary &amp; Benefits'!H$6</f>
        <v>0.16020000000000001</v>
      </c>
      <c r="S1778" s="103">
        <f>'2026-27 Salary &amp; Benefits'!I$6</f>
        <v>0.15390000000000001</v>
      </c>
      <c r="T1778" s="7">
        <f t="shared" si="306"/>
        <v>45252.35</v>
      </c>
      <c r="U1778" s="7">
        <f t="shared" si="307"/>
        <v>2069.91</v>
      </c>
      <c r="V1778" s="7">
        <f t="shared" si="308"/>
        <v>318.56</v>
      </c>
      <c r="W1778" s="7">
        <f t="shared" si="309"/>
        <v>2388.4699999999998</v>
      </c>
      <c r="X1778" s="18">
        <f t="shared" si="310"/>
        <v>171835.30000000002</v>
      </c>
      <c r="Y1778" s="2"/>
      <c r="Z1778" s="2"/>
      <c r="AA1778" s="2"/>
      <c r="AB1778" s="2"/>
      <c r="AC1778" s="2"/>
      <c r="AD1778" s="2"/>
      <c r="AE1778" s="2"/>
      <c r="AF1778" s="2"/>
      <c r="AG1778" s="2"/>
      <c r="AH1778" s="2"/>
      <c r="AI1778" s="2"/>
      <c r="AJ1778" s="2"/>
      <c r="AK1778" s="2"/>
      <c r="AL1778" s="2"/>
      <c r="AM1778" s="2"/>
      <c r="AN1778" s="2"/>
      <c r="AO1778" s="2"/>
      <c r="AP1778" s="2"/>
      <c r="AQ1778" s="2"/>
      <c r="AR1778" s="2"/>
      <c r="AS1778" s="2"/>
      <c r="AT1778" s="2"/>
      <c r="AU1778" s="2"/>
      <c r="AV1778" s="2"/>
      <c r="AW1778" s="2"/>
      <c r="AX1778" s="2"/>
      <c r="AY1778" s="2"/>
      <c r="AZ1778" s="2"/>
      <c r="BA1778" s="2"/>
      <c r="BB1778" s="2"/>
      <c r="BC1778" s="2"/>
      <c r="BD1778" s="2"/>
      <c r="BE1778" s="2"/>
      <c r="BF1778" s="2"/>
      <c r="BG1778" s="2"/>
      <c r="BH1778" s="2"/>
      <c r="BI1778" s="2"/>
      <c r="BJ1778" s="2"/>
      <c r="BK1778" s="2"/>
      <c r="BL1778" s="2"/>
      <c r="BM1778" s="2"/>
      <c r="BN1778" s="2"/>
      <c r="BO1778" s="2"/>
      <c r="BP1778" s="2"/>
      <c r="BQ1778" s="2"/>
      <c r="BR1778" s="2"/>
      <c r="BS1778" s="2"/>
      <c r="BT1778" s="2"/>
      <c r="BU1778" s="2"/>
      <c r="BV1778" s="2"/>
      <c r="BW1778" s="2"/>
      <c r="BX1778" s="2"/>
      <c r="BY1778" s="2"/>
      <c r="BZ1778" s="2"/>
      <c r="CA1778" s="2"/>
      <c r="CB1778" s="2"/>
      <c r="CC1778" s="2"/>
      <c r="CD1778" s="2"/>
      <c r="CE1778" s="2"/>
      <c r="CF1778" s="2"/>
      <c r="CG1778" s="2"/>
      <c r="CH1778" s="2"/>
      <c r="CI1778" s="2"/>
      <c r="CJ1778" s="2"/>
      <c r="CK1778" s="2"/>
      <c r="CL1778" s="2"/>
      <c r="CM1778" s="2"/>
      <c r="CN1778" s="2"/>
      <c r="CO1778" s="2"/>
      <c r="CP1778" s="2"/>
      <c r="CQ1778" s="2"/>
      <c r="CR1778" s="2"/>
      <c r="CS1778" s="2"/>
      <c r="CT1778" s="2"/>
      <c r="CU1778" s="2"/>
      <c r="CV1778" s="2"/>
      <c r="CW1778" s="2"/>
      <c r="CX1778" s="2"/>
      <c r="CY1778" s="2"/>
      <c r="CZ1778" s="2"/>
      <c r="DA1778" s="2"/>
      <c r="DB1778" s="2"/>
      <c r="DC1778" s="2"/>
      <c r="DD1778" s="2"/>
      <c r="DE1778" s="2"/>
      <c r="DF1778" s="2"/>
      <c r="DG1778" s="2"/>
      <c r="DH1778" s="2"/>
      <c r="DI1778" s="2"/>
      <c r="DJ1778" s="2"/>
      <c r="DK1778" s="2"/>
      <c r="DL1778" s="2"/>
      <c r="DM1778" s="2"/>
      <c r="DN1778" s="2"/>
      <c r="DO1778" s="2"/>
      <c r="DP1778" s="2"/>
      <c r="DQ1778" s="2"/>
      <c r="DR1778" s="2"/>
      <c r="DS1778" s="2"/>
      <c r="DT1778" s="2"/>
      <c r="DU1778" s="2"/>
      <c r="DV1778" s="2"/>
      <c r="DW1778" s="2"/>
      <c r="DX1778" s="2"/>
      <c r="DY1778" s="2"/>
      <c r="DZ1778" s="2"/>
      <c r="EA1778" s="2"/>
      <c r="EB1778" s="2"/>
      <c r="EC1778" s="2"/>
      <c r="ED1778" s="2"/>
      <c r="EE1778" s="2"/>
      <c r="EF1778" s="2"/>
      <c r="EG1778" s="2"/>
      <c r="EH1778" s="2"/>
      <c r="EI1778" s="2"/>
      <c r="EJ1778" s="2"/>
      <c r="EK1778" s="2"/>
      <c r="EL1778" s="2"/>
      <c r="EM1778" s="2"/>
      <c r="EN1778" s="2"/>
      <c r="EO1778" s="2"/>
      <c r="EP1778" s="2"/>
      <c r="EQ1778" s="2"/>
      <c r="ER1778" s="2"/>
      <c r="ES1778" s="2"/>
      <c r="ET1778" s="2"/>
      <c r="EU1778" s="2"/>
      <c r="EV1778" s="2"/>
      <c r="EW1778" s="2"/>
      <c r="EX1778" s="2"/>
      <c r="EY1778" s="2"/>
      <c r="EZ1778" s="2"/>
      <c r="FA1778" s="2"/>
      <c r="FB1778" s="2"/>
      <c r="FC1778" s="2"/>
    </row>
    <row r="1779" spans="1:159" s="4" customFormat="1">
      <c r="A1779" s="50" t="s">
        <v>2277</v>
      </c>
      <c r="B1779" s="59" t="s">
        <v>2758</v>
      </c>
      <c r="C1779" s="60">
        <v>4363</v>
      </c>
      <c r="D1779" s="59" t="s">
        <v>1166</v>
      </c>
      <c r="E1779" s="78" t="str">
        <f>IFERROR(VLOOKUP($C1779,'2025-26 School Level AAFTE'!$C$2:$L$2349,9,FALSE), "No")</f>
        <v>Yes</v>
      </c>
      <c r="F1779" s="67">
        <f>IFERROR(VLOOKUP($C1779,'2025-26 School Level AAFTE'!$C$2:$J$2349,8,FALSE), 0)</f>
        <v>540.24</v>
      </c>
      <c r="G1779" s="69">
        <f>IFERROR(IF(E1779= "yes",VLOOKUP(C1779,Summary!$B:$I,6,0),0),0)</f>
        <v>0</v>
      </c>
      <c r="H1779" s="68">
        <f t="shared" si="301"/>
        <v>540.24</v>
      </c>
      <c r="I1779" s="110">
        <f>VLOOKUP($A1779,'2026-27 Salary &amp; Benefits'!$A:$I,3,FALSE)</f>
        <v>1</v>
      </c>
      <c r="J1779" s="110">
        <f>VLOOKUP($A1779,'2026-27 Salary &amp; Benefits'!$A:$I,4,FALSE)</f>
        <v>1</v>
      </c>
      <c r="K1779" s="101">
        <f t="shared" si="302"/>
        <v>540.24</v>
      </c>
      <c r="L1779" s="100">
        <f t="shared" si="303"/>
        <v>1.585</v>
      </c>
      <c r="M1779" s="102">
        <f>'2026-27 Salary &amp; Benefits'!$E$6</f>
        <v>78209</v>
      </c>
      <c r="N1779" s="102">
        <f>'2026-27 Salary &amp; Benefits'!$F$6</f>
        <v>82248</v>
      </c>
      <c r="O1779" s="7">
        <f t="shared" si="304"/>
        <v>123961.27</v>
      </c>
      <c r="P1779" s="7">
        <f t="shared" si="305"/>
        <v>6401.8099999999977</v>
      </c>
      <c r="Q1779" s="7">
        <f>'2026-27 Salary &amp; Benefits'!G$6</f>
        <v>16817.759999999998</v>
      </c>
      <c r="R1779" s="103">
        <f>'2026-27 Salary &amp; Benefits'!H$6</f>
        <v>0.16020000000000001</v>
      </c>
      <c r="S1779" s="103">
        <f>'2026-27 Salary &amp; Benefits'!I$6</f>
        <v>0.15390000000000001</v>
      </c>
      <c r="T1779" s="7">
        <f t="shared" si="306"/>
        <v>47499.98</v>
      </c>
      <c r="U1779" s="7">
        <f t="shared" si="307"/>
        <v>2172.7199999999998</v>
      </c>
      <c r="V1779" s="7">
        <f t="shared" si="308"/>
        <v>334.38</v>
      </c>
      <c r="W1779" s="7">
        <f t="shared" si="309"/>
        <v>2507.1</v>
      </c>
      <c r="X1779" s="18">
        <f t="shared" si="310"/>
        <v>180370.16</v>
      </c>
      <c r="Y1779" s="2"/>
      <c r="Z1779" s="2"/>
      <c r="AA1779" s="2"/>
      <c r="AB1779" s="2"/>
      <c r="AC1779" s="2"/>
      <c r="AD1779" s="2"/>
      <c r="AE1779" s="2"/>
      <c r="AF1779" s="2"/>
      <c r="AG1779" s="2"/>
      <c r="AH1779" s="2"/>
      <c r="AI1779" s="2"/>
      <c r="AJ1779" s="2"/>
      <c r="AK1779" s="2"/>
      <c r="AL1779" s="2"/>
      <c r="AM1779" s="2"/>
      <c r="AN1779" s="2"/>
      <c r="AO1779" s="2"/>
      <c r="AP1779" s="2"/>
      <c r="AQ1779" s="2"/>
      <c r="AR1779" s="2"/>
      <c r="AS1779" s="2"/>
      <c r="AT1779" s="2"/>
      <c r="AU1779" s="2"/>
      <c r="AV1779" s="2"/>
      <c r="AW1779" s="2"/>
      <c r="AX1779" s="2"/>
      <c r="AY1779" s="2"/>
      <c r="AZ1779" s="2"/>
      <c r="BA1779" s="2"/>
      <c r="BB1779" s="2"/>
      <c r="BC1779" s="2"/>
      <c r="BD1779" s="2"/>
      <c r="BE1779" s="2"/>
      <c r="BF1779" s="2"/>
      <c r="BG1779" s="2"/>
      <c r="BH1779" s="2"/>
      <c r="BI1779" s="2"/>
      <c r="BJ1779" s="2"/>
      <c r="BK1779" s="2"/>
      <c r="BL1779" s="2"/>
      <c r="BM1779" s="2"/>
      <c r="BN1779" s="2"/>
      <c r="BO1779" s="2"/>
      <c r="BP1779" s="2"/>
      <c r="BQ1779" s="2"/>
      <c r="BR1779" s="2"/>
      <c r="BS1779" s="2"/>
      <c r="BT1779" s="2"/>
      <c r="BU1779" s="2"/>
      <c r="BV1779" s="2"/>
      <c r="BW1779" s="2"/>
      <c r="BX1779" s="2"/>
      <c r="BY1779" s="2"/>
      <c r="BZ1779" s="2"/>
      <c r="CA1779" s="2"/>
      <c r="CB1779" s="2"/>
      <c r="CC1779" s="2"/>
      <c r="CD1779" s="2"/>
      <c r="CE1779" s="2"/>
      <c r="CF1779" s="2"/>
      <c r="CG1779" s="2"/>
      <c r="CH1779" s="2"/>
      <c r="CI1779" s="2"/>
      <c r="CJ1779" s="2"/>
      <c r="CK1779" s="2"/>
      <c r="CL1779" s="2"/>
      <c r="CM1779" s="2"/>
      <c r="CN1779" s="2"/>
      <c r="CO1779" s="2"/>
      <c r="CP1779" s="2"/>
      <c r="CQ1779" s="2"/>
      <c r="CR1779" s="2"/>
      <c r="CS1779" s="2"/>
      <c r="CT1779" s="2"/>
      <c r="CU1779" s="2"/>
      <c r="CV1779" s="2"/>
      <c r="CW1779" s="2"/>
      <c r="CX1779" s="2"/>
      <c r="CY1779" s="2"/>
      <c r="CZ1779" s="2"/>
      <c r="DA1779" s="2"/>
      <c r="DB1779" s="2"/>
      <c r="DC1779" s="2"/>
      <c r="DD1779" s="2"/>
      <c r="DE1779" s="2"/>
      <c r="DF1779" s="2"/>
      <c r="DG1779" s="2"/>
      <c r="DH1779" s="2"/>
      <c r="DI1779" s="2"/>
      <c r="DJ1779" s="2"/>
      <c r="DK1779" s="2"/>
      <c r="DL1779" s="2"/>
      <c r="DM1779" s="2"/>
      <c r="DN1779" s="2"/>
      <c r="DO1779" s="2"/>
      <c r="DP1779" s="2"/>
      <c r="DQ1779" s="2"/>
      <c r="DR1779" s="2"/>
      <c r="DS1779" s="2"/>
      <c r="DT1779" s="2"/>
      <c r="DU1779" s="2"/>
      <c r="DV1779" s="2"/>
      <c r="DW1779" s="2"/>
      <c r="DX1779" s="2"/>
      <c r="DY1779" s="2"/>
      <c r="DZ1779" s="2"/>
      <c r="EA1779" s="2"/>
      <c r="EB1779" s="2"/>
      <c r="EC1779" s="2"/>
      <c r="ED1779" s="2"/>
      <c r="EE1779" s="2"/>
      <c r="EF1779" s="2"/>
      <c r="EG1779" s="2"/>
      <c r="EH1779" s="2"/>
      <c r="EI1779" s="2"/>
      <c r="EJ1779" s="2"/>
      <c r="EK1779" s="2"/>
      <c r="EL1779" s="2"/>
      <c r="EM1779" s="2"/>
      <c r="EN1779" s="2"/>
      <c r="EO1779" s="2"/>
      <c r="EP1779" s="2"/>
      <c r="EQ1779" s="2"/>
      <c r="ER1779" s="2"/>
      <c r="ES1779" s="2"/>
      <c r="ET1779" s="2"/>
      <c r="EU1779" s="2"/>
      <c r="EV1779" s="2"/>
      <c r="EW1779" s="2"/>
      <c r="EX1779" s="2"/>
      <c r="EY1779" s="2"/>
      <c r="EZ1779" s="2"/>
      <c r="FA1779" s="2"/>
      <c r="FB1779" s="2"/>
      <c r="FC1779" s="2"/>
    </row>
    <row r="1780" spans="1:159" s="4" customFormat="1">
      <c r="A1780" s="50" t="s">
        <v>2277</v>
      </c>
      <c r="B1780" s="59" t="s">
        <v>2758</v>
      </c>
      <c r="C1780" s="60">
        <v>4586</v>
      </c>
      <c r="D1780" s="59" t="s">
        <v>782</v>
      </c>
      <c r="E1780" s="78" t="str">
        <f>IFERROR(VLOOKUP($C1780,'2025-26 School Level AAFTE'!$C$2:$L$2349,9,FALSE), "No")</f>
        <v>Yes</v>
      </c>
      <c r="F1780" s="67">
        <f>IFERROR(VLOOKUP($C1780,'2025-26 School Level AAFTE'!$C$2:$J$2349,8,FALSE), 0)</f>
        <v>505.75</v>
      </c>
      <c r="G1780" s="69">
        <f>IFERROR(IF(E1780= "yes",VLOOKUP(C1780,Summary!$B:$I,6,0),0),0)</f>
        <v>0</v>
      </c>
      <c r="H1780" s="68">
        <f t="shared" si="301"/>
        <v>505.75</v>
      </c>
      <c r="I1780" s="110">
        <f>VLOOKUP($A1780,'2026-27 Salary &amp; Benefits'!$A:$I,3,FALSE)</f>
        <v>1</v>
      </c>
      <c r="J1780" s="110">
        <f>VLOOKUP($A1780,'2026-27 Salary &amp; Benefits'!$A:$I,4,FALSE)</f>
        <v>1</v>
      </c>
      <c r="K1780" s="101">
        <f t="shared" si="302"/>
        <v>505.75</v>
      </c>
      <c r="L1780" s="100">
        <f t="shared" si="303"/>
        <v>1.484</v>
      </c>
      <c r="M1780" s="102">
        <f>'2026-27 Salary &amp; Benefits'!$E$6</f>
        <v>78209</v>
      </c>
      <c r="N1780" s="102">
        <f>'2026-27 Salary &amp; Benefits'!$F$6</f>
        <v>82248</v>
      </c>
      <c r="O1780" s="7">
        <f t="shared" si="304"/>
        <v>116062.16</v>
      </c>
      <c r="P1780" s="7">
        <f t="shared" si="305"/>
        <v>5993.8699999999953</v>
      </c>
      <c r="Q1780" s="7">
        <f>'2026-27 Salary &amp; Benefits'!G$6</f>
        <v>16817.759999999998</v>
      </c>
      <c r="R1780" s="103">
        <f>'2026-27 Salary &amp; Benefits'!H$6</f>
        <v>0.16020000000000001</v>
      </c>
      <c r="S1780" s="103">
        <f>'2026-27 Salary &amp; Benefits'!I$6</f>
        <v>0.15390000000000001</v>
      </c>
      <c r="T1780" s="7">
        <f t="shared" si="306"/>
        <v>44473.17</v>
      </c>
      <c r="U1780" s="7">
        <f t="shared" si="307"/>
        <v>2034.27</v>
      </c>
      <c r="V1780" s="7">
        <f t="shared" si="308"/>
        <v>313.07</v>
      </c>
      <c r="W1780" s="7">
        <f t="shared" si="309"/>
        <v>2347.34</v>
      </c>
      <c r="X1780" s="18">
        <f t="shared" si="310"/>
        <v>168876.54</v>
      </c>
      <c r="Y1780" s="2"/>
      <c r="Z1780" s="2"/>
      <c r="AA1780" s="2"/>
      <c r="AB1780" s="2"/>
      <c r="AC1780" s="2"/>
      <c r="AD1780" s="2"/>
      <c r="AE1780" s="2"/>
      <c r="AF1780" s="2"/>
      <c r="AG1780" s="2"/>
      <c r="AH1780" s="2"/>
      <c r="AI1780" s="2"/>
      <c r="AJ1780" s="2"/>
      <c r="AK1780" s="2"/>
      <c r="AL1780" s="2"/>
      <c r="AM1780" s="2"/>
      <c r="AN1780" s="2"/>
      <c r="AO1780" s="2"/>
      <c r="AP1780" s="2"/>
      <c r="AQ1780" s="2"/>
      <c r="AR1780" s="2"/>
      <c r="AS1780" s="2"/>
      <c r="AT1780" s="2"/>
      <c r="AU1780" s="2"/>
      <c r="AV1780" s="2"/>
      <c r="AW1780" s="2"/>
      <c r="AX1780" s="2"/>
      <c r="AY1780" s="2"/>
      <c r="AZ1780" s="2"/>
      <c r="BA1780" s="2"/>
      <c r="BB1780" s="2"/>
      <c r="BC1780" s="2"/>
      <c r="BD1780" s="2"/>
      <c r="BE1780" s="2"/>
      <c r="BF1780" s="2"/>
      <c r="BG1780" s="2"/>
      <c r="BH1780" s="2"/>
      <c r="BI1780" s="2"/>
      <c r="BJ1780" s="2"/>
      <c r="BK1780" s="2"/>
      <c r="BL1780" s="2"/>
      <c r="BM1780" s="2"/>
      <c r="BN1780" s="2"/>
      <c r="BO1780" s="2"/>
      <c r="BP1780" s="2"/>
      <c r="BQ1780" s="2"/>
      <c r="BR1780" s="2"/>
      <c r="BS1780" s="2"/>
      <c r="BT1780" s="2"/>
      <c r="BU1780" s="2"/>
      <c r="BV1780" s="2"/>
      <c r="BW1780" s="2"/>
      <c r="BX1780" s="2"/>
      <c r="BY1780" s="2"/>
      <c r="BZ1780" s="2"/>
      <c r="CA1780" s="2"/>
      <c r="CB1780" s="2"/>
      <c r="CC1780" s="2"/>
      <c r="CD1780" s="2"/>
      <c r="CE1780" s="2"/>
      <c r="CF1780" s="2"/>
      <c r="CG1780" s="2"/>
      <c r="CH1780" s="2"/>
      <c r="CI1780" s="2"/>
      <c r="CJ1780" s="2"/>
      <c r="CK1780" s="2"/>
      <c r="CL1780" s="2"/>
      <c r="CM1780" s="2"/>
      <c r="CN1780" s="2"/>
      <c r="CO1780" s="2"/>
      <c r="CP1780" s="2"/>
      <c r="CQ1780" s="2"/>
      <c r="CR1780" s="2"/>
      <c r="CS1780" s="2"/>
      <c r="CT1780" s="2"/>
      <c r="CU1780" s="2"/>
      <c r="CV1780" s="2"/>
      <c r="CW1780" s="2"/>
      <c r="CX1780" s="2"/>
      <c r="CY1780" s="2"/>
      <c r="CZ1780" s="2"/>
      <c r="DA1780" s="2"/>
      <c r="DB1780" s="2"/>
      <c r="DC1780" s="2"/>
      <c r="DD1780" s="2"/>
      <c r="DE1780" s="2"/>
      <c r="DF1780" s="2"/>
      <c r="DG1780" s="2"/>
      <c r="DH1780" s="2"/>
      <c r="DI1780" s="2"/>
      <c r="DJ1780" s="2"/>
      <c r="DK1780" s="2"/>
      <c r="DL1780" s="2"/>
      <c r="DM1780" s="2"/>
      <c r="DN1780" s="2"/>
      <c r="DO1780" s="2"/>
      <c r="DP1780" s="2"/>
      <c r="DQ1780" s="2"/>
      <c r="DR1780" s="2"/>
      <c r="DS1780" s="2"/>
      <c r="DT1780" s="2"/>
      <c r="DU1780" s="2"/>
      <c r="DV1780" s="2"/>
      <c r="DW1780" s="2"/>
      <c r="DX1780" s="2"/>
      <c r="DY1780" s="2"/>
      <c r="DZ1780" s="2"/>
      <c r="EA1780" s="2"/>
      <c r="EB1780" s="2"/>
      <c r="EC1780" s="2"/>
      <c r="ED1780" s="2"/>
      <c r="EE1780" s="2"/>
      <c r="EF1780" s="2"/>
      <c r="EG1780" s="2"/>
      <c r="EH1780" s="2"/>
      <c r="EI1780" s="2"/>
      <c r="EJ1780" s="2"/>
      <c r="EK1780" s="2"/>
      <c r="EL1780" s="2"/>
      <c r="EM1780" s="2"/>
      <c r="EN1780" s="2"/>
      <c r="EO1780" s="2"/>
      <c r="EP1780" s="2"/>
      <c r="EQ1780" s="2"/>
      <c r="ER1780" s="2"/>
      <c r="ES1780" s="2"/>
      <c r="ET1780" s="2"/>
      <c r="EU1780" s="2"/>
      <c r="EV1780" s="2"/>
      <c r="EW1780" s="2"/>
      <c r="EX1780" s="2"/>
      <c r="EY1780" s="2"/>
      <c r="EZ1780" s="2"/>
      <c r="FA1780" s="2"/>
      <c r="FB1780" s="2"/>
      <c r="FC1780" s="2"/>
    </row>
    <row r="1781" spans="1:159" s="4" customFormat="1">
      <c r="A1781" s="50" t="s">
        <v>2277</v>
      </c>
      <c r="B1781" s="59" t="s">
        <v>2758</v>
      </c>
      <c r="C1781" s="61">
        <v>3241</v>
      </c>
      <c r="D1781" s="72" t="s">
        <v>1164</v>
      </c>
      <c r="E1781" s="78" t="str">
        <f>IFERROR(VLOOKUP($C1781,'2025-26 School Level AAFTE'!$C$2:$L$2349,9,FALSE), "No")</f>
        <v>Yes</v>
      </c>
      <c r="F1781" s="67">
        <f>IFERROR(VLOOKUP($C1781,'2025-26 School Level AAFTE'!$C$2:$J$2349,8,FALSE), 0)</f>
        <v>1367.8400000000001</v>
      </c>
      <c r="G1781" s="69">
        <f>IFERROR(IF(E1781= "yes",VLOOKUP(C1781,Summary!$B:$I,6,0),0),0)</f>
        <v>0</v>
      </c>
      <c r="H1781" s="68">
        <f t="shared" si="301"/>
        <v>1367.8400000000001</v>
      </c>
      <c r="I1781" s="110">
        <f>VLOOKUP($A1781,'2026-27 Salary &amp; Benefits'!$A:$I,3,FALSE)</f>
        <v>1</v>
      </c>
      <c r="J1781" s="110">
        <f>VLOOKUP($A1781,'2026-27 Salary &amp; Benefits'!$A:$I,4,FALSE)</f>
        <v>1</v>
      </c>
      <c r="K1781" s="101">
        <f t="shared" si="302"/>
        <v>1367.8400000000001</v>
      </c>
      <c r="L1781" s="100">
        <f t="shared" si="303"/>
        <v>4.0119999999999996</v>
      </c>
      <c r="M1781" s="102">
        <f>'2026-27 Salary &amp; Benefits'!$E$6</f>
        <v>78209</v>
      </c>
      <c r="N1781" s="102">
        <f>'2026-27 Salary &amp; Benefits'!$F$6</f>
        <v>82248</v>
      </c>
      <c r="O1781" s="7">
        <f t="shared" si="304"/>
        <v>313774.51</v>
      </c>
      <c r="P1781" s="7">
        <f t="shared" si="305"/>
        <v>16204.469999999972</v>
      </c>
      <c r="Q1781" s="7">
        <f>'2026-27 Salary &amp; Benefits'!G$6</f>
        <v>16817.759999999998</v>
      </c>
      <c r="R1781" s="103">
        <f>'2026-27 Salary &amp; Benefits'!H$6</f>
        <v>0.16020000000000001</v>
      </c>
      <c r="S1781" s="103">
        <f>'2026-27 Salary &amp; Benefits'!I$6</f>
        <v>0.15390000000000001</v>
      </c>
      <c r="T1781" s="7">
        <f t="shared" si="306"/>
        <v>120233.4</v>
      </c>
      <c r="U1781" s="7">
        <f t="shared" si="307"/>
        <v>5499.65</v>
      </c>
      <c r="V1781" s="7">
        <f t="shared" si="308"/>
        <v>846.4</v>
      </c>
      <c r="W1781" s="7">
        <f t="shared" si="309"/>
        <v>6346.0499999999993</v>
      </c>
      <c r="X1781" s="18">
        <f t="shared" si="310"/>
        <v>456558.43</v>
      </c>
      <c r="Y1781" s="2"/>
      <c r="Z1781" s="2"/>
      <c r="AA1781" s="2"/>
      <c r="AB1781" s="2"/>
      <c r="AC1781" s="2"/>
      <c r="AD1781" s="2"/>
      <c r="AE1781" s="2"/>
      <c r="AF1781" s="2"/>
      <c r="AG1781" s="2"/>
      <c r="AH1781" s="2"/>
      <c r="AI1781" s="2"/>
      <c r="AJ1781" s="2"/>
      <c r="AK1781" s="2"/>
      <c r="AL1781" s="2"/>
      <c r="AM1781" s="2"/>
      <c r="AN1781" s="2"/>
      <c r="AO1781" s="2"/>
      <c r="AP1781" s="2"/>
      <c r="AQ1781" s="2"/>
      <c r="AR1781" s="2"/>
      <c r="AS1781" s="2"/>
      <c r="AT1781" s="2"/>
      <c r="AU1781" s="2"/>
      <c r="AV1781" s="2"/>
      <c r="AW1781" s="2"/>
      <c r="AX1781" s="2"/>
      <c r="AY1781" s="2"/>
      <c r="AZ1781" s="2"/>
      <c r="BA1781" s="2"/>
      <c r="BB1781" s="2"/>
      <c r="BC1781" s="2"/>
      <c r="BD1781" s="2"/>
      <c r="BE1781" s="2"/>
      <c r="BF1781" s="2"/>
      <c r="BG1781" s="2"/>
      <c r="BH1781" s="2"/>
      <c r="BI1781" s="2"/>
      <c r="BJ1781" s="2"/>
      <c r="BK1781" s="2"/>
      <c r="BL1781" s="2"/>
      <c r="BM1781" s="2"/>
      <c r="BN1781" s="2"/>
      <c r="BO1781" s="2"/>
      <c r="BP1781" s="2"/>
      <c r="BQ1781" s="2"/>
      <c r="BR1781" s="2"/>
      <c r="BS1781" s="2"/>
      <c r="BT1781" s="2"/>
      <c r="BU1781" s="2"/>
      <c r="BV1781" s="2"/>
      <c r="BW1781" s="2"/>
      <c r="BX1781" s="2"/>
      <c r="BY1781" s="2"/>
      <c r="BZ1781" s="2"/>
      <c r="CA1781" s="2"/>
      <c r="CB1781" s="2"/>
      <c r="CC1781" s="2"/>
      <c r="CD1781" s="2"/>
      <c r="CE1781" s="2"/>
      <c r="CF1781" s="2"/>
      <c r="CG1781" s="2"/>
      <c r="CH1781" s="2"/>
      <c r="CI1781" s="2"/>
      <c r="CJ1781" s="2"/>
      <c r="CK1781" s="2"/>
      <c r="CL1781" s="2"/>
      <c r="CM1781" s="2"/>
      <c r="CN1781" s="2"/>
      <c r="CO1781" s="2"/>
      <c r="CP1781" s="2"/>
      <c r="CQ1781" s="2"/>
      <c r="CR1781" s="2"/>
      <c r="CS1781" s="2"/>
      <c r="CT1781" s="2"/>
      <c r="CU1781" s="2"/>
      <c r="CV1781" s="2"/>
      <c r="CW1781" s="2"/>
      <c r="CX1781" s="2"/>
      <c r="CY1781" s="2"/>
      <c r="CZ1781" s="2"/>
      <c r="DA1781" s="2"/>
      <c r="DB1781" s="2"/>
      <c r="DC1781" s="2"/>
      <c r="DD1781" s="2"/>
      <c r="DE1781" s="2"/>
      <c r="DF1781" s="2"/>
      <c r="DG1781" s="2"/>
      <c r="DH1781" s="2"/>
      <c r="DI1781" s="2"/>
      <c r="DJ1781" s="2"/>
      <c r="DK1781" s="2"/>
      <c r="DL1781" s="2"/>
      <c r="DM1781" s="2"/>
      <c r="DN1781" s="2"/>
      <c r="DO1781" s="2"/>
      <c r="DP1781" s="2"/>
      <c r="DQ1781" s="2"/>
      <c r="DR1781" s="2"/>
      <c r="DS1781" s="2"/>
      <c r="DT1781" s="2"/>
      <c r="DU1781" s="2"/>
      <c r="DV1781" s="2"/>
      <c r="DW1781" s="2"/>
      <c r="DX1781" s="2"/>
      <c r="DY1781" s="2"/>
      <c r="DZ1781" s="2"/>
      <c r="EA1781" s="2"/>
      <c r="EB1781" s="2"/>
      <c r="EC1781" s="2"/>
      <c r="ED1781" s="2"/>
      <c r="EE1781" s="2"/>
      <c r="EF1781" s="2"/>
      <c r="EG1781" s="2"/>
      <c r="EH1781" s="2"/>
      <c r="EI1781" s="2"/>
      <c r="EJ1781" s="2"/>
      <c r="EK1781" s="2"/>
      <c r="EL1781" s="2"/>
      <c r="EM1781" s="2"/>
      <c r="EN1781" s="2"/>
      <c r="EO1781" s="2"/>
      <c r="EP1781" s="2"/>
      <c r="EQ1781" s="2"/>
      <c r="ER1781" s="2"/>
      <c r="ES1781" s="2"/>
      <c r="ET1781" s="2"/>
      <c r="EU1781" s="2"/>
      <c r="EV1781" s="2"/>
      <c r="EW1781" s="2"/>
      <c r="EX1781" s="2"/>
      <c r="EY1781" s="2"/>
      <c r="EZ1781" s="2"/>
      <c r="FA1781" s="2"/>
      <c r="FB1781" s="2"/>
      <c r="FC1781" s="2"/>
    </row>
    <row r="1782" spans="1:159" s="4" customFormat="1">
      <c r="A1782" s="50" t="s">
        <v>2277</v>
      </c>
      <c r="B1782" s="59" t="s">
        <v>2758</v>
      </c>
      <c r="C1782" s="60">
        <v>5548</v>
      </c>
      <c r="D1782" s="59" t="s">
        <v>2850</v>
      </c>
      <c r="E1782" s="78" t="str">
        <f>IFERROR(VLOOKUP($C1782,'2025-26 School Level AAFTE'!$C$2:$L$2349,9,FALSE), "No")</f>
        <v>No</v>
      </c>
      <c r="F1782" s="67">
        <f>IFERROR(VLOOKUP($C1782,'2025-26 School Level AAFTE'!$C$2:$J$2349,8,FALSE), 0)</f>
        <v>108.36</v>
      </c>
      <c r="G1782" s="69">
        <f>IFERROR(IF(E1782= "yes",VLOOKUP(C1782,Summary!$B:$I,6,0),0),0)</f>
        <v>0</v>
      </c>
      <c r="H1782" s="68">
        <f t="shared" si="301"/>
        <v>0</v>
      </c>
      <c r="I1782" s="110">
        <f>VLOOKUP($A1782,'2026-27 Salary &amp; Benefits'!$A:$I,3,FALSE)</f>
        <v>1</v>
      </c>
      <c r="J1782" s="110">
        <f>VLOOKUP($A1782,'2026-27 Salary &amp; Benefits'!$A:$I,4,FALSE)</f>
        <v>1</v>
      </c>
      <c r="K1782" s="101">
        <f t="shared" si="302"/>
        <v>0</v>
      </c>
      <c r="L1782" s="100">
        <f t="shared" si="303"/>
        <v>0</v>
      </c>
      <c r="M1782" s="102">
        <f>'2026-27 Salary &amp; Benefits'!$E$6</f>
        <v>78209</v>
      </c>
      <c r="N1782" s="102">
        <f>'2026-27 Salary &amp; Benefits'!$F$6</f>
        <v>82248</v>
      </c>
      <c r="O1782" s="7">
        <f t="shared" si="304"/>
        <v>0</v>
      </c>
      <c r="P1782" s="7">
        <f t="shared" si="305"/>
        <v>0</v>
      </c>
      <c r="Q1782" s="7">
        <f>'2026-27 Salary &amp; Benefits'!G$6</f>
        <v>16817.759999999998</v>
      </c>
      <c r="R1782" s="103">
        <f>'2026-27 Salary &amp; Benefits'!H$6</f>
        <v>0.16020000000000001</v>
      </c>
      <c r="S1782" s="103">
        <f>'2026-27 Salary &amp; Benefits'!I$6</f>
        <v>0.15390000000000001</v>
      </c>
      <c r="T1782" s="7">
        <f t="shared" si="306"/>
        <v>0</v>
      </c>
      <c r="U1782" s="7">
        <f t="shared" si="307"/>
        <v>0</v>
      </c>
      <c r="V1782" s="7">
        <f t="shared" si="308"/>
        <v>0</v>
      </c>
      <c r="W1782" s="7">
        <f t="shared" si="309"/>
        <v>0</v>
      </c>
      <c r="X1782" s="18">
        <f t="shared" si="310"/>
        <v>0</v>
      </c>
      <c r="Y1782" s="2"/>
      <c r="Z1782" s="2"/>
      <c r="AA1782" s="2"/>
      <c r="AB1782" s="2"/>
      <c r="AC1782" s="2"/>
      <c r="AD1782" s="2"/>
      <c r="AE1782" s="2"/>
      <c r="AF1782" s="2"/>
      <c r="AG1782" s="2"/>
      <c r="AH1782" s="2"/>
      <c r="AI1782" s="2"/>
      <c r="AJ1782" s="2"/>
      <c r="AK1782" s="2"/>
      <c r="AL1782" s="2"/>
      <c r="AM1782" s="2"/>
      <c r="AN1782" s="2"/>
      <c r="AO1782" s="2"/>
      <c r="AP1782" s="2"/>
      <c r="AQ1782" s="2"/>
      <c r="AR1782" s="2"/>
      <c r="AS1782" s="2"/>
      <c r="AT1782" s="2"/>
      <c r="AU1782" s="2"/>
      <c r="AV1782" s="2"/>
      <c r="AW1782" s="2"/>
      <c r="AX1782" s="2"/>
      <c r="AY1782" s="2"/>
      <c r="AZ1782" s="2"/>
      <c r="BA1782" s="2"/>
      <c r="BB1782" s="2"/>
      <c r="BC1782" s="2"/>
      <c r="BD1782" s="2"/>
      <c r="BE1782" s="2"/>
      <c r="BF1782" s="2"/>
      <c r="BG1782" s="2"/>
      <c r="BH1782" s="2"/>
      <c r="BI1782" s="2"/>
      <c r="BJ1782" s="2"/>
      <c r="BK1782" s="2"/>
      <c r="BL1782" s="2"/>
      <c r="BM1782" s="2"/>
      <c r="BN1782" s="2"/>
      <c r="BO1782" s="2"/>
      <c r="BP1782" s="2"/>
      <c r="BQ1782" s="2"/>
      <c r="BR1782" s="2"/>
      <c r="BS1782" s="2"/>
      <c r="BT1782" s="2"/>
      <c r="BU1782" s="2"/>
      <c r="BV1782" s="2"/>
      <c r="BW1782" s="2"/>
      <c r="BX1782" s="2"/>
      <c r="BY1782" s="2"/>
      <c r="BZ1782" s="2"/>
      <c r="CA1782" s="2"/>
      <c r="CB1782" s="2"/>
      <c r="CC1782" s="2"/>
      <c r="CD1782" s="2"/>
      <c r="CE1782" s="2"/>
      <c r="CF1782" s="2"/>
      <c r="CG1782" s="2"/>
      <c r="CH1782" s="2"/>
      <c r="CI1782" s="2"/>
      <c r="CJ1782" s="2"/>
      <c r="CK1782" s="2"/>
      <c r="CL1782" s="2"/>
      <c r="CM1782" s="2"/>
      <c r="CN1782" s="2"/>
      <c r="CO1782" s="2"/>
      <c r="CP1782" s="2"/>
      <c r="CQ1782" s="2"/>
      <c r="CR1782" s="2"/>
      <c r="CS1782" s="2"/>
      <c r="CT1782" s="2"/>
      <c r="CU1782" s="2"/>
      <c r="CV1782" s="2"/>
      <c r="CW1782" s="2"/>
      <c r="CX1782" s="2"/>
      <c r="CY1782" s="2"/>
      <c r="CZ1782" s="2"/>
      <c r="DA1782" s="2"/>
      <c r="DB1782" s="2"/>
      <c r="DC1782" s="2"/>
      <c r="DD1782" s="2"/>
      <c r="DE1782" s="2"/>
      <c r="DF1782" s="2"/>
      <c r="DG1782" s="2"/>
      <c r="DH1782" s="2"/>
      <c r="DI1782" s="2"/>
      <c r="DJ1782" s="2"/>
      <c r="DK1782" s="2"/>
      <c r="DL1782" s="2"/>
      <c r="DM1782" s="2"/>
      <c r="DN1782" s="2"/>
      <c r="DO1782" s="2"/>
      <c r="DP1782" s="2"/>
      <c r="DQ1782" s="2"/>
      <c r="DR1782" s="2"/>
      <c r="DS1782" s="2"/>
      <c r="DT1782" s="2"/>
      <c r="DU1782" s="2"/>
      <c r="DV1782" s="2"/>
      <c r="DW1782" s="2"/>
      <c r="DX1782" s="2"/>
      <c r="DY1782" s="2"/>
      <c r="DZ1782" s="2"/>
      <c r="EA1782" s="2"/>
      <c r="EB1782" s="2"/>
      <c r="EC1782" s="2"/>
      <c r="ED1782" s="2"/>
      <c r="EE1782" s="2"/>
      <c r="EF1782" s="2"/>
      <c r="EG1782" s="2"/>
      <c r="EH1782" s="2"/>
      <c r="EI1782" s="2"/>
      <c r="EJ1782" s="2"/>
      <c r="EK1782" s="2"/>
      <c r="EL1782" s="2"/>
      <c r="EM1782" s="2"/>
      <c r="EN1782" s="2"/>
      <c r="EO1782" s="2"/>
      <c r="EP1782" s="2"/>
      <c r="EQ1782" s="2"/>
      <c r="ER1782" s="2"/>
      <c r="ES1782" s="2"/>
      <c r="ET1782" s="2"/>
      <c r="EU1782" s="2"/>
      <c r="EV1782" s="2"/>
      <c r="EW1782" s="2"/>
      <c r="EX1782" s="2"/>
      <c r="EY1782" s="2"/>
      <c r="EZ1782" s="2"/>
      <c r="FA1782" s="2"/>
      <c r="FB1782" s="2"/>
      <c r="FC1782" s="2"/>
    </row>
    <row r="1783" spans="1:159" s="4" customFormat="1">
      <c r="A1783" s="50" t="s">
        <v>2225</v>
      </c>
      <c r="B1783" s="59" t="s">
        <v>2759</v>
      </c>
      <c r="C1783" s="60">
        <v>3674</v>
      </c>
      <c r="D1783" s="59" t="s">
        <v>853</v>
      </c>
      <c r="E1783" s="78" t="str">
        <f>IFERROR(VLOOKUP($C1783,'2025-26 School Level AAFTE'!$C$2:$L$2349,9,FALSE), "No")</f>
        <v>No</v>
      </c>
      <c r="F1783" s="67">
        <f>IFERROR(VLOOKUP($C1783,'2025-26 School Level AAFTE'!$C$2:$J$2349,8,FALSE), 0)</f>
        <v>1073.24</v>
      </c>
      <c r="G1783" s="69">
        <f>IFERROR(IF(E1783= "yes",VLOOKUP(C1783,Summary!$B:$I,6,0),0),0)</f>
        <v>0</v>
      </c>
      <c r="H1783" s="68">
        <f t="shared" si="301"/>
        <v>0</v>
      </c>
      <c r="I1783" s="110">
        <f>VLOOKUP($A1783,'2026-27 Salary &amp; Benefits'!$A:$I,3,FALSE)</f>
        <v>1.18</v>
      </c>
      <c r="J1783" s="110">
        <f>VLOOKUP($A1783,'2026-27 Salary &amp; Benefits'!$A:$I,4,FALSE)</f>
        <v>1.18</v>
      </c>
      <c r="K1783" s="101">
        <f t="shared" si="302"/>
        <v>0</v>
      </c>
      <c r="L1783" s="100">
        <f t="shared" si="303"/>
        <v>0</v>
      </c>
      <c r="M1783" s="102">
        <f>'2026-27 Salary &amp; Benefits'!$E$6</f>
        <v>78209</v>
      </c>
      <c r="N1783" s="102">
        <f>'2026-27 Salary &amp; Benefits'!$F$6</f>
        <v>82248</v>
      </c>
      <c r="O1783" s="7">
        <f t="shared" si="304"/>
        <v>0</v>
      </c>
      <c r="P1783" s="7">
        <f t="shared" si="305"/>
        <v>0</v>
      </c>
      <c r="Q1783" s="7">
        <f>'2026-27 Salary &amp; Benefits'!G$6</f>
        <v>16817.759999999998</v>
      </c>
      <c r="R1783" s="103">
        <f>'2026-27 Salary &amp; Benefits'!H$6</f>
        <v>0.16020000000000001</v>
      </c>
      <c r="S1783" s="103">
        <f>'2026-27 Salary &amp; Benefits'!I$6</f>
        <v>0.15390000000000001</v>
      </c>
      <c r="T1783" s="7">
        <f t="shared" si="306"/>
        <v>0</v>
      </c>
      <c r="U1783" s="7">
        <f t="shared" si="307"/>
        <v>0</v>
      </c>
      <c r="V1783" s="7">
        <f t="shared" si="308"/>
        <v>0</v>
      </c>
      <c r="W1783" s="7">
        <f t="shared" si="309"/>
        <v>0</v>
      </c>
      <c r="X1783" s="18">
        <f t="shared" si="310"/>
        <v>0</v>
      </c>
      <c r="Y1783" s="2"/>
      <c r="Z1783" s="2"/>
      <c r="AA1783" s="2"/>
      <c r="AB1783" s="2"/>
      <c r="AC1783" s="2"/>
      <c r="AD1783" s="2"/>
      <c r="AE1783" s="2"/>
      <c r="AF1783" s="2"/>
      <c r="AG1783" s="2"/>
      <c r="AH1783" s="2"/>
      <c r="AI1783" s="2"/>
      <c r="AJ1783" s="2"/>
      <c r="AK1783" s="2"/>
      <c r="AL1783" s="2"/>
      <c r="AM1783" s="2"/>
      <c r="AN1783" s="2"/>
      <c r="AO1783" s="2"/>
      <c r="AP1783" s="2"/>
      <c r="AQ1783" s="2"/>
      <c r="AR1783" s="2"/>
      <c r="AS1783" s="2"/>
      <c r="AT1783" s="2"/>
      <c r="AU1783" s="2"/>
      <c r="AV1783" s="2"/>
      <c r="AW1783" s="2"/>
      <c r="AX1783" s="2"/>
      <c r="AY1783" s="2"/>
      <c r="AZ1783" s="2"/>
      <c r="BA1783" s="2"/>
      <c r="BB1783" s="2"/>
      <c r="BC1783" s="2"/>
      <c r="BD1783" s="2"/>
      <c r="BE1783" s="2"/>
      <c r="BF1783" s="2"/>
      <c r="BG1783" s="2"/>
      <c r="BH1783" s="2"/>
      <c r="BI1783" s="2"/>
      <c r="BJ1783" s="2"/>
      <c r="BK1783" s="2"/>
      <c r="BL1783" s="2"/>
      <c r="BM1783" s="2"/>
      <c r="BN1783" s="2"/>
      <c r="BO1783" s="2"/>
      <c r="BP1783" s="2"/>
      <c r="BQ1783" s="2"/>
      <c r="BR1783" s="2"/>
      <c r="BS1783" s="2"/>
      <c r="BT1783" s="2"/>
      <c r="BU1783" s="2"/>
      <c r="BV1783" s="2"/>
      <c r="BW1783" s="2"/>
      <c r="BX1783" s="2"/>
      <c r="BY1783" s="2"/>
      <c r="BZ1783" s="2"/>
      <c r="CA1783" s="2"/>
      <c r="CB1783" s="2"/>
      <c r="CC1783" s="2"/>
      <c r="CD1783" s="2"/>
      <c r="CE1783" s="2"/>
      <c r="CF1783" s="2"/>
      <c r="CG1783" s="2"/>
      <c r="CH1783" s="2"/>
      <c r="CI1783" s="2"/>
      <c r="CJ1783" s="2"/>
      <c r="CK1783" s="2"/>
      <c r="CL1783" s="2"/>
      <c r="CM1783" s="2"/>
      <c r="CN1783" s="2"/>
      <c r="CO1783" s="2"/>
      <c r="CP1783" s="2"/>
      <c r="CQ1783" s="2"/>
      <c r="CR1783" s="2"/>
      <c r="CS1783" s="2"/>
      <c r="CT1783" s="2"/>
      <c r="CU1783" s="2"/>
      <c r="CV1783" s="2"/>
      <c r="CW1783" s="2"/>
      <c r="CX1783" s="2"/>
      <c r="CY1783" s="2"/>
      <c r="CZ1783" s="2"/>
      <c r="DA1783" s="2"/>
      <c r="DB1783" s="2"/>
      <c r="DC1783" s="2"/>
      <c r="DD1783" s="2"/>
      <c r="DE1783" s="2"/>
      <c r="DF1783" s="2"/>
      <c r="DG1783" s="2"/>
      <c r="DH1783" s="2"/>
      <c r="DI1783" s="2"/>
      <c r="DJ1783" s="2"/>
      <c r="DK1783" s="2"/>
      <c r="DL1783" s="2"/>
      <c r="DM1783" s="2"/>
      <c r="DN1783" s="2"/>
      <c r="DO1783" s="2"/>
      <c r="DP1783" s="2"/>
      <c r="DQ1783" s="2"/>
      <c r="DR1783" s="2"/>
      <c r="DS1783" s="2"/>
      <c r="DT1783" s="2"/>
      <c r="DU1783" s="2"/>
      <c r="DV1783" s="2"/>
      <c r="DW1783" s="2"/>
      <c r="DX1783" s="2"/>
      <c r="DY1783" s="2"/>
      <c r="DZ1783" s="2"/>
      <c r="EA1783" s="2"/>
      <c r="EB1783" s="2"/>
      <c r="EC1783" s="2"/>
      <c r="ED1783" s="2"/>
      <c r="EE1783" s="2"/>
      <c r="EF1783" s="2"/>
      <c r="EG1783" s="2"/>
      <c r="EH1783" s="2"/>
      <c r="EI1783" s="2"/>
      <c r="EJ1783" s="2"/>
      <c r="EK1783" s="2"/>
      <c r="EL1783" s="2"/>
      <c r="EM1783" s="2"/>
      <c r="EN1783" s="2"/>
      <c r="EO1783" s="2"/>
      <c r="EP1783" s="2"/>
      <c r="EQ1783" s="2"/>
      <c r="ER1783" s="2"/>
      <c r="ES1783" s="2"/>
      <c r="ET1783" s="2"/>
      <c r="EU1783" s="2"/>
      <c r="EV1783" s="2"/>
      <c r="EW1783" s="2"/>
      <c r="EX1783" s="2"/>
      <c r="EY1783" s="2"/>
      <c r="EZ1783" s="2"/>
      <c r="FA1783" s="2"/>
      <c r="FB1783" s="2"/>
      <c r="FC1783" s="2"/>
    </row>
    <row r="1784" spans="1:159" s="4" customFormat="1">
      <c r="A1784" s="50" t="s">
        <v>2225</v>
      </c>
      <c r="B1784" s="59" t="s">
        <v>2759</v>
      </c>
      <c r="C1784" s="60">
        <v>2990</v>
      </c>
      <c r="D1784" s="59" t="s">
        <v>845</v>
      </c>
      <c r="E1784" s="78" t="str">
        <f>IFERROR(VLOOKUP($C1784,'2025-26 School Level AAFTE'!$C$2:$L$2349,9,FALSE), "No")</f>
        <v>No</v>
      </c>
      <c r="F1784" s="67">
        <f>IFERROR(VLOOKUP($C1784,'2025-26 School Level AAFTE'!$C$2:$J$2349,8,FALSE), 0)</f>
        <v>447.02</v>
      </c>
      <c r="G1784" s="69">
        <f>IFERROR(IF(E1784= "yes",VLOOKUP(C1784,Summary!$B:$I,6,0),0),0)</f>
        <v>0</v>
      </c>
      <c r="H1784" s="68">
        <f t="shared" si="301"/>
        <v>0</v>
      </c>
      <c r="I1784" s="110">
        <f>VLOOKUP($A1784,'2026-27 Salary &amp; Benefits'!$A:$I,3,FALSE)</f>
        <v>1.18</v>
      </c>
      <c r="J1784" s="110">
        <f>VLOOKUP($A1784,'2026-27 Salary &amp; Benefits'!$A:$I,4,FALSE)</f>
        <v>1.18</v>
      </c>
      <c r="K1784" s="101">
        <f t="shared" si="302"/>
        <v>0</v>
      </c>
      <c r="L1784" s="100">
        <f t="shared" si="303"/>
        <v>0</v>
      </c>
      <c r="M1784" s="102">
        <f>'2026-27 Salary &amp; Benefits'!$E$6</f>
        <v>78209</v>
      </c>
      <c r="N1784" s="102">
        <f>'2026-27 Salary &amp; Benefits'!$F$6</f>
        <v>82248</v>
      </c>
      <c r="O1784" s="7">
        <f t="shared" si="304"/>
        <v>0</v>
      </c>
      <c r="P1784" s="7">
        <f t="shared" si="305"/>
        <v>0</v>
      </c>
      <c r="Q1784" s="7">
        <f>'2026-27 Salary &amp; Benefits'!G$6</f>
        <v>16817.759999999998</v>
      </c>
      <c r="R1784" s="103">
        <f>'2026-27 Salary &amp; Benefits'!H$6</f>
        <v>0.16020000000000001</v>
      </c>
      <c r="S1784" s="103">
        <f>'2026-27 Salary &amp; Benefits'!I$6</f>
        <v>0.15390000000000001</v>
      </c>
      <c r="T1784" s="7">
        <f t="shared" si="306"/>
        <v>0</v>
      </c>
      <c r="U1784" s="7">
        <f t="shared" si="307"/>
        <v>0</v>
      </c>
      <c r="V1784" s="7">
        <f t="shared" si="308"/>
        <v>0</v>
      </c>
      <c r="W1784" s="7">
        <f t="shared" si="309"/>
        <v>0</v>
      </c>
      <c r="X1784" s="18">
        <f t="shared" si="310"/>
        <v>0</v>
      </c>
      <c r="Y1784" s="2"/>
      <c r="Z1784" s="2"/>
      <c r="AA1784" s="2"/>
      <c r="AB1784" s="2"/>
      <c r="AC1784" s="2"/>
      <c r="AD1784" s="2"/>
      <c r="AE1784" s="2"/>
      <c r="AF1784" s="2"/>
      <c r="AG1784" s="2"/>
      <c r="AH1784" s="2"/>
      <c r="AI1784" s="2"/>
      <c r="AJ1784" s="2"/>
      <c r="AK1784" s="2"/>
      <c r="AL1784" s="2"/>
      <c r="AM1784" s="2"/>
      <c r="AN1784" s="2"/>
      <c r="AO1784" s="2"/>
      <c r="AP1784" s="2"/>
      <c r="AQ1784" s="2"/>
      <c r="AR1784" s="2"/>
      <c r="AS1784" s="2"/>
      <c r="AT1784" s="2"/>
      <c r="AU1784" s="2"/>
      <c r="AV1784" s="2"/>
      <c r="AW1784" s="2"/>
      <c r="AX1784" s="2"/>
      <c r="AY1784" s="2"/>
      <c r="AZ1784" s="2"/>
      <c r="BA1784" s="2"/>
      <c r="BB1784" s="2"/>
      <c r="BC1784" s="2"/>
      <c r="BD1784" s="2"/>
      <c r="BE1784" s="2"/>
      <c r="BF1784" s="2"/>
      <c r="BG1784" s="2"/>
      <c r="BH1784" s="2"/>
      <c r="BI1784" s="2"/>
      <c r="BJ1784" s="2"/>
      <c r="BK1784" s="2"/>
      <c r="BL1784" s="2"/>
      <c r="BM1784" s="2"/>
      <c r="BN1784" s="2"/>
      <c r="BO1784" s="2"/>
      <c r="BP1784" s="2"/>
      <c r="BQ1784" s="2"/>
      <c r="BR1784" s="2"/>
      <c r="BS1784" s="2"/>
      <c r="BT1784" s="2"/>
      <c r="BU1784" s="2"/>
      <c r="BV1784" s="2"/>
      <c r="BW1784" s="2"/>
      <c r="BX1784" s="2"/>
      <c r="BY1784" s="2"/>
      <c r="BZ1784" s="2"/>
      <c r="CA1784" s="2"/>
      <c r="CB1784" s="2"/>
      <c r="CC1784" s="2"/>
      <c r="CD1784" s="2"/>
      <c r="CE1784" s="2"/>
      <c r="CF1784" s="2"/>
      <c r="CG1784" s="2"/>
      <c r="CH1784" s="2"/>
      <c r="CI1784" s="2"/>
      <c r="CJ1784" s="2"/>
      <c r="CK1784" s="2"/>
      <c r="CL1784" s="2"/>
      <c r="CM1784" s="2"/>
      <c r="CN1784" s="2"/>
      <c r="CO1784" s="2"/>
      <c r="CP1784" s="2"/>
      <c r="CQ1784" s="2"/>
      <c r="CR1784" s="2"/>
      <c r="CS1784" s="2"/>
      <c r="CT1784" s="2"/>
      <c r="CU1784" s="2"/>
      <c r="CV1784" s="2"/>
      <c r="CW1784" s="2"/>
      <c r="CX1784" s="2"/>
      <c r="CY1784" s="2"/>
      <c r="CZ1784" s="2"/>
      <c r="DA1784" s="2"/>
      <c r="DB1784" s="2"/>
      <c r="DC1784" s="2"/>
      <c r="DD1784" s="2"/>
      <c r="DE1784" s="2"/>
      <c r="DF1784" s="2"/>
      <c r="DG1784" s="2"/>
      <c r="DH1784" s="2"/>
      <c r="DI1784" s="2"/>
      <c r="DJ1784" s="2"/>
      <c r="DK1784" s="2"/>
      <c r="DL1784" s="2"/>
      <c r="DM1784" s="2"/>
      <c r="DN1784" s="2"/>
      <c r="DO1784" s="2"/>
      <c r="DP1784" s="2"/>
      <c r="DQ1784" s="2"/>
      <c r="DR1784" s="2"/>
      <c r="DS1784" s="2"/>
      <c r="DT1784" s="2"/>
      <c r="DU1784" s="2"/>
      <c r="DV1784" s="2"/>
      <c r="DW1784" s="2"/>
      <c r="DX1784" s="2"/>
      <c r="DY1784" s="2"/>
      <c r="DZ1784" s="2"/>
      <c r="EA1784" s="2"/>
      <c r="EB1784" s="2"/>
      <c r="EC1784" s="2"/>
      <c r="ED1784" s="2"/>
      <c r="EE1784" s="2"/>
      <c r="EF1784" s="2"/>
      <c r="EG1784" s="2"/>
      <c r="EH1784" s="2"/>
      <c r="EI1784" s="2"/>
      <c r="EJ1784" s="2"/>
      <c r="EK1784" s="2"/>
      <c r="EL1784" s="2"/>
      <c r="EM1784" s="2"/>
      <c r="EN1784" s="2"/>
      <c r="EO1784" s="2"/>
      <c r="EP1784" s="2"/>
      <c r="EQ1784" s="2"/>
      <c r="ER1784" s="2"/>
      <c r="ES1784" s="2"/>
      <c r="ET1784" s="2"/>
      <c r="EU1784" s="2"/>
      <c r="EV1784" s="2"/>
      <c r="EW1784" s="2"/>
      <c r="EX1784" s="2"/>
      <c r="EY1784" s="2"/>
      <c r="EZ1784" s="2"/>
      <c r="FA1784" s="2"/>
      <c r="FB1784" s="2"/>
      <c r="FC1784" s="2"/>
    </row>
    <row r="1785" spans="1:159" s="4" customFormat="1">
      <c r="A1785" s="50" t="s">
        <v>2225</v>
      </c>
      <c r="B1785" s="59" t="s">
        <v>2759</v>
      </c>
      <c r="C1785" s="60">
        <v>3230</v>
      </c>
      <c r="D1785" s="59" t="s">
        <v>847</v>
      </c>
      <c r="E1785" s="78" t="str">
        <f>IFERROR(VLOOKUP($C1785,'2025-26 School Level AAFTE'!$C$2:$L$2349,9,FALSE), "No")</f>
        <v>No</v>
      </c>
      <c r="F1785" s="67">
        <f>IFERROR(VLOOKUP($C1785,'2025-26 School Level AAFTE'!$C$2:$J$2349,8,FALSE), 0)</f>
        <v>370.57</v>
      </c>
      <c r="G1785" s="69">
        <f>IFERROR(IF(E1785= "yes",VLOOKUP(C1785,Summary!$B:$I,6,0),0),0)</f>
        <v>0</v>
      </c>
      <c r="H1785" s="68">
        <f t="shared" si="301"/>
        <v>0</v>
      </c>
      <c r="I1785" s="110">
        <f>VLOOKUP($A1785,'2026-27 Salary &amp; Benefits'!$A:$I,3,FALSE)</f>
        <v>1.18</v>
      </c>
      <c r="J1785" s="110">
        <f>VLOOKUP($A1785,'2026-27 Salary &amp; Benefits'!$A:$I,4,FALSE)</f>
        <v>1.18</v>
      </c>
      <c r="K1785" s="101">
        <f t="shared" si="302"/>
        <v>0</v>
      </c>
      <c r="L1785" s="100">
        <f t="shared" si="303"/>
        <v>0</v>
      </c>
      <c r="M1785" s="102">
        <f>'2026-27 Salary &amp; Benefits'!$E$6</f>
        <v>78209</v>
      </c>
      <c r="N1785" s="102">
        <f>'2026-27 Salary &amp; Benefits'!$F$6</f>
        <v>82248</v>
      </c>
      <c r="O1785" s="7">
        <f t="shared" si="304"/>
        <v>0</v>
      </c>
      <c r="P1785" s="7">
        <f t="shared" si="305"/>
        <v>0</v>
      </c>
      <c r="Q1785" s="7">
        <f>'2026-27 Salary &amp; Benefits'!G$6</f>
        <v>16817.759999999998</v>
      </c>
      <c r="R1785" s="103">
        <f>'2026-27 Salary &amp; Benefits'!H$6</f>
        <v>0.16020000000000001</v>
      </c>
      <c r="S1785" s="103">
        <f>'2026-27 Salary &amp; Benefits'!I$6</f>
        <v>0.15390000000000001</v>
      </c>
      <c r="T1785" s="7">
        <f t="shared" si="306"/>
        <v>0</v>
      </c>
      <c r="U1785" s="7">
        <f t="shared" si="307"/>
        <v>0</v>
      </c>
      <c r="V1785" s="7">
        <f t="shared" si="308"/>
        <v>0</v>
      </c>
      <c r="W1785" s="7">
        <f t="shared" si="309"/>
        <v>0</v>
      </c>
      <c r="X1785" s="18">
        <f t="shared" si="310"/>
        <v>0</v>
      </c>
      <c r="Y1785" s="2"/>
      <c r="Z1785" s="2"/>
      <c r="AA1785" s="2"/>
      <c r="AB1785" s="2"/>
      <c r="AC1785" s="2"/>
      <c r="AD1785" s="2"/>
      <c r="AE1785" s="2"/>
      <c r="AF1785" s="2"/>
      <c r="AG1785" s="2"/>
      <c r="AH1785" s="2"/>
      <c r="AI1785" s="2"/>
      <c r="AJ1785" s="2"/>
      <c r="AK1785" s="2"/>
      <c r="AL1785" s="2"/>
      <c r="AM1785" s="2"/>
      <c r="AN1785" s="2"/>
      <c r="AO1785" s="2"/>
      <c r="AP1785" s="2"/>
      <c r="AQ1785" s="2"/>
      <c r="AR1785" s="2"/>
      <c r="AS1785" s="2"/>
      <c r="AT1785" s="2"/>
      <c r="AU1785" s="2"/>
      <c r="AV1785" s="2"/>
      <c r="AW1785" s="2"/>
      <c r="AX1785" s="2"/>
      <c r="AY1785" s="2"/>
      <c r="AZ1785" s="2"/>
      <c r="BA1785" s="2"/>
      <c r="BB1785" s="2"/>
      <c r="BC1785" s="2"/>
      <c r="BD1785" s="2"/>
      <c r="BE1785" s="2"/>
      <c r="BF1785" s="2"/>
      <c r="BG1785" s="2"/>
      <c r="BH1785" s="2"/>
      <c r="BI1785" s="2"/>
      <c r="BJ1785" s="2"/>
      <c r="BK1785" s="2"/>
      <c r="BL1785" s="2"/>
      <c r="BM1785" s="2"/>
      <c r="BN1785" s="2"/>
      <c r="BO1785" s="2"/>
      <c r="BP1785" s="2"/>
      <c r="BQ1785" s="2"/>
      <c r="BR1785" s="2"/>
      <c r="BS1785" s="2"/>
      <c r="BT1785" s="2"/>
      <c r="BU1785" s="2"/>
      <c r="BV1785" s="2"/>
      <c r="BW1785" s="2"/>
      <c r="BX1785" s="2"/>
      <c r="BY1785" s="2"/>
      <c r="BZ1785" s="2"/>
      <c r="CA1785" s="2"/>
      <c r="CB1785" s="2"/>
      <c r="CC1785" s="2"/>
      <c r="CD1785" s="2"/>
      <c r="CE1785" s="2"/>
      <c r="CF1785" s="2"/>
      <c r="CG1785" s="2"/>
      <c r="CH1785" s="2"/>
      <c r="CI1785" s="2"/>
      <c r="CJ1785" s="2"/>
      <c r="CK1785" s="2"/>
      <c r="CL1785" s="2"/>
      <c r="CM1785" s="2"/>
      <c r="CN1785" s="2"/>
      <c r="CO1785" s="2"/>
      <c r="CP1785" s="2"/>
      <c r="CQ1785" s="2"/>
      <c r="CR1785" s="2"/>
      <c r="CS1785" s="2"/>
      <c r="CT1785" s="2"/>
      <c r="CU1785" s="2"/>
      <c r="CV1785" s="2"/>
      <c r="CW1785" s="2"/>
      <c r="CX1785" s="2"/>
      <c r="CY1785" s="2"/>
      <c r="CZ1785" s="2"/>
      <c r="DA1785" s="2"/>
      <c r="DB1785" s="2"/>
      <c r="DC1785" s="2"/>
      <c r="DD1785" s="2"/>
      <c r="DE1785" s="2"/>
      <c r="DF1785" s="2"/>
      <c r="DG1785" s="2"/>
      <c r="DH1785" s="2"/>
      <c r="DI1785" s="2"/>
      <c r="DJ1785" s="2"/>
      <c r="DK1785" s="2"/>
      <c r="DL1785" s="2"/>
      <c r="DM1785" s="2"/>
      <c r="DN1785" s="2"/>
      <c r="DO1785" s="2"/>
      <c r="DP1785" s="2"/>
      <c r="DQ1785" s="2"/>
      <c r="DR1785" s="2"/>
      <c r="DS1785" s="2"/>
      <c r="DT1785" s="2"/>
      <c r="DU1785" s="2"/>
      <c r="DV1785" s="2"/>
      <c r="DW1785" s="2"/>
      <c r="DX1785" s="2"/>
      <c r="DY1785" s="2"/>
      <c r="DZ1785" s="2"/>
      <c r="EA1785" s="2"/>
      <c r="EB1785" s="2"/>
      <c r="EC1785" s="2"/>
      <c r="ED1785" s="2"/>
      <c r="EE1785" s="2"/>
      <c r="EF1785" s="2"/>
      <c r="EG1785" s="2"/>
      <c r="EH1785" s="2"/>
      <c r="EI1785" s="2"/>
      <c r="EJ1785" s="2"/>
      <c r="EK1785" s="2"/>
      <c r="EL1785" s="2"/>
      <c r="EM1785" s="2"/>
      <c r="EN1785" s="2"/>
      <c r="EO1785" s="2"/>
      <c r="EP1785" s="2"/>
      <c r="EQ1785" s="2"/>
      <c r="ER1785" s="2"/>
      <c r="ES1785" s="2"/>
      <c r="ET1785" s="2"/>
      <c r="EU1785" s="2"/>
      <c r="EV1785" s="2"/>
      <c r="EW1785" s="2"/>
      <c r="EX1785" s="2"/>
      <c r="EY1785" s="2"/>
      <c r="EZ1785" s="2"/>
      <c r="FA1785" s="2"/>
      <c r="FB1785" s="2"/>
      <c r="FC1785" s="2"/>
    </row>
    <row r="1786" spans="1:159" s="4" customFormat="1">
      <c r="A1786" s="50" t="s">
        <v>2225</v>
      </c>
      <c r="B1786" s="59" t="s">
        <v>2759</v>
      </c>
      <c r="C1786" s="60">
        <v>1942</v>
      </c>
      <c r="D1786" s="59" t="s">
        <v>842</v>
      </c>
      <c r="E1786" s="78" t="str">
        <f>IFERROR(VLOOKUP($C1786,'2025-26 School Level AAFTE'!$C$2:$L$2349,9,FALSE), "No")</f>
        <v>No</v>
      </c>
      <c r="F1786" s="67">
        <f>IFERROR(VLOOKUP($C1786,'2025-26 School Level AAFTE'!$C$2:$J$2349,8,FALSE), 0)</f>
        <v>203.23</v>
      </c>
      <c r="G1786" s="69">
        <f>IFERROR(IF(E1786= "yes",VLOOKUP(C1786,Summary!$B:$I,6,0),0),0)</f>
        <v>0</v>
      </c>
      <c r="H1786" s="68">
        <f t="shared" si="301"/>
        <v>0</v>
      </c>
      <c r="I1786" s="110">
        <f>VLOOKUP($A1786,'2026-27 Salary &amp; Benefits'!$A:$I,3,FALSE)</f>
        <v>1.18</v>
      </c>
      <c r="J1786" s="110">
        <f>VLOOKUP($A1786,'2026-27 Salary &amp; Benefits'!$A:$I,4,FALSE)</f>
        <v>1.18</v>
      </c>
      <c r="K1786" s="101">
        <f t="shared" si="302"/>
        <v>0</v>
      </c>
      <c r="L1786" s="100">
        <f t="shared" si="303"/>
        <v>0</v>
      </c>
      <c r="M1786" s="102">
        <f>'2026-27 Salary &amp; Benefits'!$E$6</f>
        <v>78209</v>
      </c>
      <c r="N1786" s="102">
        <f>'2026-27 Salary &amp; Benefits'!$F$6</f>
        <v>82248</v>
      </c>
      <c r="O1786" s="7">
        <f t="shared" si="304"/>
        <v>0</v>
      </c>
      <c r="P1786" s="7">
        <f t="shared" si="305"/>
        <v>0</v>
      </c>
      <c r="Q1786" s="7">
        <f>'2026-27 Salary &amp; Benefits'!G$6</f>
        <v>16817.759999999998</v>
      </c>
      <c r="R1786" s="103">
        <f>'2026-27 Salary &amp; Benefits'!H$6</f>
        <v>0.16020000000000001</v>
      </c>
      <c r="S1786" s="103">
        <f>'2026-27 Salary &amp; Benefits'!I$6</f>
        <v>0.15390000000000001</v>
      </c>
      <c r="T1786" s="7">
        <f t="shared" si="306"/>
        <v>0</v>
      </c>
      <c r="U1786" s="7">
        <f t="shared" si="307"/>
        <v>0</v>
      </c>
      <c r="V1786" s="7">
        <f t="shared" si="308"/>
        <v>0</v>
      </c>
      <c r="W1786" s="7">
        <f t="shared" si="309"/>
        <v>0</v>
      </c>
      <c r="X1786" s="18">
        <f t="shared" si="310"/>
        <v>0</v>
      </c>
      <c r="Y1786" s="2"/>
      <c r="Z1786" s="2"/>
      <c r="AA1786" s="2"/>
      <c r="AB1786" s="2"/>
      <c r="AC1786" s="2"/>
      <c r="AD1786" s="2"/>
      <c r="AE1786" s="2"/>
      <c r="AF1786" s="2"/>
      <c r="AG1786" s="2"/>
      <c r="AH1786" s="2"/>
      <c r="AI1786" s="2"/>
      <c r="AJ1786" s="2"/>
      <c r="AK1786" s="2"/>
      <c r="AL1786" s="2"/>
      <c r="AM1786" s="2"/>
      <c r="AN1786" s="2"/>
      <c r="AO1786" s="2"/>
      <c r="AP1786" s="2"/>
      <c r="AQ1786" s="2"/>
      <c r="AR1786" s="2"/>
      <c r="AS1786" s="2"/>
      <c r="AT1786" s="2"/>
      <c r="AU1786" s="2"/>
      <c r="AV1786" s="2"/>
      <c r="AW1786" s="2"/>
      <c r="AX1786" s="2"/>
      <c r="AY1786" s="2"/>
      <c r="AZ1786" s="2"/>
      <c r="BA1786" s="2"/>
      <c r="BB1786" s="2"/>
      <c r="BC1786" s="2"/>
      <c r="BD1786" s="2"/>
      <c r="BE1786" s="2"/>
      <c r="BF1786" s="2"/>
      <c r="BG1786" s="2"/>
      <c r="BH1786" s="2"/>
      <c r="BI1786" s="2"/>
      <c r="BJ1786" s="2"/>
      <c r="BK1786" s="2"/>
      <c r="BL1786" s="2"/>
      <c r="BM1786" s="2"/>
      <c r="BN1786" s="2"/>
      <c r="BO1786" s="2"/>
      <c r="BP1786" s="2"/>
      <c r="BQ1786" s="2"/>
      <c r="BR1786" s="2"/>
      <c r="BS1786" s="2"/>
      <c r="BT1786" s="2"/>
      <c r="BU1786" s="2"/>
      <c r="BV1786" s="2"/>
      <c r="BW1786" s="2"/>
      <c r="BX1786" s="2"/>
      <c r="BY1786" s="2"/>
      <c r="BZ1786" s="2"/>
      <c r="CA1786" s="2"/>
      <c r="CB1786" s="2"/>
      <c r="CC1786" s="2"/>
      <c r="CD1786" s="2"/>
      <c r="CE1786" s="2"/>
      <c r="CF1786" s="2"/>
      <c r="CG1786" s="2"/>
      <c r="CH1786" s="2"/>
      <c r="CI1786" s="2"/>
      <c r="CJ1786" s="2"/>
      <c r="CK1786" s="2"/>
      <c r="CL1786" s="2"/>
      <c r="CM1786" s="2"/>
      <c r="CN1786" s="2"/>
      <c r="CO1786" s="2"/>
      <c r="CP1786" s="2"/>
      <c r="CQ1786" s="2"/>
      <c r="CR1786" s="2"/>
      <c r="CS1786" s="2"/>
      <c r="CT1786" s="2"/>
      <c r="CU1786" s="2"/>
      <c r="CV1786" s="2"/>
      <c r="CW1786" s="2"/>
      <c r="CX1786" s="2"/>
      <c r="CY1786" s="2"/>
      <c r="CZ1786" s="2"/>
      <c r="DA1786" s="2"/>
      <c r="DB1786" s="2"/>
      <c r="DC1786" s="2"/>
      <c r="DD1786" s="2"/>
      <c r="DE1786" s="2"/>
      <c r="DF1786" s="2"/>
      <c r="DG1786" s="2"/>
      <c r="DH1786" s="2"/>
      <c r="DI1786" s="2"/>
      <c r="DJ1786" s="2"/>
      <c r="DK1786" s="2"/>
      <c r="DL1786" s="2"/>
      <c r="DM1786" s="2"/>
      <c r="DN1786" s="2"/>
      <c r="DO1786" s="2"/>
      <c r="DP1786" s="2"/>
      <c r="DQ1786" s="2"/>
      <c r="DR1786" s="2"/>
      <c r="DS1786" s="2"/>
      <c r="DT1786" s="2"/>
      <c r="DU1786" s="2"/>
      <c r="DV1786" s="2"/>
      <c r="DW1786" s="2"/>
      <c r="DX1786" s="2"/>
      <c r="DY1786" s="2"/>
      <c r="DZ1786" s="2"/>
      <c r="EA1786" s="2"/>
      <c r="EB1786" s="2"/>
      <c r="EC1786" s="2"/>
      <c r="ED1786" s="2"/>
      <c r="EE1786" s="2"/>
      <c r="EF1786" s="2"/>
      <c r="EG1786" s="2"/>
      <c r="EH1786" s="2"/>
      <c r="EI1786" s="2"/>
      <c r="EJ1786" s="2"/>
      <c r="EK1786" s="2"/>
      <c r="EL1786" s="2"/>
      <c r="EM1786" s="2"/>
      <c r="EN1786" s="2"/>
      <c r="EO1786" s="2"/>
      <c r="EP1786" s="2"/>
      <c r="EQ1786" s="2"/>
      <c r="ER1786" s="2"/>
      <c r="ES1786" s="2"/>
      <c r="ET1786" s="2"/>
      <c r="EU1786" s="2"/>
      <c r="EV1786" s="2"/>
      <c r="EW1786" s="2"/>
      <c r="EX1786" s="2"/>
      <c r="EY1786" s="2"/>
      <c r="EZ1786" s="2"/>
      <c r="FA1786" s="2"/>
      <c r="FB1786" s="2"/>
      <c r="FC1786" s="2"/>
    </row>
    <row r="1787" spans="1:159" s="4" customFormat="1">
      <c r="A1787" s="50" t="s">
        <v>2225</v>
      </c>
      <c r="B1787" s="59" t="s">
        <v>2759</v>
      </c>
      <c r="C1787" s="60">
        <v>3104</v>
      </c>
      <c r="D1787" s="59" t="s">
        <v>846</v>
      </c>
      <c r="E1787" s="78" t="str">
        <f>IFERROR(VLOOKUP($C1787,'2025-26 School Level AAFTE'!$C$2:$L$2349,9,FALSE), "No")</f>
        <v>No</v>
      </c>
      <c r="F1787" s="67">
        <f>IFERROR(VLOOKUP($C1787,'2025-26 School Level AAFTE'!$C$2:$J$2349,8,FALSE), 0)</f>
        <v>457.74</v>
      </c>
      <c r="G1787" s="69">
        <f>IFERROR(IF(E1787= "yes",VLOOKUP(C1787,Summary!$B:$I,6,0),0),0)</f>
        <v>0</v>
      </c>
      <c r="H1787" s="68">
        <f t="shared" si="301"/>
        <v>0</v>
      </c>
      <c r="I1787" s="110">
        <f>VLOOKUP($A1787,'2026-27 Salary &amp; Benefits'!$A:$I,3,FALSE)</f>
        <v>1.18</v>
      </c>
      <c r="J1787" s="110">
        <f>VLOOKUP($A1787,'2026-27 Salary &amp; Benefits'!$A:$I,4,FALSE)</f>
        <v>1.18</v>
      </c>
      <c r="K1787" s="101">
        <f t="shared" si="302"/>
        <v>0</v>
      </c>
      <c r="L1787" s="100">
        <f t="shared" si="303"/>
        <v>0</v>
      </c>
      <c r="M1787" s="102">
        <f>'2026-27 Salary &amp; Benefits'!$E$6</f>
        <v>78209</v>
      </c>
      <c r="N1787" s="102">
        <f>'2026-27 Salary &amp; Benefits'!$F$6</f>
        <v>82248</v>
      </c>
      <c r="O1787" s="7">
        <f t="shared" si="304"/>
        <v>0</v>
      </c>
      <c r="P1787" s="7">
        <f t="shared" si="305"/>
        <v>0</v>
      </c>
      <c r="Q1787" s="7">
        <f>'2026-27 Salary &amp; Benefits'!G$6</f>
        <v>16817.759999999998</v>
      </c>
      <c r="R1787" s="103">
        <f>'2026-27 Salary &amp; Benefits'!H$6</f>
        <v>0.16020000000000001</v>
      </c>
      <c r="S1787" s="103">
        <f>'2026-27 Salary &amp; Benefits'!I$6</f>
        <v>0.15390000000000001</v>
      </c>
      <c r="T1787" s="7">
        <f t="shared" si="306"/>
        <v>0</v>
      </c>
      <c r="U1787" s="7">
        <f t="shared" si="307"/>
        <v>0</v>
      </c>
      <c r="V1787" s="7">
        <f t="shared" si="308"/>
        <v>0</v>
      </c>
      <c r="W1787" s="7">
        <f t="shared" si="309"/>
        <v>0</v>
      </c>
      <c r="X1787" s="18">
        <f t="shared" si="310"/>
        <v>0</v>
      </c>
      <c r="Y1787" s="2"/>
      <c r="Z1787" s="2"/>
      <c r="AA1787" s="2"/>
      <c r="AB1787" s="2"/>
      <c r="AC1787" s="2"/>
      <c r="AD1787" s="2"/>
      <c r="AE1787" s="2"/>
      <c r="AF1787" s="2"/>
      <c r="AG1787" s="2"/>
      <c r="AH1787" s="2"/>
      <c r="AI1787" s="2"/>
      <c r="AJ1787" s="2"/>
      <c r="AK1787" s="2"/>
      <c r="AL1787" s="2"/>
      <c r="AM1787" s="2"/>
      <c r="AN1787" s="2"/>
      <c r="AO1787" s="2"/>
      <c r="AP1787" s="2"/>
      <c r="AQ1787" s="2"/>
      <c r="AR1787" s="2"/>
      <c r="AS1787" s="2"/>
      <c r="AT1787" s="2"/>
      <c r="AU1787" s="2"/>
      <c r="AV1787" s="2"/>
      <c r="AW1787" s="2"/>
      <c r="AX1787" s="2"/>
      <c r="AY1787" s="2"/>
      <c r="AZ1787" s="2"/>
      <c r="BA1787" s="2"/>
      <c r="BB1787" s="2"/>
      <c r="BC1787" s="2"/>
      <c r="BD1787" s="2"/>
      <c r="BE1787" s="2"/>
      <c r="BF1787" s="2"/>
      <c r="BG1787" s="2"/>
      <c r="BH1787" s="2"/>
      <c r="BI1787" s="2"/>
      <c r="BJ1787" s="2"/>
      <c r="BK1787" s="2"/>
      <c r="BL1787" s="2"/>
      <c r="BM1787" s="2"/>
      <c r="BN1787" s="2"/>
      <c r="BO1787" s="2"/>
      <c r="BP1787" s="2"/>
      <c r="BQ1787" s="2"/>
      <c r="BR1787" s="2"/>
      <c r="BS1787" s="2"/>
      <c r="BT1787" s="2"/>
      <c r="BU1787" s="2"/>
      <c r="BV1787" s="2"/>
      <c r="BW1787" s="2"/>
      <c r="BX1787" s="2"/>
      <c r="BY1787" s="2"/>
      <c r="BZ1787" s="2"/>
      <c r="CA1787" s="2"/>
      <c r="CB1787" s="2"/>
      <c r="CC1787" s="2"/>
      <c r="CD1787" s="2"/>
      <c r="CE1787" s="2"/>
      <c r="CF1787" s="2"/>
      <c r="CG1787" s="2"/>
      <c r="CH1787" s="2"/>
      <c r="CI1787" s="2"/>
      <c r="CJ1787" s="2"/>
      <c r="CK1787" s="2"/>
      <c r="CL1787" s="2"/>
      <c r="CM1787" s="2"/>
      <c r="CN1787" s="2"/>
      <c r="CO1787" s="2"/>
      <c r="CP1787" s="2"/>
      <c r="CQ1787" s="2"/>
      <c r="CR1787" s="2"/>
      <c r="CS1787" s="2"/>
      <c r="CT1787" s="2"/>
      <c r="CU1787" s="2"/>
      <c r="CV1787" s="2"/>
      <c r="CW1787" s="2"/>
      <c r="CX1787" s="2"/>
      <c r="CY1787" s="2"/>
      <c r="CZ1787" s="2"/>
      <c r="DA1787" s="2"/>
      <c r="DB1787" s="2"/>
      <c r="DC1787" s="2"/>
      <c r="DD1787" s="2"/>
      <c r="DE1787" s="2"/>
      <c r="DF1787" s="2"/>
      <c r="DG1787" s="2"/>
      <c r="DH1787" s="2"/>
      <c r="DI1787" s="2"/>
      <c r="DJ1787" s="2"/>
      <c r="DK1787" s="2"/>
      <c r="DL1787" s="2"/>
      <c r="DM1787" s="2"/>
      <c r="DN1787" s="2"/>
      <c r="DO1787" s="2"/>
      <c r="DP1787" s="2"/>
      <c r="DQ1787" s="2"/>
      <c r="DR1787" s="2"/>
      <c r="DS1787" s="2"/>
      <c r="DT1787" s="2"/>
      <c r="DU1787" s="2"/>
      <c r="DV1787" s="2"/>
      <c r="DW1787" s="2"/>
      <c r="DX1787" s="2"/>
      <c r="DY1787" s="2"/>
      <c r="DZ1787" s="2"/>
      <c r="EA1787" s="2"/>
      <c r="EB1787" s="2"/>
      <c r="EC1787" s="2"/>
      <c r="ED1787" s="2"/>
      <c r="EE1787" s="2"/>
      <c r="EF1787" s="2"/>
      <c r="EG1787" s="2"/>
      <c r="EH1787" s="2"/>
      <c r="EI1787" s="2"/>
      <c r="EJ1787" s="2"/>
      <c r="EK1787" s="2"/>
      <c r="EL1787" s="2"/>
      <c r="EM1787" s="2"/>
      <c r="EN1787" s="2"/>
      <c r="EO1787" s="2"/>
      <c r="EP1787" s="2"/>
      <c r="EQ1787" s="2"/>
      <c r="ER1787" s="2"/>
      <c r="ES1787" s="2"/>
      <c r="ET1787" s="2"/>
      <c r="EU1787" s="2"/>
      <c r="EV1787" s="2"/>
      <c r="EW1787" s="2"/>
      <c r="EX1787" s="2"/>
      <c r="EY1787" s="2"/>
      <c r="EZ1787" s="2"/>
      <c r="FA1787" s="2"/>
      <c r="FB1787" s="2"/>
      <c r="FC1787" s="2"/>
    </row>
    <row r="1788" spans="1:159" s="4" customFormat="1">
      <c r="A1788" s="50" t="s">
        <v>2225</v>
      </c>
      <c r="B1788" s="59" t="s">
        <v>2759</v>
      </c>
      <c r="C1788" s="60">
        <v>3231</v>
      </c>
      <c r="D1788" s="59" t="s">
        <v>848</v>
      </c>
      <c r="E1788" s="78" t="str">
        <f>IFERROR(VLOOKUP($C1788,'2025-26 School Level AAFTE'!$C$2:$L$2349,9,FALSE), "No")</f>
        <v>No</v>
      </c>
      <c r="F1788" s="67">
        <f>IFERROR(VLOOKUP($C1788,'2025-26 School Level AAFTE'!$C$2:$J$2349,8,FALSE), 0)</f>
        <v>322.26</v>
      </c>
      <c r="G1788" s="69">
        <f>IFERROR(IF(E1788= "yes",VLOOKUP(C1788,Summary!$B:$I,6,0),0),0)</f>
        <v>0</v>
      </c>
      <c r="H1788" s="68">
        <f t="shared" si="301"/>
        <v>0</v>
      </c>
      <c r="I1788" s="110">
        <f>VLOOKUP($A1788,'2026-27 Salary &amp; Benefits'!$A:$I,3,FALSE)</f>
        <v>1.18</v>
      </c>
      <c r="J1788" s="110">
        <f>VLOOKUP($A1788,'2026-27 Salary &amp; Benefits'!$A:$I,4,FALSE)</f>
        <v>1.18</v>
      </c>
      <c r="K1788" s="101">
        <f t="shared" si="302"/>
        <v>0</v>
      </c>
      <c r="L1788" s="100">
        <f t="shared" si="303"/>
        <v>0</v>
      </c>
      <c r="M1788" s="102">
        <f>'2026-27 Salary &amp; Benefits'!$E$6</f>
        <v>78209</v>
      </c>
      <c r="N1788" s="102">
        <f>'2026-27 Salary &amp; Benefits'!$F$6</f>
        <v>82248</v>
      </c>
      <c r="O1788" s="7">
        <f t="shared" si="304"/>
        <v>0</v>
      </c>
      <c r="P1788" s="7">
        <f t="shared" si="305"/>
        <v>0</v>
      </c>
      <c r="Q1788" s="7">
        <f>'2026-27 Salary &amp; Benefits'!G$6</f>
        <v>16817.759999999998</v>
      </c>
      <c r="R1788" s="103">
        <f>'2026-27 Salary &amp; Benefits'!H$6</f>
        <v>0.16020000000000001</v>
      </c>
      <c r="S1788" s="103">
        <f>'2026-27 Salary &amp; Benefits'!I$6</f>
        <v>0.15390000000000001</v>
      </c>
      <c r="T1788" s="7">
        <f t="shared" si="306"/>
        <v>0</v>
      </c>
      <c r="U1788" s="7">
        <f t="shared" si="307"/>
        <v>0</v>
      </c>
      <c r="V1788" s="7">
        <f t="shared" si="308"/>
        <v>0</v>
      </c>
      <c r="W1788" s="7">
        <f t="shared" si="309"/>
        <v>0</v>
      </c>
      <c r="X1788" s="18">
        <f t="shared" si="310"/>
        <v>0</v>
      </c>
      <c r="Y1788" s="2"/>
      <c r="Z1788" s="2"/>
      <c r="AA1788" s="2"/>
      <c r="AB1788" s="2"/>
      <c r="AC1788" s="2"/>
      <c r="AD1788" s="2"/>
      <c r="AE1788" s="2"/>
      <c r="AF1788" s="2"/>
      <c r="AG1788" s="2"/>
      <c r="AH1788" s="2"/>
      <c r="AI1788" s="2"/>
      <c r="AJ1788" s="2"/>
      <c r="AK1788" s="2"/>
      <c r="AL1788" s="2"/>
      <c r="AM1788" s="2"/>
      <c r="AN1788" s="2"/>
      <c r="AO1788" s="2"/>
      <c r="AP1788" s="2"/>
      <c r="AQ1788" s="2"/>
      <c r="AR1788" s="2"/>
      <c r="AS1788" s="2"/>
      <c r="AT1788" s="2"/>
      <c r="AU1788" s="2"/>
      <c r="AV1788" s="2"/>
      <c r="AW1788" s="2"/>
      <c r="AX1788" s="2"/>
      <c r="AY1788" s="2"/>
      <c r="AZ1788" s="2"/>
      <c r="BA1788" s="2"/>
      <c r="BB1788" s="2"/>
      <c r="BC1788" s="2"/>
      <c r="BD1788" s="2"/>
      <c r="BE1788" s="2"/>
      <c r="BF1788" s="2"/>
      <c r="BG1788" s="2"/>
      <c r="BH1788" s="2"/>
      <c r="BI1788" s="2"/>
      <c r="BJ1788" s="2"/>
      <c r="BK1788" s="2"/>
      <c r="BL1788" s="2"/>
      <c r="BM1788" s="2"/>
      <c r="BN1788" s="2"/>
      <c r="BO1788" s="2"/>
      <c r="BP1788" s="2"/>
      <c r="BQ1788" s="2"/>
      <c r="BR1788" s="2"/>
      <c r="BS1788" s="2"/>
      <c r="BT1788" s="2"/>
      <c r="BU1788" s="2"/>
      <c r="BV1788" s="2"/>
      <c r="BW1788" s="2"/>
      <c r="BX1788" s="2"/>
      <c r="BY1788" s="2"/>
      <c r="BZ1788" s="2"/>
      <c r="CA1788" s="2"/>
      <c r="CB1788" s="2"/>
      <c r="CC1788" s="2"/>
      <c r="CD1788" s="2"/>
      <c r="CE1788" s="2"/>
      <c r="CF1788" s="2"/>
      <c r="CG1788" s="2"/>
      <c r="CH1788" s="2"/>
      <c r="CI1788" s="2"/>
      <c r="CJ1788" s="2"/>
      <c r="CK1788" s="2"/>
      <c r="CL1788" s="2"/>
      <c r="CM1788" s="2"/>
      <c r="CN1788" s="2"/>
      <c r="CO1788" s="2"/>
      <c r="CP1788" s="2"/>
      <c r="CQ1788" s="2"/>
      <c r="CR1788" s="2"/>
      <c r="CS1788" s="2"/>
      <c r="CT1788" s="2"/>
      <c r="CU1788" s="2"/>
      <c r="CV1788" s="2"/>
      <c r="CW1788" s="2"/>
      <c r="CX1788" s="2"/>
      <c r="CY1788" s="2"/>
      <c r="CZ1788" s="2"/>
      <c r="DA1788" s="2"/>
      <c r="DB1788" s="2"/>
      <c r="DC1788" s="2"/>
      <c r="DD1788" s="2"/>
      <c r="DE1788" s="2"/>
      <c r="DF1788" s="2"/>
      <c r="DG1788" s="2"/>
      <c r="DH1788" s="2"/>
      <c r="DI1788" s="2"/>
      <c r="DJ1788" s="2"/>
      <c r="DK1788" s="2"/>
      <c r="DL1788" s="2"/>
      <c r="DM1788" s="2"/>
      <c r="DN1788" s="2"/>
      <c r="DO1788" s="2"/>
      <c r="DP1788" s="2"/>
      <c r="DQ1788" s="2"/>
      <c r="DR1788" s="2"/>
      <c r="DS1788" s="2"/>
      <c r="DT1788" s="2"/>
      <c r="DU1788" s="2"/>
      <c r="DV1788" s="2"/>
      <c r="DW1788" s="2"/>
      <c r="DX1788" s="2"/>
      <c r="DY1788" s="2"/>
      <c r="DZ1788" s="2"/>
      <c r="EA1788" s="2"/>
      <c r="EB1788" s="2"/>
      <c r="EC1788" s="2"/>
      <c r="ED1788" s="2"/>
      <c r="EE1788" s="2"/>
      <c r="EF1788" s="2"/>
      <c r="EG1788" s="2"/>
      <c r="EH1788" s="2"/>
      <c r="EI1788" s="2"/>
      <c r="EJ1788" s="2"/>
      <c r="EK1788" s="2"/>
      <c r="EL1788" s="2"/>
      <c r="EM1788" s="2"/>
      <c r="EN1788" s="2"/>
      <c r="EO1788" s="2"/>
      <c r="EP1788" s="2"/>
      <c r="EQ1788" s="2"/>
      <c r="ER1788" s="2"/>
      <c r="ES1788" s="2"/>
      <c r="ET1788" s="2"/>
      <c r="EU1788" s="2"/>
      <c r="EV1788" s="2"/>
      <c r="EW1788" s="2"/>
      <c r="EX1788" s="2"/>
      <c r="EY1788" s="2"/>
      <c r="EZ1788" s="2"/>
      <c r="FA1788" s="2"/>
      <c r="FB1788" s="2"/>
      <c r="FC1788" s="2"/>
    </row>
    <row r="1789" spans="1:159" s="4" customFormat="1">
      <c r="A1789" s="50" t="s">
        <v>2225</v>
      </c>
      <c r="B1789" s="59" t="s">
        <v>2759</v>
      </c>
      <c r="C1789" s="60">
        <v>1771</v>
      </c>
      <c r="D1789" s="59" t="s">
        <v>841</v>
      </c>
      <c r="E1789" s="78" t="str">
        <f>IFERROR(VLOOKUP($C1789,'2025-26 School Level AAFTE'!$C$2:$L$2349,9,FALSE), "No")</f>
        <v>No</v>
      </c>
      <c r="F1789" s="67">
        <f>IFERROR(VLOOKUP($C1789,'2025-26 School Level AAFTE'!$C$2:$J$2349,8,FALSE), 0)</f>
        <v>123.78</v>
      </c>
      <c r="G1789" s="69">
        <f>IFERROR(IF(E1789= "yes",VLOOKUP(C1789,Summary!$B:$I,6,0),0),0)</f>
        <v>0</v>
      </c>
      <c r="H1789" s="68">
        <f t="shared" si="301"/>
        <v>0</v>
      </c>
      <c r="I1789" s="110">
        <f>VLOOKUP($A1789,'2026-27 Salary &amp; Benefits'!$A:$I,3,FALSE)</f>
        <v>1.18</v>
      </c>
      <c r="J1789" s="110">
        <f>VLOOKUP($A1789,'2026-27 Salary &amp; Benefits'!$A:$I,4,FALSE)</f>
        <v>1.18</v>
      </c>
      <c r="K1789" s="101">
        <f t="shared" si="302"/>
        <v>0</v>
      </c>
      <c r="L1789" s="100">
        <f t="shared" si="303"/>
        <v>0</v>
      </c>
      <c r="M1789" s="102">
        <f>'2026-27 Salary &amp; Benefits'!$E$6</f>
        <v>78209</v>
      </c>
      <c r="N1789" s="102">
        <f>'2026-27 Salary &amp; Benefits'!$F$6</f>
        <v>82248</v>
      </c>
      <c r="O1789" s="7">
        <f t="shared" si="304"/>
        <v>0</v>
      </c>
      <c r="P1789" s="7">
        <f t="shared" si="305"/>
        <v>0</v>
      </c>
      <c r="Q1789" s="7">
        <f>'2026-27 Salary &amp; Benefits'!G$6</f>
        <v>16817.759999999998</v>
      </c>
      <c r="R1789" s="103">
        <f>'2026-27 Salary &amp; Benefits'!H$6</f>
        <v>0.16020000000000001</v>
      </c>
      <c r="S1789" s="103">
        <f>'2026-27 Salary &amp; Benefits'!I$6</f>
        <v>0.15390000000000001</v>
      </c>
      <c r="T1789" s="7">
        <f t="shared" si="306"/>
        <v>0</v>
      </c>
      <c r="U1789" s="7">
        <f t="shared" si="307"/>
        <v>0</v>
      </c>
      <c r="V1789" s="7">
        <f t="shared" si="308"/>
        <v>0</v>
      </c>
      <c r="W1789" s="7">
        <f t="shared" si="309"/>
        <v>0</v>
      </c>
      <c r="X1789" s="18">
        <f t="shared" si="310"/>
        <v>0</v>
      </c>
      <c r="Y1789" s="2"/>
      <c r="Z1789" s="2"/>
      <c r="AA1789" s="2"/>
      <c r="AB1789" s="2"/>
      <c r="AC1789" s="2"/>
      <c r="AD1789" s="2"/>
      <c r="AE1789" s="2"/>
      <c r="AF1789" s="2"/>
      <c r="AG1789" s="2"/>
      <c r="AH1789" s="2"/>
      <c r="AI1789" s="2"/>
      <c r="AJ1789" s="2"/>
      <c r="AK1789" s="2"/>
      <c r="AL1789" s="2"/>
      <c r="AM1789" s="2"/>
      <c r="AN1789" s="2"/>
      <c r="AO1789" s="2"/>
      <c r="AP1789" s="2"/>
      <c r="AQ1789" s="2"/>
      <c r="AR1789" s="2"/>
      <c r="AS1789" s="2"/>
      <c r="AT1789" s="2"/>
      <c r="AU1789" s="2"/>
      <c r="AV1789" s="2"/>
      <c r="AW1789" s="2"/>
      <c r="AX1789" s="2"/>
      <c r="AY1789" s="2"/>
      <c r="AZ1789" s="2"/>
      <c r="BA1789" s="2"/>
      <c r="BB1789" s="2"/>
      <c r="BC1789" s="2"/>
      <c r="BD1789" s="2"/>
      <c r="BE1789" s="2"/>
      <c r="BF1789" s="2"/>
      <c r="BG1789" s="2"/>
      <c r="BH1789" s="2"/>
      <c r="BI1789" s="2"/>
      <c r="BJ1789" s="2"/>
      <c r="BK1789" s="2"/>
      <c r="BL1789" s="2"/>
      <c r="BM1789" s="2"/>
      <c r="BN1789" s="2"/>
      <c r="BO1789" s="2"/>
      <c r="BP1789" s="2"/>
      <c r="BQ1789" s="2"/>
      <c r="BR1789" s="2"/>
      <c r="BS1789" s="2"/>
      <c r="BT1789" s="2"/>
      <c r="BU1789" s="2"/>
      <c r="BV1789" s="2"/>
      <c r="BW1789" s="2"/>
      <c r="BX1789" s="2"/>
      <c r="BY1789" s="2"/>
      <c r="BZ1789" s="2"/>
      <c r="CA1789" s="2"/>
      <c r="CB1789" s="2"/>
      <c r="CC1789" s="2"/>
      <c r="CD1789" s="2"/>
      <c r="CE1789" s="2"/>
      <c r="CF1789" s="2"/>
      <c r="CG1789" s="2"/>
      <c r="CH1789" s="2"/>
      <c r="CI1789" s="2"/>
      <c r="CJ1789" s="2"/>
      <c r="CK1789" s="2"/>
      <c r="CL1789" s="2"/>
      <c r="CM1789" s="2"/>
      <c r="CN1789" s="2"/>
      <c r="CO1789" s="2"/>
      <c r="CP1789" s="2"/>
      <c r="CQ1789" s="2"/>
      <c r="CR1789" s="2"/>
      <c r="CS1789" s="2"/>
      <c r="CT1789" s="2"/>
      <c r="CU1789" s="2"/>
      <c r="CV1789" s="2"/>
      <c r="CW1789" s="2"/>
      <c r="CX1789" s="2"/>
      <c r="CY1789" s="2"/>
      <c r="CZ1789" s="2"/>
      <c r="DA1789" s="2"/>
      <c r="DB1789" s="2"/>
      <c r="DC1789" s="2"/>
      <c r="DD1789" s="2"/>
      <c r="DE1789" s="2"/>
      <c r="DF1789" s="2"/>
      <c r="DG1789" s="2"/>
      <c r="DH1789" s="2"/>
      <c r="DI1789" s="2"/>
      <c r="DJ1789" s="2"/>
      <c r="DK1789" s="2"/>
      <c r="DL1789" s="2"/>
      <c r="DM1789" s="2"/>
      <c r="DN1789" s="2"/>
      <c r="DO1789" s="2"/>
      <c r="DP1789" s="2"/>
      <c r="DQ1789" s="2"/>
      <c r="DR1789" s="2"/>
      <c r="DS1789" s="2"/>
      <c r="DT1789" s="2"/>
      <c r="DU1789" s="2"/>
      <c r="DV1789" s="2"/>
      <c r="DW1789" s="2"/>
      <c r="DX1789" s="2"/>
      <c r="DY1789" s="2"/>
      <c r="DZ1789" s="2"/>
      <c r="EA1789" s="2"/>
      <c r="EB1789" s="2"/>
      <c r="EC1789" s="2"/>
      <c r="ED1789" s="2"/>
      <c r="EE1789" s="2"/>
      <c r="EF1789" s="2"/>
      <c r="EG1789" s="2"/>
      <c r="EH1789" s="2"/>
      <c r="EI1789" s="2"/>
      <c r="EJ1789" s="2"/>
      <c r="EK1789" s="2"/>
      <c r="EL1789" s="2"/>
      <c r="EM1789" s="2"/>
      <c r="EN1789" s="2"/>
      <c r="EO1789" s="2"/>
      <c r="EP1789" s="2"/>
      <c r="EQ1789" s="2"/>
      <c r="ER1789" s="2"/>
      <c r="ES1789" s="2"/>
      <c r="ET1789" s="2"/>
      <c r="EU1789" s="2"/>
      <c r="EV1789" s="2"/>
      <c r="EW1789" s="2"/>
      <c r="EX1789" s="2"/>
      <c r="EY1789" s="2"/>
      <c r="EZ1789" s="2"/>
      <c r="FA1789" s="2"/>
      <c r="FB1789" s="2"/>
      <c r="FC1789" s="2"/>
    </row>
    <row r="1790" spans="1:159" s="4" customFormat="1">
      <c r="A1790" s="50" t="s">
        <v>2225</v>
      </c>
      <c r="B1790" s="59" t="s">
        <v>2759</v>
      </c>
      <c r="C1790" s="60">
        <v>3387</v>
      </c>
      <c r="D1790" s="59" t="s">
        <v>850</v>
      </c>
      <c r="E1790" s="78" t="str">
        <f>IFERROR(VLOOKUP($C1790,'2025-26 School Level AAFTE'!$C$2:$L$2349,9,FALSE), "No")</f>
        <v>No</v>
      </c>
      <c r="F1790" s="67">
        <f>IFERROR(VLOOKUP($C1790,'2025-26 School Level AAFTE'!$C$2:$J$2349,8,FALSE), 0)</f>
        <v>1006.43</v>
      </c>
      <c r="G1790" s="69">
        <f>IFERROR(IF(E1790= "yes",VLOOKUP(C1790,Summary!$B:$I,6,0),0),0)</f>
        <v>0</v>
      </c>
      <c r="H1790" s="68">
        <f t="shared" si="301"/>
        <v>0</v>
      </c>
      <c r="I1790" s="110">
        <f>VLOOKUP($A1790,'2026-27 Salary &amp; Benefits'!$A:$I,3,FALSE)</f>
        <v>1.18</v>
      </c>
      <c r="J1790" s="110">
        <f>VLOOKUP($A1790,'2026-27 Salary &amp; Benefits'!$A:$I,4,FALSE)</f>
        <v>1.18</v>
      </c>
      <c r="K1790" s="101">
        <f t="shared" si="302"/>
        <v>0</v>
      </c>
      <c r="L1790" s="100">
        <f t="shared" si="303"/>
        <v>0</v>
      </c>
      <c r="M1790" s="102">
        <f>'2026-27 Salary &amp; Benefits'!$E$6</f>
        <v>78209</v>
      </c>
      <c r="N1790" s="102">
        <f>'2026-27 Salary &amp; Benefits'!$F$6</f>
        <v>82248</v>
      </c>
      <c r="O1790" s="7">
        <f t="shared" si="304"/>
        <v>0</v>
      </c>
      <c r="P1790" s="7">
        <f t="shared" si="305"/>
        <v>0</v>
      </c>
      <c r="Q1790" s="7">
        <f>'2026-27 Salary &amp; Benefits'!G$6</f>
        <v>16817.759999999998</v>
      </c>
      <c r="R1790" s="103">
        <f>'2026-27 Salary &amp; Benefits'!H$6</f>
        <v>0.16020000000000001</v>
      </c>
      <c r="S1790" s="103">
        <f>'2026-27 Salary &amp; Benefits'!I$6</f>
        <v>0.15390000000000001</v>
      </c>
      <c r="T1790" s="7">
        <f t="shared" si="306"/>
        <v>0</v>
      </c>
      <c r="U1790" s="7">
        <f t="shared" si="307"/>
        <v>0</v>
      </c>
      <c r="V1790" s="7">
        <f t="shared" si="308"/>
        <v>0</v>
      </c>
      <c r="W1790" s="7">
        <f t="shared" si="309"/>
        <v>0</v>
      </c>
      <c r="X1790" s="18">
        <f t="shared" si="310"/>
        <v>0</v>
      </c>
      <c r="Y1790" s="2"/>
      <c r="Z1790" s="2"/>
      <c r="AA1790" s="2"/>
      <c r="AB1790" s="2"/>
      <c r="AC1790" s="2"/>
      <c r="AD1790" s="2"/>
      <c r="AE1790" s="2"/>
      <c r="AF1790" s="2"/>
      <c r="AG1790" s="2"/>
      <c r="AH1790" s="2"/>
      <c r="AI1790" s="2"/>
      <c r="AJ1790" s="2"/>
      <c r="AK1790" s="2"/>
      <c r="AL1790" s="2"/>
      <c r="AM1790" s="2"/>
      <c r="AN1790" s="2"/>
      <c r="AO1790" s="2"/>
      <c r="AP1790" s="2"/>
      <c r="AQ1790" s="2"/>
      <c r="AR1790" s="2"/>
      <c r="AS1790" s="2"/>
      <c r="AT1790" s="2"/>
      <c r="AU1790" s="2"/>
      <c r="AV1790" s="2"/>
      <c r="AW1790" s="2"/>
      <c r="AX1790" s="2"/>
      <c r="AY1790" s="2"/>
      <c r="AZ1790" s="2"/>
      <c r="BA1790" s="2"/>
      <c r="BB1790" s="2"/>
      <c r="BC1790" s="2"/>
      <c r="BD1790" s="2"/>
      <c r="BE1790" s="2"/>
      <c r="BF1790" s="2"/>
      <c r="BG1790" s="2"/>
      <c r="BH1790" s="2"/>
      <c r="BI1790" s="2"/>
      <c r="BJ1790" s="2"/>
      <c r="BK1790" s="2"/>
      <c r="BL1790" s="2"/>
      <c r="BM1790" s="2"/>
      <c r="BN1790" s="2"/>
      <c r="BO1790" s="2"/>
      <c r="BP1790" s="2"/>
      <c r="BQ1790" s="2"/>
      <c r="BR1790" s="2"/>
      <c r="BS1790" s="2"/>
      <c r="BT1790" s="2"/>
      <c r="BU1790" s="2"/>
      <c r="BV1790" s="2"/>
      <c r="BW1790" s="2"/>
      <c r="BX1790" s="2"/>
      <c r="BY1790" s="2"/>
      <c r="BZ1790" s="2"/>
      <c r="CA1790" s="2"/>
      <c r="CB1790" s="2"/>
      <c r="CC1790" s="2"/>
      <c r="CD1790" s="2"/>
      <c r="CE1790" s="2"/>
      <c r="CF1790" s="2"/>
      <c r="CG1790" s="2"/>
      <c r="CH1790" s="2"/>
      <c r="CI1790" s="2"/>
      <c r="CJ1790" s="2"/>
      <c r="CK1790" s="2"/>
      <c r="CL1790" s="2"/>
      <c r="CM1790" s="2"/>
      <c r="CN1790" s="2"/>
      <c r="CO1790" s="2"/>
      <c r="CP1790" s="2"/>
      <c r="CQ1790" s="2"/>
      <c r="CR1790" s="2"/>
      <c r="CS1790" s="2"/>
      <c r="CT1790" s="2"/>
      <c r="CU1790" s="2"/>
      <c r="CV1790" s="2"/>
      <c r="CW1790" s="2"/>
      <c r="CX1790" s="2"/>
      <c r="CY1790" s="2"/>
      <c r="CZ1790" s="2"/>
      <c r="DA1790" s="2"/>
      <c r="DB1790" s="2"/>
      <c r="DC1790" s="2"/>
      <c r="DD1790" s="2"/>
      <c r="DE1790" s="2"/>
      <c r="DF1790" s="2"/>
      <c r="DG1790" s="2"/>
      <c r="DH1790" s="2"/>
      <c r="DI1790" s="2"/>
      <c r="DJ1790" s="2"/>
      <c r="DK1790" s="2"/>
      <c r="DL1790" s="2"/>
      <c r="DM1790" s="2"/>
      <c r="DN1790" s="2"/>
      <c r="DO1790" s="2"/>
      <c r="DP1790" s="2"/>
      <c r="DQ1790" s="2"/>
      <c r="DR1790" s="2"/>
      <c r="DS1790" s="2"/>
      <c r="DT1790" s="2"/>
      <c r="DU1790" s="2"/>
      <c r="DV1790" s="2"/>
      <c r="DW1790" s="2"/>
      <c r="DX1790" s="2"/>
      <c r="DY1790" s="2"/>
      <c r="DZ1790" s="2"/>
      <c r="EA1790" s="2"/>
      <c r="EB1790" s="2"/>
      <c r="EC1790" s="2"/>
      <c r="ED1790" s="2"/>
      <c r="EE1790" s="2"/>
      <c r="EF1790" s="2"/>
      <c r="EG1790" s="2"/>
      <c r="EH1790" s="2"/>
      <c r="EI1790" s="2"/>
      <c r="EJ1790" s="2"/>
      <c r="EK1790" s="2"/>
      <c r="EL1790" s="2"/>
      <c r="EM1790" s="2"/>
      <c r="EN1790" s="2"/>
      <c r="EO1790" s="2"/>
      <c r="EP1790" s="2"/>
      <c r="EQ1790" s="2"/>
      <c r="ER1790" s="2"/>
      <c r="ES1790" s="2"/>
      <c r="ET1790" s="2"/>
      <c r="EU1790" s="2"/>
      <c r="EV1790" s="2"/>
      <c r="EW1790" s="2"/>
      <c r="EX1790" s="2"/>
      <c r="EY1790" s="2"/>
      <c r="EZ1790" s="2"/>
      <c r="FA1790" s="2"/>
      <c r="FB1790" s="2"/>
      <c r="FC1790" s="2"/>
    </row>
    <row r="1791" spans="1:159" s="4" customFormat="1">
      <c r="A1791" s="50" t="s">
        <v>2225</v>
      </c>
      <c r="B1791" s="59" t="s">
        <v>2759</v>
      </c>
      <c r="C1791" s="60">
        <v>2185</v>
      </c>
      <c r="D1791" s="59" t="s">
        <v>843</v>
      </c>
      <c r="E1791" s="78" t="str">
        <f>IFERROR(VLOOKUP($C1791,'2025-26 School Level AAFTE'!$C$2:$L$2349,9,FALSE), "No")</f>
        <v>No</v>
      </c>
      <c r="F1791" s="67">
        <f>IFERROR(VLOOKUP($C1791,'2025-26 School Level AAFTE'!$C$2:$J$2349,8,FALSE), 0)</f>
        <v>353.36</v>
      </c>
      <c r="G1791" s="69">
        <f>IFERROR(IF(E1791= "yes",VLOOKUP(C1791,Summary!$B:$I,6,0),0),0)</f>
        <v>0</v>
      </c>
      <c r="H1791" s="68">
        <f t="shared" si="301"/>
        <v>0</v>
      </c>
      <c r="I1791" s="110">
        <f>VLOOKUP($A1791,'2026-27 Salary &amp; Benefits'!$A:$I,3,FALSE)</f>
        <v>1.18</v>
      </c>
      <c r="J1791" s="110">
        <f>VLOOKUP($A1791,'2026-27 Salary &amp; Benefits'!$A:$I,4,FALSE)</f>
        <v>1.18</v>
      </c>
      <c r="K1791" s="101">
        <f t="shared" si="302"/>
        <v>0</v>
      </c>
      <c r="L1791" s="100">
        <f t="shared" si="303"/>
        <v>0</v>
      </c>
      <c r="M1791" s="102">
        <f>'2026-27 Salary &amp; Benefits'!$E$6</f>
        <v>78209</v>
      </c>
      <c r="N1791" s="102">
        <f>'2026-27 Salary &amp; Benefits'!$F$6</f>
        <v>82248</v>
      </c>
      <c r="O1791" s="7">
        <f t="shared" si="304"/>
        <v>0</v>
      </c>
      <c r="P1791" s="7">
        <f t="shared" si="305"/>
        <v>0</v>
      </c>
      <c r="Q1791" s="7">
        <f>'2026-27 Salary &amp; Benefits'!G$6</f>
        <v>16817.759999999998</v>
      </c>
      <c r="R1791" s="103">
        <f>'2026-27 Salary &amp; Benefits'!H$6</f>
        <v>0.16020000000000001</v>
      </c>
      <c r="S1791" s="103">
        <f>'2026-27 Salary &amp; Benefits'!I$6</f>
        <v>0.15390000000000001</v>
      </c>
      <c r="T1791" s="7">
        <f t="shared" si="306"/>
        <v>0</v>
      </c>
      <c r="U1791" s="7">
        <f t="shared" si="307"/>
        <v>0</v>
      </c>
      <c r="V1791" s="7">
        <f t="shared" si="308"/>
        <v>0</v>
      </c>
      <c r="W1791" s="7">
        <f t="shared" si="309"/>
        <v>0</v>
      </c>
      <c r="X1791" s="18">
        <f t="shared" si="310"/>
        <v>0</v>
      </c>
      <c r="Y1791" s="2"/>
      <c r="Z1791" s="2"/>
      <c r="AA1791" s="2"/>
      <c r="AB1791" s="2"/>
      <c r="AC1791" s="2"/>
      <c r="AD1791" s="2"/>
      <c r="AE1791" s="2"/>
      <c r="AF1791" s="2"/>
      <c r="AG1791" s="2"/>
      <c r="AH1791" s="2"/>
      <c r="AI1791" s="2"/>
      <c r="AJ1791" s="2"/>
      <c r="AK1791" s="2"/>
      <c r="AL1791" s="2"/>
      <c r="AM1791" s="2"/>
      <c r="AN1791" s="2"/>
      <c r="AO1791" s="2"/>
      <c r="AP1791" s="2"/>
      <c r="AQ1791" s="2"/>
      <c r="AR1791" s="2"/>
      <c r="AS1791" s="2"/>
      <c r="AT1791" s="2"/>
      <c r="AU1791" s="2"/>
      <c r="AV1791" s="2"/>
      <c r="AW1791" s="2"/>
      <c r="AX1791" s="2"/>
      <c r="AY1791" s="2"/>
      <c r="AZ1791" s="2"/>
      <c r="BA1791" s="2"/>
      <c r="BB1791" s="2"/>
      <c r="BC1791" s="2"/>
      <c r="BD1791" s="2"/>
      <c r="BE1791" s="2"/>
      <c r="BF1791" s="2"/>
      <c r="BG1791" s="2"/>
      <c r="BH1791" s="2"/>
      <c r="BI1791" s="2"/>
      <c r="BJ1791" s="2"/>
      <c r="BK1791" s="2"/>
      <c r="BL1791" s="2"/>
      <c r="BM1791" s="2"/>
      <c r="BN1791" s="2"/>
      <c r="BO1791" s="2"/>
      <c r="BP1791" s="2"/>
      <c r="BQ1791" s="2"/>
      <c r="BR1791" s="2"/>
      <c r="BS1791" s="2"/>
      <c r="BT1791" s="2"/>
      <c r="BU1791" s="2"/>
      <c r="BV1791" s="2"/>
      <c r="BW1791" s="2"/>
      <c r="BX1791" s="2"/>
      <c r="BY1791" s="2"/>
      <c r="BZ1791" s="2"/>
      <c r="CA1791" s="2"/>
      <c r="CB1791" s="2"/>
      <c r="CC1791" s="2"/>
      <c r="CD1791" s="2"/>
      <c r="CE1791" s="2"/>
      <c r="CF1791" s="2"/>
      <c r="CG1791" s="2"/>
      <c r="CH1791" s="2"/>
      <c r="CI1791" s="2"/>
      <c r="CJ1791" s="2"/>
      <c r="CK1791" s="2"/>
      <c r="CL1791" s="2"/>
      <c r="CM1791" s="2"/>
      <c r="CN1791" s="2"/>
      <c r="CO1791" s="2"/>
      <c r="CP1791" s="2"/>
      <c r="CQ1791" s="2"/>
      <c r="CR1791" s="2"/>
      <c r="CS1791" s="2"/>
      <c r="CT1791" s="2"/>
      <c r="CU1791" s="2"/>
      <c r="CV1791" s="2"/>
      <c r="CW1791" s="2"/>
      <c r="CX1791" s="2"/>
      <c r="CY1791" s="2"/>
      <c r="CZ1791" s="2"/>
      <c r="DA1791" s="2"/>
      <c r="DB1791" s="2"/>
      <c r="DC1791" s="2"/>
      <c r="DD1791" s="2"/>
      <c r="DE1791" s="2"/>
      <c r="DF1791" s="2"/>
      <c r="DG1791" s="2"/>
      <c r="DH1791" s="2"/>
      <c r="DI1791" s="2"/>
      <c r="DJ1791" s="2"/>
      <c r="DK1791" s="2"/>
      <c r="DL1791" s="2"/>
      <c r="DM1791" s="2"/>
      <c r="DN1791" s="2"/>
      <c r="DO1791" s="2"/>
      <c r="DP1791" s="2"/>
      <c r="DQ1791" s="2"/>
      <c r="DR1791" s="2"/>
      <c r="DS1791" s="2"/>
      <c r="DT1791" s="2"/>
      <c r="DU1791" s="2"/>
      <c r="DV1791" s="2"/>
      <c r="DW1791" s="2"/>
      <c r="DX1791" s="2"/>
      <c r="DY1791" s="2"/>
      <c r="DZ1791" s="2"/>
      <c r="EA1791" s="2"/>
      <c r="EB1791" s="2"/>
      <c r="EC1791" s="2"/>
      <c r="ED1791" s="2"/>
      <c r="EE1791" s="2"/>
      <c r="EF1791" s="2"/>
      <c r="EG1791" s="2"/>
      <c r="EH1791" s="2"/>
      <c r="EI1791" s="2"/>
      <c r="EJ1791" s="2"/>
      <c r="EK1791" s="2"/>
      <c r="EL1791" s="2"/>
      <c r="EM1791" s="2"/>
      <c r="EN1791" s="2"/>
      <c r="EO1791" s="2"/>
      <c r="EP1791" s="2"/>
      <c r="EQ1791" s="2"/>
      <c r="ER1791" s="2"/>
      <c r="ES1791" s="2"/>
      <c r="ET1791" s="2"/>
      <c r="EU1791" s="2"/>
      <c r="EV1791" s="2"/>
      <c r="EW1791" s="2"/>
      <c r="EX1791" s="2"/>
      <c r="EY1791" s="2"/>
      <c r="EZ1791" s="2"/>
      <c r="FA1791" s="2"/>
      <c r="FB1791" s="2"/>
      <c r="FC1791" s="2"/>
    </row>
    <row r="1792" spans="1:159" s="4" customFormat="1">
      <c r="A1792" s="50" t="s">
        <v>2225</v>
      </c>
      <c r="B1792" s="59" t="s">
        <v>2759</v>
      </c>
      <c r="C1792" s="60">
        <v>3527</v>
      </c>
      <c r="D1792" s="59" t="s">
        <v>852</v>
      </c>
      <c r="E1792" s="78" t="str">
        <f>IFERROR(VLOOKUP($C1792,'2025-26 School Level AAFTE'!$C$2:$L$2349,9,FALSE), "No")</f>
        <v>No</v>
      </c>
      <c r="F1792" s="67">
        <f>IFERROR(VLOOKUP($C1792,'2025-26 School Level AAFTE'!$C$2:$J$2349,8,FALSE), 0)</f>
        <v>437.93</v>
      </c>
      <c r="G1792" s="69">
        <f>IFERROR(IF(E1792= "yes",VLOOKUP(C1792,Summary!$B:$I,6,0),0),0)</f>
        <v>0</v>
      </c>
      <c r="H1792" s="68">
        <f t="shared" si="301"/>
        <v>0</v>
      </c>
      <c r="I1792" s="110">
        <f>VLOOKUP($A1792,'2026-27 Salary &amp; Benefits'!$A:$I,3,FALSE)</f>
        <v>1.18</v>
      </c>
      <c r="J1792" s="110">
        <f>VLOOKUP($A1792,'2026-27 Salary &amp; Benefits'!$A:$I,4,FALSE)</f>
        <v>1.18</v>
      </c>
      <c r="K1792" s="101">
        <f t="shared" si="302"/>
        <v>0</v>
      </c>
      <c r="L1792" s="100">
        <f t="shared" si="303"/>
        <v>0</v>
      </c>
      <c r="M1792" s="102">
        <f>'2026-27 Salary &amp; Benefits'!$E$6</f>
        <v>78209</v>
      </c>
      <c r="N1792" s="102">
        <f>'2026-27 Salary &amp; Benefits'!$F$6</f>
        <v>82248</v>
      </c>
      <c r="O1792" s="7">
        <f t="shared" si="304"/>
        <v>0</v>
      </c>
      <c r="P1792" s="7">
        <f t="shared" si="305"/>
        <v>0</v>
      </c>
      <c r="Q1792" s="7">
        <f>'2026-27 Salary &amp; Benefits'!G$6</f>
        <v>16817.759999999998</v>
      </c>
      <c r="R1792" s="103">
        <f>'2026-27 Salary &amp; Benefits'!H$6</f>
        <v>0.16020000000000001</v>
      </c>
      <c r="S1792" s="103">
        <f>'2026-27 Salary &amp; Benefits'!I$6</f>
        <v>0.15390000000000001</v>
      </c>
      <c r="T1792" s="7">
        <f t="shared" si="306"/>
        <v>0</v>
      </c>
      <c r="U1792" s="7">
        <f t="shared" si="307"/>
        <v>0</v>
      </c>
      <c r="V1792" s="7">
        <f t="shared" si="308"/>
        <v>0</v>
      </c>
      <c r="W1792" s="7">
        <f t="shared" si="309"/>
        <v>0</v>
      </c>
      <c r="X1792" s="18">
        <f t="shared" si="310"/>
        <v>0</v>
      </c>
      <c r="Y1792" s="2"/>
      <c r="Z1792" s="2"/>
      <c r="AA1792" s="2"/>
      <c r="AB1792" s="2"/>
      <c r="AC1792" s="2"/>
      <c r="AD1792" s="2"/>
      <c r="AE1792" s="2"/>
      <c r="AF1792" s="2"/>
      <c r="AG1792" s="2"/>
      <c r="AH1792" s="2"/>
      <c r="AI1792" s="2"/>
      <c r="AJ1792" s="2"/>
      <c r="AK1792" s="2"/>
      <c r="AL1792" s="2"/>
      <c r="AM1792" s="2"/>
      <c r="AN1792" s="2"/>
      <c r="AO1792" s="2"/>
      <c r="AP1792" s="2"/>
      <c r="AQ1792" s="2"/>
      <c r="AR1792" s="2"/>
      <c r="AS1792" s="2"/>
      <c r="AT1792" s="2"/>
      <c r="AU1792" s="2"/>
      <c r="AV1792" s="2"/>
      <c r="AW1792" s="2"/>
      <c r="AX1792" s="2"/>
      <c r="AY1792" s="2"/>
      <c r="AZ1792" s="2"/>
      <c r="BA1792" s="2"/>
      <c r="BB1792" s="2"/>
      <c r="BC1792" s="2"/>
      <c r="BD1792" s="2"/>
      <c r="BE1792" s="2"/>
      <c r="BF1792" s="2"/>
      <c r="BG1792" s="2"/>
      <c r="BH1792" s="2"/>
      <c r="BI1792" s="2"/>
      <c r="BJ1792" s="2"/>
      <c r="BK1792" s="2"/>
      <c r="BL1792" s="2"/>
      <c r="BM1792" s="2"/>
      <c r="BN1792" s="2"/>
      <c r="BO1792" s="2"/>
      <c r="BP1792" s="2"/>
      <c r="BQ1792" s="2"/>
      <c r="BR1792" s="2"/>
      <c r="BS1792" s="2"/>
      <c r="BT1792" s="2"/>
      <c r="BU1792" s="2"/>
      <c r="BV1792" s="2"/>
      <c r="BW1792" s="2"/>
      <c r="BX1792" s="2"/>
      <c r="BY1792" s="2"/>
      <c r="BZ1792" s="2"/>
      <c r="CA1792" s="2"/>
      <c r="CB1792" s="2"/>
      <c r="CC1792" s="2"/>
      <c r="CD1792" s="2"/>
      <c r="CE1792" s="2"/>
      <c r="CF1792" s="2"/>
      <c r="CG1792" s="2"/>
      <c r="CH1792" s="2"/>
      <c r="CI1792" s="2"/>
      <c r="CJ1792" s="2"/>
      <c r="CK1792" s="2"/>
      <c r="CL1792" s="2"/>
      <c r="CM1792" s="2"/>
      <c r="CN1792" s="2"/>
      <c r="CO1792" s="2"/>
      <c r="CP1792" s="2"/>
      <c r="CQ1792" s="2"/>
      <c r="CR1792" s="2"/>
      <c r="CS1792" s="2"/>
      <c r="CT1792" s="2"/>
      <c r="CU1792" s="2"/>
      <c r="CV1792" s="2"/>
      <c r="CW1792" s="2"/>
      <c r="CX1792" s="2"/>
      <c r="CY1792" s="2"/>
      <c r="CZ1792" s="2"/>
      <c r="DA1792" s="2"/>
      <c r="DB1792" s="2"/>
      <c r="DC1792" s="2"/>
      <c r="DD1792" s="2"/>
      <c r="DE1792" s="2"/>
      <c r="DF1792" s="2"/>
      <c r="DG1792" s="2"/>
      <c r="DH1792" s="2"/>
      <c r="DI1792" s="2"/>
      <c r="DJ1792" s="2"/>
      <c r="DK1792" s="2"/>
      <c r="DL1792" s="2"/>
      <c r="DM1792" s="2"/>
      <c r="DN1792" s="2"/>
      <c r="DO1792" s="2"/>
      <c r="DP1792" s="2"/>
      <c r="DQ1792" s="2"/>
      <c r="DR1792" s="2"/>
      <c r="DS1792" s="2"/>
      <c r="DT1792" s="2"/>
      <c r="DU1792" s="2"/>
      <c r="DV1792" s="2"/>
      <c r="DW1792" s="2"/>
      <c r="DX1792" s="2"/>
      <c r="DY1792" s="2"/>
      <c r="DZ1792" s="2"/>
      <c r="EA1792" s="2"/>
      <c r="EB1792" s="2"/>
      <c r="EC1792" s="2"/>
      <c r="ED1792" s="2"/>
      <c r="EE1792" s="2"/>
      <c r="EF1792" s="2"/>
      <c r="EG1792" s="2"/>
      <c r="EH1792" s="2"/>
      <c r="EI1792" s="2"/>
      <c r="EJ1792" s="2"/>
      <c r="EK1792" s="2"/>
      <c r="EL1792" s="2"/>
      <c r="EM1792" s="2"/>
      <c r="EN1792" s="2"/>
      <c r="EO1792" s="2"/>
      <c r="EP1792" s="2"/>
      <c r="EQ1792" s="2"/>
      <c r="ER1792" s="2"/>
      <c r="ES1792" s="2"/>
      <c r="ET1792" s="2"/>
      <c r="EU1792" s="2"/>
      <c r="EV1792" s="2"/>
      <c r="EW1792" s="2"/>
      <c r="EX1792" s="2"/>
      <c r="EY1792" s="2"/>
      <c r="EZ1792" s="2"/>
      <c r="FA1792" s="2"/>
      <c r="FB1792" s="2"/>
      <c r="FC1792" s="2"/>
    </row>
    <row r="1793" spans="1:159" s="4" customFormat="1">
      <c r="A1793" s="50" t="s">
        <v>2225</v>
      </c>
      <c r="B1793" s="59" t="s">
        <v>2759</v>
      </c>
      <c r="C1793" s="60">
        <v>3958</v>
      </c>
      <c r="D1793" s="59" t="s">
        <v>855</v>
      </c>
      <c r="E1793" s="78" t="str">
        <f>IFERROR(VLOOKUP($C1793,'2025-26 School Level AAFTE'!$C$2:$L$2349,9,FALSE), "No")</f>
        <v>No</v>
      </c>
      <c r="F1793" s="67">
        <f>IFERROR(VLOOKUP($C1793,'2025-26 School Level AAFTE'!$C$2:$J$2349,8,FALSE), 0)</f>
        <v>589.20000000000005</v>
      </c>
      <c r="G1793" s="69">
        <f>IFERROR(IF(E1793= "yes",VLOOKUP(C1793,Summary!$B:$I,6,0),0),0)</f>
        <v>0</v>
      </c>
      <c r="H1793" s="68">
        <f t="shared" si="301"/>
        <v>0</v>
      </c>
      <c r="I1793" s="110">
        <f>VLOOKUP($A1793,'2026-27 Salary &amp; Benefits'!$A:$I,3,FALSE)</f>
        <v>1.18</v>
      </c>
      <c r="J1793" s="110">
        <f>VLOOKUP($A1793,'2026-27 Salary &amp; Benefits'!$A:$I,4,FALSE)</f>
        <v>1.18</v>
      </c>
      <c r="K1793" s="101">
        <f t="shared" si="302"/>
        <v>0</v>
      </c>
      <c r="L1793" s="100">
        <f t="shared" si="303"/>
        <v>0</v>
      </c>
      <c r="M1793" s="102">
        <f>'2026-27 Salary &amp; Benefits'!$E$6</f>
        <v>78209</v>
      </c>
      <c r="N1793" s="102">
        <f>'2026-27 Salary &amp; Benefits'!$F$6</f>
        <v>82248</v>
      </c>
      <c r="O1793" s="7">
        <f t="shared" si="304"/>
        <v>0</v>
      </c>
      <c r="P1793" s="7">
        <f t="shared" si="305"/>
        <v>0</v>
      </c>
      <c r="Q1793" s="7">
        <f>'2026-27 Salary &amp; Benefits'!G$6</f>
        <v>16817.759999999998</v>
      </c>
      <c r="R1793" s="103">
        <f>'2026-27 Salary &amp; Benefits'!H$6</f>
        <v>0.16020000000000001</v>
      </c>
      <c r="S1793" s="103">
        <f>'2026-27 Salary &amp; Benefits'!I$6</f>
        <v>0.15390000000000001</v>
      </c>
      <c r="T1793" s="7">
        <f t="shared" si="306"/>
        <v>0</v>
      </c>
      <c r="U1793" s="7">
        <f t="shared" si="307"/>
        <v>0</v>
      </c>
      <c r="V1793" s="7">
        <f t="shared" si="308"/>
        <v>0</v>
      </c>
      <c r="W1793" s="7">
        <f t="shared" si="309"/>
        <v>0</v>
      </c>
      <c r="X1793" s="18">
        <f t="shared" si="310"/>
        <v>0</v>
      </c>
      <c r="Y1793" s="2"/>
      <c r="Z1793" s="2"/>
      <c r="AA1793" s="2"/>
      <c r="AB1793" s="2"/>
      <c r="AC1793" s="2"/>
      <c r="AD1793" s="2"/>
      <c r="AE1793" s="2"/>
      <c r="AF1793" s="2"/>
      <c r="AG1793" s="2"/>
      <c r="AH1793" s="2"/>
      <c r="AI1793" s="2"/>
      <c r="AJ1793" s="2"/>
      <c r="AK1793" s="2"/>
      <c r="AL1793" s="2"/>
      <c r="AM1793" s="2"/>
      <c r="AN1793" s="2"/>
      <c r="AO1793" s="2"/>
      <c r="AP1793" s="2"/>
      <c r="AQ1793" s="2"/>
      <c r="AR1793" s="2"/>
      <c r="AS1793" s="2"/>
      <c r="AT1793" s="2"/>
      <c r="AU1793" s="2"/>
      <c r="AV1793" s="2"/>
      <c r="AW1793" s="2"/>
      <c r="AX1793" s="2"/>
      <c r="AY1793" s="2"/>
      <c r="AZ1793" s="2"/>
      <c r="BA1793" s="2"/>
      <c r="BB1793" s="2"/>
      <c r="BC1793" s="2"/>
      <c r="BD1793" s="2"/>
      <c r="BE1793" s="2"/>
      <c r="BF1793" s="2"/>
      <c r="BG1793" s="2"/>
      <c r="BH1793" s="2"/>
      <c r="BI1793" s="2"/>
      <c r="BJ1793" s="2"/>
      <c r="BK1793" s="2"/>
      <c r="BL1793" s="2"/>
      <c r="BM1793" s="2"/>
      <c r="BN1793" s="2"/>
      <c r="BO1793" s="2"/>
      <c r="BP1793" s="2"/>
      <c r="BQ1793" s="2"/>
      <c r="BR1793" s="2"/>
      <c r="BS1793" s="2"/>
      <c r="BT1793" s="2"/>
      <c r="BU1793" s="2"/>
      <c r="BV1793" s="2"/>
      <c r="BW1793" s="2"/>
      <c r="BX1793" s="2"/>
      <c r="BY1793" s="2"/>
      <c r="BZ1793" s="2"/>
      <c r="CA1793" s="2"/>
      <c r="CB1793" s="2"/>
      <c r="CC1793" s="2"/>
      <c r="CD1793" s="2"/>
      <c r="CE1793" s="2"/>
      <c r="CF1793" s="2"/>
      <c r="CG1793" s="2"/>
      <c r="CH1793" s="2"/>
      <c r="CI1793" s="2"/>
      <c r="CJ1793" s="2"/>
      <c r="CK1793" s="2"/>
      <c r="CL1793" s="2"/>
      <c r="CM1793" s="2"/>
      <c r="CN1793" s="2"/>
      <c r="CO1793" s="2"/>
      <c r="CP1793" s="2"/>
      <c r="CQ1793" s="2"/>
      <c r="CR1793" s="2"/>
      <c r="CS1793" s="2"/>
      <c r="CT1793" s="2"/>
      <c r="CU1793" s="2"/>
      <c r="CV1793" s="2"/>
      <c r="CW1793" s="2"/>
      <c r="CX1793" s="2"/>
      <c r="CY1793" s="2"/>
      <c r="CZ1793" s="2"/>
      <c r="DA1793" s="2"/>
      <c r="DB1793" s="2"/>
      <c r="DC1793" s="2"/>
      <c r="DD1793" s="2"/>
      <c r="DE1793" s="2"/>
      <c r="DF1793" s="2"/>
      <c r="DG1793" s="2"/>
      <c r="DH1793" s="2"/>
      <c r="DI1793" s="2"/>
      <c r="DJ1793" s="2"/>
      <c r="DK1793" s="2"/>
      <c r="DL1793" s="2"/>
      <c r="DM1793" s="2"/>
      <c r="DN1793" s="2"/>
      <c r="DO1793" s="2"/>
      <c r="DP1793" s="2"/>
      <c r="DQ1793" s="2"/>
      <c r="DR1793" s="2"/>
      <c r="DS1793" s="2"/>
      <c r="DT1793" s="2"/>
      <c r="DU1793" s="2"/>
      <c r="DV1793" s="2"/>
      <c r="DW1793" s="2"/>
      <c r="DX1793" s="2"/>
      <c r="DY1793" s="2"/>
      <c r="DZ1793" s="2"/>
      <c r="EA1793" s="2"/>
      <c r="EB1793" s="2"/>
      <c r="EC1793" s="2"/>
      <c r="ED1793" s="2"/>
      <c r="EE1793" s="2"/>
      <c r="EF1793" s="2"/>
      <c r="EG1793" s="2"/>
      <c r="EH1793" s="2"/>
      <c r="EI1793" s="2"/>
      <c r="EJ1793" s="2"/>
      <c r="EK1793" s="2"/>
      <c r="EL1793" s="2"/>
      <c r="EM1793" s="2"/>
      <c r="EN1793" s="2"/>
      <c r="EO1793" s="2"/>
      <c r="EP1793" s="2"/>
      <c r="EQ1793" s="2"/>
      <c r="ER1793" s="2"/>
      <c r="ES1793" s="2"/>
      <c r="ET1793" s="2"/>
      <c r="EU1793" s="2"/>
      <c r="EV1793" s="2"/>
      <c r="EW1793" s="2"/>
      <c r="EX1793" s="2"/>
      <c r="EY1793" s="2"/>
      <c r="EZ1793" s="2"/>
      <c r="FA1793" s="2"/>
      <c r="FB1793" s="2"/>
      <c r="FC1793" s="2"/>
    </row>
    <row r="1794" spans="1:159" s="4" customFormat="1">
      <c r="A1794" s="50" t="s">
        <v>2225</v>
      </c>
      <c r="B1794" s="59" t="s">
        <v>2759</v>
      </c>
      <c r="C1794" s="60">
        <v>3489</v>
      </c>
      <c r="D1794" s="59" t="s">
        <v>851</v>
      </c>
      <c r="E1794" s="78" t="str">
        <f>IFERROR(VLOOKUP($C1794,'2025-26 School Level AAFTE'!$C$2:$L$2349,9,FALSE), "No")</f>
        <v>No</v>
      </c>
      <c r="F1794" s="67">
        <f>IFERROR(VLOOKUP($C1794,'2025-26 School Level AAFTE'!$C$2:$J$2349,8,FALSE), 0)</f>
        <v>382.51</v>
      </c>
      <c r="G1794" s="69">
        <f>IFERROR(IF(E1794= "yes",VLOOKUP(C1794,Summary!$B:$I,6,0),0),0)</f>
        <v>0</v>
      </c>
      <c r="H1794" s="68">
        <f t="shared" si="301"/>
        <v>0</v>
      </c>
      <c r="I1794" s="110">
        <f>VLOOKUP($A1794,'2026-27 Salary &amp; Benefits'!$A:$I,3,FALSE)</f>
        <v>1.18</v>
      </c>
      <c r="J1794" s="110">
        <f>VLOOKUP($A1794,'2026-27 Salary &amp; Benefits'!$A:$I,4,FALSE)</f>
        <v>1.18</v>
      </c>
      <c r="K1794" s="101">
        <f t="shared" si="302"/>
        <v>0</v>
      </c>
      <c r="L1794" s="100">
        <f t="shared" si="303"/>
        <v>0</v>
      </c>
      <c r="M1794" s="102">
        <f>'2026-27 Salary &amp; Benefits'!$E$6</f>
        <v>78209</v>
      </c>
      <c r="N1794" s="102">
        <f>'2026-27 Salary &amp; Benefits'!$F$6</f>
        <v>82248</v>
      </c>
      <c r="O1794" s="7">
        <f t="shared" si="304"/>
        <v>0</v>
      </c>
      <c r="P1794" s="7">
        <f t="shared" si="305"/>
        <v>0</v>
      </c>
      <c r="Q1794" s="7">
        <f>'2026-27 Salary &amp; Benefits'!G$6</f>
        <v>16817.759999999998</v>
      </c>
      <c r="R1794" s="103">
        <f>'2026-27 Salary &amp; Benefits'!H$6</f>
        <v>0.16020000000000001</v>
      </c>
      <c r="S1794" s="103">
        <f>'2026-27 Salary &amp; Benefits'!I$6</f>
        <v>0.15390000000000001</v>
      </c>
      <c r="T1794" s="7">
        <f t="shared" si="306"/>
        <v>0</v>
      </c>
      <c r="U1794" s="7">
        <f t="shared" si="307"/>
        <v>0</v>
      </c>
      <c r="V1794" s="7">
        <f t="shared" si="308"/>
        <v>0</v>
      </c>
      <c r="W1794" s="7">
        <f t="shared" si="309"/>
        <v>0</v>
      </c>
      <c r="X1794" s="18">
        <f t="shared" si="310"/>
        <v>0</v>
      </c>
      <c r="Y1794" s="2"/>
      <c r="Z1794" s="2"/>
      <c r="AA1794" s="2"/>
      <c r="AB1794" s="2"/>
      <c r="AC1794" s="2"/>
      <c r="AD1794" s="2"/>
      <c r="AE1794" s="2"/>
      <c r="AF1794" s="2"/>
      <c r="AG1794" s="2"/>
      <c r="AH1794" s="2"/>
      <c r="AI1794" s="2"/>
      <c r="AJ1794" s="2"/>
      <c r="AK1794" s="2"/>
      <c r="AL1794" s="2"/>
      <c r="AM1794" s="2"/>
      <c r="AN1794" s="2"/>
      <c r="AO1794" s="2"/>
      <c r="AP1794" s="2"/>
      <c r="AQ1794" s="2"/>
      <c r="AR1794" s="2"/>
      <c r="AS1794" s="2"/>
      <c r="AT1794" s="2"/>
      <c r="AU1794" s="2"/>
      <c r="AV1794" s="2"/>
      <c r="AW1794" s="2"/>
      <c r="AX1794" s="2"/>
      <c r="AY1794" s="2"/>
      <c r="AZ1794" s="2"/>
      <c r="BA1794" s="2"/>
      <c r="BB1794" s="2"/>
      <c r="BC1794" s="2"/>
      <c r="BD1794" s="2"/>
      <c r="BE1794" s="2"/>
      <c r="BF1794" s="2"/>
      <c r="BG1794" s="2"/>
      <c r="BH1794" s="2"/>
      <c r="BI1794" s="2"/>
      <c r="BJ1794" s="2"/>
      <c r="BK1794" s="2"/>
      <c r="BL1794" s="2"/>
      <c r="BM1794" s="2"/>
      <c r="BN1794" s="2"/>
      <c r="BO1794" s="2"/>
      <c r="BP1794" s="2"/>
      <c r="BQ1794" s="2"/>
      <c r="BR1794" s="2"/>
      <c r="BS1794" s="2"/>
      <c r="BT1794" s="2"/>
      <c r="BU1794" s="2"/>
      <c r="BV1794" s="2"/>
      <c r="BW1794" s="2"/>
      <c r="BX1794" s="2"/>
      <c r="BY1794" s="2"/>
      <c r="BZ1794" s="2"/>
      <c r="CA1794" s="2"/>
      <c r="CB1794" s="2"/>
      <c r="CC1794" s="2"/>
      <c r="CD1794" s="2"/>
      <c r="CE1794" s="2"/>
      <c r="CF1794" s="2"/>
      <c r="CG1794" s="2"/>
      <c r="CH1794" s="2"/>
      <c r="CI1794" s="2"/>
      <c r="CJ1794" s="2"/>
      <c r="CK1794" s="2"/>
      <c r="CL1794" s="2"/>
      <c r="CM1794" s="2"/>
      <c r="CN1794" s="2"/>
      <c r="CO1794" s="2"/>
      <c r="CP1794" s="2"/>
      <c r="CQ1794" s="2"/>
      <c r="CR1794" s="2"/>
      <c r="CS1794" s="2"/>
      <c r="CT1794" s="2"/>
      <c r="CU1794" s="2"/>
      <c r="CV1794" s="2"/>
      <c r="CW1794" s="2"/>
      <c r="CX1794" s="2"/>
      <c r="CY1794" s="2"/>
      <c r="CZ1794" s="2"/>
      <c r="DA1794" s="2"/>
      <c r="DB1794" s="2"/>
      <c r="DC1794" s="2"/>
      <c r="DD1794" s="2"/>
      <c r="DE1794" s="2"/>
      <c r="DF1794" s="2"/>
      <c r="DG1794" s="2"/>
      <c r="DH1794" s="2"/>
      <c r="DI1794" s="2"/>
      <c r="DJ1794" s="2"/>
      <c r="DK1794" s="2"/>
      <c r="DL1794" s="2"/>
      <c r="DM1794" s="2"/>
      <c r="DN1794" s="2"/>
      <c r="DO1794" s="2"/>
      <c r="DP1794" s="2"/>
      <c r="DQ1794" s="2"/>
      <c r="DR1794" s="2"/>
      <c r="DS1794" s="2"/>
      <c r="DT1794" s="2"/>
      <c r="DU1794" s="2"/>
      <c r="DV1794" s="2"/>
      <c r="DW1794" s="2"/>
      <c r="DX1794" s="2"/>
      <c r="DY1794" s="2"/>
      <c r="DZ1794" s="2"/>
      <c r="EA1794" s="2"/>
      <c r="EB1794" s="2"/>
      <c r="EC1794" s="2"/>
      <c r="ED1794" s="2"/>
      <c r="EE1794" s="2"/>
      <c r="EF1794" s="2"/>
      <c r="EG1794" s="2"/>
      <c r="EH1794" s="2"/>
      <c r="EI1794" s="2"/>
      <c r="EJ1794" s="2"/>
      <c r="EK1794" s="2"/>
      <c r="EL1794" s="2"/>
      <c r="EM1794" s="2"/>
      <c r="EN1794" s="2"/>
      <c r="EO1794" s="2"/>
      <c r="EP1794" s="2"/>
      <c r="EQ1794" s="2"/>
      <c r="ER1794" s="2"/>
      <c r="ES1794" s="2"/>
      <c r="ET1794" s="2"/>
      <c r="EU1794" s="2"/>
      <c r="EV1794" s="2"/>
      <c r="EW1794" s="2"/>
      <c r="EX1794" s="2"/>
      <c r="EY1794" s="2"/>
      <c r="EZ1794" s="2"/>
      <c r="FA1794" s="2"/>
      <c r="FB1794" s="2"/>
      <c r="FC1794" s="2"/>
    </row>
    <row r="1795" spans="1:159" s="4" customFormat="1">
      <c r="A1795" s="50" t="s">
        <v>2225</v>
      </c>
      <c r="B1795" s="59" t="s">
        <v>2759</v>
      </c>
      <c r="C1795" s="60">
        <v>2703</v>
      </c>
      <c r="D1795" s="59" t="s">
        <v>844</v>
      </c>
      <c r="E1795" s="78" t="str">
        <f>IFERROR(VLOOKUP($C1795,'2025-26 School Level AAFTE'!$C$2:$L$2349,9,FALSE), "No")</f>
        <v>No</v>
      </c>
      <c r="F1795" s="67">
        <f>IFERROR(VLOOKUP($C1795,'2025-26 School Level AAFTE'!$C$2:$J$2349,8,FALSE), 0)</f>
        <v>408.85</v>
      </c>
      <c r="G1795" s="69">
        <f>IFERROR(IF(E1795= "yes",VLOOKUP(C1795,Summary!$B:$I,6,0),0),0)</f>
        <v>0</v>
      </c>
      <c r="H1795" s="68">
        <f t="shared" si="301"/>
        <v>0</v>
      </c>
      <c r="I1795" s="110">
        <f>VLOOKUP($A1795,'2026-27 Salary &amp; Benefits'!$A:$I,3,FALSE)</f>
        <v>1.18</v>
      </c>
      <c r="J1795" s="110">
        <f>VLOOKUP($A1795,'2026-27 Salary &amp; Benefits'!$A:$I,4,FALSE)</f>
        <v>1.18</v>
      </c>
      <c r="K1795" s="101">
        <f t="shared" si="302"/>
        <v>0</v>
      </c>
      <c r="L1795" s="100">
        <f t="shared" si="303"/>
        <v>0</v>
      </c>
      <c r="M1795" s="102">
        <f>'2026-27 Salary &amp; Benefits'!$E$6</f>
        <v>78209</v>
      </c>
      <c r="N1795" s="102">
        <f>'2026-27 Salary &amp; Benefits'!$F$6</f>
        <v>82248</v>
      </c>
      <c r="O1795" s="7">
        <f t="shared" si="304"/>
        <v>0</v>
      </c>
      <c r="P1795" s="7">
        <f t="shared" si="305"/>
        <v>0</v>
      </c>
      <c r="Q1795" s="7">
        <f>'2026-27 Salary &amp; Benefits'!G$6</f>
        <v>16817.759999999998</v>
      </c>
      <c r="R1795" s="103">
        <f>'2026-27 Salary &amp; Benefits'!H$6</f>
        <v>0.16020000000000001</v>
      </c>
      <c r="S1795" s="103">
        <f>'2026-27 Salary &amp; Benefits'!I$6</f>
        <v>0.15390000000000001</v>
      </c>
      <c r="T1795" s="7">
        <f t="shared" si="306"/>
        <v>0</v>
      </c>
      <c r="U1795" s="7">
        <f t="shared" si="307"/>
        <v>0</v>
      </c>
      <c r="V1795" s="7">
        <f t="shared" si="308"/>
        <v>0</v>
      </c>
      <c r="W1795" s="7">
        <f t="shared" si="309"/>
        <v>0</v>
      </c>
      <c r="X1795" s="18">
        <f t="shared" si="310"/>
        <v>0</v>
      </c>
      <c r="Y1795" s="2"/>
      <c r="Z1795" s="2"/>
      <c r="AA1795" s="2"/>
      <c r="AB1795" s="2"/>
      <c r="AC1795" s="2"/>
      <c r="AD1795" s="2"/>
      <c r="AE1795" s="2"/>
      <c r="AF1795" s="2"/>
      <c r="AG1795" s="2"/>
      <c r="AH1795" s="2"/>
      <c r="AI1795" s="2"/>
      <c r="AJ1795" s="2"/>
      <c r="AK1795" s="2"/>
      <c r="AL1795" s="2"/>
      <c r="AM1795" s="2"/>
      <c r="AN1795" s="2"/>
      <c r="AO1795" s="2"/>
      <c r="AP1795" s="2"/>
      <c r="AQ1795" s="2"/>
      <c r="AR1795" s="2"/>
      <c r="AS1795" s="2"/>
      <c r="AT1795" s="2"/>
      <c r="AU1795" s="2"/>
      <c r="AV1795" s="2"/>
      <c r="AW1795" s="2"/>
      <c r="AX1795" s="2"/>
      <c r="AY1795" s="2"/>
      <c r="AZ1795" s="2"/>
      <c r="BA1795" s="2"/>
      <c r="BB1795" s="2"/>
      <c r="BC1795" s="2"/>
      <c r="BD1795" s="2"/>
      <c r="BE1795" s="2"/>
      <c r="BF1795" s="2"/>
      <c r="BG1795" s="2"/>
      <c r="BH1795" s="2"/>
      <c r="BI1795" s="2"/>
      <c r="BJ1795" s="2"/>
      <c r="BK1795" s="2"/>
      <c r="BL1795" s="2"/>
      <c r="BM1795" s="2"/>
      <c r="BN1795" s="2"/>
      <c r="BO1795" s="2"/>
      <c r="BP1795" s="2"/>
      <c r="BQ1795" s="2"/>
      <c r="BR1795" s="2"/>
      <c r="BS1795" s="2"/>
      <c r="BT1795" s="2"/>
      <c r="BU1795" s="2"/>
      <c r="BV1795" s="2"/>
      <c r="BW1795" s="2"/>
      <c r="BX1795" s="2"/>
      <c r="BY1795" s="2"/>
      <c r="BZ1795" s="2"/>
      <c r="CA1795" s="2"/>
      <c r="CB1795" s="2"/>
      <c r="CC1795" s="2"/>
      <c r="CD1795" s="2"/>
      <c r="CE1795" s="2"/>
      <c r="CF1795" s="2"/>
      <c r="CG1795" s="2"/>
      <c r="CH1795" s="2"/>
      <c r="CI1795" s="2"/>
      <c r="CJ1795" s="2"/>
      <c r="CK1795" s="2"/>
      <c r="CL1795" s="2"/>
      <c r="CM1795" s="2"/>
      <c r="CN1795" s="2"/>
      <c r="CO1795" s="2"/>
      <c r="CP1795" s="2"/>
      <c r="CQ1795" s="2"/>
      <c r="CR1795" s="2"/>
      <c r="CS1795" s="2"/>
      <c r="CT1795" s="2"/>
      <c r="CU1795" s="2"/>
      <c r="CV1795" s="2"/>
      <c r="CW1795" s="2"/>
      <c r="CX1795" s="2"/>
      <c r="CY1795" s="2"/>
      <c r="CZ1795" s="2"/>
      <c r="DA1795" s="2"/>
      <c r="DB1795" s="2"/>
      <c r="DC1795" s="2"/>
      <c r="DD1795" s="2"/>
      <c r="DE1795" s="2"/>
      <c r="DF1795" s="2"/>
      <c r="DG1795" s="2"/>
      <c r="DH1795" s="2"/>
      <c r="DI1795" s="2"/>
      <c r="DJ1795" s="2"/>
      <c r="DK1795" s="2"/>
      <c r="DL1795" s="2"/>
      <c r="DM1795" s="2"/>
      <c r="DN1795" s="2"/>
      <c r="DO1795" s="2"/>
      <c r="DP1795" s="2"/>
      <c r="DQ1795" s="2"/>
      <c r="DR1795" s="2"/>
      <c r="DS1795" s="2"/>
      <c r="DT1795" s="2"/>
      <c r="DU1795" s="2"/>
      <c r="DV1795" s="2"/>
      <c r="DW1795" s="2"/>
      <c r="DX1795" s="2"/>
      <c r="DY1795" s="2"/>
      <c r="DZ1795" s="2"/>
      <c r="EA1795" s="2"/>
      <c r="EB1795" s="2"/>
      <c r="EC1795" s="2"/>
      <c r="ED1795" s="2"/>
      <c r="EE1795" s="2"/>
      <c r="EF1795" s="2"/>
      <c r="EG1795" s="2"/>
      <c r="EH1795" s="2"/>
      <c r="EI1795" s="2"/>
      <c r="EJ1795" s="2"/>
      <c r="EK1795" s="2"/>
      <c r="EL1795" s="2"/>
      <c r="EM1795" s="2"/>
      <c r="EN1795" s="2"/>
      <c r="EO1795" s="2"/>
      <c r="EP1795" s="2"/>
      <c r="EQ1795" s="2"/>
      <c r="ER1795" s="2"/>
      <c r="ES1795" s="2"/>
      <c r="ET1795" s="2"/>
      <c r="EU1795" s="2"/>
      <c r="EV1795" s="2"/>
      <c r="EW1795" s="2"/>
      <c r="EX1795" s="2"/>
      <c r="EY1795" s="2"/>
      <c r="EZ1795" s="2"/>
      <c r="FA1795" s="2"/>
      <c r="FB1795" s="2"/>
      <c r="FC1795" s="2"/>
    </row>
    <row r="1796" spans="1:159" s="4" customFormat="1">
      <c r="A1796" s="50" t="s">
        <v>2225</v>
      </c>
      <c r="B1796" s="59" t="s">
        <v>2759</v>
      </c>
      <c r="C1796" s="60">
        <v>3343</v>
      </c>
      <c r="D1796" s="59" t="s">
        <v>849</v>
      </c>
      <c r="E1796" s="78" t="str">
        <f>IFERROR(VLOOKUP($C1796,'2025-26 School Level AAFTE'!$C$2:$L$2349,9,FALSE), "No")</f>
        <v>No</v>
      </c>
      <c r="F1796" s="67">
        <f>IFERROR(VLOOKUP($C1796,'2025-26 School Level AAFTE'!$C$2:$J$2349,8,FALSE), 0)</f>
        <v>1566.51</v>
      </c>
      <c r="G1796" s="69">
        <f>IFERROR(IF(E1796= "yes",VLOOKUP(C1796,Summary!$B:$I,6,0),0),0)</f>
        <v>0</v>
      </c>
      <c r="H1796" s="68">
        <f t="shared" si="301"/>
        <v>0</v>
      </c>
      <c r="I1796" s="110">
        <f>VLOOKUP($A1796,'2026-27 Salary &amp; Benefits'!$A:$I,3,FALSE)</f>
        <v>1.18</v>
      </c>
      <c r="J1796" s="110">
        <f>VLOOKUP($A1796,'2026-27 Salary &amp; Benefits'!$A:$I,4,FALSE)</f>
        <v>1.18</v>
      </c>
      <c r="K1796" s="101">
        <f t="shared" si="302"/>
        <v>0</v>
      </c>
      <c r="L1796" s="100">
        <f t="shared" si="303"/>
        <v>0</v>
      </c>
      <c r="M1796" s="102">
        <f>'2026-27 Salary &amp; Benefits'!$E$6</f>
        <v>78209</v>
      </c>
      <c r="N1796" s="102">
        <f>'2026-27 Salary &amp; Benefits'!$F$6</f>
        <v>82248</v>
      </c>
      <c r="O1796" s="7">
        <f t="shared" si="304"/>
        <v>0</v>
      </c>
      <c r="P1796" s="7">
        <f t="shared" si="305"/>
        <v>0</v>
      </c>
      <c r="Q1796" s="7">
        <f>'2026-27 Salary &amp; Benefits'!G$6</f>
        <v>16817.759999999998</v>
      </c>
      <c r="R1796" s="103">
        <f>'2026-27 Salary &amp; Benefits'!H$6</f>
        <v>0.16020000000000001</v>
      </c>
      <c r="S1796" s="103">
        <f>'2026-27 Salary &amp; Benefits'!I$6</f>
        <v>0.15390000000000001</v>
      </c>
      <c r="T1796" s="7">
        <f t="shared" si="306"/>
        <v>0</v>
      </c>
      <c r="U1796" s="7">
        <f t="shared" si="307"/>
        <v>0</v>
      </c>
      <c r="V1796" s="7">
        <f t="shared" si="308"/>
        <v>0</v>
      </c>
      <c r="W1796" s="7">
        <f t="shared" si="309"/>
        <v>0</v>
      </c>
      <c r="X1796" s="18">
        <f t="shared" si="310"/>
        <v>0</v>
      </c>
      <c r="Y1796" s="2"/>
      <c r="Z1796" s="2"/>
      <c r="AA1796" s="2"/>
      <c r="AB1796" s="2"/>
      <c r="AC1796" s="2"/>
      <c r="AD1796" s="2"/>
      <c r="AE1796" s="2"/>
      <c r="AF1796" s="2"/>
      <c r="AG1796" s="2"/>
      <c r="AH1796" s="2"/>
      <c r="AI1796" s="2"/>
      <c r="AJ1796" s="2"/>
      <c r="AK1796" s="2"/>
      <c r="AL1796" s="2"/>
      <c r="AM1796" s="2"/>
      <c r="AN1796" s="2"/>
      <c r="AO1796" s="2"/>
      <c r="AP1796" s="2"/>
      <c r="AQ1796" s="2"/>
      <c r="AR1796" s="2"/>
      <c r="AS1796" s="2"/>
      <c r="AT1796" s="2"/>
      <c r="AU1796" s="2"/>
      <c r="AV1796" s="2"/>
      <c r="AW1796" s="2"/>
      <c r="AX1796" s="2"/>
      <c r="AY1796" s="2"/>
      <c r="AZ1796" s="2"/>
      <c r="BA1796" s="2"/>
      <c r="BB1796" s="2"/>
      <c r="BC1796" s="2"/>
      <c r="BD1796" s="2"/>
      <c r="BE1796" s="2"/>
      <c r="BF1796" s="2"/>
      <c r="BG1796" s="2"/>
      <c r="BH1796" s="2"/>
      <c r="BI1796" s="2"/>
      <c r="BJ1796" s="2"/>
      <c r="BK1796" s="2"/>
      <c r="BL1796" s="2"/>
      <c r="BM1796" s="2"/>
      <c r="BN1796" s="2"/>
      <c r="BO1796" s="2"/>
      <c r="BP1796" s="2"/>
      <c r="BQ1796" s="2"/>
      <c r="BR1796" s="2"/>
      <c r="BS1796" s="2"/>
      <c r="BT1796" s="2"/>
      <c r="BU1796" s="2"/>
      <c r="BV1796" s="2"/>
      <c r="BW1796" s="2"/>
      <c r="BX1796" s="2"/>
      <c r="BY1796" s="2"/>
      <c r="BZ1796" s="2"/>
      <c r="CA1796" s="2"/>
      <c r="CB1796" s="2"/>
      <c r="CC1796" s="2"/>
      <c r="CD1796" s="2"/>
      <c r="CE1796" s="2"/>
      <c r="CF1796" s="2"/>
      <c r="CG1796" s="2"/>
      <c r="CH1796" s="2"/>
      <c r="CI1796" s="2"/>
      <c r="CJ1796" s="2"/>
      <c r="CK1796" s="2"/>
      <c r="CL1796" s="2"/>
      <c r="CM1796" s="2"/>
      <c r="CN1796" s="2"/>
      <c r="CO1796" s="2"/>
      <c r="CP1796" s="2"/>
      <c r="CQ1796" s="2"/>
      <c r="CR1796" s="2"/>
      <c r="CS1796" s="2"/>
      <c r="CT1796" s="2"/>
      <c r="CU1796" s="2"/>
      <c r="CV1796" s="2"/>
      <c r="CW1796" s="2"/>
      <c r="CX1796" s="2"/>
      <c r="CY1796" s="2"/>
      <c r="CZ1796" s="2"/>
      <c r="DA1796" s="2"/>
      <c r="DB1796" s="2"/>
      <c r="DC1796" s="2"/>
      <c r="DD1796" s="2"/>
      <c r="DE1796" s="2"/>
      <c r="DF1796" s="2"/>
      <c r="DG1796" s="2"/>
      <c r="DH1796" s="2"/>
      <c r="DI1796" s="2"/>
      <c r="DJ1796" s="2"/>
      <c r="DK1796" s="2"/>
      <c r="DL1796" s="2"/>
      <c r="DM1796" s="2"/>
      <c r="DN1796" s="2"/>
      <c r="DO1796" s="2"/>
      <c r="DP1796" s="2"/>
      <c r="DQ1796" s="2"/>
      <c r="DR1796" s="2"/>
      <c r="DS1796" s="2"/>
      <c r="DT1796" s="2"/>
      <c r="DU1796" s="2"/>
      <c r="DV1796" s="2"/>
      <c r="DW1796" s="2"/>
      <c r="DX1796" s="2"/>
      <c r="DY1796" s="2"/>
      <c r="DZ1796" s="2"/>
      <c r="EA1796" s="2"/>
      <c r="EB1796" s="2"/>
      <c r="EC1796" s="2"/>
      <c r="ED1796" s="2"/>
      <c r="EE1796" s="2"/>
      <c r="EF1796" s="2"/>
      <c r="EG1796" s="2"/>
      <c r="EH1796" s="2"/>
      <c r="EI1796" s="2"/>
      <c r="EJ1796" s="2"/>
      <c r="EK1796" s="2"/>
      <c r="EL1796" s="2"/>
      <c r="EM1796" s="2"/>
      <c r="EN1796" s="2"/>
      <c r="EO1796" s="2"/>
      <c r="EP1796" s="2"/>
      <c r="EQ1796" s="2"/>
      <c r="ER1796" s="2"/>
      <c r="ES1796" s="2"/>
      <c r="ET1796" s="2"/>
      <c r="EU1796" s="2"/>
      <c r="EV1796" s="2"/>
      <c r="EW1796" s="2"/>
      <c r="EX1796" s="2"/>
      <c r="EY1796" s="2"/>
      <c r="EZ1796" s="2"/>
      <c r="FA1796" s="2"/>
      <c r="FB1796" s="2"/>
      <c r="FC1796" s="2"/>
    </row>
    <row r="1797" spans="1:159" s="4" customFormat="1">
      <c r="A1797" s="50" t="s">
        <v>2225</v>
      </c>
      <c r="B1797" s="59" t="s">
        <v>2759</v>
      </c>
      <c r="C1797" s="60">
        <v>3921</v>
      </c>
      <c r="D1797" s="59" t="s">
        <v>854</v>
      </c>
      <c r="E1797" s="78" t="str">
        <f>IFERROR(VLOOKUP($C1797,'2025-26 School Level AAFTE'!$C$2:$L$2349,9,FALSE), "No")</f>
        <v>No</v>
      </c>
      <c r="F1797" s="67">
        <f>IFERROR(VLOOKUP($C1797,'2025-26 School Level AAFTE'!$C$2:$J$2349,8,FALSE), 0)</f>
        <v>1523.44</v>
      </c>
      <c r="G1797" s="69">
        <f>IFERROR(IF(E1797= "yes",VLOOKUP(C1797,Summary!$B:$I,6,0),0),0)</f>
        <v>0</v>
      </c>
      <c r="H1797" s="68">
        <f t="shared" si="301"/>
        <v>0</v>
      </c>
      <c r="I1797" s="110">
        <f>VLOOKUP($A1797,'2026-27 Salary &amp; Benefits'!$A:$I,3,FALSE)</f>
        <v>1.18</v>
      </c>
      <c r="J1797" s="110">
        <f>VLOOKUP($A1797,'2026-27 Salary &amp; Benefits'!$A:$I,4,FALSE)</f>
        <v>1.18</v>
      </c>
      <c r="K1797" s="101">
        <f t="shared" si="302"/>
        <v>0</v>
      </c>
      <c r="L1797" s="100">
        <f t="shared" si="303"/>
        <v>0</v>
      </c>
      <c r="M1797" s="102">
        <f>'2026-27 Salary &amp; Benefits'!$E$6</f>
        <v>78209</v>
      </c>
      <c r="N1797" s="102">
        <f>'2026-27 Salary &amp; Benefits'!$F$6</f>
        <v>82248</v>
      </c>
      <c r="O1797" s="7">
        <f t="shared" si="304"/>
        <v>0</v>
      </c>
      <c r="P1797" s="7">
        <f t="shared" si="305"/>
        <v>0</v>
      </c>
      <c r="Q1797" s="7">
        <f>'2026-27 Salary &amp; Benefits'!G$6</f>
        <v>16817.759999999998</v>
      </c>
      <c r="R1797" s="103">
        <f>'2026-27 Salary &amp; Benefits'!H$6</f>
        <v>0.16020000000000001</v>
      </c>
      <c r="S1797" s="103">
        <f>'2026-27 Salary &amp; Benefits'!I$6</f>
        <v>0.15390000000000001</v>
      </c>
      <c r="T1797" s="7">
        <f t="shared" si="306"/>
        <v>0</v>
      </c>
      <c r="U1797" s="7">
        <f t="shared" si="307"/>
        <v>0</v>
      </c>
      <c r="V1797" s="7">
        <f t="shared" si="308"/>
        <v>0</v>
      </c>
      <c r="W1797" s="7">
        <f t="shared" si="309"/>
        <v>0</v>
      </c>
      <c r="X1797" s="18">
        <f t="shared" si="310"/>
        <v>0</v>
      </c>
      <c r="Y1797" s="2"/>
      <c r="Z1797" s="2"/>
      <c r="AA1797" s="2"/>
      <c r="AB1797" s="2"/>
      <c r="AC1797" s="2"/>
      <c r="AD1797" s="2"/>
      <c r="AE1797" s="2"/>
      <c r="AF1797" s="2"/>
      <c r="AG1797" s="2"/>
      <c r="AH1797" s="2"/>
      <c r="AI1797" s="2"/>
      <c r="AJ1797" s="2"/>
      <c r="AK1797" s="2"/>
      <c r="AL1797" s="2"/>
      <c r="AM1797" s="2"/>
      <c r="AN1797" s="2"/>
      <c r="AO1797" s="2"/>
      <c r="AP1797" s="2"/>
      <c r="AQ1797" s="2"/>
      <c r="AR1797" s="2"/>
      <c r="AS1797" s="2"/>
      <c r="AT1797" s="2"/>
      <c r="AU1797" s="2"/>
      <c r="AV1797" s="2"/>
      <c r="AW1797" s="2"/>
      <c r="AX1797" s="2"/>
      <c r="AY1797" s="2"/>
      <c r="AZ1797" s="2"/>
      <c r="BA1797" s="2"/>
      <c r="BB1797" s="2"/>
      <c r="BC1797" s="2"/>
      <c r="BD1797" s="2"/>
      <c r="BE1797" s="2"/>
      <c r="BF1797" s="2"/>
      <c r="BG1797" s="2"/>
      <c r="BH1797" s="2"/>
      <c r="BI1797" s="2"/>
      <c r="BJ1797" s="2"/>
      <c r="BK1797" s="2"/>
      <c r="BL1797" s="2"/>
      <c r="BM1797" s="2"/>
      <c r="BN1797" s="2"/>
      <c r="BO1797" s="2"/>
      <c r="BP1797" s="2"/>
      <c r="BQ1797" s="2"/>
      <c r="BR1797" s="2"/>
      <c r="BS1797" s="2"/>
      <c r="BT1797" s="2"/>
      <c r="BU1797" s="2"/>
      <c r="BV1797" s="2"/>
      <c r="BW1797" s="2"/>
      <c r="BX1797" s="2"/>
      <c r="BY1797" s="2"/>
      <c r="BZ1797" s="2"/>
      <c r="CA1797" s="2"/>
      <c r="CB1797" s="2"/>
      <c r="CC1797" s="2"/>
      <c r="CD1797" s="2"/>
      <c r="CE1797" s="2"/>
      <c r="CF1797" s="2"/>
      <c r="CG1797" s="2"/>
      <c r="CH1797" s="2"/>
      <c r="CI1797" s="2"/>
      <c r="CJ1797" s="2"/>
      <c r="CK1797" s="2"/>
      <c r="CL1797" s="2"/>
      <c r="CM1797" s="2"/>
      <c r="CN1797" s="2"/>
      <c r="CO1797" s="2"/>
      <c r="CP1797" s="2"/>
      <c r="CQ1797" s="2"/>
      <c r="CR1797" s="2"/>
      <c r="CS1797" s="2"/>
      <c r="CT1797" s="2"/>
      <c r="CU1797" s="2"/>
      <c r="CV1797" s="2"/>
      <c r="CW1797" s="2"/>
      <c r="CX1797" s="2"/>
      <c r="CY1797" s="2"/>
      <c r="CZ1797" s="2"/>
      <c r="DA1797" s="2"/>
      <c r="DB1797" s="2"/>
      <c r="DC1797" s="2"/>
      <c r="DD1797" s="2"/>
      <c r="DE1797" s="2"/>
      <c r="DF1797" s="2"/>
      <c r="DG1797" s="2"/>
      <c r="DH1797" s="2"/>
      <c r="DI1797" s="2"/>
      <c r="DJ1797" s="2"/>
      <c r="DK1797" s="2"/>
      <c r="DL1797" s="2"/>
      <c r="DM1797" s="2"/>
      <c r="DN1797" s="2"/>
      <c r="DO1797" s="2"/>
      <c r="DP1797" s="2"/>
      <c r="DQ1797" s="2"/>
      <c r="DR1797" s="2"/>
      <c r="DS1797" s="2"/>
      <c r="DT1797" s="2"/>
      <c r="DU1797" s="2"/>
      <c r="DV1797" s="2"/>
      <c r="DW1797" s="2"/>
      <c r="DX1797" s="2"/>
      <c r="DY1797" s="2"/>
      <c r="DZ1797" s="2"/>
      <c r="EA1797" s="2"/>
      <c r="EB1797" s="2"/>
      <c r="EC1797" s="2"/>
      <c r="ED1797" s="2"/>
      <c r="EE1797" s="2"/>
      <c r="EF1797" s="2"/>
      <c r="EG1797" s="2"/>
      <c r="EH1797" s="2"/>
      <c r="EI1797" s="2"/>
      <c r="EJ1797" s="2"/>
      <c r="EK1797" s="2"/>
      <c r="EL1797" s="2"/>
      <c r="EM1797" s="2"/>
      <c r="EN1797" s="2"/>
      <c r="EO1797" s="2"/>
      <c r="EP1797" s="2"/>
      <c r="EQ1797" s="2"/>
      <c r="ER1797" s="2"/>
      <c r="ES1797" s="2"/>
      <c r="ET1797" s="2"/>
      <c r="EU1797" s="2"/>
      <c r="EV1797" s="2"/>
      <c r="EW1797" s="2"/>
      <c r="EX1797" s="2"/>
      <c r="EY1797" s="2"/>
      <c r="EZ1797" s="2"/>
      <c r="FA1797" s="2"/>
      <c r="FB1797" s="2"/>
      <c r="FC1797" s="2"/>
    </row>
    <row r="1798" spans="1:159" s="4" customFormat="1">
      <c r="A1798" s="50" t="s">
        <v>2225</v>
      </c>
      <c r="B1798" s="59" t="s">
        <v>2759</v>
      </c>
      <c r="C1798" s="60">
        <v>1667</v>
      </c>
      <c r="D1798" s="59" t="s">
        <v>840</v>
      </c>
      <c r="E1798" s="78" t="str">
        <f>IFERROR(VLOOKUP($C1798,'2025-26 School Level AAFTE'!$C$2:$L$2349,9,FALSE), "No")</f>
        <v>No</v>
      </c>
      <c r="F1798" s="67">
        <f>IFERROR(VLOOKUP($C1798,'2025-26 School Level AAFTE'!$C$2:$J$2349,8,FALSE), 0)</f>
        <v>1.19</v>
      </c>
      <c r="G1798" s="69">
        <f>IFERROR(IF(E1798= "yes",VLOOKUP(C1798,Summary!$B:$I,6,0),0),0)</f>
        <v>0</v>
      </c>
      <c r="H1798" s="68">
        <f t="shared" si="301"/>
        <v>0</v>
      </c>
      <c r="I1798" s="110">
        <f>VLOOKUP($A1798,'2026-27 Salary &amp; Benefits'!$A:$I,3,FALSE)</f>
        <v>1.18</v>
      </c>
      <c r="J1798" s="110">
        <f>VLOOKUP($A1798,'2026-27 Salary &amp; Benefits'!$A:$I,4,FALSE)</f>
        <v>1.18</v>
      </c>
      <c r="K1798" s="101">
        <f t="shared" si="302"/>
        <v>0</v>
      </c>
      <c r="L1798" s="100">
        <f t="shared" si="303"/>
        <v>0</v>
      </c>
      <c r="M1798" s="102">
        <f>'2026-27 Salary &amp; Benefits'!$E$6</f>
        <v>78209</v>
      </c>
      <c r="N1798" s="102">
        <f>'2026-27 Salary &amp; Benefits'!$F$6</f>
        <v>82248</v>
      </c>
      <c r="O1798" s="7">
        <f t="shared" si="304"/>
        <v>0</v>
      </c>
      <c r="P1798" s="7">
        <f t="shared" si="305"/>
        <v>0</v>
      </c>
      <c r="Q1798" s="7">
        <f>'2026-27 Salary &amp; Benefits'!G$6</f>
        <v>16817.759999999998</v>
      </c>
      <c r="R1798" s="103">
        <f>'2026-27 Salary &amp; Benefits'!H$6</f>
        <v>0.16020000000000001</v>
      </c>
      <c r="S1798" s="103">
        <f>'2026-27 Salary &amp; Benefits'!I$6</f>
        <v>0.15390000000000001</v>
      </c>
      <c r="T1798" s="7">
        <f t="shared" si="306"/>
        <v>0</v>
      </c>
      <c r="U1798" s="7">
        <f t="shared" si="307"/>
        <v>0</v>
      </c>
      <c r="V1798" s="7">
        <f t="shared" si="308"/>
        <v>0</v>
      </c>
      <c r="W1798" s="7">
        <f t="shared" si="309"/>
        <v>0</v>
      </c>
      <c r="X1798" s="18">
        <f t="shared" si="310"/>
        <v>0</v>
      </c>
      <c r="Y1798" s="2"/>
      <c r="Z1798" s="2"/>
      <c r="AA1798" s="2"/>
      <c r="AB1798" s="2"/>
      <c r="AC1798" s="2"/>
      <c r="AD1798" s="2"/>
      <c r="AE1798" s="2"/>
      <c r="AF1798" s="2"/>
      <c r="AG1798" s="2"/>
      <c r="AH1798" s="2"/>
      <c r="AI1798" s="2"/>
      <c r="AJ1798" s="2"/>
      <c r="AK1798" s="2"/>
      <c r="AL1798" s="2"/>
      <c r="AM1798" s="2"/>
      <c r="AN1798" s="2"/>
      <c r="AO1798" s="2"/>
      <c r="AP1798" s="2"/>
      <c r="AQ1798" s="2"/>
      <c r="AR1798" s="2"/>
      <c r="AS1798" s="2"/>
      <c r="AT1798" s="2"/>
      <c r="AU1798" s="2"/>
      <c r="AV1798" s="2"/>
      <c r="AW1798" s="2"/>
      <c r="AX1798" s="2"/>
      <c r="AY1798" s="2"/>
      <c r="AZ1798" s="2"/>
      <c r="BA1798" s="2"/>
      <c r="BB1798" s="2"/>
      <c r="BC1798" s="2"/>
      <c r="BD1798" s="2"/>
      <c r="BE1798" s="2"/>
      <c r="BF1798" s="2"/>
      <c r="BG1798" s="2"/>
      <c r="BH1798" s="2"/>
      <c r="BI1798" s="2"/>
      <c r="BJ1798" s="2"/>
      <c r="BK1798" s="2"/>
      <c r="BL1798" s="2"/>
      <c r="BM1798" s="2"/>
      <c r="BN1798" s="2"/>
      <c r="BO1798" s="2"/>
      <c r="BP1798" s="2"/>
      <c r="BQ1798" s="2"/>
      <c r="BR1798" s="2"/>
      <c r="BS1798" s="2"/>
      <c r="BT1798" s="2"/>
      <c r="BU1798" s="2"/>
      <c r="BV1798" s="2"/>
      <c r="BW1798" s="2"/>
      <c r="BX1798" s="2"/>
      <c r="BY1798" s="2"/>
      <c r="BZ1798" s="2"/>
      <c r="CA1798" s="2"/>
      <c r="CB1798" s="2"/>
      <c r="CC1798" s="2"/>
      <c r="CD1798" s="2"/>
      <c r="CE1798" s="2"/>
      <c r="CF1798" s="2"/>
      <c r="CG1798" s="2"/>
      <c r="CH1798" s="2"/>
      <c r="CI1798" s="2"/>
      <c r="CJ1798" s="2"/>
      <c r="CK1798" s="2"/>
      <c r="CL1798" s="2"/>
      <c r="CM1798" s="2"/>
      <c r="CN1798" s="2"/>
      <c r="CO1798" s="2"/>
      <c r="CP1798" s="2"/>
      <c r="CQ1798" s="2"/>
      <c r="CR1798" s="2"/>
      <c r="CS1798" s="2"/>
      <c r="CT1798" s="2"/>
      <c r="CU1798" s="2"/>
      <c r="CV1798" s="2"/>
      <c r="CW1798" s="2"/>
      <c r="CX1798" s="2"/>
      <c r="CY1798" s="2"/>
      <c r="CZ1798" s="2"/>
      <c r="DA1798" s="2"/>
      <c r="DB1798" s="2"/>
      <c r="DC1798" s="2"/>
      <c r="DD1798" s="2"/>
      <c r="DE1798" s="2"/>
      <c r="DF1798" s="2"/>
      <c r="DG1798" s="2"/>
      <c r="DH1798" s="2"/>
      <c r="DI1798" s="2"/>
      <c r="DJ1798" s="2"/>
      <c r="DK1798" s="2"/>
      <c r="DL1798" s="2"/>
      <c r="DM1798" s="2"/>
      <c r="DN1798" s="2"/>
      <c r="DO1798" s="2"/>
      <c r="DP1798" s="2"/>
      <c r="DQ1798" s="2"/>
      <c r="DR1798" s="2"/>
      <c r="DS1798" s="2"/>
      <c r="DT1798" s="2"/>
      <c r="DU1798" s="2"/>
      <c r="DV1798" s="2"/>
      <c r="DW1798" s="2"/>
      <c r="DX1798" s="2"/>
      <c r="DY1798" s="2"/>
      <c r="DZ1798" s="2"/>
      <c r="EA1798" s="2"/>
      <c r="EB1798" s="2"/>
      <c r="EC1798" s="2"/>
      <c r="ED1798" s="2"/>
      <c r="EE1798" s="2"/>
      <c r="EF1798" s="2"/>
      <c r="EG1798" s="2"/>
      <c r="EH1798" s="2"/>
      <c r="EI1798" s="2"/>
      <c r="EJ1798" s="2"/>
      <c r="EK1798" s="2"/>
      <c r="EL1798" s="2"/>
      <c r="EM1798" s="2"/>
      <c r="EN1798" s="2"/>
      <c r="EO1798" s="2"/>
      <c r="EP1798" s="2"/>
      <c r="EQ1798" s="2"/>
      <c r="ER1798" s="2"/>
      <c r="ES1798" s="2"/>
      <c r="ET1798" s="2"/>
      <c r="EU1798" s="2"/>
      <c r="EV1798" s="2"/>
      <c r="EW1798" s="2"/>
      <c r="EX1798" s="2"/>
      <c r="EY1798" s="2"/>
      <c r="EZ1798" s="2"/>
      <c r="FA1798" s="2"/>
      <c r="FB1798" s="2"/>
      <c r="FC1798" s="2"/>
    </row>
    <row r="1799" spans="1:159" s="4" customFormat="1">
      <c r="A1799" s="50" t="s">
        <v>2325</v>
      </c>
      <c r="B1799" s="59" t="s">
        <v>2760</v>
      </c>
      <c r="C1799" s="60">
        <v>3405</v>
      </c>
      <c r="D1799" s="59" t="s">
        <v>1479</v>
      </c>
      <c r="E1799" s="78" t="str">
        <f>IFERROR(VLOOKUP($C1799,'2025-26 School Level AAFTE'!$C$2:$L$2349,9,FALSE), "No")</f>
        <v>Yes</v>
      </c>
      <c r="F1799" s="67">
        <f>IFERROR(VLOOKUP($C1799,'2025-26 School Level AAFTE'!$C$2:$J$2349,8,FALSE), 0)</f>
        <v>119.94000000000001</v>
      </c>
      <c r="G1799" s="69">
        <f>IFERROR(IF(E1799= "yes",VLOOKUP(C1799,Summary!$B:$I,6,0),0),0)</f>
        <v>0</v>
      </c>
      <c r="H1799" s="68">
        <f t="shared" si="301"/>
        <v>119.94000000000001</v>
      </c>
      <c r="I1799" s="110">
        <f>VLOOKUP($A1799,'2026-27 Salary &amp; Benefits'!$A:$I,3,FALSE)</f>
        <v>1.06</v>
      </c>
      <c r="J1799" s="110">
        <f>VLOOKUP($A1799,'2026-27 Salary &amp; Benefits'!$A:$I,4,FALSE)</f>
        <v>1.06</v>
      </c>
      <c r="K1799" s="101">
        <f t="shared" si="302"/>
        <v>119.94000000000001</v>
      </c>
      <c r="L1799" s="100">
        <f t="shared" si="303"/>
        <v>0.35199999999999998</v>
      </c>
      <c r="M1799" s="102">
        <f>'2026-27 Salary &amp; Benefits'!$E$6</f>
        <v>78209</v>
      </c>
      <c r="N1799" s="102">
        <f>'2026-27 Salary &amp; Benefits'!$F$6</f>
        <v>82248</v>
      </c>
      <c r="O1799" s="7">
        <f t="shared" si="304"/>
        <v>29181.34</v>
      </c>
      <c r="P1799" s="7">
        <f t="shared" si="305"/>
        <v>1507.0299999999988</v>
      </c>
      <c r="Q1799" s="7">
        <f>'2026-27 Salary &amp; Benefits'!G$6</f>
        <v>16817.759999999998</v>
      </c>
      <c r="R1799" s="103">
        <f>'2026-27 Salary &amp; Benefits'!H$6</f>
        <v>0.16020000000000001</v>
      </c>
      <c r="S1799" s="103">
        <f>'2026-27 Salary &amp; Benefits'!I$6</f>
        <v>0.15390000000000001</v>
      </c>
      <c r="T1799" s="7">
        <f t="shared" si="306"/>
        <v>10826.63</v>
      </c>
      <c r="U1799" s="7">
        <f t="shared" si="307"/>
        <v>511.47</v>
      </c>
      <c r="V1799" s="7">
        <f t="shared" si="308"/>
        <v>78.72</v>
      </c>
      <c r="W1799" s="7">
        <f t="shared" si="309"/>
        <v>590.19000000000005</v>
      </c>
      <c r="X1799" s="18">
        <f t="shared" si="310"/>
        <v>42105.19</v>
      </c>
      <c r="Y1799" s="2"/>
      <c r="Z1799" s="2"/>
      <c r="AA1799" s="2"/>
      <c r="AB1799" s="2"/>
      <c r="AC1799" s="2"/>
      <c r="AD1799" s="2"/>
      <c r="AE1799" s="2"/>
      <c r="AF1799" s="2"/>
      <c r="AG1799" s="2"/>
      <c r="AH1799" s="2"/>
      <c r="AI1799" s="2"/>
      <c r="AJ1799" s="2"/>
      <c r="AK1799" s="2"/>
      <c r="AL1799" s="2"/>
      <c r="AM1799" s="2"/>
      <c r="AN1799" s="2"/>
      <c r="AO1799" s="2"/>
      <c r="AP1799" s="2"/>
      <c r="AQ1799" s="2"/>
      <c r="AR1799" s="2"/>
      <c r="AS1799" s="2"/>
      <c r="AT1799" s="2"/>
      <c r="AU1799" s="2"/>
      <c r="AV1799" s="2"/>
      <c r="AW1799" s="2"/>
      <c r="AX1799" s="2"/>
      <c r="AY1799" s="2"/>
      <c r="AZ1799" s="2"/>
      <c r="BA1799" s="2"/>
      <c r="BB1799" s="2"/>
      <c r="BC1799" s="2"/>
      <c r="BD1799" s="2"/>
      <c r="BE1799" s="2"/>
      <c r="BF1799" s="2"/>
      <c r="BG1799" s="2"/>
      <c r="BH1799" s="2"/>
      <c r="BI1799" s="2"/>
      <c r="BJ1799" s="2"/>
      <c r="BK1799" s="2"/>
      <c r="BL1799" s="2"/>
      <c r="BM1799" s="2"/>
      <c r="BN1799" s="2"/>
      <c r="BO1799" s="2"/>
      <c r="BP1799" s="2"/>
      <c r="BQ1799" s="2"/>
      <c r="BR1799" s="2"/>
      <c r="BS1799" s="2"/>
      <c r="BT1799" s="2"/>
      <c r="BU1799" s="2"/>
      <c r="BV1799" s="2"/>
      <c r="BW1799" s="2"/>
      <c r="BX1799" s="2"/>
      <c r="BY1799" s="2"/>
      <c r="BZ1799" s="2"/>
      <c r="CA1799" s="2"/>
      <c r="CB1799" s="2"/>
      <c r="CC1799" s="2"/>
      <c r="CD1799" s="2"/>
      <c r="CE1799" s="2"/>
      <c r="CF1799" s="2"/>
      <c r="CG1799" s="2"/>
      <c r="CH1799" s="2"/>
      <c r="CI1799" s="2"/>
      <c r="CJ1799" s="2"/>
      <c r="CK1799" s="2"/>
      <c r="CL1799" s="2"/>
      <c r="CM1799" s="2"/>
      <c r="CN1799" s="2"/>
      <c r="CO1799" s="2"/>
      <c r="CP1799" s="2"/>
      <c r="CQ1799" s="2"/>
      <c r="CR1799" s="2"/>
      <c r="CS1799" s="2"/>
      <c r="CT1799" s="2"/>
      <c r="CU1799" s="2"/>
      <c r="CV1799" s="2"/>
      <c r="CW1799" s="2"/>
      <c r="CX1799" s="2"/>
      <c r="CY1799" s="2"/>
      <c r="CZ1799" s="2"/>
      <c r="DA1799" s="2"/>
      <c r="DB1799" s="2"/>
      <c r="DC1799" s="2"/>
      <c r="DD1799" s="2"/>
      <c r="DE1799" s="2"/>
      <c r="DF1799" s="2"/>
      <c r="DG1799" s="2"/>
      <c r="DH1799" s="2"/>
      <c r="DI1799" s="2"/>
      <c r="DJ1799" s="2"/>
      <c r="DK1799" s="2"/>
      <c r="DL1799" s="2"/>
      <c r="DM1799" s="2"/>
      <c r="DN1799" s="2"/>
      <c r="DO1799" s="2"/>
      <c r="DP1799" s="2"/>
      <c r="DQ1799" s="2"/>
      <c r="DR1799" s="2"/>
      <c r="DS1799" s="2"/>
      <c r="DT1799" s="2"/>
      <c r="DU1799" s="2"/>
      <c r="DV1799" s="2"/>
      <c r="DW1799" s="2"/>
      <c r="DX1799" s="2"/>
      <c r="DY1799" s="2"/>
      <c r="DZ1799" s="2"/>
      <c r="EA1799" s="2"/>
      <c r="EB1799" s="2"/>
      <c r="EC1799" s="2"/>
      <c r="ED1799" s="2"/>
      <c r="EE1799" s="2"/>
      <c r="EF1799" s="2"/>
      <c r="EG1799" s="2"/>
      <c r="EH1799" s="2"/>
      <c r="EI1799" s="2"/>
      <c r="EJ1799" s="2"/>
      <c r="EK1799" s="2"/>
      <c r="EL1799" s="2"/>
      <c r="EM1799" s="2"/>
      <c r="EN1799" s="2"/>
      <c r="EO1799" s="2"/>
      <c r="EP1799" s="2"/>
      <c r="EQ1799" s="2"/>
      <c r="ER1799" s="2"/>
      <c r="ES1799" s="2"/>
      <c r="ET1799" s="2"/>
      <c r="EU1799" s="2"/>
      <c r="EV1799" s="2"/>
      <c r="EW1799" s="2"/>
      <c r="EX1799" s="2"/>
      <c r="EY1799" s="2"/>
      <c r="EZ1799" s="2"/>
      <c r="FA1799" s="2"/>
      <c r="FB1799" s="2"/>
      <c r="FC1799" s="2"/>
    </row>
    <row r="1800" spans="1:159" s="4" customFormat="1">
      <c r="A1800" s="50" t="s">
        <v>2217</v>
      </c>
      <c r="B1800" s="59" t="s">
        <v>2761</v>
      </c>
      <c r="C1800" s="60">
        <v>2512</v>
      </c>
      <c r="D1800" s="59" t="s">
        <v>733</v>
      </c>
      <c r="E1800" s="78" t="str">
        <f>IFERROR(VLOOKUP($C1800,'2025-26 School Level AAFTE'!$C$2:$L$2349,9,FALSE), "No")</f>
        <v>Yes</v>
      </c>
      <c r="F1800" s="67">
        <f>IFERROR(VLOOKUP($C1800,'2025-26 School Level AAFTE'!$C$2:$J$2349,8,FALSE), 0)</f>
        <v>31</v>
      </c>
      <c r="G1800" s="69">
        <f>IFERROR(IF(E1800= "yes",VLOOKUP(C1800,Summary!$B:$I,6,0),0),0)</f>
        <v>0</v>
      </c>
      <c r="H1800" s="68">
        <f t="shared" si="301"/>
        <v>31</v>
      </c>
      <c r="I1800" s="110">
        <f>VLOOKUP($A1800,'2026-27 Salary &amp; Benefits'!$A:$I,3,FALSE)</f>
        <v>1.18</v>
      </c>
      <c r="J1800" s="110">
        <f>VLOOKUP($A1800,'2026-27 Salary &amp; Benefits'!$A:$I,4,FALSE)</f>
        <v>1.18</v>
      </c>
      <c r="K1800" s="101">
        <f t="shared" si="302"/>
        <v>31</v>
      </c>
      <c r="L1800" s="100">
        <f t="shared" si="303"/>
        <v>9.0999999999999998E-2</v>
      </c>
      <c r="M1800" s="102">
        <f>'2026-27 Salary &amp; Benefits'!$E$6</f>
        <v>78209</v>
      </c>
      <c r="N1800" s="102">
        <f>'2026-27 Salary &amp; Benefits'!$F$6</f>
        <v>82248</v>
      </c>
      <c r="O1800" s="7">
        <f t="shared" si="304"/>
        <v>8398.08</v>
      </c>
      <c r="P1800" s="7">
        <f t="shared" si="305"/>
        <v>433.71000000000095</v>
      </c>
      <c r="Q1800" s="7">
        <f>'2026-27 Salary &amp; Benefits'!G$6</f>
        <v>16817.759999999998</v>
      </c>
      <c r="R1800" s="103">
        <f>'2026-27 Salary &amp; Benefits'!H$6</f>
        <v>0.16020000000000001</v>
      </c>
      <c r="S1800" s="103">
        <f>'2026-27 Salary &amp; Benefits'!I$6</f>
        <v>0.15390000000000001</v>
      </c>
      <c r="T1800" s="7">
        <f t="shared" si="306"/>
        <v>2942.54</v>
      </c>
      <c r="U1800" s="7">
        <f t="shared" si="307"/>
        <v>147.19999999999999</v>
      </c>
      <c r="V1800" s="7">
        <f t="shared" si="308"/>
        <v>22.65</v>
      </c>
      <c r="W1800" s="7">
        <f t="shared" si="309"/>
        <v>169.85</v>
      </c>
      <c r="X1800" s="18">
        <f t="shared" si="310"/>
        <v>11944.18</v>
      </c>
      <c r="Y1800" s="2"/>
      <c r="Z1800" s="2"/>
      <c r="AA1800" s="2"/>
      <c r="AB1800" s="2"/>
      <c r="AC1800" s="2"/>
      <c r="AD1800" s="2"/>
      <c r="AE1800" s="2"/>
      <c r="AF1800" s="2"/>
      <c r="AG1800" s="2"/>
      <c r="AH1800" s="2"/>
      <c r="AI1800" s="2"/>
      <c r="AJ1800" s="2"/>
      <c r="AK1800" s="2"/>
      <c r="AL1800" s="2"/>
      <c r="AM1800" s="2"/>
      <c r="AN1800" s="2"/>
      <c r="AO1800" s="2"/>
      <c r="AP1800" s="2"/>
      <c r="AQ1800" s="2"/>
      <c r="AR1800" s="2"/>
      <c r="AS1800" s="2"/>
      <c r="AT1800" s="2"/>
      <c r="AU1800" s="2"/>
      <c r="AV1800" s="2"/>
      <c r="AW1800" s="2"/>
      <c r="AX1800" s="2"/>
      <c r="AY1800" s="2"/>
      <c r="AZ1800" s="2"/>
      <c r="BA1800" s="2"/>
      <c r="BB1800" s="2"/>
      <c r="BC1800" s="2"/>
      <c r="BD1800" s="2"/>
      <c r="BE1800" s="2"/>
      <c r="BF1800" s="2"/>
      <c r="BG1800" s="2"/>
      <c r="BH1800" s="2"/>
      <c r="BI1800" s="2"/>
      <c r="BJ1800" s="2"/>
      <c r="BK1800" s="2"/>
      <c r="BL1800" s="2"/>
      <c r="BM1800" s="2"/>
      <c r="BN1800" s="2"/>
      <c r="BO1800" s="2"/>
      <c r="BP1800" s="2"/>
      <c r="BQ1800" s="2"/>
      <c r="BR1800" s="2"/>
      <c r="BS1800" s="2"/>
      <c r="BT1800" s="2"/>
      <c r="BU1800" s="2"/>
      <c r="BV1800" s="2"/>
      <c r="BW1800" s="2"/>
      <c r="BX1800" s="2"/>
      <c r="BY1800" s="2"/>
      <c r="BZ1800" s="2"/>
      <c r="CA1800" s="2"/>
      <c r="CB1800" s="2"/>
      <c r="CC1800" s="2"/>
      <c r="CD1800" s="2"/>
      <c r="CE1800" s="2"/>
      <c r="CF1800" s="2"/>
      <c r="CG1800" s="2"/>
      <c r="CH1800" s="2"/>
      <c r="CI1800" s="2"/>
      <c r="CJ1800" s="2"/>
      <c r="CK1800" s="2"/>
      <c r="CL1800" s="2"/>
      <c r="CM1800" s="2"/>
      <c r="CN1800" s="2"/>
      <c r="CO1800" s="2"/>
      <c r="CP1800" s="2"/>
      <c r="CQ1800" s="2"/>
      <c r="CR1800" s="2"/>
      <c r="CS1800" s="2"/>
      <c r="CT1800" s="2"/>
      <c r="CU1800" s="2"/>
      <c r="CV1800" s="2"/>
      <c r="CW1800" s="2"/>
      <c r="CX1800" s="2"/>
      <c r="CY1800" s="2"/>
      <c r="CZ1800" s="2"/>
      <c r="DA1800" s="2"/>
      <c r="DB1800" s="2"/>
      <c r="DC1800" s="2"/>
      <c r="DD1800" s="2"/>
      <c r="DE1800" s="2"/>
      <c r="DF1800" s="2"/>
      <c r="DG1800" s="2"/>
      <c r="DH1800" s="2"/>
      <c r="DI1800" s="2"/>
      <c r="DJ1800" s="2"/>
      <c r="DK1800" s="2"/>
      <c r="DL1800" s="2"/>
      <c r="DM1800" s="2"/>
      <c r="DN1800" s="2"/>
      <c r="DO1800" s="2"/>
      <c r="DP1800" s="2"/>
      <c r="DQ1800" s="2"/>
      <c r="DR1800" s="2"/>
      <c r="DS1800" s="2"/>
      <c r="DT1800" s="2"/>
      <c r="DU1800" s="2"/>
      <c r="DV1800" s="2"/>
      <c r="DW1800" s="2"/>
      <c r="DX1800" s="2"/>
      <c r="DY1800" s="2"/>
      <c r="DZ1800" s="2"/>
      <c r="EA1800" s="2"/>
      <c r="EB1800" s="2"/>
      <c r="EC1800" s="2"/>
      <c r="ED1800" s="2"/>
      <c r="EE1800" s="2"/>
      <c r="EF1800" s="2"/>
      <c r="EG1800" s="2"/>
      <c r="EH1800" s="2"/>
      <c r="EI1800" s="2"/>
      <c r="EJ1800" s="2"/>
      <c r="EK1800" s="2"/>
      <c r="EL1800" s="2"/>
      <c r="EM1800" s="2"/>
      <c r="EN1800" s="2"/>
      <c r="EO1800" s="2"/>
      <c r="EP1800" s="2"/>
      <c r="EQ1800" s="2"/>
      <c r="ER1800" s="2"/>
      <c r="ES1800" s="2"/>
      <c r="ET1800" s="2"/>
      <c r="EU1800" s="2"/>
      <c r="EV1800" s="2"/>
      <c r="EW1800" s="2"/>
      <c r="EX1800" s="2"/>
      <c r="EY1800" s="2"/>
      <c r="EZ1800" s="2"/>
      <c r="FA1800" s="2"/>
      <c r="FB1800" s="2"/>
      <c r="FC1800" s="2"/>
    </row>
    <row r="1801" spans="1:159" s="4" customFormat="1">
      <c r="A1801" s="50" t="s">
        <v>2217</v>
      </c>
      <c r="B1801" s="59" t="s">
        <v>2761</v>
      </c>
      <c r="C1801" s="60">
        <v>2513</v>
      </c>
      <c r="D1801" s="59" t="s">
        <v>734</v>
      </c>
      <c r="E1801" s="78" t="str">
        <f>IFERROR(VLOOKUP($C1801,'2025-26 School Level AAFTE'!$C$2:$L$2349,9,FALSE), "No")</f>
        <v>Yes</v>
      </c>
      <c r="F1801" s="67">
        <f>IFERROR(VLOOKUP($C1801,'2025-26 School Level AAFTE'!$C$2:$J$2349,8,FALSE), 0)</f>
        <v>11.96</v>
      </c>
      <c r="G1801" s="69">
        <f>IFERROR(IF(E1801= "yes",VLOOKUP(C1801,Summary!$B:$I,6,0),0),0)</f>
        <v>0</v>
      </c>
      <c r="H1801" s="68">
        <f t="shared" si="301"/>
        <v>11.96</v>
      </c>
      <c r="I1801" s="110">
        <f>VLOOKUP($A1801,'2026-27 Salary &amp; Benefits'!$A:$I,3,FALSE)</f>
        <v>1.18</v>
      </c>
      <c r="J1801" s="110">
        <f>VLOOKUP($A1801,'2026-27 Salary &amp; Benefits'!$A:$I,4,FALSE)</f>
        <v>1.18</v>
      </c>
      <c r="K1801" s="101">
        <f t="shared" si="302"/>
        <v>11.96</v>
      </c>
      <c r="L1801" s="100">
        <f t="shared" si="303"/>
        <v>3.5000000000000003E-2</v>
      </c>
      <c r="M1801" s="102">
        <f>'2026-27 Salary &amp; Benefits'!$E$6</f>
        <v>78209</v>
      </c>
      <c r="N1801" s="102">
        <f>'2026-27 Salary &amp; Benefits'!$F$6</f>
        <v>82248</v>
      </c>
      <c r="O1801" s="7">
        <f t="shared" si="304"/>
        <v>3230.03</v>
      </c>
      <c r="P1801" s="7">
        <f t="shared" si="305"/>
        <v>166.80999999999995</v>
      </c>
      <c r="Q1801" s="7">
        <f>'2026-27 Salary &amp; Benefits'!G$6</f>
        <v>16817.759999999998</v>
      </c>
      <c r="R1801" s="103">
        <f>'2026-27 Salary &amp; Benefits'!H$6</f>
        <v>0.16020000000000001</v>
      </c>
      <c r="S1801" s="103">
        <f>'2026-27 Salary &amp; Benefits'!I$6</f>
        <v>0.15390000000000001</v>
      </c>
      <c r="T1801" s="7">
        <f t="shared" si="306"/>
        <v>1131.74</v>
      </c>
      <c r="U1801" s="7">
        <f t="shared" si="307"/>
        <v>56.61</v>
      </c>
      <c r="V1801" s="7">
        <f t="shared" si="308"/>
        <v>8.7100000000000009</v>
      </c>
      <c r="W1801" s="7">
        <f t="shared" si="309"/>
        <v>65.319999999999993</v>
      </c>
      <c r="X1801" s="18">
        <f t="shared" si="310"/>
        <v>4593.8999999999996</v>
      </c>
      <c r="Y1801" s="2"/>
      <c r="Z1801" s="2"/>
      <c r="AA1801" s="2"/>
      <c r="AB1801" s="2"/>
      <c r="AC1801" s="2"/>
      <c r="AD1801" s="2"/>
      <c r="AE1801" s="2"/>
      <c r="AF1801" s="2"/>
      <c r="AG1801" s="2"/>
      <c r="AH1801" s="2"/>
      <c r="AI1801" s="2"/>
      <c r="AJ1801" s="2"/>
      <c r="AK1801" s="2"/>
      <c r="AL1801" s="2"/>
      <c r="AM1801" s="2"/>
      <c r="AN1801" s="2"/>
      <c r="AO1801" s="2"/>
      <c r="AP1801" s="2"/>
      <c r="AQ1801" s="2"/>
      <c r="AR1801" s="2"/>
      <c r="AS1801" s="2"/>
      <c r="AT1801" s="2"/>
      <c r="AU1801" s="2"/>
      <c r="AV1801" s="2"/>
      <c r="AW1801" s="2"/>
      <c r="AX1801" s="2"/>
      <c r="AY1801" s="2"/>
      <c r="AZ1801" s="2"/>
      <c r="BA1801" s="2"/>
      <c r="BB1801" s="2"/>
      <c r="BC1801" s="2"/>
      <c r="BD1801" s="2"/>
      <c r="BE1801" s="2"/>
      <c r="BF1801" s="2"/>
      <c r="BG1801" s="2"/>
      <c r="BH1801" s="2"/>
      <c r="BI1801" s="2"/>
      <c r="BJ1801" s="2"/>
      <c r="BK1801" s="2"/>
      <c r="BL1801" s="2"/>
      <c r="BM1801" s="2"/>
      <c r="BN1801" s="2"/>
      <c r="BO1801" s="2"/>
      <c r="BP1801" s="2"/>
      <c r="BQ1801" s="2"/>
      <c r="BR1801" s="2"/>
      <c r="BS1801" s="2"/>
      <c r="BT1801" s="2"/>
      <c r="BU1801" s="2"/>
      <c r="BV1801" s="2"/>
      <c r="BW1801" s="2"/>
      <c r="BX1801" s="2"/>
      <c r="BY1801" s="2"/>
      <c r="BZ1801" s="2"/>
      <c r="CA1801" s="2"/>
      <c r="CB1801" s="2"/>
      <c r="CC1801" s="2"/>
      <c r="CD1801" s="2"/>
      <c r="CE1801" s="2"/>
      <c r="CF1801" s="2"/>
      <c r="CG1801" s="2"/>
      <c r="CH1801" s="2"/>
      <c r="CI1801" s="2"/>
      <c r="CJ1801" s="2"/>
      <c r="CK1801" s="2"/>
      <c r="CL1801" s="2"/>
      <c r="CM1801" s="2"/>
      <c r="CN1801" s="2"/>
      <c r="CO1801" s="2"/>
      <c r="CP1801" s="2"/>
      <c r="CQ1801" s="2"/>
      <c r="CR1801" s="2"/>
      <c r="CS1801" s="2"/>
      <c r="CT1801" s="2"/>
      <c r="CU1801" s="2"/>
      <c r="CV1801" s="2"/>
      <c r="CW1801" s="2"/>
      <c r="CX1801" s="2"/>
      <c r="CY1801" s="2"/>
      <c r="CZ1801" s="2"/>
      <c r="DA1801" s="2"/>
      <c r="DB1801" s="2"/>
      <c r="DC1801" s="2"/>
      <c r="DD1801" s="2"/>
      <c r="DE1801" s="2"/>
      <c r="DF1801" s="2"/>
      <c r="DG1801" s="2"/>
      <c r="DH1801" s="2"/>
      <c r="DI1801" s="2"/>
      <c r="DJ1801" s="2"/>
      <c r="DK1801" s="2"/>
      <c r="DL1801" s="2"/>
      <c r="DM1801" s="2"/>
      <c r="DN1801" s="2"/>
      <c r="DO1801" s="2"/>
      <c r="DP1801" s="2"/>
      <c r="DQ1801" s="2"/>
      <c r="DR1801" s="2"/>
      <c r="DS1801" s="2"/>
      <c r="DT1801" s="2"/>
      <c r="DU1801" s="2"/>
      <c r="DV1801" s="2"/>
      <c r="DW1801" s="2"/>
      <c r="DX1801" s="2"/>
      <c r="DY1801" s="2"/>
      <c r="DZ1801" s="2"/>
      <c r="EA1801" s="2"/>
      <c r="EB1801" s="2"/>
      <c r="EC1801" s="2"/>
      <c r="ED1801" s="2"/>
      <c r="EE1801" s="2"/>
      <c r="EF1801" s="2"/>
      <c r="EG1801" s="2"/>
      <c r="EH1801" s="2"/>
      <c r="EI1801" s="2"/>
      <c r="EJ1801" s="2"/>
      <c r="EK1801" s="2"/>
      <c r="EL1801" s="2"/>
      <c r="EM1801" s="2"/>
      <c r="EN1801" s="2"/>
      <c r="EO1801" s="2"/>
      <c r="EP1801" s="2"/>
      <c r="EQ1801" s="2"/>
      <c r="ER1801" s="2"/>
      <c r="ES1801" s="2"/>
      <c r="ET1801" s="2"/>
      <c r="EU1801" s="2"/>
      <c r="EV1801" s="2"/>
      <c r="EW1801" s="2"/>
      <c r="EX1801" s="2"/>
      <c r="EY1801" s="2"/>
      <c r="EZ1801" s="2"/>
      <c r="FA1801" s="2"/>
      <c r="FB1801" s="2"/>
      <c r="FC1801" s="2"/>
    </row>
    <row r="1802" spans="1:159" s="4" customFormat="1">
      <c r="A1802" s="50" t="s">
        <v>2337</v>
      </c>
      <c r="B1802" s="59" t="s">
        <v>2762</v>
      </c>
      <c r="C1802" s="60">
        <v>4265</v>
      </c>
      <c r="D1802" s="59" t="s">
        <v>1620</v>
      </c>
      <c r="E1802" s="78" t="str">
        <f>IFERROR(VLOOKUP($C1802,'2025-26 School Level AAFTE'!$C$2:$L$2349,9,FALSE), "No")</f>
        <v>No</v>
      </c>
      <c r="F1802" s="67">
        <f>IFERROR(VLOOKUP($C1802,'2025-26 School Level AAFTE'!$C$2:$J$2349,8,FALSE), 0)</f>
        <v>116.45</v>
      </c>
      <c r="G1802" s="69">
        <f>IFERROR(IF(E1802= "yes",VLOOKUP(C1802,Summary!$B:$I,6,0),0),0)</f>
        <v>0</v>
      </c>
      <c r="H1802" s="68">
        <f t="shared" si="301"/>
        <v>0</v>
      </c>
      <c r="I1802" s="110">
        <f>VLOOKUP($A1802,'2026-27 Salary &amp; Benefits'!$A:$I,3,FALSE)</f>
        <v>1.18</v>
      </c>
      <c r="J1802" s="110">
        <f>VLOOKUP($A1802,'2026-27 Salary &amp; Benefits'!$A:$I,4,FALSE)</f>
        <v>1.22</v>
      </c>
      <c r="K1802" s="101">
        <f t="shared" si="302"/>
        <v>0</v>
      </c>
      <c r="L1802" s="100">
        <f t="shared" si="303"/>
        <v>0</v>
      </c>
      <c r="M1802" s="102">
        <f>'2026-27 Salary &amp; Benefits'!$E$6</f>
        <v>78209</v>
      </c>
      <c r="N1802" s="102">
        <f>'2026-27 Salary &amp; Benefits'!$F$6</f>
        <v>82248</v>
      </c>
      <c r="O1802" s="7">
        <f t="shared" si="304"/>
        <v>0</v>
      </c>
      <c r="P1802" s="7">
        <f t="shared" si="305"/>
        <v>0</v>
      </c>
      <c r="Q1802" s="7">
        <f>'2026-27 Salary &amp; Benefits'!G$6</f>
        <v>16817.759999999998</v>
      </c>
      <c r="R1802" s="103">
        <f>'2026-27 Salary &amp; Benefits'!H$6</f>
        <v>0.16020000000000001</v>
      </c>
      <c r="S1802" s="103">
        <f>'2026-27 Salary &amp; Benefits'!I$6</f>
        <v>0.15390000000000001</v>
      </c>
      <c r="T1802" s="7">
        <f t="shared" si="306"/>
        <v>0</v>
      </c>
      <c r="U1802" s="7">
        <f t="shared" si="307"/>
        <v>0</v>
      </c>
      <c r="V1802" s="7">
        <f t="shared" si="308"/>
        <v>0</v>
      </c>
      <c r="W1802" s="7">
        <f t="shared" si="309"/>
        <v>0</v>
      </c>
      <c r="X1802" s="18">
        <f t="shared" si="310"/>
        <v>0</v>
      </c>
      <c r="Y1802" s="2"/>
      <c r="Z1802" s="2"/>
      <c r="AA1802" s="2"/>
      <c r="AB1802" s="2"/>
      <c r="AC1802" s="2"/>
      <c r="AD1802" s="2"/>
      <c r="AE1802" s="2"/>
      <c r="AF1802" s="2"/>
      <c r="AG1802" s="2"/>
      <c r="AH1802" s="2"/>
      <c r="AI1802" s="2"/>
      <c r="AJ1802" s="2"/>
      <c r="AK1802" s="2"/>
      <c r="AL1802" s="2"/>
      <c r="AM1802" s="2"/>
      <c r="AN1802" s="2"/>
      <c r="AO1802" s="2"/>
      <c r="AP1802" s="2"/>
      <c r="AQ1802" s="2"/>
      <c r="AR1802" s="2"/>
      <c r="AS1802" s="2"/>
      <c r="AT1802" s="2"/>
      <c r="AU1802" s="2"/>
      <c r="AV1802" s="2"/>
      <c r="AW1802" s="2"/>
      <c r="AX1802" s="2"/>
      <c r="AY1802" s="2"/>
      <c r="AZ1802" s="2"/>
      <c r="BA1802" s="2"/>
      <c r="BB1802" s="2"/>
      <c r="BC1802" s="2"/>
      <c r="BD1802" s="2"/>
      <c r="BE1802" s="2"/>
      <c r="BF1802" s="2"/>
      <c r="BG1802" s="2"/>
      <c r="BH1802" s="2"/>
      <c r="BI1802" s="2"/>
      <c r="BJ1802" s="2"/>
      <c r="BK1802" s="2"/>
      <c r="BL1802" s="2"/>
      <c r="BM1802" s="2"/>
      <c r="BN1802" s="2"/>
      <c r="BO1802" s="2"/>
      <c r="BP1802" s="2"/>
      <c r="BQ1802" s="2"/>
      <c r="BR1802" s="2"/>
      <c r="BS1802" s="2"/>
      <c r="BT1802" s="2"/>
      <c r="BU1802" s="2"/>
      <c r="BV1802" s="2"/>
      <c r="BW1802" s="2"/>
      <c r="BX1802" s="2"/>
      <c r="BY1802" s="2"/>
      <c r="BZ1802" s="2"/>
      <c r="CA1802" s="2"/>
      <c r="CB1802" s="2"/>
      <c r="CC1802" s="2"/>
      <c r="CD1802" s="2"/>
      <c r="CE1802" s="2"/>
      <c r="CF1802" s="2"/>
      <c r="CG1802" s="2"/>
      <c r="CH1802" s="2"/>
      <c r="CI1802" s="2"/>
      <c r="CJ1802" s="2"/>
      <c r="CK1802" s="2"/>
      <c r="CL1802" s="2"/>
      <c r="CM1802" s="2"/>
      <c r="CN1802" s="2"/>
      <c r="CO1802" s="2"/>
      <c r="CP1802" s="2"/>
      <c r="CQ1802" s="2"/>
      <c r="CR1802" s="2"/>
      <c r="CS1802" s="2"/>
      <c r="CT1802" s="2"/>
      <c r="CU1802" s="2"/>
      <c r="CV1802" s="2"/>
      <c r="CW1802" s="2"/>
      <c r="CX1802" s="2"/>
      <c r="CY1802" s="2"/>
      <c r="CZ1802" s="2"/>
      <c r="DA1802" s="2"/>
      <c r="DB1802" s="2"/>
      <c r="DC1802" s="2"/>
      <c r="DD1802" s="2"/>
      <c r="DE1802" s="2"/>
      <c r="DF1802" s="2"/>
      <c r="DG1802" s="2"/>
      <c r="DH1802" s="2"/>
      <c r="DI1802" s="2"/>
      <c r="DJ1802" s="2"/>
      <c r="DK1802" s="2"/>
      <c r="DL1802" s="2"/>
      <c r="DM1802" s="2"/>
      <c r="DN1802" s="2"/>
      <c r="DO1802" s="2"/>
      <c r="DP1802" s="2"/>
      <c r="DQ1802" s="2"/>
      <c r="DR1802" s="2"/>
      <c r="DS1802" s="2"/>
      <c r="DT1802" s="2"/>
      <c r="DU1802" s="2"/>
      <c r="DV1802" s="2"/>
      <c r="DW1802" s="2"/>
      <c r="DX1802" s="2"/>
      <c r="DY1802" s="2"/>
      <c r="DZ1802" s="2"/>
      <c r="EA1802" s="2"/>
      <c r="EB1802" s="2"/>
      <c r="EC1802" s="2"/>
      <c r="ED1802" s="2"/>
      <c r="EE1802" s="2"/>
      <c r="EF1802" s="2"/>
      <c r="EG1802" s="2"/>
      <c r="EH1802" s="2"/>
      <c r="EI1802" s="2"/>
      <c r="EJ1802" s="2"/>
      <c r="EK1802" s="2"/>
      <c r="EL1802" s="2"/>
      <c r="EM1802" s="2"/>
      <c r="EN1802" s="2"/>
      <c r="EO1802" s="2"/>
      <c r="EP1802" s="2"/>
      <c r="EQ1802" s="2"/>
      <c r="ER1802" s="2"/>
      <c r="ES1802" s="2"/>
      <c r="ET1802" s="2"/>
      <c r="EU1802" s="2"/>
      <c r="EV1802" s="2"/>
      <c r="EW1802" s="2"/>
      <c r="EX1802" s="2"/>
      <c r="EY1802" s="2"/>
      <c r="EZ1802" s="2"/>
      <c r="FA1802" s="2"/>
      <c r="FB1802" s="2"/>
      <c r="FC1802" s="2"/>
    </row>
    <row r="1803" spans="1:159" s="4" customFormat="1">
      <c r="A1803" s="50" t="s">
        <v>2337</v>
      </c>
      <c r="B1803" s="59" t="s">
        <v>2762</v>
      </c>
      <c r="C1803" s="60">
        <v>4366</v>
      </c>
      <c r="D1803" s="59" t="s">
        <v>766</v>
      </c>
      <c r="E1803" s="78" t="str">
        <f>IFERROR(VLOOKUP($C1803,'2025-26 School Level AAFTE'!$C$2:$L$2349,9,FALSE), "No")</f>
        <v>No</v>
      </c>
      <c r="F1803" s="67">
        <f>IFERROR(VLOOKUP($C1803,'2025-26 School Level AAFTE'!$C$2:$J$2349,8,FALSE), 0)</f>
        <v>417.95</v>
      </c>
      <c r="G1803" s="69">
        <f>IFERROR(IF(E1803= "yes",VLOOKUP(C1803,Summary!$B:$I,6,0),0),0)</f>
        <v>0</v>
      </c>
      <c r="H1803" s="68">
        <f t="shared" si="301"/>
        <v>0</v>
      </c>
      <c r="I1803" s="110">
        <f>VLOOKUP($A1803,'2026-27 Salary &amp; Benefits'!$A:$I,3,FALSE)</f>
        <v>1.18</v>
      </c>
      <c r="J1803" s="110">
        <f>VLOOKUP($A1803,'2026-27 Salary &amp; Benefits'!$A:$I,4,FALSE)</f>
        <v>1.22</v>
      </c>
      <c r="K1803" s="101">
        <f t="shared" si="302"/>
        <v>0</v>
      </c>
      <c r="L1803" s="100">
        <f t="shared" si="303"/>
        <v>0</v>
      </c>
      <c r="M1803" s="102">
        <f>'2026-27 Salary &amp; Benefits'!$E$6</f>
        <v>78209</v>
      </c>
      <c r="N1803" s="102">
        <f>'2026-27 Salary &amp; Benefits'!$F$6</f>
        <v>82248</v>
      </c>
      <c r="O1803" s="7">
        <f t="shared" si="304"/>
        <v>0</v>
      </c>
      <c r="P1803" s="7">
        <f t="shared" si="305"/>
        <v>0</v>
      </c>
      <c r="Q1803" s="7">
        <f>'2026-27 Salary &amp; Benefits'!G$6</f>
        <v>16817.759999999998</v>
      </c>
      <c r="R1803" s="103">
        <f>'2026-27 Salary &amp; Benefits'!H$6</f>
        <v>0.16020000000000001</v>
      </c>
      <c r="S1803" s="103">
        <f>'2026-27 Salary &amp; Benefits'!I$6</f>
        <v>0.15390000000000001</v>
      </c>
      <c r="T1803" s="7">
        <f t="shared" si="306"/>
        <v>0</v>
      </c>
      <c r="U1803" s="7">
        <f t="shared" si="307"/>
        <v>0</v>
      </c>
      <c r="V1803" s="7">
        <f t="shared" si="308"/>
        <v>0</v>
      </c>
      <c r="W1803" s="7">
        <f t="shared" si="309"/>
        <v>0</v>
      </c>
      <c r="X1803" s="18">
        <f t="shared" si="310"/>
        <v>0</v>
      </c>
      <c r="Y1803" s="2"/>
      <c r="Z1803" s="2"/>
      <c r="AA1803" s="2"/>
      <c r="AB1803" s="2"/>
      <c r="AC1803" s="2"/>
      <c r="AD1803" s="2"/>
      <c r="AE1803" s="2"/>
      <c r="AF1803" s="2"/>
      <c r="AG1803" s="2"/>
      <c r="AH1803" s="2"/>
      <c r="AI1803" s="2"/>
      <c r="AJ1803" s="2"/>
      <c r="AK1803" s="2"/>
      <c r="AL1803" s="2"/>
      <c r="AM1803" s="2"/>
      <c r="AN1803" s="2"/>
      <c r="AO1803" s="2"/>
      <c r="AP1803" s="2"/>
      <c r="AQ1803" s="2"/>
      <c r="AR1803" s="2"/>
      <c r="AS1803" s="2"/>
      <c r="AT1803" s="2"/>
      <c r="AU1803" s="2"/>
      <c r="AV1803" s="2"/>
      <c r="AW1803" s="2"/>
      <c r="AX1803" s="2"/>
      <c r="AY1803" s="2"/>
      <c r="AZ1803" s="2"/>
      <c r="BA1803" s="2"/>
      <c r="BB1803" s="2"/>
      <c r="BC1803" s="2"/>
      <c r="BD1803" s="2"/>
      <c r="BE1803" s="2"/>
      <c r="BF1803" s="2"/>
      <c r="BG1803" s="2"/>
      <c r="BH1803" s="2"/>
      <c r="BI1803" s="2"/>
      <c r="BJ1803" s="2"/>
      <c r="BK1803" s="2"/>
      <c r="BL1803" s="2"/>
      <c r="BM1803" s="2"/>
      <c r="BN1803" s="2"/>
      <c r="BO1803" s="2"/>
      <c r="BP1803" s="2"/>
      <c r="BQ1803" s="2"/>
      <c r="BR1803" s="2"/>
      <c r="BS1803" s="2"/>
      <c r="BT1803" s="2"/>
      <c r="BU1803" s="2"/>
      <c r="BV1803" s="2"/>
      <c r="BW1803" s="2"/>
      <c r="BX1803" s="2"/>
      <c r="BY1803" s="2"/>
      <c r="BZ1803" s="2"/>
      <c r="CA1803" s="2"/>
      <c r="CB1803" s="2"/>
      <c r="CC1803" s="2"/>
      <c r="CD1803" s="2"/>
      <c r="CE1803" s="2"/>
      <c r="CF1803" s="2"/>
      <c r="CG1803" s="2"/>
      <c r="CH1803" s="2"/>
      <c r="CI1803" s="2"/>
      <c r="CJ1803" s="2"/>
      <c r="CK1803" s="2"/>
      <c r="CL1803" s="2"/>
      <c r="CM1803" s="2"/>
      <c r="CN1803" s="2"/>
      <c r="CO1803" s="2"/>
      <c r="CP1803" s="2"/>
      <c r="CQ1803" s="2"/>
      <c r="CR1803" s="2"/>
      <c r="CS1803" s="2"/>
      <c r="CT1803" s="2"/>
      <c r="CU1803" s="2"/>
      <c r="CV1803" s="2"/>
      <c r="CW1803" s="2"/>
      <c r="CX1803" s="2"/>
      <c r="CY1803" s="2"/>
      <c r="CZ1803" s="2"/>
      <c r="DA1803" s="2"/>
      <c r="DB1803" s="2"/>
      <c r="DC1803" s="2"/>
      <c r="DD1803" s="2"/>
      <c r="DE1803" s="2"/>
      <c r="DF1803" s="2"/>
      <c r="DG1803" s="2"/>
      <c r="DH1803" s="2"/>
      <c r="DI1803" s="2"/>
      <c r="DJ1803" s="2"/>
      <c r="DK1803" s="2"/>
      <c r="DL1803" s="2"/>
      <c r="DM1803" s="2"/>
      <c r="DN1803" s="2"/>
      <c r="DO1803" s="2"/>
      <c r="DP1803" s="2"/>
      <c r="DQ1803" s="2"/>
      <c r="DR1803" s="2"/>
      <c r="DS1803" s="2"/>
      <c r="DT1803" s="2"/>
      <c r="DU1803" s="2"/>
      <c r="DV1803" s="2"/>
      <c r="DW1803" s="2"/>
      <c r="DX1803" s="2"/>
      <c r="DY1803" s="2"/>
      <c r="DZ1803" s="2"/>
      <c r="EA1803" s="2"/>
      <c r="EB1803" s="2"/>
      <c r="EC1803" s="2"/>
      <c r="ED1803" s="2"/>
      <c r="EE1803" s="2"/>
      <c r="EF1803" s="2"/>
      <c r="EG1803" s="2"/>
      <c r="EH1803" s="2"/>
      <c r="EI1803" s="2"/>
      <c r="EJ1803" s="2"/>
      <c r="EK1803" s="2"/>
      <c r="EL1803" s="2"/>
      <c r="EM1803" s="2"/>
      <c r="EN1803" s="2"/>
      <c r="EO1803" s="2"/>
      <c r="EP1803" s="2"/>
      <c r="EQ1803" s="2"/>
      <c r="ER1803" s="2"/>
      <c r="ES1803" s="2"/>
      <c r="ET1803" s="2"/>
      <c r="EU1803" s="2"/>
      <c r="EV1803" s="2"/>
      <c r="EW1803" s="2"/>
      <c r="EX1803" s="2"/>
      <c r="EY1803" s="2"/>
      <c r="EZ1803" s="2"/>
      <c r="FA1803" s="2"/>
      <c r="FB1803" s="2"/>
      <c r="FC1803" s="2"/>
    </row>
    <row r="1804" spans="1:159" s="4" customFormat="1">
      <c r="A1804" s="50" t="s">
        <v>2337</v>
      </c>
      <c r="B1804" s="59" t="s">
        <v>2762</v>
      </c>
      <c r="C1804" s="60">
        <v>3305</v>
      </c>
      <c r="D1804" s="59" t="s">
        <v>1614</v>
      </c>
      <c r="E1804" s="78" t="str">
        <f>IFERROR(VLOOKUP($C1804,'2025-26 School Level AAFTE'!$C$2:$L$2349,9,FALSE), "No")</f>
        <v>No</v>
      </c>
      <c r="F1804" s="67">
        <f>IFERROR(VLOOKUP($C1804,'2025-26 School Level AAFTE'!$C$2:$J$2349,8,FALSE), 0)</f>
        <v>506.44</v>
      </c>
      <c r="G1804" s="69">
        <f>IFERROR(IF(E1804= "yes",VLOOKUP(C1804,Summary!$B:$I,6,0),0),0)</f>
        <v>0</v>
      </c>
      <c r="H1804" s="68">
        <f t="shared" si="301"/>
        <v>0</v>
      </c>
      <c r="I1804" s="110">
        <f>VLOOKUP($A1804,'2026-27 Salary &amp; Benefits'!$A:$I,3,FALSE)</f>
        <v>1.18</v>
      </c>
      <c r="J1804" s="110">
        <f>VLOOKUP($A1804,'2026-27 Salary &amp; Benefits'!$A:$I,4,FALSE)</f>
        <v>1.22</v>
      </c>
      <c r="K1804" s="101">
        <f t="shared" si="302"/>
        <v>0</v>
      </c>
      <c r="L1804" s="100">
        <f t="shared" si="303"/>
        <v>0</v>
      </c>
      <c r="M1804" s="102">
        <f>'2026-27 Salary &amp; Benefits'!$E$6</f>
        <v>78209</v>
      </c>
      <c r="N1804" s="102">
        <f>'2026-27 Salary &amp; Benefits'!$F$6</f>
        <v>82248</v>
      </c>
      <c r="O1804" s="7">
        <f t="shared" si="304"/>
        <v>0</v>
      </c>
      <c r="P1804" s="7">
        <f t="shared" si="305"/>
        <v>0</v>
      </c>
      <c r="Q1804" s="7">
        <f>'2026-27 Salary &amp; Benefits'!G$6</f>
        <v>16817.759999999998</v>
      </c>
      <c r="R1804" s="103">
        <f>'2026-27 Salary &amp; Benefits'!H$6</f>
        <v>0.16020000000000001</v>
      </c>
      <c r="S1804" s="103">
        <f>'2026-27 Salary &amp; Benefits'!I$6</f>
        <v>0.15390000000000001</v>
      </c>
      <c r="T1804" s="7">
        <f t="shared" si="306"/>
        <v>0</v>
      </c>
      <c r="U1804" s="7">
        <f t="shared" si="307"/>
        <v>0</v>
      </c>
      <c r="V1804" s="7">
        <f t="shared" si="308"/>
        <v>0</v>
      </c>
      <c r="W1804" s="7">
        <f t="shared" si="309"/>
        <v>0</v>
      </c>
      <c r="X1804" s="18">
        <f t="shared" si="310"/>
        <v>0</v>
      </c>
      <c r="Y1804" s="2"/>
      <c r="Z1804" s="2"/>
      <c r="AA1804" s="2"/>
      <c r="AB1804" s="2"/>
      <c r="AC1804" s="2"/>
      <c r="AD1804" s="2"/>
      <c r="AE1804" s="2"/>
      <c r="AF1804" s="2"/>
      <c r="AG1804" s="2"/>
      <c r="AH1804" s="2"/>
      <c r="AI1804" s="2"/>
      <c r="AJ1804" s="2"/>
      <c r="AK1804" s="2"/>
      <c r="AL1804" s="2"/>
      <c r="AM1804" s="2"/>
      <c r="AN1804" s="2"/>
      <c r="AO1804" s="2"/>
      <c r="AP1804" s="2"/>
      <c r="AQ1804" s="2"/>
      <c r="AR1804" s="2"/>
      <c r="AS1804" s="2"/>
      <c r="AT1804" s="2"/>
      <c r="AU1804" s="2"/>
      <c r="AV1804" s="2"/>
      <c r="AW1804" s="2"/>
      <c r="AX1804" s="2"/>
      <c r="AY1804" s="2"/>
      <c r="AZ1804" s="2"/>
      <c r="BA1804" s="2"/>
      <c r="BB1804" s="2"/>
      <c r="BC1804" s="2"/>
      <c r="BD1804" s="2"/>
      <c r="BE1804" s="2"/>
      <c r="BF1804" s="2"/>
      <c r="BG1804" s="2"/>
      <c r="BH1804" s="2"/>
      <c r="BI1804" s="2"/>
      <c r="BJ1804" s="2"/>
      <c r="BK1804" s="2"/>
      <c r="BL1804" s="2"/>
      <c r="BM1804" s="2"/>
      <c r="BN1804" s="2"/>
      <c r="BO1804" s="2"/>
      <c r="BP1804" s="2"/>
      <c r="BQ1804" s="2"/>
      <c r="BR1804" s="2"/>
      <c r="BS1804" s="2"/>
      <c r="BT1804" s="2"/>
      <c r="BU1804" s="2"/>
      <c r="BV1804" s="2"/>
      <c r="BW1804" s="2"/>
      <c r="BX1804" s="2"/>
      <c r="BY1804" s="2"/>
      <c r="BZ1804" s="2"/>
      <c r="CA1804" s="2"/>
      <c r="CB1804" s="2"/>
      <c r="CC1804" s="2"/>
      <c r="CD1804" s="2"/>
      <c r="CE1804" s="2"/>
      <c r="CF1804" s="2"/>
      <c r="CG1804" s="2"/>
      <c r="CH1804" s="2"/>
      <c r="CI1804" s="2"/>
      <c r="CJ1804" s="2"/>
      <c r="CK1804" s="2"/>
      <c r="CL1804" s="2"/>
      <c r="CM1804" s="2"/>
      <c r="CN1804" s="2"/>
      <c r="CO1804" s="2"/>
      <c r="CP1804" s="2"/>
      <c r="CQ1804" s="2"/>
      <c r="CR1804" s="2"/>
      <c r="CS1804" s="2"/>
      <c r="CT1804" s="2"/>
      <c r="CU1804" s="2"/>
      <c r="CV1804" s="2"/>
      <c r="CW1804" s="2"/>
      <c r="CX1804" s="2"/>
      <c r="CY1804" s="2"/>
      <c r="CZ1804" s="2"/>
      <c r="DA1804" s="2"/>
      <c r="DB1804" s="2"/>
      <c r="DC1804" s="2"/>
      <c r="DD1804" s="2"/>
      <c r="DE1804" s="2"/>
      <c r="DF1804" s="2"/>
      <c r="DG1804" s="2"/>
      <c r="DH1804" s="2"/>
      <c r="DI1804" s="2"/>
      <c r="DJ1804" s="2"/>
      <c r="DK1804" s="2"/>
      <c r="DL1804" s="2"/>
      <c r="DM1804" s="2"/>
      <c r="DN1804" s="2"/>
      <c r="DO1804" s="2"/>
      <c r="DP1804" s="2"/>
      <c r="DQ1804" s="2"/>
      <c r="DR1804" s="2"/>
      <c r="DS1804" s="2"/>
      <c r="DT1804" s="2"/>
      <c r="DU1804" s="2"/>
      <c r="DV1804" s="2"/>
      <c r="DW1804" s="2"/>
      <c r="DX1804" s="2"/>
      <c r="DY1804" s="2"/>
      <c r="DZ1804" s="2"/>
      <c r="EA1804" s="2"/>
      <c r="EB1804" s="2"/>
      <c r="EC1804" s="2"/>
      <c r="ED1804" s="2"/>
      <c r="EE1804" s="2"/>
      <c r="EF1804" s="2"/>
      <c r="EG1804" s="2"/>
      <c r="EH1804" s="2"/>
      <c r="EI1804" s="2"/>
      <c r="EJ1804" s="2"/>
      <c r="EK1804" s="2"/>
      <c r="EL1804" s="2"/>
      <c r="EM1804" s="2"/>
      <c r="EN1804" s="2"/>
      <c r="EO1804" s="2"/>
      <c r="EP1804" s="2"/>
      <c r="EQ1804" s="2"/>
      <c r="ER1804" s="2"/>
      <c r="ES1804" s="2"/>
      <c r="ET1804" s="2"/>
      <c r="EU1804" s="2"/>
      <c r="EV1804" s="2"/>
      <c r="EW1804" s="2"/>
      <c r="EX1804" s="2"/>
      <c r="EY1804" s="2"/>
      <c r="EZ1804" s="2"/>
      <c r="FA1804" s="2"/>
      <c r="FB1804" s="2"/>
      <c r="FC1804" s="2"/>
    </row>
    <row r="1805" spans="1:159" s="4" customFormat="1">
      <c r="A1805" s="50" t="s">
        <v>2337</v>
      </c>
      <c r="B1805" s="59" t="s">
        <v>2762</v>
      </c>
      <c r="C1805" s="60">
        <v>4395</v>
      </c>
      <c r="D1805" s="59" t="s">
        <v>1622</v>
      </c>
      <c r="E1805" s="78" t="str">
        <f>IFERROR(VLOOKUP($C1805,'2025-26 School Level AAFTE'!$C$2:$L$2349,9,FALSE), "No")</f>
        <v>No</v>
      </c>
      <c r="F1805" s="67">
        <f>IFERROR(VLOOKUP($C1805,'2025-26 School Level AAFTE'!$C$2:$J$2349,8,FALSE), 0)</f>
        <v>715.58</v>
      </c>
      <c r="G1805" s="69">
        <f>IFERROR(IF(E1805= "yes",VLOOKUP(C1805,Summary!$B:$I,6,0),0),0)</f>
        <v>0</v>
      </c>
      <c r="H1805" s="68">
        <f t="shared" si="301"/>
        <v>0</v>
      </c>
      <c r="I1805" s="110">
        <f>VLOOKUP($A1805,'2026-27 Salary &amp; Benefits'!$A:$I,3,FALSE)</f>
        <v>1.18</v>
      </c>
      <c r="J1805" s="110">
        <f>VLOOKUP($A1805,'2026-27 Salary &amp; Benefits'!$A:$I,4,FALSE)</f>
        <v>1.22</v>
      </c>
      <c r="K1805" s="101">
        <f t="shared" si="302"/>
        <v>0</v>
      </c>
      <c r="L1805" s="100">
        <f t="shared" si="303"/>
        <v>0</v>
      </c>
      <c r="M1805" s="102">
        <f>'2026-27 Salary &amp; Benefits'!$E$6</f>
        <v>78209</v>
      </c>
      <c r="N1805" s="102">
        <f>'2026-27 Salary &amp; Benefits'!$F$6</f>
        <v>82248</v>
      </c>
      <c r="O1805" s="7">
        <f t="shared" si="304"/>
        <v>0</v>
      </c>
      <c r="P1805" s="7">
        <f t="shared" si="305"/>
        <v>0</v>
      </c>
      <c r="Q1805" s="7">
        <f>'2026-27 Salary &amp; Benefits'!G$6</f>
        <v>16817.759999999998</v>
      </c>
      <c r="R1805" s="103">
        <f>'2026-27 Salary &amp; Benefits'!H$6</f>
        <v>0.16020000000000001</v>
      </c>
      <c r="S1805" s="103">
        <f>'2026-27 Salary &amp; Benefits'!I$6</f>
        <v>0.15390000000000001</v>
      </c>
      <c r="T1805" s="7">
        <f t="shared" si="306"/>
        <v>0</v>
      </c>
      <c r="U1805" s="7">
        <f t="shared" si="307"/>
        <v>0</v>
      </c>
      <c r="V1805" s="7">
        <f t="shared" si="308"/>
        <v>0</v>
      </c>
      <c r="W1805" s="7">
        <f t="shared" si="309"/>
        <v>0</v>
      </c>
      <c r="X1805" s="18">
        <f t="shared" si="310"/>
        <v>0</v>
      </c>
      <c r="Y1805" s="2"/>
      <c r="Z1805" s="2"/>
      <c r="AA1805" s="2"/>
      <c r="AB1805" s="2"/>
      <c r="AC1805" s="2"/>
      <c r="AD1805" s="2"/>
      <c r="AE1805" s="2"/>
      <c r="AF1805" s="2"/>
      <c r="AG1805" s="2"/>
      <c r="AH1805" s="2"/>
      <c r="AI1805" s="2"/>
      <c r="AJ1805" s="2"/>
      <c r="AK1805" s="2"/>
      <c r="AL1805" s="2"/>
      <c r="AM1805" s="2"/>
      <c r="AN1805" s="2"/>
      <c r="AO1805" s="2"/>
      <c r="AP1805" s="2"/>
      <c r="AQ1805" s="2"/>
      <c r="AR1805" s="2"/>
      <c r="AS1805" s="2"/>
      <c r="AT1805" s="2"/>
      <c r="AU1805" s="2"/>
      <c r="AV1805" s="2"/>
      <c r="AW1805" s="2"/>
      <c r="AX1805" s="2"/>
      <c r="AY1805" s="2"/>
      <c r="AZ1805" s="2"/>
      <c r="BA1805" s="2"/>
      <c r="BB1805" s="2"/>
      <c r="BC1805" s="2"/>
      <c r="BD1805" s="2"/>
      <c r="BE1805" s="2"/>
      <c r="BF1805" s="2"/>
      <c r="BG1805" s="2"/>
      <c r="BH1805" s="2"/>
      <c r="BI1805" s="2"/>
      <c r="BJ1805" s="2"/>
      <c r="BK1805" s="2"/>
      <c r="BL1805" s="2"/>
      <c r="BM1805" s="2"/>
      <c r="BN1805" s="2"/>
      <c r="BO1805" s="2"/>
      <c r="BP1805" s="2"/>
      <c r="BQ1805" s="2"/>
      <c r="BR1805" s="2"/>
      <c r="BS1805" s="2"/>
      <c r="BT1805" s="2"/>
      <c r="BU1805" s="2"/>
      <c r="BV1805" s="2"/>
      <c r="BW1805" s="2"/>
      <c r="BX1805" s="2"/>
      <c r="BY1805" s="2"/>
      <c r="BZ1805" s="2"/>
      <c r="CA1805" s="2"/>
      <c r="CB1805" s="2"/>
      <c r="CC1805" s="2"/>
      <c r="CD1805" s="2"/>
      <c r="CE1805" s="2"/>
      <c r="CF1805" s="2"/>
      <c r="CG1805" s="2"/>
      <c r="CH1805" s="2"/>
      <c r="CI1805" s="2"/>
      <c r="CJ1805" s="2"/>
      <c r="CK1805" s="2"/>
      <c r="CL1805" s="2"/>
      <c r="CM1805" s="2"/>
      <c r="CN1805" s="2"/>
      <c r="CO1805" s="2"/>
      <c r="CP1805" s="2"/>
      <c r="CQ1805" s="2"/>
      <c r="CR1805" s="2"/>
      <c r="CS1805" s="2"/>
      <c r="CT1805" s="2"/>
      <c r="CU1805" s="2"/>
      <c r="CV1805" s="2"/>
      <c r="CW1805" s="2"/>
      <c r="CX1805" s="2"/>
      <c r="CY1805" s="2"/>
      <c r="CZ1805" s="2"/>
      <c r="DA1805" s="2"/>
      <c r="DB1805" s="2"/>
      <c r="DC1805" s="2"/>
      <c r="DD1805" s="2"/>
      <c r="DE1805" s="2"/>
      <c r="DF1805" s="2"/>
      <c r="DG1805" s="2"/>
      <c r="DH1805" s="2"/>
      <c r="DI1805" s="2"/>
      <c r="DJ1805" s="2"/>
      <c r="DK1805" s="2"/>
      <c r="DL1805" s="2"/>
      <c r="DM1805" s="2"/>
      <c r="DN1805" s="2"/>
      <c r="DO1805" s="2"/>
      <c r="DP1805" s="2"/>
      <c r="DQ1805" s="2"/>
      <c r="DR1805" s="2"/>
      <c r="DS1805" s="2"/>
      <c r="DT1805" s="2"/>
      <c r="DU1805" s="2"/>
      <c r="DV1805" s="2"/>
      <c r="DW1805" s="2"/>
      <c r="DX1805" s="2"/>
      <c r="DY1805" s="2"/>
      <c r="DZ1805" s="2"/>
      <c r="EA1805" s="2"/>
      <c r="EB1805" s="2"/>
      <c r="EC1805" s="2"/>
      <c r="ED1805" s="2"/>
      <c r="EE1805" s="2"/>
      <c r="EF1805" s="2"/>
      <c r="EG1805" s="2"/>
      <c r="EH1805" s="2"/>
      <c r="EI1805" s="2"/>
      <c r="EJ1805" s="2"/>
      <c r="EK1805" s="2"/>
      <c r="EL1805" s="2"/>
      <c r="EM1805" s="2"/>
      <c r="EN1805" s="2"/>
      <c r="EO1805" s="2"/>
      <c r="EP1805" s="2"/>
      <c r="EQ1805" s="2"/>
      <c r="ER1805" s="2"/>
      <c r="ES1805" s="2"/>
      <c r="ET1805" s="2"/>
      <c r="EU1805" s="2"/>
      <c r="EV1805" s="2"/>
      <c r="EW1805" s="2"/>
      <c r="EX1805" s="2"/>
      <c r="EY1805" s="2"/>
      <c r="EZ1805" s="2"/>
      <c r="FA1805" s="2"/>
      <c r="FB1805" s="2"/>
      <c r="FC1805" s="2"/>
    </row>
    <row r="1806" spans="1:159" s="4" customFormat="1">
      <c r="A1806" s="50" t="s">
        <v>2337</v>
      </c>
      <c r="B1806" s="59" t="s">
        <v>2762</v>
      </c>
      <c r="C1806" s="60">
        <v>3005</v>
      </c>
      <c r="D1806" s="59" t="s">
        <v>3115</v>
      </c>
      <c r="E1806" s="78" t="str">
        <f>IFERROR(VLOOKUP($C1806,'2025-26 School Level AAFTE'!$C$2:$L$2349,9,FALSE), "No")</f>
        <v>No</v>
      </c>
      <c r="F1806" s="67">
        <f>IFERROR(VLOOKUP($C1806,'2025-26 School Level AAFTE'!$C$2:$J$2349,8,FALSE), 0)</f>
        <v>489.41</v>
      </c>
      <c r="G1806" s="69">
        <f>IFERROR(IF(E1806= "yes",VLOOKUP(C1806,Summary!$B:$I,6,0),0),0)</f>
        <v>0</v>
      </c>
      <c r="H1806" s="68">
        <f t="shared" si="301"/>
        <v>0</v>
      </c>
      <c r="I1806" s="110">
        <f>VLOOKUP($A1806,'2026-27 Salary &amp; Benefits'!$A:$I,3,FALSE)</f>
        <v>1.18</v>
      </c>
      <c r="J1806" s="110">
        <f>VLOOKUP($A1806,'2026-27 Salary &amp; Benefits'!$A:$I,4,FALSE)</f>
        <v>1.22</v>
      </c>
      <c r="K1806" s="101">
        <f t="shared" si="302"/>
        <v>0</v>
      </c>
      <c r="L1806" s="100">
        <f t="shared" si="303"/>
        <v>0</v>
      </c>
      <c r="M1806" s="102">
        <f>'2026-27 Salary &amp; Benefits'!$E$6</f>
        <v>78209</v>
      </c>
      <c r="N1806" s="102">
        <f>'2026-27 Salary &amp; Benefits'!$F$6</f>
        <v>82248</v>
      </c>
      <c r="O1806" s="7">
        <f t="shared" si="304"/>
        <v>0</v>
      </c>
      <c r="P1806" s="7">
        <f t="shared" si="305"/>
        <v>0</v>
      </c>
      <c r="Q1806" s="7">
        <f>'2026-27 Salary &amp; Benefits'!G$6</f>
        <v>16817.759999999998</v>
      </c>
      <c r="R1806" s="103">
        <f>'2026-27 Salary &amp; Benefits'!H$6</f>
        <v>0.16020000000000001</v>
      </c>
      <c r="S1806" s="103">
        <f>'2026-27 Salary &amp; Benefits'!I$6</f>
        <v>0.15390000000000001</v>
      </c>
      <c r="T1806" s="7">
        <f t="shared" si="306"/>
        <v>0</v>
      </c>
      <c r="U1806" s="7">
        <f t="shared" si="307"/>
        <v>0</v>
      </c>
      <c r="V1806" s="7">
        <f t="shared" si="308"/>
        <v>0</v>
      </c>
      <c r="W1806" s="7">
        <f t="shared" si="309"/>
        <v>0</v>
      </c>
      <c r="X1806" s="18">
        <f t="shared" si="310"/>
        <v>0</v>
      </c>
      <c r="Y1806" s="2"/>
      <c r="Z1806" s="2"/>
      <c r="AA1806" s="2"/>
      <c r="AB1806" s="2"/>
      <c r="AC1806" s="2"/>
      <c r="AD1806" s="2"/>
      <c r="AE1806" s="2"/>
      <c r="AF1806" s="2"/>
      <c r="AG1806" s="2"/>
      <c r="AH1806" s="2"/>
      <c r="AI1806" s="2"/>
      <c r="AJ1806" s="2"/>
      <c r="AK1806" s="2"/>
      <c r="AL1806" s="2"/>
      <c r="AM1806" s="2"/>
      <c r="AN1806" s="2"/>
      <c r="AO1806" s="2"/>
      <c r="AP1806" s="2"/>
      <c r="AQ1806" s="2"/>
      <c r="AR1806" s="2"/>
      <c r="AS1806" s="2"/>
      <c r="AT1806" s="2"/>
      <c r="AU1806" s="2"/>
      <c r="AV1806" s="2"/>
      <c r="AW1806" s="2"/>
      <c r="AX1806" s="2"/>
      <c r="AY1806" s="2"/>
      <c r="AZ1806" s="2"/>
      <c r="BA1806" s="2"/>
      <c r="BB1806" s="2"/>
      <c r="BC1806" s="2"/>
      <c r="BD1806" s="2"/>
      <c r="BE1806" s="2"/>
      <c r="BF1806" s="2"/>
      <c r="BG1806" s="2"/>
      <c r="BH1806" s="2"/>
      <c r="BI1806" s="2"/>
      <c r="BJ1806" s="2"/>
      <c r="BK1806" s="2"/>
      <c r="BL1806" s="2"/>
      <c r="BM1806" s="2"/>
      <c r="BN1806" s="2"/>
      <c r="BO1806" s="2"/>
      <c r="BP1806" s="2"/>
      <c r="BQ1806" s="2"/>
      <c r="BR1806" s="2"/>
      <c r="BS1806" s="2"/>
      <c r="BT1806" s="2"/>
      <c r="BU1806" s="2"/>
      <c r="BV1806" s="2"/>
      <c r="BW1806" s="2"/>
      <c r="BX1806" s="2"/>
      <c r="BY1806" s="2"/>
      <c r="BZ1806" s="2"/>
      <c r="CA1806" s="2"/>
      <c r="CB1806" s="2"/>
      <c r="CC1806" s="2"/>
      <c r="CD1806" s="2"/>
      <c r="CE1806" s="2"/>
      <c r="CF1806" s="2"/>
      <c r="CG1806" s="2"/>
      <c r="CH1806" s="2"/>
      <c r="CI1806" s="2"/>
      <c r="CJ1806" s="2"/>
      <c r="CK1806" s="2"/>
      <c r="CL1806" s="2"/>
      <c r="CM1806" s="2"/>
      <c r="CN1806" s="2"/>
      <c r="CO1806" s="2"/>
      <c r="CP1806" s="2"/>
      <c r="CQ1806" s="2"/>
      <c r="CR1806" s="2"/>
      <c r="CS1806" s="2"/>
      <c r="CT1806" s="2"/>
      <c r="CU1806" s="2"/>
      <c r="CV1806" s="2"/>
      <c r="CW1806" s="2"/>
      <c r="CX1806" s="2"/>
      <c r="CY1806" s="2"/>
      <c r="CZ1806" s="2"/>
      <c r="DA1806" s="2"/>
      <c r="DB1806" s="2"/>
      <c r="DC1806" s="2"/>
      <c r="DD1806" s="2"/>
      <c r="DE1806" s="2"/>
      <c r="DF1806" s="2"/>
      <c r="DG1806" s="2"/>
      <c r="DH1806" s="2"/>
      <c r="DI1806" s="2"/>
      <c r="DJ1806" s="2"/>
      <c r="DK1806" s="2"/>
      <c r="DL1806" s="2"/>
      <c r="DM1806" s="2"/>
      <c r="DN1806" s="2"/>
      <c r="DO1806" s="2"/>
      <c r="DP1806" s="2"/>
      <c r="DQ1806" s="2"/>
      <c r="DR1806" s="2"/>
      <c r="DS1806" s="2"/>
      <c r="DT1806" s="2"/>
      <c r="DU1806" s="2"/>
      <c r="DV1806" s="2"/>
      <c r="DW1806" s="2"/>
      <c r="DX1806" s="2"/>
      <c r="DY1806" s="2"/>
      <c r="DZ1806" s="2"/>
      <c r="EA1806" s="2"/>
      <c r="EB1806" s="2"/>
      <c r="EC1806" s="2"/>
      <c r="ED1806" s="2"/>
      <c r="EE1806" s="2"/>
      <c r="EF1806" s="2"/>
      <c r="EG1806" s="2"/>
      <c r="EH1806" s="2"/>
      <c r="EI1806" s="2"/>
      <c r="EJ1806" s="2"/>
      <c r="EK1806" s="2"/>
      <c r="EL1806" s="2"/>
      <c r="EM1806" s="2"/>
      <c r="EN1806" s="2"/>
      <c r="EO1806" s="2"/>
      <c r="EP1806" s="2"/>
      <c r="EQ1806" s="2"/>
      <c r="ER1806" s="2"/>
      <c r="ES1806" s="2"/>
      <c r="ET1806" s="2"/>
      <c r="EU1806" s="2"/>
      <c r="EV1806" s="2"/>
      <c r="EW1806" s="2"/>
      <c r="EX1806" s="2"/>
      <c r="EY1806" s="2"/>
      <c r="EZ1806" s="2"/>
      <c r="FA1806" s="2"/>
      <c r="FB1806" s="2"/>
      <c r="FC1806" s="2"/>
    </row>
    <row r="1807" spans="1:159" s="4" customFormat="1">
      <c r="A1807" s="50" t="s">
        <v>2337</v>
      </c>
      <c r="B1807" s="59" t="s">
        <v>2762</v>
      </c>
      <c r="C1807" s="60">
        <v>4241</v>
      </c>
      <c r="D1807" s="59" t="s">
        <v>1619</v>
      </c>
      <c r="E1807" s="78" t="str">
        <f>IFERROR(VLOOKUP($C1807,'2025-26 School Level AAFTE'!$C$2:$L$2349,9,FALSE), "No")</f>
        <v>No</v>
      </c>
      <c r="F1807" s="67">
        <f>IFERROR(VLOOKUP($C1807,'2025-26 School Level AAFTE'!$C$2:$J$2349,8,FALSE), 0)</f>
        <v>704.73</v>
      </c>
      <c r="G1807" s="69">
        <f>IFERROR(IF(E1807= "yes",VLOOKUP(C1807,Summary!$B:$I,6,0),0),0)</f>
        <v>0</v>
      </c>
      <c r="H1807" s="68">
        <f t="shared" si="301"/>
        <v>0</v>
      </c>
      <c r="I1807" s="110">
        <f>VLOOKUP($A1807,'2026-27 Salary &amp; Benefits'!$A:$I,3,FALSE)</f>
        <v>1.18</v>
      </c>
      <c r="J1807" s="110">
        <f>VLOOKUP($A1807,'2026-27 Salary &amp; Benefits'!$A:$I,4,FALSE)</f>
        <v>1.22</v>
      </c>
      <c r="K1807" s="101">
        <f t="shared" si="302"/>
        <v>0</v>
      </c>
      <c r="L1807" s="100">
        <f t="shared" si="303"/>
        <v>0</v>
      </c>
      <c r="M1807" s="102">
        <f>'2026-27 Salary &amp; Benefits'!$E$6</f>
        <v>78209</v>
      </c>
      <c r="N1807" s="102">
        <f>'2026-27 Salary &amp; Benefits'!$F$6</f>
        <v>82248</v>
      </c>
      <c r="O1807" s="7">
        <f t="shared" si="304"/>
        <v>0</v>
      </c>
      <c r="P1807" s="7">
        <f t="shared" si="305"/>
        <v>0</v>
      </c>
      <c r="Q1807" s="7">
        <f>'2026-27 Salary &amp; Benefits'!G$6</f>
        <v>16817.759999999998</v>
      </c>
      <c r="R1807" s="103">
        <f>'2026-27 Salary &amp; Benefits'!H$6</f>
        <v>0.16020000000000001</v>
      </c>
      <c r="S1807" s="103">
        <f>'2026-27 Salary &amp; Benefits'!I$6</f>
        <v>0.15390000000000001</v>
      </c>
      <c r="T1807" s="7">
        <f t="shared" si="306"/>
        <v>0</v>
      </c>
      <c r="U1807" s="7">
        <f t="shared" si="307"/>
        <v>0</v>
      </c>
      <c r="V1807" s="7">
        <f t="shared" si="308"/>
        <v>0</v>
      </c>
      <c r="W1807" s="7">
        <f t="shared" si="309"/>
        <v>0</v>
      </c>
      <c r="X1807" s="18">
        <f t="shared" si="310"/>
        <v>0</v>
      </c>
      <c r="Y1807" s="2"/>
      <c r="Z1807" s="2"/>
      <c r="AA1807" s="2"/>
      <c r="AB1807" s="2"/>
      <c r="AC1807" s="2"/>
      <c r="AD1807" s="2"/>
      <c r="AE1807" s="2"/>
      <c r="AF1807" s="2"/>
      <c r="AG1807" s="2"/>
      <c r="AH1807" s="2"/>
      <c r="AI1807" s="2"/>
      <c r="AJ1807" s="2"/>
      <c r="AK1807" s="2"/>
      <c r="AL1807" s="2"/>
      <c r="AM1807" s="2"/>
      <c r="AN1807" s="2"/>
      <c r="AO1807" s="2"/>
      <c r="AP1807" s="2"/>
      <c r="AQ1807" s="2"/>
      <c r="AR1807" s="2"/>
      <c r="AS1807" s="2"/>
      <c r="AT1807" s="2"/>
      <c r="AU1807" s="2"/>
      <c r="AV1807" s="2"/>
      <c r="AW1807" s="2"/>
      <c r="AX1807" s="2"/>
      <c r="AY1807" s="2"/>
      <c r="AZ1807" s="2"/>
      <c r="BA1807" s="2"/>
      <c r="BB1807" s="2"/>
      <c r="BC1807" s="2"/>
      <c r="BD1807" s="2"/>
      <c r="BE1807" s="2"/>
      <c r="BF1807" s="2"/>
      <c r="BG1807" s="2"/>
      <c r="BH1807" s="2"/>
      <c r="BI1807" s="2"/>
      <c r="BJ1807" s="2"/>
      <c r="BK1807" s="2"/>
      <c r="BL1807" s="2"/>
      <c r="BM1807" s="2"/>
      <c r="BN1807" s="2"/>
      <c r="BO1807" s="2"/>
      <c r="BP1807" s="2"/>
      <c r="BQ1807" s="2"/>
      <c r="BR1807" s="2"/>
      <c r="BS1807" s="2"/>
      <c r="BT1807" s="2"/>
      <c r="BU1807" s="2"/>
      <c r="BV1807" s="2"/>
      <c r="BW1807" s="2"/>
      <c r="BX1807" s="2"/>
      <c r="BY1807" s="2"/>
      <c r="BZ1807" s="2"/>
      <c r="CA1807" s="2"/>
      <c r="CB1807" s="2"/>
      <c r="CC1807" s="2"/>
      <c r="CD1807" s="2"/>
      <c r="CE1807" s="2"/>
      <c r="CF1807" s="2"/>
      <c r="CG1807" s="2"/>
      <c r="CH1807" s="2"/>
      <c r="CI1807" s="2"/>
      <c r="CJ1807" s="2"/>
      <c r="CK1807" s="2"/>
      <c r="CL1807" s="2"/>
      <c r="CM1807" s="2"/>
      <c r="CN1807" s="2"/>
      <c r="CO1807" s="2"/>
      <c r="CP1807" s="2"/>
      <c r="CQ1807" s="2"/>
      <c r="CR1807" s="2"/>
      <c r="CS1807" s="2"/>
      <c r="CT1807" s="2"/>
      <c r="CU1807" s="2"/>
      <c r="CV1807" s="2"/>
      <c r="CW1807" s="2"/>
      <c r="CX1807" s="2"/>
      <c r="CY1807" s="2"/>
      <c r="CZ1807" s="2"/>
      <c r="DA1807" s="2"/>
      <c r="DB1807" s="2"/>
      <c r="DC1807" s="2"/>
      <c r="DD1807" s="2"/>
      <c r="DE1807" s="2"/>
      <c r="DF1807" s="2"/>
      <c r="DG1807" s="2"/>
      <c r="DH1807" s="2"/>
      <c r="DI1807" s="2"/>
      <c r="DJ1807" s="2"/>
      <c r="DK1807" s="2"/>
      <c r="DL1807" s="2"/>
      <c r="DM1807" s="2"/>
      <c r="DN1807" s="2"/>
      <c r="DO1807" s="2"/>
      <c r="DP1807" s="2"/>
      <c r="DQ1807" s="2"/>
      <c r="DR1807" s="2"/>
      <c r="DS1807" s="2"/>
      <c r="DT1807" s="2"/>
      <c r="DU1807" s="2"/>
      <c r="DV1807" s="2"/>
      <c r="DW1807" s="2"/>
      <c r="DX1807" s="2"/>
      <c r="DY1807" s="2"/>
      <c r="DZ1807" s="2"/>
      <c r="EA1807" s="2"/>
      <c r="EB1807" s="2"/>
      <c r="EC1807" s="2"/>
      <c r="ED1807" s="2"/>
      <c r="EE1807" s="2"/>
      <c r="EF1807" s="2"/>
      <c r="EG1807" s="2"/>
      <c r="EH1807" s="2"/>
      <c r="EI1807" s="2"/>
      <c r="EJ1807" s="2"/>
      <c r="EK1807" s="2"/>
      <c r="EL1807" s="2"/>
      <c r="EM1807" s="2"/>
      <c r="EN1807" s="2"/>
      <c r="EO1807" s="2"/>
      <c r="EP1807" s="2"/>
      <c r="EQ1807" s="2"/>
      <c r="ER1807" s="2"/>
      <c r="ES1807" s="2"/>
      <c r="ET1807" s="2"/>
      <c r="EU1807" s="2"/>
      <c r="EV1807" s="2"/>
      <c r="EW1807" s="2"/>
      <c r="EX1807" s="2"/>
      <c r="EY1807" s="2"/>
      <c r="EZ1807" s="2"/>
      <c r="FA1807" s="2"/>
      <c r="FB1807" s="2"/>
      <c r="FC1807" s="2"/>
    </row>
    <row r="1808" spans="1:159" s="4" customFormat="1">
      <c r="A1808" s="50" t="s">
        <v>2337</v>
      </c>
      <c r="B1808" s="59" t="s">
        <v>2762</v>
      </c>
      <c r="C1808" s="60">
        <v>5128</v>
      </c>
      <c r="D1808" s="59" t="s">
        <v>1624</v>
      </c>
      <c r="E1808" s="78" t="str">
        <f>IFERROR(VLOOKUP($C1808,'2025-26 School Level AAFTE'!$C$2:$L$2349,9,FALSE), "No")</f>
        <v>No</v>
      </c>
      <c r="F1808" s="67">
        <f>IFERROR(VLOOKUP($C1808,'2025-26 School Level AAFTE'!$C$2:$J$2349,8,FALSE), 0)</f>
        <v>1653.02</v>
      </c>
      <c r="G1808" s="69">
        <f>IFERROR(IF(E1808= "yes",VLOOKUP(C1808,Summary!$B:$I,6,0),0),0)</f>
        <v>0</v>
      </c>
      <c r="H1808" s="68">
        <f t="shared" si="301"/>
        <v>0</v>
      </c>
      <c r="I1808" s="110">
        <f>VLOOKUP($A1808,'2026-27 Salary &amp; Benefits'!$A:$I,3,FALSE)</f>
        <v>1.18</v>
      </c>
      <c r="J1808" s="110">
        <f>VLOOKUP($A1808,'2026-27 Salary &amp; Benefits'!$A:$I,4,FALSE)</f>
        <v>1.22</v>
      </c>
      <c r="K1808" s="101">
        <f t="shared" si="302"/>
        <v>0</v>
      </c>
      <c r="L1808" s="100">
        <f t="shared" si="303"/>
        <v>0</v>
      </c>
      <c r="M1808" s="102">
        <f>'2026-27 Salary &amp; Benefits'!$E$6</f>
        <v>78209</v>
      </c>
      <c r="N1808" s="102">
        <f>'2026-27 Salary &amp; Benefits'!$F$6</f>
        <v>82248</v>
      </c>
      <c r="O1808" s="7">
        <f t="shared" si="304"/>
        <v>0</v>
      </c>
      <c r="P1808" s="7">
        <f t="shared" si="305"/>
        <v>0</v>
      </c>
      <c r="Q1808" s="7">
        <f>'2026-27 Salary &amp; Benefits'!G$6</f>
        <v>16817.759999999998</v>
      </c>
      <c r="R1808" s="103">
        <f>'2026-27 Salary &amp; Benefits'!H$6</f>
        <v>0.16020000000000001</v>
      </c>
      <c r="S1808" s="103">
        <f>'2026-27 Salary &amp; Benefits'!I$6</f>
        <v>0.15390000000000001</v>
      </c>
      <c r="T1808" s="7">
        <f t="shared" si="306"/>
        <v>0</v>
      </c>
      <c r="U1808" s="7">
        <f t="shared" si="307"/>
        <v>0</v>
      </c>
      <c r="V1808" s="7">
        <f t="shared" si="308"/>
        <v>0</v>
      </c>
      <c r="W1808" s="7">
        <f t="shared" si="309"/>
        <v>0</v>
      </c>
      <c r="X1808" s="18">
        <f t="shared" si="310"/>
        <v>0</v>
      </c>
      <c r="Y1808" s="2"/>
      <c r="Z1808" s="2"/>
      <c r="AA1808" s="2"/>
      <c r="AB1808" s="2"/>
      <c r="AC1808" s="2"/>
      <c r="AD1808" s="2"/>
      <c r="AE1808" s="2"/>
      <c r="AF1808" s="2"/>
      <c r="AG1808" s="2"/>
      <c r="AH1808" s="2"/>
      <c r="AI1808" s="2"/>
      <c r="AJ1808" s="2"/>
      <c r="AK1808" s="2"/>
      <c r="AL1808" s="2"/>
      <c r="AM1808" s="2"/>
      <c r="AN1808" s="2"/>
      <c r="AO1808" s="2"/>
      <c r="AP1808" s="2"/>
      <c r="AQ1808" s="2"/>
      <c r="AR1808" s="2"/>
      <c r="AS1808" s="2"/>
      <c r="AT1808" s="2"/>
      <c r="AU1808" s="2"/>
      <c r="AV1808" s="2"/>
      <c r="AW1808" s="2"/>
      <c r="AX1808" s="2"/>
      <c r="AY1808" s="2"/>
      <c r="AZ1808" s="2"/>
      <c r="BA1808" s="2"/>
      <c r="BB1808" s="2"/>
      <c r="BC1808" s="2"/>
      <c r="BD1808" s="2"/>
      <c r="BE1808" s="2"/>
      <c r="BF1808" s="2"/>
      <c r="BG1808" s="2"/>
      <c r="BH1808" s="2"/>
      <c r="BI1808" s="2"/>
      <c r="BJ1808" s="2"/>
      <c r="BK1808" s="2"/>
      <c r="BL1808" s="2"/>
      <c r="BM1808" s="2"/>
      <c r="BN1808" s="2"/>
      <c r="BO1808" s="2"/>
      <c r="BP1808" s="2"/>
      <c r="BQ1808" s="2"/>
      <c r="BR1808" s="2"/>
      <c r="BS1808" s="2"/>
      <c r="BT1808" s="2"/>
      <c r="BU1808" s="2"/>
      <c r="BV1808" s="2"/>
      <c r="BW1808" s="2"/>
      <c r="BX1808" s="2"/>
      <c r="BY1808" s="2"/>
      <c r="BZ1808" s="2"/>
      <c r="CA1808" s="2"/>
      <c r="CB1808" s="2"/>
      <c r="CC1808" s="2"/>
      <c r="CD1808" s="2"/>
      <c r="CE1808" s="2"/>
      <c r="CF1808" s="2"/>
      <c r="CG1808" s="2"/>
      <c r="CH1808" s="2"/>
      <c r="CI1808" s="2"/>
      <c r="CJ1808" s="2"/>
      <c r="CK1808" s="2"/>
      <c r="CL1808" s="2"/>
      <c r="CM1808" s="2"/>
      <c r="CN1808" s="2"/>
      <c r="CO1808" s="2"/>
      <c r="CP1808" s="2"/>
      <c r="CQ1808" s="2"/>
      <c r="CR1808" s="2"/>
      <c r="CS1808" s="2"/>
      <c r="CT1808" s="2"/>
      <c r="CU1808" s="2"/>
      <c r="CV1808" s="2"/>
      <c r="CW1808" s="2"/>
      <c r="CX1808" s="2"/>
      <c r="CY1808" s="2"/>
      <c r="CZ1808" s="2"/>
      <c r="DA1808" s="2"/>
      <c r="DB1808" s="2"/>
      <c r="DC1808" s="2"/>
      <c r="DD1808" s="2"/>
      <c r="DE1808" s="2"/>
      <c r="DF1808" s="2"/>
      <c r="DG1808" s="2"/>
      <c r="DH1808" s="2"/>
      <c r="DI1808" s="2"/>
      <c r="DJ1808" s="2"/>
      <c r="DK1808" s="2"/>
      <c r="DL1808" s="2"/>
      <c r="DM1808" s="2"/>
      <c r="DN1808" s="2"/>
      <c r="DO1808" s="2"/>
      <c r="DP1808" s="2"/>
      <c r="DQ1808" s="2"/>
      <c r="DR1808" s="2"/>
      <c r="DS1808" s="2"/>
      <c r="DT1808" s="2"/>
      <c r="DU1808" s="2"/>
      <c r="DV1808" s="2"/>
      <c r="DW1808" s="2"/>
      <c r="DX1808" s="2"/>
      <c r="DY1808" s="2"/>
      <c r="DZ1808" s="2"/>
      <c r="EA1808" s="2"/>
      <c r="EB1808" s="2"/>
      <c r="EC1808" s="2"/>
      <c r="ED1808" s="2"/>
      <c r="EE1808" s="2"/>
      <c r="EF1808" s="2"/>
      <c r="EG1808" s="2"/>
      <c r="EH1808" s="2"/>
      <c r="EI1808" s="2"/>
      <c r="EJ1808" s="2"/>
      <c r="EK1808" s="2"/>
      <c r="EL1808" s="2"/>
      <c r="EM1808" s="2"/>
      <c r="EN1808" s="2"/>
      <c r="EO1808" s="2"/>
      <c r="EP1808" s="2"/>
      <c r="EQ1808" s="2"/>
      <c r="ER1808" s="2"/>
      <c r="ES1808" s="2"/>
      <c r="ET1808" s="2"/>
      <c r="EU1808" s="2"/>
      <c r="EV1808" s="2"/>
      <c r="EW1808" s="2"/>
      <c r="EX1808" s="2"/>
      <c r="EY1808" s="2"/>
      <c r="EZ1808" s="2"/>
      <c r="FA1808" s="2"/>
      <c r="FB1808" s="2"/>
      <c r="FC1808" s="2"/>
    </row>
    <row r="1809" spans="1:159" s="4" customFormat="1">
      <c r="A1809" s="50" t="s">
        <v>2337</v>
      </c>
      <c r="B1809" s="59" t="s">
        <v>2762</v>
      </c>
      <c r="C1809" s="60">
        <v>3981</v>
      </c>
      <c r="D1809" s="59" t="s">
        <v>1616</v>
      </c>
      <c r="E1809" s="78" t="str">
        <f>IFERROR(VLOOKUP($C1809,'2025-26 School Level AAFTE'!$C$2:$L$2349,9,FALSE), "No")</f>
        <v>Yes</v>
      </c>
      <c r="F1809" s="67">
        <f>IFERROR(VLOOKUP($C1809,'2025-26 School Level AAFTE'!$C$2:$J$2349,8,FALSE), 0)</f>
        <v>51.49</v>
      </c>
      <c r="G1809" s="69">
        <f>IFERROR(IF(E1809= "yes",VLOOKUP(C1809,Summary!$B:$I,6,0),0),0)</f>
        <v>0</v>
      </c>
      <c r="H1809" s="68">
        <f t="shared" si="301"/>
        <v>51.49</v>
      </c>
      <c r="I1809" s="110">
        <f>VLOOKUP($A1809,'2026-27 Salary &amp; Benefits'!$A:$I,3,FALSE)</f>
        <v>1.18</v>
      </c>
      <c r="J1809" s="110">
        <f>VLOOKUP($A1809,'2026-27 Salary &amp; Benefits'!$A:$I,4,FALSE)</f>
        <v>1.22</v>
      </c>
      <c r="K1809" s="101">
        <f t="shared" si="302"/>
        <v>51.49</v>
      </c>
      <c r="L1809" s="100">
        <f t="shared" si="303"/>
        <v>0.151</v>
      </c>
      <c r="M1809" s="102">
        <f>'2026-27 Salary &amp; Benefits'!$E$6</f>
        <v>78209</v>
      </c>
      <c r="N1809" s="102">
        <f>'2026-27 Salary &amp; Benefits'!$F$6</f>
        <v>82248</v>
      </c>
      <c r="O1809" s="7">
        <f t="shared" si="304"/>
        <v>13935.28</v>
      </c>
      <c r="P1809" s="7">
        <f t="shared" si="305"/>
        <v>1216.4499999999989</v>
      </c>
      <c r="Q1809" s="7">
        <f>'2026-27 Salary &amp; Benefits'!G$6</f>
        <v>16817.759999999998</v>
      </c>
      <c r="R1809" s="103">
        <f>'2026-27 Salary &amp; Benefits'!H$6</f>
        <v>0.16020000000000001</v>
      </c>
      <c r="S1809" s="103">
        <f>'2026-27 Salary &amp; Benefits'!I$6</f>
        <v>0.15390000000000001</v>
      </c>
      <c r="T1809" s="7">
        <f t="shared" si="306"/>
        <v>4959.13</v>
      </c>
      <c r="U1809" s="7">
        <f t="shared" si="307"/>
        <v>252.53</v>
      </c>
      <c r="V1809" s="7">
        <f t="shared" si="308"/>
        <v>38.86</v>
      </c>
      <c r="W1809" s="7">
        <f t="shared" si="309"/>
        <v>291.39</v>
      </c>
      <c r="X1809" s="18">
        <f t="shared" si="310"/>
        <v>20402.25</v>
      </c>
      <c r="Y1809" s="2"/>
      <c r="Z1809" s="2"/>
      <c r="AA1809" s="2"/>
      <c r="AB1809" s="2"/>
      <c r="AC1809" s="2"/>
      <c r="AD1809" s="2"/>
      <c r="AE1809" s="2"/>
      <c r="AF1809" s="2"/>
      <c r="AG1809" s="2"/>
      <c r="AH1809" s="2"/>
      <c r="AI1809" s="2"/>
      <c r="AJ1809" s="2"/>
      <c r="AK1809" s="2"/>
      <c r="AL1809" s="2"/>
      <c r="AM1809" s="2"/>
      <c r="AN1809" s="2"/>
      <c r="AO1809" s="2"/>
      <c r="AP1809" s="2"/>
      <c r="AQ1809" s="2"/>
      <c r="AR1809" s="2"/>
      <c r="AS1809" s="2"/>
      <c r="AT1809" s="2"/>
      <c r="AU1809" s="2"/>
      <c r="AV1809" s="2"/>
      <c r="AW1809" s="2"/>
      <c r="AX1809" s="2"/>
      <c r="AY1809" s="2"/>
      <c r="AZ1809" s="2"/>
      <c r="BA1809" s="2"/>
      <c r="BB1809" s="2"/>
      <c r="BC1809" s="2"/>
      <c r="BD1809" s="2"/>
      <c r="BE1809" s="2"/>
      <c r="BF1809" s="2"/>
      <c r="BG1809" s="2"/>
      <c r="BH1809" s="2"/>
      <c r="BI1809" s="2"/>
      <c r="BJ1809" s="2"/>
      <c r="BK1809" s="2"/>
      <c r="BL1809" s="2"/>
      <c r="BM1809" s="2"/>
      <c r="BN1809" s="2"/>
      <c r="BO1809" s="2"/>
      <c r="BP1809" s="2"/>
      <c r="BQ1809" s="2"/>
      <c r="BR1809" s="2"/>
      <c r="BS1809" s="2"/>
      <c r="BT1809" s="2"/>
      <c r="BU1809" s="2"/>
      <c r="BV1809" s="2"/>
      <c r="BW1809" s="2"/>
      <c r="BX1809" s="2"/>
      <c r="BY1809" s="2"/>
      <c r="BZ1809" s="2"/>
      <c r="CA1809" s="2"/>
      <c r="CB1809" s="2"/>
      <c r="CC1809" s="2"/>
      <c r="CD1809" s="2"/>
      <c r="CE1809" s="2"/>
      <c r="CF1809" s="2"/>
      <c r="CG1809" s="2"/>
      <c r="CH1809" s="2"/>
      <c r="CI1809" s="2"/>
      <c r="CJ1809" s="2"/>
      <c r="CK1809" s="2"/>
      <c r="CL1809" s="2"/>
      <c r="CM1809" s="2"/>
      <c r="CN1809" s="2"/>
      <c r="CO1809" s="2"/>
      <c r="CP1809" s="2"/>
      <c r="CQ1809" s="2"/>
      <c r="CR1809" s="2"/>
      <c r="CS1809" s="2"/>
      <c r="CT1809" s="2"/>
      <c r="CU1809" s="2"/>
      <c r="CV1809" s="2"/>
      <c r="CW1809" s="2"/>
      <c r="CX1809" s="2"/>
      <c r="CY1809" s="2"/>
      <c r="CZ1809" s="2"/>
      <c r="DA1809" s="2"/>
      <c r="DB1809" s="2"/>
      <c r="DC1809" s="2"/>
      <c r="DD1809" s="2"/>
      <c r="DE1809" s="2"/>
      <c r="DF1809" s="2"/>
      <c r="DG1809" s="2"/>
      <c r="DH1809" s="2"/>
      <c r="DI1809" s="2"/>
      <c r="DJ1809" s="2"/>
      <c r="DK1809" s="2"/>
      <c r="DL1809" s="2"/>
      <c r="DM1809" s="2"/>
      <c r="DN1809" s="2"/>
      <c r="DO1809" s="2"/>
      <c r="DP1809" s="2"/>
      <c r="DQ1809" s="2"/>
      <c r="DR1809" s="2"/>
      <c r="DS1809" s="2"/>
      <c r="DT1809" s="2"/>
      <c r="DU1809" s="2"/>
      <c r="DV1809" s="2"/>
      <c r="DW1809" s="2"/>
      <c r="DX1809" s="2"/>
      <c r="DY1809" s="2"/>
      <c r="DZ1809" s="2"/>
      <c r="EA1809" s="2"/>
      <c r="EB1809" s="2"/>
      <c r="EC1809" s="2"/>
      <c r="ED1809" s="2"/>
      <c r="EE1809" s="2"/>
      <c r="EF1809" s="2"/>
      <c r="EG1809" s="2"/>
      <c r="EH1809" s="2"/>
      <c r="EI1809" s="2"/>
      <c r="EJ1809" s="2"/>
      <c r="EK1809" s="2"/>
      <c r="EL1809" s="2"/>
      <c r="EM1809" s="2"/>
      <c r="EN1809" s="2"/>
      <c r="EO1809" s="2"/>
      <c r="EP1809" s="2"/>
      <c r="EQ1809" s="2"/>
      <c r="ER1809" s="2"/>
      <c r="ES1809" s="2"/>
      <c r="ET1809" s="2"/>
      <c r="EU1809" s="2"/>
      <c r="EV1809" s="2"/>
      <c r="EW1809" s="2"/>
      <c r="EX1809" s="2"/>
      <c r="EY1809" s="2"/>
      <c r="EZ1809" s="2"/>
      <c r="FA1809" s="2"/>
      <c r="FB1809" s="2"/>
      <c r="FC1809" s="2"/>
    </row>
    <row r="1810" spans="1:159" s="4" customFormat="1">
      <c r="A1810" s="50" t="s">
        <v>2337</v>
      </c>
      <c r="B1810" s="59" t="s">
        <v>2762</v>
      </c>
      <c r="C1810" s="60">
        <v>5100</v>
      </c>
      <c r="D1810" s="52" t="s">
        <v>1623</v>
      </c>
      <c r="E1810" s="78" t="str">
        <f>IFERROR(VLOOKUP($C1810,'2025-26 School Level AAFTE'!$C$2:$L$2349,9,FALSE), "No")</f>
        <v>No</v>
      </c>
      <c r="F1810" s="67">
        <f>IFERROR(VLOOKUP($C1810,'2025-26 School Level AAFTE'!$C$2:$J$2349,8,FALSE), 0)</f>
        <v>698.32</v>
      </c>
      <c r="G1810" s="69">
        <f>IFERROR(IF(E1810= "yes",VLOOKUP(C1810,Summary!$B:$I,6,0),0),0)</f>
        <v>0</v>
      </c>
      <c r="H1810" s="68">
        <f t="shared" si="301"/>
        <v>0</v>
      </c>
      <c r="I1810" s="110">
        <f>VLOOKUP($A1810,'2026-27 Salary &amp; Benefits'!$A:$I,3,FALSE)</f>
        <v>1.18</v>
      </c>
      <c r="J1810" s="110">
        <f>VLOOKUP($A1810,'2026-27 Salary &amp; Benefits'!$A:$I,4,FALSE)</f>
        <v>1.22</v>
      </c>
      <c r="K1810" s="101">
        <f t="shared" si="302"/>
        <v>0</v>
      </c>
      <c r="L1810" s="100">
        <f t="shared" si="303"/>
        <v>0</v>
      </c>
      <c r="M1810" s="102">
        <f>'2026-27 Salary &amp; Benefits'!$E$6</f>
        <v>78209</v>
      </c>
      <c r="N1810" s="102">
        <f>'2026-27 Salary &amp; Benefits'!$F$6</f>
        <v>82248</v>
      </c>
      <c r="O1810" s="7">
        <f t="shared" si="304"/>
        <v>0</v>
      </c>
      <c r="P1810" s="7">
        <f t="shared" si="305"/>
        <v>0</v>
      </c>
      <c r="Q1810" s="7">
        <f>'2026-27 Salary &amp; Benefits'!G$6</f>
        <v>16817.759999999998</v>
      </c>
      <c r="R1810" s="103">
        <f>'2026-27 Salary &amp; Benefits'!H$6</f>
        <v>0.16020000000000001</v>
      </c>
      <c r="S1810" s="103">
        <f>'2026-27 Salary &amp; Benefits'!I$6</f>
        <v>0.15390000000000001</v>
      </c>
      <c r="T1810" s="7">
        <f t="shared" si="306"/>
        <v>0</v>
      </c>
      <c r="U1810" s="7">
        <f t="shared" si="307"/>
        <v>0</v>
      </c>
      <c r="V1810" s="7">
        <f t="shared" si="308"/>
        <v>0</v>
      </c>
      <c r="W1810" s="7">
        <f t="shared" si="309"/>
        <v>0</v>
      </c>
      <c r="X1810" s="18">
        <f t="shared" si="310"/>
        <v>0</v>
      </c>
      <c r="Y1810" s="2"/>
      <c r="Z1810" s="2"/>
      <c r="AA1810" s="2"/>
      <c r="AB1810" s="2"/>
      <c r="AC1810" s="2"/>
      <c r="AD1810" s="2"/>
      <c r="AE1810" s="2"/>
      <c r="AF1810" s="2"/>
      <c r="AG1810" s="2"/>
      <c r="AH1810" s="2"/>
      <c r="AI1810" s="2"/>
      <c r="AJ1810" s="2"/>
      <c r="AK1810" s="2"/>
      <c r="AL1810" s="2"/>
      <c r="AM1810" s="2"/>
      <c r="AN1810" s="2"/>
      <c r="AO1810" s="2"/>
      <c r="AP1810" s="2"/>
      <c r="AQ1810" s="2"/>
      <c r="AR1810" s="2"/>
      <c r="AS1810" s="2"/>
      <c r="AT1810" s="2"/>
      <c r="AU1810" s="2"/>
      <c r="AV1810" s="2"/>
      <c r="AW1810" s="2"/>
      <c r="AX1810" s="2"/>
      <c r="AY1810" s="2"/>
      <c r="AZ1810" s="2"/>
      <c r="BA1810" s="2"/>
      <c r="BB1810" s="2"/>
      <c r="BC1810" s="2"/>
      <c r="BD1810" s="2"/>
      <c r="BE1810" s="2"/>
      <c r="BF1810" s="2"/>
      <c r="BG1810" s="2"/>
      <c r="BH1810" s="2"/>
      <c r="BI1810" s="2"/>
      <c r="BJ1810" s="2"/>
      <c r="BK1810" s="2"/>
      <c r="BL1810" s="2"/>
      <c r="BM1810" s="2"/>
      <c r="BN1810" s="2"/>
      <c r="BO1810" s="2"/>
      <c r="BP1810" s="2"/>
      <c r="BQ1810" s="2"/>
      <c r="BR1810" s="2"/>
      <c r="BS1810" s="2"/>
      <c r="BT1810" s="2"/>
      <c r="BU1810" s="2"/>
      <c r="BV1810" s="2"/>
      <c r="BW1810" s="2"/>
      <c r="BX1810" s="2"/>
      <c r="BY1810" s="2"/>
      <c r="BZ1810" s="2"/>
      <c r="CA1810" s="2"/>
      <c r="CB1810" s="2"/>
      <c r="CC1810" s="2"/>
      <c r="CD1810" s="2"/>
      <c r="CE1810" s="2"/>
      <c r="CF1810" s="2"/>
      <c r="CG1810" s="2"/>
      <c r="CH1810" s="2"/>
      <c r="CI1810" s="2"/>
      <c r="CJ1810" s="2"/>
      <c r="CK1810" s="2"/>
      <c r="CL1810" s="2"/>
      <c r="CM1810" s="2"/>
      <c r="CN1810" s="2"/>
      <c r="CO1810" s="2"/>
      <c r="CP1810" s="2"/>
      <c r="CQ1810" s="2"/>
      <c r="CR1810" s="2"/>
      <c r="CS1810" s="2"/>
      <c r="CT1810" s="2"/>
      <c r="CU1810" s="2"/>
      <c r="CV1810" s="2"/>
      <c r="CW1810" s="2"/>
      <c r="CX1810" s="2"/>
      <c r="CY1810" s="2"/>
      <c r="CZ1810" s="2"/>
      <c r="DA1810" s="2"/>
      <c r="DB1810" s="2"/>
      <c r="DC1810" s="2"/>
      <c r="DD1810" s="2"/>
      <c r="DE1810" s="2"/>
      <c r="DF1810" s="2"/>
      <c r="DG1810" s="2"/>
      <c r="DH1810" s="2"/>
      <c r="DI1810" s="2"/>
      <c r="DJ1810" s="2"/>
      <c r="DK1810" s="2"/>
      <c r="DL1810" s="2"/>
      <c r="DM1810" s="2"/>
      <c r="DN1810" s="2"/>
      <c r="DO1810" s="2"/>
      <c r="DP1810" s="2"/>
      <c r="DQ1810" s="2"/>
      <c r="DR1810" s="2"/>
      <c r="DS1810" s="2"/>
      <c r="DT1810" s="2"/>
      <c r="DU1810" s="2"/>
      <c r="DV1810" s="2"/>
      <c r="DW1810" s="2"/>
      <c r="DX1810" s="2"/>
      <c r="DY1810" s="2"/>
      <c r="DZ1810" s="2"/>
      <c r="EA1810" s="2"/>
      <c r="EB1810" s="2"/>
      <c r="EC1810" s="2"/>
      <c r="ED1810" s="2"/>
      <c r="EE1810" s="2"/>
      <c r="EF1810" s="2"/>
      <c r="EG1810" s="2"/>
      <c r="EH1810" s="2"/>
      <c r="EI1810" s="2"/>
      <c r="EJ1810" s="2"/>
      <c r="EK1810" s="2"/>
      <c r="EL1810" s="2"/>
      <c r="EM1810" s="2"/>
      <c r="EN1810" s="2"/>
      <c r="EO1810" s="2"/>
      <c r="EP1810" s="2"/>
      <c r="EQ1810" s="2"/>
      <c r="ER1810" s="2"/>
      <c r="ES1810" s="2"/>
      <c r="ET1810" s="2"/>
      <c r="EU1810" s="2"/>
      <c r="EV1810" s="2"/>
      <c r="EW1810" s="2"/>
      <c r="EX1810" s="2"/>
      <c r="EY1810" s="2"/>
      <c r="EZ1810" s="2"/>
      <c r="FA1810" s="2"/>
      <c r="FB1810" s="2"/>
      <c r="FC1810" s="2"/>
    </row>
    <row r="1811" spans="1:159" s="4" customFormat="1">
      <c r="A1811" s="50" t="s">
        <v>2337</v>
      </c>
      <c r="B1811" s="59" t="s">
        <v>2762</v>
      </c>
      <c r="C1811" s="60">
        <v>2073</v>
      </c>
      <c r="D1811" s="59" t="s">
        <v>1611</v>
      </c>
      <c r="E1811" s="78" t="str">
        <f>IFERROR(VLOOKUP($C1811,'2025-26 School Level AAFTE'!$C$2:$L$2349,9,FALSE), "No")</f>
        <v>No</v>
      </c>
      <c r="F1811" s="67">
        <f>IFERROR(VLOOKUP($C1811,'2025-26 School Level AAFTE'!$C$2:$J$2349,8,FALSE), 0)</f>
        <v>582.87</v>
      </c>
      <c r="G1811" s="69">
        <f>IFERROR(IF(E1811= "yes",VLOOKUP(C1811,Summary!$B:$I,6,0),0),0)</f>
        <v>0</v>
      </c>
      <c r="H1811" s="68">
        <f t="shared" si="301"/>
        <v>0</v>
      </c>
      <c r="I1811" s="110">
        <f>VLOOKUP($A1811,'2026-27 Salary &amp; Benefits'!$A:$I,3,FALSE)</f>
        <v>1.18</v>
      </c>
      <c r="J1811" s="110">
        <f>VLOOKUP($A1811,'2026-27 Salary &amp; Benefits'!$A:$I,4,FALSE)</f>
        <v>1.22</v>
      </c>
      <c r="K1811" s="101">
        <f t="shared" si="302"/>
        <v>0</v>
      </c>
      <c r="L1811" s="100">
        <f t="shared" si="303"/>
        <v>0</v>
      </c>
      <c r="M1811" s="102">
        <f>'2026-27 Salary &amp; Benefits'!$E$6</f>
        <v>78209</v>
      </c>
      <c r="N1811" s="102">
        <f>'2026-27 Salary &amp; Benefits'!$F$6</f>
        <v>82248</v>
      </c>
      <c r="O1811" s="7">
        <f t="shared" si="304"/>
        <v>0</v>
      </c>
      <c r="P1811" s="7">
        <f t="shared" si="305"/>
        <v>0</v>
      </c>
      <c r="Q1811" s="7">
        <f>'2026-27 Salary &amp; Benefits'!G$6</f>
        <v>16817.759999999998</v>
      </c>
      <c r="R1811" s="103">
        <f>'2026-27 Salary &amp; Benefits'!H$6</f>
        <v>0.16020000000000001</v>
      </c>
      <c r="S1811" s="103">
        <f>'2026-27 Salary &amp; Benefits'!I$6</f>
        <v>0.15390000000000001</v>
      </c>
      <c r="T1811" s="7">
        <f t="shared" si="306"/>
        <v>0</v>
      </c>
      <c r="U1811" s="7">
        <f t="shared" si="307"/>
        <v>0</v>
      </c>
      <c r="V1811" s="7">
        <f t="shared" si="308"/>
        <v>0</v>
      </c>
      <c r="W1811" s="7">
        <f t="shared" si="309"/>
        <v>0</v>
      </c>
      <c r="X1811" s="18">
        <f t="shared" si="310"/>
        <v>0</v>
      </c>
      <c r="Y1811" s="2"/>
      <c r="Z1811" s="2"/>
      <c r="AA1811" s="2"/>
      <c r="AB1811" s="2"/>
      <c r="AC1811" s="2"/>
      <c r="AD1811" s="2"/>
      <c r="AE1811" s="2"/>
      <c r="AF1811" s="2"/>
      <c r="AG1811" s="2"/>
      <c r="AH1811" s="2"/>
      <c r="AI1811" s="2"/>
      <c r="AJ1811" s="2"/>
      <c r="AK1811" s="2"/>
      <c r="AL1811" s="2"/>
      <c r="AM1811" s="2"/>
      <c r="AN1811" s="2"/>
      <c r="AO1811" s="2"/>
      <c r="AP1811" s="2"/>
      <c r="AQ1811" s="2"/>
      <c r="AR1811" s="2"/>
      <c r="AS1811" s="2"/>
      <c r="AT1811" s="2"/>
      <c r="AU1811" s="2"/>
      <c r="AV1811" s="2"/>
      <c r="AW1811" s="2"/>
      <c r="AX1811" s="2"/>
      <c r="AY1811" s="2"/>
      <c r="AZ1811" s="2"/>
      <c r="BA1811" s="2"/>
      <c r="BB1811" s="2"/>
      <c r="BC1811" s="2"/>
      <c r="BD1811" s="2"/>
      <c r="BE1811" s="2"/>
      <c r="BF1811" s="2"/>
      <c r="BG1811" s="2"/>
      <c r="BH1811" s="2"/>
      <c r="BI1811" s="2"/>
      <c r="BJ1811" s="2"/>
      <c r="BK1811" s="2"/>
      <c r="BL1811" s="2"/>
      <c r="BM1811" s="2"/>
      <c r="BN1811" s="2"/>
      <c r="BO1811" s="2"/>
      <c r="BP1811" s="2"/>
      <c r="BQ1811" s="2"/>
      <c r="BR1811" s="2"/>
      <c r="BS1811" s="2"/>
      <c r="BT1811" s="2"/>
      <c r="BU1811" s="2"/>
      <c r="BV1811" s="2"/>
      <c r="BW1811" s="2"/>
      <c r="BX1811" s="2"/>
      <c r="BY1811" s="2"/>
      <c r="BZ1811" s="2"/>
      <c r="CA1811" s="2"/>
      <c r="CB1811" s="2"/>
      <c r="CC1811" s="2"/>
      <c r="CD1811" s="2"/>
      <c r="CE1811" s="2"/>
      <c r="CF1811" s="2"/>
      <c r="CG1811" s="2"/>
      <c r="CH1811" s="2"/>
      <c r="CI1811" s="2"/>
      <c r="CJ1811" s="2"/>
      <c r="CK1811" s="2"/>
      <c r="CL1811" s="2"/>
      <c r="CM1811" s="2"/>
      <c r="CN1811" s="2"/>
      <c r="CO1811" s="2"/>
      <c r="CP1811" s="2"/>
      <c r="CQ1811" s="2"/>
      <c r="CR1811" s="2"/>
      <c r="CS1811" s="2"/>
      <c r="CT1811" s="2"/>
      <c r="CU1811" s="2"/>
      <c r="CV1811" s="2"/>
      <c r="CW1811" s="2"/>
      <c r="CX1811" s="2"/>
      <c r="CY1811" s="2"/>
      <c r="CZ1811" s="2"/>
      <c r="DA1811" s="2"/>
      <c r="DB1811" s="2"/>
      <c r="DC1811" s="2"/>
      <c r="DD1811" s="2"/>
      <c r="DE1811" s="2"/>
      <c r="DF1811" s="2"/>
      <c r="DG1811" s="2"/>
      <c r="DH1811" s="2"/>
      <c r="DI1811" s="2"/>
      <c r="DJ1811" s="2"/>
      <c r="DK1811" s="2"/>
      <c r="DL1811" s="2"/>
      <c r="DM1811" s="2"/>
      <c r="DN1811" s="2"/>
      <c r="DO1811" s="2"/>
      <c r="DP1811" s="2"/>
      <c r="DQ1811" s="2"/>
      <c r="DR1811" s="2"/>
      <c r="DS1811" s="2"/>
      <c r="DT1811" s="2"/>
      <c r="DU1811" s="2"/>
      <c r="DV1811" s="2"/>
      <c r="DW1811" s="2"/>
      <c r="DX1811" s="2"/>
      <c r="DY1811" s="2"/>
      <c r="DZ1811" s="2"/>
      <c r="EA1811" s="2"/>
      <c r="EB1811" s="2"/>
      <c r="EC1811" s="2"/>
      <c r="ED1811" s="2"/>
      <c r="EE1811" s="2"/>
      <c r="EF1811" s="2"/>
      <c r="EG1811" s="2"/>
      <c r="EH1811" s="2"/>
      <c r="EI1811" s="2"/>
      <c r="EJ1811" s="2"/>
      <c r="EK1811" s="2"/>
      <c r="EL1811" s="2"/>
      <c r="EM1811" s="2"/>
      <c r="EN1811" s="2"/>
      <c r="EO1811" s="2"/>
      <c r="EP1811" s="2"/>
      <c r="EQ1811" s="2"/>
      <c r="ER1811" s="2"/>
      <c r="ES1811" s="2"/>
      <c r="ET1811" s="2"/>
      <c r="EU1811" s="2"/>
      <c r="EV1811" s="2"/>
      <c r="EW1811" s="2"/>
      <c r="EX1811" s="2"/>
      <c r="EY1811" s="2"/>
      <c r="EZ1811" s="2"/>
      <c r="FA1811" s="2"/>
      <c r="FB1811" s="2"/>
      <c r="FC1811" s="2"/>
    </row>
    <row r="1812" spans="1:159" s="4" customFormat="1">
      <c r="A1812" s="50" t="s">
        <v>2337</v>
      </c>
      <c r="B1812" s="59" t="s">
        <v>2762</v>
      </c>
      <c r="C1812" s="60">
        <v>1904</v>
      </c>
      <c r="D1812" s="59" t="s">
        <v>2946</v>
      </c>
      <c r="E1812" s="78" t="str">
        <f>IFERROR(VLOOKUP($C1812,'2025-26 School Level AAFTE'!$C$2:$L$2349,9,FALSE), "No")</f>
        <v>No</v>
      </c>
      <c r="F1812" s="67">
        <f>IFERROR(VLOOKUP($C1812,'2025-26 School Level AAFTE'!$C$2:$J$2349,8,FALSE), 0)</f>
        <v>96.63</v>
      </c>
      <c r="G1812" s="69">
        <f>IFERROR(IF(E1812= "yes",VLOOKUP(C1812,Summary!$B:$I,6,0),0),0)</f>
        <v>0</v>
      </c>
      <c r="H1812" s="68">
        <f t="shared" si="301"/>
        <v>0</v>
      </c>
      <c r="I1812" s="110">
        <f>VLOOKUP($A1812,'2026-27 Salary &amp; Benefits'!$A:$I,3,FALSE)</f>
        <v>1.18</v>
      </c>
      <c r="J1812" s="110">
        <f>VLOOKUP($A1812,'2026-27 Salary &amp; Benefits'!$A:$I,4,FALSE)</f>
        <v>1.22</v>
      </c>
      <c r="K1812" s="101">
        <f t="shared" si="302"/>
        <v>0</v>
      </c>
      <c r="L1812" s="100">
        <f t="shared" si="303"/>
        <v>0</v>
      </c>
      <c r="M1812" s="102">
        <f>'2026-27 Salary &amp; Benefits'!$E$6</f>
        <v>78209</v>
      </c>
      <c r="N1812" s="102">
        <f>'2026-27 Salary &amp; Benefits'!$F$6</f>
        <v>82248</v>
      </c>
      <c r="O1812" s="7">
        <f t="shared" si="304"/>
        <v>0</v>
      </c>
      <c r="P1812" s="7">
        <f t="shared" si="305"/>
        <v>0</v>
      </c>
      <c r="Q1812" s="7">
        <f>'2026-27 Salary &amp; Benefits'!G$6</f>
        <v>16817.759999999998</v>
      </c>
      <c r="R1812" s="103">
        <f>'2026-27 Salary &amp; Benefits'!H$6</f>
        <v>0.16020000000000001</v>
      </c>
      <c r="S1812" s="103">
        <f>'2026-27 Salary &amp; Benefits'!I$6</f>
        <v>0.15390000000000001</v>
      </c>
      <c r="T1812" s="7">
        <f t="shared" si="306"/>
        <v>0</v>
      </c>
      <c r="U1812" s="7">
        <f t="shared" si="307"/>
        <v>0</v>
      </c>
      <c r="V1812" s="7">
        <f t="shared" si="308"/>
        <v>0</v>
      </c>
      <c r="W1812" s="7">
        <f t="shared" si="309"/>
        <v>0</v>
      </c>
      <c r="X1812" s="18">
        <f t="shared" si="310"/>
        <v>0</v>
      </c>
      <c r="Y1812" s="2"/>
      <c r="Z1812" s="2"/>
      <c r="AA1812" s="2"/>
      <c r="AB1812" s="2"/>
      <c r="AC1812" s="2"/>
      <c r="AD1812" s="2"/>
      <c r="AE1812" s="2"/>
      <c r="AF1812" s="2"/>
      <c r="AG1812" s="2"/>
      <c r="AH1812" s="2"/>
      <c r="AI1812" s="2"/>
      <c r="AJ1812" s="2"/>
      <c r="AK1812" s="2"/>
      <c r="AL1812" s="2"/>
      <c r="AM1812" s="2"/>
      <c r="AN1812" s="2"/>
      <c r="AO1812" s="2"/>
      <c r="AP1812" s="2"/>
      <c r="AQ1812" s="2"/>
      <c r="AR1812" s="2"/>
      <c r="AS1812" s="2"/>
      <c r="AT1812" s="2"/>
      <c r="AU1812" s="2"/>
      <c r="AV1812" s="2"/>
      <c r="AW1812" s="2"/>
      <c r="AX1812" s="2"/>
      <c r="AY1812" s="2"/>
      <c r="AZ1812" s="2"/>
      <c r="BA1812" s="2"/>
      <c r="BB1812" s="2"/>
      <c r="BC1812" s="2"/>
      <c r="BD1812" s="2"/>
      <c r="BE1812" s="2"/>
      <c r="BF1812" s="2"/>
      <c r="BG1812" s="2"/>
      <c r="BH1812" s="2"/>
      <c r="BI1812" s="2"/>
      <c r="BJ1812" s="2"/>
      <c r="BK1812" s="2"/>
      <c r="BL1812" s="2"/>
      <c r="BM1812" s="2"/>
      <c r="BN1812" s="2"/>
      <c r="BO1812" s="2"/>
      <c r="BP1812" s="2"/>
      <c r="BQ1812" s="2"/>
      <c r="BR1812" s="2"/>
      <c r="BS1812" s="2"/>
      <c r="BT1812" s="2"/>
      <c r="BU1812" s="2"/>
      <c r="BV1812" s="2"/>
      <c r="BW1812" s="2"/>
      <c r="BX1812" s="2"/>
      <c r="BY1812" s="2"/>
      <c r="BZ1812" s="2"/>
      <c r="CA1812" s="2"/>
      <c r="CB1812" s="2"/>
      <c r="CC1812" s="2"/>
      <c r="CD1812" s="2"/>
      <c r="CE1812" s="2"/>
      <c r="CF1812" s="2"/>
      <c r="CG1812" s="2"/>
      <c r="CH1812" s="2"/>
      <c r="CI1812" s="2"/>
      <c r="CJ1812" s="2"/>
      <c r="CK1812" s="2"/>
      <c r="CL1812" s="2"/>
      <c r="CM1812" s="2"/>
      <c r="CN1812" s="2"/>
      <c r="CO1812" s="2"/>
      <c r="CP1812" s="2"/>
      <c r="CQ1812" s="2"/>
      <c r="CR1812" s="2"/>
      <c r="CS1812" s="2"/>
      <c r="CT1812" s="2"/>
      <c r="CU1812" s="2"/>
      <c r="CV1812" s="2"/>
      <c r="CW1812" s="2"/>
      <c r="CX1812" s="2"/>
      <c r="CY1812" s="2"/>
      <c r="CZ1812" s="2"/>
      <c r="DA1812" s="2"/>
      <c r="DB1812" s="2"/>
      <c r="DC1812" s="2"/>
      <c r="DD1812" s="2"/>
      <c r="DE1812" s="2"/>
      <c r="DF1812" s="2"/>
      <c r="DG1812" s="2"/>
      <c r="DH1812" s="2"/>
      <c r="DI1812" s="2"/>
      <c r="DJ1812" s="2"/>
      <c r="DK1812" s="2"/>
      <c r="DL1812" s="2"/>
      <c r="DM1812" s="2"/>
      <c r="DN1812" s="2"/>
      <c r="DO1812" s="2"/>
      <c r="DP1812" s="2"/>
      <c r="DQ1812" s="2"/>
      <c r="DR1812" s="2"/>
      <c r="DS1812" s="2"/>
      <c r="DT1812" s="2"/>
      <c r="DU1812" s="2"/>
      <c r="DV1812" s="2"/>
      <c r="DW1812" s="2"/>
      <c r="DX1812" s="2"/>
      <c r="DY1812" s="2"/>
      <c r="DZ1812" s="2"/>
      <c r="EA1812" s="2"/>
      <c r="EB1812" s="2"/>
      <c r="EC1812" s="2"/>
      <c r="ED1812" s="2"/>
      <c r="EE1812" s="2"/>
      <c r="EF1812" s="2"/>
      <c r="EG1812" s="2"/>
      <c r="EH1812" s="2"/>
      <c r="EI1812" s="2"/>
      <c r="EJ1812" s="2"/>
      <c r="EK1812" s="2"/>
      <c r="EL1812" s="2"/>
      <c r="EM1812" s="2"/>
      <c r="EN1812" s="2"/>
      <c r="EO1812" s="2"/>
      <c r="EP1812" s="2"/>
      <c r="EQ1812" s="2"/>
      <c r="ER1812" s="2"/>
      <c r="ES1812" s="2"/>
      <c r="ET1812" s="2"/>
      <c r="EU1812" s="2"/>
      <c r="EV1812" s="2"/>
      <c r="EW1812" s="2"/>
      <c r="EX1812" s="2"/>
      <c r="EY1812" s="2"/>
      <c r="EZ1812" s="2"/>
      <c r="FA1812" s="2"/>
      <c r="FB1812" s="2"/>
      <c r="FC1812" s="2"/>
    </row>
    <row r="1813" spans="1:159" s="4" customFormat="1">
      <c r="A1813" s="50" t="s">
        <v>2337</v>
      </c>
      <c r="B1813" s="59" t="s">
        <v>2762</v>
      </c>
      <c r="C1813" s="60">
        <v>3561</v>
      </c>
      <c r="D1813" s="59" t="s">
        <v>1615</v>
      </c>
      <c r="E1813" s="78" t="str">
        <f>IFERROR(VLOOKUP($C1813,'2025-26 School Level AAFTE'!$C$2:$L$2349,9,FALSE), "No")</f>
        <v>No</v>
      </c>
      <c r="F1813" s="67">
        <f>IFERROR(VLOOKUP($C1813,'2025-26 School Level AAFTE'!$C$2:$J$2349,8,FALSE), 0)</f>
        <v>481.72999999999996</v>
      </c>
      <c r="G1813" s="69">
        <f>IFERROR(IF(E1813= "yes",VLOOKUP(C1813,Summary!$B:$I,6,0),0),0)</f>
        <v>0</v>
      </c>
      <c r="H1813" s="68">
        <f t="shared" si="301"/>
        <v>0</v>
      </c>
      <c r="I1813" s="110">
        <f>VLOOKUP($A1813,'2026-27 Salary &amp; Benefits'!$A:$I,3,FALSE)</f>
        <v>1.18</v>
      </c>
      <c r="J1813" s="110">
        <f>VLOOKUP($A1813,'2026-27 Salary &amp; Benefits'!$A:$I,4,FALSE)</f>
        <v>1.22</v>
      </c>
      <c r="K1813" s="101">
        <f t="shared" si="302"/>
        <v>0</v>
      </c>
      <c r="L1813" s="100">
        <f t="shared" si="303"/>
        <v>0</v>
      </c>
      <c r="M1813" s="102">
        <f>'2026-27 Salary &amp; Benefits'!$E$6</f>
        <v>78209</v>
      </c>
      <c r="N1813" s="102">
        <f>'2026-27 Salary &amp; Benefits'!$F$6</f>
        <v>82248</v>
      </c>
      <c r="O1813" s="7">
        <f t="shared" si="304"/>
        <v>0</v>
      </c>
      <c r="P1813" s="7">
        <f t="shared" si="305"/>
        <v>0</v>
      </c>
      <c r="Q1813" s="7">
        <f>'2026-27 Salary &amp; Benefits'!G$6</f>
        <v>16817.759999999998</v>
      </c>
      <c r="R1813" s="103">
        <f>'2026-27 Salary &amp; Benefits'!H$6</f>
        <v>0.16020000000000001</v>
      </c>
      <c r="S1813" s="103">
        <f>'2026-27 Salary &amp; Benefits'!I$6</f>
        <v>0.15390000000000001</v>
      </c>
      <c r="T1813" s="7">
        <f t="shared" si="306"/>
        <v>0</v>
      </c>
      <c r="U1813" s="7">
        <f t="shared" si="307"/>
        <v>0</v>
      </c>
      <c r="V1813" s="7">
        <f t="shared" si="308"/>
        <v>0</v>
      </c>
      <c r="W1813" s="7">
        <f t="shared" si="309"/>
        <v>0</v>
      </c>
      <c r="X1813" s="18">
        <f t="shared" si="310"/>
        <v>0</v>
      </c>
      <c r="Y1813" s="2"/>
      <c r="Z1813" s="2"/>
      <c r="AA1813" s="2"/>
      <c r="AB1813" s="2"/>
      <c r="AC1813" s="2"/>
      <c r="AD1813" s="2"/>
      <c r="AE1813" s="2"/>
      <c r="AF1813" s="2"/>
      <c r="AG1813" s="2"/>
      <c r="AH1813" s="2"/>
      <c r="AI1813" s="2"/>
      <c r="AJ1813" s="2"/>
      <c r="AK1813" s="2"/>
      <c r="AL1813" s="2"/>
      <c r="AM1813" s="2"/>
      <c r="AN1813" s="2"/>
      <c r="AO1813" s="2"/>
      <c r="AP1813" s="2"/>
      <c r="AQ1813" s="2"/>
      <c r="AR1813" s="2"/>
      <c r="AS1813" s="2"/>
      <c r="AT1813" s="2"/>
      <c r="AU1813" s="2"/>
      <c r="AV1813" s="2"/>
      <c r="AW1813" s="2"/>
      <c r="AX1813" s="2"/>
      <c r="AY1813" s="2"/>
      <c r="AZ1813" s="2"/>
      <c r="BA1813" s="2"/>
      <c r="BB1813" s="2"/>
      <c r="BC1813" s="2"/>
      <c r="BD1813" s="2"/>
      <c r="BE1813" s="2"/>
      <c r="BF1813" s="2"/>
      <c r="BG1813" s="2"/>
      <c r="BH1813" s="2"/>
      <c r="BI1813" s="2"/>
      <c r="BJ1813" s="2"/>
      <c r="BK1813" s="2"/>
      <c r="BL1813" s="2"/>
      <c r="BM1813" s="2"/>
      <c r="BN1813" s="2"/>
      <c r="BO1813" s="2"/>
      <c r="BP1813" s="2"/>
      <c r="BQ1813" s="2"/>
      <c r="BR1813" s="2"/>
      <c r="BS1813" s="2"/>
      <c r="BT1813" s="2"/>
      <c r="BU1813" s="2"/>
      <c r="BV1813" s="2"/>
      <c r="BW1813" s="2"/>
      <c r="BX1813" s="2"/>
      <c r="BY1813" s="2"/>
      <c r="BZ1813" s="2"/>
      <c r="CA1813" s="2"/>
      <c r="CB1813" s="2"/>
      <c r="CC1813" s="2"/>
      <c r="CD1813" s="2"/>
      <c r="CE1813" s="2"/>
      <c r="CF1813" s="2"/>
      <c r="CG1813" s="2"/>
      <c r="CH1813" s="2"/>
      <c r="CI1813" s="2"/>
      <c r="CJ1813" s="2"/>
      <c r="CK1813" s="2"/>
      <c r="CL1813" s="2"/>
      <c r="CM1813" s="2"/>
      <c r="CN1813" s="2"/>
      <c r="CO1813" s="2"/>
      <c r="CP1813" s="2"/>
      <c r="CQ1813" s="2"/>
      <c r="CR1813" s="2"/>
      <c r="CS1813" s="2"/>
      <c r="CT1813" s="2"/>
      <c r="CU1813" s="2"/>
      <c r="CV1813" s="2"/>
      <c r="CW1813" s="2"/>
      <c r="CX1813" s="2"/>
      <c r="CY1813" s="2"/>
      <c r="CZ1813" s="2"/>
      <c r="DA1813" s="2"/>
      <c r="DB1813" s="2"/>
      <c r="DC1813" s="2"/>
      <c r="DD1813" s="2"/>
      <c r="DE1813" s="2"/>
      <c r="DF1813" s="2"/>
      <c r="DG1813" s="2"/>
      <c r="DH1813" s="2"/>
      <c r="DI1813" s="2"/>
      <c r="DJ1813" s="2"/>
      <c r="DK1813" s="2"/>
      <c r="DL1813" s="2"/>
      <c r="DM1813" s="2"/>
      <c r="DN1813" s="2"/>
      <c r="DO1813" s="2"/>
      <c r="DP1813" s="2"/>
      <c r="DQ1813" s="2"/>
      <c r="DR1813" s="2"/>
      <c r="DS1813" s="2"/>
      <c r="DT1813" s="2"/>
      <c r="DU1813" s="2"/>
      <c r="DV1813" s="2"/>
      <c r="DW1813" s="2"/>
      <c r="DX1813" s="2"/>
      <c r="DY1813" s="2"/>
      <c r="DZ1813" s="2"/>
      <c r="EA1813" s="2"/>
      <c r="EB1813" s="2"/>
      <c r="EC1813" s="2"/>
      <c r="ED1813" s="2"/>
      <c r="EE1813" s="2"/>
      <c r="EF1813" s="2"/>
      <c r="EG1813" s="2"/>
      <c r="EH1813" s="2"/>
      <c r="EI1813" s="2"/>
      <c r="EJ1813" s="2"/>
      <c r="EK1813" s="2"/>
      <c r="EL1813" s="2"/>
      <c r="EM1813" s="2"/>
      <c r="EN1813" s="2"/>
      <c r="EO1813" s="2"/>
      <c r="EP1813" s="2"/>
      <c r="EQ1813" s="2"/>
      <c r="ER1813" s="2"/>
      <c r="ES1813" s="2"/>
      <c r="ET1813" s="2"/>
      <c r="EU1813" s="2"/>
      <c r="EV1813" s="2"/>
      <c r="EW1813" s="2"/>
      <c r="EX1813" s="2"/>
      <c r="EY1813" s="2"/>
      <c r="EZ1813" s="2"/>
      <c r="FA1813" s="2"/>
      <c r="FB1813" s="2"/>
      <c r="FC1813" s="2"/>
    </row>
    <row r="1814" spans="1:159" s="4" customFormat="1">
      <c r="A1814" s="50" t="s">
        <v>2337</v>
      </c>
      <c r="B1814" s="59" t="s">
        <v>2762</v>
      </c>
      <c r="C1814" s="60">
        <v>4184</v>
      </c>
      <c r="D1814" s="59" t="s">
        <v>1618</v>
      </c>
      <c r="E1814" s="78" t="str">
        <f>IFERROR(VLOOKUP($C1814,'2025-26 School Level AAFTE'!$C$2:$L$2349,9,FALSE), "No")</f>
        <v>No</v>
      </c>
      <c r="F1814" s="67">
        <f>IFERROR(VLOOKUP($C1814,'2025-26 School Level AAFTE'!$C$2:$J$2349,8,FALSE), 0)</f>
        <v>588.91999999999996</v>
      </c>
      <c r="G1814" s="69">
        <f>IFERROR(IF(E1814= "yes",VLOOKUP(C1814,Summary!$B:$I,6,0),0),0)</f>
        <v>0</v>
      </c>
      <c r="H1814" s="68">
        <f t="shared" si="301"/>
        <v>0</v>
      </c>
      <c r="I1814" s="110">
        <f>VLOOKUP($A1814,'2026-27 Salary &amp; Benefits'!$A:$I,3,FALSE)</f>
        <v>1.18</v>
      </c>
      <c r="J1814" s="110">
        <f>VLOOKUP($A1814,'2026-27 Salary &amp; Benefits'!$A:$I,4,FALSE)</f>
        <v>1.22</v>
      </c>
      <c r="K1814" s="101">
        <f t="shared" si="302"/>
        <v>0</v>
      </c>
      <c r="L1814" s="100">
        <f t="shared" si="303"/>
        <v>0</v>
      </c>
      <c r="M1814" s="102">
        <f>'2026-27 Salary &amp; Benefits'!$E$6</f>
        <v>78209</v>
      </c>
      <c r="N1814" s="102">
        <f>'2026-27 Salary &amp; Benefits'!$F$6</f>
        <v>82248</v>
      </c>
      <c r="O1814" s="7">
        <f t="shared" si="304"/>
        <v>0</v>
      </c>
      <c r="P1814" s="7">
        <f t="shared" si="305"/>
        <v>0</v>
      </c>
      <c r="Q1814" s="7">
        <f>'2026-27 Salary &amp; Benefits'!G$6</f>
        <v>16817.759999999998</v>
      </c>
      <c r="R1814" s="103">
        <f>'2026-27 Salary &amp; Benefits'!H$6</f>
        <v>0.16020000000000001</v>
      </c>
      <c r="S1814" s="103">
        <f>'2026-27 Salary &amp; Benefits'!I$6</f>
        <v>0.15390000000000001</v>
      </c>
      <c r="T1814" s="7">
        <f t="shared" si="306"/>
        <v>0</v>
      </c>
      <c r="U1814" s="7">
        <f t="shared" si="307"/>
        <v>0</v>
      </c>
      <c r="V1814" s="7">
        <f t="shared" si="308"/>
        <v>0</v>
      </c>
      <c r="W1814" s="7">
        <f t="shared" si="309"/>
        <v>0</v>
      </c>
      <c r="X1814" s="18">
        <f t="shared" si="310"/>
        <v>0</v>
      </c>
      <c r="Y1814" s="2"/>
      <c r="Z1814" s="2"/>
      <c r="AA1814" s="2"/>
      <c r="AB1814" s="2"/>
      <c r="AC1814" s="2"/>
      <c r="AD1814" s="2"/>
      <c r="AE1814" s="2"/>
      <c r="AF1814" s="2"/>
      <c r="AG1814" s="2"/>
      <c r="AH1814" s="2"/>
      <c r="AI1814" s="2"/>
      <c r="AJ1814" s="2"/>
      <c r="AK1814" s="2"/>
      <c r="AL1814" s="2"/>
      <c r="AM1814" s="2"/>
      <c r="AN1814" s="2"/>
      <c r="AO1814" s="2"/>
      <c r="AP1814" s="2"/>
      <c r="AQ1814" s="2"/>
      <c r="AR1814" s="2"/>
      <c r="AS1814" s="2"/>
      <c r="AT1814" s="2"/>
      <c r="AU1814" s="2"/>
      <c r="AV1814" s="2"/>
      <c r="AW1814" s="2"/>
      <c r="AX1814" s="2"/>
      <c r="AY1814" s="2"/>
      <c r="AZ1814" s="2"/>
      <c r="BA1814" s="2"/>
      <c r="BB1814" s="2"/>
      <c r="BC1814" s="2"/>
      <c r="BD1814" s="2"/>
      <c r="BE1814" s="2"/>
      <c r="BF1814" s="2"/>
      <c r="BG1814" s="2"/>
      <c r="BH1814" s="2"/>
      <c r="BI1814" s="2"/>
      <c r="BJ1814" s="2"/>
      <c r="BK1814" s="2"/>
      <c r="BL1814" s="2"/>
      <c r="BM1814" s="2"/>
      <c r="BN1814" s="2"/>
      <c r="BO1814" s="2"/>
      <c r="BP1814" s="2"/>
      <c r="BQ1814" s="2"/>
      <c r="BR1814" s="2"/>
      <c r="BS1814" s="2"/>
      <c r="BT1814" s="2"/>
      <c r="BU1814" s="2"/>
      <c r="BV1814" s="2"/>
      <c r="BW1814" s="2"/>
      <c r="BX1814" s="2"/>
      <c r="BY1814" s="2"/>
      <c r="BZ1814" s="2"/>
      <c r="CA1814" s="2"/>
      <c r="CB1814" s="2"/>
      <c r="CC1814" s="2"/>
      <c r="CD1814" s="2"/>
      <c r="CE1814" s="2"/>
      <c r="CF1814" s="2"/>
      <c r="CG1814" s="2"/>
      <c r="CH1814" s="2"/>
      <c r="CI1814" s="2"/>
      <c r="CJ1814" s="2"/>
      <c r="CK1814" s="2"/>
      <c r="CL1814" s="2"/>
      <c r="CM1814" s="2"/>
      <c r="CN1814" s="2"/>
      <c r="CO1814" s="2"/>
      <c r="CP1814" s="2"/>
      <c r="CQ1814" s="2"/>
      <c r="CR1814" s="2"/>
      <c r="CS1814" s="2"/>
      <c r="CT1814" s="2"/>
      <c r="CU1814" s="2"/>
      <c r="CV1814" s="2"/>
      <c r="CW1814" s="2"/>
      <c r="CX1814" s="2"/>
      <c r="CY1814" s="2"/>
      <c r="CZ1814" s="2"/>
      <c r="DA1814" s="2"/>
      <c r="DB1814" s="2"/>
      <c r="DC1814" s="2"/>
      <c r="DD1814" s="2"/>
      <c r="DE1814" s="2"/>
      <c r="DF1814" s="2"/>
      <c r="DG1814" s="2"/>
      <c r="DH1814" s="2"/>
      <c r="DI1814" s="2"/>
      <c r="DJ1814" s="2"/>
      <c r="DK1814" s="2"/>
      <c r="DL1814" s="2"/>
      <c r="DM1814" s="2"/>
      <c r="DN1814" s="2"/>
      <c r="DO1814" s="2"/>
      <c r="DP1814" s="2"/>
      <c r="DQ1814" s="2"/>
      <c r="DR1814" s="2"/>
      <c r="DS1814" s="2"/>
      <c r="DT1814" s="2"/>
      <c r="DU1814" s="2"/>
      <c r="DV1814" s="2"/>
      <c r="DW1814" s="2"/>
      <c r="DX1814" s="2"/>
      <c r="DY1814" s="2"/>
      <c r="DZ1814" s="2"/>
      <c r="EA1814" s="2"/>
      <c r="EB1814" s="2"/>
      <c r="EC1814" s="2"/>
      <c r="ED1814" s="2"/>
      <c r="EE1814" s="2"/>
      <c r="EF1814" s="2"/>
      <c r="EG1814" s="2"/>
      <c r="EH1814" s="2"/>
      <c r="EI1814" s="2"/>
      <c r="EJ1814" s="2"/>
      <c r="EK1814" s="2"/>
      <c r="EL1814" s="2"/>
      <c r="EM1814" s="2"/>
      <c r="EN1814" s="2"/>
      <c r="EO1814" s="2"/>
      <c r="EP1814" s="2"/>
      <c r="EQ1814" s="2"/>
      <c r="ER1814" s="2"/>
      <c r="ES1814" s="2"/>
      <c r="ET1814" s="2"/>
      <c r="EU1814" s="2"/>
      <c r="EV1814" s="2"/>
      <c r="EW1814" s="2"/>
      <c r="EX1814" s="2"/>
      <c r="EY1814" s="2"/>
      <c r="EZ1814" s="2"/>
      <c r="FA1814" s="2"/>
      <c r="FB1814" s="2"/>
      <c r="FC1814" s="2"/>
    </row>
    <row r="1815" spans="1:159" s="4" customFormat="1">
      <c r="A1815" s="50" t="s">
        <v>2337</v>
      </c>
      <c r="B1815" s="59" t="s">
        <v>2762</v>
      </c>
      <c r="C1815" s="60">
        <v>1730</v>
      </c>
      <c r="D1815" s="59" t="s">
        <v>1610</v>
      </c>
      <c r="E1815" s="78" t="str">
        <f>IFERROR(VLOOKUP($C1815,'2025-26 School Level AAFTE'!$C$2:$L$2349,9,FALSE), "No")</f>
        <v>Yes</v>
      </c>
      <c r="F1815" s="67">
        <f>IFERROR(VLOOKUP($C1815,'2025-26 School Level AAFTE'!$C$2:$J$2349,8,FALSE), 0)</f>
        <v>17.93</v>
      </c>
      <c r="G1815" s="69">
        <f>IFERROR(IF(E1815= "yes",VLOOKUP(C1815,Summary!$B:$I,6,0),0),0)</f>
        <v>0</v>
      </c>
      <c r="H1815" s="68">
        <f t="shared" si="301"/>
        <v>17.93</v>
      </c>
      <c r="I1815" s="110">
        <f>VLOOKUP($A1815,'2026-27 Salary &amp; Benefits'!$A:$I,3,FALSE)</f>
        <v>1.18</v>
      </c>
      <c r="J1815" s="110">
        <f>VLOOKUP($A1815,'2026-27 Salary &amp; Benefits'!$A:$I,4,FALSE)</f>
        <v>1.22</v>
      </c>
      <c r="K1815" s="101">
        <f t="shared" si="302"/>
        <v>17.93</v>
      </c>
      <c r="L1815" s="100">
        <f t="shared" si="303"/>
        <v>5.2999999999999999E-2</v>
      </c>
      <c r="M1815" s="102">
        <f>'2026-27 Salary &amp; Benefits'!$E$6</f>
        <v>78209</v>
      </c>
      <c r="N1815" s="102">
        <f>'2026-27 Salary &amp; Benefits'!$F$6</f>
        <v>82248</v>
      </c>
      <c r="O1815" s="7">
        <f t="shared" si="304"/>
        <v>4891.1899999999996</v>
      </c>
      <c r="P1815" s="7">
        <f t="shared" si="305"/>
        <v>426.97000000000025</v>
      </c>
      <c r="Q1815" s="7">
        <f>'2026-27 Salary &amp; Benefits'!G$6</f>
        <v>16817.759999999998</v>
      </c>
      <c r="R1815" s="103">
        <f>'2026-27 Salary &amp; Benefits'!H$6</f>
        <v>0.16020000000000001</v>
      </c>
      <c r="S1815" s="103">
        <f>'2026-27 Salary &amp; Benefits'!I$6</f>
        <v>0.15390000000000001</v>
      </c>
      <c r="T1815" s="7">
        <f t="shared" si="306"/>
        <v>1740.62</v>
      </c>
      <c r="U1815" s="7">
        <f t="shared" si="307"/>
        <v>88.64</v>
      </c>
      <c r="V1815" s="7">
        <f t="shared" si="308"/>
        <v>13.64</v>
      </c>
      <c r="W1815" s="7">
        <f t="shared" si="309"/>
        <v>102.28</v>
      </c>
      <c r="X1815" s="18">
        <f t="shared" si="310"/>
        <v>7161.0599999999995</v>
      </c>
      <c r="Y1815" s="2"/>
      <c r="Z1815" s="2"/>
      <c r="AA1815" s="2"/>
      <c r="AB1815" s="2"/>
      <c r="AC1815" s="2"/>
      <c r="AD1815" s="2"/>
      <c r="AE1815" s="2"/>
      <c r="AF1815" s="2"/>
      <c r="AG1815" s="2"/>
      <c r="AH1815" s="2"/>
      <c r="AI1815" s="2"/>
      <c r="AJ1815" s="2"/>
      <c r="AK1815" s="2"/>
      <c r="AL1815" s="2"/>
      <c r="AM1815" s="2"/>
      <c r="AN1815" s="2"/>
      <c r="AO1815" s="2"/>
      <c r="AP1815" s="2"/>
      <c r="AQ1815" s="2"/>
      <c r="AR1815" s="2"/>
      <c r="AS1815" s="2"/>
      <c r="AT1815" s="2"/>
      <c r="AU1815" s="2"/>
      <c r="AV1815" s="2"/>
      <c r="AW1815" s="2"/>
      <c r="AX1815" s="2"/>
      <c r="AY1815" s="2"/>
      <c r="AZ1815" s="2"/>
      <c r="BA1815" s="2"/>
      <c r="BB1815" s="2"/>
      <c r="BC1815" s="2"/>
      <c r="BD1815" s="2"/>
      <c r="BE1815" s="2"/>
      <c r="BF1815" s="2"/>
      <c r="BG1815" s="2"/>
      <c r="BH1815" s="2"/>
      <c r="BI1815" s="2"/>
      <c r="BJ1815" s="2"/>
      <c r="BK1815" s="2"/>
      <c r="BL1815" s="2"/>
      <c r="BM1815" s="2"/>
      <c r="BN1815" s="2"/>
      <c r="BO1815" s="2"/>
      <c r="BP1815" s="2"/>
      <c r="BQ1815" s="2"/>
      <c r="BR1815" s="2"/>
      <c r="BS1815" s="2"/>
      <c r="BT1815" s="2"/>
      <c r="BU1815" s="2"/>
      <c r="BV1815" s="2"/>
      <c r="BW1815" s="2"/>
      <c r="BX1815" s="2"/>
      <c r="BY1815" s="2"/>
      <c r="BZ1815" s="2"/>
      <c r="CA1815" s="2"/>
      <c r="CB1815" s="2"/>
      <c r="CC1815" s="2"/>
      <c r="CD1815" s="2"/>
      <c r="CE1815" s="2"/>
      <c r="CF1815" s="2"/>
      <c r="CG1815" s="2"/>
      <c r="CH1815" s="2"/>
      <c r="CI1815" s="2"/>
      <c r="CJ1815" s="2"/>
      <c r="CK1815" s="2"/>
      <c r="CL1815" s="2"/>
      <c r="CM1815" s="2"/>
      <c r="CN1815" s="2"/>
      <c r="CO1815" s="2"/>
      <c r="CP1815" s="2"/>
      <c r="CQ1815" s="2"/>
      <c r="CR1815" s="2"/>
      <c r="CS1815" s="2"/>
      <c r="CT1815" s="2"/>
      <c r="CU1815" s="2"/>
      <c r="CV1815" s="2"/>
      <c r="CW1815" s="2"/>
      <c r="CX1815" s="2"/>
      <c r="CY1815" s="2"/>
      <c r="CZ1815" s="2"/>
      <c r="DA1815" s="2"/>
      <c r="DB1815" s="2"/>
      <c r="DC1815" s="2"/>
      <c r="DD1815" s="2"/>
      <c r="DE1815" s="2"/>
      <c r="DF1815" s="2"/>
      <c r="DG1815" s="2"/>
      <c r="DH1815" s="2"/>
      <c r="DI1815" s="2"/>
      <c r="DJ1815" s="2"/>
      <c r="DK1815" s="2"/>
      <c r="DL1815" s="2"/>
      <c r="DM1815" s="2"/>
      <c r="DN1815" s="2"/>
      <c r="DO1815" s="2"/>
      <c r="DP1815" s="2"/>
      <c r="DQ1815" s="2"/>
      <c r="DR1815" s="2"/>
      <c r="DS1815" s="2"/>
      <c r="DT1815" s="2"/>
      <c r="DU1815" s="2"/>
      <c r="DV1815" s="2"/>
      <c r="DW1815" s="2"/>
      <c r="DX1815" s="2"/>
      <c r="DY1815" s="2"/>
      <c r="DZ1815" s="2"/>
      <c r="EA1815" s="2"/>
      <c r="EB1815" s="2"/>
      <c r="EC1815" s="2"/>
      <c r="ED1815" s="2"/>
      <c r="EE1815" s="2"/>
      <c r="EF1815" s="2"/>
      <c r="EG1815" s="2"/>
      <c r="EH1815" s="2"/>
      <c r="EI1815" s="2"/>
      <c r="EJ1815" s="2"/>
      <c r="EK1815" s="2"/>
      <c r="EL1815" s="2"/>
      <c r="EM1815" s="2"/>
      <c r="EN1815" s="2"/>
      <c r="EO1815" s="2"/>
      <c r="EP1815" s="2"/>
      <c r="EQ1815" s="2"/>
      <c r="ER1815" s="2"/>
      <c r="ES1815" s="2"/>
      <c r="ET1815" s="2"/>
      <c r="EU1815" s="2"/>
      <c r="EV1815" s="2"/>
      <c r="EW1815" s="2"/>
      <c r="EX1815" s="2"/>
      <c r="EY1815" s="2"/>
      <c r="EZ1815" s="2"/>
      <c r="FA1815" s="2"/>
      <c r="FB1815" s="2"/>
      <c r="FC1815" s="2"/>
    </row>
    <row r="1816" spans="1:159" s="4" customFormat="1">
      <c r="A1816" s="50" t="s">
        <v>2337</v>
      </c>
      <c r="B1816" s="59" t="s">
        <v>2762</v>
      </c>
      <c r="C1816" s="60">
        <v>2428</v>
      </c>
      <c r="D1816" s="59" t="s">
        <v>1612</v>
      </c>
      <c r="E1816" s="78" t="str">
        <f>IFERROR(VLOOKUP($C1816,'2025-26 School Level AAFTE'!$C$2:$L$2349,9,FALSE), "No")</f>
        <v>No</v>
      </c>
      <c r="F1816" s="67">
        <f>IFERROR(VLOOKUP($C1816,'2025-26 School Level AAFTE'!$C$2:$J$2349,8,FALSE), 0)</f>
        <v>1476.73</v>
      </c>
      <c r="G1816" s="69">
        <f>IFERROR(IF(E1816= "yes",VLOOKUP(C1816,Summary!$B:$I,6,0),0),0)</f>
        <v>0</v>
      </c>
      <c r="H1816" s="68">
        <f t="shared" si="301"/>
        <v>0</v>
      </c>
      <c r="I1816" s="110">
        <f>VLOOKUP($A1816,'2026-27 Salary &amp; Benefits'!$A:$I,3,FALSE)</f>
        <v>1.18</v>
      </c>
      <c r="J1816" s="110">
        <f>VLOOKUP($A1816,'2026-27 Salary &amp; Benefits'!$A:$I,4,FALSE)</f>
        <v>1.22</v>
      </c>
      <c r="K1816" s="101">
        <f t="shared" si="302"/>
        <v>0</v>
      </c>
      <c r="L1816" s="100">
        <f t="shared" si="303"/>
        <v>0</v>
      </c>
      <c r="M1816" s="102">
        <f>'2026-27 Salary &amp; Benefits'!$E$6</f>
        <v>78209</v>
      </c>
      <c r="N1816" s="102">
        <f>'2026-27 Salary &amp; Benefits'!$F$6</f>
        <v>82248</v>
      </c>
      <c r="O1816" s="7">
        <f t="shared" si="304"/>
        <v>0</v>
      </c>
      <c r="P1816" s="7">
        <f t="shared" si="305"/>
        <v>0</v>
      </c>
      <c r="Q1816" s="7">
        <f>'2026-27 Salary &amp; Benefits'!G$6</f>
        <v>16817.759999999998</v>
      </c>
      <c r="R1816" s="103">
        <f>'2026-27 Salary &amp; Benefits'!H$6</f>
        <v>0.16020000000000001</v>
      </c>
      <c r="S1816" s="103">
        <f>'2026-27 Salary &amp; Benefits'!I$6</f>
        <v>0.15390000000000001</v>
      </c>
      <c r="T1816" s="7">
        <f t="shared" si="306"/>
        <v>0</v>
      </c>
      <c r="U1816" s="7">
        <f t="shared" si="307"/>
        <v>0</v>
      </c>
      <c r="V1816" s="7">
        <f t="shared" si="308"/>
        <v>0</v>
      </c>
      <c r="W1816" s="7">
        <f t="shared" si="309"/>
        <v>0</v>
      </c>
      <c r="X1816" s="18">
        <f t="shared" si="310"/>
        <v>0</v>
      </c>
      <c r="Y1816" s="2"/>
      <c r="Z1816" s="2"/>
      <c r="AA1816" s="2"/>
      <c r="AB1816" s="2"/>
      <c r="AC1816" s="2"/>
      <c r="AD1816" s="2"/>
      <c r="AE1816" s="2"/>
      <c r="AF1816" s="2"/>
      <c r="AG1816" s="2"/>
      <c r="AH1816" s="2"/>
      <c r="AI1816" s="2"/>
      <c r="AJ1816" s="2"/>
      <c r="AK1816" s="2"/>
      <c r="AL1816" s="2"/>
      <c r="AM1816" s="2"/>
      <c r="AN1816" s="2"/>
      <c r="AO1816" s="2"/>
      <c r="AP1816" s="2"/>
      <c r="AQ1816" s="2"/>
      <c r="AR1816" s="2"/>
      <c r="AS1816" s="2"/>
      <c r="AT1816" s="2"/>
      <c r="AU1816" s="2"/>
      <c r="AV1816" s="2"/>
      <c r="AW1816" s="2"/>
      <c r="AX1816" s="2"/>
      <c r="AY1816" s="2"/>
      <c r="AZ1816" s="2"/>
      <c r="BA1816" s="2"/>
      <c r="BB1816" s="2"/>
      <c r="BC1816" s="2"/>
      <c r="BD1816" s="2"/>
      <c r="BE1816" s="2"/>
      <c r="BF1816" s="2"/>
      <c r="BG1816" s="2"/>
      <c r="BH1816" s="2"/>
      <c r="BI1816" s="2"/>
      <c r="BJ1816" s="2"/>
      <c r="BK1816" s="2"/>
      <c r="BL1816" s="2"/>
      <c r="BM1816" s="2"/>
      <c r="BN1816" s="2"/>
      <c r="BO1816" s="2"/>
      <c r="BP1816" s="2"/>
      <c r="BQ1816" s="2"/>
      <c r="BR1816" s="2"/>
      <c r="BS1816" s="2"/>
      <c r="BT1816" s="2"/>
      <c r="BU1816" s="2"/>
      <c r="BV1816" s="2"/>
      <c r="BW1816" s="2"/>
      <c r="BX1816" s="2"/>
      <c r="BY1816" s="2"/>
      <c r="BZ1816" s="2"/>
      <c r="CA1816" s="2"/>
      <c r="CB1816" s="2"/>
      <c r="CC1816" s="2"/>
      <c r="CD1816" s="2"/>
      <c r="CE1816" s="2"/>
      <c r="CF1816" s="2"/>
      <c r="CG1816" s="2"/>
      <c r="CH1816" s="2"/>
      <c r="CI1816" s="2"/>
      <c r="CJ1816" s="2"/>
      <c r="CK1816" s="2"/>
      <c r="CL1816" s="2"/>
      <c r="CM1816" s="2"/>
      <c r="CN1816" s="2"/>
      <c r="CO1816" s="2"/>
      <c r="CP1816" s="2"/>
      <c r="CQ1816" s="2"/>
      <c r="CR1816" s="2"/>
      <c r="CS1816" s="2"/>
      <c r="CT1816" s="2"/>
      <c r="CU1816" s="2"/>
      <c r="CV1816" s="2"/>
      <c r="CW1816" s="2"/>
      <c r="CX1816" s="2"/>
      <c r="CY1816" s="2"/>
      <c r="CZ1816" s="2"/>
      <c r="DA1816" s="2"/>
      <c r="DB1816" s="2"/>
      <c r="DC1816" s="2"/>
      <c r="DD1816" s="2"/>
      <c r="DE1816" s="2"/>
      <c r="DF1816" s="2"/>
      <c r="DG1816" s="2"/>
      <c r="DH1816" s="2"/>
      <c r="DI1816" s="2"/>
      <c r="DJ1816" s="2"/>
      <c r="DK1816" s="2"/>
      <c r="DL1816" s="2"/>
      <c r="DM1816" s="2"/>
      <c r="DN1816" s="2"/>
      <c r="DO1816" s="2"/>
      <c r="DP1816" s="2"/>
      <c r="DQ1816" s="2"/>
      <c r="DR1816" s="2"/>
      <c r="DS1816" s="2"/>
      <c r="DT1816" s="2"/>
      <c r="DU1816" s="2"/>
      <c r="DV1816" s="2"/>
      <c r="DW1816" s="2"/>
      <c r="DX1816" s="2"/>
      <c r="DY1816" s="2"/>
      <c r="DZ1816" s="2"/>
      <c r="EA1816" s="2"/>
      <c r="EB1816" s="2"/>
      <c r="EC1816" s="2"/>
      <c r="ED1816" s="2"/>
      <c r="EE1816" s="2"/>
      <c r="EF1816" s="2"/>
      <c r="EG1816" s="2"/>
      <c r="EH1816" s="2"/>
      <c r="EI1816" s="2"/>
      <c r="EJ1816" s="2"/>
      <c r="EK1816" s="2"/>
      <c r="EL1816" s="2"/>
      <c r="EM1816" s="2"/>
      <c r="EN1816" s="2"/>
      <c r="EO1816" s="2"/>
      <c r="EP1816" s="2"/>
      <c r="EQ1816" s="2"/>
      <c r="ER1816" s="2"/>
      <c r="ES1816" s="2"/>
      <c r="ET1816" s="2"/>
      <c r="EU1816" s="2"/>
      <c r="EV1816" s="2"/>
      <c r="EW1816" s="2"/>
      <c r="EX1816" s="2"/>
      <c r="EY1816" s="2"/>
      <c r="EZ1816" s="2"/>
      <c r="FA1816" s="2"/>
      <c r="FB1816" s="2"/>
      <c r="FC1816" s="2"/>
    </row>
    <row r="1817" spans="1:159" s="4" customFormat="1">
      <c r="A1817" s="50" t="s">
        <v>2337</v>
      </c>
      <c r="B1817" s="59" t="s">
        <v>2762</v>
      </c>
      <c r="C1817" s="60">
        <v>4383</v>
      </c>
      <c r="D1817" s="59" t="s">
        <v>1621</v>
      </c>
      <c r="E1817" s="78" t="str">
        <f>IFERROR(VLOOKUP($C1817,'2025-26 School Level AAFTE'!$C$2:$L$2349,9,FALSE), "No")</f>
        <v>No</v>
      </c>
      <c r="F1817" s="67">
        <f>IFERROR(VLOOKUP($C1817,'2025-26 School Level AAFTE'!$C$2:$J$2349,8,FALSE), 0)</f>
        <v>403.88</v>
      </c>
      <c r="G1817" s="69">
        <f>IFERROR(IF(E1817= "yes",VLOOKUP(C1817,Summary!$B:$I,6,0),0),0)</f>
        <v>0</v>
      </c>
      <c r="H1817" s="68">
        <f t="shared" si="301"/>
        <v>0</v>
      </c>
      <c r="I1817" s="110">
        <f>VLOOKUP($A1817,'2026-27 Salary &amp; Benefits'!$A:$I,3,FALSE)</f>
        <v>1.18</v>
      </c>
      <c r="J1817" s="110">
        <f>VLOOKUP($A1817,'2026-27 Salary &amp; Benefits'!$A:$I,4,FALSE)</f>
        <v>1.22</v>
      </c>
      <c r="K1817" s="101">
        <f t="shared" si="302"/>
        <v>0</v>
      </c>
      <c r="L1817" s="100">
        <f t="shared" si="303"/>
        <v>0</v>
      </c>
      <c r="M1817" s="102">
        <f>'2026-27 Salary &amp; Benefits'!$E$6</f>
        <v>78209</v>
      </c>
      <c r="N1817" s="102">
        <f>'2026-27 Salary &amp; Benefits'!$F$6</f>
        <v>82248</v>
      </c>
      <c r="O1817" s="7">
        <f t="shared" si="304"/>
        <v>0</v>
      </c>
      <c r="P1817" s="7">
        <f t="shared" si="305"/>
        <v>0</v>
      </c>
      <c r="Q1817" s="7">
        <f>'2026-27 Salary &amp; Benefits'!G$6</f>
        <v>16817.759999999998</v>
      </c>
      <c r="R1817" s="103">
        <f>'2026-27 Salary &amp; Benefits'!H$6</f>
        <v>0.16020000000000001</v>
      </c>
      <c r="S1817" s="103">
        <f>'2026-27 Salary &amp; Benefits'!I$6</f>
        <v>0.15390000000000001</v>
      </c>
      <c r="T1817" s="7">
        <f t="shared" si="306"/>
        <v>0</v>
      </c>
      <c r="U1817" s="7">
        <f t="shared" si="307"/>
        <v>0</v>
      </c>
      <c r="V1817" s="7">
        <f t="shared" si="308"/>
        <v>0</v>
      </c>
      <c r="W1817" s="7">
        <f t="shared" si="309"/>
        <v>0</v>
      </c>
      <c r="X1817" s="18">
        <f t="shared" si="310"/>
        <v>0</v>
      </c>
      <c r="Y1817" s="2"/>
      <c r="Z1817" s="2"/>
      <c r="AA1817" s="2"/>
      <c r="AB1817" s="2"/>
      <c r="AC1817" s="2"/>
      <c r="AD1817" s="2"/>
      <c r="AE1817" s="2"/>
      <c r="AF1817" s="2"/>
      <c r="AG1817" s="2"/>
      <c r="AH1817" s="2"/>
      <c r="AI1817" s="2"/>
      <c r="AJ1817" s="2"/>
      <c r="AK1817" s="2"/>
      <c r="AL1817" s="2"/>
      <c r="AM1817" s="2"/>
      <c r="AN1817" s="2"/>
      <c r="AO1817" s="2"/>
      <c r="AP1817" s="2"/>
      <c r="AQ1817" s="2"/>
      <c r="AR1817" s="2"/>
      <c r="AS1817" s="2"/>
      <c r="AT1817" s="2"/>
      <c r="AU1817" s="2"/>
      <c r="AV1817" s="2"/>
      <c r="AW1817" s="2"/>
      <c r="AX1817" s="2"/>
      <c r="AY1817" s="2"/>
      <c r="AZ1817" s="2"/>
      <c r="BA1817" s="2"/>
      <c r="BB1817" s="2"/>
      <c r="BC1817" s="2"/>
      <c r="BD1817" s="2"/>
      <c r="BE1817" s="2"/>
      <c r="BF1817" s="2"/>
      <c r="BG1817" s="2"/>
      <c r="BH1817" s="2"/>
      <c r="BI1817" s="2"/>
      <c r="BJ1817" s="2"/>
      <c r="BK1817" s="2"/>
      <c r="BL1817" s="2"/>
      <c r="BM1817" s="2"/>
      <c r="BN1817" s="2"/>
      <c r="BO1817" s="2"/>
      <c r="BP1817" s="2"/>
      <c r="BQ1817" s="2"/>
      <c r="BR1817" s="2"/>
      <c r="BS1817" s="2"/>
      <c r="BT1817" s="2"/>
      <c r="BU1817" s="2"/>
      <c r="BV1817" s="2"/>
      <c r="BW1817" s="2"/>
      <c r="BX1817" s="2"/>
      <c r="BY1817" s="2"/>
      <c r="BZ1817" s="2"/>
      <c r="CA1817" s="2"/>
      <c r="CB1817" s="2"/>
      <c r="CC1817" s="2"/>
      <c r="CD1817" s="2"/>
      <c r="CE1817" s="2"/>
      <c r="CF1817" s="2"/>
      <c r="CG1817" s="2"/>
      <c r="CH1817" s="2"/>
      <c r="CI1817" s="2"/>
      <c r="CJ1817" s="2"/>
      <c r="CK1817" s="2"/>
      <c r="CL1817" s="2"/>
      <c r="CM1817" s="2"/>
      <c r="CN1817" s="2"/>
      <c r="CO1817" s="2"/>
      <c r="CP1817" s="2"/>
      <c r="CQ1817" s="2"/>
      <c r="CR1817" s="2"/>
      <c r="CS1817" s="2"/>
      <c r="CT1817" s="2"/>
      <c r="CU1817" s="2"/>
      <c r="CV1817" s="2"/>
      <c r="CW1817" s="2"/>
      <c r="CX1817" s="2"/>
      <c r="CY1817" s="2"/>
      <c r="CZ1817" s="2"/>
      <c r="DA1817" s="2"/>
      <c r="DB1817" s="2"/>
      <c r="DC1817" s="2"/>
      <c r="DD1817" s="2"/>
      <c r="DE1817" s="2"/>
      <c r="DF1817" s="2"/>
      <c r="DG1817" s="2"/>
      <c r="DH1817" s="2"/>
      <c r="DI1817" s="2"/>
      <c r="DJ1817" s="2"/>
      <c r="DK1817" s="2"/>
      <c r="DL1817" s="2"/>
      <c r="DM1817" s="2"/>
      <c r="DN1817" s="2"/>
      <c r="DO1817" s="2"/>
      <c r="DP1817" s="2"/>
      <c r="DQ1817" s="2"/>
      <c r="DR1817" s="2"/>
      <c r="DS1817" s="2"/>
      <c r="DT1817" s="2"/>
      <c r="DU1817" s="2"/>
      <c r="DV1817" s="2"/>
      <c r="DW1817" s="2"/>
      <c r="DX1817" s="2"/>
      <c r="DY1817" s="2"/>
      <c r="DZ1817" s="2"/>
      <c r="EA1817" s="2"/>
      <c r="EB1817" s="2"/>
      <c r="EC1817" s="2"/>
      <c r="ED1817" s="2"/>
      <c r="EE1817" s="2"/>
      <c r="EF1817" s="2"/>
      <c r="EG1817" s="2"/>
      <c r="EH1817" s="2"/>
      <c r="EI1817" s="2"/>
      <c r="EJ1817" s="2"/>
      <c r="EK1817" s="2"/>
      <c r="EL1817" s="2"/>
      <c r="EM1817" s="2"/>
      <c r="EN1817" s="2"/>
      <c r="EO1817" s="2"/>
      <c r="EP1817" s="2"/>
      <c r="EQ1817" s="2"/>
      <c r="ER1817" s="2"/>
      <c r="ES1817" s="2"/>
      <c r="ET1817" s="2"/>
      <c r="EU1817" s="2"/>
      <c r="EV1817" s="2"/>
      <c r="EW1817" s="2"/>
      <c r="EX1817" s="2"/>
      <c r="EY1817" s="2"/>
      <c r="EZ1817" s="2"/>
      <c r="FA1817" s="2"/>
      <c r="FB1817" s="2"/>
      <c r="FC1817" s="2"/>
    </row>
    <row r="1818" spans="1:159" s="4" customFormat="1">
      <c r="A1818" t="s">
        <v>2337</v>
      </c>
      <c r="B1818" t="s">
        <v>2762</v>
      </c>
      <c r="C1818" s="3">
        <v>4145</v>
      </c>
      <c r="D1818" t="s">
        <v>1617</v>
      </c>
      <c r="E1818" s="78" t="str">
        <f>IFERROR(VLOOKUP($C1818,'2025-26 School Level AAFTE'!$C$2:$L$2349,9,FALSE), "No")</f>
        <v>No</v>
      </c>
      <c r="F1818" s="67">
        <f>IFERROR(VLOOKUP($C1818,'2025-26 School Level AAFTE'!$C$2:$J$2349,8,FALSE), 0)</f>
        <v>693.28</v>
      </c>
      <c r="G1818" s="69">
        <f>IFERROR(IF(E1818= "yes",VLOOKUP(C1818,Summary!$B:$I,6,0),0),0)</f>
        <v>0</v>
      </c>
      <c r="H1818" s="68">
        <f t="shared" si="301"/>
        <v>0</v>
      </c>
      <c r="I1818" s="110">
        <f>VLOOKUP($A1818,'2026-27 Salary &amp; Benefits'!$A:$I,3,FALSE)</f>
        <v>1.18</v>
      </c>
      <c r="J1818" s="110">
        <f>VLOOKUP($A1818,'2026-27 Salary &amp; Benefits'!$A:$I,4,FALSE)</f>
        <v>1.22</v>
      </c>
      <c r="K1818" s="101">
        <f t="shared" si="302"/>
        <v>0</v>
      </c>
      <c r="L1818" s="100">
        <f t="shared" si="303"/>
        <v>0</v>
      </c>
      <c r="M1818" s="102">
        <f>'2026-27 Salary &amp; Benefits'!$E$6</f>
        <v>78209</v>
      </c>
      <c r="N1818" s="102">
        <f>'2026-27 Salary &amp; Benefits'!$F$6</f>
        <v>82248</v>
      </c>
      <c r="O1818" s="7">
        <f t="shared" si="304"/>
        <v>0</v>
      </c>
      <c r="P1818" s="7">
        <f t="shared" si="305"/>
        <v>0</v>
      </c>
      <c r="Q1818" s="7">
        <f>'2026-27 Salary &amp; Benefits'!G$6</f>
        <v>16817.759999999998</v>
      </c>
      <c r="R1818" s="103">
        <f>'2026-27 Salary &amp; Benefits'!H$6</f>
        <v>0.16020000000000001</v>
      </c>
      <c r="S1818" s="103">
        <f>'2026-27 Salary &amp; Benefits'!I$6</f>
        <v>0.15390000000000001</v>
      </c>
      <c r="T1818" s="7">
        <f t="shared" si="306"/>
        <v>0</v>
      </c>
      <c r="U1818" s="7">
        <f t="shared" si="307"/>
        <v>0</v>
      </c>
      <c r="V1818" s="7">
        <f t="shared" si="308"/>
        <v>0</v>
      </c>
      <c r="W1818" s="7">
        <f t="shared" si="309"/>
        <v>0</v>
      </c>
      <c r="X1818" s="18">
        <f t="shared" si="310"/>
        <v>0</v>
      </c>
      <c r="Y1818" s="2"/>
      <c r="Z1818" s="2"/>
      <c r="AA1818" s="2"/>
      <c r="AB1818" s="2"/>
      <c r="AC1818" s="2"/>
      <c r="AD1818" s="2"/>
      <c r="AE1818" s="2"/>
      <c r="AF1818" s="2"/>
      <c r="AG1818" s="2"/>
      <c r="AH1818" s="2"/>
      <c r="AI1818" s="2"/>
      <c r="AJ1818" s="2"/>
      <c r="AK1818" s="2"/>
      <c r="AL1818" s="2"/>
      <c r="AM1818" s="2"/>
      <c r="AN1818" s="2"/>
      <c r="AO1818" s="2"/>
      <c r="AP1818" s="2"/>
      <c r="AQ1818" s="2"/>
      <c r="AR1818" s="2"/>
      <c r="AS1818" s="2"/>
      <c r="AT1818" s="2"/>
      <c r="AU1818" s="2"/>
      <c r="AV1818" s="2"/>
      <c r="AW1818" s="2"/>
      <c r="AX1818" s="2"/>
      <c r="AY1818" s="2"/>
      <c r="AZ1818" s="2"/>
      <c r="BA1818" s="2"/>
      <c r="BB1818" s="2"/>
      <c r="BC1818" s="2"/>
      <c r="BD1818" s="2"/>
      <c r="BE1818" s="2"/>
      <c r="BF1818" s="2"/>
      <c r="BG1818" s="2"/>
      <c r="BH1818" s="2"/>
      <c r="BI1818" s="2"/>
      <c r="BJ1818" s="2"/>
      <c r="BK1818" s="2"/>
      <c r="BL1818" s="2"/>
      <c r="BM1818" s="2"/>
      <c r="BN1818" s="2"/>
      <c r="BO1818" s="2"/>
      <c r="BP1818" s="2"/>
      <c r="BQ1818" s="2"/>
      <c r="BR1818" s="2"/>
      <c r="BS1818" s="2"/>
      <c r="BT1818" s="2"/>
      <c r="BU1818" s="2"/>
      <c r="BV1818" s="2"/>
      <c r="BW1818" s="2"/>
      <c r="BX1818" s="2"/>
      <c r="BY1818" s="2"/>
      <c r="BZ1818" s="2"/>
      <c r="CA1818" s="2"/>
      <c r="CB1818" s="2"/>
      <c r="CC1818" s="2"/>
      <c r="CD1818" s="2"/>
      <c r="CE1818" s="2"/>
      <c r="CF1818" s="2"/>
      <c r="CG1818" s="2"/>
      <c r="CH1818" s="2"/>
      <c r="CI1818" s="2"/>
      <c r="CJ1818" s="2"/>
      <c r="CK1818" s="2"/>
      <c r="CL1818" s="2"/>
      <c r="CM1818" s="2"/>
      <c r="CN1818" s="2"/>
      <c r="CO1818" s="2"/>
      <c r="CP1818" s="2"/>
      <c r="CQ1818" s="2"/>
      <c r="CR1818" s="2"/>
      <c r="CS1818" s="2"/>
      <c r="CT1818" s="2"/>
      <c r="CU1818" s="2"/>
      <c r="CV1818" s="2"/>
      <c r="CW1818" s="2"/>
      <c r="CX1818" s="2"/>
      <c r="CY1818" s="2"/>
      <c r="CZ1818" s="2"/>
      <c r="DA1818" s="2"/>
      <c r="DB1818" s="2"/>
      <c r="DC1818" s="2"/>
      <c r="DD1818" s="2"/>
      <c r="DE1818" s="2"/>
      <c r="DF1818" s="2"/>
      <c r="DG1818" s="2"/>
      <c r="DH1818" s="2"/>
      <c r="DI1818" s="2"/>
      <c r="DJ1818" s="2"/>
      <c r="DK1818" s="2"/>
      <c r="DL1818" s="2"/>
      <c r="DM1818" s="2"/>
      <c r="DN1818" s="2"/>
      <c r="DO1818" s="2"/>
      <c r="DP1818" s="2"/>
      <c r="DQ1818" s="2"/>
      <c r="DR1818" s="2"/>
      <c r="DS1818" s="2"/>
      <c r="DT1818" s="2"/>
      <c r="DU1818" s="2"/>
      <c r="DV1818" s="2"/>
      <c r="DW1818" s="2"/>
      <c r="DX1818" s="2"/>
      <c r="DY1818" s="2"/>
      <c r="DZ1818" s="2"/>
      <c r="EA1818" s="2"/>
      <c r="EB1818" s="2"/>
      <c r="EC1818" s="2"/>
      <c r="ED1818" s="2"/>
      <c r="EE1818" s="2"/>
      <c r="EF1818" s="2"/>
      <c r="EG1818" s="2"/>
      <c r="EH1818" s="2"/>
      <c r="EI1818" s="2"/>
      <c r="EJ1818" s="2"/>
      <c r="EK1818" s="2"/>
      <c r="EL1818" s="2"/>
      <c r="EM1818" s="2"/>
      <c r="EN1818" s="2"/>
      <c r="EO1818" s="2"/>
      <c r="EP1818" s="2"/>
      <c r="EQ1818" s="2"/>
      <c r="ER1818" s="2"/>
      <c r="ES1818" s="2"/>
      <c r="ET1818" s="2"/>
      <c r="EU1818" s="2"/>
      <c r="EV1818" s="2"/>
      <c r="EW1818" s="2"/>
      <c r="EX1818" s="2"/>
      <c r="EY1818" s="2"/>
      <c r="EZ1818" s="2"/>
      <c r="FA1818" s="2"/>
      <c r="FB1818" s="2"/>
      <c r="FC1818" s="2"/>
    </row>
    <row r="1819" spans="1:159" s="4" customFormat="1">
      <c r="A1819" s="50" t="s">
        <v>2223</v>
      </c>
      <c r="B1819" s="59" t="s">
        <v>2763</v>
      </c>
      <c r="C1819" s="60">
        <v>5015</v>
      </c>
      <c r="D1819" s="59" t="s">
        <v>809</v>
      </c>
      <c r="E1819" s="78" t="str">
        <f>IFERROR(VLOOKUP($C1819,'2025-26 School Level AAFTE'!$C$2:$L$2349,9,FALSE), "No")</f>
        <v>No</v>
      </c>
      <c r="F1819" s="67">
        <f>IFERROR(VLOOKUP($C1819,'2025-26 School Level AAFTE'!$C$2:$J$2349,8,FALSE), 0)</f>
        <v>446.3</v>
      </c>
      <c r="G1819" s="69">
        <f>IFERROR(IF(E1819= "yes",VLOOKUP(C1819,Summary!$B:$I,6,0),0),0)</f>
        <v>0</v>
      </c>
      <c r="H1819" s="68">
        <f t="shared" si="301"/>
        <v>0</v>
      </c>
      <c r="I1819" s="110">
        <f>VLOOKUP($A1819,'2026-27 Salary &amp; Benefits'!$A:$I,3,FALSE)</f>
        <v>1.18</v>
      </c>
      <c r="J1819" s="110">
        <f>VLOOKUP($A1819,'2026-27 Salary &amp; Benefits'!$A:$I,4,FALSE)</f>
        <v>1.18</v>
      </c>
      <c r="K1819" s="101">
        <f t="shared" si="302"/>
        <v>0</v>
      </c>
      <c r="L1819" s="100">
        <f t="shared" si="303"/>
        <v>0</v>
      </c>
      <c r="M1819" s="102">
        <f>'2026-27 Salary &amp; Benefits'!$E$6</f>
        <v>78209</v>
      </c>
      <c r="N1819" s="102">
        <f>'2026-27 Salary &amp; Benefits'!$F$6</f>
        <v>82248</v>
      </c>
      <c r="O1819" s="7">
        <f t="shared" si="304"/>
        <v>0</v>
      </c>
      <c r="P1819" s="7">
        <f t="shared" si="305"/>
        <v>0</v>
      </c>
      <c r="Q1819" s="7">
        <f>'2026-27 Salary &amp; Benefits'!G$6</f>
        <v>16817.759999999998</v>
      </c>
      <c r="R1819" s="103">
        <f>'2026-27 Salary &amp; Benefits'!H$6</f>
        <v>0.16020000000000001</v>
      </c>
      <c r="S1819" s="103">
        <f>'2026-27 Salary &amp; Benefits'!I$6</f>
        <v>0.15390000000000001</v>
      </c>
      <c r="T1819" s="7">
        <f t="shared" si="306"/>
        <v>0</v>
      </c>
      <c r="U1819" s="7">
        <f t="shared" si="307"/>
        <v>0</v>
      </c>
      <c r="V1819" s="7">
        <f t="shared" si="308"/>
        <v>0</v>
      </c>
      <c r="W1819" s="7">
        <f t="shared" si="309"/>
        <v>0</v>
      </c>
      <c r="X1819" s="18">
        <f t="shared" si="310"/>
        <v>0</v>
      </c>
      <c r="Y1819" s="2"/>
      <c r="Z1819" s="2"/>
      <c r="AA1819" s="2"/>
      <c r="AB1819" s="2"/>
      <c r="AC1819" s="2"/>
      <c r="AD1819" s="2"/>
      <c r="AE1819" s="2"/>
      <c r="AF1819" s="2"/>
      <c r="AG1819" s="2"/>
      <c r="AH1819" s="2"/>
      <c r="AI1819" s="2"/>
      <c r="AJ1819" s="2"/>
      <c r="AK1819" s="2"/>
      <c r="AL1819" s="2"/>
      <c r="AM1819" s="2"/>
      <c r="AN1819" s="2"/>
      <c r="AO1819" s="2"/>
      <c r="AP1819" s="2"/>
      <c r="AQ1819" s="2"/>
      <c r="AR1819" s="2"/>
      <c r="AS1819" s="2"/>
      <c r="AT1819" s="2"/>
      <c r="AU1819" s="2"/>
      <c r="AV1819" s="2"/>
      <c r="AW1819" s="2"/>
      <c r="AX1819" s="2"/>
      <c r="AY1819" s="2"/>
      <c r="AZ1819" s="2"/>
      <c r="BA1819" s="2"/>
      <c r="BB1819" s="2"/>
      <c r="BC1819" s="2"/>
      <c r="BD1819" s="2"/>
      <c r="BE1819" s="2"/>
      <c r="BF1819" s="2"/>
      <c r="BG1819" s="2"/>
      <c r="BH1819" s="2"/>
      <c r="BI1819" s="2"/>
      <c r="BJ1819" s="2"/>
      <c r="BK1819" s="2"/>
      <c r="BL1819" s="2"/>
      <c r="BM1819" s="2"/>
      <c r="BN1819" s="2"/>
      <c r="BO1819" s="2"/>
      <c r="BP1819" s="2"/>
      <c r="BQ1819" s="2"/>
      <c r="BR1819" s="2"/>
      <c r="BS1819" s="2"/>
      <c r="BT1819" s="2"/>
      <c r="BU1819" s="2"/>
      <c r="BV1819" s="2"/>
      <c r="BW1819" s="2"/>
      <c r="BX1819" s="2"/>
      <c r="BY1819" s="2"/>
      <c r="BZ1819" s="2"/>
      <c r="CA1819" s="2"/>
      <c r="CB1819" s="2"/>
      <c r="CC1819" s="2"/>
      <c r="CD1819" s="2"/>
      <c r="CE1819" s="2"/>
      <c r="CF1819" s="2"/>
      <c r="CG1819" s="2"/>
      <c r="CH1819" s="2"/>
      <c r="CI1819" s="2"/>
      <c r="CJ1819" s="2"/>
      <c r="CK1819" s="2"/>
      <c r="CL1819" s="2"/>
      <c r="CM1819" s="2"/>
      <c r="CN1819" s="2"/>
      <c r="CO1819" s="2"/>
      <c r="CP1819" s="2"/>
      <c r="CQ1819" s="2"/>
      <c r="CR1819" s="2"/>
      <c r="CS1819" s="2"/>
      <c r="CT1819" s="2"/>
      <c r="CU1819" s="2"/>
      <c r="CV1819" s="2"/>
      <c r="CW1819" s="2"/>
      <c r="CX1819" s="2"/>
      <c r="CY1819" s="2"/>
      <c r="CZ1819" s="2"/>
      <c r="DA1819" s="2"/>
      <c r="DB1819" s="2"/>
      <c r="DC1819" s="2"/>
      <c r="DD1819" s="2"/>
      <c r="DE1819" s="2"/>
      <c r="DF1819" s="2"/>
      <c r="DG1819" s="2"/>
      <c r="DH1819" s="2"/>
      <c r="DI1819" s="2"/>
      <c r="DJ1819" s="2"/>
      <c r="DK1819" s="2"/>
      <c r="DL1819" s="2"/>
      <c r="DM1819" s="2"/>
      <c r="DN1819" s="2"/>
      <c r="DO1819" s="2"/>
      <c r="DP1819" s="2"/>
      <c r="DQ1819" s="2"/>
      <c r="DR1819" s="2"/>
      <c r="DS1819" s="2"/>
      <c r="DT1819" s="2"/>
      <c r="DU1819" s="2"/>
      <c r="DV1819" s="2"/>
      <c r="DW1819" s="2"/>
      <c r="DX1819" s="2"/>
      <c r="DY1819" s="2"/>
      <c r="DZ1819" s="2"/>
      <c r="EA1819" s="2"/>
      <c r="EB1819" s="2"/>
      <c r="EC1819" s="2"/>
      <c r="ED1819" s="2"/>
      <c r="EE1819" s="2"/>
      <c r="EF1819" s="2"/>
      <c r="EG1819" s="2"/>
      <c r="EH1819" s="2"/>
      <c r="EI1819" s="2"/>
      <c r="EJ1819" s="2"/>
      <c r="EK1819" s="2"/>
      <c r="EL1819" s="2"/>
      <c r="EM1819" s="2"/>
      <c r="EN1819" s="2"/>
      <c r="EO1819" s="2"/>
      <c r="EP1819" s="2"/>
      <c r="EQ1819" s="2"/>
      <c r="ER1819" s="2"/>
      <c r="ES1819" s="2"/>
      <c r="ET1819" s="2"/>
      <c r="EU1819" s="2"/>
      <c r="EV1819" s="2"/>
      <c r="EW1819" s="2"/>
      <c r="EX1819" s="2"/>
      <c r="EY1819" s="2"/>
      <c r="EZ1819" s="2"/>
      <c r="FA1819" s="2"/>
      <c r="FB1819" s="2"/>
      <c r="FC1819" s="2"/>
    </row>
    <row r="1820" spans="1:159" s="4" customFormat="1">
      <c r="A1820" s="50" t="s">
        <v>2223</v>
      </c>
      <c r="B1820" s="59" t="s">
        <v>2763</v>
      </c>
      <c r="C1820" s="60">
        <v>4397</v>
      </c>
      <c r="D1820" s="59" t="s">
        <v>808</v>
      </c>
      <c r="E1820" s="78" t="str">
        <f>IFERROR(VLOOKUP($C1820,'2025-26 School Level AAFTE'!$C$2:$L$2349,9,FALSE), "No")</f>
        <v>No</v>
      </c>
      <c r="F1820" s="67">
        <f>IFERROR(VLOOKUP($C1820,'2025-26 School Level AAFTE'!$C$2:$J$2349,8,FALSE), 0)</f>
        <v>555.51</v>
      </c>
      <c r="G1820" s="69">
        <f>IFERROR(IF(E1820= "yes",VLOOKUP(C1820,Summary!$B:$I,6,0),0),0)</f>
        <v>0</v>
      </c>
      <c r="H1820" s="68">
        <f t="shared" si="301"/>
        <v>0</v>
      </c>
      <c r="I1820" s="110">
        <f>VLOOKUP($A1820,'2026-27 Salary &amp; Benefits'!$A:$I,3,FALSE)</f>
        <v>1.18</v>
      </c>
      <c r="J1820" s="110">
        <f>VLOOKUP($A1820,'2026-27 Salary &amp; Benefits'!$A:$I,4,FALSE)</f>
        <v>1.18</v>
      </c>
      <c r="K1820" s="101">
        <f t="shared" si="302"/>
        <v>0</v>
      </c>
      <c r="L1820" s="100">
        <f t="shared" si="303"/>
        <v>0</v>
      </c>
      <c r="M1820" s="102">
        <f>'2026-27 Salary &amp; Benefits'!$E$6</f>
        <v>78209</v>
      </c>
      <c r="N1820" s="102">
        <f>'2026-27 Salary &amp; Benefits'!$F$6</f>
        <v>82248</v>
      </c>
      <c r="O1820" s="7">
        <f t="shared" si="304"/>
        <v>0</v>
      </c>
      <c r="P1820" s="7">
        <f t="shared" si="305"/>
        <v>0</v>
      </c>
      <c r="Q1820" s="7">
        <f>'2026-27 Salary &amp; Benefits'!G$6</f>
        <v>16817.759999999998</v>
      </c>
      <c r="R1820" s="103">
        <f>'2026-27 Salary &amp; Benefits'!H$6</f>
        <v>0.16020000000000001</v>
      </c>
      <c r="S1820" s="103">
        <f>'2026-27 Salary &amp; Benefits'!I$6</f>
        <v>0.15390000000000001</v>
      </c>
      <c r="T1820" s="7">
        <f t="shared" si="306"/>
        <v>0</v>
      </c>
      <c r="U1820" s="7">
        <f t="shared" si="307"/>
        <v>0</v>
      </c>
      <c r="V1820" s="7">
        <f t="shared" si="308"/>
        <v>0</v>
      </c>
      <c r="W1820" s="7">
        <f t="shared" si="309"/>
        <v>0</v>
      </c>
      <c r="X1820" s="18">
        <f t="shared" si="310"/>
        <v>0</v>
      </c>
      <c r="Y1820" s="2"/>
      <c r="Z1820" s="2"/>
      <c r="AA1820" s="2"/>
      <c r="AB1820" s="2"/>
      <c r="AC1820" s="2"/>
      <c r="AD1820" s="2"/>
      <c r="AE1820" s="2"/>
      <c r="AF1820" s="2"/>
      <c r="AG1820" s="2"/>
      <c r="AH1820" s="2"/>
      <c r="AI1820" s="2"/>
      <c r="AJ1820" s="2"/>
      <c r="AK1820" s="2"/>
      <c r="AL1820" s="2"/>
      <c r="AM1820" s="2"/>
      <c r="AN1820" s="2"/>
      <c r="AO1820" s="2"/>
      <c r="AP1820" s="2"/>
      <c r="AQ1820" s="2"/>
      <c r="AR1820" s="2"/>
      <c r="AS1820" s="2"/>
      <c r="AT1820" s="2"/>
      <c r="AU1820" s="2"/>
      <c r="AV1820" s="2"/>
      <c r="AW1820" s="2"/>
      <c r="AX1820" s="2"/>
      <c r="AY1820" s="2"/>
      <c r="AZ1820" s="2"/>
      <c r="BA1820" s="2"/>
      <c r="BB1820" s="2"/>
      <c r="BC1820" s="2"/>
      <c r="BD1820" s="2"/>
      <c r="BE1820" s="2"/>
      <c r="BF1820" s="2"/>
      <c r="BG1820" s="2"/>
      <c r="BH1820" s="2"/>
      <c r="BI1820" s="2"/>
      <c r="BJ1820" s="2"/>
      <c r="BK1820" s="2"/>
      <c r="BL1820" s="2"/>
      <c r="BM1820" s="2"/>
      <c r="BN1820" s="2"/>
      <c r="BO1820" s="2"/>
      <c r="BP1820" s="2"/>
      <c r="BQ1820" s="2"/>
      <c r="BR1820" s="2"/>
      <c r="BS1820" s="2"/>
      <c r="BT1820" s="2"/>
      <c r="BU1820" s="2"/>
      <c r="BV1820" s="2"/>
      <c r="BW1820" s="2"/>
      <c r="BX1820" s="2"/>
      <c r="BY1820" s="2"/>
      <c r="BZ1820" s="2"/>
      <c r="CA1820" s="2"/>
      <c r="CB1820" s="2"/>
      <c r="CC1820" s="2"/>
      <c r="CD1820" s="2"/>
      <c r="CE1820" s="2"/>
      <c r="CF1820" s="2"/>
      <c r="CG1820" s="2"/>
      <c r="CH1820" s="2"/>
      <c r="CI1820" s="2"/>
      <c r="CJ1820" s="2"/>
      <c r="CK1820" s="2"/>
      <c r="CL1820" s="2"/>
      <c r="CM1820" s="2"/>
      <c r="CN1820" s="2"/>
      <c r="CO1820" s="2"/>
      <c r="CP1820" s="2"/>
      <c r="CQ1820" s="2"/>
      <c r="CR1820" s="2"/>
      <c r="CS1820" s="2"/>
      <c r="CT1820" s="2"/>
      <c r="CU1820" s="2"/>
      <c r="CV1820" s="2"/>
      <c r="CW1820" s="2"/>
      <c r="CX1820" s="2"/>
      <c r="CY1820" s="2"/>
      <c r="CZ1820" s="2"/>
      <c r="DA1820" s="2"/>
      <c r="DB1820" s="2"/>
      <c r="DC1820" s="2"/>
      <c r="DD1820" s="2"/>
      <c r="DE1820" s="2"/>
      <c r="DF1820" s="2"/>
      <c r="DG1820" s="2"/>
      <c r="DH1820" s="2"/>
      <c r="DI1820" s="2"/>
      <c r="DJ1820" s="2"/>
      <c r="DK1820" s="2"/>
      <c r="DL1820" s="2"/>
      <c r="DM1820" s="2"/>
      <c r="DN1820" s="2"/>
      <c r="DO1820" s="2"/>
      <c r="DP1820" s="2"/>
      <c r="DQ1820" s="2"/>
      <c r="DR1820" s="2"/>
      <c r="DS1820" s="2"/>
      <c r="DT1820" s="2"/>
      <c r="DU1820" s="2"/>
      <c r="DV1820" s="2"/>
      <c r="DW1820" s="2"/>
      <c r="DX1820" s="2"/>
      <c r="DY1820" s="2"/>
      <c r="DZ1820" s="2"/>
      <c r="EA1820" s="2"/>
      <c r="EB1820" s="2"/>
      <c r="EC1820" s="2"/>
      <c r="ED1820" s="2"/>
      <c r="EE1820" s="2"/>
      <c r="EF1820" s="2"/>
      <c r="EG1820" s="2"/>
      <c r="EH1820" s="2"/>
      <c r="EI1820" s="2"/>
      <c r="EJ1820" s="2"/>
      <c r="EK1820" s="2"/>
      <c r="EL1820" s="2"/>
      <c r="EM1820" s="2"/>
      <c r="EN1820" s="2"/>
      <c r="EO1820" s="2"/>
      <c r="EP1820" s="2"/>
      <c r="EQ1820" s="2"/>
      <c r="ER1820" s="2"/>
      <c r="ES1820" s="2"/>
      <c r="ET1820" s="2"/>
      <c r="EU1820" s="2"/>
      <c r="EV1820" s="2"/>
      <c r="EW1820" s="2"/>
      <c r="EX1820" s="2"/>
      <c r="EY1820" s="2"/>
      <c r="EZ1820" s="2"/>
      <c r="FA1820" s="2"/>
      <c r="FB1820" s="2"/>
      <c r="FC1820" s="2"/>
    </row>
    <row r="1821" spans="1:159" s="4" customFormat="1">
      <c r="A1821" s="50" t="s">
        <v>2223</v>
      </c>
      <c r="B1821" s="59" t="s">
        <v>2763</v>
      </c>
      <c r="C1821" s="60">
        <v>4308</v>
      </c>
      <c r="D1821" s="59" t="s">
        <v>807</v>
      </c>
      <c r="E1821" s="78" t="str">
        <f>IFERROR(VLOOKUP($C1821,'2025-26 School Level AAFTE'!$C$2:$L$2349,9,FALSE), "No")</f>
        <v>No</v>
      </c>
      <c r="F1821" s="67">
        <f>IFERROR(VLOOKUP($C1821,'2025-26 School Level AAFTE'!$C$2:$J$2349,8,FALSE), 0)</f>
        <v>585.78</v>
      </c>
      <c r="G1821" s="69">
        <f>IFERROR(IF(E1821= "yes",VLOOKUP(C1821,Summary!$B:$I,6,0),0),0)</f>
        <v>0</v>
      </c>
      <c r="H1821" s="68">
        <f t="shared" si="301"/>
        <v>0</v>
      </c>
      <c r="I1821" s="110">
        <f>VLOOKUP($A1821,'2026-27 Salary &amp; Benefits'!$A:$I,3,FALSE)</f>
        <v>1.18</v>
      </c>
      <c r="J1821" s="110">
        <f>VLOOKUP($A1821,'2026-27 Salary &amp; Benefits'!$A:$I,4,FALSE)</f>
        <v>1.18</v>
      </c>
      <c r="K1821" s="101">
        <f t="shared" si="302"/>
        <v>0</v>
      </c>
      <c r="L1821" s="100">
        <f t="shared" si="303"/>
        <v>0</v>
      </c>
      <c r="M1821" s="102">
        <f>'2026-27 Salary &amp; Benefits'!$E$6</f>
        <v>78209</v>
      </c>
      <c r="N1821" s="102">
        <f>'2026-27 Salary &amp; Benefits'!$F$6</f>
        <v>82248</v>
      </c>
      <c r="O1821" s="7">
        <f t="shared" si="304"/>
        <v>0</v>
      </c>
      <c r="P1821" s="7">
        <f t="shared" si="305"/>
        <v>0</v>
      </c>
      <c r="Q1821" s="7">
        <f>'2026-27 Salary &amp; Benefits'!G$6</f>
        <v>16817.759999999998</v>
      </c>
      <c r="R1821" s="103">
        <f>'2026-27 Salary &amp; Benefits'!H$6</f>
        <v>0.16020000000000001</v>
      </c>
      <c r="S1821" s="103">
        <f>'2026-27 Salary &amp; Benefits'!I$6</f>
        <v>0.15390000000000001</v>
      </c>
      <c r="T1821" s="7">
        <f t="shared" si="306"/>
        <v>0</v>
      </c>
      <c r="U1821" s="7">
        <f t="shared" si="307"/>
        <v>0</v>
      </c>
      <c r="V1821" s="7">
        <f t="shared" si="308"/>
        <v>0</v>
      </c>
      <c r="W1821" s="7">
        <f t="shared" si="309"/>
        <v>0</v>
      </c>
      <c r="X1821" s="18">
        <f t="shared" si="310"/>
        <v>0</v>
      </c>
      <c r="Y1821" s="2"/>
      <c r="Z1821" s="2"/>
      <c r="AA1821" s="2"/>
      <c r="AB1821" s="2"/>
      <c r="AC1821" s="2"/>
      <c r="AD1821" s="2"/>
      <c r="AE1821" s="2"/>
      <c r="AF1821" s="2"/>
      <c r="AG1821" s="2"/>
      <c r="AH1821" s="2"/>
      <c r="AI1821" s="2"/>
      <c r="AJ1821" s="2"/>
      <c r="AK1821" s="2"/>
      <c r="AL1821" s="2"/>
      <c r="AM1821" s="2"/>
      <c r="AN1821" s="2"/>
      <c r="AO1821" s="2"/>
      <c r="AP1821" s="2"/>
      <c r="AQ1821" s="2"/>
      <c r="AR1821" s="2"/>
      <c r="AS1821" s="2"/>
      <c r="AT1821" s="2"/>
      <c r="AU1821" s="2"/>
      <c r="AV1821" s="2"/>
      <c r="AW1821" s="2"/>
      <c r="AX1821" s="2"/>
      <c r="AY1821" s="2"/>
      <c r="AZ1821" s="2"/>
      <c r="BA1821" s="2"/>
      <c r="BB1821" s="2"/>
      <c r="BC1821" s="2"/>
      <c r="BD1821" s="2"/>
      <c r="BE1821" s="2"/>
      <c r="BF1821" s="2"/>
      <c r="BG1821" s="2"/>
      <c r="BH1821" s="2"/>
      <c r="BI1821" s="2"/>
      <c r="BJ1821" s="2"/>
      <c r="BK1821" s="2"/>
      <c r="BL1821" s="2"/>
      <c r="BM1821" s="2"/>
      <c r="BN1821" s="2"/>
      <c r="BO1821" s="2"/>
      <c r="BP1821" s="2"/>
      <c r="BQ1821" s="2"/>
      <c r="BR1821" s="2"/>
      <c r="BS1821" s="2"/>
      <c r="BT1821" s="2"/>
      <c r="BU1821" s="2"/>
      <c r="BV1821" s="2"/>
      <c r="BW1821" s="2"/>
      <c r="BX1821" s="2"/>
      <c r="BY1821" s="2"/>
      <c r="BZ1821" s="2"/>
      <c r="CA1821" s="2"/>
      <c r="CB1821" s="2"/>
      <c r="CC1821" s="2"/>
      <c r="CD1821" s="2"/>
      <c r="CE1821" s="2"/>
      <c r="CF1821" s="2"/>
      <c r="CG1821" s="2"/>
      <c r="CH1821" s="2"/>
      <c r="CI1821" s="2"/>
      <c r="CJ1821" s="2"/>
      <c r="CK1821" s="2"/>
      <c r="CL1821" s="2"/>
      <c r="CM1821" s="2"/>
      <c r="CN1821" s="2"/>
      <c r="CO1821" s="2"/>
      <c r="CP1821" s="2"/>
      <c r="CQ1821" s="2"/>
      <c r="CR1821" s="2"/>
      <c r="CS1821" s="2"/>
      <c r="CT1821" s="2"/>
      <c r="CU1821" s="2"/>
      <c r="CV1821" s="2"/>
      <c r="CW1821" s="2"/>
      <c r="CX1821" s="2"/>
      <c r="CY1821" s="2"/>
      <c r="CZ1821" s="2"/>
      <c r="DA1821" s="2"/>
      <c r="DB1821" s="2"/>
      <c r="DC1821" s="2"/>
      <c r="DD1821" s="2"/>
      <c r="DE1821" s="2"/>
      <c r="DF1821" s="2"/>
      <c r="DG1821" s="2"/>
      <c r="DH1821" s="2"/>
      <c r="DI1821" s="2"/>
      <c r="DJ1821" s="2"/>
      <c r="DK1821" s="2"/>
      <c r="DL1821" s="2"/>
      <c r="DM1821" s="2"/>
      <c r="DN1821" s="2"/>
      <c r="DO1821" s="2"/>
      <c r="DP1821" s="2"/>
      <c r="DQ1821" s="2"/>
      <c r="DR1821" s="2"/>
      <c r="DS1821" s="2"/>
      <c r="DT1821" s="2"/>
      <c r="DU1821" s="2"/>
      <c r="DV1821" s="2"/>
      <c r="DW1821" s="2"/>
      <c r="DX1821" s="2"/>
      <c r="DY1821" s="2"/>
      <c r="DZ1821" s="2"/>
      <c r="EA1821" s="2"/>
      <c r="EB1821" s="2"/>
      <c r="EC1821" s="2"/>
      <c r="ED1821" s="2"/>
      <c r="EE1821" s="2"/>
      <c r="EF1821" s="2"/>
      <c r="EG1821" s="2"/>
      <c r="EH1821" s="2"/>
      <c r="EI1821" s="2"/>
      <c r="EJ1821" s="2"/>
      <c r="EK1821" s="2"/>
      <c r="EL1821" s="2"/>
      <c r="EM1821" s="2"/>
      <c r="EN1821" s="2"/>
      <c r="EO1821" s="2"/>
      <c r="EP1821" s="2"/>
      <c r="EQ1821" s="2"/>
      <c r="ER1821" s="2"/>
      <c r="ES1821" s="2"/>
      <c r="ET1821" s="2"/>
      <c r="EU1821" s="2"/>
      <c r="EV1821" s="2"/>
      <c r="EW1821" s="2"/>
      <c r="EX1821" s="2"/>
      <c r="EY1821" s="2"/>
      <c r="EZ1821" s="2"/>
      <c r="FA1821" s="2"/>
      <c r="FB1821" s="2"/>
      <c r="FC1821" s="2"/>
    </row>
    <row r="1822" spans="1:159" s="4" customFormat="1">
      <c r="A1822" s="50" t="s">
        <v>2223</v>
      </c>
      <c r="B1822" s="59" t="s">
        <v>2763</v>
      </c>
      <c r="C1822" s="60">
        <v>2222</v>
      </c>
      <c r="D1822" s="59" t="s">
        <v>803</v>
      </c>
      <c r="E1822" s="78" t="str">
        <f>IFERROR(VLOOKUP($C1822,'2025-26 School Level AAFTE'!$C$2:$L$2349,9,FALSE), "No")</f>
        <v>No</v>
      </c>
      <c r="F1822" s="67">
        <f>IFERROR(VLOOKUP($C1822,'2025-26 School Level AAFTE'!$C$2:$J$2349,8,FALSE), 0)</f>
        <v>438.32</v>
      </c>
      <c r="G1822" s="69">
        <f>IFERROR(IF(E1822= "yes",VLOOKUP(C1822,Summary!$B:$I,6,0),0),0)</f>
        <v>0</v>
      </c>
      <c r="H1822" s="68">
        <f t="shared" ref="H1822:H1885" si="311">IF(E1822= "yes", F1822,0)</f>
        <v>0</v>
      </c>
      <c r="I1822" s="110">
        <f>VLOOKUP($A1822,'2026-27 Salary &amp; Benefits'!$A:$I,3,FALSE)</f>
        <v>1.18</v>
      </c>
      <c r="J1822" s="110">
        <f>VLOOKUP($A1822,'2026-27 Salary &amp; Benefits'!$A:$I,4,FALSE)</f>
        <v>1.18</v>
      </c>
      <c r="K1822" s="101">
        <f t="shared" ref="K1822:K1885" si="312">IF(G1822&gt;0,G1822,H1822)</f>
        <v>0</v>
      </c>
      <c r="L1822" s="100">
        <f t="shared" ref="L1822:L1885" si="313">ROUND((($K1822*1.1*36)/15)/900,3)</f>
        <v>0</v>
      </c>
      <c r="M1822" s="102">
        <f>'2026-27 Salary &amp; Benefits'!$E$6</f>
        <v>78209</v>
      </c>
      <c r="N1822" s="102">
        <f>'2026-27 Salary &amp; Benefits'!$F$6</f>
        <v>82248</v>
      </c>
      <c r="O1822" s="7">
        <f t="shared" ref="O1822:O1885" si="314">ROUND($I1822*$M1822*$L1822,2)</f>
        <v>0</v>
      </c>
      <c r="P1822" s="7">
        <f t="shared" ref="P1822:P1885" si="315">ROUND($J1822*$N1822*$L1822,2)-O1822</f>
        <v>0</v>
      </c>
      <c r="Q1822" s="7">
        <f>'2026-27 Salary &amp; Benefits'!G$6</f>
        <v>16817.759999999998</v>
      </c>
      <c r="R1822" s="103">
        <f>'2026-27 Salary &amp; Benefits'!H$6</f>
        <v>0.16020000000000001</v>
      </c>
      <c r="S1822" s="103">
        <f>'2026-27 Salary &amp; Benefits'!I$6</f>
        <v>0.15390000000000001</v>
      </c>
      <c r="T1822" s="7">
        <f t="shared" ref="T1822:T1885" si="316">ROUND(O1822*R1822+P1822*S1822+L1822*Q1822,2)</f>
        <v>0</v>
      </c>
      <c r="U1822" s="7">
        <f t="shared" ref="U1822:U1885" si="317">ROUND((($N1822*$J1822*$L1822)/180)*3,2)</f>
        <v>0</v>
      </c>
      <c r="V1822" s="7">
        <f t="shared" ref="V1822:V1885" si="318">ROUND(U1822*S1822,2)</f>
        <v>0</v>
      </c>
      <c r="W1822" s="7">
        <f t="shared" ref="W1822:W1885" si="319">SUM(U1822:V1822)</f>
        <v>0</v>
      </c>
      <c r="X1822" s="18">
        <f t="shared" ref="X1822:X1885" si="320">SUM(T1822,O1822:P1822,W1822)</f>
        <v>0</v>
      </c>
      <c r="Y1822" s="2"/>
      <c r="Z1822" s="2"/>
      <c r="AA1822" s="2"/>
      <c r="AB1822" s="2"/>
      <c r="AC1822" s="2"/>
      <c r="AD1822" s="2"/>
      <c r="AE1822" s="2"/>
      <c r="AF1822" s="2"/>
      <c r="AG1822" s="2"/>
      <c r="AH1822" s="2"/>
      <c r="AI1822" s="2"/>
      <c r="AJ1822" s="2"/>
      <c r="AK1822" s="2"/>
      <c r="AL1822" s="2"/>
      <c r="AM1822" s="2"/>
      <c r="AN1822" s="2"/>
      <c r="AO1822" s="2"/>
      <c r="AP1822" s="2"/>
      <c r="AQ1822" s="2"/>
      <c r="AR1822" s="2"/>
      <c r="AS1822" s="2"/>
      <c r="AT1822" s="2"/>
      <c r="AU1822" s="2"/>
      <c r="AV1822" s="2"/>
      <c r="AW1822" s="2"/>
      <c r="AX1822" s="2"/>
      <c r="AY1822" s="2"/>
      <c r="AZ1822" s="2"/>
      <c r="BA1822" s="2"/>
      <c r="BB1822" s="2"/>
      <c r="BC1822" s="2"/>
      <c r="BD1822" s="2"/>
      <c r="BE1822" s="2"/>
      <c r="BF1822" s="2"/>
      <c r="BG1822" s="2"/>
      <c r="BH1822" s="2"/>
      <c r="BI1822" s="2"/>
      <c r="BJ1822" s="2"/>
      <c r="BK1822" s="2"/>
      <c r="BL1822" s="2"/>
      <c r="BM1822" s="2"/>
      <c r="BN1822" s="2"/>
      <c r="BO1822" s="2"/>
      <c r="BP1822" s="2"/>
      <c r="BQ1822" s="2"/>
      <c r="BR1822" s="2"/>
      <c r="BS1822" s="2"/>
      <c r="BT1822" s="2"/>
      <c r="BU1822" s="2"/>
      <c r="BV1822" s="2"/>
      <c r="BW1822" s="2"/>
      <c r="BX1822" s="2"/>
      <c r="BY1822" s="2"/>
      <c r="BZ1822" s="2"/>
      <c r="CA1822" s="2"/>
      <c r="CB1822" s="2"/>
      <c r="CC1822" s="2"/>
      <c r="CD1822" s="2"/>
      <c r="CE1822" s="2"/>
      <c r="CF1822" s="2"/>
      <c r="CG1822" s="2"/>
      <c r="CH1822" s="2"/>
      <c r="CI1822" s="2"/>
      <c r="CJ1822" s="2"/>
      <c r="CK1822" s="2"/>
      <c r="CL1822" s="2"/>
      <c r="CM1822" s="2"/>
      <c r="CN1822" s="2"/>
      <c r="CO1822" s="2"/>
      <c r="CP1822" s="2"/>
      <c r="CQ1822" s="2"/>
      <c r="CR1822" s="2"/>
      <c r="CS1822" s="2"/>
      <c r="CT1822" s="2"/>
      <c r="CU1822" s="2"/>
      <c r="CV1822" s="2"/>
      <c r="CW1822" s="2"/>
      <c r="CX1822" s="2"/>
      <c r="CY1822" s="2"/>
      <c r="CZ1822" s="2"/>
      <c r="DA1822" s="2"/>
      <c r="DB1822" s="2"/>
      <c r="DC1822" s="2"/>
      <c r="DD1822" s="2"/>
      <c r="DE1822" s="2"/>
      <c r="DF1822" s="2"/>
      <c r="DG1822" s="2"/>
      <c r="DH1822" s="2"/>
      <c r="DI1822" s="2"/>
      <c r="DJ1822" s="2"/>
      <c r="DK1822" s="2"/>
      <c r="DL1822" s="2"/>
      <c r="DM1822" s="2"/>
      <c r="DN1822" s="2"/>
      <c r="DO1822" s="2"/>
      <c r="DP1822" s="2"/>
      <c r="DQ1822" s="2"/>
      <c r="DR1822" s="2"/>
      <c r="DS1822" s="2"/>
      <c r="DT1822" s="2"/>
      <c r="DU1822" s="2"/>
      <c r="DV1822" s="2"/>
      <c r="DW1822" s="2"/>
      <c r="DX1822" s="2"/>
      <c r="DY1822" s="2"/>
      <c r="DZ1822" s="2"/>
      <c r="EA1822" s="2"/>
      <c r="EB1822" s="2"/>
      <c r="EC1822" s="2"/>
      <c r="ED1822" s="2"/>
      <c r="EE1822" s="2"/>
      <c r="EF1822" s="2"/>
      <c r="EG1822" s="2"/>
      <c r="EH1822" s="2"/>
      <c r="EI1822" s="2"/>
      <c r="EJ1822" s="2"/>
      <c r="EK1822" s="2"/>
      <c r="EL1822" s="2"/>
      <c r="EM1822" s="2"/>
      <c r="EN1822" s="2"/>
      <c r="EO1822" s="2"/>
      <c r="EP1822" s="2"/>
      <c r="EQ1822" s="2"/>
      <c r="ER1822" s="2"/>
      <c r="ES1822" s="2"/>
      <c r="ET1822" s="2"/>
      <c r="EU1822" s="2"/>
      <c r="EV1822" s="2"/>
      <c r="EW1822" s="2"/>
      <c r="EX1822" s="2"/>
      <c r="EY1822" s="2"/>
      <c r="EZ1822" s="2"/>
      <c r="FA1822" s="2"/>
      <c r="FB1822" s="2"/>
      <c r="FC1822" s="2"/>
    </row>
    <row r="1823" spans="1:159" s="4" customFormat="1">
      <c r="A1823" s="50" t="s">
        <v>2223</v>
      </c>
      <c r="B1823" s="59" t="s">
        <v>2763</v>
      </c>
      <c r="C1823" s="60">
        <v>5296</v>
      </c>
      <c r="D1823" s="59" t="s">
        <v>3250</v>
      </c>
      <c r="E1823" s="78" t="str">
        <f>IFERROR(VLOOKUP($C1823,'2025-26 School Level AAFTE'!$C$2:$L$2349,9,FALSE), "No")</f>
        <v>No</v>
      </c>
      <c r="F1823" s="67">
        <f>IFERROR(VLOOKUP($C1823,'2025-26 School Level AAFTE'!$C$2:$J$2349,8,FALSE), 0)</f>
        <v>225.16</v>
      </c>
      <c r="G1823" s="69">
        <f>IFERROR(IF(E1823= "yes",VLOOKUP(C1823,Summary!$B:$I,6,0),0),0)</f>
        <v>0</v>
      </c>
      <c r="H1823" s="68">
        <f t="shared" si="311"/>
        <v>0</v>
      </c>
      <c r="I1823" s="110">
        <f>VLOOKUP($A1823,'2026-27 Salary &amp; Benefits'!$A:$I,3,FALSE)</f>
        <v>1.18</v>
      </c>
      <c r="J1823" s="110">
        <f>VLOOKUP($A1823,'2026-27 Salary &amp; Benefits'!$A:$I,4,FALSE)</f>
        <v>1.18</v>
      </c>
      <c r="K1823" s="101">
        <f t="shared" si="312"/>
        <v>0</v>
      </c>
      <c r="L1823" s="100">
        <f t="shared" si="313"/>
        <v>0</v>
      </c>
      <c r="M1823" s="102">
        <f>'2026-27 Salary &amp; Benefits'!$E$6</f>
        <v>78209</v>
      </c>
      <c r="N1823" s="102">
        <f>'2026-27 Salary &amp; Benefits'!$F$6</f>
        <v>82248</v>
      </c>
      <c r="O1823" s="7">
        <f t="shared" si="314"/>
        <v>0</v>
      </c>
      <c r="P1823" s="7">
        <f t="shared" si="315"/>
        <v>0</v>
      </c>
      <c r="Q1823" s="7">
        <f>'2026-27 Salary &amp; Benefits'!G$6</f>
        <v>16817.759999999998</v>
      </c>
      <c r="R1823" s="103">
        <f>'2026-27 Salary &amp; Benefits'!H$6</f>
        <v>0.16020000000000001</v>
      </c>
      <c r="S1823" s="103">
        <f>'2026-27 Salary &amp; Benefits'!I$6</f>
        <v>0.15390000000000001</v>
      </c>
      <c r="T1823" s="7">
        <f t="shared" si="316"/>
        <v>0</v>
      </c>
      <c r="U1823" s="7">
        <f t="shared" si="317"/>
        <v>0</v>
      </c>
      <c r="V1823" s="7">
        <f t="shared" si="318"/>
        <v>0</v>
      </c>
      <c r="W1823" s="7">
        <f t="shared" si="319"/>
        <v>0</v>
      </c>
      <c r="X1823" s="18">
        <f t="shared" si="320"/>
        <v>0</v>
      </c>
      <c r="Y1823" s="2"/>
      <c r="Z1823" s="2"/>
      <c r="AA1823" s="2"/>
      <c r="AB1823" s="2"/>
      <c r="AC1823" s="2"/>
      <c r="AD1823" s="2"/>
      <c r="AE1823" s="2"/>
      <c r="AF1823" s="2"/>
      <c r="AG1823" s="2"/>
      <c r="AH1823" s="2"/>
      <c r="AI1823" s="2"/>
      <c r="AJ1823" s="2"/>
      <c r="AK1823" s="2"/>
      <c r="AL1823" s="2"/>
      <c r="AM1823" s="2"/>
      <c r="AN1823" s="2"/>
      <c r="AO1823" s="2"/>
      <c r="AP1823" s="2"/>
      <c r="AQ1823" s="2"/>
      <c r="AR1823" s="2"/>
      <c r="AS1823" s="2"/>
      <c r="AT1823" s="2"/>
      <c r="AU1823" s="2"/>
      <c r="AV1823" s="2"/>
      <c r="AW1823" s="2"/>
      <c r="AX1823" s="2"/>
      <c r="AY1823" s="2"/>
      <c r="AZ1823" s="2"/>
      <c r="BA1823" s="2"/>
      <c r="BB1823" s="2"/>
      <c r="BC1823" s="2"/>
      <c r="BD1823" s="2"/>
      <c r="BE1823" s="2"/>
      <c r="BF1823" s="2"/>
      <c r="BG1823" s="2"/>
      <c r="BH1823" s="2"/>
      <c r="BI1823" s="2"/>
      <c r="BJ1823" s="2"/>
      <c r="BK1823" s="2"/>
      <c r="BL1823" s="2"/>
      <c r="BM1823" s="2"/>
      <c r="BN1823" s="2"/>
      <c r="BO1823" s="2"/>
      <c r="BP1823" s="2"/>
      <c r="BQ1823" s="2"/>
      <c r="BR1823" s="2"/>
      <c r="BS1823" s="2"/>
      <c r="BT1823" s="2"/>
      <c r="BU1823" s="2"/>
      <c r="BV1823" s="2"/>
      <c r="BW1823" s="2"/>
      <c r="BX1823" s="2"/>
      <c r="BY1823" s="2"/>
      <c r="BZ1823" s="2"/>
      <c r="CA1823" s="2"/>
      <c r="CB1823" s="2"/>
      <c r="CC1823" s="2"/>
      <c r="CD1823" s="2"/>
      <c r="CE1823" s="2"/>
      <c r="CF1823" s="2"/>
      <c r="CG1823" s="2"/>
      <c r="CH1823" s="2"/>
      <c r="CI1823" s="2"/>
      <c r="CJ1823" s="2"/>
      <c r="CK1823" s="2"/>
      <c r="CL1823" s="2"/>
      <c r="CM1823" s="2"/>
      <c r="CN1823" s="2"/>
      <c r="CO1823" s="2"/>
      <c r="CP1823" s="2"/>
      <c r="CQ1823" s="2"/>
      <c r="CR1823" s="2"/>
      <c r="CS1823" s="2"/>
      <c r="CT1823" s="2"/>
      <c r="CU1823" s="2"/>
      <c r="CV1823" s="2"/>
      <c r="CW1823" s="2"/>
      <c r="CX1823" s="2"/>
      <c r="CY1823" s="2"/>
      <c r="CZ1823" s="2"/>
      <c r="DA1823" s="2"/>
      <c r="DB1823" s="2"/>
      <c r="DC1823" s="2"/>
      <c r="DD1823" s="2"/>
      <c r="DE1823" s="2"/>
      <c r="DF1823" s="2"/>
      <c r="DG1823" s="2"/>
      <c r="DH1823" s="2"/>
      <c r="DI1823" s="2"/>
      <c r="DJ1823" s="2"/>
      <c r="DK1823" s="2"/>
      <c r="DL1823" s="2"/>
      <c r="DM1823" s="2"/>
      <c r="DN1823" s="2"/>
      <c r="DO1823" s="2"/>
      <c r="DP1823" s="2"/>
      <c r="DQ1823" s="2"/>
      <c r="DR1823" s="2"/>
      <c r="DS1823" s="2"/>
      <c r="DT1823" s="2"/>
      <c r="DU1823" s="2"/>
      <c r="DV1823" s="2"/>
      <c r="DW1823" s="2"/>
      <c r="DX1823" s="2"/>
      <c r="DY1823" s="2"/>
      <c r="DZ1823" s="2"/>
      <c r="EA1823" s="2"/>
      <c r="EB1823" s="2"/>
      <c r="EC1823" s="2"/>
      <c r="ED1823" s="2"/>
      <c r="EE1823" s="2"/>
      <c r="EF1823" s="2"/>
      <c r="EG1823" s="2"/>
      <c r="EH1823" s="2"/>
      <c r="EI1823" s="2"/>
      <c r="EJ1823" s="2"/>
      <c r="EK1823" s="2"/>
      <c r="EL1823" s="2"/>
      <c r="EM1823" s="2"/>
      <c r="EN1823" s="2"/>
      <c r="EO1823" s="2"/>
      <c r="EP1823" s="2"/>
      <c r="EQ1823" s="2"/>
      <c r="ER1823" s="2"/>
      <c r="ES1823" s="2"/>
      <c r="ET1823" s="2"/>
      <c r="EU1823" s="2"/>
      <c r="EV1823" s="2"/>
      <c r="EW1823" s="2"/>
      <c r="EX1823" s="2"/>
      <c r="EY1823" s="2"/>
      <c r="EZ1823" s="2"/>
      <c r="FA1823" s="2"/>
      <c r="FB1823" s="2"/>
      <c r="FC1823" s="2"/>
    </row>
    <row r="1824" spans="1:159" s="4" customFormat="1">
      <c r="A1824" s="50" t="s">
        <v>2223</v>
      </c>
      <c r="B1824" s="59" t="s">
        <v>2763</v>
      </c>
      <c r="C1824" s="60">
        <v>2850</v>
      </c>
      <c r="D1824" s="59" t="s">
        <v>806</v>
      </c>
      <c r="E1824" s="78" t="str">
        <f>IFERROR(VLOOKUP($C1824,'2025-26 School Level AAFTE'!$C$2:$L$2349,9,FALSE), "No")</f>
        <v>No</v>
      </c>
      <c r="F1824" s="67">
        <f>IFERROR(VLOOKUP($C1824,'2025-26 School Level AAFTE'!$C$2:$J$2349,8,FALSE), 0)</f>
        <v>2122.35</v>
      </c>
      <c r="G1824" s="69">
        <f>IFERROR(IF(E1824= "yes",VLOOKUP(C1824,Summary!$B:$I,6,0),0),0)</f>
        <v>0</v>
      </c>
      <c r="H1824" s="68">
        <f t="shared" si="311"/>
        <v>0</v>
      </c>
      <c r="I1824" s="110">
        <f>VLOOKUP($A1824,'2026-27 Salary &amp; Benefits'!$A:$I,3,FALSE)</f>
        <v>1.18</v>
      </c>
      <c r="J1824" s="110">
        <f>VLOOKUP($A1824,'2026-27 Salary &amp; Benefits'!$A:$I,4,FALSE)</f>
        <v>1.18</v>
      </c>
      <c r="K1824" s="101">
        <f t="shared" si="312"/>
        <v>0</v>
      </c>
      <c r="L1824" s="100">
        <f t="shared" si="313"/>
        <v>0</v>
      </c>
      <c r="M1824" s="102">
        <f>'2026-27 Salary &amp; Benefits'!$E$6</f>
        <v>78209</v>
      </c>
      <c r="N1824" s="102">
        <f>'2026-27 Salary &amp; Benefits'!$F$6</f>
        <v>82248</v>
      </c>
      <c r="O1824" s="7">
        <f t="shared" si="314"/>
        <v>0</v>
      </c>
      <c r="P1824" s="7">
        <f t="shared" si="315"/>
        <v>0</v>
      </c>
      <c r="Q1824" s="7">
        <f>'2026-27 Salary &amp; Benefits'!G$6</f>
        <v>16817.759999999998</v>
      </c>
      <c r="R1824" s="103">
        <f>'2026-27 Salary &amp; Benefits'!H$6</f>
        <v>0.16020000000000001</v>
      </c>
      <c r="S1824" s="103">
        <f>'2026-27 Salary &amp; Benefits'!I$6</f>
        <v>0.15390000000000001</v>
      </c>
      <c r="T1824" s="7">
        <f t="shared" si="316"/>
        <v>0</v>
      </c>
      <c r="U1824" s="7">
        <f t="shared" si="317"/>
        <v>0</v>
      </c>
      <c r="V1824" s="7">
        <f t="shared" si="318"/>
        <v>0</v>
      </c>
      <c r="W1824" s="7">
        <f t="shared" si="319"/>
        <v>0</v>
      </c>
      <c r="X1824" s="18">
        <f t="shared" si="320"/>
        <v>0</v>
      </c>
      <c r="Y1824" s="2"/>
      <c r="Z1824" s="2"/>
      <c r="AA1824" s="2"/>
      <c r="AB1824" s="2"/>
      <c r="AC1824" s="2"/>
      <c r="AD1824" s="2"/>
      <c r="AE1824" s="2"/>
      <c r="AF1824" s="2"/>
      <c r="AG1824" s="2"/>
      <c r="AH1824" s="2"/>
      <c r="AI1824" s="2"/>
      <c r="AJ1824" s="2"/>
      <c r="AK1824" s="2"/>
      <c r="AL1824" s="2"/>
      <c r="AM1824" s="2"/>
      <c r="AN1824" s="2"/>
      <c r="AO1824" s="2"/>
      <c r="AP1824" s="2"/>
      <c r="AQ1824" s="2"/>
      <c r="AR1824" s="2"/>
      <c r="AS1824" s="2"/>
      <c r="AT1824" s="2"/>
      <c r="AU1824" s="2"/>
      <c r="AV1824" s="2"/>
      <c r="AW1824" s="2"/>
      <c r="AX1824" s="2"/>
      <c r="AY1824" s="2"/>
      <c r="AZ1824" s="2"/>
      <c r="BA1824" s="2"/>
      <c r="BB1824" s="2"/>
      <c r="BC1824" s="2"/>
      <c r="BD1824" s="2"/>
      <c r="BE1824" s="2"/>
      <c r="BF1824" s="2"/>
      <c r="BG1824" s="2"/>
      <c r="BH1824" s="2"/>
      <c r="BI1824" s="2"/>
      <c r="BJ1824" s="2"/>
      <c r="BK1824" s="2"/>
      <c r="BL1824" s="2"/>
      <c r="BM1824" s="2"/>
      <c r="BN1824" s="2"/>
      <c r="BO1824" s="2"/>
      <c r="BP1824" s="2"/>
      <c r="BQ1824" s="2"/>
      <c r="BR1824" s="2"/>
      <c r="BS1824" s="2"/>
      <c r="BT1824" s="2"/>
      <c r="BU1824" s="2"/>
      <c r="BV1824" s="2"/>
      <c r="BW1824" s="2"/>
      <c r="BX1824" s="2"/>
      <c r="BY1824" s="2"/>
      <c r="BZ1824" s="2"/>
      <c r="CA1824" s="2"/>
      <c r="CB1824" s="2"/>
      <c r="CC1824" s="2"/>
      <c r="CD1824" s="2"/>
      <c r="CE1824" s="2"/>
      <c r="CF1824" s="2"/>
      <c r="CG1824" s="2"/>
      <c r="CH1824" s="2"/>
      <c r="CI1824" s="2"/>
      <c r="CJ1824" s="2"/>
      <c r="CK1824" s="2"/>
      <c r="CL1824" s="2"/>
      <c r="CM1824" s="2"/>
      <c r="CN1824" s="2"/>
      <c r="CO1824" s="2"/>
      <c r="CP1824" s="2"/>
      <c r="CQ1824" s="2"/>
      <c r="CR1824" s="2"/>
      <c r="CS1824" s="2"/>
      <c r="CT1824" s="2"/>
      <c r="CU1824" s="2"/>
      <c r="CV1824" s="2"/>
      <c r="CW1824" s="2"/>
      <c r="CX1824" s="2"/>
      <c r="CY1824" s="2"/>
      <c r="CZ1824" s="2"/>
      <c r="DA1824" s="2"/>
      <c r="DB1824" s="2"/>
      <c r="DC1824" s="2"/>
      <c r="DD1824" s="2"/>
      <c r="DE1824" s="2"/>
      <c r="DF1824" s="2"/>
      <c r="DG1824" s="2"/>
      <c r="DH1824" s="2"/>
      <c r="DI1824" s="2"/>
      <c r="DJ1824" s="2"/>
      <c r="DK1824" s="2"/>
      <c r="DL1824" s="2"/>
      <c r="DM1824" s="2"/>
      <c r="DN1824" s="2"/>
      <c r="DO1824" s="2"/>
      <c r="DP1824" s="2"/>
      <c r="DQ1824" s="2"/>
      <c r="DR1824" s="2"/>
      <c r="DS1824" s="2"/>
      <c r="DT1824" s="2"/>
      <c r="DU1824" s="2"/>
      <c r="DV1824" s="2"/>
      <c r="DW1824" s="2"/>
      <c r="DX1824" s="2"/>
      <c r="DY1824" s="2"/>
      <c r="DZ1824" s="2"/>
      <c r="EA1824" s="2"/>
      <c r="EB1824" s="2"/>
      <c r="EC1824" s="2"/>
      <c r="ED1824" s="2"/>
      <c r="EE1824" s="2"/>
      <c r="EF1824" s="2"/>
      <c r="EG1824" s="2"/>
      <c r="EH1824" s="2"/>
      <c r="EI1824" s="2"/>
      <c r="EJ1824" s="2"/>
      <c r="EK1824" s="2"/>
      <c r="EL1824" s="2"/>
      <c r="EM1824" s="2"/>
      <c r="EN1824" s="2"/>
      <c r="EO1824" s="2"/>
      <c r="EP1824" s="2"/>
      <c r="EQ1824" s="2"/>
      <c r="ER1824" s="2"/>
      <c r="ES1824" s="2"/>
      <c r="ET1824" s="2"/>
      <c r="EU1824" s="2"/>
      <c r="EV1824" s="2"/>
      <c r="EW1824" s="2"/>
      <c r="EX1824" s="2"/>
      <c r="EY1824" s="2"/>
      <c r="EZ1824" s="2"/>
      <c r="FA1824" s="2"/>
      <c r="FB1824" s="2"/>
      <c r="FC1824" s="2"/>
    </row>
    <row r="1825" spans="1:159" s="4" customFormat="1">
      <c r="A1825" s="50" t="s">
        <v>2223</v>
      </c>
      <c r="B1825" s="59" t="s">
        <v>2763</v>
      </c>
      <c r="C1825" s="60">
        <v>2287</v>
      </c>
      <c r="D1825" s="59" t="s">
        <v>804</v>
      </c>
      <c r="E1825" s="78" t="str">
        <f>IFERROR(VLOOKUP($C1825,'2025-26 School Level AAFTE'!$C$2:$L$2349,9,FALSE), "No")</f>
        <v>No</v>
      </c>
      <c r="F1825" s="67">
        <f>IFERROR(VLOOKUP($C1825,'2025-26 School Level AAFTE'!$C$2:$J$2349,8,FALSE), 0)</f>
        <v>471.1</v>
      </c>
      <c r="G1825" s="69">
        <f>IFERROR(IF(E1825= "yes",VLOOKUP(C1825,Summary!$B:$I,6,0),0),0)</f>
        <v>0</v>
      </c>
      <c r="H1825" s="68">
        <f t="shared" si="311"/>
        <v>0</v>
      </c>
      <c r="I1825" s="110">
        <f>VLOOKUP($A1825,'2026-27 Salary &amp; Benefits'!$A:$I,3,FALSE)</f>
        <v>1.18</v>
      </c>
      <c r="J1825" s="110">
        <f>VLOOKUP($A1825,'2026-27 Salary &amp; Benefits'!$A:$I,4,FALSE)</f>
        <v>1.18</v>
      </c>
      <c r="K1825" s="101">
        <f t="shared" si="312"/>
        <v>0</v>
      </c>
      <c r="L1825" s="100">
        <f t="shared" si="313"/>
        <v>0</v>
      </c>
      <c r="M1825" s="102">
        <f>'2026-27 Salary &amp; Benefits'!$E$6</f>
        <v>78209</v>
      </c>
      <c r="N1825" s="102">
        <f>'2026-27 Salary &amp; Benefits'!$F$6</f>
        <v>82248</v>
      </c>
      <c r="O1825" s="7">
        <f t="shared" si="314"/>
        <v>0</v>
      </c>
      <c r="P1825" s="7">
        <f t="shared" si="315"/>
        <v>0</v>
      </c>
      <c r="Q1825" s="7">
        <f>'2026-27 Salary &amp; Benefits'!G$6</f>
        <v>16817.759999999998</v>
      </c>
      <c r="R1825" s="103">
        <f>'2026-27 Salary &amp; Benefits'!H$6</f>
        <v>0.16020000000000001</v>
      </c>
      <c r="S1825" s="103">
        <f>'2026-27 Salary &amp; Benefits'!I$6</f>
        <v>0.15390000000000001</v>
      </c>
      <c r="T1825" s="7">
        <f t="shared" si="316"/>
        <v>0</v>
      </c>
      <c r="U1825" s="7">
        <f t="shared" si="317"/>
        <v>0</v>
      </c>
      <c r="V1825" s="7">
        <f t="shared" si="318"/>
        <v>0</v>
      </c>
      <c r="W1825" s="7">
        <f t="shared" si="319"/>
        <v>0</v>
      </c>
      <c r="X1825" s="18">
        <f t="shared" si="320"/>
        <v>0</v>
      </c>
      <c r="Y1825" s="2"/>
      <c r="Z1825" s="2"/>
      <c r="AA1825" s="2"/>
      <c r="AB1825" s="2"/>
      <c r="AC1825" s="2"/>
      <c r="AD1825" s="2"/>
      <c r="AE1825" s="2"/>
      <c r="AF1825" s="2"/>
      <c r="AG1825" s="2"/>
      <c r="AH1825" s="2"/>
      <c r="AI1825" s="2"/>
      <c r="AJ1825" s="2"/>
      <c r="AK1825" s="2"/>
      <c r="AL1825" s="2"/>
      <c r="AM1825" s="2"/>
      <c r="AN1825" s="2"/>
      <c r="AO1825" s="2"/>
      <c r="AP1825" s="2"/>
      <c r="AQ1825" s="2"/>
      <c r="AR1825" s="2"/>
      <c r="AS1825" s="2"/>
      <c r="AT1825" s="2"/>
      <c r="AU1825" s="2"/>
      <c r="AV1825" s="2"/>
      <c r="AW1825" s="2"/>
      <c r="AX1825" s="2"/>
      <c r="AY1825" s="2"/>
      <c r="AZ1825" s="2"/>
      <c r="BA1825" s="2"/>
      <c r="BB1825" s="2"/>
      <c r="BC1825" s="2"/>
      <c r="BD1825" s="2"/>
      <c r="BE1825" s="2"/>
      <c r="BF1825" s="2"/>
      <c r="BG1825" s="2"/>
      <c r="BH1825" s="2"/>
      <c r="BI1825" s="2"/>
      <c r="BJ1825" s="2"/>
      <c r="BK1825" s="2"/>
      <c r="BL1825" s="2"/>
      <c r="BM1825" s="2"/>
      <c r="BN1825" s="2"/>
      <c r="BO1825" s="2"/>
      <c r="BP1825" s="2"/>
      <c r="BQ1825" s="2"/>
      <c r="BR1825" s="2"/>
      <c r="BS1825" s="2"/>
      <c r="BT1825" s="2"/>
      <c r="BU1825" s="2"/>
      <c r="BV1825" s="2"/>
      <c r="BW1825" s="2"/>
      <c r="BX1825" s="2"/>
      <c r="BY1825" s="2"/>
      <c r="BZ1825" s="2"/>
      <c r="CA1825" s="2"/>
      <c r="CB1825" s="2"/>
      <c r="CC1825" s="2"/>
      <c r="CD1825" s="2"/>
      <c r="CE1825" s="2"/>
      <c r="CF1825" s="2"/>
      <c r="CG1825" s="2"/>
      <c r="CH1825" s="2"/>
      <c r="CI1825" s="2"/>
      <c r="CJ1825" s="2"/>
      <c r="CK1825" s="2"/>
      <c r="CL1825" s="2"/>
      <c r="CM1825" s="2"/>
      <c r="CN1825" s="2"/>
      <c r="CO1825" s="2"/>
      <c r="CP1825" s="2"/>
      <c r="CQ1825" s="2"/>
      <c r="CR1825" s="2"/>
      <c r="CS1825" s="2"/>
      <c r="CT1825" s="2"/>
      <c r="CU1825" s="2"/>
      <c r="CV1825" s="2"/>
      <c r="CW1825" s="2"/>
      <c r="CX1825" s="2"/>
      <c r="CY1825" s="2"/>
      <c r="CZ1825" s="2"/>
      <c r="DA1825" s="2"/>
      <c r="DB1825" s="2"/>
      <c r="DC1825" s="2"/>
      <c r="DD1825" s="2"/>
      <c r="DE1825" s="2"/>
      <c r="DF1825" s="2"/>
      <c r="DG1825" s="2"/>
      <c r="DH1825" s="2"/>
      <c r="DI1825" s="2"/>
      <c r="DJ1825" s="2"/>
      <c r="DK1825" s="2"/>
      <c r="DL1825" s="2"/>
      <c r="DM1825" s="2"/>
      <c r="DN1825" s="2"/>
      <c r="DO1825" s="2"/>
      <c r="DP1825" s="2"/>
      <c r="DQ1825" s="2"/>
      <c r="DR1825" s="2"/>
      <c r="DS1825" s="2"/>
      <c r="DT1825" s="2"/>
      <c r="DU1825" s="2"/>
      <c r="DV1825" s="2"/>
      <c r="DW1825" s="2"/>
      <c r="DX1825" s="2"/>
      <c r="DY1825" s="2"/>
      <c r="DZ1825" s="2"/>
      <c r="EA1825" s="2"/>
      <c r="EB1825" s="2"/>
      <c r="EC1825" s="2"/>
      <c r="ED1825" s="2"/>
      <c r="EE1825" s="2"/>
      <c r="EF1825" s="2"/>
      <c r="EG1825" s="2"/>
      <c r="EH1825" s="2"/>
      <c r="EI1825" s="2"/>
      <c r="EJ1825" s="2"/>
      <c r="EK1825" s="2"/>
      <c r="EL1825" s="2"/>
      <c r="EM1825" s="2"/>
      <c r="EN1825" s="2"/>
      <c r="EO1825" s="2"/>
      <c r="EP1825" s="2"/>
      <c r="EQ1825" s="2"/>
      <c r="ER1825" s="2"/>
      <c r="ES1825" s="2"/>
      <c r="ET1825" s="2"/>
      <c r="EU1825" s="2"/>
      <c r="EV1825" s="2"/>
      <c r="EW1825" s="2"/>
      <c r="EX1825" s="2"/>
      <c r="EY1825" s="2"/>
      <c r="EZ1825" s="2"/>
      <c r="FA1825" s="2"/>
      <c r="FB1825" s="2"/>
      <c r="FC1825" s="2"/>
    </row>
    <row r="1826" spans="1:159" s="4" customFormat="1">
      <c r="A1826" s="50" t="s">
        <v>2223</v>
      </c>
      <c r="B1826" s="59" t="s">
        <v>2763</v>
      </c>
      <c r="C1826" s="60">
        <v>2288</v>
      </c>
      <c r="D1826" s="59" t="s">
        <v>805</v>
      </c>
      <c r="E1826" s="78" t="str">
        <f>IFERROR(VLOOKUP($C1826,'2025-26 School Level AAFTE'!$C$2:$L$2349,9,FALSE), "No")</f>
        <v>No</v>
      </c>
      <c r="F1826" s="67">
        <f>IFERROR(VLOOKUP($C1826,'2025-26 School Level AAFTE'!$C$2:$J$2349,8,FALSE), 0)</f>
        <v>435.52</v>
      </c>
      <c r="G1826" s="69">
        <f>IFERROR(IF(E1826= "yes",VLOOKUP(C1826,Summary!$B:$I,6,0),0),0)</f>
        <v>0</v>
      </c>
      <c r="H1826" s="68">
        <f t="shared" si="311"/>
        <v>0</v>
      </c>
      <c r="I1826" s="110">
        <f>VLOOKUP($A1826,'2026-27 Salary &amp; Benefits'!$A:$I,3,FALSE)</f>
        <v>1.18</v>
      </c>
      <c r="J1826" s="110">
        <f>VLOOKUP($A1826,'2026-27 Salary &amp; Benefits'!$A:$I,4,FALSE)</f>
        <v>1.18</v>
      </c>
      <c r="K1826" s="101">
        <f t="shared" si="312"/>
        <v>0</v>
      </c>
      <c r="L1826" s="100">
        <f t="shared" si="313"/>
        <v>0</v>
      </c>
      <c r="M1826" s="102">
        <f>'2026-27 Salary &amp; Benefits'!$E$6</f>
        <v>78209</v>
      </c>
      <c r="N1826" s="102">
        <f>'2026-27 Salary &amp; Benefits'!$F$6</f>
        <v>82248</v>
      </c>
      <c r="O1826" s="7">
        <f t="shared" si="314"/>
        <v>0</v>
      </c>
      <c r="P1826" s="7">
        <f t="shared" si="315"/>
        <v>0</v>
      </c>
      <c r="Q1826" s="7">
        <f>'2026-27 Salary &amp; Benefits'!G$6</f>
        <v>16817.759999999998</v>
      </c>
      <c r="R1826" s="103">
        <f>'2026-27 Salary &amp; Benefits'!H$6</f>
        <v>0.16020000000000001</v>
      </c>
      <c r="S1826" s="103">
        <f>'2026-27 Salary &amp; Benefits'!I$6</f>
        <v>0.15390000000000001</v>
      </c>
      <c r="T1826" s="7">
        <f t="shared" si="316"/>
        <v>0</v>
      </c>
      <c r="U1826" s="7">
        <f t="shared" si="317"/>
        <v>0</v>
      </c>
      <c r="V1826" s="7">
        <f t="shared" si="318"/>
        <v>0</v>
      </c>
      <c r="W1826" s="7">
        <f t="shared" si="319"/>
        <v>0</v>
      </c>
      <c r="X1826" s="18">
        <f t="shared" si="320"/>
        <v>0</v>
      </c>
      <c r="Y1826" s="2"/>
      <c r="Z1826" s="2"/>
      <c r="AA1826" s="2"/>
      <c r="AB1826" s="2"/>
      <c r="AC1826" s="2"/>
      <c r="AD1826" s="2"/>
      <c r="AE1826" s="2"/>
      <c r="AF1826" s="2"/>
      <c r="AG1826" s="2"/>
      <c r="AH1826" s="2"/>
      <c r="AI1826" s="2"/>
      <c r="AJ1826" s="2"/>
      <c r="AK1826" s="2"/>
      <c r="AL1826" s="2"/>
      <c r="AM1826" s="2"/>
      <c r="AN1826" s="2"/>
      <c r="AO1826" s="2"/>
      <c r="AP1826" s="2"/>
      <c r="AQ1826" s="2"/>
      <c r="AR1826" s="2"/>
      <c r="AS1826" s="2"/>
      <c r="AT1826" s="2"/>
      <c r="AU1826" s="2"/>
      <c r="AV1826" s="2"/>
      <c r="AW1826" s="2"/>
      <c r="AX1826" s="2"/>
      <c r="AY1826" s="2"/>
      <c r="AZ1826" s="2"/>
      <c r="BA1826" s="2"/>
      <c r="BB1826" s="2"/>
      <c r="BC1826" s="2"/>
      <c r="BD1826" s="2"/>
      <c r="BE1826" s="2"/>
      <c r="BF1826" s="2"/>
      <c r="BG1826" s="2"/>
      <c r="BH1826" s="2"/>
      <c r="BI1826" s="2"/>
      <c r="BJ1826" s="2"/>
      <c r="BK1826" s="2"/>
      <c r="BL1826" s="2"/>
      <c r="BM1826" s="2"/>
      <c r="BN1826" s="2"/>
      <c r="BO1826" s="2"/>
      <c r="BP1826" s="2"/>
      <c r="BQ1826" s="2"/>
      <c r="BR1826" s="2"/>
      <c r="BS1826" s="2"/>
      <c r="BT1826" s="2"/>
      <c r="BU1826" s="2"/>
      <c r="BV1826" s="2"/>
      <c r="BW1826" s="2"/>
      <c r="BX1826" s="2"/>
      <c r="BY1826" s="2"/>
      <c r="BZ1826" s="2"/>
      <c r="CA1826" s="2"/>
      <c r="CB1826" s="2"/>
      <c r="CC1826" s="2"/>
      <c r="CD1826" s="2"/>
      <c r="CE1826" s="2"/>
      <c r="CF1826" s="2"/>
      <c r="CG1826" s="2"/>
      <c r="CH1826" s="2"/>
      <c r="CI1826" s="2"/>
      <c r="CJ1826" s="2"/>
      <c r="CK1826" s="2"/>
      <c r="CL1826" s="2"/>
      <c r="CM1826" s="2"/>
      <c r="CN1826" s="2"/>
      <c r="CO1826" s="2"/>
      <c r="CP1826" s="2"/>
      <c r="CQ1826" s="2"/>
      <c r="CR1826" s="2"/>
      <c r="CS1826" s="2"/>
      <c r="CT1826" s="2"/>
      <c r="CU1826" s="2"/>
      <c r="CV1826" s="2"/>
      <c r="CW1826" s="2"/>
      <c r="CX1826" s="2"/>
      <c r="CY1826" s="2"/>
      <c r="CZ1826" s="2"/>
      <c r="DA1826" s="2"/>
      <c r="DB1826" s="2"/>
      <c r="DC1826" s="2"/>
      <c r="DD1826" s="2"/>
      <c r="DE1826" s="2"/>
      <c r="DF1826" s="2"/>
      <c r="DG1826" s="2"/>
      <c r="DH1826" s="2"/>
      <c r="DI1826" s="2"/>
      <c r="DJ1826" s="2"/>
      <c r="DK1826" s="2"/>
      <c r="DL1826" s="2"/>
      <c r="DM1826" s="2"/>
      <c r="DN1826" s="2"/>
      <c r="DO1826" s="2"/>
      <c r="DP1826" s="2"/>
      <c r="DQ1826" s="2"/>
      <c r="DR1826" s="2"/>
      <c r="DS1826" s="2"/>
      <c r="DT1826" s="2"/>
      <c r="DU1826" s="2"/>
      <c r="DV1826" s="2"/>
      <c r="DW1826" s="2"/>
      <c r="DX1826" s="2"/>
      <c r="DY1826" s="2"/>
      <c r="DZ1826" s="2"/>
      <c r="EA1826" s="2"/>
      <c r="EB1826" s="2"/>
      <c r="EC1826" s="2"/>
      <c r="ED1826" s="2"/>
      <c r="EE1826" s="2"/>
      <c r="EF1826" s="2"/>
      <c r="EG1826" s="2"/>
      <c r="EH1826" s="2"/>
      <c r="EI1826" s="2"/>
      <c r="EJ1826" s="2"/>
      <c r="EK1826" s="2"/>
      <c r="EL1826" s="2"/>
      <c r="EM1826" s="2"/>
      <c r="EN1826" s="2"/>
      <c r="EO1826" s="2"/>
      <c r="EP1826" s="2"/>
      <c r="EQ1826" s="2"/>
      <c r="ER1826" s="2"/>
      <c r="ES1826" s="2"/>
      <c r="ET1826" s="2"/>
      <c r="EU1826" s="2"/>
      <c r="EV1826" s="2"/>
      <c r="EW1826" s="2"/>
      <c r="EX1826" s="2"/>
      <c r="EY1826" s="2"/>
      <c r="EZ1826" s="2"/>
      <c r="FA1826" s="2"/>
      <c r="FB1826" s="2"/>
      <c r="FC1826" s="2"/>
    </row>
    <row r="1827" spans="1:159" s="4" customFormat="1">
      <c r="A1827" s="50" t="s">
        <v>2223</v>
      </c>
      <c r="B1827" s="59" t="s">
        <v>2763</v>
      </c>
      <c r="C1827" s="61">
        <v>2124</v>
      </c>
      <c r="D1827" s="72" t="s">
        <v>2862</v>
      </c>
      <c r="E1827" s="78" t="str">
        <f>IFERROR(VLOOKUP($C1827,'2025-26 School Level AAFTE'!$C$2:$L$2349,9,FALSE), "No")</f>
        <v>No</v>
      </c>
      <c r="F1827" s="67">
        <f>IFERROR(VLOOKUP($C1827,'2025-26 School Level AAFTE'!$C$2:$J$2349,8,FALSE), 0)</f>
        <v>505.72</v>
      </c>
      <c r="G1827" s="69">
        <f>IFERROR(IF(E1827= "yes",VLOOKUP(C1827,Summary!$B:$I,6,0),0),0)</f>
        <v>0</v>
      </c>
      <c r="H1827" s="68">
        <f t="shared" si="311"/>
        <v>0</v>
      </c>
      <c r="I1827" s="110">
        <f>VLOOKUP($A1827,'2026-27 Salary &amp; Benefits'!$A:$I,3,FALSE)</f>
        <v>1.18</v>
      </c>
      <c r="J1827" s="110">
        <f>VLOOKUP($A1827,'2026-27 Salary &amp; Benefits'!$A:$I,4,FALSE)</f>
        <v>1.18</v>
      </c>
      <c r="K1827" s="101">
        <f t="shared" si="312"/>
        <v>0</v>
      </c>
      <c r="L1827" s="100">
        <f t="shared" si="313"/>
        <v>0</v>
      </c>
      <c r="M1827" s="102">
        <f>'2026-27 Salary &amp; Benefits'!$E$6</f>
        <v>78209</v>
      </c>
      <c r="N1827" s="102">
        <f>'2026-27 Salary &amp; Benefits'!$F$6</f>
        <v>82248</v>
      </c>
      <c r="O1827" s="7">
        <f t="shared" si="314"/>
        <v>0</v>
      </c>
      <c r="P1827" s="7">
        <f t="shared" si="315"/>
        <v>0</v>
      </c>
      <c r="Q1827" s="7">
        <f>'2026-27 Salary &amp; Benefits'!G$6</f>
        <v>16817.759999999998</v>
      </c>
      <c r="R1827" s="103">
        <f>'2026-27 Salary &amp; Benefits'!H$6</f>
        <v>0.16020000000000001</v>
      </c>
      <c r="S1827" s="103">
        <f>'2026-27 Salary &amp; Benefits'!I$6</f>
        <v>0.15390000000000001</v>
      </c>
      <c r="T1827" s="7">
        <f t="shared" si="316"/>
        <v>0</v>
      </c>
      <c r="U1827" s="7">
        <f t="shared" si="317"/>
        <v>0</v>
      </c>
      <c r="V1827" s="7">
        <f t="shared" si="318"/>
        <v>0</v>
      </c>
      <c r="W1827" s="7">
        <f t="shared" si="319"/>
        <v>0</v>
      </c>
      <c r="X1827" s="18">
        <f t="shared" si="320"/>
        <v>0</v>
      </c>
      <c r="Y1827" s="2"/>
      <c r="Z1827" s="2"/>
      <c r="AA1827" s="2"/>
      <c r="AB1827" s="2"/>
      <c r="AC1827" s="2"/>
      <c r="AD1827" s="2"/>
      <c r="AE1827" s="2"/>
      <c r="AF1827" s="2"/>
      <c r="AG1827" s="2"/>
      <c r="AH1827" s="2"/>
      <c r="AI1827" s="2"/>
      <c r="AJ1827" s="2"/>
      <c r="AK1827" s="2"/>
      <c r="AL1827" s="2"/>
      <c r="AM1827" s="2"/>
      <c r="AN1827" s="2"/>
      <c r="AO1827" s="2"/>
      <c r="AP1827" s="2"/>
      <c r="AQ1827" s="2"/>
      <c r="AR1827" s="2"/>
      <c r="AS1827" s="2"/>
      <c r="AT1827" s="2"/>
      <c r="AU1827" s="2"/>
      <c r="AV1827" s="2"/>
      <c r="AW1827" s="2"/>
      <c r="AX1827" s="2"/>
      <c r="AY1827" s="2"/>
      <c r="AZ1827" s="2"/>
      <c r="BA1827" s="2"/>
      <c r="BB1827" s="2"/>
      <c r="BC1827" s="2"/>
      <c r="BD1827" s="2"/>
      <c r="BE1827" s="2"/>
      <c r="BF1827" s="2"/>
      <c r="BG1827" s="2"/>
      <c r="BH1827" s="2"/>
      <c r="BI1827" s="2"/>
      <c r="BJ1827" s="2"/>
      <c r="BK1827" s="2"/>
      <c r="BL1827" s="2"/>
      <c r="BM1827" s="2"/>
      <c r="BN1827" s="2"/>
      <c r="BO1827" s="2"/>
      <c r="BP1827" s="2"/>
      <c r="BQ1827" s="2"/>
      <c r="BR1827" s="2"/>
      <c r="BS1827" s="2"/>
      <c r="BT1827" s="2"/>
      <c r="BU1827" s="2"/>
      <c r="BV1827" s="2"/>
      <c r="BW1827" s="2"/>
      <c r="BX1827" s="2"/>
      <c r="BY1827" s="2"/>
      <c r="BZ1827" s="2"/>
      <c r="CA1827" s="2"/>
      <c r="CB1827" s="2"/>
      <c r="CC1827" s="2"/>
      <c r="CD1827" s="2"/>
      <c r="CE1827" s="2"/>
      <c r="CF1827" s="2"/>
      <c r="CG1827" s="2"/>
      <c r="CH1827" s="2"/>
      <c r="CI1827" s="2"/>
      <c r="CJ1827" s="2"/>
      <c r="CK1827" s="2"/>
      <c r="CL1827" s="2"/>
      <c r="CM1827" s="2"/>
      <c r="CN1827" s="2"/>
      <c r="CO1827" s="2"/>
      <c r="CP1827" s="2"/>
      <c r="CQ1827" s="2"/>
      <c r="CR1827" s="2"/>
      <c r="CS1827" s="2"/>
      <c r="CT1827" s="2"/>
      <c r="CU1827" s="2"/>
      <c r="CV1827" s="2"/>
      <c r="CW1827" s="2"/>
      <c r="CX1827" s="2"/>
      <c r="CY1827" s="2"/>
      <c r="CZ1827" s="2"/>
      <c r="DA1827" s="2"/>
      <c r="DB1827" s="2"/>
      <c r="DC1827" s="2"/>
      <c r="DD1827" s="2"/>
      <c r="DE1827" s="2"/>
      <c r="DF1827" s="2"/>
      <c r="DG1827" s="2"/>
      <c r="DH1827" s="2"/>
      <c r="DI1827" s="2"/>
      <c r="DJ1827" s="2"/>
      <c r="DK1827" s="2"/>
      <c r="DL1827" s="2"/>
      <c r="DM1827" s="2"/>
      <c r="DN1827" s="2"/>
      <c r="DO1827" s="2"/>
      <c r="DP1827" s="2"/>
      <c r="DQ1827" s="2"/>
      <c r="DR1827" s="2"/>
      <c r="DS1827" s="2"/>
      <c r="DT1827" s="2"/>
      <c r="DU1827" s="2"/>
      <c r="DV1827" s="2"/>
      <c r="DW1827" s="2"/>
      <c r="DX1827" s="2"/>
      <c r="DY1827" s="2"/>
      <c r="DZ1827" s="2"/>
      <c r="EA1827" s="2"/>
      <c r="EB1827" s="2"/>
      <c r="EC1827" s="2"/>
      <c r="ED1827" s="2"/>
      <c r="EE1827" s="2"/>
      <c r="EF1827" s="2"/>
      <c r="EG1827" s="2"/>
      <c r="EH1827" s="2"/>
      <c r="EI1827" s="2"/>
      <c r="EJ1827" s="2"/>
      <c r="EK1827" s="2"/>
      <c r="EL1827" s="2"/>
      <c r="EM1827" s="2"/>
      <c r="EN1827" s="2"/>
      <c r="EO1827" s="2"/>
      <c r="EP1827" s="2"/>
      <c r="EQ1827" s="2"/>
      <c r="ER1827" s="2"/>
      <c r="ES1827" s="2"/>
      <c r="ET1827" s="2"/>
      <c r="EU1827" s="2"/>
      <c r="EV1827" s="2"/>
      <c r="EW1827" s="2"/>
      <c r="EX1827" s="2"/>
      <c r="EY1827" s="2"/>
      <c r="EZ1827" s="2"/>
      <c r="FA1827" s="2"/>
      <c r="FB1827" s="2"/>
      <c r="FC1827" s="2"/>
    </row>
    <row r="1828" spans="1:159" s="4" customFormat="1">
      <c r="A1828" s="50" t="s">
        <v>2223</v>
      </c>
      <c r="B1828" s="59" t="s">
        <v>2763</v>
      </c>
      <c r="C1828" s="60">
        <v>5457</v>
      </c>
      <c r="D1828" s="59" t="s">
        <v>813</v>
      </c>
      <c r="E1828" s="78" t="str">
        <f>IFERROR(VLOOKUP($C1828,'2025-26 School Level AAFTE'!$C$2:$L$2349,9,FALSE), "No")</f>
        <v>No</v>
      </c>
      <c r="F1828" s="67">
        <f>IFERROR(VLOOKUP($C1828,'2025-26 School Level AAFTE'!$C$2:$J$2349,8,FALSE), 0)</f>
        <v>553.6</v>
      </c>
      <c r="G1828" s="69">
        <f>IFERROR(IF(E1828= "yes",VLOOKUP(C1828,Summary!$B:$I,6,0),0),0)</f>
        <v>0</v>
      </c>
      <c r="H1828" s="68">
        <f t="shared" si="311"/>
        <v>0</v>
      </c>
      <c r="I1828" s="110">
        <f>VLOOKUP($A1828,'2026-27 Salary &amp; Benefits'!$A:$I,3,FALSE)</f>
        <v>1.18</v>
      </c>
      <c r="J1828" s="110">
        <f>VLOOKUP($A1828,'2026-27 Salary &amp; Benefits'!$A:$I,4,FALSE)</f>
        <v>1.18</v>
      </c>
      <c r="K1828" s="101">
        <f t="shared" si="312"/>
        <v>0</v>
      </c>
      <c r="L1828" s="100">
        <f t="shared" si="313"/>
        <v>0</v>
      </c>
      <c r="M1828" s="102">
        <f>'2026-27 Salary &amp; Benefits'!$E$6</f>
        <v>78209</v>
      </c>
      <c r="N1828" s="102">
        <f>'2026-27 Salary &amp; Benefits'!$F$6</f>
        <v>82248</v>
      </c>
      <c r="O1828" s="7">
        <f t="shared" si="314"/>
        <v>0</v>
      </c>
      <c r="P1828" s="7">
        <f t="shared" si="315"/>
        <v>0</v>
      </c>
      <c r="Q1828" s="7">
        <f>'2026-27 Salary &amp; Benefits'!G$6</f>
        <v>16817.759999999998</v>
      </c>
      <c r="R1828" s="103">
        <f>'2026-27 Salary &amp; Benefits'!H$6</f>
        <v>0.16020000000000001</v>
      </c>
      <c r="S1828" s="103">
        <f>'2026-27 Salary &amp; Benefits'!I$6</f>
        <v>0.15390000000000001</v>
      </c>
      <c r="T1828" s="7">
        <f t="shared" si="316"/>
        <v>0</v>
      </c>
      <c r="U1828" s="7">
        <f t="shared" si="317"/>
        <v>0</v>
      </c>
      <c r="V1828" s="7">
        <f t="shared" si="318"/>
        <v>0</v>
      </c>
      <c r="W1828" s="7">
        <f t="shared" si="319"/>
        <v>0</v>
      </c>
      <c r="X1828" s="18">
        <f t="shared" si="320"/>
        <v>0</v>
      </c>
      <c r="Y1828" s="2"/>
      <c r="Z1828" s="2"/>
      <c r="AA1828" s="2"/>
      <c r="AB1828" s="2"/>
      <c r="AC1828" s="2"/>
      <c r="AD1828" s="2"/>
      <c r="AE1828" s="2"/>
      <c r="AF1828" s="2"/>
      <c r="AG1828" s="2"/>
      <c r="AH1828" s="2"/>
      <c r="AI1828" s="2"/>
      <c r="AJ1828" s="2"/>
      <c r="AK1828" s="2"/>
      <c r="AL1828" s="2"/>
      <c r="AM1828" s="2"/>
      <c r="AN1828" s="2"/>
      <c r="AO1828" s="2"/>
      <c r="AP1828" s="2"/>
      <c r="AQ1828" s="2"/>
      <c r="AR1828" s="2"/>
      <c r="AS1828" s="2"/>
      <c r="AT1828" s="2"/>
      <c r="AU1828" s="2"/>
      <c r="AV1828" s="2"/>
      <c r="AW1828" s="2"/>
      <c r="AX1828" s="2"/>
      <c r="AY1828" s="2"/>
      <c r="AZ1828" s="2"/>
      <c r="BA1828" s="2"/>
      <c r="BB1828" s="2"/>
      <c r="BC1828" s="2"/>
      <c r="BD1828" s="2"/>
      <c r="BE1828" s="2"/>
      <c r="BF1828" s="2"/>
      <c r="BG1828" s="2"/>
      <c r="BH1828" s="2"/>
      <c r="BI1828" s="2"/>
      <c r="BJ1828" s="2"/>
      <c r="BK1828" s="2"/>
      <c r="BL1828" s="2"/>
      <c r="BM1828" s="2"/>
      <c r="BN1828" s="2"/>
      <c r="BO1828" s="2"/>
      <c r="BP1828" s="2"/>
      <c r="BQ1828" s="2"/>
      <c r="BR1828" s="2"/>
      <c r="BS1828" s="2"/>
      <c r="BT1828" s="2"/>
      <c r="BU1828" s="2"/>
      <c r="BV1828" s="2"/>
      <c r="BW1828" s="2"/>
      <c r="BX1828" s="2"/>
      <c r="BY1828" s="2"/>
      <c r="BZ1828" s="2"/>
      <c r="CA1828" s="2"/>
      <c r="CB1828" s="2"/>
      <c r="CC1828" s="2"/>
      <c r="CD1828" s="2"/>
      <c r="CE1828" s="2"/>
      <c r="CF1828" s="2"/>
      <c r="CG1828" s="2"/>
      <c r="CH1828" s="2"/>
      <c r="CI1828" s="2"/>
      <c r="CJ1828" s="2"/>
      <c r="CK1828" s="2"/>
      <c r="CL1828" s="2"/>
      <c r="CM1828" s="2"/>
      <c r="CN1828" s="2"/>
      <c r="CO1828" s="2"/>
      <c r="CP1828" s="2"/>
      <c r="CQ1828" s="2"/>
      <c r="CR1828" s="2"/>
      <c r="CS1828" s="2"/>
      <c r="CT1828" s="2"/>
      <c r="CU1828" s="2"/>
      <c r="CV1828" s="2"/>
      <c r="CW1828" s="2"/>
      <c r="CX1828" s="2"/>
      <c r="CY1828" s="2"/>
      <c r="CZ1828" s="2"/>
      <c r="DA1828" s="2"/>
      <c r="DB1828" s="2"/>
      <c r="DC1828" s="2"/>
      <c r="DD1828" s="2"/>
      <c r="DE1828" s="2"/>
      <c r="DF1828" s="2"/>
      <c r="DG1828" s="2"/>
      <c r="DH1828" s="2"/>
      <c r="DI1828" s="2"/>
      <c r="DJ1828" s="2"/>
      <c r="DK1828" s="2"/>
      <c r="DL1828" s="2"/>
      <c r="DM1828" s="2"/>
      <c r="DN1828" s="2"/>
      <c r="DO1828" s="2"/>
      <c r="DP1828" s="2"/>
      <c r="DQ1828" s="2"/>
      <c r="DR1828" s="2"/>
      <c r="DS1828" s="2"/>
      <c r="DT1828" s="2"/>
      <c r="DU1828" s="2"/>
      <c r="DV1828" s="2"/>
      <c r="DW1828" s="2"/>
      <c r="DX1828" s="2"/>
      <c r="DY1828" s="2"/>
      <c r="DZ1828" s="2"/>
      <c r="EA1828" s="2"/>
      <c r="EB1828" s="2"/>
      <c r="EC1828" s="2"/>
      <c r="ED1828" s="2"/>
      <c r="EE1828" s="2"/>
      <c r="EF1828" s="2"/>
      <c r="EG1828" s="2"/>
      <c r="EH1828" s="2"/>
      <c r="EI1828" s="2"/>
      <c r="EJ1828" s="2"/>
      <c r="EK1828" s="2"/>
      <c r="EL1828" s="2"/>
      <c r="EM1828" s="2"/>
      <c r="EN1828" s="2"/>
      <c r="EO1828" s="2"/>
      <c r="EP1828" s="2"/>
      <c r="EQ1828" s="2"/>
      <c r="ER1828" s="2"/>
      <c r="ES1828" s="2"/>
      <c r="ET1828" s="2"/>
      <c r="EU1828" s="2"/>
      <c r="EV1828" s="2"/>
      <c r="EW1828" s="2"/>
      <c r="EX1828" s="2"/>
      <c r="EY1828" s="2"/>
      <c r="EZ1828" s="2"/>
      <c r="FA1828" s="2"/>
      <c r="FB1828" s="2"/>
      <c r="FC1828" s="2"/>
    </row>
    <row r="1829" spans="1:159" s="4" customFormat="1">
      <c r="A1829" s="50" t="s">
        <v>2223</v>
      </c>
      <c r="B1829" s="59" t="s">
        <v>2763</v>
      </c>
      <c r="C1829" s="60">
        <v>5135</v>
      </c>
      <c r="D1829" s="59" t="s">
        <v>810</v>
      </c>
      <c r="E1829" s="78" t="str">
        <f>IFERROR(VLOOKUP($C1829,'2025-26 School Level AAFTE'!$C$2:$L$2349,9,FALSE), "No")</f>
        <v>No</v>
      </c>
      <c r="F1829" s="67">
        <f>IFERROR(VLOOKUP($C1829,'2025-26 School Level AAFTE'!$C$2:$J$2349,8,FALSE), 0)</f>
        <v>560.86</v>
      </c>
      <c r="G1829" s="69">
        <f>IFERROR(IF(E1829= "yes",VLOOKUP(C1829,Summary!$B:$I,6,0),0),0)</f>
        <v>0</v>
      </c>
      <c r="H1829" s="68">
        <f t="shared" si="311"/>
        <v>0</v>
      </c>
      <c r="I1829" s="110">
        <f>VLOOKUP($A1829,'2026-27 Salary &amp; Benefits'!$A:$I,3,FALSE)</f>
        <v>1.18</v>
      </c>
      <c r="J1829" s="110">
        <f>VLOOKUP($A1829,'2026-27 Salary &amp; Benefits'!$A:$I,4,FALSE)</f>
        <v>1.18</v>
      </c>
      <c r="K1829" s="101">
        <f t="shared" si="312"/>
        <v>0</v>
      </c>
      <c r="L1829" s="100">
        <f t="shared" si="313"/>
        <v>0</v>
      </c>
      <c r="M1829" s="102">
        <f>'2026-27 Salary &amp; Benefits'!$E$6</f>
        <v>78209</v>
      </c>
      <c r="N1829" s="102">
        <f>'2026-27 Salary &amp; Benefits'!$F$6</f>
        <v>82248</v>
      </c>
      <c r="O1829" s="7">
        <f t="shared" si="314"/>
        <v>0</v>
      </c>
      <c r="P1829" s="7">
        <f t="shared" si="315"/>
        <v>0</v>
      </c>
      <c r="Q1829" s="7">
        <f>'2026-27 Salary &amp; Benefits'!G$6</f>
        <v>16817.759999999998</v>
      </c>
      <c r="R1829" s="103">
        <f>'2026-27 Salary &amp; Benefits'!H$6</f>
        <v>0.16020000000000001</v>
      </c>
      <c r="S1829" s="103">
        <f>'2026-27 Salary &amp; Benefits'!I$6</f>
        <v>0.15390000000000001</v>
      </c>
      <c r="T1829" s="7">
        <f t="shared" si="316"/>
        <v>0</v>
      </c>
      <c r="U1829" s="7">
        <f t="shared" si="317"/>
        <v>0</v>
      </c>
      <c r="V1829" s="7">
        <f t="shared" si="318"/>
        <v>0</v>
      </c>
      <c r="W1829" s="7">
        <f t="shared" si="319"/>
        <v>0</v>
      </c>
      <c r="X1829" s="18">
        <f t="shared" si="320"/>
        <v>0</v>
      </c>
      <c r="Y1829" s="2"/>
      <c r="Z1829" s="2"/>
      <c r="AA1829" s="2"/>
      <c r="AB1829" s="2"/>
      <c r="AC1829" s="2"/>
      <c r="AD1829" s="2"/>
      <c r="AE1829" s="2"/>
      <c r="AF1829" s="2"/>
      <c r="AG1829" s="2"/>
      <c r="AH1829" s="2"/>
      <c r="AI1829" s="2"/>
      <c r="AJ1829" s="2"/>
      <c r="AK1829" s="2"/>
      <c r="AL1829" s="2"/>
      <c r="AM1829" s="2"/>
      <c r="AN1829" s="2"/>
      <c r="AO1829" s="2"/>
      <c r="AP1829" s="2"/>
      <c r="AQ1829" s="2"/>
      <c r="AR1829" s="2"/>
      <c r="AS1829" s="2"/>
      <c r="AT1829" s="2"/>
      <c r="AU1829" s="2"/>
      <c r="AV1829" s="2"/>
      <c r="AW1829" s="2"/>
      <c r="AX1829" s="2"/>
      <c r="AY1829" s="2"/>
      <c r="AZ1829" s="2"/>
      <c r="BA1829" s="2"/>
      <c r="BB1829" s="2"/>
      <c r="BC1829" s="2"/>
      <c r="BD1829" s="2"/>
      <c r="BE1829" s="2"/>
      <c r="BF1829" s="2"/>
      <c r="BG1829" s="2"/>
      <c r="BH1829" s="2"/>
      <c r="BI1829" s="2"/>
      <c r="BJ1829" s="2"/>
      <c r="BK1829" s="2"/>
      <c r="BL1829" s="2"/>
      <c r="BM1829" s="2"/>
      <c r="BN1829" s="2"/>
      <c r="BO1829" s="2"/>
      <c r="BP1829" s="2"/>
      <c r="BQ1829" s="2"/>
      <c r="BR1829" s="2"/>
      <c r="BS1829" s="2"/>
      <c r="BT1829" s="2"/>
      <c r="BU1829" s="2"/>
      <c r="BV1829" s="2"/>
      <c r="BW1829" s="2"/>
      <c r="BX1829" s="2"/>
      <c r="BY1829" s="2"/>
      <c r="BZ1829" s="2"/>
      <c r="CA1829" s="2"/>
      <c r="CB1829" s="2"/>
      <c r="CC1829" s="2"/>
      <c r="CD1829" s="2"/>
      <c r="CE1829" s="2"/>
      <c r="CF1829" s="2"/>
      <c r="CG1829" s="2"/>
      <c r="CH1829" s="2"/>
      <c r="CI1829" s="2"/>
      <c r="CJ1829" s="2"/>
      <c r="CK1829" s="2"/>
      <c r="CL1829" s="2"/>
      <c r="CM1829" s="2"/>
      <c r="CN1829" s="2"/>
      <c r="CO1829" s="2"/>
      <c r="CP1829" s="2"/>
      <c r="CQ1829" s="2"/>
      <c r="CR1829" s="2"/>
      <c r="CS1829" s="2"/>
      <c r="CT1829" s="2"/>
      <c r="CU1829" s="2"/>
      <c r="CV1829" s="2"/>
      <c r="CW1829" s="2"/>
      <c r="CX1829" s="2"/>
      <c r="CY1829" s="2"/>
      <c r="CZ1829" s="2"/>
      <c r="DA1829" s="2"/>
      <c r="DB1829" s="2"/>
      <c r="DC1829" s="2"/>
      <c r="DD1829" s="2"/>
      <c r="DE1829" s="2"/>
      <c r="DF1829" s="2"/>
      <c r="DG1829" s="2"/>
      <c r="DH1829" s="2"/>
      <c r="DI1829" s="2"/>
      <c r="DJ1829" s="2"/>
      <c r="DK1829" s="2"/>
      <c r="DL1829" s="2"/>
      <c r="DM1829" s="2"/>
      <c r="DN1829" s="2"/>
      <c r="DO1829" s="2"/>
      <c r="DP1829" s="2"/>
      <c r="DQ1829" s="2"/>
      <c r="DR1829" s="2"/>
      <c r="DS1829" s="2"/>
      <c r="DT1829" s="2"/>
      <c r="DU1829" s="2"/>
      <c r="DV1829" s="2"/>
      <c r="DW1829" s="2"/>
      <c r="DX1829" s="2"/>
      <c r="DY1829" s="2"/>
      <c r="DZ1829" s="2"/>
      <c r="EA1829" s="2"/>
      <c r="EB1829" s="2"/>
      <c r="EC1829" s="2"/>
      <c r="ED1829" s="2"/>
      <c r="EE1829" s="2"/>
      <c r="EF1829" s="2"/>
      <c r="EG1829" s="2"/>
      <c r="EH1829" s="2"/>
      <c r="EI1829" s="2"/>
      <c r="EJ1829" s="2"/>
      <c r="EK1829" s="2"/>
      <c r="EL1829" s="2"/>
      <c r="EM1829" s="2"/>
      <c r="EN1829" s="2"/>
      <c r="EO1829" s="2"/>
      <c r="EP1829" s="2"/>
      <c r="EQ1829" s="2"/>
      <c r="ER1829" s="2"/>
      <c r="ES1829" s="2"/>
      <c r="ET1829" s="2"/>
      <c r="EU1829" s="2"/>
      <c r="EV1829" s="2"/>
      <c r="EW1829" s="2"/>
      <c r="EX1829" s="2"/>
      <c r="EY1829" s="2"/>
      <c r="EZ1829" s="2"/>
      <c r="FA1829" s="2"/>
      <c r="FB1829" s="2"/>
      <c r="FC1829" s="2"/>
    </row>
    <row r="1830" spans="1:159" s="4" customFormat="1">
      <c r="A1830" s="50" t="s">
        <v>2223</v>
      </c>
      <c r="B1830" s="59" t="s">
        <v>2763</v>
      </c>
      <c r="C1830" s="60">
        <v>1502</v>
      </c>
      <c r="D1830" s="59" t="s">
        <v>802</v>
      </c>
      <c r="E1830" s="78" t="str">
        <f>IFERROR(VLOOKUP($C1830,'2025-26 School Level AAFTE'!$C$2:$L$2349,9,FALSE), "No")</f>
        <v>No</v>
      </c>
      <c r="F1830" s="67">
        <f>IFERROR(VLOOKUP($C1830,'2025-26 School Level AAFTE'!$C$2:$J$2349,8,FALSE), 0)</f>
        <v>63.95</v>
      </c>
      <c r="G1830" s="69">
        <f>IFERROR(IF(E1830= "yes",VLOOKUP(C1830,Summary!$B:$I,6,0),0),0)</f>
        <v>0</v>
      </c>
      <c r="H1830" s="68">
        <f t="shared" si="311"/>
        <v>0</v>
      </c>
      <c r="I1830" s="110">
        <f>VLOOKUP($A1830,'2026-27 Salary &amp; Benefits'!$A:$I,3,FALSE)</f>
        <v>1.18</v>
      </c>
      <c r="J1830" s="110">
        <f>VLOOKUP($A1830,'2026-27 Salary &amp; Benefits'!$A:$I,4,FALSE)</f>
        <v>1.18</v>
      </c>
      <c r="K1830" s="101">
        <f t="shared" si="312"/>
        <v>0</v>
      </c>
      <c r="L1830" s="100">
        <f t="shared" si="313"/>
        <v>0</v>
      </c>
      <c r="M1830" s="102">
        <f>'2026-27 Salary &amp; Benefits'!$E$6</f>
        <v>78209</v>
      </c>
      <c r="N1830" s="102">
        <f>'2026-27 Salary &amp; Benefits'!$F$6</f>
        <v>82248</v>
      </c>
      <c r="O1830" s="7">
        <f t="shared" si="314"/>
        <v>0</v>
      </c>
      <c r="P1830" s="7">
        <f t="shared" si="315"/>
        <v>0</v>
      </c>
      <c r="Q1830" s="7">
        <f>'2026-27 Salary &amp; Benefits'!G$6</f>
        <v>16817.759999999998</v>
      </c>
      <c r="R1830" s="103">
        <f>'2026-27 Salary &amp; Benefits'!H$6</f>
        <v>0.16020000000000001</v>
      </c>
      <c r="S1830" s="103">
        <f>'2026-27 Salary &amp; Benefits'!I$6</f>
        <v>0.15390000000000001</v>
      </c>
      <c r="T1830" s="7">
        <f t="shared" si="316"/>
        <v>0</v>
      </c>
      <c r="U1830" s="7">
        <f t="shared" si="317"/>
        <v>0</v>
      </c>
      <c r="V1830" s="7">
        <f t="shared" si="318"/>
        <v>0</v>
      </c>
      <c r="W1830" s="7">
        <f t="shared" si="319"/>
        <v>0</v>
      </c>
      <c r="X1830" s="18">
        <f t="shared" si="320"/>
        <v>0</v>
      </c>
      <c r="Y1830" s="2"/>
      <c r="Z1830" s="2"/>
      <c r="AA1830" s="2"/>
      <c r="AB1830" s="2"/>
      <c r="AC1830" s="2"/>
      <c r="AD1830" s="2"/>
      <c r="AE1830" s="2"/>
      <c r="AF1830" s="2"/>
      <c r="AG1830" s="2"/>
      <c r="AH1830" s="2"/>
      <c r="AI1830" s="2"/>
      <c r="AJ1830" s="2"/>
      <c r="AK1830" s="2"/>
      <c r="AL1830" s="2"/>
      <c r="AM1830" s="2"/>
      <c r="AN1830" s="2"/>
      <c r="AO1830" s="2"/>
      <c r="AP1830" s="2"/>
      <c r="AQ1830" s="2"/>
      <c r="AR1830" s="2"/>
      <c r="AS1830" s="2"/>
      <c r="AT1830" s="2"/>
      <c r="AU1830" s="2"/>
      <c r="AV1830" s="2"/>
      <c r="AW1830" s="2"/>
      <c r="AX1830" s="2"/>
      <c r="AY1830" s="2"/>
      <c r="AZ1830" s="2"/>
      <c r="BA1830" s="2"/>
      <c r="BB1830" s="2"/>
      <c r="BC1830" s="2"/>
      <c r="BD1830" s="2"/>
      <c r="BE1830" s="2"/>
      <c r="BF1830" s="2"/>
      <c r="BG1830" s="2"/>
      <c r="BH1830" s="2"/>
      <c r="BI1830" s="2"/>
      <c r="BJ1830" s="2"/>
      <c r="BK1830" s="2"/>
      <c r="BL1830" s="2"/>
      <c r="BM1830" s="2"/>
      <c r="BN1830" s="2"/>
      <c r="BO1830" s="2"/>
      <c r="BP1830" s="2"/>
      <c r="BQ1830" s="2"/>
      <c r="BR1830" s="2"/>
      <c r="BS1830" s="2"/>
      <c r="BT1830" s="2"/>
      <c r="BU1830" s="2"/>
      <c r="BV1830" s="2"/>
      <c r="BW1830" s="2"/>
      <c r="BX1830" s="2"/>
      <c r="BY1830" s="2"/>
      <c r="BZ1830" s="2"/>
      <c r="CA1830" s="2"/>
      <c r="CB1830" s="2"/>
      <c r="CC1830" s="2"/>
      <c r="CD1830" s="2"/>
      <c r="CE1830" s="2"/>
      <c r="CF1830" s="2"/>
      <c r="CG1830" s="2"/>
      <c r="CH1830" s="2"/>
      <c r="CI1830" s="2"/>
      <c r="CJ1830" s="2"/>
      <c r="CK1830" s="2"/>
      <c r="CL1830" s="2"/>
      <c r="CM1830" s="2"/>
      <c r="CN1830" s="2"/>
      <c r="CO1830" s="2"/>
      <c r="CP1830" s="2"/>
      <c r="CQ1830" s="2"/>
      <c r="CR1830" s="2"/>
      <c r="CS1830" s="2"/>
      <c r="CT1830" s="2"/>
      <c r="CU1830" s="2"/>
      <c r="CV1830" s="2"/>
      <c r="CW1830" s="2"/>
      <c r="CX1830" s="2"/>
      <c r="CY1830" s="2"/>
      <c r="CZ1830" s="2"/>
      <c r="DA1830" s="2"/>
      <c r="DB1830" s="2"/>
      <c r="DC1830" s="2"/>
      <c r="DD1830" s="2"/>
      <c r="DE1830" s="2"/>
      <c r="DF1830" s="2"/>
      <c r="DG1830" s="2"/>
      <c r="DH1830" s="2"/>
      <c r="DI1830" s="2"/>
      <c r="DJ1830" s="2"/>
      <c r="DK1830" s="2"/>
      <c r="DL1830" s="2"/>
      <c r="DM1830" s="2"/>
      <c r="DN1830" s="2"/>
      <c r="DO1830" s="2"/>
      <c r="DP1830" s="2"/>
      <c r="DQ1830" s="2"/>
      <c r="DR1830" s="2"/>
      <c r="DS1830" s="2"/>
      <c r="DT1830" s="2"/>
      <c r="DU1830" s="2"/>
      <c r="DV1830" s="2"/>
      <c r="DW1830" s="2"/>
      <c r="DX1830" s="2"/>
      <c r="DY1830" s="2"/>
      <c r="DZ1830" s="2"/>
      <c r="EA1830" s="2"/>
      <c r="EB1830" s="2"/>
      <c r="EC1830" s="2"/>
      <c r="ED1830" s="2"/>
      <c r="EE1830" s="2"/>
      <c r="EF1830" s="2"/>
      <c r="EG1830" s="2"/>
      <c r="EH1830" s="2"/>
      <c r="EI1830" s="2"/>
      <c r="EJ1830" s="2"/>
      <c r="EK1830" s="2"/>
      <c r="EL1830" s="2"/>
      <c r="EM1830" s="2"/>
      <c r="EN1830" s="2"/>
      <c r="EO1830" s="2"/>
      <c r="EP1830" s="2"/>
      <c r="EQ1830" s="2"/>
      <c r="ER1830" s="2"/>
      <c r="ES1830" s="2"/>
      <c r="ET1830" s="2"/>
      <c r="EU1830" s="2"/>
      <c r="EV1830" s="2"/>
      <c r="EW1830" s="2"/>
      <c r="EX1830" s="2"/>
      <c r="EY1830" s="2"/>
      <c r="EZ1830" s="2"/>
      <c r="FA1830" s="2"/>
      <c r="FB1830" s="2"/>
      <c r="FC1830" s="2"/>
    </row>
    <row r="1831" spans="1:159" s="4" customFormat="1">
      <c r="A1831" s="50" t="s">
        <v>2183</v>
      </c>
      <c r="B1831" s="59" t="s">
        <v>2764</v>
      </c>
      <c r="C1831" s="60">
        <v>2694</v>
      </c>
      <c r="D1831" s="59" t="s">
        <v>417</v>
      </c>
      <c r="E1831" s="78" t="str">
        <f>IFERROR(VLOOKUP($C1831,'2025-26 School Level AAFTE'!$C$2:$L$2349,9,FALSE), "No")</f>
        <v>Yes</v>
      </c>
      <c r="F1831" s="67">
        <f>IFERROR(VLOOKUP($C1831,'2025-26 School Level AAFTE'!$C$2:$J$2349,8,FALSE), 0)</f>
        <v>305.77999999999997</v>
      </c>
      <c r="G1831" s="69">
        <f>IFERROR(IF(E1831= "yes",VLOOKUP(C1831,Summary!$B:$I,6,0),0),0)</f>
        <v>0</v>
      </c>
      <c r="H1831" s="68">
        <f t="shared" si="311"/>
        <v>305.77999999999997</v>
      </c>
      <c r="I1831" s="110">
        <f>VLOOKUP($A1831,'2026-27 Salary &amp; Benefits'!$A:$I,3,FALSE)</f>
        <v>1</v>
      </c>
      <c r="J1831" s="110">
        <f>VLOOKUP($A1831,'2026-27 Salary &amp; Benefits'!$A:$I,4,FALSE)</f>
        <v>1</v>
      </c>
      <c r="K1831" s="101">
        <f t="shared" si="312"/>
        <v>305.77999999999997</v>
      </c>
      <c r="L1831" s="100">
        <f t="shared" si="313"/>
        <v>0.89700000000000002</v>
      </c>
      <c r="M1831" s="102">
        <f>'2026-27 Salary &amp; Benefits'!$E$6</f>
        <v>78209</v>
      </c>
      <c r="N1831" s="102">
        <f>'2026-27 Salary &amp; Benefits'!$F$6</f>
        <v>82248</v>
      </c>
      <c r="O1831" s="7">
        <f t="shared" si="314"/>
        <v>70153.47</v>
      </c>
      <c r="P1831" s="7">
        <f t="shared" si="315"/>
        <v>3622.9900000000052</v>
      </c>
      <c r="Q1831" s="7">
        <f>'2026-27 Salary &amp; Benefits'!G$6</f>
        <v>16817.759999999998</v>
      </c>
      <c r="R1831" s="103">
        <f>'2026-27 Salary &amp; Benefits'!H$6</f>
        <v>0.16020000000000001</v>
      </c>
      <c r="S1831" s="103">
        <f>'2026-27 Salary &amp; Benefits'!I$6</f>
        <v>0.15390000000000001</v>
      </c>
      <c r="T1831" s="7">
        <f t="shared" si="316"/>
        <v>26881.69</v>
      </c>
      <c r="U1831" s="7">
        <f t="shared" si="317"/>
        <v>1229.6099999999999</v>
      </c>
      <c r="V1831" s="7">
        <f t="shared" si="318"/>
        <v>189.24</v>
      </c>
      <c r="W1831" s="7">
        <f t="shared" si="319"/>
        <v>1418.85</v>
      </c>
      <c r="X1831" s="18">
        <f t="shared" si="320"/>
        <v>102077.00000000001</v>
      </c>
      <c r="Y1831" s="2"/>
      <c r="Z1831" s="2"/>
      <c r="AA1831" s="2"/>
      <c r="AB1831" s="2"/>
      <c r="AC1831" s="2"/>
      <c r="AD1831" s="2"/>
      <c r="AE1831" s="2"/>
      <c r="AF1831" s="2"/>
      <c r="AG1831" s="2"/>
      <c r="AH1831" s="2"/>
      <c r="AI1831" s="2"/>
      <c r="AJ1831" s="2"/>
      <c r="AK1831" s="2"/>
      <c r="AL1831" s="2"/>
      <c r="AM1831" s="2"/>
      <c r="AN1831" s="2"/>
      <c r="AO1831" s="2"/>
      <c r="AP1831" s="2"/>
      <c r="AQ1831" s="2"/>
      <c r="AR1831" s="2"/>
      <c r="AS1831" s="2"/>
      <c r="AT1831" s="2"/>
      <c r="AU1831" s="2"/>
      <c r="AV1831" s="2"/>
      <c r="AW1831" s="2"/>
      <c r="AX1831" s="2"/>
      <c r="AY1831" s="2"/>
      <c r="AZ1831" s="2"/>
      <c r="BA1831" s="2"/>
      <c r="BB1831" s="2"/>
      <c r="BC1831" s="2"/>
      <c r="BD1831" s="2"/>
      <c r="BE1831" s="2"/>
      <c r="BF1831" s="2"/>
      <c r="BG1831" s="2"/>
      <c r="BH1831" s="2"/>
      <c r="BI1831" s="2"/>
      <c r="BJ1831" s="2"/>
      <c r="BK1831" s="2"/>
      <c r="BL1831" s="2"/>
      <c r="BM1831" s="2"/>
      <c r="BN1831" s="2"/>
      <c r="BO1831" s="2"/>
      <c r="BP1831" s="2"/>
      <c r="BQ1831" s="2"/>
      <c r="BR1831" s="2"/>
      <c r="BS1831" s="2"/>
      <c r="BT1831" s="2"/>
      <c r="BU1831" s="2"/>
      <c r="BV1831" s="2"/>
      <c r="BW1831" s="2"/>
      <c r="BX1831" s="2"/>
      <c r="BY1831" s="2"/>
      <c r="BZ1831" s="2"/>
      <c r="CA1831" s="2"/>
      <c r="CB1831" s="2"/>
      <c r="CC1831" s="2"/>
      <c r="CD1831" s="2"/>
      <c r="CE1831" s="2"/>
      <c r="CF1831" s="2"/>
      <c r="CG1831" s="2"/>
      <c r="CH1831" s="2"/>
      <c r="CI1831" s="2"/>
      <c r="CJ1831" s="2"/>
      <c r="CK1831" s="2"/>
      <c r="CL1831" s="2"/>
      <c r="CM1831" s="2"/>
      <c r="CN1831" s="2"/>
      <c r="CO1831" s="2"/>
      <c r="CP1831" s="2"/>
      <c r="CQ1831" s="2"/>
      <c r="CR1831" s="2"/>
      <c r="CS1831" s="2"/>
      <c r="CT1831" s="2"/>
      <c r="CU1831" s="2"/>
      <c r="CV1831" s="2"/>
      <c r="CW1831" s="2"/>
      <c r="CX1831" s="2"/>
      <c r="CY1831" s="2"/>
      <c r="CZ1831" s="2"/>
      <c r="DA1831" s="2"/>
      <c r="DB1831" s="2"/>
      <c r="DC1831" s="2"/>
      <c r="DD1831" s="2"/>
      <c r="DE1831" s="2"/>
      <c r="DF1831" s="2"/>
      <c r="DG1831" s="2"/>
      <c r="DH1831" s="2"/>
      <c r="DI1831" s="2"/>
      <c r="DJ1831" s="2"/>
      <c r="DK1831" s="2"/>
      <c r="DL1831" s="2"/>
      <c r="DM1831" s="2"/>
      <c r="DN1831" s="2"/>
      <c r="DO1831" s="2"/>
      <c r="DP1831" s="2"/>
      <c r="DQ1831" s="2"/>
      <c r="DR1831" s="2"/>
      <c r="DS1831" s="2"/>
      <c r="DT1831" s="2"/>
      <c r="DU1831" s="2"/>
      <c r="DV1831" s="2"/>
      <c r="DW1831" s="2"/>
      <c r="DX1831" s="2"/>
      <c r="DY1831" s="2"/>
      <c r="DZ1831" s="2"/>
      <c r="EA1831" s="2"/>
      <c r="EB1831" s="2"/>
      <c r="EC1831" s="2"/>
      <c r="ED1831" s="2"/>
      <c r="EE1831" s="2"/>
      <c r="EF1831" s="2"/>
      <c r="EG1831" s="2"/>
      <c r="EH1831" s="2"/>
      <c r="EI1831" s="2"/>
      <c r="EJ1831" s="2"/>
      <c r="EK1831" s="2"/>
      <c r="EL1831" s="2"/>
      <c r="EM1831" s="2"/>
      <c r="EN1831" s="2"/>
      <c r="EO1831" s="2"/>
      <c r="EP1831" s="2"/>
      <c r="EQ1831" s="2"/>
      <c r="ER1831" s="2"/>
      <c r="ES1831" s="2"/>
      <c r="ET1831" s="2"/>
      <c r="EU1831" s="2"/>
      <c r="EV1831" s="2"/>
      <c r="EW1831" s="2"/>
      <c r="EX1831" s="2"/>
      <c r="EY1831" s="2"/>
      <c r="EZ1831" s="2"/>
      <c r="FA1831" s="2"/>
      <c r="FB1831" s="2"/>
      <c r="FC1831" s="2"/>
    </row>
    <row r="1832" spans="1:159" s="4" customFormat="1">
      <c r="A1832" s="50" t="s">
        <v>2183</v>
      </c>
      <c r="B1832" s="59" t="s">
        <v>2764</v>
      </c>
      <c r="C1832" s="60">
        <v>3089</v>
      </c>
      <c r="D1832" s="59" t="s">
        <v>418</v>
      </c>
      <c r="E1832" s="78" t="str">
        <f>IFERROR(VLOOKUP($C1832,'2025-26 School Level AAFTE'!$C$2:$L$2349,9,FALSE), "No")</f>
        <v>Yes</v>
      </c>
      <c r="F1832" s="67">
        <f>IFERROR(VLOOKUP($C1832,'2025-26 School Level AAFTE'!$C$2:$J$2349,8,FALSE), 0)</f>
        <v>225.98</v>
      </c>
      <c r="G1832" s="69">
        <f>IFERROR(IF(E1832= "yes",VLOOKUP(C1832,Summary!$B:$I,6,0),0),0)</f>
        <v>0</v>
      </c>
      <c r="H1832" s="68">
        <f t="shared" si="311"/>
        <v>225.98</v>
      </c>
      <c r="I1832" s="110">
        <f>VLOOKUP($A1832,'2026-27 Salary &amp; Benefits'!$A:$I,3,FALSE)</f>
        <v>1</v>
      </c>
      <c r="J1832" s="110">
        <f>VLOOKUP($A1832,'2026-27 Salary &amp; Benefits'!$A:$I,4,FALSE)</f>
        <v>1</v>
      </c>
      <c r="K1832" s="101">
        <f t="shared" si="312"/>
        <v>225.98</v>
      </c>
      <c r="L1832" s="100">
        <f t="shared" si="313"/>
        <v>0.66300000000000003</v>
      </c>
      <c r="M1832" s="102">
        <f>'2026-27 Salary &amp; Benefits'!$E$6</f>
        <v>78209</v>
      </c>
      <c r="N1832" s="102">
        <f>'2026-27 Salary &amp; Benefits'!$F$6</f>
        <v>82248</v>
      </c>
      <c r="O1832" s="7">
        <f t="shared" si="314"/>
        <v>51852.57</v>
      </c>
      <c r="P1832" s="7">
        <f t="shared" si="315"/>
        <v>2677.8499999999985</v>
      </c>
      <c r="Q1832" s="7">
        <f>'2026-27 Salary &amp; Benefits'!G$6</f>
        <v>16817.759999999998</v>
      </c>
      <c r="R1832" s="103">
        <f>'2026-27 Salary &amp; Benefits'!H$6</f>
        <v>0.16020000000000001</v>
      </c>
      <c r="S1832" s="103">
        <f>'2026-27 Salary &amp; Benefits'!I$6</f>
        <v>0.15390000000000001</v>
      </c>
      <c r="T1832" s="7">
        <f t="shared" si="316"/>
        <v>19869.080000000002</v>
      </c>
      <c r="U1832" s="7">
        <f t="shared" si="317"/>
        <v>908.84</v>
      </c>
      <c r="V1832" s="7">
        <f t="shared" si="318"/>
        <v>139.87</v>
      </c>
      <c r="W1832" s="7">
        <f t="shared" si="319"/>
        <v>1048.71</v>
      </c>
      <c r="X1832" s="18">
        <f t="shared" si="320"/>
        <v>75448.210000000006</v>
      </c>
      <c r="Y1832" s="2"/>
      <c r="Z1832" s="2"/>
      <c r="AA1832" s="2"/>
      <c r="AB1832" s="2"/>
      <c r="AC1832" s="2"/>
      <c r="AD1832" s="2"/>
      <c r="AE1832" s="2"/>
      <c r="AF1832" s="2"/>
      <c r="AG1832" s="2"/>
      <c r="AH1832" s="2"/>
      <c r="AI1832" s="2"/>
      <c r="AJ1832" s="2"/>
      <c r="AK1832" s="2"/>
      <c r="AL1832" s="2"/>
      <c r="AM1832" s="2"/>
      <c r="AN1832" s="2"/>
      <c r="AO1832" s="2"/>
      <c r="AP1832" s="2"/>
      <c r="AQ1832" s="2"/>
      <c r="AR1832" s="2"/>
      <c r="AS1832" s="2"/>
      <c r="AT1832" s="2"/>
      <c r="AU1832" s="2"/>
      <c r="AV1832" s="2"/>
      <c r="AW1832" s="2"/>
      <c r="AX1832" s="2"/>
      <c r="AY1832" s="2"/>
      <c r="AZ1832" s="2"/>
      <c r="BA1832" s="2"/>
      <c r="BB1832" s="2"/>
      <c r="BC1832" s="2"/>
      <c r="BD1832" s="2"/>
      <c r="BE1832" s="2"/>
      <c r="BF1832" s="2"/>
      <c r="BG1832" s="2"/>
      <c r="BH1832" s="2"/>
      <c r="BI1832" s="2"/>
      <c r="BJ1832" s="2"/>
      <c r="BK1832" s="2"/>
      <c r="BL1832" s="2"/>
      <c r="BM1832" s="2"/>
      <c r="BN1832" s="2"/>
      <c r="BO1832" s="2"/>
      <c r="BP1832" s="2"/>
      <c r="BQ1832" s="2"/>
      <c r="BR1832" s="2"/>
      <c r="BS1832" s="2"/>
      <c r="BT1832" s="2"/>
      <c r="BU1832" s="2"/>
      <c r="BV1832" s="2"/>
      <c r="BW1832" s="2"/>
      <c r="BX1832" s="2"/>
      <c r="BY1832" s="2"/>
      <c r="BZ1832" s="2"/>
      <c r="CA1832" s="2"/>
      <c r="CB1832" s="2"/>
      <c r="CC1832" s="2"/>
      <c r="CD1832" s="2"/>
      <c r="CE1832" s="2"/>
      <c r="CF1832" s="2"/>
      <c r="CG1832" s="2"/>
      <c r="CH1832" s="2"/>
      <c r="CI1832" s="2"/>
      <c r="CJ1832" s="2"/>
      <c r="CK1832" s="2"/>
      <c r="CL1832" s="2"/>
      <c r="CM1832" s="2"/>
      <c r="CN1832" s="2"/>
      <c r="CO1832" s="2"/>
      <c r="CP1832" s="2"/>
      <c r="CQ1832" s="2"/>
      <c r="CR1832" s="2"/>
      <c r="CS1832" s="2"/>
      <c r="CT1832" s="2"/>
      <c r="CU1832" s="2"/>
      <c r="CV1832" s="2"/>
      <c r="CW1832" s="2"/>
      <c r="CX1832" s="2"/>
      <c r="CY1832" s="2"/>
      <c r="CZ1832" s="2"/>
      <c r="DA1832" s="2"/>
      <c r="DB1832" s="2"/>
      <c r="DC1832" s="2"/>
      <c r="DD1832" s="2"/>
      <c r="DE1832" s="2"/>
      <c r="DF1832" s="2"/>
      <c r="DG1832" s="2"/>
      <c r="DH1832" s="2"/>
      <c r="DI1832" s="2"/>
      <c r="DJ1832" s="2"/>
      <c r="DK1832" s="2"/>
      <c r="DL1832" s="2"/>
      <c r="DM1832" s="2"/>
      <c r="DN1832" s="2"/>
      <c r="DO1832" s="2"/>
      <c r="DP1832" s="2"/>
      <c r="DQ1832" s="2"/>
      <c r="DR1832" s="2"/>
      <c r="DS1832" s="2"/>
      <c r="DT1832" s="2"/>
      <c r="DU1832" s="2"/>
      <c r="DV1832" s="2"/>
      <c r="DW1832" s="2"/>
      <c r="DX1832" s="2"/>
      <c r="DY1832" s="2"/>
      <c r="DZ1832" s="2"/>
      <c r="EA1832" s="2"/>
      <c r="EB1832" s="2"/>
      <c r="EC1832" s="2"/>
      <c r="ED1832" s="2"/>
      <c r="EE1832" s="2"/>
      <c r="EF1832" s="2"/>
      <c r="EG1832" s="2"/>
      <c r="EH1832" s="2"/>
      <c r="EI1832" s="2"/>
      <c r="EJ1832" s="2"/>
      <c r="EK1832" s="2"/>
      <c r="EL1832" s="2"/>
      <c r="EM1832" s="2"/>
      <c r="EN1832" s="2"/>
      <c r="EO1832" s="2"/>
      <c r="EP1832" s="2"/>
      <c r="EQ1832" s="2"/>
      <c r="ER1832" s="2"/>
      <c r="ES1832" s="2"/>
      <c r="ET1832" s="2"/>
      <c r="EU1832" s="2"/>
      <c r="EV1832" s="2"/>
      <c r="EW1832" s="2"/>
      <c r="EX1832" s="2"/>
      <c r="EY1832" s="2"/>
      <c r="EZ1832" s="2"/>
      <c r="FA1832" s="2"/>
      <c r="FB1832" s="2"/>
      <c r="FC1832" s="2"/>
    </row>
    <row r="1833" spans="1:159" s="4" customFormat="1">
      <c r="A1833" s="50" t="s">
        <v>2292</v>
      </c>
      <c r="B1833" s="59" t="s">
        <v>2765</v>
      </c>
      <c r="C1833" s="60">
        <v>5766</v>
      </c>
      <c r="D1833" s="59" t="s">
        <v>3176</v>
      </c>
      <c r="E1833" s="78" t="str">
        <f>IFERROR(VLOOKUP($C1833,'2025-26 School Level AAFTE'!$C$2:$L$2349,9,FALSE), "No")</f>
        <v>No</v>
      </c>
      <c r="F1833" s="67">
        <f>IFERROR(VLOOKUP($C1833,'2025-26 School Level AAFTE'!$C$2:$J$2349,8,FALSE), 0)</f>
        <v>137</v>
      </c>
      <c r="G1833" s="69">
        <f>IFERROR(IF(E1833= "yes",VLOOKUP(C1833,Summary!$B:$I,6,0),0),0)</f>
        <v>0</v>
      </c>
      <c r="H1833" s="68">
        <f t="shared" si="311"/>
        <v>0</v>
      </c>
      <c r="I1833" s="110">
        <f>VLOOKUP($A1833,'2026-27 Salary &amp; Benefits'!$A:$I,3,FALSE)</f>
        <v>1</v>
      </c>
      <c r="J1833" s="110">
        <f>VLOOKUP($A1833,'2026-27 Salary &amp; Benefits'!$A:$I,4,FALSE)</f>
        <v>1</v>
      </c>
      <c r="K1833" s="101">
        <f t="shared" si="312"/>
        <v>0</v>
      </c>
      <c r="L1833" s="100">
        <f t="shared" si="313"/>
        <v>0</v>
      </c>
      <c r="M1833" s="102">
        <f>'2026-27 Salary &amp; Benefits'!$E$6</f>
        <v>78209</v>
      </c>
      <c r="N1833" s="102">
        <f>'2026-27 Salary &amp; Benefits'!$F$6</f>
        <v>82248</v>
      </c>
      <c r="O1833" s="7">
        <f t="shared" si="314"/>
        <v>0</v>
      </c>
      <c r="P1833" s="7">
        <f t="shared" si="315"/>
        <v>0</v>
      </c>
      <c r="Q1833" s="7">
        <f>'2026-27 Salary &amp; Benefits'!G$6</f>
        <v>16817.759999999998</v>
      </c>
      <c r="R1833" s="103">
        <f>'2026-27 Salary &amp; Benefits'!H$6</f>
        <v>0.16020000000000001</v>
      </c>
      <c r="S1833" s="103">
        <f>'2026-27 Salary &amp; Benefits'!I$6</f>
        <v>0.15390000000000001</v>
      </c>
      <c r="T1833" s="7">
        <f t="shared" si="316"/>
        <v>0</v>
      </c>
      <c r="U1833" s="7">
        <f t="shared" si="317"/>
        <v>0</v>
      </c>
      <c r="V1833" s="7">
        <f t="shared" si="318"/>
        <v>0</v>
      </c>
      <c r="W1833" s="7">
        <f t="shared" si="319"/>
        <v>0</v>
      </c>
      <c r="X1833" s="18">
        <f t="shared" si="320"/>
        <v>0</v>
      </c>
      <c r="Y1833" s="2"/>
      <c r="Z1833" s="2"/>
      <c r="AA1833" s="2"/>
      <c r="AB1833" s="2"/>
      <c r="AC1833" s="2"/>
      <c r="AD1833" s="2"/>
      <c r="AE1833" s="2"/>
      <c r="AF1833" s="2"/>
      <c r="AG1833" s="2"/>
      <c r="AH1833" s="2"/>
      <c r="AI1833" s="2"/>
      <c r="AJ1833" s="2"/>
      <c r="AK1833" s="2"/>
      <c r="AL1833" s="2"/>
      <c r="AM1833" s="2"/>
      <c r="AN1833" s="2"/>
      <c r="AO1833" s="2"/>
      <c r="AP1833" s="2"/>
      <c r="AQ1833" s="2"/>
      <c r="AR1833" s="2"/>
      <c r="AS1833" s="2"/>
      <c r="AT1833" s="2"/>
      <c r="AU1833" s="2"/>
      <c r="AV1833" s="2"/>
      <c r="AW1833" s="2"/>
      <c r="AX1833" s="2"/>
      <c r="AY1833" s="2"/>
      <c r="AZ1833" s="2"/>
      <c r="BA1833" s="2"/>
      <c r="BB1833" s="2"/>
      <c r="BC1833" s="2"/>
      <c r="BD1833" s="2"/>
      <c r="BE1833" s="2"/>
      <c r="BF1833" s="2"/>
      <c r="BG1833" s="2"/>
      <c r="BH1833" s="2"/>
      <c r="BI1833" s="2"/>
      <c r="BJ1833" s="2"/>
      <c r="BK1833" s="2"/>
      <c r="BL1833" s="2"/>
      <c r="BM1833" s="2"/>
      <c r="BN1833" s="2"/>
      <c r="BO1833" s="2"/>
      <c r="BP1833" s="2"/>
      <c r="BQ1833" s="2"/>
      <c r="BR1833" s="2"/>
      <c r="BS1833" s="2"/>
      <c r="BT1833" s="2"/>
      <c r="BU1833" s="2"/>
      <c r="BV1833" s="2"/>
      <c r="BW1833" s="2"/>
      <c r="BX1833" s="2"/>
      <c r="BY1833" s="2"/>
      <c r="BZ1833" s="2"/>
      <c r="CA1833" s="2"/>
      <c r="CB1833" s="2"/>
      <c r="CC1833" s="2"/>
      <c r="CD1833" s="2"/>
      <c r="CE1833" s="2"/>
      <c r="CF1833" s="2"/>
      <c r="CG1833" s="2"/>
      <c r="CH1833" s="2"/>
      <c r="CI1833" s="2"/>
      <c r="CJ1833" s="2"/>
      <c r="CK1833" s="2"/>
      <c r="CL1833" s="2"/>
      <c r="CM1833" s="2"/>
      <c r="CN1833" s="2"/>
      <c r="CO1833" s="2"/>
      <c r="CP1833" s="2"/>
      <c r="CQ1833" s="2"/>
      <c r="CR1833" s="2"/>
      <c r="CS1833" s="2"/>
      <c r="CT1833" s="2"/>
      <c r="CU1833" s="2"/>
      <c r="CV1833" s="2"/>
      <c r="CW1833" s="2"/>
      <c r="CX1833" s="2"/>
      <c r="CY1833" s="2"/>
      <c r="CZ1833" s="2"/>
      <c r="DA1833" s="2"/>
      <c r="DB1833" s="2"/>
      <c r="DC1833" s="2"/>
      <c r="DD1833" s="2"/>
      <c r="DE1833" s="2"/>
      <c r="DF1833" s="2"/>
      <c r="DG1833" s="2"/>
      <c r="DH1833" s="2"/>
      <c r="DI1833" s="2"/>
      <c r="DJ1833" s="2"/>
      <c r="DK1833" s="2"/>
      <c r="DL1833" s="2"/>
      <c r="DM1833" s="2"/>
      <c r="DN1833" s="2"/>
      <c r="DO1833" s="2"/>
      <c r="DP1833" s="2"/>
      <c r="DQ1833" s="2"/>
      <c r="DR1833" s="2"/>
      <c r="DS1833" s="2"/>
      <c r="DT1833" s="2"/>
      <c r="DU1833" s="2"/>
      <c r="DV1833" s="2"/>
      <c r="DW1833" s="2"/>
      <c r="DX1833" s="2"/>
      <c r="DY1833" s="2"/>
      <c r="DZ1833" s="2"/>
      <c r="EA1833" s="2"/>
      <c r="EB1833" s="2"/>
      <c r="EC1833" s="2"/>
      <c r="ED1833" s="2"/>
      <c r="EE1833" s="2"/>
      <c r="EF1833" s="2"/>
      <c r="EG1833" s="2"/>
      <c r="EH1833" s="2"/>
      <c r="EI1833" s="2"/>
      <c r="EJ1833" s="2"/>
      <c r="EK1833" s="2"/>
      <c r="EL1833" s="2"/>
      <c r="EM1833" s="2"/>
      <c r="EN1833" s="2"/>
      <c r="EO1833" s="2"/>
      <c r="EP1833" s="2"/>
      <c r="EQ1833" s="2"/>
      <c r="ER1833" s="2"/>
      <c r="ES1833" s="2"/>
      <c r="ET1833" s="2"/>
      <c r="EU1833" s="2"/>
      <c r="EV1833" s="2"/>
      <c r="EW1833" s="2"/>
      <c r="EX1833" s="2"/>
      <c r="EY1833" s="2"/>
      <c r="EZ1833" s="2"/>
      <c r="FA1833" s="2"/>
      <c r="FB1833" s="2"/>
      <c r="FC1833" s="2"/>
    </row>
    <row r="1834" spans="1:159" s="4" customFormat="1">
      <c r="A1834" s="50" t="s">
        <v>2292</v>
      </c>
      <c r="B1834" s="59" t="s">
        <v>2765</v>
      </c>
      <c r="C1834" s="60">
        <v>2804</v>
      </c>
      <c r="D1834" s="59" t="s">
        <v>2947</v>
      </c>
      <c r="E1834" s="78" t="str">
        <f>IFERROR(VLOOKUP($C1834,'2025-26 School Level AAFTE'!$C$2:$L$2349,9,FALSE), "No")</f>
        <v>Yes</v>
      </c>
      <c r="F1834" s="67">
        <f>IFERROR(VLOOKUP($C1834,'2025-26 School Level AAFTE'!$C$2:$J$2349,8,FALSE), 0)</f>
        <v>273.13</v>
      </c>
      <c r="G1834" s="69">
        <f>IFERROR(IF(E1834= "yes",VLOOKUP(C1834,Summary!$B:$I,6,0),0),0)</f>
        <v>0</v>
      </c>
      <c r="H1834" s="68">
        <f t="shared" si="311"/>
        <v>273.13</v>
      </c>
      <c r="I1834" s="110">
        <f>VLOOKUP($A1834,'2026-27 Salary &amp; Benefits'!$A:$I,3,FALSE)</f>
        <v>1</v>
      </c>
      <c r="J1834" s="110">
        <f>VLOOKUP($A1834,'2026-27 Salary &amp; Benefits'!$A:$I,4,FALSE)</f>
        <v>1</v>
      </c>
      <c r="K1834" s="101">
        <f t="shared" si="312"/>
        <v>273.13</v>
      </c>
      <c r="L1834" s="100">
        <f t="shared" si="313"/>
        <v>0.80100000000000005</v>
      </c>
      <c r="M1834" s="102">
        <f>'2026-27 Salary &amp; Benefits'!$E$6</f>
        <v>78209</v>
      </c>
      <c r="N1834" s="102">
        <f>'2026-27 Salary &amp; Benefits'!$F$6</f>
        <v>82248</v>
      </c>
      <c r="O1834" s="7">
        <f t="shared" si="314"/>
        <v>62645.41</v>
      </c>
      <c r="P1834" s="7">
        <f t="shared" si="315"/>
        <v>3235.2399999999907</v>
      </c>
      <c r="Q1834" s="7">
        <f>'2026-27 Salary &amp; Benefits'!G$6</f>
        <v>16817.759999999998</v>
      </c>
      <c r="R1834" s="103">
        <f>'2026-27 Salary &amp; Benefits'!H$6</f>
        <v>0.16020000000000001</v>
      </c>
      <c r="S1834" s="103">
        <f>'2026-27 Salary &amp; Benefits'!I$6</f>
        <v>0.15390000000000001</v>
      </c>
      <c r="T1834" s="7">
        <f t="shared" si="316"/>
        <v>24004.720000000001</v>
      </c>
      <c r="U1834" s="7">
        <f t="shared" si="317"/>
        <v>1098.01</v>
      </c>
      <c r="V1834" s="7">
        <f t="shared" si="318"/>
        <v>168.98</v>
      </c>
      <c r="W1834" s="7">
        <f t="shared" si="319"/>
        <v>1266.99</v>
      </c>
      <c r="X1834" s="18">
        <f t="shared" si="320"/>
        <v>91152.36</v>
      </c>
      <c r="Y1834" s="2"/>
      <c r="Z1834" s="2"/>
      <c r="AA1834" s="2"/>
      <c r="AB1834" s="2"/>
      <c r="AC1834" s="2"/>
      <c r="AD1834" s="2"/>
      <c r="AE1834" s="2"/>
      <c r="AF1834" s="2"/>
      <c r="AG1834" s="2"/>
      <c r="AH1834" s="2"/>
      <c r="AI1834" s="2"/>
      <c r="AJ1834" s="2"/>
      <c r="AK1834" s="2"/>
      <c r="AL1834" s="2"/>
      <c r="AM1834" s="2"/>
      <c r="AN1834" s="2"/>
      <c r="AO1834" s="2"/>
      <c r="AP1834" s="2"/>
      <c r="AQ1834" s="2"/>
      <c r="AR1834" s="2"/>
      <c r="AS1834" s="2"/>
      <c r="AT1834" s="2"/>
      <c r="AU1834" s="2"/>
      <c r="AV1834" s="2"/>
      <c r="AW1834" s="2"/>
      <c r="AX1834" s="2"/>
      <c r="AY1834" s="2"/>
      <c r="AZ1834" s="2"/>
      <c r="BA1834" s="2"/>
      <c r="BB1834" s="2"/>
      <c r="BC1834" s="2"/>
      <c r="BD1834" s="2"/>
      <c r="BE1834" s="2"/>
      <c r="BF1834" s="2"/>
      <c r="BG1834" s="2"/>
      <c r="BH1834" s="2"/>
      <c r="BI1834" s="2"/>
      <c r="BJ1834" s="2"/>
      <c r="BK1834" s="2"/>
      <c r="BL1834" s="2"/>
      <c r="BM1834" s="2"/>
      <c r="BN1834" s="2"/>
      <c r="BO1834" s="2"/>
      <c r="BP1834" s="2"/>
      <c r="BQ1834" s="2"/>
      <c r="BR1834" s="2"/>
      <c r="BS1834" s="2"/>
      <c r="BT1834" s="2"/>
      <c r="BU1834" s="2"/>
      <c r="BV1834" s="2"/>
      <c r="BW1834" s="2"/>
      <c r="BX1834" s="2"/>
      <c r="BY1834" s="2"/>
      <c r="BZ1834" s="2"/>
      <c r="CA1834" s="2"/>
      <c r="CB1834" s="2"/>
      <c r="CC1834" s="2"/>
      <c r="CD1834" s="2"/>
      <c r="CE1834" s="2"/>
      <c r="CF1834" s="2"/>
      <c r="CG1834" s="2"/>
      <c r="CH1834" s="2"/>
      <c r="CI1834" s="2"/>
      <c r="CJ1834" s="2"/>
      <c r="CK1834" s="2"/>
      <c r="CL1834" s="2"/>
      <c r="CM1834" s="2"/>
      <c r="CN1834" s="2"/>
      <c r="CO1834" s="2"/>
      <c r="CP1834" s="2"/>
      <c r="CQ1834" s="2"/>
      <c r="CR1834" s="2"/>
      <c r="CS1834" s="2"/>
      <c r="CT1834" s="2"/>
      <c r="CU1834" s="2"/>
      <c r="CV1834" s="2"/>
      <c r="CW1834" s="2"/>
      <c r="CX1834" s="2"/>
      <c r="CY1834" s="2"/>
      <c r="CZ1834" s="2"/>
      <c r="DA1834" s="2"/>
      <c r="DB1834" s="2"/>
      <c r="DC1834" s="2"/>
      <c r="DD1834" s="2"/>
      <c r="DE1834" s="2"/>
      <c r="DF1834" s="2"/>
      <c r="DG1834" s="2"/>
      <c r="DH1834" s="2"/>
      <c r="DI1834" s="2"/>
      <c r="DJ1834" s="2"/>
      <c r="DK1834" s="2"/>
      <c r="DL1834" s="2"/>
      <c r="DM1834" s="2"/>
      <c r="DN1834" s="2"/>
      <c r="DO1834" s="2"/>
      <c r="DP1834" s="2"/>
      <c r="DQ1834" s="2"/>
      <c r="DR1834" s="2"/>
      <c r="DS1834" s="2"/>
      <c r="DT1834" s="2"/>
      <c r="DU1834" s="2"/>
      <c r="DV1834" s="2"/>
      <c r="DW1834" s="2"/>
      <c r="DX1834" s="2"/>
      <c r="DY1834" s="2"/>
      <c r="DZ1834" s="2"/>
      <c r="EA1834" s="2"/>
      <c r="EB1834" s="2"/>
      <c r="EC1834" s="2"/>
      <c r="ED1834" s="2"/>
      <c r="EE1834" s="2"/>
      <c r="EF1834" s="2"/>
      <c r="EG1834" s="2"/>
      <c r="EH1834" s="2"/>
      <c r="EI1834" s="2"/>
      <c r="EJ1834" s="2"/>
      <c r="EK1834" s="2"/>
      <c r="EL1834" s="2"/>
      <c r="EM1834" s="2"/>
      <c r="EN1834" s="2"/>
      <c r="EO1834" s="2"/>
      <c r="EP1834" s="2"/>
      <c r="EQ1834" s="2"/>
      <c r="ER1834" s="2"/>
      <c r="ES1834" s="2"/>
      <c r="ET1834" s="2"/>
      <c r="EU1834" s="2"/>
      <c r="EV1834" s="2"/>
      <c r="EW1834" s="2"/>
      <c r="EX1834" s="2"/>
      <c r="EY1834" s="2"/>
      <c r="EZ1834" s="2"/>
      <c r="FA1834" s="2"/>
      <c r="FB1834" s="2"/>
      <c r="FC1834" s="2"/>
    </row>
    <row r="1835" spans="1:159" s="4" customFormat="1">
      <c r="A1835" s="50" t="s">
        <v>2292</v>
      </c>
      <c r="B1835" s="59" t="s">
        <v>2765</v>
      </c>
      <c r="C1835" s="60">
        <v>2214</v>
      </c>
      <c r="D1835" s="59" t="s">
        <v>1222</v>
      </c>
      <c r="E1835" s="78" t="str">
        <f>IFERROR(VLOOKUP($C1835,'2025-26 School Level AAFTE'!$C$2:$L$2349,9,FALSE), "No")</f>
        <v>Yes</v>
      </c>
      <c r="F1835" s="67">
        <f>IFERROR(VLOOKUP($C1835,'2025-26 School Level AAFTE'!$C$2:$J$2349,8,FALSE), 0)</f>
        <v>271.8</v>
      </c>
      <c r="G1835" s="69">
        <f>IFERROR(IF(E1835= "yes",VLOOKUP(C1835,Summary!$B:$I,6,0),0),0)</f>
        <v>0</v>
      </c>
      <c r="H1835" s="68">
        <f t="shared" si="311"/>
        <v>271.8</v>
      </c>
      <c r="I1835" s="110">
        <f>VLOOKUP($A1835,'2026-27 Salary &amp; Benefits'!$A:$I,3,FALSE)</f>
        <v>1</v>
      </c>
      <c r="J1835" s="110">
        <f>VLOOKUP($A1835,'2026-27 Salary &amp; Benefits'!$A:$I,4,FALSE)</f>
        <v>1</v>
      </c>
      <c r="K1835" s="101">
        <f t="shared" si="312"/>
        <v>271.8</v>
      </c>
      <c r="L1835" s="100">
        <f t="shared" si="313"/>
        <v>0.79700000000000004</v>
      </c>
      <c r="M1835" s="102">
        <f>'2026-27 Salary &amp; Benefits'!$E$6</f>
        <v>78209</v>
      </c>
      <c r="N1835" s="102">
        <f>'2026-27 Salary &amp; Benefits'!$F$6</f>
        <v>82248</v>
      </c>
      <c r="O1835" s="7">
        <f t="shared" si="314"/>
        <v>62332.57</v>
      </c>
      <c r="P1835" s="7">
        <f t="shared" si="315"/>
        <v>3219.0900000000038</v>
      </c>
      <c r="Q1835" s="7">
        <f>'2026-27 Salary &amp; Benefits'!G$6</f>
        <v>16817.759999999998</v>
      </c>
      <c r="R1835" s="103">
        <f>'2026-27 Salary &amp; Benefits'!H$6</f>
        <v>0.16020000000000001</v>
      </c>
      <c r="S1835" s="103">
        <f>'2026-27 Salary &amp; Benefits'!I$6</f>
        <v>0.15390000000000001</v>
      </c>
      <c r="T1835" s="7">
        <f t="shared" si="316"/>
        <v>23884.85</v>
      </c>
      <c r="U1835" s="7">
        <f t="shared" si="317"/>
        <v>1092.53</v>
      </c>
      <c r="V1835" s="7">
        <f t="shared" si="318"/>
        <v>168.14</v>
      </c>
      <c r="W1835" s="7">
        <f t="shared" si="319"/>
        <v>1260.67</v>
      </c>
      <c r="X1835" s="18">
        <f t="shared" si="320"/>
        <v>90697.180000000008</v>
      </c>
      <c r="Y1835" s="2"/>
      <c r="Z1835" s="2"/>
      <c r="AA1835" s="2"/>
      <c r="AB1835" s="2"/>
      <c r="AC1835" s="2"/>
      <c r="AD1835" s="2"/>
      <c r="AE1835" s="2"/>
      <c r="AF1835" s="2"/>
      <c r="AG1835" s="2"/>
      <c r="AH1835" s="2"/>
      <c r="AI1835" s="2"/>
      <c r="AJ1835" s="2"/>
      <c r="AK1835" s="2"/>
      <c r="AL1835" s="2"/>
      <c r="AM1835" s="2"/>
      <c r="AN1835" s="2"/>
      <c r="AO1835" s="2"/>
      <c r="AP1835" s="2"/>
      <c r="AQ1835" s="2"/>
      <c r="AR1835" s="2"/>
      <c r="AS1835" s="2"/>
      <c r="AT1835" s="2"/>
      <c r="AU1835" s="2"/>
      <c r="AV1835" s="2"/>
      <c r="AW1835" s="2"/>
      <c r="AX1835" s="2"/>
      <c r="AY1835" s="2"/>
      <c r="AZ1835" s="2"/>
      <c r="BA1835" s="2"/>
      <c r="BB1835" s="2"/>
      <c r="BC1835" s="2"/>
      <c r="BD1835" s="2"/>
      <c r="BE1835" s="2"/>
      <c r="BF1835" s="2"/>
      <c r="BG1835" s="2"/>
      <c r="BH1835" s="2"/>
      <c r="BI1835" s="2"/>
      <c r="BJ1835" s="2"/>
      <c r="BK1835" s="2"/>
      <c r="BL1835" s="2"/>
      <c r="BM1835" s="2"/>
      <c r="BN1835" s="2"/>
      <c r="BO1835" s="2"/>
      <c r="BP1835" s="2"/>
      <c r="BQ1835" s="2"/>
      <c r="BR1835" s="2"/>
      <c r="BS1835" s="2"/>
      <c r="BT1835" s="2"/>
      <c r="BU1835" s="2"/>
      <c r="BV1835" s="2"/>
      <c r="BW1835" s="2"/>
      <c r="BX1835" s="2"/>
      <c r="BY1835" s="2"/>
      <c r="BZ1835" s="2"/>
      <c r="CA1835" s="2"/>
      <c r="CB1835" s="2"/>
      <c r="CC1835" s="2"/>
      <c r="CD1835" s="2"/>
      <c r="CE1835" s="2"/>
      <c r="CF1835" s="2"/>
      <c r="CG1835" s="2"/>
      <c r="CH1835" s="2"/>
      <c r="CI1835" s="2"/>
      <c r="CJ1835" s="2"/>
      <c r="CK1835" s="2"/>
      <c r="CL1835" s="2"/>
      <c r="CM1835" s="2"/>
      <c r="CN1835" s="2"/>
      <c r="CO1835" s="2"/>
      <c r="CP1835" s="2"/>
      <c r="CQ1835" s="2"/>
      <c r="CR1835" s="2"/>
      <c r="CS1835" s="2"/>
      <c r="CT1835" s="2"/>
      <c r="CU1835" s="2"/>
      <c r="CV1835" s="2"/>
      <c r="CW1835" s="2"/>
      <c r="CX1835" s="2"/>
      <c r="CY1835" s="2"/>
      <c r="CZ1835" s="2"/>
      <c r="DA1835" s="2"/>
      <c r="DB1835" s="2"/>
      <c r="DC1835" s="2"/>
      <c r="DD1835" s="2"/>
      <c r="DE1835" s="2"/>
      <c r="DF1835" s="2"/>
      <c r="DG1835" s="2"/>
      <c r="DH1835" s="2"/>
      <c r="DI1835" s="2"/>
      <c r="DJ1835" s="2"/>
      <c r="DK1835" s="2"/>
      <c r="DL1835" s="2"/>
      <c r="DM1835" s="2"/>
      <c r="DN1835" s="2"/>
      <c r="DO1835" s="2"/>
      <c r="DP1835" s="2"/>
      <c r="DQ1835" s="2"/>
      <c r="DR1835" s="2"/>
      <c r="DS1835" s="2"/>
      <c r="DT1835" s="2"/>
      <c r="DU1835" s="2"/>
      <c r="DV1835" s="2"/>
      <c r="DW1835" s="2"/>
      <c r="DX1835" s="2"/>
      <c r="DY1835" s="2"/>
      <c r="DZ1835" s="2"/>
      <c r="EA1835" s="2"/>
      <c r="EB1835" s="2"/>
      <c r="EC1835" s="2"/>
      <c r="ED1835" s="2"/>
      <c r="EE1835" s="2"/>
      <c r="EF1835" s="2"/>
      <c r="EG1835" s="2"/>
      <c r="EH1835" s="2"/>
      <c r="EI1835" s="2"/>
      <c r="EJ1835" s="2"/>
      <c r="EK1835" s="2"/>
      <c r="EL1835" s="2"/>
      <c r="EM1835" s="2"/>
      <c r="EN1835" s="2"/>
      <c r="EO1835" s="2"/>
      <c r="EP1835" s="2"/>
      <c r="EQ1835" s="2"/>
      <c r="ER1835" s="2"/>
      <c r="ES1835" s="2"/>
      <c r="ET1835" s="2"/>
      <c r="EU1835" s="2"/>
      <c r="EV1835" s="2"/>
      <c r="EW1835" s="2"/>
      <c r="EX1835" s="2"/>
      <c r="EY1835" s="2"/>
      <c r="EZ1835" s="2"/>
      <c r="FA1835" s="2"/>
      <c r="FB1835" s="2"/>
      <c r="FC1835" s="2"/>
    </row>
    <row r="1836" spans="1:159" s="4" customFormat="1">
      <c r="A1836" s="50" t="s">
        <v>2292</v>
      </c>
      <c r="B1836" s="59" t="s">
        <v>2765</v>
      </c>
      <c r="C1836" s="60">
        <v>5765</v>
      </c>
      <c r="D1836" s="59" t="s">
        <v>3177</v>
      </c>
      <c r="E1836" s="78" t="str">
        <f>IFERROR(VLOOKUP($C1836,'2025-26 School Level AAFTE'!$C$2:$L$2349,9,FALSE), "No")</f>
        <v>No</v>
      </c>
      <c r="F1836" s="67">
        <f>IFERROR(VLOOKUP($C1836,'2025-26 School Level AAFTE'!$C$2:$J$2349,8,FALSE), 0)</f>
        <v>1158.42</v>
      </c>
      <c r="G1836" s="69">
        <f>IFERROR(IF(E1836= "yes",VLOOKUP(C1836,Summary!$B:$I,6,0),0),0)</f>
        <v>0</v>
      </c>
      <c r="H1836" s="68">
        <f t="shared" si="311"/>
        <v>0</v>
      </c>
      <c r="I1836" s="110">
        <f>VLOOKUP($A1836,'2026-27 Salary &amp; Benefits'!$A:$I,3,FALSE)</f>
        <v>1</v>
      </c>
      <c r="J1836" s="110">
        <f>VLOOKUP($A1836,'2026-27 Salary &amp; Benefits'!$A:$I,4,FALSE)</f>
        <v>1</v>
      </c>
      <c r="K1836" s="101">
        <f t="shared" si="312"/>
        <v>0</v>
      </c>
      <c r="L1836" s="100">
        <f t="shared" si="313"/>
        <v>0</v>
      </c>
      <c r="M1836" s="102">
        <f>'2026-27 Salary &amp; Benefits'!$E$6</f>
        <v>78209</v>
      </c>
      <c r="N1836" s="102">
        <f>'2026-27 Salary &amp; Benefits'!$F$6</f>
        <v>82248</v>
      </c>
      <c r="O1836" s="7">
        <f t="shared" si="314"/>
        <v>0</v>
      </c>
      <c r="P1836" s="7">
        <f t="shared" si="315"/>
        <v>0</v>
      </c>
      <c r="Q1836" s="7">
        <f>'2026-27 Salary &amp; Benefits'!G$6</f>
        <v>16817.759999999998</v>
      </c>
      <c r="R1836" s="103">
        <f>'2026-27 Salary &amp; Benefits'!H$6</f>
        <v>0.16020000000000001</v>
      </c>
      <c r="S1836" s="103">
        <f>'2026-27 Salary &amp; Benefits'!I$6</f>
        <v>0.15390000000000001</v>
      </c>
      <c r="T1836" s="7">
        <f t="shared" si="316"/>
        <v>0</v>
      </c>
      <c r="U1836" s="7">
        <f t="shared" si="317"/>
        <v>0</v>
      </c>
      <c r="V1836" s="7">
        <f t="shared" si="318"/>
        <v>0</v>
      </c>
      <c r="W1836" s="7">
        <f t="shared" si="319"/>
        <v>0</v>
      </c>
      <c r="X1836" s="18">
        <f t="shared" si="320"/>
        <v>0</v>
      </c>
      <c r="Y1836" s="2"/>
      <c r="Z1836" s="2"/>
      <c r="AA1836" s="2"/>
      <c r="AB1836" s="2"/>
      <c r="AC1836" s="2"/>
      <c r="AD1836" s="2"/>
      <c r="AE1836" s="2"/>
      <c r="AF1836" s="2"/>
      <c r="AG1836" s="2"/>
      <c r="AH1836" s="2"/>
      <c r="AI1836" s="2"/>
      <c r="AJ1836" s="2"/>
      <c r="AK1836" s="2"/>
      <c r="AL1836" s="2"/>
      <c r="AM1836" s="2"/>
      <c r="AN1836" s="2"/>
      <c r="AO1836" s="2"/>
      <c r="AP1836" s="2"/>
      <c r="AQ1836" s="2"/>
      <c r="AR1836" s="2"/>
      <c r="AS1836" s="2"/>
      <c r="AT1836" s="2"/>
      <c r="AU1836" s="2"/>
      <c r="AV1836" s="2"/>
      <c r="AW1836" s="2"/>
      <c r="AX1836" s="2"/>
      <c r="AY1836" s="2"/>
      <c r="AZ1836" s="2"/>
      <c r="BA1836" s="2"/>
      <c r="BB1836" s="2"/>
      <c r="BC1836" s="2"/>
      <c r="BD1836" s="2"/>
      <c r="BE1836" s="2"/>
      <c r="BF1836" s="2"/>
      <c r="BG1836" s="2"/>
      <c r="BH1836" s="2"/>
      <c r="BI1836" s="2"/>
      <c r="BJ1836" s="2"/>
      <c r="BK1836" s="2"/>
      <c r="BL1836" s="2"/>
      <c r="BM1836" s="2"/>
      <c r="BN1836" s="2"/>
      <c r="BO1836" s="2"/>
      <c r="BP1836" s="2"/>
      <c r="BQ1836" s="2"/>
      <c r="BR1836" s="2"/>
      <c r="BS1836" s="2"/>
      <c r="BT1836" s="2"/>
      <c r="BU1836" s="2"/>
      <c r="BV1836" s="2"/>
      <c r="BW1836" s="2"/>
      <c r="BX1836" s="2"/>
      <c r="BY1836" s="2"/>
      <c r="BZ1836" s="2"/>
      <c r="CA1836" s="2"/>
      <c r="CB1836" s="2"/>
      <c r="CC1836" s="2"/>
      <c r="CD1836" s="2"/>
      <c r="CE1836" s="2"/>
      <c r="CF1836" s="2"/>
      <c r="CG1836" s="2"/>
      <c r="CH1836" s="2"/>
      <c r="CI1836" s="2"/>
      <c r="CJ1836" s="2"/>
      <c r="CK1836" s="2"/>
      <c r="CL1836" s="2"/>
      <c r="CM1836" s="2"/>
      <c r="CN1836" s="2"/>
      <c r="CO1836" s="2"/>
      <c r="CP1836" s="2"/>
      <c r="CQ1836" s="2"/>
      <c r="CR1836" s="2"/>
      <c r="CS1836" s="2"/>
      <c r="CT1836" s="2"/>
      <c r="CU1836" s="2"/>
      <c r="CV1836" s="2"/>
      <c r="CW1836" s="2"/>
      <c r="CX1836" s="2"/>
      <c r="CY1836" s="2"/>
      <c r="CZ1836" s="2"/>
      <c r="DA1836" s="2"/>
      <c r="DB1836" s="2"/>
      <c r="DC1836" s="2"/>
      <c r="DD1836" s="2"/>
      <c r="DE1836" s="2"/>
      <c r="DF1836" s="2"/>
      <c r="DG1836" s="2"/>
      <c r="DH1836" s="2"/>
      <c r="DI1836" s="2"/>
      <c r="DJ1836" s="2"/>
      <c r="DK1836" s="2"/>
      <c r="DL1836" s="2"/>
      <c r="DM1836" s="2"/>
      <c r="DN1836" s="2"/>
      <c r="DO1836" s="2"/>
      <c r="DP1836" s="2"/>
      <c r="DQ1836" s="2"/>
      <c r="DR1836" s="2"/>
      <c r="DS1836" s="2"/>
      <c r="DT1836" s="2"/>
      <c r="DU1836" s="2"/>
      <c r="DV1836" s="2"/>
      <c r="DW1836" s="2"/>
      <c r="DX1836" s="2"/>
      <c r="DY1836" s="2"/>
      <c r="DZ1836" s="2"/>
      <c r="EA1836" s="2"/>
      <c r="EB1836" s="2"/>
      <c r="EC1836" s="2"/>
      <c r="ED1836" s="2"/>
      <c r="EE1836" s="2"/>
      <c r="EF1836" s="2"/>
      <c r="EG1836" s="2"/>
      <c r="EH1836" s="2"/>
      <c r="EI1836" s="2"/>
      <c r="EJ1836" s="2"/>
      <c r="EK1836" s="2"/>
      <c r="EL1836" s="2"/>
      <c r="EM1836" s="2"/>
      <c r="EN1836" s="2"/>
      <c r="EO1836" s="2"/>
      <c r="EP1836" s="2"/>
      <c r="EQ1836" s="2"/>
      <c r="ER1836" s="2"/>
      <c r="ES1836" s="2"/>
      <c r="ET1836" s="2"/>
      <c r="EU1836" s="2"/>
      <c r="EV1836" s="2"/>
      <c r="EW1836" s="2"/>
      <c r="EX1836" s="2"/>
      <c r="EY1836" s="2"/>
      <c r="EZ1836" s="2"/>
      <c r="FA1836" s="2"/>
      <c r="FB1836" s="2"/>
      <c r="FC1836" s="2"/>
    </row>
    <row r="1837" spans="1:159" s="4" customFormat="1">
      <c r="A1837" s="50" t="s">
        <v>2292</v>
      </c>
      <c r="B1837" s="59" t="s">
        <v>2765</v>
      </c>
      <c r="C1837" s="60">
        <v>5763</v>
      </c>
      <c r="D1837" s="59" t="s">
        <v>3202</v>
      </c>
      <c r="E1837" s="78" t="str">
        <f>IFERROR(VLOOKUP($C1837,'2025-26 School Level AAFTE'!$C$2:$L$2349,9,FALSE), "No")</f>
        <v>No</v>
      </c>
      <c r="F1837" s="67">
        <f>IFERROR(VLOOKUP($C1837,'2025-26 School Level AAFTE'!$C$2:$J$2349,8,FALSE), 0)</f>
        <v>379.05</v>
      </c>
      <c r="G1837" s="69">
        <f>IFERROR(IF(E1837= "yes",VLOOKUP(C1837,Summary!$B:$I,6,0),0),0)</f>
        <v>0</v>
      </c>
      <c r="H1837" s="68">
        <f t="shared" si="311"/>
        <v>0</v>
      </c>
      <c r="I1837" s="110">
        <f>VLOOKUP($A1837,'2026-27 Salary &amp; Benefits'!$A:$I,3,FALSE)</f>
        <v>1</v>
      </c>
      <c r="J1837" s="110">
        <f>VLOOKUP($A1837,'2026-27 Salary &amp; Benefits'!$A:$I,4,FALSE)</f>
        <v>1</v>
      </c>
      <c r="K1837" s="101">
        <f t="shared" si="312"/>
        <v>0</v>
      </c>
      <c r="L1837" s="100">
        <f t="shared" si="313"/>
        <v>0</v>
      </c>
      <c r="M1837" s="102">
        <f>'2026-27 Salary &amp; Benefits'!$E$6</f>
        <v>78209</v>
      </c>
      <c r="N1837" s="102">
        <f>'2026-27 Salary &amp; Benefits'!$F$6</f>
        <v>82248</v>
      </c>
      <c r="O1837" s="7">
        <f t="shared" si="314"/>
        <v>0</v>
      </c>
      <c r="P1837" s="7">
        <f t="shared" si="315"/>
        <v>0</v>
      </c>
      <c r="Q1837" s="7">
        <f>'2026-27 Salary &amp; Benefits'!G$6</f>
        <v>16817.759999999998</v>
      </c>
      <c r="R1837" s="103">
        <f>'2026-27 Salary &amp; Benefits'!H$6</f>
        <v>0.16020000000000001</v>
      </c>
      <c r="S1837" s="103">
        <f>'2026-27 Salary &amp; Benefits'!I$6</f>
        <v>0.15390000000000001</v>
      </c>
      <c r="T1837" s="7">
        <f t="shared" si="316"/>
        <v>0</v>
      </c>
      <c r="U1837" s="7">
        <f t="shared" si="317"/>
        <v>0</v>
      </c>
      <c r="V1837" s="7">
        <f t="shared" si="318"/>
        <v>0</v>
      </c>
      <c r="W1837" s="7">
        <f t="shared" si="319"/>
        <v>0</v>
      </c>
      <c r="X1837" s="18">
        <f t="shared" si="320"/>
        <v>0</v>
      </c>
      <c r="Y1837" s="2"/>
      <c r="Z1837" s="2"/>
      <c r="AA1837" s="2"/>
      <c r="AB1837" s="2"/>
      <c r="AC1837" s="2"/>
      <c r="AD1837" s="2"/>
      <c r="AE1837" s="2"/>
      <c r="AF1837" s="2"/>
      <c r="AG1837" s="2"/>
      <c r="AH1837" s="2"/>
      <c r="AI1837" s="2"/>
      <c r="AJ1837" s="2"/>
      <c r="AK1837" s="2"/>
      <c r="AL1837" s="2"/>
      <c r="AM1837" s="2"/>
      <c r="AN1837" s="2"/>
      <c r="AO1837" s="2"/>
      <c r="AP1837" s="2"/>
      <c r="AQ1837" s="2"/>
      <c r="AR1837" s="2"/>
      <c r="AS1837" s="2"/>
      <c r="AT1837" s="2"/>
      <c r="AU1837" s="2"/>
      <c r="AV1837" s="2"/>
      <c r="AW1837" s="2"/>
      <c r="AX1837" s="2"/>
      <c r="AY1837" s="2"/>
      <c r="AZ1837" s="2"/>
      <c r="BA1837" s="2"/>
      <c r="BB1837" s="2"/>
      <c r="BC1837" s="2"/>
      <c r="BD1837" s="2"/>
      <c r="BE1837" s="2"/>
      <c r="BF1837" s="2"/>
      <c r="BG1837" s="2"/>
      <c r="BH1837" s="2"/>
      <c r="BI1837" s="2"/>
      <c r="BJ1837" s="2"/>
      <c r="BK1837" s="2"/>
      <c r="BL1837" s="2"/>
      <c r="BM1837" s="2"/>
      <c r="BN1837" s="2"/>
      <c r="BO1837" s="2"/>
      <c r="BP1837" s="2"/>
      <c r="BQ1837" s="2"/>
      <c r="BR1837" s="2"/>
      <c r="BS1837" s="2"/>
      <c r="BT1837" s="2"/>
      <c r="BU1837" s="2"/>
      <c r="BV1837" s="2"/>
      <c r="BW1837" s="2"/>
      <c r="BX1837" s="2"/>
      <c r="BY1837" s="2"/>
      <c r="BZ1837" s="2"/>
      <c r="CA1837" s="2"/>
      <c r="CB1837" s="2"/>
      <c r="CC1837" s="2"/>
      <c r="CD1837" s="2"/>
      <c r="CE1837" s="2"/>
      <c r="CF1837" s="2"/>
      <c r="CG1837" s="2"/>
      <c r="CH1837" s="2"/>
      <c r="CI1837" s="2"/>
      <c r="CJ1837" s="2"/>
      <c r="CK1837" s="2"/>
      <c r="CL1837" s="2"/>
      <c r="CM1837" s="2"/>
      <c r="CN1837" s="2"/>
      <c r="CO1837" s="2"/>
      <c r="CP1837" s="2"/>
      <c r="CQ1837" s="2"/>
      <c r="CR1837" s="2"/>
      <c r="CS1837" s="2"/>
      <c r="CT1837" s="2"/>
      <c r="CU1837" s="2"/>
      <c r="CV1837" s="2"/>
      <c r="CW1837" s="2"/>
      <c r="CX1837" s="2"/>
      <c r="CY1837" s="2"/>
      <c r="CZ1837" s="2"/>
      <c r="DA1837" s="2"/>
      <c r="DB1837" s="2"/>
      <c r="DC1837" s="2"/>
      <c r="DD1837" s="2"/>
      <c r="DE1837" s="2"/>
      <c r="DF1837" s="2"/>
      <c r="DG1837" s="2"/>
      <c r="DH1837" s="2"/>
      <c r="DI1837" s="2"/>
      <c r="DJ1837" s="2"/>
      <c r="DK1837" s="2"/>
      <c r="DL1837" s="2"/>
      <c r="DM1837" s="2"/>
      <c r="DN1837" s="2"/>
      <c r="DO1837" s="2"/>
      <c r="DP1837" s="2"/>
      <c r="DQ1837" s="2"/>
      <c r="DR1837" s="2"/>
      <c r="DS1837" s="2"/>
      <c r="DT1837" s="2"/>
      <c r="DU1837" s="2"/>
      <c r="DV1837" s="2"/>
      <c r="DW1837" s="2"/>
      <c r="DX1837" s="2"/>
      <c r="DY1837" s="2"/>
      <c r="DZ1837" s="2"/>
      <c r="EA1837" s="2"/>
      <c r="EB1837" s="2"/>
      <c r="EC1837" s="2"/>
      <c r="ED1837" s="2"/>
      <c r="EE1837" s="2"/>
      <c r="EF1837" s="2"/>
      <c r="EG1837" s="2"/>
      <c r="EH1837" s="2"/>
      <c r="EI1837" s="2"/>
      <c r="EJ1837" s="2"/>
      <c r="EK1837" s="2"/>
      <c r="EL1837" s="2"/>
      <c r="EM1837" s="2"/>
      <c r="EN1837" s="2"/>
      <c r="EO1837" s="2"/>
      <c r="EP1837" s="2"/>
      <c r="EQ1837" s="2"/>
      <c r="ER1837" s="2"/>
      <c r="ES1837" s="2"/>
      <c r="ET1837" s="2"/>
      <c r="EU1837" s="2"/>
      <c r="EV1837" s="2"/>
      <c r="EW1837" s="2"/>
      <c r="EX1837" s="2"/>
      <c r="EY1837" s="2"/>
      <c r="EZ1837" s="2"/>
      <c r="FA1837" s="2"/>
      <c r="FB1837" s="2"/>
      <c r="FC1837" s="2"/>
    </row>
    <row r="1838" spans="1:159" s="4" customFormat="1">
      <c r="A1838" t="s">
        <v>2236</v>
      </c>
      <c r="B1838" s="59" t="s">
        <v>2766</v>
      </c>
      <c r="C1838" s="3">
        <v>4029</v>
      </c>
      <c r="D1838" t="s">
        <v>3203</v>
      </c>
      <c r="E1838" s="78" t="str">
        <f>IFERROR(VLOOKUP($C1838,'2025-26 School Level AAFTE'!$C$2:$L$2349,9,FALSE), "No")</f>
        <v>No</v>
      </c>
      <c r="F1838" s="67">
        <f>IFERROR(VLOOKUP($C1838,'2025-26 School Level AAFTE'!$C$2:$J$2349,8,FALSE), 0)</f>
        <v>416.82</v>
      </c>
      <c r="G1838" s="69">
        <f>IFERROR(IF(E1838= "yes",VLOOKUP(C1838,Summary!$B:$I,6,0),0),0)</f>
        <v>0</v>
      </c>
      <c r="H1838" s="68">
        <f t="shared" si="311"/>
        <v>0</v>
      </c>
      <c r="I1838" s="110">
        <f>VLOOKUP($A1838,'2026-27 Salary &amp; Benefits'!$A:$I,3,FALSE)</f>
        <v>1.18</v>
      </c>
      <c r="J1838" s="110">
        <f>VLOOKUP($A1838,'2026-27 Salary &amp; Benefits'!$A:$I,4,FALSE)</f>
        <v>1.18</v>
      </c>
      <c r="K1838" s="101">
        <f t="shared" si="312"/>
        <v>0</v>
      </c>
      <c r="L1838" s="100">
        <f t="shared" si="313"/>
        <v>0</v>
      </c>
      <c r="M1838" s="102">
        <f>'2026-27 Salary &amp; Benefits'!$E$6</f>
        <v>78209</v>
      </c>
      <c r="N1838" s="102">
        <f>'2026-27 Salary &amp; Benefits'!$F$6</f>
        <v>82248</v>
      </c>
      <c r="O1838" s="7">
        <f t="shared" si="314"/>
        <v>0</v>
      </c>
      <c r="P1838" s="7">
        <f t="shared" si="315"/>
        <v>0</v>
      </c>
      <c r="Q1838" s="7">
        <f>'2026-27 Salary &amp; Benefits'!G$6</f>
        <v>16817.759999999998</v>
      </c>
      <c r="R1838" s="103">
        <f>'2026-27 Salary &amp; Benefits'!H$6</f>
        <v>0.16020000000000001</v>
      </c>
      <c r="S1838" s="103">
        <f>'2026-27 Salary &amp; Benefits'!I$6</f>
        <v>0.15390000000000001</v>
      </c>
      <c r="T1838" s="7">
        <f t="shared" si="316"/>
        <v>0</v>
      </c>
      <c r="U1838" s="7">
        <f t="shared" si="317"/>
        <v>0</v>
      </c>
      <c r="V1838" s="7">
        <f t="shared" si="318"/>
        <v>0</v>
      </c>
      <c r="W1838" s="7">
        <f t="shared" si="319"/>
        <v>0</v>
      </c>
      <c r="X1838" s="18">
        <f t="shared" si="320"/>
        <v>0</v>
      </c>
      <c r="Y1838" s="2"/>
      <c r="Z1838" s="2"/>
      <c r="AA1838" s="2"/>
      <c r="AB1838" s="2"/>
      <c r="AC1838" s="2"/>
      <c r="AD1838" s="2"/>
      <c r="AE1838" s="2"/>
      <c r="AF1838" s="2"/>
      <c r="AG1838" s="2"/>
      <c r="AH1838" s="2"/>
      <c r="AI1838" s="2"/>
      <c r="AJ1838" s="2"/>
      <c r="AK1838" s="2"/>
      <c r="AL1838" s="2"/>
      <c r="AM1838" s="2"/>
      <c r="AN1838" s="2"/>
      <c r="AO1838" s="2"/>
      <c r="AP1838" s="2"/>
      <c r="AQ1838" s="2"/>
      <c r="AR1838" s="2"/>
      <c r="AS1838" s="2"/>
      <c r="AT1838" s="2"/>
      <c r="AU1838" s="2"/>
      <c r="AV1838" s="2"/>
      <c r="AW1838" s="2"/>
      <c r="AX1838" s="2"/>
      <c r="AY1838" s="2"/>
      <c r="AZ1838" s="2"/>
      <c r="BA1838" s="2"/>
      <c r="BB1838" s="2"/>
      <c r="BC1838" s="2"/>
      <c r="BD1838" s="2"/>
      <c r="BE1838" s="2"/>
      <c r="BF1838" s="2"/>
      <c r="BG1838" s="2"/>
      <c r="BH1838" s="2"/>
      <c r="BI1838" s="2"/>
      <c r="BJ1838" s="2"/>
      <c r="BK1838" s="2"/>
      <c r="BL1838" s="2"/>
      <c r="BM1838" s="2"/>
      <c r="BN1838" s="2"/>
      <c r="BO1838" s="2"/>
      <c r="BP1838" s="2"/>
      <c r="BQ1838" s="2"/>
      <c r="BR1838" s="2"/>
      <c r="BS1838" s="2"/>
      <c r="BT1838" s="2"/>
      <c r="BU1838" s="2"/>
      <c r="BV1838" s="2"/>
      <c r="BW1838" s="2"/>
      <c r="BX1838" s="2"/>
      <c r="BY1838" s="2"/>
      <c r="BZ1838" s="2"/>
      <c r="CA1838" s="2"/>
      <c r="CB1838" s="2"/>
      <c r="CC1838" s="2"/>
      <c r="CD1838" s="2"/>
      <c r="CE1838" s="2"/>
      <c r="CF1838" s="2"/>
      <c r="CG1838" s="2"/>
      <c r="CH1838" s="2"/>
      <c r="CI1838" s="2"/>
      <c r="CJ1838" s="2"/>
      <c r="CK1838" s="2"/>
      <c r="CL1838" s="2"/>
      <c r="CM1838" s="2"/>
      <c r="CN1838" s="2"/>
      <c r="CO1838" s="2"/>
      <c r="CP1838" s="2"/>
      <c r="CQ1838" s="2"/>
      <c r="CR1838" s="2"/>
      <c r="CS1838" s="2"/>
      <c r="CT1838" s="2"/>
      <c r="CU1838" s="2"/>
      <c r="CV1838" s="2"/>
      <c r="CW1838" s="2"/>
      <c r="CX1838" s="2"/>
      <c r="CY1838" s="2"/>
      <c r="CZ1838" s="2"/>
      <c r="DA1838" s="2"/>
      <c r="DB1838" s="2"/>
      <c r="DC1838" s="2"/>
      <c r="DD1838" s="2"/>
      <c r="DE1838" s="2"/>
      <c r="DF1838" s="2"/>
      <c r="DG1838" s="2"/>
      <c r="DH1838" s="2"/>
      <c r="DI1838" s="2"/>
      <c r="DJ1838" s="2"/>
      <c r="DK1838" s="2"/>
      <c r="DL1838" s="2"/>
      <c r="DM1838" s="2"/>
      <c r="DN1838" s="2"/>
      <c r="DO1838" s="2"/>
      <c r="DP1838" s="2"/>
      <c r="DQ1838" s="2"/>
      <c r="DR1838" s="2"/>
      <c r="DS1838" s="2"/>
      <c r="DT1838" s="2"/>
      <c r="DU1838" s="2"/>
      <c r="DV1838" s="2"/>
      <c r="DW1838" s="2"/>
      <c r="DX1838" s="2"/>
      <c r="DY1838" s="2"/>
      <c r="DZ1838" s="2"/>
      <c r="EA1838" s="2"/>
      <c r="EB1838" s="2"/>
      <c r="EC1838" s="2"/>
      <c r="ED1838" s="2"/>
      <c r="EE1838" s="2"/>
      <c r="EF1838" s="2"/>
      <c r="EG1838" s="2"/>
      <c r="EH1838" s="2"/>
      <c r="EI1838" s="2"/>
      <c r="EJ1838" s="2"/>
      <c r="EK1838" s="2"/>
      <c r="EL1838" s="2"/>
      <c r="EM1838" s="2"/>
      <c r="EN1838" s="2"/>
      <c r="EO1838" s="2"/>
      <c r="EP1838" s="2"/>
      <c r="EQ1838" s="2"/>
      <c r="ER1838" s="2"/>
      <c r="ES1838" s="2"/>
      <c r="ET1838" s="2"/>
      <c r="EU1838" s="2"/>
      <c r="EV1838" s="2"/>
      <c r="EW1838" s="2"/>
      <c r="EX1838" s="2"/>
      <c r="EY1838" s="2"/>
      <c r="EZ1838" s="2"/>
      <c r="FA1838" s="2"/>
      <c r="FB1838" s="2"/>
      <c r="FC1838" s="2"/>
    </row>
    <row r="1839" spans="1:159" s="4" customFormat="1">
      <c r="A1839" s="50" t="s">
        <v>2236</v>
      </c>
      <c r="B1839" s="59" t="s">
        <v>2766</v>
      </c>
      <c r="C1839" s="60">
        <v>3680</v>
      </c>
      <c r="D1839" s="59" t="s">
        <v>933</v>
      </c>
      <c r="E1839" s="78" t="str">
        <f>IFERROR(VLOOKUP($C1839,'2025-26 School Level AAFTE'!$C$2:$L$2349,9,FALSE), "No")</f>
        <v>No</v>
      </c>
      <c r="F1839" s="67">
        <f>IFERROR(VLOOKUP($C1839,'2025-26 School Level AAFTE'!$C$2:$J$2349,8,FALSE), 0)</f>
        <v>719.06</v>
      </c>
      <c r="G1839" s="69">
        <f>IFERROR(IF(E1839= "yes",VLOOKUP(C1839,Summary!$B:$I,6,0),0),0)</f>
        <v>0</v>
      </c>
      <c r="H1839" s="68">
        <f t="shared" si="311"/>
        <v>0</v>
      </c>
      <c r="I1839" s="110">
        <f>VLOOKUP($A1839,'2026-27 Salary &amp; Benefits'!$A:$I,3,FALSE)</f>
        <v>1.18</v>
      </c>
      <c r="J1839" s="110">
        <f>VLOOKUP($A1839,'2026-27 Salary &amp; Benefits'!$A:$I,4,FALSE)</f>
        <v>1.18</v>
      </c>
      <c r="K1839" s="101">
        <f t="shared" si="312"/>
        <v>0</v>
      </c>
      <c r="L1839" s="100">
        <f t="shared" si="313"/>
        <v>0</v>
      </c>
      <c r="M1839" s="102">
        <f>'2026-27 Salary &amp; Benefits'!$E$6</f>
        <v>78209</v>
      </c>
      <c r="N1839" s="102">
        <f>'2026-27 Salary &amp; Benefits'!$F$6</f>
        <v>82248</v>
      </c>
      <c r="O1839" s="7">
        <f t="shared" si="314"/>
        <v>0</v>
      </c>
      <c r="P1839" s="7">
        <f t="shared" si="315"/>
        <v>0</v>
      </c>
      <c r="Q1839" s="7">
        <f>'2026-27 Salary &amp; Benefits'!G$6</f>
        <v>16817.759999999998</v>
      </c>
      <c r="R1839" s="103">
        <f>'2026-27 Salary &amp; Benefits'!H$6</f>
        <v>0.16020000000000001</v>
      </c>
      <c r="S1839" s="103">
        <f>'2026-27 Salary &amp; Benefits'!I$6</f>
        <v>0.15390000000000001</v>
      </c>
      <c r="T1839" s="7">
        <f t="shared" si="316"/>
        <v>0</v>
      </c>
      <c r="U1839" s="7">
        <f t="shared" si="317"/>
        <v>0</v>
      </c>
      <c r="V1839" s="7">
        <f t="shared" si="318"/>
        <v>0</v>
      </c>
      <c r="W1839" s="7">
        <f t="shared" si="319"/>
        <v>0</v>
      </c>
      <c r="X1839" s="18">
        <f t="shared" si="320"/>
        <v>0</v>
      </c>
      <c r="Y1839" s="2"/>
      <c r="Z1839" s="2"/>
      <c r="AA1839" s="2"/>
      <c r="AB1839" s="2"/>
      <c r="AC1839" s="2"/>
      <c r="AD1839" s="2"/>
      <c r="AE1839" s="2"/>
      <c r="AF1839" s="2"/>
      <c r="AG1839" s="2"/>
      <c r="AH1839" s="2"/>
      <c r="AI1839" s="2"/>
      <c r="AJ1839" s="2"/>
      <c r="AK1839" s="2"/>
      <c r="AL1839" s="2"/>
      <c r="AM1839" s="2"/>
      <c r="AN1839" s="2"/>
      <c r="AO1839" s="2"/>
      <c r="AP1839" s="2"/>
      <c r="AQ1839" s="2"/>
      <c r="AR1839" s="2"/>
      <c r="AS1839" s="2"/>
      <c r="AT1839" s="2"/>
      <c r="AU1839" s="2"/>
      <c r="AV1839" s="2"/>
      <c r="AW1839" s="2"/>
      <c r="AX1839" s="2"/>
      <c r="AY1839" s="2"/>
      <c r="AZ1839" s="2"/>
      <c r="BA1839" s="2"/>
      <c r="BB1839" s="2"/>
      <c r="BC1839" s="2"/>
      <c r="BD1839" s="2"/>
      <c r="BE1839" s="2"/>
      <c r="BF1839" s="2"/>
      <c r="BG1839" s="2"/>
      <c r="BH1839" s="2"/>
      <c r="BI1839" s="2"/>
      <c r="BJ1839" s="2"/>
      <c r="BK1839" s="2"/>
      <c r="BL1839" s="2"/>
      <c r="BM1839" s="2"/>
      <c r="BN1839" s="2"/>
      <c r="BO1839" s="2"/>
      <c r="BP1839" s="2"/>
      <c r="BQ1839" s="2"/>
      <c r="BR1839" s="2"/>
      <c r="BS1839" s="2"/>
      <c r="BT1839" s="2"/>
      <c r="BU1839" s="2"/>
      <c r="BV1839" s="2"/>
      <c r="BW1839" s="2"/>
      <c r="BX1839" s="2"/>
      <c r="BY1839" s="2"/>
      <c r="BZ1839" s="2"/>
      <c r="CA1839" s="2"/>
      <c r="CB1839" s="2"/>
      <c r="CC1839" s="2"/>
      <c r="CD1839" s="2"/>
      <c r="CE1839" s="2"/>
      <c r="CF1839" s="2"/>
      <c r="CG1839" s="2"/>
      <c r="CH1839" s="2"/>
      <c r="CI1839" s="2"/>
      <c r="CJ1839" s="2"/>
      <c r="CK1839" s="2"/>
      <c r="CL1839" s="2"/>
      <c r="CM1839" s="2"/>
      <c r="CN1839" s="2"/>
      <c r="CO1839" s="2"/>
      <c r="CP1839" s="2"/>
      <c r="CQ1839" s="2"/>
      <c r="CR1839" s="2"/>
      <c r="CS1839" s="2"/>
      <c r="CT1839" s="2"/>
      <c r="CU1839" s="2"/>
      <c r="CV1839" s="2"/>
      <c r="CW1839" s="2"/>
      <c r="CX1839" s="2"/>
      <c r="CY1839" s="2"/>
      <c r="CZ1839" s="2"/>
      <c r="DA1839" s="2"/>
      <c r="DB1839" s="2"/>
      <c r="DC1839" s="2"/>
      <c r="DD1839" s="2"/>
      <c r="DE1839" s="2"/>
      <c r="DF1839" s="2"/>
      <c r="DG1839" s="2"/>
      <c r="DH1839" s="2"/>
      <c r="DI1839" s="2"/>
      <c r="DJ1839" s="2"/>
      <c r="DK1839" s="2"/>
      <c r="DL1839" s="2"/>
      <c r="DM1839" s="2"/>
      <c r="DN1839" s="2"/>
      <c r="DO1839" s="2"/>
      <c r="DP1839" s="2"/>
      <c r="DQ1839" s="2"/>
      <c r="DR1839" s="2"/>
      <c r="DS1839" s="2"/>
      <c r="DT1839" s="2"/>
      <c r="DU1839" s="2"/>
      <c r="DV1839" s="2"/>
      <c r="DW1839" s="2"/>
      <c r="DX1839" s="2"/>
      <c r="DY1839" s="2"/>
      <c r="DZ1839" s="2"/>
      <c r="EA1839" s="2"/>
      <c r="EB1839" s="2"/>
      <c r="EC1839" s="2"/>
      <c r="ED1839" s="2"/>
      <c r="EE1839" s="2"/>
      <c r="EF1839" s="2"/>
      <c r="EG1839" s="2"/>
      <c r="EH1839" s="2"/>
      <c r="EI1839" s="2"/>
      <c r="EJ1839" s="2"/>
      <c r="EK1839" s="2"/>
      <c r="EL1839" s="2"/>
      <c r="EM1839" s="2"/>
      <c r="EN1839" s="2"/>
      <c r="EO1839" s="2"/>
      <c r="EP1839" s="2"/>
      <c r="EQ1839" s="2"/>
      <c r="ER1839" s="2"/>
      <c r="ES1839" s="2"/>
      <c r="ET1839" s="2"/>
      <c r="EU1839" s="2"/>
      <c r="EV1839" s="2"/>
      <c r="EW1839" s="2"/>
      <c r="EX1839" s="2"/>
      <c r="EY1839" s="2"/>
      <c r="EZ1839" s="2"/>
      <c r="FA1839" s="2"/>
      <c r="FB1839" s="2"/>
      <c r="FC1839" s="2"/>
    </row>
    <row r="1840" spans="1:159" s="4" customFormat="1">
      <c r="A1840" s="50" t="s">
        <v>2236</v>
      </c>
      <c r="B1840" s="59" t="s">
        <v>2766</v>
      </c>
      <c r="C1840" s="60">
        <v>3899</v>
      </c>
      <c r="D1840" s="59" t="s">
        <v>1033</v>
      </c>
      <c r="E1840" s="78" t="str">
        <f>IFERROR(VLOOKUP($C1840,'2025-26 School Level AAFTE'!$C$2:$L$2349,9,FALSE), "No")</f>
        <v>Yes</v>
      </c>
      <c r="F1840" s="67">
        <f>IFERROR(VLOOKUP($C1840,'2025-26 School Level AAFTE'!$C$2:$J$2349,8,FALSE), 0)</f>
        <v>203.6</v>
      </c>
      <c r="G1840" s="69">
        <f>IFERROR(IF(E1840= "yes",VLOOKUP(C1840,Summary!$B:$I,6,0),0),0)</f>
        <v>0</v>
      </c>
      <c r="H1840" s="68">
        <f t="shared" si="311"/>
        <v>203.6</v>
      </c>
      <c r="I1840" s="110">
        <f>VLOOKUP($A1840,'2026-27 Salary &amp; Benefits'!$A:$I,3,FALSE)</f>
        <v>1.18</v>
      </c>
      <c r="J1840" s="110">
        <f>VLOOKUP($A1840,'2026-27 Salary &amp; Benefits'!$A:$I,4,FALSE)</f>
        <v>1.18</v>
      </c>
      <c r="K1840" s="101">
        <f t="shared" si="312"/>
        <v>203.6</v>
      </c>
      <c r="L1840" s="100">
        <f t="shared" si="313"/>
        <v>0.59699999999999998</v>
      </c>
      <c r="M1840" s="102">
        <f>'2026-27 Salary &amp; Benefits'!$E$6</f>
        <v>78209</v>
      </c>
      <c r="N1840" s="102">
        <f>'2026-27 Salary &amp; Benefits'!$F$6</f>
        <v>82248</v>
      </c>
      <c r="O1840" s="7">
        <f t="shared" si="314"/>
        <v>55095.11</v>
      </c>
      <c r="P1840" s="7">
        <f t="shared" si="315"/>
        <v>2845.3199999999997</v>
      </c>
      <c r="Q1840" s="7">
        <f>'2026-27 Salary &amp; Benefits'!G$6</f>
        <v>16817.759999999998</v>
      </c>
      <c r="R1840" s="103">
        <f>'2026-27 Salary &amp; Benefits'!H$6</f>
        <v>0.16020000000000001</v>
      </c>
      <c r="S1840" s="103">
        <f>'2026-27 Salary &amp; Benefits'!I$6</f>
        <v>0.15390000000000001</v>
      </c>
      <c r="T1840" s="7">
        <f t="shared" si="316"/>
        <v>19304.330000000002</v>
      </c>
      <c r="U1840" s="7">
        <f t="shared" si="317"/>
        <v>965.67</v>
      </c>
      <c r="V1840" s="7">
        <f t="shared" si="318"/>
        <v>148.62</v>
      </c>
      <c r="W1840" s="7">
        <f t="shared" si="319"/>
        <v>1114.29</v>
      </c>
      <c r="X1840" s="18">
        <f t="shared" si="320"/>
        <v>78359.05</v>
      </c>
      <c r="Y1840" s="2"/>
      <c r="Z1840" s="2"/>
      <c r="AA1840" s="2"/>
      <c r="AB1840" s="2"/>
      <c r="AC1840" s="2"/>
      <c r="AD1840" s="2"/>
      <c r="AE1840" s="2"/>
      <c r="AF1840" s="2"/>
      <c r="AG1840" s="2"/>
      <c r="AH1840" s="2"/>
      <c r="AI1840" s="2"/>
      <c r="AJ1840" s="2"/>
      <c r="AK1840" s="2"/>
      <c r="AL1840" s="2"/>
      <c r="AM1840" s="2"/>
      <c r="AN1840" s="2"/>
      <c r="AO1840" s="2"/>
      <c r="AP1840" s="2"/>
      <c r="AQ1840" s="2"/>
      <c r="AR1840" s="2"/>
      <c r="AS1840" s="2"/>
      <c r="AT1840" s="2"/>
      <c r="AU1840" s="2"/>
      <c r="AV1840" s="2"/>
      <c r="AW1840" s="2"/>
      <c r="AX1840" s="2"/>
      <c r="AY1840" s="2"/>
      <c r="AZ1840" s="2"/>
      <c r="BA1840" s="2"/>
      <c r="BB1840" s="2"/>
      <c r="BC1840" s="2"/>
      <c r="BD1840" s="2"/>
      <c r="BE1840" s="2"/>
      <c r="BF1840" s="2"/>
      <c r="BG1840" s="2"/>
      <c r="BH1840" s="2"/>
      <c r="BI1840" s="2"/>
      <c r="BJ1840" s="2"/>
      <c r="BK1840" s="2"/>
      <c r="BL1840" s="2"/>
      <c r="BM1840" s="2"/>
      <c r="BN1840" s="2"/>
      <c r="BO1840" s="2"/>
      <c r="BP1840" s="2"/>
      <c r="BQ1840" s="2"/>
      <c r="BR1840" s="2"/>
      <c r="BS1840" s="2"/>
      <c r="BT1840" s="2"/>
      <c r="BU1840" s="2"/>
      <c r="BV1840" s="2"/>
      <c r="BW1840" s="2"/>
      <c r="BX1840" s="2"/>
      <c r="BY1840" s="2"/>
      <c r="BZ1840" s="2"/>
      <c r="CA1840" s="2"/>
      <c r="CB1840" s="2"/>
      <c r="CC1840" s="2"/>
      <c r="CD1840" s="2"/>
      <c r="CE1840" s="2"/>
      <c r="CF1840" s="2"/>
      <c r="CG1840" s="2"/>
      <c r="CH1840" s="2"/>
      <c r="CI1840" s="2"/>
      <c r="CJ1840" s="2"/>
      <c r="CK1840" s="2"/>
      <c r="CL1840" s="2"/>
      <c r="CM1840" s="2"/>
      <c r="CN1840" s="2"/>
      <c r="CO1840" s="2"/>
      <c r="CP1840" s="2"/>
      <c r="CQ1840" s="2"/>
      <c r="CR1840" s="2"/>
      <c r="CS1840" s="2"/>
      <c r="CT1840" s="2"/>
      <c r="CU1840" s="2"/>
      <c r="CV1840" s="2"/>
      <c r="CW1840" s="2"/>
      <c r="CX1840" s="2"/>
      <c r="CY1840" s="2"/>
      <c r="CZ1840" s="2"/>
      <c r="DA1840" s="2"/>
      <c r="DB1840" s="2"/>
      <c r="DC1840" s="2"/>
      <c r="DD1840" s="2"/>
      <c r="DE1840" s="2"/>
      <c r="DF1840" s="2"/>
      <c r="DG1840" s="2"/>
      <c r="DH1840" s="2"/>
      <c r="DI1840" s="2"/>
      <c r="DJ1840" s="2"/>
      <c r="DK1840" s="2"/>
      <c r="DL1840" s="2"/>
      <c r="DM1840" s="2"/>
      <c r="DN1840" s="2"/>
      <c r="DO1840" s="2"/>
      <c r="DP1840" s="2"/>
      <c r="DQ1840" s="2"/>
      <c r="DR1840" s="2"/>
      <c r="DS1840" s="2"/>
      <c r="DT1840" s="2"/>
      <c r="DU1840" s="2"/>
      <c r="DV1840" s="2"/>
      <c r="DW1840" s="2"/>
      <c r="DX1840" s="2"/>
      <c r="DY1840" s="2"/>
      <c r="DZ1840" s="2"/>
      <c r="EA1840" s="2"/>
      <c r="EB1840" s="2"/>
      <c r="EC1840" s="2"/>
      <c r="ED1840" s="2"/>
      <c r="EE1840" s="2"/>
      <c r="EF1840" s="2"/>
      <c r="EG1840" s="2"/>
      <c r="EH1840" s="2"/>
      <c r="EI1840" s="2"/>
      <c r="EJ1840" s="2"/>
      <c r="EK1840" s="2"/>
      <c r="EL1840" s="2"/>
      <c r="EM1840" s="2"/>
      <c r="EN1840" s="2"/>
      <c r="EO1840" s="2"/>
      <c r="EP1840" s="2"/>
      <c r="EQ1840" s="2"/>
      <c r="ER1840" s="2"/>
      <c r="ES1840" s="2"/>
      <c r="ET1840" s="2"/>
      <c r="EU1840" s="2"/>
      <c r="EV1840" s="2"/>
      <c r="EW1840" s="2"/>
      <c r="EX1840" s="2"/>
      <c r="EY1840" s="2"/>
      <c r="EZ1840" s="2"/>
      <c r="FA1840" s="2"/>
      <c r="FB1840" s="2"/>
      <c r="FC1840" s="2"/>
    </row>
    <row r="1841" spans="1:159" s="4" customFormat="1">
      <c r="A1841" s="50" t="s">
        <v>2236</v>
      </c>
      <c r="B1841" s="59" t="s">
        <v>2766</v>
      </c>
      <c r="C1841" s="60">
        <v>2641</v>
      </c>
      <c r="D1841" s="59" t="s">
        <v>3204</v>
      </c>
      <c r="E1841" s="78" t="str">
        <f>IFERROR(VLOOKUP($C1841,'2025-26 School Level AAFTE'!$C$2:$L$2349,9,FALSE), "No")</f>
        <v>Yes</v>
      </c>
      <c r="F1841" s="67">
        <f>IFERROR(VLOOKUP($C1841,'2025-26 School Level AAFTE'!$C$2:$J$2349,8,FALSE), 0)</f>
        <v>402.17</v>
      </c>
      <c r="G1841" s="69">
        <f>IFERROR(IF(E1841= "yes",VLOOKUP(C1841,Summary!$B:$I,6,0),0),0)</f>
        <v>0</v>
      </c>
      <c r="H1841" s="68">
        <f t="shared" si="311"/>
        <v>402.17</v>
      </c>
      <c r="I1841" s="110">
        <f>VLOOKUP($A1841,'2026-27 Salary &amp; Benefits'!$A:$I,3,FALSE)</f>
        <v>1.18</v>
      </c>
      <c r="J1841" s="110">
        <f>VLOOKUP($A1841,'2026-27 Salary &amp; Benefits'!$A:$I,4,FALSE)</f>
        <v>1.18</v>
      </c>
      <c r="K1841" s="101">
        <f t="shared" si="312"/>
        <v>402.17</v>
      </c>
      <c r="L1841" s="100">
        <f t="shared" si="313"/>
        <v>1.18</v>
      </c>
      <c r="M1841" s="102">
        <f>'2026-27 Salary &amp; Benefits'!$E$6</f>
        <v>78209</v>
      </c>
      <c r="N1841" s="102">
        <f>'2026-27 Salary &amp; Benefits'!$F$6</f>
        <v>82248</v>
      </c>
      <c r="O1841" s="7">
        <f t="shared" si="314"/>
        <v>108898.21</v>
      </c>
      <c r="P1841" s="7">
        <f t="shared" si="315"/>
        <v>5623.9099999999889</v>
      </c>
      <c r="Q1841" s="7">
        <f>'2026-27 Salary &amp; Benefits'!G$6</f>
        <v>16817.759999999998</v>
      </c>
      <c r="R1841" s="103">
        <f>'2026-27 Salary &amp; Benefits'!H$6</f>
        <v>0.16020000000000001</v>
      </c>
      <c r="S1841" s="103">
        <f>'2026-27 Salary &amp; Benefits'!I$6</f>
        <v>0.15390000000000001</v>
      </c>
      <c r="T1841" s="7">
        <f t="shared" si="316"/>
        <v>38155.97</v>
      </c>
      <c r="U1841" s="7">
        <f t="shared" si="317"/>
        <v>1908.7</v>
      </c>
      <c r="V1841" s="7">
        <f t="shared" si="318"/>
        <v>293.75</v>
      </c>
      <c r="W1841" s="7">
        <f t="shared" si="319"/>
        <v>2202.4499999999998</v>
      </c>
      <c r="X1841" s="18">
        <f t="shared" si="320"/>
        <v>154880.53999999998</v>
      </c>
      <c r="Y1841" s="2"/>
      <c r="Z1841" s="2"/>
      <c r="AA1841" s="2"/>
      <c r="AB1841" s="2"/>
      <c r="AC1841" s="2"/>
      <c r="AD1841" s="2"/>
      <c r="AE1841" s="2"/>
      <c r="AF1841" s="2"/>
      <c r="AG1841" s="2"/>
      <c r="AH1841" s="2"/>
      <c r="AI1841" s="2"/>
      <c r="AJ1841" s="2"/>
      <c r="AK1841" s="2"/>
      <c r="AL1841" s="2"/>
      <c r="AM1841" s="2"/>
      <c r="AN1841" s="2"/>
      <c r="AO1841" s="2"/>
      <c r="AP1841" s="2"/>
      <c r="AQ1841" s="2"/>
      <c r="AR1841" s="2"/>
      <c r="AS1841" s="2"/>
      <c r="AT1841" s="2"/>
      <c r="AU1841" s="2"/>
      <c r="AV1841" s="2"/>
      <c r="AW1841" s="2"/>
      <c r="AX1841" s="2"/>
      <c r="AY1841" s="2"/>
      <c r="AZ1841" s="2"/>
      <c r="BA1841" s="2"/>
      <c r="BB1841" s="2"/>
      <c r="BC1841" s="2"/>
      <c r="BD1841" s="2"/>
      <c r="BE1841" s="2"/>
      <c r="BF1841" s="2"/>
      <c r="BG1841" s="2"/>
      <c r="BH1841" s="2"/>
      <c r="BI1841" s="2"/>
      <c r="BJ1841" s="2"/>
      <c r="BK1841" s="2"/>
      <c r="BL1841" s="2"/>
      <c r="BM1841" s="2"/>
      <c r="BN1841" s="2"/>
      <c r="BO1841" s="2"/>
      <c r="BP1841" s="2"/>
      <c r="BQ1841" s="2"/>
      <c r="BR1841" s="2"/>
      <c r="BS1841" s="2"/>
      <c r="BT1841" s="2"/>
      <c r="BU1841" s="2"/>
      <c r="BV1841" s="2"/>
      <c r="BW1841" s="2"/>
      <c r="BX1841" s="2"/>
      <c r="BY1841" s="2"/>
      <c r="BZ1841" s="2"/>
      <c r="CA1841" s="2"/>
      <c r="CB1841" s="2"/>
      <c r="CC1841" s="2"/>
      <c r="CD1841" s="2"/>
      <c r="CE1841" s="2"/>
      <c r="CF1841" s="2"/>
      <c r="CG1841" s="2"/>
      <c r="CH1841" s="2"/>
      <c r="CI1841" s="2"/>
      <c r="CJ1841" s="2"/>
      <c r="CK1841" s="2"/>
      <c r="CL1841" s="2"/>
      <c r="CM1841" s="2"/>
      <c r="CN1841" s="2"/>
      <c r="CO1841" s="2"/>
      <c r="CP1841" s="2"/>
      <c r="CQ1841" s="2"/>
      <c r="CR1841" s="2"/>
      <c r="CS1841" s="2"/>
      <c r="CT1841" s="2"/>
      <c r="CU1841" s="2"/>
      <c r="CV1841" s="2"/>
      <c r="CW1841" s="2"/>
      <c r="CX1841" s="2"/>
      <c r="CY1841" s="2"/>
      <c r="CZ1841" s="2"/>
      <c r="DA1841" s="2"/>
      <c r="DB1841" s="2"/>
      <c r="DC1841" s="2"/>
      <c r="DD1841" s="2"/>
      <c r="DE1841" s="2"/>
      <c r="DF1841" s="2"/>
      <c r="DG1841" s="2"/>
      <c r="DH1841" s="2"/>
      <c r="DI1841" s="2"/>
      <c r="DJ1841" s="2"/>
      <c r="DK1841" s="2"/>
      <c r="DL1841" s="2"/>
      <c r="DM1841" s="2"/>
      <c r="DN1841" s="2"/>
      <c r="DO1841" s="2"/>
      <c r="DP1841" s="2"/>
      <c r="DQ1841" s="2"/>
      <c r="DR1841" s="2"/>
      <c r="DS1841" s="2"/>
      <c r="DT1841" s="2"/>
      <c r="DU1841" s="2"/>
      <c r="DV1841" s="2"/>
      <c r="DW1841" s="2"/>
      <c r="DX1841" s="2"/>
      <c r="DY1841" s="2"/>
      <c r="DZ1841" s="2"/>
      <c r="EA1841" s="2"/>
      <c r="EB1841" s="2"/>
      <c r="EC1841" s="2"/>
      <c r="ED1841" s="2"/>
      <c r="EE1841" s="2"/>
      <c r="EF1841" s="2"/>
      <c r="EG1841" s="2"/>
      <c r="EH1841" s="2"/>
      <c r="EI1841" s="2"/>
      <c r="EJ1841" s="2"/>
      <c r="EK1841" s="2"/>
      <c r="EL1841" s="2"/>
      <c r="EM1841" s="2"/>
      <c r="EN1841" s="2"/>
      <c r="EO1841" s="2"/>
      <c r="EP1841" s="2"/>
      <c r="EQ1841" s="2"/>
      <c r="ER1841" s="2"/>
      <c r="ES1841" s="2"/>
      <c r="ET1841" s="2"/>
      <c r="EU1841" s="2"/>
      <c r="EV1841" s="2"/>
      <c r="EW1841" s="2"/>
      <c r="EX1841" s="2"/>
      <c r="EY1841" s="2"/>
      <c r="EZ1841" s="2"/>
      <c r="FA1841" s="2"/>
      <c r="FB1841" s="2"/>
      <c r="FC1841" s="2"/>
    </row>
    <row r="1842" spans="1:159" s="4" customFormat="1">
      <c r="A1842" s="50" t="s">
        <v>2236</v>
      </c>
      <c r="B1842" s="59" t="s">
        <v>2766</v>
      </c>
      <c r="C1842" s="60">
        <v>1718</v>
      </c>
      <c r="D1842" s="59" t="s">
        <v>1030</v>
      </c>
      <c r="E1842" s="78" t="str">
        <f>IFERROR(VLOOKUP($C1842,'2025-26 School Level AAFTE'!$C$2:$L$2349,9,FALSE), "No")</f>
        <v>No</v>
      </c>
      <c r="F1842" s="67">
        <f>IFERROR(VLOOKUP($C1842,'2025-26 School Level AAFTE'!$C$2:$J$2349,8,FALSE), 0)</f>
        <v>312.84999999999997</v>
      </c>
      <c r="G1842" s="69">
        <f>IFERROR(IF(E1842= "yes",VLOOKUP(C1842,Summary!$B:$I,6,0),0),0)</f>
        <v>0</v>
      </c>
      <c r="H1842" s="68">
        <f t="shared" si="311"/>
        <v>0</v>
      </c>
      <c r="I1842" s="110">
        <f>VLOOKUP($A1842,'2026-27 Salary &amp; Benefits'!$A:$I,3,FALSE)</f>
        <v>1.18</v>
      </c>
      <c r="J1842" s="110">
        <f>VLOOKUP($A1842,'2026-27 Salary &amp; Benefits'!$A:$I,4,FALSE)</f>
        <v>1.18</v>
      </c>
      <c r="K1842" s="101">
        <f t="shared" si="312"/>
        <v>0</v>
      </c>
      <c r="L1842" s="100">
        <f t="shared" si="313"/>
        <v>0</v>
      </c>
      <c r="M1842" s="102">
        <f>'2026-27 Salary &amp; Benefits'!$E$6</f>
        <v>78209</v>
      </c>
      <c r="N1842" s="102">
        <f>'2026-27 Salary &amp; Benefits'!$F$6</f>
        <v>82248</v>
      </c>
      <c r="O1842" s="7">
        <f t="shared" si="314"/>
        <v>0</v>
      </c>
      <c r="P1842" s="7">
        <f t="shared" si="315"/>
        <v>0</v>
      </c>
      <c r="Q1842" s="7">
        <f>'2026-27 Salary &amp; Benefits'!G$6</f>
        <v>16817.759999999998</v>
      </c>
      <c r="R1842" s="103">
        <f>'2026-27 Salary &amp; Benefits'!H$6</f>
        <v>0.16020000000000001</v>
      </c>
      <c r="S1842" s="103">
        <f>'2026-27 Salary &amp; Benefits'!I$6</f>
        <v>0.15390000000000001</v>
      </c>
      <c r="T1842" s="7">
        <f t="shared" si="316"/>
        <v>0</v>
      </c>
      <c r="U1842" s="7">
        <f t="shared" si="317"/>
        <v>0</v>
      </c>
      <c r="V1842" s="7">
        <f t="shared" si="318"/>
        <v>0</v>
      </c>
      <c r="W1842" s="7">
        <f t="shared" si="319"/>
        <v>0</v>
      </c>
      <c r="X1842" s="18">
        <f t="shared" si="320"/>
        <v>0</v>
      </c>
      <c r="Y1842" s="2"/>
      <c r="Z1842" s="2"/>
      <c r="AA1842" s="2"/>
      <c r="AB1842" s="2"/>
      <c r="AC1842" s="2"/>
      <c r="AD1842" s="2"/>
      <c r="AE1842" s="2"/>
      <c r="AF1842" s="2"/>
      <c r="AG1842" s="2"/>
      <c r="AH1842" s="2"/>
      <c r="AI1842" s="2"/>
      <c r="AJ1842" s="2"/>
      <c r="AK1842" s="2"/>
      <c r="AL1842" s="2"/>
      <c r="AM1842" s="2"/>
      <c r="AN1842" s="2"/>
      <c r="AO1842" s="2"/>
      <c r="AP1842" s="2"/>
      <c r="AQ1842" s="2"/>
      <c r="AR1842" s="2"/>
      <c r="AS1842" s="2"/>
      <c r="AT1842" s="2"/>
      <c r="AU1842" s="2"/>
      <c r="AV1842" s="2"/>
      <c r="AW1842" s="2"/>
      <c r="AX1842" s="2"/>
      <c r="AY1842" s="2"/>
      <c r="AZ1842" s="2"/>
      <c r="BA1842" s="2"/>
      <c r="BB1842" s="2"/>
      <c r="BC1842" s="2"/>
      <c r="BD1842" s="2"/>
      <c r="BE1842" s="2"/>
      <c r="BF1842" s="2"/>
      <c r="BG1842" s="2"/>
      <c r="BH1842" s="2"/>
      <c r="BI1842" s="2"/>
      <c r="BJ1842" s="2"/>
      <c r="BK1842" s="2"/>
      <c r="BL1842" s="2"/>
      <c r="BM1842" s="2"/>
      <c r="BN1842" s="2"/>
      <c r="BO1842" s="2"/>
      <c r="BP1842" s="2"/>
      <c r="BQ1842" s="2"/>
      <c r="BR1842" s="2"/>
      <c r="BS1842" s="2"/>
      <c r="BT1842" s="2"/>
      <c r="BU1842" s="2"/>
      <c r="BV1842" s="2"/>
      <c r="BW1842" s="2"/>
      <c r="BX1842" s="2"/>
      <c r="BY1842" s="2"/>
      <c r="BZ1842" s="2"/>
      <c r="CA1842" s="2"/>
      <c r="CB1842" s="2"/>
      <c r="CC1842" s="2"/>
      <c r="CD1842" s="2"/>
      <c r="CE1842" s="2"/>
      <c r="CF1842" s="2"/>
      <c r="CG1842" s="2"/>
      <c r="CH1842" s="2"/>
      <c r="CI1842" s="2"/>
      <c r="CJ1842" s="2"/>
      <c r="CK1842" s="2"/>
      <c r="CL1842" s="2"/>
      <c r="CM1842" s="2"/>
      <c r="CN1842" s="2"/>
      <c r="CO1842" s="2"/>
      <c r="CP1842" s="2"/>
      <c r="CQ1842" s="2"/>
      <c r="CR1842" s="2"/>
      <c r="CS1842" s="2"/>
      <c r="CT1842" s="2"/>
      <c r="CU1842" s="2"/>
      <c r="CV1842" s="2"/>
      <c r="CW1842" s="2"/>
      <c r="CX1842" s="2"/>
      <c r="CY1842" s="2"/>
      <c r="CZ1842" s="2"/>
      <c r="DA1842" s="2"/>
      <c r="DB1842" s="2"/>
      <c r="DC1842" s="2"/>
      <c r="DD1842" s="2"/>
      <c r="DE1842" s="2"/>
      <c r="DF1842" s="2"/>
      <c r="DG1842" s="2"/>
      <c r="DH1842" s="2"/>
      <c r="DI1842" s="2"/>
      <c r="DJ1842" s="2"/>
      <c r="DK1842" s="2"/>
      <c r="DL1842" s="2"/>
      <c r="DM1842" s="2"/>
      <c r="DN1842" s="2"/>
      <c r="DO1842" s="2"/>
      <c r="DP1842" s="2"/>
      <c r="DQ1842" s="2"/>
      <c r="DR1842" s="2"/>
      <c r="DS1842" s="2"/>
      <c r="DT1842" s="2"/>
      <c r="DU1842" s="2"/>
      <c r="DV1842" s="2"/>
      <c r="DW1842" s="2"/>
      <c r="DX1842" s="2"/>
      <c r="DY1842" s="2"/>
      <c r="DZ1842" s="2"/>
      <c r="EA1842" s="2"/>
      <c r="EB1842" s="2"/>
      <c r="EC1842" s="2"/>
      <c r="ED1842" s="2"/>
      <c r="EE1842" s="2"/>
      <c r="EF1842" s="2"/>
      <c r="EG1842" s="2"/>
      <c r="EH1842" s="2"/>
      <c r="EI1842" s="2"/>
      <c r="EJ1842" s="2"/>
      <c r="EK1842" s="2"/>
      <c r="EL1842" s="2"/>
      <c r="EM1842" s="2"/>
      <c r="EN1842" s="2"/>
      <c r="EO1842" s="2"/>
      <c r="EP1842" s="2"/>
      <c r="EQ1842" s="2"/>
      <c r="ER1842" s="2"/>
      <c r="ES1842" s="2"/>
      <c r="ET1842" s="2"/>
      <c r="EU1842" s="2"/>
      <c r="EV1842" s="2"/>
      <c r="EW1842" s="2"/>
      <c r="EX1842" s="2"/>
      <c r="EY1842" s="2"/>
      <c r="EZ1842" s="2"/>
      <c r="FA1842" s="2"/>
      <c r="FB1842" s="2"/>
      <c r="FC1842" s="2"/>
    </row>
    <row r="1843" spans="1:159" s="4" customFormat="1">
      <c r="A1843" s="50" t="s">
        <v>2236</v>
      </c>
      <c r="B1843" s="59" t="s">
        <v>2766</v>
      </c>
      <c r="C1843" s="60">
        <v>4348</v>
      </c>
      <c r="D1843" s="59" t="s">
        <v>1035</v>
      </c>
      <c r="E1843" s="78" t="str">
        <f>IFERROR(VLOOKUP($C1843,'2025-26 School Level AAFTE'!$C$2:$L$2349,9,FALSE), "No")</f>
        <v>No</v>
      </c>
      <c r="F1843" s="67">
        <f>IFERROR(VLOOKUP($C1843,'2025-26 School Level AAFTE'!$C$2:$J$2349,8,FALSE), 0)</f>
        <v>421.23</v>
      </c>
      <c r="G1843" s="69">
        <f>IFERROR(IF(E1843= "yes",VLOOKUP(C1843,Summary!$B:$I,6,0),0),0)</f>
        <v>0</v>
      </c>
      <c r="H1843" s="68">
        <f t="shared" si="311"/>
        <v>0</v>
      </c>
      <c r="I1843" s="110">
        <f>VLOOKUP($A1843,'2026-27 Salary &amp; Benefits'!$A:$I,3,FALSE)</f>
        <v>1.18</v>
      </c>
      <c r="J1843" s="110">
        <f>VLOOKUP($A1843,'2026-27 Salary &amp; Benefits'!$A:$I,4,FALSE)</f>
        <v>1.18</v>
      </c>
      <c r="K1843" s="101">
        <f t="shared" si="312"/>
        <v>0</v>
      </c>
      <c r="L1843" s="100">
        <f t="shared" si="313"/>
        <v>0</v>
      </c>
      <c r="M1843" s="102">
        <f>'2026-27 Salary &amp; Benefits'!$E$6</f>
        <v>78209</v>
      </c>
      <c r="N1843" s="102">
        <f>'2026-27 Salary &amp; Benefits'!$F$6</f>
        <v>82248</v>
      </c>
      <c r="O1843" s="7">
        <f t="shared" si="314"/>
        <v>0</v>
      </c>
      <c r="P1843" s="7">
        <f t="shared" si="315"/>
        <v>0</v>
      </c>
      <c r="Q1843" s="7">
        <f>'2026-27 Salary &amp; Benefits'!G$6</f>
        <v>16817.759999999998</v>
      </c>
      <c r="R1843" s="103">
        <f>'2026-27 Salary &amp; Benefits'!H$6</f>
        <v>0.16020000000000001</v>
      </c>
      <c r="S1843" s="103">
        <f>'2026-27 Salary &amp; Benefits'!I$6</f>
        <v>0.15390000000000001</v>
      </c>
      <c r="T1843" s="7">
        <f t="shared" si="316"/>
        <v>0</v>
      </c>
      <c r="U1843" s="7">
        <f t="shared" si="317"/>
        <v>0</v>
      </c>
      <c r="V1843" s="7">
        <f t="shared" si="318"/>
        <v>0</v>
      </c>
      <c r="W1843" s="7">
        <f t="shared" si="319"/>
        <v>0</v>
      </c>
      <c r="X1843" s="18">
        <f t="shared" si="320"/>
        <v>0</v>
      </c>
      <c r="Y1843" s="2"/>
      <c r="Z1843" s="2"/>
      <c r="AA1843" s="2"/>
      <c r="AB1843" s="2"/>
      <c r="AC1843" s="2"/>
      <c r="AD1843" s="2"/>
      <c r="AE1843" s="2"/>
      <c r="AF1843" s="2"/>
      <c r="AG1843" s="2"/>
      <c r="AH1843" s="2"/>
      <c r="AI1843" s="2"/>
      <c r="AJ1843" s="2"/>
      <c r="AK1843" s="2"/>
      <c r="AL1843" s="2"/>
      <c r="AM1843" s="2"/>
      <c r="AN1843" s="2"/>
      <c r="AO1843" s="2"/>
      <c r="AP1843" s="2"/>
      <c r="AQ1843" s="2"/>
      <c r="AR1843" s="2"/>
      <c r="AS1843" s="2"/>
      <c r="AT1843" s="2"/>
      <c r="AU1843" s="2"/>
      <c r="AV1843" s="2"/>
      <c r="AW1843" s="2"/>
      <c r="AX1843" s="2"/>
      <c r="AY1843" s="2"/>
      <c r="AZ1843" s="2"/>
      <c r="BA1843" s="2"/>
      <c r="BB1843" s="2"/>
      <c r="BC1843" s="2"/>
      <c r="BD1843" s="2"/>
      <c r="BE1843" s="2"/>
      <c r="BF1843" s="2"/>
      <c r="BG1843" s="2"/>
      <c r="BH1843" s="2"/>
      <c r="BI1843" s="2"/>
      <c r="BJ1843" s="2"/>
      <c r="BK1843" s="2"/>
      <c r="BL1843" s="2"/>
      <c r="BM1843" s="2"/>
      <c r="BN1843" s="2"/>
      <c r="BO1843" s="2"/>
      <c r="BP1843" s="2"/>
      <c r="BQ1843" s="2"/>
      <c r="BR1843" s="2"/>
      <c r="BS1843" s="2"/>
      <c r="BT1843" s="2"/>
      <c r="BU1843" s="2"/>
      <c r="BV1843" s="2"/>
      <c r="BW1843" s="2"/>
      <c r="BX1843" s="2"/>
      <c r="BY1843" s="2"/>
      <c r="BZ1843" s="2"/>
      <c r="CA1843" s="2"/>
      <c r="CB1843" s="2"/>
      <c r="CC1843" s="2"/>
      <c r="CD1843" s="2"/>
      <c r="CE1843" s="2"/>
      <c r="CF1843" s="2"/>
      <c r="CG1843" s="2"/>
      <c r="CH1843" s="2"/>
      <c r="CI1843" s="2"/>
      <c r="CJ1843" s="2"/>
      <c r="CK1843" s="2"/>
      <c r="CL1843" s="2"/>
      <c r="CM1843" s="2"/>
      <c r="CN1843" s="2"/>
      <c r="CO1843" s="2"/>
      <c r="CP1843" s="2"/>
      <c r="CQ1843" s="2"/>
      <c r="CR1843" s="2"/>
      <c r="CS1843" s="2"/>
      <c r="CT1843" s="2"/>
      <c r="CU1843" s="2"/>
      <c r="CV1843" s="2"/>
      <c r="CW1843" s="2"/>
      <c r="CX1843" s="2"/>
      <c r="CY1843" s="2"/>
      <c r="CZ1843" s="2"/>
      <c r="DA1843" s="2"/>
      <c r="DB1843" s="2"/>
      <c r="DC1843" s="2"/>
      <c r="DD1843" s="2"/>
      <c r="DE1843" s="2"/>
      <c r="DF1843" s="2"/>
      <c r="DG1843" s="2"/>
      <c r="DH1843" s="2"/>
      <c r="DI1843" s="2"/>
      <c r="DJ1843" s="2"/>
      <c r="DK1843" s="2"/>
      <c r="DL1843" s="2"/>
      <c r="DM1843" s="2"/>
      <c r="DN1843" s="2"/>
      <c r="DO1843" s="2"/>
      <c r="DP1843" s="2"/>
      <c r="DQ1843" s="2"/>
      <c r="DR1843" s="2"/>
      <c r="DS1843" s="2"/>
      <c r="DT1843" s="2"/>
      <c r="DU1843" s="2"/>
      <c r="DV1843" s="2"/>
      <c r="DW1843" s="2"/>
      <c r="DX1843" s="2"/>
      <c r="DY1843" s="2"/>
      <c r="DZ1843" s="2"/>
      <c r="EA1843" s="2"/>
      <c r="EB1843" s="2"/>
      <c r="EC1843" s="2"/>
      <c r="ED1843" s="2"/>
      <c r="EE1843" s="2"/>
      <c r="EF1843" s="2"/>
      <c r="EG1843" s="2"/>
      <c r="EH1843" s="2"/>
      <c r="EI1843" s="2"/>
      <c r="EJ1843" s="2"/>
      <c r="EK1843" s="2"/>
      <c r="EL1843" s="2"/>
      <c r="EM1843" s="2"/>
      <c r="EN1843" s="2"/>
      <c r="EO1843" s="2"/>
      <c r="EP1843" s="2"/>
      <c r="EQ1843" s="2"/>
      <c r="ER1843" s="2"/>
      <c r="ES1843" s="2"/>
      <c r="ET1843" s="2"/>
      <c r="EU1843" s="2"/>
      <c r="EV1843" s="2"/>
      <c r="EW1843" s="2"/>
      <c r="EX1843" s="2"/>
      <c r="EY1843" s="2"/>
      <c r="EZ1843" s="2"/>
      <c r="FA1843" s="2"/>
      <c r="FB1843" s="2"/>
      <c r="FC1843" s="2"/>
    </row>
    <row r="1844" spans="1:159" s="4" customFormat="1">
      <c r="A1844" s="50" t="s">
        <v>2236</v>
      </c>
      <c r="B1844" s="59" t="s">
        <v>2766</v>
      </c>
      <c r="C1844" s="60">
        <v>4142</v>
      </c>
      <c r="D1844" s="59" t="s">
        <v>2948</v>
      </c>
      <c r="E1844" s="78" t="str">
        <f>IFERROR(VLOOKUP($C1844,'2025-26 School Level AAFTE'!$C$2:$L$2349,9,FALSE), "No")</f>
        <v>No</v>
      </c>
      <c r="F1844" s="67">
        <f>IFERROR(VLOOKUP($C1844,'2025-26 School Level AAFTE'!$C$2:$J$2349,8,FALSE), 0)</f>
        <v>730.74</v>
      </c>
      <c r="G1844" s="69">
        <f>IFERROR(IF(E1844= "yes",VLOOKUP(C1844,Summary!$B:$I,6,0),0),0)</f>
        <v>0</v>
      </c>
      <c r="H1844" s="68">
        <f t="shared" si="311"/>
        <v>0</v>
      </c>
      <c r="I1844" s="110">
        <f>VLOOKUP($A1844,'2026-27 Salary &amp; Benefits'!$A:$I,3,FALSE)</f>
        <v>1.18</v>
      </c>
      <c r="J1844" s="110">
        <f>VLOOKUP($A1844,'2026-27 Salary &amp; Benefits'!$A:$I,4,FALSE)</f>
        <v>1.18</v>
      </c>
      <c r="K1844" s="101">
        <f t="shared" si="312"/>
        <v>0</v>
      </c>
      <c r="L1844" s="100">
        <f t="shared" si="313"/>
        <v>0</v>
      </c>
      <c r="M1844" s="102">
        <f>'2026-27 Salary &amp; Benefits'!$E$6</f>
        <v>78209</v>
      </c>
      <c r="N1844" s="102">
        <f>'2026-27 Salary &amp; Benefits'!$F$6</f>
        <v>82248</v>
      </c>
      <c r="O1844" s="7">
        <f t="shared" si="314"/>
        <v>0</v>
      </c>
      <c r="P1844" s="7">
        <f t="shared" si="315"/>
        <v>0</v>
      </c>
      <c r="Q1844" s="7">
        <f>'2026-27 Salary &amp; Benefits'!G$6</f>
        <v>16817.759999999998</v>
      </c>
      <c r="R1844" s="103">
        <f>'2026-27 Salary &amp; Benefits'!H$6</f>
        <v>0.16020000000000001</v>
      </c>
      <c r="S1844" s="103">
        <f>'2026-27 Salary &amp; Benefits'!I$6</f>
        <v>0.15390000000000001</v>
      </c>
      <c r="T1844" s="7">
        <f t="shared" si="316"/>
        <v>0</v>
      </c>
      <c r="U1844" s="7">
        <f t="shared" si="317"/>
        <v>0</v>
      </c>
      <c r="V1844" s="7">
        <f t="shared" si="318"/>
        <v>0</v>
      </c>
      <c r="W1844" s="7">
        <f t="shared" si="319"/>
        <v>0</v>
      </c>
      <c r="X1844" s="18">
        <f t="shared" si="320"/>
        <v>0</v>
      </c>
      <c r="Y1844" s="2"/>
      <c r="Z1844" s="2"/>
      <c r="AA1844" s="2"/>
      <c r="AB1844" s="2"/>
      <c r="AC1844" s="2"/>
      <c r="AD1844" s="2"/>
      <c r="AE1844" s="2"/>
      <c r="AF1844" s="2"/>
      <c r="AG1844" s="2"/>
      <c r="AH1844" s="2"/>
      <c r="AI1844" s="2"/>
      <c r="AJ1844" s="2"/>
      <c r="AK1844" s="2"/>
      <c r="AL1844" s="2"/>
      <c r="AM1844" s="2"/>
      <c r="AN1844" s="2"/>
      <c r="AO1844" s="2"/>
      <c r="AP1844" s="2"/>
      <c r="AQ1844" s="2"/>
      <c r="AR1844" s="2"/>
      <c r="AS1844" s="2"/>
      <c r="AT1844" s="2"/>
      <c r="AU1844" s="2"/>
      <c r="AV1844" s="2"/>
      <c r="AW1844" s="2"/>
      <c r="AX1844" s="2"/>
      <c r="AY1844" s="2"/>
      <c r="AZ1844" s="2"/>
      <c r="BA1844" s="2"/>
      <c r="BB1844" s="2"/>
      <c r="BC1844" s="2"/>
      <c r="BD1844" s="2"/>
      <c r="BE1844" s="2"/>
      <c r="BF1844" s="2"/>
      <c r="BG1844" s="2"/>
      <c r="BH1844" s="2"/>
      <c r="BI1844" s="2"/>
      <c r="BJ1844" s="2"/>
      <c r="BK1844" s="2"/>
      <c r="BL1844" s="2"/>
      <c r="BM1844" s="2"/>
      <c r="BN1844" s="2"/>
      <c r="BO1844" s="2"/>
      <c r="BP1844" s="2"/>
      <c r="BQ1844" s="2"/>
      <c r="BR1844" s="2"/>
      <c r="BS1844" s="2"/>
      <c r="BT1844" s="2"/>
      <c r="BU1844" s="2"/>
      <c r="BV1844" s="2"/>
      <c r="BW1844" s="2"/>
      <c r="BX1844" s="2"/>
      <c r="BY1844" s="2"/>
      <c r="BZ1844" s="2"/>
      <c r="CA1844" s="2"/>
      <c r="CB1844" s="2"/>
      <c r="CC1844" s="2"/>
      <c r="CD1844" s="2"/>
      <c r="CE1844" s="2"/>
      <c r="CF1844" s="2"/>
      <c r="CG1844" s="2"/>
      <c r="CH1844" s="2"/>
      <c r="CI1844" s="2"/>
      <c r="CJ1844" s="2"/>
      <c r="CK1844" s="2"/>
      <c r="CL1844" s="2"/>
      <c r="CM1844" s="2"/>
      <c r="CN1844" s="2"/>
      <c r="CO1844" s="2"/>
      <c r="CP1844" s="2"/>
      <c r="CQ1844" s="2"/>
      <c r="CR1844" s="2"/>
      <c r="CS1844" s="2"/>
      <c r="CT1844" s="2"/>
      <c r="CU1844" s="2"/>
      <c r="CV1844" s="2"/>
      <c r="CW1844" s="2"/>
      <c r="CX1844" s="2"/>
      <c r="CY1844" s="2"/>
      <c r="CZ1844" s="2"/>
      <c r="DA1844" s="2"/>
      <c r="DB1844" s="2"/>
      <c r="DC1844" s="2"/>
      <c r="DD1844" s="2"/>
      <c r="DE1844" s="2"/>
      <c r="DF1844" s="2"/>
      <c r="DG1844" s="2"/>
      <c r="DH1844" s="2"/>
      <c r="DI1844" s="2"/>
      <c r="DJ1844" s="2"/>
      <c r="DK1844" s="2"/>
      <c r="DL1844" s="2"/>
      <c r="DM1844" s="2"/>
      <c r="DN1844" s="2"/>
      <c r="DO1844" s="2"/>
      <c r="DP1844" s="2"/>
      <c r="DQ1844" s="2"/>
      <c r="DR1844" s="2"/>
      <c r="DS1844" s="2"/>
      <c r="DT1844" s="2"/>
      <c r="DU1844" s="2"/>
      <c r="DV1844" s="2"/>
      <c r="DW1844" s="2"/>
      <c r="DX1844" s="2"/>
      <c r="DY1844" s="2"/>
      <c r="DZ1844" s="2"/>
      <c r="EA1844" s="2"/>
      <c r="EB1844" s="2"/>
      <c r="EC1844" s="2"/>
      <c r="ED1844" s="2"/>
      <c r="EE1844" s="2"/>
      <c r="EF1844" s="2"/>
      <c r="EG1844" s="2"/>
      <c r="EH1844" s="2"/>
      <c r="EI1844" s="2"/>
      <c r="EJ1844" s="2"/>
      <c r="EK1844" s="2"/>
      <c r="EL1844" s="2"/>
      <c r="EM1844" s="2"/>
      <c r="EN1844" s="2"/>
      <c r="EO1844" s="2"/>
      <c r="EP1844" s="2"/>
      <c r="EQ1844" s="2"/>
      <c r="ER1844" s="2"/>
      <c r="ES1844" s="2"/>
      <c r="ET1844" s="2"/>
      <c r="EU1844" s="2"/>
      <c r="EV1844" s="2"/>
      <c r="EW1844" s="2"/>
      <c r="EX1844" s="2"/>
      <c r="EY1844" s="2"/>
      <c r="EZ1844" s="2"/>
      <c r="FA1844" s="2"/>
      <c r="FB1844" s="2"/>
      <c r="FC1844" s="2"/>
    </row>
    <row r="1845" spans="1:159" s="4" customFormat="1">
      <c r="A1845" s="50" t="s">
        <v>2236</v>
      </c>
      <c r="B1845" s="59" t="s">
        <v>2766</v>
      </c>
      <c r="C1845" s="60">
        <v>4079</v>
      </c>
      <c r="D1845" s="59" t="s">
        <v>1034</v>
      </c>
      <c r="E1845" s="78" t="str">
        <f>IFERROR(VLOOKUP($C1845,'2025-26 School Level AAFTE'!$C$2:$L$2349,9,FALSE), "No")</f>
        <v>No</v>
      </c>
      <c r="F1845" s="67">
        <f>IFERROR(VLOOKUP($C1845,'2025-26 School Level AAFTE'!$C$2:$J$2349,8,FALSE), 0)</f>
        <v>439.07</v>
      </c>
      <c r="G1845" s="69">
        <f>IFERROR(IF(E1845= "yes",VLOOKUP(C1845,Summary!$B:$I,6,0),0),0)</f>
        <v>0</v>
      </c>
      <c r="H1845" s="68">
        <f t="shared" si="311"/>
        <v>0</v>
      </c>
      <c r="I1845" s="110">
        <f>VLOOKUP($A1845,'2026-27 Salary &amp; Benefits'!$A:$I,3,FALSE)</f>
        <v>1.18</v>
      </c>
      <c r="J1845" s="110">
        <f>VLOOKUP($A1845,'2026-27 Salary &amp; Benefits'!$A:$I,4,FALSE)</f>
        <v>1.18</v>
      </c>
      <c r="K1845" s="101">
        <f t="shared" si="312"/>
        <v>0</v>
      </c>
      <c r="L1845" s="100">
        <f t="shared" si="313"/>
        <v>0</v>
      </c>
      <c r="M1845" s="102">
        <f>'2026-27 Salary &amp; Benefits'!$E$6</f>
        <v>78209</v>
      </c>
      <c r="N1845" s="102">
        <f>'2026-27 Salary &amp; Benefits'!$F$6</f>
        <v>82248</v>
      </c>
      <c r="O1845" s="7">
        <f t="shared" si="314"/>
        <v>0</v>
      </c>
      <c r="P1845" s="7">
        <f t="shared" si="315"/>
        <v>0</v>
      </c>
      <c r="Q1845" s="7">
        <f>'2026-27 Salary &amp; Benefits'!G$6</f>
        <v>16817.759999999998</v>
      </c>
      <c r="R1845" s="103">
        <f>'2026-27 Salary &amp; Benefits'!H$6</f>
        <v>0.16020000000000001</v>
      </c>
      <c r="S1845" s="103">
        <f>'2026-27 Salary &amp; Benefits'!I$6</f>
        <v>0.15390000000000001</v>
      </c>
      <c r="T1845" s="7">
        <f t="shared" si="316"/>
        <v>0</v>
      </c>
      <c r="U1845" s="7">
        <f t="shared" si="317"/>
        <v>0</v>
      </c>
      <c r="V1845" s="7">
        <f t="shared" si="318"/>
        <v>0</v>
      </c>
      <c r="W1845" s="7">
        <f t="shared" si="319"/>
        <v>0</v>
      </c>
      <c r="X1845" s="18">
        <f t="shared" si="320"/>
        <v>0</v>
      </c>
      <c r="Y1845" s="2"/>
      <c r="Z1845" s="2"/>
      <c r="AA1845" s="2"/>
      <c r="AB1845" s="2"/>
      <c r="AC1845" s="2"/>
      <c r="AD1845" s="2"/>
      <c r="AE1845" s="2"/>
      <c r="AF1845" s="2"/>
      <c r="AG1845" s="2"/>
      <c r="AH1845" s="2"/>
      <c r="AI1845" s="2"/>
      <c r="AJ1845" s="2"/>
      <c r="AK1845" s="2"/>
      <c r="AL1845" s="2"/>
      <c r="AM1845" s="2"/>
      <c r="AN1845" s="2"/>
      <c r="AO1845" s="2"/>
      <c r="AP1845" s="2"/>
      <c r="AQ1845" s="2"/>
      <c r="AR1845" s="2"/>
      <c r="AS1845" s="2"/>
      <c r="AT1845" s="2"/>
      <c r="AU1845" s="2"/>
      <c r="AV1845" s="2"/>
      <c r="AW1845" s="2"/>
      <c r="AX1845" s="2"/>
      <c r="AY1845" s="2"/>
      <c r="AZ1845" s="2"/>
      <c r="BA1845" s="2"/>
      <c r="BB1845" s="2"/>
      <c r="BC1845" s="2"/>
      <c r="BD1845" s="2"/>
      <c r="BE1845" s="2"/>
      <c r="BF1845" s="2"/>
      <c r="BG1845" s="2"/>
      <c r="BH1845" s="2"/>
      <c r="BI1845" s="2"/>
      <c r="BJ1845" s="2"/>
      <c r="BK1845" s="2"/>
      <c r="BL1845" s="2"/>
      <c r="BM1845" s="2"/>
      <c r="BN1845" s="2"/>
      <c r="BO1845" s="2"/>
      <c r="BP1845" s="2"/>
      <c r="BQ1845" s="2"/>
      <c r="BR1845" s="2"/>
      <c r="BS1845" s="2"/>
      <c r="BT1845" s="2"/>
      <c r="BU1845" s="2"/>
      <c r="BV1845" s="2"/>
      <c r="BW1845" s="2"/>
      <c r="BX1845" s="2"/>
      <c r="BY1845" s="2"/>
      <c r="BZ1845" s="2"/>
      <c r="CA1845" s="2"/>
      <c r="CB1845" s="2"/>
      <c r="CC1845" s="2"/>
      <c r="CD1845" s="2"/>
      <c r="CE1845" s="2"/>
      <c r="CF1845" s="2"/>
      <c r="CG1845" s="2"/>
      <c r="CH1845" s="2"/>
      <c r="CI1845" s="2"/>
      <c r="CJ1845" s="2"/>
      <c r="CK1845" s="2"/>
      <c r="CL1845" s="2"/>
      <c r="CM1845" s="2"/>
      <c r="CN1845" s="2"/>
      <c r="CO1845" s="2"/>
      <c r="CP1845" s="2"/>
      <c r="CQ1845" s="2"/>
      <c r="CR1845" s="2"/>
      <c r="CS1845" s="2"/>
      <c r="CT1845" s="2"/>
      <c r="CU1845" s="2"/>
      <c r="CV1845" s="2"/>
      <c r="CW1845" s="2"/>
      <c r="CX1845" s="2"/>
      <c r="CY1845" s="2"/>
      <c r="CZ1845" s="2"/>
      <c r="DA1845" s="2"/>
      <c r="DB1845" s="2"/>
      <c r="DC1845" s="2"/>
      <c r="DD1845" s="2"/>
      <c r="DE1845" s="2"/>
      <c r="DF1845" s="2"/>
      <c r="DG1845" s="2"/>
      <c r="DH1845" s="2"/>
      <c r="DI1845" s="2"/>
      <c r="DJ1845" s="2"/>
      <c r="DK1845" s="2"/>
      <c r="DL1845" s="2"/>
      <c r="DM1845" s="2"/>
      <c r="DN1845" s="2"/>
      <c r="DO1845" s="2"/>
      <c r="DP1845" s="2"/>
      <c r="DQ1845" s="2"/>
      <c r="DR1845" s="2"/>
      <c r="DS1845" s="2"/>
      <c r="DT1845" s="2"/>
      <c r="DU1845" s="2"/>
      <c r="DV1845" s="2"/>
      <c r="DW1845" s="2"/>
      <c r="DX1845" s="2"/>
      <c r="DY1845" s="2"/>
      <c r="DZ1845" s="2"/>
      <c r="EA1845" s="2"/>
      <c r="EB1845" s="2"/>
      <c r="EC1845" s="2"/>
      <c r="ED1845" s="2"/>
      <c r="EE1845" s="2"/>
      <c r="EF1845" s="2"/>
      <c r="EG1845" s="2"/>
      <c r="EH1845" s="2"/>
      <c r="EI1845" s="2"/>
      <c r="EJ1845" s="2"/>
      <c r="EK1845" s="2"/>
      <c r="EL1845" s="2"/>
      <c r="EM1845" s="2"/>
      <c r="EN1845" s="2"/>
      <c r="EO1845" s="2"/>
      <c r="EP1845" s="2"/>
      <c r="EQ1845" s="2"/>
      <c r="ER1845" s="2"/>
      <c r="ES1845" s="2"/>
      <c r="ET1845" s="2"/>
      <c r="EU1845" s="2"/>
      <c r="EV1845" s="2"/>
      <c r="EW1845" s="2"/>
      <c r="EX1845" s="2"/>
      <c r="EY1845" s="2"/>
      <c r="EZ1845" s="2"/>
      <c r="FA1845" s="2"/>
      <c r="FB1845" s="2"/>
      <c r="FC1845" s="2"/>
    </row>
    <row r="1846" spans="1:159" s="4" customFormat="1">
      <c r="A1846" s="50" t="s">
        <v>2236</v>
      </c>
      <c r="B1846" s="59" t="s">
        <v>2766</v>
      </c>
      <c r="C1846" s="60">
        <v>3046</v>
      </c>
      <c r="D1846" s="59" t="s">
        <v>2949</v>
      </c>
      <c r="E1846" s="78" t="str">
        <f>IFERROR(VLOOKUP($C1846,'2025-26 School Level AAFTE'!$C$2:$L$2349,9,FALSE), "No")</f>
        <v>Yes</v>
      </c>
      <c r="F1846" s="67">
        <f>IFERROR(VLOOKUP($C1846,'2025-26 School Level AAFTE'!$C$2:$J$2349,8,FALSE), 0)</f>
        <v>620.08000000000004</v>
      </c>
      <c r="G1846" s="69">
        <f>IFERROR(IF(E1846= "yes",VLOOKUP(C1846,Summary!$B:$I,6,0),0),0)</f>
        <v>0</v>
      </c>
      <c r="H1846" s="68">
        <f t="shared" si="311"/>
        <v>620.08000000000004</v>
      </c>
      <c r="I1846" s="110">
        <f>VLOOKUP($A1846,'2026-27 Salary &amp; Benefits'!$A:$I,3,FALSE)</f>
        <v>1.18</v>
      </c>
      <c r="J1846" s="110">
        <f>VLOOKUP($A1846,'2026-27 Salary &amp; Benefits'!$A:$I,4,FALSE)</f>
        <v>1.18</v>
      </c>
      <c r="K1846" s="101">
        <f t="shared" si="312"/>
        <v>620.08000000000004</v>
      </c>
      <c r="L1846" s="100">
        <f t="shared" si="313"/>
        <v>1.819</v>
      </c>
      <c r="M1846" s="102">
        <f>'2026-27 Salary &amp; Benefits'!$E$6</f>
        <v>78209</v>
      </c>
      <c r="N1846" s="102">
        <f>'2026-27 Salary &amp; Benefits'!$F$6</f>
        <v>82248</v>
      </c>
      <c r="O1846" s="7">
        <f t="shared" si="314"/>
        <v>167869.36</v>
      </c>
      <c r="P1846" s="7">
        <f t="shared" si="315"/>
        <v>8669.390000000014</v>
      </c>
      <c r="Q1846" s="7">
        <f>'2026-27 Salary &amp; Benefits'!G$6</f>
        <v>16817.759999999998</v>
      </c>
      <c r="R1846" s="103">
        <f>'2026-27 Salary &amp; Benefits'!H$6</f>
        <v>0.16020000000000001</v>
      </c>
      <c r="S1846" s="103">
        <f>'2026-27 Salary &amp; Benefits'!I$6</f>
        <v>0.15390000000000001</v>
      </c>
      <c r="T1846" s="7">
        <f t="shared" si="316"/>
        <v>58818.400000000001</v>
      </c>
      <c r="U1846" s="7">
        <f t="shared" si="317"/>
        <v>2942.31</v>
      </c>
      <c r="V1846" s="7">
        <f t="shared" si="318"/>
        <v>452.82</v>
      </c>
      <c r="W1846" s="7">
        <f t="shared" si="319"/>
        <v>3395.13</v>
      </c>
      <c r="X1846" s="18">
        <f t="shared" si="320"/>
        <v>238752.28</v>
      </c>
      <c r="Y1846" s="2"/>
      <c r="Z1846" s="2"/>
      <c r="AA1846" s="2"/>
      <c r="AB1846" s="2"/>
      <c r="AC1846" s="2"/>
      <c r="AD1846" s="2"/>
      <c r="AE1846" s="2"/>
      <c r="AF1846" s="2"/>
      <c r="AG1846" s="2"/>
      <c r="AH1846" s="2"/>
      <c r="AI1846" s="2"/>
      <c r="AJ1846" s="2"/>
      <c r="AK1846" s="2"/>
      <c r="AL1846" s="2"/>
      <c r="AM1846" s="2"/>
      <c r="AN1846" s="2"/>
      <c r="AO1846" s="2"/>
      <c r="AP1846" s="2"/>
      <c r="AQ1846" s="2"/>
      <c r="AR1846" s="2"/>
      <c r="AS1846" s="2"/>
      <c r="AT1846" s="2"/>
      <c r="AU1846" s="2"/>
      <c r="AV1846" s="2"/>
      <c r="AW1846" s="2"/>
      <c r="AX1846" s="2"/>
      <c r="AY1846" s="2"/>
      <c r="AZ1846" s="2"/>
      <c r="BA1846" s="2"/>
      <c r="BB1846" s="2"/>
      <c r="BC1846" s="2"/>
      <c r="BD1846" s="2"/>
      <c r="BE1846" s="2"/>
      <c r="BF1846" s="2"/>
      <c r="BG1846" s="2"/>
      <c r="BH1846" s="2"/>
      <c r="BI1846" s="2"/>
      <c r="BJ1846" s="2"/>
      <c r="BK1846" s="2"/>
      <c r="BL1846" s="2"/>
      <c r="BM1846" s="2"/>
      <c r="BN1846" s="2"/>
      <c r="BO1846" s="2"/>
      <c r="BP1846" s="2"/>
      <c r="BQ1846" s="2"/>
      <c r="BR1846" s="2"/>
      <c r="BS1846" s="2"/>
      <c r="BT1846" s="2"/>
      <c r="BU1846" s="2"/>
      <c r="BV1846" s="2"/>
      <c r="BW1846" s="2"/>
      <c r="BX1846" s="2"/>
      <c r="BY1846" s="2"/>
      <c r="BZ1846" s="2"/>
      <c r="CA1846" s="2"/>
      <c r="CB1846" s="2"/>
      <c r="CC1846" s="2"/>
      <c r="CD1846" s="2"/>
      <c r="CE1846" s="2"/>
      <c r="CF1846" s="2"/>
      <c r="CG1846" s="2"/>
      <c r="CH1846" s="2"/>
      <c r="CI1846" s="2"/>
      <c r="CJ1846" s="2"/>
      <c r="CK1846" s="2"/>
      <c r="CL1846" s="2"/>
      <c r="CM1846" s="2"/>
      <c r="CN1846" s="2"/>
      <c r="CO1846" s="2"/>
      <c r="CP1846" s="2"/>
      <c r="CQ1846" s="2"/>
      <c r="CR1846" s="2"/>
      <c r="CS1846" s="2"/>
      <c r="CT1846" s="2"/>
      <c r="CU1846" s="2"/>
      <c r="CV1846" s="2"/>
      <c r="CW1846" s="2"/>
      <c r="CX1846" s="2"/>
      <c r="CY1846" s="2"/>
      <c r="CZ1846" s="2"/>
      <c r="DA1846" s="2"/>
      <c r="DB1846" s="2"/>
      <c r="DC1846" s="2"/>
      <c r="DD1846" s="2"/>
      <c r="DE1846" s="2"/>
      <c r="DF1846" s="2"/>
      <c r="DG1846" s="2"/>
      <c r="DH1846" s="2"/>
      <c r="DI1846" s="2"/>
      <c r="DJ1846" s="2"/>
      <c r="DK1846" s="2"/>
      <c r="DL1846" s="2"/>
      <c r="DM1846" s="2"/>
      <c r="DN1846" s="2"/>
      <c r="DO1846" s="2"/>
      <c r="DP1846" s="2"/>
      <c r="DQ1846" s="2"/>
      <c r="DR1846" s="2"/>
      <c r="DS1846" s="2"/>
      <c r="DT1846" s="2"/>
      <c r="DU1846" s="2"/>
      <c r="DV1846" s="2"/>
      <c r="DW1846" s="2"/>
      <c r="DX1846" s="2"/>
      <c r="DY1846" s="2"/>
      <c r="DZ1846" s="2"/>
      <c r="EA1846" s="2"/>
      <c r="EB1846" s="2"/>
      <c r="EC1846" s="2"/>
      <c r="ED1846" s="2"/>
      <c r="EE1846" s="2"/>
      <c r="EF1846" s="2"/>
      <c r="EG1846" s="2"/>
      <c r="EH1846" s="2"/>
      <c r="EI1846" s="2"/>
      <c r="EJ1846" s="2"/>
      <c r="EK1846" s="2"/>
      <c r="EL1846" s="2"/>
      <c r="EM1846" s="2"/>
      <c r="EN1846" s="2"/>
      <c r="EO1846" s="2"/>
      <c r="EP1846" s="2"/>
      <c r="EQ1846" s="2"/>
      <c r="ER1846" s="2"/>
      <c r="ES1846" s="2"/>
      <c r="ET1846" s="2"/>
      <c r="EU1846" s="2"/>
      <c r="EV1846" s="2"/>
      <c r="EW1846" s="2"/>
      <c r="EX1846" s="2"/>
      <c r="EY1846" s="2"/>
      <c r="EZ1846" s="2"/>
      <c r="FA1846" s="2"/>
      <c r="FB1846" s="2"/>
      <c r="FC1846" s="2"/>
    </row>
    <row r="1847" spans="1:159" s="4" customFormat="1">
      <c r="A1847" s="50" t="s">
        <v>2236</v>
      </c>
      <c r="B1847" s="59" t="s">
        <v>2766</v>
      </c>
      <c r="C1847" s="60">
        <v>4350</v>
      </c>
      <c r="D1847" s="59" t="s">
        <v>1037</v>
      </c>
      <c r="E1847" s="78" t="str">
        <f>IFERROR(VLOOKUP($C1847,'2025-26 School Level AAFTE'!$C$2:$L$2349,9,FALSE), "No")</f>
        <v>No</v>
      </c>
      <c r="F1847" s="67">
        <f>IFERROR(VLOOKUP($C1847,'2025-26 School Level AAFTE'!$C$2:$J$2349,8,FALSE), 0)</f>
        <v>352.02</v>
      </c>
      <c r="G1847" s="69">
        <f>IFERROR(IF(E1847= "yes",VLOOKUP(C1847,Summary!$B:$I,6,0),0),0)</f>
        <v>0</v>
      </c>
      <c r="H1847" s="68">
        <f t="shared" si="311"/>
        <v>0</v>
      </c>
      <c r="I1847" s="110">
        <f>VLOOKUP($A1847,'2026-27 Salary &amp; Benefits'!$A:$I,3,FALSE)</f>
        <v>1.18</v>
      </c>
      <c r="J1847" s="110">
        <f>VLOOKUP($A1847,'2026-27 Salary &amp; Benefits'!$A:$I,4,FALSE)</f>
        <v>1.18</v>
      </c>
      <c r="K1847" s="101">
        <f t="shared" si="312"/>
        <v>0</v>
      </c>
      <c r="L1847" s="100">
        <f t="shared" si="313"/>
        <v>0</v>
      </c>
      <c r="M1847" s="102">
        <f>'2026-27 Salary &amp; Benefits'!$E$6</f>
        <v>78209</v>
      </c>
      <c r="N1847" s="102">
        <f>'2026-27 Salary &amp; Benefits'!$F$6</f>
        <v>82248</v>
      </c>
      <c r="O1847" s="7">
        <f t="shared" si="314"/>
        <v>0</v>
      </c>
      <c r="P1847" s="7">
        <f t="shared" si="315"/>
        <v>0</v>
      </c>
      <c r="Q1847" s="7">
        <f>'2026-27 Salary &amp; Benefits'!G$6</f>
        <v>16817.759999999998</v>
      </c>
      <c r="R1847" s="103">
        <f>'2026-27 Salary &amp; Benefits'!H$6</f>
        <v>0.16020000000000001</v>
      </c>
      <c r="S1847" s="103">
        <f>'2026-27 Salary &amp; Benefits'!I$6</f>
        <v>0.15390000000000001</v>
      </c>
      <c r="T1847" s="7">
        <f t="shared" si="316"/>
        <v>0</v>
      </c>
      <c r="U1847" s="7">
        <f t="shared" si="317"/>
        <v>0</v>
      </c>
      <c r="V1847" s="7">
        <f t="shared" si="318"/>
        <v>0</v>
      </c>
      <c r="W1847" s="7">
        <f t="shared" si="319"/>
        <v>0</v>
      </c>
      <c r="X1847" s="18">
        <f t="shared" si="320"/>
        <v>0</v>
      </c>
      <c r="Y1847" s="2"/>
      <c r="Z1847" s="2"/>
      <c r="AA1847" s="2"/>
      <c r="AB1847" s="2"/>
      <c r="AC1847" s="2"/>
      <c r="AD1847" s="2"/>
      <c r="AE1847" s="2"/>
      <c r="AF1847" s="2"/>
      <c r="AG1847" s="2"/>
      <c r="AH1847" s="2"/>
      <c r="AI1847" s="2"/>
      <c r="AJ1847" s="2"/>
      <c r="AK1847" s="2"/>
      <c r="AL1847" s="2"/>
      <c r="AM1847" s="2"/>
      <c r="AN1847" s="2"/>
      <c r="AO1847" s="2"/>
      <c r="AP1847" s="2"/>
      <c r="AQ1847" s="2"/>
      <c r="AR1847" s="2"/>
      <c r="AS1847" s="2"/>
      <c r="AT1847" s="2"/>
      <c r="AU1847" s="2"/>
      <c r="AV1847" s="2"/>
      <c r="AW1847" s="2"/>
      <c r="AX1847" s="2"/>
      <c r="AY1847" s="2"/>
      <c r="AZ1847" s="2"/>
      <c r="BA1847" s="2"/>
      <c r="BB1847" s="2"/>
      <c r="BC1847" s="2"/>
      <c r="BD1847" s="2"/>
      <c r="BE1847" s="2"/>
      <c r="BF1847" s="2"/>
      <c r="BG1847" s="2"/>
      <c r="BH1847" s="2"/>
      <c r="BI1847" s="2"/>
      <c r="BJ1847" s="2"/>
      <c r="BK1847" s="2"/>
      <c r="BL1847" s="2"/>
      <c r="BM1847" s="2"/>
      <c r="BN1847" s="2"/>
      <c r="BO1847" s="2"/>
      <c r="BP1847" s="2"/>
      <c r="BQ1847" s="2"/>
      <c r="BR1847" s="2"/>
      <c r="BS1847" s="2"/>
      <c r="BT1847" s="2"/>
      <c r="BU1847" s="2"/>
      <c r="BV1847" s="2"/>
      <c r="BW1847" s="2"/>
      <c r="BX1847" s="2"/>
      <c r="BY1847" s="2"/>
      <c r="BZ1847" s="2"/>
      <c r="CA1847" s="2"/>
      <c r="CB1847" s="2"/>
      <c r="CC1847" s="2"/>
      <c r="CD1847" s="2"/>
      <c r="CE1847" s="2"/>
      <c r="CF1847" s="2"/>
      <c r="CG1847" s="2"/>
      <c r="CH1847" s="2"/>
      <c r="CI1847" s="2"/>
      <c r="CJ1847" s="2"/>
      <c r="CK1847" s="2"/>
      <c r="CL1847" s="2"/>
      <c r="CM1847" s="2"/>
      <c r="CN1847" s="2"/>
      <c r="CO1847" s="2"/>
      <c r="CP1847" s="2"/>
      <c r="CQ1847" s="2"/>
      <c r="CR1847" s="2"/>
      <c r="CS1847" s="2"/>
      <c r="CT1847" s="2"/>
      <c r="CU1847" s="2"/>
      <c r="CV1847" s="2"/>
      <c r="CW1847" s="2"/>
      <c r="CX1847" s="2"/>
      <c r="CY1847" s="2"/>
      <c r="CZ1847" s="2"/>
      <c r="DA1847" s="2"/>
      <c r="DB1847" s="2"/>
      <c r="DC1847" s="2"/>
      <c r="DD1847" s="2"/>
      <c r="DE1847" s="2"/>
      <c r="DF1847" s="2"/>
      <c r="DG1847" s="2"/>
      <c r="DH1847" s="2"/>
      <c r="DI1847" s="2"/>
      <c r="DJ1847" s="2"/>
      <c r="DK1847" s="2"/>
      <c r="DL1847" s="2"/>
      <c r="DM1847" s="2"/>
      <c r="DN1847" s="2"/>
      <c r="DO1847" s="2"/>
      <c r="DP1847" s="2"/>
      <c r="DQ1847" s="2"/>
      <c r="DR1847" s="2"/>
      <c r="DS1847" s="2"/>
      <c r="DT1847" s="2"/>
      <c r="DU1847" s="2"/>
      <c r="DV1847" s="2"/>
      <c r="DW1847" s="2"/>
      <c r="DX1847" s="2"/>
      <c r="DY1847" s="2"/>
      <c r="DZ1847" s="2"/>
      <c r="EA1847" s="2"/>
      <c r="EB1847" s="2"/>
      <c r="EC1847" s="2"/>
      <c r="ED1847" s="2"/>
      <c r="EE1847" s="2"/>
      <c r="EF1847" s="2"/>
      <c r="EG1847" s="2"/>
      <c r="EH1847" s="2"/>
      <c r="EI1847" s="2"/>
      <c r="EJ1847" s="2"/>
      <c r="EK1847" s="2"/>
      <c r="EL1847" s="2"/>
      <c r="EM1847" s="2"/>
      <c r="EN1847" s="2"/>
      <c r="EO1847" s="2"/>
      <c r="EP1847" s="2"/>
      <c r="EQ1847" s="2"/>
      <c r="ER1847" s="2"/>
      <c r="ES1847" s="2"/>
      <c r="ET1847" s="2"/>
      <c r="EU1847" s="2"/>
      <c r="EV1847" s="2"/>
      <c r="EW1847" s="2"/>
      <c r="EX1847" s="2"/>
      <c r="EY1847" s="2"/>
      <c r="EZ1847" s="2"/>
      <c r="FA1847" s="2"/>
      <c r="FB1847" s="2"/>
      <c r="FC1847" s="2"/>
    </row>
    <row r="1848" spans="1:159" s="4" customFormat="1">
      <c r="A1848" s="50" t="s">
        <v>2236</v>
      </c>
      <c r="B1848" s="59" t="s">
        <v>2766</v>
      </c>
      <c r="C1848" s="60">
        <v>2995</v>
      </c>
      <c r="D1848" s="59" t="s">
        <v>1032</v>
      </c>
      <c r="E1848" s="78" t="str">
        <f>IFERROR(VLOOKUP($C1848,'2025-26 School Level AAFTE'!$C$2:$L$2349,9,FALSE), "No")</f>
        <v>No</v>
      </c>
      <c r="F1848" s="67">
        <f>IFERROR(VLOOKUP($C1848,'2025-26 School Level AAFTE'!$C$2:$J$2349,8,FALSE), 0)</f>
        <v>270.93</v>
      </c>
      <c r="G1848" s="69">
        <f>IFERROR(IF(E1848= "yes",VLOOKUP(C1848,Summary!$B:$I,6,0),0),0)</f>
        <v>0</v>
      </c>
      <c r="H1848" s="68">
        <f t="shared" si="311"/>
        <v>0</v>
      </c>
      <c r="I1848" s="110">
        <f>VLOOKUP($A1848,'2026-27 Salary &amp; Benefits'!$A:$I,3,FALSE)</f>
        <v>1.18</v>
      </c>
      <c r="J1848" s="110">
        <f>VLOOKUP($A1848,'2026-27 Salary &amp; Benefits'!$A:$I,4,FALSE)</f>
        <v>1.18</v>
      </c>
      <c r="K1848" s="101">
        <f t="shared" si="312"/>
        <v>0</v>
      </c>
      <c r="L1848" s="100">
        <f t="shared" si="313"/>
        <v>0</v>
      </c>
      <c r="M1848" s="102">
        <f>'2026-27 Salary &amp; Benefits'!$E$6</f>
        <v>78209</v>
      </c>
      <c r="N1848" s="102">
        <f>'2026-27 Salary &amp; Benefits'!$F$6</f>
        <v>82248</v>
      </c>
      <c r="O1848" s="7">
        <f t="shared" si="314"/>
        <v>0</v>
      </c>
      <c r="P1848" s="7">
        <f t="shared" si="315"/>
        <v>0</v>
      </c>
      <c r="Q1848" s="7">
        <f>'2026-27 Salary &amp; Benefits'!G$6</f>
        <v>16817.759999999998</v>
      </c>
      <c r="R1848" s="103">
        <f>'2026-27 Salary &amp; Benefits'!H$6</f>
        <v>0.16020000000000001</v>
      </c>
      <c r="S1848" s="103">
        <f>'2026-27 Salary &amp; Benefits'!I$6</f>
        <v>0.15390000000000001</v>
      </c>
      <c r="T1848" s="7">
        <f t="shared" si="316"/>
        <v>0</v>
      </c>
      <c r="U1848" s="7">
        <f t="shared" si="317"/>
        <v>0</v>
      </c>
      <c r="V1848" s="7">
        <f t="shared" si="318"/>
        <v>0</v>
      </c>
      <c r="W1848" s="7">
        <f t="shared" si="319"/>
        <v>0</v>
      </c>
      <c r="X1848" s="18">
        <f t="shared" si="320"/>
        <v>0</v>
      </c>
      <c r="Y1848" s="2"/>
      <c r="Z1848" s="2"/>
      <c r="AA1848" s="2"/>
      <c r="AB1848" s="2"/>
      <c r="AC1848" s="2"/>
      <c r="AD1848" s="2"/>
      <c r="AE1848" s="2"/>
      <c r="AF1848" s="2"/>
      <c r="AG1848" s="2"/>
      <c r="AH1848" s="2"/>
      <c r="AI1848" s="2"/>
      <c r="AJ1848" s="2"/>
      <c r="AK1848" s="2"/>
      <c r="AL1848" s="2"/>
      <c r="AM1848" s="2"/>
      <c r="AN1848" s="2"/>
      <c r="AO1848" s="2"/>
      <c r="AP1848" s="2"/>
      <c r="AQ1848" s="2"/>
      <c r="AR1848" s="2"/>
      <c r="AS1848" s="2"/>
      <c r="AT1848" s="2"/>
      <c r="AU1848" s="2"/>
      <c r="AV1848" s="2"/>
      <c r="AW1848" s="2"/>
      <c r="AX1848" s="2"/>
      <c r="AY1848" s="2"/>
      <c r="AZ1848" s="2"/>
      <c r="BA1848" s="2"/>
      <c r="BB1848" s="2"/>
      <c r="BC1848" s="2"/>
      <c r="BD1848" s="2"/>
      <c r="BE1848" s="2"/>
      <c r="BF1848" s="2"/>
      <c r="BG1848" s="2"/>
      <c r="BH1848" s="2"/>
      <c r="BI1848" s="2"/>
      <c r="BJ1848" s="2"/>
      <c r="BK1848" s="2"/>
      <c r="BL1848" s="2"/>
      <c r="BM1848" s="2"/>
      <c r="BN1848" s="2"/>
      <c r="BO1848" s="2"/>
      <c r="BP1848" s="2"/>
      <c r="BQ1848" s="2"/>
      <c r="BR1848" s="2"/>
      <c r="BS1848" s="2"/>
      <c r="BT1848" s="2"/>
      <c r="BU1848" s="2"/>
      <c r="BV1848" s="2"/>
      <c r="BW1848" s="2"/>
      <c r="BX1848" s="2"/>
      <c r="BY1848" s="2"/>
      <c r="BZ1848" s="2"/>
      <c r="CA1848" s="2"/>
      <c r="CB1848" s="2"/>
      <c r="CC1848" s="2"/>
      <c r="CD1848" s="2"/>
      <c r="CE1848" s="2"/>
      <c r="CF1848" s="2"/>
      <c r="CG1848" s="2"/>
      <c r="CH1848" s="2"/>
      <c r="CI1848" s="2"/>
      <c r="CJ1848" s="2"/>
      <c r="CK1848" s="2"/>
      <c r="CL1848" s="2"/>
      <c r="CM1848" s="2"/>
      <c r="CN1848" s="2"/>
      <c r="CO1848" s="2"/>
      <c r="CP1848" s="2"/>
      <c r="CQ1848" s="2"/>
      <c r="CR1848" s="2"/>
      <c r="CS1848" s="2"/>
      <c r="CT1848" s="2"/>
      <c r="CU1848" s="2"/>
      <c r="CV1848" s="2"/>
      <c r="CW1848" s="2"/>
      <c r="CX1848" s="2"/>
      <c r="CY1848" s="2"/>
      <c r="CZ1848" s="2"/>
      <c r="DA1848" s="2"/>
      <c r="DB1848" s="2"/>
      <c r="DC1848" s="2"/>
      <c r="DD1848" s="2"/>
      <c r="DE1848" s="2"/>
      <c r="DF1848" s="2"/>
      <c r="DG1848" s="2"/>
      <c r="DH1848" s="2"/>
      <c r="DI1848" s="2"/>
      <c r="DJ1848" s="2"/>
      <c r="DK1848" s="2"/>
      <c r="DL1848" s="2"/>
      <c r="DM1848" s="2"/>
      <c r="DN1848" s="2"/>
      <c r="DO1848" s="2"/>
      <c r="DP1848" s="2"/>
      <c r="DQ1848" s="2"/>
      <c r="DR1848" s="2"/>
      <c r="DS1848" s="2"/>
      <c r="DT1848" s="2"/>
      <c r="DU1848" s="2"/>
      <c r="DV1848" s="2"/>
      <c r="DW1848" s="2"/>
      <c r="DX1848" s="2"/>
      <c r="DY1848" s="2"/>
      <c r="DZ1848" s="2"/>
      <c r="EA1848" s="2"/>
      <c r="EB1848" s="2"/>
      <c r="EC1848" s="2"/>
      <c r="ED1848" s="2"/>
      <c r="EE1848" s="2"/>
      <c r="EF1848" s="2"/>
      <c r="EG1848" s="2"/>
      <c r="EH1848" s="2"/>
      <c r="EI1848" s="2"/>
      <c r="EJ1848" s="2"/>
      <c r="EK1848" s="2"/>
      <c r="EL1848" s="2"/>
      <c r="EM1848" s="2"/>
      <c r="EN1848" s="2"/>
      <c r="EO1848" s="2"/>
      <c r="EP1848" s="2"/>
      <c r="EQ1848" s="2"/>
      <c r="ER1848" s="2"/>
      <c r="ES1848" s="2"/>
      <c r="ET1848" s="2"/>
      <c r="EU1848" s="2"/>
      <c r="EV1848" s="2"/>
      <c r="EW1848" s="2"/>
      <c r="EX1848" s="2"/>
      <c r="EY1848" s="2"/>
      <c r="EZ1848" s="2"/>
      <c r="FA1848" s="2"/>
      <c r="FB1848" s="2"/>
      <c r="FC1848" s="2"/>
    </row>
    <row r="1849" spans="1:159" s="4" customFormat="1">
      <c r="A1849" s="50" t="s">
        <v>2236</v>
      </c>
      <c r="B1849" s="59" t="s">
        <v>2766</v>
      </c>
      <c r="C1849" s="60">
        <v>2650</v>
      </c>
      <c r="D1849" s="59" t="s">
        <v>3205</v>
      </c>
      <c r="E1849" s="78" t="str">
        <f>IFERROR(VLOOKUP($C1849,'2025-26 School Level AAFTE'!$C$2:$L$2349,9,FALSE), "No")</f>
        <v>Yes</v>
      </c>
      <c r="F1849" s="67">
        <f>IFERROR(VLOOKUP($C1849,'2025-26 School Level AAFTE'!$C$2:$J$2349,8,FALSE), 0)</f>
        <v>540.23</v>
      </c>
      <c r="G1849" s="69">
        <f>IFERROR(IF(E1849= "yes",VLOOKUP(C1849,Summary!$B:$I,6,0),0),0)</f>
        <v>0</v>
      </c>
      <c r="H1849" s="68">
        <f t="shared" si="311"/>
        <v>540.23</v>
      </c>
      <c r="I1849" s="110">
        <f>VLOOKUP($A1849,'2026-27 Salary &amp; Benefits'!$A:$I,3,FALSE)</f>
        <v>1.18</v>
      </c>
      <c r="J1849" s="110">
        <f>VLOOKUP($A1849,'2026-27 Salary &amp; Benefits'!$A:$I,4,FALSE)</f>
        <v>1.18</v>
      </c>
      <c r="K1849" s="101">
        <f t="shared" si="312"/>
        <v>540.23</v>
      </c>
      <c r="L1849" s="100">
        <f t="shared" si="313"/>
        <v>1.585</v>
      </c>
      <c r="M1849" s="102">
        <f>'2026-27 Salary &amp; Benefits'!$E$6</f>
        <v>78209</v>
      </c>
      <c r="N1849" s="102">
        <f>'2026-27 Salary &amp; Benefits'!$F$6</f>
        <v>82248</v>
      </c>
      <c r="O1849" s="7">
        <f t="shared" si="314"/>
        <v>146274.29</v>
      </c>
      <c r="P1849" s="7">
        <f t="shared" si="315"/>
        <v>7554.1399999999849</v>
      </c>
      <c r="Q1849" s="7">
        <f>'2026-27 Salary &amp; Benefits'!G$6</f>
        <v>16817.759999999998</v>
      </c>
      <c r="R1849" s="103">
        <f>'2026-27 Salary &amp; Benefits'!H$6</f>
        <v>0.16020000000000001</v>
      </c>
      <c r="S1849" s="103">
        <f>'2026-27 Salary &amp; Benefits'!I$6</f>
        <v>0.15390000000000001</v>
      </c>
      <c r="T1849" s="7">
        <f t="shared" si="316"/>
        <v>51251.87</v>
      </c>
      <c r="U1849" s="7">
        <f t="shared" si="317"/>
        <v>2563.81</v>
      </c>
      <c r="V1849" s="7">
        <f t="shared" si="318"/>
        <v>394.57</v>
      </c>
      <c r="W1849" s="7">
        <f t="shared" si="319"/>
        <v>2958.38</v>
      </c>
      <c r="X1849" s="18">
        <f t="shared" si="320"/>
        <v>208038.68</v>
      </c>
      <c r="Y1849" s="2"/>
      <c r="Z1849" s="2"/>
      <c r="AA1849" s="2"/>
      <c r="AB1849" s="2"/>
      <c r="AC1849" s="2"/>
      <c r="AD1849" s="2"/>
      <c r="AE1849" s="2"/>
      <c r="AF1849" s="2"/>
      <c r="AG1849" s="2"/>
      <c r="AH1849" s="2"/>
      <c r="AI1849" s="2"/>
      <c r="AJ1849" s="2"/>
      <c r="AK1849" s="2"/>
      <c r="AL1849" s="2"/>
      <c r="AM1849" s="2"/>
      <c r="AN1849" s="2"/>
      <c r="AO1849" s="2"/>
      <c r="AP1849" s="2"/>
      <c r="AQ1849" s="2"/>
      <c r="AR1849" s="2"/>
      <c r="AS1849" s="2"/>
      <c r="AT1849" s="2"/>
      <c r="AU1849" s="2"/>
      <c r="AV1849" s="2"/>
      <c r="AW1849" s="2"/>
      <c r="AX1849" s="2"/>
      <c r="AY1849" s="2"/>
      <c r="AZ1849" s="2"/>
      <c r="BA1849" s="2"/>
      <c r="BB1849" s="2"/>
      <c r="BC1849" s="2"/>
      <c r="BD1849" s="2"/>
      <c r="BE1849" s="2"/>
      <c r="BF1849" s="2"/>
      <c r="BG1849" s="2"/>
      <c r="BH1849" s="2"/>
      <c r="BI1849" s="2"/>
      <c r="BJ1849" s="2"/>
      <c r="BK1849" s="2"/>
      <c r="BL1849" s="2"/>
      <c r="BM1849" s="2"/>
      <c r="BN1849" s="2"/>
      <c r="BO1849" s="2"/>
      <c r="BP1849" s="2"/>
      <c r="BQ1849" s="2"/>
      <c r="BR1849" s="2"/>
      <c r="BS1849" s="2"/>
      <c r="BT1849" s="2"/>
      <c r="BU1849" s="2"/>
      <c r="BV1849" s="2"/>
      <c r="BW1849" s="2"/>
      <c r="BX1849" s="2"/>
      <c r="BY1849" s="2"/>
      <c r="BZ1849" s="2"/>
      <c r="CA1849" s="2"/>
      <c r="CB1849" s="2"/>
      <c r="CC1849" s="2"/>
      <c r="CD1849" s="2"/>
      <c r="CE1849" s="2"/>
      <c r="CF1849" s="2"/>
      <c r="CG1849" s="2"/>
      <c r="CH1849" s="2"/>
      <c r="CI1849" s="2"/>
      <c r="CJ1849" s="2"/>
      <c r="CK1849" s="2"/>
      <c r="CL1849" s="2"/>
      <c r="CM1849" s="2"/>
      <c r="CN1849" s="2"/>
      <c r="CO1849" s="2"/>
      <c r="CP1849" s="2"/>
      <c r="CQ1849" s="2"/>
      <c r="CR1849" s="2"/>
      <c r="CS1849" s="2"/>
      <c r="CT1849" s="2"/>
      <c r="CU1849" s="2"/>
      <c r="CV1849" s="2"/>
      <c r="CW1849" s="2"/>
      <c r="CX1849" s="2"/>
      <c r="CY1849" s="2"/>
      <c r="CZ1849" s="2"/>
      <c r="DA1849" s="2"/>
      <c r="DB1849" s="2"/>
      <c r="DC1849" s="2"/>
      <c r="DD1849" s="2"/>
      <c r="DE1849" s="2"/>
      <c r="DF1849" s="2"/>
      <c r="DG1849" s="2"/>
      <c r="DH1849" s="2"/>
      <c r="DI1849" s="2"/>
      <c r="DJ1849" s="2"/>
      <c r="DK1849" s="2"/>
      <c r="DL1849" s="2"/>
      <c r="DM1849" s="2"/>
      <c r="DN1849" s="2"/>
      <c r="DO1849" s="2"/>
      <c r="DP1849" s="2"/>
      <c r="DQ1849" s="2"/>
      <c r="DR1849" s="2"/>
      <c r="DS1849" s="2"/>
      <c r="DT1849" s="2"/>
      <c r="DU1849" s="2"/>
      <c r="DV1849" s="2"/>
      <c r="DW1849" s="2"/>
      <c r="DX1849" s="2"/>
      <c r="DY1849" s="2"/>
      <c r="DZ1849" s="2"/>
      <c r="EA1849" s="2"/>
      <c r="EB1849" s="2"/>
      <c r="EC1849" s="2"/>
      <c r="ED1849" s="2"/>
      <c r="EE1849" s="2"/>
      <c r="EF1849" s="2"/>
      <c r="EG1849" s="2"/>
      <c r="EH1849" s="2"/>
      <c r="EI1849" s="2"/>
      <c r="EJ1849" s="2"/>
      <c r="EK1849" s="2"/>
      <c r="EL1849" s="2"/>
      <c r="EM1849" s="2"/>
      <c r="EN1849" s="2"/>
      <c r="EO1849" s="2"/>
      <c r="EP1849" s="2"/>
      <c r="EQ1849" s="2"/>
      <c r="ER1849" s="2"/>
      <c r="ES1849" s="2"/>
      <c r="ET1849" s="2"/>
      <c r="EU1849" s="2"/>
      <c r="EV1849" s="2"/>
      <c r="EW1849" s="2"/>
      <c r="EX1849" s="2"/>
      <c r="EY1849" s="2"/>
      <c r="EZ1849" s="2"/>
      <c r="FA1849" s="2"/>
      <c r="FB1849" s="2"/>
      <c r="FC1849" s="2"/>
    </row>
    <row r="1850" spans="1:159" s="4" customFormat="1">
      <c r="A1850" s="50" t="s">
        <v>2236</v>
      </c>
      <c r="B1850" s="59" t="s">
        <v>2766</v>
      </c>
      <c r="C1850" s="60">
        <v>4349</v>
      </c>
      <c r="D1850" s="59" t="s">
        <v>1036</v>
      </c>
      <c r="E1850" s="78" t="str">
        <f>IFERROR(VLOOKUP($C1850,'2025-26 School Level AAFTE'!$C$2:$L$2349,9,FALSE), "No")</f>
        <v>No</v>
      </c>
      <c r="F1850" s="67">
        <f>IFERROR(VLOOKUP($C1850,'2025-26 School Level AAFTE'!$C$2:$J$2349,8,FALSE), 0)</f>
        <v>528.23</v>
      </c>
      <c r="G1850" s="69">
        <f>IFERROR(IF(E1850= "yes",VLOOKUP(C1850,Summary!$B:$I,6,0),0),0)</f>
        <v>0</v>
      </c>
      <c r="H1850" s="68">
        <f t="shared" si="311"/>
        <v>0</v>
      </c>
      <c r="I1850" s="110">
        <f>VLOOKUP($A1850,'2026-27 Salary &amp; Benefits'!$A:$I,3,FALSE)</f>
        <v>1.18</v>
      </c>
      <c r="J1850" s="110">
        <f>VLOOKUP($A1850,'2026-27 Salary &amp; Benefits'!$A:$I,4,FALSE)</f>
        <v>1.18</v>
      </c>
      <c r="K1850" s="101">
        <f t="shared" si="312"/>
        <v>0</v>
      </c>
      <c r="L1850" s="100">
        <f t="shared" si="313"/>
        <v>0</v>
      </c>
      <c r="M1850" s="102">
        <f>'2026-27 Salary &amp; Benefits'!$E$6</f>
        <v>78209</v>
      </c>
      <c r="N1850" s="102">
        <f>'2026-27 Salary &amp; Benefits'!$F$6</f>
        <v>82248</v>
      </c>
      <c r="O1850" s="7">
        <f t="shared" si="314"/>
        <v>0</v>
      </c>
      <c r="P1850" s="7">
        <f t="shared" si="315"/>
        <v>0</v>
      </c>
      <c r="Q1850" s="7">
        <f>'2026-27 Salary &amp; Benefits'!G$6</f>
        <v>16817.759999999998</v>
      </c>
      <c r="R1850" s="103">
        <f>'2026-27 Salary &amp; Benefits'!H$6</f>
        <v>0.16020000000000001</v>
      </c>
      <c r="S1850" s="103">
        <f>'2026-27 Salary &amp; Benefits'!I$6</f>
        <v>0.15390000000000001</v>
      </c>
      <c r="T1850" s="7">
        <f t="shared" si="316"/>
        <v>0</v>
      </c>
      <c r="U1850" s="7">
        <f t="shared" si="317"/>
        <v>0</v>
      </c>
      <c r="V1850" s="7">
        <f t="shared" si="318"/>
        <v>0</v>
      </c>
      <c r="W1850" s="7">
        <f t="shared" si="319"/>
        <v>0</v>
      </c>
      <c r="X1850" s="18">
        <f t="shared" si="320"/>
        <v>0</v>
      </c>
      <c r="Y1850" s="2"/>
      <c r="Z1850" s="2"/>
      <c r="AA1850" s="2"/>
      <c r="AB1850" s="2"/>
      <c r="AC1850" s="2"/>
      <c r="AD1850" s="2"/>
      <c r="AE1850" s="2"/>
      <c r="AF1850" s="2"/>
      <c r="AG1850" s="2"/>
      <c r="AH1850" s="2"/>
      <c r="AI1850" s="2"/>
      <c r="AJ1850" s="2"/>
      <c r="AK1850" s="2"/>
      <c r="AL1850" s="2"/>
      <c r="AM1850" s="2"/>
      <c r="AN1850" s="2"/>
      <c r="AO1850" s="2"/>
      <c r="AP1850" s="2"/>
      <c r="AQ1850" s="2"/>
      <c r="AR1850" s="2"/>
      <c r="AS1850" s="2"/>
      <c r="AT1850" s="2"/>
      <c r="AU1850" s="2"/>
      <c r="AV1850" s="2"/>
      <c r="AW1850" s="2"/>
      <c r="AX1850" s="2"/>
      <c r="AY1850" s="2"/>
      <c r="AZ1850" s="2"/>
      <c r="BA1850" s="2"/>
      <c r="BB1850" s="2"/>
      <c r="BC1850" s="2"/>
      <c r="BD1850" s="2"/>
      <c r="BE1850" s="2"/>
      <c r="BF1850" s="2"/>
      <c r="BG1850" s="2"/>
      <c r="BH1850" s="2"/>
      <c r="BI1850" s="2"/>
      <c r="BJ1850" s="2"/>
      <c r="BK1850" s="2"/>
      <c r="BL1850" s="2"/>
      <c r="BM1850" s="2"/>
      <c r="BN1850" s="2"/>
      <c r="BO1850" s="2"/>
      <c r="BP1850" s="2"/>
      <c r="BQ1850" s="2"/>
      <c r="BR1850" s="2"/>
      <c r="BS1850" s="2"/>
      <c r="BT1850" s="2"/>
      <c r="BU1850" s="2"/>
      <c r="BV1850" s="2"/>
      <c r="BW1850" s="2"/>
      <c r="BX1850" s="2"/>
      <c r="BY1850" s="2"/>
      <c r="BZ1850" s="2"/>
      <c r="CA1850" s="2"/>
      <c r="CB1850" s="2"/>
      <c r="CC1850" s="2"/>
      <c r="CD1850" s="2"/>
      <c r="CE1850" s="2"/>
      <c r="CF1850" s="2"/>
      <c r="CG1850" s="2"/>
      <c r="CH1850" s="2"/>
      <c r="CI1850" s="2"/>
      <c r="CJ1850" s="2"/>
      <c r="CK1850" s="2"/>
      <c r="CL1850" s="2"/>
      <c r="CM1850" s="2"/>
      <c r="CN1850" s="2"/>
      <c r="CO1850" s="2"/>
      <c r="CP1850" s="2"/>
      <c r="CQ1850" s="2"/>
      <c r="CR1850" s="2"/>
      <c r="CS1850" s="2"/>
      <c r="CT1850" s="2"/>
      <c r="CU1850" s="2"/>
      <c r="CV1850" s="2"/>
      <c r="CW1850" s="2"/>
      <c r="CX1850" s="2"/>
      <c r="CY1850" s="2"/>
      <c r="CZ1850" s="2"/>
      <c r="DA1850" s="2"/>
      <c r="DB1850" s="2"/>
      <c r="DC1850" s="2"/>
      <c r="DD1850" s="2"/>
      <c r="DE1850" s="2"/>
      <c r="DF1850" s="2"/>
      <c r="DG1850" s="2"/>
      <c r="DH1850" s="2"/>
      <c r="DI1850" s="2"/>
      <c r="DJ1850" s="2"/>
      <c r="DK1850" s="2"/>
      <c r="DL1850" s="2"/>
      <c r="DM1850" s="2"/>
      <c r="DN1850" s="2"/>
      <c r="DO1850" s="2"/>
      <c r="DP1850" s="2"/>
      <c r="DQ1850" s="2"/>
      <c r="DR1850" s="2"/>
      <c r="DS1850" s="2"/>
      <c r="DT1850" s="2"/>
      <c r="DU1850" s="2"/>
      <c r="DV1850" s="2"/>
      <c r="DW1850" s="2"/>
      <c r="DX1850" s="2"/>
      <c r="DY1850" s="2"/>
      <c r="DZ1850" s="2"/>
      <c r="EA1850" s="2"/>
      <c r="EB1850" s="2"/>
      <c r="EC1850" s="2"/>
      <c r="ED1850" s="2"/>
      <c r="EE1850" s="2"/>
      <c r="EF1850" s="2"/>
      <c r="EG1850" s="2"/>
      <c r="EH1850" s="2"/>
      <c r="EI1850" s="2"/>
      <c r="EJ1850" s="2"/>
      <c r="EK1850" s="2"/>
      <c r="EL1850" s="2"/>
      <c r="EM1850" s="2"/>
      <c r="EN1850" s="2"/>
      <c r="EO1850" s="2"/>
      <c r="EP1850" s="2"/>
      <c r="EQ1850" s="2"/>
      <c r="ER1850" s="2"/>
      <c r="ES1850" s="2"/>
      <c r="ET1850" s="2"/>
      <c r="EU1850" s="2"/>
      <c r="EV1850" s="2"/>
      <c r="EW1850" s="2"/>
      <c r="EX1850" s="2"/>
      <c r="EY1850" s="2"/>
      <c r="EZ1850" s="2"/>
      <c r="FA1850" s="2"/>
      <c r="FB1850" s="2"/>
      <c r="FC1850" s="2"/>
    </row>
    <row r="1851" spans="1:159" s="4" customFormat="1">
      <c r="A1851" s="50" t="s">
        <v>2236</v>
      </c>
      <c r="B1851" s="59" t="s">
        <v>2766</v>
      </c>
      <c r="C1851" s="60">
        <v>3110</v>
      </c>
      <c r="D1851" s="59" t="s">
        <v>3206</v>
      </c>
      <c r="E1851" s="78" t="str">
        <f>IFERROR(VLOOKUP($C1851,'2025-26 School Level AAFTE'!$C$2:$L$2349,9,FALSE), "No")</f>
        <v>No</v>
      </c>
      <c r="F1851" s="67">
        <f>IFERROR(VLOOKUP($C1851,'2025-26 School Level AAFTE'!$C$2:$J$2349,8,FALSE), 0)</f>
        <v>264.42</v>
      </c>
      <c r="G1851" s="69">
        <f>IFERROR(IF(E1851= "yes",VLOOKUP(C1851,Summary!$B:$I,6,0),0),0)</f>
        <v>0</v>
      </c>
      <c r="H1851" s="68">
        <f t="shared" si="311"/>
        <v>0</v>
      </c>
      <c r="I1851" s="110">
        <f>VLOOKUP($A1851,'2026-27 Salary &amp; Benefits'!$A:$I,3,FALSE)</f>
        <v>1.18</v>
      </c>
      <c r="J1851" s="110">
        <f>VLOOKUP($A1851,'2026-27 Salary &amp; Benefits'!$A:$I,4,FALSE)</f>
        <v>1.18</v>
      </c>
      <c r="K1851" s="101">
        <f t="shared" si="312"/>
        <v>0</v>
      </c>
      <c r="L1851" s="100">
        <f t="shared" si="313"/>
        <v>0</v>
      </c>
      <c r="M1851" s="102">
        <f>'2026-27 Salary &amp; Benefits'!$E$6</f>
        <v>78209</v>
      </c>
      <c r="N1851" s="102">
        <f>'2026-27 Salary &amp; Benefits'!$F$6</f>
        <v>82248</v>
      </c>
      <c r="O1851" s="7">
        <f t="shared" si="314"/>
        <v>0</v>
      </c>
      <c r="P1851" s="7">
        <f t="shared" si="315"/>
        <v>0</v>
      </c>
      <c r="Q1851" s="7">
        <f>'2026-27 Salary &amp; Benefits'!G$6</f>
        <v>16817.759999999998</v>
      </c>
      <c r="R1851" s="103">
        <f>'2026-27 Salary &amp; Benefits'!H$6</f>
        <v>0.16020000000000001</v>
      </c>
      <c r="S1851" s="103">
        <f>'2026-27 Salary &amp; Benefits'!I$6</f>
        <v>0.15390000000000001</v>
      </c>
      <c r="T1851" s="7">
        <f t="shared" si="316"/>
        <v>0</v>
      </c>
      <c r="U1851" s="7">
        <f t="shared" si="317"/>
        <v>0</v>
      </c>
      <c r="V1851" s="7">
        <f t="shared" si="318"/>
        <v>0</v>
      </c>
      <c r="W1851" s="7">
        <f t="shared" si="319"/>
        <v>0</v>
      </c>
      <c r="X1851" s="18">
        <f t="shared" si="320"/>
        <v>0</v>
      </c>
      <c r="Y1851" s="2"/>
      <c r="Z1851" s="2"/>
      <c r="AA1851" s="2"/>
      <c r="AB1851" s="2"/>
      <c r="AC1851" s="2"/>
      <c r="AD1851" s="2"/>
      <c r="AE1851" s="2"/>
      <c r="AF1851" s="2"/>
      <c r="AG1851" s="2"/>
      <c r="AH1851" s="2"/>
      <c r="AI1851" s="2"/>
      <c r="AJ1851" s="2"/>
      <c r="AK1851" s="2"/>
      <c r="AL1851" s="2"/>
      <c r="AM1851" s="2"/>
      <c r="AN1851" s="2"/>
      <c r="AO1851" s="2"/>
      <c r="AP1851" s="2"/>
      <c r="AQ1851" s="2"/>
      <c r="AR1851" s="2"/>
      <c r="AS1851" s="2"/>
      <c r="AT1851" s="2"/>
      <c r="AU1851" s="2"/>
      <c r="AV1851" s="2"/>
      <c r="AW1851" s="2"/>
      <c r="AX1851" s="2"/>
      <c r="AY1851" s="2"/>
      <c r="AZ1851" s="2"/>
      <c r="BA1851" s="2"/>
      <c r="BB1851" s="2"/>
      <c r="BC1851" s="2"/>
      <c r="BD1851" s="2"/>
      <c r="BE1851" s="2"/>
      <c r="BF1851" s="2"/>
      <c r="BG1851" s="2"/>
      <c r="BH1851" s="2"/>
      <c r="BI1851" s="2"/>
      <c r="BJ1851" s="2"/>
      <c r="BK1851" s="2"/>
      <c r="BL1851" s="2"/>
      <c r="BM1851" s="2"/>
      <c r="BN1851" s="2"/>
      <c r="BO1851" s="2"/>
      <c r="BP1851" s="2"/>
      <c r="BQ1851" s="2"/>
      <c r="BR1851" s="2"/>
      <c r="BS1851" s="2"/>
      <c r="BT1851" s="2"/>
      <c r="BU1851" s="2"/>
      <c r="BV1851" s="2"/>
      <c r="BW1851" s="2"/>
      <c r="BX1851" s="2"/>
      <c r="BY1851" s="2"/>
      <c r="BZ1851" s="2"/>
      <c r="CA1851" s="2"/>
      <c r="CB1851" s="2"/>
      <c r="CC1851" s="2"/>
      <c r="CD1851" s="2"/>
      <c r="CE1851" s="2"/>
      <c r="CF1851" s="2"/>
      <c r="CG1851" s="2"/>
      <c r="CH1851" s="2"/>
      <c r="CI1851" s="2"/>
      <c r="CJ1851" s="2"/>
      <c r="CK1851" s="2"/>
      <c r="CL1851" s="2"/>
      <c r="CM1851" s="2"/>
      <c r="CN1851" s="2"/>
      <c r="CO1851" s="2"/>
      <c r="CP1851" s="2"/>
      <c r="CQ1851" s="2"/>
      <c r="CR1851" s="2"/>
      <c r="CS1851" s="2"/>
      <c r="CT1851" s="2"/>
      <c r="CU1851" s="2"/>
      <c r="CV1851" s="2"/>
      <c r="CW1851" s="2"/>
      <c r="CX1851" s="2"/>
      <c r="CY1851" s="2"/>
      <c r="CZ1851" s="2"/>
      <c r="DA1851" s="2"/>
      <c r="DB1851" s="2"/>
      <c r="DC1851" s="2"/>
      <c r="DD1851" s="2"/>
      <c r="DE1851" s="2"/>
      <c r="DF1851" s="2"/>
      <c r="DG1851" s="2"/>
      <c r="DH1851" s="2"/>
      <c r="DI1851" s="2"/>
      <c r="DJ1851" s="2"/>
      <c r="DK1851" s="2"/>
      <c r="DL1851" s="2"/>
      <c r="DM1851" s="2"/>
      <c r="DN1851" s="2"/>
      <c r="DO1851" s="2"/>
      <c r="DP1851" s="2"/>
      <c r="DQ1851" s="2"/>
      <c r="DR1851" s="2"/>
      <c r="DS1851" s="2"/>
      <c r="DT1851" s="2"/>
      <c r="DU1851" s="2"/>
      <c r="DV1851" s="2"/>
      <c r="DW1851" s="2"/>
      <c r="DX1851" s="2"/>
      <c r="DY1851" s="2"/>
      <c r="DZ1851" s="2"/>
      <c r="EA1851" s="2"/>
      <c r="EB1851" s="2"/>
      <c r="EC1851" s="2"/>
      <c r="ED1851" s="2"/>
      <c r="EE1851" s="2"/>
      <c r="EF1851" s="2"/>
      <c r="EG1851" s="2"/>
      <c r="EH1851" s="2"/>
      <c r="EI1851" s="2"/>
      <c r="EJ1851" s="2"/>
      <c r="EK1851" s="2"/>
      <c r="EL1851" s="2"/>
      <c r="EM1851" s="2"/>
      <c r="EN1851" s="2"/>
      <c r="EO1851" s="2"/>
      <c r="EP1851" s="2"/>
      <c r="EQ1851" s="2"/>
      <c r="ER1851" s="2"/>
      <c r="ES1851" s="2"/>
      <c r="ET1851" s="2"/>
      <c r="EU1851" s="2"/>
      <c r="EV1851" s="2"/>
      <c r="EW1851" s="2"/>
      <c r="EX1851" s="2"/>
      <c r="EY1851" s="2"/>
      <c r="EZ1851" s="2"/>
      <c r="FA1851" s="2"/>
      <c r="FB1851" s="2"/>
      <c r="FC1851" s="2"/>
    </row>
    <row r="1852" spans="1:159" s="4" customFormat="1">
      <c r="A1852" s="50" t="s">
        <v>2236</v>
      </c>
      <c r="B1852" s="59" t="s">
        <v>2766</v>
      </c>
      <c r="C1852" s="60">
        <v>2272</v>
      </c>
      <c r="D1852" s="59" t="s">
        <v>1031</v>
      </c>
      <c r="E1852" s="78" t="str">
        <f>IFERROR(VLOOKUP($C1852,'2025-26 School Level AAFTE'!$C$2:$L$2349,9,FALSE), "No")</f>
        <v>No</v>
      </c>
      <c r="F1852" s="67">
        <f>IFERROR(VLOOKUP($C1852,'2025-26 School Level AAFTE'!$C$2:$J$2349,8,FALSE), 0)</f>
        <v>2433.7399999999998</v>
      </c>
      <c r="G1852" s="69">
        <f>IFERROR(IF(E1852= "yes",VLOOKUP(C1852,Summary!$B:$I,6,0),0),0)</f>
        <v>0</v>
      </c>
      <c r="H1852" s="68">
        <f t="shared" si="311"/>
        <v>0</v>
      </c>
      <c r="I1852" s="110">
        <f>VLOOKUP($A1852,'2026-27 Salary &amp; Benefits'!$A:$I,3,FALSE)</f>
        <v>1.18</v>
      </c>
      <c r="J1852" s="110">
        <f>VLOOKUP($A1852,'2026-27 Salary &amp; Benefits'!$A:$I,4,FALSE)</f>
        <v>1.18</v>
      </c>
      <c r="K1852" s="101">
        <f t="shared" si="312"/>
        <v>0</v>
      </c>
      <c r="L1852" s="100">
        <f t="shared" si="313"/>
        <v>0</v>
      </c>
      <c r="M1852" s="102">
        <f>'2026-27 Salary &amp; Benefits'!$E$6</f>
        <v>78209</v>
      </c>
      <c r="N1852" s="102">
        <f>'2026-27 Salary &amp; Benefits'!$F$6</f>
        <v>82248</v>
      </c>
      <c r="O1852" s="7">
        <f t="shared" si="314"/>
        <v>0</v>
      </c>
      <c r="P1852" s="7">
        <f t="shared" si="315"/>
        <v>0</v>
      </c>
      <c r="Q1852" s="7">
        <f>'2026-27 Salary &amp; Benefits'!G$6</f>
        <v>16817.759999999998</v>
      </c>
      <c r="R1852" s="103">
        <f>'2026-27 Salary &amp; Benefits'!H$6</f>
        <v>0.16020000000000001</v>
      </c>
      <c r="S1852" s="103">
        <f>'2026-27 Salary &amp; Benefits'!I$6</f>
        <v>0.15390000000000001</v>
      </c>
      <c r="T1852" s="7">
        <f t="shared" si="316"/>
        <v>0</v>
      </c>
      <c r="U1852" s="7">
        <f t="shared" si="317"/>
        <v>0</v>
      </c>
      <c r="V1852" s="7">
        <f t="shared" si="318"/>
        <v>0</v>
      </c>
      <c r="W1852" s="7">
        <f t="shared" si="319"/>
        <v>0</v>
      </c>
      <c r="X1852" s="18">
        <f t="shared" si="320"/>
        <v>0</v>
      </c>
      <c r="Y1852" s="2"/>
      <c r="Z1852" s="2"/>
      <c r="AA1852" s="2"/>
      <c r="AB1852" s="2"/>
      <c r="AC1852" s="2"/>
      <c r="AD1852" s="2"/>
      <c r="AE1852" s="2"/>
      <c r="AF1852" s="2"/>
      <c r="AG1852" s="2"/>
      <c r="AH1852" s="2"/>
      <c r="AI1852" s="2"/>
      <c r="AJ1852" s="2"/>
      <c r="AK1852" s="2"/>
      <c r="AL1852" s="2"/>
      <c r="AM1852" s="2"/>
      <c r="AN1852" s="2"/>
      <c r="AO1852" s="2"/>
      <c r="AP1852" s="2"/>
      <c r="AQ1852" s="2"/>
      <c r="AR1852" s="2"/>
      <c r="AS1852" s="2"/>
      <c r="AT1852" s="2"/>
      <c r="AU1852" s="2"/>
      <c r="AV1852" s="2"/>
      <c r="AW1852" s="2"/>
      <c r="AX1852" s="2"/>
      <c r="AY1852" s="2"/>
      <c r="AZ1852" s="2"/>
      <c r="BA1852" s="2"/>
      <c r="BB1852" s="2"/>
      <c r="BC1852" s="2"/>
      <c r="BD1852" s="2"/>
      <c r="BE1852" s="2"/>
      <c r="BF1852" s="2"/>
      <c r="BG1852" s="2"/>
      <c r="BH1852" s="2"/>
      <c r="BI1852" s="2"/>
      <c r="BJ1852" s="2"/>
      <c r="BK1852" s="2"/>
      <c r="BL1852" s="2"/>
      <c r="BM1852" s="2"/>
      <c r="BN1852" s="2"/>
      <c r="BO1852" s="2"/>
      <c r="BP1852" s="2"/>
      <c r="BQ1852" s="2"/>
      <c r="BR1852" s="2"/>
      <c r="BS1852" s="2"/>
      <c r="BT1852" s="2"/>
      <c r="BU1852" s="2"/>
      <c r="BV1852" s="2"/>
      <c r="BW1852" s="2"/>
      <c r="BX1852" s="2"/>
      <c r="BY1852" s="2"/>
      <c r="BZ1852" s="2"/>
      <c r="CA1852" s="2"/>
      <c r="CB1852" s="2"/>
      <c r="CC1852" s="2"/>
      <c r="CD1852" s="2"/>
      <c r="CE1852" s="2"/>
      <c r="CF1852" s="2"/>
      <c r="CG1852" s="2"/>
      <c r="CH1852" s="2"/>
      <c r="CI1852" s="2"/>
      <c r="CJ1852" s="2"/>
      <c r="CK1852" s="2"/>
      <c r="CL1852" s="2"/>
      <c r="CM1852" s="2"/>
      <c r="CN1852" s="2"/>
      <c r="CO1852" s="2"/>
      <c r="CP1852" s="2"/>
      <c r="CQ1852" s="2"/>
      <c r="CR1852" s="2"/>
      <c r="CS1852" s="2"/>
      <c r="CT1852" s="2"/>
      <c r="CU1852" s="2"/>
      <c r="CV1852" s="2"/>
      <c r="CW1852" s="2"/>
      <c r="CX1852" s="2"/>
      <c r="CY1852" s="2"/>
      <c r="CZ1852" s="2"/>
      <c r="DA1852" s="2"/>
      <c r="DB1852" s="2"/>
      <c r="DC1852" s="2"/>
      <c r="DD1852" s="2"/>
      <c r="DE1852" s="2"/>
      <c r="DF1852" s="2"/>
      <c r="DG1852" s="2"/>
      <c r="DH1852" s="2"/>
      <c r="DI1852" s="2"/>
      <c r="DJ1852" s="2"/>
      <c r="DK1852" s="2"/>
      <c r="DL1852" s="2"/>
      <c r="DM1852" s="2"/>
      <c r="DN1852" s="2"/>
      <c r="DO1852" s="2"/>
      <c r="DP1852" s="2"/>
      <c r="DQ1852" s="2"/>
      <c r="DR1852" s="2"/>
      <c r="DS1852" s="2"/>
      <c r="DT1852" s="2"/>
      <c r="DU1852" s="2"/>
      <c r="DV1852" s="2"/>
      <c r="DW1852" s="2"/>
      <c r="DX1852" s="2"/>
      <c r="DY1852" s="2"/>
      <c r="DZ1852" s="2"/>
      <c r="EA1852" s="2"/>
      <c r="EB1852" s="2"/>
      <c r="EC1852" s="2"/>
      <c r="ED1852" s="2"/>
      <c r="EE1852" s="2"/>
      <c r="EF1852" s="2"/>
      <c r="EG1852" s="2"/>
      <c r="EH1852" s="2"/>
      <c r="EI1852" s="2"/>
      <c r="EJ1852" s="2"/>
      <c r="EK1852" s="2"/>
      <c r="EL1852" s="2"/>
      <c r="EM1852" s="2"/>
      <c r="EN1852" s="2"/>
      <c r="EO1852" s="2"/>
      <c r="EP1852" s="2"/>
      <c r="EQ1852" s="2"/>
      <c r="ER1852" s="2"/>
      <c r="ES1852" s="2"/>
      <c r="ET1852" s="2"/>
      <c r="EU1852" s="2"/>
      <c r="EV1852" s="2"/>
      <c r="EW1852" s="2"/>
      <c r="EX1852" s="2"/>
      <c r="EY1852" s="2"/>
      <c r="EZ1852" s="2"/>
      <c r="FA1852" s="2"/>
      <c r="FB1852" s="2"/>
      <c r="FC1852" s="2"/>
    </row>
    <row r="1853" spans="1:159" s="4" customFormat="1">
      <c r="A1853" s="50" t="s">
        <v>2236</v>
      </c>
      <c r="B1853" s="59" t="s">
        <v>2766</v>
      </c>
      <c r="C1853" s="60">
        <v>4141</v>
      </c>
      <c r="D1853" s="59" t="s">
        <v>124</v>
      </c>
      <c r="E1853" s="78" t="str">
        <f>IFERROR(VLOOKUP($C1853,'2025-26 School Level AAFTE'!$C$2:$L$2349,9,FALSE), "No")</f>
        <v>No</v>
      </c>
      <c r="F1853" s="67">
        <f>IFERROR(VLOOKUP($C1853,'2025-26 School Level AAFTE'!$C$2:$J$2349,8,FALSE), 0)</f>
        <v>488.71</v>
      </c>
      <c r="G1853" s="69">
        <f>IFERROR(IF(E1853= "yes",VLOOKUP(C1853,Summary!$B:$I,6,0),0),0)</f>
        <v>0</v>
      </c>
      <c r="H1853" s="68">
        <f t="shared" si="311"/>
        <v>0</v>
      </c>
      <c r="I1853" s="110">
        <f>VLOOKUP($A1853,'2026-27 Salary &amp; Benefits'!$A:$I,3,FALSE)</f>
        <v>1.18</v>
      </c>
      <c r="J1853" s="110">
        <f>VLOOKUP($A1853,'2026-27 Salary &amp; Benefits'!$A:$I,4,FALSE)</f>
        <v>1.18</v>
      </c>
      <c r="K1853" s="101">
        <f t="shared" si="312"/>
        <v>0</v>
      </c>
      <c r="L1853" s="100">
        <f t="shared" si="313"/>
        <v>0</v>
      </c>
      <c r="M1853" s="102">
        <f>'2026-27 Salary &amp; Benefits'!$E$6</f>
        <v>78209</v>
      </c>
      <c r="N1853" s="102">
        <f>'2026-27 Salary &amp; Benefits'!$F$6</f>
        <v>82248</v>
      </c>
      <c r="O1853" s="7">
        <f t="shared" si="314"/>
        <v>0</v>
      </c>
      <c r="P1853" s="7">
        <f t="shared" si="315"/>
        <v>0</v>
      </c>
      <c r="Q1853" s="7">
        <f>'2026-27 Salary &amp; Benefits'!G$6</f>
        <v>16817.759999999998</v>
      </c>
      <c r="R1853" s="103">
        <f>'2026-27 Salary &amp; Benefits'!H$6</f>
        <v>0.16020000000000001</v>
      </c>
      <c r="S1853" s="103">
        <f>'2026-27 Salary &amp; Benefits'!I$6</f>
        <v>0.15390000000000001</v>
      </c>
      <c r="T1853" s="7">
        <f t="shared" si="316"/>
        <v>0</v>
      </c>
      <c r="U1853" s="7">
        <f t="shared" si="317"/>
        <v>0</v>
      </c>
      <c r="V1853" s="7">
        <f t="shared" si="318"/>
        <v>0</v>
      </c>
      <c r="W1853" s="7">
        <f t="shared" si="319"/>
        <v>0</v>
      </c>
      <c r="X1853" s="18">
        <f t="shared" si="320"/>
        <v>0</v>
      </c>
      <c r="Y1853" s="2"/>
      <c r="Z1853" s="2"/>
      <c r="AA1853" s="2"/>
      <c r="AB1853" s="2"/>
      <c r="AC1853" s="2"/>
      <c r="AD1853" s="2"/>
      <c r="AE1853" s="2"/>
      <c r="AF1853" s="2"/>
      <c r="AG1853" s="2"/>
      <c r="AH1853" s="2"/>
      <c r="AI1853" s="2"/>
      <c r="AJ1853" s="2"/>
      <c r="AK1853" s="2"/>
      <c r="AL1853" s="2"/>
      <c r="AM1853" s="2"/>
      <c r="AN1853" s="2"/>
      <c r="AO1853" s="2"/>
      <c r="AP1853" s="2"/>
      <c r="AQ1853" s="2"/>
      <c r="AR1853" s="2"/>
      <c r="AS1853" s="2"/>
      <c r="AT1853" s="2"/>
      <c r="AU1853" s="2"/>
      <c r="AV1853" s="2"/>
      <c r="AW1853" s="2"/>
      <c r="AX1853" s="2"/>
      <c r="AY1853" s="2"/>
      <c r="AZ1853" s="2"/>
      <c r="BA1853" s="2"/>
      <c r="BB1853" s="2"/>
      <c r="BC1853" s="2"/>
      <c r="BD1853" s="2"/>
      <c r="BE1853" s="2"/>
      <c r="BF1853" s="2"/>
      <c r="BG1853" s="2"/>
      <c r="BH1853" s="2"/>
      <c r="BI1853" s="2"/>
      <c r="BJ1853" s="2"/>
      <c r="BK1853" s="2"/>
      <c r="BL1853" s="2"/>
      <c r="BM1853" s="2"/>
      <c r="BN1853" s="2"/>
      <c r="BO1853" s="2"/>
      <c r="BP1853" s="2"/>
      <c r="BQ1853" s="2"/>
      <c r="BR1853" s="2"/>
      <c r="BS1853" s="2"/>
      <c r="BT1853" s="2"/>
      <c r="BU1853" s="2"/>
      <c r="BV1853" s="2"/>
      <c r="BW1853" s="2"/>
      <c r="BX1853" s="2"/>
      <c r="BY1853" s="2"/>
      <c r="BZ1853" s="2"/>
      <c r="CA1853" s="2"/>
      <c r="CB1853" s="2"/>
      <c r="CC1853" s="2"/>
      <c r="CD1853" s="2"/>
      <c r="CE1853" s="2"/>
      <c r="CF1853" s="2"/>
      <c r="CG1853" s="2"/>
      <c r="CH1853" s="2"/>
      <c r="CI1853" s="2"/>
      <c r="CJ1853" s="2"/>
      <c r="CK1853" s="2"/>
      <c r="CL1853" s="2"/>
      <c r="CM1853" s="2"/>
      <c r="CN1853" s="2"/>
      <c r="CO1853" s="2"/>
      <c r="CP1853" s="2"/>
      <c r="CQ1853" s="2"/>
      <c r="CR1853" s="2"/>
      <c r="CS1853" s="2"/>
      <c r="CT1853" s="2"/>
      <c r="CU1853" s="2"/>
      <c r="CV1853" s="2"/>
      <c r="CW1853" s="2"/>
      <c r="CX1853" s="2"/>
      <c r="CY1853" s="2"/>
      <c r="CZ1853" s="2"/>
      <c r="DA1853" s="2"/>
      <c r="DB1853" s="2"/>
      <c r="DC1853" s="2"/>
      <c r="DD1853" s="2"/>
      <c r="DE1853" s="2"/>
      <c r="DF1853" s="2"/>
      <c r="DG1853" s="2"/>
      <c r="DH1853" s="2"/>
      <c r="DI1853" s="2"/>
      <c r="DJ1853" s="2"/>
      <c r="DK1853" s="2"/>
      <c r="DL1853" s="2"/>
      <c r="DM1853" s="2"/>
      <c r="DN1853" s="2"/>
      <c r="DO1853" s="2"/>
      <c r="DP1853" s="2"/>
      <c r="DQ1853" s="2"/>
      <c r="DR1853" s="2"/>
      <c r="DS1853" s="2"/>
      <c r="DT1853" s="2"/>
      <c r="DU1853" s="2"/>
      <c r="DV1853" s="2"/>
      <c r="DW1853" s="2"/>
      <c r="DX1853" s="2"/>
      <c r="DY1853" s="2"/>
      <c r="DZ1853" s="2"/>
      <c r="EA1853" s="2"/>
      <c r="EB1853" s="2"/>
      <c r="EC1853" s="2"/>
      <c r="ED1853" s="2"/>
      <c r="EE1853" s="2"/>
      <c r="EF1853" s="2"/>
      <c r="EG1853" s="2"/>
      <c r="EH1853" s="2"/>
      <c r="EI1853" s="2"/>
      <c r="EJ1853" s="2"/>
      <c r="EK1853" s="2"/>
      <c r="EL1853" s="2"/>
      <c r="EM1853" s="2"/>
      <c r="EN1853" s="2"/>
      <c r="EO1853" s="2"/>
      <c r="EP1853" s="2"/>
      <c r="EQ1853" s="2"/>
      <c r="ER1853" s="2"/>
      <c r="ES1853" s="2"/>
      <c r="ET1853" s="2"/>
      <c r="EU1853" s="2"/>
      <c r="EV1853" s="2"/>
      <c r="EW1853" s="2"/>
      <c r="EX1853" s="2"/>
      <c r="EY1853" s="2"/>
      <c r="EZ1853" s="2"/>
      <c r="FA1853" s="2"/>
      <c r="FB1853" s="2"/>
      <c r="FC1853" s="2"/>
    </row>
    <row r="1854" spans="1:159" s="4" customFormat="1">
      <c r="A1854" s="50" t="s">
        <v>2204</v>
      </c>
      <c r="B1854" s="59" t="s">
        <v>2767</v>
      </c>
      <c r="C1854" s="60">
        <v>1682</v>
      </c>
      <c r="D1854" s="59" t="s">
        <v>511</v>
      </c>
      <c r="E1854" s="78" t="str">
        <f>IFERROR(VLOOKUP($C1854,'2025-26 School Level AAFTE'!$C$2:$L$2349,9,FALSE), "No")</f>
        <v>Yes</v>
      </c>
      <c r="F1854" s="67">
        <f>IFERROR(VLOOKUP($C1854,'2025-26 School Level AAFTE'!$C$2:$J$2349,8,FALSE), 0)</f>
        <v>26.13</v>
      </c>
      <c r="G1854" s="69">
        <f>IFERROR(IF(E1854= "yes",VLOOKUP(C1854,Summary!$B:$I,6,0),0),0)</f>
        <v>0</v>
      </c>
      <c r="H1854" s="68">
        <f t="shared" si="311"/>
        <v>26.13</v>
      </c>
      <c r="I1854" s="110">
        <f>VLOOKUP($A1854,'2026-27 Salary &amp; Benefits'!$A:$I,3,FALSE)</f>
        <v>1.18</v>
      </c>
      <c r="J1854" s="110">
        <f>VLOOKUP($A1854,'2026-27 Salary &amp; Benefits'!$A:$I,4,FALSE)</f>
        <v>1.18</v>
      </c>
      <c r="K1854" s="101">
        <f t="shared" si="312"/>
        <v>26.13</v>
      </c>
      <c r="L1854" s="100">
        <f t="shared" si="313"/>
        <v>7.6999999999999999E-2</v>
      </c>
      <c r="M1854" s="102">
        <f>'2026-27 Salary &amp; Benefits'!$E$6</f>
        <v>78209</v>
      </c>
      <c r="N1854" s="102">
        <f>'2026-27 Salary &amp; Benefits'!$F$6</f>
        <v>82248</v>
      </c>
      <c r="O1854" s="7">
        <f t="shared" si="314"/>
        <v>7106.07</v>
      </c>
      <c r="P1854" s="7">
        <f t="shared" si="315"/>
        <v>366.98000000000047</v>
      </c>
      <c r="Q1854" s="7">
        <f>'2026-27 Salary &amp; Benefits'!G$6</f>
        <v>16817.759999999998</v>
      </c>
      <c r="R1854" s="103">
        <f>'2026-27 Salary &amp; Benefits'!H$6</f>
        <v>0.16020000000000001</v>
      </c>
      <c r="S1854" s="103">
        <f>'2026-27 Salary &amp; Benefits'!I$6</f>
        <v>0.15390000000000001</v>
      </c>
      <c r="T1854" s="7">
        <f t="shared" si="316"/>
        <v>2489.84</v>
      </c>
      <c r="U1854" s="7">
        <f t="shared" si="317"/>
        <v>124.55</v>
      </c>
      <c r="V1854" s="7">
        <f t="shared" si="318"/>
        <v>19.170000000000002</v>
      </c>
      <c r="W1854" s="7">
        <f t="shared" si="319"/>
        <v>143.72</v>
      </c>
      <c r="X1854" s="18">
        <f t="shared" si="320"/>
        <v>10106.609999999999</v>
      </c>
      <c r="Y1854" s="2"/>
      <c r="Z1854" s="2"/>
      <c r="AA1854" s="2"/>
      <c r="AB1854" s="2"/>
      <c r="AC1854" s="2"/>
      <c r="AD1854" s="2"/>
      <c r="AE1854" s="2"/>
      <c r="AF1854" s="2"/>
      <c r="AG1854" s="2"/>
      <c r="AH1854" s="2"/>
      <c r="AI1854" s="2"/>
      <c r="AJ1854" s="2"/>
      <c r="AK1854" s="2"/>
      <c r="AL1854" s="2"/>
      <c r="AM1854" s="2"/>
      <c r="AN1854" s="2"/>
      <c r="AO1854" s="2"/>
      <c r="AP1854" s="2"/>
      <c r="AQ1854" s="2"/>
      <c r="AR1854" s="2"/>
      <c r="AS1854" s="2"/>
      <c r="AT1854" s="2"/>
      <c r="AU1854" s="2"/>
      <c r="AV1854" s="2"/>
      <c r="AW1854" s="2"/>
      <c r="AX1854" s="2"/>
      <c r="AY1854" s="2"/>
      <c r="AZ1854" s="2"/>
      <c r="BA1854" s="2"/>
      <c r="BB1854" s="2"/>
      <c r="BC1854" s="2"/>
      <c r="BD1854" s="2"/>
      <c r="BE1854" s="2"/>
      <c r="BF1854" s="2"/>
      <c r="BG1854" s="2"/>
      <c r="BH1854" s="2"/>
      <c r="BI1854" s="2"/>
      <c r="BJ1854" s="2"/>
      <c r="BK1854" s="2"/>
      <c r="BL1854" s="2"/>
      <c r="BM1854" s="2"/>
      <c r="BN1854" s="2"/>
      <c r="BO1854" s="2"/>
      <c r="BP1854" s="2"/>
      <c r="BQ1854" s="2"/>
      <c r="BR1854" s="2"/>
      <c r="BS1854" s="2"/>
      <c r="BT1854" s="2"/>
      <c r="BU1854" s="2"/>
      <c r="BV1854" s="2"/>
      <c r="BW1854" s="2"/>
      <c r="BX1854" s="2"/>
      <c r="BY1854" s="2"/>
      <c r="BZ1854" s="2"/>
      <c r="CA1854" s="2"/>
      <c r="CB1854" s="2"/>
      <c r="CC1854" s="2"/>
      <c r="CD1854" s="2"/>
      <c r="CE1854" s="2"/>
      <c r="CF1854" s="2"/>
      <c r="CG1854" s="2"/>
      <c r="CH1854" s="2"/>
      <c r="CI1854" s="2"/>
      <c r="CJ1854" s="2"/>
      <c r="CK1854" s="2"/>
      <c r="CL1854" s="2"/>
      <c r="CM1854" s="2"/>
      <c r="CN1854" s="2"/>
      <c r="CO1854" s="2"/>
      <c r="CP1854" s="2"/>
      <c r="CQ1854" s="2"/>
      <c r="CR1854" s="2"/>
      <c r="CS1854" s="2"/>
      <c r="CT1854" s="2"/>
      <c r="CU1854" s="2"/>
      <c r="CV1854" s="2"/>
      <c r="CW1854" s="2"/>
      <c r="CX1854" s="2"/>
      <c r="CY1854" s="2"/>
      <c r="CZ1854" s="2"/>
      <c r="DA1854" s="2"/>
      <c r="DB1854" s="2"/>
      <c r="DC1854" s="2"/>
      <c r="DD1854" s="2"/>
      <c r="DE1854" s="2"/>
      <c r="DF1854" s="2"/>
      <c r="DG1854" s="2"/>
      <c r="DH1854" s="2"/>
      <c r="DI1854" s="2"/>
      <c r="DJ1854" s="2"/>
      <c r="DK1854" s="2"/>
      <c r="DL1854" s="2"/>
      <c r="DM1854" s="2"/>
      <c r="DN1854" s="2"/>
      <c r="DO1854" s="2"/>
      <c r="DP1854" s="2"/>
      <c r="DQ1854" s="2"/>
      <c r="DR1854" s="2"/>
      <c r="DS1854" s="2"/>
      <c r="DT1854" s="2"/>
      <c r="DU1854" s="2"/>
      <c r="DV1854" s="2"/>
      <c r="DW1854" s="2"/>
      <c r="DX1854" s="2"/>
      <c r="DY1854" s="2"/>
      <c r="DZ1854" s="2"/>
      <c r="EA1854" s="2"/>
      <c r="EB1854" s="2"/>
      <c r="EC1854" s="2"/>
      <c r="ED1854" s="2"/>
      <c r="EE1854" s="2"/>
      <c r="EF1854" s="2"/>
      <c r="EG1854" s="2"/>
      <c r="EH1854" s="2"/>
      <c r="EI1854" s="2"/>
      <c r="EJ1854" s="2"/>
      <c r="EK1854" s="2"/>
      <c r="EL1854" s="2"/>
      <c r="EM1854" s="2"/>
      <c r="EN1854" s="2"/>
      <c r="EO1854" s="2"/>
      <c r="EP1854" s="2"/>
      <c r="EQ1854" s="2"/>
      <c r="ER1854" s="2"/>
      <c r="ES1854" s="2"/>
      <c r="ET1854" s="2"/>
      <c r="EU1854" s="2"/>
      <c r="EV1854" s="2"/>
      <c r="EW1854" s="2"/>
      <c r="EX1854" s="2"/>
      <c r="EY1854" s="2"/>
      <c r="EZ1854" s="2"/>
      <c r="FA1854" s="2"/>
      <c r="FB1854" s="2"/>
      <c r="FC1854" s="2"/>
    </row>
    <row r="1855" spans="1:159" s="4" customFormat="1">
      <c r="A1855" s="50" t="s">
        <v>2204</v>
      </c>
      <c r="B1855" s="59" t="s">
        <v>2767</v>
      </c>
      <c r="C1855" s="60">
        <v>4321</v>
      </c>
      <c r="D1855" s="52" t="s">
        <v>514</v>
      </c>
      <c r="E1855" s="78" t="str">
        <f>IFERROR(VLOOKUP($C1855,'2025-26 School Level AAFTE'!$C$2:$L$2349,9,FALSE), "No")</f>
        <v>No</v>
      </c>
      <c r="F1855" s="67">
        <f>IFERROR(VLOOKUP($C1855,'2025-26 School Level AAFTE'!$C$2:$J$2349,8,FALSE), 0)</f>
        <v>515.71</v>
      </c>
      <c r="G1855" s="69">
        <f>IFERROR(IF(E1855= "yes",VLOOKUP(C1855,Summary!$B:$I,6,0),0),0)</f>
        <v>0</v>
      </c>
      <c r="H1855" s="68">
        <f t="shared" si="311"/>
        <v>0</v>
      </c>
      <c r="I1855" s="110">
        <f>VLOOKUP($A1855,'2026-27 Salary &amp; Benefits'!$A:$I,3,FALSE)</f>
        <v>1.18</v>
      </c>
      <c r="J1855" s="110">
        <f>VLOOKUP($A1855,'2026-27 Salary &amp; Benefits'!$A:$I,4,FALSE)</f>
        <v>1.18</v>
      </c>
      <c r="K1855" s="101">
        <f t="shared" si="312"/>
        <v>0</v>
      </c>
      <c r="L1855" s="100">
        <f t="shared" si="313"/>
        <v>0</v>
      </c>
      <c r="M1855" s="102">
        <f>'2026-27 Salary &amp; Benefits'!$E$6</f>
        <v>78209</v>
      </c>
      <c r="N1855" s="102">
        <f>'2026-27 Salary &amp; Benefits'!$F$6</f>
        <v>82248</v>
      </c>
      <c r="O1855" s="7">
        <f t="shared" si="314"/>
        <v>0</v>
      </c>
      <c r="P1855" s="7">
        <f t="shared" si="315"/>
        <v>0</v>
      </c>
      <c r="Q1855" s="7">
        <f>'2026-27 Salary &amp; Benefits'!G$6</f>
        <v>16817.759999999998</v>
      </c>
      <c r="R1855" s="103">
        <f>'2026-27 Salary &amp; Benefits'!H$6</f>
        <v>0.16020000000000001</v>
      </c>
      <c r="S1855" s="103">
        <f>'2026-27 Salary &amp; Benefits'!I$6</f>
        <v>0.15390000000000001</v>
      </c>
      <c r="T1855" s="7">
        <f t="shared" si="316"/>
        <v>0</v>
      </c>
      <c r="U1855" s="7">
        <f t="shared" si="317"/>
        <v>0</v>
      </c>
      <c r="V1855" s="7">
        <f t="shared" si="318"/>
        <v>0</v>
      </c>
      <c r="W1855" s="7">
        <f t="shared" si="319"/>
        <v>0</v>
      </c>
      <c r="X1855" s="18">
        <f t="shared" si="320"/>
        <v>0</v>
      </c>
      <c r="Y1855" s="2"/>
      <c r="Z1855" s="2"/>
      <c r="AA1855" s="2"/>
      <c r="AB1855" s="2"/>
      <c r="AC1855" s="2"/>
      <c r="AD1855" s="2"/>
      <c r="AE1855" s="2"/>
      <c r="AF1855" s="2"/>
      <c r="AG1855" s="2"/>
      <c r="AH1855" s="2"/>
      <c r="AI1855" s="2"/>
      <c r="AJ1855" s="2"/>
      <c r="AK1855" s="2"/>
      <c r="AL1855" s="2"/>
      <c r="AM1855" s="2"/>
      <c r="AN1855" s="2"/>
      <c r="AO1855" s="2"/>
      <c r="AP1855" s="2"/>
      <c r="AQ1855" s="2"/>
      <c r="AR1855" s="2"/>
      <c r="AS1855" s="2"/>
      <c r="AT1855" s="2"/>
      <c r="AU1855" s="2"/>
      <c r="AV1855" s="2"/>
      <c r="AW1855" s="2"/>
      <c r="AX1855" s="2"/>
      <c r="AY1855" s="2"/>
      <c r="AZ1855" s="2"/>
      <c r="BA1855" s="2"/>
      <c r="BB1855" s="2"/>
      <c r="BC1855" s="2"/>
      <c r="BD1855" s="2"/>
      <c r="BE1855" s="2"/>
      <c r="BF1855" s="2"/>
      <c r="BG1855" s="2"/>
      <c r="BH1855" s="2"/>
      <c r="BI1855" s="2"/>
      <c r="BJ1855" s="2"/>
      <c r="BK1855" s="2"/>
      <c r="BL1855" s="2"/>
      <c r="BM1855" s="2"/>
      <c r="BN1855" s="2"/>
      <c r="BO1855" s="2"/>
      <c r="BP1855" s="2"/>
      <c r="BQ1855" s="2"/>
      <c r="BR1855" s="2"/>
      <c r="BS1855" s="2"/>
      <c r="BT1855" s="2"/>
      <c r="BU1855" s="2"/>
      <c r="BV1855" s="2"/>
      <c r="BW1855" s="2"/>
      <c r="BX1855" s="2"/>
      <c r="BY1855" s="2"/>
      <c r="BZ1855" s="2"/>
      <c r="CA1855" s="2"/>
      <c r="CB1855" s="2"/>
      <c r="CC1855" s="2"/>
      <c r="CD1855" s="2"/>
      <c r="CE1855" s="2"/>
      <c r="CF1855" s="2"/>
      <c r="CG1855" s="2"/>
      <c r="CH1855" s="2"/>
      <c r="CI1855" s="2"/>
      <c r="CJ1855" s="2"/>
      <c r="CK1855" s="2"/>
      <c r="CL1855" s="2"/>
      <c r="CM1855" s="2"/>
      <c r="CN1855" s="2"/>
      <c r="CO1855" s="2"/>
      <c r="CP1855" s="2"/>
      <c r="CQ1855" s="2"/>
      <c r="CR1855" s="2"/>
      <c r="CS1855" s="2"/>
      <c r="CT1855" s="2"/>
      <c r="CU1855" s="2"/>
      <c r="CV1855" s="2"/>
      <c r="CW1855" s="2"/>
      <c r="CX1855" s="2"/>
      <c r="CY1855" s="2"/>
      <c r="CZ1855" s="2"/>
      <c r="DA1855" s="2"/>
      <c r="DB1855" s="2"/>
      <c r="DC1855" s="2"/>
      <c r="DD1855" s="2"/>
      <c r="DE1855" s="2"/>
      <c r="DF1855" s="2"/>
      <c r="DG1855" s="2"/>
      <c r="DH1855" s="2"/>
      <c r="DI1855" s="2"/>
      <c r="DJ1855" s="2"/>
      <c r="DK1855" s="2"/>
      <c r="DL1855" s="2"/>
      <c r="DM1855" s="2"/>
      <c r="DN1855" s="2"/>
      <c r="DO1855" s="2"/>
      <c r="DP1855" s="2"/>
      <c r="DQ1855" s="2"/>
      <c r="DR1855" s="2"/>
      <c r="DS1855" s="2"/>
      <c r="DT1855" s="2"/>
      <c r="DU1855" s="2"/>
      <c r="DV1855" s="2"/>
      <c r="DW1855" s="2"/>
      <c r="DX1855" s="2"/>
      <c r="DY1855" s="2"/>
      <c r="DZ1855" s="2"/>
      <c r="EA1855" s="2"/>
      <c r="EB1855" s="2"/>
      <c r="EC1855" s="2"/>
      <c r="ED1855" s="2"/>
      <c r="EE1855" s="2"/>
      <c r="EF1855" s="2"/>
      <c r="EG1855" s="2"/>
      <c r="EH1855" s="2"/>
      <c r="EI1855" s="2"/>
      <c r="EJ1855" s="2"/>
      <c r="EK1855" s="2"/>
      <c r="EL1855" s="2"/>
      <c r="EM1855" s="2"/>
      <c r="EN1855" s="2"/>
      <c r="EO1855" s="2"/>
      <c r="EP1855" s="2"/>
      <c r="EQ1855" s="2"/>
      <c r="ER1855" s="2"/>
      <c r="ES1855" s="2"/>
      <c r="ET1855" s="2"/>
      <c r="EU1855" s="2"/>
      <c r="EV1855" s="2"/>
      <c r="EW1855" s="2"/>
      <c r="EX1855" s="2"/>
      <c r="EY1855" s="2"/>
      <c r="EZ1855" s="2"/>
      <c r="FA1855" s="2"/>
      <c r="FB1855" s="2"/>
      <c r="FC1855" s="2"/>
    </row>
    <row r="1856" spans="1:159" s="4" customFormat="1">
      <c r="A1856" s="50" t="s">
        <v>2204</v>
      </c>
      <c r="B1856" s="59" t="s">
        <v>2767</v>
      </c>
      <c r="C1856" s="60">
        <v>4149</v>
      </c>
      <c r="D1856" s="59" t="s">
        <v>513</v>
      </c>
      <c r="E1856" s="78" t="str">
        <f>IFERROR(VLOOKUP($C1856,'2025-26 School Level AAFTE'!$C$2:$L$2349,9,FALSE), "No")</f>
        <v>No</v>
      </c>
      <c r="F1856" s="67">
        <f>IFERROR(VLOOKUP($C1856,'2025-26 School Level AAFTE'!$C$2:$J$2349,8,FALSE), 0)</f>
        <v>374.99</v>
      </c>
      <c r="G1856" s="69">
        <f>IFERROR(IF(E1856= "yes",VLOOKUP(C1856,Summary!$B:$I,6,0),0),0)</f>
        <v>0</v>
      </c>
      <c r="H1856" s="68">
        <f t="shared" si="311"/>
        <v>0</v>
      </c>
      <c r="I1856" s="110">
        <f>VLOOKUP($A1856,'2026-27 Salary &amp; Benefits'!$A:$I,3,FALSE)</f>
        <v>1.18</v>
      </c>
      <c r="J1856" s="110">
        <f>VLOOKUP($A1856,'2026-27 Salary &amp; Benefits'!$A:$I,4,FALSE)</f>
        <v>1.18</v>
      </c>
      <c r="K1856" s="101">
        <f t="shared" si="312"/>
        <v>0</v>
      </c>
      <c r="L1856" s="100">
        <f t="shared" si="313"/>
        <v>0</v>
      </c>
      <c r="M1856" s="102">
        <f>'2026-27 Salary &amp; Benefits'!$E$6</f>
        <v>78209</v>
      </c>
      <c r="N1856" s="102">
        <f>'2026-27 Salary &amp; Benefits'!$F$6</f>
        <v>82248</v>
      </c>
      <c r="O1856" s="7">
        <f t="shared" si="314"/>
        <v>0</v>
      </c>
      <c r="P1856" s="7">
        <f t="shared" si="315"/>
        <v>0</v>
      </c>
      <c r="Q1856" s="7">
        <f>'2026-27 Salary &amp; Benefits'!G$6</f>
        <v>16817.759999999998</v>
      </c>
      <c r="R1856" s="103">
        <f>'2026-27 Salary &amp; Benefits'!H$6</f>
        <v>0.16020000000000001</v>
      </c>
      <c r="S1856" s="103">
        <f>'2026-27 Salary &amp; Benefits'!I$6</f>
        <v>0.15390000000000001</v>
      </c>
      <c r="T1856" s="7">
        <f t="shared" si="316"/>
        <v>0</v>
      </c>
      <c r="U1856" s="7">
        <f t="shared" si="317"/>
        <v>0</v>
      </c>
      <c r="V1856" s="7">
        <f t="shared" si="318"/>
        <v>0</v>
      </c>
      <c r="W1856" s="7">
        <f t="shared" si="319"/>
        <v>0</v>
      </c>
      <c r="X1856" s="18">
        <f t="shared" si="320"/>
        <v>0</v>
      </c>
      <c r="Y1856" s="2"/>
      <c r="Z1856" s="2"/>
      <c r="AA1856" s="2"/>
      <c r="AB1856" s="2"/>
      <c r="AC1856" s="2"/>
      <c r="AD1856" s="2"/>
      <c r="AE1856" s="2"/>
      <c r="AF1856" s="2"/>
      <c r="AG1856" s="2"/>
      <c r="AH1856" s="2"/>
      <c r="AI1856" s="2"/>
      <c r="AJ1856" s="2"/>
      <c r="AK1856" s="2"/>
      <c r="AL1856" s="2"/>
      <c r="AM1856" s="2"/>
      <c r="AN1856" s="2"/>
      <c r="AO1856" s="2"/>
      <c r="AP1856" s="2"/>
      <c r="AQ1856" s="2"/>
      <c r="AR1856" s="2"/>
      <c r="AS1856" s="2"/>
      <c r="AT1856" s="2"/>
      <c r="AU1856" s="2"/>
      <c r="AV1856" s="2"/>
      <c r="AW1856" s="2"/>
      <c r="AX1856" s="2"/>
      <c r="AY1856" s="2"/>
      <c r="AZ1856" s="2"/>
      <c r="BA1856" s="2"/>
      <c r="BB1856" s="2"/>
      <c r="BC1856" s="2"/>
      <c r="BD1856" s="2"/>
      <c r="BE1856" s="2"/>
      <c r="BF1856" s="2"/>
      <c r="BG1856" s="2"/>
      <c r="BH1856" s="2"/>
      <c r="BI1856" s="2"/>
      <c r="BJ1856" s="2"/>
      <c r="BK1856" s="2"/>
      <c r="BL1856" s="2"/>
      <c r="BM1856" s="2"/>
      <c r="BN1856" s="2"/>
      <c r="BO1856" s="2"/>
      <c r="BP1856" s="2"/>
      <c r="BQ1856" s="2"/>
      <c r="BR1856" s="2"/>
      <c r="BS1856" s="2"/>
      <c r="BT1856" s="2"/>
      <c r="BU1856" s="2"/>
      <c r="BV1856" s="2"/>
      <c r="BW1856" s="2"/>
      <c r="BX1856" s="2"/>
      <c r="BY1856" s="2"/>
      <c r="BZ1856" s="2"/>
      <c r="CA1856" s="2"/>
      <c r="CB1856" s="2"/>
      <c r="CC1856" s="2"/>
      <c r="CD1856" s="2"/>
      <c r="CE1856" s="2"/>
      <c r="CF1856" s="2"/>
      <c r="CG1856" s="2"/>
      <c r="CH1856" s="2"/>
      <c r="CI1856" s="2"/>
      <c r="CJ1856" s="2"/>
      <c r="CK1856" s="2"/>
      <c r="CL1856" s="2"/>
      <c r="CM1856" s="2"/>
      <c r="CN1856" s="2"/>
      <c r="CO1856" s="2"/>
      <c r="CP1856" s="2"/>
      <c r="CQ1856" s="2"/>
      <c r="CR1856" s="2"/>
      <c r="CS1856" s="2"/>
      <c r="CT1856" s="2"/>
      <c r="CU1856" s="2"/>
      <c r="CV1856" s="2"/>
      <c r="CW1856" s="2"/>
      <c r="CX1856" s="2"/>
      <c r="CY1856" s="2"/>
      <c r="CZ1856" s="2"/>
      <c r="DA1856" s="2"/>
      <c r="DB1856" s="2"/>
      <c r="DC1856" s="2"/>
      <c r="DD1856" s="2"/>
      <c r="DE1856" s="2"/>
      <c r="DF1856" s="2"/>
      <c r="DG1856" s="2"/>
      <c r="DH1856" s="2"/>
      <c r="DI1856" s="2"/>
      <c r="DJ1856" s="2"/>
      <c r="DK1856" s="2"/>
      <c r="DL1856" s="2"/>
      <c r="DM1856" s="2"/>
      <c r="DN1856" s="2"/>
      <c r="DO1856" s="2"/>
      <c r="DP1856" s="2"/>
      <c r="DQ1856" s="2"/>
      <c r="DR1856" s="2"/>
      <c r="DS1856" s="2"/>
      <c r="DT1856" s="2"/>
      <c r="DU1856" s="2"/>
      <c r="DV1856" s="2"/>
      <c r="DW1856" s="2"/>
      <c r="DX1856" s="2"/>
      <c r="DY1856" s="2"/>
      <c r="DZ1856" s="2"/>
      <c r="EA1856" s="2"/>
      <c r="EB1856" s="2"/>
      <c r="EC1856" s="2"/>
      <c r="ED1856" s="2"/>
      <c r="EE1856" s="2"/>
      <c r="EF1856" s="2"/>
      <c r="EG1856" s="2"/>
      <c r="EH1856" s="2"/>
      <c r="EI1856" s="2"/>
      <c r="EJ1856" s="2"/>
      <c r="EK1856" s="2"/>
      <c r="EL1856" s="2"/>
      <c r="EM1856" s="2"/>
      <c r="EN1856" s="2"/>
      <c r="EO1856" s="2"/>
      <c r="EP1856" s="2"/>
      <c r="EQ1856" s="2"/>
      <c r="ER1856" s="2"/>
      <c r="ES1856" s="2"/>
      <c r="ET1856" s="2"/>
      <c r="EU1856" s="2"/>
      <c r="EV1856" s="2"/>
      <c r="EW1856" s="2"/>
      <c r="EX1856" s="2"/>
      <c r="EY1856" s="2"/>
      <c r="EZ1856" s="2"/>
      <c r="FA1856" s="2"/>
      <c r="FB1856" s="2"/>
      <c r="FC1856" s="2"/>
    </row>
    <row r="1857" spans="1:159" s="4" customFormat="1">
      <c r="A1857" s="50" t="s">
        <v>2204</v>
      </c>
      <c r="B1857" s="59" t="s">
        <v>2767</v>
      </c>
      <c r="C1857" s="60">
        <v>2511</v>
      </c>
      <c r="D1857" s="59" t="s">
        <v>512</v>
      </c>
      <c r="E1857" s="78" t="str">
        <f>IFERROR(VLOOKUP($C1857,'2025-26 School Level AAFTE'!$C$2:$L$2349,9,FALSE), "No")</f>
        <v>No</v>
      </c>
      <c r="F1857" s="67">
        <f>IFERROR(VLOOKUP($C1857,'2025-26 School Level AAFTE'!$C$2:$J$2349,8,FALSE), 0)</f>
        <v>322.39999999999998</v>
      </c>
      <c r="G1857" s="69">
        <f>IFERROR(IF(E1857= "yes",VLOOKUP(C1857,Summary!$B:$I,6,0),0),0)</f>
        <v>0</v>
      </c>
      <c r="H1857" s="68">
        <f t="shared" si="311"/>
        <v>0</v>
      </c>
      <c r="I1857" s="110">
        <f>VLOOKUP($A1857,'2026-27 Salary &amp; Benefits'!$A:$I,3,FALSE)</f>
        <v>1.18</v>
      </c>
      <c r="J1857" s="110">
        <f>VLOOKUP($A1857,'2026-27 Salary &amp; Benefits'!$A:$I,4,FALSE)</f>
        <v>1.18</v>
      </c>
      <c r="K1857" s="101">
        <f t="shared" si="312"/>
        <v>0</v>
      </c>
      <c r="L1857" s="100">
        <f t="shared" si="313"/>
        <v>0</v>
      </c>
      <c r="M1857" s="102">
        <f>'2026-27 Salary &amp; Benefits'!$E$6</f>
        <v>78209</v>
      </c>
      <c r="N1857" s="102">
        <f>'2026-27 Salary &amp; Benefits'!$F$6</f>
        <v>82248</v>
      </c>
      <c r="O1857" s="7">
        <f t="shared" si="314"/>
        <v>0</v>
      </c>
      <c r="P1857" s="7">
        <f t="shared" si="315"/>
        <v>0</v>
      </c>
      <c r="Q1857" s="7">
        <f>'2026-27 Salary &amp; Benefits'!G$6</f>
        <v>16817.759999999998</v>
      </c>
      <c r="R1857" s="103">
        <f>'2026-27 Salary &amp; Benefits'!H$6</f>
        <v>0.16020000000000001</v>
      </c>
      <c r="S1857" s="103">
        <f>'2026-27 Salary &amp; Benefits'!I$6</f>
        <v>0.15390000000000001</v>
      </c>
      <c r="T1857" s="7">
        <f t="shared" si="316"/>
        <v>0</v>
      </c>
      <c r="U1857" s="7">
        <f t="shared" si="317"/>
        <v>0</v>
      </c>
      <c r="V1857" s="7">
        <f t="shared" si="318"/>
        <v>0</v>
      </c>
      <c r="W1857" s="7">
        <f t="shared" si="319"/>
        <v>0</v>
      </c>
      <c r="X1857" s="18">
        <f t="shared" si="320"/>
        <v>0</v>
      </c>
      <c r="Y1857" s="2"/>
      <c r="Z1857" s="2"/>
      <c r="AA1857" s="2"/>
      <c r="AB1857" s="2"/>
      <c r="AC1857" s="2"/>
      <c r="AD1857" s="2"/>
      <c r="AE1857" s="2"/>
      <c r="AF1857" s="2"/>
      <c r="AG1857" s="2"/>
      <c r="AH1857" s="2"/>
      <c r="AI1857" s="2"/>
      <c r="AJ1857" s="2"/>
      <c r="AK1857" s="2"/>
      <c r="AL1857" s="2"/>
      <c r="AM1857" s="2"/>
      <c r="AN1857" s="2"/>
      <c r="AO1857" s="2"/>
      <c r="AP1857" s="2"/>
      <c r="AQ1857" s="2"/>
      <c r="AR1857" s="2"/>
      <c r="AS1857" s="2"/>
      <c r="AT1857" s="2"/>
      <c r="AU1857" s="2"/>
      <c r="AV1857" s="2"/>
      <c r="AW1857" s="2"/>
      <c r="AX1857" s="2"/>
      <c r="AY1857" s="2"/>
      <c r="AZ1857" s="2"/>
      <c r="BA1857" s="2"/>
      <c r="BB1857" s="2"/>
      <c r="BC1857" s="2"/>
      <c r="BD1857" s="2"/>
      <c r="BE1857" s="2"/>
      <c r="BF1857" s="2"/>
      <c r="BG1857" s="2"/>
      <c r="BH1857" s="2"/>
      <c r="BI1857" s="2"/>
      <c r="BJ1857" s="2"/>
      <c r="BK1857" s="2"/>
      <c r="BL1857" s="2"/>
      <c r="BM1857" s="2"/>
      <c r="BN1857" s="2"/>
      <c r="BO1857" s="2"/>
      <c r="BP1857" s="2"/>
      <c r="BQ1857" s="2"/>
      <c r="BR1857" s="2"/>
      <c r="BS1857" s="2"/>
      <c r="BT1857" s="2"/>
      <c r="BU1857" s="2"/>
      <c r="BV1857" s="2"/>
      <c r="BW1857" s="2"/>
      <c r="BX1857" s="2"/>
      <c r="BY1857" s="2"/>
      <c r="BZ1857" s="2"/>
      <c r="CA1857" s="2"/>
      <c r="CB1857" s="2"/>
      <c r="CC1857" s="2"/>
      <c r="CD1857" s="2"/>
      <c r="CE1857" s="2"/>
      <c r="CF1857" s="2"/>
      <c r="CG1857" s="2"/>
      <c r="CH1857" s="2"/>
      <c r="CI1857" s="2"/>
      <c r="CJ1857" s="2"/>
      <c r="CK1857" s="2"/>
      <c r="CL1857" s="2"/>
      <c r="CM1857" s="2"/>
      <c r="CN1857" s="2"/>
      <c r="CO1857" s="2"/>
      <c r="CP1857" s="2"/>
      <c r="CQ1857" s="2"/>
      <c r="CR1857" s="2"/>
      <c r="CS1857" s="2"/>
      <c r="CT1857" s="2"/>
      <c r="CU1857" s="2"/>
      <c r="CV1857" s="2"/>
      <c r="CW1857" s="2"/>
      <c r="CX1857" s="2"/>
      <c r="CY1857" s="2"/>
      <c r="CZ1857" s="2"/>
      <c r="DA1857" s="2"/>
      <c r="DB1857" s="2"/>
      <c r="DC1857" s="2"/>
      <c r="DD1857" s="2"/>
      <c r="DE1857" s="2"/>
      <c r="DF1857" s="2"/>
      <c r="DG1857" s="2"/>
      <c r="DH1857" s="2"/>
      <c r="DI1857" s="2"/>
      <c r="DJ1857" s="2"/>
      <c r="DK1857" s="2"/>
      <c r="DL1857" s="2"/>
      <c r="DM1857" s="2"/>
      <c r="DN1857" s="2"/>
      <c r="DO1857" s="2"/>
      <c r="DP1857" s="2"/>
      <c r="DQ1857" s="2"/>
      <c r="DR1857" s="2"/>
      <c r="DS1857" s="2"/>
      <c r="DT1857" s="2"/>
      <c r="DU1857" s="2"/>
      <c r="DV1857" s="2"/>
      <c r="DW1857" s="2"/>
      <c r="DX1857" s="2"/>
      <c r="DY1857" s="2"/>
      <c r="DZ1857" s="2"/>
      <c r="EA1857" s="2"/>
      <c r="EB1857" s="2"/>
      <c r="EC1857" s="2"/>
      <c r="ED1857" s="2"/>
      <c r="EE1857" s="2"/>
      <c r="EF1857" s="2"/>
      <c r="EG1857" s="2"/>
      <c r="EH1857" s="2"/>
      <c r="EI1857" s="2"/>
      <c r="EJ1857" s="2"/>
      <c r="EK1857" s="2"/>
      <c r="EL1857" s="2"/>
      <c r="EM1857" s="2"/>
      <c r="EN1857" s="2"/>
      <c r="EO1857" s="2"/>
      <c r="EP1857" s="2"/>
      <c r="EQ1857" s="2"/>
      <c r="ER1857" s="2"/>
      <c r="ES1857" s="2"/>
      <c r="ET1857" s="2"/>
      <c r="EU1857" s="2"/>
      <c r="EV1857" s="2"/>
      <c r="EW1857" s="2"/>
      <c r="EX1857" s="2"/>
      <c r="EY1857" s="2"/>
      <c r="EZ1857" s="2"/>
      <c r="FA1857" s="2"/>
      <c r="FB1857" s="2"/>
      <c r="FC1857" s="2"/>
    </row>
    <row r="1858" spans="1:159" s="4" customFormat="1">
      <c r="A1858" s="50" t="s">
        <v>2275</v>
      </c>
      <c r="B1858" s="59" t="s">
        <v>2768</v>
      </c>
      <c r="C1858" s="60">
        <v>2744</v>
      </c>
      <c r="D1858" s="59" t="s">
        <v>1159</v>
      </c>
      <c r="E1858" s="78" t="str">
        <f>IFERROR(VLOOKUP($C1858,'2025-26 School Level AAFTE'!$C$2:$L$2349,9,FALSE), "No")</f>
        <v>No</v>
      </c>
      <c r="F1858" s="67">
        <f>IFERROR(VLOOKUP($C1858,'2025-26 School Level AAFTE'!$C$2:$J$2349,8,FALSE), 0)</f>
        <v>208.7</v>
      </c>
      <c r="G1858" s="69">
        <f>IFERROR(IF(E1858= "yes",VLOOKUP(C1858,Summary!$B:$I,6,0),0),0)</f>
        <v>0</v>
      </c>
      <c r="H1858" s="68">
        <f t="shared" si="311"/>
        <v>0</v>
      </c>
      <c r="I1858" s="110">
        <f>VLOOKUP($A1858,'2026-27 Salary &amp; Benefits'!$A:$I,3,FALSE)</f>
        <v>1</v>
      </c>
      <c r="J1858" s="110">
        <f>VLOOKUP($A1858,'2026-27 Salary &amp; Benefits'!$A:$I,4,FALSE)</f>
        <v>1</v>
      </c>
      <c r="K1858" s="101">
        <f t="shared" si="312"/>
        <v>0</v>
      </c>
      <c r="L1858" s="100">
        <f t="shared" si="313"/>
        <v>0</v>
      </c>
      <c r="M1858" s="102">
        <f>'2026-27 Salary &amp; Benefits'!$E$6</f>
        <v>78209</v>
      </c>
      <c r="N1858" s="102">
        <f>'2026-27 Salary &amp; Benefits'!$F$6</f>
        <v>82248</v>
      </c>
      <c r="O1858" s="7">
        <f t="shared" si="314"/>
        <v>0</v>
      </c>
      <c r="P1858" s="7">
        <f t="shared" si="315"/>
        <v>0</v>
      </c>
      <c r="Q1858" s="7">
        <f>'2026-27 Salary &amp; Benefits'!G$6</f>
        <v>16817.759999999998</v>
      </c>
      <c r="R1858" s="103">
        <f>'2026-27 Salary &amp; Benefits'!H$6</f>
        <v>0.16020000000000001</v>
      </c>
      <c r="S1858" s="103">
        <f>'2026-27 Salary &amp; Benefits'!I$6</f>
        <v>0.15390000000000001</v>
      </c>
      <c r="T1858" s="7">
        <f t="shared" si="316"/>
        <v>0</v>
      </c>
      <c r="U1858" s="7">
        <f t="shared" si="317"/>
        <v>0</v>
      </c>
      <c r="V1858" s="7">
        <f t="shared" si="318"/>
        <v>0</v>
      </c>
      <c r="W1858" s="7">
        <f t="shared" si="319"/>
        <v>0</v>
      </c>
      <c r="X1858" s="18">
        <f t="shared" si="320"/>
        <v>0</v>
      </c>
      <c r="Y1858" s="2"/>
      <c r="Z1858" s="2"/>
      <c r="AA1858" s="2"/>
      <c r="AB1858" s="2"/>
      <c r="AC1858" s="2"/>
      <c r="AD1858" s="2"/>
      <c r="AE1858" s="2"/>
      <c r="AF1858" s="2"/>
      <c r="AG1858" s="2"/>
      <c r="AH1858" s="2"/>
      <c r="AI1858" s="2"/>
      <c r="AJ1858" s="2"/>
      <c r="AK1858" s="2"/>
      <c r="AL1858" s="2"/>
      <c r="AM1858" s="2"/>
      <c r="AN1858" s="2"/>
      <c r="AO1858" s="2"/>
      <c r="AP1858" s="2"/>
      <c r="AQ1858" s="2"/>
      <c r="AR1858" s="2"/>
      <c r="AS1858" s="2"/>
      <c r="AT1858" s="2"/>
      <c r="AU1858" s="2"/>
      <c r="AV1858" s="2"/>
      <c r="AW1858" s="2"/>
      <c r="AX1858" s="2"/>
      <c r="AY1858" s="2"/>
      <c r="AZ1858" s="2"/>
      <c r="BA1858" s="2"/>
      <c r="BB1858" s="2"/>
      <c r="BC1858" s="2"/>
      <c r="BD1858" s="2"/>
      <c r="BE1858" s="2"/>
      <c r="BF1858" s="2"/>
      <c r="BG1858" s="2"/>
      <c r="BH1858" s="2"/>
      <c r="BI1858" s="2"/>
      <c r="BJ1858" s="2"/>
      <c r="BK1858" s="2"/>
      <c r="BL1858" s="2"/>
      <c r="BM1858" s="2"/>
      <c r="BN1858" s="2"/>
      <c r="BO1858" s="2"/>
      <c r="BP1858" s="2"/>
      <c r="BQ1858" s="2"/>
      <c r="BR1858" s="2"/>
      <c r="BS1858" s="2"/>
      <c r="BT1858" s="2"/>
      <c r="BU1858" s="2"/>
      <c r="BV1858" s="2"/>
      <c r="BW1858" s="2"/>
      <c r="BX1858" s="2"/>
      <c r="BY1858" s="2"/>
      <c r="BZ1858" s="2"/>
      <c r="CA1858" s="2"/>
      <c r="CB1858" s="2"/>
      <c r="CC1858" s="2"/>
      <c r="CD1858" s="2"/>
      <c r="CE1858" s="2"/>
      <c r="CF1858" s="2"/>
      <c r="CG1858" s="2"/>
      <c r="CH1858" s="2"/>
      <c r="CI1858" s="2"/>
      <c r="CJ1858" s="2"/>
      <c r="CK1858" s="2"/>
      <c r="CL1858" s="2"/>
      <c r="CM1858" s="2"/>
      <c r="CN1858" s="2"/>
      <c r="CO1858" s="2"/>
      <c r="CP1858" s="2"/>
      <c r="CQ1858" s="2"/>
      <c r="CR1858" s="2"/>
      <c r="CS1858" s="2"/>
      <c r="CT1858" s="2"/>
      <c r="CU1858" s="2"/>
      <c r="CV1858" s="2"/>
      <c r="CW1858" s="2"/>
      <c r="CX1858" s="2"/>
      <c r="CY1858" s="2"/>
      <c r="CZ1858" s="2"/>
      <c r="DA1858" s="2"/>
      <c r="DB1858" s="2"/>
      <c r="DC1858" s="2"/>
      <c r="DD1858" s="2"/>
      <c r="DE1858" s="2"/>
      <c r="DF1858" s="2"/>
      <c r="DG1858" s="2"/>
      <c r="DH1858" s="2"/>
      <c r="DI1858" s="2"/>
      <c r="DJ1858" s="2"/>
      <c r="DK1858" s="2"/>
      <c r="DL1858" s="2"/>
      <c r="DM1858" s="2"/>
      <c r="DN1858" s="2"/>
      <c r="DO1858" s="2"/>
      <c r="DP1858" s="2"/>
      <c r="DQ1858" s="2"/>
      <c r="DR1858" s="2"/>
      <c r="DS1858" s="2"/>
      <c r="DT1858" s="2"/>
      <c r="DU1858" s="2"/>
      <c r="DV1858" s="2"/>
      <c r="DW1858" s="2"/>
      <c r="DX1858" s="2"/>
      <c r="DY1858" s="2"/>
      <c r="DZ1858" s="2"/>
      <c r="EA1858" s="2"/>
      <c r="EB1858" s="2"/>
      <c r="EC1858" s="2"/>
      <c r="ED1858" s="2"/>
      <c r="EE1858" s="2"/>
      <c r="EF1858" s="2"/>
      <c r="EG1858" s="2"/>
      <c r="EH1858" s="2"/>
      <c r="EI1858" s="2"/>
      <c r="EJ1858" s="2"/>
      <c r="EK1858" s="2"/>
      <c r="EL1858" s="2"/>
      <c r="EM1858" s="2"/>
      <c r="EN1858" s="2"/>
      <c r="EO1858" s="2"/>
      <c r="EP1858" s="2"/>
      <c r="EQ1858" s="2"/>
      <c r="ER1858" s="2"/>
      <c r="ES1858" s="2"/>
      <c r="ET1858" s="2"/>
      <c r="EU1858" s="2"/>
      <c r="EV1858" s="2"/>
      <c r="EW1858" s="2"/>
      <c r="EX1858" s="2"/>
      <c r="EY1858" s="2"/>
      <c r="EZ1858" s="2"/>
      <c r="FA1858" s="2"/>
      <c r="FB1858" s="2"/>
      <c r="FC1858" s="2"/>
    </row>
    <row r="1859" spans="1:159" s="4" customFormat="1">
      <c r="A1859" s="50" t="s">
        <v>2343</v>
      </c>
      <c r="B1859" s="59" t="s">
        <v>2769</v>
      </c>
      <c r="C1859" s="60">
        <v>1533</v>
      </c>
      <c r="D1859" s="59" t="s">
        <v>1659</v>
      </c>
      <c r="E1859" s="78" t="str">
        <f>IFERROR(VLOOKUP($C1859,'2025-26 School Level AAFTE'!$C$2:$L$2349,9,FALSE), "No")</f>
        <v>Yes</v>
      </c>
      <c r="F1859" s="67">
        <f>IFERROR(VLOOKUP($C1859,'2025-26 School Level AAFTE'!$C$2:$J$2349,8,FALSE), 0)</f>
        <v>31.69</v>
      </c>
      <c r="G1859" s="69">
        <f>IFERROR(IF(E1859= "yes",VLOOKUP(C1859,Summary!$B:$I,6,0),0),0)</f>
        <v>0</v>
      </c>
      <c r="H1859" s="68">
        <f t="shared" si="311"/>
        <v>31.69</v>
      </c>
      <c r="I1859" s="110">
        <f>VLOOKUP($A1859,'2026-27 Salary &amp; Benefits'!$A:$I,3,FALSE)</f>
        <v>1</v>
      </c>
      <c r="J1859" s="110">
        <f>VLOOKUP($A1859,'2026-27 Salary &amp; Benefits'!$A:$I,4,FALSE)</f>
        <v>1</v>
      </c>
      <c r="K1859" s="101">
        <f t="shared" si="312"/>
        <v>31.69</v>
      </c>
      <c r="L1859" s="100">
        <f t="shared" si="313"/>
        <v>9.2999999999999999E-2</v>
      </c>
      <c r="M1859" s="102">
        <f>'2026-27 Salary &amp; Benefits'!$E$6</f>
        <v>78209</v>
      </c>
      <c r="N1859" s="102">
        <f>'2026-27 Salary &amp; Benefits'!$F$6</f>
        <v>82248</v>
      </c>
      <c r="O1859" s="7">
        <f t="shared" si="314"/>
        <v>7273.44</v>
      </c>
      <c r="P1859" s="7">
        <f t="shared" si="315"/>
        <v>375.6200000000008</v>
      </c>
      <c r="Q1859" s="7">
        <f>'2026-27 Salary &amp; Benefits'!G$6</f>
        <v>16817.759999999998</v>
      </c>
      <c r="R1859" s="103">
        <f>'2026-27 Salary &amp; Benefits'!H$6</f>
        <v>0.16020000000000001</v>
      </c>
      <c r="S1859" s="103">
        <f>'2026-27 Salary &amp; Benefits'!I$6</f>
        <v>0.15390000000000001</v>
      </c>
      <c r="T1859" s="7">
        <f t="shared" si="316"/>
        <v>2787.06</v>
      </c>
      <c r="U1859" s="7">
        <f t="shared" si="317"/>
        <v>127.48</v>
      </c>
      <c r="V1859" s="7">
        <f t="shared" si="318"/>
        <v>19.62</v>
      </c>
      <c r="W1859" s="7">
        <f t="shared" si="319"/>
        <v>147.1</v>
      </c>
      <c r="X1859" s="18">
        <f t="shared" si="320"/>
        <v>10583.220000000001</v>
      </c>
      <c r="Y1859" s="2"/>
      <c r="Z1859" s="2"/>
      <c r="AA1859" s="2"/>
      <c r="AB1859" s="2"/>
      <c r="AC1859" s="2"/>
      <c r="AD1859" s="2"/>
      <c r="AE1859" s="2"/>
      <c r="AF1859" s="2"/>
      <c r="AG1859" s="2"/>
      <c r="AH1859" s="2"/>
      <c r="AI1859" s="2"/>
      <c r="AJ1859" s="2"/>
      <c r="AK1859" s="2"/>
      <c r="AL1859" s="2"/>
      <c r="AM1859" s="2"/>
      <c r="AN1859" s="2"/>
      <c r="AO1859" s="2"/>
      <c r="AP1859" s="2"/>
      <c r="AQ1859" s="2"/>
      <c r="AR1859" s="2"/>
      <c r="AS1859" s="2"/>
      <c r="AT1859" s="2"/>
      <c r="AU1859" s="2"/>
      <c r="AV1859" s="2"/>
      <c r="AW1859" s="2"/>
      <c r="AX1859" s="2"/>
      <c r="AY1859" s="2"/>
      <c r="AZ1859" s="2"/>
      <c r="BA1859" s="2"/>
      <c r="BB1859" s="2"/>
      <c r="BC1859" s="2"/>
      <c r="BD1859" s="2"/>
      <c r="BE1859" s="2"/>
      <c r="BF1859" s="2"/>
      <c r="BG1859" s="2"/>
      <c r="BH1859" s="2"/>
      <c r="BI1859" s="2"/>
      <c r="BJ1859" s="2"/>
      <c r="BK1859" s="2"/>
      <c r="BL1859" s="2"/>
      <c r="BM1859" s="2"/>
      <c r="BN1859" s="2"/>
      <c r="BO1859" s="2"/>
      <c r="BP1859" s="2"/>
      <c r="BQ1859" s="2"/>
      <c r="BR1859" s="2"/>
      <c r="BS1859" s="2"/>
      <c r="BT1859" s="2"/>
      <c r="BU1859" s="2"/>
      <c r="BV1859" s="2"/>
      <c r="BW1859" s="2"/>
      <c r="BX1859" s="2"/>
      <c r="BY1859" s="2"/>
      <c r="BZ1859" s="2"/>
      <c r="CA1859" s="2"/>
      <c r="CB1859" s="2"/>
      <c r="CC1859" s="2"/>
      <c r="CD1859" s="2"/>
      <c r="CE1859" s="2"/>
      <c r="CF1859" s="2"/>
      <c r="CG1859" s="2"/>
      <c r="CH1859" s="2"/>
      <c r="CI1859" s="2"/>
      <c r="CJ1859" s="2"/>
      <c r="CK1859" s="2"/>
      <c r="CL1859" s="2"/>
      <c r="CM1859" s="2"/>
      <c r="CN1859" s="2"/>
      <c r="CO1859" s="2"/>
      <c r="CP1859" s="2"/>
      <c r="CQ1859" s="2"/>
      <c r="CR1859" s="2"/>
      <c r="CS1859" s="2"/>
      <c r="CT1859" s="2"/>
      <c r="CU1859" s="2"/>
      <c r="CV1859" s="2"/>
      <c r="CW1859" s="2"/>
      <c r="CX1859" s="2"/>
      <c r="CY1859" s="2"/>
      <c r="CZ1859" s="2"/>
      <c r="DA1859" s="2"/>
      <c r="DB1859" s="2"/>
      <c r="DC1859" s="2"/>
      <c r="DD1859" s="2"/>
      <c r="DE1859" s="2"/>
      <c r="DF1859" s="2"/>
      <c r="DG1859" s="2"/>
      <c r="DH1859" s="2"/>
      <c r="DI1859" s="2"/>
      <c r="DJ1859" s="2"/>
      <c r="DK1859" s="2"/>
      <c r="DL1859" s="2"/>
      <c r="DM1859" s="2"/>
      <c r="DN1859" s="2"/>
      <c r="DO1859" s="2"/>
      <c r="DP1859" s="2"/>
      <c r="DQ1859" s="2"/>
      <c r="DR1859" s="2"/>
      <c r="DS1859" s="2"/>
      <c r="DT1859" s="2"/>
      <c r="DU1859" s="2"/>
      <c r="DV1859" s="2"/>
      <c r="DW1859" s="2"/>
      <c r="DX1859" s="2"/>
      <c r="DY1859" s="2"/>
      <c r="DZ1859" s="2"/>
      <c r="EA1859" s="2"/>
      <c r="EB1859" s="2"/>
      <c r="EC1859" s="2"/>
      <c r="ED1859" s="2"/>
      <c r="EE1859" s="2"/>
      <c r="EF1859" s="2"/>
      <c r="EG1859" s="2"/>
      <c r="EH1859" s="2"/>
      <c r="EI1859" s="2"/>
      <c r="EJ1859" s="2"/>
      <c r="EK1859" s="2"/>
      <c r="EL1859" s="2"/>
      <c r="EM1859" s="2"/>
      <c r="EN1859" s="2"/>
      <c r="EO1859" s="2"/>
      <c r="EP1859" s="2"/>
      <c r="EQ1859" s="2"/>
      <c r="ER1859" s="2"/>
      <c r="ES1859" s="2"/>
      <c r="ET1859" s="2"/>
      <c r="EU1859" s="2"/>
      <c r="EV1859" s="2"/>
      <c r="EW1859" s="2"/>
      <c r="EX1859" s="2"/>
      <c r="EY1859" s="2"/>
      <c r="EZ1859" s="2"/>
      <c r="FA1859" s="2"/>
      <c r="FB1859" s="2"/>
      <c r="FC1859" s="2"/>
    </row>
    <row r="1860" spans="1:159" s="4" customFormat="1">
      <c r="A1860" s="50" t="s">
        <v>2343</v>
      </c>
      <c r="B1860" s="59" t="s">
        <v>2769</v>
      </c>
      <c r="C1860" s="60">
        <v>2156</v>
      </c>
      <c r="D1860" s="59" t="s">
        <v>1671</v>
      </c>
      <c r="E1860" s="78" t="str">
        <f>IFERROR(VLOOKUP($C1860,'2025-26 School Level AAFTE'!$C$2:$L$2349,9,FALSE), "No")</f>
        <v>Yes</v>
      </c>
      <c r="F1860" s="67">
        <f>IFERROR(VLOOKUP($C1860,'2025-26 School Level AAFTE'!$C$2:$J$2349,8,FALSE), 0)</f>
        <v>272.42</v>
      </c>
      <c r="G1860" s="69">
        <f>IFERROR(IF(E1860= "yes",VLOOKUP(C1860,Summary!$B:$I,6,0),0),0)</f>
        <v>0</v>
      </c>
      <c r="H1860" s="68">
        <f t="shared" si="311"/>
        <v>272.42</v>
      </c>
      <c r="I1860" s="110">
        <f>VLOOKUP($A1860,'2026-27 Salary &amp; Benefits'!$A:$I,3,FALSE)</f>
        <v>1</v>
      </c>
      <c r="J1860" s="110">
        <f>VLOOKUP($A1860,'2026-27 Salary &amp; Benefits'!$A:$I,4,FALSE)</f>
        <v>1</v>
      </c>
      <c r="K1860" s="101">
        <f t="shared" si="312"/>
        <v>272.42</v>
      </c>
      <c r="L1860" s="100">
        <f t="shared" si="313"/>
        <v>0.79900000000000004</v>
      </c>
      <c r="M1860" s="102">
        <f>'2026-27 Salary &amp; Benefits'!$E$6</f>
        <v>78209</v>
      </c>
      <c r="N1860" s="102">
        <f>'2026-27 Salary &amp; Benefits'!$F$6</f>
        <v>82248</v>
      </c>
      <c r="O1860" s="7">
        <f t="shared" si="314"/>
        <v>62488.99</v>
      </c>
      <c r="P1860" s="7">
        <f t="shared" si="315"/>
        <v>3227.1599999999962</v>
      </c>
      <c r="Q1860" s="7">
        <f>'2026-27 Salary &amp; Benefits'!G$6</f>
        <v>16817.759999999998</v>
      </c>
      <c r="R1860" s="103">
        <f>'2026-27 Salary &amp; Benefits'!H$6</f>
        <v>0.16020000000000001</v>
      </c>
      <c r="S1860" s="103">
        <f>'2026-27 Salary &amp; Benefits'!I$6</f>
        <v>0.15390000000000001</v>
      </c>
      <c r="T1860" s="7">
        <f t="shared" si="316"/>
        <v>23944.79</v>
      </c>
      <c r="U1860" s="7">
        <f t="shared" si="317"/>
        <v>1095.27</v>
      </c>
      <c r="V1860" s="7">
        <f t="shared" si="318"/>
        <v>168.56</v>
      </c>
      <c r="W1860" s="7">
        <f t="shared" si="319"/>
        <v>1263.83</v>
      </c>
      <c r="X1860" s="18">
        <f t="shared" si="320"/>
        <v>90924.77</v>
      </c>
      <c r="Y1860" s="2"/>
      <c r="Z1860" s="2"/>
      <c r="AA1860" s="2"/>
      <c r="AB1860" s="2"/>
      <c r="AC1860" s="2"/>
      <c r="AD1860" s="2"/>
      <c r="AE1860" s="2"/>
      <c r="AF1860" s="2"/>
      <c r="AG1860" s="2"/>
      <c r="AH1860" s="2"/>
      <c r="AI1860" s="2"/>
      <c r="AJ1860" s="2"/>
      <c r="AK1860" s="2"/>
      <c r="AL1860" s="2"/>
      <c r="AM1860" s="2"/>
      <c r="AN1860" s="2"/>
      <c r="AO1860" s="2"/>
      <c r="AP1860" s="2"/>
      <c r="AQ1860" s="2"/>
      <c r="AR1860" s="2"/>
      <c r="AS1860" s="2"/>
      <c r="AT1860" s="2"/>
      <c r="AU1860" s="2"/>
      <c r="AV1860" s="2"/>
      <c r="AW1860" s="2"/>
      <c r="AX1860" s="2"/>
      <c r="AY1860" s="2"/>
      <c r="AZ1860" s="2"/>
      <c r="BA1860" s="2"/>
      <c r="BB1860" s="2"/>
      <c r="BC1860" s="2"/>
      <c r="BD1860" s="2"/>
      <c r="BE1860" s="2"/>
      <c r="BF1860" s="2"/>
      <c r="BG1860" s="2"/>
      <c r="BH1860" s="2"/>
      <c r="BI1860" s="2"/>
      <c r="BJ1860" s="2"/>
      <c r="BK1860" s="2"/>
      <c r="BL1860" s="2"/>
      <c r="BM1860" s="2"/>
      <c r="BN1860" s="2"/>
      <c r="BO1860" s="2"/>
      <c r="BP1860" s="2"/>
      <c r="BQ1860" s="2"/>
      <c r="BR1860" s="2"/>
      <c r="BS1860" s="2"/>
      <c r="BT1860" s="2"/>
      <c r="BU1860" s="2"/>
      <c r="BV1860" s="2"/>
      <c r="BW1860" s="2"/>
      <c r="BX1860" s="2"/>
      <c r="BY1860" s="2"/>
      <c r="BZ1860" s="2"/>
      <c r="CA1860" s="2"/>
      <c r="CB1860" s="2"/>
      <c r="CC1860" s="2"/>
      <c r="CD1860" s="2"/>
      <c r="CE1860" s="2"/>
      <c r="CF1860" s="2"/>
      <c r="CG1860" s="2"/>
      <c r="CH1860" s="2"/>
      <c r="CI1860" s="2"/>
      <c r="CJ1860" s="2"/>
      <c r="CK1860" s="2"/>
      <c r="CL1860" s="2"/>
      <c r="CM1860" s="2"/>
      <c r="CN1860" s="2"/>
      <c r="CO1860" s="2"/>
      <c r="CP1860" s="2"/>
      <c r="CQ1860" s="2"/>
      <c r="CR1860" s="2"/>
      <c r="CS1860" s="2"/>
      <c r="CT1860" s="2"/>
      <c r="CU1860" s="2"/>
      <c r="CV1860" s="2"/>
      <c r="CW1860" s="2"/>
      <c r="CX1860" s="2"/>
      <c r="CY1860" s="2"/>
      <c r="CZ1860" s="2"/>
      <c r="DA1860" s="2"/>
      <c r="DB1860" s="2"/>
      <c r="DC1860" s="2"/>
      <c r="DD1860" s="2"/>
      <c r="DE1860" s="2"/>
      <c r="DF1860" s="2"/>
      <c r="DG1860" s="2"/>
      <c r="DH1860" s="2"/>
      <c r="DI1860" s="2"/>
      <c r="DJ1860" s="2"/>
      <c r="DK1860" s="2"/>
      <c r="DL1860" s="2"/>
      <c r="DM1860" s="2"/>
      <c r="DN1860" s="2"/>
      <c r="DO1860" s="2"/>
      <c r="DP1860" s="2"/>
      <c r="DQ1860" s="2"/>
      <c r="DR1860" s="2"/>
      <c r="DS1860" s="2"/>
      <c r="DT1860" s="2"/>
      <c r="DU1860" s="2"/>
      <c r="DV1860" s="2"/>
      <c r="DW1860" s="2"/>
      <c r="DX1860" s="2"/>
      <c r="DY1860" s="2"/>
      <c r="DZ1860" s="2"/>
      <c r="EA1860" s="2"/>
      <c r="EB1860" s="2"/>
      <c r="EC1860" s="2"/>
      <c r="ED1860" s="2"/>
      <c r="EE1860" s="2"/>
      <c r="EF1860" s="2"/>
      <c r="EG1860" s="2"/>
      <c r="EH1860" s="2"/>
      <c r="EI1860" s="2"/>
      <c r="EJ1860" s="2"/>
      <c r="EK1860" s="2"/>
      <c r="EL1860" s="2"/>
      <c r="EM1860" s="2"/>
      <c r="EN1860" s="2"/>
      <c r="EO1860" s="2"/>
      <c r="EP1860" s="2"/>
      <c r="EQ1860" s="2"/>
      <c r="ER1860" s="2"/>
      <c r="ES1860" s="2"/>
      <c r="ET1860" s="2"/>
      <c r="EU1860" s="2"/>
      <c r="EV1860" s="2"/>
      <c r="EW1860" s="2"/>
      <c r="EX1860" s="2"/>
      <c r="EY1860" s="2"/>
      <c r="EZ1860" s="2"/>
      <c r="FA1860" s="2"/>
      <c r="FB1860" s="2"/>
      <c r="FC1860" s="2"/>
    </row>
    <row r="1861" spans="1:159" s="4" customFormat="1">
      <c r="A1861" s="50" t="s">
        <v>2343</v>
      </c>
      <c r="B1861" s="59" t="s">
        <v>2769</v>
      </c>
      <c r="C1861" s="60">
        <v>1604</v>
      </c>
      <c r="D1861" s="59" t="s">
        <v>1660</v>
      </c>
      <c r="E1861" s="78" t="str">
        <f>IFERROR(VLOOKUP($C1861,'2025-26 School Level AAFTE'!$C$2:$L$2349,9,FALSE), "No")</f>
        <v>No</v>
      </c>
      <c r="F1861" s="67">
        <f>IFERROR(VLOOKUP($C1861,'2025-26 School Level AAFTE'!$C$2:$J$2349,8,FALSE), 0)</f>
        <v>11.9</v>
      </c>
      <c r="G1861" s="69">
        <f>IFERROR(IF(E1861= "yes",VLOOKUP(C1861,Summary!$B:$I,6,0),0),0)</f>
        <v>0</v>
      </c>
      <c r="H1861" s="68">
        <f t="shared" si="311"/>
        <v>0</v>
      </c>
      <c r="I1861" s="110">
        <f>VLOOKUP($A1861,'2026-27 Salary &amp; Benefits'!$A:$I,3,FALSE)</f>
        <v>1</v>
      </c>
      <c r="J1861" s="110">
        <f>VLOOKUP($A1861,'2026-27 Salary &amp; Benefits'!$A:$I,4,FALSE)</f>
        <v>1</v>
      </c>
      <c r="K1861" s="101">
        <f t="shared" si="312"/>
        <v>0</v>
      </c>
      <c r="L1861" s="100">
        <f t="shared" si="313"/>
        <v>0</v>
      </c>
      <c r="M1861" s="102">
        <f>'2026-27 Salary &amp; Benefits'!$E$6</f>
        <v>78209</v>
      </c>
      <c r="N1861" s="102">
        <f>'2026-27 Salary &amp; Benefits'!$F$6</f>
        <v>82248</v>
      </c>
      <c r="O1861" s="7">
        <f t="shared" si="314"/>
        <v>0</v>
      </c>
      <c r="P1861" s="7">
        <f t="shared" si="315"/>
        <v>0</v>
      </c>
      <c r="Q1861" s="7">
        <f>'2026-27 Salary &amp; Benefits'!G$6</f>
        <v>16817.759999999998</v>
      </c>
      <c r="R1861" s="103">
        <f>'2026-27 Salary &amp; Benefits'!H$6</f>
        <v>0.16020000000000001</v>
      </c>
      <c r="S1861" s="103">
        <f>'2026-27 Salary &amp; Benefits'!I$6</f>
        <v>0.15390000000000001</v>
      </c>
      <c r="T1861" s="7">
        <f t="shared" si="316"/>
        <v>0</v>
      </c>
      <c r="U1861" s="7">
        <f t="shared" si="317"/>
        <v>0</v>
      </c>
      <c r="V1861" s="7">
        <f t="shared" si="318"/>
        <v>0</v>
      </c>
      <c r="W1861" s="7">
        <f t="shared" si="319"/>
        <v>0</v>
      </c>
      <c r="X1861" s="18">
        <f t="shared" si="320"/>
        <v>0</v>
      </c>
      <c r="Y1861" s="2"/>
      <c r="Z1861" s="2"/>
      <c r="AA1861" s="2"/>
      <c r="AB1861" s="2"/>
      <c r="AC1861" s="2"/>
      <c r="AD1861" s="2"/>
      <c r="AE1861" s="2"/>
      <c r="AF1861" s="2"/>
      <c r="AG1861" s="2"/>
      <c r="AH1861" s="2"/>
      <c r="AI1861" s="2"/>
      <c r="AJ1861" s="2"/>
      <c r="AK1861" s="2"/>
      <c r="AL1861" s="2"/>
      <c r="AM1861" s="2"/>
      <c r="AN1861" s="2"/>
      <c r="AO1861" s="2"/>
      <c r="AP1861" s="2"/>
      <c r="AQ1861" s="2"/>
      <c r="AR1861" s="2"/>
      <c r="AS1861" s="2"/>
      <c r="AT1861" s="2"/>
      <c r="AU1861" s="2"/>
      <c r="AV1861" s="2"/>
      <c r="AW1861" s="2"/>
      <c r="AX1861" s="2"/>
      <c r="AY1861" s="2"/>
      <c r="AZ1861" s="2"/>
      <c r="BA1861" s="2"/>
      <c r="BB1861" s="2"/>
      <c r="BC1861" s="2"/>
      <c r="BD1861" s="2"/>
      <c r="BE1861" s="2"/>
      <c r="BF1861" s="2"/>
      <c r="BG1861" s="2"/>
      <c r="BH1861" s="2"/>
      <c r="BI1861" s="2"/>
      <c r="BJ1861" s="2"/>
      <c r="BK1861" s="2"/>
      <c r="BL1861" s="2"/>
      <c r="BM1861" s="2"/>
      <c r="BN1861" s="2"/>
      <c r="BO1861" s="2"/>
      <c r="BP1861" s="2"/>
      <c r="BQ1861" s="2"/>
      <c r="BR1861" s="2"/>
      <c r="BS1861" s="2"/>
      <c r="BT1861" s="2"/>
      <c r="BU1861" s="2"/>
      <c r="BV1861" s="2"/>
      <c r="BW1861" s="2"/>
      <c r="BX1861" s="2"/>
      <c r="BY1861" s="2"/>
      <c r="BZ1861" s="2"/>
      <c r="CA1861" s="2"/>
      <c r="CB1861" s="2"/>
      <c r="CC1861" s="2"/>
      <c r="CD1861" s="2"/>
      <c r="CE1861" s="2"/>
      <c r="CF1861" s="2"/>
      <c r="CG1861" s="2"/>
      <c r="CH1861" s="2"/>
      <c r="CI1861" s="2"/>
      <c r="CJ1861" s="2"/>
      <c r="CK1861" s="2"/>
      <c r="CL1861" s="2"/>
      <c r="CM1861" s="2"/>
      <c r="CN1861" s="2"/>
      <c r="CO1861" s="2"/>
      <c r="CP1861" s="2"/>
      <c r="CQ1861" s="2"/>
      <c r="CR1861" s="2"/>
      <c r="CS1861" s="2"/>
      <c r="CT1861" s="2"/>
      <c r="CU1861" s="2"/>
      <c r="CV1861" s="2"/>
      <c r="CW1861" s="2"/>
      <c r="CX1861" s="2"/>
      <c r="CY1861" s="2"/>
      <c r="CZ1861" s="2"/>
      <c r="DA1861" s="2"/>
      <c r="DB1861" s="2"/>
      <c r="DC1861" s="2"/>
      <c r="DD1861" s="2"/>
      <c r="DE1861" s="2"/>
      <c r="DF1861" s="2"/>
      <c r="DG1861" s="2"/>
      <c r="DH1861" s="2"/>
      <c r="DI1861" s="2"/>
      <c r="DJ1861" s="2"/>
      <c r="DK1861" s="2"/>
      <c r="DL1861" s="2"/>
      <c r="DM1861" s="2"/>
      <c r="DN1861" s="2"/>
      <c r="DO1861" s="2"/>
      <c r="DP1861" s="2"/>
      <c r="DQ1861" s="2"/>
      <c r="DR1861" s="2"/>
      <c r="DS1861" s="2"/>
      <c r="DT1861" s="2"/>
      <c r="DU1861" s="2"/>
      <c r="DV1861" s="2"/>
      <c r="DW1861" s="2"/>
      <c r="DX1861" s="2"/>
      <c r="DY1861" s="2"/>
      <c r="DZ1861" s="2"/>
      <c r="EA1861" s="2"/>
      <c r="EB1861" s="2"/>
      <c r="EC1861" s="2"/>
      <c r="ED1861" s="2"/>
      <c r="EE1861" s="2"/>
      <c r="EF1861" s="2"/>
      <c r="EG1861" s="2"/>
      <c r="EH1861" s="2"/>
      <c r="EI1861" s="2"/>
      <c r="EJ1861" s="2"/>
      <c r="EK1861" s="2"/>
      <c r="EL1861" s="2"/>
      <c r="EM1861" s="2"/>
      <c r="EN1861" s="2"/>
      <c r="EO1861" s="2"/>
      <c r="EP1861" s="2"/>
      <c r="EQ1861" s="2"/>
      <c r="ER1861" s="2"/>
      <c r="ES1861" s="2"/>
      <c r="ET1861" s="2"/>
      <c r="EU1861" s="2"/>
      <c r="EV1861" s="2"/>
      <c r="EW1861" s="2"/>
      <c r="EX1861" s="2"/>
      <c r="EY1861" s="2"/>
      <c r="EZ1861" s="2"/>
      <c r="FA1861" s="2"/>
      <c r="FB1861" s="2"/>
      <c r="FC1861" s="2"/>
    </row>
    <row r="1862" spans="1:159" s="4" customFormat="1">
      <c r="A1862" s="50" t="s">
        <v>2343</v>
      </c>
      <c r="B1862" s="59" t="s">
        <v>2769</v>
      </c>
      <c r="C1862" s="60">
        <v>2381</v>
      </c>
      <c r="D1862" s="59" t="s">
        <v>1678</v>
      </c>
      <c r="E1862" s="78" t="str">
        <f>IFERROR(VLOOKUP($C1862,'2025-26 School Level AAFTE'!$C$2:$L$2349,9,FALSE), "No")</f>
        <v>Yes</v>
      </c>
      <c r="F1862" s="67">
        <f>IFERROR(VLOOKUP($C1862,'2025-26 School Level AAFTE'!$C$2:$J$2349,8,FALSE), 0)</f>
        <v>359.5</v>
      </c>
      <c r="G1862" s="69">
        <f>IFERROR(IF(E1862= "yes",VLOOKUP(C1862,Summary!$B:$I,6,0),0),0)</f>
        <v>0</v>
      </c>
      <c r="H1862" s="68">
        <f t="shared" si="311"/>
        <v>359.5</v>
      </c>
      <c r="I1862" s="110">
        <f>VLOOKUP($A1862,'2026-27 Salary &amp; Benefits'!$A:$I,3,FALSE)</f>
        <v>1</v>
      </c>
      <c r="J1862" s="110">
        <f>VLOOKUP($A1862,'2026-27 Salary &amp; Benefits'!$A:$I,4,FALSE)</f>
        <v>1</v>
      </c>
      <c r="K1862" s="101">
        <f t="shared" si="312"/>
        <v>359.5</v>
      </c>
      <c r="L1862" s="100">
        <f t="shared" si="313"/>
        <v>1.0549999999999999</v>
      </c>
      <c r="M1862" s="102">
        <f>'2026-27 Salary &amp; Benefits'!$E$6</f>
        <v>78209</v>
      </c>
      <c r="N1862" s="102">
        <f>'2026-27 Salary &amp; Benefits'!$F$6</f>
        <v>82248</v>
      </c>
      <c r="O1862" s="7">
        <f t="shared" si="314"/>
        <v>82510.5</v>
      </c>
      <c r="P1862" s="7">
        <f t="shared" si="315"/>
        <v>4261.1399999999994</v>
      </c>
      <c r="Q1862" s="7">
        <f>'2026-27 Salary &amp; Benefits'!G$6</f>
        <v>16817.759999999998</v>
      </c>
      <c r="R1862" s="103">
        <f>'2026-27 Salary &amp; Benefits'!H$6</f>
        <v>0.16020000000000001</v>
      </c>
      <c r="S1862" s="103">
        <f>'2026-27 Salary &amp; Benefits'!I$6</f>
        <v>0.15390000000000001</v>
      </c>
      <c r="T1862" s="7">
        <f t="shared" si="316"/>
        <v>31616.71</v>
      </c>
      <c r="U1862" s="7">
        <f t="shared" si="317"/>
        <v>1446.19</v>
      </c>
      <c r="V1862" s="7">
        <f t="shared" si="318"/>
        <v>222.57</v>
      </c>
      <c r="W1862" s="7">
        <f t="shared" si="319"/>
        <v>1668.76</v>
      </c>
      <c r="X1862" s="18">
        <f t="shared" si="320"/>
        <v>120057.10999999999</v>
      </c>
      <c r="Y1862" s="2"/>
      <c r="Z1862" s="2"/>
      <c r="AA1862" s="2"/>
      <c r="AB1862" s="2"/>
      <c r="AC1862" s="2"/>
      <c r="AD1862" s="2"/>
      <c r="AE1862" s="2"/>
      <c r="AF1862" s="2"/>
      <c r="AG1862" s="2"/>
      <c r="AH1862" s="2"/>
      <c r="AI1862" s="2"/>
      <c r="AJ1862" s="2"/>
      <c r="AK1862" s="2"/>
      <c r="AL1862" s="2"/>
      <c r="AM1862" s="2"/>
      <c r="AN1862" s="2"/>
      <c r="AO1862" s="2"/>
      <c r="AP1862" s="2"/>
      <c r="AQ1862" s="2"/>
      <c r="AR1862" s="2"/>
      <c r="AS1862" s="2"/>
      <c r="AT1862" s="2"/>
      <c r="AU1862" s="2"/>
      <c r="AV1862" s="2"/>
      <c r="AW1862" s="2"/>
      <c r="AX1862" s="2"/>
      <c r="AY1862" s="2"/>
      <c r="AZ1862" s="2"/>
      <c r="BA1862" s="2"/>
      <c r="BB1862" s="2"/>
      <c r="BC1862" s="2"/>
      <c r="BD1862" s="2"/>
      <c r="BE1862" s="2"/>
      <c r="BF1862" s="2"/>
      <c r="BG1862" s="2"/>
      <c r="BH1862" s="2"/>
      <c r="BI1862" s="2"/>
      <c r="BJ1862" s="2"/>
      <c r="BK1862" s="2"/>
      <c r="BL1862" s="2"/>
      <c r="BM1862" s="2"/>
      <c r="BN1862" s="2"/>
      <c r="BO1862" s="2"/>
      <c r="BP1862" s="2"/>
      <c r="BQ1862" s="2"/>
      <c r="BR1862" s="2"/>
      <c r="BS1862" s="2"/>
      <c r="BT1862" s="2"/>
      <c r="BU1862" s="2"/>
      <c r="BV1862" s="2"/>
      <c r="BW1862" s="2"/>
      <c r="BX1862" s="2"/>
      <c r="BY1862" s="2"/>
      <c r="BZ1862" s="2"/>
      <c r="CA1862" s="2"/>
      <c r="CB1862" s="2"/>
      <c r="CC1862" s="2"/>
      <c r="CD1862" s="2"/>
      <c r="CE1862" s="2"/>
      <c r="CF1862" s="2"/>
      <c r="CG1862" s="2"/>
      <c r="CH1862" s="2"/>
      <c r="CI1862" s="2"/>
      <c r="CJ1862" s="2"/>
      <c r="CK1862" s="2"/>
      <c r="CL1862" s="2"/>
      <c r="CM1862" s="2"/>
      <c r="CN1862" s="2"/>
      <c r="CO1862" s="2"/>
      <c r="CP1862" s="2"/>
      <c r="CQ1862" s="2"/>
      <c r="CR1862" s="2"/>
      <c r="CS1862" s="2"/>
      <c r="CT1862" s="2"/>
      <c r="CU1862" s="2"/>
      <c r="CV1862" s="2"/>
      <c r="CW1862" s="2"/>
      <c r="CX1862" s="2"/>
      <c r="CY1862" s="2"/>
      <c r="CZ1862" s="2"/>
      <c r="DA1862" s="2"/>
      <c r="DB1862" s="2"/>
      <c r="DC1862" s="2"/>
      <c r="DD1862" s="2"/>
      <c r="DE1862" s="2"/>
      <c r="DF1862" s="2"/>
      <c r="DG1862" s="2"/>
      <c r="DH1862" s="2"/>
      <c r="DI1862" s="2"/>
      <c r="DJ1862" s="2"/>
      <c r="DK1862" s="2"/>
      <c r="DL1862" s="2"/>
      <c r="DM1862" s="2"/>
      <c r="DN1862" s="2"/>
      <c r="DO1862" s="2"/>
      <c r="DP1862" s="2"/>
      <c r="DQ1862" s="2"/>
      <c r="DR1862" s="2"/>
      <c r="DS1862" s="2"/>
      <c r="DT1862" s="2"/>
      <c r="DU1862" s="2"/>
      <c r="DV1862" s="2"/>
      <c r="DW1862" s="2"/>
      <c r="DX1862" s="2"/>
      <c r="DY1862" s="2"/>
      <c r="DZ1862" s="2"/>
      <c r="EA1862" s="2"/>
      <c r="EB1862" s="2"/>
      <c r="EC1862" s="2"/>
      <c r="ED1862" s="2"/>
      <c r="EE1862" s="2"/>
      <c r="EF1862" s="2"/>
      <c r="EG1862" s="2"/>
      <c r="EH1862" s="2"/>
      <c r="EI1862" s="2"/>
      <c r="EJ1862" s="2"/>
      <c r="EK1862" s="2"/>
      <c r="EL1862" s="2"/>
      <c r="EM1862" s="2"/>
      <c r="EN1862" s="2"/>
      <c r="EO1862" s="2"/>
      <c r="EP1862" s="2"/>
      <c r="EQ1862" s="2"/>
      <c r="ER1862" s="2"/>
      <c r="ES1862" s="2"/>
      <c r="ET1862" s="2"/>
      <c r="EU1862" s="2"/>
      <c r="EV1862" s="2"/>
      <c r="EW1862" s="2"/>
      <c r="EX1862" s="2"/>
      <c r="EY1862" s="2"/>
      <c r="EZ1862" s="2"/>
      <c r="FA1862" s="2"/>
      <c r="FB1862" s="2"/>
      <c r="FC1862" s="2"/>
    </row>
    <row r="1863" spans="1:159" s="4" customFormat="1">
      <c r="A1863" s="50" t="s">
        <v>2343</v>
      </c>
      <c r="B1863" s="59" t="s">
        <v>2769</v>
      </c>
      <c r="C1863" s="60">
        <v>2128</v>
      </c>
      <c r="D1863" s="59" t="s">
        <v>874</v>
      </c>
      <c r="E1863" s="78" t="str">
        <f>IFERROR(VLOOKUP($C1863,'2025-26 School Level AAFTE'!$C$2:$L$2349,9,FALSE), "No")</f>
        <v>Yes</v>
      </c>
      <c r="F1863" s="67">
        <f>IFERROR(VLOOKUP($C1863,'2025-26 School Level AAFTE'!$C$2:$J$2349,8,FALSE), 0)</f>
        <v>353.84000000000003</v>
      </c>
      <c r="G1863" s="69">
        <f>IFERROR(IF(E1863= "yes",VLOOKUP(C1863,Summary!$B:$I,6,0),0),0)</f>
        <v>0</v>
      </c>
      <c r="H1863" s="68">
        <f t="shared" si="311"/>
        <v>353.84000000000003</v>
      </c>
      <c r="I1863" s="110">
        <f>VLOOKUP($A1863,'2026-27 Salary &amp; Benefits'!$A:$I,3,FALSE)</f>
        <v>1</v>
      </c>
      <c r="J1863" s="110">
        <f>VLOOKUP($A1863,'2026-27 Salary &amp; Benefits'!$A:$I,4,FALSE)</f>
        <v>1</v>
      </c>
      <c r="K1863" s="101">
        <f t="shared" si="312"/>
        <v>353.84000000000003</v>
      </c>
      <c r="L1863" s="100">
        <f t="shared" si="313"/>
        <v>1.038</v>
      </c>
      <c r="M1863" s="102">
        <f>'2026-27 Salary &amp; Benefits'!$E$6</f>
        <v>78209</v>
      </c>
      <c r="N1863" s="102">
        <f>'2026-27 Salary &amp; Benefits'!$F$6</f>
        <v>82248</v>
      </c>
      <c r="O1863" s="7">
        <f t="shared" si="314"/>
        <v>81180.94</v>
      </c>
      <c r="P1863" s="7">
        <f t="shared" si="315"/>
        <v>4192.4799999999959</v>
      </c>
      <c r="Q1863" s="7">
        <f>'2026-27 Salary &amp; Benefits'!G$6</f>
        <v>16817.759999999998</v>
      </c>
      <c r="R1863" s="103">
        <f>'2026-27 Salary &amp; Benefits'!H$6</f>
        <v>0.16020000000000001</v>
      </c>
      <c r="S1863" s="103">
        <f>'2026-27 Salary &amp; Benefits'!I$6</f>
        <v>0.15390000000000001</v>
      </c>
      <c r="T1863" s="7">
        <f t="shared" si="316"/>
        <v>31107.24</v>
      </c>
      <c r="U1863" s="7">
        <f t="shared" si="317"/>
        <v>1422.89</v>
      </c>
      <c r="V1863" s="7">
        <f t="shared" si="318"/>
        <v>218.98</v>
      </c>
      <c r="W1863" s="7">
        <f t="shared" si="319"/>
        <v>1641.8700000000001</v>
      </c>
      <c r="X1863" s="18">
        <f t="shared" si="320"/>
        <v>118122.53</v>
      </c>
      <c r="Y1863" s="2"/>
      <c r="Z1863" s="2"/>
      <c r="AA1863" s="2"/>
      <c r="AB1863" s="2"/>
      <c r="AC1863" s="2"/>
      <c r="AD1863" s="2"/>
      <c r="AE1863" s="2"/>
      <c r="AF1863" s="2"/>
      <c r="AG1863" s="2"/>
      <c r="AH1863" s="2"/>
      <c r="AI1863" s="2"/>
      <c r="AJ1863" s="2"/>
      <c r="AK1863" s="2"/>
      <c r="AL1863" s="2"/>
      <c r="AM1863" s="2"/>
      <c r="AN1863" s="2"/>
      <c r="AO1863" s="2"/>
      <c r="AP1863" s="2"/>
      <c r="AQ1863" s="2"/>
      <c r="AR1863" s="2"/>
      <c r="AS1863" s="2"/>
      <c r="AT1863" s="2"/>
      <c r="AU1863" s="2"/>
      <c r="AV1863" s="2"/>
      <c r="AW1863" s="2"/>
      <c r="AX1863" s="2"/>
      <c r="AY1863" s="2"/>
      <c r="AZ1863" s="2"/>
      <c r="BA1863" s="2"/>
      <c r="BB1863" s="2"/>
      <c r="BC1863" s="2"/>
      <c r="BD1863" s="2"/>
      <c r="BE1863" s="2"/>
      <c r="BF1863" s="2"/>
      <c r="BG1863" s="2"/>
      <c r="BH1863" s="2"/>
      <c r="BI1863" s="2"/>
      <c r="BJ1863" s="2"/>
      <c r="BK1863" s="2"/>
      <c r="BL1863" s="2"/>
      <c r="BM1863" s="2"/>
      <c r="BN1863" s="2"/>
      <c r="BO1863" s="2"/>
      <c r="BP1863" s="2"/>
      <c r="BQ1863" s="2"/>
      <c r="BR1863" s="2"/>
      <c r="BS1863" s="2"/>
      <c r="BT1863" s="2"/>
      <c r="BU1863" s="2"/>
      <c r="BV1863" s="2"/>
      <c r="BW1863" s="2"/>
      <c r="BX1863" s="2"/>
      <c r="BY1863" s="2"/>
      <c r="BZ1863" s="2"/>
      <c r="CA1863" s="2"/>
      <c r="CB1863" s="2"/>
      <c r="CC1863" s="2"/>
      <c r="CD1863" s="2"/>
      <c r="CE1863" s="2"/>
      <c r="CF1863" s="2"/>
      <c r="CG1863" s="2"/>
      <c r="CH1863" s="2"/>
      <c r="CI1863" s="2"/>
      <c r="CJ1863" s="2"/>
      <c r="CK1863" s="2"/>
      <c r="CL1863" s="2"/>
      <c r="CM1863" s="2"/>
      <c r="CN1863" s="2"/>
      <c r="CO1863" s="2"/>
      <c r="CP1863" s="2"/>
      <c r="CQ1863" s="2"/>
      <c r="CR1863" s="2"/>
      <c r="CS1863" s="2"/>
      <c r="CT1863" s="2"/>
      <c r="CU1863" s="2"/>
      <c r="CV1863" s="2"/>
      <c r="CW1863" s="2"/>
      <c r="CX1863" s="2"/>
      <c r="CY1863" s="2"/>
      <c r="CZ1863" s="2"/>
      <c r="DA1863" s="2"/>
      <c r="DB1863" s="2"/>
      <c r="DC1863" s="2"/>
      <c r="DD1863" s="2"/>
      <c r="DE1863" s="2"/>
      <c r="DF1863" s="2"/>
      <c r="DG1863" s="2"/>
      <c r="DH1863" s="2"/>
      <c r="DI1863" s="2"/>
      <c r="DJ1863" s="2"/>
      <c r="DK1863" s="2"/>
      <c r="DL1863" s="2"/>
      <c r="DM1863" s="2"/>
      <c r="DN1863" s="2"/>
      <c r="DO1863" s="2"/>
      <c r="DP1863" s="2"/>
      <c r="DQ1863" s="2"/>
      <c r="DR1863" s="2"/>
      <c r="DS1863" s="2"/>
      <c r="DT1863" s="2"/>
      <c r="DU1863" s="2"/>
      <c r="DV1863" s="2"/>
      <c r="DW1863" s="2"/>
      <c r="DX1863" s="2"/>
      <c r="DY1863" s="2"/>
      <c r="DZ1863" s="2"/>
      <c r="EA1863" s="2"/>
      <c r="EB1863" s="2"/>
      <c r="EC1863" s="2"/>
      <c r="ED1863" s="2"/>
      <c r="EE1863" s="2"/>
      <c r="EF1863" s="2"/>
      <c r="EG1863" s="2"/>
      <c r="EH1863" s="2"/>
      <c r="EI1863" s="2"/>
      <c r="EJ1863" s="2"/>
      <c r="EK1863" s="2"/>
      <c r="EL1863" s="2"/>
      <c r="EM1863" s="2"/>
      <c r="EN1863" s="2"/>
      <c r="EO1863" s="2"/>
      <c r="EP1863" s="2"/>
      <c r="EQ1863" s="2"/>
      <c r="ER1863" s="2"/>
      <c r="ES1863" s="2"/>
      <c r="ET1863" s="2"/>
      <c r="EU1863" s="2"/>
      <c r="EV1863" s="2"/>
      <c r="EW1863" s="2"/>
      <c r="EX1863" s="2"/>
      <c r="EY1863" s="2"/>
      <c r="EZ1863" s="2"/>
      <c r="FA1863" s="2"/>
      <c r="FB1863" s="2"/>
      <c r="FC1863" s="2"/>
    </row>
    <row r="1864" spans="1:159" s="4" customFormat="1">
      <c r="A1864" s="50" t="s">
        <v>2343</v>
      </c>
      <c r="B1864" s="59" t="s">
        <v>2769</v>
      </c>
      <c r="C1864" s="60">
        <v>3357</v>
      </c>
      <c r="D1864" s="59" t="s">
        <v>1690</v>
      </c>
      <c r="E1864" s="78" t="str">
        <f>IFERROR(VLOOKUP($C1864,'2025-26 School Level AAFTE'!$C$2:$L$2349,9,FALSE), "No")</f>
        <v>No</v>
      </c>
      <c r="F1864" s="67">
        <f>IFERROR(VLOOKUP($C1864,'2025-26 School Level AAFTE'!$C$2:$J$2349,8,FALSE), 0)</f>
        <v>238.56</v>
      </c>
      <c r="G1864" s="69">
        <f>IFERROR(IF(E1864= "yes",VLOOKUP(C1864,Summary!$B:$I,6,0),0),0)</f>
        <v>0</v>
      </c>
      <c r="H1864" s="68">
        <f t="shared" si="311"/>
        <v>0</v>
      </c>
      <c r="I1864" s="110">
        <f>VLOOKUP($A1864,'2026-27 Salary &amp; Benefits'!$A:$I,3,FALSE)</f>
        <v>1</v>
      </c>
      <c r="J1864" s="110">
        <f>VLOOKUP($A1864,'2026-27 Salary &amp; Benefits'!$A:$I,4,FALSE)</f>
        <v>1</v>
      </c>
      <c r="K1864" s="101">
        <f t="shared" si="312"/>
        <v>0</v>
      </c>
      <c r="L1864" s="100">
        <f t="shared" si="313"/>
        <v>0</v>
      </c>
      <c r="M1864" s="102">
        <f>'2026-27 Salary &amp; Benefits'!$E$6</f>
        <v>78209</v>
      </c>
      <c r="N1864" s="102">
        <f>'2026-27 Salary &amp; Benefits'!$F$6</f>
        <v>82248</v>
      </c>
      <c r="O1864" s="7">
        <f t="shared" si="314"/>
        <v>0</v>
      </c>
      <c r="P1864" s="7">
        <f t="shared" si="315"/>
        <v>0</v>
      </c>
      <c r="Q1864" s="7">
        <f>'2026-27 Salary &amp; Benefits'!G$6</f>
        <v>16817.759999999998</v>
      </c>
      <c r="R1864" s="103">
        <f>'2026-27 Salary &amp; Benefits'!H$6</f>
        <v>0.16020000000000001</v>
      </c>
      <c r="S1864" s="103">
        <f>'2026-27 Salary &amp; Benefits'!I$6</f>
        <v>0.15390000000000001</v>
      </c>
      <c r="T1864" s="7">
        <f t="shared" si="316"/>
        <v>0</v>
      </c>
      <c r="U1864" s="7">
        <f t="shared" si="317"/>
        <v>0</v>
      </c>
      <c r="V1864" s="7">
        <f t="shared" si="318"/>
        <v>0</v>
      </c>
      <c r="W1864" s="7">
        <f t="shared" si="319"/>
        <v>0</v>
      </c>
      <c r="X1864" s="18">
        <f t="shared" si="320"/>
        <v>0</v>
      </c>
      <c r="Y1864" s="2"/>
      <c r="Z1864" s="2"/>
      <c r="AA1864" s="2"/>
      <c r="AB1864" s="2"/>
      <c r="AC1864" s="2"/>
      <c r="AD1864" s="2"/>
      <c r="AE1864" s="2"/>
      <c r="AF1864" s="2"/>
      <c r="AG1864" s="2"/>
      <c r="AH1864" s="2"/>
      <c r="AI1864" s="2"/>
      <c r="AJ1864" s="2"/>
      <c r="AK1864" s="2"/>
      <c r="AL1864" s="2"/>
      <c r="AM1864" s="2"/>
      <c r="AN1864" s="2"/>
      <c r="AO1864" s="2"/>
      <c r="AP1864" s="2"/>
      <c r="AQ1864" s="2"/>
      <c r="AR1864" s="2"/>
      <c r="AS1864" s="2"/>
      <c r="AT1864" s="2"/>
      <c r="AU1864" s="2"/>
      <c r="AV1864" s="2"/>
      <c r="AW1864" s="2"/>
      <c r="AX1864" s="2"/>
      <c r="AY1864" s="2"/>
      <c r="AZ1864" s="2"/>
      <c r="BA1864" s="2"/>
      <c r="BB1864" s="2"/>
      <c r="BC1864" s="2"/>
      <c r="BD1864" s="2"/>
      <c r="BE1864" s="2"/>
      <c r="BF1864" s="2"/>
      <c r="BG1864" s="2"/>
      <c r="BH1864" s="2"/>
      <c r="BI1864" s="2"/>
      <c r="BJ1864" s="2"/>
      <c r="BK1864" s="2"/>
      <c r="BL1864" s="2"/>
      <c r="BM1864" s="2"/>
      <c r="BN1864" s="2"/>
      <c r="BO1864" s="2"/>
      <c r="BP1864" s="2"/>
      <c r="BQ1864" s="2"/>
      <c r="BR1864" s="2"/>
      <c r="BS1864" s="2"/>
      <c r="BT1864" s="2"/>
      <c r="BU1864" s="2"/>
      <c r="BV1864" s="2"/>
      <c r="BW1864" s="2"/>
      <c r="BX1864" s="2"/>
      <c r="BY1864" s="2"/>
      <c r="BZ1864" s="2"/>
      <c r="CA1864" s="2"/>
      <c r="CB1864" s="2"/>
      <c r="CC1864" s="2"/>
      <c r="CD1864" s="2"/>
      <c r="CE1864" s="2"/>
      <c r="CF1864" s="2"/>
      <c r="CG1864" s="2"/>
      <c r="CH1864" s="2"/>
      <c r="CI1864" s="2"/>
      <c r="CJ1864" s="2"/>
      <c r="CK1864" s="2"/>
      <c r="CL1864" s="2"/>
      <c r="CM1864" s="2"/>
      <c r="CN1864" s="2"/>
      <c r="CO1864" s="2"/>
      <c r="CP1864" s="2"/>
      <c r="CQ1864" s="2"/>
      <c r="CR1864" s="2"/>
      <c r="CS1864" s="2"/>
      <c r="CT1864" s="2"/>
      <c r="CU1864" s="2"/>
      <c r="CV1864" s="2"/>
      <c r="CW1864" s="2"/>
      <c r="CX1864" s="2"/>
      <c r="CY1864" s="2"/>
      <c r="CZ1864" s="2"/>
      <c r="DA1864" s="2"/>
      <c r="DB1864" s="2"/>
      <c r="DC1864" s="2"/>
      <c r="DD1864" s="2"/>
      <c r="DE1864" s="2"/>
      <c r="DF1864" s="2"/>
      <c r="DG1864" s="2"/>
      <c r="DH1864" s="2"/>
      <c r="DI1864" s="2"/>
      <c r="DJ1864" s="2"/>
      <c r="DK1864" s="2"/>
      <c r="DL1864" s="2"/>
      <c r="DM1864" s="2"/>
      <c r="DN1864" s="2"/>
      <c r="DO1864" s="2"/>
      <c r="DP1864" s="2"/>
      <c r="DQ1864" s="2"/>
      <c r="DR1864" s="2"/>
      <c r="DS1864" s="2"/>
      <c r="DT1864" s="2"/>
      <c r="DU1864" s="2"/>
      <c r="DV1864" s="2"/>
      <c r="DW1864" s="2"/>
      <c r="DX1864" s="2"/>
      <c r="DY1864" s="2"/>
      <c r="DZ1864" s="2"/>
      <c r="EA1864" s="2"/>
      <c r="EB1864" s="2"/>
      <c r="EC1864" s="2"/>
      <c r="ED1864" s="2"/>
      <c r="EE1864" s="2"/>
      <c r="EF1864" s="2"/>
      <c r="EG1864" s="2"/>
      <c r="EH1864" s="2"/>
      <c r="EI1864" s="2"/>
      <c r="EJ1864" s="2"/>
      <c r="EK1864" s="2"/>
      <c r="EL1864" s="2"/>
      <c r="EM1864" s="2"/>
      <c r="EN1864" s="2"/>
      <c r="EO1864" s="2"/>
      <c r="EP1864" s="2"/>
      <c r="EQ1864" s="2"/>
      <c r="ER1864" s="2"/>
      <c r="ES1864" s="2"/>
      <c r="ET1864" s="2"/>
      <c r="EU1864" s="2"/>
      <c r="EV1864" s="2"/>
      <c r="EW1864" s="2"/>
      <c r="EX1864" s="2"/>
      <c r="EY1864" s="2"/>
      <c r="EZ1864" s="2"/>
      <c r="FA1864" s="2"/>
      <c r="FB1864" s="2"/>
      <c r="FC1864" s="2"/>
    </row>
    <row r="1865" spans="1:159" s="4" customFormat="1">
      <c r="A1865" s="50" t="s">
        <v>2343</v>
      </c>
      <c r="B1865" s="59" t="s">
        <v>2769</v>
      </c>
      <c r="C1865" s="60">
        <v>2155</v>
      </c>
      <c r="D1865" s="59" t="s">
        <v>1670</v>
      </c>
      <c r="E1865" s="78" t="str">
        <f>IFERROR(VLOOKUP($C1865,'2025-26 School Level AAFTE'!$C$2:$L$2349,9,FALSE), "No")</f>
        <v>Yes</v>
      </c>
      <c r="F1865" s="67">
        <f>IFERROR(VLOOKUP($C1865,'2025-26 School Level AAFTE'!$C$2:$J$2349,8,FALSE), 0)</f>
        <v>371.72999999999996</v>
      </c>
      <c r="G1865" s="69">
        <f>IFERROR(IF(E1865= "yes",VLOOKUP(C1865,Summary!$B:$I,6,0),0),0)</f>
        <v>0</v>
      </c>
      <c r="H1865" s="68">
        <f t="shared" si="311"/>
        <v>371.72999999999996</v>
      </c>
      <c r="I1865" s="110">
        <f>VLOOKUP($A1865,'2026-27 Salary &amp; Benefits'!$A:$I,3,FALSE)</f>
        <v>1</v>
      </c>
      <c r="J1865" s="110">
        <f>VLOOKUP($A1865,'2026-27 Salary &amp; Benefits'!$A:$I,4,FALSE)</f>
        <v>1</v>
      </c>
      <c r="K1865" s="101">
        <f t="shared" si="312"/>
        <v>371.72999999999996</v>
      </c>
      <c r="L1865" s="100">
        <f t="shared" si="313"/>
        <v>1.0900000000000001</v>
      </c>
      <c r="M1865" s="102">
        <f>'2026-27 Salary &amp; Benefits'!$E$6</f>
        <v>78209</v>
      </c>
      <c r="N1865" s="102">
        <f>'2026-27 Salary &amp; Benefits'!$F$6</f>
        <v>82248</v>
      </c>
      <c r="O1865" s="7">
        <f t="shared" si="314"/>
        <v>85247.81</v>
      </c>
      <c r="P1865" s="7">
        <f t="shared" si="315"/>
        <v>4402.5100000000093</v>
      </c>
      <c r="Q1865" s="7">
        <f>'2026-27 Salary &amp; Benefits'!G$6</f>
        <v>16817.759999999998</v>
      </c>
      <c r="R1865" s="103">
        <f>'2026-27 Salary &amp; Benefits'!H$6</f>
        <v>0.16020000000000001</v>
      </c>
      <c r="S1865" s="103">
        <f>'2026-27 Salary &amp; Benefits'!I$6</f>
        <v>0.15390000000000001</v>
      </c>
      <c r="T1865" s="7">
        <f t="shared" si="316"/>
        <v>32665.599999999999</v>
      </c>
      <c r="U1865" s="7">
        <f t="shared" si="317"/>
        <v>1494.17</v>
      </c>
      <c r="V1865" s="7">
        <f t="shared" si="318"/>
        <v>229.95</v>
      </c>
      <c r="W1865" s="7">
        <f t="shared" si="319"/>
        <v>1724.1200000000001</v>
      </c>
      <c r="X1865" s="18">
        <f t="shared" si="320"/>
        <v>124040.04000000001</v>
      </c>
      <c r="Y1865" s="2"/>
      <c r="Z1865" s="2"/>
      <c r="AA1865" s="2"/>
      <c r="AB1865" s="2"/>
      <c r="AC1865" s="2"/>
      <c r="AD1865" s="2"/>
      <c r="AE1865" s="2"/>
      <c r="AF1865" s="2"/>
      <c r="AG1865" s="2"/>
      <c r="AH1865" s="2"/>
      <c r="AI1865" s="2"/>
      <c r="AJ1865" s="2"/>
      <c r="AK1865" s="2"/>
      <c r="AL1865" s="2"/>
      <c r="AM1865" s="2"/>
      <c r="AN1865" s="2"/>
      <c r="AO1865" s="2"/>
      <c r="AP1865" s="2"/>
      <c r="AQ1865" s="2"/>
      <c r="AR1865" s="2"/>
      <c r="AS1865" s="2"/>
      <c r="AT1865" s="2"/>
      <c r="AU1865" s="2"/>
      <c r="AV1865" s="2"/>
      <c r="AW1865" s="2"/>
      <c r="AX1865" s="2"/>
      <c r="AY1865" s="2"/>
      <c r="AZ1865" s="2"/>
      <c r="BA1865" s="2"/>
      <c r="BB1865" s="2"/>
      <c r="BC1865" s="2"/>
      <c r="BD1865" s="2"/>
      <c r="BE1865" s="2"/>
      <c r="BF1865" s="2"/>
      <c r="BG1865" s="2"/>
      <c r="BH1865" s="2"/>
      <c r="BI1865" s="2"/>
      <c r="BJ1865" s="2"/>
      <c r="BK1865" s="2"/>
      <c r="BL1865" s="2"/>
      <c r="BM1865" s="2"/>
      <c r="BN1865" s="2"/>
      <c r="BO1865" s="2"/>
      <c r="BP1865" s="2"/>
      <c r="BQ1865" s="2"/>
      <c r="BR1865" s="2"/>
      <c r="BS1865" s="2"/>
      <c r="BT1865" s="2"/>
      <c r="BU1865" s="2"/>
      <c r="BV1865" s="2"/>
      <c r="BW1865" s="2"/>
      <c r="BX1865" s="2"/>
      <c r="BY1865" s="2"/>
      <c r="BZ1865" s="2"/>
      <c r="CA1865" s="2"/>
      <c r="CB1865" s="2"/>
      <c r="CC1865" s="2"/>
      <c r="CD1865" s="2"/>
      <c r="CE1865" s="2"/>
      <c r="CF1865" s="2"/>
      <c r="CG1865" s="2"/>
      <c r="CH1865" s="2"/>
      <c r="CI1865" s="2"/>
      <c r="CJ1865" s="2"/>
      <c r="CK1865" s="2"/>
      <c r="CL1865" s="2"/>
      <c r="CM1865" s="2"/>
      <c r="CN1865" s="2"/>
      <c r="CO1865" s="2"/>
      <c r="CP1865" s="2"/>
      <c r="CQ1865" s="2"/>
      <c r="CR1865" s="2"/>
      <c r="CS1865" s="2"/>
      <c r="CT1865" s="2"/>
      <c r="CU1865" s="2"/>
      <c r="CV1865" s="2"/>
      <c r="CW1865" s="2"/>
      <c r="CX1865" s="2"/>
      <c r="CY1865" s="2"/>
      <c r="CZ1865" s="2"/>
      <c r="DA1865" s="2"/>
      <c r="DB1865" s="2"/>
      <c r="DC1865" s="2"/>
      <c r="DD1865" s="2"/>
      <c r="DE1865" s="2"/>
      <c r="DF1865" s="2"/>
      <c r="DG1865" s="2"/>
      <c r="DH1865" s="2"/>
      <c r="DI1865" s="2"/>
      <c r="DJ1865" s="2"/>
      <c r="DK1865" s="2"/>
      <c r="DL1865" s="2"/>
      <c r="DM1865" s="2"/>
      <c r="DN1865" s="2"/>
      <c r="DO1865" s="2"/>
      <c r="DP1865" s="2"/>
      <c r="DQ1865" s="2"/>
      <c r="DR1865" s="2"/>
      <c r="DS1865" s="2"/>
      <c r="DT1865" s="2"/>
      <c r="DU1865" s="2"/>
      <c r="DV1865" s="2"/>
      <c r="DW1865" s="2"/>
      <c r="DX1865" s="2"/>
      <c r="DY1865" s="2"/>
      <c r="DZ1865" s="2"/>
      <c r="EA1865" s="2"/>
      <c r="EB1865" s="2"/>
      <c r="EC1865" s="2"/>
      <c r="ED1865" s="2"/>
      <c r="EE1865" s="2"/>
      <c r="EF1865" s="2"/>
      <c r="EG1865" s="2"/>
      <c r="EH1865" s="2"/>
      <c r="EI1865" s="2"/>
      <c r="EJ1865" s="2"/>
      <c r="EK1865" s="2"/>
      <c r="EL1865" s="2"/>
      <c r="EM1865" s="2"/>
      <c r="EN1865" s="2"/>
      <c r="EO1865" s="2"/>
      <c r="EP1865" s="2"/>
      <c r="EQ1865" s="2"/>
      <c r="ER1865" s="2"/>
      <c r="ES1865" s="2"/>
      <c r="ET1865" s="2"/>
      <c r="EU1865" s="2"/>
      <c r="EV1865" s="2"/>
      <c r="EW1865" s="2"/>
      <c r="EX1865" s="2"/>
      <c r="EY1865" s="2"/>
      <c r="EZ1865" s="2"/>
      <c r="FA1865" s="2"/>
      <c r="FB1865" s="2"/>
      <c r="FC1865" s="2"/>
    </row>
    <row r="1866" spans="1:159" s="4" customFormat="1">
      <c r="A1866" s="50" t="s">
        <v>2343</v>
      </c>
      <c r="B1866" s="59" t="s">
        <v>2769</v>
      </c>
      <c r="C1866" s="60">
        <v>2218</v>
      </c>
      <c r="D1866" s="59" t="s">
        <v>1674</v>
      </c>
      <c r="E1866" s="78" t="str">
        <f>IFERROR(VLOOKUP($C1866,'2025-26 School Level AAFTE'!$C$2:$L$2349,9,FALSE), "No")</f>
        <v>Yes</v>
      </c>
      <c r="F1866" s="67">
        <f>IFERROR(VLOOKUP($C1866,'2025-26 School Level AAFTE'!$C$2:$J$2349,8,FALSE), 0)</f>
        <v>287.74</v>
      </c>
      <c r="G1866" s="69">
        <f>IFERROR(IF(E1866= "yes",VLOOKUP(C1866,Summary!$B:$I,6,0),0),0)</f>
        <v>0</v>
      </c>
      <c r="H1866" s="68">
        <f t="shared" si="311"/>
        <v>287.74</v>
      </c>
      <c r="I1866" s="110">
        <f>VLOOKUP($A1866,'2026-27 Salary &amp; Benefits'!$A:$I,3,FALSE)</f>
        <v>1</v>
      </c>
      <c r="J1866" s="110">
        <f>VLOOKUP($A1866,'2026-27 Salary &amp; Benefits'!$A:$I,4,FALSE)</f>
        <v>1</v>
      </c>
      <c r="K1866" s="101">
        <f t="shared" si="312"/>
        <v>287.74</v>
      </c>
      <c r="L1866" s="100">
        <f t="shared" si="313"/>
        <v>0.84399999999999997</v>
      </c>
      <c r="M1866" s="102">
        <f>'2026-27 Salary &amp; Benefits'!$E$6</f>
        <v>78209</v>
      </c>
      <c r="N1866" s="102">
        <f>'2026-27 Salary &amp; Benefits'!$F$6</f>
        <v>82248</v>
      </c>
      <c r="O1866" s="7">
        <f t="shared" si="314"/>
        <v>66008.399999999994</v>
      </c>
      <c r="P1866" s="7">
        <f t="shared" si="315"/>
        <v>3408.9100000000035</v>
      </c>
      <c r="Q1866" s="7">
        <f>'2026-27 Salary &amp; Benefits'!G$6</f>
        <v>16817.759999999998</v>
      </c>
      <c r="R1866" s="103">
        <f>'2026-27 Salary &amp; Benefits'!H$6</f>
        <v>0.16020000000000001</v>
      </c>
      <c r="S1866" s="103">
        <f>'2026-27 Salary &amp; Benefits'!I$6</f>
        <v>0.15390000000000001</v>
      </c>
      <c r="T1866" s="7">
        <f t="shared" si="316"/>
        <v>25293.37</v>
      </c>
      <c r="U1866" s="7">
        <f t="shared" si="317"/>
        <v>1156.96</v>
      </c>
      <c r="V1866" s="7">
        <f t="shared" si="318"/>
        <v>178.06</v>
      </c>
      <c r="W1866" s="7">
        <f t="shared" si="319"/>
        <v>1335.02</v>
      </c>
      <c r="X1866" s="18">
        <f t="shared" si="320"/>
        <v>96045.7</v>
      </c>
      <c r="Y1866" s="2"/>
      <c r="Z1866" s="2"/>
      <c r="AA1866" s="2"/>
      <c r="AB1866" s="2"/>
      <c r="AC1866" s="2"/>
      <c r="AD1866" s="2"/>
      <c r="AE1866" s="2"/>
      <c r="AF1866" s="2"/>
      <c r="AG1866" s="2"/>
      <c r="AH1866" s="2"/>
      <c r="AI1866" s="2"/>
      <c r="AJ1866" s="2"/>
      <c r="AK1866" s="2"/>
      <c r="AL1866" s="2"/>
      <c r="AM1866" s="2"/>
      <c r="AN1866" s="2"/>
      <c r="AO1866" s="2"/>
      <c r="AP1866" s="2"/>
      <c r="AQ1866" s="2"/>
      <c r="AR1866" s="2"/>
      <c r="AS1866" s="2"/>
      <c r="AT1866" s="2"/>
      <c r="AU1866" s="2"/>
      <c r="AV1866" s="2"/>
      <c r="AW1866" s="2"/>
      <c r="AX1866" s="2"/>
      <c r="AY1866" s="2"/>
      <c r="AZ1866" s="2"/>
      <c r="BA1866" s="2"/>
      <c r="BB1866" s="2"/>
      <c r="BC1866" s="2"/>
      <c r="BD1866" s="2"/>
      <c r="BE1866" s="2"/>
      <c r="BF1866" s="2"/>
      <c r="BG1866" s="2"/>
      <c r="BH1866" s="2"/>
      <c r="BI1866" s="2"/>
      <c r="BJ1866" s="2"/>
      <c r="BK1866" s="2"/>
      <c r="BL1866" s="2"/>
      <c r="BM1866" s="2"/>
      <c r="BN1866" s="2"/>
      <c r="BO1866" s="2"/>
      <c r="BP1866" s="2"/>
      <c r="BQ1866" s="2"/>
      <c r="BR1866" s="2"/>
      <c r="BS1866" s="2"/>
      <c r="BT1866" s="2"/>
      <c r="BU1866" s="2"/>
      <c r="BV1866" s="2"/>
      <c r="BW1866" s="2"/>
      <c r="BX1866" s="2"/>
      <c r="BY1866" s="2"/>
      <c r="BZ1866" s="2"/>
      <c r="CA1866" s="2"/>
      <c r="CB1866" s="2"/>
      <c r="CC1866" s="2"/>
      <c r="CD1866" s="2"/>
      <c r="CE1866" s="2"/>
      <c r="CF1866" s="2"/>
      <c r="CG1866" s="2"/>
      <c r="CH1866" s="2"/>
      <c r="CI1866" s="2"/>
      <c r="CJ1866" s="2"/>
      <c r="CK1866" s="2"/>
      <c r="CL1866" s="2"/>
      <c r="CM1866" s="2"/>
      <c r="CN1866" s="2"/>
      <c r="CO1866" s="2"/>
      <c r="CP1866" s="2"/>
      <c r="CQ1866" s="2"/>
      <c r="CR1866" s="2"/>
      <c r="CS1866" s="2"/>
      <c r="CT1866" s="2"/>
      <c r="CU1866" s="2"/>
      <c r="CV1866" s="2"/>
      <c r="CW1866" s="2"/>
      <c r="CX1866" s="2"/>
      <c r="CY1866" s="2"/>
      <c r="CZ1866" s="2"/>
      <c r="DA1866" s="2"/>
      <c r="DB1866" s="2"/>
      <c r="DC1866" s="2"/>
      <c r="DD1866" s="2"/>
      <c r="DE1866" s="2"/>
      <c r="DF1866" s="2"/>
      <c r="DG1866" s="2"/>
      <c r="DH1866" s="2"/>
      <c r="DI1866" s="2"/>
      <c r="DJ1866" s="2"/>
      <c r="DK1866" s="2"/>
      <c r="DL1866" s="2"/>
      <c r="DM1866" s="2"/>
      <c r="DN1866" s="2"/>
      <c r="DO1866" s="2"/>
      <c r="DP1866" s="2"/>
      <c r="DQ1866" s="2"/>
      <c r="DR1866" s="2"/>
      <c r="DS1866" s="2"/>
      <c r="DT1866" s="2"/>
      <c r="DU1866" s="2"/>
      <c r="DV1866" s="2"/>
      <c r="DW1866" s="2"/>
      <c r="DX1866" s="2"/>
      <c r="DY1866" s="2"/>
      <c r="DZ1866" s="2"/>
      <c r="EA1866" s="2"/>
      <c r="EB1866" s="2"/>
      <c r="EC1866" s="2"/>
      <c r="ED1866" s="2"/>
      <c r="EE1866" s="2"/>
      <c r="EF1866" s="2"/>
      <c r="EG1866" s="2"/>
      <c r="EH1866" s="2"/>
      <c r="EI1866" s="2"/>
      <c r="EJ1866" s="2"/>
      <c r="EK1866" s="2"/>
      <c r="EL1866" s="2"/>
      <c r="EM1866" s="2"/>
      <c r="EN1866" s="2"/>
      <c r="EO1866" s="2"/>
      <c r="EP1866" s="2"/>
      <c r="EQ1866" s="2"/>
      <c r="ER1866" s="2"/>
      <c r="ES1866" s="2"/>
      <c r="ET1866" s="2"/>
      <c r="EU1866" s="2"/>
      <c r="EV1866" s="2"/>
      <c r="EW1866" s="2"/>
      <c r="EX1866" s="2"/>
      <c r="EY1866" s="2"/>
      <c r="EZ1866" s="2"/>
      <c r="FA1866" s="2"/>
      <c r="FB1866" s="2"/>
      <c r="FC1866" s="2"/>
    </row>
    <row r="1867" spans="1:159" s="4" customFormat="1">
      <c r="A1867" s="50" t="s">
        <v>2343</v>
      </c>
      <c r="B1867" s="59" t="s">
        <v>2769</v>
      </c>
      <c r="C1867" s="60">
        <v>3008</v>
      </c>
      <c r="D1867" s="59" t="s">
        <v>1684</v>
      </c>
      <c r="E1867" s="78" t="str">
        <f>IFERROR(VLOOKUP($C1867,'2025-26 School Level AAFTE'!$C$2:$L$2349,9,FALSE), "No")</f>
        <v>No</v>
      </c>
      <c r="F1867" s="67">
        <f>IFERROR(VLOOKUP($C1867,'2025-26 School Level AAFTE'!$C$2:$J$2349,8,FALSE), 0)</f>
        <v>351.22</v>
      </c>
      <c r="G1867" s="69">
        <f>IFERROR(IF(E1867= "yes",VLOOKUP(C1867,Summary!$B:$I,6,0),0),0)</f>
        <v>0</v>
      </c>
      <c r="H1867" s="68">
        <f t="shared" si="311"/>
        <v>0</v>
      </c>
      <c r="I1867" s="110">
        <f>VLOOKUP($A1867,'2026-27 Salary &amp; Benefits'!$A:$I,3,FALSE)</f>
        <v>1</v>
      </c>
      <c r="J1867" s="110">
        <f>VLOOKUP($A1867,'2026-27 Salary &amp; Benefits'!$A:$I,4,FALSE)</f>
        <v>1</v>
      </c>
      <c r="K1867" s="101">
        <f t="shared" si="312"/>
        <v>0</v>
      </c>
      <c r="L1867" s="100">
        <f t="shared" si="313"/>
        <v>0</v>
      </c>
      <c r="M1867" s="102">
        <f>'2026-27 Salary &amp; Benefits'!$E$6</f>
        <v>78209</v>
      </c>
      <c r="N1867" s="102">
        <f>'2026-27 Salary &amp; Benefits'!$F$6</f>
        <v>82248</v>
      </c>
      <c r="O1867" s="7">
        <f t="shared" si="314"/>
        <v>0</v>
      </c>
      <c r="P1867" s="7">
        <f t="shared" si="315"/>
        <v>0</v>
      </c>
      <c r="Q1867" s="7">
        <f>'2026-27 Salary &amp; Benefits'!G$6</f>
        <v>16817.759999999998</v>
      </c>
      <c r="R1867" s="103">
        <f>'2026-27 Salary &amp; Benefits'!H$6</f>
        <v>0.16020000000000001</v>
      </c>
      <c r="S1867" s="103">
        <f>'2026-27 Salary &amp; Benefits'!I$6</f>
        <v>0.15390000000000001</v>
      </c>
      <c r="T1867" s="7">
        <f t="shared" si="316"/>
        <v>0</v>
      </c>
      <c r="U1867" s="7">
        <f t="shared" si="317"/>
        <v>0</v>
      </c>
      <c r="V1867" s="7">
        <f t="shared" si="318"/>
        <v>0</v>
      </c>
      <c r="W1867" s="7">
        <f t="shared" si="319"/>
        <v>0</v>
      </c>
      <c r="X1867" s="18">
        <f t="shared" si="320"/>
        <v>0</v>
      </c>
      <c r="Y1867" s="2"/>
      <c r="Z1867" s="2"/>
      <c r="AA1867" s="2"/>
      <c r="AB1867" s="2"/>
      <c r="AC1867" s="2"/>
      <c r="AD1867" s="2"/>
      <c r="AE1867" s="2"/>
      <c r="AF1867" s="2"/>
      <c r="AG1867" s="2"/>
      <c r="AH1867" s="2"/>
      <c r="AI1867" s="2"/>
      <c r="AJ1867" s="2"/>
      <c r="AK1867" s="2"/>
      <c r="AL1867" s="2"/>
      <c r="AM1867" s="2"/>
      <c r="AN1867" s="2"/>
      <c r="AO1867" s="2"/>
      <c r="AP1867" s="2"/>
      <c r="AQ1867" s="2"/>
      <c r="AR1867" s="2"/>
      <c r="AS1867" s="2"/>
      <c r="AT1867" s="2"/>
      <c r="AU1867" s="2"/>
      <c r="AV1867" s="2"/>
      <c r="AW1867" s="2"/>
      <c r="AX1867" s="2"/>
      <c r="AY1867" s="2"/>
      <c r="AZ1867" s="2"/>
      <c r="BA1867" s="2"/>
      <c r="BB1867" s="2"/>
      <c r="BC1867" s="2"/>
      <c r="BD1867" s="2"/>
      <c r="BE1867" s="2"/>
      <c r="BF1867" s="2"/>
      <c r="BG1867" s="2"/>
      <c r="BH1867" s="2"/>
      <c r="BI1867" s="2"/>
      <c r="BJ1867" s="2"/>
      <c r="BK1867" s="2"/>
      <c r="BL1867" s="2"/>
      <c r="BM1867" s="2"/>
      <c r="BN1867" s="2"/>
      <c r="BO1867" s="2"/>
      <c r="BP1867" s="2"/>
      <c r="BQ1867" s="2"/>
      <c r="BR1867" s="2"/>
      <c r="BS1867" s="2"/>
      <c r="BT1867" s="2"/>
      <c r="BU1867" s="2"/>
      <c r="BV1867" s="2"/>
      <c r="BW1867" s="2"/>
      <c r="BX1867" s="2"/>
      <c r="BY1867" s="2"/>
      <c r="BZ1867" s="2"/>
      <c r="CA1867" s="2"/>
      <c r="CB1867" s="2"/>
      <c r="CC1867" s="2"/>
      <c r="CD1867" s="2"/>
      <c r="CE1867" s="2"/>
      <c r="CF1867" s="2"/>
      <c r="CG1867" s="2"/>
      <c r="CH1867" s="2"/>
      <c r="CI1867" s="2"/>
      <c r="CJ1867" s="2"/>
      <c r="CK1867" s="2"/>
      <c r="CL1867" s="2"/>
      <c r="CM1867" s="2"/>
      <c r="CN1867" s="2"/>
      <c r="CO1867" s="2"/>
      <c r="CP1867" s="2"/>
      <c r="CQ1867" s="2"/>
      <c r="CR1867" s="2"/>
      <c r="CS1867" s="2"/>
      <c r="CT1867" s="2"/>
      <c r="CU1867" s="2"/>
      <c r="CV1867" s="2"/>
      <c r="CW1867" s="2"/>
      <c r="CX1867" s="2"/>
      <c r="CY1867" s="2"/>
      <c r="CZ1867" s="2"/>
      <c r="DA1867" s="2"/>
      <c r="DB1867" s="2"/>
      <c r="DC1867" s="2"/>
      <c r="DD1867" s="2"/>
      <c r="DE1867" s="2"/>
      <c r="DF1867" s="2"/>
      <c r="DG1867" s="2"/>
      <c r="DH1867" s="2"/>
      <c r="DI1867" s="2"/>
      <c r="DJ1867" s="2"/>
      <c r="DK1867" s="2"/>
      <c r="DL1867" s="2"/>
      <c r="DM1867" s="2"/>
      <c r="DN1867" s="2"/>
      <c r="DO1867" s="2"/>
      <c r="DP1867" s="2"/>
      <c r="DQ1867" s="2"/>
      <c r="DR1867" s="2"/>
      <c r="DS1867" s="2"/>
      <c r="DT1867" s="2"/>
      <c r="DU1867" s="2"/>
      <c r="DV1867" s="2"/>
      <c r="DW1867" s="2"/>
      <c r="DX1867" s="2"/>
      <c r="DY1867" s="2"/>
      <c r="DZ1867" s="2"/>
      <c r="EA1867" s="2"/>
      <c r="EB1867" s="2"/>
      <c r="EC1867" s="2"/>
      <c r="ED1867" s="2"/>
      <c r="EE1867" s="2"/>
      <c r="EF1867" s="2"/>
      <c r="EG1867" s="2"/>
      <c r="EH1867" s="2"/>
      <c r="EI1867" s="2"/>
      <c r="EJ1867" s="2"/>
      <c r="EK1867" s="2"/>
      <c r="EL1867" s="2"/>
      <c r="EM1867" s="2"/>
      <c r="EN1867" s="2"/>
      <c r="EO1867" s="2"/>
      <c r="EP1867" s="2"/>
      <c r="EQ1867" s="2"/>
      <c r="ER1867" s="2"/>
      <c r="ES1867" s="2"/>
      <c r="ET1867" s="2"/>
      <c r="EU1867" s="2"/>
      <c r="EV1867" s="2"/>
      <c r="EW1867" s="2"/>
      <c r="EX1867" s="2"/>
      <c r="EY1867" s="2"/>
      <c r="EZ1867" s="2"/>
      <c r="FA1867" s="2"/>
      <c r="FB1867" s="2"/>
      <c r="FC1867" s="2"/>
    </row>
    <row r="1868" spans="1:159" s="4" customFormat="1">
      <c r="A1868" s="50" t="s">
        <v>2343</v>
      </c>
      <c r="B1868" s="59" t="s">
        <v>2769</v>
      </c>
      <c r="C1868" s="60">
        <v>4457</v>
      </c>
      <c r="D1868" s="59" t="s">
        <v>1699</v>
      </c>
      <c r="E1868" s="78" t="str">
        <f>IFERROR(VLOOKUP($C1868,'2025-26 School Level AAFTE'!$C$2:$L$2349,9,FALSE), "No")</f>
        <v>Yes</v>
      </c>
      <c r="F1868" s="67">
        <f>IFERROR(VLOOKUP($C1868,'2025-26 School Level AAFTE'!$C$2:$J$2349,8,FALSE), 0)</f>
        <v>681.24</v>
      </c>
      <c r="G1868" s="69">
        <f>IFERROR(IF(E1868= "yes",VLOOKUP(C1868,Summary!$B:$I,6,0),0),0)</f>
        <v>0</v>
      </c>
      <c r="H1868" s="68">
        <f t="shared" si="311"/>
        <v>681.24</v>
      </c>
      <c r="I1868" s="110">
        <f>VLOOKUP($A1868,'2026-27 Salary &amp; Benefits'!$A:$I,3,FALSE)</f>
        <v>1</v>
      </c>
      <c r="J1868" s="110">
        <f>VLOOKUP($A1868,'2026-27 Salary &amp; Benefits'!$A:$I,4,FALSE)</f>
        <v>1</v>
      </c>
      <c r="K1868" s="101">
        <f t="shared" si="312"/>
        <v>681.24</v>
      </c>
      <c r="L1868" s="100">
        <f t="shared" si="313"/>
        <v>1.998</v>
      </c>
      <c r="M1868" s="102">
        <f>'2026-27 Salary &amp; Benefits'!$E$6</f>
        <v>78209</v>
      </c>
      <c r="N1868" s="102">
        <f>'2026-27 Salary &amp; Benefits'!$F$6</f>
        <v>82248</v>
      </c>
      <c r="O1868" s="7">
        <f t="shared" si="314"/>
        <v>156261.57999999999</v>
      </c>
      <c r="P1868" s="7">
        <f t="shared" si="315"/>
        <v>8069.9200000000128</v>
      </c>
      <c r="Q1868" s="7">
        <f>'2026-27 Salary &amp; Benefits'!G$6</f>
        <v>16817.759999999998</v>
      </c>
      <c r="R1868" s="103">
        <f>'2026-27 Salary &amp; Benefits'!H$6</f>
        <v>0.16020000000000001</v>
      </c>
      <c r="S1868" s="103">
        <f>'2026-27 Salary &amp; Benefits'!I$6</f>
        <v>0.15390000000000001</v>
      </c>
      <c r="T1868" s="7">
        <f t="shared" si="316"/>
        <v>59876.95</v>
      </c>
      <c r="U1868" s="7">
        <f t="shared" si="317"/>
        <v>2738.86</v>
      </c>
      <c r="V1868" s="7">
        <f t="shared" si="318"/>
        <v>421.51</v>
      </c>
      <c r="W1868" s="7">
        <f t="shared" si="319"/>
        <v>3160.37</v>
      </c>
      <c r="X1868" s="18">
        <f t="shared" si="320"/>
        <v>227368.81999999998</v>
      </c>
      <c r="Y1868" s="2"/>
      <c r="Z1868" s="2"/>
      <c r="AA1868" s="2"/>
      <c r="AB1868" s="2"/>
      <c r="AC1868" s="2"/>
      <c r="AD1868" s="2"/>
      <c r="AE1868" s="2"/>
      <c r="AF1868" s="2"/>
      <c r="AG1868" s="2"/>
      <c r="AH1868" s="2"/>
      <c r="AI1868" s="2"/>
      <c r="AJ1868" s="2"/>
      <c r="AK1868" s="2"/>
      <c r="AL1868" s="2"/>
      <c r="AM1868" s="2"/>
      <c r="AN1868" s="2"/>
      <c r="AO1868" s="2"/>
      <c r="AP1868" s="2"/>
      <c r="AQ1868" s="2"/>
      <c r="AR1868" s="2"/>
      <c r="AS1868" s="2"/>
      <c r="AT1868" s="2"/>
      <c r="AU1868" s="2"/>
      <c r="AV1868" s="2"/>
      <c r="AW1868" s="2"/>
      <c r="AX1868" s="2"/>
      <c r="AY1868" s="2"/>
      <c r="AZ1868" s="2"/>
      <c r="BA1868" s="2"/>
      <c r="BB1868" s="2"/>
      <c r="BC1868" s="2"/>
      <c r="BD1868" s="2"/>
      <c r="BE1868" s="2"/>
      <c r="BF1868" s="2"/>
      <c r="BG1868" s="2"/>
      <c r="BH1868" s="2"/>
      <c r="BI1868" s="2"/>
      <c r="BJ1868" s="2"/>
      <c r="BK1868" s="2"/>
      <c r="BL1868" s="2"/>
      <c r="BM1868" s="2"/>
      <c r="BN1868" s="2"/>
      <c r="BO1868" s="2"/>
      <c r="BP1868" s="2"/>
      <c r="BQ1868" s="2"/>
      <c r="BR1868" s="2"/>
      <c r="BS1868" s="2"/>
      <c r="BT1868" s="2"/>
      <c r="BU1868" s="2"/>
      <c r="BV1868" s="2"/>
      <c r="BW1868" s="2"/>
      <c r="BX1868" s="2"/>
      <c r="BY1868" s="2"/>
      <c r="BZ1868" s="2"/>
      <c r="CA1868" s="2"/>
      <c r="CB1868" s="2"/>
      <c r="CC1868" s="2"/>
      <c r="CD1868" s="2"/>
      <c r="CE1868" s="2"/>
      <c r="CF1868" s="2"/>
      <c r="CG1868" s="2"/>
      <c r="CH1868" s="2"/>
      <c r="CI1868" s="2"/>
      <c r="CJ1868" s="2"/>
      <c r="CK1868" s="2"/>
      <c r="CL1868" s="2"/>
      <c r="CM1868" s="2"/>
      <c r="CN1868" s="2"/>
      <c r="CO1868" s="2"/>
      <c r="CP1868" s="2"/>
      <c r="CQ1868" s="2"/>
      <c r="CR1868" s="2"/>
      <c r="CS1868" s="2"/>
      <c r="CT1868" s="2"/>
      <c r="CU1868" s="2"/>
      <c r="CV1868" s="2"/>
      <c r="CW1868" s="2"/>
      <c r="CX1868" s="2"/>
      <c r="CY1868" s="2"/>
      <c r="CZ1868" s="2"/>
      <c r="DA1868" s="2"/>
      <c r="DB1868" s="2"/>
      <c r="DC1868" s="2"/>
      <c r="DD1868" s="2"/>
      <c r="DE1868" s="2"/>
      <c r="DF1868" s="2"/>
      <c r="DG1868" s="2"/>
      <c r="DH1868" s="2"/>
      <c r="DI1868" s="2"/>
      <c r="DJ1868" s="2"/>
      <c r="DK1868" s="2"/>
      <c r="DL1868" s="2"/>
      <c r="DM1868" s="2"/>
      <c r="DN1868" s="2"/>
      <c r="DO1868" s="2"/>
      <c r="DP1868" s="2"/>
      <c r="DQ1868" s="2"/>
      <c r="DR1868" s="2"/>
      <c r="DS1868" s="2"/>
      <c r="DT1868" s="2"/>
      <c r="DU1868" s="2"/>
      <c r="DV1868" s="2"/>
      <c r="DW1868" s="2"/>
      <c r="DX1868" s="2"/>
      <c r="DY1868" s="2"/>
      <c r="DZ1868" s="2"/>
      <c r="EA1868" s="2"/>
      <c r="EB1868" s="2"/>
      <c r="EC1868" s="2"/>
      <c r="ED1868" s="2"/>
      <c r="EE1868" s="2"/>
      <c r="EF1868" s="2"/>
      <c r="EG1868" s="2"/>
      <c r="EH1868" s="2"/>
      <c r="EI1868" s="2"/>
      <c r="EJ1868" s="2"/>
      <c r="EK1868" s="2"/>
      <c r="EL1868" s="2"/>
      <c r="EM1868" s="2"/>
      <c r="EN1868" s="2"/>
      <c r="EO1868" s="2"/>
      <c r="EP1868" s="2"/>
      <c r="EQ1868" s="2"/>
      <c r="ER1868" s="2"/>
      <c r="ES1868" s="2"/>
      <c r="ET1868" s="2"/>
      <c r="EU1868" s="2"/>
      <c r="EV1868" s="2"/>
      <c r="EW1868" s="2"/>
      <c r="EX1868" s="2"/>
      <c r="EY1868" s="2"/>
      <c r="EZ1868" s="2"/>
      <c r="FA1868" s="2"/>
      <c r="FB1868" s="2"/>
      <c r="FC1868" s="2"/>
    </row>
    <row r="1869" spans="1:159" s="4" customFormat="1">
      <c r="A1869" s="50" t="s">
        <v>2343</v>
      </c>
      <c r="B1869" s="59" t="s">
        <v>2769</v>
      </c>
      <c r="C1869" s="60">
        <v>2129</v>
      </c>
      <c r="D1869" s="59" t="s">
        <v>1669</v>
      </c>
      <c r="E1869" s="78" t="str">
        <f>IFERROR(VLOOKUP($C1869,'2025-26 School Level AAFTE'!$C$2:$L$2349,9,FALSE), "No")</f>
        <v>Yes</v>
      </c>
      <c r="F1869" s="67">
        <f>IFERROR(VLOOKUP($C1869,'2025-26 School Level AAFTE'!$C$2:$J$2349,8,FALSE), 0)</f>
        <v>390.55</v>
      </c>
      <c r="G1869" s="69">
        <f>IFERROR(IF(E1869= "yes",VLOOKUP(C1869,Summary!$B:$I,6,0),0),0)</f>
        <v>0</v>
      </c>
      <c r="H1869" s="68">
        <f t="shared" si="311"/>
        <v>390.55</v>
      </c>
      <c r="I1869" s="110">
        <f>VLOOKUP($A1869,'2026-27 Salary &amp; Benefits'!$A:$I,3,FALSE)</f>
        <v>1</v>
      </c>
      <c r="J1869" s="110">
        <f>VLOOKUP($A1869,'2026-27 Salary &amp; Benefits'!$A:$I,4,FALSE)</f>
        <v>1</v>
      </c>
      <c r="K1869" s="101">
        <f t="shared" si="312"/>
        <v>390.55</v>
      </c>
      <c r="L1869" s="100">
        <f t="shared" si="313"/>
        <v>1.1459999999999999</v>
      </c>
      <c r="M1869" s="102">
        <f>'2026-27 Salary &amp; Benefits'!$E$6</f>
        <v>78209</v>
      </c>
      <c r="N1869" s="102">
        <f>'2026-27 Salary &amp; Benefits'!$F$6</f>
        <v>82248</v>
      </c>
      <c r="O1869" s="7">
        <f t="shared" si="314"/>
        <v>89627.51</v>
      </c>
      <c r="P1869" s="7">
        <f t="shared" si="315"/>
        <v>4628.7000000000116</v>
      </c>
      <c r="Q1869" s="7">
        <f>'2026-27 Salary &amp; Benefits'!G$6</f>
        <v>16817.759999999998</v>
      </c>
      <c r="R1869" s="103">
        <f>'2026-27 Salary &amp; Benefits'!H$6</f>
        <v>0.16020000000000001</v>
      </c>
      <c r="S1869" s="103">
        <f>'2026-27 Salary &amp; Benefits'!I$6</f>
        <v>0.15390000000000001</v>
      </c>
      <c r="T1869" s="7">
        <f t="shared" si="316"/>
        <v>34343.839999999997</v>
      </c>
      <c r="U1869" s="7">
        <f t="shared" si="317"/>
        <v>1570.94</v>
      </c>
      <c r="V1869" s="7">
        <f t="shared" si="318"/>
        <v>241.77</v>
      </c>
      <c r="W1869" s="7">
        <f t="shared" si="319"/>
        <v>1812.71</v>
      </c>
      <c r="X1869" s="18">
        <f t="shared" si="320"/>
        <v>130412.76000000001</v>
      </c>
      <c r="Y1869" s="2"/>
      <c r="Z1869" s="2"/>
      <c r="AA1869" s="2"/>
      <c r="AB1869" s="2"/>
      <c r="AC1869" s="2"/>
      <c r="AD1869" s="2"/>
      <c r="AE1869" s="2"/>
      <c r="AF1869" s="2"/>
      <c r="AG1869" s="2"/>
      <c r="AH1869" s="2"/>
      <c r="AI1869" s="2"/>
      <c r="AJ1869" s="2"/>
      <c r="AK1869" s="2"/>
      <c r="AL1869" s="2"/>
      <c r="AM1869" s="2"/>
      <c r="AN1869" s="2"/>
      <c r="AO1869" s="2"/>
      <c r="AP1869" s="2"/>
      <c r="AQ1869" s="2"/>
      <c r="AR1869" s="2"/>
      <c r="AS1869" s="2"/>
      <c r="AT1869" s="2"/>
      <c r="AU1869" s="2"/>
      <c r="AV1869" s="2"/>
      <c r="AW1869" s="2"/>
      <c r="AX1869" s="2"/>
      <c r="AY1869" s="2"/>
      <c r="AZ1869" s="2"/>
      <c r="BA1869" s="2"/>
      <c r="BB1869" s="2"/>
      <c r="BC1869" s="2"/>
      <c r="BD1869" s="2"/>
      <c r="BE1869" s="2"/>
      <c r="BF1869" s="2"/>
      <c r="BG1869" s="2"/>
      <c r="BH1869" s="2"/>
      <c r="BI1869" s="2"/>
      <c r="BJ1869" s="2"/>
      <c r="BK1869" s="2"/>
      <c r="BL1869" s="2"/>
      <c r="BM1869" s="2"/>
      <c r="BN1869" s="2"/>
      <c r="BO1869" s="2"/>
      <c r="BP1869" s="2"/>
      <c r="BQ1869" s="2"/>
      <c r="BR1869" s="2"/>
      <c r="BS1869" s="2"/>
      <c r="BT1869" s="2"/>
      <c r="BU1869" s="2"/>
      <c r="BV1869" s="2"/>
      <c r="BW1869" s="2"/>
      <c r="BX1869" s="2"/>
      <c r="BY1869" s="2"/>
      <c r="BZ1869" s="2"/>
      <c r="CA1869" s="2"/>
      <c r="CB1869" s="2"/>
      <c r="CC1869" s="2"/>
      <c r="CD1869" s="2"/>
      <c r="CE1869" s="2"/>
      <c r="CF1869" s="2"/>
      <c r="CG1869" s="2"/>
      <c r="CH1869" s="2"/>
      <c r="CI1869" s="2"/>
      <c r="CJ1869" s="2"/>
      <c r="CK1869" s="2"/>
      <c r="CL1869" s="2"/>
      <c r="CM1869" s="2"/>
      <c r="CN1869" s="2"/>
      <c r="CO1869" s="2"/>
      <c r="CP1869" s="2"/>
      <c r="CQ1869" s="2"/>
      <c r="CR1869" s="2"/>
      <c r="CS1869" s="2"/>
      <c r="CT1869" s="2"/>
      <c r="CU1869" s="2"/>
      <c r="CV1869" s="2"/>
      <c r="CW1869" s="2"/>
      <c r="CX1869" s="2"/>
      <c r="CY1869" s="2"/>
      <c r="CZ1869" s="2"/>
      <c r="DA1869" s="2"/>
      <c r="DB1869" s="2"/>
      <c r="DC1869" s="2"/>
      <c r="DD1869" s="2"/>
      <c r="DE1869" s="2"/>
      <c r="DF1869" s="2"/>
      <c r="DG1869" s="2"/>
      <c r="DH1869" s="2"/>
      <c r="DI1869" s="2"/>
      <c r="DJ1869" s="2"/>
      <c r="DK1869" s="2"/>
      <c r="DL1869" s="2"/>
      <c r="DM1869" s="2"/>
      <c r="DN1869" s="2"/>
      <c r="DO1869" s="2"/>
      <c r="DP1869" s="2"/>
      <c r="DQ1869" s="2"/>
      <c r="DR1869" s="2"/>
      <c r="DS1869" s="2"/>
      <c r="DT1869" s="2"/>
      <c r="DU1869" s="2"/>
      <c r="DV1869" s="2"/>
      <c r="DW1869" s="2"/>
      <c r="DX1869" s="2"/>
      <c r="DY1869" s="2"/>
      <c r="DZ1869" s="2"/>
      <c r="EA1869" s="2"/>
      <c r="EB1869" s="2"/>
      <c r="EC1869" s="2"/>
      <c r="ED1869" s="2"/>
      <c r="EE1869" s="2"/>
      <c r="EF1869" s="2"/>
      <c r="EG1869" s="2"/>
      <c r="EH1869" s="2"/>
      <c r="EI1869" s="2"/>
      <c r="EJ1869" s="2"/>
      <c r="EK1869" s="2"/>
      <c r="EL1869" s="2"/>
      <c r="EM1869" s="2"/>
      <c r="EN1869" s="2"/>
      <c r="EO1869" s="2"/>
      <c r="EP1869" s="2"/>
      <c r="EQ1869" s="2"/>
      <c r="ER1869" s="2"/>
      <c r="ES1869" s="2"/>
      <c r="ET1869" s="2"/>
      <c r="EU1869" s="2"/>
      <c r="EV1869" s="2"/>
      <c r="EW1869" s="2"/>
      <c r="EX1869" s="2"/>
      <c r="EY1869" s="2"/>
      <c r="EZ1869" s="2"/>
      <c r="FA1869" s="2"/>
      <c r="FB1869" s="2"/>
      <c r="FC1869" s="2"/>
    </row>
    <row r="1870" spans="1:159" s="4" customFormat="1">
      <c r="A1870" s="50" t="s">
        <v>2343</v>
      </c>
      <c r="B1870" s="59" t="s">
        <v>2769</v>
      </c>
      <c r="C1870" s="60">
        <v>3412</v>
      </c>
      <c r="D1870" s="59" t="s">
        <v>1691</v>
      </c>
      <c r="E1870" s="78" t="str">
        <f>IFERROR(VLOOKUP($C1870,'2025-26 School Level AAFTE'!$C$2:$L$2349,9,FALSE), "No")</f>
        <v>No</v>
      </c>
      <c r="F1870" s="67">
        <f>IFERROR(VLOOKUP($C1870,'2025-26 School Level AAFTE'!$C$2:$J$2349,8,FALSE), 0)</f>
        <v>1606.54</v>
      </c>
      <c r="G1870" s="69">
        <f>IFERROR(IF(E1870= "yes",VLOOKUP(C1870,Summary!$B:$I,6,0),0),0)</f>
        <v>0</v>
      </c>
      <c r="H1870" s="68">
        <f t="shared" si="311"/>
        <v>0</v>
      </c>
      <c r="I1870" s="110">
        <f>VLOOKUP($A1870,'2026-27 Salary &amp; Benefits'!$A:$I,3,FALSE)</f>
        <v>1</v>
      </c>
      <c r="J1870" s="110">
        <f>VLOOKUP($A1870,'2026-27 Salary &amp; Benefits'!$A:$I,4,FALSE)</f>
        <v>1</v>
      </c>
      <c r="K1870" s="101">
        <f t="shared" si="312"/>
        <v>0</v>
      </c>
      <c r="L1870" s="100">
        <f t="shared" si="313"/>
        <v>0</v>
      </c>
      <c r="M1870" s="102">
        <f>'2026-27 Salary &amp; Benefits'!$E$6</f>
        <v>78209</v>
      </c>
      <c r="N1870" s="102">
        <f>'2026-27 Salary &amp; Benefits'!$F$6</f>
        <v>82248</v>
      </c>
      <c r="O1870" s="7">
        <f t="shared" si="314"/>
        <v>0</v>
      </c>
      <c r="P1870" s="7">
        <f t="shared" si="315"/>
        <v>0</v>
      </c>
      <c r="Q1870" s="7">
        <f>'2026-27 Salary &amp; Benefits'!G$6</f>
        <v>16817.759999999998</v>
      </c>
      <c r="R1870" s="103">
        <f>'2026-27 Salary &amp; Benefits'!H$6</f>
        <v>0.16020000000000001</v>
      </c>
      <c r="S1870" s="103">
        <f>'2026-27 Salary &amp; Benefits'!I$6</f>
        <v>0.15390000000000001</v>
      </c>
      <c r="T1870" s="7">
        <f t="shared" si="316"/>
        <v>0</v>
      </c>
      <c r="U1870" s="7">
        <f t="shared" si="317"/>
        <v>0</v>
      </c>
      <c r="V1870" s="7">
        <f t="shared" si="318"/>
        <v>0</v>
      </c>
      <c r="W1870" s="7">
        <f t="shared" si="319"/>
        <v>0</v>
      </c>
      <c r="X1870" s="18">
        <f t="shared" si="320"/>
        <v>0</v>
      </c>
      <c r="Y1870" s="2"/>
      <c r="Z1870" s="2"/>
      <c r="AA1870" s="2"/>
      <c r="AB1870" s="2"/>
      <c r="AC1870" s="2"/>
      <c r="AD1870" s="2"/>
      <c r="AE1870" s="2"/>
      <c r="AF1870" s="2"/>
      <c r="AG1870" s="2"/>
      <c r="AH1870" s="2"/>
      <c r="AI1870" s="2"/>
      <c r="AJ1870" s="2"/>
      <c r="AK1870" s="2"/>
      <c r="AL1870" s="2"/>
      <c r="AM1870" s="2"/>
      <c r="AN1870" s="2"/>
      <c r="AO1870" s="2"/>
      <c r="AP1870" s="2"/>
      <c r="AQ1870" s="2"/>
      <c r="AR1870" s="2"/>
      <c r="AS1870" s="2"/>
      <c r="AT1870" s="2"/>
      <c r="AU1870" s="2"/>
      <c r="AV1870" s="2"/>
      <c r="AW1870" s="2"/>
      <c r="AX1870" s="2"/>
      <c r="AY1870" s="2"/>
      <c r="AZ1870" s="2"/>
      <c r="BA1870" s="2"/>
      <c r="BB1870" s="2"/>
      <c r="BC1870" s="2"/>
      <c r="BD1870" s="2"/>
      <c r="BE1870" s="2"/>
      <c r="BF1870" s="2"/>
      <c r="BG1870" s="2"/>
      <c r="BH1870" s="2"/>
      <c r="BI1870" s="2"/>
      <c r="BJ1870" s="2"/>
      <c r="BK1870" s="2"/>
      <c r="BL1870" s="2"/>
      <c r="BM1870" s="2"/>
      <c r="BN1870" s="2"/>
      <c r="BO1870" s="2"/>
      <c r="BP1870" s="2"/>
      <c r="BQ1870" s="2"/>
      <c r="BR1870" s="2"/>
      <c r="BS1870" s="2"/>
      <c r="BT1870" s="2"/>
      <c r="BU1870" s="2"/>
      <c r="BV1870" s="2"/>
      <c r="BW1870" s="2"/>
      <c r="BX1870" s="2"/>
      <c r="BY1870" s="2"/>
      <c r="BZ1870" s="2"/>
      <c r="CA1870" s="2"/>
      <c r="CB1870" s="2"/>
      <c r="CC1870" s="2"/>
      <c r="CD1870" s="2"/>
      <c r="CE1870" s="2"/>
      <c r="CF1870" s="2"/>
      <c r="CG1870" s="2"/>
      <c r="CH1870" s="2"/>
      <c r="CI1870" s="2"/>
      <c r="CJ1870" s="2"/>
      <c r="CK1870" s="2"/>
      <c r="CL1870" s="2"/>
      <c r="CM1870" s="2"/>
      <c r="CN1870" s="2"/>
      <c r="CO1870" s="2"/>
      <c r="CP1870" s="2"/>
      <c r="CQ1870" s="2"/>
      <c r="CR1870" s="2"/>
      <c r="CS1870" s="2"/>
      <c r="CT1870" s="2"/>
      <c r="CU1870" s="2"/>
      <c r="CV1870" s="2"/>
      <c r="CW1870" s="2"/>
      <c r="CX1870" s="2"/>
      <c r="CY1870" s="2"/>
      <c r="CZ1870" s="2"/>
      <c r="DA1870" s="2"/>
      <c r="DB1870" s="2"/>
      <c r="DC1870" s="2"/>
      <c r="DD1870" s="2"/>
      <c r="DE1870" s="2"/>
      <c r="DF1870" s="2"/>
      <c r="DG1870" s="2"/>
      <c r="DH1870" s="2"/>
      <c r="DI1870" s="2"/>
      <c r="DJ1870" s="2"/>
      <c r="DK1870" s="2"/>
      <c r="DL1870" s="2"/>
      <c r="DM1870" s="2"/>
      <c r="DN1870" s="2"/>
      <c r="DO1870" s="2"/>
      <c r="DP1870" s="2"/>
      <c r="DQ1870" s="2"/>
      <c r="DR1870" s="2"/>
      <c r="DS1870" s="2"/>
      <c r="DT1870" s="2"/>
      <c r="DU1870" s="2"/>
      <c r="DV1870" s="2"/>
      <c r="DW1870" s="2"/>
      <c r="DX1870" s="2"/>
      <c r="DY1870" s="2"/>
      <c r="DZ1870" s="2"/>
      <c r="EA1870" s="2"/>
      <c r="EB1870" s="2"/>
      <c r="EC1870" s="2"/>
      <c r="ED1870" s="2"/>
      <c r="EE1870" s="2"/>
      <c r="EF1870" s="2"/>
      <c r="EG1870" s="2"/>
      <c r="EH1870" s="2"/>
      <c r="EI1870" s="2"/>
      <c r="EJ1870" s="2"/>
      <c r="EK1870" s="2"/>
      <c r="EL1870" s="2"/>
      <c r="EM1870" s="2"/>
      <c r="EN1870" s="2"/>
      <c r="EO1870" s="2"/>
      <c r="EP1870" s="2"/>
      <c r="EQ1870" s="2"/>
      <c r="ER1870" s="2"/>
      <c r="ES1870" s="2"/>
      <c r="ET1870" s="2"/>
      <c r="EU1870" s="2"/>
      <c r="EV1870" s="2"/>
      <c r="EW1870" s="2"/>
      <c r="EX1870" s="2"/>
      <c r="EY1870" s="2"/>
      <c r="EZ1870" s="2"/>
      <c r="FA1870" s="2"/>
      <c r="FB1870" s="2"/>
      <c r="FC1870" s="2"/>
    </row>
    <row r="1871" spans="1:159" s="4" customFormat="1">
      <c r="A1871" s="50" t="s">
        <v>2343</v>
      </c>
      <c r="B1871" s="59" t="s">
        <v>2769</v>
      </c>
      <c r="C1871" s="60">
        <v>2312</v>
      </c>
      <c r="D1871" s="59" t="s">
        <v>1677</v>
      </c>
      <c r="E1871" s="78" t="str">
        <f>IFERROR(VLOOKUP($C1871,'2025-26 School Level AAFTE'!$C$2:$L$2349,9,FALSE), "No")</f>
        <v>Yes</v>
      </c>
      <c r="F1871" s="67">
        <f>IFERROR(VLOOKUP($C1871,'2025-26 School Level AAFTE'!$C$2:$J$2349,8,FALSE), 0)</f>
        <v>335.71000000000004</v>
      </c>
      <c r="G1871" s="69">
        <f>IFERROR(IF(E1871= "yes",VLOOKUP(C1871,Summary!$B:$I,6,0),0),0)</f>
        <v>0</v>
      </c>
      <c r="H1871" s="68">
        <f t="shared" si="311"/>
        <v>335.71000000000004</v>
      </c>
      <c r="I1871" s="110">
        <f>VLOOKUP($A1871,'2026-27 Salary &amp; Benefits'!$A:$I,3,FALSE)</f>
        <v>1</v>
      </c>
      <c r="J1871" s="110">
        <f>VLOOKUP($A1871,'2026-27 Salary &amp; Benefits'!$A:$I,4,FALSE)</f>
        <v>1</v>
      </c>
      <c r="K1871" s="101">
        <f t="shared" si="312"/>
        <v>335.71000000000004</v>
      </c>
      <c r="L1871" s="100">
        <f t="shared" si="313"/>
        <v>0.98499999999999999</v>
      </c>
      <c r="M1871" s="102">
        <f>'2026-27 Salary &amp; Benefits'!$E$6</f>
        <v>78209</v>
      </c>
      <c r="N1871" s="102">
        <f>'2026-27 Salary &amp; Benefits'!$F$6</f>
        <v>82248</v>
      </c>
      <c r="O1871" s="7">
        <f t="shared" si="314"/>
        <v>77035.87</v>
      </c>
      <c r="P1871" s="7">
        <f t="shared" si="315"/>
        <v>3978.4100000000035</v>
      </c>
      <c r="Q1871" s="7">
        <f>'2026-27 Salary &amp; Benefits'!G$6</f>
        <v>16817.759999999998</v>
      </c>
      <c r="R1871" s="103">
        <f>'2026-27 Salary &amp; Benefits'!H$6</f>
        <v>0.16020000000000001</v>
      </c>
      <c r="S1871" s="103">
        <f>'2026-27 Salary &amp; Benefits'!I$6</f>
        <v>0.15390000000000001</v>
      </c>
      <c r="T1871" s="7">
        <f t="shared" si="316"/>
        <v>29518.92</v>
      </c>
      <c r="U1871" s="7">
        <f t="shared" si="317"/>
        <v>1350.24</v>
      </c>
      <c r="V1871" s="7">
        <f t="shared" si="318"/>
        <v>207.8</v>
      </c>
      <c r="W1871" s="7">
        <f t="shared" si="319"/>
        <v>1558.04</v>
      </c>
      <c r="X1871" s="18">
        <f t="shared" si="320"/>
        <v>112091.23999999999</v>
      </c>
      <c r="Y1871" s="2"/>
      <c r="Z1871" s="2"/>
      <c r="AA1871" s="2"/>
      <c r="AB1871" s="2"/>
      <c r="AC1871" s="2"/>
      <c r="AD1871" s="2"/>
      <c r="AE1871" s="2"/>
      <c r="AF1871" s="2"/>
      <c r="AG1871" s="2"/>
      <c r="AH1871" s="2"/>
      <c r="AI1871" s="2"/>
      <c r="AJ1871" s="2"/>
      <c r="AK1871" s="2"/>
      <c r="AL1871" s="2"/>
      <c r="AM1871" s="2"/>
      <c r="AN1871" s="2"/>
      <c r="AO1871" s="2"/>
      <c r="AP1871" s="2"/>
      <c r="AQ1871" s="2"/>
      <c r="AR1871" s="2"/>
      <c r="AS1871" s="2"/>
      <c r="AT1871" s="2"/>
      <c r="AU1871" s="2"/>
      <c r="AV1871" s="2"/>
      <c r="AW1871" s="2"/>
      <c r="AX1871" s="2"/>
      <c r="AY1871" s="2"/>
      <c r="AZ1871" s="2"/>
      <c r="BA1871" s="2"/>
      <c r="BB1871" s="2"/>
      <c r="BC1871" s="2"/>
      <c r="BD1871" s="2"/>
      <c r="BE1871" s="2"/>
      <c r="BF1871" s="2"/>
      <c r="BG1871" s="2"/>
      <c r="BH1871" s="2"/>
      <c r="BI1871" s="2"/>
      <c r="BJ1871" s="2"/>
      <c r="BK1871" s="2"/>
      <c r="BL1871" s="2"/>
      <c r="BM1871" s="2"/>
      <c r="BN1871" s="2"/>
      <c r="BO1871" s="2"/>
      <c r="BP1871" s="2"/>
      <c r="BQ1871" s="2"/>
      <c r="BR1871" s="2"/>
      <c r="BS1871" s="2"/>
      <c r="BT1871" s="2"/>
      <c r="BU1871" s="2"/>
      <c r="BV1871" s="2"/>
      <c r="BW1871" s="2"/>
      <c r="BX1871" s="2"/>
      <c r="BY1871" s="2"/>
      <c r="BZ1871" s="2"/>
      <c r="CA1871" s="2"/>
      <c r="CB1871" s="2"/>
      <c r="CC1871" s="2"/>
      <c r="CD1871" s="2"/>
      <c r="CE1871" s="2"/>
      <c r="CF1871" s="2"/>
      <c r="CG1871" s="2"/>
      <c r="CH1871" s="2"/>
      <c r="CI1871" s="2"/>
      <c r="CJ1871" s="2"/>
      <c r="CK1871" s="2"/>
      <c r="CL1871" s="2"/>
      <c r="CM1871" s="2"/>
      <c r="CN1871" s="2"/>
      <c r="CO1871" s="2"/>
      <c r="CP1871" s="2"/>
      <c r="CQ1871" s="2"/>
      <c r="CR1871" s="2"/>
      <c r="CS1871" s="2"/>
      <c r="CT1871" s="2"/>
      <c r="CU1871" s="2"/>
      <c r="CV1871" s="2"/>
      <c r="CW1871" s="2"/>
      <c r="CX1871" s="2"/>
      <c r="CY1871" s="2"/>
      <c r="CZ1871" s="2"/>
      <c r="DA1871" s="2"/>
      <c r="DB1871" s="2"/>
      <c r="DC1871" s="2"/>
      <c r="DD1871" s="2"/>
      <c r="DE1871" s="2"/>
      <c r="DF1871" s="2"/>
      <c r="DG1871" s="2"/>
      <c r="DH1871" s="2"/>
      <c r="DI1871" s="2"/>
      <c r="DJ1871" s="2"/>
      <c r="DK1871" s="2"/>
      <c r="DL1871" s="2"/>
      <c r="DM1871" s="2"/>
      <c r="DN1871" s="2"/>
      <c r="DO1871" s="2"/>
      <c r="DP1871" s="2"/>
      <c r="DQ1871" s="2"/>
      <c r="DR1871" s="2"/>
      <c r="DS1871" s="2"/>
      <c r="DT1871" s="2"/>
      <c r="DU1871" s="2"/>
      <c r="DV1871" s="2"/>
      <c r="DW1871" s="2"/>
      <c r="DX1871" s="2"/>
      <c r="DY1871" s="2"/>
      <c r="DZ1871" s="2"/>
      <c r="EA1871" s="2"/>
      <c r="EB1871" s="2"/>
      <c r="EC1871" s="2"/>
      <c r="ED1871" s="2"/>
      <c r="EE1871" s="2"/>
      <c r="EF1871" s="2"/>
      <c r="EG1871" s="2"/>
      <c r="EH1871" s="2"/>
      <c r="EI1871" s="2"/>
      <c r="EJ1871" s="2"/>
      <c r="EK1871" s="2"/>
      <c r="EL1871" s="2"/>
      <c r="EM1871" s="2"/>
      <c r="EN1871" s="2"/>
      <c r="EO1871" s="2"/>
      <c r="EP1871" s="2"/>
      <c r="EQ1871" s="2"/>
      <c r="ER1871" s="2"/>
      <c r="ES1871" s="2"/>
      <c r="ET1871" s="2"/>
      <c r="EU1871" s="2"/>
      <c r="EV1871" s="2"/>
      <c r="EW1871" s="2"/>
      <c r="EX1871" s="2"/>
      <c r="EY1871" s="2"/>
      <c r="EZ1871" s="2"/>
      <c r="FA1871" s="2"/>
      <c r="FB1871" s="2"/>
      <c r="FC1871" s="2"/>
    </row>
    <row r="1872" spans="1:159" s="4" customFormat="1">
      <c r="A1872" t="s">
        <v>2343</v>
      </c>
      <c r="B1872" s="59" t="s">
        <v>2769</v>
      </c>
      <c r="C1872" s="3">
        <v>5693</v>
      </c>
      <c r="D1872" t="s">
        <v>3017</v>
      </c>
      <c r="E1872" s="78" t="str">
        <f>IFERROR(VLOOKUP($C1872,'2025-26 School Level AAFTE'!$C$2:$L$2349,9,FALSE), "No")</f>
        <v>Yes</v>
      </c>
      <c r="F1872" s="67">
        <f>IFERROR(VLOOKUP($C1872,'2025-26 School Level AAFTE'!$C$2:$J$2349,8,FALSE), 0)</f>
        <v>591.22</v>
      </c>
      <c r="G1872" s="69">
        <f>IFERROR(IF(E1872= "yes",VLOOKUP(C1872,Summary!$B:$I,6,0),0),0)</f>
        <v>0</v>
      </c>
      <c r="H1872" s="68">
        <f t="shared" si="311"/>
        <v>591.22</v>
      </c>
      <c r="I1872" s="110">
        <f>VLOOKUP($A1872,'2026-27 Salary &amp; Benefits'!$A:$I,3,FALSE)</f>
        <v>1</v>
      </c>
      <c r="J1872" s="110">
        <f>VLOOKUP($A1872,'2026-27 Salary &amp; Benefits'!$A:$I,4,FALSE)</f>
        <v>1</v>
      </c>
      <c r="K1872" s="101">
        <f t="shared" si="312"/>
        <v>591.22</v>
      </c>
      <c r="L1872" s="100">
        <f t="shared" si="313"/>
        <v>1.734</v>
      </c>
      <c r="M1872" s="102">
        <f>'2026-27 Salary &amp; Benefits'!$E$6</f>
        <v>78209</v>
      </c>
      <c r="N1872" s="102">
        <f>'2026-27 Salary &amp; Benefits'!$F$6</f>
        <v>82248</v>
      </c>
      <c r="O1872" s="7">
        <f t="shared" si="314"/>
        <v>135614.41</v>
      </c>
      <c r="P1872" s="7">
        <f t="shared" si="315"/>
        <v>7003.6199999999953</v>
      </c>
      <c r="Q1872" s="7">
        <f>'2026-27 Salary &amp; Benefits'!G$6</f>
        <v>16817.759999999998</v>
      </c>
      <c r="R1872" s="103">
        <f>'2026-27 Salary &amp; Benefits'!H$6</f>
        <v>0.16020000000000001</v>
      </c>
      <c r="S1872" s="103">
        <f>'2026-27 Salary &amp; Benefits'!I$6</f>
        <v>0.15390000000000001</v>
      </c>
      <c r="T1872" s="7">
        <f t="shared" si="316"/>
        <v>51965.279999999999</v>
      </c>
      <c r="U1872" s="7">
        <f t="shared" si="317"/>
        <v>2376.9699999999998</v>
      </c>
      <c r="V1872" s="7">
        <f t="shared" si="318"/>
        <v>365.82</v>
      </c>
      <c r="W1872" s="7">
        <f t="shared" si="319"/>
        <v>2742.79</v>
      </c>
      <c r="X1872" s="18">
        <f t="shared" si="320"/>
        <v>197326.1</v>
      </c>
      <c r="Y1872" s="2"/>
      <c r="Z1872" s="2"/>
      <c r="AA1872" s="2"/>
      <c r="AB1872" s="2"/>
      <c r="AC1872" s="2"/>
      <c r="AD1872" s="2"/>
      <c r="AE1872" s="2"/>
      <c r="AF1872" s="2"/>
      <c r="AG1872" s="2"/>
      <c r="AH1872" s="2"/>
      <c r="AI1872" s="2"/>
      <c r="AJ1872" s="2"/>
      <c r="AK1872" s="2"/>
      <c r="AL1872" s="2"/>
      <c r="AM1872" s="2"/>
      <c r="AN1872" s="2"/>
      <c r="AO1872" s="2"/>
      <c r="AP1872" s="2"/>
      <c r="AQ1872" s="2"/>
      <c r="AR1872" s="2"/>
      <c r="AS1872" s="2"/>
      <c r="AT1872" s="2"/>
      <c r="AU1872" s="2"/>
      <c r="AV1872" s="2"/>
      <c r="AW1872" s="2"/>
      <c r="AX1872" s="2"/>
      <c r="AY1872" s="2"/>
      <c r="AZ1872" s="2"/>
      <c r="BA1872" s="2"/>
      <c r="BB1872" s="2"/>
      <c r="BC1872" s="2"/>
      <c r="BD1872" s="2"/>
      <c r="BE1872" s="2"/>
      <c r="BF1872" s="2"/>
      <c r="BG1872" s="2"/>
      <c r="BH1872" s="2"/>
      <c r="BI1872" s="2"/>
      <c r="BJ1872" s="2"/>
      <c r="BK1872" s="2"/>
      <c r="BL1872" s="2"/>
      <c r="BM1872" s="2"/>
      <c r="BN1872" s="2"/>
      <c r="BO1872" s="2"/>
      <c r="BP1872" s="2"/>
      <c r="BQ1872" s="2"/>
      <c r="BR1872" s="2"/>
      <c r="BS1872" s="2"/>
      <c r="BT1872" s="2"/>
      <c r="BU1872" s="2"/>
      <c r="BV1872" s="2"/>
      <c r="BW1872" s="2"/>
      <c r="BX1872" s="2"/>
      <c r="BY1872" s="2"/>
      <c r="BZ1872" s="2"/>
      <c r="CA1872" s="2"/>
      <c r="CB1872" s="2"/>
      <c r="CC1872" s="2"/>
      <c r="CD1872" s="2"/>
      <c r="CE1872" s="2"/>
      <c r="CF1872" s="2"/>
      <c r="CG1872" s="2"/>
      <c r="CH1872" s="2"/>
      <c r="CI1872" s="2"/>
      <c r="CJ1872" s="2"/>
      <c r="CK1872" s="2"/>
      <c r="CL1872" s="2"/>
      <c r="CM1872" s="2"/>
      <c r="CN1872" s="2"/>
      <c r="CO1872" s="2"/>
      <c r="CP1872" s="2"/>
      <c r="CQ1872" s="2"/>
      <c r="CR1872" s="2"/>
      <c r="CS1872" s="2"/>
      <c r="CT1872" s="2"/>
      <c r="CU1872" s="2"/>
      <c r="CV1872" s="2"/>
      <c r="CW1872" s="2"/>
      <c r="CX1872" s="2"/>
      <c r="CY1872" s="2"/>
      <c r="CZ1872" s="2"/>
      <c r="DA1872" s="2"/>
      <c r="DB1872" s="2"/>
      <c r="DC1872" s="2"/>
      <c r="DD1872" s="2"/>
      <c r="DE1872" s="2"/>
      <c r="DF1872" s="2"/>
      <c r="DG1872" s="2"/>
      <c r="DH1872" s="2"/>
      <c r="DI1872" s="2"/>
      <c r="DJ1872" s="2"/>
      <c r="DK1872" s="2"/>
      <c r="DL1872" s="2"/>
      <c r="DM1872" s="2"/>
      <c r="DN1872" s="2"/>
      <c r="DO1872" s="2"/>
      <c r="DP1872" s="2"/>
      <c r="DQ1872" s="2"/>
      <c r="DR1872" s="2"/>
      <c r="DS1872" s="2"/>
      <c r="DT1872" s="2"/>
      <c r="DU1872" s="2"/>
      <c r="DV1872" s="2"/>
      <c r="DW1872" s="2"/>
      <c r="DX1872" s="2"/>
      <c r="DY1872" s="2"/>
      <c r="DZ1872" s="2"/>
      <c r="EA1872" s="2"/>
      <c r="EB1872" s="2"/>
      <c r="EC1872" s="2"/>
      <c r="ED1872" s="2"/>
      <c r="EE1872" s="2"/>
      <c r="EF1872" s="2"/>
      <c r="EG1872" s="2"/>
      <c r="EH1872" s="2"/>
      <c r="EI1872" s="2"/>
      <c r="EJ1872" s="2"/>
      <c r="EK1872" s="2"/>
      <c r="EL1872" s="2"/>
      <c r="EM1872" s="2"/>
      <c r="EN1872" s="2"/>
      <c r="EO1872" s="2"/>
      <c r="EP1872" s="2"/>
      <c r="EQ1872" s="2"/>
      <c r="ER1872" s="2"/>
      <c r="ES1872" s="2"/>
      <c r="ET1872" s="2"/>
      <c r="EU1872" s="2"/>
      <c r="EV1872" s="2"/>
      <c r="EW1872" s="2"/>
      <c r="EX1872" s="2"/>
      <c r="EY1872" s="2"/>
      <c r="EZ1872" s="2"/>
      <c r="FA1872" s="2"/>
      <c r="FB1872" s="2"/>
      <c r="FC1872" s="2"/>
    </row>
    <row r="1873" spans="1:159" s="4" customFormat="1">
      <c r="A1873" s="50" t="s">
        <v>2343</v>
      </c>
      <c r="B1873" s="59" t="s">
        <v>2769</v>
      </c>
      <c r="C1873" s="60">
        <v>2110</v>
      </c>
      <c r="D1873" s="59" t="s">
        <v>3116</v>
      </c>
      <c r="E1873" s="78" t="str">
        <f>IFERROR(VLOOKUP($C1873,'2025-26 School Level AAFTE'!$C$2:$L$2349,9,FALSE), "No")</f>
        <v>Yes</v>
      </c>
      <c r="F1873" s="67">
        <f>IFERROR(VLOOKUP($C1873,'2025-26 School Level AAFTE'!$C$2:$J$2349,8,FALSE), 0)</f>
        <v>335.1</v>
      </c>
      <c r="G1873" s="69">
        <f>IFERROR(IF(E1873= "yes",VLOOKUP(C1873,Summary!$B:$I,6,0),0),0)</f>
        <v>0</v>
      </c>
      <c r="H1873" s="68">
        <f t="shared" si="311"/>
        <v>335.1</v>
      </c>
      <c r="I1873" s="110">
        <f>VLOOKUP($A1873,'2026-27 Salary &amp; Benefits'!$A:$I,3,FALSE)</f>
        <v>1</v>
      </c>
      <c r="J1873" s="110">
        <f>VLOOKUP($A1873,'2026-27 Salary &amp; Benefits'!$A:$I,4,FALSE)</f>
        <v>1</v>
      </c>
      <c r="K1873" s="101">
        <f t="shared" si="312"/>
        <v>335.1</v>
      </c>
      <c r="L1873" s="100">
        <f t="shared" si="313"/>
        <v>0.98299999999999998</v>
      </c>
      <c r="M1873" s="102">
        <f>'2026-27 Salary &amp; Benefits'!$E$6</f>
        <v>78209</v>
      </c>
      <c r="N1873" s="102">
        <f>'2026-27 Salary &amp; Benefits'!$F$6</f>
        <v>82248</v>
      </c>
      <c r="O1873" s="7">
        <f t="shared" si="314"/>
        <v>76879.45</v>
      </c>
      <c r="P1873" s="7">
        <f t="shared" si="315"/>
        <v>3970.3300000000017</v>
      </c>
      <c r="Q1873" s="7">
        <f>'2026-27 Salary &amp; Benefits'!G$6</f>
        <v>16817.759999999998</v>
      </c>
      <c r="R1873" s="103">
        <f>'2026-27 Salary &amp; Benefits'!H$6</f>
        <v>0.16020000000000001</v>
      </c>
      <c r="S1873" s="103">
        <f>'2026-27 Salary &amp; Benefits'!I$6</f>
        <v>0.15390000000000001</v>
      </c>
      <c r="T1873" s="7">
        <f t="shared" si="316"/>
        <v>29458.98</v>
      </c>
      <c r="U1873" s="7">
        <f t="shared" si="317"/>
        <v>1347.5</v>
      </c>
      <c r="V1873" s="7">
        <f t="shared" si="318"/>
        <v>207.38</v>
      </c>
      <c r="W1873" s="7">
        <f t="shared" si="319"/>
        <v>1554.88</v>
      </c>
      <c r="X1873" s="18">
        <f t="shared" si="320"/>
        <v>111863.64</v>
      </c>
      <c r="Y1873" s="2"/>
      <c r="Z1873" s="2"/>
      <c r="AA1873" s="2"/>
      <c r="AB1873" s="2"/>
      <c r="AC1873" s="2"/>
      <c r="AD1873" s="2"/>
      <c r="AE1873" s="2"/>
      <c r="AF1873" s="2"/>
      <c r="AG1873" s="2"/>
      <c r="AH1873" s="2"/>
      <c r="AI1873" s="2"/>
      <c r="AJ1873" s="2"/>
      <c r="AK1873" s="2"/>
      <c r="AL1873" s="2"/>
      <c r="AM1873" s="2"/>
      <c r="AN1873" s="2"/>
      <c r="AO1873" s="2"/>
      <c r="AP1873" s="2"/>
      <c r="AQ1873" s="2"/>
      <c r="AR1873" s="2"/>
      <c r="AS1873" s="2"/>
      <c r="AT1873" s="2"/>
      <c r="AU1873" s="2"/>
      <c r="AV1873" s="2"/>
      <c r="AW1873" s="2"/>
      <c r="AX1873" s="2"/>
      <c r="AY1873" s="2"/>
      <c r="AZ1873" s="2"/>
      <c r="BA1873" s="2"/>
      <c r="BB1873" s="2"/>
      <c r="BC1873" s="2"/>
      <c r="BD1873" s="2"/>
      <c r="BE1873" s="2"/>
      <c r="BF1873" s="2"/>
      <c r="BG1873" s="2"/>
      <c r="BH1873" s="2"/>
      <c r="BI1873" s="2"/>
      <c r="BJ1873" s="2"/>
      <c r="BK1873" s="2"/>
      <c r="BL1873" s="2"/>
      <c r="BM1873" s="2"/>
      <c r="BN1873" s="2"/>
      <c r="BO1873" s="2"/>
      <c r="BP1873" s="2"/>
      <c r="BQ1873" s="2"/>
      <c r="BR1873" s="2"/>
      <c r="BS1873" s="2"/>
      <c r="BT1873" s="2"/>
      <c r="BU1873" s="2"/>
      <c r="BV1873" s="2"/>
      <c r="BW1873" s="2"/>
      <c r="BX1873" s="2"/>
      <c r="BY1873" s="2"/>
      <c r="BZ1873" s="2"/>
      <c r="CA1873" s="2"/>
      <c r="CB1873" s="2"/>
      <c r="CC1873" s="2"/>
      <c r="CD1873" s="2"/>
      <c r="CE1873" s="2"/>
      <c r="CF1873" s="2"/>
      <c r="CG1873" s="2"/>
      <c r="CH1873" s="2"/>
      <c r="CI1873" s="2"/>
      <c r="CJ1873" s="2"/>
      <c r="CK1873" s="2"/>
      <c r="CL1873" s="2"/>
      <c r="CM1873" s="2"/>
      <c r="CN1873" s="2"/>
      <c r="CO1873" s="2"/>
      <c r="CP1873" s="2"/>
      <c r="CQ1873" s="2"/>
      <c r="CR1873" s="2"/>
      <c r="CS1873" s="2"/>
      <c r="CT1873" s="2"/>
      <c r="CU1873" s="2"/>
      <c r="CV1873" s="2"/>
      <c r="CW1873" s="2"/>
      <c r="CX1873" s="2"/>
      <c r="CY1873" s="2"/>
      <c r="CZ1873" s="2"/>
      <c r="DA1873" s="2"/>
      <c r="DB1873" s="2"/>
      <c r="DC1873" s="2"/>
      <c r="DD1873" s="2"/>
      <c r="DE1873" s="2"/>
      <c r="DF1873" s="2"/>
      <c r="DG1873" s="2"/>
      <c r="DH1873" s="2"/>
      <c r="DI1873" s="2"/>
      <c r="DJ1873" s="2"/>
      <c r="DK1873" s="2"/>
      <c r="DL1873" s="2"/>
      <c r="DM1873" s="2"/>
      <c r="DN1873" s="2"/>
      <c r="DO1873" s="2"/>
      <c r="DP1873" s="2"/>
      <c r="DQ1873" s="2"/>
      <c r="DR1873" s="2"/>
      <c r="DS1873" s="2"/>
      <c r="DT1873" s="2"/>
      <c r="DU1873" s="2"/>
      <c r="DV1873" s="2"/>
      <c r="DW1873" s="2"/>
      <c r="DX1873" s="2"/>
      <c r="DY1873" s="2"/>
      <c r="DZ1873" s="2"/>
      <c r="EA1873" s="2"/>
      <c r="EB1873" s="2"/>
      <c r="EC1873" s="2"/>
      <c r="ED1873" s="2"/>
      <c r="EE1873" s="2"/>
      <c r="EF1873" s="2"/>
      <c r="EG1873" s="2"/>
      <c r="EH1873" s="2"/>
      <c r="EI1873" s="2"/>
      <c r="EJ1873" s="2"/>
      <c r="EK1873" s="2"/>
      <c r="EL1873" s="2"/>
      <c r="EM1873" s="2"/>
      <c r="EN1873" s="2"/>
      <c r="EO1873" s="2"/>
      <c r="EP1873" s="2"/>
      <c r="EQ1873" s="2"/>
      <c r="ER1873" s="2"/>
      <c r="ES1873" s="2"/>
      <c r="ET1873" s="2"/>
      <c r="EU1873" s="2"/>
      <c r="EV1873" s="2"/>
      <c r="EW1873" s="2"/>
      <c r="EX1873" s="2"/>
      <c r="EY1873" s="2"/>
      <c r="EZ1873" s="2"/>
      <c r="FA1873" s="2"/>
      <c r="FB1873" s="2"/>
      <c r="FC1873" s="2"/>
    </row>
    <row r="1874" spans="1:159" s="4" customFormat="1">
      <c r="A1874" s="50" t="s">
        <v>2343</v>
      </c>
      <c r="B1874" s="59" t="s">
        <v>2769</v>
      </c>
      <c r="C1874" s="60">
        <v>2127</v>
      </c>
      <c r="D1874" s="59" t="s">
        <v>135</v>
      </c>
      <c r="E1874" s="78" t="str">
        <f>IFERROR(VLOOKUP($C1874,'2025-26 School Level AAFTE'!$C$2:$L$2349,9,FALSE), "No")</f>
        <v>No</v>
      </c>
      <c r="F1874" s="67">
        <f>IFERROR(VLOOKUP($C1874,'2025-26 School Level AAFTE'!$C$2:$J$2349,8,FALSE), 0)</f>
        <v>407.27</v>
      </c>
      <c r="G1874" s="69">
        <f>IFERROR(IF(E1874= "yes",VLOOKUP(C1874,Summary!$B:$I,6,0),0),0)</f>
        <v>0</v>
      </c>
      <c r="H1874" s="68">
        <f t="shared" si="311"/>
        <v>0</v>
      </c>
      <c r="I1874" s="110">
        <f>VLOOKUP($A1874,'2026-27 Salary &amp; Benefits'!$A:$I,3,FALSE)</f>
        <v>1</v>
      </c>
      <c r="J1874" s="110">
        <f>VLOOKUP($A1874,'2026-27 Salary &amp; Benefits'!$A:$I,4,FALSE)</f>
        <v>1</v>
      </c>
      <c r="K1874" s="101">
        <f t="shared" si="312"/>
        <v>0</v>
      </c>
      <c r="L1874" s="100">
        <f t="shared" si="313"/>
        <v>0</v>
      </c>
      <c r="M1874" s="102">
        <f>'2026-27 Salary &amp; Benefits'!$E$6</f>
        <v>78209</v>
      </c>
      <c r="N1874" s="102">
        <f>'2026-27 Salary &amp; Benefits'!$F$6</f>
        <v>82248</v>
      </c>
      <c r="O1874" s="7">
        <f t="shared" si="314"/>
        <v>0</v>
      </c>
      <c r="P1874" s="7">
        <f t="shared" si="315"/>
        <v>0</v>
      </c>
      <c r="Q1874" s="7">
        <f>'2026-27 Salary &amp; Benefits'!G$6</f>
        <v>16817.759999999998</v>
      </c>
      <c r="R1874" s="103">
        <f>'2026-27 Salary &amp; Benefits'!H$6</f>
        <v>0.16020000000000001</v>
      </c>
      <c r="S1874" s="103">
        <f>'2026-27 Salary &amp; Benefits'!I$6</f>
        <v>0.15390000000000001</v>
      </c>
      <c r="T1874" s="7">
        <f t="shared" si="316"/>
        <v>0</v>
      </c>
      <c r="U1874" s="7">
        <f t="shared" si="317"/>
        <v>0</v>
      </c>
      <c r="V1874" s="7">
        <f t="shared" si="318"/>
        <v>0</v>
      </c>
      <c r="W1874" s="7">
        <f t="shared" si="319"/>
        <v>0</v>
      </c>
      <c r="X1874" s="18">
        <f t="shared" si="320"/>
        <v>0</v>
      </c>
      <c r="Y1874" s="2"/>
      <c r="Z1874" s="2"/>
      <c r="AA1874" s="2"/>
      <c r="AB1874" s="2"/>
      <c r="AC1874" s="2"/>
      <c r="AD1874" s="2"/>
      <c r="AE1874" s="2"/>
      <c r="AF1874" s="2"/>
      <c r="AG1874" s="2"/>
      <c r="AH1874" s="2"/>
      <c r="AI1874" s="2"/>
      <c r="AJ1874" s="2"/>
      <c r="AK1874" s="2"/>
      <c r="AL1874" s="2"/>
      <c r="AM1874" s="2"/>
      <c r="AN1874" s="2"/>
      <c r="AO1874" s="2"/>
      <c r="AP1874" s="2"/>
      <c r="AQ1874" s="2"/>
      <c r="AR1874" s="2"/>
      <c r="AS1874" s="2"/>
      <c r="AT1874" s="2"/>
      <c r="AU1874" s="2"/>
      <c r="AV1874" s="2"/>
      <c r="AW1874" s="2"/>
      <c r="AX1874" s="2"/>
      <c r="AY1874" s="2"/>
      <c r="AZ1874" s="2"/>
      <c r="BA1874" s="2"/>
      <c r="BB1874" s="2"/>
      <c r="BC1874" s="2"/>
      <c r="BD1874" s="2"/>
      <c r="BE1874" s="2"/>
      <c r="BF1874" s="2"/>
      <c r="BG1874" s="2"/>
      <c r="BH1874" s="2"/>
      <c r="BI1874" s="2"/>
      <c r="BJ1874" s="2"/>
      <c r="BK1874" s="2"/>
      <c r="BL1874" s="2"/>
      <c r="BM1874" s="2"/>
      <c r="BN1874" s="2"/>
      <c r="BO1874" s="2"/>
      <c r="BP1874" s="2"/>
      <c r="BQ1874" s="2"/>
      <c r="BR1874" s="2"/>
      <c r="BS1874" s="2"/>
      <c r="BT1874" s="2"/>
      <c r="BU1874" s="2"/>
      <c r="BV1874" s="2"/>
      <c r="BW1874" s="2"/>
      <c r="BX1874" s="2"/>
      <c r="BY1874" s="2"/>
      <c r="BZ1874" s="2"/>
      <c r="CA1874" s="2"/>
      <c r="CB1874" s="2"/>
      <c r="CC1874" s="2"/>
      <c r="CD1874" s="2"/>
      <c r="CE1874" s="2"/>
      <c r="CF1874" s="2"/>
      <c r="CG1874" s="2"/>
      <c r="CH1874" s="2"/>
      <c r="CI1874" s="2"/>
      <c r="CJ1874" s="2"/>
      <c r="CK1874" s="2"/>
      <c r="CL1874" s="2"/>
      <c r="CM1874" s="2"/>
      <c r="CN1874" s="2"/>
      <c r="CO1874" s="2"/>
      <c r="CP1874" s="2"/>
      <c r="CQ1874" s="2"/>
      <c r="CR1874" s="2"/>
      <c r="CS1874" s="2"/>
      <c r="CT1874" s="2"/>
      <c r="CU1874" s="2"/>
      <c r="CV1874" s="2"/>
      <c r="CW1874" s="2"/>
      <c r="CX1874" s="2"/>
      <c r="CY1874" s="2"/>
      <c r="CZ1874" s="2"/>
      <c r="DA1874" s="2"/>
      <c r="DB1874" s="2"/>
      <c r="DC1874" s="2"/>
      <c r="DD1874" s="2"/>
      <c r="DE1874" s="2"/>
      <c r="DF1874" s="2"/>
      <c r="DG1874" s="2"/>
      <c r="DH1874" s="2"/>
      <c r="DI1874" s="2"/>
      <c r="DJ1874" s="2"/>
      <c r="DK1874" s="2"/>
      <c r="DL1874" s="2"/>
      <c r="DM1874" s="2"/>
      <c r="DN1874" s="2"/>
      <c r="DO1874" s="2"/>
      <c r="DP1874" s="2"/>
      <c r="DQ1874" s="2"/>
      <c r="DR1874" s="2"/>
      <c r="DS1874" s="2"/>
      <c r="DT1874" s="2"/>
      <c r="DU1874" s="2"/>
      <c r="DV1874" s="2"/>
      <c r="DW1874" s="2"/>
      <c r="DX1874" s="2"/>
      <c r="DY1874" s="2"/>
      <c r="DZ1874" s="2"/>
      <c r="EA1874" s="2"/>
      <c r="EB1874" s="2"/>
      <c r="EC1874" s="2"/>
      <c r="ED1874" s="2"/>
      <c r="EE1874" s="2"/>
      <c r="EF1874" s="2"/>
      <c r="EG1874" s="2"/>
      <c r="EH1874" s="2"/>
      <c r="EI1874" s="2"/>
      <c r="EJ1874" s="2"/>
      <c r="EK1874" s="2"/>
      <c r="EL1874" s="2"/>
      <c r="EM1874" s="2"/>
      <c r="EN1874" s="2"/>
      <c r="EO1874" s="2"/>
      <c r="EP1874" s="2"/>
      <c r="EQ1874" s="2"/>
      <c r="ER1874" s="2"/>
      <c r="ES1874" s="2"/>
      <c r="ET1874" s="2"/>
      <c r="EU1874" s="2"/>
      <c r="EV1874" s="2"/>
      <c r="EW1874" s="2"/>
      <c r="EX1874" s="2"/>
      <c r="EY1874" s="2"/>
      <c r="EZ1874" s="2"/>
      <c r="FA1874" s="2"/>
      <c r="FB1874" s="2"/>
      <c r="FC1874" s="2"/>
    </row>
    <row r="1875" spans="1:159" s="4" customFormat="1">
      <c r="A1875" s="50" t="s">
        <v>2343</v>
      </c>
      <c r="B1875" s="59" t="s">
        <v>2769</v>
      </c>
      <c r="C1875" s="60">
        <v>3727</v>
      </c>
      <c r="D1875" s="59" t="s">
        <v>1695</v>
      </c>
      <c r="E1875" s="78" t="str">
        <f>IFERROR(VLOOKUP($C1875,'2025-26 School Level AAFTE'!$C$2:$L$2349,9,FALSE), "No")</f>
        <v>Yes</v>
      </c>
      <c r="F1875" s="67">
        <f>IFERROR(VLOOKUP($C1875,'2025-26 School Level AAFTE'!$C$2:$J$2349,8,FALSE), 0)</f>
        <v>294.70999999999998</v>
      </c>
      <c r="G1875" s="69">
        <f>IFERROR(IF(E1875= "yes",VLOOKUP(C1875,Summary!$B:$I,6,0),0),0)</f>
        <v>0</v>
      </c>
      <c r="H1875" s="68">
        <f t="shared" si="311"/>
        <v>294.70999999999998</v>
      </c>
      <c r="I1875" s="110">
        <f>VLOOKUP($A1875,'2026-27 Salary &amp; Benefits'!$A:$I,3,FALSE)</f>
        <v>1</v>
      </c>
      <c r="J1875" s="110">
        <f>VLOOKUP($A1875,'2026-27 Salary &amp; Benefits'!$A:$I,4,FALSE)</f>
        <v>1</v>
      </c>
      <c r="K1875" s="101">
        <f t="shared" si="312"/>
        <v>294.70999999999998</v>
      </c>
      <c r="L1875" s="100">
        <f t="shared" si="313"/>
        <v>0.86399999999999999</v>
      </c>
      <c r="M1875" s="102">
        <f>'2026-27 Salary &amp; Benefits'!$E$6</f>
        <v>78209</v>
      </c>
      <c r="N1875" s="102">
        <f>'2026-27 Salary &amp; Benefits'!$F$6</f>
        <v>82248</v>
      </c>
      <c r="O1875" s="7">
        <f t="shared" si="314"/>
        <v>67572.58</v>
      </c>
      <c r="P1875" s="7">
        <f t="shared" si="315"/>
        <v>3489.6900000000023</v>
      </c>
      <c r="Q1875" s="7">
        <f>'2026-27 Salary &amp; Benefits'!G$6</f>
        <v>16817.759999999998</v>
      </c>
      <c r="R1875" s="103">
        <f>'2026-27 Salary &amp; Benefits'!H$6</f>
        <v>0.16020000000000001</v>
      </c>
      <c r="S1875" s="103">
        <f>'2026-27 Salary &amp; Benefits'!I$6</f>
        <v>0.15390000000000001</v>
      </c>
      <c r="T1875" s="7">
        <f t="shared" si="316"/>
        <v>25892.74</v>
      </c>
      <c r="U1875" s="7">
        <f t="shared" si="317"/>
        <v>1184.3699999999999</v>
      </c>
      <c r="V1875" s="7">
        <f t="shared" si="318"/>
        <v>182.27</v>
      </c>
      <c r="W1875" s="7">
        <f t="shared" si="319"/>
        <v>1366.6399999999999</v>
      </c>
      <c r="X1875" s="18">
        <f t="shared" si="320"/>
        <v>98321.650000000009</v>
      </c>
      <c r="Y1875" s="2"/>
      <c r="Z1875" s="2"/>
      <c r="AA1875" s="2"/>
      <c r="AB1875" s="2"/>
      <c r="AC1875" s="2"/>
      <c r="AD1875" s="2"/>
      <c r="AE1875" s="2"/>
      <c r="AF1875" s="2"/>
      <c r="AG1875" s="2"/>
      <c r="AH1875" s="2"/>
      <c r="AI1875" s="2"/>
      <c r="AJ1875" s="2"/>
      <c r="AK1875" s="2"/>
      <c r="AL1875" s="2"/>
      <c r="AM1875" s="2"/>
      <c r="AN1875" s="2"/>
      <c r="AO1875" s="2"/>
      <c r="AP1875" s="2"/>
      <c r="AQ1875" s="2"/>
      <c r="AR1875" s="2"/>
      <c r="AS1875" s="2"/>
      <c r="AT1875" s="2"/>
      <c r="AU1875" s="2"/>
      <c r="AV1875" s="2"/>
      <c r="AW1875" s="2"/>
      <c r="AX1875" s="2"/>
      <c r="AY1875" s="2"/>
      <c r="AZ1875" s="2"/>
      <c r="BA1875" s="2"/>
      <c r="BB1875" s="2"/>
      <c r="BC1875" s="2"/>
      <c r="BD1875" s="2"/>
      <c r="BE1875" s="2"/>
      <c r="BF1875" s="2"/>
      <c r="BG1875" s="2"/>
      <c r="BH1875" s="2"/>
      <c r="BI1875" s="2"/>
      <c r="BJ1875" s="2"/>
      <c r="BK1875" s="2"/>
      <c r="BL1875" s="2"/>
      <c r="BM1875" s="2"/>
      <c r="BN1875" s="2"/>
      <c r="BO1875" s="2"/>
      <c r="BP1875" s="2"/>
      <c r="BQ1875" s="2"/>
      <c r="BR1875" s="2"/>
      <c r="BS1875" s="2"/>
      <c r="BT1875" s="2"/>
      <c r="BU1875" s="2"/>
      <c r="BV1875" s="2"/>
      <c r="BW1875" s="2"/>
      <c r="BX1875" s="2"/>
      <c r="BY1875" s="2"/>
      <c r="BZ1875" s="2"/>
      <c r="CA1875" s="2"/>
      <c r="CB1875" s="2"/>
      <c r="CC1875" s="2"/>
      <c r="CD1875" s="2"/>
      <c r="CE1875" s="2"/>
      <c r="CF1875" s="2"/>
      <c r="CG1875" s="2"/>
      <c r="CH1875" s="2"/>
      <c r="CI1875" s="2"/>
      <c r="CJ1875" s="2"/>
      <c r="CK1875" s="2"/>
      <c r="CL1875" s="2"/>
      <c r="CM1875" s="2"/>
      <c r="CN1875" s="2"/>
      <c r="CO1875" s="2"/>
      <c r="CP1875" s="2"/>
      <c r="CQ1875" s="2"/>
      <c r="CR1875" s="2"/>
      <c r="CS1875" s="2"/>
      <c r="CT1875" s="2"/>
      <c r="CU1875" s="2"/>
      <c r="CV1875" s="2"/>
      <c r="CW1875" s="2"/>
      <c r="CX1875" s="2"/>
      <c r="CY1875" s="2"/>
      <c r="CZ1875" s="2"/>
      <c r="DA1875" s="2"/>
      <c r="DB1875" s="2"/>
      <c r="DC1875" s="2"/>
      <c r="DD1875" s="2"/>
      <c r="DE1875" s="2"/>
      <c r="DF1875" s="2"/>
      <c r="DG1875" s="2"/>
      <c r="DH1875" s="2"/>
      <c r="DI1875" s="2"/>
      <c r="DJ1875" s="2"/>
      <c r="DK1875" s="2"/>
      <c r="DL1875" s="2"/>
      <c r="DM1875" s="2"/>
      <c r="DN1875" s="2"/>
      <c r="DO1875" s="2"/>
      <c r="DP1875" s="2"/>
      <c r="DQ1875" s="2"/>
      <c r="DR1875" s="2"/>
      <c r="DS1875" s="2"/>
      <c r="DT1875" s="2"/>
      <c r="DU1875" s="2"/>
      <c r="DV1875" s="2"/>
      <c r="DW1875" s="2"/>
      <c r="DX1875" s="2"/>
      <c r="DY1875" s="2"/>
      <c r="DZ1875" s="2"/>
      <c r="EA1875" s="2"/>
      <c r="EB1875" s="2"/>
      <c r="EC1875" s="2"/>
      <c r="ED1875" s="2"/>
      <c r="EE1875" s="2"/>
      <c r="EF1875" s="2"/>
      <c r="EG1875" s="2"/>
      <c r="EH1875" s="2"/>
      <c r="EI1875" s="2"/>
      <c r="EJ1875" s="2"/>
      <c r="EK1875" s="2"/>
      <c r="EL1875" s="2"/>
      <c r="EM1875" s="2"/>
      <c r="EN1875" s="2"/>
      <c r="EO1875" s="2"/>
      <c r="EP1875" s="2"/>
      <c r="EQ1875" s="2"/>
      <c r="ER1875" s="2"/>
      <c r="ES1875" s="2"/>
      <c r="ET1875" s="2"/>
      <c r="EU1875" s="2"/>
      <c r="EV1875" s="2"/>
      <c r="EW1875" s="2"/>
      <c r="EX1875" s="2"/>
      <c r="EY1875" s="2"/>
      <c r="EZ1875" s="2"/>
      <c r="FA1875" s="2"/>
      <c r="FB1875" s="2"/>
      <c r="FC1875" s="2"/>
    </row>
    <row r="1876" spans="1:159" s="4" customFormat="1">
      <c r="A1876" s="50" t="s">
        <v>2343</v>
      </c>
      <c r="B1876" s="59" t="s">
        <v>2769</v>
      </c>
      <c r="C1876" s="60">
        <v>3758</v>
      </c>
      <c r="D1876" s="59" t="s">
        <v>1696</v>
      </c>
      <c r="E1876" s="78" t="str">
        <f>IFERROR(VLOOKUP($C1876,'2025-26 School Level AAFTE'!$C$2:$L$2349,9,FALSE), "No")</f>
        <v>Yes</v>
      </c>
      <c r="F1876" s="67">
        <f>IFERROR(VLOOKUP($C1876,'2025-26 School Level AAFTE'!$C$2:$J$2349,8,FALSE), 0)</f>
        <v>424.27</v>
      </c>
      <c r="G1876" s="69">
        <f>IFERROR(IF(E1876= "yes",VLOOKUP(C1876,Summary!$B:$I,6,0),0),0)</f>
        <v>0</v>
      </c>
      <c r="H1876" s="68">
        <f t="shared" si="311"/>
        <v>424.27</v>
      </c>
      <c r="I1876" s="110">
        <f>VLOOKUP($A1876,'2026-27 Salary &amp; Benefits'!$A:$I,3,FALSE)</f>
        <v>1</v>
      </c>
      <c r="J1876" s="110">
        <f>VLOOKUP($A1876,'2026-27 Salary &amp; Benefits'!$A:$I,4,FALSE)</f>
        <v>1</v>
      </c>
      <c r="K1876" s="101">
        <f t="shared" si="312"/>
        <v>424.27</v>
      </c>
      <c r="L1876" s="100">
        <f t="shared" si="313"/>
        <v>1.2450000000000001</v>
      </c>
      <c r="M1876" s="102">
        <f>'2026-27 Salary &amp; Benefits'!$E$6</f>
        <v>78209</v>
      </c>
      <c r="N1876" s="102">
        <f>'2026-27 Salary &amp; Benefits'!$F$6</f>
        <v>82248</v>
      </c>
      <c r="O1876" s="7">
        <f t="shared" si="314"/>
        <v>97370.21</v>
      </c>
      <c r="P1876" s="7">
        <f t="shared" si="315"/>
        <v>5028.5499999999884</v>
      </c>
      <c r="Q1876" s="7">
        <f>'2026-27 Salary &amp; Benefits'!G$6</f>
        <v>16817.759999999998</v>
      </c>
      <c r="R1876" s="103">
        <f>'2026-27 Salary &amp; Benefits'!H$6</f>
        <v>0.16020000000000001</v>
      </c>
      <c r="S1876" s="103">
        <f>'2026-27 Salary &amp; Benefits'!I$6</f>
        <v>0.15390000000000001</v>
      </c>
      <c r="T1876" s="7">
        <f t="shared" si="316"/>
        <v>37310.71</v>
      </c>
      <c r="U1876" s="7">
        <f t="shared" si="317"/>
        <v>1706.65</v>
      </c>
      <c r="V1876" s="7">
        <f t="shared" si="318"/>
        <v>262.64999999999998</v>
      </c>
      <c r="W1876" s="7">
        <f t="shared" si="319"/>
        <v>1969.3000000000002</v>
      </c>
      <c r="X1876" s="18">
        <f t="shared" si="320"/>
        <v>141678.76999999999</v>
      </c>
      <c r="Y1876" s="2"/>
      <c r="Z1876" s="2"/>
      <c r="AA1876" s="2"/>
      <c r="AB1876" s="2"/>
      <c r="AC1876" s="2"/>
      <c r="AD1876" s="2"/>
      <c r="AE1876" s="2"/>
      <c r="AF1876" s="2"/>
      <c r="AG1876" s="2"/>
      <c r="AH1876" s="2"/>
      <c r="AI1876" s="2"/>
      <c r="AJ1876" s="2"/>
      <c r="AK1876" s="2"/>
      <c r="AL1876" s="2"/>
      <c r="AM1876" s="2"/>
      <c r="AN1876" s="2"/>
      <c r="AO1876" s="2"/>
      <c r="AP1876" s="2"/>
      <c r="AQ1876" s="2"/>
      <c r="AR1876" s="2"/>
      <c r="AS1876" s="2"/>
      <c r="AT1876" s="2"/>
      <c r="AU1876" s="2"/>
      <c r="AV1876" s="2"/>
      <c r="AW1876" s="2"/>
      <c r="AX1876" s="2"/>
      <c r="AY1876" s="2"/>
      <c r="AZ1876" s="2"/>
      <c r="BA1876" s="2"/>
      <c r="BB1876" s="2"/>
      <c r="BC1876" s="2"/>
      <c r="BD1876" s="2"/>
      <c r="BE1876" s="2"/>
      <c r="BF1876" s="2"/>
      <c r="BG1876" s="2"/>
      <c r="BH1876" s="2"/>
      <c r="BI1876" s="2"/>
      <c r="BJ1876" s="2"/>
      <c r="BK1876" s="2"/>
      <c r="BL1876" s="2"/>
      <c r="BM1876" s="2"/>
      <c r="BN1876" s="2"/>
      <c r="BO1876" s="2"/>
      <c r="BP1876" s="2"/>
      <c r="BQ1876" s="2"/>
      <c r="BR1876" s="2"/>
      <c r="BS1876" s="2"/>
      <c r="BT1876" s="2"/>
      <c r="BU1876" s="2"/>
      <c r="BV1876" s="2"/>
      <c r="BW1876" s="2"/>
      <c r="BX1876" s="2"/>
      <c r="BY1876" s="2"/>
      <c r="BZ1876" s="2"/>
      <c r="CA1876" s="2"/>
      <c r="CB1876" s="2"/>
      <c r="CC1876" s="2"/>
      <c r="CD1876" s="2"/>
      <c r="CE1876" s="2"/>
      <c r="CF1876" s="2"/>
      <c r="CG1876" s="2"/>
      <c r="CH1876" s="2"/>
      <c r="CI1876" s="2"/>
      <c r="CJ1876" s="2"/>
      <c r="CK1876" s="2"/>
      <c r="CL1876" s="2"/>
      <c r="CM1876" s="2"/>
      <c r="CN1876" s="2"/>
      <c r="CO1876" s="2"/>
      <c r="CP1876" s="2"/>
      <c r="CQ1876" s="2"/>
      <c r="CR1876" s="2"/>
      <c r="CS1876" s="2"/>
      <c r="CT1876" s="2"/>
      <c r="CU1876" s="2"/>
      <c r="CV1876" s="2"/>
      <c r="CW1876" s="2"/>
      <c r="CX1876" s="2"/>
      <c r="CY1876" s="2"/>
      <c r="CZ1876" s="2"/>
      <c r="DA1876" s="2"/>
      <c r="DB1876" s="2"/>
      <c r="DC1876" s="2"/>
      <c r="DD1876" s="2"/>
      <c r="DE1876" s="2"/>
      <c r="DF1876" s="2"/>
      <c r="DG1876" s="2"/>
      <c r="DH1876" s="2"/>
      <c r="DI1876" s="2"/>
      <c r="DJ1876" s="2"/>
      <c r="DK1876" s="2"/>
      <c r="DL1876" s="2"/>
      <c r="DM1876" s="2"/>
      <c r="DN1876" s="2"/>
      <c r="DO1876" s="2"/>
      <c r="DP1876" s="2"/>
      <c r="DQ1876" s="2"/>
      <c r="DR1876" s="2"/>
      <c r="DS1876" s="2"/>
      <c r="DT1876" s="2"/>
      <c r="DU1876" s="2"/>
      <c r="DV1876" s="2"/>
      <c r="DW1876" s="2"/>
      <c r="DX1876" s="2"/>
      <c r="DY1876" s="2"/>
      <c r="DZ1876" s="2"/>
      <c r="EA1876" s="2"/>
      <c r="EB1876" s="2"/>
      <c r="EC1876" s="2"/>
      <c r="ED1876" s="2"/>
      <c r="EE1876" s="2"/>
      <c r="EF1876" s="2"/>
      <c r="EG1876" s="2"/>
      <c r="EH1876" s="2"/>
      <c r="EI1876" s="2"/>
      <c r="EJ1876" s="2"/>
      <c r="EK1876" s="2"/>
      <c r="EL1876" s="2"/>
      <c r="EM1876" s="2"/>
      <c r="EN1876" s="2"/>
      <c r="EO1876" s="2"/>
      <c r="EP1876" s="2"/>
      <c r="EQ1876" s="2"/>
      <c r="ER1876" s="2"/>
      <c r="ES1876" s="2"/>
      <c r="ET1876" s="2"/>
      <c r="EU1876" s="2"/>
      <c r="EV1876" s="2"/>
      <c r="EW1876" s="2"/>
      <c r="EX1876" s="2"/>
      <c r="EY1876" s="2"/>
      <c r="EZ1876" s="2"/>
      <c r="FA1876" s="2"/>
      <c r="FB1876" s="2"/>
      <c r="FC1876" s="2"/>
    </row>
    <row r="1877" spans="1:159" s="4" customFormat="1">
      <c r="A1877" s="50" t="s">
        <v>2343</v>
      </c>
      <c r="B1877" s="59" t="s">
        <v>2769</v>
      </c>
      <c r="C1877" s="58">
        <v>3258</v>
      </c>
      <c r="D1877" s="57" t="s">
        <v>1689</v>
      </c>
      <c r="E1877" s="78" t="str">
        <f>IFERROR(VLOOKUP($C1877,'2025-26 School Level AAFTE'!$C$2:$L$2349,9,FALSE), "No")</f>
        <v>Yes</v>
      </c>
      <c r="F1877" s="67">
        <f>IFERROR(VLOOKUP($C1877,'2025-26 School Level AAFTE'!$C$2:$J$2349,8,FALSE), 0)</f>
        <v>545.78</v>
      </c>
      <c r="G1877" s="69">
        <f>IFERROR(IF(E1877= "yes",VLOOKUP(C1877,Summary!$B:$I,6,0),0),0)</f>
        <v>0</v>
      </c>
      <c r="H1877" s="68">
        <f t="shared" si="311"/>
        <v>545.78</v>
      </c>
      <c r="I1877" s="110">
        <f>VLOOKUP($A1877,'2026-27 Salary &amp; Benefits'!$A:$I,3,FALSE)</f>
        <v>1</v>
      </c>
      <c r="J1877" s="110">
        <f>VLOOKUP($A1877,'2026-27 Salary &amp; Benefits'!$A:$I,4,FALSE)</f>
        <v>1</v>
      </c>
      <c r="K1877" s="101">
        <f t="shared" si="312"/>
        <v>545.78</v>
      </c>
      <c r="L1877" s="100">
        <f t="shared" si="313"/>
        <v>1.601</v>
      </c>
      <c r="M1877" s="102">
        <f>'2026-27 Salary &amp; Benefits'!$E$6</f>
        <v>78209</v>
      </c>
      <c r="N1877" s="102">
        <f>'2026-27 Salary &amp; Benefits'!$F$6</f>
        <v>82248</v>
      </c>
      <c r="O1877" s="7">
        <f t="shared" si="314"/>
        <v>125212.61</v>
      </c>
      <c r="P1877" s="7">
        <f t="shared" si="315"/>
        <v>6466.4399999999878</v>
      </c>
      <c r="Q1877" s="7">
        <f>'2026-27 Salary &amp; Benefits'!G$6</f>
        <v>16817.759999999998</v>
      </c>
      <c r="R1877" s="103">
        <f>'2026-27 Salary &amp; Benefits'!H$6</f>
        <v>0.16020000000000001</v>
      </c>
      <c r="S1877" s="103">
        <f>'2026-27 Salary &amp; Benefits'!I$6</f>
        <v>0.15390000000000001</v>
      </c>
      <c r="T1877" s="7">
        <f t="shared" si="316"/>
        <v>47979.48</v>
      </c>
      <c r="U1877" s="7">
        <f t="shared" si="317"/>
        <v>2194.65</v>
      </c>
      <c r="V1877" s="7">
        <f t="shared" si="318"/>
        <v>337.76</v>
      </c>
      <c r="W1877" s="7">
        <f t="shared" si="319"/>
        <v>2532.41</v>
      </c>
      <c r="X1877" s="18">
        <f t="shared" si="320"/>
        <v>182190.93999999997</v>
      </c>
      <c r="Y1877" s="2"/>
      <c r="Z1877" s="2"/>
      <c r="AA1877" s="2"/>
      <c r="AB1877" s="2"/>
      <c r="AC1877" s="2"/>
      <c r="AD1877" s="2"/>
      <c r="AE1877" s="2"/>
      <c r="AF1877" s="2"/>
      <c r="AG1877" s="2"/>
      <c r="AH1877" s="2"/>
      <c r="AI1877" s="2"/>
      <c r="AJ1877" s="2"/>
      <c r="AK1877" s="2"/>
      <c r="AL1877" s="2"/>
      <c r="AM1877" s="2"/>
      <c r="AN1877" s="2"/>
      <c r="AO1877" s="2"/>
      <c r="AP1877" s="2"/>
      <c r="AQ1877" s="2"/>
      <c r="AR1877" s="2"/>
      <c r="AS1877" s="2"/>
      <c r="AT1877" s="2"/>
      <c r="AU1877" s="2"/>
      <c r="AV1877" s="2"/>
      <c r="AW1877" s="2"/>
      <c r="AX1877" s="2"/>
      <c r="AY1877" s="2"/>
      <c r="AZ1877" s="2"/>
      <c r="BA1877" s="2"/>
      <c r="BB1877" s="2"/>
      <c r="BC1877" s="2"/>
      <c r="BD1877" s="2"/>
      <c r="BE1877" s="2"/>
      <c r="BF1877" s="2"/>
      <c r="BG1877" s="2"/>
      <c r="BH1877" s="2"/>
      <c r="BI1877" s="2"/>
      <c r="BJ1877" s="2"/>
      <c r="BK1877" s="2"/>
      <c r="BL1877" s="2"/>
      <c r="BM1877" s="2"/>
      <c r="BN1877" s="2"/>
      <c r="BO1877" s="2"/>
      <c r="BP1877" s="2"/>
      <c r="BQ1877" s="2"/>
      <c r="BR1877" s="2"/>
      <c r="BS1877" s="2"/>
      <c r="BT1877" s="2"/>
      <c r="BU1877" s="2"/>
      <c r="BV1877" s="2"/>
      <c r="BW1877" s="2"/>
      <c r="BX1877" s="2"/>
      <c r="BY1877" s="2"/>
      <c r="BZ1877" s="2"/>
      <c r="CA1877" s="2"/>
      <c r="CB1877" s="2"/>
      <c r="CC1877" s="2"/>
      <c r="CD1877" s="2"/>
      <c r="CE1877" s="2"/>
      <c r="CF1877" s="2"/>
      <c r="CG1877" s="2"/>
      <c r="CH1877" s="2"/>
      <c r="CI1877" s="2"/>
      <c r="CJ1877" s="2"/>
      <c r="CK1877" s="2"/>
      <c r="CL1877" s="2"/>
      <c r="CM1877" s="2"/>
      <c r="CN1877" s="2"/>
      <c r="CO1877" s="2"/>
      <c r="CP1877" s="2"/>
      <c r="CQ1877" s="2"/>
      <c r="CR1877" s="2"/>
      <c r="CS1877" s="2"/>
      <c r="CT1877" s="2"/>
      <c r="CU1877" s="2"/>
      <c r="CV1877" s="2"/>
      <c r="CW1877" s="2"/>
      <c r="CX1877" s="2"/>
      <c r="CY1877" s="2"/>
      <c r="CZ1877" s="2"/>
      <c r="DA1877" s="2"/>
      <c r="DB1877" s="2"/>
      <c r="DC1877" s="2"/>
      <c r="DD1877" s="2"/>
      <c r="DE1877" s="2"/>
      <c r="DF1877" s="2"/>
      <c r="DG1877" s="2"/>
      <c r="DH1877" s="2"/>
      <c r="DI1877" s="2"/>
      <c r="DJ1877" s="2"/>
      <c r="DK1877" s="2"/>
      <c r="DL1877" s="2"/>
      <c r="DM1877" s="2"/>
      <c r="DN1877" s="2"/>
      <c r="DO1877" s="2"/>
      <c r="DP1877" s="2"/>
      <c r="DQ1877" s="2"/>
      <c r="DR1877" s="2"/>
      <c r="DS1877" s="2"/>
      <c r="DT1877" s="2"/>
      <c r="DU1877" s="2"/>
      <c r="DV1877" s="2"/>
      <c r="DW1877" s="2"/>
      <c r="DX1877" s="2"/>
      <c r="DY1877" s="2"/>
      <c r="DZ1877" s="2"/>
      <c r="EA1877" s="2"/>
      <c r="EB1877" s="2"/>
      <c r="EC1877" s="2"/>
      <c r="ED1877" s="2"/>
      <c r="EE1877" s="2"/>
      <c r="EF1877" s="2"/>
      <c r="EG1877" s="2"/>
      <c r="EH1877" s="2"/>
      <c r="EI1877" s="2"/>
      <c r="EJ1877" s="2"/>
      <c r="EK1877" s="2"/>
      <c r="EL1877" s="2"/>
      <c r="EM1877" s="2"/>
      <c r="EN1877" s="2"/>
      <c r="EO1877" s="2"/>
      <c r="EP1877" s="2"/>
      <c r="EQ1877" s="2"/>
      <c r="ER1877" s="2"/>
      <c r="ES1877" s="2"/>
      <c r="ET1877" s="2"/>
      <c r="EU1877" s="2"/>
      <c r="EV1877" s="2"/>
      <c r="EW1877" s="2"/>
      <c r="EX1877" s="2"/>
      <c r="EY1877" s="2"/>
      <c r="EZ1877" s="2"/>
      <c r="FA1877" s="2"/>
      <c r="FB1877" s="2"/>
      <c r="FC1877" s="2"/>
    </row>
    <row r="1878" spans="1:159" s="4" customFormat="1">
      <c r="A1878" s="50" t="s">
        <v>2343</v>
      </c>
      <c r="B1878" s="59" t="s">
        <v>2769</v>
      </c>
      <c r="C1878" s="60">
        <v>3729</v>
      </c>
      <c r="D1878" s="59" t="s">
        <v>442</v>
      </c>
      <c r="E1878" s="78" t="str">
        <f>IFERROR(VLOOKUP($C1878,'2025-26 School Level AAFTE'!$C$2:$L$2349,9,FALSE), "No")</f>
        <v>Yes</v>
      </c>
      <c r="F1878" s="67">
        <f>IFERROR(VLOOKUP($C1878,'2025-26 School Level AAFTE'!$C$2:$J$2349,8,FALSE), 0)</f>
        <v>259.79999999999995</v>
      </c>
      <c r="G1878" s="69">
        <f>IFERROR(IF(E1878= "yes",VLOOKUP(C1878,Summary!$B:$I,6,0),0),0)</f>
        <v>0</v>
      </c>
      <c r="H1878" s="68">
        <f t="shared" si="311"/>
        <v>259.79999999999995</v>
      </c>
      <c r="I1878" s="110">
        <f>VLOOKUP($A1878,'2026-27 Salary &amp; Benefits'!$A:$I,3,FALSE)</f>
        <v>1</v>
      </c>
      <c r="J1878" s="110">
        <f>VLOOKUP($A1878,'2026-27 Salary &amp; Benefits'!$A:$I,4,FALSE)</f>
        <v>1</v>
      </c>
      <c r="K1878" s="101">
        <f t="shared" si="312"/>
        <v>259.79999999999995</v>
      </c>
      <c r="L1878" s="100">
        <f t="shared" si="313"/>
        <v>0.76200000000000001</v>
      </c>
      <c r="M1878" s="102">
        <f>'2026-27 Salary &amp; Benefits'!$E$6</f>
        <v>78209</v>
      </c>
      <c r="N1878" s="102">
        <f>'2026-27 Salary &amp; Benefits'!$F$6</f>
        <v>82248</v>
      </c>
      <c r="O1878" s="7">
        <f t="shared" si="314"/>
        <v>59595.26</v>
      </c>
      <c r="P1878" s="7">
        <f t="shared" si="315"/>
        <v>3077.7200000000012</v>
      </c>
      <c r="Q1878" s="7">
        <f>'2026-27 Salary &amp; Benefits'!G$6</f>
        <v>16817.759999999998</v>
      </c>
      <c r="R1878" s="103">
        <f>'2026-27 Salary &amp; Benefits'!H$6</f>
        <v>0.16020000000000001</v>
      </c>
      <c r="S1878" s="103">
        <f>'2026-27 Salary &amp; Benefits'!I$6</f>
        <v>0.15390000000000001</v>
      </c>
      <c r="T1878" s="7">
        <f t="shared" si="316"/>
        <v>22835.95</v>
      </c>
      <c r="U1878" s="7">
        <f t="shared" si="317"/>
        <v>1044.55</v>
      </c>
      <c r="V1878" s="7">
        <f t="shared" si="318"/>
        <v>160.76</v>
      </c>
      <c r="W1878" s="7">
        <f t="shared" si="319"/>
        <v>1205.31</v>
      </c>
      <c r="X1878" s="18">
        <f t="shared" si="320"/>
        <v>86714.240000000005</v>
      </c>
      <c r="Y1878" s="2"/>
      <c r="Z1878" s="2"/>
      <c r="AA1878" s="2"/>
      <c r="AB1878" s="2"/>
      <c r="AC1878" s="2"/>
      <c r="AD1878" s="2"/>
      <c r="AE1878" s="2"/>
      <c r="AF1878" s="2"/>
      <c r="AG1878" s="2"/>
      <c r="AH1878" s="2"/>
      <c r="AI1878" s="2"/>
      <c r="AJ1878" s="2"/>
      <c r="AK1878" s="2"/>
      <c r="AL1878" s="2"/>
      <c r="AM1878" s="2"/>
      <c r="AN1878" s="2"/>
      <c r="AO1878" s="2"/>
      <c r="AP1878" s="2"/>
      <c r="AQ1878" s="2"/>
      <c r="AR1878" s="2"/>
      <c r="AS1878" s="2"/>
      <c r="AT1878" s="2"/>
      <c r="AU1878" s="2"/>
      <c r="AV1878" s="2"/>
      <c r="AW1878" s="2"/>
      <c r="AX1878" s="2"/>
      <c r="AY1878" s="2"/>
      <c r="AZ1878" s="2"/>
      <c r="BA1878" s="2"/>
      <c r="BB1878" s="2"/>
      <c r="BC1878" s="2"/>
      <c r="BD1878" s="2"/>
      <c r="BE1878" s="2"/>
      <c r="BF1878" s="2"/>
      <c r="BG1878" s="2"/>
      <c r="BH1878" s="2"/>
      <c r="BI1878" s="2"/>
      <c r="BJ1878" s="2"/>
      <c r="BK1878" s="2"/>
      <c r="BL1878" s="2"/>
      <c r="BM1878" s="2"/>
      <c r="BN1878" s="2"/>
      <c r="BO1878" s="2"/>
      <c r="BP1878" s="2"/>
      <c r="BQ1878" s="2"/>
      <c r="BR1878" s="2"/>
      <c r="BS1878" s="2"/>
      <c r="BT1878" s="2"/>
      <c r="BU1878" s="2"/>
      <c r="BV1878" s="2"/>
      <c r="BW1878" s="2"/>
      <c r="BX1878" s="2"/>
      <c r="BY1878" s="2"/>
      <c r="BZ1878" s="2"/>
      <c r="CA1878" s="2"/>
      <c r="CB1878" s="2"/>
      <c r="CC1878" s="2"/>
      <c r="CD1878" s="2"/>
      <c r="CE1878" s="2"/>
      <c r="CF1878" s="2"/>
      <c r="CG1878" s="2"/>
      <c r="CH1878" s="2"/>
      <c r="CI1878" s="2"/>
      <c r="CJ1878" s="2"/>
      <c r="CK1878" s="2"/>
      <c r="CL1878" s="2"/>
      <c r="CM1878" s="2"/>
      <c r="CN1878" s="2"/>
      <c r="CO1878" s="2"/>
      <c r="CP1878" s="2"/>
      <c r="CQ1878" s="2"/>
      <c r="CR1878" s="2"/>
      <c r="CS1878" s="2"/>
      <c r="CT1878" s="2"/>
      <c r="CU1878" s="2"/>
      <c r="CV1878" s="2"/>
      <c r="CW1878" s="2"/>
      <c r="CX1878" s="2"/>
      <c r="CY1878" s="2"/>
      <c r="CZ1878" s="2"/>
      <c r="DA1878" s="2"/>
      <c r="DB1878" s="2"/>
      <c r="DC1878" s="2"/>
      <c r="DD1878" s="2"/>
      <c r="DE1878" s="2"/>
      <c r="DF1878" s="2"/>
      <c r="DG1878" s="2"/>
      <c r="DH1878" s="2"/>
      <c r="DI1878" s="2"/>
      <c r="DJ1878" s="2"/>
      <c r="DK1878" s="2"/>
      <c r="DL1878" s="2"/>
      <c r="DM1878" s="2"/>
      <c r="DN1878" s="2"/>
      <c r="DO1878" s="2"/>
      <c r="DP1878" s="2"/>
      <c r="DQ1878" s="2"/>
      <c r="DR1878" s="2"/>
      <c r="DS1878" s="2"/>
      <c r="DT1878" s="2"/>
      <c r="DU1878" s="2"/>
      <c r="DV1878" s="2"/>
      <c r="DW1878" s="2"/>
      <c r="DX1878" s="2"/>
      <c r="DY1878" s="2"/>
      <c r="DZ1878" s="2"/>
      <c r="EA1878" s="2"/>
      <c r="EB1878" s="2"/>
      <c r="EC1878" s="2"/>
      <c r="ED1878" s="2"/>
      <c r="EE1878" s="2"/>
      <c r="EF1878" s="2"/>
      <c r="EG1878" s="2"/>
      <c r="EH1878" s="2"/>
      <c r="EI1878" s="2"/>
      <c r="EJ1878" s="2"/>
      <c r="EK1878" s="2"/>
      <c r="EL1878" s="2"/>
      <c r="EM1878" s="2"/>
      <c r="EN1878" s="2"/>
      <c r="EO1878" s="2"/>
      <c r="EP1878" s="2"/>
      <c r="EQ1878" s="2"/>
      <c r="ER1878" s="2"/>
      <c r="ES1878" s="2"/>
      <c r="ET1878" s="2"/>
      <c r="EU1878" s="2"/>
      <c r="EV1878" s="2"/>
      <c r="EW1878" s="2"/>
      <c r="EX1878" s="2"/>
      <c r="EY1878" s="2"/>
      <c r="EZ1878" s="2"/>
      <c r="FA1878" s="2"/>
      <c r="FB1878" s="2"/>
      <c r="FC1878" s="2"/>
    </row>
    <row r="1879" spans="1:159" s="4" customFormat="1">
      <c r="A1879" s="50" t="s">
        <v>2343</v>
      </c>
      <c r="B1879" s="59" t="s">
        <v>2769</v>
      </c>
      <c r="C1879" s="60">
        <v>3007</v>
      </c>
      <c r="D1879" s="59" t="s">
        <v>1683</v>
      </c>
      <c r="E1879" s="78" t="str">
        <f>IFERROR(VLOOKUP($C1879,'2025-26 School Level AAFTE'!$C$2:$L$2349,9,FALSE), "No")</f>
        <v>No</v>
      </c>
      <c r="F1879" s="67">
        <f>IFERROR(VLOOKUP($C1879,'2025-26 School Level AAFTE'!$C$2:$J$2349,8,FALSE), 0)</f>
        <v>487.68</v>
      </c>
      <c r="G1879" s="69">
        <f>IFERROR(IF(E1879= "yes",VLOOKUP(C1879,Summary!$B:$I,6,0),0),0)</f>
        <v>0</v>
      </c>
      <c r="H1879" s="68">
        <f t="shared" si="311"/>
        <v>0</v>
      </c>
      <c r="I1879" s="110">
        <f>VLOOKUP($A1879,'2026-27 Salary &amp; Benefits'!$A:$I,3,FALSE)</f>
        <v>1</v>
      </c>
      <c r="J1879" s="110">
        <f>VLOOKUP($A1879,'2026-27 Salary &amp; Benefits'!$A:$I,4,FALSE)</f>
        <v>1</v>
      </c>
      <c r="K1879" s="101">
        <f t="shared" si="312"/>
        <v>0</v>
      </c>
      <c r="L1879" s="100">
        <f t="shared" si="313"/>
        <v>0</v>
      </c>
      <c r="M1879" s="102">
        <f>'2026-27 Salary &amp; Benefits'!$E$6</f>
        <v>78209</v>
      </c>
      <c r="N1879" s="102">
        <f>'2026-27 Salary &amp; Benefits'!$F$6</f>
        <v>82248</v>
      </c>
      <c r="O1879" s="7">
        <f t="shared" si="314"/>
        <v>0</v>
      </c>
      <c r="P1879" s="7">
        <f t="shared" si="315"/>
        <v>0</v>
      </c>
      <c r="Q1879" s="7">
        <f>'2026-27 Salary &amp; Benefits'!G$6</f>
        <v>16817.759999999998</v>
      </c>
      <c r="R1879" s="103">
        <f>'2026-27 Salary &amp; Benefits'!H$6</f>
        <v>0.16020000000000001</v>
      </c>
      <c r="S1879" s="103">
        <f>'2026-27 Salary &amp; Benefits'!I$6</f>
        <v>0.15390000000000001</v>
      </c>
      <c r="T1879" s="7">
        <f t="shared" si="316"/>
        <v>0</v>
      </c>
      <c r="U1879" s="7">
        <f t="shared" si="317"/>
        <v>0</v>
      </c>
      <c r="V1879" s="7">
        <f t="shared" si="318"/>
        <v>0</v>
      </c>
      <c r="W1879" s="7">
        <f t="shared" si="319"/>
        <v>0</v>
      </c>
      <c r="X1879" s="18">
        <f t="shared" si="320"/>
        <v>0</v>
      </c>
      <c r="Y1879" s="2"/>
      <c r="Z1879" s="2"/>
      <c r="AA1879" s="2"/>
      <c r="AB1879" s="2"/>
      <c r="AC1879" s="2"/>
      <c r="AD1879" s="2"/>
      <c r="AE1879" s="2"/>
      <c r="AF1879" s="2"/>
      <c r="AG1879" s="2"/>
      <c r="AH1879" s="2"/>
      <c r="AI1879" s="2"/>
      <c r="AJ1879" s="2"/>
      <c r="AK1879" s="2"/>
      <c r="AL1879" s="2"/>
      <c r="AM1879" s="2"/>
      <c r="AN1879" s="2"/>
      <c r="AO1879" s="2"/>
      <c r="AP1879" s="2"/>
      <c r="AQ1879" s="2"/>
      <c r="AR1879" s="2"/>
      <c r="AS1879" s="2"/>
      <c r="AT1879" s="2"/>
      <c r="AU1879" s="2"/>
      <c r="AV1879" s="2"/>
      <c r="AW1879" s="2"/>
      <c r="AX1879" s="2"/>
      <c r="AY1879" s="2"/>
      <c r="AZ1879" s="2"/>
      <c r="BA1879" s="2"/>
      <c r="BB1879" s="2"/>
      <c r="BC1879" s="2"/>
      <c r="BD1879" s="2"/>
      <c r="BE1879" s="2"/>
      <c r="BF1879" s="2"/>
      <c r="BG1879" s="2"/>
      <c r="BH1879" s="2"/>
      <c r="BI1879" s="2"/>
      <c r="BJ1879" s="2"/>
      <c r="BK1879" s="2"/>
      <c r="BL1879" s="2"/>
      <c r="BM1879" s="2"/>
      <c r="BN1879" s="2"/>
      <c r="BO1879" s="2"/>
      <c r="BP1879" s="2"/>
      <c r="BQ1879" s="2"/>
      <c r="BR1879" s="2"/>
      <c r="BS1879" s="2"/>
      <c r="BT1879" s="2"/>
      <c r="BU1879" s="2"/>
      <c r="BV1879" s="2"/>
      <c r="BW1879" s="2"/>
      <c r="BX1879" s="2"/>
      <c r="BY1879" s="2"/>
      <c r="BZ1879" s="2"/>
      <c r="CA1879" s="2"/>
      <c r="CB1879" s="2"/>
      <c r="CC1879" s="2"/>
      <c r="CD1879" s="2"/>
      <c r="CE1879" s="2"/>
      <c r="CF1879" s="2"/>
      <c r="CG1879" s="2"/>
      <c r="CH1879" s="2"/>
      <c r="CI1879" s="2"/>
      <c r="CJ1879" s="2"/>
      <c r="CK1879" s="2"/>
      <c r="CL1879" s="2"/>
      <c r="CM1879" s="2"/>
      <c r="CN1879" s="2"/>
      <c r="CO1879" s="2"/>
      <c r="CP1879" s="2"/>
      <c r="CQ1879" s="2"/>
      <c r="CR1879" s="2"/>
      <c r="CS1879" s="2"/>
      <c r="CT1879" s="2"/>
      <c r="CU1879" s="2"/>
      <c r="CV1879" s="2"/>
      <c r="CW1879" s="2"/>
      <c r="CX1879" s="2"/>
      <c r="CY1879" s="2"/>
      <c r="CZ1879" s="2"/>
      <c r="DA1879" s="2"/>
      <c r="DB1879" s="2"/>
      <c r="DC1879" s="2"/>
      <c r="DD1879" s="2"/>
      <c r="DE1879" s="2"/>
      <c r="DF1879" s="2"/>
      <c r="DG1879" s="2"/>
      <c r="DH1879" s="2"/>
      <c r="DI1879" s="2"/>
      <c r="DJ1879" s="2"/>
      <c r="DK1879" s="2"/>
      <c r="DL1879" s="2"/>
      <c r="DM1879" s="2"/>
      <c r="DN1879" s="2"/>
      <c r="DO1879" s="2"/>
      <c r="DP1879" s="2"/>
      <c r="DQ1879" s="2"/>
      <c r="DR1879" s="2"/>
      <c r="DS1879" s="2"/>
      <c r="DT1879" s="2"/>
      <c r="DU1879" s="2"/>
      <c r="DV1879" s="2"/>
      <c r="DW1879" s="2"/>
      <c r="DX1879" s="2"/>
      <c r="DY1879" s="2"/>
      <c r="DZ1879" s="2"/>
      <c r="EA1879" s="2"/>
      <c r="EB1879" s="2"/>
      <c r="EC1879" s="2"/>
      <c r="ED1879" s="2"/>
      <c r="EE1879" s="2"/>
      <c r="EF1879" s="2"/>
      <c r="EG1879" s="2"/>
      <c r="EH1879" s="2"/>
      <c r="EI1879" s="2"/>
      <c r="EJ1879" s="2"/>
      <c r="EK1879" s="2"/>
      <c r="EL1879" s="2"/>
      <c r="EM1879" s="2"/>
      <c r="EN1879" s="2"/>
      <c r="EO1879" s="2"/>
      <c r="EP1879" s="2"/>
      <c r="EQ1879" s="2"/>
      <c r="ER1879" s="2"/>
      <c r="ES1879" s="2"/>
      <c r="ET1879" s="2"/>
      <c r="EU1879" s="2"/>
      <c r="EV1879" s="2"/>
      <c r="EW1879" s="2"/>
      <c r="EX1879" s="2"/>
      <c r="EY1879" s="2"/>
      <c r="EZ1879" s="2"/>
      <c r="FA1879" s="2"/>
      <c r="FB1879" s="2"/>
      <c r="FC1879" s="2"/>
    </row>
    <row r="1880" spans="1:159" s="4" customFormat="1">
      <c r="A1880" s="50" t="s">
        <v>2343</v>
      </c>
      <c r="B1880" s="59" t="s">
        <v>2769</v>
      </c>
      <c r="C1880" s="60">
        <v>2056</v>
      </c>
      <c r="D1880" s="59" t="s">
        <v>1663</v>
      </c>
      <c r="E1880" s="78" t="str">
        <f>IFERROR(VLOOKUP($C1880,'2025-26 School Level AAFTE'!$C$2:$L$2349,9,FALSE), "No")</f>
        <v>Yes</v>
      </c>
      <c r="F1880" s="67">
        <f>IFERROR(VLOOKUP($C1880,'2025-26 School Level AAFTE'!$C$2:$J$2349,8,FALSE), 0)</f>
        <v>329.19</v>
      </c>
      <c r="G1880" s="69">
        <f>IFERROR(IF(E1880= "yes",VLOOKUP(C1880,Summary!$B:$I,6,0),0),0)</f>
        <v>0</v>
      </c>
      <c r="H1880" s="68">
        <f t="shared" si="311"/>
        <v>329.19</v>
      </c>
      <c r="I1880" s="110">
        <f>VLOOKUP($A1880,'2026-27 Salary &amp; Benefits'!$A:$I,3,FALSE)</f>
        <v>1</v>
      </c>
      <c r="J1880" s="110">
        <f>VLOOKUP($A1880,'2026-27 Salary &amp; Benefits'!$A:$I,4,FALSE)</f>
        <v>1</v>
      </c>
      <c r="K1880" s="101">
        <f t="shared" si="312"/>
        <v>329.19</v>
      </c>
      <c r="L1880" s="100">
        <f t="shared" si="313"/>
        <v>0.96599999999999997</v>
      </c>
      <c r="M1880" s="102">
        <f>'2026-27 Salary &amp; Benefits'!$E$6</f>
        <v>78209</v>
      </c>
      <c r="N1880" s="102">
        <f>'2026-27 Salary &amp; Benefits'!$F$6</f>
        <v>82248</v>
      </c>
      <c r="O1880" s="7">
        <f t="shared" si="314"/>
        <v>75549.89</v>
      </c>
      <c r="P1880" s="7">
        <f t="shared" si="315"/>
        <v>3901.6800000000076</v>
      </c>
      <c r="Q1880" s="7">
        <f>'2026-27 Salary &amp; Benefits'!G$6</f>
        <v>16817.759999999998</v>
      </c>
      <c r="R1880" s="103">
        <f>'2026-27 Salary &amp; Benefits'!H$6</f>
        <v>0.16020000000000001</v>
      </c>
      <c r="S1880" s="103">
        <f>'2026-27 Salary &amp; Benefits'!I$6</f>
        <v>0.15390000000000001</v>
      </c>
      <c r="T1880" s="7">
        <f t="shared" si="316"/>
        <v>28949.52</v>
      </c>
      <c r="U1880" s="7">
        <f t="shared" si="317"/>
        <v>1324.19</v>
      </c>
      <c r="V1880" s="7">
        <f t="shared" si="318"/>
        <v>203.79</v>
      </c>
      <c r="W1880" s="7">
        <f t="shared" si="319"/>
        <v>1527.98</v>
      </c>
      <c r="X1880" s="18">
        <f t="shared" si="320"/>
        <v>109929.07</v>
      </c>
      <c r="Y1880" s="2"/>
      <c r="Z1880" s="2"/>
      <c r="AA1880" s="2"/>
      <c r="AB1880" s="2"/>
      <c r="AC1880" s="2"/>
      <c r="AD1880" s="2"/>
      <c r="AE1880" s="2"/>
      <c r="AF1880" s="2"/>
      <c r="AG1880" s="2"/>
      <c r="AH1880" s="2"/>
      <c r="AI1880" s="2"/>
      <c r="AJ1880" s="2"/>
      <c r="AK1880" s="2"/>
      <c r="AL1880" s="2"/>
      <c r="AM1880" s="2"/>
      <c r="AN1880" s="2"/>
      <c r="AO1880" s="2"/>
      <c r="AP1880" s="2"/>
      <c r="AQ1880" s="2"/>
      <c r="AR1880" s="2"/>
      <c r="AS1880" s="2"/>
      <c r="AT1880" s="2"/>
      <c r="AU1880" s="2"/>
      <c r="AV1880" s="2"/>
      <c r="AW1880" s="2"/>
      <c r="AX1880" s="2"/>
      <c r="AY1880" s="2"/>
      <c r="AZ1880" s="2"/>
      <c r="BA1880" s="2"/>
      <c r="BB1880" s="2"/>
      <c r="BC1880" s="2"/>
      <c r="BD1880" s="2"/>
      <c r="BE1880" s="2"/>
      <c r="BF1880" s="2"/>
      <c r="BG1880" s="2"/>
      <c r="BH1880" s="2"/>
      <c r="BI1880" s="2"/>
      <c r="BJ1880" s="2"/>
      <c r="BK1880" s="2"/>
      <c r="BL1880" s="2"/>
      <c r="BM1880" s="2"/>
      <c r="BN1880" s="2"/>
      <c r="BO1880" s="2"/>
      <c r="BP1880" s="2"/>
      <c r="BQ1880" s="2"/>
      <c r="BR1880" s="2"/>
      <c r="BS1880" s="2"/>
      <c r="BT1880" s="2"/>
      <c r="BU1880" s="2"/>
      <c r="BV1880" s="2"/>
      <c r="BW1880" s="2"/>
      <c r="BX1880" s="2"/>
      <c r="BY1880" s="2"/>
      <c r="BZ1880" s="2"/>
      <c r="CA1880" s="2"/>
      <c r="CB1880" s="2"/>
      <c r="CC1880" s="2"/>
      <c r="CD1880" s="2"/>
      <c r="CE1880" s="2"/>
      <c r="CF1880" s="2"/>
      <c r="CG1880" s="2"/>
      <c r="CH1880" s="2"/>
      <c r="CI1880" s="2"/>
      <c r="CJ1880" s="2"/>
      <c r="CK1880" s="2"/>
      <c r="CL1880" s="2"/>
      <c r="CM1880" s="2"/>
      <c r="CN1880" s="2"/>
      <c r="CO1880" s="2"/>
      <c r="CP1880" s="2"/>
      <c r="CQ1880" s="2"/>
      <c r="CR1880" s="2"/>
      <c r="CS1880" s="2"/>
      <c r="CT1880" s="2"/>
      <c r="CU1880" s="2"/>
      <c r="CV1880" s="2"/>
      <c r="CW1880" s="2"/>
      <c r="CX1880" s="2"/>
      <c r="CY1880" s="2"/>
      <c r="CZ1880" s="2"/>
      <c r="DA1880" s="2"/>
      <c r="DB1880" s="2"/>
      <c r="DC1880" s="2"/>
      <c r="DD1880" s="2"/>
      <c r="DE1880" s="2"/>
      <c r="DF1880" s="2"/>
      <c r="DG1880" s="2"/>
      <c r="DH1880" s="2"/>
      <c r="DI1880" s="2"/>
      <c r="DJ1880" s="2"/>
      <c r="DK1880" s="2"/>
      <c r="DL1880" s="2"/>
      <c r="DM1880" s="2"/>
      <c r="DN1880" s="2"/>
      <c r="DO1880" s="2"/>
      <c r="DP1880" s="2"/>
      <c r="DQ1880" s="2"/>
      <c r="DR1880" s="2"/>
      <c r="DS1880" s="2"/>
      <c r="DT1880" s="2"/>
      <c r="DU1880" s="2"/>
      <c r="DV1880" s="2"/>
      <c r="DW1880" s="2"/>
      <c r="DX1880" s="2"/>
      <c r="DY1880" s="2"/>
      <c r="DZ1880" s="2"/>
      <c r="EA1880" s="2"/>
      <c r="EB1880" s="2"/>
      <c r="EC1880" s="2"/>
      <c r="ED1880" s="2"/>
      <c r="EE1880" s="2"/>
      <c r="EF1880" s="2"/>
      <c r="EG1880" s="2"/>
      <c r="EH1880" s="2"/>
      <c r="EI1880" s="2"/>
      <c r="EJ1880" s="2"/>
      <c r="EK1880" s="2"/>
      <c r="EL1880" s="2"/>
      <c r="EM1880" s="2"/>
      <c r="EN1880" s="2"/>
      <c r="EO1880" s="2"/>
      <c r="EP1880" s="2"/>
      <c r="EQ1880" s="2"/>
      <c r="ER1880" s="2"/>
      <c r="ES1880" s="2"/>
      <c r="ET1880" s="2"/>
      <c r="EU1880" s="2"/>
      <c r="EV1880" s="2"/>
      <c r="EW1880" s="2"/>
      <c r="EX1880" s="2"/>
      <c r="EY1880" s="2"/>
      <c r="EZ1880" s="2"/>
      <c r="FA1880" s="2"/>
      <c r="FB1880" s="2"/>
      <c r="FC1880" s="2"/>
    </row>
    <row r="1881" spans="1:159" s="4" customFormat="1">
      <c r="A1881" s="50" t="s">
        <v>2343</v>
      </c>
      <c r="B1881" s="59" t="s">
        <v>2769</v>
      </c>
      <c r="C1881" s="61">
        <v>2258</v>
      </c>
      <c r="D1881" s="72" t="s">
        <v>1675</v>
      </c>
      <c r="E1881" s="78" t="str">
        <f>IFERROR(VLOOKUP($C1881,'2025-26 School Level AAFTE'!$C$2:$L$2349,9,FALSE), "No")</f>
        <v>No</v>
      </c>
      <c r="F1881" s="67">
        <f>IFERROR(VLOOKUP($C1881,'2025-26 School Level AAFTE'!$C$2:$J$2349,8,FALSE), 0)</f>
        <v>489.47</v>
      </c>
      <c r="G1881" s="69">
        <f>IFERROR(IF(E1881= "yes",VLOOKUP(C1881,Summary!$B:$I,6,0),0),0)</f>
        <v>0</v>
      </c>
      <c r="H1881" s="68">
        <f t="shared" si="311"/>
        <v>0</v>
      </c>
      <c r="I1881" s="110">
        <f>VLOOKUP($A1881,'2026-27 Salary &amp; Benefits'!$A:$I,3,FALSE)</f>
        <v>1</v>
      </c>
      <c r="J1881" s="110">
        <f>VLOOKUP($A1881,'2026-27 Salary &amp; Benefits'!$A:$I,4,FALSE)</f>
        <v>1</v>
      </c>
      <c r="K1881" s="101">
        <f t="shared" si="312"/>
        <v>0</v>
      </c>
      <c r="L1881" s="100">
        <f t="shared" si="313"/>
        <v>0</v>
      </c>
      <c r="M1881" s="102">
        <f>'2026-27 Salary &amp; Benefits'!$E$6</f>
        <v>78209</v>
      </c>
      <c r="N1881" s="102">
        <f>'2026-27 Salary &amp; Benefits'!$F$6</f>
        <v>82248</v>
      </c>
      <c r="O1881" s="7">
        <f t="shared" si="314"/>
        <v>0</v>
      </c>
      <c r="P1881" s="7">
        <f t="shared" si="315"/>
        <v>0</v>
      </c>
      <c r="Q1881" s="7">
        <f>'2026-27 Salary &amp; Benefits'!G$6</f>
        <v>16817.759999999998</v>
      </c>
      <c r="R1881" s="103">
        <f>'2026-27 Salary &amp; Benefits'!H$6</f>
        <v>0.16020000000000001</v>
      </c>
      <c r="S1881" s="103">
        <f>'2026-27 Salary &amp; Benefits'!I$6</f>
        <v>0.15390000000000001</v>
      </c>
      <c r="T1881" s="7">
        <f t="shared" si="316"/>
        <v>0</v>
      </c>
      <c r="U1881" s="7">
        <f t="shared" si="317"/>
        <v>0</v>
      </c>
      <c r="V1881" s="7">
        <f t="shared" si="318"/>
        <v>0</v>
      </c>
      <c r="W1881" s="7">
        <f t="shared" si="319"/>
        <v>0</v>
      </c>
      <c r="X1881" s="18">
        <f t="shared" si="320"/>
        <v>0</v>
      </c>
      <c r="Y1881" s="2"/>
      <c r="Z1881" s="2"/>
      <c r="AA1881" s="2"/>
      <c r="AB1881" s="2"/>
      <c r="AC1881" s="2"/>
      <c r="AD1881" s="2"/>
      <c r="AE1881" s="2"/>
      <c r="AF1881" s="2"/>
      <c r="AG1881" s="2"/>
      <c r="AH1881" s="2"/>
      <c r="AI1881" s="2"/>
      <c r="AJ1881" s="2"/>
      <c r="AK1881" s="2"/>
      <c r="AL1881" s="2"/>
      <c r="AM1881" s="2"/>
      <c r="AN1881" s="2"/>
      <c r="AO1881" s="2"/>
      <c r="AP1881" s="2"/>
      <c r="AQ1881" s="2"/>
      <c r="AR1881" s="2"/>
      <c r="AS1881" s="2"/>
      <c r="AT1881" s="2"/>
      <c r="AU1881" s="2"/>
      <c r="AV1881" s="2"/>
      <c r="AW1881" s="2"/>
      <c r="AX1881" s="2"/>
      <c r="AY1881" s="2"/>
      <c r="AZ1881" s="2"/>
      <c r="BA1881" s="2"/>
      <c r="BB1881" s="2"/>
      <c r="BC1881" s="2"/>
      <c r="BD1881" s="2"/>
      <c r="BE1881" s="2"/>
      <c r="BF1881" s="2"/>
      <c r="BG1881" s="2"/>
      <c r="BH1881" s="2"/>
      <c r="BI1881" s="2"/>
      <c r="BJ1881" s="2"/>
      <c r="BK1881" s="2"/>
      <c r="BL1881" s="2"/>
      <c r="BM1881" s="2"/>
      <c r="BN1881" s="2"/>
      <c r="BO1881" s="2"/>
      <c r="BP1881" s="2"/>
      <c r="BQ1881" s="2"/>
      <c r="BR1881" s="2"/>
      <c r="BS1881" s="2"/>
      <c r="BT1881" s="2"/>
      <c r="BU1881" s="2"/>
      <c r="BV1881" s="2"/>
      <c r="BW1881" s="2"/>
      <c r="BX1881" s="2"/>
      <c r="BY1881" s="2"/>
      <c r="BZ1881" s="2"/>
      <c r="CA1881" s="2"/>
      <c r="CB1881" s="2"/>
      <c r="CC1881" s="2"/>
      <c r="CD1881" s="2"/>
      <c r="CE1881" s="2"/>
      <c r="CF1881" s="2"/>
      <c r="CG1881" s="2"/>
      <c r="CH1881" s="2"/>
      <c r="CI1881" s="2"/>
      <c r="CJ1881" s="2"/>
      <c r="CK1881" s="2"/>
      <c r="CL1881" s="2"/>
      <c r="CM1881" s="2"/>
      <c r="CN1881" s="2"/>
      <c r="CO1881" s="2"/>
      <c r="CP1881" s="2"/>
      <c r="CQ1881" s="2"/>
      <c r="CR1881" s="2"/>
      <c r="CS1881" s="2"/>
      <c r="CT1881" s="2"/>
      <c r="CU1881" s="2"/>
      <c r="CV1881" s="2"/>
      <c r="CW1881" s="2"/>
      <c r="CX1881" s="2"/>
      <c r="CY1881" s="2"/>
      <c r="CZ1881" s="2"/>
      <c r="DA1881" s="2"/>
      <c r="DB1881" s="2"/>
      <c r="DC1881" s="2"/>
      <c r="DD1881" s="2"/>
      <c r="DE1881" s="2"/>
      <c r="DF1881" s="2"/>
      <c r="DG1881" s="2"/>
      <c r="DH1881" s="2"/>
      <c r="DI1881" s="2"/>
      <c r="DJ1881" s="2"/>
      <c r="DK1881" s="2"/>
      <c r="DL1881" s="2"/>
      <c r="DM1881" s="2"/>
      <c r="DN1881" s="2"/>
      <c r="DO1881" s="2"/>
      <c r="DP1881" s="2"/>
      <c r="DQ1881" s="2"/>
      <c r="DR1881" s="2"/>
      <c r="DS1881" s="2"/>
      <c r="DT1881" s="2"/>
      <c r="DU1881" s="2"/>
      <c r="DV1881" s="2"/>
      <c r="DW1881" s="2"/>
      <c r="DX1881" s="2"/>
      <c r="DY1881" s="2"/>
      <c r="DZ1881" s="2"/>
      <c r="EA1881" s="2"/>
      <c r="EB1881" s="2"/>
      <c r="EC1881" s="2"/>
      <c r="ED1881" s="2"/>
      <c r="EE1881" s="2"/>
      <c r="EF1881" s="2"/>
      <c r="EG1881" s="2"/>
      <c r="EH1881" s="2"/>
      <c r="EI1881" s="2"/>
      <c r="EJ1881" s="2"/>
      <c r="EK1881" s="2"/>
      <c r="EL1881" s="2"/>
      <c r="EM1881" s="2"/>
      <c r="EN1881" s="2"/>
      <c r="EO1881" s="2"/>
      <c r="EP1881" s="2"/>
      <c r="EQ1881" s="2"/>
      <c r="ER1881" s="2"/>
      <c r="ES1881" s="2"/>
      <c r="ET1881" s="2"/>
      <c r="EU1881" s="2"/>
      <c r="EV1881" s="2"/>
      <c r="EW1881" s="2"/>
      <c r="EX1881" s="2"/>
      <c r="EY1881" s="2"/>
      <c r="EZ1881" s="2"/>
      <c r="FA1881" s="2"/>
      <c r="FB1881" s="2"/>
      <c r="FC1881" s="2"/>
    </row>
    <row r="1882" spans="1:159" s="4" customFormat="1">
      <c r="A1882" s="50" t="s">
        <v>2343</v>
      </c>
      <c r="B1882" s="59" t="s">
        <v>2769</v>
      </c>
      <c r="C1882" s="60">
        <v>3506</v>
      </c>
      <c r="D1882" s="59" t="s">
        <v>1693</v>
      </c>
      <c r="E1882" s="78" t="str">
        <f>IFERROR(VLOOKUP($C1882,'2025-26 School Level AAFTE'!$C$2:$L$2349,9,FALSE), "No")</f>
        <v>No</v>
      </c>
      <c r="F1882" s="67">
        <f>IFERROR(VLOOKUP($C1882,'2025-26 School Level AAFTE'!$C$2:$J$2349,8,FALSE), 0)</f>
        <v>279.36</v>
      </c>
      <c r="G1882" s="69">
        <f>IFERROR(IF(E1882= "yes",VLOOKUP(C1882,Summary!$B:$I,6,0),0),0)</f>
        <v>0</v>
      </c>
      <c r="H1882" s="68">
        <f t="shared" si="311"/>
        <v>0</v>
      </c>
      <c r="I1882" s="110">
        <f>VLOOKUP($A1882,'2026-27 Salary &amp; Benefits'!$A:$I,3,FALSE)</f>
        <v>1</v>
      </c>
      <c r="J1882" s="110">
        <f>VLOOKUP($A1882,'2026-27 Salary &amp; Benefits'!$A:$I,4,FALSE)</f>
        <v>1</v>
      </c>
      <c r="K1882" s="101">
        <f t="shared" si="312"/>
        <v>0</v>
      </c>
      <c r="L1882" s="100">
        <f t="shared" si="313"/>
        <v>0</v>
      </c>
      <c r="M1882" s="102">
        <f>'2026-27 Salary &amp; Benefits'!$E$6</f>
        <v>78209</v>
      </c>
      <c r="N1882" s="102">
        <f>'2026-27 Salary &amp; Benefits'!$F$6</f>
        <v>82248</v>
      </c>
      <c r="O1882" s="7">
        <f t="shared" si="314"/>
        <v>0</v>
      </c>
      <c r="P1882" s="7">
        <f t="shared" si="315"/>
        <v>0</v>
      </c>
      <c r="Q1882" s="7">
        <f>'2026-27 Salary &amp; Benefits'!G$6</f>
        <v>16817.759999999998</v>
      </c>
      <c r="R1882" s="103">
        <f>'2026-27 Salary &amp; Benefits'!H$6</f>
        <v>0.16020000000000001</v>
      </c>
      <c r="S1882" s="103">
        <f>'2026-27 Salary &amp; Benefits'!I$6</f>
        <v>0.15390000000000001</v>
      </c>
      <c r="T1882" s="7">
        <f t="shared" si="316"/>
        <v>0</v>
      </c>
      <c r="U1882" s="7">
        <f t="shared" si="317"/>
        <v>0</v>
      </c>
      <c r="V1882" s="7">
        <f t="shared" si="318"/>
        <v>0</v>
      </c>
      <c r="W1882" s="7">
        <f t="shared" si="319"/>
        <v>0</v>
      </c>
      <c r="X1882" s="18">
        <f t="shared" si="320"/>
        <v>0</v>
      </c>
      <c r="Y1882" s="2"/>
      <c r="Z1882" s="2"/>
      <c r="AA1882" s="2"/>
      <c r="AB1882" s="2"/>
      <c r="AC1882" s="2"/>
      <c r="AD1882" s="2"/>
      <c r="AE1882" s="2"/>
      <c r="AF1882" s="2"/>
      <c r="AG1882" s="2"/>
      <c r="AH1882" s="2"/>
      <c r="AI1882" s="2"/>
      <c r="AJ1882" s="2"/>
      <c r="AK1882" s="2"/>
      <c r="AL1882" s="2"/>
      <c r="AM1882" s="2"/>
      <c r="AN1882" s="2"/>
      <c r="AO1882" s="2"/>
      <c r="AP1882" s="2"/>
      <c r="AQ1882" s="2"/>
      <c r="AR1882" s="2"/>
      <c r="AS1882" s="2"/>
      <c r="AT1882" s="2"/>
      <c r="AU1882" s="2"/>
      <c r="AV1882" s="2"/>
      <c r="AW1882" s="2"/>
      <c r="AX1882" s="2"/>
      <c r="AY1882" s="2"/>
      <c r="AZ1882" s="2"/>
      <c r="BA1882" s="2"/>
      <c r="BB1882" s="2"/>
      <c r="BC1882" s="2"/>
      <c r="BD1882" s="2"/>
      <c r="BE1882" s="2"/>
      <c r="BF1882" s="2"/>
      <c r="BG1882" s="2"/>
      <c r="BH1882" s="2"/>
      <c r="BI1882" s="2"/>
      <c r="BJ1882" s="2"/>
      <c r="BK1882" s="2"/>
      <c r="BL1882" s="2"/>
      <c r="BM1882" s="2"/>
      <c r="BN1882" s="2"/>
      <c r="BO1882" s="2"/>
      <c r="BP1882" s="2"/>
      <c r="BQ1882" s="2"/>
      <c r="BR1882" s="2"/>
      <c r="BS1882" s="2"/>
      <c r="BT1882" s="2"/>
      <c r="BU1882" s="2"/>
      <c r="BV1882" s="2"/>
      <c r="BW1882" s="2"/>
      <c r="BX1882" s="2"/>
      <c r="BY1882" s="2"/>
      <c r="BZ1882" s="2"/>
      <c r="CA1882" s="2"/>
      <c r="CB1882" s="2"/>
      <c r="CC1882" s="2"/>
      <c r="CD1882" s="2"/>
      <c r="CE1882" s="2"/>
      <c r="CF1882" s="2"/>
      <c r="CG1882" s="2"/>
      <c r="CH1882" s="2"/>
      <c r="CI1882" s="2"/>
      <c r="CJ1882" s="2"/>
      <c r="CK1882" s="2"/>
      <c r="CL1882" s="2"/>
      <c r="CM1882" s="2"/>
      <c r="CN1882" s="2"/>
      <c r="CO1882" s="2"/>
      <c r="CP1882" s="2"/>
      <c r="CQ1882" s="2"/>
      <c r="CR1882" s="2"/>
      <c r="CS1882" s="2"/>
      <c r="CT1882" s="2"/>
      <c r="CU1882" s="2"/>
      <c r="CV1882" s="2"/>
      <c r="CW1882" s="2"/>
      <c r="CX1882" s="2"/>
      <c r="CY1882" s="2"/>
      <c r="CZ1882" s="2"/>
      <c r="DA1882" s="2"/>
      <c r="DB1882" s="2"/>
      <c r="DC1882" s="2"/>
      <c r="DD1882" s="2"/>
      <c r="DE1882" s="2"/>
      <c r="DF1882" s="2"/>
      <c r="DG1882" s="2"/>
      <c r="DH1882" s="2"/>
      <c r="DI1882" s="2"/>
      <c r="DJ1882" s="2"/>
      <c r="DK1882" s="2"/>
      <c r="DL1882" s="2"/>
      <c r="DM1882" s="2"/>
      <c r="DN1882" s="2"/>
      <c r="DO1882" s="2"/>
      <c r="DP1882" s="2"/>
      <c r="DQ1882" s="2"/>
      <c r="DR1882" s="2"/>
      <c r="DS1882" s="2"/>
      <c r="DT1882" s="2"/>
      <c r="DU1882" s="2"/>
      <c r="DV1882" s="2"/>
      <c r="DW1882" s="2"/>
      <c r="DX1882" s="2"/>
      <c r="DY1882" s="2"/>
      <c r="DZ1882" s="2"/>
      <c r="EA1882" s="2"/>
      <c r="EB1882" s="2"/>
      <c r="EC1882" s="2"/>
      <c r="ED1882" s="2"/>
      <c r="EE1882" s="2"/>
      <c r="EF1882" s="2"/>
      <c r="EG1882" s="2"/>
      <c r="EH1882" s="2"/>
      <c r="EI1882" s="2"/>
      <c r="EJ1882" s="2"/>
      <c r="EK1882" s="2"/>
      <c r="EL1882" s="2"/>
      <c r="EM1882" s="2"/>
      <c r="EN1882" s="2"/>
      <c r="EO1882" s="2"/>
      <c r="EP1882" s="2"/>
      <c r="EQ1882" s="2"/>
      <c r="ER1882" s="2"/>
      <c r="ES1882" s="2"/>
      <c r="ET1882" s="2"/>
      <c r="EU1882" s="2"/>
      <c r="EV1882" s="2"/>
      <c r="EW1882" s="2"/>
      <c r="EX1882" s="2"/>
      <c r="EY1882" s="2"/>
      <c r="EZ1882" s="2"/>
      <c r="FA1882" s="2"/>
      <c r="FB1882" s="2"/>
      <c r="FC1882" s="2"/>
    </row>
    <row r="1883" spans="1:159" s="4" customFormat="1">
      <c r="A1883" s="50" t="s">
        <v>2343</v>
      </c>
      <c r="B1883" s="59" t="s">
        <v>2769</v>
      </c>
      <c r="C1883" s="61">
        <v>2111</v>
      </c>
      <c r="D1883" s="72" t="s">
        <v>75</v>
      </c>
      <c r="E1883" s="78" t="str">
        <f>IFERROR(VLOOKUP($C1883,'2025-26 School Level AAFTE'!$C$2:$L$2349,9,FALSE), "No")</f>
        <v>No</v>
      </c>
      <c r="F1883" s="67">
        <f>IFERROR(VLOOKUP($C1883,'2025-26 School Level AAFTE'!$C$2:$J$2349,8,FALSE), 0)</f>
        <v>357.99</v>
      </c>
      <c r="G1883" s="69">
        <f>IFERROR(IF(E1883= "yes",VLOOKUP(C1883,Summary!$B:$I,6,0),0),0)</f>
        <v>0</v>
      </c>
      <c r="H1883" s="68">
        <f t="shared" si="311"/>
        <v>0</v>
      </c>
      <c r="I1883" s="110">
        <f>VLOOKUP($A1883,'2026-27 Salary &amp; Benefits'!$A:$I,3,FALSE)</f>
        <v>1</v>
      </c>
      <c r="J1883" s="110">
        <f>VLOOKUP($A1883,'2026-27 Salary &amp; Benefits'!$A:$I,4,FALSE)</f>
        <v>1</v>
      </c>
      <c r="K1883" s="101">
        <f t="shared" si="312"/>
        <v>0</v>
      </c>
      <c r="L1883" s="100">
        <f t="shared" si="313"/>
        <v>0</v>
      </c>
      <c r="M1883" s="102">
        <f>'2026-27 Salary &amp; Benefits'!$E$6</f>
        <v>78209</v>
      </c>
      <c r="N1883" s="102">
        <f>'2026-27 Salary &amp; Benefits'!$F$6</f>
        <v>82248</v>
      </c>
      <c r="O1883" s="7">
        <f t="shared" si="314"/>
        <v>0</v>
      </c>
      <c r="P1883" s="7">
        <f t="shared" si="315"/>
        <v>0</v>
      </c>
      <c r="Q1883" s="7">
        <f>'2026-27 Salary &amp; Benefits'!G$6</f>
        <v>16817.759999999998</v>
      </c>
      <c r="R1883" s="103">
        <f>'2026-27 Salary &amp; Benefits'!H$6</f>
        <v>0.16020000000000001</v>
      </c>
      <c r="S1883" s="103">
        <f>'2026-27 Salary &amp; Benefits'!I$6</f>
        <v>0.15390000000000001</v>
      </c>
      <c r="T1883" s="7">
        <f t="shared" si="316"/>
        <v>0</v>
      </c>
      <c r="U1883" s="7">
        <f t="shared" si="317"/>
        <v>0</v>
      </c>
      <c r="V1883" s="7">
        <f t="shared" si="318"/>
        <v>0</v>
      </c>
      <c r="W1883" s="7">
        <f t="shared" si="319"/>
        <v>0</v>
      </c>
      <c r="X1883" s="18">
        <f t="shared" si="320"/>
        <v>0</v>
      </c>
      <c r="Y1883" s="2"/>
      <c r="Z1883" s="2"/>
      <c r="AA1883" s="2"/>
      <c r="AB1883" s="2"/>
      <c r="AC1883" s="2"/>
      <c r="AD1883" s="2"/>
      <c r="AE1883" s="2"/>
      <c r="AF1883" s="2"/>
      <c r="AG1883" s="2"/>
      <c r="AH1883" s="2"/>
      <c r="AI1883" s="2"/>
      <c r="AJ1883" s="2"/>
      <c r="AK1883" s="2"/>
      <c r="AL1883" s="2"/>
      <c r="AM1883" s="2"/>
      <c r="AN1883" s="2"/>
      <c r="AO1883" s="2"/>
      <c r="AP1883" s="2"/>
      <c r="AQ1883" s="2"/>
      <c r="AR1883" s="2"/>
      <c r="AS1883" s="2"/>
      <c r="AT1883" s="2"/>
      <c r="AU1883" s="2"/>
      <c r="AV1883" s="2"/>
      <c r="AW1883" s="2"/>
      <c r="AX1883" s="2"/>
      <c r="AY1883" s="2"/>
      <c r="AZ1883" s="2"/>
      <c r="BA1883" s="2"/>
      <c r="BB1883" s="2"/>
      <c r="BC1883" s="2"/>
      <c r="BD1883" s="2"/>
      <c r="BE1883" s="2"/>
      <c r="BF1883" s="2"/>
      <c r="BG1883" s="2"/>
      <c r="BH1883" s="2"/>
      <c r="BI1883" s="2"/>
      <c r="BJ1883" s="2"/>
      <c r="BK1883" s="2"/>
      <c r="BL1883" s="2"/>
      <c r="BM1883" s="2"/>
      <c r="BN1883" s="2"/>
      <c r="BO1883" s="2"/>
      <c r="BP1883" s="2"/>
      <c r="BQ1883" s="2"/>
      <c r="BR1883" s="2"/>
      <c r="BS1883" s="2"/>
      <c r="BT1883" s="2"/>
      <c r="BU1883" s="2"/>
      <c r="BV1883" s="2"/>
      <c r="BW1883" s="2"/>
      <c r="BX1883" s="2"/>
      <c r="BY1883" s="2"/>
      <c r="BZ1883" s="2"/>
      <c r="CA1883" s="2"/>
      <c r="CB1883" s="2"/>
      <c r="CC1883" s="2"/>
      <c r="CD1883" s="2"/>
      <c r="CE1883" s="2"/>
      <c r="CF1883" s="2"/>
      <c r="CG1883" s="2"/>
      <c r="CH1883" s="2"/>
      <c r="CI1883" s="2"/>
      <c r="CJ1883" s="2"/>
      <c r="CK1883" s="2"/>
      <c r="CL1883" s="2"/>
      <c r="CM1883" s="2"/>
      <c r="CN1883" s="2"/>
      <c r="CO1883" s="2"/>
      <c r="CP1883" s="2"/>
      <c r="CQ1883" s="2"/>
      <c r="CR1883" s="2"/>
      <c r="CS1883" s="2"/>
      <c r="CT1883" s="2"/>
      <c r="CU1883" s="2"/>
      <c r="CV1883" s="2"/>
      <c r="CW1883" s="2"/>
      <c r="CX1883" s="2"/>
      <c r="CY1883" s="2"/>
      <c r="CZ1883" s="2"/>
      <c r="DA1883" s="2"/>
      <c r="DB1883" s="2"/>
      <c r="DC1883" s="2"/>
      <c r="DD1883" s="2"/>
      <c r="DE1883" s="2"/>
      <c r="DF1883" s="2"/>
      <c r="DG1883" s="2"/>
      <c r="DH1883" s="2"/>
      <c r="DI1883" s="2"/>
      <c r="DJ1883" s="2"/>
      <c r="DK1883" s="2"/>
      <c r="DL1883" s="2"/>
      <c r="DM1883" s="2"/>
      <c r="DN1883" s="2"/>
      <c r="DO1883" s="2"/>
      <c r="DP1883" s="2"/>
      <c r="DQ1883" s="2"/>
      <c r="DR1883" s="2"/>
      <c r="DS1883" s="2"/>
      <c r="DT1883" s="2"/>
      <c r="DU1883" s="2"/>
      <c r="DV1883" s="2"/>
      <c r="DW1883" s="2"/>
      <c r="DX1883" s="2"/>
      <c r="DY1883" s="2"/>
      <c r="DZ1883" s="2"/>
      <c r="EA1883" s="2"/>
      <c r="EB1883" s="2"/>
      <c r="EC1883" s="2"/>
      <c r="ED1883" s="2"/>
      <c r="EE1883" s="2"/>
      <c r="EF1883" s="2"/>
      <c r="EG1883" s="2"/>
      <c r="EH1883" s="2"/>
      <c r="EI1883" s="2"/>
      <c r="EJ1883" s="2"/>
      <c r="EK1883" s="2"/>
      <c r="EL1883" s="2"/>
      <c r="EM1883" s="2"/>
      <c r="EN1883" s="2"/>
      <c r="EO1883" s="2"/>
      <c r="EP1883" s="2"/>
      <c r="EQ1883" s="2"/>
      <c r="ER1883" s="2"/>
      <c r="ES1883" s="2"/>
      <c r="ET1883" s="2"/>
      <c r="EU1883" s="2"/>
      <c r="EV1883" s="2"/>
      <c r="EW1883" s="2"/>
      <c r="EX1883" s="2"/>
      <c r="EY1883" s="2"/>
      <c r="EZ1883" s="2"/>
      <c r="FA1883" s="2"/>
      <c r="FB1883" s="2"/>
      <c r="FC1883" s="2"/>
    </row>
    <row r="1884" spans="1:159" s="4" customFormat="1">
      <c r="A1884" s="50" t="s">
        <v>2343</v>
      </c>
      <c r="B1884" s="59" t="s">
        <v>2769</v>
      </c>
      <c r="C1884" s="60">
        <v>2172</v>
      </c>
      <c r="D1884" s="59" t="s">
        <v>1672</v>
      </c>
      <c r="E1884" s="78" t="str">
        <f>IFERROR(VLOOKUP($C1884,'2025-26 School Level AAFTE'!$C$2:$L$2349,9,FALSE), "No")</f>
        <v>No</v>
      </c>
      <c r="F1884" s="67">
        <f>IFERROR(VLOOKUP($C1884,'2025-26 School Level AAFTE'!$C$2:$J$2349,8,FALSE), 0)</f>
        <v>1615.36</v>
      </c>
      <c r="G1884" s="69">
        <f>IFERROR(IF(E1884= "yes",VLOOKUP(C1884,Summary!$B:$I,6,0),0),0)</f>
        <v>0</v>
      </c>
      <c r="H1884" s="68">
        <f t="shared" si="311"/>
        <v>0</v>
      </c>
      <c r="I1884" s="110">
        <f>VLOOKUP($A1884,'2026-27 Salary &amp; Benefits'!$A:$I,3,FALSE)</f>
        <v>1</v>
      </c>
      <c r="J1884" s="110">
        <f>VLOOKUP($A1884,'2026-27 Salary &amp; Benefits'!$A:$I,4,FALSE)</f>
        <v>1</v>
      </c>
      <c r="K1884" s="101">
        <f t="shared" si="312"/>
        <v>0</v>
      </c>
      <c r="L1884" s="100">
        <f t="shared" si="313"/>
        <v>0</v>
      </c>
      <c r="M1884" s="102">
        <f>'2026-27 Salary &amp; Benefits'!$E$6</f>
        <v>78209</v>
      </c>
      <c r="N1884" s="102">
        <f>'2026-27 Salary &amp; Benefits'!$F$6</f>
        <v>82248</v>
      </c>
      <c r="O1884" s="7">
        <f t="shared" si="314"/>
        <v>0</v>
      </c>
      <c r="P1884" s="7">
        <f t="shared" si="315"/>
        <v>0</v>
      </c>
      <c r="Q1884" s="7">
        <f>'2026-27 Salary &amp; Benefits'!G$6</f>
        <v>16817.759999999998</v>
      </c>
      <c r="R1884" s="103">
        <f>'2026-27 Salary &amp; Benefits'!H$6</f>
        <v>0.16020000000000001</v>
      </c>
      <c r="S1884" s="103">
        <f>'2026-27 Salary &amp; Benefits'!I$6</f>
        <v>0.15390000000000001</v>
      </c>
      <c r="T1884" s="7">
        <f t="shared" si="316"/>
        <v>0</v>
      </c>
      <c r="U1884" s="7">
        <f t="shared" si="317"/>
        <v>0</v>
      </c>
      <c r="V1884" s="7">
        <f t="shared" si="318"/>
        <v>0</v>
      </c>
      <c r="W1884" s="7">
        <f t="shared" si="319"/>
        <v>0</v>
      </c>
      <c r="X1884" s="18">
        <f t="shared" si="320"/>
        <v>0</v>
      </c>
      <c r="Y1884" s="2"/>
      <c r="Z1884" s="2"/>
      <c r="AA1884" s="2"/>
      <c r="AB1884" s="2"/>
      <c r="AC1884" s="2"/>
      <c r="AD1884" s="2"/>
      <c r="AE1884" s="2"/>
      <c r="AF1884" s="2"/>
      <c r="AG1884" s="2"/>
      <c r="AH1884" s="2"/>
      <c r="AI1884" s="2"/>
      <c r="AJ1884" s="2"/>
      <c r="AK1884" s="2"/>
      <c r="AL1884" s="2"/>
      <c r="AM1884" s="2"/>
      <c r="AN1884" s="2"/>
      <c r="AO1884" s="2"/>
      <c r="AP1884" s="2"/>
      <c r="AQ1884" s="2"/>
      <c r="AR1884" s="2"/>
      <c r="AS1884" s="2"/>
      <c r="AT1884" s="2"/>
      <c r="AU1884" s="2"/>
      <c r="AV1884" s="2"/>
      <c r="AW1884" s="2"/>
      <c r="AX1884" s="2"/>
      <c r="AY1884" s="2"/>
      <c r="AZ1884" s="2"/>
      <c r="BA1884" s="2"/>
      <c r="BB1884" s="2"/>
      <c r="BC1884" s="2"/>
      <c r="BD1884" s="2"/>
      <c r="BE1884" s="2"/>
      <c r="BF1884" s="2"/>
      <c r="BG1884" s="2"/>
      <c r="BH1884" s="2"/>
      <c r="BI1884" s="2"/>
      <c r="BJ1884" s="2"/>
      <c r="BK1884" s="2"/>
      <c r="BL1884" s="2"/>
      <c r="BM1884" s="2"/>
      <c r="BN1884" s="2"/>
      <c r="BO1884" s="2"/>
      <c r="BP1884" s="2"/>
      <c r="BQ1884" s="2"/>
      <c r="BR1884" s="2"/>
      <c r="BS1884" s="2"/>
      <c r="BT1884" s="2"/>
      <c r="BU1884" s="2"/>
      <c r="BV1884" s="2"/>
      <c r="BW1884" s="2"/>
      <c r="BX1884" s="2"/>
      <c r="BY1884" s="2"/>
      <c r="BZ1884" s="2"/>
      <c r="CA1884" s="2"/>
      <c r="CB1884" s="2"/>
      <c r="CC1884" s="2"/>
      <c r="CD1884" s="2"/>
      <c r="CE1884" s="2"/>
      <c r="CF1884" s="2"/>
      <c r="CG1884" s="2"/>
      <c r="CH1884" s="2"/>
      <c r="CI1884" s="2"/>
      <c r="CJ1884" s="2"/>
      <c r="CK1884" s="2"/>
      <c r="CL1884" s="2"/>
      <c r="CM1884" s="2"/>
      <c r="CN1884" s="2"/>
      <c r="CO1884" s="2"/>
      <c r="CP1884" s="2"/>
      <c r="CQ1884" s="2"/>
      <c r="CR1884" s="2"/>
      <c r="CS1884" s="2"/>
      <c r="CT1884" s="2"/>
      <c r="CU1884" s="2"/>
      <c r="CV1884" s="2"/>
      <c r="CW1884" s="2"/>
      <c r="CX1884" s="2"/>
      <c r="CY1884" s="2"/>
      <c r="CZ1884" s="2"/>
      <c r="DA1884" s="2"/>
      <c r="DB1884" s="2"/>
      <c r="DC1884" s="2"/>
      <c r="DD1884" s="2"/>
      <c r="DE1884" s="2"/>
      <c r="DF1884" s="2"/>
      <c r="DG1884" s="2"/>
      <c r="DH1884" s="2"/>
      <c r="DI1884" s="2"/>
      <c r="DJ1884" s="2"/>
      <c r="DK1884" s="2"/>
      <c r="DL1884" s="2"/>
      <c r="DM1884" s="2"/>
      <c r="DN1884" s="2"/>
      <c r="DO1884" s="2"/>
      <c r="DP1884" s="2"/>
      <c r="DQ1884" s="2"/>
      <c r="DR1884" s="2"/>
      <c r="DS1884" s="2"/>
      <c r="DT1884" s="2"/>
      <c r="DU1884" s="2"/>
      <c r="DV1884" s="2"/>
      <c r="DW1884" s="2"/>
      <c r="DX1884" s="2"/>
      <c r="DY1884" s="2"/>
      <c r="DZ1884" s="2"/>
      <c r="EA1884" s="2"/>
      <c r="EB1884" s="2"/>
      <c r="EC1884" s="2"/>
      <c r="ED1884" s="2"/>
      <c r="EE1884" s="2"/>
      <c r="EF1884" s="2"/>
      <c r="EG1884" s="2"/>
      <c r="EH1884" s="2"/>
      <c r="EI1884" s="2"/>
      <c r="EJ1884" s="2"/>
      <c r="EK1884" s="2"/>
      <c r="EL1884" s="2"/>
      <c r="EM1884" s="2"/>
      <c r="EN1884" s="2"/>
      <c r="EO1884" s="2"/>
      <c r="EP1884" s="2"/>
      <c r="EQ1884" s="2"/>
      <c r="ER1884" s="2"/>
      <c r="ES1884" s="2"/>
      <c r="ET1884" s="2"/>
      <c r="EU1884" s="2"/>
      <c r="EV1884" s="2"/>
      <c r="EW1884" s="2"/>
      <c r="EX1884" s="2"/>
      <c r="EY1884" s="2"/>
      <c r="EZ1884" s="2"/>
      <c r="FA1884" s="2"/>
      <c r="FB1884" s="2"/>
      <c r="FC1884" s="2"/>
    </row>
    <row r="1885" spans="1:159" s="4" customFormat="1">
      <c r="A1885" s="50" t="s">
        <v>2343</v>
      </c>
      <c r="B1885" s="59" t="s">
        <v>2769</v>
      </c>
      <c r="C1885" s="60">
        <v>2401</v>
      </c>
      <c r="D1885" s="59" t="s">
        <v>1679</v>
      </c>
      <c r="E1885" s="78" t="str">
        <f>IFERROR(VLOOKUP($C1885,'2025-26 School Level AAFTE'!$C$2:$L$2349,9,FALSE), "No")</f>
        <v>No</v>
      </c>
      <c r="F1885" s="67">
        <f>IFERROR(VLOOKUP($C1885,'2025-26 School Level AAFTE'!$C$2:$J$2349,8,FALSE), 0)</f>
        <v>332.6</v>
      </c>
      <c r="G1885" s="69">
        <f>IFERROR(IF(E1885= "yes",VLOOKUP(C1885,Summary!$B:$I,6,0),0),0)</f>
        <v>0</v>
      </c>
      <c r="H1885" s="68">
        <f t="shared" si="311"/>
        <v>0</v>
      </c>
      <c r="I1885" s="110">
        <f>VLOOKUP($A1885,'2026-27 Salary &amp; Benefits'!$A:$I,3,FALSE)</f>
        <v>1</v>
      </c>
      <c r="J1885" s="110">
        <f>VLOOKUP($A1885,'2026-27 Salary &amp; Benefits'!$A:$I,4,FALSE)</f>
        <v>1</v>
      </c>
      <c r="K1885" s="101">
        <f t="shared" si="312"/>
        <v>0</v>
      </c>
      <c r="L1885" s="100">
        <f t="shared" si="313"/>
        <v>0</v>
      </c>
      <c r="M1885" s="102">
        <f>'2026-27 Salary &amp; Benefits'!$E$6</f>
        <v>78209</v>
      </c>
      <c r="N1885" s="102">
        <f>'2026-27 Salary &amp; Benefits'!$F$6</f>
        <v>82248</v>
      </c>
      <c r="O1885" s="7">
        <f t="shared" si="314"/>
        <v>0</v>
      </c>
      <c r="P1885" s="7">
        <f t="shared" si="315"/>
        <v>0</v>
      </c>
      <c r="Q1885" s="7">
        <f>'2026-27 Salary &amp; Benefits'!G$6</f>
        <v>16817.759999999998</v>
      </c>
      <c r="R1885" s="103">
        <f>'2026-27 Salary &amp; Benefits'!H$6</f>
        <v>0.16020000000000001</v>
      </c>
      <c r="S1885" s="103">
        <f>'2026-27 Salary &amp; Benefits'!I$6</f>
        <v>0.15390000000000001</v>
      </c>
      <c r="T1885" s="7">
        <f t="shared" si="316"/>
        <v>0</v>
      </c>
      <c r="U1885" s="7">
        <f t="shared" si="317"/>
        <v>0</v>
      </c>
      <c r="V1885" s="7">
        <f t="shared" si="318"/>
        <v>0</v>
      </c>
      <c r="W1885" s="7">
        <f t="shared" si="319"/>
        <v>0</v>
      </c>
      <c r="X1885" s="18">
        <f t="shared" si="320"/>
        <v>0</v>
      </c>
      <c r="Y1885" s="2"/>
      <c r="Z1885" s="2"/>
      <c r="AA1885" s="2"/>
      <c r="AB1885" s="2"/>
      <c r="AC1885" s="2"/>
      <c r="AD1885" s="2"/>
      <c r="AE1885" s="2"/>
      <c r="AF1885" s="2"/>
      <c r="AG1885" s="2"/>
      <c r="AH1885" s="2"/>
      <c r="AI1885" s="2"/>
      <c r="AJ1885" s="2"/>
      <c r="AK1885" s="2"/>
      <c r="AL1885" s="2"/>
      <c r="AM1885" s="2"/>
      <c r="AN1885" s="2"/>
      <c r="AO1885" s="2"/>
      <c r="AP1885" s="2"/>
      <c r="AQ1885" s="2"/>
      <c r="AR1885" s="2"/>
      <c r="AS1885" s="2"/>
      <c r="AT1885" s="2"/>
      <c r="AU1885" s="2"/>
      <c r="AV1885" s="2"/>
      <c r="AW1885" s="2"/>
      <c r="AX1885" s="2"/>
      <c r="AY1885" s="2"/>
      <c r="AZ1885" s="2"/>
      <c r="BA1885" s="2"/>
      <c r="BB1885" s="2"/>
      <c r="BC1885" s="2"/>
      <c r="BD1885" s="2"/>
      <c r="BE1885" s="2"/>
      <c r="BF1885" s="2"/>
      <c r="BG1885" s="2"/>
      <c r="BH1885" s="2"/>
      <c r="BI1885" s="2"/>
      <c r="BJ1885" s="2"/>
      <c r="BK1885" s="2"/>
      <c r="BL1885" s="2"/>
      <c r="BM1885" s="2"/>
      <c r="BN1885" s="2"/>
      <c r="BO1885" s="2"/>
      <c r="BP1885" s="2"/>
      <c r="BQ1885" s="2"/>
      <c r="BR1885" s="2"/>
      <c r="BS1885" s="2"/>
      <c r="BT1885" s="2"/>
      <c r="BU1885" s="2"/>
      <c r="BV1885" s="2"/>
      <c r="BW1885" s="2"/>
      <c r="BX1885" s="2"/>
      <c r="BY1885" s="2"/>
      <c r="BZ1885" s="2"/>
      <c r="CA1885" s="2"/>
      <c r="CB1885" s="2"/>
      <c r="CC1885" s="2"/>
      <c r="CD1885" s="2"/>
      <c r="CE1885" s="2"/>
      <c r="CF1885" s="2"/>
      <c r="CG1885" s="2"/>
      <c r="CH1885" s="2"/>
      <c r="CI1885" s="2"/>
      <c r="CJ1885" s="2"/>
      <c r="CK1885" s="2"/>
      <c r="CL1885" s="2"/>
      <c r="CM1885" s="2"/>
      <c r="CN1885" s="2"/>
      <c r="CO1885" s="2"/>
      <c r="CP1885" s="2"/>
      <c r="CQ1885" s="2"/>
      <c r="CR1885" s="2"/>
      <c r="CS1885" s="2"/>
      <c r="CT1885" s="2"/>
      <c r="CU1885" s="2"/>
      <c r="CV1885" s="2"/>
      <c r="CW1885" s="2"/>
      <c r="CX1885" s="2"/>
      <c r="CY1885" s="2"/>
      <c r="CZ1885" s="2"/>
      <c r="DA1885" s="2"/>
      <c r="DB1885" s="2"/>
      <c r="DC1885" s="2"/>
      <c r="DD1885" s="2"/>
      <c r="DE1885" s="2"/>
      <c r="DF1885" s="2"/>
      <c r="DG1885" s="2"/>
      <c r="DH1885" s="2"/>
      <c r="DI1885" s="2"/>
      <c r="DJ1885" s="2"/>
      <c r="DK1885" s="2"/>
      <c r="DL1885" s="2"/>
      <c r="DM1885" s="2"/>
      <c r="DN1885" s="2"/>
      <c r="DO1885" s="2"/>
      <c r="DP1885" s="2"/>
      <c r="DQ1885" s="2"/>
      <c r="DR1885" s="2"/>
      <c r="DS1885" s="2"/>
      <c r="DT1885" s="2"/>
      <c r="DU1885" s="2"/>
      <c r="DV1885" s="2"/>
      <c r="DW1885" s="2"/>
      <c r="DX1885" s="2"/>
      <c r="DY1885" s="2"/>
      <c r="DZ1885" s="2"/>
      <c r="EA1885" s="2"/>
      <c r="EB1885" s="2"/>
      <c r="EC1885" s="2"/>
      <c r="ED1885" s="2"/>
      <c r="EE1885" s="2"/>
      <c r="EF1885" s="2"/>
      <c r="EG1885" s="2"/>
      <c r="EH1885" s="2"/>
      <c r="EI1885" s="2"/>
      <c r="EJ1885" s="2"/>
      <c r="EK1885" s="2"/>
      <c r="EL1885" s="2"/>
      <c r="EM1885" s="2"/>
      <c r="EN1885" s="2"/>
      <c r="EO1885" s="2"/>
      <c r="EP1885" s="2"/>
      <c r="EQ1885" s="2"/>
      <c r="ER1885" s="2"/>
      <c r="ES1885" s="2"/>
      <c r="ET1885" s="2"/>
      <c r="EU1885" s="2"/>
      <c r="EV1885" s="2"/>
      <c r="EW1885" s="2"/>
      <c r="EX1885" s="2"/>
      <c r="EY1885" s="2"/>
      <c r="EZ1885" s="2"/>
      <c r="FA1885" s="2"/>
      <c r="FB1885" s="2"/>
      <c r="FC1885" s="2"/>
    </row>
    <row r="1886" spans="1:159" s="4" customFormat="1">
      <c r="A1886" s="50" t="s">
        <v>2343</v>
      </c>
      <c r="B1886" s="59" t="s">
        <v>2769</v>
      </c>
      <c r="C1886" s="60">
        <v>2952</v>
      </c>
      <c r="D1886" s="59" t="s">
        <v>1682</v>
      </c>
      <c r="E1886" s="78" t="str">
        <f>IFERROR(VLOOKUP($C1886,'2025-26 School Level AAFTE'!$C$2:$L$2349,9,FALSE), "No")</f>
        <v>Yes</v>
      </c>
      <c r="F1886" s="67">
        <f>IFERROR(VLOOKUP($C1886,'2025-26 School Level AAFTE'!$C$2:$J$2349,8,FALSE), 0)</f>
        <v>276.70999999999998</v>
      </c>
      <c r="G1886" s="69">
        <f>IFERROR(IF(E1886= "yes",VLOOKUP(C1886,Summary!$B:$I,6,0),0),0)</f>
        <v>0</v>
      </c>
      <c r="H1886" s="68">
        <f t="shared" ref="H1886:H1949" si="321">IF(E1886= "yes", F1886,0)</f>
        <v>276.70999999999998</v>
      </c>
      <c r="I1886" s="110">
        <f>VLOOKUP($A1886,'2026-27 Salary &amp; Benefits'!$A:$I,3,FALSE)</f>
        <v>1</v>
      </c>
      <c r="J1886" s="110">
        <f>VLOOKUP($A1886,'2026-27 Salary &amp; Benefits'!$A:$I,4,FALSE)</f>
        <v>1</v>
      </c>
      <c r="K1886" s="101">
        <f t="shared" ref="K1886:K1949" si="322">IF(G1886&gt;0,G1886,H1886)</f>
        <v>276.70999999999998</v>
      </c>
      <c r="L1886" s="100">
        <f t="shared" ref="L1886:L1949" si="323">ROUND((($K1886*1.1*36)/15)/900,3)</f>
        <v>0.81200000000000006</v>
      </c>
      <c r="M1886" s="102">
        <f>'2026-27 Salary &amp; Benefits'!$E$6</f>
        <v>78209</v>
      </c>
      <c r="N1886" s="102">
        <f>'2026-27 Salary &amp; Benefits'!$F$6</f>
        <v>82248</v>
      </c>
      <c r="O1886" s="7">
        <f t="shared" ref="O1886:O1949" si="324">ROUND($I1886*$M1886*$L1886,2)</f>
        <v>63505.71</v>
      </c>
      <c r="P1886" s="7">
        <f t="shared" ref="P1886:P1949" si="325">ROUND($J1886*$N1886*$L1886,2)-O1886</f>
        <v>3279.6700000000055</v>
      </c>
      <c r="Q1886" s="7">
        <f>'2026-27 Salary &amp; Benefits'!G$6</f>
        <v>16817.759999999998</v>
      </c>
      <c r="R1886" s="103">
        <f>'2026-27 Salary &amp; Benefits'!H$6</f>
        <v>0.16020000000000001</v>
      </c>
      <c r="S1886" s="103">
        <f>'2026-27 Salary &amp; Benefits'!I$6</f>
        <v>0.15390000000000001</v>
      </c>
      <c r="T1886" s="7">
        <f t="shared" ref="T1886:T1949" si="326">ROUND(O1886*R1886+P1886*S1886+L1886*Q1886,2)</f>
        <v>24334.38</v>
      </c>
      <c r="U1886" s="7">
        <f t="shared" ref="U1886:U1949" si="327">ROUND((($N1886*$J1886*$L1886)/180)*3,2)</f>
        <v>1113.0899999999999</v>
      </c>
      <c r="V1886" s="7">
        <f t="shared" ref="V1886:V1949" si="328">ROUND(U1886*S1886,2)</f>
        <v>171.3</v>
      </c>
      <c r="W1886" s="7">
        <f t="shared" ref="W1886:W1949" si="329">SUM(U1886:V1886)</f>
        <v>1284.3899999999999</v>
      </c>
      <c r="X1886" s="18">
        <f t="shared" ref="X1886:X1949" si="330">SUM(T1886,O1886:P1886,W1886)</f>
        <v>92404.150000000009</v>
      </c>
      <c r="Y1886" s="2"/>
      <c r="Z1886" s="2"/>
      <c r="AA1886" s="2"/>
      <c r="AB1886" s="2"/>
      <c r="AC1886" s="2"/>
      <c r="AD1886" s="2"/>
      <c r="AE1886" s="2"/>
      <c r="AF1886" s="2"/>
      <c r="AG1886" s="2"/>
      <c r="AH1886" s="2"/>
      <c r="AI1886" s="2"/>
      <c r="AJ1886" s="2"/>
      <c r="AK1886" s="2"/>
      <c r="AL1886" s="2"/>
      <c r="AM1886" s="2"/>
      <c r="AN1886" s="2"/>
      <c r="AO1886" s="2"/>
      <c r="AP1886" s="2"/>
      <c r="AQ1886" s="2"/>
      <c r="AR1886" s="2"/>
      <c r="AS1886" s="2"/>
      <c r="AT1886" s="2"/>
      <c r="AU1886" s="2"/>
      <c r="AV1886" s="2"/>
      <c r="AW1886" s="2"/>
      <c r="AX1886" s="2"/>
      <c r="AY1886" s="2"/>
      <c r="AZ1886" s="2"/>
      <c r="BA1886" s="2"/>
      <c r="BB1886" s="2"/>
      <c r="BC1886" s="2"/>
      <c r="BD1886" s="2"/>
      <c r="BE1886" s="2"/>
      <c r="BF1886" s="2"/>
      <c r="BG1886" s="2"/>
      <c r="BH1886" s="2"/>
      <c r="BI1886" s="2"/>
      <c r="BJ1886" s="2"/>
      <c r="BK1886" s="2"/>
      <c r="BL1886" s="2"/>
      <c r="BM1886" s="2"/>
      <c r="BN1886" s="2"/>
      <c r="BO1886" s="2"/>
      <c r="BP1886" s="2"/>
      <c r="BQ1886" s="2"/>
      <c r="BR1886" s="2"/>
      <c r="BS1886" s="2"/>
      <c r="BT1886" s="2"/>
      <c r="BU1886" s="2"/>
      <c r="BV1886" s="2"/>
      <c r="BW1886" s="2"/>
      <c r="BX1886" s="2"/>
      <c r="BY1886" s="2"/>
      <c r="BZ1886" s="2"/>
      <c r="CA1886" s="2"/>
      <c r="CB1886" s="2"/>
      <c r="CC1886" s="2"/>
      <c r="CD1886" s="2"/>
      <c r="CE1886" s="2"/>
      <c r="CF1886" s="2"/>
      <c r="CG1886" s="2"/>
      <c r="CH1886" s="2"/>
      <c r="CI1886" s="2"/>
      <c r="CJ1886" s="2"/>
      <c r="CK1886" s="2"/>
      <c r="CL1886" s="2"/>
      <c r="CM1886" s="2"/>
      <c r="CN1886" s="2"/>
      <c r="CO1886" s="2"/>
      <c r="CP1886" s="2"/>
      <c r="CQ1886" s="2"/>
      <c r="CR1886" s="2"/>
      <c r="CS1886" s="2"/>
      <c r="CT1886" s="2"/>
      <c r="CU1886" s="2"/>
      <c r="CV1886" s="2"/>
      <c r="CW1886" s="2"/>
      <c r="CX1886" s="2"/>
      <c r="CY1886" s="2"/>
      <c r="CZ1886" s="2"/>
      <c r="DA1886" s="2"/>
      <c r="DB1886" s="2"/>
      <c r="DC1886" s="2"/>
      <c r="DD1886" s="2"/>
      <c r="DE1886" s="2"/>
      <c r="DF1886" s="2"/>
      <c r="DG1886" s="2"/>
      <c r="DH1886" s="2"/>
      <c r="DI1886" s="2"/>
      <c r="DJ1886" s="2"/>
      <c r="DK1886" s="2"/>
      <c r="DL1886" s="2"/>
      <c r="DM1886" s="2"/>
      <c r="DN1886" s="2"/>
      <c r="DO1886" s="2"/>
      <c r="DP1886" s="2"/>
      <c r="DQ1886" s="2"/>
      <c r="DR1886" s="2"/>
      <c r="DS1886" s="2"/>
      <c r="DT1886" s="2"/>
      <c r="DU1886" s="2"/>
      <c r="DV1886" s="2"/>
      <c r="DW1886" s="2"/>
      <c r="DX1886" s="2"/>
      <c r="DY1886" s="2"/>
      <c r="DZ1886" s="2"/>
      <c r="EA1886" s="2"/>
      <c r="EB1886" s="2"/>
      <c r="EC1886" s="2"/>
      <c r="ED1886" s="2"/>
      <c r="EE1886" s="2"/>
      <c r="EF1886" s="2"/>
      <c r="EG1886" s="2"/>
      <c r="EH1886" s="2"/>
      <c r="EI1886" s="2"/>
      <c r="EJ1886" s="2"/>
      <c r="EK1886" s="2"/>
      <c r="EL1886" s="2"/>
      <c r="EM1886" s="2"/>
      <c r="EN1886" s="2"/>
      <c r="EO1886" s="2"/>
      <c r="EP1886" s="2"/>
      <c r="EQ1886" s="2"/>
      <c r="ER1886" s="2"/>
      <c r="ES1886" s="2"/>
      <c r="ET1886" s="2"/>
      <c r="EU1886" s="2"/>
      <c r="EV1886" s="2"/>
      <c r="EW1886" s="2"/>
      <c r="EX1886" s="2"/>
      <c r="EY1886" s="2"/>
      <c r="EZ1886" s="2"/>
      <c r="FA1886" s="2"/>
      <c r="FB1886" s="2"/>
      <c r="FC1886" s="2"/>
    </row>
    <row r="1887" spans="1:159" s="4" customFormat="1">
      <c r="A1887" s="50" t="s">
        <v>2343</v>
      </c>
      <c r="B1887" s="59" t="s">
        <v>2769</v>
      </c>
      <c r="C1887" s="60">
        <v>2951</v>
      </c>
      <c r="D1887" s="59" t="s">
        <v>1681</v>
      </c>
      <c r="E1887" s="78" t="str">
        <f>IFERROR(VLOOKUP($C1887,'2025-26 School Level AAFTE'!$C$2:$L$2349,9,FALSE), "No")</f>
        <v>Yes</v>
      </c>
      <c r="F1887" s="67">
        <f>IFERROR(VLOOKUP($C1887,'2025-26 School Level AAFTE'!$C$2:$J$2349,8,FALSE), 0)</f>
        <v>407.56</v>
      </c>
      <c r="G1887" s="69">
        <f>IFERROR(IF(E1887= "yes",VLOOKUP(C1887,Summary!$B:$I,6,0),0),0)</f>
        <v>0</v>
      </c>
      <c r="H1887" s="68">
        <f t="shared" si="321"/>
        <v>407.56</v>
      </c>
      <c r="I1887" s="110">
        <f>VLOOKUP($A1887,'2026-27 Salary &amp; Benefits'!$A:$I,3,FALSE)</f>
        <v>1</v>
      </c>
      <c r="J1887" s="110">
        <f>VLOOKUP($A1887,'2026-27 Salary &amp; Benefits'!$A:$I,4,FALSE)</f>
        <v>1</v>
      </c>
      <c r="K1887" s="101">
        <f t="shared" si="322"/>
        <v>407.56</v>
      </c>
      <c r="L1887" s="100">
        <f t="shared" si="323"/>
        <v>1.196</v>
      </c>
      <c r="M1887" s="102">
        <f>'2026-27 Salary &amp; Benefits'!$E$6</f>
        <v>78209</v>
      </c>
      <c r="N1887" s="102">
        <f>'2026-27 Salary &amp; Benefits'!$F$6</f>
        <v>82248</v>
      </c>
      <c r="O1887" s="7">
        <f t="shared" si="324"/>
        <v>93537.96</v>
      </c>
      <c r="P1887" s="7">
        <f t="shared" si="325"/>
        <v>4830.6499999999942</v>
      </c>
      <c r="Q1887" s="7">
        <f>'2026-27 Salary &amp; Benefits'!G$6</f>
        <v>16817.759999999998</v>
      </c>
      <c r="R1887" s="103">
        <f>'2026-27 Salary &amp; Benefits'!H$6</f>
        <v>0.16020000000000001</v>
      </c>
      <c r="S1887" s="103">
        <f>'2026-27 Salary &amp; Benefits'!I$6</f>
        <v>0.15390000000000001</v>
      </c>
      <c r="T1887" s="7">
        <f t="shared" si="326"/>
        <v>35842.26</v>
      </c>
      <c r="U1887" s="7">
        <f t="shared" si="327"/>
        <v>1639.48</v>
      </c>
      <c r="V1887" s="7">
        <f t="shared" si="328"/>
        <v>252.32</v>
      </c>
      <c r="W1887" s="7">
        <f t="shared" si="329"/>
        <v>1891.8</v>
      </c>
      <c r="X1887" s="18">
        <f t="shared" si="330"/>
        <v>136102.66999999998</v>
      </c>
      <c r="Y1887" s="2"/>
      <c r="Z1887" s="2"/>
      <c r="AA1887" s="2"/>
      <c r="AB1887" s="2"/>
      <c r="AC1887" s="2"/>
      <c r="AD1887" s="2"/>
      <c r="AE1887" s="2"/>
      <c r="AF1887" s="2"/>
      <c r="AG1887" s="2"/>
      <c r="AH1887" s="2"/>
      <c r="AI1887" s="2"/>
      <c r="AJ1887" s="2"/>
      <c r="AK1887" s="2"/>
      <c r="AL1887" s="2"/>
      <c r="AM1887" s="2"/>
      <c r="AN1887" s="2"/>
      <c r="AO1887" s="2"/>
      <c r="AP1887" s="2"/>
      <c r="AQ1887" s="2"/>
      <c r="AR1887" s="2"/>
      <c r="AS1887" s="2"/>
      <c r="AT1887" s="2"/>
      <c r="AU1887" s="2"/>
      <c r="AV1887" s="2"/>
      <c r="AW1887" s="2"/>
      <c r="AX1887" s="2"/>
      <c r="AY1887" s="2"/>
      <c r="AZ1887" s="2"/>
      <c r="BA1887" s="2"/>
      <c r="BB1887" s="2"/>
      <c r="BC1887" s="2"/>
      <c r="BD1887" s="2"/>
      <c r="BE1887" s="2"/>
      <c r="BF1887" s="2"/>
      <c r="BG1887" s="2"/>
      <c r="BH1887" s="2"/>
      <c r="BI1887" s="2"/>
      <c r="BJ1887" s="2"/>
      <c r="BK1887" s="2"/>
      <c r="BL1887" s="2"/>
      <c r="BM1887" s="2"/>
      <c r="BN1887" s="2"/>
      <c r="BO1887" s="2"/>
      <c r="BP1887" s="2"/>
      <c r="BQ1887" s="2"/>
      <c r="BR1887" s="2"/>
      <c r="BS1887" s="2"/>
      <c r="BT1887" s="2"/>
      <c r="BU1887" s="2"/>
      <c r="BV1887" s="2"/>
      <c r="BW1887" s="2"/>
      <c r="BX1887" s="2"/>
      <c r="BY1887" s="2"/>
      <c r="BZ1887" s="2"/>
      <c r="CA1887" s="2"/>
      <c r="CB1887" s="2"/>
      <c r="CC1887" s="2"/>
      <c r="CD1887" s="2"/>
      <c r="CE1887" s="2"/>
      <c r="CF1887" s="2"/>
      <c r="CG1887" s="2"/>
      <c r="CH1887" s="2"/>
      <c r="CI1887" s="2"/>
      <c r="CJ1887" s="2"/>
      <c r="CK1887" s="2"/>
      <c r="CL1887" s="2"/>
      <c r="CM1887" s="2"/>
      <c r="CN1887" s="2"/>
      <c r="CO1887" s="2"/>
      <c r="CP1887" s="2"/>
      <c r="CQ1887" s="2"/>
      <c r="CR1887" s="2"/>
      <c r="CS1887" s="2"/>
      <c r="CT1887" s="2"/>
      <c r="CU1887" s="2"/>
      <c r="CV1887" s="2"/>
      <c r="CW1887" s="2"/>
      <c r="CX1887" s="2"/>
      <c r="CY1887" s="2"/>
      <c r="CZ1887" s="2"/>
      <c r="DA1887" s="2"/>
      <c r="DB1887" s="2"/>
      <c r="DC1887" s="2"/>
      <c r="DD1887" s="2"/>
      <c r="DE1887" s="2"/>
      <c r="DF1887" s="2"/>
      <c r="DG1887" s="2"/>
      <c r="DH1887" s="2"/>
      <c r="DI1887" s="2"/>
      <c r="DJ1887" s="2"/>
      <c r="DK1887" s="2"/>
      <c r="DL1887" s="2"/>
      <c r="DM1887" s="2"/>
      <c r="DN1887" s="2"/>
      <c r="DO1887" s="2"/>
      <c r="DP1887" s="2"/>
      <c r="DQ1887" s="2"/>
      <c r="DR1887" s="2"/>
      <c r="DS1887" s="2"/>
      <c r="DT1887" s="2"/>
      <c r="DU1887" s="2"/>
      <c r="DV1887" s="2"/>
      <c r="DW1887" s="2"/>
      <c r="DX1887" s="2"/>
      <c r="DY1887" s="2"/>
      <c r="DZ1887" s="2"/>
      <c r="EA1887" s="2"/>
      <c r="EB1887" s="2"/>
      <c r="EC1887" s="2"/>
      <c r="ED1887" s="2"/>
      <c r="EE1887" s="2"/>
      <c r="EF1887" s="2"/>
      <c r="EG1887" s="2"/>
      <c r="EH1887" s="2"/>
      <c r="EI1887" s="2"/>
      <c r="EJ1887" s="2"/>
      <c r="EK1887" s="2"/>
      <c r="EL1887" s="2"/>
      <c r="EM1887" s="2"/>
      <c r="EN1887" s="2"/>
      <c r="EO1887" s="2"/>
      <c r="EP1887" s="2"/>
      <c r="EQ1887" s="2"/>
      <c r="ER1887" s="2"/>
      <c r="ES1887" s="2"/>
      <c r="ET1887" s="2"/>
      <c r="EU1887" s="2"/>
      <c r="EV1887" s="2"/>
      <c r="EW1887" s="2"/>
      <c r="EX1887" s="2"/>
      <c r="EY1887" s="2"/>
      <c r="EZ1887" s="2"/>
      <c r="FA1887" s="2"/>
      <c r="FB1887" s="2"/>
      <c r="FC1887" s="2"/>
    </row>
    <row r="1888" spans="1:159" s="4" customFormat="1">
      <c r="A1888" s="50" t="s">
        <v>2343</v>
      </c>
      <c r="B1888" s="59" t="s">
        <v>2769</v>
      </c>
      <c r="C1888" s="60">
        <v>3190</v>
      </c>
      <c r="D1888" s="59" t="s">
        <v>1687</v>
      </c>
      <c r="E1888" s="78" t="str">
        <f>IFERROR(VLOOKUP($C1888,'2025-26 School Level AAFTE'!$C$2:$L$2349,9,FALSE), "No")</f>
        <v>Yes</v>
      </c>
      <c r="F1888" s="67">
        <f>IFERROR(VLOOKUP($C1888,'2025-26 School Level AAFTE'!$C$2:$J$2349,8,FALSE), 0)</f>
        <v>456.56</v>
      </c>
      <c r="G1888" s="69">
        <f>IFERROR(IF(E1888= "yes",VLOOKUP(C1888,Summary!$B:$I,6,0),0),0)</f>
        <v>0</v>
      </c>
      <c r="H1888" s="68">
        <f t="shared" si="321"/>
        <v>456.56</v>
      </c>
      <c r="I1888" s="110">
        <f>VLOOKUP($A1888,'2026-27 Salary &amp; Benefits'!$A:$I,3,FALSE)</f>
        <v>1</v>
      </c>
      <c r="J1888" s="110">
        <f>VLOOKUP($A1888,'2026-27 Salary &amp; Benefits'!$A:$I,4,FALSE)</f>
        <v>1</v>
      </c>
      <c r="K1888" s="101">
        <f t="shared" si="322"/>
        <v>456.56</v>
      </c>
      <c r="L1888" s="100">
        <f t="shared" si="323"/>
        <v>1.339</v>
      </c>
      <c r="M1888" s="102">
        <f>'2026-27 Salary &amp; Benefits'!$E$6</f>
        <v>78209</v>
      </c>
      <c r="N1888" s="102">
        <f>'2026-27 Salary &amp; Benefits'!$F$6</f>
        <v>82248</v>
      </c>
      <c r="O1888" s="7">
        <f t="shared" si="324"/>
        <v>104721.85</v>
      </c>
      <c r="P1888" s="7">
        <f t="shared" si="325"/>
        <v>5408.2200000000012</v>
      </c>
      <c r="Q1888" s="7">
        <f>'2026-27 Salary &amp; Benefits'!G$6</f>
        <v>16817.759999999998</v>
      </c>
      <c r="R1888" s="103">
        <f>'2026-27 Salary &amp; Benefits'!H$6</f>
        <v>0.16020000000000001</v>
      </c>
      <c r="S1888" s="103">
        <f>'2026-27 Salary &amp; Benefits'!I$6</f>
        <v>0.15390000000000001</v>
      </c>
      <c r="T1888" s="7">
        <f t="shared" si="326"/>
        <v>40127.75</v>
      </c>
      <c r="U1888" s="7">
        <f t="shared" si="327"/>
        <v>1835.5</v>
      </c>
      <c r="V1888" s="7">
        <f t="shared" si="328"/>
        <v>282.48</v>
      </c>
      <c r="W1888" s="7">
        <f t="shared" si="329"/>
        <v>2117.98</v>
      </c>
      <c r="X1888" s="18">
        <f t="shared" si="330"/>
        <v>152375.80000000002</v>
      </c>
      <c r="Y1888" s="2"/>
      <c r="Z1888" s="2"/>
      <c r="AA1888" s="2"/>
      <c r="AB1888" s="2"/>
      <c r="AC1888" s="2"/>
      <c r="AD1888" s="2"/>
      <c r="AE1888" s="2"/>
      <c r="AF1888" s="2"/>
      <c r="AG1888" s="2"/>
      <c r="AH1888" s="2"/>
      <c r="AI1888" s="2"/>
      <c r="AJ1888" s="2"/>
      <c r="AK1888" s="2"/>
      <c r="AL1888" s="2"/>
      <c r="AM1888" s="2"/>
      <c r="AN1888" s="2"/>
      <c r="AO1888" s="2"/>
      <c r="AP1888" s="2"/>
      <c r="AQ1888" s="2"/>
      <c r="AR1888" s="2"/>
      <c r="AS1888" s="2"/>
      <c r="AT1888" s="2"/>
      <c r="AU1888" s="2"/>
      <c r="AV1888" s="2"/>
      <c r="AW1888" s="2"/>
      <c r="AX1888" s="2"/>
      <c r="AY1888" s="2"/>
      <c r="AZ1888" s="2"/>
      <c r="BA1888" s="2"/>
      <c r="BB1888" s="2"/>
      <c r="BC1888" s="2"/>
      <c r="BD1888" s="2"/>
      <c r="BE1888" s="2"/>
      <c r="BF1888" s="2"/>
      <c r="BG1888" s="2"/>
      <c r="BH1888" s="2"/>
      <c r="BI1888" s="2"/>
      <c r="BJ1888" s="2"/>
      <c r="BK1888" s="2"/>
      <c r="BL1888" s="2"/>
      <c r="BM1888" s="2"/>
      <c r="BN1888" s="2"/>
      <c r="BO1888" s="2"/>
      <c r="BP1888" s="2"/>
      <c r="BQ1888" s="2"/>
      <c r="BR1888" s="2"/>
      <c r="BS1888" s="2"/>
      <c r="BT1888" s="2"/>
      <c r="BU1888" s="2"/>
      <c r="BV1888" s="2"/>
      <c r="BW1888" s="2"/>
      <c r="BX1888" s="2"/>
      <c r="BY1888" s="2"/>
      <c r="BZ1888" s="2"/>
      <c r="CA1888" s="2"/>
      <c r="CB1888" s="2"/>
      <c r="CC1888" s="2"/>
      <c r="CD1888" s="2"/>
      <c r="CE1888" s="2"/>
      <c r="CF1888" s="2"/>
      <c r="CG1888" s="2"/>
      <c r="CH1888" s="2"/>
      <c r="CI1888" s="2"/>
      <c r="CJ1888" s="2"/>
      <c r="CK1888" s="2"/>
      <c r="CL1888" s="2"/>
      <c r="CM1888" s="2"/>
      <c r="CN1888" s="2"/>
      <c r="CO1888" s="2"/>
      <c r="CP1888" s="2"/>
      <c r="CQ1888" s="2"/>
      <c r="CR1888" s="2"/>
      <c r="CS1888" s="2"/>
      <c r="CT1888" s="2"/>
      <c r="CU1888" s="2"/>
      <c r="CV1888" s="2"/>
      <c r="CW1888" s="2"/>
      <c r="CX1888" s="2"/>
      <c r="CY1888" s="2"/>
      <c r="CZ1888" s="2"/>
      <c r="DA1888" s="2"/>
      <c r="DB1888" s="2"/>
      <c r="DC1888" s="2"/>
      <c r="DD1888" s="2"/>
      <c r="DE1888" s="2"/>
      <c r="DF1888" s="2"/>
      <c r="DG1888" s="2"/>
      <c r="DH1888" s="2"/>
      <c r="DI1888" s="2"/>
      <c r="DJ1888" s="2"/>
      <c r="DK1888" s="2"/>
      <c r="DL1888" s="2"/>
      <c r="DM1888" s="2"/>
      <c r="DN1888" s="2"/>
      <c r="DO1888" s="2"/>
      <c r="DP1888" s="2"/>
      <c r="DQ1888" s="2"/>
      <c r="DR1888" s="2"/>
      <c r="DS1888" s="2"/>
      <c r="DT1888" s="2"/>
      <c r="DU1888" s="2"/>
      <c r="DV1888" s="2"/>
      <c r="DW1888" s="2"/>
      <c r="DX1888" s="2"/>
      <c r="DY1888" s="2"/>
      <c r="DZ1888" s="2"/>
      <c r="EA1888" s="2"/>
      <c r="EB1888" s="2"/>
      <c r="EC1888" s="2"/>
      <c r="ED1888" s="2"/>
      <c r="EE1888" s="2"/>
      <c r="EF1888" s="2"/>
      <c r="EG1888" s="2"/>
      <c r="EH1888" s="2"/>
      <c r="EI1888" s="2"/>
      <c r="EJ1888" s="2"/>
      <c r="EK1888" s="2"/>
      <c r="EL1888" s="2"/>
      <c r="EM1888" s="2"/>
      <c r="EN1888" s="2"/>
      <c r="EO1888" s="2"/>
      <c r="EP1888" s="2"/>
      <c r="EQ1888" s="2"/>
      <c r="ER1888" s="2"/>
      <c r="ES1888" s="2"/>
      <c r="ET1888" s="2"/>
      <c r="EU1888" s="2"/>
      <c r="EV1888" s="2"/>
      <c r="EW1888" s="2"/>
      <c r="EX1888" s="2"/>
      <c r="EY1888" s="2"/>
      <c r="EZ1888" s="2"/>
      <c r="FA1888" s="2"/>
      <c r="FB1888" s="2"/>
      <c r="FC1888" s="2"/>
    </row>
    <row r="1889" spans="1:159" s="4" customFormat="1">
      <c r="A1889" s="50" t="s">
        <v>2343</v>
      </c>
      <c r="B1889" s="59" t="s">
        <v>2769</v>
      </c>
      <c r="C1889" s="60">
        <v>3719</v>
      </c>
      <c r="D1889" s="59" t="s">
        <v>1694</v>
      </c>
      <c r="E1889" s="78" t="str">
        <f>IFERROR(VLOOKUP($C1889,'2025-26 School Level AAFTE'!$C$2:$L$2349,9,FALSE), "No")</f>
        <v>Yes</v>
      </c>
      <c r="F1889" s="67">
        <f>IFERROR(VLOOKUP($C1889,'2025-26 School Level AAFTE'!$C$2:$J$2349,8,FALSE), 0)</f>
        <v>250.31</v>
      </c>
      <c r="G1889" s="69">
        <f>IFERROR(IF(E1889= "yes",VLOOKUP(C1889,Summary!$B:$I,6,0),0),0)</f>
        <v>0</v>
      </c>
      <c r="H1889" s="68">
        <f t="shared" si="321"/>
        <v>250.31</v>
      </c>
      <c r="I1889" s="110">
        <f>VLOOKUP($A1889,'2026-27 Salary &amp; Benefits'!$A:$I,3,FALSE)</f>
        <v>1</v>
      </c>
      <c r="J1889" s="110">
        <f>VLOOKUP($A1889,'2026-27 Salary &amp; Benefits'!$A:$I,4,FALSE)</f>
        <v>1</v>
      </c>
      <c r="K1889" s="101">
        <f t="shared" si="322"/>
        <v>250.31</v>
      </c>
      <c r="L1889" s="100">
        <f t="shared" si="323"/>
        <v>0.73399999999999999</v>
      </c>
      <c r="M1889" s="102">
        <f>'2026-27 Salary &amp; Benefits'!$E$6</f>
        <v>78209</v>
      </c>
      <c r="N1889" s="102">
        <f>'2026-27 Salary &amp; Benefits'!$F$6</f>
        <v>82248</v>
      </c>
      <c r="O1889" s="7">
        <f t="shared" si="324"/>
        <v>57405.41</v>
      </c>
      <c r="P1889" s="7">
        <f t="shared" si="325"/>
        <v>2964.6199999999953</v>
      </c>
      <c r="Q1889" s="7">
        <f>'2026-27 Salary &amp; Benefits'!G$6</f>
        <v>16817.759999999998</v>
      </c>
      <c r="R1889" s="103">
        <f>'2026-27 Salary &amp; Benefits'!H$6</f>
        <v>0.16020000000000001</v>
      </c>
      <c r="S1889" s="103">
        <f>'2026-27 Salary &amp; Benefits'!I$6</f>
        <v>0.15390000000000001</v>
      </c>
      <c r="T1889" s="7">
        <f t="shared" si="326"/>
        <v>21996.84</v>
      </c>
      <c r="U1889" s="7">
        <f t="shared" si="327"/>
        <v>1006.17</v>
      </c>
      <c r="V1889" s="7">
        <f t="shared" si="328"/>
        <v>154.85</v>
      </c>
      <c r="W1889" s="7">
        <f t="shared" si="329"/>
        <v>1161.02</v>
      </c>
      <c r="X1889" s="18">
        <f t="shared" si="330"/>
        <v>83527.89</v>
      </c>
      <c r="Y1889" s="2"/>
      <c r="Z1889" s="2"/>
      <c r="AA1889" s="2"/>
      <c r="AB1889" s="2"/>
      <c r="AC1889" s="2"/>
      <c r="AD1889" s="2"/>
      <c r="AE1889" s="2"/>
      <c r="AF1889" s="2"/>
      <c r="AG1889" s="2"/>
      <c r="AH1889" s="2"/>
      <c r="AI1889" s="2"/>
      <c r="AJ1889" s="2"/>
      <c r="AK1889" s="2"/>
      <c r="AL1889" s="2"/>
      <c r="AM1889" s="2"/>
      <c r="AN1889" s="2"/>
      <c r="AO1889" s="2"/>
      <c r="AP1889" s="2"/>
      <c r="AQ1889" s="2"/>
      <c r="AR1889" s="2"/>
      <c r="AS1889" s="2"/>
      <c r="AT1889" s="2"/>
      <c r="AU1889" s="2"/>
      <c r="AV1889" s="2"/>
      <c r="AW1889" s="2"/>
      <c r="AX1889" s="2"/>
      <c r="AY1889" s="2"/>
      <c r="AZ1889" s="2"/>
      <c r="BA1889" s="2"/>
      <c r="BB1889" s="2"/>
      <c r="BC1889" s="2"/>
      <c r="BD1889" s="2"/>
      <c r="BE1889" s="2"/>
      <c r="BF1889" s="2"/>
      <c r="BG1889" s="2"/>
      <c r="BH1889" s="2"/>
      <c r="BI1889" s="2"/>
      <c r="BJ1889" s="2"/>
      <c r="BK1889" s="2"/>
      <c r="BL1889" s="2"/>
      <c r="BM1889" s="2"/>
      <c r="BN1889" s="2"/>
      <c r="BO1889" s="2"/>
      <c r="BP1889" s="2"/>
      <c r="BQ1889" s="2"/>
      <c r="BR1889" s="2"/>
      <c r="BS1889" s="2"/>
      <c r="BT1889" s="2"/>
      <c r="BU1889" s="2"/>
      <c r="BV1889" s="2"/>
      <c r="BW1889" s="2"/>
      <c r="BX1889" s="2"/>
      <c r="BY1889" s="2"/>
      <c r="BZ1889" s="2"/>
      <c r="CA1889" s="2"/>
      <c r="CB1889" s="2"/>
      <c r="CC1889" s="2"/>
      <c r="CD1889" s="2"/>
      <c r="CE1889" s="2"/>
      <c r="CF1889" s="2"/>
      <c r="CG1889" s="2"/>
      <c r="CH1889" s="2"/>
      <c r="CI1889" s="2"/>
      <c r="CJ1889" s="2"/>
      <c r="CK1889" s="2"/>
      <c r="CL1889" s="2"/>
      <c r="CM1889" s="2"/>
      <c r="CN1889" s="2"/>
      <c r="CO1889" s="2"/>
      <c r="CP1889" s="2"/>
      <c r="CQ1889" s="2"/>
      <c r="CR1889" s="2"/>
      <c r="CS1889" s="2"/>
      <c r="CT1889" s="2"/>
      <c r="CU1889" s="2"/>
      <c r="CV1889" s="2"/>
      <c r="CW1889" s="2"/>
      <c r="CX1889" s="2"/>
      <c r="CY1889" s="2"/>
      <c r="CZ1889" s="2"/>
      <c r="DA1889" s="2"/>
      <c r="DB1889" s="2"/>
      <c r="DC1889" s="2"/>
      <c r="DD1889" s="2"/>
      <c r="DE1889" s="2"/>
      <c r="DF1889" s="2"/>
      <c r="DG1889" s="2"/>
      <c r="DH1889" s="2"/>
      <c r="DI1889" s="2"/>
      <c r="DJ1889" s="2"/>
      <c r="DK1889" s="2"/>
      <c r="DL1889" s="2"/>
      <c r="DM1889" s="2"/>
      <c r="DN1889" s="2"/>
      <c r="DO1889" s="2"/>
      <c r="DP1889" s="2"/>
      <c r="DQ1889" s="2"/>
      <c r="DR1889" s="2"/>
      <c r="DS1889" s="2"/>
      <c r="DT1889" s="2"/>
      <c r="DU1889" s="2"/>
      <c r="DV1889" s="2"/>
      <c r="DW1889" s="2"/>
      <c r="DX1889" s="2"/>
      <c r="DY1889" s="2"/>
      <c r="DZ1889" s="2"/>
      <c r="EA1889" s="2"/>
      <c r="EB1889" s="2"/>
      <c r="EC1889" s="2"/>
      <c r="ED1889" s="2"/>
      <c r="EE1889" s="2"/>
      <c r="EF1889" s="2"/>
      <c r="EG1889" s="2"/>
      <c r="EH1889" s="2"/>
      <c r="EI1889" s="2"/>
      <c r="EJ1889" s="2"/>
      <c r="EK1889" s="2"/>
      <c r="EL1889" s="2"/>
      <c r="EM1889" s="2"/>
      <c r="EN1889" s="2"/>
      <c r="EO1889" s="2"/>
      <c r="EP1889" s="2"/>
      <c r="EQ1889" s="2"/>
      <c r="ER1889" s="2"/>
      <c r="ES1889" s="2"/>
      <c r="ET1889" s="2"/>
      <c r="EU1889" s="2"/>
      <c r="EV1889" s="2"/>
      <c r="EW1889" s="2"/>
      <c r="EX1889" s="2"/>
      <c r="EY1889" s="2"/>
      <c r="EZ1889" s="2"/>
      <c r="FA1889" s="2"/>
      <c r="FB1889" s="2"/>
      <c r="FC1889" s="2"/>
    </row>
    <row r="1890" spans="1:159" s="4" customFormat="1">
      <c r="A1890" s="50" t="s">
        <v>2343</v>
      </c>
      <c r="B1890" s="59" t="s">
        <v>2769</v>
      </c>
      <c r="C1890" s="60">
        <v>3718</v>
      </c>
      <c r="D1890" s="59" t="s">
        <v>362</v>
      </c>
      <c r="E1890" s="78" t="str">
        <f>IFERROR(VLOOKUP($C1890,'2025-26 School Level AAFTE'!$C$2:$L$2349,9,FALSE), "No")</f>
        <v>Yes</v>
      </c>
      <c r="F1890" s="67">
        <f>IFERROR(VLOOKUP($C1890,'2025-26 School Level AAFTE'!$C$2:$J$2349,8,FALSE), 0)</f>
        <v>320.27</v>
      </c>
      <c r="G1890" s="69">
        <f>IFERROR(IF(E1890= "yes",VLOOKUP(C1890,Summary!$B:$I,6,0),0),0)</f>
        <v>0</v>
      </c>
      <c r="H1890" s="68">
        <f t="shared" si="321"/>
        <v>320.27</v>
      </c>
      <c r="I1890" s="110">
        <f>VLOOKUP($A1890,'2026-27 Salary &amp; Benefits'!$A:$I,3,FALSE)</f>
        <v>1</v>
      </c>
      <c r="J1890" s="110">
        <f>VLOOKUP($A1890,'2026-27 Salary &amp; Benefits'!$A:$I,4,FALSE)</f>
        <v>1</v>
      </c>
      <c r="K1890" s="101">
        <f t="shared" si="322"/>
        <v>320.27</v>
      </c>
      <c r="L1890" s="100">
        <f t="shared" si="323"/>
        <v>0.93899999999999995</v>
      </c>
      <c r="M1890" s="102">
        <f>'2026-27 Salary &amp; Benefits'!$E$6</f>
        <v>78209</v>
      </c>
      <c r="N1890" s="102">
        <f>'2026-27 Salary &amp; Benefits'!$F$6</f>
        <v>82248</v>
      </c>
      <c r="O1890" s="7">
        <f t="shared" si="324"/>
        <v>73438.25</v>
      </c>
      <c r="P1890" s="7">
        <f t="shared" si="325"/>
        <v>3792.6199999999953</v>
      </c>
      <c r="Q1890" s="7">
        <f>'2026-27 Salary &amp; Benefits'!G$6</f>
        <v>16817.759999999998</v>
      </c>
      <c r="R1890" s="103">
        <f>'2026-27 Salary &amp; Benefits'!H$6</f>
        <v>0.16020000000000001</v>
      </c>
      <c r="S1890" s="103">
        <f>'2026-27 Salary &amp; Benefits'!I$6</f>
        <v>0.15390000000000001</v>
      </c>
      <c r="T1890" s="7">
        <f t="shared" si="326"/>
        <v>28140.37</v>
      </c>
      <c r="U1890" s="7">
        <f t="shared" si="327"/>
        <v>1287.18</v>
      </c>
      <c r="V1890" s="7">
        <f t="shared" si="328"/>
        <v>198.1</v>
      </c>
      <c r="W1890" s="7">
        <f t="shared" si="329"/>
        <v>1485.28</v>
      </c>
      <c r="X1890" s="18">
        <f t="shared" si="330"/>
        <v>106856.51999999999</v>
      </c>
      <c r="Y1890" s="2"/>
      <c r="Z1890" s="2"/>
      <c r="AA1890" s="2"/>
      <c r="AB1890" s="2"/>
      <c r="AC1890" s="2"/>
      <c r="AD1890" s="2"/>
      <c r="AE1890" s="2"/>
      <c r="AF1890" s="2"/>
      <c r="AG1890" s="2"/>
      <c r="AH1890" s="2"/>
      <c r="AI1890" s="2"/>
      <c r="AJ1890" s="2"/>
      <c r="AK1890" s="2"/>
      <c r="AL1890" s="2"/>
      <c r="AM1890" s="2"/>
      <c r="AN1890" s="2"/>
      <c r="AO1890" s="2"/>
      <c r="AP1890" s="2"/>
      <c r="AQ1890" s="2"/>
      <c r="AR1890" s="2"/>
      <c r="AS1890" s="2"/>
      <c r="AT1890" s="2"/>
      <c r="AU1890" s="2"/>
      <c r="AV1890" s="2"/>
      <c r="AW1890" s="2"/>
      <c r="AX1890" s="2"/>
      <c r="AY1890" s="2"/>
      <c r="AZ1890" s="2"/>
      <c r="BA1890" s="2"/>
      <c r="BB1890" s="2"/>
      <c r="BC1890" s="2"/>
      <c r="BD1890" s="2"/>
      <c r="BE1890" s="2"/>
      <c r="BF1890" s="2"/>
      <c r="BG1890" s="2"/>
      <c r="BH1890" s="2"/>
      <c r="BI1890" s="2"/>
      <c r="BJ1890" s="2"/>
      <c r="BK1890" s="2"/>
      <c r="BL1890" s="2"/>
      <c r="BM1890" s="2"/>
      <c r="BN1890" s="2"/>
      <c r="BO1890" s="2"/>
      <c r="BP1890" s="2"/>
      <c r="BQ1890" s="2"/>
      <c r="BR1890" s="2"/>
      <c r="BS1890" s="2"/>
      <c r="BT1890" s="2"/>
      <c r="BU1890" s="2"/>
      <c r="BV1890" s="2"/>
      <c r="BW1890" s="2"/>
      <c r="BX1890" s="2"/>
      <c r="BY1890" s="2"/>
      <c r="BZ1890" s="2"/>
      <c r="CA1890" s="2"/>
      <c r="CB1890" s="2"/>
      <c r="CC1890" s="2"/>
      <c r="CD1890" s="2"/>
      <c r="CE1890" s="2"/>
      <c r="CF1890" s="2"/>
      <c r="CG1890" s="2"/>
      <c r="CH1890" s="2"/>
      <c r="CI1890" s="2"/>
      <c r="CJ1890" s="2"/>
      <c r="CK1890" s="2"/>
      <c r="CL1890" s="2"/>
      <c r="CM1890" s="2"/>
      <c r="CN1890" s="2"/>
      <c r="CO1890" s="2"/>
      <c r="CP1890" s="2"/>
      <c r="CQ1890" s="2"/>
      <c r="CR1890" s="2"/>
      <c r="CS1890" s="2"/>
      <c r="CT1890" s="2"/>
      <c r="CU1890" s="2"/>
      <c r="CV1890" s="2"/>
      <c r="CW1890" s="2"/>
      <c r="CX1890" s="2"/>
      <c r="CY1890" s="2"/>
      <c r="CZ1890" s="2"/>
      <c r="DA1890" s="2"/>
      <c r="DB1890" s="2"/>
      <c r="DC1890" s="2"/>
      <c r="DD1890" s="2"/>
      <c r="DE1890" s="2"/>
      <c r="DF1890" s="2"/>
      <c r="DG1890" s="2"/>
      <c r="DH1890" s="2"/>
      <c r="DI1890" s="2"/>
      <c r="DJ1890" s="2"/>
      <c r="DK1890" s="2"/>
      <c r="DL1890" s="2"/>
      <c r="DM1890" s="2"/>
      <c r="DN1890" s="2"/>
      <c r="DO1890" s="2"/>
      <c r="DP1890" s="2"/>
      <c r="DQ1890" s="2"/>
      <c r="DR1890" s="2"/>
      <c r="DS1890" s="2"/>
      <c r="DT1890" s="2"/>
      <c r="DU1890" s="2"/>
      <c r="DV1890" s="2"/>
      <c r="DW1890" s="2"/>
      <c r="DX1890" s="2"/>
      <c r="DY1890" s="2"/>
      <c r="DZ1890" s="2"/>
      <c r="EA1890" s="2"/>
      <c r="EB1890" s="2"/>
      <c r="EC1890" s="2"/>
      <c r="ED1890" s="2"/>
      <c r="EE1890" s="2"/>
      <c r="EF1890" s="2"/>
      <c r="EG1890" s="2"/>
      <c r="EH1890" s="2"/>
      <c r="EI1890" s="2"/>
      <c r="EJ1890" s="2"/>
      <c r="EK1890" s="2"/>
      <c r="EL1890" s="2"/>
      <c r="EM1890" s="2"/>
      <c r="EN1890" s="2"/>
      <c r="EO1890" s="2"/>
      <c r="EP1890" s="2"/>
      <c r="EQ1890" s="2"/>
      <c r="ER1890" s="2"/>
      <c r="ES1890" s="2"/>
      <c r="ET1890" s="2"/>
      <c r="EU1890" s="2"/>
      <c r="EV1890" s="2"/>
      <c r="EW1890" s="2"/>
      <c r="EX1890" s="2"/>
      <c r="EY1890" s="2"/>
      <c r="EZ1890" s="2"/>
      <c r="FA1890" s="2"/>
      <c r="FB1890" s="2"/>
      <c r="FC1890" s="2"/>
    </row>
    <row r="1891" spans="1:159" s="4" customFormat="1">
      <c r="A1891" s="50" t="s">
        <v>2343</v>
      </c>
      <c r="B1891" s="59" t="s">
        <v>2769</v>
      </c>
      <c r="C1891" s="58">
        <v>2708</v>
      </c>
      <c r="D1891" s="57" t="s">
        <v>1471</v>
      </c>
      <c r="E1891" s="78" t="str">
        <f>IFERROR(VLOOKUP($C1891,'2025-26 School Level AAFTE'!$C$2:$L$2349,9,FALSE), "No")</f>
        <v>Yes</v>
      </c>
      <c r="F1891" s="67">
        <f>IFERROR(VLOOKUP($C1891,'2025-26 School Level AAFTE'!$C$2:$J$2349,8,FALSE), 0)</f>
        <v>237.32</v>
      </c>
      <c r="G1891" s="69">
        <f>IFERROR(IF(E1891= "yes",VLOOKUP(C1891,Summary!$B:$I,6,0),0),0)</f>
        <v>0</v>
      </c>
      <c r="H1891" s="68">
        <f t="shared" si="321"/>
        <v>237.32</v>
      </c>
      <c r="I1891" s="110">
        <f>VLOOKUP($A1891,'2026-27 Salary &amp; Benefits'!$A:$I,3,FALSE)</f>
        <v>1</v>
      </c>
      <c r="J1891" s="110">
        <f>VLOOKUP($A1891,'2026-27 Salary &amp; Benefits'!$A:$I,4,FALSE)</f>
        <v>1</v>
      </c>
      <c r="K1891" s="101">
        <f t="shared" si="322"/>
        <v>237.32</v>
      </c>
      <c r="L1891" s="100">
        <f t="shared" si="323"/>
        <v>0.69599999999999995</v>
      </c>
      <c r="M1891" s="102">
        <f>'2026-27 Salary &amp; Benefits'!$E$6</f>
        <v>78209</v>
      </c>
      <c r="N1891" s="102">
        <f>'2026-27 Salary &amp; Benefits'!$F$6</f>
        <v>82248</v>
      </c>
      <c r="O1891" s="7">
        <f t="shared" si="324"/>
        <v>54433.46</v>
      </c>
      <c r="P1891" s="7">
        <f t="shared" si="325"/>
        <v>2811.1500000000015</v>
      </c>
      <c r="Q1891" s="7">
        <f>'2026-27 Salary &amp; Benefits'!G$6</f>
        <v>16817.759999999998</v>
      </c>
      <c r="R1891" s="103">
        <f>'2026-27 Salary &amp; Benefits'!H$6</f>
        <v>0.16020000000000001</v>
      </c>
      <c r="S1891" s="103">
        <f>'2026-27 Salary &amp; Benefits'!I$6</f>
        <v>0.15390000000000001</v>
      </c>
      <c r="T1891" s="7">
        <f t="shared" si="326"/>
        <v>20858.04</v>
      </c>
      <c r="U1891" s="7">
        <f t="shared" si="327"/>
        <v>954.08</v>
      </c>
      <c r="V1891" s="7">
        <f t="shared" si="328"/>
        <v>146.83000000000001</v>
      </c>
      <c r="W1891" s="7">
        <f t="shared" si="329"/>
        <v>1100.9100000000001</v>
      </c>
      <c r="X1891" s="18">
        <f t="shared" si="330"/>
        <v>79203.56</v>
      </c>
      <c r="Y1891" s="2"/>
      <c r="Z1891" s="2"/>
      <c r="AA1891" s="2"/>
      <c r="AB1891" s="2"/>
      <c r="AC1891" s="2"/>
      <c r="AD1891" s="2"/>
      <c r="AE1891" s="2"/>
      <c r="AF1891" s="2"/>
      <c r="AG1891" s="2"/>
      <c r="AH1891" s="2"/>
      <c r="AI1891" s="2"/>
      <c r="AJ1891" s="2"/>
      <c r="AK1891" s="2"/>
      <c r="AL1891" s="2"/>
      <c r="AM1891" s="2"/>
      <c r="AN1891" s="2"/>
      <c r="AO1891" s="2"/>
      <c r="AP1891" s="2"/>
      <c r="AQ1891" s="2"/>
      <c r="AR1891" s="2"/>
      <c r="AS1891" s="2"/>
      <c r="AT1891" s="2"/>
      <c r="AU1891" s="2"/>
      <c r="AV1891" s="2"/>
      <c r="AW1891" s="2"/>
      <c r="AX1891" s="2"/>
      <c r="AY1891" s="2"/>
      <c r="AZ1891" s="2"/>
      <c r="BA1891" s="2"/>
      <c r="BB1891" s="2"/>
      <c r="BC1891" s="2"/>
      <c r="BD1891" s="2"/>
      <c r="BE1891" s="2"/>
      <c r="BF1891" s="2"/>
      <c r="BG1891" s="2"/>
      <c r="BH1891" s="2"/>
      <c r="BI1891" s="2"/>
      <c r="BJ1891" s="2"/>
      <c r="BK1891" s="2"/>
      <c r="BL1891" s="2"/>
      <c r="BM1891" s="2"/>
      <c r="BN1891" s="2"/>
      <c r="BO1891" s="2"/>
      <c r="BP1891" s="2"/>
      <c r="BQ1891" s="2"/>
      <c r="BR1891" s="2"/>
      <c r="BS1891" s="2"/>
      <c r="BT1891" s="2"/>
      <c r="BU1891" s="2"/>
      <c r="BV1891" s="2"/>
      <c r="BW1891" s="2"/>
      <c r="BX1891" s="2"/>
      <c r="BY1891" s="2"/>
      <c r="BZ1891" s="2"/>
      <c r="CA1891" s="2"/>
      <c r="CB1891" s="2"/>
      <c r="CC1891" s="2"/>
      <c r="CD1891" s="2"/>
      <c r="CE1891" s="2"/>
      <c r="CF1891" s="2"/>
      <c r="CG1891" s="2"/>
      <c r="CH1891" s="2"/>
      <c r="CI1891" s="2"/>
      <c r="CJ1891" s="2"/>
      <c r="CK1891" s="2"/>
      <c r="CL1891" s="2"/>
      <c r="CM1891" s="2"/>
      <c r="CN1891" s="2"/>
      <c r="CO1891" s="2"/>
      <c r="CP1891" s="2"/>
      <c r="CQ1891" s="2"/>
      <c r="CR1891" s="2"/>
      <c r="CS1891" s="2"/>
      <c r="CT1891" s="2"/>
      <c r="CU1891" s="2"/>
      <c r="CV1891" s="2"/>
      <c r="CW1891" s="2"/>
      <c r="CX1891" s="2"/>
      <c r="CY1891" s="2"/>
      <c r="CZ1891" s="2"/>
      <c r="DA1891" s="2"/>
      <c r="DB1891" s="2"/>
      <c r="DC1891" s="2"/>
      <c r="DD1891" s="2"/>
      <c r="DE1891" s="2"/>
      <c r="DF1891" s="2"/>
      <c r="DG1891" s="2"/>
      <c r="DH1891" s="2"/>
      <c r="DI1891" s="2"/>
      <c r="DJ1891" s="2"/>
      <c r="DK1891" s="2"/>
      <c r="DL1891" s="2"/>
      <c r="DM1891" s="2"/>
      <c r="DN1891" s="2"/>
      <c r="DO1891" s="2"/>
      <c r="DP1891" s="2"/>
      <c r="DQ1891" s="2"/>
      <c r="DR1891" s="2"/>
      <c r="DS1891" s="2"/>
      <c r="DT1891" s="2"/>
      <c r="DU1891" s="2"/>
      <c r="DV1891" s="2"/>
      <c r="DW1891" s="2"/>
      <c r="DX1891" s="2"/>
      <c r="DY1891" s="2"/>
      <c r="DZ1891" s="2"/>
      <c r="EA1891" s="2"/>
      <c r="EB1891" s="2"/>
      <c r="EC1891" s="2"/>
      <c r="ED1891" s="2"/>
      <c r="EE1891" s="2"/>
      <c r="EF1891" s="2"/>
      <c r="EG1891" s="2"/>
      <c r="EH1891" s="2"/>
      <c r="EI1891" s="2"/>
      <c r="EJ1891" s="2"/>
      <c r="EK1891" s="2"/>
      <c r="EL1891" s="2"/>
      <c r="EM1891" s="2"/>
      <c r="EN1891" s="2"/>
      <c r="EO1891" s="2"/>
      <c r="EP1891" s="2"/>
      <c r="EQ1891" s="2"/>
      <c r="ER1891" s="2"/>
      <c r="ES1891" s="2"/>
      <c r="ET1891" s="2"/>
      <c r="EU1891" s="2"/>
      <c r="EV1891" s="2"/>
      <c r="EW1891" s="2"/>
      <c r="EX1891" s="2"/>
      <c r="EY1891" s="2"/>
      <c r="EZ1891" s="2"/>
      <c r="FA1891" s="2"/>
      <c r="FB1891" s="2"/>
      <c r="FC1891" s="2"/>
    </row>
    <row r="1892" spans="1:159" s="4" customFormat="1">
      <c r="A1892" s="50" t="s">
        <v>2343</v>
      </c>
      <c r="B1892" s="59" t="s">
        <v>2769</v>
      </c>
      <c r="C1892" s="60">
        <v>4389</v>
      </c>
      <c r="D1892" s="59" t="s">
        <v>1698</v>
      </c>
      <c r="E1892" s="78" t="str">
        <f>IFERROR(VLOOKUP($C1892,'2025-26 School Level AAFTE'!$C$2:$L$2349,9,FALSE), "No")</f>
        <v>No</v>
      </c>
      <c r="F1892" s="67">
        <f>IFERROR(VLOOKUP($C1892,'2025-26 School Level AAFTE'!$C$2:$J$2349,8,FALSE), 0)</f>
        <v>441.82000000000005</v>
      </c>
      <c r="G1892" s="69">
        <f>IFERROR(IF(E1892= "yes",VLOOKUP(C1892,Summary!$B:$I,6,0),0),0)</f>
        <v>0</v>
      </c>
      <c r="H1892" s="68">
        <f t="shared" si="321"/>
        <v>0</v>
      </c>
      <c r="I1892" s="110">
        <f>VLOOKUP($A1892,'2026-27 Salary &amp; Benefits'!$A:$I,3,FALSE)</f>
        <v>1</v>
      </c>
      <c r="J1892" s="110">
        <f>VLOOKUP($A1892,'2026-27 Salary &amp; Benefits'!$A:$I,4,FALSE)</f>
        <v>1</v>
      </c>
      <c r="K1892" s="101">
        <f t="shared" si="322"/>
        <v>0</v>
      </c>
      <c r="L1892" s="100">
        <f t="shared" si="323"/>
        <v>0</v>
      </c>
      <c r="M1892" s="102">
        <f>'2026-27 Salary &amp; Benefits'!$E$6</f>
        <v>78209</v>
      </c>
      <c r="N1892" s="102">
        <f>'2026-27 Salary &amp; Benefits'!$F$6</f>
        <v>82248</v>
      </c>
      <c r="O1892" s="7">
        <f t="shared" si="324"/>
        <v>0</v>
      </c>
      <c r="P1892" s="7">
        <f t="shared" si="325"/>
        <v>0</v>
      </c>
      <c r="Q1892" s="7">
        <f>'2026-27 Salary &amp; Benefits'!G$6</f>
        <v>16817.759999999998</v>
      </c>
      <c r="R1892" s="103">
        <f>'2026-27 Salary &amp; Benefits'!H$6</f>
        <v>0.16020000000000001</v>
      </c>
      <c r="S1892" s="103">
        <f>'2026-27 Salary &amp; Benefits'!I$6</f>
        <v>0.15390000000000001</v>
      </c>
      <c r="T1892" s="7">
        <f t="shared" si="326"/>
        <v>0</v>
      </c>
      <c r="U1892" s="7">
        <f t="shared" si="327"/>
        <v>0</v>
      </c>
      <c r="V1892" s="7">
        <f t="shared" si="328"/>
        <v>0</v>
      </c>
      <c r="W1892" s="7">
        <f t="shared" si="329"/>
        <v>0</v>
      </c>
      <c r="X1892" s="18">
        <f t="shared" si="330"/>
        <v>0</v>
      </c>
      <c r="Y1892" s="2"/>
      <c r="Z1892" s="2"/>
      <c r="AA1892" s="2"/>
      <c r="AB1892" s="2"/>
      <c r="AC1892" s="2"/>
      <c r="AD1892" s="2"/>
      <c r="AE1892" s="2"/>
      <c r="AF1892" s="2"/>
      <c r="AG1892" s="2"/>
      <c r="AH1892" s="2"/>
      <c r="AI1892" s="2"/>
      <c r="AJ1892" s="2"/>
      <c r="AK1892" s="2"/>
      <c r="AL1892" s="2"/>
      <c r="AM1892" s="2"/>
      <c r="AN1892" s="2"/>
      <c r="AO1892" s="2"/>
      <c r="AP1892" s="2"/>
      <c r="AQ1892" s="2"/>
      <c r="AR1892" s="2"/>
      <c r="AS1892" s="2"/>
      <c r="AT1892" s="2"/>
      <c r="AU1892" s="2"/>
      <c r="AV1892" s="2"/>
      <c r="AW1892" s="2"/>
      <c r="AX1892" s="2"/>
      <c r="AY1892" s="2"/>
      <c r="AZ1892" s="2"/>
      <c r="BA1892" s="2"/>
      <c r="BB1892" s="2"/>
      <c r="BC1892" s="2"/>
      <c r="BD1892" s="2"/>
      <c r="BE1892" s="2"/>
      <c r="BF1892" s="2"/>
      <c r="BG1892" s="2"/>
      <c r="BH1892" s="2"/>
      <c r="BI1892" s="2"/>
      <c r="BJ1892" s="2"/>
      <c r="BK1892" s="2"/>
      <c r="BL1892" s="2"/>
      <c r="BM1892" s="2"/>
      <c r="BN1892" s="2"/>
      <c r="BO1892" s="2"/>
      <c r="BP1892" s="2"/>
      <c r="BQ1892" s="2"/>
      <c r="BR1892" s="2"/>
      <c r="BS1892" s="2"/>
      <c r="BT1892" s="2"/>
      <c r="BU1892" s="2"/>
      <c r="BV1892" s="2"/>
      <c r="BW1892" s="2"/>
      <c r="BX1892" s="2"/>
      <c r="BY1892" s="2"/>
      <c r="BZ1892" s="2"/>
      <c r="CA1892" s="2"/>
      <c r="CB1892" s="2"/>
      <c r="CC1892" s="2"/>
      <c r="CD1892" s="2"/>
      <c r="CE1892" s="2"/>
      <c r="CF1892" s="2"/>
      <c r="CG1892" s="2"/>
      <c r="CH1892" s="2"/>
      <c r="CI1892" s="2"/>
      <c r="CJ1892" s="2"/>
      <c r="CK1892" s="2"/>
      <c r="CL1892" s="2"/>
      <c r="CM1892" s="2"/>
      <c r="CN1892" s="2"/>
      <c r="CO1892" s="2"/>
      <c r="CP1892" s="2"/>
      <c r="CQ1892" s="2"/>
      <c r="CR1892" s="2"/>
      <c r="CS1892" s="2"/>
      <c r="CT1892" s="2"/>
      <c r="CU1892" s="2"/>
      <c r="CV1892" s="2"/>
      <c r="CW1892" s="2"/>
      <c r="CX1892" s="2"/>
      <c r="CY1892" s="2"/>
      <c r="CZ1892" s="2"/>
      <c r="DA1892" s="2"/>
      <c r="DB1892" s="2"/>
      <c r="DC1892" s="2"/>
      <c r="DD1892" s="2"/>
      <c r="DE1892" s="2"/>
      <c r="DF1892" s="2"/>
      <c r="DG1892" s="2"/>
      <c r="DH1892" s="2"/>
      <c r="DI1892" s="2"/>
      <c r="DJ1892" s="2"/>
      <c r="DK1892" s="2"/>
      <c r="DL1892" s="2"/>
      <c r="DM1892" s="2"/>
      <c r="DN1892" s="2"/>
      <c r="DO1892" s="2"/>
      <c r="DP1892" s="2"/>
      <c r="DQ1892" s="2"/>
      <c r="DR1892" s="2"/>
      <c r="DS1892" s="2"/>
      <c r="DT1892" s="2"/>
      <c r="DU1892" s="2"/>
      <c r="DV1892" s="2"/>
      <c r="DW1892" s="2"/>
      <c r="DX1892" s="2"/>
      <c r="DY1892" s="2"/>
      <c r="DZ1892" s="2"/>
      <c r="EA1892" s="2"/>
      <c r="EB1892" s="2"/>
      <c r="EC1892" s="2"/>
      <c r="ED1892" s="2"/>
      <c r="EE1892" s="2"/>
      <c r="EF1892" s="2"/>
      <c r="EG1892" s="2"/>
      <c r="EH1892" s="2"/>
      <c r="EI1892" s="2"/>
      <c r="EJ1892" s="2"/>
      <c r="EK1892" s="2"/>
      <c r="EL1892" s="2"/>
      <c r="EM1892" s="2"/>
      <c r="EN1892" s="2"/>
      <c r="EO1892" s="2"/>
      <c r="EP1892" s="2"/>
      <c r="EQ1892" s="2"/>
      <c r="ER1892" s="2"/>
      <c r="ES1892" s="2"/>
      <c r="ET1892" s="2"/>
      <c r="EU1892" s="2"/>
      <c r="EV1892" s="2"/>
      <c r="EW1892" s="2"/>
      <c r="EX1892" s="2"/>
      <c r="EY1892" s="2"/>
      <c r="EZ1892" s="2"/>
      <c r="FA1892" s="2"/>
      <c r="FB1892" s="2"/>
      <c r="FC1892" s="2"/>
    </row>
    <row r="1893" spans="1:159" s="4" customFormat="1">
      <c r="A1893" s="50" t="s">
        <v>2343</v>
      </c>
      <c r="B1893" s="59" t="s">
        <v>2769</v>
      </c>
      <c r="C1893" s="60">
        <v>4035</v>
      </c>
      <c r="D1893" s="59" t="s">
        <v>1697</v>
      </c>
      <c r="E1893" s="78" t="str">
        <f>IFERROR(VLOOKUP($C1893,'2025-26 School Level AAFTE'!$C$2:$L$2349,9,FALSE), "No")</f>
        <v>No</v>
      </c>
      <c r="F1893" s="67">
        <f>IFERROR(VLOOKUP($C1893,'2025-26 School Level AAFTE'!$C$2:$J$2349,8,FALSE), 0)</f>
        <v>464.26</v>
      </c>
      <c r="G1893" s="69">
        <f>IFERROR(IF(E1893= "yes",VLOOKUP(C1893,Summary!$B:$I,6,0),0),0)</f>
        <v>0</v>
      </c>
      <c r="H1893" s="68">
        <f t="shared" si="321"/>
        <v>0</v>
      </c>
      <c r="I1893" s="110">
        <f>VLOOKUP($A1893,'2026-27 Salary &amp; Benefits'!$A:$I,3,FALSE)</f>
        <v>1</v>
      </c>
      <c r="J1893" s="110">
        <f>VLOOKUP($A1893,'2026-27 Salary &amp; Benefits'!$A:$I,4,FALSE)</f>
        <v>1</v>
      </c>
      <c r="K1893" s="101">
        <f t="shared" si="322"/>
        <v>0</v>
      </c>
      <c r="L1893" s="100">
        <f t="shared" si="323"/>
        <v>0</v>
      </c>
      <c r="M1893" s="102">
        <f>'2026-27 Salary &amp; Benefits'!$E$6</f>
        <v>78209</v>
      </c>
      <c r="N1893" s="102">
        <f>'2026-27 Salary &amp; Benefits'!$F$6</f>
        <v>82248</v>
      </c>
      <c r="O1893" s="7">
        <f t="shared" si="324"/>
        <v>0</v>
      </c>
      <c r="P1893" s="7">
        <f t="shared" si="325"/>
        <v>0</v>
      </c>
      <c r="Q1893" s="7">
        <f>'2026-27 Salary &amp; Benefits'!G$6</f>
        <v>16817.759999999998</v>
      </c>
      <c r="R1893" s="103">
        <f>'2026-27 Salary &amp; Benefits'!H$6</f>
        <v>0.16020000000000001</v>
      </c>
      <c r="S1893" s="103">
        <f>'2026-27 Salary &amp; Benefits'!I$6</f>
        <v>0.15390000000000001</v>
      </c>
      <c r="T1893" s="7">
        <f t="shared" si="326"/>
        <v>0</v>
      </c>
      <c r="U1893" s="7">
        <f t="shared" si="327"/>
        <v>0</v>
      </c>
      <c r="V1893" s="7">
        <f t="shared" si="328"/>
        <v>0</v>
      </c>
      <c r="W1893" s="7">
        <f t="shared" si="329"/>
        <v>0</v>
      </c>
      <c r="X1893" s="18">
        <f t="shared" si="330"/>
        <v>0</v>
      </c>
      <c r="Y1893" s="2"/>
      <c r="Z1893" s="2"/>
      <c r="AA1893" s="2"/>
      <c r="AB1893" s="2"/>
      <c r="AC1893" s="2"/>
      <c r="AD1893" s="2"/>
      <c r="AE1893" s="2"/>
      <c r="AF1893" s="2"/>
      <c r="AG1893" s="2"/>
      <c r="AH1893" s="2"/>
      <c r="AI1893" s="2"/>
      <c r="AJ1893" s="2"/>
      <c r="AK1893" s="2"/>
      <c r="AL1893" s="2"/>
      <c r="AM1893" s="2"/>
      <c r="AN1893" s="2"/>
      <c r="AO1893" s="2"/>
      <c r="AP1893" s="2"/>
      <c r="AQ1893" s="2"/>
      <c r="AR1893" s="2"/>
      <c r="AS1893" s="2"/>
      <c r="AT1893" s="2"/>
      <c r="AU1893" s="2"/>
      <c r="AV1893" s="2"/>
      <c r="AW1893" s="2"/>
      <c r="AX1893" s="2"/>
      <c r="AY1893" s="2"/>
      <c r="AZ1893" s="2"/>
      <c r="BA1893" s="2"/>
      <c r="BB1893" s="2"/>
      <c r="BC1893" s="2"/>
      <c r="BD1893" s="2"/>
      <c r="BE1893" s="2"/>
      <c r="BF1893" s="2"/>
      <c r="BG1893" s="2"/>
      <c r="BH1893" s="2"/>
      <c r="BI1893" s="2"/>
      <c r="BJ1893" s="2"/>
      <c r="BK1893" s="2"/>
      <c r="BL1893" s="2"/>
      <c r="BM1893" s="2"/>
      <c r="BN1893" s="2"/>
      <c r="BO1893" s="2"/>
      <c r="BP1893" s="2"/>
      <c r="BQ1893" s="2"/>
      <c r="BR1893" s="2"/>
      <c r="BS1893" s="2"/>
      <c r="BT1893" s="2"/>
      <c r="BU1893" s="2"/>
      <c r="BV1893" s="2"/>
      <c r="BW1893" s="2"/>
      <c r="BX1893" s="2"/>
      <c r="BY1893" s="2"/>
      <c r="BZ1893" s="2"/>
      <c r="CA1893" s="2"/>
      <c r="CB1893" s="2"/>
      <c r="CC1893" s="2"/>
      <c r="CD1893" s="2"/>
      <c r="CE1893" s="2"/>
      <c r="CF1893" s="2"/>
      <c r="CG1893" s="2"/>
      <c r="CH1893" s="2"/>
      <c r="CI1893" s="2"/>
      <c r="CJ1893" s="2"/>
      <c r="CK1893" s="2"/>
      <c r="CL1893" s="2"/>
      <c r="CM1893" s="2"/>
      <c r="CN1893" s="2"/>
      <c r="CO1893" s="2"/>
      <c r="CP1893" s="2"/>
      <c r="CQ1893" s="2"/>
      <c r="CR1893" s="2"/>
      <c r="CS1893" s="2"/>
      <c r="CT1893" s="2"/>
      <c r="CU1893" s="2"/>
      <c r="CV1893" s="2"/>
      <c r="CW1893" s="2"/>
      <c r="CX1893" s="2"/>
      <c r="CY1893" s="2"/>
      <c r="CZ1893" s="2"/>
      <c r="DA1893" s="2"/>
      <c r="DB1893" s="2"/>
      <c r="DC1893" s="2"/>
      <c r="DD1893" s="2"/>
      <c r="DE1893" s="2"/>
      <c r="DF1893" s="2"/>
      <c r="DG1893" s="2"/>
      <c r="DH1893" s="2"/>
      <c r="DI1893" s="2"/>
      <c r="DJ1893" s="2"/>
      <c r="DK1893" s="2"/>
      <c r="DL1893" s="2"/>
      <c r="DM1893" s="2"/>
      <c r="DN1893" s="2"/>
      <c r="DO1893" s="2"/>
      <c r="DP1893" s="2"/>
      <c r="DQ1893" s="2"/>
      <c r="DR1893" s="2"/>
      <c r="DS1893" s="2"/>
      <c r="DT1893" s="2"/>
      <c r="DU1893" s="2"/>
      <c r="DV1893" s="2"/>
      <c r="DW1893" s="2"/>
      <c r="DX1893" s="2"/>
      <c r="DY1893" s="2"/>
      <c r="DZ1893" s="2"/>
      <c r="EA1893" s="2"/>
      <c r="EB1893" s="2"/>
      <c r="EC1893" s="2"/>
      <c r="ED1893" s="2"/>
      <c r="EE1893" s="2"/>
      <c r="EF1893" s="2"/>
      <c r="EG1893" s="2"/>
      <c r="EH1893" s="2"/>
      <c r="EI1893" s="2"/>
      <c r="EJ1893" s="2"/>
      <c r="EK1893" s="2"/>
      <c r="EL1893" s="2"/>
      <c r="EM1893" s="2"/>
      <c r="EN1893" s="2"/>
      <c r="EO1893" s="2"/>
      <c r="EP1893" s="2"/>
      <c r="EQ1893" s="2"/>
      <c r="ER1893" s="2"/>
      <c r="ES1893" s="2"/>
      <c r="ET1893" s="2"/>
      <c r="EU1893" s="2"/>
      <c r="EV1893" s="2"/>
      <c r="EW1893" s="2"/>
      <c r="EX1893" s="2"/>
      <c r="EY1893" s="2"/>
      <c r="EZ1893" s="2"/>
      <c r="FA1893" s="2"/>
      <c r="FB1893" s="2"/>
      <c r="FC1893" s="2"/>
    </row>
    <row r="1894" spans="1:159" s="4" customFormat="1">
      <c r="A1894" s="50" t="s">
        <v>2343</v>
      </c>
      <c r="B1894" s="59" t="s">
        <v>2769</v>
      </c>
      <c r="C1894" s="60">
        <v>2106</v>
      </c>
      <c r="D1894" s="59" t="s">
        <v>1666</v>
      </c>
      <c r="E1894" s="78" t="str">
        <f>IFERROR(VLOOKUP($C1894,'2025-26 School Level AAFTE'!$C$2:$L$2349,9,FALSE), "No")</f>
        <v>Yes</v>
      </c>
      <c r="F1894" s="67">
        <f>IFERROR(VLOOKUP($C1894,'2025-26 School Level AAFTE'!$C$2:$J$2349,8,FALSE), 0)</f>
        <v>1546.1399999999999</v>
      </c>
      <c r="G1894" s="69">
        <f>IFERROR(IF(E1894= "yes",VLOOKUP(C1894,Summary!$B:$I,6,0),0),0)</f>
        <v>0</v>
      </c>
      <c r="H1894" s="68">
        <f t="shared" si="321"/>
        <v>1546.1399999999999</v>
      </c>
      <c r="I1894" s="110">
        <f>VLOOKUP($A1894,'2026-27 Salary &amp; Benefits'!$A:$I,3,FALSE)</f>
        <v>1</v>
      </c>
      <c r="J1894" s="110">
        <f>VLOOKUP($A1894,'2026-27 Salary &amp; Benefits'!$A:$I,4,FALSE)</f>
        <v>1</v>
      </c>
      <c r="K1894" s="101">
        <f t="shared" si="322"/>
        <v>1546.1399999999999</v>
      </c>
      <c r="L1894" s="100">
        <f t="shared" si="323"/>
        <v>4.5350000000000001</v>
      </c>
      <c r="M1894" s="102">
        <f>'2026-27 Salary &amp; Benefits'!$E$6</f>
        <v>78209</v>
      </c>
      <c r="N1894" s="102">
        <f>'2026-27 Salary &amp; Benefits'!$F$6</f>
        <v>82248</v>
      </c>
      <c r="O1894" s="7">
        <f t="shared" si="324"/>
        <v>354677.82</v>
      </c>
      <c r="P1894" s="7">
        <f t="shared" si="325"/>
        <v>18316.859999999986</v>
      </c>
      <c r="Q1894" s="7">
        <f>'2026-27 Salary &amp; Benefits'!G$6</f>
        <v>16817.759999999998</v>
      </c>
      <c r="R1894" s="103">
        <f>'2026-27 Salary &amp; Benefits'!H$6</f>
        <v>0.16020000000000001</v>
      </c>
      <c r="S1894" s="103">
        <f>'2026-27 Salary &amp; Benefits'!I$6</f>
        <v>0.15390000000000001</v>
      </c>
      <c r="T1894" s="7">
        <f t="shared" si="326"/>
        <v>135906.89000000001</v>
      </c>
      <c r="U1894" s="7">
        <f t="shared" si="327"/>
        <v>6216.58</v>
      </c>
      <c r="V1894" s="7">
        <f t="shared" si="328"/>
        <v>956.73</v>
      </c>
      <c r="W1894" s="7">
        <f t="shared" si="329"/>
        <v>7173.3099999999995</v>
      </c>
      <c r="X1894" s="18">
        <f t="shared" si="330"/>
        <v>516074.88</v>
      </c>
      <c r="Y1894" s="2"/>
      <c r="Z1894" s="2"/>
      <c r="AA1894" s="2"/>
      <c r="AB1894" s="2"/>
      <c r="AC1894" s="2"/>
      <c r="AD1894" s="2"/>
      <c r="AE1894" s="2"/>
      <c r="AF1894" s="2"/>
      <c r="AG1894" s="2"/>
      <c r="AH1894" s="2"/>
      <c r="AI1894" s="2"/>
      <c r="AJ1894" s="2"/>
      <c r="AK1894" s="2"/>
      <c r="AL1894" s="2"/>
      <c r="AM1894" s="2"/>
      <c r="AN1894" s="2"/>
      <c r="AO1894" s="2"/>
      <c r="AP1894" s="2"/>
      <c r="AQ1894" s="2"/>
      <c r="AR1894" s="2"/>
      <c r="AS1894" s="2"/>
      <c r="AT1894" s="2"/>
      <c r="AU1894" s="2"/>
      <c r="AV1894" s="2"/>
      <c r="AW1894" s="2"/>
      <c r="AX1894" s="2"/>
      <c r="AY1894" s="2"/>
      <c r="AZ1894" s="2"/>
      <c r="BA1894" s="2"/>
      <c r="BB1894" s="2"/>
      <c r="BC1894" s="2"/>
      <c r="BD1894" s="2"/>
      <c r="BE1894" s="2"/>
      <c r="BF1894" s="2"/>
      <c r="BG1894" s="2"/>
      <c r="BH1894" s="2"/>
      <c r="BI1894" s="2"/>
      <c r="BJ1894" s="2"/>
      <c r="BK1894" s="2"/>
      <c r="BL1894" s="2"/>
      <c r="BM1894" s="2"/>
      <c r="BN1894" s="2"/>
      <c r="BO1894" s="2"/>
      <c r="BP1894" s="2"/>
      <c r="BQ1894" s="2"/>
      <c r="BR1894" s="2"/>
      <c r="BS1894" s="2"/>
      <c r="BT1894" s="2"/>
      <c r="BU1894" s="2"/>
      <c r="BV1894" s="2"/>
      <c r="BW1894" s="2"/>
      <c r="BX1894" s="2"/>
      <c r="BY1894" s="2"/>
      <c r="BZ1894" s="2"/>
      <c r="CA1894" s="2"/>
      <c r="CB1894" s="2"/>
      <c r="CC1894" s="2"/>
      <c r="CD1894" s="2"/>
      <c r="CE1894" s="2"/>
      <c r="CF1894" s="2"/>
      <c r="CG1894" s="2"/>
      <c r="CH1894" s="2"/>
      <c r="CI1894" s="2"/>
      <c r="CJ1894" s="2"/>
      <c r="CK1894" s="2"/>
      <c r="CL1894" s="2"/>
      <c r="CM1894" s="2"/>
      <c r="CN1894" s="2"/>
      <c r="CO1894" s="2"/>
      <c r="CP1894" s="2"/>
      <c r="CQ1894" s="2"/>
      <c r="CR1894" s="2"/>
      <c r="CS1894" s="2"/>
      <c r="CT1894" s="2"/>
      <c r="CU1894" s="2"/>
      <c r="CV1894" s="2"/>
      <c r="CW1894" s="2"/>
      <c r="CX1894" s="2"/>
      <c r="CY1894" s="2"/>
      <c r="CZ1894" s="2"/>
      <c r="DA1894" s="2"/>
      <c r="DB1894" s="2"/>
      <c r="DC1894" s="2"/>
      <c r="DD1894" s="2"/>
      <c r="DE1894" s="2"/>
      <c r="DF1894" s="2"/>
      <c r="DG1894" s="2"/>
      <c r="DH1894" s="2"/>
      <c r="DI1894" s="2"/>
      <c r="DJ1894" s="2"/>
      <c r="DK1894" s="2"/>
      <c r="DL1894" s="2"/>
      <c r="DM1894" s="2"/>
      <c r="DN1894" s="2"/>
      <c r="DO1894" s="2"/>
      <c r="DP1894" s="2"/>
      <c r="DQ1894" s="2"/>
      <c r="DR1894" s="2"/>
      <c r="DS1894" s="2"/>
      <c r="DT1894" s="2"/>
      <c r="DU1894" s="2"/>
      <c r="DV1894" s="2"/>
      <c r="DW1894" s="2"/>
      <c r="DX1894" s="2"/>
      <c r="DY1894" s="2"/>
      <c r="DZ1894" s="2"/>
      <c r="EA1894" s="2"/>
      <c r="EB1894" s="2"/>
      <c r="EC1894" s="2"/>
      <c r="ED1894" s="2"/>
      <c r="EE1894" s="2"/>
      <c r="EF1894" s="2"/>
      <c r="EG1894" s="2"/>
      <c r="EH1894" s="2"/>
      <c r="EI1894" s="2"/>
      <c r="EJ1894" s="2"/>
      <c r="EK1894" s="2"/>
      <c r="EL1894" s="2"/>
      <c r="EM1894" s="2"/>
      <c r="EN1894" s="2"/>
      <c r="EO1894" s="2"/>
      <c r="EP1894" s="2"/>
      <c r="EQ1894" s="2"/>
      <c r="ER1894" s="2"/>
      <c r="ES1894" s="2"/>
      <c r="ET1894" s="2"/>
      <c r="EU1894" s="2"/>
      <c r="EV1894" s="2"/>
      <c r="EW1894" s="2"/>
      <c r="EX1894" s="2"/>
      <c r="EY1894" s="2"/>
      <c r="EZ1894" s="2"/>
      <c r="FA1894" s="2"/>
      <c r="FB1894" s="2"/>
      <c r="FC1894" s="2"/>
    </row>
    <row r="1895" spans="1:159" s="4" customFormat="1">
      <c r="A1895" s="50" t="s">
        <v>2343</v>
      </c>
      <c r="B1895" s="59" t="s">
        <v>2769</v>
      </c>
      <c r="C1895" s="60">
        <v>5250</v>
      </c>
      <c r="D1895" s="59" t="s">
        <v>1700</v>
      </c>
      <c r="E1895" s="78" t="str">
        <f>IFERROR(VLOOKUP($C1895,'2025-26 School Level AAFTE'!$C$2:$L$2349,9,FALSE), "No")</f>
        <v>Yes</v>
      </c>
      <c r="F1895" s="67">
        <f>IFERROR(VLOOKUP($C1895,'2025-26 School Level AAFTE'!$C$2:$J$2349,8,FALSE), 0)</f>
        <v>448.44</v>
      </c>
      <c r="G1895" s="69">
        <f>IFERROR(IF(E1895= "yes",VLOOKUP(C1895,Summary!$B:$I,6,0),0),0)</f>
        <v>0</v>
      </c>
      <c r="H1895" s="68">
        <f t="shared" si="321"/>
        <v>448.44</v>
      </c>
      <c r="I1895" s="110">
        <f>VLOOKUP($A1895,'2026-27 Salary &amp; Benefits'!$A:$I,3,FALSE)</f>
        <v>1</v>
      </c>
      <c r="J1895" s="110">
        <f>VLOOKUP($A1895,'2026-27 Salary &amp; Benefits'!$A:$I,4,FALSE)</f>
        <v>1</v>
      </c>
      <c r="K1895" s="101">
        <f t="shared" si="322"/>
        <v>448.44</v>
      </c>
      <c r="L1895" s="100">
        <f t="shared" si="323"/>
        <v>1.3149999999999999</v>
      </c>
      <c r="M1895" s="102">
        <f>'2026-27 Salary &amp; Benefits'!$E$6</f>
        <v>78209</v>
      </c>
      <c r="N1895" s="102">
        <f>'2026-27 Salary &amp; Benefits'!$F$6</f>
        <v>82248</v>
      </c>
      <c r="O1895" s="7">
        <f t="shared" si="324"/>
        <v>102844.84</v>
      </c>
      <c r="P1895" s="7">
        <f t="shared" si="325"/>
        <v>5311.2799999999988</v>
      </c>
      <c r="Q1895" s="7">
        <f>'2026-27 Salary &amp; Benefits'!G$6</f>
        <v>16817.759999999998</v>
      </c>
      <c r="R1895" s="103">
        <f>'2026-27 Salary &amp; Benefits'!H$6</f>
        <v>0.16020000000000001</v>
      </c>
      <c r="S1895" s="103">
        <f>'2026-27 Salary &amp; Benefits'!I$6</f>
        <v>0.15390000000000001</v>
      </c>
      <c r="T1895" s="7">
        <f t="shared" si="326"/>
        <v>39408.5</v>
      </c>
      <c r="U1895" s="7">
        <f t="shared" si="327"/>
        <v>1802.6</v>
      </c>
      <c r="V1895" s="7">
        <f t="shared" si="328"/>
        <v>277.42</v>
      </c>
      <c r="W1895" s="7">
        <f t="shared" si="329"/>
        <v>2080.02</v>
      </c>
      <c r="X1895" s="18">
        <f t="shared" si="330"/>
        <v>149644.63999999998</v>
      </c>
      <c r="Y1895" s="2"/>
      <c r="Z1895" s="2"/>
      <c r="AA1895" s="2"/>
      <c r="AB1895" s="2"/>
      <c r="AC1895" s="2"/>
      <c r="AD1895" s="2"/>
      <c r="AE1895" s="2"/>
      <c r="AF1895" s="2"/>
      <c r="AG1895" s="2"/>
      <c r="AH1895" s="2"/>
      <c r="AI1895" s="2"/>
      <c r="AJ1895" s="2"/>
      <c r="AK1895" s="2"/>
      <c r="AL1895" s="2"/>
      <c r="AM1895" s="2"/>
      <c r="AN1895" s="2"/>
      <c r="AO1895" s="2"/>
      <c r="AP1895" s="2"/>
      <c r="AQ1895" s="2"/>
      <c r="AR1895" s="2"/>
      <c r="AS1895" s="2"/>
      <c r="AT1895" s="2"/>
      <c r="AU1895" s="2"/>
      <c r="AV1895" s="2"/>
      <c r="AW1895" s="2"/>
      <c r="AX1895" s="2"/>
      <c r="AY1895" s="2"/>
      <c r="AZ1895" s="2"/>
      <c r="BA1895" s="2"/>
      <c r="BB1895" s="2"/>
      <c r="BC1895" s="2"/>
      <c r="BD1895" s="2"/>
      <c r="BE1895" s="2"/>
      <c r="BF1895" s="2"/>
      <c r="BG1895" s="2"/>
      <c r="BH1895" s="2"/>
      <c r="BI1895" s="2"/>
      <c r="BJ1895" s="2"/>
      <c r="BK1895" s="2"/>
      <c r="BL1895" s="2"/>
      <c r="BM1895" s="2"/>
      <c r="BN1895" s="2"/>
      <c r="BO1895" s="2"/>
      <c r="BP1895" s="2"/>
      <c r="BQ1895" s="2"/>
      <c r="BR1895" s="2"/>
      <c r="BS1895" s="2"/>
      <c r="BT1895" s="2"/>
      <c r="BU1895" s="2"/>
      <c r="BV1895" s="2"/>
      <c r="BW1895" s="2"/>
      <c r="BX1895" s="2"/>
      <c r="BY1895" s="2"/>
      <c r="BZ1895" s="2"/>
      <c r="CA1895" s="2"/>
      <c r="CB1895" s="2"/>
      <c r="CC1895" s="2"/>
      <c r="CD1895" s="2"/>
      <c r="CE1895" s="2"/>
      <c r="CF1895" s="2"/>
      <c r="CG1895" s="2"/>
      <c r="CH1895" s="2"/>
      <c r="CI1895" s="2"/>
      <c r="CJ1895" s="2"/>
      <c r="CK1895" s="2"/>
      <c r="CL1895" s="2"/>
      <c r="CM1895" s="2"/>
      <c r="CN1895" s="2"/>
      <c r="CO1895" s="2"/>
      <c r="CP1895" s="2"/>
      <c r="CQ1895" s="2"/>
      <c r="CR1895" s="2"/>
      <c r="CS1895" s="2"/>
      <c r="CT1895" s="2"/>
      <c r="CU1895" s="2"/>
      <c r="CV1895" s="2"/>
      <c r="CW1895" s="2"/>
      <c r="CX1895" s="2"/>
      <c r="CY1895" s="2"/>
      <c r="CZ1895" s="2"/>
      <c r="DA1895" s="2"/>
      <c r="DB1895" s="2"/>
      <c r="DC1895" s="2"/>
      <c r="DD1895" s="2"/>
      <c r="DE1895" s="2"/>
      <c r="DF1895" s="2"/>
      <c r="DG1895" s="2"/>
      <c r="DH1895" s="2"/>
      <c r="DI1895" s="2"/>
      <c r="DJ1895" s="2"/>
      <c r="DK1895" s="2"/>
      <c r="DL1895" s="2"/>
      <c r="DM1895" s="2"/>
      <c r="DN1895" s="2"/>
      <c r="DO1895" s="2"/>
      <c r="DP1895" s="2"/>
      <c r="DQ1895" s="2"/>
      <c r="DR1895" s="2"/>
      <c r="DS1895" s="2"/>
      <c r="DT1895" s="2"/>
      <c r="DU1895" s="2"/>
      <c r="DV1895" s="2"/>
      <c r="DW1895" s="2"/>
      <c r="DX1895" s="2"/>
      <c r="DY1895" s="2"/>
      <c r="DZ1895" s="2"/>
      <c r="EA1895" s="2"/>
      <c r="EB1895" s="2"/>
      <c r="EC1895" s="2"/>
      <c r="ED1895" s="2"/>
      <c r="EE1895" s="2"/>
      <c r="EF1895" s="2"/>
      <c r="EG1895" s="2"/>
      <c r="EH1895" s="2"/>
      <c r="EI1895" s="2"/>
      <c r="EJ1895" s="2"/>
      <c r="EK1895" s="2"/>
      <c r="EL1895" s="2"/>
      <c r="EM1895" s="2"/>
      <c r="EN1895" s="2"/>
      <c r="EO1895" s="2"/>
      <c r="EP1895" s="2"/>
      <c r="EQ1895" s="2"/>
      <c r="ER1895" s="2"/>
      <c r="ES1895" s="2"/>
      <c r="ET1895" s="2"/>
      <c r="EU1895" s="2"/>
      <c r="EV1895" s="2"/>
      <c r="EW1895" s="2"/>
      <c r="EX1895" s="2"/>
      <c r="EY1895" s="2"/>
      <c r="EZ1895" s="2"/>
      <c r="FA1895" s="2"/>
      <c r="FB1895" s="2"/>
      <c r="FC1895" s="2"/>
    </row>
    <row r="1896" spans="1:159" s="4" customFormat="1">
      <c r="A1896" s="50" t="s">
        <v>2343</v>
      </c>
      <c r="B1896" s="59" t="s">
        <v>2769</v>
      </c>
      <c r="C1896" s="60">
        <v>5344</v>
      </c>
      <c r="D1896" s="59" t="s">
        <v>1702</v>
      </c>
      <c r="E1896" s="78" t="str">
        <f>IFERROR(VLOOKUP($C1896,'2025-26 School Level AAFTE'!$C$2:$L$2349,9,FALSE), "No")</f>
        <v>Yes</v>
      </c>
      <c r="F1896" s="67">
        <f>IFERROR(VLOOKUP($C1896,'2025-26 School Level AAFTE'!$C$2:$J$2349,8,FALSE), 0)</f>
        <v>203.7</v>
      </c>
      <c r="G1896" s="69">
        <f>IFERROR(IF(E1896= "yes",VLOOKUP(C1896,Summary!$B:$I,6,0),0),0)</f>
        <v>0</v>
      </c>
      <c r="H1896" s="68">
        <f t="shared" si="321"/>
        <v>203.7</v>
      </c>
      <c r="I1896" s="110">
        <f>VLOOKUP($A1896,'2026-27 Salary &amp; Benefits'!$A:$I,3,FALSE)</f>
        <v>1</v>
      </c>
      <c r="J1896" s="110">
        <f>VLOOKUP($A1896,'2026-27 Salary &amp; Benefits'!$A:$I,4,FALSE)</f>
        <v>1</v>
      </c>
      <c r="K1896" s="101">
        <f t="shared" si="322"/>
        <v>203.7</v>
      </c>
      <c r="L1896" s="100">
        <f t="shared" si="323"/>
        <v>0.59799999999999998</v>
      </c>
      <c r="M1896" s="102">
        <f>'2026-27 Salary &amp; Benefits'!$E$6</f>
        <v>78209</v>
      </c>
      <c r="N1896" s="102">
        <f>'2026-27 Salary &amp; Benefits'!$F$6</f>
        <v>82248</v>
      </c>
      <c r="O1896" s="7">
        <f t="shared" si="324"/>
        <v>46768.98</v>
      </c>
      <c r="P1896" s="7">
        <f t="shared" si="325"/>
        <v>2415.3199999999997</v>
      </c>
      <c r="Q1896" s="7">
        <f>'2026-27 Salary &amp; Benefits'!G$6</f>
        <v>16817.759999999998</v>
      </c>
      <c r="R1896" s="103">
        <f>'2026-27 Salary &amp; Benefits'!H$6</f>
        <v>0.16020000000000001</v>
      </c>
      <c r="S1896" s="103">
        <f>'2026-27 Salary &amp; Benefits'!I$6</f>
        <v>0.15390000000000001</v>
      </c>
      <c r="T1896" s="7">
        <f t="shared" si="326"/>
        <v>17921.13</v>
      </c>
      <c r="U1896" s="7">
        <f t="shared" si="327"/>
        <v>819.74</v>
      </c>
      <c r="V1896" s="7">
        <f t="shared" si="328"/>
        <v>126.16</v>
      </c>
      <c r="W1896" s="7">
        <f t="shared" si="329"/>
        <v>945.9</v>
      </c>
      <c r="X1896" s="18">
        <f t="shared" si="330"/>
        <v>68051.329999999987</v>
      </c>
      <c r="Y1896" s="2"/>
      <c r="Z1896" s="2"/>
      <c r="AA1896" s="2"/>
      <c r="AB1896" s="2"/>
      <c r="AC1896" s="2"/>
      <c r="AD1896" s="2"/>
      <c r="AE1896" s="2"/>
      <c r="AF1896" s="2"/>
      <c r="AG1896" s="2"/>
      <c r="AH1896" s="2"/>
      <c r="AI1896" s="2"/>
      <c r="AJ1896" s="2"/>
      <c r="AK1896" s="2"/>
      <c r="AL1896" s="2"/>
      <c r="AM1896" s="2"/>
      <c r="AN1896" s="2"/>
      <c r="AO1896" s="2"/>
      <c r="AP1896" s="2"/>
      <c r="AQ1896" s="2"/>
      <c r="AR1896" s="2"/>
      <c r="AS1896" s="2"/>
      <c r="AT1896" s="2"/>
      <c r="AU1896" s="2"/>
      <c r="AV1896" s="2"/>
      <c r="AW1896" s="2"/>
      <c r="AX1896" s="2"/>
      <c r="AY1896" s="2"/>
      <c r="AZ1896" s="2"/>
      <c r="BA1896" s="2"/>
      <c r="BB1896" s="2"/>
      <c r="BC1896" s="2"/>
      <c r="BD1896" s="2"/>
      <c r="BE1896" s="2"/>
      <c r="BF1896" s="2"/>
      <c r="BG1896" s="2"/>
      <c r="BH1896" s="2"/>
      <c r="BI1896" s="2"/>
      <c r="BJ1896" s="2"/>
      <c r="BK1896" s="2"/>
      <c r="BL1896" s="2"/>
      <c r="BM1896" s="2"/>
      <c r="BN1896" s="2"/>
      <c r="BO1896" s="2"/>
      <c r="BP1896" s="2"/>
      <c r="BQ1896" s="2"/>
      <c r="BR1896" s="2"/>
      <c r="BS1896" s="2"/>
      <c r="BT1896" s="2"/>
      <c r="BU1896" s="2"/>
      <c r="BV1896" s="2"/>
      <c r="BW1896" s="2"/>
      <c r="BX1896" s="2"/>
      <c r="BY1896" s="2"/>
      <c r="BZ1896" s="2"/>
      <c r="CA1896" s="2"/>
      <c r="CB1896" s="2"/>
      <c r="CC1896" s="2"/>
      <c r="CD1896" s="2"/>
      <c r="CE1896" s="2"/>
      <c r="CF1896" s="2"/>
      <c r="CG1896" s="2"/>
      <c r="CH1896" s="2"/>
      <c r="CI1896" s="2"/>
      <c r="CJ1896" s="2"/>
      <c r="CK1896" s="2"/>
      <c r="CL1896" s="2"/>
      <c r="CM1896" s="2"/>
      <c r="CN1896" s="2"/>
      <c r="CO1896" s="2"/>
      <c r="CP1896" s="2"/>
      <c r="CQ1896" s="2"/>
      <c r="CR1896" s="2"/>
      <c r="CS1896" s="2"/>
      <c r="CT1896" s="2"/>
      <c r="CU1896" s="2"/>
      <c r="CV1896" s="2"/>
      <c r="CW1896" s="2"/>
      <c r="CX1896" s="2"/>
      <c r="CY1896" s="2"/>
      <c r="CZ1896" s="2"/>
      <c r="DA1896" s="2"/>
      <c r="DB1896" s="2"/>
      <c r="DC1896" s="2"/>
      <c r="DD1896" s="2"/>
      <c r="DE1896" s="2"/>
      <c r="DF1896" s="2"/>
      <c r="DG1896" s="2"/>
      <c r="DH1896" s="2"/>
      <c r="DI1896" s="2"/>
      <c r="DJ1896" s="2"/>
      <c r="DK1896" s="2"/>
      <c r="DL1896" s="2"/>
      <c r="DM1896" s="2"/>
      <c r="DN1896" s="2"/>
      <c r="DO1896" s="2"/>
      <c r="DP1896" s="2"/>
      <c r="DQ1896" s="2"/>
      <c r="DR1896" s="2"/>
      <c r="DS1896" s="2"/>
      <c r="DT1896" s="2"/>
      <c r="DU1896" s="2"/>
      <c r="DV1896" s="2"/>
      <c r="DW1896" s="2"/>
      <c r="DX1896" s="2"/>
      <c r="DY1896" s="2"/>
      <c r="DZ1896" s="2"/>
      <c r="EA1896" s="2"/>
      <c r="EB1896" s="2"/>
      <c r="EC1896" s="2"/>
      <c r="ED1896" s="2"/>
      <c r="EE1896" s="2"/>
      <c r="EF1896" s="2"/>
      <c r="EG1896" s="2"/>
      <c r="EH1896" s="2"/>
      <c r="EI1896" s="2"/>
      <c r="EJ1896" s="2"/>
      <c r="EK1896" s="2"/>
      <c r="EL1896" s="2"/>
      <c r="EM1896" s="2"/>
      <c r="EN1896" s="2"/>
      <c r="EO1896" s="2"/>
      <c r="EP1896" s="2"/>
      <c r="EQ1896" s="2"/>
      <c r="ER1896" s="2"/>
      <c r="ES1896" s="2"/>
      <c r="ET1896" s="2"/>
      <c r="EU1896" s="2"/>
      <c r="EV1896" s="2"/>
      <c r="EW1896" s="2"/>
      <c r="EX1896" s="2"/>
      <c r="EY1896" s="2"/>
      <c r="EZ1896" s="2"/>
      <c r="FA1896" s="2"/>
      <c r="FB1896" s="2"/>
      <c r="FC1896" s="2"/>
    </row>
    <row r="1897" spans="1:159" s="4" customFormat="1">
      <c r="A1897" t="s">
        <v>2343</v>
      </c>
      <c r="B1897" t="s">
        <v>2769</v>
      </c>
      <c r="C1897" s="3">
        <v>5730</v>
      </c>
      <c r="D1897" t="s">
        <v>3068</v>
      </c>
      <c r="E1897" s="78" t="str">
        <f>IFERROR(VLOOKUP($C1897,'2025-26 School Level AAFTE'!$C$2:$L$2349,9,FALSE), "No")</f>
        <v>No</v>
      </c>
      <c r="F1897" s="67">
        <f>IFERROR(VLOOKUP($C1897,'2025-26 School Level AAFTE'!$C$2:$J$2349,8,FALSE), 0)</f>
        <v>815.18</v>
      </c>
      <c r="G1897" s="69">
        <f>IFERROR(IF(E1897= "yes",VLOOKUP(C1897,Summary!$B:$I,6,0),0),0)</f>
        <v>0</v>
      </c>
      <c r="H1897" s="68">
        <f t="shared" si="321"/>
        <v>0</v>
      </c>
      <c r="I1897" s="110">
        <f>VLOOKUP($A1897,'2026-27 Salary &amp; Benefits'!$A:$I,3,FALSE)</f>
        <v>1</v>
      </c>
      <c r="J1897" s="110">
        <f>VLOOKUP($A1897,'2026-27 Salary &amp; Benefits'!$A:$I,4,FALSE)</f>
        <v>1</v>
      </c>
      <c r="K1897" s="101">
        <f t="shared" si="322"/>
        <v>0</v>
      </c>
      <c r="L1897" s="100">
        <f t="shared" si="323"/>
        <v>0</v>
      </c>
      <c r="M1897" s="102">
        <f>'2026-27 Salary &amp; Benefits'!$E$6</f>
        <v>78209</v>
      </c>
      <c r="N1897" s="102">
        <f>'2026-27 Salary &amp; Benefits'!$F$6</f>
        <v>82248</v>
      </c>
      <c r="O1897" s="7">
        <f t="shared" si="324"/>
        <v>0</v>
      </c>
      <c r="P1897" s="7">
        <f t="shared" si="325"/>
        <v>0</v>
      </c>
      <c r="Q1897" s="7">
        <f>'2026-27 Salary &amp; Benefits'!G$6</f>
        <v>16817.759999999998</v>
      </c>
      <c r="R1897" s="103">
        <f>'2026-27 Salary &amp; Benefits'!H$6</f>
        <v>0.16020000000000001</v>
      </c>
      <c r="S1897" s="103">
        <f>'2026-27 Salary &amp; Benefits'!I$6</f>
        <v>0.15390000000000001</v>
      </c>
      <c r="T1897" s="7">
        <f t="shared" si="326"/>
        <v>0</v>
      </c>
      <c r="U1897" s="7">
        <f t="shared" si="327"/>
        <v>0</v>
      </c>
      <c r="V1897" s="7">
        <f t="shared" si="328"/>
        <v>0</v>
      </c>
      <c r="W1897" s="7">
        <f t="shared" si="329"/>
        <v>0</v>
      </c>
      <c r="X1897" s="18">
        <f t="shared" si="330"/>
        <v>0</v>
      </c>
      <c r="Y1897" s="2"/>
      <c r="Z1897" s="2"/>
      <c r="AA1897" s="2"/>
      <c r="AB1897" s="2"/>
      <c r="AC1897" s="2"/>
      <c r="AD1897" s="2"/>
      <c r="AE1897" s="2"/>
      <c r="AF1897" s="2"/>
      <c r="AG1897" s="2"/>
      <c r="AH1897" s="2"/>
      <c r="AI1897" s="2"/>
      <c r="AJ1897" s="2"/>
      <c r="AK1897" s="2"/>
      <c r="AL1897" s="2"/>
      <c r="AM1897" s="2"/>
      <c r="AN1897" s="2"/>
      <c r="AO1897" s="2"/>
      <c r="AP1897" s="2"/>
      <c r="AQ1897" s="2"/>
      <c r="AR1897" s="2"/>
      <c r="AS1897" s="2"/>
      <c r="AT1897" s="2"/>
      <c r="AU1897" s="2"/>
      <c r="AV1897" s="2"/>
      <c r="AW1897" s="2"/>
      <c r="AX1897" s="2"/>
      <c r="AY1897" s="2"/>
      <c r="AZ1897" s="2"/>
      <c r="BA1897" s="2"/>
      <c r="BB1897" s="2"/>
      <c r="BC1897" s="2"/>
      <c r="BD1897" s="2"/>
      <c r="BE1897" s="2"/>
      <c r="BF1897" s="2"/>
      <c r="BG1897" s="2"/>
      <c r="BH1897" s="2"/>
      <c r="BI1897" s="2"/>
      <c r="BJ1897" s="2"/>
      <c r="BK1897" s="2"/>
      <c r="BL1897" s="2"/>
      <c r="BM1897" s="2"/>
      <c r="BN1897" s="2"/>
      <c r="BO1897" s="2"/>
      <c r="BP1897" s="2"/>
      <c r="BQ1897" s="2"/>
      <c r="BR1897" s="2"/>
      <c r="BS1897" s="2"/>
      <c r="BT1897" s="2"/>
      <c r="BU1897" s="2"/>
      <c r="BV1897" s="2"/>
      <c r="BW1897" s="2"/>
      <c r="BX1897" s="2"/>
      <c r="BY1897" s="2"/>
      <c r="BZ1897" s="2"/>
      <c r="CA1897" s="2"/>
      <c r="CB1897" s="2"/>
      <c r="CC1897" s="2"/>
      <c r="CD1897" s="2"/>
      <c r="CE1897" s="2"/>
      <c r="CF1897" s="2"/>
      <c r="CG1897" s="2"/>
      <c r="CH1897" s="2"/>
      <c r="CI1897" s="2"/>
      <c r="CJ1897" s="2"/>
      <c r="CK1897" s="2"/>
      <c r="CL1897" s="2"/>
      <c r="CM1897" s="2"/>
      <c r="CN1897" s="2"/>
      <c r="CO1897" s="2"/>
      <c r="CP1897" s="2"/>
      <c r="CQ1897" s="2"/>
      <c r="CR1897" s="2"/>
      <c r="CS1897" s="2"/>
      <c r="CT1897" s="2"/>
      <c r="CU1897" s="2"/>
      <c r="CV1897" s="2"/>
      <c r="CW1897" s="2"/>
      <c r="CX1897" s="2"/>
      <c r="CY1897" s="2"/>
      <c r="CZ1897" s="2"/>
      <c r="DA1897" s="2"/>
      <c r="DB1897" s="2"/>
      <c r="DC1897" s="2"/>
      <c r="DD1897" s="2"/>
      <c r="DE1897" s="2"/>
      <c r="DF1897" s="2"/>
      <c r="DG1897" s="2"/>
      <c r="DH1897" s="2"/>
      <c r="DI1897" s="2"/>
      <c r="DJ1897" s="2"/>
      <c r="DK1897" s="2"/>
      <c r="DL1897" s="2"/>
      <c r="DM1897" s="2"/>
      <c r="DN1897" s="2"/>
      <c r="DO1897" s="2"/>
      <c r="DP1897" s="2"/>
      <c r="DQ1897" s="2"/>
      <c r="DR1897" s="2"/>
      <c r="DS1897" s="2"/>
      <c r="DT1897" s="2"/>
      <c r="DU1897" s="2"/>
      <c r="DV1897" s="2"/>
      <c r="DW1897" s="2"/>
      <c r="DX1897" s="2"/>
      <c r="DY1897" s="2"/>
      <c r="DZ1897" s="2"/>
      <c r="EA1897" s="2"/>
      <c r="EB1897" s="2"/>
      <c r="EC1897" s="2"/>
      <c r="ED1897" s="2"/>
      <c r="EE1897" s="2"/>
      <c r="EF1897" s="2"/>
      <c r="EG1897" s="2"/>
      <c r="EH1897" s="2"/>
      <c r="EI1897" s="2"/>
      <c r="EJ1897" s="2"/>
      <c r="EK1897" s="2"/>
      <c r="EL1897" s="2"/>
      <c r="EM1897" s="2"/>
      <c r="EN1897" s="2"/>
      <c r="EO1897" s="2"/>
      <c r="EP1897" s="2"/>
      <c r="EQ1897" s="2"/>
      <c r="ER1897" s="2"/>
      <c r="ES1897" s="2"/>
      <c r="ET1897" s="2"/>
      <c r="EU1897" s="2"/>
      <c r="EV1897" s="2"/>
      <c r="EW1897" s="2"/>
      <c r="EX1897" s="2"/>
      <c r="EY1897" s="2"/>
      <c r="EZ1897" s="2"/>
      <c r="FA1897" s="2"/>
      <c r="FB1897" s="2"/>
      <c r="FC1897" s="2"/>
    </row>
    <row r="1898" spans="1:159" s="4" customFormat="1">
      <c r="A1898" t="s">
        <v>2343</v>
      </c>
      <c r="B1898" t="s">
        <v>2769</v>
      </c>
      <c r="C1898" s="3">
        <v>2096</v>
      </c>
      <c r="D1898" t="s">
        <v>1665</v>
      </c>
      <c r="E1898" s="78" t="str">
        <f>IFERROR(VLOOKUP($C1898,'2025-26 School Level AAFTE'!$C$2:$L$2349,9,FALSE), "No")</f>
        <v>Yes</v>
      </c>
      <c r="F1898" s="67">
        <f>IFERROR(VLOOKUP($C1898,'2025-26 School Level AAFTE'!$C$2:$J$2349,8,FALSE), 0)</f>
        <v>352.82</v>
      </c>
      <c r="G1898" s="69">
        <f>IFERROR(IF(E1898= "yes",VLOOKUP(C1898,Summary!$B:$I,6,0),0),0)</f>
        <v>0</v>
      </c>
      <c r="H1898" s="68">
        <f t="shared" si="321"/>
        <v>352.82</v>
      </c>
      <c r="I1898" s="110">
        <f>VLOOKUP($A1898,'2026-27 Salary &amp; Benefits'!$A:$I,3,FALSE)</f>
        <v>1</v>
      </c>
      <c r="J1898" s="110">
        <f>VLOOKUP($A1898,'2026-27 Salary &amp; Benefits'!$A:$I,4,FALSE)</f>
        <v>1</v>
      </c>
      <c r="K1898" s="101">
        <f t="shared" si="322"/>
        <v>352.82</v>
      </c>
      <c r="L1898" s="100">
        <f t="shared" si="323"/>
        <v>1.0349999999999999</v>
      </c>
      <c r="M1898" s="102">
        <f>'2026-27 Salary &amp; Benefits'!$E$6</f>
        <v>78209</v>
      </c>
      <c r="N1898" s="102">
        <f>'2026-27 Salary &amp; Benefits'!$F$6</f>
        <v>82248</v>
      </c>
      <c r="O1898" s="7">
        <f t="shared" si="324"/>
        <v>80946.320000000007</v>
      </c>
      <c r="P1898" s="7">
        <f t="shared" si="325"/>
        <v>4180.359999999986</v>
      </c>
      <c r="Q1898" s="7">
        <f>'2026-27 Salary &amp; Benefits'!G$6</f>
        <v>16817.759999999998</v>
      </c>
      <c r="R1898" s="103">
        <f>'2026-27 Salary &amp; Benefits'!H$6</f>
        <v>0.16020000000000001</v>
      </c>
      <c r="S1898" s="103">
        <f>'2026-27 Salary &amp; Benefits'!I$6</f>
        <v>0.15390000000000001</v>
      </c>
      <c r="T1898" s="7">
        <f t="shared" si="326"/>
        <v>31017.34</v>
      </c>
      <c r="U1898" s="7">
        <f t="shared" si="327"/>
        <v>1418.78</v>
      </c>
      <c r="V1898" s="7">
        <f t="shared" si="328"/>
        <v>218.35</v>
      </c>
      <c r="W1898" s="7">
        <f t="shared" si="329"/>
        <v>1637.1299999999999</v>
      </c>
      <c r="X1898" s="18">
        <f t="shared" si="330"/>
        <v>117781.15</v>
      </c>
      <c r="Y1898" s="2"/>
      <c r="Z1898" s="2"/>
      <c r="AA1898" s="2"/>
      <c r="AB1898" s="2"/>
      <c r="AC1898" s="2"/>
      <c r="AD1898" s="2"/>
      <c r="AE1898" s="2"/>
      <c r="AF1898" s="2"/>
      <c r="AG1898" s="2"/>
      <c r="AH1898" s="2"/>
      <c r="AI1898" s="2"/>
      <c r="AJ1898" s="2"/>
      <c r="AK1898" s="2"/>
      <c r="AL1898" s="2"/>
      <c r="AM1898" s="2"/>
      <c r="AN1898" s="2"/>
      <c r="AO1898" s="2"/>
      <c r="AP1898" s="2"/>
      <c r="AQ1898" s="2"/>
      <c r="AR1898" s="2"/>
      <c r="AS1898" s="2"/>
      <c r="AT1898" s="2"/>
      <c r="AU1898" s="2"/>
      <c r="AV1898" s="2"/>
      <c r="AW1898" s="2"/>
      <c r="AX1898" s="2"/>
      <c r="AY1898" s="2"/>
      <c r="AZ1898" s="2"/>
      <c r="BA1898" s="2"/>
      <c r="BB1898" s="2"/>
      <c r="BC1898" s="2"/>
      <c r="BD1898" s="2"/>
      <c r="BE1898" s="2"/>
      <c r="BF1898" s="2"/>
      <c r="BG1898" s="2"/>
      <c r="BH1898" s="2"/>
      <c r="BI1898" s="2"/>
      <c r="BJ1898" s="2"/>
      <c r="BK1898" s="2"/>
      <c r="BL1898" s="2"/>
      <c r="BM1898" s="2"/>
      <c r="BN1898" s="2"/>
      <c r="BO1898" s="2"/>
      <c r="BP1898" s="2"/>
      <c r="BQ1898" s="2"/>
      <c r="BR1898" s="2"/>
      <c r="BS1898" s="2"/>
      <c r="BT1898" s="2"/>
      <c r="BU1898" s="2"/>
      <c r="BV1898" s="2"/>
      <c r="BW1898" s="2"/>
      <c r="BX1898" s="2"/>
      <c r="BY1898" s="2"/>
      <c r="BZ1898" s="2"/>
      <c r="CA1898" s="2"/>
      <c r="CB1898" s="2"/>
      <c r="CC1898" s="2"/>
      <c r="CD1898" s="2"/>
      <c r="CE1898" s="2"/>
      <c r="CF1898" s="2"/>
      <c r="CG1898" s="2"/>
      <c r="CH1898" s="2"/>
      <c r="CI1898" s="2"/>
      <c r="CJ1898" s="2"/>
      <c r="CK1898" s="2"/>
      <c r="CL1898" s="2"/>
      <c r="CM1898" s="2"/>
      <c r="CN1898" s="2"/>
      <c r="CO1898" s="2"/>
      <c r="CP1898" s="2"/>
      <c r="CQ1898" s="2"/>
      <c r="CR1898" s="2"/>
      <c r="CS1898" s="2"/>
      <c r="CT1898" s="2"/>
      <c r="CU1898" s="2"/>
      <c r="CV1898" s="2"/>
      <c r="CW1898" s="2"/>
      <c r="CX1898" s="2"/>
      <c r="CY1898" s="2"/>
      <c r="CZ1898" s="2"/>
      <c r="DA1898" s="2"/>
      <c r="DB1898" s="2"/>
      <c r="DC1898" s="2"/>
      <c r="DD1898" s="2"/>
      <c r="DE1898" s="2"/>
      <c r="DF1898" s="2"/>
      <c r="DG1898" s="2"/>
      <c r="DH1898" s="2"/>
      <c r="DI1898" s="2"/>
      <c r="DJ1898" s="2"/>
      <c r="DK1898" s="2"/>
      <c r="DL1898" s="2"/>
      <c r="DM1898" s="2"/>
      <c r="DN1898" s="2"/>
      <c r="DO1898" s="2"/>
      <c r="DP1898" s="2"/>
      <c r="DQ1898" s="2"/>
      <c r="DR1898" s="2"/>
      <c r="DS1898" s="2"/>
      <c r="DT1898" s="2"/>
      <c r="DU1898" s="2"/>
      <c r="DV1898" s="2"/>
      <c r="DW1898" s="2"/>
      <c r="DX1898" s="2"/>
      <c r="DY1898" s="2"/>
      <c r="DZ1898" s="2"/>
      <c r="EA1898" s="2"/>
      <c r="EB1898" s="2"/>
      <c r="EC1898" s="2"/>
      <c r="ED1898" s="2"/>
      <c r="EE1898" s="2"/>
      <c r="EF1898" s="2"/>
      <c r="EG1898" s="2"/>
      <c r="EH1898" s="2"/>
      <c r="EI1898" s="2"/>
      <c r="EJ1898" s="2"/>
      <c r="EK1898" s="2"/>
      <c r="EL1898" s="2"/>
      <c r="EM1898" s="2"/>
      <c r="EN1898" s="2"/>
      <c r="EO1898" s="2"/>
      <c r="EP1898" s="2"/>
      <c r="EQ1898" s="2"/>
      <c r="ER1898" s="2"/>
      <c r="ES1898" s="2"/>
      <c r="ET1898" s="2"/>
      <c r="EU1898" s="2"/>
      <c r="EV1898" s="2"/>
      <c r="EW1898" s="2"/>
      <c r="EX1898" s="2"/>
      <c r="EY1898" s="2"/>
      <c r="EZ1898" s="2"/>
      <c r="FA1898" s="2"/>
      <c r="FB1898" s="2"/>
      <c r="FC1898" s="2"/>
    </row>
    <row r="1899" spans="1:159" s="4" customFormat="1">
      <c r="A1899" s="50" t="s">
        <v>2343</v>
      </c>
      <c r="B1899" s="59" t="s">
        <v>2769</v>
      </c>
      <c r="C1899" s="60">
        <v>2950</v>
      </c>
      <c r="D1899" s="59" t="s">
        <v>1680</v>
      </c>
      <c r="E1899" s="78" t="str">
        <f>IFERROR(VLOOKUP($C1899,'2025-26 School Level AAFTE'!$C$2:$L$2349,9,FALSE), "No")</f>
        <v>Yes</v>
      </c>
      <c r="F1899" s="67">
        <f>IFERROR(VLOOKUP($C1899,'2025-26 School Level AAFTE'!$C$2:$J$2349,8,FALSE), 0)</f>
        <v>292.14</v>
      </c>
      <c r="G1899" s="69">
        <f>IFERROR(IF(E1899= "yes",VLOOKUP(C1899,Summary!$B:$I,6,0),0),0)</f>
        <v>0</v>
      </c>
      <c r="H1899" s="68">
        <f t="shared" si="321"/>
        <v>292.14</v>
      </c>
      <c r="I1899" s="110">
        <f>VLOOKUP($A1899,'2026-27 Salary &amp; Benefits'!$A:$I,3,FALSE)</f>
        <v>1</v>
      </c>
      <c r="J1899" s="110">
        <f>VLOOKUP($A1899,'2026-27 Salary &amp; Benefits'!$A:$I,4,FALSE)</f>
        <v>1</v>
      </c>
      <c r="K1899" s="101">
        <f t="shared" si="322"/>
        <v>292.14</v>
      </c>
      <c r="L1899" s="100">
        <f t="shared" si="323"/>
        <v>0.85699999999999998</v>
      </c>
      <c r="M1899" s="102">
        <f>'2026-27 Salary &amp; Benefits'!$E$6</f>
        <v>78209</v>
      </c>
      <c r="N1899" s="102">
        <f>'2026-27 Salary &amp; Benefits'!$F$6</f>
        <v>82248</v>
      </c>
      <c r="O1899" s="7">
        <f t="shared" si="324"/>
        <v>67025.11</v>
      </c>
      <c r="P1899" s="7">
        <f t="shared" si="325"/>
        <v>3461.429999999993</v>
      </c>
      <c r="Q1899" s="7">
        <f>'2026-27 Salary &amp; Benefits'!G$6</f>
        <v>16817.759999999998</v>
      </c>
      <c r="R1899" s="103">
        <f>'2026-27 Salary &amp; Benefits'!H$6</f>
        <v>0.16020000000000001</v>
      </c>
      <c r="S1899" s="103">
        <f>'2026-27 Salary &amp; Benefits'!I$6</f>
        <v>0.15390000000000001</v>
      </c>
      <c r="T1899" s="7">
        <f t="shared" si="326"/>
        <v>25682.959999999999</v>
      </c>
      <c r="U1899" s="7">
        <f t="shared" si="327"/>
        <v>1174.78</v>
      </c>
      <c r="V1899" s="7">
        <f t="shared" si="328"/>
        <v>180.8</v>
      </c>
      <c r="W1899" s="7">
        <f t="shared" si="329"/>
        <v>1355.58</v>
      </c>
      <c r="X1899" s="18">
        <f t="shared" si="330"/>
        <v>97525.08</v>
      </c>
      <c r="Y1899" s="2"/>
      <c r="Z1899" s="2"/>
      <c r="AA1899" s="2"/>
      <c r="AB1899" s="2"/>
      <c r="AC1899" s="2"/>
      <c r="AD1899" s="2"/>
      <c r="AE1899" s="2"/>
      <c r="AF1899" s="2"/>
      <c r="AG1899" s="2"/>
      <c r="AH1899" s="2"/>
      <c r="AI1899" s="2"/>
      <c r="AJ1899" s="2"/>
      <c r="AK1899" s="2"/>
      <c r="AL1899" s="2"/>
      <c r="AM1899" s="2"/>
      <c r="AN1899" s="2"/>
      <c r="AO1899" s="2"/>
      <c r="AP1899" s="2"/>
      <c r="AQ1899" s="2"/>
      <c r="AR1899" s="2"/>
      <c r="AS1899" s="2"/>
      <c r="AT1899" s="2"/>
      <c r="AU1899" s="2"/>
      <c r="AV1899" s="2"/>
      <c r="AW1899" s="2"/>
      <c r="AX1899" s="2"/>
      <c r="AY1899" s="2"/>
      <c r="AZ1899" s="2"/>
      <c r="BA1899" s="2"/>
      <c r="BB1899" s="2"/>
      <c r="BC1899" s="2"/>
      <c r="BD1899" s="2"/>
      <c r="BE1899" s="2"/>
      <c r="BF1899" s="2"/>
      <c r="BG1899" s="2"/>
      <c r="BH1899" s="2"/>
      <c r="BI1899" s="2"/>
      <c r="BJ1899" s="2"/>
      <c r="BK1899" s="2"/>
      <c r="BL1899" s="2"/>
      <c r="BM1899" s="2"/>
      <c r="BN1899" s="2"/>
      <c r="BO1899" s="2"/>
      <c r="BP1899" s="2"/>
      <c r="BQ1899" s="2"/>
      <c r="BR1899" s="2"/>
      <c r="BS1899" s="2"/>
      <c r="BT1899" s="2"/>
      <c r="BU1899" s="2"/>
      <c r="BV1899" s="2"/>
      <c r="BW1899" s="2"/>
      <c r="BX1899" s="2"/>
      <c r="BY1899" s="2"/>
      <c r="BZ1899" s="2"/>
      <c r="CA1899" s="2"/>
      <c r="CB1899" s="2"/>
      <c r="CC1899" s="2"/>
      <c r="CD1899" s="2"/>
      <c r="CE1899" s="2"/>
      <c r="CF1899" s="2"/>
      <c r="CG1899" s="2"/>
      <c r="CH1899" s="2"/>
      <c r="CI1899" s="2"/>
      <c r="CJ1899" s="2"/>
      <c r="CK1899" s="2"/>
      <c r="CL1899" s="2"/>
      <c r="CM1899" s="2"/>
      <c r="CN1899" s="2"/>
      <c r="CO1899" s="2"/>
      <c r="CP1899" s="2"/>
      <c r="CQ1899" s="2"/>
      <c r="CR1899" s="2"/>
      <c r="CS1899" s="2"/>
      <c r="CT1899" s="2"/>
      <c r="CU1899" s="2"/>
      <c r="CV1899" s="2"/>
      <c r="CW1899" s="2"/>
      <c r="CX1899" s="2"/>
      <c r="CY1899" s="2"/>
      <c r="CZ1899" s="2"/>
      <c r="DA1899" s="2"/>
      <c r="DB1899" s="2"/>
      <c r="DC1899" s="2"/>
      <c r="DD1899" s="2"/>
      <c r="DE1899" s="2"/>
      <c r="DF1899" s="2"/>
      <c r="DG1899" s="2"/>
      <c r="DH1899" s="2"/>
      <c r="DI1899" s="2"/>
      <c r="DJ1899" s="2"/>
      <c r="DK1899" s="2"/>
      <c r="DL1899" s="2"/>
      <c r="DM1899" s="2"/>
      <c r="DN1899" s="2"/>
      <c r="DO1899" s="2"/>
      <c r="DP1899" s="2"/>
      <c r="DQ1899" s="2"/>
      <c r="DR1899" s="2"/>
      <c r="DS1899" s="2"/>
      <c r="DT1899" s="2"/>
      <c r="DU1899" s="2"/>
      <c r="DV1899" s="2"/>
      <c r="DW1899" s="2"/>
      <c r="DX1899" s="2"/>
      <c r="DY1899" s="2"/>
      <c r="DZ1899" s="2"/>
      <c r="EA1899" s="2"/>
      <c r="EB1899" s="2"/>
      <c r="EC1899" s="2"/>
      <c r="ED1899" s="2"/>
      <c r="EE1899" s="2"/>
      <c r="EF1899" s="2"/>
      <c r="EG1899" s="2"/>
      <c r="EH1899" s="2"/>
      <c r="EI1899" s="2"/>
      <c r="EJ1899" s="2"/>
      <c r="EK1899" s="2"/>
      <c r="EL1899" s="2"/>
      <c r="EM1899" s="2"/>
      <c r="EN1899" s="2"/>
      <c r="EO1899" s="2"/>
      <c r="EP1899" s="2"/>
      <c r="EQ1899" s="2"/>
      <c r="ER1899" s="2"/>
      <c r="ES1899" s="2"/>
      <c r="ET1899" s="2"/>
      <c r="EU1899" s="2"/>
      <c r="EV1899" s="2"/>
      <c r="EW1899" s="2"/>
      <c r="EX1899" s="2"/>
      <c r="EY1899" s="2"/>
      <c r="EZ1899" s="2"/>
      <c r="FA1899" s="2"/>
      <c r="FB1899" s="2"/>
      <c r="FC1899" s="2"/>
    </row>
    <row r="1900" spans="1:159" s="4" customFormat="1">
      <c r="A1900" s="50" t="s">
        <v>2343</v>
      </c>
      <c r="B1900" s="59" t="s">
        <v>2769</v>
      </c>
      <c r="C1900" s="60">
        <v>2479</v>
      </c>
      <c r="D1900" s="59" t="s">
        <v>1265</v>
      </c>
      <c r="E1900" s="78" t="str">
        <f>IFERROR(VLOOKUP($C1900,'2025-26 School Level AAFTE'!$C$2:$L$2349,9,FALSE), "No")</f>
        <v>Yes</v>
      </c>
      <c r="F1900" s="67">
        <f>IFERROR(VLOOKUP($C1900,'2025-26 School Level AAFTE'!$C$2:$J$2349,8,FALSE), 0)</f>
        <v>1355.79</v>
      </c>
      <c r="G1900" s="69">
        <f>IFERROR(IF(E1900= "yes",VLOOKUP(C1900,Summary!$B:$I,6,0),0),0)</f>
        <v>0</v>
      </c>
      <c r="H1900" s="68">
        <f t="shared" si="321"/>
        <v>1355.79</v>
      </c>
      <c r="I1900" s="110">
        <f>VLOOKUP($A1900,'2026-27 Salary &amp; Benefits'!$A:$I,3,FALSE)</f>
        <v>1</v>
      </c>
      <c r="J1900" s="110">
        <f>VLOOKUP($A1900,'2026-27 Salary &amp; Benefits'!$A:$I,4,FALSE)</f>
        <v>1</v>
      </c>
      <c r="K1900" s="101">
        <f t="shared" si="322"/>
        <v>1355.79</v>
      </c>
      <c r="L1900" s="100">
        <f t="shared" si="323"/>
        <v>3.9769999999999999</v>
      </c>
      <c r="M1900" s="102">
        <f>'2026-27 Salary &amp; Benefits'!$E$6</f>
        <v>78209</v>
      </c>
      <c r="N1900" s="102">
        <f>'2026-27 Salary &amp; Benefits'!$F$6</f>
        <v>82248</v>
      </c>
      <c r="O1900" s="7">
        <f t="shared" si="324"/>
        <v>311037.19</v>
      </c>
      <c r="P1900" s="7">
        <f t="shared" si="325"/>
        <v>16063.109999999986</v>
      </c>
      <c r="Q1900" s="7">
        <f>'2026-27 Salary &amp; Benefits'!G$6</f>
        <v>16817.759999999998</v>
      </c>
      <c r="R1900" s="103">
        <f>'2026-27 Salary &amp; Benefits'!H$6</f>
        <v>0.16020000000000001</v>
      </c>
      <c r="S1900" s="103">
        <f>'2026-27 Salary &amp; Benefits'!I$6</f>
        <v>0.15390000000000001</v>
      </c>
      <c r="T1900" s="7">
        <f t="shared" si="326"/>
        <v>119184.5</v>
      </c>
      <c r="U1900" s="7">
        <f t="shared" si="327"/>
        <v>5451.67</v>
      </c>
      <c r="V1900" s="7">
        <f t="shared" si="328"/>
        <v>839.01</v>
      </c>
      <c r="W1900" s="7">
        <f t="shared" si="329"/>
        <v>6290.68</v>
      </c>
      <c r="X1900" s="18">
        <f t="shared" si="330"/>
        <v>452575.48</v>
      </c>
      <c r="Y1900" s="2"/>
      <c r="Z1900" s="2"/>
      <c r="AA1900" s="2"/>
      <c r="AB1900" s="2"/>
      <c r="AC1900" s="2"/>
      <c r="AD1900" s="2"/>
      <c r="AE1900" s="2"/>
      <c r="AF1900" s="2"/>
      <c r="AG1900" s="2"/>
      <c r="AH1900" s="2"/>
      <c r="AI1900" s="2"/>
      <c r="AJ1900" s="2"/>
      <c r="AK1900" s="2"/>
      <c r="AL1900" s="2"/>
      <c r="AM1900" s="2"/>
      <c r="AN1900" s="2"/>
      <c r="AO1900" s="2"/>
      <c r="AP1900" s="2"/>
      <c r="AQ1900" s="2"/>
      <c r="AR1900" s="2"/>
      <c r="AS1900" s="2"/>
      <c r="AT1900" s="2"/>
      <c r="AU1900" s="2"/>
      <c r="AV1900" s="2"/>
      <c r="AW1900" s="2"/>
      <c r="AX1900" s="2"/>
      <c r="AY1900" s="2"/>
      <c r="AZ1900" s="2"/>
      <c r="BA1900" s="2"/>
      <c r="BB1900" s="2"/>
      <c r="BC1900" s="2"/>
      <c r="BD1900" s="2"/>
      <c r="BE1900" s="2"/>
      <c r="BF1900" s="2"/>
      <c r="BG1900" s="2"/>
      <c r="BH1900" s="2"/>
      <c r="BI1900" s="2"/>
      <c r="BJ1900" s="2"/>
      <c r="BK1900" s="2"/>
      <c r="BL1900" s="2"/>
      <c r="BM1900" s="2"/>
      <c r="BN1900" s="2"/>
      <c r="BO1900" s="2"/>
      <c r="BP1900" s="2"/>
      <c r="BQ1900" s="2"/>
      <c r="BR1900" s="2"/>
      <c r="BS1900" s="2"/>
      <c r="BT1900" s="2"/>
      <c r="BU1900" s="2"/>
      <c r="BV1900" s="2"/>
      <c r="BW1900" s="2"/>
      <c r="BX1900" s="2"/>
      <c r="BY1900" s="2"/>
      <c r="BZ1900" s="2"/>
      <c r="CA1900" s="2"/>
      <c r="CB1900" s="2"/>
      <c r="CC1900" s="2"/>
      <c r="CD1900" s="2"/>
      <c r="CE1900" s="2"/>
      <c r="CF1900" s="2"/>
      <c r="CG1900" s="2"/>
      <c r="CH1900" s="2"/>
      <c r="CI1900" s="2"/>
      <c r="CJ1900" s="2"/>
      <c r="CK1900" s="2"/>
      <c r="CL1900" s="2"/>
      <c r="CM1900" s="2"/>
      <c r="CN1900" s="2"/>
      <c r="CO1900" s="2"/>
      <c r="CP1900" s="2"/>
      <c r="CQ1900" s="2"/>
      <c r="CR1900" s="2"/>
      <c r="CS1900" s="2"/>
      <c r="CT1900" s="2"/>
      <c r="CU1900" s="2"/>
      <c r="CV1900" s="2"/>
      <c r="CW1900" s="2"/>
      <c r="CX1900" s="2"/>
      <c r="CY1900" s="2"/>
      <c r="CZ1900" s="2"/>
      <c r="DA1900" s="2"/>
      <c r="DB1900" s="2"/>
      <c r="DC1900" s="2"/>
      <c r="DD1900" s="2"/>
      <c r="DE1900" s="2"/>
      <c r="DF1900" s="2"/>
      <c r="DG1900" s="2"/>
      <c r="DH1900" s="2"/>
      <c r="DI1900" s="2"/>
      <c r="DJ1900" s="2"/>
      <c r="DK1900" s="2"/>
      <c r="DL1900" s="2"/>
      <c r="DM1900" s="2"/>
      <c r="DN1900" s="2"/>
      <c r="DO1900" s="2"/>
      <c r="DP1900" s="2"/>
      <c r="DQ1900" s="2"/>
      <c r="DR1900" s="2"/>
      <c r="DS1900" s="2"/>
      <c r="DT1900" s="2"/>
      <c r="DU1900" s="2"/>
      <c r="DV1900" s="2"/>
      <c r="DW1900" s="2"/>
      <c r="DX1900" s="2"/>
      <c r="DY1900" s="2"/>
      <c r="DZ1900" s="2"/>
      <c r="EA1900" s="2"/>
      <c r="EB1900" s="2"/>
      <c r="EC1900" s="2"/>
      <c r="ED1900" s="2"/>
      <c r="EE1900" s="2"/>
      <c r="EF1900" s="2"/>
      <c r="EG1900" s="2"/>
      <c r="EH1900" s="2"/>
      <c r="EI1900" s="2"/>
      <c r="EJ1900" s="2"/>
      <c r="EK1900" s="2"/>
      <c r="EL1900" s="2"/>
      <c r="EM1900" s="2"/>
      <c r="EN1900" s="2"/>
      <c r="EO1900" s="2"/>
      <c r="EP1900" s="2"/>
      <c r="EQ1900" s="2"/>
      <c r="ER1900" s="2"/>
      <c r="ES1900" s="2"/>
      <c r="ET1900" s="2"/>
      <c r="EU1900" s="2"/>
      <c r="EV1900" s="2"/>
      <c r="EW1900" s="2"/>
      <c r="EX1900" s="2"/>
      <c r="EY1900" s="2"/>
      <c r="EZ1900" s="2"/>
      <c r="FA1900" s="2"/>
      <c r="FB1900" s="2"/>
      <c r="FC1900" s="2"/>
    </row>
    <row r="1901" spans="1:159" s="4" customFormat="1">
      <c r="A1901" s="50" t="s">
        <v>2343</v>
      </c>
      <c r="B1901" s="59" t="s">
        <v>2769</v>
      </c>
      <c r="C1901" s="60">
        <v>2086</v>
      </c>
      <c r="D1901" s="59" t="s">
        <v>1664</v>
      </c>
      <c r="E1901" s="78" t="str">
        <f>IFERROR(VLOOKUP($C1901,'2025-26 School Level AAFTE'!$C$2:$L$2349,9,FALSE), "No")</f>
        <v>Yes</v>
      </c>
      <c r="F1901" s="67">
        <f>IFERROR(VLOOKUP($C1901,'2025-26 School Level AAFTE'!$C$2:$J$2349,8,FALSE), 0)</f>
        <v>389.22</v>
      </c>
      <c r="G1901" s="69">
        <f>IFERROR(IF(E1901= "yes",VLOOKUP(C1901,Summary!$B:$I,6,0),0),0)</f>
        <v>0</v>
      </c>
      <c r="H1901" s="68">
        <f t="shared" si="321"/>
        <v>389.22</v>
      </c>
      <c r="I1901" s="110">
        <f>VLOOKUP($A1901,'2026-27 Salary &amp; Benefits'!$A:$I,3,FALSE)</f>
        <v>1</v>
      </c>
      <c r="J1901" s="110">
        <f>VLOOKUP($A1901,'2026-27 Salary &amp; Benefits'!$A:$I,4,FALSE)</f>
        <v>1</v>
      </c>
      <c r="K1901" s="101">
        <f t="shared" si="322"/>
        <v>389.22</v>
      </c>
      <c r="L1901" s="100">
        <f t="shared" si="323"/>
        <v>1.1419999999999999</v>
      </c>
      <c r="M1901" s="102">
        <f>'2026-27 Salary &amp; Benefits'!$E$6</f>
        <v>78209</v>
      </c>
      <c r="N1901" s="102">
        <f>'2026-27 Salary &amp; Benefits'!$F$6</f>
        <v>82248</v>
      </c>
      <c r="O1901" s="7">
        <f t="shared" si="324"/>
        <v>89314.68</v>
      </c>
      <c r="P1901" s="7">
        <f t="shared" si="325"/>
        <v>4612.5400000000081</v>
      </c>
      <c r="Q1901" s="7">
        <f>'2026-27 Salary &amp; Benefits'!G$6</f>
        <v>16817.759999999998</v>
      </c>
      <c r="R1901" s="103">
        <f>'2026-27 Salary &amp; Benefits'!H$6</f>
        <v>0.16020000000000001</v>
      </c>
      <c r="S1901" s="103">
        <f>'2026-27 Salary &amp; Benefits'!I$6</f>
        <v>0.15390000000000001</v>
      </c>
      <c r="T1901" s="7">
        <f t="shared" si="326"/>
        <v>34223.96</v>
      </c>
      <c r="U1901" s="7">
        <f t="shared" si="327"/>
        <v>1565.45</v>
      </c>
      <c r="V1901" s="7">
        <f t="shared" si="328"/>
        <v>240.92</v>
      </c>
      <c r="W1901" s="7">
        <f t="shared" si="329"/>
        <v>1806.3700000000001</v>
      </c>
      <c r="X1901" s="18">
        <f t="shared" si="330"/>
        <v>129957.54999999999</v>
      </c>
      <c r="Y1901" s="2"/>
      <c r="Z1901" s="2"/>
      <c r="AA1901" s="2"/>
      <c r="AB1901" s="2"/>
      <c r="AC1901" s="2"/>
      <c r="AD1901" s="2"/>
      <c r="AE1901" s="2"/>
      <c r="AF1901" s="2"/>
      <c r="AG1901" s="2"/>
      <c r="AH1901" s="2"/>
      <c r="AI1901" s="2"/>
      <c r="AJ1901" s="2"/>
      <c r="AK1901" s="2"/>
      <c r="AL1901" s="2"/>
      <c r="AM1901" s="2"/>
      <c r="AN1901" s="2"/>
      <c r="AO1901" s="2"/>
      <c r="AP1901" s="2"/>
      <c r="AQ1901" s="2"/>
      <c r="AR1901" s="2"/>
      <c r="AS1901" s="2"/>
      <c r="AT1901" s="2"/>
      <c r="AU1901" s="2"/>
      <c r="AV1901" s="2"/>
      <c r="AW1901" s="2"/>
      <c r="AX1901" s="2"/>
      <c r="AY1901" s="2"/>
      <c r="AZ1901" s="2"/>
      <c r="BA1901" s="2"/>
      <c r="BB1901" s="2"/>
      <c r="BC1901" s="2"/>
      <c r="BD1901" s="2"/>
      <c r="BE1901" s="2"/>
      <c r="BF1901" s="2"/>
      <c r="BG1901" s="2"/>
      <c r="BH1901" s="2"/>
      <c r="BI1901" s="2"/>
      <c r="BJ1901" s="2"/>
      <c r="BK1901" s="2"/>
      <c r="BL1901" s="2"/>
      <c r="BM1901" s="2"/>
      <c r="BN1901" s="2"/>
      <c r="BO1901" s="2"/>
      <c r="BP1901" s="2"/>
      <c r="BQ1901" s="2"/>
      <c r="BR1901" s="2"/>
      <c r="BS1901" s="2"/>
      <c r="BT1901" s="2"/>
      <c r="BU1901" s="2"/>
      <c r="BV1901" s="2"/>
      <c r="BW1901" s="2"/>
      <c r="BX1901" s="2"/>
      <c r="BY1901" s="2"/>
      <c r="BZ1901" s="2"/>
      <c r="CA1901" s="2"/>
      <c r="CB1901" s="2"/>
      <c r="CC1901" s="2"/>
      <c r="CD1901" s="2"/>
      <c r="CE1901" s="2"/>
      <c r="CF1901" s="2"/>
      <c r="CG1901" s="2"/>
      <c r="CH1901" s="2"/>
      <c r="CI1901" s="2"/>
      <c r="CJ1901" s="2"/>
      <c r="CK1901" s="2"/>
      <c r="CL1901" s="2"/>
      <c r="CM1901" s="2"/>
      <c r="CN1901" s="2"/>
      <c r="CO1901" s="2"/>
      <c r="CP1901" s="2"/>
      <c r="CQ1901" s="2"/>
      <c r="CR1901" s="2"/>
      <c r="CS1901" s="2"/>
      <c r="CT1901" s="2"/>
      <c r="CU1901" s="2"/>
      <c r="CV1901" s="2"/>
      <c r="CW1901" s="2"/>
      <c r="CX1901" s="2"/>
      <c r="CY1901" s="2"/>
      <c r="CZ1901" s="2"/>
      <c r="DA1901" s="2"/>
      <c r="DB1901" s="2"/>
      <c r="DC1901" s="2"/>
      <c r="DD1901" s="2"/>
      <c r="DE1901" s="2"/>
      <c r="DF1901" s="2"/>
      <c r="DG1901" s="2"/>
      <c r="DH1901" s="2"/>
      <c r="DI1901" s="2"/>
      <c r="DJ1901" s="2"/>
      <c r="DK1901" s="2"/>
      <c r="DL1901" s="2"/>
      <c r="DM1901" s="2"/>
      <c r="DN1901" s="2"/>
      <c r="DO1901" s="2"/>
      <c r="DP1901" s="2"/>
      <c r="DQ1901" s="2"/>
      <c r="DR1901" s="2"/>
      <c r="DS1901" s="2"/>
      <c r="DT1901" s="2"/>
      <c r="DU1901" s="2"/>
      <c r="DV1901" s="2"/>
      <c r="DW1901" s="2"/>
      <c r="DX1901" s="2"/>
      <c r="DY1901" s="2"/>
      <c r="DZ1901" s="2"/>
      <c r="EA1901" s="2"/>
      <c r="EB1901" s="2"/>
      <c r="EC1901" s="2"/>
      <c r="ED1901" s="2"/>
      <c r="EE1901" s="2"/>
      <c r="EF1901" s="2"/>
      <c r="EG1901" s="2"/>
      <c r="EH1901" s="2"/>
      <c r="EI1901" s="2"/>
      <c r="EJ1901" s="2"/>
      <c r="EK1901" s="2"/>
      <c r="EL1901" s="2"/>
      <c r="EM1901" s="2"/>
      <c r="EN1901" s="2"/>
      <c r="EO1901" s="2"/>
      <c r="EP1901" s="2"/>
      <c r="EQ1901" s="2"/>
      <c r="ER1901" s="2"/>
      <c r="ES1901" s="2"/>
      <c r="ET1901" s="2"/>
      <c r="EU1901" s="2"/>
      <c r="EV1901" s="2"/>
      <c r="EW1901" s="2"/>
      <c r="EX1901" s="2"/>
      <c r="EY1901" s="2"/>
      <c r="EZ1901" s="2"/>
      <c r="FA1901" s="2"/>
      <c r="FB1901" s="2"/>
      <c r="FC1901" s="2"/>
    </row>
    <row r="1902" spans="1:159" s="4" customFormat="1">
      <c r="A1902" s="50" t="s">
        <v>2343</v>
      </c>
      <c r="B1902" s="59" t="s">
        <v>2769</v>
      </c>
      <c r="C1902" s="60">
        <v>3356</v>
      </c>
      <c r="D1902" s="59" t="s">
        <v>647</v>
      </c>
      <c r="E1902" s="78" t="str">
        <f>IFERROR(VLOOKUP($C1902,'2025-26 School Level AAFTE'!$C$2:$L$2349,9,FALSE), "No")</f>
        <v>No</v>
      </c>
      <c r="F1902" s="67">
        <f>IFERROR(VLOOKUP($C1902,'2025-26 School Level AAFTE'!$C$2:$J$2349,8,FALSE), 0)</f>
        <v>840.22</v>
      </c>
      <c r="G1902" s="69">
        <f>IFERROR(IF(E1902= "yes",VLOOKUP(C1902,Summary!$B:$I,6,0),0),0)</f>
        <v>0</v>
      </c>
      <c r="H1902" s="68">
        <f t="shared" si="321"/>
        <v>0</v>
      </c>
      <c r="I1902" s="110">
        <f>VLOOKUP($A1902,'2026-27 Salary &amp; Benefits'!$A:$I,3,FALSE)</f>
        <v>1</v>
      </c>
      <c r="J1902" s="110">
        <f>VLOOKUP($A1902,'2026-27 Salary &amp; Benefits'!$A:$I,4,FALSE)</f>
        <v>1</v>
      </c>
      <c r="K1902" s="101">
        <f t="shared" si="322"/>
        <v>0</v>
      </c>
      <c r="L1902" s="100">
        <f t="shared" si="323"/>
        <v>0</v>
      </c>
      <c r="M1902" s="102">
        <f>'2026-27 Salary &amp; Benefits'!$E$6</f>
        <v>78209</v>
      </c>
      <c r="N1902" s="102">
        <f>'2026-27 Salary &amp; Benefits'!$F$6</f>
        <v>82248</v>
      </c>
      <c r="O1902" s="7">
        <f t="shared" si="324"/>
        <v>0</v>
      </c>
      <c r="P1902" s="7">
        <f t="shared" si="325"/>
        <v>0</v>
      </c>
      <c r="Q1902" s="7">
        <f>'2026-27 Salary &amp; Benefits'!G$6</f>
        <v>16817.759999999998</v>
      </c>
      <c r="R1902" s="103">
        <f>'2026-27 Salary &amp; Benefits'!H$6</f>
        <v>0.16020000000000001</v>
      </c>
      <c r="S1902" s="103">
        <f>'2026-27 Salary &amp; Benefits'!I$6</f>
        <v>0.15390000000000001</v>
      </c>
      <c r="T1902" s="7">
        <f t="shared" si="326"/>
        <v>0</v>
      </c>
      <c r="U1902" s="7">
        <f t="shared" si="327"/>
        <v>0</v>
      </c>
      <c r="V1902" s="7">
        <f t="shared" si="328"/>
        <v>0</v>
      </c>
      <c r="W1902" s="7">
        <f t="shared" si="329"/>
        <v>0</v>
      </c>
      <c r="X1902" s="18">
        <f t="shared" si="330"/>
        <v>0</v>
      </c>
      <c r="Y1902" s="2"/>
      <c r="Z1902" s="2"/>
      <c r="AA1902" s="2"/>
      <c r="AB1902" s="2"/>
      <c r="AC1902" s="2"/>
      <c r="AD1902" s="2"/>
      <c r="AE1902" s="2"/>
      <c r="AF1902" s="2"/>
      <c r="AG1902" s="2"/>
      <c r="AH1902" s="2"/>
      <c r="AI1902" s="2"/>
      <c r="AJ1902" s="2"/>
      <c r="AK1902" s="2"/>
      <c r="AL1902" s="2"/>
      <c r="AM1902" s="2"/>
      <c r="AN1902" s="2"/>
      <c r="AO1902" s="2"/>
      <c r="AP1902" s="2"/>
      <c r="AQ1902" s="2"/>
      <c r="AR1902" s="2"/>
      <c r="AS1902" s="2"/>
      <c r="AT1902" s="2"/>
      <c r="AU1902" s="2"/>
      <c r="AV1902" s="2"/>
      <c r="AW1902" s="2"/>
      <c r="AX1902" s="2"/>
      <c r="AY1902" s="2"/>
      <c r="AZ1902" s="2"/>
      <c r="BA1902" s="2"/>
      <c r="BB1902" s="2"/>
      <c r="BC1902" s="2"/>
      <c r="BD1902" s="2"/>
      <c r="BE1902" s="2"/>
      <c r="BF1902" s="2"/>
      <c r="BG1902" s="2"/>
      <c r="BH1902" s="2"/>
      <c r="BI1902" s="2"/>
      <c r="BJ1902" s="2"/>
      <c r="BK1902" s="2"/>
      <c r="BL1902" s="2"/>
      <c r="BM1902" s="2"/>
      <c r="BN1902" s="2"/>
      <c r="BO1902" s="2"/>
      <c r="BP1902" s="2"/>
      <c r="BQ1902" s="2"/>
      <c r="BR1902" s="2"/>
      <c r="BS1902" s="2"/>
      <c r="BT1902" s="2"/>
      <c r="BU1902" s="2"/>
      <c r="BV1902" s="2"/>
      <c r="BW1902" s="2"/>
      <c r="BX1902" s="2"/>
      <c r="BY1902" s="2"/>
      <c r="BZ1902" s="2"/>
      <c r="CA1902" s="2"/>
      <c r="CB1902" s="2"/>
      <c r="CC1902" s="2"/>
      <c r="CD1902" s="2"/>
      <c r="CE1902" s="2"/>
      <c r="CF1902" s="2"/>
      <c r="CG1902" s="2"/>
      <c r="CH1902" s="2"/>
      <c r="CI1902" s="2"/>
      <c r="CJ1902" s="2"/>
      <c r="CK1902" s="2"/>
      <c r="CL1902" s="2"/>
      <c r="CM1902" s="2"/>
      <c r="CN1902" s="2"/>
      <c r="CO1902" s="2"/>
      <c r="CP1902" s="2"/>
      <c r="CQ1902" s="2"/>
      <c r="CR1902" s="2"/>
      <c r="CS1902" s="2"/>
      <c r="CT1902" s="2"/>
      <c r="CU1902" s="2"/>
      <c r="CV1902" s="2"/>
      <c r="CW1902" s="2"/>
      <c r="CX1902" s="2"/>
      <c r="CY1902" s="2"/>
      <c r="CZ1902" s="2"/>
      <c r="DA1902" s="2"/>
      <c r="DB1902" s="2"/>
      <c r="DC1902" s="2"/>
      <c r="DD1902" s="2"/>
      <c r="DE1902" s="2"/>
      <c r="DF1902" s="2"/>
      <c r="DG1902" s="2"/>
      <c r="DH1902" s="2"/>
      <c r="DI1902" s="2"/>
      <c r="DJ1902" s="2"/>
      <c r="DK1902" s="2"/>
      <c r="DL1902" s="2"/>
      <c r="DM1902" s="2"/>
      <c r="DN1902" s="2"/>
      <c r="DO1902" s="2"/>
      <c r="DP1902" s="2"/>
      <c r="DQ1902" s="2"/>
      <c r="DR1902" s="2"/>
      <c r="DS1902" s="2"/>
      <c r="DT1902" s="2"/>
      <c r="DU1902" s="2"/>
      <c r="DV1902" s="2"/>
      <c r="DW1902" s="2"/>
      <c r="DX1902" s="2"/>
      <c r="DY1902" s="2"/>
      <c r="DZ1902" s="2"/>
      <c r="EA1902" s="2"/>
      <c r="EB1902" s="2"/>
      <c r="EC1902" s="2"/>
      <c r="ED1902" s="2"/>
      <c r="EE1902" s="2"/>
      <c r="EF1902" s="2"/>
      <c r="EG1902" s="2"/>
      <c r="EH1902" s="2"/>
      <c r="EI1902" s="2"/>
      <c r="EJ1902" s="2"/>
      <c r="EK1902" s="2"/>
      <c r="EL1902" s="2"/>
      <c r="EM1902" s="2"/>
      <c r="EN1902" s="2"/>
      <c r="EO1902" s="2"/>
      <c r="EP1902" s="2"/>
      <c r="EQ1902" s="2"/>
      <c r="ER1902" s="2"/>
      <c r="ES1902" s="2"/>
      <c r="ET1902" s="2"/>
      <c r="EU1902" s="2"/>
      <c r="EV1902" s="2"/>
      <c r="EW1902" s="2"/>
      <c r="EX1902" s="2"/>
      <c r="EY1902" s="2"/>
      <c r="EZ1902" s="2"/>
      <c r="FA1902" s="2"/>
      <c r="FB1902" s="2"/>
      <c r="FC1902" s="2"/>
    </row>
    <row r="1903" spans="1:159" s="4" customFormat="1">
      <c r="A1903" s="50" t="s">
        <v>2343</v>
      </c>
      <c r="B1903" s="59" t="s">
        <v>2769</v>
      </c>
      <c r="C1903" s="60">
        <v>3413</v>
      </c>
      <c r="D1903" s="59" t="s">
        <v>1692</v>
      </c>
      <c r="E1903" s="78" t="str">
        <f>IFERROR(VLOOKUP($C1903,'2025-26 School Level AAFTE'!$C$2:$L$2349,9,FALSE), "No")</f>
        <v>Yes</v>
      </c>
      <c r="F1903" s="67">
        <f>IFERROR(VLOOKUP($C1903,'2025-26 School Level AAFTE'!$C$2:$J$2349,8,FALSE), 0)</f>
        <v>661.13</v>
      </c>
      <c r="G1903" s="69">
        <f>IFERROR(IF(E1903= "yes",VLOOKUP(C1903,Summary!$B:$I,6,0),0),0)</f>
        <v>0</v>
      </c>
      <c r="H1903" s="68">
        <f t="shared" si="321"/>
        <v>661.13</v>
      </c>
      <c r="I1903" s="110">
        <f>VLOOKUP($A1903,'2026-27 Salary &amp; Benefits'!$A:$I,3,FALSE)</f>
        <v>1</v>
      </c>
      <c r="J1903" s="110">
        <f>VLOOKUP($A1903,'2026-27 Salary &amp; Benefits'!$A:$I,4,FALSE)</f>
        <v>1</v>
      </c>
      <c r="K1903" s="101">
        <f t="shared" si="322"/>
        <v>661.13</v>
      </c>
      <c r="L1903" s="100">
        <f t="shared" si="323"/>
        <v>1.9390000000000001</v>
      </c>
      <c r="M1903" s="102">
        <f>'2026-27 Salary &amp; Benefits'!$E$6</f>
        <v>78209</v>
      </c>
      <c r="N1903" s="102">
        <f>'2026-27 Salary &amp; Benefits'!$F$6</f>
        <v>82248</v>
      </c>
      <c r="O1903" s="7">
        <f t="shared" si="324"/>
        <v>151647.25</v>
      </c>
      <c r="P1903" s="7">
        <f t="shared" si="325"/>
        <v>7831.6199999999953</v>
      </c>
      <c r="Q1903" s="7">
        <f>'2026-27 Salary &amp; Benefits'!G$6</f>
        <v>16817.759999999998</v>
      </c>
      <c r="R1903" s="103">
        <f>'2026-27 Salary &amp; Benefits'!H$6</f>
        <v>0.16020000000000001</v>
      </c>
      <c r="S1903" s="103">
        <f>'2026-27 Salary &amp; Benefits'!I$6</f>
        <v>0.15390000000000001</v>
      </c>
      <c r="T1903" s="7">
        <f t="shared" si="326"/>
        <v>58108.81</v>
      </c>
      <c r="U1903" s="7">
        <f t="shared" si="327"/>
        <v>2657.98</v>
      </c>
      <c r="V1903" s="7">
        <f t="shared" si="328"/>
        <v>409.06</v>
      </c>
      <c r="W1903" s="7">
        <f t="shared" si="329"/>
        <v>3067.04</v>
      </c>
      <c r="X1903" s="18">
        <f t="shared" si="330"/>
        <v>220654.72</v>
      </c>
      <c r="Y1903" s="2"/>
      <c r="Z1903" s="2"/>
      <c r="AA1903" s="2"/>
      <c r="AB1903" s="2"/>
      <c r="AC1903" s="2"/>
      <c r="AD1903" s="2"/>
      <c r="AE1903" s="2"/>
      <c r="AF1903" s="2"/>
      <c r="AG1903" s="2"/>
      <c r="AH1903" s="2"/>
      <c r="AI1903" s="2"/>
      <c r="AJ1903" s="2"/>
      <c r="AK1903" s="2"/>
      <c r="AL1903" s="2"/>
      <c r="AM1903" s="2"/>
      <c r="AN1903" s="2"/>
      <c r="AO1903" s="2"/>
      <c r="AP1903" s="2"/>
      <c r="AQ1903" s="2"/>
      <c r="AR1903" s="2"/>
      <c r="AS1903" s="2"/>
      <c r="AT1903" s="2"/>
      <c r="AU1903" s="2"/>
      <c r="AV1903" s="2"/>
      <c r="AW1903" s="2"/>
      <c r="AX1903" s="2"/>
      <c r="AY1903" s="2"/>
      <c r="AZ1903" s="2"/>
      <c r="BA1903" s="2"/>
      <c r="BB1903" s="2"/>
      <c r="BC1903" s="2"/>
      <c r="BD1903" s="2"/>
      <c r="BE1903" s="2"/>
      <c r="BF1903" s="2"/>
      <c r="BG1903" s="2"/>
      <c r="BH1903" s="2"/>
      <c r="BI1903" s="2"/>
      <c r="BJ1903" s="2"/>
      <c r="BK1903" s="2"/>
      <c r="BL1903" s="2"/>
      <c r="BM1903" s="2"/>
      <c r="BN1903" s="2"/>
      <c r="BO1903" s="2"/>
      <c r="BP1903" s="2"/>
      <c r="BQ1903" s="2"/>
      <c r="BR1903" s="2"/>
      <c r="BS1903" s="2"/>
      <c r="BT1903" s="2"/>
      <c r="BU1903" s="2"/>
      <c r="BV1903" s="2"/>
      <c r="BW1903" s="2"/>
      <c r="BX1903" s="2"/>
      <c r="BY1903" s="2"/>
      <c r="BZ1903" s="2"/>
      <c r="CA1903" s="2"/>
      <c r="CB1903" s="2"/>
      <c r="CC1903" s="2"/>
      <c r="CD1903" s="2"/>
      <c r="CE1903" s="2"/>
      <c r="CF1903" s="2"/>
      <c r="CG1903" s="2"/>
      <c r="CH1903" s="2"/>
      <c r="CI1903" s="2"/>
      <c r="CJ1903" s="2"/>
      <c r="CK1903" s="2"/>
      <c r="CL1903" s="2"/>
      <c r="CM1903" s="2"/>
      <c r="CN1903" s="2"/>
      <c r="CO1903" s="2"/>
      <c r="CP1903" s="2"/>
      <c r="CQ1903" s="2"/>
      <c r="CR1903" s="2"/>
      <c r="CS1903" s="2"/>
      <c r="CT1903" s="2"/>
      <c r="CU1903" s="2"/>
      <c r="CV1903" s="2"/>
      <c r="CW1903" s="2"/>
      <c r="CX1903" s="2"/>
      <c r="CY1903" s="2"/>
      <c r="CZ1903" s="2"/>
      <c r="DA1903" s="2"/>
      <c r="DB1903" s="2"/>
      <c r="DC1903" s="2"/>
      <c r="DD1903" s="2"/>
      <c r="DE1903" s="2"/>
      <c r="DF1903" s="2"/>
      <c r="DG1903" s="2"/>
      <c r="DH1903" s="2"/>
      <c r="DI1903" s="2"/>
      <c r="DJ1903" s="2"/>
      <c r="DK1903" s="2"/>
      <c r="DL1903" s="2"/>
      <c r="DM1903" s="2"/>
      <c r="DN1903" s="2"/>
      <c r="DO1903" s="2"/>
      <c r="DP1903" s="2"/>
      <c r="DQ1903" s="2"/>
      <c r="DR1903" s="2"/>
      <c r="DS1903" s="2"/>
      <c r="DT1903" s="2"/>
      <c r="DU1903" s="2"/>
      <c r="DV1903" s="2"/>
      <c r="DW1903" s="2"/>
      <c r="DX1903" s="2"/>
      <c r="DY1903" s="2"/>
      <c r="DZ1903" s="2"/>
      <c r="EA1903" s="2"/>
      <c r="EB1903" s="2"/>
      <c r="EC1903" s="2"/>
      <c r="ED1903" s="2"/>
      <c r="EE1903" s="2"/>
      <c r="EF1903" s="2"/>
      <c r="EG1903" s="2"/>
      <c r="EH1903" s="2"/>
      <c r="EI1903" s="2"/>
      <c r="EJ1903" s="2"/>
      <c r="EK1903" s="2"/>
      <c r="EL1903" s="2"/>
      <c r="EM1903" s="2"/>
      <c r="EN1903" s="2"/>
      <c r="EO1903" s="2"/>
      <c r="EP1903" s="2"/>
      <c r="EQ1903" s="2"/>
      <c r="ER1903" s="2"/>
      <c r="ES1903" s="2"/>
      <c r="ET1903" s="2"/>
      <c r="EU1903" s="2"/>
      <c r="EV1903" s="2"/>
      <c r="EW1903" s="2"/>
      <c r="EX1903" s="2"/>
      <c r="EY1903" s="2"/>
      <c r="EZ1903" s="2"/>
      <c r="FA1903" s="2"/>
      <c r="FB1903" s="2"/>
      <c r="FC1903" s="2"/>
    </row>
    <row r="1904" spans="1:159" s="4" customFormat="1">
      <c r="A1904" s="50" t="s">
        <v>2343</v>
      </c>
      <c r="B1904" s="59" t="s">
        <v>2769</v>
      </c>
      <c r="C1904" s="60">
        <v>1698</v>
      </c>
      <c r="D1904" s="59" t="s">
        <v>1661</v>
      </c>
      <c r="E1904" s="78" t="str">
        <f>IFERROR(VLOOKUP($C1904,'2025-26 School Level AAFTE'!$C$2:$L$2349,9,FALSE), "No")</f>
        <v>No</v>
      </c>
      <c r="F1904" s="67">
        <f>IFERROR(VLOOKUP($C1904,'2025-26 School Level AAFTE'!$C$2:$J$2349,8,FALSE), 0)</f>
        <v>61.6</v>
      </c>
      <c r="G1904" s="69">
        <f>IFERROR(IF(E1904= "yes",VLOOKUP(C1904,Summary!$B:$I,6,0),0),0)</f>
        <v>0</v>
      </c>
      <c r="H1904" s="68">
        <f t="shared" si="321"/>
        <v>0</v>
      </c>
      <c r="I1904" s="110">
        <f>VLOOKUP($A1904,'2026-27 Salary &amp; Benefits'!$A:$I,3,FALSE)</f>
        <v>1</v>
      </c>
      <c r="J1904" s="110">
        <f>VLOOKUP($A1904,'2026-27 Salary &amp; Benefits'!$A:$I,4,FALSE)</f>
        <v>1</v>
      </c>
      <c r="K1904" s="101">
        <f t="shared" si="322"/>
        <v>0</v>
      </c>
      <c r="L1904" s="100">
        <f t="shared" si="323"/>
        <v>0</v>
      </c>
      <c r="M1904" s="102">
        <f>'2026-27 Salary &amp; Benefits'!$E$6</f>
        <v>78209</v>
      </c>
      <c r="N1904" s="102">
        <f>'2026-27 Salary &amp; Benefits'!$F$6</f>
        <v>82248</v>
      </c>
      <c r="O1904" s="7">
        <f t="shared" si="324"/>
        <v>0</v>
      </c>
      <c r="P1904" s="7">
        <f t="shared" si="325"/>
        <v>0</v>
      </c>
      <c r="Q1904" s="7">
        <f>'2026-27 Salary &amp; Benefits'!G$6</f>
        <v>16817.759999999998</v>
      </c>
      <c r="R1904" s="103">
        <f>'2026-27 Salary &amp; Benefits'!H$6</f>
        <v>0.16020000000000001</v>
      </c>
      <c r="S1904" s="103">
        <f>'2026-27 Salary &amp; Benefits'!I$6</f>
        <v>0.15390000000000001</v>
      </c>
      <c r="T1904" s="7">
        <f t="shared" si="326"/>
        <v>0</v>
      </c>
      <c r="U1904" s="7">
        <f t="shared" si="327"/>
        <v>0</v>
      </c>
      <c r="V1904" s="7">
        <f t="shared" si="328"/>
        <v>0</v>
      </c>
      <c r="W1904" s="7">
        <f t="shared" si="329"/>
        <v>0</v>
      </c>
      <c r="X1904" s="18">
        <f t="shared" si="330"/>
        <v>0</v>
      </c>
      <c r="Y1904" s="2"/>
      <c r="Z1904" s="2"/>
      <c r="AA1904" s="2"/>
      <c r="AB1904" s="2"/>
      <c r="AC1904" s="2"/>
      <c r="AD1904" s="2"/>
      <c r="AE1904" s="2"/>
      <c r="AF1904" s="2"/>
      <c r="AG1904" s="2"/>
      <c r="AH1904" s="2"/>
      <c r="AI1904" s="2"/>
      <c r="AJ1904" s="2"/>
      <c r="AK1904" s="2"/>
      <c r="AL1904" s="2"/>
      <c r="AM1904" s="2"/>
      <c r="AN1904" s="2"/>
      <c r="AO1904" s="2"/>
      <c r="AP1904" s="2"/>
      <c r="AQ1904" s="2"/>
      <c r="AR1904" s="2"/>
      <c r="AS1904" s="2"/>
      <c r="AT1904" s="2"/>
      <c r="AU1904" s="2"/>
      <c r="AV1904" s="2"/>
      <c r="AW1904" s="2"/>
      <c r="AX1904" s="2"/>
      <c r="AY1904" s="2"/>
      <c r="AZ1904" s="2"/>
      <c r="BA1904" s="2"/>
      <c r="BB1904" s="2"/>
      <c r="BC1904" s="2"/>
      <c r="BD1904" s="2"/>
      <c r="BE1904" s="2"/>
      <c r="BF1904" s="2"/>
      <c r="BG1904" s="2"/>
      <c r="BH1904" s="2"/>
      <c r="BI1904" s="2"/>
      <c r="BJ1904" s="2"/>
      <c r="BK1904" s="2"/>
      <c r="BL1904" s="2"/>
      <c r="BM1904" s="2"/>
      <c r="BN1904" s="2"/>
      <c r="BO1904" s="2"/>
      <c r="BP1904" s="2"/>
      <c r="BQ1904" s="2"/>
      <c r="BR1904" s="2"/>
      <c r="BS1904" s="2"/>
      <c r="BT1904" s="2"/>
      <c r="BU1904" s="2"/>
      <c r="BV1904" s="2"/>
      <c r="BW1904" s="2"/>
      <c r="BX1904" s="2"/>
      <c r="BY1904" s="2"/>
      <c r="BZ1904" s="2"/>
      <c r="CA1904" s="2"/>
      <c r="CB1904" s="2"/>
      <c r="CC1904" s="2"/>
      <c r="CD1904" s="2"/>
      <c r="CE1904" s="2"/>
      <c r="CF1904" s="2"/>
      <c r="CG1904" s="2"/>
      <c r="CH1904" s="2"/>
      <c r="CI1904" s="2"/>
      <c r="CJ1904" s="2"/>
      <c r="CK1904" s="2"/>
      <c r="CL1904" s="2"/>
      <c r="CM1904" s="2"/>
      <c r="CN1904" s="2"/>
      <c r="CO1904" s="2"/>
      <c r="CP1904" s="2"/>
      <c r="CQ1904" s="2"/>
      <c r="CR1904" s="2"/>
      <c r="CS1904" s="2"/>
      <c r="CT1904" s="2"/>
      <c r="CU1904" s="2"/>
      <c r="CV1904" s="2"/>
      <c r="CW1904" s="2"/>
      <c r="CX1904" s="2"/>
      <c r="CY1904" s="2"/>
      <c r="CZ1904" s="2"/>
      <c r="DA1904" s="2"/>
      <c r="DB1904" s="2"/>
      <c r="DC1904" s="2"/>
      <c r="DD1904" s="2"/>
      <c r="DE1904" s="2"/>
      <c r="DF1904" s="2"/>
      <c r="DG1904" s="2"/>
      <c r="DH1904" s="2"/>
      <c r="DI1904" s="2"/>
      <c r="DJ1904" s="2"/>
      <c r="DK1904" s="2"/>
      <c r="DL1904" s="2"/>
      <c r="DM1904" s="2"/>
      <c r="DN1904" s="2"/>
      <c r="DO1904" s="2"/>
      <c r="DP1904" s="2"/>
      <c r="DQ1904" s="2"/>
      <c r="DR1904" s="2"/>
      <c r="DS1904" s="2"/>
      <c r="DT1904" s="2"/>
      <c r="DU1904" s="2"/>
      <c r="DV1904" s="2"/>
      <c r="DW1904" s="2"/>
      <c r="DX1904" s="2"/>
      <c r="DY1904" s="2"/>
      <c r="DZ1904" s="2"/>
      <c r="EA1904" s="2"/>
      <c r="EB1904" s="2"/>
      <c r="EC1904" s="2"/>
      <c r="ED1904" s="2"/>
      <c r="EE1904" s="2"/>
      <c r="EF1904" s="2"/>
      <c r="EG1904" s="2"/>
      <c r="EH1904" s="2"/>
      <c r="EI1904" s="2"/>
      <c r="EJ1904" s="2"/>
      <c r="EK1904" s="2"/>
      <c r="EL1904" s="2"/>
      <c r="EM1904" s="2"/>
      <c r="EN1904" s="2"/>
      <c r="EO1904" s="2"/>
      <c r="EP1904" s="2"/>
      <c r="EQ1904" s="2"/>
      <c r="ER1904" s="2"/>
      <c r="ES1904" s="2"/>
      <c r="ET1904" s="2"/>
      <c r="EU1904" s="2"/>
      <c r="EV1904" s="2"/>
      <c r="EW1904" s="2"/>
      <c r="EX1904" s="2"/>
      <c r="EY1904" s="2"/>
      <c r="EZ1904" s="2"/>
      <c r="FA1904" s="2"/>
      <c r="FB1904" s="2"/>
      <c r="FC1904" s="2"/>
    </row>
    <row r="1905" spans="1:159" s="4" customFormat="1">
      <c r="A1905" s="50" t="s">
        <v>2343</v>
      </c>
      <c r="B1905" s="59" t="s">
        <v>2769</v>
      </c>
      <c r="C1905" s="60">
        <v>3189</v>
      </c>
      <c r="D1905" s="59" t="s">
        <v>1686</v>
      </c>
      <c r="E1905" s="78" t="str">
        <f>IFERROR(VLOOKUP($C1905,'2025-26 School Level AAFTE'!$C$2:$L$2349,9,FALSE), "No")</f>
        <v>Yes</v>
      </c>
      <c r="F1905" s="67">
        <f>IFERROR(VLOOKUP($C1905,'2025-26 School Level AAFTE'!$C$2:$J$2349,8,FALSE), 0)</f>
        <v>1538.28</v>
      </c>
      <c r="G1905" s="69">
        <f>IFERROR(IF(E1905= "yes",VLOOKUP(C1905,Summary!$B:$I,6,0),0),0)</f>
        <v>0</v>
      </c>
      <c r="H1905" s="68">
        <f t="shared" si="321"/>
        <v>1538.28</v>
      </c>
      <c r="I1905" s="110">
        <f>VLOOKUP($A1905,'2026-27 Salary &amp; Benefits'!$A:$I,3,FALSE)</f>
        <v>1</v>
      </c>
      <c r="J1905" s="110">
        <f>VLOOKUP($A1905,'2026-27 Salary &amp; Benefits'!$A:$I,4,FALSE)</f>
        <v>1</v>
      </c>
      <c r="K1905" s="101">
        <f t="shared" si="322"/>
        <v>1538.28</v>
      </c>
      <c r="L1905" s="100">
        <f t="shared" si="323"/>
        <v>4.5119999999999996</v>
      </c>
      <c r="M1905" s="102">
        <f>'2026-27 Salary &amp; Benefits'!$E$6</f>
        <v>78209</v>
      </c>
      <c r="N1905" s="102">
        <f>'2026-27 Salary &amp; Benefits'!$F$6</f>
        <v>82248</v>
      </c>
      <c r="O1905" s="7">
        <f t="shared" si="324"/>
        <v>352879.01</v>
      </c>
      <c r="P1905" s="7">
        <f t="shared" si="325"/>
        <v>18223.969999999972</v>
      </c>
      <c r="Q1905" s="7">
        <f>'2026-27 Salary &amp; Benefits'!G$6</f>
        <v>16817.759999999998</v>
      </c>
      <c r="R1905" s="103">
        <f>'2026-27 Salary &amp; Benefits'!H$6</f>
        <v>0.16020000000000001</v>
      </c>
      <c r="S1905" s="103">
        <f>'2026-27 Salary &amp; Benefits'!I$6</f>
        <v>0.15390000000000001</v>
      </c>
      <c r="T1905" s="7">
        <f t="shared" si="326"/>
        <v>135217.62</v>
      </c>
      <c r="U1905" s="7">
        <f t="shared" si="327"/>
        <v>6185.05</v>
      </c>
      <c r="V1905" s="7">
        <f t="shared" si="328"/>
        <v>951.88</v>
      </c>
      <c r="W1905" s="7">
        <f t="shared" si="329"/>
        <v>7136.93</v>
      </c>
      <c r="X1905" s="18">
        <f t="shared" si="330"/>
        <v>513457.52999999997</v>
      </c>
      <c r="Y1905" s="2"/>
      <c r="Z1905" s="2"/>
      <c r="AA1905" s="2"/>
      <c r="AB1905" s="2"/>
      <c r="AC1905" s="2"/>
      <c r="AD1905" s="2"/>
      <c r="AE1905" s="2"/>
      <c r="AF1905" s="2"/>
      <c r="AG1905" s="2"/>
      <c r="AH1905" s="2"/>
      <c r="AI1905" s="2"/>
      <c r="AJ1905" s="2"/>
      <c r="AK1905" s="2"/>
      <c r="AL1905" s="2"/>
      <c r="AM1905" s="2"/>
      <c r="AN1905" s="2"/>
      <c r="AO1905" s="2"/>
      <c r="AP1905" s="2"/>
      <c r="AQ1905" s="2"/>
      <c r="AR1905" s="2"/>
      <c r="AS1905" s="2"/>
      <c r="AT1905" s="2"/>
      <c r="AU1905" s="2"/>
      <c r="AV1905" s="2"/>
      <c r="AW1905" s="2"/>
      <c r="AX1905" s="2"/>
      <c r="AY1905" s="2"/>
      <c r="AZ1905" s="2"/>
      <c r="BA1905" s="2"/>
      <c r="BB1905" s="2"/>
      <c r="BC1905" s="2"/>
      <c r="BD1905" s="2"/>
      <c r="BE1905" s="2"/>
      <c r="BF1905" s="2"/>
      <c r="BG1905" s="2"/>
      <c r="BH1905" s="2"/>
      <c r="BI1905" s="2"/>
      <c r="BJ1905" s="2"/>
      <c r="BK1905" s="2"/>
      <c r="BL1905" s="2"/>
      <c r="BM1905" s="2"/>
      <c r="BN1905" s="2"/>
      <c r="BO1905" s="2"/>
      <c r="BP1905" s="2"/>
      <c r="BQ1905" s="2"/>
      <c r="BR1905" s="2"/>
      <c r="BS1905" s="2"/>
      <c r="BT1905" s="2"/>
      <c r="BU1905" s="2"/>
      <c r="BV1905" s="2"/>
      <c r="BW1905" s="2"/>
      <c r="BX1905" s="2"/>
      <c r="BY1905" s="2"/>
      <c r="BZ1905" s="2"/>
      <c r="CA1905" s="2"/>
      <c r="CB1905" s="2"/>
      <c r="CC1905" s="2"/>
      <c r="CD1905" s="2"/>
      <c r="CE1905" s="2"/>
      <c r="CF1905" s="2"/>
      <c r="CG1905" s="2"/>
      <c r="CH1905" s="2"/>
      <c r="CI1905" s="2"/>
      <c r="CJ1905" s="2"/>
      <c r="CK1905" s="2"/>
      <c r="CL1905" s="2"/>
      <c r="CM1905" s="2"/>
      <c r="CN1905" s="2"/>
      <c r="CO1905" s="2"/>
      <c r="CP1905" s="2"/>
      <c r="CQ1905" s="2"/>
      <c r="CR1905" s="2"/>
      <c r="CS1905" s="2"/>
      <c r="CT1905" s="2"/>
      <c r="CU1905" s="2"/>
      <c r="CV1905" s="2"/>
      <c r="CW1905" s="2"/>
      <c r="CX1905" s="2"/>
      <c r="CY1905" s="2"/>
      <c r="CZ1905" s="2"/>
      <c r="DA1905" s="2"/>
      <c r="DB1905" s="2"/>
      <c r="DC1905" s="2"/>
      <c r="DD1905" s="2"/>
      <c r="DE1905" s="2"/>
      <c r="DF1905" s="2"/>
      <c r="DG1905" s="2"/>
      <c r="DH1905" s="2"/>
      <c r="DI1905" s="2"/>
      <c r="DJ1905" s="2"/>
      <c r="DK1905" s="2"/>
      <c r="DL1905" s="2"/>
      <c r="DM1905" s="2"/>
      <c r="DN1905" s="2"/>
      <c r="DO1905" s="2"/>
      <c r="DP1905" s="2"/>
      <c r="DQ1905" s="2"/>
      <c r="DR1905" s="2"/>
      <c r="DS1905" s="2"/>
      <c r="DT1905" s="2"/>
      <c r="DU1905" s="2"/>
      <c r="DV1905" s="2"/>
      <c r="DW1905" s="2"/>
      <c r="DX1905" s="2"/>
      <c r="DY1905" s="2"/>
      <c r="DZ1905" s="2"/>
      <c r="EA1905" s="2"/>
      <c r="EB1905" s="2"/>
      <c r="EC1905" s="2"/>
      <c r="ED1905" s="2"/>
      <c r="EE1905" s="2"/>
      <c r="EF1905" s="2"/>
      <c r="EG1905" s="2"/>
      <c r="EH1905" s="2"/>
      <c r="EI1905" s="2"/>
      <c r="EJ1905" s="2"/>
      <c r="EK1905" s="2"/>
      <c r="EL1905" s="2"/>
      <c r="EM1905" s="2"/>
      <c r="EN1905" s="2"/>
      <c r="EO1905" s="2"/>
      <c r="EP1905" s="2"/>
      <c r="EQ1905" s="2"/>
      <c r="ER1905" s="2"/>
      <c r="ES1905" s="2"/>
      <c r="ET1905" s="2"/>
      <c r="EU1905" s="2"/>
      <c r="EV1905" s="2"/>
      <c r="EW1905" s="2"/>
      <c r="EX1905" s="2"/>
      <c r="EY1905" s="2"/>
      <c r="EZ1905" s="2"/>
      <c r="FA1905" s="2"/>
      <c r="FB1905" s="2"/>
      <c r="FC1905" s="2"/>
    </row>
    <row r="1906" spans="1:159" s="4" customFormat="1">
      <c r="A1906" s="50" t="s">
        <v>2343</v>
      </c>
      <c r="B1906" s="59" t="s">
        <v>2769</v>
      </c>
      <c r="C1906" s="60">
        <v>3257</v>
      </c>
      <c r="D1906" s="59" t="s">
        <v>1688</v>
      </c>
      <c r="E1906" s="78" t="str">
        <f>IFERROR(VLOOKUP($C1906,'2025-26 School Level AAFTE'!$C$2:$L$2349,9,FALSE), "No")</f>
        <v>Yes</v>
      </c>
      <c r="F1906" s="67">
        <f>IFERROR(VLOOKUP($C1906,'2025-26 School Level AAFTE'!$C$2:$J$2349,8,FALSE), 0)</f>
        <v>680.79</v>
      </c>
      <c r="G1906" s="69">
        <f>IFERROR(IF(E1906= "yes",VLOOKUP(C1906,Summary!$B:$I,6,0),0),0)</f>
        <v>0</v>
      </c>
      <c r="H1906" s="68">
        <f t="shared" si="321"/>
        <v>680.79</v>
      </c>
      <c r="I1906" s="110">
        <f>VLOOKUP($A1906,'2026-27 Salary &amp; Benefits'!$A:$I,3,FALSE)</f>
        <v>1</v>
      </c>
      <c r="J1906" s="110">
        <f>VLOOKUP($A1906,'2026-27 Salary &amp; Benefits'!$A:$I,4,FALSE)</f>
        <v>1</v>
      </c>
      <c r="K1906" s="101">
        <f t="shared" si="322"/>
        <v>680.79</v>
      </c>
      <c r="L1906" s="100">
        <f t="shared" si="323"/>
        <v>1.9970000000000001</v>
      </c>
      <c r="M1906" s="102">
        <f>'2026-27 Salary &amp; Benefits'!$E$6</f>
        <v>78209</v>
      </c>
      <c r="N1906" s="102">
        <f>'2026-27 Salary &amp; Benefits'!$F$6</f>
        <v>82248</v>
      </c>
      <c r="O1906" s="7">
        <f t="shared" si="324"/>
        <v>156183.37</v>
      </c>
      <c r="P1906" s="7">
        <f t="shared" si="325"/>
        <v>8065.890000000014</v>
      </c>
      <c r="Q1906" s="7">
        <f>'2026-27 Salary &amp; Benefits'!G$6</f>
        <v>16817.759999999998</v>
      </c>
      <c r="R1906" s="103">
        <f>'2026-27 Salary &amp; Benefits'!H$6</f>
        <v>0.16020000000000001</v>
      </c>
      <c r="S1906" s="103">
        <f>'2026-27 Salary &amp; Benefits'!I$6</f>
        <v>0.15390000000000001</v>
      </c>
      <c r="T1906" s="7">
        <f t="shared" si="326"/>
        <v>59846.98</v>
      </c>
      <c r="U1906" s="7">
        <f t="shared" si="327"/>
        <v>2737.49</v>
      </c>
      <c r="V1906" s="7">
        <f t="shared" si="328"/>
        <v>421.3</v>
      </c>
      <c r="W1906" s="7">
        <f t="shared" si="329"/>
        <v>3158.79</v>
      </c>
      <c r="X1906" s="18">
        <f t="shared" si="330"/>
        <v>227255.03000000003</v>
      </c>
      <c r="Y1906" s="2"/>
      <c r="Z1906" s="2"/>
      <c r="AA1906" s="2"/>
      <c r="AB1906" s="2"/>
      <c r="AC1906" s="2"/>
      <c r="AD1906" s="2"/>
      <c r="AE1906" s="2"/>
      <c r="AF1906" s="2"/>
      <c r="AG1906" s="2"/>
      <c r="AH1906" s="2"/>
      <c r="AI1906" s="2"/>
      <c r="AJ1906" s="2"/>
      <c r="AK1906" s="2"/>
      <c r="AL1906" s="2"/>
      <c r="AM1906" s="2"/>
      <c r="AN1906" s="2"/>
      <c r="AO1906" s="2"/>
      <c r="AP1906" s="2"/>
      <c r="AQ1906" s="2"/>
      <c r="AR1906" s="2"/>
      <c r="AS1906" s="2"/>
      <c r="AT1906" s="2"/>
      <c r="AU1906" s="2"/>
      <c r="AV1906" s="2"/>
      <c r="AW1906" s="2"/>
      <c r="AX1906" s="2"/>
      <c r="AY1906" s="2"/>
      <c r="AZ1906" s="2"/>
      <c r="BA1906" s="2"/>
      <c r="BB1906" s="2"/>
      <c r="BC1906" s="2"/>
      <c r="BD1906" s="2"/>
      <c r="BE1906" s="2"/>
      <c r="BF1906" s="2"/>
      <c r="BG1906" s="2"/>
      <c r="BH1906" s="2"/>
      <c r="BI1906" s="2"/>
      <c r="BJ1906" s="2"/>
      <c r="BK1906" s="2"/>
      <c r="BL1906" s="2"/>
      <c r="BM1906" s="2"/>
      <c r="BN1906" s="2"/>
      <c r="BO1906" s="2"/>
      <c r="BP1906" s="2"/>
      <c r="BQ1906" s="2"/>
      <c r="BR1906" s="2"/>
      <c r="BS1906" s="2"/>
      <c r="BT1906" s="2"/>
      <c r="BU1906" s="2"/>
      <c r="BV1906" s="2"/>
      <c r="BW1906" s="2"/>
      <c r="BX1906" s="2"/>
      <c r="BY1906" s="2"/>
      <c r="BZ1906" s="2"/>
      <c r="CA1906" s="2"/>
      <c r="CB1906" s="2"/>
      <c r="CC1906" s="2"/>
      <c r="CD1906" s="2"/>
      <c r="CE1906" s="2"/>
      <c r="CF1906" s="2"/>
      <c r="CG1906" s="2"/>
      <c r="CH1906" s="2"/>
      <c r="CI1906" s="2"/>
      <c r="CJ1906" s="2"/>
      <c r="CK1906" s="2"/>
      <c r="CL1906" s="2"/>
      <c r="CM1906" s="2"/>
      <c r="CN1906" s="2"/>
      <c r="CO1906" s="2"/>
      <c r="CP1906" s="2"/>
      <c r="CQ1906" s="2"/>
      <c r="CR1906" s="2"/>
      <c r="CS1906" s="2"/>
      <c r="CT1906" s="2"/>
      <c r="CU1906" s="2"/>
      <c r="CV1906" s="2"/>
      <c r="CW1906" s="2"/>
      <c r="CX1906" s="2"/>
      <c r="CY1906" s="2"/>
      <c r="CZ1906" s="2"/>
      <c r="DA1906" s="2"/>
      <c r="DB1906" s="2"/>
      <c r="DC1906" s="2"/>
      <c r="DD1906" s="2"/>
      <c r="DE1906" s="2"/>
      <c r="DF1906" s="2"/>
      <c r="DG1906" s="2"/>
      <c r="DH1906" s="2"/>
      <c r="DI1906" s="2"/>
      <c r="DJ1906" s="2"/>
      <c r="DK1906" s="2"/>
      <c r="DL1906" s="2"/>
      <c r="DM1906" s="2"/>
      <c r="DN1906" s="2"/>
      <c r="DO1906" s="2"/>
      <c r="DP1906" s="2"/>
      <c r="DQ1906" s="2"/>
      <c r="DR1906" s="2"/>
      <c r="DS1906" s="2"/>
      <c r="DT1906" s="2"/>
      <c r="DU1906" s="2"/>
      <c r="DV1906" s="2"/>
      <c r="DW1906" s="2"/>
      <c r="DX1906" s="2"/>
      <c r="DY1906" s="2"/>
      <c r="DZ1906" s="2"/>
      <c r="EA1906" s="2"/>
      <c r="EB1906" s="2"/>
      <c r="EC1906" s="2"/>
      <c r="ED1906" s="2"/>
      <c r="EE1906" s="2"/>
      <c r="EF1906" s="2"/>
      <c r="EG1906" s="2"/>
      <c r="EH1906" s="2"/>
      <c r="EI1906" s="2"/>
      <c r="EJ1906" s="2"/>
      <c r="EK1906" s="2"/>
      <c r="EL1906" s="2"/>
      <c r="EM1906" s="2"/>
      <c r="EN1906" s="2"/>
      <c r="EO1906" s="2"/>
      <c r="EP1906" s="2"/>
      <c r="EQ1906" s="2"/>
      <c r="ER1906" s="2"/>
      <c r="ES1906" s="2"/>
      <c r="ET1906" s="2"/>
      <c r="EU1906" s="2"/>
      <c r="EV1906" s="2"/>
      <c r="EW1906" s="2"/>
      <c r="EX1906" s="2"/>
      <c r="EY1906" s="2"/>
      <c r="EZ1906" s="2"/>
      <c r="FA1906" s="2"/>
      <c r="FB1906" s="2"/>
      <c r="FC1906" s="2"/>
    </row>
    <row r="1907" spans="1:159" s="4" customFormat="1">
      <c r="A1907" s="50" t="s">
        <v>2343</v>
      </c>
      <c r="B1907" s="59" t="s">
        <v>2769</v>
      </c>
      <c r="C1907" s="60">
        <v>4191</v>
      </c>
      <c r="D1907" s="59" t="s">
        <v>2770</v>
      </c>
      <c r="E1907" s="78" t="str">
        <f>IFERROR(VLOOKUP($C1907,'2025-26 School Level AAFTE'!$C$2:$L$2349,9,FALSE), "No")</f>
        <v>No</v>
      </c>
      <c r="F1907" s="67">
        <f>IFERROR(VLOOKUP($C1907,'2025-26 School Level AAFTE'!$C$2:$J$2349,8,FALSE), 0)</f>
        <v>518.58000000000004</v>
      </c>
      <c r="G1907" s="69">
        <f>IFERROR(IF(E1907= "yes",VLOOKUP(C1907,Summary!$B:$I,6,0),0),0)</f>
        <v>0</v>
      </c>
      <c r="H1907" s="68">
        <f t="shared" si="321"/>
        <v>0</v>
      </c>
      <c r="I1907" s="110">
        <f>VLOOKUP($A1907,'2026-27 Salary &amp; Benefits'!$A:$I,3,FALSE)</f>
        <v>1</v>
      </c>
      <c r="J1907" s="110">
        <f>VLOOKUP($A1907,'2026-27 Salary &amp; Benefits'!$A:$I,4,FALSE)</f>
        <v>1</v>
      </c>
      <c r="K1907" s="101">
        <f t="shared" si="322"/>
        <v>0</v>
      </c>
      <c r="L1907" s="100">
        <f t="shared" si="323"/>
        <v>0</v>
      </c>
      <c r="M1907" s="102">
        <f>'2026-27 Salary &amp; Benefits'!$E$6</f>
        <v>78209</v>
      </c>
      <c r="N1907" s="102">
        <f>'2026-27 Salary &amp; Benefits'!$F$6</f>
        <v>82248</v>
      </c>
      <c r="O1907" s="7">
        <f t="shared" si="324"/>
        <v>0</v>
      </c>
      <c r="P1907" s="7">
        <f t="shared" si="325"/>
        <v>0</v>
      </c>
      <c r="Q1907" s="7">
        <f>'2026-27 Salary &amp; Benefits'!G$6</f>
        <v>16817.759999999998</v>
      </c>
      <c r="R1907" s="103">
        <f>'2026-27 Salary &amp; Benefits'!H$6</f>
        <v>0.16020000000000001</v>
      </c>
      <c r="S1907" s="103">
        <f>'2026-27 Salary &amp; Benefits'!I$6</f>
        <v>0.15390000000000001</v>
      </c>
      <c r="T1907" s="7">
        <f t="shared" si="326"/>
        <v>0</v>
      </c>
      <c r="U1907" s="7">
        <f t="shared" si="327"/>
        <v>0</v>
      </c>
      <c r="V1907" s="7">
        <f t="shared" si="328"/>
        <v>0</v>
      </c>
      <c r="W1907" s="7">
        <f t="shared" si="329"/>
        <v>0</v>
      </c>
      <c r="X1907" s="18">
        <f t="shared" si="330"/>
        <v>0</v>
      </c>
      <c r="Y1907" s="2"/>
      <c r="Z1907" s="2"/>
      <c r="AA1907" s="2"/>
      <c r="AB1907" s="2"/>
      <c r="AC1907" s="2"/>
      <c r="AD1907" s="2"/>
      <c r="AE1907" s="2"/>
      <c r="AF1907" s="2"/>
      <c r="AG1907" s="2"/>
      <c r="AH1907" s="2"/>
      <c r="AI1907" s="2"/>
      <c r="AJ1907" s="2"/>
      <c r="AK1907" s="2"/>
      <c r="AL1907" s="2"/>
      <c r="AM1907" s="2"/>
      <c r="AN1907" s="2"/>
      <c r="AO1907" s="2"/>
      <c r="AP1907" s="2"/>
      <c r="AQ1907" s="2"/>
      <c r="AR1907" s="2"/>
      <c r="AS1907" s="2"/>
      <c r="AT1907" s="2"/>
      <c r="AU1907" s="2"/>
      <c r="AV1907" s="2"/>
      <c r="AW1907" s="2"/>
      <c r="AX1907" s="2"/>
      <c r="AY1907" s="2"/>
      <c r="AZ1907" s="2"/>
      <c r="BA1907" s="2"/>
      <c r="BB1907" s="2"/>
      <c r="BC1907" s="2"/>
      <c r="BD1907" s="2"/>
      <c r="BE1907" s="2"/>
      <c r="BF1907" s="2"/>
      <c r="BG1907" s="2"/>
      <c r="BH1907" s="2"/>
      <c r="BI1907" s="2"/>
      <c r="BJ1907" s="2"/>
      <c r="BK1907" s="2"/>
      <c r="BL1907" s="2"/>
      <c r="BM1907" s="2"/>
      <c r="BN1907" s="2"/>
      <c r="BO1907" s="2"/>
      <c r="BP1907" s="2"/>
      <c r="BQ1907" s="2"/>
      <c r="BR1907" s="2"/>
      <c r="BS1907" s="2"/>
      <c r="BT1907" s="2"/>
      <c r="BU1907" s="2"/>
      <c r="BV1907" s="2"/>
      <c r="BW1907" s="2"/>
      <c r="BX1907" s="2"/>
      <c r="BY1907" s="2"/>
      <c r="BZ1907" s="2"/>
      <c r="CA1907" s="2"/>
      <c r="CB1907" s="2"/>
      <c r="CC1907" s="2"/>
      <c r="CD1907" s="2"/>
      <c r="CE1907" s="2"/>
      <c r="CF1907" s="2"/>
      <c r="CG1907" s="2"/>
      <c r="CH1907" s="2"/>
      <c r="CI1907" s="2"/>
      <c r="CJ1907" s="2"/>
      <c r="CK1907" s="2"/>
      <c r="CL1907" s="2"/>
      <c r="CM1907" s="2"/>
      <c r="CN1907" s="2"/>
      <c r="CO1907" s="2"/>
      <c r="CP1907" s="2"/>
      <c r="CQ1907" s="2"/>
      <c r="CR1907" s="2"/>
      <c r="CS1907" s="2"/>
      <c r="CT1907" s="2"/>
      <c r="CU1907" s="2"/>
      <c r="CV1907" s="2"/>
      <c r="CW1907" s="2"/>
      <c r="CX1907" s="2"/>
      <c r="CY1907" s="2"/>
      <c r="CZ1907" s="2"/>
      <c r="DA1907" s="2"/>
      <c r="DB1907" s="2"/>
      <c r="DC1907" s="2"/>
      <c r="DD1907" s="2"/>
      <c r="DE1907" s="2"/>
      <c r="DF1907" s="2"/>
      <c r="DG1907" s="2"/>
      <c r="DH1907" s="2"/>
      <c r="DI1907" s="2"/>
      <c r="DJ1907" s="2"/>
      <c r="DK1907" s="2"/>
      <c r="DL1907" s="2"/>
      <c r="DM1907" s="2"/>
      <c r="DN1907" s="2"/>
      <c r="DO1907" s="2"/>
      <c r="DP1907" s="2"/>
      <c r="DQ1907" s="2"/>
      <c r="DR1907" s="2"/>
      <c r="DS1907" s="2"/>
      <c r="DT1907" s="2"/>
      <c r="DU1907" s="2"/>
      <c r="DV1907" s="2"/>
      <c r="DW1907" s="2"/>
      <c r="DX1907" s="2"/>
      <c r="DY1907" s="2"/>
      <c r="DZ1907" s="2"/>
      <c r="EA1907" s="2"/>
      <c r="EB1907" s="2"/>
      <c r="EC1907" s="2"/>
      <c r="ED1907" s="2"/>
      <c r="EE1907" s="2"/>
      <c r="EF1907" s="2"/>
      <c r="EG1907" s="2"/>
      <c r="EH1907" s="2"/>
      <c r="EI1907" s="2"/>
      <c r="EJ1907" s="2"/>
      <c r="EK1907" s="2"/>
      <c r="EL1907" s="2"/>
      <c r="EM1907" s="2"/>
      <c r="EN1907" s="2"/>
      <c r="EO1907" s="2"/>
      <c r="EP1907" s="2"/>
      <c r="EQ1907" s="2"/>
      <c r="ER1907" s="2"/>
      <c r="ES1907" s="2"/>
      <c r="ET1907" s="2"/>
      <c r="EU1907" s="2"/>
      <c r="EV1907" s="2"/>
      <c r="EW1907" s="2"/>
      <c r="EX1907" s="2"/>
      <c r="EY1907" s="2"/>
      <c r="EZ1907" s="2"/>
      <c r="FA1907" s="2"/>
      <c r="FB1907" s="2"/>
      <c r="FC1907" s="2"/>
    </row>
    <row r="1908" spans="1:159" s="4" customFormat="1">
      <c r="A1908" s="50" t="s">
        <v>2343</v>
      </c>
      <c r="B1908" s="59" t="s">
        <v>2769</v>
      </c>
      <c r="C1908" s="60">
        <v>5361</v>
      </c>
      <c r="D1908" s="59" t="s">
        <v>1703</v>
      </c>
      <c r="E1908" s="78" t="str">
        <f>IFERROR(VLOOKUP($C1908,'2025-26 School Level AAFTE'!$C$2:$L$2349,9,FALSE), "No")</f>
        <v>No</v>
      </c>
      <c r="F1908" s="67">
        <f>IFERROR(VLOOKUP($C1908,'2025-26 School Level AAFTE'!$C$2:$J$2349,8,FALSE), 0)</f>
        <v>406.76</v>
      </c>
      <c r="G1908" s="69">
        <f>IFERROR(IF(E1908= "yes",VLOOKUP(C1908,Summary!$B:$I,6,0),0),0)</f>
        <v>0</v>
      </c>
      <c r="H1908" s="68">
        <f t="shared" si="321"/>
        <v>0</v>
      </c>
      <c r="I1908" s="110">
        <f>VLOOKUP($A1908,'2026-27 Salary &amp; Benefits'!$A:$I,3,FALSE)</f>
        <v>1</v>
      </c>
      <c r="J1908" s="110">
        <f>VLOOKUP($A1908,'2026-27 Salary &amp; Benefits'!$A:$I,4,FALSE)</f>
        <v>1</v>
      </c>
      <c r="K1908" s="101">
        <f t="shared" si="322"/>
        <v>0</v>
      </c>
      <c r="L1908" s="100">
        <f t="shared" si="323"/>
        <v>0</v>
      </c>
      <c r="M1908" s="102">
        <f>'2026-27 Salary &amp; Benefits'!$E$6</f>
        <v>78209</v>
      </c>
      <c r="N1908" s="102">
        <f>'2026-27 Salary &amp; Benefits'!$F$6</f>
        <v>82248</v>
      </c>
      <c r="O1908" s="7">
        <f t="shared" si="324"/>
        <v>0</v>
      </c>
      <c r="P1908" s="7">
        <f t="shared" si="325"/>
        <v>0</v>
      </c>
      <c r="Q1908" s="7">
        <f>'2026-27 Salary &amp; Benefits'!G$6</f>
        <v>16817.759999999998</v>
      </c>
      <c r="R1908" s="103">
        <f>'2026-27 Salary &amp; Benefits'!H$6</f>
        <v>0.16020000000000001</v>
      </c>
      <c r="S1908" s="103">
        <f>'2026-27 Salary &amp; Benefits'!I$6</f>
        <v>0.15390000000000001</v>
      </c>
      <c r="T1908" s="7">
        <f t="shared" si="326"/>
        <v>0</v>
      </c>
      <c r="U1908" s="7">
        <f t="shared" si="327"/>
        <v>0</v>
      </c>
      <c r="V1908" s="7">
        <f t="shared" si="328"/>
        <v>0</v>
      </c>
      <c r="W1908" s="7">
        <f t="shared" si="329"/>
        <v>0</v>
      </c>
      <c r="X1908" s="18">
        <f t="shared" si="330"/>
        <v>0</v>
      </c>
      <c r="Y1908" s="2"/>
      <c r="Z1908" s="2"/>
      <c r="AA1908" s="2"/>
      <c r="AB1908" s="2"/>
      <c r="AC1908" s="2"/>
      <c r="AD1908" s="2"/>
      <c r="AE1908" s="2"/>
      <c r="AF1908" s="2"/>
      <c r="AG1908" s="2"/>
      <c r="AH1908" s="2"/>
      <c r="AI1908" s="2"/>
      <c r="AJ1908" s="2"/>
      <c r="AK1908" s="2"/>
      <c r="AL1908" s="2"/>
      <c r="AM1908" s="2"/>
      <c r="AN1908" s="2"/>
      <c r="AO1908" s="2"/>
      <c r="AP1908" s="2"/>
      <c r="AQ1908" s="2"/>
      <c r="AR1908" s="2"/>
      <c r="AS1908" s="2"/>
      <c r="AT1908" s="2"/>
      <c r="AU1908" s="2"/>
      <c r="AV1908" s="2"/>
      <c r="AW1908" s="2"/>
      <c r="AX1908" s="2"/>
      <c r="AY1908" s="2"/>
      <c r="AZ1908" s="2"/>
      <c r="BA1908" s="2"/>
      <c r="BB1908" s="2"/>
      <c r="BC1908" s="2"/>
      <c r="BD1908" s="2"/>
      <c r="BE1908" s="2"/>
      <c r="BF1908" s="2"/>
      <c r="BG1908" s="2"/>
      <c r="BH1908" s="2"/>
      <c r="BI1908" s="2"/>
      <c r="BJ1908" s="2"/>
      <c r="BK1908" s="2"/>
      <c r="BL1908" s="2"/>
      <c r="BM1908" s="2"/>
      <c r="BN1908" s="2"/>
      <c r="BO1908" s="2"/>
      <c r="BP1908" s="2"/>
      <c r="BQ1908" s="2"/>
      <c r="BR1908" s="2"/>
      <c r="BS1908" s="2"/>
      <c r="BT1908" s="2"/>
      <c r="BU1908" s="2"/>
      <c r="BV1908" s="2"/>
      <c r="BW1908" s="2"/>
      <c r="BX1908" s="2"/>
      <c r="BY1908" s="2"/>
      <c r="BZ1908" s="2"/>
      <c r="CA1908" s="2"/>
      <c r="CB1908" s="2"/>
      <c r="CC1908" s="2"/>
      <c r="CD1908" s="2"/>
      <c r="CE1908" s="2"/>
      <c r="CF1908" s="2"/>
      <c r="CG1908" s="2"/>
      <c r="CH1908" s="2"/>
      <c r="CI1908" s="2"/>
      <c r="CJ1908" s="2"/>
      <c r="CK1908" s="2"/>
      <c r="CL1908" s="2"/>
      <c r="CM1908" s="2"/>
      <c r="CN1908" s="2"/>
      <c r="CO1908" s="2"/>
      <c r="CP1908" s="2"/>
      <c r="CQ1908" s="2"/>
      <c r="CR1908" s="2"/>
      <c r="CS1908" s="2"/>
      <c r="CT1908" s="2"/>
      <c r="CU1908" s="2"/>
      <c r="CV1908" s="2"/>
      <c r="CW1908" s="2"/>
      <c r="CX1908" s="2"/>
      <c r="CY1908" s="2"/>
      <c r="CZ1908" s="2"/>
      <c r="DA1908" s="2"/>
      <c r="DB1908" s="2"/>
      <c r="DC1908" s="2"/>
      <c r="DD1908" s="2"/>
      <c r="DE1908" s="2"/>
      <c r="DF1908" s="2"/>
      <c r="DG1908" s="2"/>
      <c r="DH1908" s="2"/>
      <c r="DI1908" s="2"/>
      <c r="DJ1908" s="2"/>
      <c r="DK1908" s="2"/>
      <c r="DL1908" s="2"/>
      <c r="DM1908" s="2"/>
      <c r="DN1908" s="2"/>
      <c r="DO1908" s="2"/>
      <c r="DP1908" s="2"/>
      <c r="DQ1908" s="2"/>
      <c r="DR1908" s="2"/>
      <c r="DS1908" s="2"/>
      <c r="DT1908" s="2"/>
      <c r="DU1908" s="2"/>
      <c r="DV1908" s="2"/>
      <c r="DW1908" s="2"/>
      <c r="DX1908" s="2"/>
      <c r="DY1908" s="2"/>
      <c r="DZ1908" s="2"/>
      <c r="EA1908" s="2"/>
      <c r="EB1908" s="2"/>
      <c r="EC1908" s="2"/>
      <c r="ED1908" s="2"/>
      <c r="EE1908" s="2"/>
      <c r="EF1908" s="2"/>
      <c r="EG1908" s="2"/>
      <c r="EH1908" s="2"/>
      <c r="EI1908" s="2"/>
      <c r="EJ1908" s="2"/>
      <c r="EK1908" s="2"/>
      <c r="EL1908" s="2"/>
      <c r="EM1908" s="2"/>
      <c r="EN1908" s="2"/>
      <c r="EO1908" s="2"/>
      <c r="EP1908" s="2"/>
      <c r="EQ1908" s="2"/>
      <c r="ER1908" s="2"/>
      <c r="ES1908" s="2"/>
      <c r="ET1908" s="2"/>
      <c r="EU1908" s="2"/>
      <c r="EV1908" s="2"/>
      <c r="EW1908" s="2"/>
      <c r="EX1908" s="2"/>
      <c r="EY1908" s="2"/>
      <c r="EZ1908" s="2"/>
      <c r="FA1908" s="2"/>
      <c r="FB1908" s="2"/>
      <c r="FC1908" s="2"/>
    </row>
    <row r="1909" spans="1:159" s="4" customFormat="1">
      <c r="A1909" s="50" t="s">
        <v>2343</v>
      </c>
      <c r="B1909" s="59" t="s">
        <v>2769</v>
      </c>
      <c r="C1909" s="60">
        <v>5694</v>
      </c>
      <c r="D1909" s="59" t="s">
        <v>3018</v>
      </c>
      <c r="E1909" s="78" t="str">
        <f>IFERROR(VLOOKUP($C1909,'2025-26 School Level AAFTE'!$C$2:$L$2349,9,FALSE), "No")</f>
        <v>No</v>
      </c>
      <c r="F1909" s="67">
        <f>IFERROR(VLOOKUP($C1909,'2025-26 School Level AAFTE'!$C$2:$J$2349,8,FALSE), 0)</f>
        <v>431.57</v>
      </c>
      <c r="G1909" s="69">
        <f>IFERROR(IF(E1909= "yes",VLOOKUP(C1909,Summary!$B:$I,6,0),0),0)</f>
        <v>0</v>
      </c>
      <c r="H1909" s="68">
        <f t="shared" si="321"/>
        <v>0</v>
      </c>
      <c r="I1909" s="110">
        <f>VLOOKUP($A1909,'2026-27 Salary &amp; Benefits'!$A:$I,3,FALSE)</f>
        <v>1</v>
      </c>
      <c r="J1909" s="110">
        <f>VLOOKUP($A1909,'2026-27 Salary &amp; Benefits'!$A:$I,4,FALSE)</f>
        <v>1</v>
      </c>
      <c r="K1909" s="101">
        <f t="shared" si="322"/>
        <v>0</v>
      </c>
      <c r="L1909" s="100">
        <f t="shared" si="323"/>
        <v>0</v>
      </c>
      <c r="M1909" s="102">
        <f>'2026-27 Salary &amp; Benefits'!$E$6</f>
        <v>78209</v>
      </c>
      <c r="N1909" s="102">
        <f>'2026-27 Salary &amp; Benefits'!$F$6</f>
        <v>82248</v>
      </c>
      <c r="O1909" s="7">
        <f t="shared" si="324"/>
        <v>0</v>
      </c>
      <c r="P1909" s="7">
        <f t="shared" si="325"/>
        <v>0</v>
      </c>
      <c r="Q1909" s="7">
        <f>'2026-27 Salary &amp; Benefits'!G$6</f>
        <v>16817.759999999998</v>
      </c>
      <c r="R1909" s="103">
        <f>'2026-27 Salary &amp; Benefits'!H$6</f>
        <v>0.16020000000000001</v>
      </c>
      <c r="S1909" s="103">
        <f>'2026-27 Salary &amp; Benefits'!I$6</f>
        <v>0.15390000000000001</v>
      </c>
      <c r="T1909" s="7">
        <f t="shared" si="326"/>
        <v>0</v>
      </c>
      <c r="U1909" s="7">
        <f t="shared" si="327"/>
        <v>0</v>
      </c>
      <c r="V1909" s="7">
        <f t="shared" si="328"/>
        <v>0</v>
      </c>
      <c r="W1909" s="7">
        <f t="shared" si="329"/>
        <v>0</v>
      </c>
      <c r="X1909" s="18">
        <f t="shared" si="330"/>
        <v>0</v>
      </c>
      <c r="Y1909" s="2"/>
      <c r="Z1909" s="2"/>
      <c r="AA1909" s="2"/>
      <c r="AB1909" s="2"/>
      <c r="AC1909" s="2"/>
      <c r="AD1909" s="2"/>
      <c r="AE1909" s="2"/>
      <c r="AF1909" s="2"/>
      <c r="AG1909" s="2"/>
      <c r="AH1909" s="2"/>
      <c r="AI1909" s="2"/>
      <c r="AJ1909" s="2"/>
      <c r="AK1909" s="2"/>
      <c r="AL1909" s="2"/>
      <c r="AM1909" s="2"/>
      <c r="AN1909" s="2"/>
      <c r="AO1909" s="2"/>
      <c r="AP1909" s="2"/>
      <c r="AQ1909" s="2"/>
      <c r="AR1909" s="2"/>
      <c r="AS1909" s="2"/>
      <c r="AT1909" s="2"/>
      <c r="AU1909" s="2"/>
      <c r="AV1909" s="2"/>
      <c r="AW1909" s="2"/>
      <c r="AX1909" s="2"/>
      <c r="AY1909" s="2"/>
      <c r="AZ1909" s="2"/>
      <c r="BA1909" s="2"/>
      <c r="BB1909" s="2"/>
      <c r="BC1909" s="2"/>
      <c r="BD1909" s="2"/>
      <c r="BE1909" s="2"/>
      <c r="BF1909" s="2"/>
      <c r="BG1909" s="2"/>
      <c r="BH1909" s="2"/>
      <c r="BI1909" s="2"/>
      <c r="BJ1909" s="2"/>
      <c r="BK1909" s="2"/>
      <c r="BL1909" s="2"/>
      <c r="BM1909" s="2"/>
      <c r="BN1909" s="2"/>
      <c r="BO1909" s="2"/>
      <c r="BP1909" s="2"/>
      <c r="BQ1909" s="2"/>
      <c r="BR1909" s="2"/>
      <c r="BS1909" s="2"/>
      <c r="BT1909" s="2"/>
      <c r="BU1909" s="2"/>
      <c r="BV1909" s="2"/>
      <c r="BW1909" s="2"/>
      <c r="BX1909" s="2"/>
      <c r="BY1909" s="2"/>
      <c r="BZ1909" s="2"/>
      <c r="CA1909" s="2"/>
      <c r="CB1909" s="2"/>
      <c r="CC1909" s="2"/>
      <c r="CD1909" s="2"/>
      <c r="CE1909" s="2"/>
      <c r="CF1909" s="2"/>
      <c r="CG1909" s="2"/>
      <c r="CH1909" s="2"/>
      <c r="CI1909" s="2"/>
      <c r="CJ1909" s="2"/>
      <c r="CK1909" s="2"/>
      <c r="CL1909" s="2"/>
      <c r="CM1909" s="2"/>
      <c r="CN1909" s="2"/>
      <c r="CO1909" s="2"/>
      <c r="CP1909" s="2"/>
      <c r="CQ1909" s="2"/>
      <c r="CR1909" s="2"/>
      <c r="CS1909" s="2"/>
      <c r="CT1909" s="2"/>
      <c r="CU1909" s="2"/>
      <c r="CV1909" s="2"/>
      <c r="CW1909" s="2"/>
      <c r="CX1909" s="2"/>
      <c r="CY1909" s="2"/>
      <c r="CZ1909" s="2"/>
      <c r="DA1909" s="2"/>
      <c r="DB1909" s="2"/>
      <c r="DC1909" s="2"/>
      <c r="DD1909" s="2"/>
      <c r="DE1909" s="2"/>
      <c r="DF1909" s="2"/>
      <c r="DG1909" s="2"/>
      <c r="DH1909" s="2"/>
      <c r="DI1909" s="2"/>
      <c r="DJ1909" s="2"/>
      <c r="DK1909" s="2"/>
      <c r="DL1909" s="2"/>
      <c r="DM1909" s="2"/>
      <c r="DN1909" s="2"/>
      <c r="DO1909" s="2"/>
      <c r="DP1909" s="2"/>
      <c r="DQ1909" s="2"/>
      <c r="DR1909" s="2"/>
      <c r="DS1909" s="2"/>
      <c r="DT1909" s="2"/>
      <c r="DU1909" s="2"/>
      <c r="DV1909" s="2"/>
      <c r="DW1909" s="2"/>
      <c r="DX1909" s="2"/>
      <c r="DY1909" s="2"/>
      <c r="DZ1909" s="2"/>
      <c r="EA1909" s="2"/>
      <c r="EB1909" s="2"/>
      <c r="EC1909" s="2"/>
      <c r="ED1909" s="2"/>
      <c r="EE1909" s="2"/>
      <c r="EF1909" s="2"/>
      <c r="EG1909" s="2"/>
      <c r="EH1909" s="2"/>
      <c r="EI1909" s="2"/>
      <c r="EJ1909" s="2"/>
      <c r="EK1909" s="2"/>
      <c r="EL1909" s="2"/>
      <c r="EM1909" s="2"/>
      <c r="EN1909" s="2"/>
      <c r="EO1909" s="2"/>
      <c r="EP1909" s="2"/>
      <c r="EQ1909" s="2"/>
      <c r="ER1909" s="2"/>
      <c r="ES1909" s="2"/>
      <c r="ET1909" s="2"/>
      <c r="EU1909" s="2"/>
      <c r="EV1909" s="2"/>
      <c r="EW1909" s="2"/>
      <c r="EX1909" s="2"/>
      <c r="EY1909" s="2"/>
      <c r="EZ1909" s="2"/>
      <c r="FA1909" s="2"/>
      <c r="FB1909" s="2"/>
      <c r="FC1909" s="2"/>
    </row>
    <row r="1910" spans="1:159" s="4" customFormat="1">
      <c r="A1910" s="50" t="s">
        <v>2343</v>
      </c>
      <c r="B1910" s="59" t="s">
        <v>2769</v>
      </c>
      <c r="C1910" s="60">
        <v>2108</v>
      </c>
      <c r="D1910" s="59" t="s">
        <v>1667</v>
      </c>
      <c r="E1910" s="78" t="str">
        <f>IFERROR(VLOOKUP($C1910,'2025-26 School Level AAFTE'!$C$2:$L$2349,9,FALSE), "No")</f>
        <v>Yes</v>
      </c>
      <c r="F1910" s="67">
        <f>IFERROR(VLOOKUP($C1910,'2025-26 School Level AAFTE'!$C$2:$J$2349,8,FALSE), 0)</f>
        <v>408.46</v>
      </c>
      <c r="G1910" s="69">
        <f>IFERROR(IF(E1910= "yes",VLOOKUP(C1910,Summary!$B:$I,6,0),0),0)</f>
        <v>0</v>
      </c>
      <c r="H1910" s="68">
        <f t="shared" si="321"/>
        <v>408.46</v>
      </c>
      <c r="I1910" s="110">
        <f>VLOOKUP($A1910,'2026-27 Salary &amp; Benefits'!$A:$I,3,FALSE)</f>
        <v>1</v>
      </c>
      <c r="J1910" s="110">
        <f>VLOOKUP($A1910,'2026-27 Salary &amp; Benefits'!$A:$I,4,FALSE)</f>
        <v>1</v>
      </c>
      <c r="K1910" s="101">
        <f t="shared" si="322"/>
        <v>408.46</v>
      </c>
      <c r="L1910" s="100">
        <f t="shared" si="323"/>
        <v>1.198</v>
      </c>
      <c r="M1910" s="102">
        <f>'2026-27 Salary &amp; Benefits'!$E$6</f>
        <v>78209</v>
      </c>
      <c r="N1910" s="102">
        <f>'2026-27 Salary &amp; Benefits'!$F$6</f>
        <v>82248</v>
      </c>
      <c r="O1910" s="7">
        <f t="shared" si="324"/>
        <v>93694.38</v>
      </c>
      <c r="P1910" s="7">
        <f t="shared" si="325"/>
        <v>4838.7200000000012</v>
      </c>
      <c r="Q1910" s="7">
        <f>'2026-27 Salary &amp; Benefits'!G$6</f>
        <v>16817.759999999998</v>
      </c>
      <c r="R1910" s="103">
        <f>'2026-27 Salary &amp; Benefits'!H$6</f>
        <v>0.16020000000000001</v>
      </c>
      <c r="S1910" s="103">
        <f>'2026-27 Salary &amp; Benefits'!I$6</f>
        <v>0.15390000000000001</v>
      </c>
      <c r="T1910" s="7">
        <f t="shared" si="326"/>
        <v>35902.199999999997</v>
      </c>
      <c r="U1910" s="7">
        <f t="shared" si="327"/>
        <v>1642.22</v>
      </c>
      <c r="V1910" s="7">
        <f t="shared" si="328"/>
        <v>252.74</v>
      </c>
      <c r="W1910" s="7">
        <f t="shared" si="329"/>
        <v>1894.96</v>
      </c>
      <c r="X1910" s="18">
        <f t="shared" si="330"/>
        <v>136330.25999999998</v>
      </c>
      <c r="Y1910" s="2"/>
      <c r="Z1910" s="2"/>
      <c r="AA1910" s="2"/>
      <c r="AB1910" s="2"/>
      <c r="AC1910" s="2"/>
      <c r="AD1910" s="2"/>
      <c r="AE1910" s="2"/>
      <c r="AF1910" s="2"/>
      <c r="AG1910" s="2"/>
      <c r="AH1910" s="2"/>
      <c r="AI1910" s="2"/>
      <c r="AJ1910" s="2"/>
      <c r="AK1910" s="2"/>
      <c r="AL1910" s="2"/>
      <c r="AM1910" s="2"/>
      <c r="AN1910" s="2"/>
      <c r="AO1910" s="2"/>
      <c r="AP1910" s="2"/>
      <c r="AQ1910" s="2"/>
      <c r="AR1910" s="2"/>
      <c r="AS1910" s="2"/>
      <c r="AT1910" s="2"/>
      <c r="AU1910" s="2"/>
      <c r="AV1910" s="2"/>
      <c r="AW1910" s="2"/>
      <c r="AX1910" s="2"/>
      <c r="AY1910" s="2"/>
      <c r="AZ1910" s="2"/>
      <c r="BA1910" s="2"/>
      <c r="BB1910" s="2"/>
      <c r="BC1910" s="2"/>
      <c r="BD1910" s="2"/>
      <c r="BE1910" s="2"/>
      <c r="BF1910" s="2"/>
      <c r="BG1910" s="2"/>
      <c r="BH1910" s="2"/>
      <c r="BI1910" s="2"/>
      <c r="BJ1910" s="2"/>
      <c r="BK1910" s="2"/>
      <c r="BL1910" s="2"/>
      <c r="BM1910" s="2"/>
      <c r="BN1910" s="2"/>
      <c r="BO1910" s="2"/>
      <c r="BP1910" s="2"/>
      <c r="BQ1910" s="2"/>
      <c r="BR1910" s="2"/>
      <c r="BS1910" s="2"/>
      <c r="BT1910" s="2"/>
      <c r="BU1910" s="2"/>
      <c r="BV1910" s="2"/>
      <c r="BW1910" s="2"/>
      <c r="BX1910" s="2"/>
      <c r="BY1910" s="2"/>
      <c r="BZ1910" s="2"/>
      <c r="CA1910" s="2"/>
      <c r="CB1910" s="2"/>
      <c r="CC1910" s="2"/>
      <c r="CD1910" s="2"/>
      <c r="CE1910" s="2"/>
      <c r="CF1910" s="2"/>
      <c r="CG1910" s="2"/>
      <c r="CH1910" s="2"/>
      <c r="CI1910" s="2"/>
      <c r="CJ1910" s="2"/>
      <c r="CK1910" s="2"/>
      <c r="CL1910" s="2"/>
      <c r="CM1910" s="2"/>
      <c r="CN1910" s="2"/>
      <c r="CO1910" s="2"/>
      <c r="CP1910" s="2"/>
      <c r="CQ1910" s="2"/>
      <c r="CR1910" s="2"/>
      <c r="CS1910" s="2"/>
      <c r="CT1910" s="2"/>
      <c r="CU1910" s="2"/>
      <c r="CV1910" s="2"/>
      <c r="CW1910" s="2"/>
      <c r="CX1910" s="2"/>
      <c r="CY1910" s="2"/>
      <c r="CZ1910" s="2"/>
      <c r="DA1910" s="2"/>
      <c r="DB1910" s="2"/>
      <c r="DC1910" s="2"/>
      <c r="DD1910" s="2"/>
      <c r="DE1910" s="2"/>
      <c r="DF1910" s="2"/>
      <c r="DG1910" s="2"/>
      <c r="DH1910" s="2"/>
      <c r="DI1910" s="2"/>
      <c r="DJ1910" s="2"/>
      <c r="DK1910" s="2"/>
      <c r="DL1910" s="2"/>
      <c r="DM1910" s="2"/>
      <c r="DN1910" s="2"/>
      <c r="DO1910" s="2"/>
      <c r="DP1910" s="2"/>
      <c r="DQ1910" s="2"/>
      <c r="DR1910" s="2"/>
      <c r="DS1910" s="2"/>
      <c r="DT1910" s="2"/>
      <c r="DU1910" s="2"/>
      <c r="DV1910" s="2"/>
      <c r="DW1910" s="2"/>
      <c r="DX1910" s="2"/>
      <c r="DY1910" s="2"/>
      <c r="DZ1910" s="2"/>
      <c r="EA1910" s="2"/>
      <c r="EB1910" s="2"/>
      <c r="EC1910" s="2"/>
      <c r="ED1910" s="2"/>
      <c r="EE1910" s="2"/>
      <c r="EF1910" s="2"/>
      <c r="EG1910" s="2"/>
      <c r="EH1910" s="2"/>
      <c r="EI1910" s="2"/>
      <c r="EJ1910" s="2"/>
      <c r="EK1910" s="2"/>
      <c r="EL1910" s="2"/>
      <c r="EM1910" s="2"/>
      <c r="EN1910" s="2"/>
      <c r="EO1910" s="2"/>
      <c r="EP1910" s="2"/>
      <c r="EQ1910" s="2"/>
      <c r="ER1910" s="2"/>
      <c r="ES1910" s="2"/>
      <c r="ET1910" s="2"/>
      <c r="EU1910" s="2"/>
      <c r="EV1910" s="2"/>
      <c r="EW1910" s="2"/>
      <c r="EX1910" s="2"/>
      <c r="EY1910" s="2"/>
      <c r="EZ1910" s="2"/>
      <c r="FA1910" s="2"/>
      <c r="FB1910" s="2"/>
      <c r="FC1910" s="2"/>
    </row>
    <row r="1911" spans="1:159" s="4" customFormat="1">
      <c r="A1911" s="50" t="s">
        <v>2343</v>
      </c>
      <c r="B1911" s="59" t="s">
        <v>2769</v>
      </c>
      <c r="C1911" s="60">
        <v>5301</v>
      </c>
      <c r="D1911" s="59" t="s">
        <v>1701</v>
      </c>
      <c r="E1911" s="78" t="str">
        <f>IFERROR(VLOOKUP($C1911,'2025-26 School Level AAFTE'!$C$2:$L$2349,9,FALSE), "No")</f>
        <v>Yes</v>
      </c>
      <c r="F1911" s="67">
        <f>IFERROR(VLOOKUP($C1911,'2025-26 School Level AAFTE'!$C$2:$J$2349,8,FALSE), 0)</f>
        <v>145.51999999999998</v>
      </c>
      <c r="G1911" s="69">
        <f>IFERROR(IF(E1911= "yes",VLOOKUP(C1911,Summary!$B:$I,6,0),0),0)</f>
        <v>0</v>
      </c>
      <c r="H1911" s="68">
        <f t="shared" si="321"/>
        <v>145.51999999999998</v>
      </c>
      <c r="I1911" s="110">
        <f>VLOOKUP($A1911,'2026-27 Salary &amp; Benefits'!$A:$I,3,FALSE)</f>
        <v>1</v>
      </c>
      <c r="J1911" s="110">
        <f>VLOOKUP($A1911,'2026-27 Salary &amp; Benefits'!$A:$I,4,FALSE)</f>
        <v>1</v>
      </c>
      <c r="K1911" s="101">
        <f t="shared" si="322"/>
        <v>145.51999999999998</v>
      </c>
      <c r="L1911" s="100">
        <f t="shared" si="323"/>
        <v>0.42699999999999999</v>
      </c>
      <c r="M1911" s="102">
        <f>'2026-27 Salary &amp; Benefits'!$E$6</f>
        <v>78209</v>
      </c>
      <c r="N1911" s="102">
        <f>'2026-27 Salary &amp; Benefits'!$F$6</f>
        <v>82248</v>
      </c>
      <c r="O1911" s="7">
        <f t="shared" si="324"/>
        <v>33395.24</v>
      </c>
      <c r="P1911" s="7">
        <f t="shared" si="325"/>
        <v>1724.6600000000035</v>
      </c>
      <c r="Q1911" s="7">
        <f>'2026-27 Salary &amp; Benefits'!G$6</f>
        <v>16817.759999999998</v>
      </c>
      <c r="R1911" s="103">
        <f>'2026-27 Salary &amp; Benefits'!H$6</f>
        <v>0.16020000000000001</v>
      </c>
      <c r="S1911" s="103">
        <f>'2026-27 Salary &amp; Benefits'!I$6</f>
        <v>0.15390000000000001</v>
      </c>
      <c r="T1911" s="7">
        <f t="shared" si="326"/>
        <v>12796.53</v>
      </c>
      <c r="U1911" s="7">
        <f t="shared" si="327"/>
        <v>585.33000000000004</v>
      </c>
      <c r="V1911" s="7">
        <f t="shared" si="328"/>
        <v>90.08</v>
      </c>
      <c r="W1911" s="7">
        <f t="shared" si="329"/>
        <v>675.41000000000008</v>
      </c>
      <c r="X1911" s="18">
        <f t="shared" si="330"/>
        <v>48591.840000000004</v>
      </c>
      <c r="Y1911" s="2"/>
      <c r="Z1911" s="2"/>
      <c r="AA1911" s="2"/>
      <c r="AB1911" s="2"/>
      <c r="AC1911" s="2"/>
      <c r="AD1911" s="2"/>
      <c r="AE1911" s="2"/>
      <c r="AF1911" s="2"/>
      <c r="AG1911" s="2"/>
      <c r="AH1911" s="2"/>
      <c r="AI1911" s="2"/>
      <c r="AJ1911" s="2"/>
      <c r="AK1911" s="2"/>
      <c r="AL1911" s="2"/>
      <c r="AM1911" s="2"/>
      <c r="AN1911" s="2"/>
      <c r="AO1911" s="2"/>
      <c r="AP1911" s="2"/>
      <c r="AQ1911" s="2"/>
      <c r="AR1911" s="2"/>
      <c r="AS1911" s="2"/>
      <c r="AT1911" s="2"/>
      <c r="AU1911" s="2"/>
      <c r="AV1911" s="2"/>
      <c r="AW1911" s="2"/>
      <c r="AX1911" s="2"/>
      <c r="AY1911" s="2"/>
      <c r="AZ1911" s="2"/>
      <c r="BA1911" s="2"/>
      <c r="BB1911" s="2"/>
      <c r="BC1911" s="2"/>
      <c r="BD1911" s="2"/>
      <c r="BE1911" s="2"/>
      <c r="BF1911" s="2"/>
      <c r="BG1911" s="2"/>
      <c r="BH1911" s="2"/>
      <c r="BI1911" s="2"/>
      <c r="BJ1911" s="2"/>
      <c r="BK1911" s="2"/>
      <c r="BL1911" s="2"/>
      <c r="BM1911" s="2"/>
      <c r="BN1911" s="2"/>
      <c r="BO1911" s="2"/>
      <c r="BP1911" s="2"/>
      <c r="BQ1911" s="2"/>
      <c r="BR1911" s="2"/>
      <c r="BS1911" s="2"/>
      <c r="BT1911" s="2"/>
      <c r="BU1911" s="2"/>
      <c r="BV1911" s="2"/>
      <c r="BW1911" s="2"/>
      <c r="BX1911" s="2"/>
      <c r="BY1911" s="2"/>
      <c r="BZ1911" s="2"/>
      <c r="CA1911" s="2"/>
      <c r="CB1911" s="2"/>
      <c r="CC1911" s="2"/>
      <c r="CD1911" s="2"/>
      <c r="CE1911" s="2"/>
      <c r="CF1911" s="2"/>
      <c r="CG1911" s="2"/>
      <c r="CH1911" s="2"/>
      <c r="CI1911" s="2"/>
      <c r="CJ1911" s="2"/>
      <c r="CK1911" s="2"/>
      <c r="CL1911" s="2"/>
      <c r="CM1911" s="2"/>
      <c r="CN1911" s="2"/>
      <c r="CO1911" s="2"/>
      <c r="CP1911" s="2"/>
      <c r="CQ1911" s="2"/>
      <c r="CR1911" s="2"/>
      <c r="CS1911" s="2"/>
      <c r="CT1911" s="2"/>
      <c r="CU1911" s="2"/>
      <c r="CV1911" s="2"/>
      <c r="CW1911" s="2"/>
      <c r="CX1911" s="2"/>
      <c r="CY1911" s="2"/>
      <c r="CZ1911" s="2"/>
      <c r="DA1911" s="2"/>
      <c r="DB1911" s="2"/>
      <c r="DC1911" s="2"/>
      <c r="DD1911" s="2"/>
      <c r="DE1911" s="2"/>
      <c r="DF1911" s="2"/>
      <c r="DG1911" s="2"/>
      <c r="DH1911" s="2"/>
      <c r="DI1911" s="2"/>
      <c r="DJ1911" s="2"/>
      <c r="DK1911" s="2"/>
      <c r="DL1911" s="2"/>
      <c r="DM1911" s="2"/>
      <c r="DN1911" s="2"/>
      <c r="DO1911" s="2"/>
      <c r="DP1911" s="2"/>
      <c r="DQ1911" s="2"/>
      <c r="DR1911" s="2"/>
      <c r="DS1911" s="2"/>
      <c r="DT1911" s="2"/>
      <c r="DU1911" s="2"/>
      <c r="DV1911" s="2"/>
      <c r="DW1911" s="2"/>
      <c r="DX1911" s="2"/>
      <c r="DY1911" s="2"/>
      <c r="DZ1911" s="2"/>
      <c r="EA1911" s="2"/>
      <c r="EB1911" s="2"/>
      <c r="EC1911" s="2"/>
      <c r="ED1911" s="2"/>
      <c r="EE1911" s="2"/>
      <c r="EF1911" s="2"/>
      <c r="EG1911" s="2"/>
      <c r="EH1911" s="2"/>
      <c r="EI1911" s="2"/>
      <c r="EJ1911" s="2"/>
      <c r="EK1911" s="2"/>
      <c r="EL1911" s="2"/>
      <c r="EM1911" s="2"/>
      <c r="EN1911" s="2"/>
      <c r="EO1911" s="2"/>
      <c r="EP1911" s="2"/>
      <c r="EQ1911" s="2"/>
      <c r="ER1911" s="2"/>
      <c r="ES1911" s="2"/>
      <c r="ET1911" s="2"/>
      <c r="EU1911" s="2"/>
      <c r="EV1911" s="2"/>
      <c r="EW1911" s="2"/>
      <c r="EX1911" s="2"/>
      <c r="EY1911" s="2"/>
      <c r="EZ1911" s="2"/>
      <c r="FA1911" s="2"/>
      <c r="FB1911" s="2"/>
      <c r="FC1911" s="2"/>
    </row>
    <row r="1912" spans="1:159" s="4" customFormat="1">
      <c r="A1912" s="50" t="s">
        <v>2343</v>
      </c>
      <c r="B1912" s="59" t="s">
        <v>2769</v>
      </c>
      <c r="C1912" s="60">
        <v>1767</v>
      </c>
      <c r="D1912" s="59" t="s">
        <v>1662</v>
      </c>
      <c r="E1912" s="78" t="str">
        <f>IFERROR(VLOOKUP($C1912,'2025-26 School Level AAFTE'!$C$2:$L$2349,9,FALSE), "No")</f>
        <v>No</v>
      </c>
      <c r="F1912" s="67">
        <f>IFERROR(VLOOKUP($C1912,'2025-26 School Level AAFTE'!$C$2:$J$2349,8,FALSE), 0)</f>
        <v>21.3</v>
      </c>
      <c r="G1912" s="69">
        <f>IFERROR(IF(E1912= "yes",VLOOKUP(C1912,Summary!$B:$I,6,0),0),0)</f>
        <v>0</v>
      </c>
      <c r="H1912" s="68">
        <f t="shared" si="321"/>
        <v>0</v>
      </c>
      <c r="I1912" s="110">
        <f>VLOOKUP($A1912,'2026-27 Salary &amp; Benefits'!$A:$I,3,FALSE)</f>
        <v>1</v>
      </c>
      <c r="J1912" s="110">
        <f>VLOOKUP($A1912,'2026-27 Salary &amp; Benefits'!$A:$I,4,FALSE)</f>
        <v>1</v>
      </c>
      <c r="K1912" s="101">
        <f t="shared" si="322"/>
        <v>0</v>
      </c>
      <c r="L1912" s="100">
        <f t="shared" si="323"/>
        <v>0</v>
      </c>
      <c r="M1912" s="102">
        <f>'2026-27 Salary &amp; Benefits'!$E$6</f>
        <v>78209</v>
      </c>
      <c r="N1912" s="102">
        <f>'2026-27 Salary &amp; Benefits'!$F$6</f>
        <v>82248</v>
      </c>
      <c r="O1912" s="7">
        <f t="shared" si="324"/>
        <v>0</v>
      </c>
      <c r="P1912" s="7">
        <f t="shared" si="325"/>
        <v>0</v>
      </c>
      <c r="Q1912" s="7">
        <f>'2026-27 Salary &amp; Benefits'!G$6</f>
        <v>16817.759999999998</v>
      </c>
      <c r="R1912" s="103">
        <f>'2026-27 Salary &amp; Benefits'!H$6</f>
        <v>0.16020000000000001</v>
      </c>
      <c r="S1912" s="103">
        <f>'2026-27 Salary &amp; Benefits'!I$6</f>
        <v>0.15390000000000001</v>
      </c>
      <c r="T1912" s="7">
        <f t="shared" si="326"/>
        <v>0</v>
      </c>
      <c r="U1912" s="7">
        <f t="shared" si="327"/>
        <v>0</v>
      </c>
      <c r="V1912" s="7">
        <f t="shared" si="328"/>
        <v>0</v>
      </c>
      <c r="W1912" s="7">
        <f t="shared" si="329"/>
        <v>0</v>
      </c>
      <c r="X1912" s="18">
        <f t="shared" si="330"/>
        <v>0</v>
      </c>
      <c r="Y1912" s="2"/>
      <c r="Z1912" s="2"/>
      <c r="AA1912" s="2"/>
      <c r="AB1912" s="2"/>
      <c r="AC1912" s="2"/>
      <c r="AD1912" s="2"/>
      <c r="AE1912" s="2"/>
      <c r="AF1912" s="2"/>
      <c r="AG1912" s="2"/>
      <c r="AH1912" s="2"/>
      <c r="AI1912" s="2"/>
      <c r="AJ1912" s="2"/>
      <c r="AK1912" s="2"/>
      <c r="AL1912" s="2"/>
      <c r="AM1912" s="2"/>
      <c r="AN1912" s="2"/>
      <c r="AO1912" s="2"/>
      <c r="AP1912" s="2"/>
      <c r="AQ1912" s="2"/>
      <c r="AR1912" s="2"/>
      <c r="AS1912" s="2"/>
      <c r="AT1912" s="2"/>
      <c r="AU1912" s="2"/>
      <c r="AV1912" s="2"/>
      <c r="AW1912" s="2"/>
      <c r="AX1912" s="2"/>
      <c r="AY1912" s="2"/>
      <c r="AZ1912" s="2"/>
      <c r="BA1912" s="2"/>
      <c r="BB1912" s="2"/>
      <c r="BC1912" s="2"/>
      <c r="BD1912" s="2"/>
      <c r="BE1912" s="2"/>
      <c r="BF1912" s="2"/>
      <c r="BG1912" s="2"/>
      <c r="BH1912" s="2"/>
      <c r="BI1912" s="2"/>
      <c r="BJ1912" s="2"/>
      <c r="BK1912" s="2"/>
      <c r="BL1912" s="2"/>
      <c r="BM1912" s="2"/>
      <c r="BN1912" s="2"/>
      <c r="BO1912" s="2"/>
      <c r="BP1912" s="2"/>
      <c r="BQ1912" s="2"/>
      <c r="BR1912" s="2"/>
      <c r="BS1912" s="2"/>
      <c r="BT1912" s="2"/>
      <c r="BU1912" s="2"/>
      <c r="BV1912" s="2"/>
      <c r="BW1912" s="2"/>
      <c r="BX1912" s="2"/>
      <c r="BY1912" s="2"/>
      <c r="BZ1912" s="2"/>
      <c r="CA1912" s="2"/>
      <c r="CB1912" s="2"/>
      <c r="CC1912" s="2"/>
      <c r="CD1912" s="2"/>
      <c r="CE1912" s="2"/>
      <c r="CF1912" s="2"/>
      <c r="CG1912" s="2"/>
      <c r="CH1912" s="2"/>
      <c r="CI1912" s="2"/>
      <c r="CJ1912" s="2"/>
      <c r="CK1912" s="2"/>
      <c r="CL1912" s="2"/>
      <c r="CM1912" s="2"/>
      <c r="CN1912" s="2"/>
      <c r="CO1912" s="2"/>
      <c r="CP1912" s="2"/>
      <c r="CQ1912" s="2"/>
      <c r="CR1912" s="2"/>
      <c r="CS1912" s="2"/>
      <c r="CT1912" s="2"/>
      <c r="CU1912" s="2"/>
      <c r="CV1912" s="2"/>
      <c r="CW1912" s="2"/>
      <c r="CX1912" s="2"/>
      <c r="CY1912" s="2"/>
      <c r="CZ1912" s="2"/>
      <c r="DA1912" s="2"/>
      <c r="DB1912" s="2"/>
      <c r="DC1912" s="2"/>
      <c r="DD1912" s="2"/>
      <c r="DE1912" s="2"/>
      <c r="DF1912" s="2"/>
      <c r="DG1912" s="2"/>
      <c r="DH1912" s="2"/>
      <c r="DI1912" s="2"/>
      <c r="DJ1912" s="2"/>
      <c r="DK1912" s="2"/>
      <c r="DL1912" s="2"/>
      <c r="DM1912" s="2"/>
      <c r="DN1912" s="2"/>
      <c r="DO1912" s="2"/>
      <c r="DP1912" s="2"/>
      <c r="DQ1912" s="2"/>
      <c r="DR1912" s="2"/>
      <c r="DS1912" s="2"/>
      <c r="DT1912" s="2"/>
      <c r="DU1912" s="2"/>
      <c r="DV1912" s="2"/>
      <c r="DW1912" s="2"/>
      <c r="DX1912" s="2"/>
      <c r="DY1912" s="2"/>
      <c r="DZ1912" s="2"/>
      <c r="EA1912" s="2"/>
      <c r="EB1912" s="2"/>
      <c r="EC1912" s="2"/>
      <c r="ED1912" s="2"/>
      <c r="EE1912" s="2"/>
      <c r="EF1912" s="2"/>
      <c r="EG1912" s="2"/>
      <c r="EH1912" s="2"/>
      <c r="EI1912" s="2"/>
      <c r="EJ1912" s="2"/>
      <c r="EK1912" s="2"/>
      <c r="EL1912" s="2"/>
      <c r="EM1912" s="2"/>
      <c r="EN1912" s="2"/>
      <c r="EO1912" s="2"/>
      <c r="EP1912" s="2"/>
      <c r="EQ1912" s="2"/>
      <c r="ER1912" s="2"/>
      <c r="ES1912" s="2"/>
      <c r="ET1912" s="2"/>
      <c r="EU1912" s="2"/>
      <c r="EV1912" s="2"/>
      <c r="EW1912" s="2"/>
      <c r="EX1912" s="2"/>
      <c r="EY1912" s="2"/>
      <c r="EZ1912" s="2"/>
      <c r="FA1912" s="2"/>
      <c r="FB1912" s="2"/>
      <c r="FC1912" s="2"/>
    </row>
    <row r="1913" spans="1:159" s="4" customFormat="1">
      <c r="A1913" s="50" t="s">
        <v>2343</v>
      </c>
      <c r="B1913" s="59" t="s">
        <v>2769</v>
      </c>
      <c r="C1913" s="60">
        <v>5743</v>
      </c>
      <c r="D1913" s="59" t="s">
        <v>3207</v>
      </c>
      <c r="E1913" s="78" t="str">
        <f>IFERROR(VLOOKUP($C1913,'2025-26 School Level AAFTE'!$C$2:$L$2349,9,FALSE), "No")</f>
        <v>No</v>
      </c>
      <c r="F1913" s="67">
        <f>IFERROR(VLOOKUP($C1913,'2025-26 School Level AAFTE'!$C$2:$J$2349,8,FALSE), 0)</f>
        <v>285.3</v>
      </c>
      <c r="G1913" s="69">
        <f>IFERROR(IF(E1913= "yes",VLOOKUP(C1913,Summary!$B:$I,6,0),0),0)</f>
        <v>0</v>
      </c>
      <c r="H1913" s="68">
        <f t="shared" si="321"/>
        <v>0</v>
      </c>
      <c r="I1913" s="110">
        <f>VLOOKUP($A1913,'2026-27 Salary &amp; Benefits'!$A:$I,3,FALSE)</f>
        <v>1</v>
      </c>
      <c r="J1913" s="110">
        <f>VLOOKUP($A1913,'2026-27 Salary &amp; Benefits'!$A:$I,4,FALSE)</f>
        <v>1</v>
      </c>
      <c r="K1913" s="101">
        <f t="shared" si="322"/>
        <v>0</v>
      </c>
      <c r="L1913" s="100">
        <f t="shared" si="323"/>
        <v>0</v>
      </c>
      <c r="M1913" s="102">
        <f>'2026-27 Salary &amp; Benefits'!$E$6</f>
        <v>78209</v>
      </c>
      <c r="N1913" s="102">
        <f>'2026-27 Salary &amp; Benefits'!$F$6</f>
        <v>82248</v>
      </c>
      <c r="O1913" s="7">
        <f t="shared" si="324"/>
        <v>0</v>
      </c>
      <c r="P1913" s="7">
        <f t="shared" si="325"/>
        <v>0</v>
      </c>
      <c r="Q1913" s="7">
        <f>'2026-27 Salary &amp; Benefits'!G$6</f>
        <v>16817.759999999998</v>
      </c>
      <c r="R1913" s="103">
        <f>'2026-27 Salary &amp; Benefits'!H$6</f>
        <v>0.16020000000000001</v>
      </c>
      <c r="S1913" s="103">
        <f>'2026-27 Salary &amp; Benefits'!I$6</f>
        <v>0.15390000000000001</v>
      </c>
      <c r="T1913" s="7">
        <f t="shared" si="326"/>
        <v>0</v>
      </c>
      <c r="U1913" s="7">
        <f t="shared" si="327"/>
        <v>0</v>
      </c>
      <c r="V1913" s="7">
        <f t="shared" si="328"/>
        <v>0</v>
      </c>
      <c r="W1913" s="7">
        <f t="shared" si="329"/>
        <v>0</v>
      </c>
      <c r="X1913" s="18">
        <f t="shared" si="330"/>
        <v>0</v>
      </c>
      <c r="Y1913" s="2"/>
      <c r="Z1913" s="2"/>
      <c r="AA1913" s="2"/>
      <c r="AB1913" s="2"/>
      <c r="AC1913" s="2"/>
      <c r="AD1913" s="2"/>
      <c r="AE1913" s="2"/>
      <c r="AF1913" s="2"/>
      <c r="AG1913" s="2"/>
      <c r="AH1913" s="2"/>
      <c r="AI1913" s="2"/>
      <c r="AJ1913" s="2"/>
      <c r="AK1913" s="2"/>
      <c r="AL1913" s="2"/>
      <c r="AM1913" s="2"/>
      <c r="AN1913" s="2"/>
      <c r="AO1913" s="2"/>
      <c r="AP1913" s="2"/>
      <c r="AQ1913" s="2"/>
      <c r="AR1913" s="2"/>
      <c r="AS1913" s="2"/>
      <c r="AT1913" s="2"/>
      <c r="AU1913" s="2"/>
      <c r="AV1913" s="2"/>
      <c r="AW1913" s="2"/>
      <c r="AX1913" s="2"/>
      <c r="AY1913" s="2"/>
      <c r="AZ1913" s="2"/>
      <c r="BA1913" s="2"/>
      <c r="BB1913" s="2"/>
      <c r="BC1913" s="2"/>
      <c r="BD1913" s="2"/>
      <c r="BE1913" s="2"/>
      <c r="BF1913" s="2"/>
      <c r="BG1913" s="2"/>
      <c r="BH1913" s="2"/>
      <c r="BI1913" s="2"/>
      <c r="BJ1913" s="2"/>
      <c r="BK1913" s="2"/>
      <c r="BL1913" s="2"/>
      <c r="BM1913" s="2"/>
      <c r="BN1913" s="2"/>
      <c r="BO1913" s="2"/>
      <c r="BP1913" s="2"/>
      <c r="BQ1913" s="2"/>
      <c r="BR1913" s="2"/>
      <c r="BS1913" s="2"/>
      <c r="BT1913" s="2"/>
      <c r="BU1913" s="2"/>
      <c r="BV1913" s="2"/>
      <c r="BW1913" s="2"/>
      <c r="BX1913" s="2"/>
      <c r="BY1913" s="2"/>
      <c r="BZ1913" s="2"/>
      <c r="CA1913" s="2"/>
      <c r="CB1913" s="2"/>
      <c r="CC1913" s="2"/>
      <c r="CD1913" s="2"/>
      <c r="CE1913" s="2"/>
      <c r="CF1913" s="2"/>
      <c r="CG1913" s="2"/>
      <c r="CH1913" s="2"/>
      <c r="CI1913" s="2"/>
      <c r="CJ1913" s="2"/>
      <c r="CK1913" s="2"/>
      <c r="CL1913" s="2"/>
      <c r="CM1913" s="2"/>
      <c r="CN1913" s="2"/>
      <c r="CO1913" s="2"/>
      <c r="CP1913" s="2"/>
      <c r="CQ1913" s="2"/>
      <c r="CR1913" s="2"/>
      <c r="CS1913" s="2"/>
      <c r="CT1913" s="2"/>
      <c r="CU1913" s="2"/>
      <c r="CV1913" s="2"/>
      <c r="CW1913" s="2"/>
      <c r="CX1913" s="2"/>
      <c r="CY1913" s="2"/>
      <c r="CZ1913" s="2"/>
      <c r="DA1913" s="2"/>
      <c r="DB1913" s="2"/>
      <c r="DC1913" s="2"/>
      <c r="DD1913" s="2"/>
      <c r="DE1913" s="2"/>
      <c r="DF1913" s="2"/>
      <c r="DG1913" s="2"/>
      <c r="DH1913" s="2"/>
      <c r="DI1913" s="2"/>
      <c r="DJ1913" s="2"/>
      <c r="DK1913" s="2"/>
      <c r="DL1913" s="2"/>
      <c r="DM1913" s="2"/>
      <c r="DN1913" s="2"/>
      <c r="DO1913" s="2"/>
      <c r="DP1913" s="2"/>
      <c r="DQ1913" s="2"/>
      <c r="DR1913" s="2"/>
      <c r="DS1913" s="2"/>
      <c r="DT1913" s="2"/>
      <c r="DU1913" s="2"/>
      <c r="DV1913" s="2"/>
      <c r="DW1913" s="2"/>
      <c r="DX1913" s="2"/>
      <c r="DY1913" s="2"/>
      <c r="DZ1913" s="2"/>
      <c r="EA1913" s="2"/>
      <c r="EB1913" s="2"/>
      <c r="EC1913" s="2"/>
      <c r="ED1913" s="2"/>
      <c r="EE1913" s="2"/>
      <c r="EF1913" s="2"/>
      <c r="EG1913" s="2"/>
      <c r="EH1913" s="2"/>
      <c r="EI1913" s="2"/>
      <c r="EJ1913" s="2"/>
      <c r="EK1913" s="2"/>
      <c r="EL1913" s="2"/>
      <c r="EM1913" s="2"/>
      <c r="EN1913" s="2"/>
      <c r="EO1913" s="2"/>
      <c r="EP1913" s="2"/>
      <c r="EQ1913" s="2"/>
      <c r="ER1913" s="2"/>
      <c r="ES1913" s="2"/>
      <c r="ET1913" s="2"/>
      <c r="EU1913" s="2"/>
      <c r="EV1913" s="2"/>
      <c r="EW1913" s="2"/>
      <c r="EX1913" s="2"/>
      <c r="EY1913" s="2"/>
      <c r="EZ1913" s="2"/>
      <c r="FA1913" s="2"/>
      <c r="FB1913" s="2"/>
      <c r="FC1913" s="2"/>
    </row>
    <row r="1914" spans="1:159" s="4" customFormat="1">
      <c r="A1914" s="50" t="s">
        <v>2343</v>
      </c>
      <c r="B1914" s="59" t="s">
        <v>2769</v>
      </c>
      <c r="C1914" s="60">
        <v>3063</v>
      </c>
      <c r="D1914" s="59" t="s">
        <v>1685</v>
      </c>
      <c r="E1914" s="78" t="str">
        <f>IFERROR(VLOOKUP($C1914,'2025-26 School Level AAFTE'!$C$2:$L$2349,9,FALSE), "No")</f>
        <v>Yes</v>
      </c>
      <c r="F1914" s="67">
        <f>IFERROR(VLOOKUP($C1914,'2025-26 School Level AAFTE'!$C$2:$J$2349,8,FALSE), 0)</f>
        <v>314.08999999999997</v>
      </c>
      <c r="G1914" s="69">
        <f>IFERROR(IF(E1914= "yes",VLOOKUP(C1914,Summary!$B:$I,6,0),0),0)</f>
        <v>0</v>
      </c>
      <c r="H1914" s="68">
        <f t="shared" si="321"/>
        <v>314.08999999999997</v>
      </c>
      <c r="I1914" s="110">
        <f>VLOOKUP($A1914,'2026-27 Salary &amp; Benefits'!$A:$I,3,FALSE)</f>
        <v>1</v>
      </c>
      <c r="J1914" s="110">
        <f>VLOOKUP($A1914,'2026-27 Salary &amp; Benefits'!$A:$I,4,FALSE)</f>
        <v>1</v>
      </c>
      <c r="K1914" s="101">
        <f t="shared" si="322"/>
        <v>314.08999999999997</v>
      </c>
      <c r="L1914" s="100">
        <f t="shared" si="323"/>
        <v>0.92100000000000004</v>
      </c>
      <c r="M1914" s="102">
        <f>'2026-27 Salary &amp; Benefits'!$E$6</f>
        <v>78209</v>
      </c>
      <c r="N1914" s="102">
        <f>'2026-27 Salary &amp; Benefits'!$F$6</f>
        <v>82248</v>
      </c>
      <c r="O1914" s="7">
        <f t="shared" si="324"/>
        <v>72030.490000000005</v>
      </c>
      <c r="P1914" s="7">
        <f t="shared" si="325"/>
        <v>3719.9199999999983</v>
      </c>
      <c r="Q1914" s="7">
        <f>'2026-27 Salary &amp; Benefits'!G$6</f>
        <v>16817.759999999998</v>
      </c>
      <c r="R1914" s="103">
        <f>'2026-27 Salary &amp; Benefits'!H$6</f>
        <v>0.16020000000000001</v>
      </c>
      <c r="S1914" s="103">
        <f>'2026-27 Salary &amp; Benefits'!I$6</f>
        <v>0.15390000000000001</v>
      </c>
      <c r="T1914" s="7">
        <f t="shared" si="326"/>
        <v>27600.94</v>
      </c>
      <c r="U1914" s="7">
        <f t="shared" si="327"/>
        <v>1262.51</v>
      </c>
      <c r="V1914" s="7">
        <f t="shared" si="328"/>
        <v>194.3</v>
      </c>
      <c r="W1914" s="7">
        <f t="shared" si="329"/>
        <v>1456.81</v>
      </c>
      <c r="X1914" s="18">
        <f t="shared" si="330"/>
        <v>104808.16</v>
      </c>
      <c r="Y1914" s="2"/>
      <c r="Z1914" s="2"/>
      <c r="AA1914" s="2"/>
      <c r="AB1914" s="2"/>
      <c r="AC1914" s="2"/>
      <c r="AD1914" s="2"/>
      <c r="AE1914" s="2"/>
      <c r="AF1914" s="2"/>
      <c r="AG1914" s="2"/>
      <c r="AH1914" s="2"/>
      <c r="AI1914" s="2"/>
      <c r="AJ1914" s="2"/>
      <c r="AK1914" s="2"/>
      <c r="AL1914" s="2"/>
      <c r="AM1914" s="2"/>
      <c r="AN1914" s="2"/>
      <c r="AO1914" s="2"/>
      <c r="AP1914" s="2"/>
      <c r="AQ1914" s="2"/>
      <c r="AR1914" s="2"/>
      <c r="AS1914" s="2"/>
      <c r="AT1914" s="2"/>
      <c r="AU1914" s="2"/>
      <c r="AV1914" s="2"/>
      <c r="AW1914" s="2"/>
      <c r="AX1914" s="2"/>
      <c r="AY1914" s="2"/>
      <c r="AZ1914" s="2"/>
      <c r="BA1914" s="2"/>
      <c r="BB1914" s="2"/>
      <c r="BC1914" s="2"/>
      <c r="BD1914" s="2"/>
      <c r="BE1914" s="2"/>
      <c r="BF1914" s="2"/>
      <c r="BG1914" s="2"/>
      <c r="BH1914" s="2"/>
      <c r="BI1914" s="2"/>
      <c r="BJ1914" s="2"/>
      <c r="BK1914" s="2"/>
      <c r="BL1914" s="2"/>
      <c r="BM1914" s="2"/>
      <c r="BN1914" s="2"/>
      <c r="BO1914" s="2"/>
      <c r="BP1914" s="2"/>
      <c r="BQ1914" s="2"/>
      <c r="BR1914" s="2"/>
      <c r="BS1914" s="2"/>
      <c r="BT1914" s="2"/>
      <c r="BU1914" s="2"/>
      <c r="BV1914" s="2"/>
      <c r="BW1914" s="2"/>
      <c r="BX1914" s="2"/>
      <c r="BY1914" s="2"/>
      <c r="BZ1914" s="2"/>
      <c r="CA1914" s="2"/>
      <c r="CB1914" s="2"/>
      <c r="CC1914" s="2"/>
      <c r="CD1914" s="2"/>
      <c r="CE1914" s="2"/>
      <c r="CF1914" s="2"/>
      <c r="CG1914" s="2"/>
      <c r="CH1914" s="2"/>
      <c r="CI1914" s="2"/>
      <c r="CJ1914" s="2"/>
      <c r="CK1914" s="2"/>
      <c r="CL1914" s="2"/>
      <c r="CM1914" s="2"/>
      <c r="CN1914" s="2"/>
      <c r="CO1914" s="2"/>
      <c r="CP1914" s="2"/>
      <c r="CQ1914" s="2"/>
      <c r="CR1914" s="2"/>
      <c r="CS1914" s="2"/>
      <c r="CT1914" s="2"/>
      <c r="CU1914" s="2"/>
      <c r="CV1914" s="2"/>
      <c r="CW1914" s="2"/>
      <c r="CX1914" s="2"/>
      <c r="CY1914" s="2"/>
      <c r="CZ1914" s="2"/>
      <c r="DA1914" s="2"/>
      <c r="DB1914" s="2"/>
      <c r="DC1914" s="2"/>
      <c r="DD1914" s="2"/>
      <c r="DE1914" s="2"/>
      <c r="DF1914" s="2"/>
      <c r="DG1914" s="2"/>
      <c r="DH1914" s="2"/>
      <c r="DI1914" s="2"/>
      <c r="DJ1914" s="2"/>
      <c r="DK1914" s="2"/>
      <c r="DL1914" s="2"/>
      <c r="DM1914" s="2"/>
      <c r="DN1914" s="2"/>
      <c r="DO1914" s="2"/>
      <c r="DP1914" s="2"/>
      <c r="DQ1914" s="2"/>
      <c r="DR1914" s="2"/>
      <c r="DS1914" s="2"/>
      <c r="DT1914" s="2"/>
      <c r="DU1914" s="2"/>
      <c r="DV1914" s="2"/>
      <c r="DW1914" s="2"/>
      <c r="DX1914" s="2"/>
      <c r="DY1914" s="2"/>
      <c r="DZ1914" s="2"/>
      <c r="EA1914" s="2"/>
      <c r="EB1914" s="2"/>
      <c r="EC1914" s="2"/>
      <c r="ED1914" s="2"/>
      <c r="EE1914" s="2"/>
      <c r="EF1914" s="2"/>
      <c r="EG1914" s="2"/>
      <c r="EH1914" s="2"/>
      <c r="EI1914" s="2"/>
      <c r="EJ1914" s="2"/>
      <c r="EK1914" s="2"/>
      <c r="EL1914" s="2"/>
      <c r="EM1914" s="2"/>
      <c r="EN1914" s="2"/>
      <c r="EO1914" s="2"/>
      <c r="EP1914" s="2"/>
      <c r="EQ1914" s="2"/>
      <c r="ER1914" s="2"/>
      <c r="ES1914" s="2"/>
      <c r="ET1914" s="2"/>
      <c r="EU1914" s="2"/>
      <c r="EV1914" s="2"/>
      <c r="EW1914" s="2"/>
      <c r="EX1914" s="2"/>
      <c r="EY1914" s="2"/>
      <c r="EZ1914" s="2"/>
      <c r="FA1914" s="2"/>
      <c r="FB1914" s="2"/>
      <c r="FC1914" s="2"/>
    </row>
    <row r="1915" spans="1:159" s="4" customFormat="1">
      <c r="A1915" s="50" t="s">
        <v>2343</v>
      </c>
      <c r="B1915" s="59" t="s">
        <v>2769</v>
      </c>
      <c r="C1915" s="60">
        <v>2191</v>
      </c>
      <c r="D1915" s="59" t="s">
        <v>1673</v>
      </c>
      <c r="E1915" s="78" t="str">
        <f>IFERROR(VLOOKUP($C1915,'2025-26 School Level AAFTE'!$C$2:$L$2349,9,FALSE), "No")</f>
        <v>Yes</v>
      </c>
      <c r="F1915" s="67">
        <f>IFERROR(VLOOKUP($C1915,'2025-26 School Level AAFTE'!$C$2:$J$2349,8,FALSE), 0)</f>
        <v>337.47</v>
      </c>
      <c r="G1915" s="69">
        <f>IFERROR(IF(E1915= "yes",VLOOKUP(C1915,Summary!$B:$I,6,0),0),0)</f>
        <v>0</v>
      </c>
      <c r="H1915" s="68">
        <f t="shared" si="321"/>
        <v>337.47</v>
      </c>
      <c r="I1915" s="110">
        <f>VLOOKUP($A1915,'2026-27 Salary &amp; Benefits'!$A:$I,3,FALSE)</f>
        <v>1</v>
      </c>
      <c r="J1915" s="110">
        <f>VLOOKUP($A1915,'2026-27 Salary &amp; Benefits'!$A:$I,4,FALSE)</f>
        <v>1</v>
      </c>
      <c r="K1915" s="101">
        <f t="shared" si="322"/>
        <v>337.47</v>
      </c>
      <c r="L1915" s="100">
        <f t="shared" si="323"/>
        <v>0.99</v>
      </c>
      <c r="M1915" s="102">
        <f>'2026-27 Salary &amp; Benefits'!$E$6</f>
        <v>78209</v>
      </c>
      <c r="N1915" s="102">
        <f>'2026-27 Salary &amp; Benefits'!$F$6</f>
        <v>82248</v>
      </c>
      <c r="O1915" s="7">
        <f t="shared" si="324"/>
        <v>77426.91</v>
      </c>
      <c r="P1915" s="7">
        <f t="shared" si="325"/>
        <v>3998.6100000000006</v>
      </c>
      <c r="Q1915" s="7">
        <f>'2026-27 Salary &amp; Benefits'!G$6</f>
        <v>16817.759999999998</v>
      </c>
      <c r="R1915" s="103">
        <f>'2026-27 Salary &amp; Benefits'!H$6</f>
        <v>0.16020000000000001</v>
      </c>
      <c r="S1915" s="103">
        <f>'2026-27 Salary &amp; Benefits'!I$6</f>
        <v>0.15390000000000001</v>
      </c>
      <c r="T1915" s="7">
        <f t="shared" si="326"/>
        <v>29668.76</v>
      </c>
      <c r="U1915" s="7">
        <f t="shared" si="327"/>
        <v>1357.09</v>
      </c>
      <c r="V1915" s="7">
        <f t="shared" si="328"/>
        <v>208.86</v>
      </c>
      <c r="W1915" s="7">
        <f t="shared" si="329"/>
        <v>1565.9499999999998</v>
      </c>
      <c r="X1915" s="18">
        <f t="shared" si="330"/>
        <v>112660.23</v>
      </c>
      <c r="Y1915" s="2"/>
      <c r="Z1915" s="2"/>
      <c r="AA1915" s="2"/>
      <c r="AB1915" s="2"/>
      <c r="AC1915" s="2"/>
      <c r="AD1915" s="2"/>
      <c r="AE1915" s="2"/>
      <c r="AF1915" s="2"/>
      <c r="AG1915" s="2"/>
      <c r="AH1915" s="2"/>
      <c r="AI1915" s="2"/>
      <c r="AJ1915" s="2"/>
      <c r="AK1915" s="2"/>
      <c r="AL1915" s="2"/>
      <c r="AM1915" s="2"/>
      <c r="AN1915" s="2"/>
      <c r="AO1915" s="2"/>
      <c r="AP1915" s="2"/>
      <c r="AQ1915" s="2"/>
      <c r="AR1915" s="2"/>
      <c r="AS1915" s="2"/>
      <c r="AT1915" s="2"/>
      <c r="AU1915" s="2"/>
      <c r="AV1915" s="2"/>
      <c r="AW1915" s="2"/>
      <c r="AX1915" s="2"/>
      <c r="AY1915" s="2"/>
      <c r="AZ1915" s="2"/>
      <c r="BA1915" s="2"/>
      <c r="BB1915" s="2"/>
      <c r="BC1915" s="2"/>
      <c r="BD1915" s="2"/>
      <c r="BE1915" s="2"/>
      <c r="BF1915" s="2"/>
      <c r="BG1915" s="2"/>
      <c r="BH1915" s="2"/>
      <c r="BI1915" s="2"/>
      <c r="BJ1915" s="2"/>
      <c r="BK1915" s="2"/>
      <c r="BL1915" s="2"/>
      <c r="BM1915" s="2"/>
      <c r="BN1915" s="2"/>
      <c r="BO1915" s="2"/>
      <c r="BP1915" s="2"/>
      <c r="BQ1915" s="2"/>
      <c r="BR1915" s="2"/>
      <c r="BS1915" s="2"/>
      <c r="BT1915" s="2"/>
      <c r="BU1915" s="2"/>
      <c r="BV1915" s="2"/>
      <c r="BW1915" s="2"/>
      <c r="BX1915" s="2"/>
      <c r="BY1915" s="2"/>
      <c r="BZ1915" s="2"/>
      <c r="CA1915" s="2"/>
      <c r="CB1915" s="2"/>
      <c r="CC1915" s="2"/>
      <c r="CD1915" s="2"/>
      <c r="CE1915" s="2"/>
      <c r="CF1915" s="2"/>
      <c r="CG1915" s="2"/>
      <c r="CH1915" s="2"/>
      <c r="CI1915" s="2"/>
      <c r="CJ1915" s="2"/>
      <c r="CK1915" s="2"/>
      <c r="CL1915" s="2"/>
      <c r="CM1915" s="2"/>
      <c r="CN1915" s="2"/>
      <c r="CO1915" s="2"/>
      <c r="CP1915" s="2"/>
      <c r="CQ1915" s="2"/>
      <c r="CR1915" s="2"/>
      <c r="CS1915" s="2"/>
      <c r="CT1915" s="2"/>
      <c r="CU1915" s="2"/>
      <c r="CV1915" s="2"/>
      <c r="CW1915" s="2"/>
      <c r="CX1915" s="2"/>
      <c r="CY1915" s="2"/>
      <c r="CZ1915" s="2"/>
      <c r="DA1915" s="2"/>
      <c r="DB1915" s="2"/>
      <c r="DC1915" s="2"/>
      <c r="DD1915" s="2"/>
      <c r="DE1915" s="2"/>
      <c r="DF1915" s="2"/>
      <c r="DG1915" s="2"/>
      <c r="DH1915" s="2"/>
      <c r="DI1915" s="2"/>
      <c r="DJ1915" s="2"/>
      <c r="DK1915" s="2"/>
      <c r="DL1915" s="2"/>
      <c r="DM1915" s="2"/>
      <c r="DN1915" s="2"/>
      <c r="DO1915" s="2"/>
      <c r="DP1915" s="2"/>
      <c r="DQ1915" s="2"/>
      <c r="DR1915" s="2"/>
      <c r="DS1915" s="2"/>
      <c r="DT1915" s="2"/>
      <c r="DU1915" s="2"/>
      <c r="DV1915" s="2"/>
      <c r="DW1915" s="2"/>
      <c r="DX1915" s="2"/>
      <c r="DY1915" s="2"/>
      <c r="DZ1915" s="2"/>
      <c r="EA1915" s="2"/>
      <c r="EB1915" s="2"/>
      <c r="EC1915" s="2"/>
      <c r="ED1915" s="2"/>
      <c r="EE1915" s="2"/>
      <c r="EF1915" s="2"/>
      <c r="EG1915" s="2"/>
      <c r="EH1915" s="2"/>
      <c r="EI1915" s="2"/>
      <c r="EJ1915" s="2"/>
      <c r="EK1915" s="2"/>
      <c r="EL1915" s="2"/>
      <c r="EM1915" s="2"/>
      <c r="EN1915" s="2"/>
      <c r="EO1915" s="2"/>
      <c r="EP1915" s="2"/>
      <c r="EQ1915" s="2"/>
      <c r="ER1915" s="2"/>
      <c r="ES1915" s="2"/>
      <c r="ET1915" s="2"/>
      <c r="EU1915" s="2"/>
      <c r="EV1915" s="2"/>
      <c r="EW1915" s="2"/>
      <c r="EX1915" s="2"/>
      <c r="EY1915" s="2"/>
      <c r="EZ1915" s="2"/>
      <c r="FA1915" s="2"/>
      <c r="FB1915" s="2"/>
      <c r="FC1915" s="2"/>
    </row>
    <row r="1916" spans="1:159" s="4" customFormat="1">
      <c r="A1916" s="50" t="s">
        <v>2343</v>
      </c>
      <c r="B1916" s="59" t="s">
        <v>2769</v>
      </c>
      <c r="C1916" s="60">
        <v>2109</v>
      </c>
      <c r="D1916" s="59" t="s">
        <v>1668</v>
      </c>
      <c r="E1916" s="78" t="str">
        <f>IFERROR(VLOOKUP($C1916,'2025-26 School Level AAFTE'!$C$2:$L$2349,9,FALSE), "No")</f>
        <v>Yes</v>
      </c>
      <c r="F1916" s="67">
        <f>IFERROR(VLOOKUP($C1916,'2025-26 School Level AAFTE'!$C$2:$J$2349,8,FALSE), 0)</f>
        <v>354.23999999999995</v>
      </c>
      <c r="G1916" s="69">
        <f>IFERROR(IF(E1916= "yes",VLOOKUP(C1916,Summary!$B:$I,6,0),0),0)</f>
        <v>0</v>
      </c>
      <c r="H1916" s="68">
        <f t="shared" si="321"/>
        <v>354.23999999999995</v>
      </c>
      <c r="I1916" s="110">
        <f>VLOOKUP($A1916,'2026-27 Salary &amp; Benefits'!$A:$I,3,FALSE)</f>
        <v>1</v>
      </c>
      <c r="J1916" s="110">
        <f>VLOOKUP($A1916,'2026-27 Salary &amp; Benefits'!$A:$I,4,FALSE)</f>
        <v>1</v>
      </c>
      <c r="K1916" s="101">
        <f t="shared" si="322"/>
        <v>354.23999999999995</v>
      </c>
      <c r="L1916" s="100">
        <f t="shared" si="323"/>
        <v>1.0389999999999999</v>
      </c>
      <c r="M1916" s="102">
        <f>'2026-27 Salary &amp; Benefits'!$E$6</f>
        <v>78209</v>
      </c>
      <c r="N1916" s="102">
        <f>'2026-27 Salary &amp; Benefits'!$F$6</f>
        <v>82248</v>
      </c>
      <c r="O1916" s="7">
        <f t="shared" si="324"/>
        <v>81259.149999999994</v>
      </c>
      <c r="P1916" s="7">
        <f t="shared" si="325"/>
        <v>4196.5200000000041</v>
      </c>
      <c r="Q1916" s="7">
        <f>'2026-27 Salary &amp; Benefits'!G$6</f>
        <v>16817.759999999998</v>
      </c>
      <c r="R1916" s="103">
        <f>'2026-27 Salary &amp; Benefits'!H$6</f>
        <v>0.16020000000000001</v>
      </c>
      <c r="S1916" s="103">
        <f>'2026-27 Salary &amp; Benefits'!I$6</f>
        <v>0.15390000000000001</v>
      </c>
      <c r="T1916" s="7">
        <f t="shared" si="326"/>
        <v>31137.21</v>
      </c>
      <c r="U1916" s="7">
        <f t="shared" si="327"/>
        <v>1424.26</v>
      </c>
      <c r="V1916" s="7">
        <f t="shared" si="328"/>
        <v>219.19</v>
      </c>
      <c r="W1916" s="7">
        <f t="shared" si="329"/>
        <v>1643.45</v>
      </c>
      <c r="X1916" s="18">
        <f t="shared" si="330"/>
        <v>118236.32999999999</v>
      </c>
      <c r="Y1916" s="2"/>
      <c r="Z1916" s="2"/>
      <c r="AA1916" s="2"/>
      <c r="AB1916" s="2"/>
      <c r="AC1916" s="2"/>
      <c r="AD1916" s="2"/>
      <c r="AE1916" s="2"/>
      <c r="AF1916" s="2"/>
      <c r="AG1916" s="2"/>
      <c r="AH1916" s="2"/>
      <c r="AI1916" s="2"/>
      <c r="AJ1916" s="2"/>
      <c r="AK1916" s="2"/>
      <c r="AL1916" s="2"/>
      <c r="AM1916" s="2"/>
      <c r="AN1916" s="2"/>
      <c r="AO1916" s="2"/>
      <c r="AP1916" s="2"/>
      <c r="AQ1916" s="2"/>
      <c r="AR1916" s="2"/>
      <c r="AS1916" s="2"/>
      <c r="AT1916" s="2"/>
      <c r="AU1916" s="2"/>
      <c r="AV1916" s="2"/>
      <c r="AW1916" s="2"/>
      <c r="AX1916" s="2"/>
      <c r="AY1916" s="2"/>
      <c r="AZ1916" s="2"/>
      <c r="BA1916" s="2"/>
      <c r="BB1916" s="2"/>
      <c r="BC1916" s="2"/>
      <c r="BD1916" s="2"/>
      <c r="BE1916" s="2"/>
      <c r="BF1916" s="2"/>
      <c r="BG1916" s="2"/>
      <c r="BH1916" s="2"/>
      <c r="BI1916" s="2"/>
      <c r="BJ1916" s="2"/>
      <c r="BK1916" s="2"/>
      <c r="BL1916" s="2"/>
      <c r="BM1916" s="2"/>
      <c r="BN1916" s="2"/>
      <c r="BO1916" s="2"/>
      <c r="BP1916" s="2"/>
      <c r="BQ1916" s="2"/>
      <c r="BR1916" s="2"/>
      <c r="BS1916" s="2"/>
      <c r="BT1916" s="2"/>
      <c r="BU1916" s="2"/>
      <c r="BV1916" s="2"/>
      <c r="BW1916" s="2"/>
      <c r="BX1916" s="2"/>
      <c r="BY1916" s="2"/>
      <c r="BZ1916" s="2"/>
      <c r="CA1916" s="2"/>
      <c r="CB1916" s="2"/>
      <c r="CC1916" s="2"/>
      <c r="CD1916" s="2"/>
      <c r="CE1916" s="2"/>
      <c r="CF1916" s="2"/>
      <c r="CG1916" s="2"/>
      <c r="CH1916" s="2"/>
      <c r="CI1916" s="2"/>
      <c r="CJ1916" s="2"/>
      <c r="CK1916" s="2"/>
      <c r="CL1916" s="2"/>
      <c r="CM1916" s="2"/>
      <c r="CN1916" s="2"/>
      <c r="CO1916" s="2"/>
      <c r="CP1916" s="2"/>
      <c r="CQ1916" s="2"/>
      <c r="CR1916" s="2"/>
      <c r="CS1916" s="2"/>
      <c r="CT1916" s="2"/>
      <c r="CU1916" s="2"/>
      <c r="CV1916" s="2"/>
      <c r="CW1916" s="2"/>
      <c r="CX1916" s="2"/>
      <c r="CY1916" s="2"/>
      <c r="CZ1916" s="2"/>
      <c r="DA1916" s="2"/>
      <c r="DB1916" s="2"/>
      <c r="DC1916" s="2"/>
      <c r="DD1916" s="2"/>
      <c r="DE1916" s="2"/>
      <c r="DF1916" s="2"/>
      <c r="DG1916" s="2"/>
      <c r="DH1916" s="2"/>
      <c r="DI1916" s="2"/>
      <c r="DJ1916" s="2"/>
      <c r="DK1916" s="2"/>
      <c r="DL1916" s="2"/>
      <c r="DM1916" s="2"/>
      <c r="DN1916" s="2"/>
      <c r="DO1916" s="2"/>
      <c r="DP1916" s="2"/>
      <c r="DQ1916" s="2"/>
      <c r="DR1916" s="2"/>
      <c r="DS1916" s="2"/>
      <c r="DT1916" s="2"/>
      <c r="DU1916" s="2"/>
      <c r="DV1916" s="2"/>
      <c r="DW1916" s="2"/>
      <c r="DX1916" s="2"/>
      <c r="DY1916" s="2"/>
      <c r="DZ1916" s="2"/>
      <c r="EA1916" s="2"/>
      <c r="EB1916" s="2"/>
      <c r="EC1916" s="2"/>
      <c r="ED1916" s="2"/>
      <c r="EE1916" s="2"/>
      <c r="EF1916" s="2"/>
      <c r="EG1916" s="2"/>
      <c r="EH1916" s="2"/>
      <c r="EI1916" s="2"/>
      <c r="EJ1916" s="2"/>
      <c r="EK1916" s="2"/>
      <c r="EL1916" s="2"/>
      <c r="EM1916" s="2"/>
      <c r="EN1916" s="2"/>
      <c r="EO1916" s="2"/>
      <c r="EP1916" s="2"/>
      <c r="EQ1916" s="2"/>
      <c r="ER1916" s="2"/>
      <c r="ES1916" s="2"/>
      <c r="ET1916" s="2"/>
      <c r="EU1916" s="2"/>
      <c r="EV1916" s="2"/>
      <c r="EW1916" s="2"/>
      <c r="EX1916" s="2"/>
      <c r="EY1916" s="2"/>
      <c r="EZ1916" s="2"/>
      <c r="FA1916" s="2"/>
      <c r="FB1916" s="2"/>
      <c r="FC1916" s="2"/>
    </row>
    <row r="1917" spans="1:159" s="4" customFormat="1">
      <c r="A1917" s="50" t="s">
        <v>2343</v>
      </c>
      <c r="B1917" s="59" t="s">
        <v>2769</v>
      </c>
      <c r="C1917" s="60">
        <v>2296</v>
      </c>
      <c r="D1917" s="59" t="s">
        <v>1676</v>
      </c>
      <c r="E1917" s="78" t="str">
        <f>IFERROR(VLOOKUP($C1917,'2025-26 School Level AAFTE'!$C$2:$L$2349,9,FALSE), "No")</f>
        <v>No</v>
      </c>
      <c r="F1917" s="67">
        <f>IFERROR(VLOOKUP($C1917,'2025-26 School Level AAFTE'!$C$2:$J$2349,8,FALSE), 0)</f>
        <v>286.15000000000003</v>
      </c>
      <c r="G1917" s="69">
        <f>IFERROR(IF(E1917= "yes",VLOOKUP(C1917,Summary!$B:$I,6,0),0),0)</f>
        <v>0</v>
      </c>
      <c r="H1917" s="68">
        <f t="shared" si="321"/>
        <v>0</v>
      </c>
      <c r="I1917" s="110">
        <f>VLOOKUP($A1917,'2026-27 Salary &amp; Benefits'!$A:$I,3,FALSE)</f>
        <v>1</v>
      </c>
      <c r="J1917" s="110">
        <f>VLOOKUP($A1917,'2026-27 Salary &amp; Benefits'!$A:$I,4,FALSE)</f>
        <v>1</v>
      </c>
      <c r="K1917" s="101">
        <f t="shared" si="322"/>
        <v>0</v>
      </c>
      <c r="L1917" s="100">
        <f t="shared" si="323"/>
        <v>0</v>
      </c>
      <c r="M1917" s="102">
        <f>'2026-27 Salary &amp; Benefits'!$E$6</f>
        <v>78209</v>
      </c>
      <c r="N1917" s="102">
        <f>'2026-27 Salary &amp; Benefits'!$F$6</f>
        <v>82248</v>
      </c>
      <c r="O1917" s="7">
        <f t="shared" si="324"/>
        <v>0</v>
      </c>
      <c r="P1917" s="7">
        <f t="shared" si="325"/>
        <v>0</v>
      </c>
      <c r="Q1917" s="7">
        <f>'2026-27 Salary &amp; Benefits'!G$6</f>
        <v>16817.759999999998</v>
      </c>
      <c r="R1917" s="103">
        <f>'2026-27 Salary &amp; Benefits'!H$6</f>
        <v>0.16020000000000001</v>
      </c>
      <c r="S1917" s="103">
        <f>'2026-27 Salary &amp; Benefits'!I$6</f>
        <v>0.15390000000000001</v>
      </c>
      <c r="T1917" s="7">
        <f t="shared" si="326"/>
        <v>0</v>
      </c>
      <c r="U1917" s="7">
        <f t="shared" si="327"/>
        <v>0</v>
      </c>
      <c r="V1917" s="7">
        <f t="shared" si="328"/>
        <v>0</v>
      </c>
      <c r="W1917" s="7">
        <f t="shared" si="329"/>
        <v>0</v>
      </c>
      <c r="X1917" s="18">
        <f t="shared" si="330"/>
        <v>0</v>
      </c>
      <c r="Y1917" s="2"/>
      <c r="Z1917" s="2"/>
      <c r="AA1917" s="2"/>
      <c r="AB1917" s="2"/>
      <c r="AC1917" s="2"/>
      <c r="AD1917" s="2"/>
      <c r="AE1917" s="2"/>
      <c r="AF1917" s="2"/>
      <c r="AG1917" s="2"/>
      <c r="AH1917" s="2"/>
      <c r="AI1917" s="2"/>
      <c r="AJ1917" s="2"/>
      <c r="AK1917" s="2"/>
      <c r="AL1917" s="2"/>
      <c r="AM1917" s="2"/>
      <c r="AN1917" s="2"/>
      <c r="AO1917" s="2"/>
      <c r="AP1917" s="2"/>
      <c r="AQ1917" s="2"/>
      <c r="AR1917" s="2"/>
      <c r="AS1917" s="2"/>
      <c r="AT1917" s="2"/>
      <c r="AU1917" s="2"/>
      <c r="AV1917" s="2"/>
      <c r="AW1917" s="2"/>
      <c r="AX1917" s="2"/>
      <c r="AY1917" s="2"/>
      <c r="AZ1917" s="2"/>
      <c r="BA1917" s="2"/>
      <c r="BB1917" s="2"/>
      <c r="BC1917" s="2"/>
      <c r="BD1917" s="2"/>
      <c r="BE1917" s="2"/>
      <c r="BF1917" s="2"/>
      <c r="BG1917" s="2"/>
      <c r="BH1917" s="2"/>
      <c r="BI1917" s="2"/>
      <c r="BJ1917" s="2"/>
      <c r="BK1917" s="2"/>
      <c r="BL1917" s="2"/>
      <c r="BM1917" s="2"/>
      <c r="BN1917" s="2"/>
      <c r="BO1917" s="2"/>
      <c r="BP1917" s="2"/>
      <c r="BQ1917" s="2"/>
      <c r="BR1917" s="2"/>
      <c r="BS1917" s="2"/>
      <c r="BT1917" s="2"/>
      <c r="BU1917" s="2"/>
      <c r="BV1917" s="2"/>
      <c r="BW1917" s="2"/>
      <c r="BX1917" s="2"/>
      <c r="BY1917" s="2"/>
      <c r="BZ1917" s="2"/>
      <c r="CA1917" s="2"/>
      <c r="CB1917" s="2"/>
      <c r="CC1917" s="2"/>
      <c r="CD1917" s="2"/>
      <c r="CE1917" s="2"/>
      <c r="CF1917" s="2"/>
      <c r="CG1917" s="2"/>
      <c r="CH1917" s="2"/>
      <c r="CI1917" s="2"/>
      <c r="CJ1917" s="2"/>
      <c r="CK1917" s="2"/>
      <c r="CL1917" s="2"/>
      <c r="CM1917" s="2"/>
      <c r="CN1917" s="2"/>
      <c r="CO1917" s="2"/>
      <c r="CP1917" s="2"/>
      <c r="CQ1917" s="2"/>
      <c r="CR1917" s="2"/>
      <c r="CS1917" s="2"/>
      <c r="CT1917" s="2"/>
      <c r="CU1917" s="2"/>
      <c r="CV1917" s="2"/>
      <c r="CW1917" s="2"/>
      <c r="CX1917" s="2"/>
      <c r="CY1917" s="2"/>
      <c r="CZ1917" s="2"/>
      <c r="DA1917" s="2"/>
      <c r="DB1917" s="2"/>
      <c r="DC1917" s="2"/>
      <c r="DD1917" s="2"/>
      <c r="DE1917" s="2"/>
      <c r="DF1917" s="2"/>
      <c r="DG1917" s="2"/>
      <c r="DH1917" s="2"/>
      <c r="DI1917" s="2"/>
      <c r="DJ1917" s="2"/>
      <c r="DK1917" s="2"/>
      <c r="DL1917" s="2"/>
      <c r="DM1917" s="2"/>
      <c r="DN1917" s="2"/>
      <c r="DO1917" s="2"/>
      <c r="DP1917" s="2"/>
      <c r="DQ1917" s="2"/>
      <c r="DR1917" s="2"/>
      <c r="DS1917" s="2"/>
      <c r="DT1917" s="2"/>
      <c r="DU1917" s="2"/>
      <c r="DV1917" s="2"/>
      <c r="DW1917" s="2"/>
      <c r="DX1917" s="2"/>
      <c r="DY1917" s="2"/>
      <c r="DZ1917" s="2"/>
      <c r="EA1917" s="2"/>
      <c r="EB1917" s="2"/>
      <c r="EC1917" s="2"/>
      <c r="ED1917" s="2"/>
      <c r="EE1917" s="2"/>
      <c r="EF1917" s="2"/>
      <c r="EG1917" s="2"/>
      <c r="EH1917" s="2"/>
      <c r="EI1917" s="2"/>
      <c r="EJ1917" s="2"/>
      <c r="EK1917" s="2"/>
      <c r="EL1917" s="2"/>
      <c r="EM1917" s="2"/>
      <c r="EN1917" s="2"/>
      <c r="EO1917" s="2"/>
      <c r="EP1917" s="2"/>
      <c r="EQ1917" s="2"/>
      <c r="ER1917" s="2"/>
      <c r="ES1917" s="2"/>
      <c r="ET1917" s="2"/>
      <c r="EU1917" s="2"/>
      <c r="EV1917" s="2"/>
      <c r="EW1917" s="2"/>
      <c r="EX1917" s="2"/>
      <c r="EY1917" s="2"/>
      <c r="EZ1917" s="2"/>
      <c r="FA1917" s="2"/>
      <c r="FB1917" s="2"/>
      <c r="FC1917" s="2"/>
    </row>
    <row r="1918" spans="1:159" s="4" customFormat="1">
      <c r="A1918" s="50" t="s">
        <v>2343</v>
      </c>
      <c r="B1918" s="59" t="s">
        <v>2769</v>
      </c>
      <c r="C1918" s="60">
        <v>4192</v>
      </c>
      <c r="D1918" s="59" t="s">
        <v>741</v>
      </c>
      <c r="E1918" s="78" t="str">
        <f>IFERROR(VLOOKUP($C1918,'2025-26 School Level AAFTE'!$C$2:$L$2349,9,FALSE), "No")</f>
        <v>No</v>
      </c>
      <c r="F1918" s="67">
        <f>IFERROR(VLOOKUP($C1918,'2025-26 School Level AAFTE'!$C$2:$J$2349,8,FALSE), 0)</f>
        <v>350.89</v>
      </c>
      <c r="G1918" s="69">
        <f>IFERROR(IF(E1918= "yes",VLOOKUP(C1918,Summary!$B:$I,6,0),0),0)</f>
        <v>0</v>
      </c>
      <c r="H1918" s="68">
        <f t="shared" si="321"/>
        <v>0</v>
      </c>
      <c r="I1918" s="110">
        <f>VLOOKUP($A1918,'2026-27 Salary &amp; Benefits'!$A:$I,3,FALSE)</f>
        <v>1</v>
      </c>
      <c r="J1918" s="110">
        <f>VLOOKUP($A1918,'2026-27 Salary &amp; Benefits'!$A:$I,4,FALSE)</f>
        <v>1</v>
      </c>
      <c r="K1918" s="101">
        <f t="shared" si="322"/>
        <v>0</v>
      </c>
      <c r="L1918" s="100">
        <f t="shared" si="323"/>
        <v>0</v>
      </c>
      <c r="M1918" s="102">
        <f>'2026-27 Salary &amp; Benefits'!$E$6</f>
        <v>78209</v>
      </c>
      <c r="N1918" s="102">
        <f>'2026-27 Salary &amp; Benefits'!$F$6</f>
        <v>82248</v>
      </c>
      <c r="O1918" s="7">
        <f t="shared" si="324"/>
        <v>0</v>
      </c>
      <c r="P1918" s="7">
        <f t="shared" si="325"/>
        <v>0</v>
      </c>
      <c r="Q1918" s="7">
        <f>'2026-27 Salary &amp; Benefits'!G$6</f>
        <v>16817.759999999998</v>
      </c>
      <c r="R1918" s="103">
        <f>'2026-27 Salary &amp; Benefits'!H$6</f>
        <v>0.16020000000000001</v>
      </c>
      <c r="S1918" s="103">
        <f>'2026-27 Salary &amp; Benefits'!I$6</f>
        <v>0.15390000000000001</v>
      </c>
      <c r="T1918" s="7">
        <f t="shared" si="326"/>
        <v>0</v>
      </c>
      <c r="U1918" s="7">
        <f t="shared" si="327"/>
        <v>0</v>
      </c>
      <c r="V1918" s="7">
        <f t="shared" si="328"/>
        <v>0</v>
      </c>
      <c r="W1918" s="7">
        <f t="shared" si="329"/>
        <v>0</v>
      </c>
      <c r="X1918" s="18">
        <f t="shared" si="330"/>
        <v>0</v>
      </c>
      <c r="Y1918" s="2"/>
      <c r="Z1918" s="2"/>
      <c r="AA1918" s="2"/>
      <c r="AB1918" s="2"/>
      <c r="AC1918" s="2"/>
      <c r="AD1918" s="2"/>
      <c r="AE1918" s="2"/>
      <c r="AF1918" s="2"/>
      <c r="AG1918" s="2"/>
      <c r="AH1918" s="2"/>
      <c r="AI1918" s="2"/>
      <c r="AJ1918" s="2"/>
      <c r="AK1918" s="2"/>
      <c r="AL1918" s="2"/>
      <c r="AM1918" s="2"/>
      <c r="AN1918" s="2"/>
      <c r="AO1918" s="2"/>
      <c r="AP1918" s="2"/>
      <c r="AQ1918" s="2"/>
      <c r="AR1918" s="2"/>
      <c r="AS1918" s="2"/>
      <c r="AT1918" s="2"/>
      <c r="AU1918" s="2"/>
      <c r="AV1918" s="2"/>
      <c r="AW1918" s="2"/>
      <c r="AX1918" s="2"/>
      <c r="AY1918" s="2"/>
      <c r="AZ1918" s="2"/>
      <c r="BA1918" s="2"/>
      <c r="BB1918" s="2"/>
      <c r="BC1918" s="2"/>
      <c r="BD1918" s="2"/>
      <c r="BE1918" s="2"/>
      <c r="BF1918" s="2"/>
      <c r="BG1918" s="2"/>
      <c r="BH1918" s="2"/>
      <c r="BI1918" s="2"/>
      <c r="BJ1918" s="2"/>
      <c r="BK1918" s="2"/>
      <c r="BL1918" s="2"/>
      <c r="BM1918" s="2"/>
      <c r="BN1918" s="2"/>
      <c r="BO1918" s="2"/>
      <c r="BP1918" s="2"/>
      <c r="BQ1918" s="2"/>
      <c r="BR1918" s="2"/>
      <c r="BS1918" s="2"/>
      <c r="BT1918" s="2"/>
      <c r="BU1918" s="2"/>
      <c r="BV1918" s="2"/>
      <c r="BW1918" s="2"/>
      <c r="BX1918" s="2"/>
      <c r="BY1918" s="2"/>
      <c r="BZ1918" s="2"/>
      <c r="CA1918" s="2"/>
      <c r="CB1918" s="2"/>
      <c r="CC1918" s="2"/>
      <c r="CD1918" s="2"/>
      <c r="CE1918" s="2"/>
      <c r="CF1918" s="2"/>
      <c r="CG1918" s="2"/>
      <c r="CH1918" s="2"/>
      <c r="CI1918" s="2"/>
      <c r="CJ1918" s="2"/>
      <c r="CK1918" s="2"/>
      <c r="CL1918" s="2"/>
      <c r="CM1918" s="2"/>
      <c r="CN1918" s="2"/>
      <c r="CO1918" s="2"/>
      <c r="CP1918" s="2"/>
      <c r="CQ1918" s="2"/>
      <c r="CR1918" s="2"/>
      <c r="CS1918" s="2"/>
      <c r="CT1918" s="2"/>
      <c r="CU1918" s="2"/>
      <c r="CV1918" s="2"/>
      <c r="CW1918" s="2"/>
      <c r="CX1918" s="2"/>
      <c r="CY1918" s="2"/>
      <c r="CZ1918" s="2"/>
      <c r="DA1918" s="2"/>
      <c r="DB1918" s="2"/>
      <c r="DC1918" s="2"/>
      <c r="DD1918" s="2"/>
      <c r="DE1918" s="2"/>
      <c r="DF1918" s="2"/>
      <c r="DG1918" s="2"/>
      <c r="DH1918" s="2"/>
      <c r="DI1918" s="2"/>
      <c r="DJ1918" s="2"/>
      <c r="DK1918" s="2"/>
      <c r="DL1918" s="2"/>
      <c r="DM1918" s="2"/>
      <c r="DN1918" s="2"/>
      <c r="DO1918" s="2"/>
      <c r="DP1918" s="2"/>
      <c r="DQ1918" s="2"/>
      <c r="DR1918" s="2"/>
      <c r="DS1918" s="2"/>
      <c r="DT1918" s="2"/>
      <c r="DU1918" s="2"/>
      <c r="DV1918" s="2"/>
      <c r="DW1918" s="2"/>
      <c r="DX1918" s="2"/>
      <c r="DY1918" s="2"/>
      <c r="DZ1918" s="2"/>
      <c r="EA1918" s="2"/>
      <c r="EB1918" s="2"/>
      <c r="EC1918" s="2"/>
      <c r="ED1918" s="2"/>
      <c r="EE1918" s="2"/>
      <c r="EF1918" s="2"/>
      <c r="EG1918" s="2"/>
      <c r="EH1918" s="2"/>
      <c r="EI1918" s="2"/>
      <c r="EJ1918" s="2"/>
      <c r="EK1918" s="2"/>
      <c r="EL1918" s="2"/>
      <c r="EM1918" s="2"/>
      <c r="EN1918" s="2"/>
      <c r="EO1918" s="2"/>
      <c r="EP1918" s="2"/>
      <c r="EQ1918" s="2"/>
      <c r="ER1918" s="2"/>
      <c r="ES1918" s="2"/>
      <c r="ET1918" s="2"/>
      <c r="EU1918" s="2"/>
      <c r="EV1918" s="2"/>
      <c r="EW1918" s="2"/>
      <c r="EX1918" s="2"/>
      <c r="EY1918" s="2"/>
      <c r="EZ1918" s="2"/>
      <c r="FA1918" s="2"/>
      <c r="FB1918" s="2"/>
      <c r="FC1918" s="2"/>
    </row>
    <row r="1919" spans="1:159" s="4" customFormat="1">
      <c r="A1919" s="50" t="s">
        <v>2343</v>
      </c>
      <c r="B1919" s="59" t="s">
        <v>2769</v>
      </c>
      <c r="C1919" s="60">
        <v>5695</v>
      </c>
      <c r="D1919" s="59" t="s">
        <v>3019</v>
      </c>
      <c r="E1919" s="78" t="str">
        <f>IFERROR(VLOOKUP($C1919,'2025-26 School Level AAFTE'!$C$2:$L$2349,9,FALSE), "No")</f>
        <v>Yes</v>
      </c>
      <c r="F1919" s="67">
        <f>IFERROR(VLOOKUP($C1919,'2025-26 School Level AAFTE'!$C$2:$J$2349,8,FALSE), 0)</f>
        <v>558.84</v>
      </c>
      <c r="G1919" s="69">
        <f>IFERROR(IF(E1919= "yes",VLOOKUP(C1919,Summary!$B:$I,6,0),0),0)</f>
        <v>0</v>
      </c>
      <c r="H1919" s="68">
        <f t="shared" si="321"/>
        <v>558.84</v>
      </c>
      <c r="I1919" s="110">
        <f>VLOOKUP($A1919,'2026-27 Salary &amp; Benefits'!$A:$I,3,FALSE)</f>
        <v>1</v>
      </c>
      <c r="J1919" s="110">
        <f>VLOOKUP($A1919,'2026-27 Salary &amp; Benefits'!$A:$I,4,FALSE)</f>
        <v>1</v>
      </c>
      <c r="K1919" s="101">
        <f t="shared" si="322"/>
        <v>558.84</v>
      </c>
      <c r="L1919" s="100">
        <f t="shared" si="323"/>
        <v>1.639</v>
      </c>
      <c r="M1919" s="102">
        <f>'2026-27 Salary &amp; Benefits'!$E$6</f>
        <v>78209</v>
      </c>
      <c r="N1919" s="102">
        <f>'2026-27 Salary &amp; Benefits'!$F$6</f>
        <v>82248</v>
      </c>
      <c r="O1919" s="7">
        <f t="shared" si="324"/>
        <v>128184.55</v>
      </c>
      <c r="P1919" s="7">
        <f t="shared" si="325"/>
        <v>6619.9199999999983</v>
      </c>
      <c r="Q1919" s="7">
        <f>'2026-27 Salary &amp; Benefits'!G$6</f>
        <v>16817.759999999998</v>
      </c>
      <c r="R1919" s="103">
        <f>'2026-27 Salary &amp; Benefits'!H$6</f>
        <v>0.16020000000000001</v>
      </c>
      <c r="S1919" s="103">
        <f>'2026-27 Salary &amp; Benefits'!I$6</f>
        <v>0.15390000000000001</v>
      </c>
      <c r="T1919" s="7">
        <f t="shared" si="326"/>
        <v>49118.28</v>
      </c>
      <c r="U1919" s="7">
        <f t="shared" si="327"/>
        <v>2246.7399999999998</v>
      </c>
      <c r="V1919" s="7">
        <f t="shared" si="328"/>
        <v>345.77</v>
      </c>
      <c r="W1919" s="7">
        <f t="shared" si="329"/>
        <v>2592.5099999999998</v>
      </c>
      <c r="X1919" s="18">
        <f t="shared" si="330"/>
        <v>186515.26</v>
      </c>
      <c r="Y1919" s="2"/>
      <c r="Z1919" s="2"/>
      <c r="AA1919" s="2"/>
      <c r="AB1919" s="2"/>
      <c r="AC1919" s="2"/>
      <c r="AD1919" s="2"/>
      <c r="AE1919" s="2"/>
      <c r="AF1919" s="2"/>
      <c r="AG1919" s="2"/>
      <c r="AH1919" s="2"/>
      <c r="AI1919" s="2"/>
      <c r="AJ1919" s="2"/>
      <c r="AK1919" s="2"/>
      <c r="AL1919" s="2"/>
      <c r="AM1919" s="2"/>
      <c r="AN1919" s="2"/>
      <c r="AO1919" s="2"/>
      <c r="AP1919" s="2"/>
      <c r="AQ1919" s="2"/>
      <c r="AR1919" s="2"/>
      <c r="AS1919" s="2"/>
      <c r="AT1919" s="2"/>
      <c r="AU1919" s="2"/>
      <c r="AV1919" s="2"/>
      <c r="AW1919" s="2"/>
      <c r="AX1919" s="2"/>
      <c r="AY1919" s="2"/>
      <c r="AZ1919" s="2"/>
      <c r="BA1919" s="2"/>
      <c r="BB1919" s="2"/>
      <c r="BC1919" s="2"/>
      <c r="BD1919" s="2"/>
      <c r="BE1919" s="2"/>
      <c r="BF1919" s="2"/>
      <c r="BG1919" s="2"/>
      <c r="BH1919" s="2"/>
      <c r="BI1919" s="2"/>
      <c r="BJ1919" s="2"/>
      <c r="BK1919" s="2"/>
      <c r="BL1919" s="2"/>
      <c r="BM1919" s="2"/>
      <c r="BN1919" s="2"/>
      <c r="BO1919" s="2"/>
      <c r="BP1919" s="2"/>
      <c r="BQ1919" s="2"/>
      <c r="BR1919" s="2"/>
      <c r="BS1919" s="2"/>
      <c r="BT1919" s="2"/>
      <c r="BU1919" s="2"/>
      <c r="BV1919" s="2"/>
      <c r="BW1919" s="2"/>
      <c r="BX1919" s="2"/>
      <c r="BY1919" s="2"/>
      <c r="BZ1919" s="2"/>
      <c r="CA1919" s="2"/>
      <c r="CB1919" s="2"/>
      <c r="CC1919" s="2"/>
      <c r="CD1919" s="2"/>
      <c r="CE1919" s="2"/>
      <c r="CF1919" s="2"/>
      <c r="CG1919" s="2"/>
      <c r="CH1919" s="2"/>
      <c r="CI1919" s="2"/>
      <c r="CJ1919" s="2"/>
      <c r="CK1919" s="2"/>
      <c r="CL1919" s="2"/>
      <c r="CM1919" s="2"/>
      <c r="CN1919" s="2"/>
      <c r="CO1919" s="2"/>
      <c r="CP1919" s="2"/>
      <c r="CQ1919" s="2"/>
      <c r="CR1919" s="2"/>
      <c r="CS1919" s="2"/>
      <c r="CT1919" s="2"/>
      <c r="CU1919" s="2"/>
      <c r="CV1919" s="2"/>
      <c r="CW1919" s="2"/>
      <c r="CX1919" s="2"/>
      <c r="CY1919" s="2"/>
      <c r="CZ1919" s="2"/>
      <c r="DA1919" s="2"/>
      <c r="DB1919" s="2"/>
      <c r="DC1919" s="2"/>
      <c r="DD1919" s="2"/>
      <c r="DE1919" s="2"/>
      <c r="DF1919" s="2"/>
      <c r="DG1919" s="2"/>
      <c r="DH1919" s="2"/>
      <c r="DI1919" s="2"/>
      <c r="DJ1919" s="2"/>
      <c r="DK1919" s="2"/>
      <c r="DL1919" s="2"/>
      <c r="DM1919" s="2"/>
      <c r="DN1919" s="2"/>
      <c r="DO1919" s="2"/>
      <c r="DP1919" s="2"/>
      <c r="DQ1919" s="2"/>
      <c r="DR1919" s="2"/>
      <c r="DS1919" s="2"/>
      <c r="DT1919" s="2"/>
      <c r="DU1919" s="2"/>
      <c r="DV1919" s="2"/>
      <c r="DW1919" s="2"/>
      <c r="DX1919" s="2"/>
      <c r="DY1919" s="2"/>
      <c r="DZ1919" s="2"/>
      <c r="EA1919" s="2"/>
      <c r="EB1919" s="2"/>
      <c r="EC1919" s="2"/>
      <c r="ED1919" s="2"/>
      <c r="EE1919" s="2"/>
      <c r="EF1919" s="2"/>
      <c r="EG1919" s="2"/>
      <c r="EH1919" s="2"/>
      <c r="EI1919" s="2"/>
      <c r="EJ1919" s="2"/>
      <c r="EK1919" s="2"/>
      <c r="EL1919" s="2"/>
      <c r="EM1919" s="2"/>
      <c r="EN1919" s="2"/>
      <c r="EO1919" s="2"/>
      <c r="EP1919" s="2"/>
      <c r="EQ1919" s="2"/>
      <c r="ER1919" s="2"/>
      <c r="ES1919" s="2"/>
      <c r="ET1919" s="2"/>
      <c r="EU1919" s="2"/>
      <c r="EV1919" s="2"/>
      <c r="EW1919" s="2"/>
      <c r="EX1919" s="2"/>
      <c r="EY1919" s="2"/>
      <c r="EZ1919" s="2"/>
      <c r="FA1919" s="2"/>
      <c r="FB1919" s="2"/>
      <c r="FC1919" s="2"/>
    </row>
    <row r="1920" spans="1:159" s="4" customFormat="1">
      <c r="A1920" s="50" t="s">
        <v>2357</v>
      </c>
      <c r="B1920" s="59" t="s">
        <v>2771</v>
      </c>
      <c r="C1920" s="60">
        <v>5381</v>
      </c>
      <c r="D1920" s="59" t="s">
        <v>1797</v>
      </c>
      <c r="E1920" s="78" t="str">
        <f>IFERROR(VLOOKUP($C1920,'2025-26 School Level AAFTE'!$C$2:$L$2349,9,FALSE), "No")</f>
        <v>No</v>
      </c>
      <c r="F1920" s="67">
        <f>IFERROR(VLOOKUP($C1920,'2025-26 School Level AAFTE'!$C$2:$J$2349,8,FALSE), 0)</f>
        <v>852.49</v>
      </c>
      <c r="G1920" s="69">
        <f>IFERROR(IF(E1920= "yes",VLOOKUP(C1920,Summary!$B:$I,6,0),0),0)</f>
        <v>0</v>
      </c>
      <c r="H1920" s="68">
        <f t="shared" si="321"/>
        <v>0</v>
      </c>
      <c r="I1920" s="110">
        <f>VLOOKUP($A1920,'2026-27 Salary &amp; Benefits'!$A:$I,3,FALSE)</f>
        <v>1</v>
      </c>
      <c r="J1920" s="110">
        <f>VLOOKUP($A1920,'2026-27 Salary &amp; Benefits'!$A:$I,4,FALSE)</f>
        <v>1</v>
      </c>
      <c r="K1920" s="101">
        <f t="shared" si="322"/>
        <v>0</v>
      </c>
      <c r="L1920" s="100">
        <f t="shared" si="323"/>
        <v>0</v>
      </c>
      <c r="M1920" s="102">
        <f>'2026-27 Salary &amp; Benefits'!$E$6</f>
        <v>78209</v>
      </c>
      <c r="N1920" s="102">
        <f>'2026-27 Salary &amp; Benefits'!$F$6</f>
        <v>82248</v>
      </c>
      <c r="O1920" s="7">
        <f t="shared" si="324"/>
        <v>0</v>
      </c>
      <c r="P1920" s="7">
        <f t="shared" si="325"/>
        <v>0</v>
      </c>
      <c r="Q1920" s="7">
        <f>'2026-27 Salary &amp; Benefits'!G$6</f>
        <v>16817.759999999998</v>
      </c>
      <c r="R1920" s="103">
        <f>'2026-27 Salary &amp; Benefits'!H$6</f>
        <v>0.16020000000000001</v>
      </c>
      <c r="S1920" s="103">
        <f>'2026-27 Salary &amp; Benefits'!I$6</f>
        <v>0.15390000000000001</v>
      </c>
      <c r="T1920" s="7">
        <f t="shared" si="326"/>
        <v>0</v>
      </c>
      <c r="U1920" s="7">
        <f t="shared" si="327"/>
        <v>0</v>
      </c>
      <c r="V1920" s="7">
        <f t="shared" si="328"/>
        <v>0</v>
      </c>
      <c r="W1920" s="7">
        <f t="shared" si="329"/>
        <v>0</v>
      </c>
      <c r="X1920" s="18">
        <f t="shared" si="330"/>
        <v>0</v>
      </c>
      <c r="Y1920" s="2"/>
      <c r="Z1920" s="2"/>
      <c r="AA1920" s="2"/>
      <c r="AB1920" s="2"/>
      <c r="AC1920" s="2"/>
      <c r="AD1920" s="2"/>
      <c r="AE1920" s="2"/>
      <c r="AF1920" s="2"/>
      <c r="AG1920" s="2"/>
      <c r="AH1920" s="2"/>
      <c r="AI1920" s="2"/>
      <c r="AJ1920" s="2"/>
      <c r="AK1920" s="2"/>
      <c r="AL1920" s="2"/>
      <c r="AM1920" s="2"/>
      <c r="AN1920" s="2"/>
      <c r="AO1920" s="2"/>
      <c r="AP1920" s="2"/>
      <c r="AQ1920" s="2"/>
      <c r="AR1920" s="2"/>
      <c r="AS1920" s="2"/>
      <c r="AT1920" s="2"/>
      <c r="AU1920" s="2"/>
      <c r="AV1920" s="2"/>
      <c r="AW1920" s="2"/>
      <c r="AX1920" s="2"/>
      <c r="AY1920" s="2"/>
      <c r="AZ1920" s="2"/>
      <c r="BA1920" s="2"/>
      <c r="BB1920" s="2"/>
      <c r="BC1920" s="2"/>
      <c r="BD1920" s="2"/>
      <c r="BE1920" s="2"/>
      <c r="BF1920" s="2"/>
      <c r="BG1920" s="2"/>
      <c r="BH1920" s="2"/>
      <c r="BI1920" s="2"/>
      <c r="BJ1920" s="2"/>
      <c r="BK1920" s="2"/>
      <c r="BL1920" s="2"/>
      <c r="BM1920" s="2"/>
      <c r="BN1920" s="2"/>
      <c r="BO1920" s="2"/>
      <c r="BP1920" s="2"/>
      <c r="BQ1920" s="2"/>
      <c r="BR1920" s="2"/>
      <c r="BS1920" s="2"/>
      <c r="BT1920" s="2"/>
      <c r="BU1920" s="2"/>
      <c r="BV1920" s="2"/>
      <c r="BW1920" s="2"/>
      <c r="BX1920" s="2"/>
      <c r="BY1920" s="2"/>
      <c r="BZ1920" s="2"/>
      <c r="CA1920" s="2"/>
      <c r="CB1920" s="2"/>
      <c r="CC1920" s="2"/>
      <c r="CD1920" s="2"/>
      <c r="CE1920" s="2"/>
      <c r="CF1920" s="2"/>
      <c r="CG1920" s="2"/>
      <c r="CH1920" s="2"/>
      <c r="CI1920" s="2"/>
      <c r="CJ1920" s="2"/>
      <c r="CK1920" s="2"/>
      <c r="CL1920" s="2"/>
      <c r="CM1920" s="2"/>
      <c r="CN1920" s="2"/>
      <c r="CO1920" s="2"/>
      <c r="CP1920" s="2"/>
      <c r="CQ1920" s="2"/>
      <c r="CR1920" s="2"/>
      <c r="CS1920" s="2"/>
      <c r="CT1920" s="2"/>
      <c r="CU1920" s="2"/>
      <c r="CV1920" s="2"/>
      <c r="CW1920" s="2"/>
      <c r="CX1920" s="2"/>
      <c r="CY1920" s="2"/>
      <c r="CZ1920" s="2"/>
      <c r="DA1920" s="2"/>
      <c r="DB1920" s="2"/>
      <c r="DC1920" s="2"/>
      <c r="DD1920" s="2"/>
      <c r="DE1920" s="2"/>
      <c r="DF1920" s="2"/>
      <c r="DG1920" s="2"/>
      <c r="DH1920" s="2"/>
      <c r="DI1920" s="2"/>
      <c r="DJ1920" s="2"/>
      <c r="DK1920" s="2"/>
      <c r="DL1920" s="2"/>
      <c r="DM1920" s="2"/>
      <c r="DN1920" s="2"/>
      <c r="DO1920" s="2"/>
      <c r="DP1920" s="2"/>
      <c r="DQ1920" s="2"/>
      <c r="DR1920" s="2"/>
      <c r="DS1920" s="2"/>
      <c r="DT1920" s="2"/>
      <c r="DU1920" s="2"/>
      <c r="DV1920" s="2"/>
      <c r="DW1920" s="2"/>
      <c r="DX1920" s="2"/>
      <c r="DY1920" s="2"/>
      <c r="DZ1920" s="2"/>
      <c r="EA1920" s="2"/>
      <c r="EB1920" s="2"/>
      <c r="EC1920" s="2"/>
      <c r="ED1920" s="2"/>
      <c r="EE1920" s="2"/>
      <c r="EF1920" s="2"/>
      <c r="EG1920" s="2"/>
      <c r="EH1920" s="2"/>
      <c r="EI1920" s="2"/>
      <c r="EJ1920" s="2"/>
      <c r="EK1920" s="2"/>
      <c r="EL1920" s="2"/>
      <c r="EM1920" s="2"/>
      <c r="EN1920" s="2"/>
      <c r="EO1920" s="2"/>
      <c r="EP1920" s="2"/>
      <c r="EQ1920" s="2"/>
      <c r="ER1920" s="2"/>
      <c r="ES1920" s="2"/>
      <c r="ET1920" s="2"/>
      <c r="EU1920" s="2"/>
      <c r="EV1920" s="2"/>
      <c r="EW1920" s="2"/>
      <c r="EX1920" s="2"/>
      <c r="EY1920" s="2"/>
      <c r="EZ1920" s="2"/>
      <c r="FA1920" s="2"/>
      <c r="FB1920" s="2"/>
      <c r="FC1920" s="2"/>
    </row>
    <row r="1921" spans="1:159" s="4" customFormat="1">
      <c r="A1921" s="50" t="s">
        <v>2267</v>
      </c>
      <c r="B1921" s="59" t="s">
        <v>2772</v>
      </c>
      <c r="C1921" s="60">
        <v>3050</v>
      </c>
      <c r="D1921" s="59" t="s">
        <v>1137</v>
      </c>
      <c r="E1921" s="78" t="str">
        <f>IFERROR(VLOOKUP($C1921,'2025-26 School Level AAFTE'!$C$2:$L$2349,9,FALSE), "No")</f>
        <v>Yes</v>
      </c>
      <c r="F1921" s="67">
        <f>IFERROR(VLOOKUP($C1921,'2025-26 School Level AAFTE'!$C$2:$J$2349,8,FALSE), 0)</f>
        <v>29.7</v>
      </c>
      <c r="G1921" s="69">
        <f>IFERROR(IF(E1921= "yes",VLOOKUP(C1921,Summary!$B:$I,6,0),0),0)</f>
        <v>0</v>
      </c>
      <c r="H1921" s="68">
        <f t="shared" si="321"/>
        <v>29.7</v>
      </c>
      <c r="I1921" s="110">
        <f>VLOOKUP($A1921,'2026-27 Salary &amp; Benefits'!$A:$I,3,FALSE)</f>
        <v>1</v>
      </c>
      <c r="J1921" s="110">
        <f>VLOOKUP($A1921,'2026-27 Salary &amp; Benefits'!$A:$I,4,FALSE)</f>
        <v>1</v>
      </c>
      <c r="K1921" s="101">
        <f t="shared" si="322"/>
        <v>29.7</v>
      </c>
      <c r="L1921" s="100">
        <f t="shared" si="323"/>
        <v>8.6999999999999994E-2</v>
      </c>
      <c r="M1921" s="102">
        <f>'2026-27 Salary &amp; Benefits'!$E$6</f>
        <v>78209</v>
      </c>
      <c r="N1921" s="102">
        <f>'2026-27 Salary &amp; Benefits'!$F$6</f>
        <v>82248</v>
      </c>
      <c r="O1921" s="7">
        <f t="shared" si="324"/>
        <v>6804.18</v>
      </c>
      <c r="P1921" s="7">
        <f t="shared" si="325"/>
        <v>351.39999999999964</v>
      </c>
      <c r="Q1921" s="7">
        <f>'2026-27 Salary &amp; Benefits'!G$6</f>
        <v>16817.759999999998</v>
      </c>
      <c r="R1921" s="103">
        <f>'2026-27 Salary &amp; Benefits'!H$6</f>
        <v>0.16020000000000001</v>
      </c>
      <c r="S1921" s="103">
        <f>'2026-27 Salary &amp; Benefits'!I$6</f>
        <v>0.15390000000000001</v>
      </c>
      <c r="T1921" s="7">
        <f t="shared" si="326"/>
        <v>2607.2600000000002</v>
      </c>
      <c r="U1921" s="7">
        <f t="shared" si="327"/>
        <v>119.26</v>
      </c>
      <c r="V1921" s="7">
        <f t="shared" si="328"/>
        <v>18.350000000000001</v>
      </c>
      <c r="W1921" s="7">
        <f t="shared" si="329"/>
        <v>137.61000000000001</v>
      </c>
      <c r="X1921" s="18">
        <f t="shared" si="330"/>
        <v>9900.4500000000007</v>
      </c>
      <c r="Y1921" s="2"/>
      <c r="Z1921" s="2"/>
      <c r="AA1921" s="2"/>
      <c r="AB1921" s="2"/>
      <c r="AC1921" s="2"/>
      <c r="AD1921" s="2"/>
      <c r="AE1921" s="2"/>
      <c r="AF1921" s="2"/>
      <c r="AG1921" s="2"/>
      <c r="AH1921" s="2"/>
      <c r="AI1921" s="2"/>
      <c r="AJ1921" s="2"/>
      <c r="AK1921" s="2"/>
      <c r="AL1921" s="2"/>
      <c r="AM1921" s="2"/>
      <c r="AN1921" s="2"/>
      <c r="AO1921" s="2"/>
      <c r="AP1921" s="2"/>
      <c r="AQ1921" s="2"/>
      <c r="AR1921" s="2"/>
      <c r="AS1921" s="2"/>
      <c r="AT1921" s="2"/>
      <c r="AU1921" s="2"/>
      <c r="AV1921" s="2"/>
      <c r="AW1921" s="2"/>
      <c r="AX1921" s="2"/>
      <c r="AY1921" s="2"/>
      <c r="AZ1921" s="2"/>
      <c r="BA1921" s="2"/>
      <c r="BB1921" s="2"/>
      <c r="BC1921" s="2"/>
      <c r="BD1921" s="2"/>
      <c r="BE1921" s="2"/>
      <c r="BF1921" s="2"/>
      <c r="BG1921" s="2"/>
      <c r="BH1921" s="2"/>
      <c r="BI1921" s="2"/>
      <c r="BJ1921" s="2"/>
      <c r="BK1921" s="2"/>
      <c r="BL1921" s="2"/>
      <c r="BM1921" s="2"/>
      <c r="BN1921" s="2"/>
      <c r="BO1921" s="2"/>
      <c r="BP1921" s="2"/>
      <c r="BQ1921" s="2"/>
      <c r="BR1921" s="2"/>
      <c r="BS1921" s="2"/>
      <c r="BT1921" s="2"/>
      <c r="BU1921" s="2"/>
      <c r="BV1921" s="2"/>
      <c r="BW1921" s="2"/>
      <c r="BX1921" s="2"/>
      <c r="BY1921" s="2"/>
      <c r="BZ1921" s="2"/>
      <c r="CA1921" s="2"/>
      <c r="CB1921" s="2"/>
      <c r="CC1921" s="2"/>
      <c r="CD1921" s="2"/>
      <c r="CE1921" s="2"/>
      <c r="CF1921" s="2"/>
      <c r="CG1921" s="2"/>
      <c r="CH1921" s="2"/>
      <c r="CI1921" s="2"/>
      <c r="CJ1921" s="2"/>
      <c r="CK1921" s="2"/>
      <c r="CL1921" s="2"/>
      <c r="CM1921" s="2"/>
      <c r="CN1921" s="2"/>
      <c r="CO1921" s="2"/>
      <c r="CP1921" s="2"/>
      <c r="CQ1921" s="2"/>
      <c r="CR1921" s="2"/>
      <c r="CS1921" s="2"/>
      <c r="CT1921" s="2"/>
      <c r="CU1921" s="2"/>
      <c r="CV1921" s="2"/>
      <c r="CW1921" s="2"/>
      <c r="CX1921" s="2"/>
      <c r="CY1921" s="2"/>
      <c r="CZ1921" s="2"/>
      <c r="DA1921" s="2"/>
      <c r="DB1921" s="2"/>
      <c r="DC1921" s="2"/>
      <c r="DD1921" s="2"/>
      <c r="DE1921" s="2"/>
      <c r="DF1921" s="2"/>
      <c r="DG1921" s="2"/>
      <c r="DH1921" s="2"/>
      <c r="DI1921" s="2"/>
      <c r="DJ1921" s="2"/>
      <c r="DK1921" s="2"/>
      <c r="DL1921" s="2"/>
      <c r="DM1921" s="2"/>
      <c r="DN1921" s="2"/>
      <c r="DO1921" s="2"/>
      <c r="DP1921" s="2"/>
      <c r="DQ1921" s="2"/>
      <c r="DR1921" s="2"/>
      <c r="DS1921" s="2"/>
      <c r="DT1921" s="2"/>
      <c r="DU1921" s="2"/>
      <c r="DV1921" s="2"/>
      <c r="DW1921" s="2"/>
      <c r="DX1921" s="2"/>
      <c r="DY1921" s="2"/>
      <c r="DZ1921" s="2"/>
      <c r="EA1921" s="2"/>
      <c r="EB1921" s="2"/>
      <c r="EC1921" s="2"/>
      <c r="ED1921" s="2"/>
      <c r="EE1921" s="2"/>
      <c r="EF1921" s="2"/>
      <c r="EG1921" s="2"/>
      <c r="EH1921" s="2"/>
      <c r="EI1921" s="2"/>
      <c r="EJ1921" s="2"/>
      <c r="EK1921" s="2"/>
      <c r="EL1921" s="2"/>
      <c r="EM1921" s="2"/>
      <c r="EN1921" s="2"/>
      <c r="EO1921" s="2"/>
      <c r="EP1921" s="2"/>
      <c r="EQ1921" s="2"/>
      <c r="ER1921" s="2"/>
      <c r="ES1921" s="2"/>
      <c r="ET1921" s="2"/>
      <c r="EU1921" s="2"/>
      <c r="EV1921" s="2"/>
      <c r="EW1921" s="2"/>
      <c r="EX1921" s="2"/>
      <c r="EY1921" s="2"/>
      <c r="EZ1921" s="2"/>
      <c r="FA1921" s="2"/>
      <c r="FB1921" s="2"/>
      <c r="FC1921" s="2"/>
    </row>
    <row r="1922" spans="1:159" s="4" customFormat="1">
      <c r="A1922" s="50" t="s">
        <v>2267</v>
      </c>
      <c r="B1922" s="59" t="s">
        <v>2772</v>
      </c>
      <c r="C1922" s="60">
        <v>2186</v>
      </c>
      <c r="D1922" s="59" t="s">
        <v>1136</v>
      </c>
      <c r="E1922" s="78" t="str">
        <f>IFERROR(VLOOKUP($C1922,'2025-26 School Level AAFTE'!$C$2:$L$2349,9,FALSE), "No")</f>
        <v>Yes</v>
      </c>
      <c r="F1922" s="67">
        <f>IFERROR(VLOOKUP($C1922,'2025-26 School Level AAFTE'!$C$2:$J$2349,8,FALSE), 0)</f>
        <v>23.96</v>
      </c>
      <c r="G1922" s="69">
        <f>IFERROR(IF(E1922= "yes",VLOOKUP(C1922,Summary!$B:$I,6,0),0),0)</f>
        <v>0</v>
      </c>
      <c r="H1922" s="68">
        <f t="shared" si="321"/>
        <v>23.96</v>
      </c>
      <c r="I1922" s="110">
        <f>VLOOKUP($A1922,'2026-27 Salary &amp; Benefits'!$A:$I,3,FALSE)</f>
        <v>1</v>
      </c>
      <c r="J1922" s="110">
        <f>VLOOKUP($A1922,'2026-27 Salary &amp; Benefits'!$A:$I,4,FALSE)</f>
        <v>1</v>
      </c>
      <c r="K1922" s="101">
        <f t="shared" si="322"/>
        <v>23.96</v>
      </c>
      <c r="L1922" s="100">
        <f t="shared" si="323"/>
        <v>7.0000000000000007E-2</v>
      </c>
      <c r="M1922" s="102">
        <f>'2026-27 Salary &amp; Benefits'!$E$6</f>
        <v>78209</v>
      </c>
      <c r="N1922" s="102">
        <f>'2026-27 Salary &amp; Benefits'!$F$6</f>
        <v>82248</v>
      </c>
      <c r="O1922" s="7">
        <f t="shared" si="324"/>
        <v>5474.63</v>
      </c>
      <c r="P1922" s="7">
        <f t="shared" si="325"/>
        <v>282.72999999999956</v>
      </c>
      <c r="Q1922" s="7">
        <f>'2026-27 Salary &amp; Benefits'!G$6</f>
        <v>16817.759999999998</v>
      </c>
      <c r="R1922" s="103">
        <f>'2026-27 Salary &amp; Benefits'!H$6</f>
        <v>0.16020000000000001</v>
      </c>
      <c r="S1922" s="103">
        <f>'2026-27 Salary &amp; Benefits'!I$6</f>
        <v>0.15390000000000001</v>
      </c>
      <c r="T1922" s="7">
        <f t="shared" si="326"/>
        <v>2097.79</v>
      </c>
      <c r="U1922" s="7">
        <f t="shared" si="327"/>
        <v>95.96</v>
      </c>
      <c r="V1922" s="7">
        <f t="shared" si="328"/>
        <v>14.77</v>
      </c>
      <c r="W1922" s="7">
        <f t="shared" si="329"/>
        <v>110.72999999999999</v>
      </c>
      <c r="X1922" s="18">
        <f t="shared" si="330"/>
        <v>7965.8799999999992</v>
      </c>
      <c r="Y1922" s="2"/>
      <c r="Z1922" s="2"/>
      <c r="AA1922" s="2"/>
      <c r="AB1922" s="2"/>
      <c r="AC1922" s="2"/>
      <c r="AD1922" s="2"/>
      <c r="AE1922" s="2"/>
      <c r="AF1922" s="2"/>
      <c r="AG1922" s="2"/>
      <c r="AH1922" s="2"/>
      <c r="AI1922" s="2"/>
      <c r="AJ1922" s="2"/>
      <c r="AK1922" s="2"/>
      <c r="AL1922" s="2"/>
      <c r="AM1922" s="2"/>
      <c r="AN1922" s="2"/>
      <c r="AO1922" s="2"/>
      <c r="AP1922" s="2"/>
      <c r="AQ1922" s="2"/>
      <c r="AR1922" s="2"/>
      <c r="AS1922" s="2"/>
      <c r="AT1922" s="2"/>
      <c r="AU1922" s="2"/>
      <c r="AV1922" s="2"/>
      <c r="AW1922" s="2"/>
      <c r="AX1922" s="2"/>
      <c r="AY1922" s="2"/>
      <c r="AZ1922" s="2"/>
      <c r="BA1922" s="2"/>
      <c r="BB1922" s="2"/>
      <c r="BC1922" s="2"/>
      <c r="BD1922" s="2"/>
      <c r="BE1922" s="2"/>
      <c r="BF1922" s="2"/>
      <c r="BG1922" s="2"/>
      <c r="BH1922" s="2"/>
      <c r="BI1922" s="2"/>
      <c r="BJ1922" s="2"/>
      <c r="BK1922" s="2"/>
      <c r="BL1922" s="2"/>
      <c r="BM1922" s="2"/>
      <c r="BN1922" s="2"/>
      <c r="BO1922" s="2"/>
      <c r="BP1922" s="2"/>
      <c r="BQ1922" s="2"/>
      <c r="BR1922" s="2"/>
      <c r="BS1922" s="2"/>
      <c r="BT1922" s="2"/>
      <c r="BU1922" s="2"/>
      <c r="BV1922" s="2"/>
      <c r="BW1922" s="2"/>
      <c r="BX1922" s="2"/>
      <c r="BY1922" s="2"/>
      <c r="BZ1922" s="2"/>
      <c r="CA1922" s="2"/>
      <c r="CB1922" s="2"/>
      <c r="CC1922" s="2"/>
      <c r="CD1922" s="2"/>
      <c r="CE1922" s="2"/>
      <c r="CF1922" s="2"/>
      <c r="CG1922" s="2"/>
      <c r="CH1922" s="2"/>
      <c r="CI1922" s="2"/>
      <c r="CJ1922" s="2"/>
      <c r="CK1922" s="2"/>
      <c r="CL1922" s="2"/>
      <c r="CM1922" s="2"/>
      <c r="CN1922" s="2"/>
      <c r="CO1922" s="2"/>
      <c r="CP1922" s="2"/>
      <c r="CQ1922" s="2"/>
      <c r="CR1922" s="2"/>
      <c r="CS1922" s="2"/>
      <c r="CT1922" s="2"/>
      <c r="CU1922" s="2"/>
      <c r="CV1922" s="2"/>
      <c r="CW1922" s="2"/>
      <c r="CX1922" s="2"/>
      <c r="CY1922" s="2"/>
      <c r="CZ1922" s="2"/>
      <c r="DA1922" s="2"/>
      <c r="DB1922" s="2"/>
      <c r="DC1922" s="2"/>
      <c r="DD1922" s="2"/>
      <c r="DE1922" s="2"/>
      <c r="DF1922" s="2"/>
      <c r="DG1922" s="2"/>
      <c r="DH1922" s="2"/>
      <c r="DI1922" s="2"/>
      <c r="DJ1922" s="2"/>
      <c r="DK1922" s="2"/>
      <c r="DL1922" s="2"/>
      <c r="DM1922" s="2"/>
      <c r="DN1922" s="2"/>
      <c r="DO1922" s="2"/>
      <c r="DP1922" s="2"/>
      <c r="DQ1922" s="2"/>
      <c r="DR1922" s="2"/>
      <c r="DS1922" s="2"/>
      <c r="DT1922" s="2"/>
      <c r="DU1922" s="2"/>
      <c r="DV1922" s="2"/>
      <c r="DW1922" s="2"/>
      <c r="DX1922" s="2"/>
      <c r="DY1922" s="2"/>
      <c r="DZ1922" s="2"/>
      <c r="EA1922" s="2"/>
      <c r="EB1922" s="2"/>
      <c r="EC1922" s="2"/>
      <c r="ED1922" s="2"/>
      <c r="EE1922" s="2"/>
      <c r="EF1922" s="2"/>
      <c r="EG1922" s="2"/>
      <c r="EH1922" s="2"/>
      <c r="EI1922" s="2"/>
      <c r="EJ1922" s="2"/>
      <c r="EK1922" s="2"/>
      <c r="EL1922" s="2"/>
      <c r="EM1922" s="2"/>
      <c r="EN1922" s="2"/>
      <c r="EO1922" s="2"/>
      <c r="EP1922" s="2"/>
      <c r="EQ1922" s="2"/>
      <c r="ER1922" s="2"/>
      <c r="ES1922" s="2"/>
      <c r="ET1922" s="2"/>
      <c r="EU1922" s="2"/>
      <c r="EV1922" s="2"/>
      <c r="EW1922" s="2"/>
      <c r="EX1922" s="2"/>
      <c r="EY1922" s="2"/>
      <c r="EZ1922" s="2"/>
      <c r="FA1922" s="2"/>
      <c r="FB1922" s="2"/>
      <c r="FC1922" s="2"/>
    </row>
    <row r="1923" spans="1:159" s="4" customFormat="1">
      <c r="A1923" s="50" t="s">
        <v>2406</v>
      </c>
      <c r="B1923" s="59" t="s">
        <v>2773</v>
      </c>
      <c r="C1923" s="60">
        <v>3069</v>
      </c>
      <c r="D1923" s="59" t="s">
        <v>2029</v>
      </c>
      <c r="E1923" s="78" t="str">
        <f>IFERROR(VLOOKUP($C1923,'2025-26 School Level AAFTE'!$C$2:$L$2349,9,FALSE), "No")</f>
        <v>No</v>
      </c>
      <c r="F1923" s="67">
        <f>IFERROR(VLOOKUP($C1923,'2025-26 School Level AAFTE'!$C$2:$J$2349,8,FALSE), 0)</f>
        <v>107.25</v>
      </c>
      <c r="G1923" s="69">
        <f>IFERROR(IF(E1923= "yes",VLOOKUP(C1923,Summary!$B:$I,6,0),0),0)</f>
        <v>0</v>
      </c>
      <c r="H1923" s="68">
        <f t="shared" si="321"/>
        <v>0</v>
      </c>
      <c r="I1923" s="110">
        <f>VLOOKUP($A1923,'2026-27 Salary &amp; Benefits'!$A:$I,3,FALSE)</f>
        <v>1</v>
      </c>
      <c r="J1923" s="110">
        <f>VLOOKUP($A1923,'2026-27 Salary &amp; Benefits'!$A:$I,4,FALSE)</f>
        <v>1</v>
      </c>
      <c r="K1923" s="101">
        <f t="shared" si="322"/>
        <v>0</v>
      </c>
      <c r="L1923" s="100">
        <f t="shared" si="323"/>
        <v>0</v>
      </c>
      <c r="M1923" s="102">
        <f>'2026-27 Salary &amp; Benefits'!$E$6</f>
        <v>78209</v>
      </c>
      <c r="N1923" s="102">
        <f>'2026-27 Salary &amp; Benefits'!$F$6</f>
        <v>82248</v>
      </c>
      <c r="O1923" s="7">
        <f t="shared" si="324"/>
        <v>0</v>
      </c>
      <c r="P1923" s="7">
        <f t="shared" si="325"/>
        <v>0</v>
      </c>
      <c r="Q1923" s="7">
        <f>'2026-27 Salary &amp; Benefits'!G$6</f>
        <v>16817.759999999998</v>
      </c>
      <c r="R1923" s="103">
        <f>'2026-27 Salary &amp; Benefits'!H$6</f>
        <v>0.16020000000000001</v>
      </c>
      <c r="S1923" s="103">
        <f>'2026-27 Salary &amp; Benefits'!I$6</f>
        <v>0.15390000000000001</v>
      </c>
      <c r="T1923" s="7">
        <f t="shared" si="326"/>
        <v>0</v>
      </c>
      <c r="U1923" s="7">
        <f t="shared" si="327"/>
        <v>0</v>
      </c>
      <c r="V1923" s="7">
        <f t="shared" si="328"/>
        <v>0</v>
      </c>
      <c r="W1923" s="7">
        <f t="shared" si="329"/>
        <v>0</v>
      </c>
      <c r="X1923" s="18">
        <f t="shared" si="330"/>
        <v>0</v>
      </c>
      <c r="Y1923" s="2"/>
      <c r="Z1923" s="2"/>
      <c r="AA1923" s="2"/>
      <c r="AB1923" s="2"/>
      <c r="AC1923" s="2"/>
      <c r="AD1923" s="2"/>
      <c r="AE1923" s="2"/>
      <c r="AF1923" s="2"/>
      <c r="AG1923" s="2"/>
      <c r="AH1923" s="2"/>
      <c r="AI1923" s="2"/>
      <c r="AJ1923" s="2"/>
      <c r="AK1923" s="2"/>
      <c r="AL1923" s="2"/>
      <c r="AM1923" s="2"/>
      <c r="AN1923" s="2"/>
      <c r="AO1923" s="2"/>
      <c r="AP1923" s="2"/>
      <c r="AQ1923" s="2"/>
      <c r="AR1923" s="2"/>
      <c r="AS1923" s="2"/>
      <c r="AT1923" s="2"/>
      <c r="AU1923" s="2"/>
      <c r="AV1923" s="2"/>
      <c r="AW1923" s="2"/>
      <c r="AX1923" s="2"/>
      <c r="AY1923" s="2"/>
      <c r="AZ1923" s="2"/>
      <c r="BA1923" s="2"/>
      <c r="BB1923" s="2"/>
      <c r="BC1923" s="2"/>
      <c r="BD1923" s="2"/>
      <c r="BE1923" s="2"/>
      <c r="BF1923" s="2"/>
      <c r="BG1923" s="2"/>
      <c r="BH1923" s="2"/>
      <c r="BI1923" s="2"/>
      <c r="BJ1923" s="2"/>
      <c r="BK1923" s="2"/>
      <c r="BL1923" s="2"/>
      <c r="BM1923" s="2"/>
      <c r="BN1923" s="2"/>
      <c r="BO1923" s="2"/>
      <c r="BP1923" s="2"/>
      <c r="BQ1923" s="2"/>
      <c r="BR1923" s="2"/>
      <c r="BS1923" s="2"/>
      <c r="BT1923" s="2"/>
      <c r="BU1923" s="2"/>
      <c r="BV1923" s="2"/>
      <c r="BW1923" s="2"/>
      <c r="BX1923" s="2"/>
      <c r="BY1923" s="2"/>
      <c r="BZ1923" s="2"/>
      <c r="CA1923" s="2"/>
      <c r="CB1923" s="2"/>
      <c r="CC1923" s="2"/>
      <c r="CD1923" s="2"/>
      <c r="CE1923" s="2"/>
      <c r="CF1923" s="2"/>
      <c r="CG1923" s="2"/>
      <c r="CH1923" s="2"/>
      <c r="CI1923" s="2"/>
      <c r="CJ1923" s="2"/>
      <c r="CK1923" s="2"/>
      <c r="CL1923" s="2"/>
      <c r="CM1923" s="2"/>
      <c r="CN1923" s="2"/>
      <c r="CO1923" s="2"/>
      <c r="CP1923" s="2"/>
      <c r="CQ1923" s="2"/>
      <c r="CR1923" s="2"/>
      <c r="CS1923" s="2"/>
      <c r="CT1923" s="2"/>
      <c r="CU1923" s="2"/>
      <c r="CV1923" s="2"/>
      <c r="CW1923" s="2"/>
      <c r="CX1923" s="2"/>
      <c r="CY1923" s="2"/>
      <c r="CZ1923" s="2"/>
      <c r="DA1923" s="2"/>
      <c r="DB1923" s="2"/>
      <c r="DC1923" s="2"/>
      <c r="DD1923" s="2"/>
      <c r="DE1923" s="2"/>
      <c r="DF1923" s="2"/>
      <c r="DG1923" s="2"/>
      <c r="DH1923" s="2"/>
      <c r="DI1923" s="2"/>
      <c r="DJ1923" s="2"/>
      <c r="DK1923" s="2"/>
      <c r="DL1923" s="2"/>
      <c r="DM1923" s="2"/>
      <c r="DN1923" s="2"/>
      <c r="DO1923" s="2"/>
      <c r="DP1923" s="2"/>
      <c r="DQ1923" s="2"/>
      <c r="DR1923" s="2"/>
      <c r="DS1923" s="2"/>
      <c r="DT1923" s="2"/>
      <c r="DU1923" s="2"/>
      <c r="DV1923" s="2"/>
      <c r="DW1923" s="2"/>
      <c r="DX1923" s="2"/>
      <c r="DY1923" s="2"/>
      <c r="DZ1923" s="2"/>
      <c r="EA1923" s="2"/>
      <c r="EB1923" s="2"/>
      <c r="EC1923" s="2"/>
      <c r="ED1923" s="2"/>
      <c r="EE1923" s="2"/>
      <c r="EF1923" s="2"/>
      <c r="EG1923" s="2"/>
      <c r="EH1923" s="2"/>
      <c r="EI1923" s="2"/>
      <c r="EJ1923" s="2"/>
      <c r="EK1923" s="2"/>
      <c r="EL1923" s="2"/>
      <c r="EM1923" s="2"/>
      <c r="EN1923" s="2"/>
      <c r="EO1923" s="2"/>
      <c r="EP1923" s="2"/>
      <c r="EQ1923" s="2"/>
      <c r="ER1923" s="2"/>
      <c r="ES1923" s="2"/>
      <c r="ET1923" s="2"/>
      <c r="EU1923" s="2"/>
      <c r="EV1923" s="2"/>
      <c r="EW1923" s="2"/>
      <c r="EX1923" s="2"/>
      <c r="EY1923" s="2"/>
      <c r="EZ1923" s="2"/>
      <c r="FA1923" s="2"/>
      <c r="FB1923" s="2"/>
      <c r="FC1923" s="2"/>
    </row>
    <row r="1924" spans="1:159" s="4" customFormat="1">
      <c r="A1924" s="50" t="s">
        <v>2406</v>
      </c>
      <c r="B1924" s="59" t="s">
        <v>2773</v>
      </c>
      <c r="C1924" s="60">
        <v>3068</v>
      </c>
      <c r="D1924" s="59" t="s">
        <v>2028</v>
      </c>
      <c r="E1924" s="78" t="str">
        <f>IFERROR(VLOOKUP($C1924,'2025-26 School Level AAFTE'!$C$2:$L$2349,9,FALSE), "No")</f>
        <v>Yes</v>
      </c>
      <c r="F1924" s="67">
        <f>IFERROR(VLOOKUP($C1924,'2025-26 School Level AAFTE'!$C$2:$J$2349,8,FALSE), 0)</f>
        <v>43.010000000000005</v>
      </c>
      <c r="G1924" s="69">
        <f>IFERROR(IF(E1924= "yes",VLOOKUP(C1924,Summary!$B:$I,6,0),0),0)</f>
        <v>0</v>
      </c>
      <c r="H1924" s="68">
        <f t="shared" si="321"/>
        <v>43.010000000000005</v>
      </c>
      <c r="I1924" s="110">
        <f>VLOOKUP($A1924,'2026-27 Salary &amp; Benefits'!$A:$I,3,FALSE)</f>
        <v>1</v>
      </c>
      <c r="J1924" s="110">
        <f>VLOOKUP($A1924,'2026-27 Salary &amp; Benefits'!$A:$I,4,FALSE)</f>
        <v>1</v>
      </c>
      <c r="K1924" s="101">
        <f t="shared" si="322"/>
        <v>43.010000000000005</v>
      </c>
      <c r="L1924" s="100">
        <f t="shared" si="323"/>
        <v>0.126</v>
      </c>
      <c r="M1924" s="102">
        <f>'2026-27 Salary &amp; Benefits'!$E$6</f>
        <v>78209</v>
      </c>
      <c r="N1924" s="102">
        <f>'2026-27 Salary &amp; Benefits'!$F$6</f>
        <v>82248</v>
      </c>
      <c r="O1924" s="7">
        <f t="shared" si="324"/>
        <v>9854.33</v>
      </c>
      <c r="P1924" s="7">
        <f t="shared" si="325"/>
        <v>508.92000000000007</v>
      </c>
      <c r="Q1924" s="7">
        <f>'2026-27 Salary &amp; Benefits'!G$6</f>
        <v>16817.759999999998</v>
      </c>
      <c r="R1924" s="103">
        <f>'2026-27 Salary &amp; Benefits'!H$6</f>
        <v>0.16020000000000001</v>
      </c>
      <c r="S1924" s="103">
        <f>'2026-27 Salary &amp; Benefits'!I$6</f>
        <v>0.15390000000000001</v>
      </c>
      <c r="T1924" s="7">
        <f t="shared" si="326"/>
        <v>3776.02</v>
      </c>
      <c r="U1924" s="7">
        <f t="shared" si="327"/>
        <v>172.72</v>
      </c>
      <c r="V1924" s="7">
        <f t="shared" si="328"/>
        <v>26.58</v>
      </c>
      <c r="W1924" s="7">
        <f t="shared" si="329"/>
        <v>199.3</v>
      </c>
      <c r="X1924" s="18">
        <f t="shared" si="330"/>
        <v>14338.57</v>
      </c>
      <c r="Y1924" s="2"/>
      <c r="Z1924" s="2"/>
      <c r="AA1924" s="2"/>
      <c r="AB1924" s="2"/>
      <c r="AC1924" s="2"/>
      <c r="AD1924" s="2"/>
      <c r="AE1924" s="2"/>
      <c r="AF1924" s="2"/>
      <c r="AG1924" s="2"/>
      <c r="AH1924" s="2"/>
      <c r="AI1924" s="2"/>
      <c r="AJ1924" s="2"/>
      <c r="AK1924" s="2"/>
      <c r="AL1924" s="2"/>
      <c r="AM1924" s="2"/>
      <c r="AN1924" s="2"/>
      <c r="AO1924" s="2"/>
      <c r="AP1924" s="2"/>
      <c r="AQ1924" s="2"/>
      <c r="AR1924" s="2"/>
      <c r="AS1924" s="2"/>
      <c r="AT1924" s="2"/>
      <c r="AU1924" s="2"/>
      <c r="AV1924" s="2"/>
      <c r="AW1924" s="2"/>
      <c r="AX1924" s="2"/>
      <c r="AY1924" s="2"/>
      <c r="AZ1924" s="2"/>
      <c r="BA1924" s="2"/>
      <c r="BB1924" s="2"/>
      <c r="BC1924" s="2"/>
      <c r="BD1924" s="2"/>
      <c r="BE1924" s="2"/>
      <c r="BF1924" s="2"/>
      <c r="BG1924" s="2"/>
      <c r="BH1924" s="2"/>
      <c r="BI1924" s="2"/>
      <c r="BJ1924" s="2"/>
      <c r="BK1924" s="2"/>
      <c r="BL1924" s="2"/>
      <c r="BM1924" s="2"/>
      <c r="BN1924" s="2"/>
      <c r="BO1924" s="2"/>
      <c r="BP1924" s="2"/>
      <c r="BQ1924" s="2"/>
      <c r="BR1924" s="2"/>
      <c r="BS1924" s="2"/>
      <c r="BT1924" s="2"/>
      <c r="BU1924" s="2"/>
      <c r="BV1924" s="2"/>
      <c r="BW1924" s="2"/>
      <c r="BX1924" s="2"/>
      <c r="BY1924" s="2"/>
      <c r="BZ1924" s="2"/>
      <c r="CA1924" s="2"/>
      <c r="CB1924" s="2"/>
      <c r="CC1924" s="2"/>
      <c r="CD1924" s="2"/>
      <c r="CE1924" s="2"/>
      <c r="CF1924" s="2"/>
      <c r="CG1924" s="2"/>
      <c r="CH1924" s="2"/>
      <c r="CI1924" s="2"/>
      <c r="CJ1924" s="2"/>
      <c r="CK1924" s="2"/>
      <c r="CL1924" s="2"/>
      <c r="CM1924" s="2"/>
      <c r="CN1924" s="2"/>
      <c r="CO1924" s="2"/>
      <c r="CP1924" s="2"/>
      <c r="CQ1924" s="2"/>
      <c r="CR1924" s="2"/>
      <c r="CS1924" s="2"/>
      <c r="CT1924" s="2"/>
      <c r="CU1924" s="2"/>
      <c r="CV1924" s="2"/>
      <c r="CW1924" s="2"/>
      <c r="CX1924" s="2"/>
      <c r="CY1924" s="2"/>
      <c r="CZ1924" s="2"/>
      <c r="DA1924" s="2"/>
      <c r="DB1924" s="2"/>
      <c r="DC1924" s="2"/>
      <c r="DD1924" s="2"/>
      <c r="DE1924" s="2"/>
      <c r="DF1924" s="2"/>
      <c r="DG1924" s="2"/>
      <c r="DH1924" s="2"/>
      <c r="DI1924" s="2"/>
      <c r="DJ1924" s="2"/>
      <c r="DK1924" s="2"/>
      <c r="DL1924" s="2"/>
      <c r="DM1924" s="2"/>
      <c r="DN1924" s="2"/>
      <c r="DO1924" s="2"/>
      <c r="DP1924" s="2"/>
      <c r="DQ1924" s="2"/>
      <c r="DR1924" s="2"/>
      <c r="DS1924" s="2"/>
      <c r="DT1924" s="2"/>
      <c r="DU1924" s="2"/>
      <c r="DV1924" s="2"/>
      <c r="DW1924" s="2"/>
      <c r="DX1924" s="2"/>
      <c r="DY1924" s="2"/>
      <c r="DZ1924" s="2"/>
      <c r="EA1924" s="2"/>
      <c r="EB1924" s="2"/>
      <c r="EC1924" s="2"/>
      <c r="ED1924" s="2"/>
      <c r="EE1924" s="2"/>
      <c r="EF1924" s="2"/>
      <c r="EG1924" s="2"/>
      <c r="EH1924" s="2"/>
      <c r="EI1924" s="2"/>
      <c r="EJ1924" s="2"/>
      <c r="EK1924" s="2"/>
      <c r="EL1924" s="2"/>
      <c r="EM1924" s="2"/>
      <c r="EN1924" s="2"/>
      <c r="EO1924" s="2"/>
      <c r="EP1924" s="2"/>
      <c r="EQ1924" s="2"/>
      <c r="ER1924" s="2"/>
      <c r="ES1924" s="2"/>
      <c r="ET1924" s="2"/>
      <c r="EU1924" s="2"/>
      <c r="EV1924" s="2"/>
      <c r="EW1924" s="2"/>
      <c r="EX1924" s="2"/>
      <c r="EY1924" s="2"/>
      <c r="EZ1924" s="2"/>
      <c r="FA1924" s="2"/>
      <c r="FB1924" s="2"/>
      <c r="FC1924" s="2"/>
    </row>
    <row r="1925" spans="1:159" s="4" customFormat="1">
      <c r="A1925" s="50" t="s">
        <v>2342</v>
      </c>
      <c r="B1925" s="59" t="s">
        <v>2774</v>
      </c>
      <c r="C1925" s="60">
        <v>4513</v>
      </c>
      <c r="D1925" s="59" t="s">
        <v>1653</v>
      </c>
      <c r="E1925" s="78" t="str">
        <f>IFERROR(VLOOKUP($C1925,'2025-26 School Level AAFTE'!$C$2:$L$2349,9,FALSE), "No")</f>
        <v>No</v>
      </c>
      <c r="F1925" s="67">
        <f>IFERROR(VLOOKUP($C1925,'2025-26 School Level AAFTE'!$C$2:$J$2349,8,FALSE), 0)</f>
        <v>428.9</v>
      </c>
      <c r="G1925" s="69">
        <f>IFERROR(IF(E1925= "yes",VLOOKUP(C1925,Summary!$B:$I,6,0),0),0)</f>
        <v>0</v>
      </c>
      <c r="H1925" s="68">
        <f t="shared" si="321"/>
        <v>0</v>
      </c>
      <c r="I1925" s="110">
        <f>VLOOKUP($A1925,'2026-27 Salary &amp; Benefits'!$A:$I,3,FALSE)</f>
        <v>1.1200000000000001</v>
      </c>
      <c r="J1925" s="110">
        <f>VLOOKUP($A1925,'2026-27 Salary &amp; Benefits'!$A:$I,4,FALSE)</f>
        <v>1.1600000000000001</v>
      </c>
      <c r="K1925" s="101">
        <f t="shared" si="322"/>
        <v>0</v>
      </c>
      <c r="L1925" s="100">
        <f t="shared" si="323"/>
        <v>0</v>
      </c>
      <c r="M1925" s="102">
        <f>'2026-27 Salary &amp; Benefits'!$E$6</f>
        <v>78209</v>
      </c>
      <c r="N1925" s="102">
        <f>'2026-27 Salary &amp; Benefits'!$F$6</f>
        <v>82248</v>
      </c>
      <c r="O1925" s="7">
        <f t="shared" si="324"/>
        <v>0</v>
      </c>
      <c r="P1925" s="7">
        <f t="shared" si="325"/>
        <v>0</v>
      </c>
      <c r="Q1925" s="7">
        <f>'2026-27 Salary &amp; Benefits'!G$6</f>
        <v>16817.759999999998</v>
      </c>
      <c r="R1925" s="103">
        <f>'2026-27 Salary &amp; Benefits'!H$6</f>
        <v>0.16020000000000001</v>
      </c>
      <c r="S1925" s="103">
        <f>'2026-27 Salary &amp; Benefits'!I$6</f>
        <v>0.15390000000000001</v>
      </c>
      <c r="T1925" s="7">
        <f t="shared" si="326"/>
        <v>0</v>
      </c>
      <c r="U1925" s="7">
        <f t="shared" si="327"/>
        <v>0</v>
      </c>
      <c r="V1925" s="7">
        <f t="shared" si="328"/>
        <v>0</v>
      </c>
      <c r="W1925" s="7">
        <f t="shared" si="329"/>
        <v>0</v>
      </c>
      <c r="X1925" s="18">
        <f t="shared" si="330"/>
        <v>0</v>
      </c>
      <c r="Y1925" s="2"/>
      <c r="Z1925" s="2"/>
      <c r="AA1925" s="2"/>
      <c r="AB1925" s="2"/>
      <c r="AC1925" s="2"/>
      <c r="AD1925" s="2"/>
      <c r="AE1925" s="2"/>
      <c r="AF1925" s="2"/>
      <c r="AG1925" s="2"/>
      <c r="AH1925" s="2"/>
      <c r="AI1925" s="2"/>
      <c r="AJ1925" s="2"/>
      <c r="AK1925" s="2"/>
      <c r="AL1925" s="2"/>
      <c r="AM1925" s="2"/>
      <c r="AN1925" s="2"/>
      <c r="AO1925" s="2"/>
      <c r="AP1925" s="2"/>
      <c r="AQ1925" s="2"/>
      <c r="AR1925" s="2"/>
      <c r="AS1925" s="2"/>
      <c r="AT1925" s="2"/>
      <c r="AU1925" s="2"/>
      <c r="AV1925" s="2"/>
      <c r="AW1925" s="2"/>
      <c r="AX1925" s="2"/>
      <c r="AY1925" s="2"/>
      <c r="AZ1925" s="2"/>
      <c r="BA1925" s="2"/>
      <c r="BB1925" s="2"/>
      <c r="BC1925" s="2"/>
      <c r="BD1925" s="2"/>
      <c r="BE1925" s="2"/>
      <c r="BF1925" s="2"/>
      <c r="BG1925" s="2"/>
      <c r="BH1925" s="2"/>
      <c r="BI1925" s="2"/>
      <c r="BJ1925" s="2"/>
      <c r="BK1925" s="2"/>
      <c r="BL1925" s="2"/>
      <c r="BM1925" s="2"/>
      <c r="BN1925" s="2"/>
      <c r="BO1925" s="2"/>
      <c r="BP1925" s="2"/>
      <c r="BQ1925" s="2"/>
      <c r="BR1925" s="2"/>
      <c r="BS1925" s="2"/>
      <c r="BT1925" s="2"/>
      <c r="BU1925" s="2"/>
      <c r="BV1925" s="2"/>
      <c r="BW1925" s="2"/>
      <c r="BX1925" s="2"/>
      <c r="BY1925" s="2"/>
      <c r="BZ1925" s="2"/>
      <c r="CA1925" s="2"/>
      <c r="CB1925" s="2"/>
      <c r="CC1925" s="2"/>
      <c r="CD1925" s="2"/>
      <c r="CE1925" s="2"/>
      <c r="CF1925" s="2"/>
      <c r="CG1925" s="2"/>
      <c r="CH1925" s="2"/>
      <c r="CI1925" s="2"/>
      <c r="CJ1925" s="2"/>
      <c r="CK1925" s="2"/>
      <c r="CL1925" s="2"/>
      <c r="CM1925" s="2"/>
      <c r="CN1925" s="2"/>
      <c r="CO1925" s="2"/>
      <c r="CP1925" s="2"/>
      <c r="CQ1925" s="2"/>
      <c r="CR1925" s="2"/>
      <c r="CS1925" s="2"/>
      <c r="CT1925" s="2"/>
      <c r="CU1925" s="2"/>
      <c r="CV1925" s="2"/>
      <c r="CW1925" s="2"/>
      <c r="CX1925" s="2"/>
      <c r="CY1925" s="2"/>
      <c r="CZ1925" s="2"/>
      <c r="DA1925" s="2"/>
      <c r="DB1925" s="2"/>
      <c r="DC1925" s="2"/>
      <c r="DD1925" s="2"/>
      <c r="DE1925" s="2"/>
      <c r="DF1925" s="2"/>
      <c r="DG1925" s="2"/>
      <c r="DH1925" s="2"/>
      <c r="DI1925" s="2"/>
      <c r="DJ1925" s="2"/>
      <c r="DK1925" s="2"/>
      <c r="DL1925" s="2"/>
      <c r="DM1925" s="2"/>
      <c r="DN1925" s="2"/>
      <c r="DO1925" s="2"/>
      <c r="DP1925" s="2"/>
      <c r="DQ1925" s="2"/>
      <c r="DR1925" s="2"/>
      <c r="DS1925" s="2"/>
      <c r="DT1925" s="2"/>
      <c r="DU1925" s="2"/>
      <c r="DV1925" s="2"/>
      <c r="DW1925" s="2"/>
      <c r="DX1925" s="2"/>
      <c r="DY1925" s="2"/>
      <c r="DZ1925" s="2"/>
      <c r="EA1925" s="2"/>
      <c r="EB1925" s="2"/>
      <c r="EC1925" s="2"/>
      <c r="ED1925" s="2"/>
      <c r="EE1925" s="2"/>
      <c r="EF1925" s="2"/>
      <c r="EG1925" s="2"/>
      <c r="EH1925" s="2"/>
      <c r="EI1925" s="2"/>
      <c r="EJ1925" s="2"/>
      <c r="EK1925" s="2"/>
      <c r="EL1925" s="2"/>
      <c r="EM1925" s="2"/>
      <c r="EN1925" s="2"/>
      <c r="EO1925" s="2"/>
      <c r="EP1925" s="2"/>
      <c r="EQ1925" s="2"/>
      <c r="ER1925" s="2"/>
      <c r="ES1925" s="2"/>
      <c r="ET1925" s="2"/>
      <c r="EU1925" s="2"/>
      <c r="EV1925" s="2"/>
      <c r="EW1925" s="2"/>
      <c r="EX1925" s="2"/>
      <c r="EY1925" s="2"/>
      <c r="EZ1925" s="2"/>
      <c r="FA1925" s="2"/>
      <c r="FB1925" s="2"/>
      <c r="FC1925" s="2"/>
    </row>
    <row r="1926" spans="1:159" s="4" customFormat="1">
      <c r="A1926" s="50" t="s">
        <v>2342</v>
      </c>
      <c r="B1926" s="59" t="s">
        <v>2774</v>
      </c>
      <c r="C1926" s="60">
        <v>4553</v>
      </c>
      <c r="D1926" s="59" t="s">
        <v>1655</v>
      </c>
      <c r="E1926" s="78" t="str">
        <f>IFERROR(VLOOKUP($C1926,'2025-26 School Level AAFTE'!$C$2:$L$2349,9,FALSE), "No")</f>
        <v>No</v>
      </c>
      <c r="F1926" s="67">
        <f>IFERROR(VLOOKUP($C1926,'2025-26 School Level AAFTE'!$C$2:$J$2349,8,FALSE), 0)</f>
        <v>347.47</v>
      </c>
      <c r="G1926" s="69">
        <f>IFERROR(IF(E1926= "yes",VLOOKUP(C1926,Summary!$B:$I,6,0),0),0)</f>
        <v>0</v>
      </c>
      <c r="H1926" s="68">
        <f t="shared" si="321"/>
        <v>0</v>
      </c>
      <c r="I1926" s="110">
        <f>VLOOKUP($A1926,'2026-27 Salary &amp; Benefits'!$A:$I,3,FALSE)</f>
        <v>1.1200000000000001</v>
      </c>
      <c r="J1926" s="110">
        <f>VLOOKUP($A1926,'2026-27 Salary &amp; Benefits'!$A:$I,4,FALSE)</f>
        <v>1.1600000000000001</v>
      </c>
      <c r="K1926" s="101">
        <f t="shared" si="322"/>
        <v>0</v>
      </c>
      <c r="L1926" s="100">
        <f t="shared" si="323"/>
        <v>0</v>
      </c>
      <c r="M1926" s="102">
        <f>'2026-27 Salary &amp; Benefits'!$E$6</f>
        <v>78209</v>
      </c>
      <c r="N1926" s="102">
        <f>'2026-27 Salary &amp; Benefits'!$F$6</f>
        <v>82248</v>
      </c>
      <c r="O1926" s="7">
        <f t="shared" si="324"/>
        <v>0</v>
      </c>
      <c r="P1926" s="7">
        <f t="shared" si="325"/>
        <v>0</v>
      </c>
      <c r="Q1926" s="7">
        <f>'2026-27 Salary &amp; Benefits'!G$6</f>
        <v>16817.759999999998</v>
      </c>
      <c r="R1926" s="103">
        <f>'2026-27 Salary &amp; Benefits'!H$6</f>
        <v>0.16020000000000001</v>
      </c>
      <c r="S1926" s="103">
        <f>'2026-27 Salary &amp; Benefits'!I$6</f>
        <v>0.15390000000000001</v>
      </c>
      <c r="T1926" s="7">
        <f t="shared" si="326"/>
        <v>0</v>
      </c>
      <c r="U1926" s="7">
        <f t="shared" si="327"/>
        <v>0</v>
      </c>
      <c r="V1926" s="7">
        <f t="shared" si="328"/>
        <v>0</v>
      </c>
      <c r="W1926" s="7">
        <f t="shared" si="329"/>
        <v>0</v>
      </c>
      <c r="X1926" s="18">
        <f t="shared" si="330"/>
        <v>0</v>
      </c>
      <c r="Y1926" s="2"/>
      <c r="Z1926" s="2"/>
      <c r="AA1926" s="2"/>
      <c r="AB1926" s="2"/>
      <c r="AC1926" s="2"/>
      <c r="AD1926" s="2"/>
      <c r="AE1926" s="2"/>
      <c r="AF1926" s="2"/>
      <c r="AG1926" s="2"/>
      <c r="AH1926" s="2"/>
      <c r="AI1926" s="2"/>
      <c r="AJ1926" s="2"/>
      <c r="AK1926" s="2"/>
      <c r="AL1926" s="2"/>
      <c r="AM1926" s="2"/>
      <c r="AN1926" s="2"/>
      <c r="AO1926" s="2"/>
      <c r="AP1926" s="2"/>
      <c r="AQ1926" s="2"/>
      <c r="AR1926" s="2"/>
      <c r="AS1926" s="2"/>
      <c r="AT1926" s="2"/>
      <c r="AU1926" s="2"/>
      <c r="AV1926" s="2"/>
      <c r="AW1926" s="2"/>
      <c r="AX1926" s="2"/>
      <c r="AY1926" s="2"/>
      <c r="AZ1926" s="2"/>
      <c r="BA1926" s="2"/>
      <c r="BB1926" s="2"/>
      <c r="BC1926" s="2"/>
      <c r="BD1926" s="2"/>
      <c r="BE1926" s="2"/>
      <c r="BF1926" s="2"/>
      <c r="BG1926" s="2"/>
      <c r="BH1926" s="2"/>
      <c r="BI1926" s="2"/>
      <c r="BJ1926" s="2"/>
      <c r="BK1926" s="2"/>
      <c r="BL1926" s="2"/>
      <c r="BM1926" s="2"/>
      <c r="BN1926" s="2"/>
      <c r="BO1926" s="2"/>
      <c r="BP1926" s="2"/>
      <c r="BQ1926" s="2"/>
      <c r="BR1926" s="2"/>
      <c r="BS1926" s="2"/>
      <c r="BT1926" s="2"/>
      <c r="BU1926" s="2"/>
      <c r="BV1926" s="2"/>
      <c r="BW1926" s="2"/>
      <c r="BX1926" s="2"/>
      <c r="BY1926" s="2"/>
      <c r="BZ1926" s="2"/>
      <c r="CA1926" s="2"/>
      <c r="CB1926" s="2"/>
      <c r="CC1926" s="2"/>
      <c r="CD1926" s="2"/>
      <c r="CE1926" s="2"/>
      <c r="CF1926" s="2"/>
      <c r="CG1926" s="2"/>
      <c r="CH1926" s="2"/>
      <c r="CI1926" s="2"/>
      <c r="CJ1926" s="2"/>
      <c r="CK1926" s="2"/>
      <c r="CL1926" s="2"/>
      <c r="CM1926" s="2"/>
      <c r="CN1926" s="2"/>
      <c r="CO1926" s="2"/>
      <c r="CP1926" s="2"/>
      <c r="CQ1926" s="2"/>
      <c r="CR1926" s="2"/>
      <c r="CS1926" s="2"/>
      <c r="CT1926" s="2"/>
      <c r="CU1926" s="2"/>
      <c r="CV1926" s="2"/>
      <c r="CW1926" s="2"/>
      <c r="CX1926" s="2"/>
      <c r="CY1926" s="2"/>
      <c r="CZ1926" s="2"/>
      <c r="DA1926" s="2"/>
      <c r="DB1926" s="2"/>
      <c r="DC1926" s="2"/>
      <c r="DD1926" s="2"/>
      <c r="DE1926" s="2"/>
      <c r="DF1926" s="2"/>
      <c r="DG1926" s="2"/>
      <c r="DH1926" s="2"/>
      <c r="DI1926" s="2"/>
      <c r="DJ1926" s="2"/>
      <c r="DK1926" s="2"/>
      <c r="DL1926" s="2"/>
      <c r="DM1926" s="2"/>
      <c r="DN1926" s="2"/>
      <c r="DO1926" s="2"/>
      <c r="DP1926" s="2"/>
      <c r="DQ1926" s="2"/>
      <c r="DR1926" s="2"/>
      <c r="DS1926" s="2"/>
      <c r="DT1926" s="2"/>
      <c r="DU1926" s="2"/>
      <c r="DV1926" s="2"/>
      <c r="DW1926" s="2"/>
      <c r="DX1926" s="2"/>
      <c r="DY1926" s="2"/>
      <c r="DZ1926" s="2"/>
      <c r="EA1926" s="2"/>
      <c r="EB1926" s="2"/>
      <c r="EC1926" s="2"/>
      <c r="ED1926" s="2"/>
      <c r="EE1926" s="2"/>
      <c r="EF1926" s="2"/>
      <c r="EG1926" s="2"/>
      <c r="EH1926" s="2"/>
      <c r="EI1926" s="2"/>
      <c r="EJ1926" s="2"/>
      <c r="EK1926" s="2"/>
      <c r="EL1926" s="2"/>
      <c r="EM1926" s="2"/>
      <c r="EN1926" s="2"/>
      <c r="EO1926" s="2"/>
      <c r="EP1926" s="2"/>
      <c r="EQ1926" s="2"/>
      <c r="ER1926" s="2"/>
      <c r="ES1926" s="2"/>
      <c r="ET1926" s="2"/>
      <c r="EU1926" s="2"/>
      <c r="EV1926" s="2"/>
      <c r="EW1926" s="2"/>
      <c r="EX1926" s="2"/>
      <c r="EY1926" s="2"/>
      <c r="EZ1926" s="2"/>
      <c r="FA1926" s="2"/>
      <c r="FB1926" s="2"/>
      <c r="FC1926" s="2"/>
    </row>
    <row r="1927" spans="1:159" s="4" customFormat="1">
      <c r="A1927" s="50" t="s">
        <v>2342</v>
      </c>
      <c r="B1927" s="59" t="s">
        <v>2774</v>
      </c>
      <c r="C1927" s="60">
        <v>5108</v>
      </c>
      <c r="D1927" s="59" t="s">
        <v>1657</v>
      </c>
      <c r="E1927" s="78" t="str">
        <f>IFERROR(VLOOKUP($C1927,'2025-26 School Level AAFTE'!$C$2:$L$2349,9,FALSE), "No")</f>
        <v>Yes</v>
      </c>
      <c r="F1927" s="67">
        <f>IFERROR(VLOOKUP($C1927,'2025-26 School Level AAFTE'!$C$2:$J$2349,8,FALSE), 0)</f>
        <v>20</v>
      </c>
      <c r="G1927" s="69">
        <f>IFERROR(IF(E1927= "yes",VLOOKUP(C1927,Summary!$B:$I,6,0),0),0)</f>
        <v>0</v>
      </c>
      <c r="H1927" s="68">
        <f t="shared" si="321"/>
        <v>20</v>
      </c>
      <c r="I1927" s="110">
        <f>VLOOKUP($A1927,'2026-27 Salary &amp; Benefits'!$A:$I,3,FALSE)</f>
        <v>1.1200000000000001</v>
      </c>
      <c r="J1927" s="110">
        <f>VLOOKUP($A1927,'2026-27 Salary &amp; Benefits'!$A:$I,4,FALSE)</f>
        <v>1.1600000000000001</v>
      </c>
      <c r="K1927" s="101">
        <f t="shared" si="322"/>
        <v>20</v>
      </c>
      <c r="L1927" s="100">
        <f t="shared" si="323"/>
        <v>5.8999999999999997E-2</v>
      </c>
      <c r="M1927" s="102">
        <f>'2026-27 Salary &amp; Benefits'!$E$6</f>
        <v>78209</v>
      </c>
      <c r="N1927" s="102">
        <f>'2026-27 Salary &amp; Benefits'!$F$6</f>
        <v>82248</v>
      </c>
      <c r="O1927" s="7">
        <f t="shared" si="324"/>
        <v>5168.05</v>
      </c>
      <c r="P1927" s="7">
        <f t="shared" si="325"/>
        <v>461</v>
      </c>
      <c r="Q1927" s="7">
        <f>'2026-27 Salary &amp; Benefits'!G$6</f>
        <v>16817.759999999998</v>
      </c>
      <c r="R1927" s="103">
        <f>'2026-27 Salary &amp; Benefits'!H$6</f>
        <v>0.16020000000000001</v>
      </c>
      <c r="S1927" s="103">
        <f>'2026-27 Salary &amp; Benefits'!I$6</f>
        <v>0.15390000000000001</v>
      </c>
      <c r="T1927" s="7">
        <f t="shared" si="326"/>
        <v>1891.12</v>
      </c>
      <c r="U1927" s="7">
        <f t="shared" si="327"/>
        <v>93.82</v>
      </c>
      <c r="V1927" s="7">
        <f t="shared" si="328"/>
        <v>14.44</v>
      </c>
      <c r="W1927" s="7">
        <f t="shared" si="329"/>
        <v>108.25999999999999</v>
      </c>
      <c r="X1927" s="18">
        <f t="shared" si="330"/>
        <v>7628.43</v>
      </c>
      <c r="Y1927" s="2"/>
      <c r="Z1927" s="2"/>
      <c r="AA1927" s="2"/>
      <c r="AB1927" s="2"/>
      <c r="AC1927" s="2"/>
      <c r="AD1927" s="2"/>
      <c r="AE1927" s="2"/>
      <c r="AF1927" s="2"/>
      <c r="AG1927" s="2"/>
      <c r="AH1927" s="2"/>
      <c r="AI1927" s="2"/>
      <c r="AJ1927" s="2"/>
      <c r="AK1927" s="2"/>
      <c r="AL1927" s="2"/>
      <c r="AM1927" s="2"/>
      <c r="AN1927" s="2"/>
      <c r="AO1927" s="2"/>
      <c r="AP1927" s="2"/>
      <c r="AQ1927" s="2"/>
      <c r="AR1927" s="2"/>
      <c r="AS1927" s="2"/>
      <c r="AT1927" s="2"/>
      <c r="AU1927" s="2"/>
      <c r="AV1927" s="2"/>
      <c r="AW1927" s="2"/>
      <c r="AX1927" s="2"/>
      <c r="AY1927" s="2"/>
      <c r="AZ1927" s="2"/>
      <c r="BA1927" s="2"/>
      <c r="BB1927" s="2"/>
      <c r="BC1927" s="2"/>
      <c r="BD1927" s="2"/>
      <c r="BE1927" s="2"/>
      <c r="BF1927" s="2"/>
      <c r="BG1927" s="2"/>
      <c r="BH1927" s="2"/>
      <c r="BI1927" s="2"/>
      <c r="BJ1927" s="2"/>
      <c r="BK1927" s="2"/>
      <c r="BL1927" s="2"/>
      <c r="BM1927" s="2"/>
      <c r="BN1927" s="2"/>
      <c r="BO1927" s="2"/>
      <c r="BP1927" s="2"/>
      <c r="BQ1927" s="2"/>
      <c r="BR1927" s="2"/>
      <c r="BS1927" s="2"/>
      <c r="BT1927" s="2"/>
      <c r="BU1927" s="2"/>
      <c r="BV1927" s="2"/>
      <c r="BW1927" s="2"/>
      <c r="BX1927" s="2"/>
      <c r="BY1927" s="2"/>
      <c r="BZ1927" s="2"/>
      <c r="CA1927" s="2"/>
      <c r="CB1927" s="2"/>
      <c r="CC1927" s="2"/>
      <c r="CD1927" s="2"/>
      <c r="CE1927" s="2"/>
      <c r="CF1927" s="2"/>
      <c r="CG1927" s="2"/>
      <c r="CH1927" s="2"/>
      <c r="CI1927" s="2"/>
      <c r="CJ1927" s="2"/>
      <c r="CK1927" s="2"/>
      <c r="CL1927" s="2"/>
      <c r="CM1927" s="2"/>
      <c r="CN1927" s="2"/>
      <c r="CO1927" s="2"/>
      <c r="CP1927" s="2"/>
      <c r="CQ1927" s="2"/>
      <c r="CR1927" s="2"/>
      <c r="CS1927" s="2"/>
      <c r="CT1927" s="2"/>
      <c r="CU1927" s="2"/>
      <c r="CV1927" s="2"/>
      <c r="CW1927" s="2"/>
      <c r="CX1927" s="2"/>
      <c r="CY1927" s="2"/>
      <c r="CZ1927" s="2"/>
      <c r="DA1927" s="2"/>
      <c r="DB1927" s="2"/>
      <c r="DC1927" s="2"/>
      <c r="DD1927" s="2"/>
      <c r="DE1927" s="2"/>
      <c r="DF1927" s="2"/>
      <c r="DG1927" s="2"/>
      <c r="DH1927" s="2"/>
      <c r="DI1927" s="2"/>
      <c r="DJ1927" s="2"/>
      <c r="DK1927" s="2"/>
      <c r="DL1927" s="2"/>
      <c r="DM1927" s="2"/>
      <c r="DN1927" s="2"/>
      <c r="DO1927" s="2"/>
      <c r="DP1927" s="2"/>
      <c r="DQ1927" s="2"/>
      <c r="DR1927" s="2"/>
      <c r="DS1927" s="2"/>
      <c r="DT1927" s="2"/>
      <c r="DU1927" s="2"/>
      <c r="DV1927" s="2"/>
      <c r="DW1927" s="2"/>
      <c r="DX1927" s="2"/>
      <c r="DY1927" s="2"/>
      <c r="DZ1927" s="2"/>
      <c r="EA1927" s="2"/>
      <c r="EB1927" s="2"/>
      <c r="EC1927" s="2"/>
      <c r="ED1927" s="2"/>
      <c r="EE1927" s="2"/>
      <c r="EF1927" s="2"/>
      <c r="EG1927" s="2"/>
      <c r="EH1927" s="2"/>
      <c r="EI1927" s="2"/>
      <c r="EJ1927" s="2"/>
      <c r="EK1927" s="2"/>
      <c r="EL1927" s="2"/>
      <c r="EM1927" s="2"/>
      <c r="EN1927" s="2"/>
      <c r="EO1927" s="2"/>
      <c r="EP1927" s="2"/>
      <c r="EQ1927" s="2"/>
      <c r="ER1927" s="2"/>
      <c r="ES1927" s="2"/>
      <c r="ET1927" s="2"/>
      <c r="EU1927" s="2"/>
      <c r="EV1927" s="2"/>
      <c r="EW1927" s="2"/>
      <c r="EX1927" s="2"/>
      <c r="EY1927" s="2"/>
      <c r="EZ1927" s="2"/>
      <c r="FA1927" s="2"/>
      <c r="FB1927" s="2"/>
      <c r="FC1927" s="2"/>
    </row>
    <row r="1928" spans="1:159" s="4" customFormat="1">
      <c r="A1928" s="50" t="s">
        <v>2342</v>
      </c>
      <c r="B1928" s="59" t="s">
        <v>2774</v>
      </c>
      <c r="C1928" s="60">
        <v>1707</v>
      </c>
      <c r="D1928" s="59" t="s">
        <v>1647</v>
      </c>
      <c r="E1928" s="78" t="str">
        <f>IFERROR(VLOOKUP($C1928,'2025-26 School Level AAFTE'!$C$2:$L$2349,9,FALSE), "No")</f>
        <v>No</v>
      </c>
      <c r="F1928" s="67">
        <f>IFERROR(VLOOKUP($C1928,'2025-26 School Level AAFTE'!$C$2:$J$2349,8,FALSE), 0)</f>
        <v>162.26</v>
      </c>
      <c r="G1928" s="69">
        <f>IFERROR(IF(E1928= "yes",VLOOKUP(C1928,Summary!$B:$I,6,0),0),0)</f>
        <v>0</v>
      </c>
      <c r="H1928" s="68">
        <f t="shared" si="321"/>
        <v>0</v>
      </c>
      <c r="I1928" s="110">
        <f>VLOOKUP($A1928,'2026-27 Salary &amp; Benefits'!$A:$I,3,FALSE)</f>
        <v>1.1200000000000001</v>
      </c>
      <c r="J1928" s="110">
        <f>VLOOKUP($A1928,'2026-27 Salary &amp; Benefits'!$A:$I,4,FALSE)</f>
        <v>1.1600000000000001</v>
      </c>
      <c r="K1928" s="101">
        <f t="shared" si="322"/>
        <v>0</v>
      </c>
      <c r="L1928" s="100">
        <f t="shared" si="323"/>
        <v>0</v>
      </c>
      <c r="M1928" s="102">
        <f>'2026-27 Salary &amp; Benefits'!$E$6</f>
        <v>78209</v>
      </c>
      <c r="N1928" s="102">
        <f>'2026-27 Salary &amp; Benefits'!$F$6</f>
        <v>82248</v>
      </c>
      <c r="O1928" s="7">
        <f t="shared" si="324"/>
        <v>0</v>
      </c>
      <c r="P1928" s="7">
        <f t="shared" si="325"/>
        <v>0</v>
      </c>
      <c r="Q1928" s="7">
        <f>'2026-27 Salary &amp; Benefits'!G$6</f>
        <v>16817.759999999998</v>
      </c>
      <c r="R1928" s="103">
        <f>'2026-27 Salary &amp; Benefits'!H$6</f>
        <v>0.16020000000000001</v>
      </c>
      <c r="S1928" s="103">
        <f>'2026-27 Salary &amp; Benefits'!I$6</f>
        <v>0.15390000000000001</v>
      </c>
      <c r="T1928" s="7">
        <f t="shared" si="326"/>
        <v>0</v>
      </c>
      <c r="U1928" s="7">
        <f t="shared" si="327"/>
        <v>0</v>
      </c>
      <c r="V1928" s="7">
        <f t="shared" si="328"/>
        <v>0</v>
      </c>
      <c r="W1928" s="7">
        <f t="shared" si="329"/>
        <v>0</v>
      </c>
      <c r="X1928" s="18">
        <f t="shared" si="330"/>
        <v>0</v>
      </c>
      <c r="Y1928" s="2"/>
      <c r="Z1928" s="2"/>
      <c r="AA1928" s="2"/>
      <c r="AB1928" s="2"/>
      <c r="AC1928" s="2"/>
      <c r="AD1928" s="2"/>
      <c r="AE1928" s="2"/>
      <c r="AF1928" s="2"/>
      <c r="AG1928" s="2"/>
      <c r="AH1928" s="2"/>
      <c r="AI1928" s="2"/>
      <c r="AJ1928" s="2"/>
      <c r="AK1928" s="2"/>
      <c r="AL1928" s="2"/>
      <c r="AM1928" s="2"/>
      <c r="AN1928" s="2"/>
      <c r="AO1928" s="2"/>
      <c r="AP1928" s="2"/>
      <c r="AQ1928" s="2"/>
      <c r="AR1928" s="2"/>
      <c r="AS1928" s="2"/>
      <c r="AT1928" s="2"/>
      <c r="AU1928" s="2"/>
      <c r="AV1928" s="2"/>
      <c r="AW1928" s="2"/>
      <c r="AX1928" s="2"/>
      <c r="AY1928" s="2"/>
      <c r="AZ1928" s="2"/>
      <c r="BA1928" s="2"/>
      <c r="BB1928" s="2"/>
      <c r="BC1928" s="2"/>
      <c r="BD1928" s="2"/>
      <c r="BE1928" s="2"/>
      <c r="BF1928" s="2"/>
      <c r="BG1928" s="2"/>
      <c r="BH1928" s="2"/>
      <c r="BI1928" s="2"/>
      <c r="BJ1928" s="2"/>
      <c r="BK1928" s="2"/>
      <c r="BL1928" s="2"/>
      <c r="BM1928" s="2"/>
      <c r="BN1928" s="2"/>
      <c r="BO1928" s="2"/>
      <c r="BP1928" s="2"/>
      <c r="BQ1928" s="2"/>
      <c r="BR1928" s="2"/>
      <c r="BS1928" s="2"/>
      <c r="BT1928" s="2"/>
      <c r="BU1928" s="2"/>
      <c r="BV1928" s="2"/>
      <c r="BW1928" s="2"/>
      <c r="BX1928" s="2"/>
      <c r="BY1928" s="2"/>
      <c r="BZ1928" s="2"/>
      <c r="CA1928" s="2"/>
      <c r="CB1928" s="2"/>
      <c r="CC1928" s="2"/>
      <c r="CD1928" s="2"/>
      <c r="CE1928" s="2"/>
      <c r="CF1928" s="2"/>
      <c r="CG1928" s="2"/>
      <c r="CH1928" s="2"/>
      <c r="CI1928" s="2"/>
      <c r="CJ1928" s="2"/>
      <c r="CK1928" s="2"/>
      <c r="CL1928" s="2"/>
      <c r="CM1928" s="2"/>
      <c r="CN1928" s="2"/>
      <c r="CO1928" s="2"/>
      <c r="CP1928" s="2"/>
      <c r="CQ1928" s="2"/>
      <c r="CR1928" s="2"/>
      <c r="CS1928" s="2"/>
      <c r="CT1928" s="2"/>
      <c r="CU1928" s="2"/>
      <c r="CV1928" s="2"/>
      <c r="CW1928" s="2"/>
      <c r="CX1928" s="2"/>
      <c r="CY1928" s="2"/>
      <c r="CZ1928" s="2"/>
      <c r="DA1928" s="2"/>
      <c r="DB1928" s="2"/>
      <c r="DC1928" s="2"/>
      <c r="DD1928" s="2"/>
      <c r="DE1928" s="2"/>
      <c r="DF1928" s="2"/>
      <c r="DG1928" s="2"/>
      <c r="DH1928" s="2"/>
      <c r="DI1928" s="2"/>
      <c r="DJ1928" s="2"/>
      <c r="DK1928" s="2"/>
      <c r="DL1928" s="2"/>
      <c r="DM1928" s="2"/>
      <c r="DN1928" s="2"/>
      <c r="DO1928" s="2"/>
      <c r="DP1928" s="2"/>
      <c r="DQ1928" s="2"/>
      <c r="DR1928" s="2"/>
      <c r="DS1928" s="2"/>
      <c r="DT1928" s="2"/>
      <c r="DU1928" s="2"/>
      <c r="DV1928" s="2"/>
      <c r="DW1928" s="2"/>
      <c r="DX1928" s="2"/>
      <c r="DY1928" s="2"/>
      <c r="DZ1928" s="2"/>
      <c r="EA1928" s="2"/>
      <c r="EB1928" s="2"/>
      <c r="EC1928" s="2"/>
      <c r="ED1928" s="2"/>
      <c r="EE1928" s="2"/>
      <c r="EF1928" s="2"/>
      <c r="EG1928" s="2"/>
      <c r="EH1928" s="2"/>
      <c r="EI1928" s="2"/>
      <c r="EJ1928" s="2"/>
      <c r="EK1928" s="2"/>
      <c r="EL1928" s="2"/>
      <c r="EM1928" s="2"/>
      <c r="EN1928" s="2"/>
      <c r="EO1928" s="2"/>
      <c r="EP1928" s="2"/>
      <c r="EQ1928" s="2"/>
      <c r="ER1928" s="2"/>
      <c r="ES1928" s="2"/>
      <c r="ET1928" s="2"/>
      <c r="EU1928" s="2"/>
      <c r="EV1928" s="2"/>
      <c r="EW1928" s="2"/>
      <c r="EX1928" s="2"/>
      <c r="EY1928" s="2"/>
      <c r="EZ1928" s="2"/>
      <c r="FA1928" s="2"/>
      <c r="FB1928" s="2"/>
      <c r="FC1928" s="2"/>
    </row>
    <row r="1929" spans="1:159" s="4" customFormat="1">
      <c r="A1929" s="50" t="s">
        <v>2342</v>
      </c>
      <c r="B1929" s="59" t="s">
        <v>2774</v>
      </c>
      <c r="C1929" s="60">
        <v>4512</v>
      </c>
      <c r="D1929" s="59" t="s">
        <v>1652</v>
      </c>
      <c r="E1929" s="78" t="str">
        <f>IFERROR(VLOOKUP($C1929,'2025-26 School Level AAFTE'!$C$2:$L$2349,9,FALSE), "No")</f>
        <v>No</v>
      </c>
      <c r="F1929" s="67">
        <f>IFERROR(VLOOKUP($C1929,'2025-26 School Level AAFTE'!$C$2:$J$2349,8,FALSE), 0)</f>
        <v>485.61</v>
      </c>
      <c r="G1929" s="69">
        <f>IFERROR(IF(E1929= "yes",VLOOKUP(C1929,Summary!$B:$I,6,0),0),0)</f>
        <v>0</v>
      </c>
      <c r="H1929" s="68">
        <f t="shared" si="321"/>
        <v>0</v>
      </c>
      <c r="I1929" s="110">
        <f>VLOOKUP($A1929,'2026-27 Salary &amp; Benefits'!$A:$I,3,FALSE)</f>
        <v>1.1200000000000001</v>
      </c>
      <c r="J1929" s="110">
        <f>VLOOKUP($A1929,'2026-27 Salary &amp; Benefits'!$A:$I,4,FALSE)</f>
        <v>1.1600000000000001</v>
      </c>
      <c r="K1929" s="101">
        <f t="shared" si="322"/>
        <v>0</v>
      </c>
      <c r="L1929" s="100">
        <f t="shared" si="323"/>
        <v>0</v>
      </c>
      <c r="M1929" s="102">
        <f>'2026-27 Salary &amp; Benefits'!$E$6</f>
        <v>78209</v>
      </c>
      <c r="N1929" s="102">
        <f>'2026-27 Salary &amp; Benefits'!$F$6</f>
        <v>82248</v>
      </c>
      <c r="O1929" s="7">
        <f t="shared" si="324"/>
        <v>0</v>
      </c>
      <c r="P1929" s="7">
        <f t="shared" si="325"/>
        <v>0</v>
      </c>
      <c r="Q1929" s="7">
        <f>'2026-27 Salary &amp; Benefits'!G$6</f>
        <v>16817.759999999998</v>
      </c>
      <c r="R1929" s="103">
        <f>'2026-27 Salary &amp; Benefits'!H$6</f>
        <v>0.16020000000000001</v>
      </c>
      <c r="S1929" s="103">
        <f>'2026-27 Salary &amp; Benefits'!I$6</f>
        <v>0.15390000000000001</v>
      </c>
      <c r="T1929" s="7">
        <f t="shared" si="326"/>
        <v>0</v>
      </c>
      <c r="U1929" s="7">
        <f t="shared" si="327"/>
        <v>0</v>
      </c>
      <c r="V1929" s="7">
        <f t="shared" si="328"/>
        <v>0</v>
      </c>
      <c r="W1929" s="7">
        <f t="shared" si="329"/>
        <v>0</v>
      </c>
      <c r="X1929" s="18">
        <f t="shared" si="330"/>
        <v>0</v>
      </c>
      <c r="Y1929" s="2"/>
      <c r="Z1929" s="2"/>
      <c r="AA1929" s="2"/>
      <c r="AB1929" s="2"/>
      <c r="AC1929" s="2"/>
      <c r="AD1929" s="2"/>
      <c r="AE1929" s="2"/>
      <c r="AF1929" s="2"/>
      <c r="AG1929" s="2"/>
      <c r="AH1929" s="2"/>
      <c r="AI1929" s="2"/>
      <c r="AJ1929" s="2"/>
      <c r="AK1929" s="2"/>
      <c r="AL1929" s="2"/>
      <c r="AM1929" s="2"/>
      <c r="AN1929" s="2"/>
      <c r="AO1929" s="2"/>
      <c r="AP1929" s="2"/>
      <c r="AQ1929" s="2"/>
      <c r="AR1929" s="2"/>
      <c r="AS1929" s="2"/>
      <c r="AT1929" s="2"/>
      <c r="AU1929" s="2"/>
      <c r="AV1929" s="2"/>
      <c r="AW1929" s="2"/>
      <c r="AX1929" s="2"/>
      <c r="AY1929" s="2"/>
      <c r="AZ1929" s="2"/>
      <c r="BA1929" s="2"/>
      <c r="BB1929" s="2"/>
      <c r="BC1929" s="2"/>
      <c r="BD1929" s="2"/>
      <c r="BE1929" s="2"/>
      <c r="BF1929" s="2"/>
      <c r="BG1929" s="2"/>
      <c r="BH1929" s="2"/>
      <c r="BI1929" s="2"/>
      <c r="BJ1929" s="2"/>
      <c r="BK1929" s="2"/>
      <c r="BL1929" s="2"/>
      <c r="BM1929" s="2"/>
      <c r="BN1929" s="2"/>
      <c r="BO1929" s="2"/>
      <c r="BP1929" s="2"/>
      <c r="BQ1929" s="2"/>
      <c r="BR1929" s="2"/>
      <c r="BS1929" s="2"/>
      <c r="BT1929" s="2"/>
      <c r="BU1929" s="2"/>
      <c r="BV1929" s="2"/>
      <c r="BW1929" s="2"/>
      <c r="BX1929" s="2"/>
      <c r="BY1929" s="2"/>
      <c r="BZ1929" s="2"/>
      <c r="CA1929" s="2"/>
      <c r="CB1929" s="2"/>
      <c r="CC1929" s="2"/>
      <c r="CD1929" s="2"/>
      <c r="CE1929" s="2"/>
      <c r="CF1929" s="2"/>
      <c r="CG1929" s="2"/>
      <c r="CH1929" s="2"/>
      <c r="CI1929" s="2"/>
      <c r="CJ1929" s="2"/>
      <c r="CK1929" s="2"/>
      <c r="CL1929" s="2"/>
      <c r="CM1929" s="2"/>
      <c r="CN1929" s="2"/>
      <c r="CO1929" s="2"/>
      <c r="CP1929" s="2"/>
      <c r="CQ1929" s="2"/>
      <c r="CR1929" s="2"/>
      <c r="CS1929" s="2"/>
      <c r="CT1929" s="2"/>
      <c r="CU1929" s="2"/>
      <c r="CV1929" s="2"/>
      <c r="CW1929" s="2"/>
      <c r="CX1929" s="2"/>
      <c r="CY1929" s="2"/>
      <c r="CZ1929" s="2"/>
      <c r="DA1929" s="2"/>
      <c r="DB1929" s="2"/>
      <c r="DC1929" s="2"/>
      <c r="DD1929" s="2"/>
      <c r="DE1929" s="2"/>
      <c r="DF1929" s="2"/>
      <c r="DG1929" s="2"/>
      <c r="DH1929" s="2"/>
      <c r="DI1929" s="2"/>
      <c r="DJ1929" s="2"/>
      <c r="DK1929" s="2"/>
      <c r="DL1929" s="2"/>
      <c r="DM1929" s="2"/>
      <c r="DN1929" s="2"/>
      <c r="DO1929" s="2"/>
      <c r="DP1929" s="2"/>
      <c r="DQ1929" s="2"/>
      <c r="DR1929" s="2"/>
      <c r="DS1929" s="2"/>
      <c r="DT1929" s="2"/>
      <c r="DU1929" s="2"/>
      <c r="DV1929" s="2"/>
      <c r="DW1929" s="2"/>
      <c r="DX1929" s="2"/>
      <c r="DY1929" s="2"/>
      <c r="DZ1929" s="2"/>
      <c r="EA1929" s="2"/>
      <c r="EB1929" s="2"/>
      <c r="EC1929" s="2"/>
      <c r="ED1929" s="2"/>
      <c r="EE1929" s="2"/>
      <c r="EF1929" s="2"/>
      <c r="EG1929" s="2"/>
      <c r="EH1929" s="2"/>
      <c r="EI1929" s="2"/>
      <c r="EJ1929" s="2"/>
      <c r="EK1929" s="2"/>
      <c r="EL1929" s="2"/>
      <c r="EM1929" s="2"/>
      <c r="EN1929" s="2"/>
      <c r="EO1929" s="2"/>
      <c r="EP1929" s="2"/>
      <c r="EQ1929" s="2"/>
      <c r="ER1929" s="2"/>
      <c r="ES1929" s="2"/>
      <c r="ET1929" s="2"/>
      <c r="EU1929" s="2"/>
      <c r="EV1929" s="2"/>
      <c r="EW1929" s="2"/>
      <c r="EX1929" s="2"/>
      <c r="EY1929" s="2"/>
      <c r="EZ1929" s="2"/>
      <c r="FA1929" s="2"/>
      <c r="FB1929" s="2"/>
      <c r="FC1929" s="2"/>
    </row>
    <row r="1930" spans="1:159" s="4" customFormat="1">
      <c r="A1930" s="50" t="s">
        <v>2342</v>
      </c>
      <c r="B1930" s="59" t="s">
        <v>2774</v>
      </c>
      <c r="C1930" s="60">
        <v>5004</v>
      </c>
      <c r="D1930" s="59" t="s">
        <v>1656</v>
      </c>
      <c r="E1930" s="78" t="str">
        <f>IFERROR(VLOOKUP($C1930,'2025-26 School Level AAFTE'!$C$2:$L$2349,9,FALSE), "No")</f>
        <v>No</v>
      </c>
      <c r="F1930" s="67">
        <f>IFERROR(VLOOKUP($C1930,'2025-26 School Level AAFTE'!$C$2:$J$2349,8,FALSE), 0)</f>
        <v>202.9</v>
      </c>
      <c r="G1930" s="69">
        <f>IFERROR(IF(E1930= "yes",VLOOKUP(C1930,Summary!$B:$I,6,0),0),0)</f>
        <v>0</v>
      </c>
      <c r="H1930" s="68">
        <f t="shared" si="321"/>
        <v>0</v>
      </c>
      <c r="I1930" s="110">
        <f>VLOOKUP($A1930,'2026-27 Salary &amp; Benefits'!$A:$I,3,FALSE)</f>
        <v>1.1200000000000001</v>
      </c>
      <c r="J1930" s="110">
        <f>VLOOKUP($A1930,'2026-27 Salary &amp; Benefits'!$A:$I,4,FALSE)</f>
        <v>1.1600000000000001</v>
      </c>
      <c r="K1930" s="101">
        <f t="shared" si="322"/>
        <v>0</v>
      </c>
      <c r="L1930" s="100">
        <f t="shared" si="323"/>
        <v>0</v>
      </c>
      <c r="M1930" s="102">
        <f>'2026-27 Salary &amp; Benefits'!$E$6</f>
        <v>78209</v>
      </c>
      <c r="N1930" s="102">
        <f>'2026-27 Salary &amp; Benefits'!$F$6</f>
        <v>82248</v>
      </c>
      <c r="O1930" s="7">
        <f t="shared" si="324"/>
        <v>0</v>
      </c>
      <c r="P1930" s="7">
        <f t="shared" si="325"/>
        <v>0</v>
      </c>
      <c r="Q1930" s="7">
        <f>'2026-27 Salary &amp; Benefits'!G$6</f>
        <v>16817.759999999998</v>
      </c>
      <c r="R1930" s="103">
        <f>'2026-27 Salary &amp; Benefits'!H$6</f>
        <v>0.16020000000000001</v>
      </c>
      <c r="S1930" s="103">
        <f>'2026-27 Salary &amp; Benefits'!I$6</f>
        <v>0.15390000000000001</v>
      </c>
      <c r="T1930" s="7">
        <f t="shared" si="326"/>
        <v>0</v>
      </c>
      <c r="U1930" s="7">
        <f t="shared" si="327"/>
        <v>0</v>
      </c>
      <c r="V1930" s="7">
        <f t="shared" si="328"/>
        <v>0</v>
      </c>
      <c r="W1930" s="7">
        <f t="shared" si="329"/>
        <v>0</v>
      </c>
      <c r="X1930" s="18">
        <f t="shared" si="330"/>
        <v>0</v>
      </c>
      <c r="Y1930" s="2"/>
      <c r="Z1930" s="2"/>
      <c r="AA1930" s="2"/>
      <c r="AB1930" s="2"/>
      <c r="AC1930" s="2"/>
      <c r="AD1930" s="2"/>
      <c r="AE1930" s="2"/>
      <c r="AF1930" s="2"/>
      <c r="AG1930" s="2"/>
      <c r="AH1930" s="2"/>
      <c r="AI1930" s="2"/>
      <c r="AJ1930" s="2"/>
      <c r="AK1930" s="2"/>
      <c r="AL1930" s="2"/>
      <c r="AM1930" s="2"/>
      <c r="AN1930" s="2"/>
      <c r="AO1930" s="2"/>
      <c r="AP1930" s="2"/>
      <c r="AQ1930" s="2"/>
      <c r="AR1930" s="2"/>
      <c r="AS1930" s="2"/>
      <c r="AT1930" s="2"/>
      <c r="AU1930" s="2"/>
      <c r="AV1930" s="2"/>
      <c r="AW1930" s="2"/>
      <c r="AX1930" s="2"/>
      <c r="AY1930" s="2"/>
      <c r="AZ1930" s="2"/>
      <c r="BA1930" s="2"/>
      <c r="BB1930" s="2"/>
      <c r="BC1930" s="2"/>
      <c r="BD1930" s="2"/>
      <c r="BE1930" s="2"/>
      <c r="BF1930" s="2"/>
      <c r="BG1930" s="2"/>
      <c r="BH1930" s="2"/>
      <c r="BI1930" s="2"/>
      <c r="BJ1930" s="2"/>
      <c r="BK1930" s="2"/>
      <c r="BL1930" s="2"/>
      <c r="BM1930" s="2"/>
      <c r="BN1930" s="2"/>
      <c r="BO1930" s="2"/>
      <c r="BP1930" s="2"/>
      <c r="BQ1930" s="2"/>
      <c r="BR1930" s="2"/>
      <c r="BS1930" s="2"/>
      <c r="BT1930" s="2"/>
      <c r="BU1930" s="2"/>
      <c r="BV1930" s="2"/>
      <c r="BW1930" s="2"/>
      <c r="BX1930" s="2"/>
      <c r="BY1930" s="2"/>
      <c r="BZ1930" s="2"/>
      <c r="CA1930" s="2"/>
      <c r="CB1930" s="2"/>
      <c r="CC1930" s="2"/>
      <c r="CD1930" s="2"/>
      <c r="CE1930" s="2"/>
      <c r="CF1930" s="2"/>
      <c r="CG1930" s="2"/>
      <c r="CH1930" s="2"/>
      <c r="CI1930" s="2"/>
      <c r="CJ1930" s="2"/>
      <c r="CK1930" s="2"/>
      <c r="CL1930" s="2"/>
      <c r="CM1930" s="2"/>
      <c r="CN1930" s="2"/>
      <c r="CO1930" s="2"/>
      <c r="CP1930" s="2"/>
      <c r="CQ1930" s="2"/>
      <c r="CR1930" s="2"/>
      <c r="CS1930" s="2"/>
      <c r="CT1930" s="2"/>
      <c r="CU1930" s="2"/>
      <c r="CV1930" s="2"/>
      <c r="CW1930" s="2"/>
      <c r="CX1930" s="2"/>
      <c r="CY1930" s="2"/>
      <c r="CZ1930" s="2"/>
      <c r="DA1930" s="2"/>
      <c r="DB1930" s="2"/>
      <c r="DC1930" s="2"/>
      <c r="DD1930" s="2"/>
      <c r="DE1930" s="2"/>
      <c r="DF1930" s="2"/>
      <c r="DG1930" s="2"/>
      <c r="DH1930" s="2"/>
      <c r="DI1930" s="2"/>
      <c r="DJ1930" s="2"/>
      <c r="DK1930" s="2"/>
      <c r="DL1930" s="2"/>
      <c r="DM1930" s="2"/>
      <c r="DN1930" s="2"/>
      <c r="DO1930" s="2"/>
      <c r="DP1930" s="2"/>
      <c r="DQ1930" s="2"/>
      <c r="DR1930" s="2"/>
      <c r="DS1930" s="2"/>
      <c r="DT1930" s="2"/>
      <c r="DU1930" s="2"/>
      <c r="DV1930" s="2"/>
      <c r="DW1930" s="2"/>
      <c r="DX1930" s="2"/>
      <c r="DY1930" s="2"/>
      <c r="DZ1930" s="2"/>
      <c r="EA1930" s="2"/>
      <c r="EB1930" s="2"/>
      <c r="EC1930" s="2"/>
      <c r="ED1930" s="2"/>
      <c r="EE1930" s="2"/>
      <c r="EF1930" s="2"/>
      <c r="EG1930" s="2"/>
      <c r="EH1930" s="2"/>
      <c r="EI1930" s="2"/>
      <c r="EJ1930" s="2"/>
      <c r="EK1930" s="2"/>
      <c r="EL1930" s="2"/>
      <c r="EM1930" s="2"/>
      <c r="EN1930" s="2"/>
      <c r="EO1930" s="2"/>
      <c r="EP1930" s="2"/>
      <c r="EQ1930" s="2"/>
      <c r="ER1930" s="2"/>
      <c r="ES1930" s="2"/>
      <c r="ET1930" s="2"/>
      <c r="EU1930" s="2"/>
      <c r="EV1930" s="2"/>
      <c r="EW1930" s="2"/>
      <c r="EX1930" s="2"/>
      <c r="EY1930" s="2"/>
      <c r="EZ1930" s="2"/>
      <c r="FA1930" s="2"/>
      <c r="FB1930" s="2"/>
      <c r="FC1930" s="2"/>
    </row>
    <row r="1931" spans="1:159" s="4" customFormat="1">
      <c r="A1931" s="50" t="s">
        <v>2342</v>
      </c>
      <c r="B1931" s="59" t="s">
        <v>2774</v>
      </c>
      <c r="C1931" s="60">
        <v>3125</v>
      </c>
      <c r="D1931" s="59" t="s">
        <v>1650</v>
      </c>
      <c r="E1931" s="78" t="str">
        <f>IFERROR(VLOOKUP($C1931,'2025-26 School Level AAFTE'!$C$2:$L$2349,9,FALSE), "No")</f>
        <v>No</v>
      </c>
      <c r="F1931" s="67">
        <f>IFERROR(VLOOKUP($C1931,'2025-26 School Level AAFTE'!$C$2:$J$2349,8,FALSE), 0)</f>
        <v>393.87</v>
      </c>
      <c r="G1931" s="69">
        <f>IFERROR(IF(E1931= "yes",VLOOKUP(C1931,Summary!$B:$I,6,0),0),0)</f>
        <v>0</v>
      </c>
      <c r="H1931" s="68">
        <f t="shared" si="321"/>
        <v>0</v>
      </c>
      <c r="I1931" s="110">
        <f>VLOOKUP($A1931,'2026-27 Salary &amp; Benefits'!$A:$I,3,FALSE)</f>
        <v>1.1200000000000001</v>
      </c>
      <c r="J1931" s="110">
        <f>VLOOKUP($A1931,'2026-27 Salary &amp; Benefits'!$A:$I,4,FALSE)</f>
        <v>1.1600000000000001</v>
      </c>
      <c r="K1931" s="101">
        <f t="shared" si="322"/>
        <v>0</v>
      </c>
      <c r="L1931" s="100">
        <f t="shared" si="323"/>
        <v>0</v>
      </c>
      <c r="M1931" s="102">
        <f>'2026-27 Salary &amp; Benefits'!$E$6</f>
        <v>78209</v>
      </c>
      <c r="N1931" s="102">
        <f>'2026-27 Salary &amp; Benefits'!$F$6</f>
        <v>82248</v>
      </c>
      <c r="O1931" s="7">
        <f t="shared" si="324"/>
        <v>0</v>
      </c>
      <c r="P1931" s="7">
        <f t="shared" si="325"/>
        <v>0</v>
      </c>
      <c r="Q1931" s="7">
        <f>'2026-27 Salary &amp; Benefits'!G$6</f>
        <v>16817.759999999998</v>
      </c>
      <c r="R1931" s="103">
        <f>'2026-27 Salary &amp; Benefits'!H$6</f>
        <v>0.16020000000000001</v>
      </c>
      <c r="S1931" s="103">
        <f>'2026-27 Salary &amp; Benefits'!I$6</f>
        <v>0.15390000000000001</v>
      </c>
      <c r="T1931" s="7">
        <f t="shared" si="326"/>
        <v>0</v>
      </c>
      <c r="U1931" s="7">
        <f t="shared" si="327"/>
        <v>0</v>
      </c>
      <c r="V1931" s="7">
        <f t="shared" si="328"/>
        <v>0</v>
      </c>
      <c r="W1931" s="7">
        <f t="shared" si="329"/>
        <v>0</v>
      </c>
      <c r="X1931" s="18">
        <f t="shared" si="330"/>
        <v>0</v>
      </c>
      <c r="Y1931" s="2"/>
      <c r="Z1931" s="2"/>
      <c r="AA1931" s="2"/>
      <c r="AB1931" s="2"/>
      <c r="AC1931" s="2"/>
      <c r="AD1931" s="2"/>
      <c r="AE1931" s="2"/>
      <c r="AF1931" s="2"/>
      <c r="AG1931" s="2"/>
      <c r="AH1931" s="2"/>
      <c r="AI1931" s="2"/>
      <c r="AJ1931" s="2"/>
      <c r="AK1931" s="2"/>
      <c r="AL1931" s="2"/>
      <c r="AM1931" s="2"/>
      <c r="AN1931" s="2"/>
      <c r="AO1931" s="2"/>
      <c r="AP1931" s="2"/>
      <c r="AQ1931" s="2"/>
      <c r="AR1931" s="2"/>
      <c r="AS1931" s="2"/>
      <c r="AT1931" s="2"/>
      <c r="AU1931" s="2"/>
      <c r="AV1931" s="2"/>
      <c r="AW1931" s="2"/>
      <c r="AX1931" s="2"/>
      <c r="AY1931" s="2"/>
      <c r="AZ1931" s="2"/>
      <c r="BA1931" s="2"/>
      <c r="BB1931" s="2"/>
      <c r="BC1931" s="2"/>
      <c r="BD1931" s="2"/>
      <c r="BE1931" s="2"/>
      <c r="BF1931" s="2"/>
      <c r="BG1931" s="2"/>
      <c r="BH1931" s="2"/>
      <c r="BI1931" s="2"/>
      <c r="BJ1931" s="2"/>
      <c r="BK1931" s="2"/>
      <c r="BL1931" s="2"/>
      <c r="BM1931" s="2"/>
      <c r="BN1931" s="2"/>
      <c r="BO1931" s="2"/>
      <c r="BP1931" s="2"/>
      <c r="BQ1931" s="2"/>
      <c r="BR1931" s="2"/>
      <c r="BS1931" s="2"/>
      <c r="BT1931" s="2"/>
      <c r="BU1931" s="2"/>
      <c r="BV1931" s="2"/>
      <c r="BW1931" s="2"/>
      <c r="BX1931" s="2"/>
      <c r="BY1931" s="2"/>
      <c r="BZ1931" s="2"/>
      <c r="CA1931" s="2"/>
      <c r="CB1931" s="2"/>
      <c r="CC1931" s="2"/>
      <c r="CD1931" s="2"/>
      <c r="CE1931" s="2"/>
      <c r="CF1931" s="2"/>
      <c r="CG1931" s="2"/>
      <c r="CH1931" s="2"/>
      <c r="CI1931" s="2"/>
      <c r="CJ1931" s="2"/>
      <c r="CK1931" s="2"/>
      <c r="CL1931" s="2"/>
      <c r="CM1931" s="2"/>
      <c r="CN1931" s="2"/>
      <c r="CO1931" s="2"/>
      <c r="CP1931" s="2"/>
      <c r="CQ1931" s="2"/>
      <c r="CR1931" s="2"/>
      <c r="CS1931" s="2"/>
      <c r="CT1931" s="2"/>
      <c r="CU1931" s="2"/>
      <c r="CV1931" s="2"/>
      <c r="CW1931" s="2"/>
      <c r="CX1931" s="2"/>
      <c r="CY1931" s="2"/>
      <c r="CZ1931" s="2"/>
      <c r="DA1931" s="2"/>
      <c r="DB1931" s="2"/>
      <c r="DC1931" s="2"/>
      <c r="DD1931" s="2"/>
      <c r="DE1931" s="2"/>
      <c r="DF1931" s="2"/>
      <c r="DG1931" s="2"/>
      <c r="DH1931" s="2"/>
      <c r="DI1931" s="2"/>
      <c r="DJ1931" s="2"/>
      <c r="DK1931" s="2"/>
      <c r="DL1931" s="2"/>
      <c r="DM1931" s="2"/>
      <c r="DN1931" s="2"/>
      <c r="DO1931" s="2"/>
      <c r="DP1931" s="2"/>
      <c r="DQ1931" s="2"/>
      <c r="DR1931" s="2"/>
      <c r="DS1931" s="2"/>
      <c r="DT1931" s="2"/>
      <c r="DU1931" s="2"/>
      <c r="DV1931" s="2"/>
      <c r="DW1931" s="2"/>
      <c r="DX1931" s="2"/>
      <c r="DY1931" s="2"/>
      <c r="DZ1931" s="2"/>
      <c r="EA1931" s="2"/>
      <c r="EB1931" s="2"/>
      <c r="EC1931" s="2"/>
      <c r="ED1931" s="2"/>
      <c r="EE1931" s="2"/>
      <c r="EF1931" s="2"/>
      <c r="EG1931" s="2"/>
      <c r="EH1931" s="2"/>
      <c r="EI1931" s="2"/>
      <c r="EJ1931" s="2"/>
      <c r="EK1931" s="2"/>
      <c r="EL1931" s="2"/>
      <c r="EM1931" s="2"/>
      <c r="EN1931" s="2"/>
      <c r="EO1931" s="2"/>
      <c r="EP1931" s="2"/>
      <c r="EQ1931" s="2"/>
      <c r="ER1931" s="2"/>
      <c r="ES1931" s="2"/>
      <c r="ET1931" s="2"/>
      <c r="EU1931" s="2"/>
      <c r="EV1931" s="2"/>
      <c r="EW1931" s="2"/>
      <c r="EX1931" s="2"/>
      <c r="EY1931" s="2"/>
      <c r="EZ1931" s="2"/>
      <c r="FA1931" s="2"/>
      <c r="FB1931" s="2"/>
      <c r="FC1931" s="2"/>
    </row>
    <row r="1932" spans="1:159" s="4" customFormat="1">
      <c r="A1932" s="50" t="s">
        <v>2342</v>
      </c>
      <c r="B1932" s="59" t="s">
        <v>2774</v>
      </c>
      <c r="C1932" s="60">
        <v>2581</v>
      </c>
      <c r="D1932" s="59" t="s">
        <v>1649</v>
      </c>
      <c r="E1932" s="78" t="str">
        <f>IFERROR(VLOOKUP($C1932,'2025-26 School Level AAFTE'!$C$2:$L$2349,9,FALSE), "No")</f>
        <v>No</v>
      </c>
      <c r="F1932" s="67">
        <f>IFERROR(VLOOKUP($C1932,'2025-26 School Level AAFTE'!$C$2:$J$2349,8,FALSE), 0)</f>
        <v>1373.4299999999998</v>
      </c>
      <c r="G1932" s="69">
        <f>IFERROR(IF(E1932= "yes",VLOOKUP(C1932,Summary!$B:$I,6,0),0),0)</f>
        <v>0</v>
      </c>
      <c r="H1932" s="68">
        <f t="shared" si="321"/>
        <v>0</v>
      </c>
      <c r="I1932" s="110">
        <f>VLOOKUP($A1932,'2026-27 Salary &amp; Benefits'!$A:$I,3,FALSE)</f>
        <v>1.1200000000000001</v>
      </c>
      <c r="J1932" s="110">
        <f>VLOOKUP($A1932,'2026-27 Salary &amp; Benefits'!$A:$I,4,FALSE)</f>
        <v>1.1600000000000001</v>
      </c>
      <c r="K1932" s="101">
        <f t="shared" si="322"/>
        <v>0</v>
      </c>
      <c r="L1932" s="100">
        <f t="shared" si="323"/>
        <v>0</v>
      </c>
      <c r="M1932" s="102">
        <f>'2026-27 Salary &amp; Benefits'!$E$6</f>
        <v>78209</v>
      </c>
      <c r="N1932" s="102">
        <f>'2026-27 Salary &amp; Benefits'!$F$6</f>
        <v>82248</v>
      </c>
      <c r="O1932" s="7">
        <f t="shared" si="324"/>
        <v>0</v>
      </c>
      <c r="P1932" s="7">
        <f t="shared" si="325"/>
        <v>0</v>
      </c>
      <c r="Q1932" s="7">
        <f>'2026-27 Salary &amp; Benefits'!G$6</f>
        <v>16817.759999999998</v>
      </c>
      <c r="R1932" s="103">
        <f>'2026-27 Salary &amp; Benefits'!H$6</f>
        <v>0.16020000000000001</v>
      </c>
      <c r="S1932" s="103">
        <f>'2026-27 Salary &amp; Benefits'!I$6</f>
        <v>0.15390000000000001</v>
      </c>
      <c r="T1932" s="7">
        <f t="shared" si="326"/>
        <v>0</v>
      </c>
      <c r="U1932" s="7">
        <f t="shared" si="327"/>
        <v>0</v>
      </c>
      <c r="V1932" s="7">
        <f t="shared" si="328"/>
        <v>0</v>
      </c>
      <c r="W1932" s="7">
        <f t="shared" si="329"/>
        <v>0</v>
      </c>
      <c r="X1932" s="18">
        <f t="shared" si="330"/>
        <v>0</v>
      </c>
      <c r="Y1932" s="2"/>
      <c r="Z1932" s="2"/>
      <c r="AA1932" s="2"/>
      <c r="AB1932" s="2"/>
      <c r="AC1932" s="2"/>
      <c r="AD1932" s="2"/>
      <c r="AE1932" s="2"/>
      <c r="AF1932" s="2"/>
      <c r="AG1932" s="2"/>
      <c r="AH1932" s="2"/>
      <c r="AI1932" s="2"/>
      <c r="AJ1932" s="2"/>
      <c r="AK1932" s="2"/>
      <c r="AL1932" s="2"/>
      <c r="AM1932" s="2"/>
      <c r="AN1932" s="2"/>
      <c r="AO1932" s="2"/>
      <c r="AP1932" s="2"/>
      <c r="AQ1932" s="2"/>
      <c r="AR1932" s="2"/>
      <c r="AS1932" s="2"/>
      <c r="AT1932" s="2"/>
      <c r="AU1932" s="2"/>
      <c r="AV1932" s="2"/>
      <c r="AW1932" s="2"/>
      <c r="AX1932" s="2"/>
      <c r="AY1932" s="2"/>
      <c r="AZ1932" s="2"/>
      <c r="BA1932" s="2"/>
      <c r="BB1932" s="2"/>
      <c r="BC1932" s="2"/>
      <c r="BD1932" s="2"/>
      <c r="BE1932" s="2"/>
      <c r="BF1932" s="2"/>
      <c r="BG1932" s="2"/>
      <c r="BH1932" s="2"/>
      <c r="BI1932" s="2"/>
      <c r="BJ1932" s="2"/>
      <c r="BK1932" s="2"/>
      <c r="BL1932" s="2"/>
      <c r="BM1932" s="2"/>
      <c r="BN1932" s="2"/>
      <c r="BO1932" s="2"/>
      <c r="BP1932" s="2"/>
      <c r="BQ1932" s="2"/>
      <c r="BR1932" s="2"/>
      <c r="BS1932" s="2"/>
      <c r="BT1932" s="2"/>
      <c r="BU1932" s="2"/>
      <c r="BV1932" s="2"/>
      <c r="BW1932" s="2"/>
      <c r="BX1932" s="2"/>
      <c r="BY1932" s="2"/>
      <c r="BZ1932" s="2"/>
      <c r="CA1932" s="2"/>
      <c r="CB1932" s="2"/>
      <c r="CC1932" s="2"/>
      <c r="CD1932" s="2"/>
      <c r="CE1932" s="2"/>
      <c r="CF1932" s="2"/>
      <c r="CG1932" s="2"/>
      <c r="CH1932" s="2"/>
      <c r="CI1932" s="2"/>
      <c r="CJ1932" s="2"/>
      <c r="CK1932" s="2"/>
      <c r="CL1932" s="2"/>
      <c r="CM1932" s="2"/>
      <c r="CN1932" s="2"/>
      <c r="CO1932" s="2"/>
      <c r="CP1932" s="2"/>
      <c r="CQ1932" s="2"/>
      <c r="CR1932" s="2"/>
      <c r="CS1932" s="2"/>
      <c r="CT1932" s="2"/>
      <c r="CU1932" s="2"/>
      <c r="CV1932" s="2"/>
      <c r="CW1932" s="2"/>
      <c r="CX1932" s="2"/>
      <c r="CY1932" s="2"/>
      <c r="CZ1932" s="2"/>
      <c r="DA1932" s="2"/>
      <c r="DB1932" s="2"/>
      <c r="DC1932" s="2"/>
      <c r="DD1932" s="2"/>
      <c r="DE1932" s="2"/>
      <c r="DF1932" s="2"/>
      <c r="DG1932" s="2"/>
      <c r="DH1932" s="2"/>
      <c r="DI1932" s="2"/>
      <c r="DJ1932" s="2"/>
      <c r="DK1932" s="2"/>
      <c r="DL1932" s="2"/>
      <c r="DM1932" s="2"/>
      <c r="DN1932" s="2"/>
      <c r="DO1932" s="2"/>
      <c r="DP1932" s="2"/>
      <c r="DQ1932" s="2"/>
      <c r="DR1932" s="2"/>
      <c r="DS1932" s="2"/>
      <c r="DT1932" s="2"/>
      <c r="DU1932" s="2"/>
      <c r="DV1932" s="2"/>
      <c r="DW1932" s="2"/>
      <c r="DX1932" s="2"/>
      <c r="DY1932" s="2"/>
      <c r="DZ1932" s="2"/>
      <c r="EA1932" s="2"/>
      <c r="EB1932" s="2"/>
      <c r="EC1932" s="2"/>
      <c r="ED1932" s="2"/>
      <c r="EE1932" s="2"/>
      <c r="EF1932" s="2"/>
      <c r="EG1932" s="2"/>
      <c r="EH1932" s="2"/>
      <c r="EI1932" s="2"/>
      <c r="EJ1932" s="2"/>
      <c r="EK1932" s="2"/>
      <c r="EL1932" s="2"/>
      <c r="EM1932" s="2"/>
      <c r="EN1932" s="2"/>
      <c r="EO1932" s="2"/>
      <c r="EP1932" s="2"/>
      <c r="EQ1932" s="2"/>
      <c r="ER1932" s="2"/>
      <c r="ES1932" s="2"/>
      <c r="ET1932" s="2"/>
      <c r="EU1932" s="2"/>
      <c r="EV1932" s="2"/>
      <c r="EW1932" s="2"/>
      <c r="EX1932" s="2"/>
      <c r="EY1932" s="2"/>
      <c r="EZ1932" s="2"/>
      <c r="FA1932" s="2"/>
      <c r="FB1932" s="2"/>
      <c r="FC1932" s="2"/>
    </row>
    <row r="1933" spans="1:159" s="4" customFormat="1">
      <c r="A1933" s="50" t="s">
        <v>2342</v>
      </c>
      <c r="B1933" s="59" t="s">
        <v>2774</v>
      </c>
      <c r="C1933" s="60">
        <v>2400</v>
      </c>
      <c r="D1933" s="59" t="s">
        <v>1648</v>
      </c>
      <c r="E1933" s="78" t="str">
        <f>IFERROR(VLOOKUP($C1933,'2025-26 School Level AAFTE'!$C$2:$L$2349,9,FALSE), "No")</f>
        <v>No</v>
      </c>
      <c r="F1933" s="67">
        <f>IFERROR(VLOOKUP($C1933,'2025-26 School Level AAFTE'!$C$2:$J$2349,8,FALSE), 0)</f>
        <v>535.33000000000004</v>
      </c>
      <c r="G1933" s="69">
        <f>IFERROR(IF(E1933= "yes",VLOOKUP(C1933,Summary!$B:$I,6,0),0),0)</f>
        <v>0</v>
      </c>
      <c r="H1933" s="68">
        <f t="shared" si="321"/>
        <v>0</v>
      </c>
      <c r="I1933" s="110">
        <f>VLOOKUP($A1933,'2026-27 Salary &amp; Benefits'!$A:$I,3,FALSE)</f>
        <v>1.1200000000000001</v>
      </c>
      <c r="J1933" s="110">
        <f>VLOOKUP($A1933,'2026-27 Salary &amp; Benefits'!$A:$I,4,FALSE)</f>
        <v>1.1600000000000001</v>
      </c>
      <c r="K1933" s="101">
        <f t="shared" si="322"/>
        <v>0</v>
      </c>
      <c r="L1933" s="100">
        <f t="shared" si="323"/>
        <v>0</v>
      </c>
      <c r="M1933" s="102">
        <f>'2026-27 Salary &amp; Benefits'!$E$6</f>
        <v>78209</v>
      </c>
      <c r="N1933" s="102">
        <f>'2026-27 Salary &amp; Benefits'!$F$6</f>
        <v>82248</v>
      </c>
      <c r="O1933" s="7">
        <f t="shared" si="324"/>
        <v>0</v>
      </c>
      <c r="P1933" s="7">
        <f t="shared" si="325"/>
        <v>0</v>
      </c>
      <c r="Q1933" s="7">
        <f>'2026-27 Salary &amp; Benefits'!G$6</f>
        <v>16817.759999999998</v>
      </c>
      <c r="R1933" s="103">
        <f>'2026-27 Salary &amp; Benefits'!H$6</f>
        <v>0.16020000000000001</v>
      </c>
      <c r="S1933" s="103">
        <f>'2026-27 Salary &amp; Benefits'!I$6</f>
        <v>0.15390000000000001</v>
      </c>
      <c r="T1933" s="7">
        <f t="shared" si="326"/>
        <v>0</v>
      </c>
      <c r="U1933" s="7">
        <f t="shared" si="327"/>
        <v>0</v>
      </c>
      <c r="V1933" s="7">
        <f t="shared" si="328"/>
        <v>0</v>
      </c>
      <c r="W1933" s="7">
        <f t="shared" si="329"/>
        <v>0</v>
      </c>
      <c r="X1933" s="18">
        <f t="shared" si="330"/>
        <v>0</v>
      </c>
      <c r="Y1933" s="2"/>
      <c r="Z1933" s="2"/>
      <c r="AA1933" s="2"/>
      <c r="AB1933" s="2"/>
      <c r="AC1933" s="2"/>
      <c r="AD1933" s="2"/>
      <c r="AE1933" s="2"/>
      <c r="AF1933" s="2"/>
      <c r="AG1933" s="2"/>
      <c r="AH1933" s="2"/>
      <c r="AI1933" s="2"/>
      <c r="AJ1933" s="2"/>
      <c r="AK1933" s="2"/>
      <c r="AL1933" s="2"/>
      <c r="AM1933" s="2"/>
      <c r="AN1933" s="2"/>
      <c r="AO1933" s="2"/>
      <c r="AP1933" s="2"/>
      <c r="AQ1933" s="2"/>
      <c r="AR1933" s="2"/>
      <c r="AS1933" s="2"/>
      <c r="AT1933" s="2"/>
      <c r="AU1933" s="2"/>
      <c r="AV1933" s="2"/>
      <c r="AW1933" s="2"/>
      <c r="AX1933" s="2"/>
      <c r="AY1933" s="2"/>
      <c r="AZ1933" s="2"/>
      <c r="BA1933" s="2"/>
      <c r="BB1933" s="2"/>
      <c r="BC1933" s="2"/>
      <c r="BD1933" s="2"/>
      <c r="BE1933" s="2"/>
      <c r="BF1933" s="2"/>
      <c r="BG1933" s="2"/>
      <c r="BH1933" s="2"/>
      <c r="BI1933" s="2"/>
      <c r="BJ1933" s="2"/>
      <c r="BK1933" s="2"/>
      <c r="BL1933" s="2"/>
      <c r="BM1933" s="2"/>
      <c r="BN1933" s="2"/>
      <c r="BO1933" s="2"/>
      <c r="BP1933" s="2"/>
      <c r="BQ1933" s="2"/>
      <c r="BR1933" s="2"/>
      <c r="BS1933" s="2"/>
      <c r="BT1933" s="2"/>
      <c r="BU1933" s="2"/>
      <c r="BV1933" s="2"/>
      <c r="BW1933" s="2"/>
      <c r="BX1933" s="2"/>
      <c r="BY1933" s="2"/>
      <c r="BZ1933" s="2"/>
      <c r="CA1933" s="2"/>
      <c r="CB1933" s="2"/>
      <c r="CC1933" s="2"/>
      <c r="CD1933" s="2"/>
      <c r="CE1933" s="2"/>
      <c r="CF1933" s="2"/>
      <c r="CG1933" s="2"/>
      <c r="CH1933" s="2"/>
      <c r="CI1933" s="2"/>
      <c r="CJ1933" s="2"/>
      <c r="CK1933" s="2"/>
      <c r="CL1933" s="2"/>
      <c r="CM1933" s="2"/>
      <c r="CN1933" s="2"/>
      <c r="CO1933" s="2"/>
      <c r="CP1933" s="2"/>
      <c r="CQ1933" s="2"/>
      <c r="CR1933" s="2"/>
      <c r="CS1933" s="2"/>
      <c r="CT1933" s="2"/>
      <c r="CU1933" s="2"/>
      <c r="CV1933" s="2"/>
      <c r="CW1933" s="2"/>
      <c r="CX1933" s="2"/>
      <c r="CY1933" s="2"/>
      <c r="CZ1933" s="2"/>
      <c r="DA1933" s="2"/>
      <c r="DB1933" s="2"/>
      <c r="DC1933" s="2"/>
      <c r="DD1933" s="2"/>
      <c r="DE1933" s="2"/>
      <c r="DF1933" s="2"/>
      <c r="DG1933" s="2"/>
      <c r="DH1933" s="2"/>
      <c r="DI1933" s="2"/>
      <c r="DJ1933" s="2"/>
      <c r="DK1933" s="2"/>
      <c r="DL1933" s="2"/>
      <c r="DM1933" s="2"/>
      <c r="DN1933" s="2"/>
      <c r="DO1933" s="2"/>
      <c r="DP1933" s="2"/>
      <c r="DQ1933" s="2"/>
      <c r="DR1933" s="2"/>
      <c r="DS1933" s="2"/>
      <c r="DT1933" s="2"/>
      <c r="DU1933" s="2"/>
      <c r="DV1933" s="2"/>
      <c r="DW1933" s="2"/>
      <c r="DX1933" s="2"/>
      <c r="DY1933" s="2"/>
      <c r="DZ1933" s="2"/>
      <c r="EA1933" s="2"/>
      <c r="EB1933" s="2"/>
      <c r="EC1933" s="2"/>
      <c r="ED1933" s="2"/>
      <c r="EE1933" s="2"/>
      <c r="EF1933" s="2"/>
      <c r="EG1933" s="2"/>
      <c r="EH1933" s="2"/>
      <c r="EI1933" s="2"/>
      <c r="EJ1933" s="2"/>
      <c r="EK1933" s="2"/>
      <c r="EL1933" s="2"/>
      <c r="EM1933" s="2"/>
      <c r="EN1933" s="2"/>
      <c r="EO1933" s="2"/>
      <c r="EP1933" s="2"/>
      <c r="EQ1933" s="2"/>
      <c r="ER1933" s="2"/>
      <c r="ES1933" s="2"/>
      <c r="ET1933" s="2"/>
      <c r="EU1933" s="2"/>
      <c r="EV1933" s="2"/>
      <c r="EW1933" s="2"/>
      <c r="EX1933" s="2"/>
      <c r="EY1933" s="2"/>
      <c r="EZ1933" s="2"/>
      <c r="FA1933" s="2"/>
      <c r="FB1933" s="2"/>
      <c r="FC1933" s="2"/>
    </row>
    <row r="1934" spans="1:159" s="4" customFormat="1">
      <c r="A1934" s="50" t="s">
        <v>2342</v>
      </c>
      <c r="B1934" s="59" t="s">
        <v>2774</v>
      </c>
      <c r="C1934" s="60">
        <v>4364</v>
      </c>
      <c r="D1934" s="59" t="s">
        <v>1651</v>
      </c>
      <c r="E1934" s="78" t="str">
        <f>IFERROR(VLOOKUP($C1934,'2025-26 School Level AAFTE'!$C$2:$L$2349,9,FALSE), "No")</f>
        <v>No</v>
      </c>
      <c r="F1934" s="67">
        <f>IFERROR(VLOOKUP($C1934,'2025-26 School Level AAFTE'!$C$2:$J$2349,8,FALSE), 0)</f>
        <v>460.96</v>
      </c>
      <c r="G1934" s="69">
        <f>IFERROR(IF(E1934= "yes",VLOOKUP(C1934,Summary!$B:$I,6,0),0),0)</f>
        <v>0</v>
      </c>
      <c r="H1934" s="68">
        <f t="shared" si="321"/>
        <v>0</v>
      </c>
      <c r="I1934" s="110">
        <f>VLOOKUP($A1934,'2026-27 Salary &amp; Benefits'!$A:$I,3,FALSE)</f>
        <v>1.1200000000000001</v>
      </c>
      <c r="J1934" s="110">
        <f>VLOOKUP($A1934,'2026-27 Salary &amp; Benefits'!$A:$I,4,FALSE)</f>
        <v>1.1600000000000001</v>
      </c>
      <c r="K1934" s="101">
        <f t="shared" si="322"/>
        <v>0</v>
      </c>
      <c r="L1934" s="100">
        <f t="shared" si="323"/>
        <v>0</v>
      </c>
      <c r="M1934" s="102">
        <f>'2026-27 Salary &amp; Benefits'!$E$6</f>
        <v>78209</v>
      </c>
      <c r="N1934" s="102">
        <f>'2026-27 Salary &amp; Benefits'!$F$6</f>
        <v>82248</v>
      </c>
      <c r="O1934" s="7">
        <f t="shared" si="324"/>
        <v>0</v>
      </c>
      <c r="P1934" s="7">
        <f t="shared" si="325"/>
        <v>0</v>
      </c>
      <c r="Q1934" s="7">
        <f>'2026-27 Salary &amp; Benefits'!G$6</f>
        <v>16817.759999999998</v>
      </c>
      <c r="R1934" s="103">
        <f>'2026-27 Salary &amp; Benefits'!H$6</f>
        <v>0.16020000000000001</v>
      </c>
      <c r="S1934" s="103">
        <f>'2026-27 Salary &amp; Benefits'!I$6</f>
        <v>0.15390000000000001</v>
      </c>
      <c r="T1934" s="7">
        <f t="shared" si="326"/>
        <v>0</v>
      </c>
      <c r="U1934" s="7">
        <f t="shared" si="327"/>
        <v>0</v>
      </c>
      <c r="V1934" s="7">
        <f t="shared" si="328"/>
        <v>0</v>
      </c>
      <c r="W1934" s="7">
        <f t="shared" si="329"/>
        <v>0</v>
      </c>
      <c r="X1934" s="18">
        <f t="shared" si="330"/>
        <v>0</v>
      </c>
      <c r="Y1934" s="2"/>
      <c r="Z1934" s="2"/>
      <c r="AA1934" s="2"/>
      <c r="AB1934" s="2"/>
      <c r="AC1934" s="2"/>
      <c r="AD1934" s="2"/>
      <c r="AE1934" s="2"/>
      <c r="AF1934" s="2"/>
      <c r="AG1934" s="2"/>
      <c r="AH1934" s="2"/>
      <c r="AI1934" s="2"/>
      <c r="AJ1934" s="2"/>
      <c r="AK1934" s="2"/>
      <c r="AL1934" s="2"/>
      <c r="AM1934" s="2"/>
      <c r="AN1934" s="2"/>
      <c r="AO1934" s="2"/>
      <c r="AP1934" s="2"/>
      <c r="AQ1934" s="2"/>
      <c r="AR1934" s="2"/>
      <c r="AS1934" s="2"/>
      <c r="AT1934" s="2"/>
      <c r="AU1934" s="2"/>
      <c r="AV1934" s="2"/>
      <c r="AW1934" s="2"/>
      <c r="AX1934" s="2"/>
      <c r="AY1934" s="2"/>
      <c r="AZ1934" s="2"/>
      <c r="BA1934" s="2"/>
      <c r="BB1934" s="2"/>
      <c r="BC1934" s="2"/>
      <c r="BD1934" s="2"/>
      <c r="BE1934" s="2"/>
      <c r="BF1934" s="2"/>
      <c r="BG1934" s="2"/>
      <c r="BH1934" s="2"/>
      <c r="BI1934" s="2"/>
      <c r="BJ1934" s="2"/>
      <c r="BK1934" s="2"/>
      <c r="BL1934" s="2"/>
      <c r="BM1934" s="2"/>
      <c r="BN1934" s="2"/>
      <c r="BO1934" s="2"/>
      <c r="BP1934" s="2"/>
      <c r="BQ1934" s="2"/>
      <c r="BR1934" s="2"/>
      <c r="BS1934" s="2"/>
      <c r="BT1934" s="2"/>
      <c r="BU1934" s="2"/>
      <c r="BV1934" s="2"/>
      <c r="BW1934" s="2"/>
      <c r="BX1934" s="2"/>
      <c r="BY1934" s="2"/>
      <c r="BZ1934" s="2"/>
      <c r="CA1934" s="2"/>
      <c r="CB1934" s="2"/>
      <c r="CC1934" s="2"/>
      <c r="CD1934" s="2"/>
      <c r="CE1934" s="2"/>
      <c r="CF1934" s="2"/>
      <c r="CG1934" s="2"/>
      <c r="CH1934" s="2"/>
      <c r="CI1934" s="2"/>
      <c r="CJ1934" s="2"/>
      <c r="CK1934" s="2"/>
      <c r="CL1934" s="2"/>
      <c r="CM1934" s="2"/>
      <c r="CN1934" s="2"/>
      <c r="CO1934" s="2"/>
      <c r="CP1934" s="2"/>
      <c r="CQ1934" s="2"/>
      <c r="CR1934" s="2"/>
      <c r="CS1934" s="2"/>
      <c r="CT1934" s="2"/>
      <c r="CU1934" s="2"/>
      <c r="CV1934" s="2"/>
      <c r="CW1934" s="2"/>
      <c r="CX1934" s="2"/>
      <c r="CY1934" s="2"/>
      <c r="CZ1934" s="2"/>
      <c r="DA1934" s="2"/>
      <c r="DB1934" s="2"/>
      <c r="DC1934" s="2"/>
      <c r="DD1934" s="2"/>
      <c r="DE1934" s="2"/>
      <c r="DF1934" s="2"/>
      <c r="DG1934" s="2"/>
      <c r="DH1934" s="2"/>
      <c r="DI1934" s="2"/>
      <c r="DJ1934" s="2"/>
      <c r="DK1934" s="2"/>
      <c r="DL1934" s="2"/>
      <c r="DM1934" s="2"/>
      <c r="DN1934" s="2"/>
      <c r="DO1934" s="2"/>
      <c r="DP1934" s="2"/>
      <c r="DQ1934" s="2"/>
      <c r="DR1934" s="2"/>
      <c r="DS1934" s="2"/>
      <c r="DT1934" s="2"/>
      <c r="DU1934" s="2"/>
      <c r="DV1934" s="2"/>
      <c r="DW1934" s="2"/>
      <c r="DX1934" s="2"/>
      <c r="DY1934" s="2"/>
      <c r="DZ1934" s="2"/>
      <c r="EA1934" s="2"/>
      <c r="EB1934" s="2"/>
      <c r="EC1934" s="2"/>
      <c r="ED1934" s="2"/>
      <c r="EE1934" s="2"/>
      <c r="EF1934" s="2"/>
      <c r="EG1934" s="2"/>
      <c r="EH1934" s="2"/>
      <c r="EI1934" s="2"/>
      <c r="EJ1934" s="2"/>
      <c r="EK1934" s="2"/>
      <c r="EL1934" s="2"/>
      <c r="EM1934" s="2"/>
      <c r="EN1934" s="2"/>
      <c r="EO1934" s="2"/>
      <c r="EP1934" s="2"/>
      <c r="EQ1934" s="2"/>
      <c r="ER1934" s="2"/>
      <c r="ES1934" s="2"/>
      <c r="ET1934" s="2"/>
      <c r="EU1934" s="2"/>
      <c r="EV1934" s="2"/>
      <c r="EW1934" s="2"/>
      <c r="EX1934" s="2"/>
      <c r="EY1934" s="2"/>
      <c r="EZ1934" s="2"/>
      <c r="FA1934" s="2"/>
      <c r="FB1934" s="2"/>
      <c r="FC1934" s="2"/>
    </row>
    <row r="1935" spans="1:159" s="4" customFormat="1">
      <c r="A1935" s="50" t="s">
        <v>2342</v>
      </c>
      <c r="B1935" s="59" t="s">
        <v>2774</v>
      </c>
      <c r="C1935" s="60">
        <v>4551</v>
      </c>
      <c r="D1935" s="59" t="s">
        <v>1654</v>
      </c>
      <c r="E1935" s="78" t="str">
        <f>IFERROR(VLOOKUP($C1935,'2025-26 School Level AAFTE'!$C$2:$L$2349,9,FALSE), "No")</f>
        <v>No</v>
      </c>
      <c r="F1935" s="67">
        <f>IFERROR(VLOOKUP($C1935,'2025-26 School Level AAFTE'!$C$2:$J$2349,8,FALSE), 0)</f>
        <v>391.88</v>
      </c>
      <c r="G1935" s="69">
        <f>IFERROR(IF(E1935= "yes",VLOOKUP(C1935,Summary!$B:$I,6,0),0),0)</f>
        <v>0</v>
      </c>
      <c r="H1935" s="68">
        <f t="shared" si="321"/>
        <v>0</v>
      </c>
      <c r="I1935" s="110">
        <f>VLOOKUP($A1935,'2026-27 Salary &amp; Benefits'!$A:$I,3,FALSE)</f>
        <v>1.1200000000000001</v>
      </c>
      <c r="J1935" s="110">
        <f>VLOOKUP($A1935,'2026-27 Salary &amp; Benefits'!$A:$I,4,FALSE)</f>
        <v>1.1600000000000001</v>
      </c>
      <c r="K1935" s="101">
        <f t="shared" si="322"/>
        <v>0</v>
      </c>
      <c r="L1935" s="100">
        <f t="shared" si="323"/>
        <v>0</v>
      </c>
      <c r="M1935" s="102">
        <f>'2026-27 Salary &amp; Benefits'!$E$6</f>
        <v>78209</v>
      </c>
      <c r="N1935" s="102">
        <f>'2026-27 Salary &amp; Benefits'!$F$6</f>
        <v>82248</v>
      </c>
      <c r="O1935" s="7">
        <f t="shared" si="324"/>
        <v>0</v>
      </c>
      <c r="P1935" s="7">
        <f t="shared" si="325"/>
        <v>0</v>
      </c>
      <c r="Q1935" s="7">
        <f>'2026-27 Salary &amp; Benefits'!G$6</f>
        <v>16817.759999999998</v>
      </c>
      <c r="R1935" s="103">
        <f>'2026-27 Salary &amp; Benefits'!H$6</f>
        <v>0.16020000000000001</v>
      </c>
      <c r="S1935" s="103">
        <f>'2026-27 Salary &amp; Benefits'!I$6</f>
        <v>0.15390000000000001</v>
      </c>
      <c r="T1935" s="7">
        <f t="shared" si="326"/>
        <v>0</v>
      </c>
      <c r="U1935" s="7">
        <f t="shared" si="327"/>
        <v>0</v>
      </c>
      <c r="V1935" s="7">
        <f t="shared" si="328"/>
        <v>0</v>
      </c>
      <c r="W1935" s="7">
        <f t="shared" si="329"/>
        <v>0</v>
      </c>
      <c r="X1935" s="18">
        <f t="shared" si="330"/>
        <v>0</v>
      </c>
      <c r="Y1935" s="2"/>
      <c r="Z1935" s="2"/>
      <c r="AA1935" s="2"/>
      <c r="AB1935" s="2"/>
      <c r="AC1935" s="2"/>
      <c r="AD1935" s="2"/>
      <c r="AE1935" s="2"/>
      <c r="AF1935" s="2"/>
      <c r="AG1935" s="2"/>
      <c r="AH1935" s="2"/>
      <c r="AI1935" s="2"/>
      <c r="AJ1935" s="2"/>
      <c r="AK1935" s="2"/>
      <c r="AL1935" s="2"/>
      <c r="AM1935" s="2"/>
      <c r="AN1935" s="2"/>
      <c r="AO1935" s="2"/>
      <c r="AP1935" s="2"/>
      <c r="AQ1935" s="2"/>
      <c r="AR1935" s="2"/>
      <c r="AS1935" s="2"/>
      <c r="AT1935" s="2"/>
      <c r="AU1935" s="2"/>
      <c r="AV1935" s="2"/>
      <c r="AW1935" s="2"/>
      <c r="AX1935" s="2"/>
      <c r="AY1935" s="2"/>
      <c r="AZ1935" s="2"/>
      <c r="BA1935" s="2"/>
      <c r="BB1935" s="2"/>
      <c r="BC1935" s="2"/>
      <c r="BD1935" s="2"/>
      <c r="BE1935" s="2"/>
      <c r="BF1935" s="2"/>
      <c r="BG1935" s="2"/>
      <c r="BH1935" s="2"/>
      <c r="BI1935" s="2"/>
      <c r="BJ1935" s="2"/>
      <c r="BK1935" s="2"/>
      <c r="BL1935" s="2"/>
      <c r="BM1935" s="2"/>
      <c r="BN1935" s="2"/>
      <c r="BO1935" s="2"/>
      <c r="BP1935" s="2"/>
      <c r="BQ1935" s="2"/>
      <c r="BR1935" s="2"/>
      <c r="BS1935" s="2"/>
      <c r="BT1935" s="2"/>
      <c r="BU1935" s="2"/>
      <c r="BV1935" s="2"/>
      <c r="BW1935" s="2"/>
      <c r="BX1935" s="2"/>
      <c r="BY1935" s="2"/>
      <c r="BZ1935" s="2"/>
      <c r="CA1935" s="2"/>
      <c r="CB1935" s="2"/>
      <c r="CC1935" s="2"/>
      <c r="CD1935" s="2"/>
      <c r="CE1935" s="2"/>
      <c r="CF1935" s="2"/>
      <c r="CG1935" s="2"/>
      <c r="CH1935" s="2"/>
      <c r="CI1935" s="2"/>
      <c r="CJ1935" s="2"/>
      <c r="CK1935" s="2"/>
      <c r="CL1935" s="2"/>
      <c r="CM1935" s="2"/>
      <c r="CN1935" s="2"/>
      <c r="CO1935" s="2"/>
      <c r="CP1935" s="2"/>
      <c r="CQ1935" s="2"/>
      <c r="CR1935" s="2"/>
      <c r="CS1935" s="2"/>
      <c r="CT1935" s="2"/>
      <c r="CU1935" s="2"/>
      <c r="CV1935" s="2"/>
      <c r="CW1935" s="2"/>
      <c r="CX1935" s="2"/>
      <c r="CY1935" s="2"/>
      <c r="CZ1935" s="2"/>
      <c r="DA1935" s="2"/>
      <c r="DB1935" s="2"/>
      <c r="DC1935" s="2"/>
      <c r="DD1935" s="2"/>
      <c r="DE1935" s="2"/>
      <c r="DF1935" s="2"/>
      <c r="DG1935" s="2"/>
      <c r="DH1935" s="2"/>
      <c r="DI1935" s="2"/>
      <c r="DJ1935" s="2"/>
      <c r="DK1935" s="2"/>
      <c r="DL1935" s="2"/>
      <c r="DM1935" s="2"/>
      <c r="DN1935" s="2"/>
      <c r="DO1935" s="2"/>
      <c r="DP1935" s="2"/>
      <c r="DQ1935" s="2"/>
      <c r="DR1935" s="2"/>
      <c r="DS1935" s="2"/>
      <c r="DT1935" s="2"/>
      <c r="DU1935" s="2"/>
      <c r="DV1935" s="2"/>
      <c r="DW1935" s="2"/>
      <c r="DX1935" s="2"/>
      <c r="DY1935" s="2"/>
      <c r="DZ1935" s="2"/>
      <c r="EA1935" s="2"/>
      <c r="EB1935" s="2"/>
      <c r="EC1935" s="2"/>
      <c r="ED1935" s="2"/>
      <c r="EE1935" s="2"/>
      <c r="EF1935" s="2"/>
      <c r="EG1935" s="2"/>
      <c r="EH1935" s="2"/>
      <c r="EI1935" s="2"/>
      <c r="EJ1935" s="2"/>
      <c r="EK1935" s="2"/>
      <c r="EL1935" s="2"/>
      <c r="EM1935" s="2"/>
      <c r="EN1935" s="2"/>
      <c r="EO1935" s="2"/>
      <c r="EP1935" s="2"/>
      <c r="EQ1935" s="2"/>
      <c r="ER1935" s="2"/>
      <c r="ES1935" s="2"/>
      <c r="ET1935" s="2"/>
      <c r="EU1935" s="2"/>
      <c r="EV1935" s="2"/>
      <c r="EW1935" s="2"/>
      <c r="EX1935" s="2"/>
      <c r="EY1935" s="2"/>
      <c r="EZ1935" s="2"/>
      <c r="FA1935" s="2"/>
      <c r="FB1935" s="2"/>
      <c r="FC1935" s="2"/>
    </row>
    <row r="1936" spans="1:159" s="4" customFormat="1">
      <c r="A1936" s="50" t="s">
        <v>2176</v>
      </c>
      <c r="B1936" s="59" t="s">
        <v>2775</v>
      </c>
      <c r="C1936" s="60">
        <v>2007</v>
      </c>
      <c r="D1936" s="59" t="s">
        <v>390</v>
      </c>
      <c r="E1936" s="78" t="str">
        <f>IFERROR(VLOOKUP($C1936,'2025-26 School Level AAFTE'!$C$2:$L$2349,9,FALSE), "No")</f>
        <v>No</v>
      </c>
      <c r="F1936" s="67">
        <f>IFERROR(VLOOKUP($C1936,'2025-26 School Level AAFTE'!$C$2:$J$2349,8,FALSE), 0)</f>
        <v>11</v>
      </c>
      <c r="G1936" s="69">
        <f>IFERROR(IF(E1936= "yes",VLOOKUP(C1936,Summary!$B:$I,6,0),0),0)</f>
        <v>0</v>
      </c>
      <c r="H1936" s="68">
        <f t="shared" si="321"/>
        <v>0</v>
      </c>
      <c r="I1936" s="110">
        <f>VLOOKUP($A1936,'2026-27 Salary &amp; Benefits'!$A:$I,3,FALSE)</f>
        <v>1</v>
      </c>
      <c r="J1936" s="110">
        <f>VLOOKUP($A1936,'2026-27 Salary &amp; Benefits'!$A:$I,4,FALSE)</f>
        <v>1</v>
      </c>
      <c r="K1936" s="101">
        <f t="shared" si="322"/>
        <v>0</v>
      </c>
      <c r="L1936" s="100">
        <f t="shared" si="323"/>
        <v>0</v>
      </c>
      <c r="M1936" s="102">
        <f>'2026-27 Salary &amp; Benefits'!$E$6</f>
        <v>78209</v>
      </c>
      <c r="N1936" s="102">
        <f>'2026-27 Salary &amp; Benefits'!$F$6</f>
        <v>82248</v>
      </c>
      <c r="O1936" s="7">
        <f t="shared" si="324"/>
        <v>0</v>
      </c>
      <c r="P1936" s="7">
        <f t="shared" si="325"/>
        <v>0</v>
      </c>
      <c r="Q1936" s="7">
        <f>'2026-27 Salary &amp; Benefits'!G$6</f>
        <v>16817.759999999998</v>
      </c>
      <c r="R1936" s="103">
        <f>'2026-27 Salary &amp; Benefits'!H$6</f>
        <v>0.16020000000000001</v>
      </c>
      <c r="S1936" s="103">
        <f>'2026-27 Salary &amp; Benefits'!I$6</f>
        <v>0.15390000000000001</v>
      </c>
      <c r="T1936" s="7">
        <f t="shared" si="326"/>
        <v>0</v>
      </c>
      <c r="U1936" s="7">
        <f t="shared" si="327"/>
        <v>0</v>
      </c>
      <c r="V1936" s="7">
        <f t="shared" si="328"/>
        <v>0</v>
      </c>
      <c r="W1936" s="7">
        <f t="shared" si="329"/>
        <v>0</v>
      </c>
      <c r="X1936" s="18">
        <f t="shared" si="330"/>
        <v>0</v>
      </c>
      <c r="Y1936" s="2"/>
      <c r="Z1936" s="2"/>
      <c r="AA1936" s="2"/>
      <c r="AB1936" s="2"/>
      <c r="AC1936" s="2"/>
      <c r="AD1936" s="2"/>
      <c r="AE1936" s="2"/>
      <c r="AF1936" s="2"/>
      <c r="AG1936" s="2"/>
      <c r="AH1936" s="2"/>
      <c r="AI1936" s="2"/>
      <c r="AJ1936" s="2"/>
      <c r="AK1936" s="2"/>
      <c r="AL1936" s="2"/>
      <c r="AM1936" s="2"/>
      <c r="AN1936" s="2"/>
      <c r="AO1936" s="2"/>
      <c r="AP1936" s="2"/>
      <c r="AQ1936" s="2"/>
      <c r="AR1936" s="2"/>
      <c r="AS1936" s="2"/>
      <c r="AT1936" s="2"/>
      <c r="AU1936" s="2"/>
      <c r="AV1936" s="2"/>
      <c r="AW1936" s="2"/>
      <c r="AX1936" s="2"/>
      <c r="AY1936" s="2"/>
      <c r="AZ1936" s="2"/>
      <c r="BA1936" s="2"/>
      <c r="BB1936" s="2"/>
      <c r="BC1936" s="2"/>
      <c r="BD1936" s="2"/>
      <c r="BE1936" s="2"/>
      <c r="BF1936" s="2"/>
      <c r="BG1936" s="2"/>
      <c r="BH1936" s="2"/>
      <c r="BI1936" s="2"/>
      <c r="BJ1936" s="2"/>
      <c r="BK1936" s="2"/>
      <c r="BL1936" s="2"/>
      <c r="BM1936" s="2"/>
      <c r="BN1936" s="2"/>
      <c r="BO1936" s="2"/>
      <c r="BP1936" s="2"/>
      <c r="BQ1936" s="2"/>
      <c r="BR1936" s="2"/>
      <c r="BS1936" s="2"/>
      <c r="BT1936" s="2"/>
      <c r="BU1936" s="2"/>
      <c r="BV1936" s="2"/>
      <c r="BW1936" s="2"/>
      <c r="BX1936" s="2"/>
      <c r="BY1936" s="2"/>
      <c r="BZ1936" s="2"/>
      <c r="CA1936" s="2"/>
      <c r="CB1936" s="2"/>
      <c r="CC1936" s="2"/>
      <c r="CD1936" s="2"/>
      <c r="CE1936" s="2"/>
      <c r="CF1936" s="2"/>
      <c r="CG1936" s="2"/>
      <c r="CH1936" s="2"/>
      <c r="CI1936" s="2"/>
      <c r="CJ1936" s="2"/>
      <c r="CK1936" s="2"/>
      <c r="CL1936" s="2"/>
      <c r="CM1936" s="2"/>
      <c r="CN1936" s="2"/>
      <c r="CO1936" s="2"/>
      <c r="CP1936" s="2"/>
      <c r="CQ1936" s="2"/>
      <c r="CR1936" s="2"/>
      <c r="CS1936" s="2"/>
      <c r="CT1936" s="2"/>
      <c r="CU1936" s="2"/>
      <c r="CV1936" s="2"/>
      <c r="CW1936" s="2"/>
      <c r="CX1936" s="2"/>
      <c r="CY1936" s="2"/>
      <c r="CZ1936" s="2"/>
      <c r="DA1936" s="2"/>
      <c r="DB1936" s="2"/>
      <c r="DC1936" s="2"/>
      <c r="DD1936" s="2"/>
      <c r="DE1936" s="2"/>
      <c r="DF1936" s="2"/>
      <c r="DG1936" s="2"/>
      <c r="DH1936" s="2"/>
      <c r="DI1936" s="2"/>
      <c r="DJ1936" s="2"/>
      <c r="DK1936" s="2"/>
      <c r="DL1936" s="2"/>
      <c r="DM1936" s="2"/>
      <c r="DN1936" s="2"/>
      <c r="DO1936" s="2"/>
      <c r="DP1936" s="2"/>
      <c r="DQ1936" s="2"/>
      <c r="DR1936" s="2"/>
      <c r="DS1936" s="2"/>
      <c r="DT1936" s="2"/>
      <c r="DU1936" s="2"/>
      <c r="DV1936" s="2"/>
      <c r="DW1936" s="2"/>
      <c r="DX1936" s="2"/>
      <c r="DY1936" s="2"/>
      <c r="DZ1936" s="2"/>
      <c r="EA1936" s="2"/>
      <c r="EB1936" s="2"/>
      <c r="EC1936" s="2"/>
      <c r="ED1936" s="2"/>
      <c r="EE1936" s="2"/>
      <c r="EF1936" s="2"/>
      <c r="EG1936" s="2"/>
      <c r="EH1936" s="2"/>
      <c r="EI1936" s="2"/>
      <c r="EJ1936" s="2"/>
      <c r="EK1936" s="2"/>
      <c r="EL1936" s="2"/>
      <c r="EM1936" s="2"/>
      <c r="EN1936" s="2"/>
      <c r="EO1936" s="2"/>
      <c r="EP1936" s="2"/>
      <c r="EQ1936" s="2"/>
      <c r="ER1936" s="2"/>
      <c r="ES1936" s="2"/>
      <c r="ET1936" s="2"/>
      <c r="EU1936" s="2"/>
      <c r="EV1936" s="2"/>
      <c r="EW1936" s="2"/>
      <c r="EX1936" s="2"/>
      <c r="EY1936" s="2"/>
      <c r="EZ1936" s="2"/>
      <c r="FA1936" s="2"/>
      <c r="FB1936" s="2"/>
      <c r="FC1936" s="2"/>
    </row>
    <row r="1937" spans="1:159" s="4" customFormat="1">
      <c r="A1937" s="50" t="s">
        <v>2156</v>
      </c>
      <c r="B1937" s="59" t="s">
        <v>2776</v>
      </c>
      <c r="C1937" s="60">
        <v>2135</v>
      </c>
      <c r="D1937" s="59" t="s">
        <v>285</v>
      </c>
      <c r="E1937" s="78" t="str">
        <f>IFERROR(VLOOKUP($C1937,'2025-26 School Level AAFTE'!$C$2:$L$2349,9,FALSE), "No")</f>
        <v>Yes</v>
      </c>
      <c r="F1937" s="67">
        <f>IFERROR(VLOOKUP($C1937,'2025-26 School Level AAFTE'!$C$2:$J$2349,8,FALSE), 0)</f>
        <v>31.8</v>
      </c>
      <c r="G1937" s="69">
        <f>IFERROR(IF(E1937= "yes",VLOOKUP(C1937,Summary!$B:$I,6,0),0),0)</f>
        <v>0</v>
      </c>
      <c r="H1937" s="68">
        <f t="shared" si="321"/>
        <v>31.8</v>
      </c>
      <c r="I1937" s="110">
        <f>VLOOKUP($A1937,'2026-27 Salary &amp; Benefits'!$A:$I,3,FALSE)</f>
        <v>1</v>
      </c>
      <c r="J1937" s="110">
        <f>VLOOKUP($A1937,'2026-27 Salary &amp; Benefits'!$A:$I,4,FALSE)</f>
        <v>1</v>
      </c>
      <c r="K1937" s="101">
        <f t="shared" si="322"/>
        <v>31.8</v>
      </c>
      <c r="L1937" s="100">
        <f t="shared" si="323"/>
        <v>9.2999999999999999E-2</v>
      </c>
      <c r="M1937" s="102">
        <f>'2026-27 Salary &amp; Benefits'!$E$6</f>
        <v>78209</v>
      </c>
      <c r="N1937" s="102">
        <f>'2026-27 Salary &amp; Benefits'!$F$6</f>
        <v>82248</v>
      </c>
      <c r="O1937" s="7">
        <f t="shared" si="324"/>
        <v>7273.44</v>
      </c>
      <c r="P1937" s="7">
        <f t="shared" si="325"/>
        <v>375.6200000000008</v>
      </c>
      <c r="Q1937" s="7">
        <f>'2026-27 Salary &amp; Benefits'!G$6</f>
        <v>16817.759999999998</v>
      </c>
      <c r="R1937" s="103">
        <f>'2026-27 Salary &amp; Benefits'!H$6</f>
        <v>0.16020000000000001</v>
      </c>
      <c r="S1937" s="103">
        <f>'2026-27 Salary &amp; Benefits'!I$6</f>
        <v>0.15390000000000001</v>
      </c>
      <c r="T1937" s="7">
        <f t="shared" si="326"/>
        <v>2787.06</v>
      </c>
      <c r="U1937" s="7">
        <f t="shared" si="327"/>
        <v>127.48</v>
      </c>
      <c r="V1937" s="7">
        <f t="shared" si="328"/>
        <v>19.62</v>
      </c>
      <c r="W1937" s="7">
        <f t="shared" si="329"/>
        <v>147.1</v>
      </c>
      <c r="X1937" s="18">
        <f t="shared" si="330"/>
        <v>10583.220000000001</v>
      </c>
      <c r="Y1937" s="2"/>
      <c r="Z1937" s="2"/>
      <c r="AA1937" s="2"/>
      <c r="AB1937" s="2"/>
      <c r="AC1937" s="2"/>
      <c r="AD1937" s="2"/>
      <c r="AE1937" s="2"/>
      <c r="AF1937" s="2"/>
      <c r="AG1937" s="2"/>
      <c r="AH1937" s="2"/>
      <c r="AI1937" s="2"/>
      <c r="AJ1937" s="2"/>
      <c r="AK1937" s="2"/>
      <c r="AL1937" s="2"/>
      <c r="AM1937" s="2"/>
      <c r="AN1937" s="2"/>
      <c r="AO1937" s="2"/>
      <c r="AP1937" s="2"/>
      <c r="AQ1937" s="2"/>
      <c r="AR1937" s="2"/>
      <c r="AS1937" s="2"/>
      <c r="AT1937" s="2"/>
      <c r="AU1937" s="2"/>
      <c r="AV1937" s="2"/>
      <c r="AW1937" s="2"/>
      <c r="AX1937" s="2"/>
      <c r="AY1937" s="2"/>
      <c r="AZ1937" s="2"/>
      <c r="BA1937" s="2"/>
      <c r="BB1937" s="2"/>
      <c r="BC1937" s="2"/>
      <c r="BD1937" s="2"/>
      <c r="BE1937" s="2"/>
      <c r="BF1937" s="2"/>
      <c r="BG1937" s="2"/>
      <c r="BH1937" s="2"/>
      <c r="BI1937" s="2"/>
      <c r="BJ1937" s="2"/>
      <c r="BK1937" s="2"/>
      <c r="BL1937" s="2"/>
      <c r="BM1937" s="2"/>
      <c r="BN1937" s="2"/>
      <c r="BO1937" s="2"/>
      <c r="BP1937" s="2"/>
      <c r="BQ1937" s="2"/>
      <c r="BR1937" s="2"/>
      <c r="BS1937" s="2"/>
      <c r="BT1937" s="2"/>
      <c r="BU1937" s="2"/>
      <c r="BV1937" s="2"/>
      <c r="BW1937" s="2"/>
      <c r="BX1937" s="2"/>
      <c r="BY1937" s="2"/>
      <c r="BZ1937" s="2"/>
      <c r="CA1937" s="2"/>
      <c r="CB1937" s="2"/>
      <c r="CC1937" s="2"/>
      <c r="CD1937" s="2"/>
      <c r="CE1937" s="2"/>
      <c r="CF1937" s="2"/>
      <c r="CG1937" s="2"/>
      <c r="CH1937" s="2"/>
      <c r="CI1937" s="2"/>
      <c r="CJ1937" s="2"/>
      <c r="CK1937" s="2"/>
      <c r="CL1937" s="2"/>
      <c r="CM1937" s="2"/>
      <c r="CN1937" s="2"/>
      <c r="CO1937" s="2"/>
      <c r="CP1937" s="2"/>
      <c r="CQ1937" s="2"/>
      <c r="CR1937" s="2"/>
      <c r="CS1937" s="2"/>
      <c r="CT1937" s="2"/>
      <c r="CU1937" s="2"/>
      <c r="CV1937" s="2"/>
      <c r="CW1937" s="2"/>
      <c r="CX1937" s="2"/>
      <c r="CY1937" s="2"/>
      <c r="CZ1937" s="2"/>
      <c r="DA1937" s="2"/>
      <c r="DB1937" s="2"/>
      <c r="DC1937" s="2"/>
      <c r="DD1937" s="2"/>
      <c r="DE1937" s="2"/>
      <c r="DF1937" s="2"/>
      <c r="DG1937" s="2"/>
      <c r="DH1937" s="2"/>
      <c r="DI1937" s="2"/>
      <c r="DJ1937" s="2"/>
      <c r="DK1937" s="2"/>
      <c r="DL1937" s="2"/>
      <c r="DM1937" s="2"/>
      <c r="DN1937" s="2"/>
      <c r="DO1937" s="2"/>
      <c r="DP1937" s="2"/>
      <c r="DQ1937" s="2"/>
      <c r="DR1937" s="2"/>
      <c r="DS1937" s="2"/>
      <c r="DT1937" s="2"/>
      <c r="DU1937" s="2"/>
      <c r="DV1937" s="2"/>
      <c r="DW1937" s="2"/>
      <c r="DX1937" s="2"/>
      <c r="DY1937" s="2"/>
      <c r="DZ1937" s="2"/>
      <c r="EA1937" s="2"/>
      <c r="EB1937" s="2"/>
      <c r="EC1937" s="2"/>
      <c r="ED1937" s="2"/>
      <c r="EE1937" s="2"/>
      <c r="EF1937" s="2"/>
      <c r="EG1937" s="2"/>
      <c r="EH1937" s="2"/>
      <c r="EI1937" s="2"/>
      <c r="EJ1937" s="2"/>
      <c r="EK1937" s="2"/>
      <c r="EL1937" s="2"/>
      <c r="EM1937" s="2"/>
      <c r="EN1937" s="2"/>
      <c r="EO1937" s="2"/>
      <c r="EP1937" s="2"/>
      <c r="EQ1937" s="2"/>
      <c r="ER1937" s="2"/>
      <c r="ES1937" s="2"/>
      <c r="ET1937" s="2"/>
      <c r="EU1937" s="2"/>
      <c r="EV1937" s="2"/>
      <c r="EW1937" s="2"/>
      <c r="EX1937" s="2"/>
      <c r="EY1937" s="2"/>
      <c r="EZ1937" s="2"/>
      <c r="FA1937" s="2"/>
      <c r="FB1937" s="2"/>
      <c r="FC1937" s="2"/>
    </row>
    <row r="1938" spans="1:159" s="4" customFormat="1">
      <c r="A1938" s="50" t="s">
        <v>2156</v>
      </c>
      <c r="B1938" s="59" t="s">
        <v>2776</v>
      </c>
      <c r="C1938" s="60">
        <v>5696</v>
      </c>
      <c r="D1938" s="59" t="s">
        <v>3117</v>
      </c>
      <c r="E1938" s="78" t="str">
        <f>IFERROR(VLOOKUP($C1938,'2025-26 School Level AAFTE'!$C$2:$L$2349,9,FALSE), "No")</f>
        <v>No</v>
      </c>
      <c r="F1938" s="67">
        <f>IFERROR(VLOOKUP($C1938,'2025-26 School Level AAFTE'!$C$2:$J$2349,8,FALSE), 0)</f>
        <v>660.59</v>
      </c>
      <c r="G1938" s="69">
        <f>IFERROR(IF(E1938= "yes",VLOOKUP(C1938,Summary!$B:$I,6,0),0),0)</f>
        <v>0</v>
      </c>
      <c r="H1938" s="68">
        <f t="shared" si="321"/>
        <v>0</v>
      </c>
      <c r="I1938" s="110">
        <f>VLOOKUP($A1938,'2026-27 Salary &amp; Benefits'!$A:$I,3,FALSE)</f>
        <v>1</v>
      </c>
      <c r="J1938" s="110">
        <f>VLOOKUP($A1938,'2026-27 Salary &amp; Benefits'!$A:$I,4,FALSE)</f>
        <v>1</v>
      </c>
      <c r="K1938" s="101">
        <f t="shared" si="322"/>
        <v>0</v>
      </c>
      <c r="L1938" s="100">
        <f t="shared" si="323"/>
        <v>0</v>
      </c>
      <c r="M1938" s="102">
        <f>'2026-27 Salary &amp; Benefits'!$E$6</f>
        <v>78209</v>
      </c>
      <c r="N1938" s="102">
        <f>'2026-27 Salary &amp; Benefits'!$F$6</f>
        <v>82248</v>
      </c>
      <c r="O1938" s="7">
        <f t="shared" si="324"/>
        <v>0</v>
      </c>
      <c r="P1938" s="7">
        <f t="shared" si="325"/>
        <v>0</v>
      </c>
      <c r="Q1938" s="7">
        <f>'2026-27 Salary &amp; Benefits'!G$6</f>
        <v>16817.759999999998</v>
      </c>
      <c r="R1938" s="103">
        <f>'2026-27 Salary &amp; Benefits'!H$6</f>
        <v>0.16020000000000001</v>
      </c>
      <c r="S1938" s="103">
        <f>'2026-27 Salary &amp; Benefits'!I$6</f>
        <v>0.15390000000000001</v>
      </c>
      <c r="T1938" s="7">
        <f t="shared" si="326"/>
        <v>0</v>
      </c>
      <c r="U1938" s="7">
        <f t="shared" si="327"/>
        <v>0</v>
      </c>
      <c r="V1938" s="7">
        <f t="shared" si="328"/>
        <v>0</v>
      </c>
      <c r="W1938" s="7">
        <f t="shared" si="329"/>
        <v>0</v>
      </c>
      <c r="X1938" s="18">
        <f t="shared" si="330"/>
        <v>0</v>
      </c>
      <c r="Y1938" s="2"/>
      <c r="Z1938" s="2"/>
      <c r="AA1938" s="2"/>
      <c r="AB1938" s="2"/>
      <c r="AC1938" s="2"/>
      <c r="AD1938" s="2"/>
      <c r="AE1938" s="2"/>
      <c r="AF1938" s="2"/>
      <c r="AG1938" s="2"/>
      <c r="AH1938" s="2"/>
      <c r="AI1938" s="2"/>
      <c r="AJ1938" s="2"/>
      <c r="AK1938" s="2"/>
      <c r="AL1938" s="2"/>
      <c r="AM1938" s="2"/>
      <c r="AN1938" s="2"/>
      <c r="AO1938" s="2"/>
      <c r="AP1938" s="2"/>
      <c r="AQ1938" s="2"/>
      <c r="AR1938" s="2"/>
      <c r="AS1938" s="2"/>
      <c r="AT1938" s="2"/>
      <c r="AU1938" s="2"/>
      <c r="AV1938" s="2"/>
      <c r="AW1938" s="2"/>
      <c r="AX1938" s="2"/>
      <c r="AY1938" s="2"/>
      <c r="AZ1938" s="2"/>
      <c r="BA1938" s="2"/>
      <c r="BB1938" s="2"/>
      <c r="BC1938" s="2"/>
      <c r="BD1938" s="2"/>
      <c r="BE1938" s="2"/>
      <c r="BF1938" s="2"/>
      <c r="BG1938" s="2"/>
      <c r="BH1938" s="2"/>
      <c r="BI1938" s="2"/>
      <c r="BJ1938" s="2"/>
      <c r="BK1938" s="2"/>
      <c r="BL1938" s="2"/>
      <c r="BM1938" s="2"/>
      <c r="BN1938" s="2"/>
      <c r="BO1938" s="2"/>
      <c r="BP1938" s="2"/>
      <c r="BQ1938" s="2"/>
      <c r="BR1938" s="2"/>
      <c r="BS1938" s="2"/>
      <c r="BT1938" s="2"/>
      <c r="BU1938" s="2"/>
      <c r="BV1938" s="2"/>
      <c r="BW1938" s="2"/>
      <c r="BX1938" s="2"/>
      <c r="BY1938" s="2"/>
      <c r="BZ1938" s="2"/>
      <c r="CA1938" s="2"/>
      <c r="CB1938" s="2"/>
      <c r="CC1938" s="2"/>
      <c r="CD1938" s="2"/>
      <c r="CE1938" s="2"/>
      <c r="CF1938" s="2"/>
      <c r="CG1938" s="2"/>
      <c r="CH1938" s="2"/>
      <c r="CI1938" s="2"/>
      <c r="CJ1938" s="2"/>
      <c r="CK1938" s="2"/>
      <c r="CL1938" s="2"/>
      <c r="CM1938" s="2"/>
      <c r="CN1938" s="2"/>
      <c r="CO1938" s="2"/>
      <c r="CP1938" s="2"/>
      <c r="CQ1938" s="2"/>
      <c r="CR1938" s="2"/>
      <c r="CS1938" s="2"/>
      <c r="CT1938" s="2"/>
      <c r="CU1938" s="2"/>
      <c r="CV1938" s="2"/>
      <c r="CW1938" s="2"/>
      <c r="CX1938" s="2"/>
      <c r="CY1938" s="2"/>
      <c r="CZ1938" s="2"/>
      <c r="DA1938" s="2"/>
      <c r="DB1938" s="2"/>
      <c r="DC1938" s="2"/>
      <c r="DD1938" s="2"/>
      <c r="DE1938" s="2"/>
      <c r="DF1938" s="2"/>
      <c r="DG1938" s="2"/>
      <c r="DH1938" s="2"/>
      <c r="DI1938" s="2"/>
      <c r="DJ1938" s="2"/>
      <c r="DK1938" s="2"/>
      <c r="DL1938" s="2"/>
      <c r="DM1938" s="2"/>
      <c r="DN1938" s="2"/>
      <c r="DO1938" s="2"/>
      <c r="DP1938" s="2"/>
      <c r="DQ1938" s="2"/>
      <c r="DR1938" s="2"/>
      <c r="DS1938" s="2"/>
      <c r="DT1938" s="2"/>
      <c r="DU1938" s="2"/>
      <c r="DV1938" s="2"/>
      <c r="DW1938" s="2"/>
      <c r="DX1938" s="2"/>
      <c r="DY1938" s="2"/>
      <c r="DZ1938" s="2"/>
      <c r="EA1938" s="2"/>
      <c r="EB1938" s="2"/>
      <c r="EC1938" s="2"/>
      <c r="ED1938" s="2"/>
      <c r="EE1938" s="2"/>
      <c r="EF1938" s="2"/>
      <c r="EG1938" s="2"/>
      <c r="EH1938" s="2"/>
      <c r="EI1938" s="2"/>
      <c r="EJ1938" s="2"/>
      <c r="EK1938" s="2"/>
      <c r="EL1938" s="2"/>
      <c r="EM1938" s="2"/>
      <c r="EN1938" s="2"/>
      <c r="EO1938" s="2"/>
      <c r="EP1938" s="2"/>
      <c r="EQ1938" s="2"/>
      <c r="ER1938" s="2"/>
      <c r="ES1938" s="2"/>
      <c r="ET1938" s="2"/>
      <c r="EU1938" s="2"/>
      <c r="EV1938" s="2"/>
      <c r="EW1938" s="2"/>
      <c r="EX1938" s="2"/>
      <c r="EY1938" s="2"/>
      <c r="EZ1938" s="2"/>
      <c r="FA1938" s="2"/>
      <c r="FB1938" s="2"/>
      <c r="FC1938" s="2"/>
    </row>
    <row r="1939" spans="1:159" s="4" customFormat="1">
      <c r="A1939" s="50" t="s">
        <v>2134</v>
      </c>
      <c r="B1939" s="59" t="s">
        <v>2777</v>
      </c>
      <c r="C1939" s="60">
        <v>2265</v>
      </c>
      <c r="D1939" s="59" t="s">
        <v>97</v>
      </c>
      <c r="E1939" s="78" t="str">
        <f>IFERROR(VLOOKUP($C1939,'2025-26 School Level AAFTE'!$C$2:$L$2349,9,FALSE), "No")</f>
        <v>No</v>
      </c>
      <c r="F1939" s="67">
        <f>IFERROR(VLOOKUP($C1939,'2025-26 School Level AAFTE'!$C$2:$J$2349,8,FALSE), 0)</f>
        <v>11.22</v>
      </c>
      <c r="G1939" s="69">
        <f>IFERROR(IF(E1939= "yes",VLOOKUP(C1939,Summary!$B:$I,6,0),0),0)</f>
        <v>0</v>
      </c>
      <c r="H1939" s="68">
        <f t="shared" si="321"/>
        <v>0</v>
      </c>
      <c r="I1939" s="110">
        <f>VLOOKUP($A1939,'2026-27 Salary &amp; Benefits'!$A:$I,3,FALSE)</f>
        <v>1</v>
      </c>
      <c r="J1939" s="110">
        <f>VLOOKUP($A1939,'2026-27 Salary &amp; Benefits'!$A:$I,4,FALSE)</f>
        <v>1</v>
      </c>
      <c r="K1939" s="101">
        <f t="shared" si="322"/>
        <v>0</v>
      </c>
      <c r="L1939" s="100">
        <f t="shared" si="323"/>
        <v>0</v>
      </c>
      <c r="M1939" s="102">
        <f>'2026-27 Salary &amp; Benefits'!$E$6</f>
        <v>78209</v>
      </c>
      <c r="N1939" s="102">
        <f>'2026-27 Salary &amp; Benefits'!$F$6</f>
        <v>82248</v>
      </c>
      <c r="O1939" s="7">
        <f t="shared" si="324"/>
        <v>0</v>
      </c>
      <c r="P1939" s="7">
        <f t="shared" si="325"/>
        <v>0</v>
      </c>
      <c r="Q1939" s="7">
        <f>'2026-27 Salary &amp; Benefits'!G$6</f>
        <v>16817.759999999998</v>
      </c>
      <c r="R1939" s="103">
        <f>'2026-27 Salary &amp; Benefits'!H$6</f>
        <v>0.16020000000000001</v>
      </c>
      <c r="S1939" s="103">
        <f>'2026-27 Salary &amp; Benefits'!I$6</f>
        <v>0.15390000000000001</v>
      </c>
      <c r="T1939" s="7">
        <f t="shared" si="326"/>
        <v>0</v>
      </c>
      <c r="U1939" s="7">
        <f t="shared" si="327"/>
        <v>0</v>
      </c>
      <c r="V1939" s="7">
        <f t="shared" si="328"/>
        <v>0</v>
      </c>
      <c r="W1939" s="7">
        <f t="shared" si="329"/>
        <v>0</v>
      </c>
      <c r="X1939" s="18">
        <f t="shared" si="330"/>
        <v>0</v>
      </c>
      <c r="Y1939" s="2"/>
      <c r="Z1939" s="2"/>
      <c r="AA1939" s="2"/>
      <c r="AB1939" s="2"/>
      <c r="AC1939" s="2"/>
      <c r="AD1939" s="2"/>
      <c r="AE1939" s="2"/>
      <c r="AF1939" s="2"/>
      <c r="AG1939" s="2"/>
      <c r="AH1939" s="2"/>
      <c r="AI1939" s="2"/>
      <c r="AJ1939" s="2"/>
      <c r="AK1939" s="2"/>
      <c r="AL1939" s="2"/>
      <c r="AM1939" s="2"/>
      <c r="AN1939" s="2"/>
      <c r="AO1939" s="2"/>
      <c r="AP1939" s="2"/>
      <c r="AQ1939" s="2"/>
      <c r="AR1939" s="2"/>
      <c r="AS1939" s="2"/>
      <c r="AT1939" s="2"/>
      <c r="AU1939" s="2"/>
      <c r="AV1939" s="2"/>
      <c r="AW1939" s="2"/>
      <c r="AX1939" s="2"/>
      <c r="AY1939" s="2"/>
      <c r="AZ1939" s="2"/>
      <c r="BA1939" s="2"/>
      <c r="BB1939" s="2"/>
      <c r="BC1939" s="2"/>
      <c r="BD1939" s="2"/>
      <c r="BE1939" s="2"/>
      <c r="BF1939" s="2"/>
      <c r="BG1939" s="2"/>
      <c r="BH1939" s="2"/>
      <c r="BI1939" s="2"/>
      <c r="BJ1939" s="2"/>
      <c r="BK1939" s="2"/>
      <c r="BL1939" s="2"/>
      <c r="BM1939" s="2"/>
      <c r="BN1939" s="2"/>
      <c r="BO1939" s="2"/>
      <c r="BP1939" s="2"/>
      <c r="BQ1939" s="2"/>
      <c r="BR1939" s="2"/>
      <c r="BS1939" s="2"/>
      <c r="BT1939" s="2"/>
      <c r="BU1939" s="2"/>
      <c r="BV1939" s="2"/>
      <c r="BW1939" s="2"/>
      <c r="BX1939" s="2"/>
      <c r="BY1939" s="2"/>
      <c r="BZ1939" s="2"/>
      <c r="CA1939" s="2"/>
      <c r="CB1939" s="2"/>
      <c r="CC1939" s="2"/>
      <c r="CD1939" s="2"/>
      <c r="CE1939" s="2"/>
      <c r="CF1939" s="2"/>
      <c r="CG1939" s="2"/>
      <c r="CH1939" s="2"/>
      <c r="CI1939" s="2"/>
      <c r="CJ1939" s="2"/>
      <c r="CK1939" s="2"/>
      <c r="CL1939" s="2"/>
      <c r="CM1939" s="2"/>
      <c r="CN1939" s="2"/>
      <c r="CO1939" s="2"/>
      <c r="CP1939" s="2"/>
      <c r="CQ1939" s="2"/>
      <c r="CR1939" s="2"/>
      <c r="CS1939" s="2"/>
      <c r="CT1939" s="2"/>
      <c r="CU1939" s="2"/>
      <c r="CV1939" s="2"/>
      <c r="CW1939" s="2"/>
      <c r="CX1939" s="2"/>
      <c r="CY1939" s="2"/>
      <c r="CZ1939" s="2"/>
      <c r="DA1939" s="2"/>
      <c r="DB1939" s="2"/>
      <c r="DC1939" s="2"/>
      <c r="DD1939" s="2"/>
      <c r="DE1939" s="2"/>
      <c r="DF1939" s="2"/>
      <c r="DG1939" s="2"/>
      <c r="DH1939" s="2"/>
      <c r="DI1939" s="2"/>
      <c r="DJ1939" s="2"/>
      <c r="DK1939" s="2"/>
      <c r="DL1939" s="2"/>
      <c r="DM1939" s="2"/>
      <c r="DN1939" s="2"/>
      <c r="DO1939" s="2"/>
      <c r="DP1939" s="2"/>
      <c r="DQ1939" s="2"/>
      <c r="DR1939" s="2"/>
      <c r="DS1939" s="2"/>
      <c r="DT1939" s="2"/>
      <c r="DU1939" s="2"/>
      <c r="DV1939" s="2"/>
      <c r="DW1939" s="2"/>
      <c r="DX1939" s="2"/>
      <c r="DY1939" s="2"/>
      <c r="DZ1939" s="2"/>
      <c r="EA1939" s="2"/>
      <c r="EB1939" s="2"/>
      <c r="EC1939" s="2"/>
      <c r="ED1939" s="2"/>
      <c r="EE1939" s="2"/>
      <c r="EF1939" s="2"/>
      <c r="EG1939" s="2"/>
      <c r="EH1939" s="2"/>
      <c r="EI1939" s="2"/>
      <c r="EJ1939" s="2"/>
      <c r="EK1939" s="2"/>
      <c r="EL1939" s="2"/>
      <c r="EM1939" s="2"/>
      <c r="EN1939" s="2"/>
      <c r="EO1939" s="2"/>
      <c r="EP1939" s="2"/>
      <c r="EQ1939" s="2"/>
      <c r="ER1939" s="2"/>
      <c r="ES1939" s="2"/>
      <c r="ET1939" s="2"/>
      <c r="EU1939" s="2"/>
      <c r="EV1939" s="2"/>
      <c r="EW1939" s="2"/>
      <c r="EX1939" s="2"/>
      <c r="EY1939" s="2"/>
      <c r="EZ1939" s="2"/>
      <c r="FA1939" s="2"/>
      <c r="FB1939" s="2"/>
      <c r="FC1939" s="2"/>
    </row>
    <row r="1940" spans="1:159" s="4" customFormat="1">
      <c r="A1940" s="50" t="s">
        <v>2299</v>
      </c>
      <c r="B1940" s="59" t="s">
        <v>2778</v>
      </c>
      <c r="C1940" s="60">
        <v>2040</v>
      </c>
      <c r="D1940" s="59" t="s">
        <v>1244</v>
      </c>
      <c r="E1940" s="78" t="str">
        <f>IFERROR(VLOOKUP($C1940,'2025-26 School Level AAFTE'!$C$2:$L$2349,9,FALSE), "No")</f>
        <v>Yes</v>
      </c>
      <c r="F1940" s="67">
        <f>IFERROR(VLOOKUP($C1940,'2025-26 School Level AAFTE'!$C$2:$J$2349,8,FALSE), 0)</f>
        <v>15.14</v>
      </c>
      <c r="G1940" s="69">
        <f>IFERROR(IF(E1940= "yes",VLOOKUP(C1940,Summary!$B:$I,6,0),0),0)</f>
        <v>0</v>
      </c>
      <c r="H1940" s="68">
        <f t="shared" si="321"/>
        <v>15.14</v>
      </c>
      <c r="I1940" s="110">
        <f>VLOOKUP($A1940,'2026-27 Salary &amp; Benefits'!$A:$I,3,FALSE)</f>
        <v>1.06</v>
      </c>
      <c r="J1940" s="110">
        <f>VLOOKUP($A1940,'2026-27 Salary &amp; Benefits'!$A:$I,4,FALSE)</f>
        <v>1.06</v>
      </c>
      <c r="K1940" s="101">
        <f t="shared" si="322"/>
        <v>15.14</v>
      </c>
      <c r="L1940" s="100">
        <f t="shared" si="323"/>
        <v>4.3999999999999997E-2</v>
      </c>
      <c r="M1940" s="102">
        <f>'2026-27 Salary &amp; Benefits'!$E$6</f>
        <v>78209</v>
      </c>
      <c r="N1940" s="102">
        <f>'2026-27 Salary &amp; Benefits'!$F$6</f>
        <v>82248</v>
      </c>
      <c r="O1940" s="7">
        <f t="shared" si="324"/>
        <v>3647.67</v>
      </c>
      <c r="P1940" s="7">
        <f t="shared" si="325"/>
        <v>188.38000000000011</v>
      </c>
      <c r="Q1940" s="7">
        <f>'2026-27 Salary &amp; Benefits'!G$6</f>
        <v>16817.759999999998</v>
      </c>
      <c r="R1940" s="103">
        <f>'2026-27 Salary &amp; Benefits'!H$6</f>
        <v>0.16020000000000001</v>
      </c>
      <c r="S1940" s="103">
        <f>'2026-27 Salary &amp; Benefits'!I$6</f>
        <v>0.15390000000000001</v>
      </c>
      <c r="T1940" s="7">
        <f t="shared" si="326"/>
        <v>1353.33</v>
      </c>
      <c r="U1940" s="7">
        <f t="shared" si="327"/>
        <v>63.93</v>
      </c>
      <c r="V1940" s="7">
        <f t="shared" si="328"/>
        <v>9.84</v>
      </c>
      <c r="W1940" s="7">
        <f t="shared" si="329"/>
        <v>73.77</v>
      </c>
      <c r="X1940" s="18">
        <f t="shared" si="330"/>
        <v>5263.1500000000005</v>
      </c>
      <c r="Y1940" s="2"/>
      <c r="Z1940" s="2"/>
      <c r="AA1940" s="2"/>
      <c r="AB1940" s="2"/>
      <c r="AC1940" s="2"/>
      <c r="AD1940" s="2"/>
      <c r="AE1940" s="2"/>
      <c r="AF1940" s="2"/>
      <c r="AG1940" s="2"/>
      <c r="AH1940" s="2"/>
      <c r="AI1940" s="2"/>
      <c r="AJ1940" s="2"/>
      <c r="AK1940" s="2"/>
      <c r="AL1940" s="2"/>
      <c r="AM1940" s="2"/>
      <c r="AN1940" s="2"/>
      <c r="AO1940" s="2"/>
      <c r="AP1940" s="2"/>
      <c r="AQ1940" s="2"/>
      <c r="AR1940" s="2"/>
      <c r="AS1940" s="2"/>
      <c r="AT1940" s="2"/>
      <c r="AU1940" s="2"/>
      <c r="AV1940" s="2"/>
      <c r="AW1940" s="2"/>
      <c r="AX1940" s="2"/>
      <c r="AY1940" s="2"/>
      <c r="AZ1940" s="2"/>
      <c r="BA1940" s="2"/>
      <c r="BB1940" s="2"/>
      <c r="BC1940" s="2"/>
      <c r="BD1940" s="2"/>
      <c r="BE1940" s="2"/>
      <c r="BF1940" s="2"/>
      <c r="BG1940" s="2"/>
      <c r="BH1940" s="2"/>
      <c r="BI1940" s="2"/>
      <c r="BJ1940" s="2"/>
      <c r="BK1940" s="2"/>
      <c r="BL1940" s="2"/>
      <c r="BM1940" s="2"/>
      <c r="BN1940" s="2"/>
      <c r="BO1940" s="2"/>
      <c r="BP1940" s="2"/>
      <c r="BQ1940" s="2"/>
      <c r="BR1940" s="2"/>
      <c r="BS1940" s="2"/>
      <c r="BT1940" s="2"/>
      <c r="BU1940" s="2"/>
      <c r="BV1940" s="2"/>
      <c r="BW1940" s="2"/>
      <c r="BX1940" s="2"/>
      <c r="BY1940" s="2"/>
      <c r="BZ1940" s="2"/>
      <c r="CA1940" s="2"/>
      <c r="CB1940" s="2"/>
      <c r="CC1940" s="2"/>
      <c r="CD1940" s="2"/>
      <c r="CE1940" s="2"/>
      <c r="CF1940" s="2"/>
      <c r="CG1940" s="2"/>
      <c r="CH1940" s="2"/>
      <c r="CI1940" s="2"/>
      <c r="CJ1940" s="2"/>
      <c r="CK1940" s="2"/>
      <c r="CL1940" s="2"/>
      <c r="CM1940" s="2"/>
      <c r="CN1940" s="2"/>
      <c r="CO1940" s="2"/>
      <c r="CP1940" s="2"/>
      <c r="CQ1940" s="2"/>
      <c r="CR1940" s="2"/>
      <c r="CS1940" s="2"/>
      <c r="CT1940" s="2"/>
      <c r="CU1940" s="2"/>
      <c r="CV1940" s="2"/>
      <c r="CW1940" s="2"/>
      <c r="CX1940" s="2"/>
      <c r="CY1940" s="2"/>
      <c r="CZ1940" s="2"/>
      <c r="DA1940" s="2"/>
      <c r="DB1940" s="2"/>
      <c r="DC1940" s="2"/>
      <c r="DD1940" s="2"/>
      <c r="DE1940" s="2"/>
      <c r="DF1940" s="2"/>
      <c r="DG1940" s="2"/>
      <c r="DH1940" s="2"/>
      <c r="DI1940" s="2"/>
      <c r="DJ1940" s="2"/>
      <c r="DK1940" s="2"/>
      <c r="DL1940" s="2"/>
      <c r="DM1940" s="2"/>
      <c r="DN1940" s="2"/>
      <c r="DO1940" s="2"/>
      <c r="DP1940" s="2"/>
      <c r="DQ1940" s="2"/>
      <c r="DR1940" s="2"/>
      <c r="DS1940" s="2"/>
      <c r="DT1940" s="2"/>
      <c r="DU1940" s="2"/>
      <c r="DV1940" s="2"/>
      <c r="DW1940" s="2"/>
      <c r="DX1940" s="2"/>
      <c r="DY1940" s="2"/>
      <c r="DZ1940" s="2"/>
      <c r="EA1940" s="2"/>
      <c r="EB1940" s="2"/>
      <c r="EC1940" s="2"/>
      <c r="ED1940" s="2"/>
      <c r="EE1940" s="2"/>
      <c r="EF1940" s="2"/>
      <c r="EG1940" s="2"/>
      <c r="EH1940" s="2"/>
      <c r="EI1940" s="2"/>
      <c r="EJ1940" s="2"/>
      <c r="EK1940" s="2"/>
      <c r="EL1940" s="2"/>
      <c r="EM1940" s="2"/>
      <c r="EN1940" s="2"/>
      <c r="EO1940" s="2"/>
      <c r="EP1940" s="2"/>
      <c r="EQ1940" s="2"/>
      <c r="ER1940" s="2"/>
      <c r="ES1940" s="2"/>
      <c r="ET1940" s="2"/>
      <c r="EU1940" s="2"/>
      <c r="EV1940" s="2"/>
      <c r="EW1940" s="2"/>
      <c r="EX1940" s="2"/>
      <c r="EY1940" s="2"/>
      <c r="EZ1940" s="2"/>
      <c r="FA1940" s="2"/>
      <c r="FB1940" s="2"/>
      <c r="FC1940" s="2"/>
    </row>
    <row r="1941" spans="1:159" s="4" customFormat="1">
      <c r="A1941" s="50" t="s">
        <v>2299</v>
      </c>
      <c r="B1941" s="59" t="s">
        <v>2778</v>
      </c>
      <c r="C1941" s="60">
        <v>3446</v>
      </c>
      <c r="D1941" s="59" t="s">
        <v>3208</v>
      </c>
      <c r="E1941" s="78" t="str">
        <f>IFERROR(VLOOKUP($C1941,'2025-26 School Level AAFTE'!$C$2:$L$2349,9,FALSE), "No")</f>
        <v>No</v>
      </c>
      <c r="F1941" s="67">
        <f>IFERROR(VLOOKUP($C1941,'2025-26 School Level AAFTE'!$C$2:$J$2349,8,FALSE), 0)</f>
        <v>368.87</v>
      </c>
      <c r="G1941" s="69">
        <f>IFERROR(IF(E1941= "yes",VLOOKUP(C1941,Summary!$B:$I,6,0),0),0)</f>
        <v>0</v>
      </c>
      <c r="H1941" s="68">
        <f t="shared" si="321"/>
        <v>0</v>
      </c>
      <c r="I1941" s="110">
        <f>VLOOKUP($A1941,'2026-27 Salary &amp; Benefits'!$A:$I,3,FALSE)</f>
        <v>1.06</v>
      </c>
      <c r="J1941" s="110">
        <f>VLOOKUP($A1941,'2026-27 Salary &amp; Benefits'!$A:$I,4,FALSE)</f>
        <v>1.06</v>
      </c>
      <c r="K1941" s="101">
        <f t="shared" si="322"/>
        <v>0</v>
      </c>
      <c r="L1941" s="100">
        <f t="shared" si="323"/>
        <v>0</v>
      </c>
      <c r="M1941" s="102">
        <f>'2026-27 Salary &amp; Benefits'!$E$6</f>
        <v>78209</v>
      </c>
      <c r="N1941" s="102">
        <f>'2026-27 Salary &amp; Benefits'!$F$6</f>
        <v>82248</v>
      </c>
      <c r="O1941" s="7">
        <f t="shared" si="324"/>
        <v>0</v>
      </c>
      <c r="P1941" s="7">
        <f t="shared" si="325"/>
        <v>0</v>
      </c>
      <c r="Q1941" s="7">
        <f>'2026-27 Salary &amp; Benefits'!G$6</f>
        <v>16817.759999999998</v>
      </c>
      <c r="R1941" s="103">
        <f>'2026-27 Salary &amp; Benefits'!H$6</f>
        <v>0.16020000000000001</v>
      </c>
      <c r="S1941" s="103">
        <f>'2026-27 Salary &amp; Benefits'!I$6</f>
        <v>0.15390000000000001</v>
      </c>
      <c r="T1941" s="7">
        <f t="shared" si="326"/>
        <v>0</v>
      </c>
      <c r="U1941" s="7">
        <f t="shared" si="327"/>
        <v>0</v>
      </c>
      <c r="V1941" s="7">
        <f t="shared" si="328"/>
        <v>0</v>
      </c>
      <c r="W1941" s="7">
        <f t="shared" si="329"/>
        <v>0</v>
      </c>
      <c r="X1941" s="18">
        <f t="shared" si="330"/>
        <v>0</v>
      </c>
      <c r="Y1941" s="2"/>
      <c r="Z1941" s="2"/>
      <c r="AA1941" s="2"/>
      <c r="AB1941" s="2"/>
      <c r="AC1941" s="2"/>
      <c r="AD1941" s="2"/>
      <c r="AE1941" s="2"/>
      <c r="AF1941" s="2"/>
      <c r="AG1941" s="2"/>
      <c r="AH1941" s="2"/>
      <c r="AI1941" s="2"/>
      <c r="AJ1941" s="2"/>
      <c r="AK1941" s="2"/>
      <c r="AL1941" s="2"/>
      <c r="AM1941" s="2"/>
      <c r="AN1941" s="2"/>
      <c r="AO1941" s="2"/>
      <c r="AP1941" s="2"/>
      <c r="AQ1941" s="2"/>
      <c r="AR1941" s="2"/>
      <c r="AS1941" s="2"/>
      <c r="AT1941" s="2"/>
      <c r="AU1941" s="2"/>
      <c r="AV1941" s="2"/>
      <c r="AW1941" s="2"/>
      <c r="AX1941" s="2"/>
      <c r="AY1941" s="2"/>
      <c r="AZ1941" s="2"/>
      <c r="BA1941" s="2"/>
      <c r="BB1941" s="2"/>
      <c r="BC1941" s="2"/>
      <c r="BD1941" s="2"/>
      <c r="BE1941" s="2"/>
      <c r="BF1941" s="2"/>
      <c r="BG1941" s="2"/>
      <c r="BH1941" s="2"/>
      <c r="BI1941" s="2"/>
      <c r="BJ1941" s="2"/>
      <c r="BK1941" s="2"/>
      <c r="BL1941" s="2"/>
      <c r="BM1941" s="2"/>
      <c r="BN1941" s="2"/>
      <c r="BO1941" s="2"/>
      <c r="BP1941" s="2"/>
      <c r="BQ1941" s="2"/>
      <c r="BR1941" s="2"/>
      <c r="BS1941" s="2"/>
      <c r="BT1941" s="2"/>
      <c r="BU1941" s="2"/>
      <c r="BV1941" s="2"/>
      <c r="BW1941" s="2"/>
      <c r="BX1941" s="2"/>
      <c r="BY1941" s="2"/>
      <c r="BZ1941" s="2"/>
      <c r="CA1941" s="2"/>
      <c r="CB1941" s="2"/>
      <c r="CC1941" s="2"/>
      <c r="CD1941" s="2"/>
      <c r="CE1941" s="2"/>
      <c r="CF1941" s="2"/>
      <c r="CG1941" s="2"/>
      <c r="CH1941" s="2"/>
      <c r="CI1941" s="2"/>
      <c r="CJ1941" s="2"/>
      <c r="CK1941" s="2"/>
      <c r="CL1941" s="2"/>
      <c r="CM1941" s="2"/>
      <c r="CN1941" s="2"/>
      <c r="CO1941" s="2"/>
      <c r="CP1941" s="2"/>
      <c r="CQ1941" s="2"/>
      <c r="CR1941" s="2"/>
      <c r="CS1941" s="2"/>
      <c r="CT1941" s="2"/>
      <c r="CU1941" s="2"/>
      <c r="CV1941" s="2"/>
      <c r="CW1941" s="2"/>
      <c r="CX1941" s="2"/>
      <c r="CY1941" s="2"/>
      <c r="CZ1941" s="2"/>
      <c r="DA1941" s="2"/>
      <c r="DB1941" s="2"/>
      <c r="DC1941" s="2"/>
      <c r="DD1941" s="2"/>
      <c r="DE1941" s="2"/>
      <c r="DF1941" s="2"/>
      <c r="DG1941" s="2"/>
      <c r="DH1941" s="2"/>
      <c r="DI1941" s="2"/>
      <c r="DJ1941" s="2"/>
      <c r="DK1941" s="2"/>
      <c r="DL1941" s="2"/>
      <c r="DM1941" s="2"/>
      <c r="DN1941" s="2"/>
      <c r="DO1941" s="2"/>
      <c r="DP1941" s="2"/>
      <c r="DQ1941" s="2"/>
      <c r="DR1941" s="2"/>
      <c r="DS1941" s="2"/>
      <c r="DT1941" s="2"/>
      <c r="DU1941" s="2"/>
      <c r="DV1941" s="2"/>
      <c r="DW1941" s="2"/>
      <c r="DX1941" s="2"/>
      <c r="DY1941" s="2"/>
      <c r="DZ1941" s="2"/>
      <c r="EA1941" s="2"/>
      <c r="EB1941" s="2"/>
      <c r="EC1941" s="2"/>
      <c r="ED1941" s="2"/>
      <c r="EE1941" s="2"/>
      <c r="EF1941" s="2"/>
      <c r="EG1941" s="2"/>
      <c r="EH1941" s="2"/>
      <c r="EI1941" s="2"/>
      <c r="EJ1941" s="2"/>
      <c r="EK1941" s="2"/>
      <c r="EL1941" s="2"/>
      <c r="EM1941" s="2"/>
      <c r="EN1941" s="2"/>
      <c r="EO1941" s="2"/>
      <c r="EP1941" s="2"/>
      <c r="EQ1941" s="2"/>
      <c r="ER1941" s="2"/>
      <c r="ES1941" s="2"/>
      <c r="ET1941" s="2"/>
      <c r="EU1941" s="2"/>
      <c r="EV1941" s="2"/>
      <c r="EW1941" s="2"/>
      <c r="EX1941" s="2"/>
      <c r="EY1941" s="2"/>
      <c r="EZ1941" s="2"/>
      <c r="FA1941" s="2"/>
      <c r="FB1941" s="2"/>
      <c r="FC1941" s="2"/>
    </row>
    <row r="1942" spans="1:159" s="4" customFormat="1">
      <c r="A1942" s="50" t="s">
        <v>2299</v>
      </c>
      <c r="B1942" s="59" t="s">
        <v>2778</v>
      </c>
      <c r="C1942" s="60">
        <v>4562</v>
      </c>
      <c r="D1942" s="59" t="s">
        <v>1248</v>
      </c>
      <c r="E1942" s="78" t="str">
        <f>IFERROR(VLOOKUP($C1942,'2025-26 School Level AAFTE'!$C$2:$L$2349,9,FALSE), "No")</f>
        <v>No</v>
      </c>
      <c r="F1942" s="67">
        <f>IFERROR(VLOOKUP($C1942,'2025-26 School Level AAFTE'!$C$2:$J$2349,8,FALSE), 0)</f>
        <v>454.38</v>
      </c>
      <c r="G1942" s="69">
        <f>IFERROR(IF(E1942= "yes",VLOOKUP(C1942,Summary!$B:$I,6,0),0),0)</f>
        <v>0</v>
      </c>
      <c r="H1942" s="68">
        <f t="shared" si="321"/>
        <v>0</v>
      </c>
      <c r="I1942" s="110">
        <f>VLOOKUP($A1942,'2026-27 Salary &amp; Benefits'!$A:$I,3,FALSE)</f>
        <v>1.06</v>
      </c>
      <c r="J1942" s="110">
        <f>VLOOKUP($A1942,'2026-27 Salary &amp; Benefits'!$A:$I,4,FALSE)</f>
        <v>1.06</v>
      </c>
      <c r="K1942" s="101">
        <f t="shared" si="322"/>
        <v>0</v>
      </c>
      <c r="L1942" s="100">
        <f t="shared" si="323"/>
        <v>0</v>
      </c>
      <c r="M1942" s="102">
        <f>'2026-27 Salary &amp; Benefits'!$E$6</f>
        <v>78209</v>
      </c>
      <c r="N1942" s="102">
        <f>'2026-27 Salary &amp; Benefits'!$F$6</f>
        <v>82248</v>
      </c>
      <c r="O1942" s="7">
        <f t="shared" si="324"/>
        <v>0</v>
      </c>
      <c r="P1942" s="7">
        <f t="shared" si="325"/>
        <v>0</v>
      </c>
      <c r="Q1942" s="7">
        <f>'2026-27 Salary &amp; Benefits'!G$6</f>
        <v>16817.759999999998</v>
      </c>
      <c r="R1942" s="103">
        <f>'2026-27 Salary &amp; Benefits'!H$6</f>
        <v>0.16020000000000001</v>
      </c>
      <c r="S1942" s="103">
        <f>'2026-27 Salary &amp; Benefits'!I$6</f>
        <v>0.15390000000000001</v>
      </c>
      <c r="T1942" s="7">
        <f t="shared" si="326"/>
        <v>0</v>
      </c>
      <c r="U1942" s="7">
        <f t="shared" si="327"/>
        <v>0</v>
      </c>
      <c r="V1942" s="7">
        <f t="shared" si="328"/>
        <v>0</v>
      </c>
      <c r="W1942" s="7">
        <f t="shared" si="329"/>
        <v>0</v>
      </c>
      <c r="X1942" s="18">
        <f t="shared" si="330"/>
        <v>0</v>
      </c>
      <c r="Y1942" s="2"/>
      <c r="Z1942" s="2"/>
      <c r="AA1942" s="2"/>
      <c r="AB1942" s="2"/>
      <c r="AC1942" s="2"/>
      <c r="AD1942" s="2"/>
      <c r="AE1942" s="2"/>
      <c r="AF1942" s="2"/>
      <c r="AG1942" s="2"/>
      <c r="AH1942" s="2"/>
      <c r="AI1942" s="2"/>
      <c r="AJ1942" s="2"/>
      <c r="AK1942" s="2"/>
      <c r="AL1942" s="2"/>
      <c r="AM1942" s="2"/>
      <c r="AN1942" s="2"/>
      <c r="AO1942" s="2"/>
      <c r="AP1942" s="2"/>
      <c r="AQ1942" s="2"/>
      <c r="AR1942" s="2"/>
      <c r="AS1942" s="2"/>
      <c r="AT1942" s="2"/>
      <c r="AU1942" s="2"/>
      <c r="AV1942" s="2"/>
      <c r="AW1942" s="2"/>
      <c r="AX1942" s="2"/>
      <c r="AY1942" s="2"/>
      <c r="AZ1942" s="2"/>
      <c r="BA1942" s="2"/>
      <c r="BB1942" s="2"/>
      <c r="BC1942" s="2"/>
      <c r="BD1942" s="2"/>
      <c r="BE1942" s="2"/>
      <c r="BF1942" s="2"/>
      <c r="BG1942" s="2"/>
      <c r="BH1942" s="2"/>
      <c r="BI1942" s="2"/>
      <c r="BJ1942" s="2"/>
      <c r="BK1942" s="2"/>
      <c r="BL1942" s="2"/>
      <c r="BM1942" s="2"/>
      <c r="BN1942" s="2"/>
      <c r="BO1942" s="2"/>
      <c r="BP1942" s="2"/>
      <c r="BQ1942" s="2"/>
      <c r="BR1942" s="2"/>
      <c r="BS1942" s="2"/>
      <c r="BT1942" s="2"/>
      <c r="BU1942" s="2"/>
      <c r="BV1942" s="2"/>
      <c r="BW1942" s="2"/>
      <c r="BX1942" s="2"/>
      <c r="BY1942" s="2"/>
      <c r="BZ1942" s="2"/>
      <c r="CA1942" s="2"/>
      <c r="CB1942" s="2"/>
      <c r="CC1942" s="2"/>
      <c r="CD1942" s="2"/>
      <c r="CE1942" s="2"/>
      <c r="CF1942" s="2"/>
      <c r="CG1942" s="2"/>
      <c r="CH1942" s="2"/>
      <c r="CI1942" s="2"/>
      <c r="CJ1942" s="2"/>
      <c r="CK1942" s="2"/>
      <c r="CL1942" s="2"/>
      <c r="CM1942" s="2"/>
      <c r="CN1942" s="2"/>
      <c r="CO1942" s="2"/>
      <c r="CP1942" s="2"/>
      <c r="CQ1942" s="2"/>
      <c r="CR1942" s="2"/>
      <c r="CS1942" s="2"/>
      <c r="CT1942" s="2"/>
      <c r="CU1942" s="2"/>
      <c r="CV1942" s="2"/>
      <c r="CW1942" s="2"/>
      <c r="CX1942" s="2"/>
      <c r="CY1942" s="2"/>
      <c r="CZ1942" s="2"/>
      <c r="DA1942" s="2"/>
      <c r="DB1942" s="2"/>
      <c r="DC1942" s="2"/>
      <c r="DD1942" s="2"/>
      <c r="DE1942" s="2"/>
      <c r="DF1942" s="2"/>
      <c r="DG1942" s="2"/>
      <c r="DH1942" s="2"/>
      <c r="DI1942" s="2"/>
      <c r="DJ1942" s="2"/>
      <c r="DK1942" s="2"/>
      <c r="DL1942" s="2"/>
      <c r="DM1942" s="2"/>
      <c r="DN1942" s="2"/>
      <c r="DO1942" s="2"/>
      <c r="DP1942" s="2"/>
      <c r="DQ1942" s="2"/>
      <c r="DR1942" s="2"/>
      <c r="DS1942" s="2"/>
      <c r="DT1942" s="2"/>
      <c r="DU1942" s="2"/>
      <c r="DV1942" s="2"/>
      <c r="DW1942" s="2"/>
      <c r="DX1942" s="2"/>
      <c r="DY1942" s="2"/>
      <c r="DZ1942" s="2"/>
      <c r="EA1942" s="2"/>
      <c r="EB1942" s="2"/>
      <c r="EC1942" s="2"/>
      <c r="ED1942" s="2"/>
      <c r="EE1942" s="2"/>
      <c r="EF1942" s="2"/>
      <c r="EG1942" s="2"/>
      <c r="EH1942" s="2"/>
      <c r="EI1942" s="2"/>
      <c r="EJ1942" s="2"/>
      <c r="EK1942" s="2"/>
      <c r="EL1942" s="2"/>
      <c r="EM1942" s="2"/>
      <c r="EN1942" s="2"/>
      <c r="EO1942" s="2"/>
      <c r="EP1942" s="2"/>
      <c r="EQ1942" s="2"/>
      <c r="ER1942" s="2"/>
      <c r="ES1942" s="2"/>
      <c r="ET1942" s="2"/>
      <c r="EU1942" s="2"/>
      <c r="EV1942" s="2"/>
      <c r="EW1942" s="2"/>
      <c r="EX1942" s="2"/>
      <c r="EY1942" s="2"/>
      <c r="EZ1942" s="2"/>
      <c r="FA1942" s="2"/>
      <c r="FB1942" s="2"/>
      <c r="FC1942" s="2"/>
    </row>
    <row r="1943" spans="1:159" s="4" customFormat="1">
      <c r="A1943" s="50" t="s">
        <v>2299</v>
      </c>
      <c r="B1943" s="59" t="s">
        <v>2778</v>
      </c>
      <c r="C1943" s="60">
        <v>2237</v>
      </c>
      <c r="D1943" s="59" t="s">
        <v>1245</v>
      </c>
      <c r="E1943" s="78" t="str">
        <f>IFERROR(VLOOKUP($C1943,'2025-26 School Level AAFTE'!$C$2:$L$2349,9,FALSE), "No")</f>
        <v>No</v>
      </c>
      <c r="F1943" s="67">
        <f>IFERROR(VLOOKUP($C1943,'2025-26 School Level AAFTE'!$C$2:$J$2349,8,FALSE), 0)</f>
        <v>740.1</v>
      </c>
      <c r="G1943" s="69">
        <f>IFERROR(IF(E1943= "yes",VLOOKUP(C1943,Summary!$B:$I,6,0),0),0)</f>
        <v>0</v>
      </c>
      <c r="H1943" s="68">
        <f t="shared" si="321"/>
        <v>0</v>
      </c>
      <c r="I1943" s="110">
        <f>VLOOKUP($A1943,'2026-27 Salary &amp; Benefits'!$A:$I,3,FALSE)</f>
        <v>1.06</v>
      </c>
      <c r="J1943" s="110">
        <f>VLOOKUP($A1943,'2026-27 Salary &amp; Benefits'!$A:$I,4,FALSE)</f>
        <v>1.06</v>
      </c>
      <c r="K1943" s="101">
        <f t="shared" si="322"/>
        <v>0</v>
      </c>
      <c r="L1943" s="100">
        <f t="shared" si="323"/>
        <v>0</v>
      </c>
      <c r="M1943" s="102">
        <f>'2026-27 Salary &amp; Benefits'!$E$6</f>
        <v>78209</v>
      </c>
      <c r="N1943" s="102">
        <f>'2026-27 Salary &amp; Benefits'!$F$6</f>
        <v>82248</v>
      </c>
      <c r="O1943" s="7">
        <f t="shared" si="324"/>
        <v>0</v>
      </c>
      <c r="P1943" s="7">
        <f t="shared" si="325"/>
        <v>0</v>
      </c>
      <c r="Q1943" s="7">
        <f>'2026-27 Salary &amp; Benefits'!G$6</f>
        <v>16817.759999999998</v>
      </c>
      <c r="R1943" s="103">
        <f>'2026-27 Salary &amp; Benefits'!H$6</f>
        <v>0.16020000000000001</v>
      </c>
      <c r="S1943" s="103">
        <f>'2026-27 Salary &amp; Benefits'!I$6</f>
        <v>0.15390000000000001</v>
      </c>
      <c r="T1943" s="7">
        <f t="shared" si="326"/>
        <v>0</v>
      </c>
      <c r="U1943" s="7">
        <f t="shared" si="327"/>
        <v>0</v>
      </c>
      <c r="V1943" s="7">
        <f t="shared" si="328"/>
        <v>0</v>
      </c>
      <c r="W1943" s="7">
        <f t="shared" si="329"/>
        <v>0</v>
      </c>
      <c r="X1943" s="18">
        <f t="shared" si="330"/>
        <v>0</v>
      </c>
      <c r="Y1943" s="2"/>
      <c r="Z1943" s="2"/>
      <c r="AA1943" s="2"/>
      <c r="AB1943" s="2"/>
      <c r="AC1943" s="2"/>
      <c r="AD1943" s="2"/>
      <c r="AE1943" s="2"/>
      <c r="AF1943" s="2"/>
      <c r="AG1943" s="2"/>
      <c r="AH1943" s="2"/>
      <c r="AI1943" s="2"/>
      <c r="AJ1943" s="2"/>
      <c r="AK1943" s="2"/>
      <c r="AL1943" s="2"/>
      <c r="AM1943" s="2"/>
      <c r="AN1943" s="2"/>
      <c r="AO1943" s="2"/>
      <c r="AP1943" s="2"/>
      <c r="AQ1943" s="2"/>
      <c r="AR1943" s="2"/>
      <c r="AS1943" s="2"/>
      <c r="AT1943" s="2"/>
      <c r="AU1943" s="2"/>
      <c r="AV1943" s="2"/>
      <c r="AW1943" s="2"/>
      <c r="AX1943" s="2"/>
      <c r="AY1943" s="2"/>
      <c r="AZ1943" s="2"/>
      <c r="BA1943" s="2"/>
      <c r="BB1943" s="2"/>
      <c r="BC1943" s="2"/>
      <c r="BD1943" s="2"/>
      <c r="BE1943" s="2"/>
      <c r="BF1943" s="2"/>
      <c r="BG1943" s="2"/>
      <c r="BH1943" s="2"/>
      <c r="BI1943" s="2"/>
      <c r="BJ1943" s="2"/>
      <c r="BK1943" s="2"/>
      <c r="BL1943" s="2"/>
      <c r="BM1943" s="2"/>
      <c r="BN1943" s="2"/>
      <c r="BO1943" s="2"/>
      <c r="BP1943" s="2"/>
      <c r="BQ1943" s="2"/>
      <c r="BR1943" s="2"/>
      <c r="BS1943" s="2"/>
      <c r="BT1943" s="2"/>
      <c r="BU1943" s="2"/>
      <c r="BV1943" s="2"/>
      <c r="BW1943" s="2"/>
      <c r="BX1943" s="2"/>
      <c r="BY1943" s="2"/>
      <c r="BZ1943" s="2"/>
      <c r="CA1943" s="2"/>
      <c r="CB1943" s="2"/>
      <c r="CC1943" s="2"/>
      <c r="CD1943" s="2"/>
      <c r="CE1943" s="2"/>
      <c r="CF1943" s="2"/>
      <c r="CG1943" s="2"/>
      <c r="CH1943" s="2"/>
      <c r="CI1943" s="2"/>
      <c r="CJ1943" s="2"/>
      <c r="CK1943" s="2"/>
      <c r="CL1943" s="2"/>
      <c r="CM1943" s="2"/>
      <c r="CN1943" s="2"/>
      <c r="CO1943" s="2"/>
      <c r="CP1943" s="2"/>
      <c r="CQ1943" s="2"/>
      <c r="CR1943" s="2"/>
      <c r="CS1943" s="2"/>
      <c r="CT1943" s="2"/>
      <c r="CU1943" s="2"/>
      <c r="CV1943" s="2"/>
      <c r="CW1943" s="2"/>
      <c r="CX1943" s="2"/>
      <c r="CY1943" s="2"/>
      <c r="CZ1943" s="2"/>
      <c r="DA1943" s="2"/>
      <c r="DB1943" s="2"/>
      <c r="DC1943" s="2"/>
      <c r="DD1943" s="2"/>
      <c r="DE1943" s="2"/>
      <c r="DF1943" s="2"/>
      <c r="DG1943" s="2"/>
      <c r="DH1943" s="2"/>
      <c r="DI1943" s="2"/>
      <c r="DJ1943" s="2"/>
      <c r="DK1943" s="2"/>
      <c r="DL1943" s="2"/>
      <c r="DM1943" s="2"/>
      <c r="DN1943" s="2"/>
      <c r="DO1943" s="2"/>
      <c r="DP1943" s="2"/>
      <c r="DQ1943" s="2"/>
      <c r="DR1943" s="2"/>
      <c r="DS1943" s="2"/>
      <c r="DT1943" s="2"/>
      <c r="DU1943" s="2"/>
      <c r="DV1943" s="2"/>
      <c r="DW1943" s="2"/>
      <c r="DX1943" s="2"/>
      <c r="DY1943" s="2"/>
      <c r="DZ1943" s="2"/>
      <c r="EA1943" s="2"/>
      <c r="EB1943" s="2"/>
      <c r="EC1943" s="2"/>
      <c r="ED1943" s="2"/>
      <c r="EE1943" s="2"/>
      <c r="EF1943" s="2"/>
      <c r="EG1943" s="2"/>
      <c r="EH1943" s="2"/>
      <c r="EI1943" s="2"/>
      <c r="EJ1943" s="2"/>
      <c r="EK1943" s="2"/>
      <c r="EL1943" s="2"/>
      <c r="EM1943" s="2"/>
      <c r="EN1943" s="2"/>
      <c r="EO1943" s="2"/>
      <c r="EP1943" s="2"/>
      <c r="EQ1943" s="2"/>
      <c r="ER1943" s="2"/>
      <c r="ES1943" s="2"/>
      <c r="ET1943" s="2"/>
      <c r="EU1943" s="2"/>
      <c r="EV1943" s="2"/>
      <c r="EW1943" s="2"/>
      <c r="EX1943" s="2"/>
      <c r="EY1943" s="2"/>
      <c r="EZ1943" s="2"/>
      <c r="FA1943" s="2"/>
      <c r="FB1943" s="2"/>
      <c r="FC1943" s="2"/>
    </row>
    <row r="1944" spans="1:159" s="4" customFormat="1">
      <c r="A1944" s="50" t="s">
        <v>2299</v>
      </c>
      <c r="B1944" s="59" t="s">
        <v>2778</v>
      </c>
      <c r="C1944" s="60">
        <v>3827</v>
      </c>
      <c r="D1944" s="59" t="s">
        <v>1246</v>
      </c>
      <c r="E1944" s="78" t="str">
        <f>IFERROR(VLOOKUP($C1944,'2025-26 School Level AAFTE'!$C$2:$L$2349,9,FALSE), "No")</f>
        <v>No</v>
      </c>
      <c r="F1944" s="67">
        <f>IFERROR(VLOOKUP($C1944,'2025-26 School Level AAFTE'!$C$2:$J$2349,8,FALSE), 0)</f>
        <v>452.56</v>
      </c>
      <c r="G1944" s="69">
        <f>IFERROR(IF(E1944= "yes",VLOOKUP(C1944,Summary!$B:$I,6,0),0),0)</f>
        <v>0</v>
      </c>
      <c r="H1944" s="68">
        <f t="shared" si="321"/>
        <v>0</v>
      </c>
      <c r="I1944" s="110">
        <f>VLOOKUP($A1944,'2026-27 Salary &amp; Benefits'!$A:$I,3,FALSE)</f>
        <v>1.06</v>
      </c>
      <c r="J1944" s="110">
        <f>VLOOKUP($A1944,'2026-27 Salary &amp; Benefits'!$A:$I,4,FALSE)</f>
        <v>1.06</v>
      </c>
      <c r="K1944" s="101">
        <f t="shared" si="322"/>
        <v>0</v>
      </c>
      <c r="L1944" s="100">
        <f t="shared" si="323"/>
        <v>0</v>
      </c>
      <c r="M1944" s="102">
        <f>'2026-27 Salary &amp; Benefits'!$E$6</f>
        <v>78209</v>
      </c>
      <c r="N1944" s="102">
        <f>'2026-27 Salary &amp; Benefits'!$F$6</f>
        <v>82248</v>
      </c>
      <c r="O1944" s="7">
        <f t="shared" si="324"/>
        <v>0</v>
      </c>
      <c r="P1944" s="7">
        <f t="shared" si="325"/>
        <v>0</v>
      </c>
      <c r="Q1944" s="7">
        <f>'2026-27 Salary &amp; Benefits'!G$6</f>
        <v>16817.759999999998</v>
      </c>
      <c r="R1944" s="103">
        <f>'2026-27 Salary &amp; Benefits'!H$6</f>
        <v>0.16020000000000001</v>
      </c>
      <c r="S1944" s="103">
        <f>'2026-27 Salary &amp; Benefits'!I$6</f>
        <v>0.15390000000000001</v>
      </c>
      <c r="T1944" s="7">
        <f t="shared" si="326"/>
        <v>0</v>
      </c>
      <c r="U1944" s="7">
        <f t="shared" si="327"/>
        <v>0</v>
      </c>
      <c r="V1944" s="7">
        <f t="shared" si="328"/>
        <v>0</v>
      </c>
      <c r="W1944" s="7">
        <f t="shared" si="329"/>
        <v>0</v>
      </c>
      <c r="X1944" s="18">
        <f t="shared" si="330"/>
        <v>0</v>
      </c>
      <c r="Y1944" s="2"/>
      <c r="Z1944" s="2"/>
      <c r="AA1944" s="2"/>
      <c r="AB1944" s="2"/>
      <c r="AC1944" s="2"/>
      <c r="AD1944" s="2"/>
      <c r="AE1944" s="2"/>
      <c r="AF1944" s="2"/>
      <c r="AG1944" s="2"/>
      <c r="AH1944" s="2"/>
      <c r="AI1944" s="2"/>
      <c r="AJ1944" s="2"/>
      <c r="AK1944" s="2"/>
      <c r="AL1944" s="2"/>
      <c r="AM1944" s="2"/>
      <c r="AN1944" s="2"/>
      <c r="AO1944" s="2"/>
      <c r="AP1944" s="2"/>
      <c r="AQ1944" s="2"/>
      <c r="AR1944" s="2"/>
      <c r="AS1944" s="2"/>
      <c r="AT1944" s="2"/>
      <c r="AU1944" s="2"/>
      <c r="AV1944" s="2"/>
      <c r="AW1944" s="2"/>
      <c r="AX1944" s="2"/>
      <c r="AY1944" s="2"/>
      <c r="AZ1944" s="2"/>
      <c r="BA1944" s="2"/>
      <c r="BB1944" s="2"/>
      <c r="BC1944" s="2"/>
      <c r="BD1944" s="2"/>
      <c r="BE1944" s="2"/>
      <c r="BF1944" s="2"/>
      <c r="BG1944" s="2"/>
      <c r="BH1944" s="2"/>
      <c r="BI1944" s="2"/>
      <c r="BJ1944" s="2"/>
      <c r="BK1944" s="2"/>
      <c r="BL1944" s="2"/>
      <c r="BM1944" s="2"/>
      <c r="BN1944" s="2"/>
      <c r="BO1944" s="2"/>
      <c r="BP1944" s="2"/>
      <c r="BQ1944" s="2"/>
      <c r="BR1944" s="2"/>
      <c r="BS1944" s="2"/>
      <c r="BT1944" s="2"/>
      <c r="BU1944" s="2"/>
      <c r="BV1944" s="2"/>
      <c r="BW1944" s="2"/>
      <c r="BX1944" s="2"/>
      <c r="BY1944" s="2"/>
      <c r="BZ1944" s="2"/>
      <c r="CA1944" s="2"/>
      <c r="CB1944" s="2"/>
      <c r="CC1944" s="2"/>
      <c r="CD1944" s="2"/>
      <c r="CE1944" s="2"/>
      <c r="CF1944" s="2"/>
      <c r="CG1944" s="2"/>
      <c r="CH1944" s="2"/>
      <c r="CI1944" s="2"/>
      <c r="CJ1944" s="2"/>
      <c r="CK1944" s="2"/>
      <c r="CL1944" s="2"/>
      <c r="CM1944" s="2"/>
      <c r="CN1944" s="2"/>
      <c r="CO1944" s="2"/>
      <c r="CP1944" s="2"/>
      <c r="CQ1944" s="2"/>
      <c r="CR1944" s="2"/>
      <c r="CS1944" s="2"/>
      <c r="CT1944" s="2"/>
      <c r="CU1944" s="2"/>
      <c r="CV1944" s="2"/>
      <c r="CW1944" s="2"/>
      <c r="CX1944" s="2"/>
      <c r="CY1944" s="2"/>
      <c r="CZ1944" s="2"/>
      <c r="DA1944" s="2"/>
      <c r="DB1944" s="2"/>
      <c r="DC1944" s="2"/>
      <c r="DD1944" s="2"/>
      <c r="DE1944" s="2"/>
      <c r="DF1944" s="2"/>
      <c r="DG1944" s="2"/>
      <c r="DH1944" s="2"/>
      <c r="DI1944" s="2"/>
      <c r="DJ1944" s="2"/>
      <c r="DK1944" s="2"/>
      <c r="DL1944" s="2"/>
      <c r="DM1944" s="2"/>
      <c r="DN1944" s="2"/>
      <c r="DO1944" s="2"/>
      <c r="DP1944" s="2"/>
      <c r="DQ1944" s="2"/>
      <c r="DR1944" s="2"/>
      <c r="DS1944" s="2"/>
      <c r="DT1944" s="2"/>
      <c r="DU1944" s="2"/>
      <c r="DV1944" s="2"/>
      <c r="DW1944" s="2"/>
      <c r="DX1944" s="2"/>
      <c r="DY1944" s="2"/>
      <c r="DZ1944" s="2"/>
      <c r="EA1944" s="2"/>
      <c r="EB1944" s="2"/>
      <c r="EC1944" s="2"/>
      <c r="ED1944" s="2"/>
      <c r="EE1944" s="2"/>
      <c r="EF1944" s="2"/>
      <c r="EG1944" s="2"/>
      <c r="EH1944" s="2"/>
      <c r="EI1944" s="2"/>
      <c r="EJ1944" s="2"/>
      <c r="EK1944" s="2"/>
      <c r="EL1944" s="2"/>
      <c r="EM1944" s="2"/>
      <c r="EN1944" s="2"/>
      <c r="EO1944" s="2"/>
      <c r="EP1944" s="2"/>
      <c r="EQ1944" s="2"/>
      <c r="ER1944" s="2"/>
      <c r="ES1944" s="2"/>
      <c r="ET1944" s="2"/>
      <c r="EU1944" s="2"/>
      <c r="EV1944" s="2"/>
      <c r="EW1944" s="2"/>
      <c r="EX1944" s="2"/>
      <c r="EY1944" s="2"/>
      <c r="EZ1944" s="2"/>
      <c r="FA1944" s="2"/>
      <c r="FB1944" s="2"/>
      <c r="FC1944" s="2"/>
    </row>
    <row r="1945" spans="1:159" s="4" customFormat="1">
      <c r="A1945" s="50" t="s">
        <v>2299</v>
      </c>
      <c r="B1945" s="59" t="s">
        <v>2778</v>
      </c>
      <c r="C1945" s="60">
        <v>4131</v>
      </c>
      <c r="D1945" s="59" t="s">
        <v>1247</v>
      </c>
      <c r="E1945" s="78" t="str">
        <f>IFERROR(VLOOKUP($C1945,'2025-26 School Level AAFTE'!$C$2:$L$2349,9,FALSE), "No")</f>
        <v>No</v>
      </c>
      <c r="F1945" s="67">
        <f>IFERROR(VLOOKUP($C1945,'2025-26 School Level AAFTE'!$C$2:$J$2349,8,FALSE), 0)</f>
        <v>969.39</v>
      </c>
      <c r="G1945" s="69">
        <f>IFERROR(IF(E1945= "yes",VLOOKUP(C1945,Summary!$B:$I,6,0),0),0)</f>
        <v>0</v>
      </c>
      <c r="H1945" s="68">
        <f t="shared" si="321"/>
        <v>0</v>
      </c>
      <c r="I1945" s="110">
        <f>VLOOKUP($A1945,'2026-27 Salary &amp; Benefits'!$A:$I,3,FALSE)</f>
        <v>1.06</v>
      </c>
      <c r="J1945" s="110">
        <f>VLOOKUP($A1945,'2026-27 Salary &amp; Benefits'!$A:$I,4,FALSE)</f>
        <v>1.06</v>
      </c>
      <c r="K1945" s="101">
        <f t="shared" si="322"/>
        <v>0</v>
      </c>
      <c r="L1945" s="100">
        <f t="shared" si="323"/>
        <v>0</v>
      </c>
      <c r="M1945" s="102">
        <f>'2026-27 Salary &amp; Benefits'!$E$6</f>
        <v>78209</v>
      </c>
      <c r="N1945" s="102">
        <f>'2026-27 Salary &amp; Benefits'!$F$6</f>
        <v>82248</v>
      </c>
      <c r="O1945" s="7">
        <f t="shared" si="324"/>
        <v>0</v>
      </c>
      <c r="P1945" s="7">
        <f t="shared" si="325"/>
        <v>0</v>
      </c>
      <c r="Q1945" s="7">
        <f>'2026-27 Salary &amp; Benefits'!G$6</f>
        <v>16817.759999999998</v>
      </c>
      <c r="R1945" s="103">
        <f>'2026-27 Salary &amp; Benefits'!H$6</f>
        <v>0.16020000000000001</v>
      </c>
      <c r="S1945" s="103">
        <f>'2026-27 Salary &amp; Benefits'!I$6</f>
        <v>0.15390000000000001</v>
      </c>
      <c r="T1945" s="7">
        <f t="shared" si="326"/>
        <v>0</v>
      </c>
      <c r="U1945" s="7">
        <f t="shared" si="327"/>
        <v>0</v>
      </c>
      <c r="V1945" s="7">
        <f t="shared" si="328"/>
        <v>0</v>
      </c>
      <c r="W1945" s="7">
        <f t="shared" si="329"/>
        <v>0</v>
      </c>
      <c r="X1945" s="18">
        <f t="shared" si="330"/>
        <v>0</v>
      </c>
      <c r="Y1945" s="2"/>
      <c r="Z1945" s="2"/>
      <c r="AA1945" s="2"/>
      <c r="AB1945" s="2"/>
      <c r="AC1945" s="2"/>
      <c r="AD1945" s="2"/>
      <c r="AE1945" s="2"/>
      <c r="AF1945" s="2"/>
      <c r="AG1945" s="2"/>
      <c r="AH1945" s="2"/>
      <c r="AI1945" s="2"/>
      <c r="AJ1945" s="2"/>
      <c r="AK1945" s="2"/>
      <c r="AL1945" s="2"/>
      <c r="AM1945" s="2"/>
      <c r="AN1945" s="2"/>
      <c r="AO1945" s="2"/>
      <c r="AP1945" s="2"/>
      <c r="AQ1945" s="2"/>
      <c r="AR1945" s="2"/>
      <c r="AS1945" s="2"/>
      <c r="AT1945" s="2"/>
      <c r="AU1945" s="2"/>
      <c r="AV1945" s="2"/>
      <c r="AW1945" s="2"/>
      <c r="AX1945" s="2"/>
      <c r="AY1945" s="2"/>
      <c r="AZ1945" s="2"/>
      <c r="BA1945" s="2"/>
      <c r="BB1945" s="2"/>
      <c r="BC1945" s="2"/>
      <c r="BD1945" s="2"/>
      <c r="BE1945" s="2"/>
      <c r="BF1945" s="2"/>
      <c r="BG1945" s="2"/>
      <c r="BH1945" s="2"/>
      <c r="BI1945" s="2"/>
      <c r="BJ1945" s="2"/>
      <c r="BK1945" s="2"/>
      <c r="BL1945" s="2"/>
      <c r="BM1945" s="2"/>
      <c r="BN1945" s="2"/>
      <c r="BO1945" s="2"/>
      <c r="BP1945" s="2"/>
      <c r="BQ1945" s="2"/>
      <c r="BR1945" s="2"/>
      <c r="BS1945" s="2"/>
      <c r="BT1945" s="2"/>
      <c r="BU1945" s="2"/>
      <c r="BV1945" s="2"/>
      <c r="BW1945" s="2"/>
      <c r="BX1945" s="2"/>
      <c r="BY1945" s="2"/>
      <c r="BZ1945" s="2"/>
      <c r="CA1945" s="2"/>
      <c r="CB1945" s="2"/>
      <c r="CC1945" s="2"/>
      <c r="CD1945" s="2"/>
      <c r="CE1945" s="2"/>
      <c r="CF1945" s="2"/>
      <c r="CG1945" s="2"/>
      <c r="CH1945" s="2"/>
      <c r="CI1945" s="2"/>
      <c r="CJ1945" s="2"/>
      <c r="CK1945" s="2"/>
      <c r="CL1945" s="2"/>
      <c r="CM1945" s="2"/>
      <c r="CN1945" s="2"/>
      <c r="CO1945" s="2"/>
      <c r="CP1945" s="2"/>
      <c r="CQ1945" s="2"/>
      <c r="CR1945" s="2"/>
      <c r="CS1945" s="2"/>
      <c r="CT1945" s="2"/>
      <c r="CU1945" s="2"/>
      <c r="CV1945" s="2"/>
      <c r="CW1945" s="2"/>
      <c r="CX1945" s="2"/>
      <c r="CY1945" s="2"/>
      <c r="CZ1945" s="2"/>
      <c r="DA1945" s="2"/>
      <c r="DB1945" s="2"/>
      <c r="DC1945" s="2"/>
      <c r="DD1945" s="2"/>
      <c r="DE1945" s="2"/>
      <c r="DF1945" s="2"/>
      <c r="DG1945" s="2"/>
      <c r="DH1945" s="2"/>
      <c r="DI1945" s="2"/>
      <c r="DJ1945" s="2"/>
      <c r="DK1945" s="2"/>
      <c r="DL1945" s="2"/>
      <c r="DM1945" s="2"/>
      <c r="DN1945" s="2"/>
      <c r="DO1945" s="2"/>
      <c r="DP1945" s="2"/>
      <c r="DQ1945" s="2"/>
      <c r="DR1945" s="2"/>
      <c r="DS1945" s="2"/>
      <c r="DT1945" s="2"/>
      <c r="DU1945" s="2"/>
      <c r="DV1945" s="2"/>
      <c r="DW1945" s="2"/>
      <c r="DX1945" s="2"/>
      <c r="DY1945" s="2"/>
      <c r="DZ1945" s="2"/>
      <c r="EA1945" s="2"/>
      <c r="EB1945" s="2"/>
      <c r="EC1945" s="2"/>
      <c r="ED1945" s="2"/>
      <c r="EE1945" s="2"/>
      <c r="EF1945" s="2"/>
      <c r="EG1945" s="2"/>
      <c r="EH1945" s="2"/>
      <c r="EI1945" s="2"/>
      <c r="EJ1945" s="2"/>
      <c r="EK1945" s="2"/>
      <c r="EL1945" s="2"/>
      <c r="EM1945" s="2"/>
      <c r="EN1945" s="2"/>
      <c r="EO1945" s="2"/>
      <c r="EP1945" s="2"/>
      <c r="EQ1945" s="2"/>
      <c r="ER1945" s="2"/>
      <c r="ES1945" s="2"/>
      <c r="ET1945" s="2"/>
      <c r="EU1945" s="2"/>
      <c r="EV1945" s="2"/>
      <c r="EW1945" s="2"/>
      <c r="EX1945" s="2"/>
      <c r="EY1945" s="2"/>
      <c r="EZ1945" s="2"/>
      <c r="FA1945" s="2"/>
      <c r="FB1945" s="2"/>
      <c r="FC1945" s="2"/>
    </row>
    <row r="1946" spans="1:159" s="4" customFormat="1">
      <c r="A1946" s="50" t="s">
        <v>2402</v>
      </c>
      <c r="B1946" s="59" t="s">
        <v>2779</v>
      </c>
      <c r="C1946" s="60">
        <v>2115</v>
      </c>
      <c r="D1946" s="59" t="s">
        <v>2020</v>
      </c>
      <c r="E1946" s="78" t="str">
        <f>IFERROR(VLOOKUP($C1946,'2025-26 School Level AAFTE'!$C$2:$L$2349,9,FALSE), "No")</f>
        <v>No</v>
      </c>
      <c r="F1946" s="67">
        <f>IFERROR(VLOOKUP($C1946,'2025-26 School Level AAFTE'!$C$2:$J$2349,8,FALSE), 0)</f>
        <v>30.900000000000002</v>
      </c>
      <c r="G1946" s="69">
        <f>IFERROR(IF(E1946= "yes",VLOOKUP(C1946,Summary!$B:$I,6,0),0),0)</f>
        <v>0</v>
      </c>
      <c r="H1946" s="68">
        <f t="shared" si="321"/>
        <v>0</v>
      </c>
      <c r="I1946" s="110">
        <f>VLOOKUP($A1946,'2026-27 Salary &amp; Benefits'!$A:$I,3,FALSE)</f>
        <v>1</v>
      </c>
      <c r="J1946" s="110">
        <f>VLOOKUP($A1946,'2026-27 Salary &amp; Benefits'!$A:$I,4,FALSE)</f>
        <v>1.04</v>
      </c>
      <c r="K1946" s="101">
        <f t="shared" si="322"/>
        <v>0</v>
      </c>
      <c r="L1946" s="100">
        <f t="shared" si="323"/>
        <v>0</v>
      </c>
      <c r="M1946" s="102">
        <f>'2026-27 Salary &amp; Benefits'!$E$6</f>
        <v>78209</v>
      </c>
      <c r="N1946" s="102">
        <f>'2026-27 Salary &amp; Benefits'!$F$6</f>
        <v>82248</v>
      </c>
      <c r="O1946" s="7">
        <f t="shared" si="324"/>
        <v>0</v>
      </c>
      <c r="P1946" s="7">
        <f t="shared" si="325"/>
        <v>0</v>
      </c>
      <c r="Q1946" s="7">
        <f>'2026-27 Salary &amp; Benefits'!G$6</f>
        <v>16817.759999999998</v>
      </c>
      <c r="R1946" s="103">
        <f>'2026-27 Salary &amp; Benefits'!H$6</f>
        <v>0.16020000000000001</v>
      </c>
      <c r="S1946" s="103">
        <f>'2026-27 Salary &amp; Benefits'!I$6</f>
        <v>0.15390000000000001</v>
      </c>
      <c r="T1946" s="7">
        <f t="shared" si="326"/>
        <v>0</v>
      </c>
      <c r="U1946" s="7">
        <f t="shared" si="327"/>
        <v>0</v>
      </c>
      <c r="V1946" s="7">
        <f t="shared" si="328"/>
        <v>0</v>
      </c>
      <c r="W1946" s="7">
        <f t="shared" si="329"/>
        <v>0</v>
      </c>
      <c r="X1946" s="18">
        <f t="shared" si="330"/>
        <v>0</v>
      </c>
      <c r="Y1946" s="2"/>
      <c r="Z1946" s="2"/>
      <c r="AA1946" s="2"/>
      <c r="AB1946" s="2"/>
      <c r="AC1946" s="2"/>
      <c r="AD1946" s="2"/>
      <c r="AE1946" s="2"/>
      <c r="AF1946" s="2"/>
      <c r="AG1946" s="2"/>
      <c r="AH1946" s="2"/>
      <c r="AI1946" s="2"/>
      <c r="AJ1946" s="2"/>
      <c r="AK1946" s="2"/>
      <c r="AL1946" s="2"/>
      <c r="AM1946" s="2"/>
      <c r="AN1946" s="2"/>
      <c r="AO1946" s="2"/>
      <c r="AP1946" s="2"/>
      <c r="AQ1946" s="2"/>
      <c r="AR1946" s="2"/>
      <c r="AS1946" s="2"/>
      <c r="AT1946" s="2"/>
      <c r="AU1946" s="2"/>
      <c r="AV1946" s="2"/>
      <c r="AW1946" s="2"/>
      <c r="AX1946" s="2"/>
      <c r="AY1946" s="2"/>
      <c r="AZ1946" s="2"/>
      <c r="BA1946" s="2"/>
      <c r="BB1946" s="2"/>
      <c r="BC1946" s="2"/>
      <c r="BD1946" s="2"/>
      <c r="BE1946" s="2"/>
      <c r="BF1946" s="2"/>
      <c r="BG1946" s="2"/>
      <c r="BH1946" s="2"/>
      <c r="BI1946" s="2"/>
      <c r="BJ1946" s="2"/>
      <c r="BK1946" s="2"/>
      <c r="BL1946" s="2"/>
      <c r="BM1946" s="2"/>
      <c r="BN1946" s="2"/>
      <c r="BO1946" s="2"/>
      <c r="BP1946" s="2"/>
      <c r="BQ1946" s="2"/>
      <c r="BR1946" s="2"/>
      <c r="BS1946" s="2"/>
      <c r="BT1946" s="2"/>
      <c r="BU1946" s="2"/>
      <c r="BV1946" s="2"/>
      <c r="BW1946" s="2"/>
      <c r="BX1946" s="2"/>
      <c r="BY1946" s="2"/>
      <c r="BZ1946" s="2"/>
      <c r="CA1946" s="2"/>
      <c r="CB1946" s="2"/>
      <c r="CC1946" s="2"/>
      <c r="CD1946" s="2"/>
      <c r="CE1946" s="2"/>
      <c r="CF1946" s="2"/>
      <c r="CG1946" s="2"/>
      <c r="CH1946" s="2"/>
      <c r="CI1946" s="2"/>
      <c r="CJ1946" s="2"/>
      <c r="CK1946" s="2"/>
      <c r="CL1946" s="2"/>
      <c r="CM1946" s="2"/>
      <c r="CN1946" s="2"/>
      <c r="CO1946" s="2"/>
      <c r="CP1946" s="2"/>
      <c r="CQ1946" s="2"/>
      <c r="CR1946" s="2"/>
      <c r="CS1946" s="2"/>
      <c r="CT1946" s="2"/>
      <c r="CU1946" s="2"/>
      <c r="CV1946" s="2"/>
      <c r="CW1946" s="2"/>
      <c r="CX1946" s="2"/>
      <c r="CY1946" s="2"/>
      <c r="CZ1946" s="2"/>
      <c r="DA1946" s="2"/>
      <c r="DB1946" s="2"/>
      <c r="DC1946" s="2"/>
      <c r="DD1946" s="2"/>
      <c r="DE1946" s="2"/>
      <c r="DF1946" s="2"/>
      <c r="DG1946" s="2"/>
      <c r="DH1946" s="2"/>
      <c r="DI1946" s="2"/>
      <c r="DJ1946" s="2"/>
      <c r="DK1946" s="2"/>
      <c r="DL1946" s="2"/>
      <c r="DM1946" s="2"/>
      <c r="DN1946" s="2"/>
      <c r="DO1946" s="2"/>
      <c r="DP1946" s="2"/>
      <c r="DQ1946" s="2"/>
      <c r="DR1946" s="2"/>
      <c r="DS1946" s="2"/>
      <c r="DT1946" s="2"/>
      <c r="DU1946" s="2"/>
      <c r="DV1946" s="2"/>
      <c r="DW1946" s="2"/>
      <c r="DX1946" s="2"/>
      <c r="DY1946" s="2"/>
      <c r="DZ1946" s="2"/>
      <c r="EA1946" s="2"/>
      <c r="EB1946" s="2"/>
      <c r="EC1946" s="2"/>
      <c r="ED1946" s="2"/>
      <c r="EE1946" s="2"/>
      <c r="EF1946" s="2"/>
      <c r="EG1946" s="2"/>
      <c r="EH1946" s="2"/>
      <c r="EI1946" s="2"/>
      <c r="EJ1946" s="2"/>
      <c r="EK1946" s="2"/>
      <c r="EL1946" s="2"/>
      <c r="EM1946" s="2"/>
      <c r="EN1946" s="2"/>
      <c r="EO1946" s="2"/>
      <c r="EP1946" s="2"/>
      <c r="EQ1946" s="2"/>
      <c r="ER1946" s="2"/>
      <c r="ES1946" s="2"/>
      <c r="ET1946" s="2"/>
      <c r="EU1946" s="2"/>
      <c r="EV1946" s="2"/>
      <c r="EW1946" s="2"/>
      <c r="EX1946" s="2"/>
      <c r="EY1946" s="2"/>
      <c r="EZ1946" s="2"/>
      <c r="FA1946" s="2"/>
      <c r="FB1946" s="2"/>
      <c r="FC1946" s="2"/>
    </row>
    <row r="1947" spans="1:159" s="4" customFormat="1">
      <c r="A1947" s="50" t="s">
        <v>2328</v>
      </c>
      <c r="B1947" s="59" t="s">
        <v>2780</v>
      </c>
      <c r="C1947" s="60">
        <v>5762</v>
      </c>
      <c r="D1947" s="59" t="s">
        <v>3178</v>
      </c>
      <c r="E1947" s="78" t="str">
        <f>IFERROR(VLOOKUP($C1947,'2025-26 School Level AAFTE'!$C$2:$L$2349,9,FALSE), "No")</f>
        <v>Yes</v>
      </c>
      <c r="F1947" s="67">
        <f>IFERROR(VLOOKUP($C1947,'2025-26 School Level AAFTE'!$C$2:$J$2349,8,FALSE), 0)</f>
        <v>291.27999999999997</v>
      </c>
      <c r="G1947" s="69">
        <f>IFERROR(IF(E1947= "yes",VLOOKUP(C1947,Summary!$B:$I,6,0),0),0)</f>
        <v>0</v>
      </c>
      <c r="H1947" s="68">
        <f t="shared" si="321"/>
        <v>291.27999999999997</v>
      </c>
      <c r="I1947" s="110">
        <f>VLOOKUP($A1947,'2026-27 Salary &amp; Benefits'!$A:$I,3,FALSE)</f>
        <v>1</v>
      </c>
      <c r="J1947" s="110">
        <f>VLOOKUP($A1947,'2026-27 Salary &amp; Benefits'!$A:$I,4,FALSE)</f>
        <v>1</v>
      </c>
      <c r="K1947" s="101">
        <f t="shared" si="322"/>
        <v>291.27999999999997</v>
      </c>
      <c r="L1947" s="100">
        <f t="shared" si="323"/>
        <v>0.85399999999999998</v>
      </c>
      <c r="M1947" s="102">
        <f>'2026-27 Salary &amp; Benefits'!$E$6</f>
        <v>78209</v>
      </c>
      <c r="N1947" s="102">
        <f>'2026-27 Salary &amp; Benefits'!$F$6</f>
        <v>82248</v>
      </c>
      <c r="O1947" s="7">
        <f t="shared" si="324"/>
        <v>66790.490000000005</v>
      </c>
      <c r="P1947" s="7">
        <f t="shared" si="325"/>
        <v>3449.2999999999884</v>
      </c>
      <c r="Q1947" s="7">
        <f>'2026-27 Salary &amp; Benefits'!G$6</f>
        <v>16817.759999999998</v>
      </c>
      <c r="R1947" s="103">
        <f>'2026-27 Salary &amp; Benefits'!H$6</f>
        <v>0.16020000000000001</v>
      </c>
      <c r="S1947" s="103">
        <f>'2026-27 Salary &amp; Benefits'!I$6</f>
        <v>0.15390000000000001</v>
      </c>
      <c r="T1947" s="7">
        <f t="shared" si="326"/>
        <v>25593.05</v>
      </c>
      <c r="U1947" s="7">
        <f t="shared" si="327"/>
        <v>1170.6600000000001</v>
      </c>
      <c r="V1947" s="7">
        <f t="shared" si="328"/>
        <v>180.16</v>
      </c>
      <c r="W1947" s="7">
        <f t="shared" si="329"/>
        <v>1350.8200000000002</v>
      </c>
      <c r="X1947" s="18">
        <f t="shared" si="330"/>
        <v>97183.66</v>
      </c>
      <c r="Y1947" s="2"/>
      <c r="Z1947" s="2"/>
      <c r="AA1947" s="2"/>
      <c r="AB1947" s="2"/>
      <c r="AC1947" s="2"/>
      <c r="AD1947" s="2"/>
      <c r="AE1947" s="2"/>
      <c r="AF1947" s="2"/>
      <c r="AG1947" s="2"/>
      <c r="AH1947" s="2"/>
      <c r="AI1947" s="2"/>
      <c r="AJ1947" s="2"/>
      <c r="AK1947" s="2"/>
      <c r="AL1947" s="2"/>
      <c r="AM1947" s="2"/>
      <c r="AN1947" s="2"/>
      <c r="AO1947" s="2"/>
      <c r="AP1947" s="2"/>
      <c r="AQ1947" s="2"/>
      <c r="AR1947" s="2"/>
      <c r="AS1947" s="2"/>
      <c r="AT1947" s="2"/>
      <c r="AU1947" s="2"/>
      <c r="AV1947" s="2"/>
      <c r="AW1947" s="2"/>
      <c r="AX1947" s="2"/>
      <c r="AY1947" s="2"/>
      <c r="AZ1947" s="2"/>
      <c r="BA1947" s="2"/>
      <c r="BB1947" s="2"/>
      <c r="BC1947" s="2"/>
      <c r="BD1947" s="2"/>
      <c r="BE1947" s="2"/>
      <c r="BF1947" s="2"/>
      <c r="BG1947" s="2"/>
      <c r="BH1947" s="2"/>
      <c r="BI1947" s="2"/>
      <c r="BJ1947" s="2"/>
      <c r="BK1947" s="2"/>
      <c r="BL1947" s="2"/>
      <c r="BM1947" s="2"/>
      <c r="BN1947" s="2"/>
      <c r="BO1947" s="2"/>
      <c r="BP1947" s="2"/>
      <c r="BQ1947" s="2"/>
      <c r="BR1947" s="2"/>
      <c r="BS1947" s="2"/>
      <c r="BT1947" s="2"/>
      <c r="BU1947" s="2"/>
      <c r="BV1947" s="2"/>
      <c r="BW1947" s="2"/>
      <c r="BX1947" s="2"/>
      <c r="BY1947" s="2"/>
      <c r="BZ1947" s="2"/>
      <c r="CA1947" s="2"/>
      <c r="CB1947" s="2"/>
      <c r="CC1947" s="2"/>
      <c r="CD1947" s="2"/>
      <c r="CE1947" s="2"/>
      <c r="CF1947" s="2"/>
      <c r="CG1947" s="2"/>
      <c r="CH1947" s="2"/>
      <c r="CI1947" s="2"/>
      <c r="CJ1947" s="2"/>
      <c r="CK1947" s="2"/>
      <c r="CL1947" s="2"/>
      <c r="CM1947" s="2"/>
      <c r="CN1947" s="2"/>
      <c r="CO1947" s="2"/>
      <c r="CP1947" s="2"/>
      <c r="CQ1947" s="2"/>
      <c r="CR1947" s="2"/>
      <c r="CS1947" s="2"/>
      <c r="CT1947" s="2"/>
      <c r="CU1947" s="2"/>
      <c r="CV1947" s="2"/>
      <c r="CW1947" s="2"/>
      <c r="CX1947" s="2"/>
      <c r="CY1947" s="2"/>
      <c r="CZ1947" s="2"/>
      <c r="DA1947" s="2"/>
      <c r="DB1947" s="2"/>
      <c r="DC1947" s="2"/>
      <c r="DD1947" s="2"/>
      <c r="DE1947" s="2"/>
      <c r="DF1947" s="2"/>
      <c r="DG1947" s="2"/>
      <c r="DH1947" s="2"/>
      <c r="DI1947" s="2"/>
      <c r="DJ1947" s="2"/>
      <c r="DK1947" s="2"/>
      <c r="DL1947" s="2"/>
      <c r="DM1947" s="2"/>
      <c r="DN1947" s="2"/>
      <c r="DO1947" s="2"/>
      <c r="DP1947" s="2"/>
      <c r="DQ1947" s="2"/>
      <c r="DR1947" s="2"/>
      <c r="DS1947" s="2"/>
      <c r="DT1947" s="2"/>
      <c r="DU1947" s="2"/>
      <c r="DV1947" s="2"/>
      <c r="DW1947" s="2"/>
      <c r="DX1947" s="2"/>
      <c r="DY1947" s="2"/>
      <c r="DZ1947" s="2"/>
      <c r="EA1947" s="2"/>
      <c r="EB1947" s="2"/>
      <c r="EC1947" s="2"/>
      <c r="ED1947" s="2"/>
      <c r="EE1947" s="2"/>
      <c r="EF1947" s="2"/>
      <c r="EG1947" s="2"/>
      <c r="EH1947" s="2"/>
      <c r="EI1947" s="2"/>
      <c r="EJ1947" s="2"/>
      <c r="EK1947" s="2"/>
      <c r="EL1947" s="2"/>
      <c r="EM1947" s="2"/>
      <c r="EN1947" s="2"/>
      <c r="EO1947" s="2"/>
      <c r="EP1947" s="2"/>
      <c r="EQ1947" s="2"/>
      <c r="ER1947" s="2"/>
      <c r="ES1947" s="2"/>
      <c r="ET1947" s="2"/>
      <c r="EU1947" s="2"/>
      <c r="EV1947" s="2"/>
      <c r="EW1947" s="2"/>
      <c r="EX1947" s="2"/>
      <c r="EY1947" s="2"/>
      <c r="EZ1947" s="2"/>
      <c r="FA1947" s="2"/>
      <c r="FB1947" s="2"/>
      <c r="FC1947" s="2"/>
    </row>
    <row r="1948" spans="1:159" s="4" customFormat="1">
      <c r="A1948" s="50" t="s">
        <v>2328</v>
      </c>
      <c r="B1948" s="59" t="s">
        <v>2780</v>
      </c>
      <c r="C1948" s="60">
        <v>3119</v>
      </c>
      <c r="D1948" s="59" t="s">
        <v>1485</v>
      </c>
      <c r="E1948" s="78" t="str">
        <f>IFERROR(VLOOKUP($C1948,'2025-26 School Level AAFTE'!$C$2:$L$2349,9,FALSE), "No")</f>
        <v>Yes</v>
      </c>
      <c r="F1948" s="67">
        <f>IFERROR(VLOOKUP($C1948,'2025-26 School Level AAFTE'!$C$2:$J$2349,8,FALSE), 0)</f>
        <v>251.60000000000002</v>
      </c>
      <c r="G1948" s="69">
        <f>IFERROR(IF(E1948= "yes",VLOOKUP(C1948,Summary!$B:$I,6,0),0),0)</f>
        <v>0</v>
      </c>
      <c r="H1948" s="68">
        <f t="shared" si="321"/>
        <v>251.60000000000002</v>
      </c>
      <c r="I1948" s="110">
        <f>VLOOKUP($A1948,'2026-27 Salary &amp; Benefits'!$A:$I,3,FALSE)</f>
        <v>1</v>
      </c>
      <c r="J1948" s="110">
        <f>VLOOKUP($A1948,'2026-27 Salary &amp; Benefits'!$A:$I,4,FALSE)</f>
        <v>1</v>
      </c>
      <c r="K1948" s="101">
        <f t="shared" si="322"/>
        <v>251.60000000000002</v>
      </c>
      <c r="L1948" s="100">
        <f t="shared" si="323"/>
        <v>0.73799999999999999</v>
      </c>
      <c r="M1948" s="102">
        <f>'2026-27 Salary &amp; Benefits'!$E$6</f>
        <v>78209</v>
      </c>
      <c r="N1948" s="102">
        <f>'2026-27 Salary &amp; Benefits'!$F$6</f>
        <v>82248</v>
      </c>
      <c r="O1948" s="7">
        <f t="shared" si="324"/>
        <v>57718.239999999998</v>
      </c>
      <c r="P1948" s="7">
        <f t="shared" si="325"/>
        <v>2980.7799999999988</v>
      </c>
      <c r="Q1948" s="7">
        <f>'2026-27 Salary &amp; Benefits'!G$6</f>
        <v>16817.759999999998</v>
      </c>
      <c r="R1948" s="103">
        <f>'2026-27 Salary &amp; Benefits'!H$6</f>
        <v>0.16020000000000001</v>
      </c>
      <c r="S1948" s="103">
        <f>'2026-27 Salary &amp; Benefits'!I$6</f>
        <v>0.15390000000000001</v>
      </c>
      <c r="T1948" s="7">
        <f t="shared" si="326"/>
        <v>22116.71</v>
      </c>
      <c r="U1948" s="7">
        <f t="shared" si="327"/>
        <v>1011.65</v>
      </c>
      <c r="V1948" s="7">
        <f t="shared" si="328"/>
        <v>155.69</v>
      </c>
      <c r="W1948" s="7">
        <f t="shared" si="329"/>
        <v>1167.3399999999999</v>
      </c>
      <c r="X1948" s="18">
        <f t="shared" si="330"/>
        <v>83983.069999999992</v>
      </c>
      <c r="Y1948" s="2"/>
      <c r="Z1948" s="2"/>
      <c r="AA1948" s="2"/>
      <c r="AB1948" s="2"/>
      <c r="AC1948" s="2"/>
      <c r="AD1948" s="2"/>
      <c r="AE1948" s="2"/>
      <c r="AF1948" s="2"/>
      <c r="AG1948" s="2"/>
      <c r="AH1948" s="2"/>
      <c r="AI1948" s="2"/>
      <c r="AJ1948" s="2"/>
      <c r="AK1948" s="2"/>
      <c r="AL1948" s="2"/>
      <c r="AM1948" s="2"/>
      <c r="AN1948" s="2"/>
      <c r="AO1948" s="2"/>
      <c r="AP1948" s="2"/>
      <c r="AQ1948" s="2"/>
      <c r="AR1948" s="2"/>
      <c r="AS1948" s="2"/>
      <c r="AT1948" s="2"/>
      <c r="AU1948" s="2"/>
      <c r="AV1948" s="2"/>
      <c r="AW1948" s="2"/>
      <c r="AX1948" s="2"/>
      <c r="AY1948" s="2"/>
      <c r="AZ1948" s="2"/>
      <c r="BA1948" s="2"/>
      <c r="BB1948" s="2"/>
      <c r="BC1948" s="2"/>
      <c r="BD1948" s="2"/>
      <c r="BE1948" s="2"/>
      <c r="BF1948" s="2"/>
      <c r="BG1948" s="2"/>
      <c r="BH1948" s="2"/>
      <c r="BI1948" s="2"/>
      <c r="BJ1948" s="2"/>
      <c r="BK1948" s="2"/>
      <c r="BL1948" s="2"/>
      <c r="BM1948" s="2"/>
      <c r="BN1948" s="2"/>
      <c r="BO1948" s="2"/>
      <c r="BP1948" s="2"/>
      <c r="BQ1948" s="2"/>
      <c r="BR1948" s="2"/>
      <c r="BS1948" s="2"/>
      <c r="BT1948" s="2"/>
      <c r="BU1948" s="2"/>
      <c r="BV1948" s="2"/>
      <c r="BW1948" s="2"/>
      <c r="BX1948" s="2"/>
      <c r="BY1948" s="2"/>
      <c r="BZ1948" s="2"/>
      <c r="CA1948" s="2"/>
      <c r="CB1948" s="2"/>
      <c r="CC1948" s="2"/>
      <c r="CD1948" s="2"/>
      <c r="CE1948" s="2"/>
      <c r="CF1948" s="2"/>
      <c r="CG1948" s="2"/>
      <c r="CH1948" s="2"/>
      <c r="CI1948" s="2"/>
      <c r="CJ1948" s="2"/>
      <c r="CK1948" s="2"/>
      <c r="CL1948" s="2"/>
      <c r="CM1948" s="2"/>
      <c r="CN1948" s="2"/>
      <c r="CO1948" s="2"/>
      <c r="CP1948" s="2"/>
      <c r="CQ1948" s="2"/>
      <c r="CR1948" s="2"/>
      <c r="CS1948" s="2"/>
      <c r="CT1948" s="2"/>
      <c r="CU1948" s="2"/>
      <c r="CV1948" s="2"/>
      <c r="CW1948" s="2"/>
      <c r="CX1948" s="2"/>
      <c r="CY1948" s="2"/>
      <c r="CZ1948" s="2"/>
      <c r="DA1948" s="2"/>
      <c r="DB1948" s="2"/>
      <c r="DC1948" s="2"/>
      <c r="DD1948" s="2"/>
      <c r="DE1948" s="2"/>
      <c r="DF1948" s="2"/>
      <c r="DG1948" s="2"/>
      <c r="DH1948" s="2"/>
      <c r="DI1948" s="2"/>
      <c r="DJ1948" s="2"/>
      <c r="DK1948" s="2"/>
      <c r="DL1948" s="2"/>
      <c r="DM1948" s="2"/>
      <c r="DN1948" s="2"/>
      <c r="DO1948" s="2"/>
      <c r="DP1948" s="2"/>
      <c r="DQ1948" s="2"/>
      <c r="DR1948" s="2"/>
      <c r="DS1948" s="2"/>
      <c r="DT1948" s="2"/>
      <c r="DU1948" s="2"/>
      <c r="DV1948" s="2"/>
      <c r="DW1948" s="2"/>
      <c r="DX1948" s="2"/>
      <c r="DY1948" s="2"/>
      <c r="DZ1948" s="2"/>
      <c r="EA1948" s="2"/>
      <c r="EB1948" s="2"/>
      <c r="EC1948" s="2"/>
      <c r="ED1948" s="2"/>
      <c r="EE1948" s="2"/>
      <c r="EF1948" s="2"/>
      <c r="EG1948" s="2"/>
      <c r="EH1948" s="2"/>
      <c r="EI1948" s="2"/>
      <c r="EJ1948" s="2"/>
      <c r="EK1948" s="2"/>
      <c r="EL1948" s="2"/>
      <c r="EM1948" s="2"/>
      <c r="EN1948" s="2"/>
      <c r="EO1948" s="2"/>
      <c r="EP1948" s="2"/>
      <c r="EQ1948" s="2"/>
      <c r="ER1948" s="2"/>
      <c r="ES1948" s="2"/>
      <c r="ET1948" s="2"/>
      <c r="EU1948" s="2"/>
      <c r="EV1948" s="2"/>
      <c r="EW1948" s="2"/>
      <c r="EX1948" s="2"/>
      <c r="EY1948" s="2"/>
      <c r="EZ1948" s="2"/>
      <c r="FA1948" s="2"/>
      <c r="FB1948" s="2"/>
      <c r="FC1948" s="2"/>
    </row>
    <row r="1949" spans="1:159" s="4" customFormat="1">
      <c r="A1949" s="50" t="s">
        <v>2328</v>
      </c>
      <c r="B1949" s="59" t="s">
        <v>2780</v>
      </c>
      <c r="C1949" s="60">
        <v>3800</v>
      </c>
      <c r="D1949" s="59" t="s">
        <v>1486</v>
      </c>
      <c r="E1949" s="78" t="str">
        <f>IFERROR(VLOOKUP($C1949,'2025-26 School Level AAFTE'!$C$2:$L$2349,9,FALSE), "No")</f>
        <v>Yes</v>
      </c>
      <c r="F1949" s="67">
        <f>IFERROR(VLOOKUP($C1949,'2025-26 School Level AAFTE'!$C$2:$J$2349,8,FALSE), 0)</f>
        <v>120.24</v>
      </c>
      <c r="G1949" s="69">
        <f>IFERROR(IF(E1949= "yes",VLOOKUP(C1949,Summary!$B:$I,6,0),0),0)</f>
        <v>0</v>
      </c>
      <c r="H1949" s="68">
        <f t="shared" si="321"/>
        <v>120.24</v>
      </c>
      <c r="I1949" s="110">
        <f>VLOOKUP($A1949,'2026-27 Salary &amp; Benefits'!$A:$I,3,FALSE)</f>
        <v>1</v>
      </c>
      <c r="J1949" s="110">
        <f>VLOOKUP($A1949,'2026-27 Salary &amp; Benefits'!$A:$I,4,FALSE)</f>
        <v>1</v>
      </c>
      <c r="K1949" s="101">
        <f t="shared" si="322"/>
        <v>120.24</v>
      </c>
      <c r="L1949" s="100">
        <f t="shared" si="323"/>
        <v>0.35299999999999998</v>
      </c>
      <c r="M1949" s="102">
        <f>'2026-27 Salary &amp; Benefits'!$E$6</f>
        <v>78209</v>
      </c>
      <c r="N1949" s="102">
        <f>'2026-27 Salary &amp; Benefits'!$F$6</f>
        <v>82248</v>
      </c>
      <c r="O1949" s="7">
        <f t="shared" si="324"/>
        <v>27607.78</v>
      </c>
      <c r="P1949" s="7">
        <f t="shared" si="325"/>
        <v>1425.760000000002</v>
      </c>
      <c r="Q1949" s="7">
        <f>'2026-27 Salary &amp; Benefits'!G$6</f>
        <v>16817.759999999998</v>
      </c>
      <c r="R1949" s="103">
        <f>'2026-27 Salary &amp; Benefits'!H$6</f>
        <v>0.16020000000000001</v>
      </c>
      <c r="S1949" s="103">
        <f>'2026-27 Salary &amp; Benefits'!I$6</f>
        <v>0.15390000000000001</v>
      </c>
      <c r="T1949" s="7">
        <f t="shared" si="326"/>
        <v>10578.86</v>
      </c>
      <c r="U1949" s="7">
        <f t="shared" si="327"/>
        <v>483.89</v>
      </c>
      <c r="V1949" s="7">
        <f t="shared" si="328"/>
        <v>74.47</v>
      </c>
      <c r="W1949" s="7">
        <f t="shared" si="329"/>
        <v>558.36</v>
      </c>
      <c r="X1949" s="18">
        <f t="shared" si="330"/>
        <v>40170.76</v>
      </c>
      <c r="Y1949" s="2"/>
      <c r="Z1949" s="2"/>
      <c r="AA1949" s="2"/>
      <c r="AB1949" s="2"/>
      <c r="AC1949" s="2"/>
      <c r="AD1949" s="2"/>
      <c r="AE1949" s="2"/>
      <c r="AF1949" s="2"/>
      <c r="AG1949" s="2"/>
      <c r="AH1949" s="2"/>
      <c r="AI1949" s="2"/>
      <c r="AJ1949" s="2"/>
      <c r="AK1949" s="2"/>
      <c r="AL1949" s="2"/>
      <c r="AM1949" s="2"/>
      <c r="AN1949" s="2"/>
      <c r="AO1949" s="2"/>
      <c r="AP1949" s="2"/>
      <c r="AQ1949" s="2"/>
      <c r="AR1949" s="2"/>
      <c r="AS1949" s="2"/>
      <c r="AT1949" s="2"/>
      <c r="AU1949" s="2"/>
      <c r="AV1949" s="2"/>
      <c r="AW1949" s="2"/>
      <c r="AX1949" s="2"/>
      <c r="AY1949" s="2"/>
      <c r="AZ1949" s="2"/>
      <c r="BA1949" s="2"/>
      <c r="BB1949" s="2"/>
      <c r="BC1949" s="2"/>
      <c r="BD1949" s="2"/>
      <c r="BE1949" s="2"/>
      <c r="BF1949" s="2"/>
      <c r="BG1949" s="2"/>
      <c r="BH1949" s="2"/>
      <c r="BI1949" s="2"/>
      <c r="BJ1949" s="2"/>
      <c r="BK1949" s="2"/>
      <c r="BL1949" s="2"/>
      <c r="BM1949" s="2"/>
      <c r="BN1949" s="2"/>
      <c r="BO1949" s="2"/>
      <c r="BP1949" s="2"/>
      <c r="BQ1949" s="2"/>
      <c r="BR1949" s="2"/>
      <c r="BS1949" s="2"/>
      <c r="BT1949" s="2"/>
      <c r="BU1949" s="2"/>
      <c r="BV1949" s="2"/>
      <c r="BW1949" s="2"/>
      <c r="BX1949" s="2"/>
      <c r="BY1949" s="2"/>
      <c r="BZ1949" s="2"/>
      <c r="CA1949" s="2"/>
      <c r="CB1949" s="2"/>
      <c r="CC1949" s="2"/>
      <c r="CD1949" s="2"/>
      <c r="CE1949" s="2"/>
      <c r="CF1949" s="2"/>
      <c r="CG1949" s="2"/>
      <c r="CH1949" s="2"/>
      <c r="CI1949" s="2"/>
      <c r="CJ1949" s="2"/>
      <c r="CK1949" s="2"/>
      <c r="CL1949" s="2"/>
      <c r="CM1949" s="2"/>
      <c r="CN1949" s="2"/>
      <c r="CO1949" s="2"/>
      <c r="CP1949" s="2"/>
      <c r="CQ1949" s="2"/>
      <c r="CR1949" s="2"/>
      <c r="CS1949" s="2"/>
      <c r="CT1949" s="2"/>
      <c r="CU1949" s="2"/>
      <c r="CV1949" s="2"/>
      <c r="CW1949" s="2"/>
      <c r="CX1949" s="2"/>
      <c r="CY1949" s="2"/>
      <c r="CZ1949" s="2"/>
      <c r="DA1949" s="2"/>
      <c r="DB1949" s="2"/>
      <c r="DC1949" s="2"/>
      <c r="DD1949" s="2"/>
      <c r="DE1949" s="2"/>
      <c r="DF1949" s="2"/>
      <c r="DG1949" s="2"/>
      <c r="DH1949" s="2"/>
      <c r="DI1949" s="2"/>
      <c r="DJ1949" s="2"/>
      <c r="DK1949" s="2"/>
      <c r="DL1949" s="2"/>
      <c r="DM1949" s="2"/>
      <c r="DN1949" s="2"/>
      <c r="DO1949" s="2"/>
      <c r="DP1949" s="2"/>
      <c r="DQ1949" s="2"/>
      <c r="DR1949" s="2"/>
      <c r="DS1949" s="2"/>
      <c r="DT1949" s="2"/>
      <c r="DU1949" s="2"/>
      <c r="DV1949" s="2"/>
      <c r="DW1949" s="2"/>
      <c r="DX1949" s="2"/>
      <c r="DY1949" s="2"/>
      <c r="DZ1949" s="2"/>
      <c r="EA1949" s="2"/>
      <c r="EB1949" s="2"/>
      <c r="EC1949" s="2"/>
      <c r="ED1949" s="2"/>
      <c r="EE1949" s="2"/>
      <c r="EF1949" s="2"/>
      <c r="EG1949" s="2"/>
      <c r="EH1949" s="2"/>
      <c r="EI1949" s="2"/>
      <c r="EJ1949" s="2"/>
      <c r="EK1949" s="2"/>
      <c r="EL1949" s="2"/>
      <c r="EM1949" s="2"/>
      <c r="EN1949" s="2"/>
      <c r="EO1949" s="2"/>
      <c r="EP1949" s="2"/>
      <c r="EQ1949" s="2"/>
      <c r="ER1949" s="2"/>
      <c r="ES1949" s="2"/>
      <c r="ET1949" s="2"/>
      <c r="EU1949" s="2"/>
      <c r="EV1949" s="2"/>
      <c r="EW1949" s="2"/>
      <c r="EX1949" s="2"/>
      <c r="EY1949" s="2"/>
      <c r="EZ1949" s="2"/>
      <c r="FA1949" s="2"/>
      <c r="FB1949" s="2"/>
      <c r="FC1949" s="2"/>
    </row>
    <row r="1950" spans="1:159" s="4" customFormat="1">
      <c r="A1950" s="50" t="s">
        <v>2339</v>
      </c>
      <c r="B1950" s="59" t="s">
        <v>2781</v>
      </c>
      <c r="C1950" s="60">
        <v>4399</v>
      </c>
      <c r="D1950" s="59" t="s">
        <v>1635</v>
      </c>
      <c r="E1950" s="78" t="str">
        <f>IFERROR(VLOOKUP($C1950,'2025-26 School Level AAFTE'!$C$2:$L$2349,9,FALSE), "No")</f>
        <v>Yes</v>
      </c>
      <c r="F1950" s="67">
        <f>IFERROR(VLOOKUP($C1950,'2025-26 School Level AAFTE'!$C$2:$J$2349,8,FALSE), 0)</f>
        <v>356.59999999999997</v>
      </c>
      <c r="G1950" s="69">
        <f>IFERROR(IF(E1950= "yes",VLOOKUP(C1950,Summary!$B:$I,6,0),0),0)</f>
        <v>0</v>
      </c>
      <c r="H1950" s="68">
        <f t="shared" ref="H1950:H2013" si="331">IF(E1950= "yes", F1950,0)</f>
        <v>356.59999999999997</v>
      </c>
      <c r="I1950" s="110">
        <f>VLOOKUP($A1950,'2026-27 Salary &amp; Benefits'!$A:$I,3,FALSE)</f>
        <v>1.18</v>
      </c>
      <c r="J1950" s="110">
        <f>VLOOKUP($A1950,'2026-27 Salary &amp; Benefits'!$A:$I,4,FALSE)</f>
        <v>1.18</v>
      </c>
      <c r="K1950" s="101">
        <f t="shared" ref="K1950:K2013" si="332">IF(G1950&gt;0,G1950,H1950)</f>
        <v>356.59999999999997</v>
      </c>
      <c r="L1950" s="100">
        <f t="shared" ref="L1950:L2013" si="333">ROUND((($K1950*1.1*36)/15)/900,3)</f>
        <v>1.046</v>
      </c>
      <c r="M1950" s="102">
        <f>'2026-27 Salary &amp; Benefits'!$E$6</f>
        <v>78209</v>
      </c>
      <c r="N1950" s="102">
        <f>'2026-27 Salary &amp; Benefits'!$F$6</f>
        <v>82248</v>
      </c>
      <c r="O1950" s="7">
        <f t="shared" ref="O1950:O2013" si="334">ROUND($I1950*$M1950*$L1950,2)</f>
        <v>96531.8</v>
      </c>
      <c r="P1950" s="7">
        <f t="shared" ref="P1950:P2013" si="335">ROUND($J1950*$N1950*$L1950,2)-O1950</f>
        <v>4985.2599999999948</v>
      </c>
      <c r="Q1950" s="7">
        <f>'2026-27 Salary &amp; Benefits'!G$6</f>
        <v>16817.759999999998</v>
      </c>
      <c r="R1950" s="103">
        <f>'2026-27 Salary &amp; Benefits'!H$6</f>
        <v>0.16020000000000001</v>
      </c>
      <c r="S1950" s="103">
        <f>'2026-27 Salary &amp; Benefits'!I$6</f>
        <v>0.15390000000000001</v>
      </c>
      <c r="T1950" s="7">
        <f t="shared" ref="T1950:T2013" si="336">ROUND(O1950*R1950+P1950*S1950+L1950*Q1950,2)</f>
        <v>33823</v>
      </c>
      <c r="U1950" s="7">
        <f t="shared" ref="U1950:U2013" si="337">ROUND((($N1950*$J1950*$L1950)/180)*3,2)</f>
        <v>1691.95</v>
      </c>
      <c r="V1950" s="7">
        <f t="shared" ref="V1950:V2013" si="338">ROUND(U1950*S1950,2)</f>
        <v>260.39</v>
      </c>
      <c r="W1950" s="7">
        <f t="shared" ref="W1950:W2013" si="339">SUM(U1950:V1950)</f>
        <v>1952.3400000000001</v>
      </c>
      <c r="X1950" s="18">
        <f t="shared" ref="X1950:X2013" si="340">SUM(T1950,O1950:P1950,W1950)</f>
        <v>137292.4</v>
      </c>
      <c r="Y1950" s="2"/>
      <c r="Z1950" s="2"/>
      <c r="AA1950" s="2"/>
      <c r="AB1950" s="2"/>
      <c r="AC1950" s="2"/>
      <c r="AD1950" s="2"/>
      <c r="AE1950" s="2"/>
      <c r="AF1950" s="2"/>
      <c r="AG1950" s="2"/>
      <c r="AH1950" s="2"/>
      <c r="AI1950" s="2"/>
      <c r="AJ1950" s="2"/>
      <c r="AK1950" s="2"/>
      <c r="AL1950" s="2"/>
      <c r="AM1950" s="2"/>
      <c r="AN1950" s="2"/>
      <c r="AO1950" s="2"/>
      <c r="AP1950" s="2"/>
      <c r="AQ1950" s="2"/>
      <c r="AR1950" s="2"/>
      <c r="AS1950" s="2"/>
      <c r="AT1950" s="2"/>
      <c r="AU1950" s="2"/>
      <c r="AV1950" s="2"/>
      <c r="AW1950" s="2"/>
      <c r="AX1950" s="2"/>
      <c r="AY1950" s="2"/>
      <c r="AZ1950" s="2"/>
      <c r="BA1950" s="2"/>
      <c r="BB1950" s="2"/>
      <c r="BC1950" s="2"/>
      <c r="BD1950" s="2"/>
      <c r="BE1950" s="2"/>
      <c r="BF1950" s="2"/>
      <c r="BG1950" s="2"/>
      <c r="BH1950" s="2"/>
      <c r="BI1950" s="2"/>
      <c r="BJ1950" s="2"/>
      <c r="BK1950" s="2"/>
      <c r="BL1950" s="2"/>
      <c r="BM1950" s="2"/>
      <c r="BN1950" s="2"/>
      <c r="BO1950" s="2"/>
      <c r="BP1950" s="2"/>
      <c r="BQ1950" s="2"/>
      <c r="BR1950" s="2"/>
      <c r="BS1950" s="2"/>
      <c r="BT1950" s="2"/>
      <c r="BU1950" s="2"/>
      <c r="BV1950" s="2"/>
      <c r="BW1950" s="2"/>
      <c r="BX1950" s="2"/>
      <c r="BY1950" s="2"/>
      <c r="BZ1950" s="2"/>
      <c r="CA1950" s="2"/>
      <c r="CB1950" s="2"/>
      <c r="CC1950" s="2"/>
      <c r="CD1950" s="2"/>
      <c r="CE1950" s="2"/>
      <c r="CF1950" s="2"/>
      <c r="CG1950" s="2"/>
      <c r="CH1950" s="2"/>
      <c r="CI1950" s="2"/>
      <c r="CJ1950" s="2"/>
      <c r="CK1950" s="2"/>
      <c r="CL1950" s="2"/>
      <c r="CM1950" s="2"/>
      <c r="CN1950" s="2"/>
      <c r="CO1950" s="2"/>
      <c r="CP1950" s="2"/>
      <c r="CQ1950" s="2"/>
      <c r="CR1950" s="2"/>
      <c r="CS1950" s="2"/>
      <c r="CT1950" s="2"/>
      <c r="CU1950" s="2"/>
      <c r="CV1950" s="2"/>
      <c r="CW1950" s="2"/>
      <c r="CX1950" s="2"/>
      <c r="CY1950" s="2"/>
      <c r="CZ1950" s="2"/>
      <c r="DA1950" s="2"/>
      <c r="DB1950" s="2"/>
      <c r="DC1950" s="2"/>
      <c r="DD1950" s="2"/>
      <c r="DE1950" s="2"/>
      <c r="DF1950" s="2"/>
      <c r="DG1950" s="2"/>
      <c r="DH1950" s="2"/>
      <c r="DI1950" s="2"/>
      <c r="DJ1950" s="2"/>
      <c r="DK1950" s="2"/>
      <c r="DL1950" s="2"/>
      <c r="DM1950" s="2"/>
      <c r="DN1950" s="2"/>
      <c r="DO1950" s="2"/>
      <c r="DP1950" s="2"/>
      <c r="DQ1950" s="2"/>
      <c r="DR1950" s="2"/>
      <c r="DS1950" s="2"/>
      <c r="DT1950" s="2"/>
      <c r="DU1950" s="2"/>
      <c r="DV1950" s="2"/>
      <c r="DW1950" s="2"/>
      <c r="DX1950" s="2"/>
      <c r="DY1950" s="2"/>
      <c r="DZ1950" s="2"/>
      <c r="EA1950" s="2"/>
      <c r="EB1950" s="2"/>
      <c r="EC1950" s="2"/>
      <c r="ED1950" s="2"/>
      <c r="EE1950" s="2"/>
      <c r="EF1950" s="2"/>
      <c r="EG1950" s="2"/>
      <c r="EH1950" s="2"/>
      <c r="EI1950" s="2"/>
      <c r="EJ1950" s="2"/>
      <c r="EK1950" s="2"/>
      <c r="EL1950" s="2"/>
      <c r="EM1950" s="2"/>
      <c r="EN1950" s="2"/>
      <c r="EO1950" s="2"/>
      <c r="EP1950" s="2"/>
      <c r="EQ1950" s="2"/>
      <c r="ER1950" s="2"/>
      <c r="ES1950" s="2"/>
      <c r="ET1950" s="2"/>
      <c r="EU1950" s="2"/>
      <c r="EV1950" s="2"/>
      <c r="EW1950" s="2"/>
      <c r="EX1950" s="2"/>
      <c r="EY1950" s="2"/>
      <c r="EZ1950" s="2"/>
      <c r="FA1950" s="2"/>
      <c r="FB1950" s="2"/>
      <c r="FC1950" s="2"/>
    </row>
    <row r="1951" spans="1:159" s="4" customFormat="1">
      <c r="A1951" s="50" t="s">
        <v>2339</v>
      </c>
      <c r="B1951" s="59" t="s">
        <v>2781</v>
      </c>
      <c r="C1951" s="58">
        <v>5329</v>
      </c>
      <c r="D1951" s="51" t="s">
        <v>1636</v>
      </c>
      <c r="E1951" s="78" t="str">
        <f>IFERROR(VLOOKUP($C1951,'2025-26 School Level AAFTE'!$C$2:$L$2349,9,FALSE), "No")</f>
        <v>No</v>
      </c>
      <c r="F1951" s="67">
        <f>IFERROR(VLOOKUP($C1951,'2025-26 School Level AAFTE'!$C$2:$J$2349,8,FALSE), 0)</f>
        <v>14.3</v>
      </c>
      <c r="G1951" s="69">
        <f>IFERROR(IF(E1951= "yes",VLOOKUP(C1951,Summary!$B:$I,6,0),0),0)</f>
        <v>0</v>
      </c>
      <c r="H1951" s="68">
        <f t="shared" si="331"/>
        <v>0</v>
      </c>
      <c r="I1951" s="110">
        <f>VLOOKUP($A1951,'2026-27 Salary &amp; Benefits'!$A:$I,3,FALSE)</f>
        <v>1.18</v>
      </c>
      <c r="J1951" s="110">
        <f>VLOOKUP($A1951,'2026-27 Salary &amp; Benefits'!$A:$I,4,FALSE)</f>
        <v>1.18</v>
      </c>
      <c r="K1951" s="101">
        <f t="shared" si="332"/>
        <v>0</v>
      </c>
      <c r="L1951" s="100">
        <f t="shared" si="333"/>
        <v>0</v>
      </c>
      <c r="M1951" s="102">
        <f>'2026-27 Salary &amp; Benefits'!$E$6</f>
        <v>78209</v>
      </c>
      <c r="N1951" s="102">
        <f>'2026-27 Salary &amp; Benefits'!$F$6</f>
        <v>82248</v>
      </c>
      <c r="O1951" s="7">
        <f t="shared" si="334"/>
        <v>0</v>
      </c>
      <c r="P1951" s="7">
        <f t="shared" si="335"/>
        <v>0</v>
      </c>
      <c r="Q1951" s="7">
        <f>'2026-27 Salary &amp; Benefits'!G$6</f>
        <v>16817.759999999998</v>
      </c>
      <c r="R1951" s="103">
        <f>'2026-27 Salary &amp; Benefits'!H$6</f>
        <v>0.16020000000000001</v>
      </c>
      <c r="S1951" s="103">
        <f>'2026-27 Salary &amp; Benefits'!I$6</f>
        <v>0.15390000000000001</v>
      </c>
      <c r="T1951" s="7">
        <f t="shared" si="336"/>
        <v>0</v>
      </c>
      <c r="U1951" s="7">
        <f t="shared" si="337"/>
        <v>0</v>
      </c>
      <c r="V1951" s="7">
        <f t="shared" si="338"/>
        <v>0</v>
      </c>
      <c r="W1951" s="7">
        <f t="shared" si="339"/>
        <v>0</v>
      </c>
      <c r="X1951" s="18">
        <f t="shared" si="340"/>
        <v>0</v>
      </c>
      <c r="Y1951" s="2"/>
      <c r="Z1951" s="2"/>
      <c r="AA1951" s="2"/>
      <c r="AB1951" s="2"/>
      <c r="AC1951" s="2"/>
      <c r="AD1951" s="2"/>
      <c r="AE1951" s="2"/>
      <c r="AF1951" s="2"/>
      <c r="AG1951" s="2"/>
      <c r="AH1951" s="2"/>
      <c r="AI1951" s="2"/>
      <c r="AJ1951" s="2"/>
      <c r="AK1951" s="2"/>
      <c r="AL1951" s="2"/>
      <c r="AM1951" s="2"/>
      <c r="AN1951" s="2"/>
      <c r="AO1951" s="2"/>
      <c r="AP1951" s="2"/>
      <c r="AQ1951" s="2"/>
      <c r="AR1951" s="2"/>
      <c r="AS1951" s="2"/>
      <c r="AT1951" s="2"/>
      <c r="AU1951" s="2"/>
      <c r="AV1951" s="2"/>
      <c r="AW1951" s="2"/>
      <c r="AX1951" s="2"/>
      <c r="AY1951" s="2"/>
      <c r="AZ1951" s="2"/>
      <c r="BA1951" s="2"/>
      <c r="BB1951" s="2"/>
      <c r="BC1951" s="2"/>
      <c r="BD1951" s="2"/>
      <c r="BE1951" s="2"/>
      <c r="BF1951" s="2"/>
      <c r="BG1951" s="2"/>
      <c r="BH1951" s="2"/>
      <c r="BI1951" s="2"/>
      <c r="BJ1951" s="2"/>
      <c r="BK1951" s="2"/>
      <c r="BL1951" s="2"/>
      <c r="BM1951" s="2"/>
      <c r="BN1951" s="2"/>
      <c r="BO1951" s="2"/>
      <c r="BP1951" s="2"/>
      <c r="BQ1951" s="2"/>
      <c r="BR1951" s="2"/>
      <c r="BS1951" s="2"/>
      <c r="BT1951" s="2"/>
      <c r="BU1951" s="2"/>
      <c r="BV1951" s="2"/>
      <c r="BW1951" s="2"/>
      <c r="BX1951" s="2"/>
      <c r="BY1951" s="2"/>
      <c r="BZ1951" s="2"/>
      <c r="CA1951" s="2"/>
      <c r="CB1951" s="2"/>
      <c r="CC1951" s="2"/>
      <c r="CD1951" s="2"/>
      <c r="CE1951" s="2"/>
      <c r="CF1951" s="2"/>
      <c r="CG1951" s="2"/>
      <c r="CH1951" s="2"/>
      <c r="CI1951" s="2"/>
      <c r="CJ1951" s="2"/>
      <c r="CK1951" s="2"/>
      <c r="CL1951" s="2"/>
      <c r="CM1951" s="2"/>
      <c r="CN1951" s="2"/>
      <c r="CO1951" s="2"/>
      <c r="CP1951" s="2"/>
      <c r="CQ1951" s="2"/>
      <c r="CR1951" s="2"/>
      <c r="CS1951" s="2"/>
      <c r="CT1951" s="2"/>
      <c r="CU1951" s="2"/>
      <c r="CV1951" s="2"/>
      <c r="CW1951" s="2"/>
      <c r="CX1951" s="2"/>
      <c r="CY1951" s="2"/>
      <c r="CZ1951" s="2"/>
      <c r="DA1951" s="2"/>
      <c r="DB1951" s="2"/>
      <c r="DC1951" s="2"/>
      <c r="DD1951" s="2"/>
      <c r="DE1951" s="2"/>
      <c r="DF1951" s="2"/>
      <c r="DG1951" s="2"/>
      <c r="DH1951" s="2"/>
      <c r="DI1951" s="2"/>
      <c r="DJ1951" s="2"/>
      <c r="DK1951" s="2"/>
      <c r="DL1951" s="2"/>
      <c r="DM1951" s="2"/>
      <c r="DN1951" s="2"/>
      <c r="DO1951" s="2"/>
      <c r="DP1951" s="2"/>
      <c r="DQ1951" s="2"/>
      <c r="DR1951" s="2"/>
      <c r="DS1951" s="2"/>
      <c r="DT1951" s="2"/>
      <c r="DU1951" s="2"/>
      <c r="DV1951" s="2"/>
      <c r="DW1951" s="2"/>
      <c r="DX1951" s="2"/>
      <c r="DY1951" s="2"/>
      <c r="DZ1951" s="2"/>
      <c r="EA1951" s="2"/>
      <c r="EB1951" s="2"/>
      <c r="EC1951" s="2"/>
      <c r="ED1951" s="2"/>
      <c r="EE1951" s="2"/>
      <c r="EF1951" s="2"/>
      <c r="EG1951" s="2"/>
      <c r="EH1951" s="2"/>
      <c r="EI1951" s="2"/>
      <c r="EJ1951" s="2"/>
      <c r="EK1951" s="2"/>
      <c r="EL1951" s="2"/>
      <c r="EM1951" s="2"/>
      <c r="EN1951" s="2"/>
      <c r="EO1951" s="2"/>
      <c r="EP1951" s="2"/>
      <c r="EQ1951" s="2"/>
      <c r="ER1951" s="2"/>
      <c r="ES1951" s="2"/>
      <c r="ET1951" s="2"/>
      <c r="EU1951" s="2"/>
      <c r="EV1951" s="2"/>
      <c r="EW1951" s="2"/>
      <c r="EX1951" s="2"/>
      <c r="EY1951" s="2"/>
      <c r="EZ1951" s="2"/>
      <c r="FA1951" s="2"/>
      <c r="FB1951" s="2"/>
      <c r="FC1951" s="2"/>
    </row>
    <row r="1952" spans="1:159" s="4" customFormat="1">
      <c r="A1952" s="50" t="s">
        <v>2339</v>
      </c>
      <c r="B1952" s="59" t="s">
        <v>2781</v>
      </c>
      <c r="C1952" s="58">
        <v>5114</v>
      </c>
      <c r="D1952" s="51" t="s">
        <v>2486</v>
      </c>
      <c r="E1952" s="78" t="str">
        <f>IFERROR(VLOOKUP($C1952,'2025-26 School Level AAFTE'!$C$2:$L$2349,9,FALSE), "No")</f>
        <v>No</v>
      </c>
      <c r="F1952" s="67">
        <f>IFERROR(VLOOKUP($C1952,'2025-26 School Level AAFTE'!$C$2:$J$2349,8,FALSE), 0)</f>
        <v>27.5</v>
      </c>
      <c r="G1952" s="69">
        <f>IFERROR(IF(E1952= "yes",VLOOKUP(C1952,Summary!$B:$I,6,0),0),0)</f>
        <v>0</v>
      </c>
      <c r="H1952" s="68">
        <f t="shared" si="331"/>
        <v>0</v>
      </c>
      <c r="I1952" s="110">
        <f>VLOOKUP($A1952,'2026-27 Salary &amp; Benefits'!$A:$I,3,FALSE)</f>
        <v>1.18</v>
      </c>
      <c r="J1952" s="110">
        <f>VLOOKUP($A1952,'2026-27 Salary &amp; Benefits'!$A:$I,4,FALSE)</f>
        <v>1.18</v>
      </c>
      <c r="K1952" s="101">
        <f t="shared" si="332"/>
        <v>0</v>
      </c>
      <c r="L1952" s="100">
        <f t="shared" si="333"/>
        <v>0</v>
      </c>
      <c r="M1952" s="102">
        <f>'2026-27 Salary &amp; Benefits'!$E$6</f>
        <v>78209</v>
      </c>
      <c r="N1952" s="102">
        <f>'2026-27 Salary &amp; Benefits'!$F$6</f>
        <v>82248</v>
      </c>
      <c r="O1952" s="7">
        <f t="shared" si="334"/>
        <v>0</v>
      </c>
      <c r="P1952" s="7">
        <f t="shared" si="335"/>
        <v>0</v>
      </c>
      <c r="Q1952" s="7">
        <f>'2026-27 Salary &amp; Benefits'!G$6</f>
        <v>16817.759999999998</v>
      </c>
      <c r="R1952" s="103">
        <f>'2026-27 Salary &amp; Benefits'!H$6</f>
        <v>0.16020000000000001</v>
      </c>
      <c r="S1952" s="103">
        <f>'2026-27 Salary &amp; Benefits'!I$6</f>
        <v>0.15390000000000001</v>
      </c>
      <c r="T1952" s="7">
        <f t="shared" si="336"/>
        <v>0</v>
      </c>
      <c r="U1952" s="7">
        <f t="shared" si="337"/>
        <v>0</v>
      </c>
      <c r="V1952" s="7">
        <f t="shared" si="338"/>
        <v>0</v>
      </c>
      <c r="W1952" s="7">
        <f t="shared" si="339"/>
        <v>0</v>
      </c>
      <c r="X1952" s="18">
        <f t="shared" si="340"/>
        <v>0</v>
      </c>
      <c r="Y1952" s="2"/>
      <c r="Z1952" s="2"/>
      <c r="AA1952" s="2"/>
      <c r="AB1952" s="2"/>
      <c r="AC1952" s="2"/>
      <c r="AD1952" s="2"/>
      <c r="AE1952" s="2"/>
      <c r="AF1952" s="2"/>
      <c r="AG1952" s="2"/>
      <c r="AH1952" s="2"/>
      <c r="AI1952" s="2"/>
      <c r="AJ1952" s="2"/>
      <c r="AK1952" s="2"/>
      <c r="AL1952" s="2"/>
      <c r="AM1952" s="2"/>
      <c r="AN1952" s="2"/>
      <c r="AO1952" s="2"/>
      <c r="AP1952" s="2"/>
      <c r="AQ1952" s="2"/>
      <c r="AR1952" s="2"/>
      <c r="AS1952" s="2"/>
      <c r="AT1952" s="2"/>
      <c r="AU1952" s="2"/>
      <c r="AV1952" s="2"/>
      <c r="AW1952" s="2"/>
      <c r="AX1952" s="2"/>
      <c r="AY1952" s="2"/>
      <c r="AZ1952" s="2"/>
      <c r="BA1952" s="2"/>
      <c r="BB1952" s="2"/>
      <c r="BC1952" s="2"/>
      <c r="BD1952" s="2"/>
      <c r="BE1952" s="2"/>
      <c r="BF1952" s="2"/>
      <c r="BG1952" s="2"/>
      <c r="BH1952" s="2"/>
      <c r="BI1952" s="2"/>
      <c r="BJ1952" s="2"/>
      <c r="BK1952" s="2"/>
      <c r="BL1952" s="2"/>
      <c r="BM1952" s="2"/>
      <c r="BN1952" s="2"/>
      <c r="BO1952" s="2"/>
      <c r="BP1952" s="2"/>
      <c r="BQ1952" s="2"/>
      <c r="BR1952" s="2"/>
      <c r="BS1952" s="2"/>
      <c r="BT1952" s="2"/>
      <c r="BU1952" s="2"/>
      <c r="BV1952" s="2"/>
      <c r="BW1952" s="2"/>
      <c r="BX1952" s="2"/>
      <c r="BY1952" s="2"/>
      <c r="BZ1952" s="2"/>
      <c r="CA1952" s="2"/>
      <c r="CB1952" s="2"/>
      <c r="CC1952" s="2"/>
      <c r="CD1952" s="2"/>
      <c r="CE1952" s="2"/>
      <c r="CF1952" s="2"/>
      <c r="CG1952" s="2"/>
      <c r="CH1952" s="2"/>
      <c r="CI1952" s="2"/>
      <c r="CJ1952" s="2"/>
      <c r="CK1952" s="2"/>
      <c r="CL1952" s="2"/>
      <c r="CM1952" s="2"/>
      <c r="CN1952" s="2"/>
      <c r="CO1952" s="2"/>
      <c r="CP1952" s="2"/>
      <c r="CQ1952" s="2"/>
      <c r="CR1952" s="2"/>
      <c r="CS1952" s="2"/>
      <c r="CT1952" s="2"/>
      <c r="CU1952" s="2"/>
      <c r="CV1952" s="2"/>
      <c r="CW1952" s="2"/>
      <c r="CX1952" s="2"/>
      <c r="CY1952" s="2"/>
      <c r="CZ1952" s="2"/>
      <c r="DA1952" s="2"/>
      <c r="DB1952" s="2"/>
      <c r="DC1952" s="2"/>
      <c r="DD1952" s="2"/>
      <c r="DE1952" s="2"/>
      <c r="DF1952" s="2"/>
      <c r="DG1952" s="2"/>
      <c r="DH1952" s="2"/>
      <c r="DI1952" s="2"/>
      <c r="DJ1952" s="2"/>
      <c r="DK1952" s="2"/>
      <c r="DL1952" s="2"/>
      <c r="DM1952" s="2"/>
      <c r="DN1952" s="2"/>
      <c r="DO1952" s="2"/>
      <c r="DP1952" s="2"/>
      <c r="DQ1952" s="2"/>
      <c r="DR1952" s="2"/>
      <c r="DS1952" s="2"/>
      <c r="DT1952" s="2"/>
      <c r="DU1952" s="2"/>
      <c r="DV1952" s="2"/>
      <c r="DW1952" s="2"/>
      <c r="DX1952" s="2"/>
      <c r="DY1952" s="2"/>
      <c r="DZ1952" s="2"/>
      <c r="EA1952" s="2"/>
      <c r="EB1952" s="2"/>
      <c r="EC1952" s="2"/>
      <c r="ED1952" s="2"/>
      <c r="EE1952" s="2"/>
      <c r="EF1952" s="2"/>
      <c r="EG1952" s="2"/>
      <c r="EH1952" s="2"/>
      <c r="EI1952" s="2"/>
      <c r="EJ1952" s="2"/>
      <c r="EK1952" s="2"/>
      <c r="EL1952" s="2"/>
      <c r="EM1952" s="2"/>
      <c r="EN1952" s="2"/>
      <c r="EO1952" s="2"/>
      <c r="EP1952" s="2"/>
      <c r="EQ1952" s="2"/>
      <c r="ER1952" s="2"/>
      <c r="ES1952" s="2"/>
      <c r="ET1952" s="2"/>
      <c r="EU1952" s="2"/>
      <c r="EV1952" s="2"/>
      <c r="EW1952" s="2"/>
      <c r="EX1952" s="2"/>
      <c r="EY1952" s="2"/>
      <c r="EZ1952" s="2"/>
      <c r="FA1952" s="2"/>
      <c r="FB1952" s="2"/>
      <c r="FC1952" s="2"/>
    </row>
    <row r="1953" spans="1:159" s="4" customFormat="1">
      <c r="A1953" s="50" t="s">
        <v>2339</v>
      </c>
      <c r="B1953" s="59" t="s">
        <v>2781</v>
      </c>
      <c r="C1953" s="60">
        <v>2229</v>
      </c>
      <c r="D1953" s="59" t="s">
        <v>1633</v>
      </c>
      <c r="E1953" s="78" t="str">
        <f>IFERROR(VLOOKUP($C1953,'2025-26 School Level AAFTE'!$C$2:$L$2349,9,FALSE), "No")</f>
        <v>No</v>
      </c>
      <c r="F1953" s="67">
        <f>IFERROR(VLOOKUP($C1953,'2025-26 School Level AAFTE'!$C$2:$J$2349,8,FALSE), 0)</f>
        <v>682.3</v>
      </c>
      <c r="G1953" s="69">
        <f>IFERROR(IF(E1953= "yes",VLOOKUP(C1953,Summary!$B:$I,6,0),0),0)</f>
        <v>0</v>
      </c>
      <c r="H1953" s="68">
        <f t="shared" si="331"/>
        <v>0</v>
      </c>
      <c r="I1953" s="110">
        <f>VLOOKUP($A1953,'2026-27 Salary &amp; Benefits'!$A:$I,3,FALSE)</f>
        <v>1.18</v>
      </c>
      <c r="J1953" s="110">
        <f>VLOOKUP($A1953,'2026-27 Salary &amp; Benefits'!$A:$I,4,FALSE)</f>
        <v>1.18</v>
      </c>
      <c r="K1953" s="101">
        <f t="shared" si="332"/>
        <v>0</v>
      </c>
      <c r="L1953" s="100">
        <f t="shared" si="333"/>
        <v>0</v>
      </c>
      <c r="M1953" s="102">
        <f>'2026-27 Salary &amp; Benefits'!$E$6</f>
        <v>78209</v>
      </c>
      <c r="N1953" s="102">
        <f>'2026-27 Salary &amp; Benefits'!$F$6</f>
        <v>82248</v>
      </c>
      <c r="O1953" s="7">
        <f t="shared" si="334"/>
        <v>0</v>
      </c>
      <c r="P1953" s="7">
        <f t="shared" si="335"/>
        <v>0</v>
      </c>
      <c r="Q1953" s="7">
        <f>'2026-27 Salary &amp; Benefits'!G$6</f>
        <v>16817.759999999998</v>
      </c>
      <c r="R1953" s="103">
        <f>'2026-27 Salary &amp; Benefits'!H$6</f>
        <v>0.16020000000000001</v>
      </c>
      <c r="S1953" s="103">
        <f>'2026-27 Salary &amp; Benefits'!I$6</f>
        <v>0.15390000000000001</v>
      </c>
      <c r="T1953" s="7">
        <f t="shared" si="336"/>
        <v>0</v>
      </c>
      <c r="U1953" s="7">
        <f t="shared" si="337"/>
        <v>0</v>
      </c>
      <c r="V1953" s="7">
        <f t="shared" si="338"/>
        <v>0</v>
      </c>
      <c r="W1953" s="7">
        <f t="shared" si="339"/>
        <v>0</v>
      </c>
      <c r="X1953" s="18">
        <f t="shared" si="340"/>
        <v>0</v>
      </c>
      <c r="Y1953" s="2"/>
      <c r="Z1953" s="2"/>
      <c r="AA1953" s="2"/>
      <c r="AB1953" s="2"/>
      <c r="AC1953" s="2"/>
      <c r="AD1953" s="2"/>
      <c r="AE1953" s="2"/>
      <c r="AF1953" s="2"/>
      <c r="AG1953" s="2"/>
      <c r="AH1953" s="2"/>
      <c r="AI1953" s="2"/>
      <c r="AJ1953" s="2"/>
      <c r="AK1953" s="2"/>
      <c r="AL1953" s="2"/>
      <c r="AM1953" s="2"/>
      <c r="AN1953" s="2"/>
      <c r="AO1953" s="2"/>
      <c r="AP1953" s="2"/>
      <c r="AQ1953" s="2"/>
      <c r="AR1953" s="2"/>
      <c r="AS1953" s="2"/>
      <c r="AT1953" s="2"/>
      <c r="AU1953" s="2"/>
      <c r="AV1953" s="2"/>
      <c r="AW1953" s="2"/>
      <c r="AX1953" s="2"/>
      <c r="AY1953" s="2"/>
      <c r="AZ1953" s="2"/>
      <c r="BA1953" s="2"/>
      <c r="BB1953" s="2"/>
      <c r="BC1953" s="2"/>
      <c r="BD1953" s="2"/>
      <c r="BE1953" s="2"/>
      <c r="BF1953" s="2"/>
      <c r="BG1953" s="2"/>
      <c r="BH1953" s="2"/>
      <c r="BI1953" s="2"/>
      <c r="BJ1953" s="2"/>
      <c r="BK1953" s="2"/>
      <c r="BL1953" s="2"/>
      <c r="BM1953" s="2"/>
      <c r="BN1953" s="2"/>
      <c r="BO1953" s="2"/>
      <c r="BP1953" s="2"/>
      <c r="BQ1953" s="2"/>
      <c r="BR1953" s="2"/>
      <c r="BS1953" s="2"/>
      <c r="BT1953" s="2"/>
      <c r="BU1953" s="2"/>
      <c r="BV1953" s="2"/>
      <c r="BW1953" s="2"/>
      <c r="BX1953" s="2"/>
      <c r="BY1953" s="2"/>
      <c r="BZ1953" s="2"/>
      <c r="CA1953" s="2"/>
      <c r="CB1953" s="2"/>
      <c r="CC1953" s="2"/>
      <c r="CD1953" s="2"/>
      <c r="CE1953" s="2"/>
      <c r="CF1953" s="2"/>
      <c r="CG1953" s="2"/>
      <c r="CH1953" s="2"/>
      <c r="CI1953" s="2"/>
      <c r="CJ1953" s="2"/>
      <c r="CK1953" s="2"/>
      <c r="CL1953" s="2"/>
      <c r="CM1953" s="2"/>
      <c r="CN1953" s="2"/>
      <c r="CO1953" s="2"/>
      <c r="CP1953" s="2"/>
      <c r="CQ1953" s="2"/>
      <c r="CR1953" s="2"/>
      <c r="CS1953" s="2"/>
      <c r="CT1953" s="2"/>
      <c r="CU1953" s="2"/>
      <c r="CV1953" s="2"/>
      <c r="CW1953" s="2"/>
      <c r="CX1953" s="2"/>
      <c r="CY1953" s="2"/>
      <c r="CZ1953" s="2"/>
      <c r="DA1953" s="2"/>
      <c r="DB1953" s="2"/>
      <c r="DC1953" s="2"/>
      <c r="DD1953" s="2"/>
      <c r="DE1953" s="2"/>
      <c r="DF1953" s="2"/>
      <c r="DG1953" s="2"/>
      <c r="DH1953" s="2"/>
      <c r="DI1953" s="2"/>
      <c r="DJ1953" s="2"/>
      <c r="DK1953" s="2"/>
      <c r="DL1953" s="2"/>
      <c r="DM1953" s="2"/>
      <c r="DN1953" s="2"/>
      <c r="DO1953" s="2"/>
      <c r="DP1953" s="2"/>
      <c r="DQ1953" s="2"/>
      <c r="DR1953" s="2"/>
      <c r="DS1953" s="2"/>
      <c r="DT1953" s="2"/>
      <c r="DU1953" s="2"/>
      <c r="DV1953" s="2"/>
      <c r="DW1953" s="2"/>
      <c r="DX1953" s="2"/>
      <c r="DY1953" s="2"/>
      <c r="DZ1953" s="2"/>
      <c r="EA1953" s="2"/>
      <c r="EB1953" s="2"/>
      <c r="EC1953" s="2"/>
      <c r="ED1953" s="2"/>
      <c r="EE1953" s="2"/>
      <c r="EF1953" s="2"/>
      <c r="EG1953" s="2"/>
      <c r="EH1953" s="2"/>
      <c r="EI1953" s="2"/>
      <c r="EJ1953" s="2"/>
      <c r="EK1953" s="2"/>
      <c r="EL1953" s="2"/>
      <c r="EM1953" s="2"/>
      <c r="EN1953" s="2"/>
      <c r="EO1953" s="2"/>
      <c r="EP1953" s="2"/>
      <c r="EQ1953" s="2"/>
      <c r="ER1953" s="2"/>
      <c r="ES1953" s="2"/>
      <c r="ET1953" s="2"/>
      <c r="EU1953" s="2"/>
      <c r="EV1953" s="2"/>
      <c r="EW1953" s="2"/>
      <c r="EX1953" s="2"/>
      <c r="EY1953" s="2"/>
      <c r="EZ1953" s="2"/>
      <c r="FA1953" s="2"/>
      <c r="FB1953" s="2"/>
      <c r="FC1953" s="2"/>
    </row>
    <row r="1954" spans="1:159" s="4" customFormat="1">
      <c r="A1954" s="50" t="s">
        <v>2339</v>
      </c>
      <c r="B1954" s="59" t="s">
        <v>2781</v>
      </c>
      <c r="C1954" s="60">
        <v>2105</v>
      </c>
      <c r="D1954" s="59" t="s">
        <v>1632</v>
      </c>
      <c r="E1954" s="78" t="str">
        <f>IFERROR(VLOOKUP($C1954,'2025-26 School Level AAFTE'!$C$2:$L$2349,9,FALSE), "No")</f>
        <v>Yes</v>
      </c>
      <c r="F1954" s="67">
        <f>IFERROR(VLOOKUP($C1954,'2025-26 School Level AAFTE'!$C$2:$J$2349,8,FALSE), 0)</f>
        <v>486.06</v>
      </c>
      <c r="G1954" s="69">
        <f>IFERROR(IF(E1954= "yes",VLOOKUP(C1954,Summary!$B:$I,6,0),0),0)</f>
        <v>0</v>
      </c>
      <c r="H1954" s="68">
        <f t="shared" si="331"/>
        <v>486.06</v>
      </c>
      <c r="I1954" s="110">
        <f>VLOOKUP($A1954,'2026-27 Salary &amp; Benefits'!$A:$I,3,FALSE)</f>
        <v>1.18</v>
      </c>
      <c r="J1954" s="110">
        <f>VLOOKUP($A1954,'2026-27 Salary &amp; Benefits'!$A:$I,4,FALSE)</f>
        <v>1.18</v>
      </c>
      <c r="K1954" s="101">
        <f t="shared" si="332"/>
        <v>486.06</v>
      </c>
      <c r="L1954" s="100">
        <f t="shared" si="333"/>
        <v>1.4259999999999999</v>
      </c>
      <c r="M1954" s="102">
        <f>'2026-27 Salary &amp; Benefits'!$E$6</f>
        <v>78209</v>
      </c>
      <c r="N1954" s="102">
        <f>'2026-27 Salary &amp; Benefits'!$F$6</f>
        <v>82248</v>
      </c>
      <c r="O1954" s="7">
        <f t="shared" si="334"/>
        <v>131600.72</v>
      </c>
      <c r="P1954" s="7">
        <f t="shared" si="335"/>
        <v>6796.3399999999965</v>
      </c>
      <c r="Q1954" s="7">
        <f>'2026-27 Salary &amp; Benefits'!G$6</f>
        <v>16817.759999999998</v>
      </c>
      <c r="R1954" s="103">
        <f>'2026-27 Salary &amp; Benefits'!H$6</f>
        <v>0.16020000000000001</v>
      </c>
      <c r="S1954" s="103">
        <f>'2026-27 Salary &amp; Benefits'!I$6</f>
        <v>0.15390000000000001</v>
      </c>
      <c r="T1954" s="7">
        <f t="shared" si="336"/>
        <v>46110.52</v>
      </c>
      <c r="U1954" s="7">
        <f t="shared" si="337"/>
        <v>2306.62</v>
      </c>
      <c r="V1954" s="7">
        <f t="shared" si="338"/>
        <v>354.99</v>
      </c>
      <c r="W1954" s="7">
        <f t="shared" si="339"/>
        <v>2661.6099999999997</v>
      </c>
      <c r="X1954" s="18">
        <f t="shared" si="340"/>
        <v>187169.18999999997</v>
      </c>
      <c r="Y1954" s="2"/>
      <c r="Z1954" s="2"/>
      <c r="AA1954" s="2"/>
      <c r="AB1954" s="2"/>
      <c r="AC1954" s="2"/>
      <c r="AD1954" s="2"/>
      <c r="AE1954" s="2"/>
      <c r="AF1954" s="2"/>
      <c r="AG1954" s="2"/>
      <c r="AH1954" s="2"/>
      <c r="AI1954" s="2"/>
      <c r="AJ1954" s="2"/>
      <c r="AK1954" s="2"/>
      <c r="AL1954" s="2"/>
      <c r="AM1954" s="2"/>
      <c r="AN1954" s="2"/>
      <c r="AO1954" s="2"/>
      <c r="AP1954" s="2"/>
      <c r="AQ1954" s="2"/>
      <c r="AR1954" s="2"/>
      <c r="AS1954" s="2"/>
      <c r="AT1954" s="2"/>
      <c r="AU1954" s="2"/>
      <c r="AV1954" s="2"/>
      <c r="AW1954" s="2"/>
      <c r="AX1954" s="2"/>
      <c r="AY1954" s="2"/>
      <c r="AZ1954" s="2"/>
      <c r="BA1954" s="2"/>
      <c r="BB1954" s="2"/>
      <c r="BC1954" s="2"/>
      <c r="BD1954" s="2"/>
      <c r="BE1954" s="2"/>
      <c r="BF1954" s="2"/>
      <c r="BG1954" s="2"/>
      <c r="BH1954" s="2"/>
      <c r="BI1954" s="2"/>
      <c r="BJ1954" s="2"/>
      <c r="BK1954" s="2"/>
      <c r="BL1954" s="2"/>
      <c r="BM1954" s="2"/>
      <c r="BN1954" s="2"/>
      <c r="BO1954" s="2"/>
      <c r="BP1954" s="2"/>
      <c r="BQ1954" s="2"/>
      <c r="BR1954" s="2"/>
      <c r="BS1954" s="2"/>
      <c r="BT1954" s="2"/>
      <c r="BU1954" s="2"/>
      <c r="BV1954" s="2"/>
      <c r="BW1954" s="2"/>
      <c r="BX1954" s="2"/>
      <c r="BY1954" s="2"/>
      <c r="BZ1954" s="2"/>
      <c r="CA1954" s="2"/>
      <c r="CB1954" s="2"/>
      <c r="CC1954" s="2"/>
      <c r="CD1954" s="2"/>
      <c r="CE1954" s="2"/>
      <c r="CF1954" s="2"/>
      <c r="CG1954" s="2"/>
      <c r="CH1954" s="2"/>
      <c r="CI1954" s="2"/>
      <c r="CJ1954" s="2"/>
      <c r="CK1954" s="2"/>
      <c r="CL1954" s="2"/>
      <c r="CM1954" s="2"/>
      <c r="CN1954" s="2"/>
      <c r="CO1954" s="2"/>
      <c r="CP1954" s="2"/>
      <c r="CQ1954" s="2"/>
      <c r="CR1954" s="2"/>
      <c r="CS1954" s="2"/>
      <c r="CT1954" s="2"/>
      <c r="CU1954" s="2"/>
      <c r="CV1954" s="2"/>
      <c r="CW1954" s="2"/>
      <c r="CX1954" s="2"/>
      <c r="CY1954" s="2"/>
      <c r="CZ1954" s="2"/>
      <c r="DA1954" s="2"/>
      <c r="DB1954" s="2"/>
      <c r="DC1954" s="2"/>
      <c r="DD1954" s="2"/>
      <c r="DE1954" s="2"/>
      <c r="DF1954" s="2"/>
      <c r="DG1954" s="2"/>
      <c r="DH1954" s="2"/>
      <c r="DI1954" s="2"/>
      <c r="DJ1954" s="2"/>
      <c r="DK1954" s="2"/>
      <c r="DL1954" s="2"/>
      <c r="DM1954" s="2"/>
      <c r="DN1954" s="2"/>
      <c r="DO1954" s="2"/>
      <c r="DP1954" s="2"/>
      <c r="DQ1954" s="2"/>
      <c r="DR1954" s="2"/>
      <c r="DS1954" s="2"/>
      <c r="DT1954" s="2"/>
      <c r="DU1954" s="2"/>
      <c r="DV1954" s="2"/>
      <c r="DW1954" s="2"/>
      <c r="DX1954" s="2"/>
      <c r="DY1954" s="2"/>
      <c r="DZ1954" s="2"/>
      <c r="EA1954" s="2"/>
      <c r="EB1954" s="2"/>
      <c r="EC1954" s="2"/>
      <c r="ED1954" s="2"/>
      <c r="EE1954" s="2"/>
      <c r="EF1954" s="2"/>
      <c r="EG1954" s="2"/>
      <c r="EH1954" s="2"/>
      <c r="EI1954" s="2"/>
      <c r="EJ1954" s="2"/>
      <c r="EK1954" s="2"/>
      <c r="EL1954" s="2"/>
      <c r="EM1954" s="2"/>
      <c r="EN1954" s="2"/>
      <c r="EO1954" s="2"/>
      <c r="EP1954" s="2"/>
      <c r="EQ1954" s="2"/>
      <c r="ER1954" s="2"/>
      <c r="ES1954" s="2"/>
      <c r="ET1954" s="2"/>
      <c r="EU1954" s="2"/>
      <c r="EV1954" s="2"/>
      <c r="EW1954" s="2"/>
      <c r="EX1954" s="2"/>
      <c r="EY1954" s="2"/>
      <c r="EZ1954" s="2"/>
      <c r="FA1954" s="2"/>
      <c r="FB1954" s="2"/>
      <c r="FC1954" s="2"/>
    </row>
    <row r="1955" spans="1:159" s="4" customFormat="1">
      <c r="A1955" s="50" t="s">
        <v>2339</v>
      </c>
      <c r="B1955" s="59" t="s">
        <v>2781</v>
      </c>
      <c r="C1955" s="60">
        <v>4274</v>
      </c>
      <c r="D1955" s="59" t="s">
        <v>1634</v>
      </c>
      <c r="E1955" s="78" t="str">
        <f>IFERROR(VLOOKUP($C1955,'2025-26 School Level AAFTE'!$C$2:$L$2349,9,FALSE), "No")</f>
        <v>Yes</v>
      </c>
      <c r="F1955" s="67">
        <f>IFERROR(VLOOKUP($C1955,'2025-26 School Level AAFTE'!$C$2:$J$2349,8,FALSE), 0)</f>
        <v>505.95</v>
      </c>
      <c r="G1955" s="69">
        <f>IFERROR(IF(E1955= "yes",VLOOKUP(C1955,Summary!$B:$I,6,0),0),0)</f>
        <v>0</v>
      </c>
      <c r="H1955" s="68">
        <f t="shared" si="331"/>
        <v>505.95</v>
      </c>
      <c r="I1955" s="110">
        <f>VLOOKUP($A1955,'2026-27 Salary &amp; Benefits'!$A:$I,3,FALSE)</f>
        <v>1.18</v>
      </c>
      <c r="J1955" s="110">
        <f>VLOOKUP($A1955,'2026-27 Salary &amp; Benefits'!$A:$I,4,FALSE)</f>
        <v>1.18</v>
      </c>
      <c r="K1955" s="101">
        <f t="shared" si="332"/>
        <v>505.95</v>
      </c>
      <c r="L1955" s="100">
        <f t="shared" si="333"/>
        <v>1.484</v>
      </c>
      <c r="M1955" s="102">
        <f>'2026-27 Salary &amp; Benefits'!$E$6</f>
        <v>78209</v>
      </c>
      <c r="N1955" s="102">
        <f>'2026-27 Salary &amp; Benefits'!$F$6</f>
        <v>82248</v>
      </c>
      <c r="O1955" s="7">
        <f t="shared" si="334"/>
        <v>136953.34</v>
      </c>
      <c r="P1955" s="7">
        <f t="shared" si="335"/>
        <v>7072.7799999999988</v>
      </c>
      <c r="Q1955" s="7">
        <f>'2026-27 Salary &amp; Benefits'!G$6</f>
        <v>16817.759999999998</v>
      </c>
      <c r="R1955" s="103">
        <f>'2026-27 Salary &amp; Benefits'!H$6</f>
        <v>0.16020000000000001</v>
      </c>
      <c r="S1955" s="103">
        <f>'2026-27 Salary &amp; Benefits'!I$6</f>
        <v>0.15390000000000001</v>
      </c>
      <c r="T1955" s="7">
        <f t="shared" si="336"/>
        <v>47985.98</v>
      </c>
      <c r="U1955" s="7">
        <f t="shared" si="337"/>
        <v>2400.44</v>
      </c>
      <c r="V1955" s="7">
        <f t="shared" si="338"/>
        <v>369.43</v>
      </c>
      <c r="W1955" s="7">
        <f t="shared" si="339"/>
        <v>2769.87</v>
      </c>
      <c r="X1955" s="18">
        <f t="shared" si="340"/>
        <v>194781.97</v>
      </c>
      <c r="Y1955" s="2"/>
      <c r="Z1955" s="2"/>
      <c r="AA1955" s="2"/>
      <c r="AB1955" s="2"/>
      <c r="AC1955" s="2"/>
      <c r="AD1955" s="2"/>
      <c r="AE1955" s="2"/>
      <c r="AF1955" s="2"/>
      <c r="AG1955" s="2"/>
      <c r="AH1955" s="2"/>
      <c r="AI1955" s="2"/>
      <c r="AJ1955" s="2"/>
      <c r="AK1955" s="2"/>
      <c r="AL1955" s="2"/>
      <c r="AM1955" s="2"/>
      <c r="AN1955" s="2"/>
      <c r="AO1955" s="2"/>
      <c r="AP1955" s="2"/>
      <c r="AQ1955" s="2"/>
      <c r="AR1955" s="2"/>
      <c r="AS1955" s="2"/>
      <c r="AT1955" s="2"/>
      <c r="AU1955" s="2"/>
      <c r="AV1955" s="2"/>
      <c r="AW1955" s="2"/>
      <c r="AX1955" s="2"/>
      <c r="AY1955" s="2"/>
      <c r="AZ1955" s="2"/>
      <c r="BA1955" s="2"/>
      <c r="BB1955" s="2"/>
      <c r="BC1955" s="2"/>
      <c r="BD1955" s="2"/>
      <c r="BE1955" s="2"/>
      <c r="BF1955" s="2"/>
      <c r="BG1955" s="2"/>
      <c r="BH1955" s="2"/>
      <c r="BI1955" s="2"/>
      <c r="BJ1955" s="2"/>
      <c r="BK1955" s="2"/>
      <c r="BL1955" s="2"/>
      <c r="BM1955" s="2"/>
      <c r="BN1955" s="2"/>
      <c r="BO1955" s="2"/>
      <c r="BP1955" s="2"/>
      <c r="BQ1955" s="2"/>
      <c r="BR1955" s="2"/>
      <c r="BS1955" s="2"/>
      <c r="BT1955" s="2"/>
      <c r="BU1955" s="2"/>
      <c r="BV1955" s="2"/>
      <c r="BW1955" s="2"/>
      <c r="BX1955" s="2"/>
      <c r="BY1955" s="2"/>
      <c r="BZ1955" s="2"/>
      <c r="CA1955" s="2"/>
      <c r="CB1955" s="2"/>
      <c r="CC1955" s="2"/>
      <c r="CD1955" s="2"/>
      <c r="CE1955" s="2"/>
      <c r="CF1955" s="2"/>
      <c r="CG1955" s="2"/>
      <c r="CH1955" s="2"/>
      <c r="CI1955" s="2"/>
      <c r="CJ1955" s="2"/>
      <c r="CK1955" s="2"/>
      <c r="CL1955" s="2"/>
      <c r="CM1955" s="2"/>
      <c r="CN1955" s="2"/>
      <c r="CO1955" s="2"/>
      <c r="CP1955" s="2"/>
      <c r="CQ1955" s="2"/>
      <c r="CR1955" s="2"/>
      <c r="CS1955" s="2"/>
      <c r="CT1955" s="2"/>
      <c r="CU1955" s="2"/>
      <c r="CV1955" s="2"/>
      <c r="CW1955" s="2"/>
      <c r="CX1955" s="2"/>
      <c r="CY1955" s="2"/>
      <c r="CZ1955" s="2"/>
      <c r="DA1955" s="2"/>
      <c r="DB1955" s="2"/>
      <c r="DC1955" s="2"/>
      <c r="DD1955" s="2"/>
      <c r="DE1955" s="2"/>
      <c r="DF1955" s="2"/>
      <c r="DG1955" s="2"/>
      <c r="DH1955" s="2"/>
      <c r="DI1955" s="2"/>
      <c r="DJ1955" s="2"/>
      <c r="DK1955" s="2"/>
      <c r="DL1955" s="2"/>
      <c r="DM1955" s="2"/>
      <c r="DN1955" s="2"/>
      <c r="DO1955" s="2"/>
      <c r="DP1955" s="2"/>
      <c r="DQ1955" s="2"/>
      <c r="DR1955" s="2"/>
      <c r="DS1955" s="2"/>
      <c r="DT1955" s="2"/>
      <c r="DU1955" s="2"/>
      <c r="DV1955" s="2"/>
      <c r="DW1955" s="2"/>
      <c r="DX1955" s="2"/>
      <c r="DY1955" s="2"/>
      <c r="DZ1955" s="2"/>
      <c r="EA1955" s="2"/>
      <c r="EB1955" s="2"/>
      <c r="EC1955" s="2"/>
      <c r="ED1955" s="2"/>
      <c r="EE1955" s="2"/>
      <c r="EF1955" s="2"/>
      <c r="EG1955" s="2"/>
      <c r="EH1955" s="2"/>
      <c r="EI1955" s="2"/>
      <c r="EJ1955" s="2"/>
      <c r="EK1955" s="2"/>
      <c r="EL1955" s="2"/>
      <c r="EM1955" s="2"/>
      <c r="EN1955" s="2"/>
      <c r="EO1955" s="2"/>
      <c r="EP1955" s="2"/>
      <c r="EQ1955" s="2"/>
      <c r="ER1955" s="2"/>
      <c r="ES1955" s="2"/>
      <c r="ET1955" s="2"/>
      <c r="EU1955" s="2"/>
      <c r="EV1955" s="2"/>
      <c r="EW1955" s="2"/>
      <c r="EX1955" s="2"/>
      <c r="EY1955" s="2"/>
      <c r="EZ1955" s="2"/>
      <c r="FA1955" s="2"/>
      <c r="FB1955" s="2"/>
      <c r="FC1955" s="2"/>
    </row>
    <row r="1956" spans="1:159" s="4" customFormat="1">
      <c r="A1956" s="50" t="s">
        <v>2339</v>
      </c>
      <c r="B1956" s="59" t="s">
        <v>2781</v>
      </c>
      <c r="C1956" s="60">
        <v>5642</v>
      </c>
      <c r="D1956" s="59" t="s">
        <v>2950</v>
      </c>
      <c r="E1956" s="78" t="str">
        <f>IFERROR(VLOOKUP($C1956,'2025-26 School Level AAFTE'!$C$2:$L$2349,9,FALSE), "No")</f>
        <v>No</v>
      </c>
      <c r="F1956" s="67">
        <f>IFERROR(VLOOKUP($C1956,'2025-26 School Level AAFTE'!$C$2:$J$2349,8,FALSE), 0)</f>
        <v>27.61</v>
      </c>
      <c r="G1956" s="69">
        <f>IFERROR(IF(E1956= "yes",VLOOKUP(C1956,Summary!$B:$I,6,0),0),0)</f>
        <v>0</v>
      </c>
      <c r="H1956" s="68">
        <f t="shared" si="331"/>
        <v>0</v>
      </c>
      <c r="I1956" s="110">
        <f>VLOOKUP($A1956,'2026-27 Salary &amp; Benefits'!$A:$I,3,FALSE)</f>
        <v>1.18</v>
      </c>
      <c r="J1956" s="110">
        <f>VLOOKUP($A1956,'2026-27 Salary &amp; Benefits'!$A:$I,4,FALSE)</f>
        <v>1.18</v>
      </c>
      <c r="K1956" s="101">
        <f t="shared" si="332"/>
        <v>0</v>
      </c>
      <c r="L1956" s="100">
        <f t="shared" si="333"/>
        <v>0</v>
      </c>
      <c r="M1956" s="102">
        <f>'2026-27 Salary &amp; Benefits'!$E$6</f>
        <v>78209</v>
      </c>
      <c r="N1956" s="102">
        <f>'2026-27 Salary &amp; Benefits'!$F$6</f>
        <v>82248</v>
      </c>
      <c r="O1956" s="7">
        <f t="shared" si="334"/>
        <v>0</v>
      </c>
      <c r="P1956" s="7">
        <f t="shared" si="335"/>
        <v>0</v>
      </c>
      <c r="Q1956" s="7">
        <f>'2026-27 Salary &amp; Benefits'!G$6</f>
        <v>16817.759999999998</v>
      </c>
      <c r="R1956" s="103">
        <f>'2026-27 Salary &amp; Benefits'!H$6</f>
        <v>0.16020000000000001</v>
      </c>
      <c r="S1956" s="103">
        <f>'2026-27 Salary &amp; Benefits'!I$6</f>
        <v>0.15390000000000001</v>
      </c>
      <c r="T1956" s="7">
        <f t="shared" si="336"/>
        <v>0</v>
      </c>
      <c r="U1956" s="7">
        <f t="shared" si="337"/>
        <v>0</v>
      </c>
      <c r="V1956" s="7">
        <f t="shared" si="338"/>
        <v>0</v>
      </c>
      <c r="W1956" s="7">
        <f t="shared" si="339"/>
        <v>0</v>
      </c>
      <c r="X1956" s="18">
        <f t="shared" si="340"/>
        <v>0</v>
      </c>
      <c r="Y1956" s="2"/>
      <c r="Z1956" s="2"/>
      <c r="AA1956" s="2"/>
      <c r="AB1956" s="2"/>
      <c r="AC1956" s="2"/>
      <c r="AD1956" s="2"/>
      <c r="AE1956" s="2"/>
      <c r="AF1956" s="2"/>
      <c r="AG1956" s="2"/>
      <c r="AH1956" s="2"/>
      <c r="AI1956" s="2"/>
      <c r="AJ1956" s="2"/>
      <c r="AK1956" s="2"/>
      <c r="AL1956" s="2"/>
      <c r="AM1956" s="2"/>
      <c r="AN1956" s="2"/>
      <c r="AO1956" s="2"/>
      <c r="AP1956" s="2"/>
      <c r="AQ1956" s="2"/>
      <c r="AR1956" s="2"/>
      <c r="AS1956" s="2"/>
      <c r="AT1956" s="2"/>
      <c r="AU1956" s="2"/>
      <c r="AV1956" s="2"/>
      <c r="AW1956" s="2"/>
      <c r="AX1956" s="2"/>
      <c r="AY1956" s="2"/>
      <c r="AZ1956" s="2"/>
      <c r="BA1956" s="2"/>
      <c r="BB1956" s="2"/>
      <c r="BC1956" s="2"/>
      <c r="BD1956" s="2"/>
      <c r="BE1956" s="2"/>
      <c r="BF1956" s="2"/>
      <c r="BG1956" s="2"/>
      <c r="BH1956" s="2"/>
      <c r="BI1956" s="2"/>
      <c r="BJ1956" s="2"/>
      <c r="BK1956" s="2"/>
      <c r="BL1956" s="2"/>
      <c r="BM1956" s="2"/>
      <c r="BN1956" s="2"/>
      <c r="BO1956" s="2"/>
      <c r="BP1956" s="2"/>
      <c r="BQ1956" s="2"/>
      <c r="BR1956" s="2"/>
      <c r="BS1956" s="2"/>
      <c r="BT1956" s="2"/>
      <c r="BU1956" s="2"/>
      <c r="BV1956" s="2"/>
      <c r="BW1956" s="2"/>
      <c r="BX1956" s="2"/>
      <c r="BY1956" s="2"/>
      <c r="BZ1956" s="2"/>
      <c r="CA1956" s="2"/>
      <c r="CB1956" s="2"/>
      <c r="CC1956" s="2"/>
      <c r="CD1956" s="2"/>
      <c r="CE1956" s="2"/>
      <c r="CF1956" s="2"/>
      <c r="CG1956" s="2"/>
      <c r="CH1956" s="2"/>
      <c r="CI1956" s="2"/>
      <c r="CJ1956" s="2"/>
      <c r="CK1956" s="2"/>
      <c r="CL1956" s="2"/>
      <c r="CM1956" s="2"/>
      <c r="CN1956" s="2"/>
      <c r="CO1956" s="2"/>
      <c r="CP1956" s="2"/>
      <c r="CQ1956" s="2"/>
      <c r="CR1956" s="2"/>
      <c r="CS1956" s="2"/>
      <c r="CT1956" s="2"/>
      <c r="CU1956" s="2"/>
      <c r="CV1956" s="2"/>
      <c r="CW1956" s="2"/>
      <c r="CX1956" s="2"/>
      <c r="CY1956" s="2"/>
      <c r="CZ1956" s="2"/>
      <c r="DA1956" s="2"/>
      <c r="DB1956" s="2"/>
      <c r="DC1956" s="2"/>
      <c r="DD1956" s="2"/>
      <c r="DE1956" s="2"/>
      <c r="DF1956" s="2"/>
      <c r="DG1956" s="2"/>
      <c r="DH1956" s="2"/>
      <c r="DI1956" s="2"/>
      <c r="DJ1956" s="2"/>
      <c r="DK1956" s="2"/>
      <c r="DL1956" s="2"/>
      <c r="DM1956" s="2"/>
      <c r="DN1956" s="2"/>
      <c r="DO1956" s="2"/>
      <c r="DP1956" s="2"/>
      <c r="DQ1956" s="2"/>
      <c r="DR1956" s="2"/>
      <c r="DS1956" s="2"/>
      <c r="DT1956" s="2"/>
      <c r="DU1956" s="2"/>
      <c r="DV1956" s="2"/>
      <c r="DW1956" s="2"/>
      <c r="DX1956" s="2"/>
      <c r="DY1956" s="2"/>
      <c r="DZ1956" s="2"/>
      <c r="EA1956" s="2"/>
      <c r="EB1956" s="2"/>
      <c r="EC1956" s="2"/>
      <c r="ED1956" s="2"/>
      <c r="EE1956" s="2"/>
      <c r="EF1956" s="2"/>
      <c r="EG1956" s="2"/>
      <c r="EH1956" s="2"/>
      <c r="EI1956" s="2"/>
      <c r="EJ1956" s="2"/>
      <c r="EK1956" s="2"/>
      <c r="EL1956" s="2"/>
      <c r="EM1956" s="2"/>
      <c r="EN1956" s="2"/>
      <c r="EO1956" s="2"/>
      <c r="EP1956" s="2"/>
      <c r="EQ1956" s="2"/>
      <c r="ER1956" s="2"/>
      <c r="ES1956" s="2"/>
      <c r="ET1956" s="2"/>
      <c r="EU1956" s="2"/>
      <c r="EV1956" s="2"/>
      <c r="EW1956" s="2"/>
      <c r="EX1956" s="2"/>
      <c r="EY1956" s="2"/>
      <c r="EZ1956" s="2"/>
      <c r="FA1956" s="2"/>
      <c r="FB1956" s="2"/>
      <c r="FC1956" s="2"/>
    </row>
    <row r="1957" spans="1:159" s="4" customFormat="1">
      <c r="A1957" s="50" t="s">
        <v>2437</v>
      </c>
      <c r="B1957" s="59" t="s">
        <v>2782</v>
      </c>
      <c r="C1957" s="58">
        <v>5469</v>
      </c>
      <c r="D1957" s="51" t="s">
        <v>2459</v>
      </c>
      <c r="E1957" s="78" t="str">
        <f>IFERROR(VLOOKUP($C1957,'2025-26 School Level AAFTE'!$C$2:$L$2349,9,FALSE), "No")</f>
        <v>No</v>
      </c>
      <c r="F1957" s="67">
        <f>IFERROR(VLOOKUP($C1957,'2025-26 School Level AAFTE'!$C$2:$J$2349,8,FALSE), 0)</f>
        <v>615.02</v>
      </c>
      <c r="G1957" s="69">
        <f>IFERROR(IF(E1957= "yes",VLOOKUP(C1957,Summary!$B:$I,6,0),0),0)</f>
        <v>0</v>
      </c>
      <c r="H1957" s="68">
        <f t="shared" si="331"/>
        <v>0</v>
      </c>
      <c r="I1957" s="110">
        <f>VLOOKUP($A1957,'2026-27 Salary &amp; Benefits'!$A:$I,3,FALSE)</f>
        <v>1.18</v>
      </c>
      <c r="J1957" s="110">
        <f>VLOOKUP($A1957,'2026-27 Salary &amp; Benefits'!$A:$I,4,FALSE)</f>
        <v>1.18</v>
      </c>
      <c r="K1957" s="101">
        <f t="shared" si="332"/>
        <v>0</v>
      </c>
      <c r="L1957" s="100">
        <f t="shared" si="333"/>
        <v>0</v>
      </c>
      <c r="M1957" s="102">
        <f>'2026-27 Salary &amp; Benefits'!$E$6</f>
        <v>78209</v>
      </c>
      <c r="N1957" s="102">
        <f>'2026-27 Salary &amp; Benefits'!$F$6</f>
        <v>82248</v>
      </c>
      <c r="O1957" s="7">
        <f t="shared" si="334"/>
        <v>0</v>
      </c>
      <c r="P1957" s="7">
        <f t="shared" si="335"/>
        <v>0</v>
      </c>
      <c r="Q1957" s="7">
        <f>'2026-27 Salary &amp; Benefits'!G$6</f>
        <v>16817.759999999998</v>
      </c>
      <c r="R1957" s="103">
        <f>'2026-27 Salary &amp; Benefits'!H$6</f>
        <v>0.16020000000000001</v>
      </c>
      <c r="S1957" s="103">
        <f>'2026-27 Salary &amp; Benefits'!I$6</f>
        <v>0.15390000000000001</v>
      </c>
      <c r="T1957" s="7">
        <f t="shared" si="336"/>
        <v>0</v>
      </c>
      <c r="U1957" s="7">
        <f t="shared" si="337"/>
        <v>0</v>
      </c>
      <c r="V1957" s="7">
        <f t="shared" si="338"/>
        <v>0</v>
      </c>
      <c r="W1957" s="7">
        <f t="shared" si="339"/>
        <v>0</v>
      </c>
      <c r="X1957" s="18">
        <f t="shared" si="340"/>
        <v>0</v>
      </c>
      <c r="Y1957" s="2"/>
      <c r="Z1957" s="2"/>
      <c r="AA1957" s="2"/>
      <c r="AB1957" s="2"/>
      <c r="AC1957" s="2"/>
      <c r="AD1957" s="2"/>
      <c r="AE1957" s="2"/>
      <c r="AF1957" s="2"/>
      <c r="AG1957" s="2"/>
      <c r="AH1957" s="2"/>
      <c r="AI1957" s="2"/>
      <c r="AJ1957" s="2"/>
      <c r="AK1957" s="2"/>
      <c r="AL1957" s="2"/>
      <c r="AM1957" s="2"/>
      <c r="AN1957" s="2"/>
      <c r="AO1957" s="2"/>
      <c r="AP1957" s="2"/>
      <c r="AQ1957" s="2"/>
      <c r="AR1957" s="2"/>
      <c r="AS1957" s="2"/>
      <c r="AT1957" s="2"/>
      <c r="AU1957" s="2"/>
      <c r="AV1957" s="2"/>
      <c r="AW1957" s="2"/>
      <c r="AX1957" s="2"/>
      <c r="AY1957" s="2"/>
      <c r="AZ1957" s="2"/>
      <c r="BA1957" s="2"/>
      <c r="BB1957" s="2"/>
      <c r="BC1957" s="2"/>
      <c r="BD1957" s="2"/>
      <c r="BE1957" s="2"/>
      <c r="BF1957" s="2"/>
      <c r="BG1957" s="2"/>
      <c r="BH1957" s="2"/>
      <c r="BI1957" s="2"/>
      <c r="BJ1957" s="2"/>
      <c r="BK1957" s="2"/>
      <c r="BL1957" s="2"/>
      <c r="BM1957" s="2"/>
      <c r="BN1957" s="2"/>
      <c r="BO1957" s="2"/>
      <c r="BP1957" s="2"/>
      <c r="BQ1957" s="2"/>
      <c r="BR1957" s="2"/>
      <c r="BS1957" s="2"/>
      <c r="BT1957" s="2"/>
      <c r="BU1957" s="2"/>
      <c r="BV1957" s="2"/>
      <c r="BW1957" s="2"/>
      <c r="BX1957" s="2"/>
      <c r="BY1957" s="2"/>
      <c r="BZ1957" s="2"/>
      <c r="CA1957" s="2"/>
      <c r="CB1957" s="2"/>
      <c r="CC1957" s="2"/>
      <c r="CD1957" s="2"/>
      <c r="CE1957" s="2"/>
      <c r="CF1957" s="2"/>
      <c r="CG1957" s="2"/>
      <c r="CH1957" s="2"/>
      <c r="CI1957" s="2"/>
      <c r="CJ1957" s="2"/>
      <c r="CK1957" s="2"/>
      <c r="CL1957" s="2"/>
      <c r="CM1957" s="2"/>
      <c r="CN1957" s="2"/>
      <c r="CO1957" s="2"/>
      <c r="CP1957" s="2"/>
      <c r="CQ1957" s="2"/>
      <c r="CR1957" s="2"/>
      <c r="CS1957" s="2"/>
      <c r="CT1957" s="2"/>
      <c r="CU1957" s="2"/>
      <c r="CV1957" s="2"/>
      <c r="CW1957" s="2"/>
      <c r="CX1957" s="2"/>
      <c r="CY1957" s="2"/>
      <c r="CZ1957" s="2"/>
      <c r="DA1957" s="2"/>
      <c r="DB1957" s="2"/>
      <c r="DC1957" s="2"/>
      <c r="DD1957" s="2"/>
      <c r="DE1957" s="2"/>
      <c r="DF1957" s="2"/>
      <c r="DG1957" s="2"/>
      <c r="DH1957" s="2"/>
      <c r="DI1957" s="2"/>
      <c r="DJ1957" s="2"/>
      <c r="DK1957" s="2"/>
      <c r="DL1957" s="2"/>
      <c r="DM1957" s="2"/>
      <c r="DN1957" s="2"/>
      <c r="DO1957" s="2"/>
      <c r="DP1957" s="2"/>
      <c r="DQ1957" s="2"/>
      <c r="DR1957" s="2"/>
      <c r="DS1957" s="2"/>
      <c r="DT1957" s="2"/>
      <c r="DU1957" s="2"/>
      <c r="DV1957" s="2"/>
      <c r="DW1957" s="2"/>
      <c r="DX1957" s="2"/>
      <c r="DY1957" s="2"/>
      <c r="DZ1957" s="2"/>
      <c r="EA1957" s="2"/>
      <c r="EB1957" s="2"/>
      <c r="EC1957" s="2"/>
      <c r="ED1957" s="2"/>
      <c r="EE1957" s="2"/>
      <c r="EF1957" s="2"/>
      <c r="EG1957" s="2"/>
      <c r="EH1957" s="2"/>
      <c r="EI1957" s="2"/>
      <c r="EJ1957" s="2"/>
      <c r="EK1957" s="2"/>
      <c r="EL1957" s="2"/>
      <c r="EM1957" s="2"/>
      <c r="EN1957" s="2"/>
      <c r="EO1957" s="2"/>
      <c r="EP1957" s="2"/>
      <c r="EQ1957" s="2"/>
      <c r="ER1957" s="2"/>
      <c r="ES1957" s="2"/>
      <c r="ET1957" s="2"/>
      <c r="EU1957" s="2"/>
      <c r="EV1957" s="2"/>
      <c r="EW1957" s="2"/>
      <c r="EX1957" s="2"/>
      <c r="EY1957" s="2"/>
      <c r="EZ1957" s="2"/>
      <c r="FA1957" s="2"/>
      <c r="FB1957" s="2"/>
      <c r="FC1957" s="2"/>
    </row>
    <row r="1958" spans="1:159" s="4" customFormat="1">
      <c r="A1958" s="50" t="s">
        <v>2229</v>
      </c>
      <c r="B1958" s="59" t="s">
        <v>2783</v>
      </c>
      <c r="C1958" s="60">
        <v>5375</v>
      </c>
      <c r="D1958" s="59" t="s">
        <v>975</v>
      </c>
      <c r="E1958" s="78" t="str">
        <f>IFERROR(VLOOKUP($C1958,'2025-26 School Level AAFTE'!$C$2:$L$2349,9,FALSE), "No")</f>
        <v>No</v>
      </c>
      <c r="F1958" s="67">
        <f>IFERROR(VLOOKUP($C1958,'2025-26 School Level AAFTE'!$C$2:$J$2349,8,FALSE), 0)</f>
        <v>160.19</v>
      </c>
      <c r="G1958" s="69">
        <f>IFERROR(IF(E1958= "yes",VLOOKUP(C1958,Summary!$B:$I,6,0),0),0)</f>
        <v>0</v>
      </c>
      <c r="H1958" s="68">
        <f t="shared" si="331"/>
        <v>0</v>
      </c>
      <c r="I1958" s="110">
        <f>VLOOKUP($A1958,'2026-27 Salary &amp; Benefits'!$A:$I,3,FALSE)</f>
        <v>1.18</v>
      </c>
      <c r="J1958" s="110">
        <f>VLOOKUP($A1958,'2026-27 Salary &amp; Benefits'!$A:$I,4,FALSE)</f>
        <v>1.18</v>
      </c>
      <c r="K1958" s="101">
        <f t="shared" si="332"/>
        <v>0</v>
      </c>
      <c r="L1958" s="100">
        <f t="shared" si="333"/>
        <v>0</v>
      </c>
      <c r="M1958" s="102">
        <f>'2026-27 Salary &amp; Benefits'!$E$6</f>
        <v>78209</v>
      </c>
      <c r="N1958" s="102">
        <f>'2026-27 Salary &amp; Benefits'!$F$6</f>
        <v>82248</v>
      </c>
      <c r="O1958" s="7">
        <f t="shared" si="334"/>
        <v>0</v>
      </c>
      <c r="P1958" s="7">
        <f t="shared" si="335"/>
        <v>0</v>
      </c>
      <c r="Q1958" s="7">
        <f>'2026-27 Salary &amp; Benefits'!G$6</f>
        <v>16817.759999999998</v>
      </c>
      <c r="R1958" s="103">
        <f>'2026-27 Salary &amp; Benefits'!H$6</f>
        <v>0.16020000000000001</v>
      </c>
      <c r="S1958" s="103">
        <f>'2026-27 Salary &amp; Benefits'!I$6</f>
        <v>0.15390000000000001</v>
      </c>
      <c r="T1958" s="7">
        <f t="shared" si="336"/>
        <v>0</v>
      </c>
      <c r="U1958" s="7">
        <f t="shared" si="337"/>
        <v>0</v>
      </c>
      <c r="V1958" s="7">
        <f t="shared" si="338"/>
        <v>0</v>
      </c>
      <c r="W1958" s="7">
        <f t="shared" si="339"/>
        <v>0</v>
      </c>
      <c r="X1958" s="18">
        <f t="shared" si="340"/>
        <v>0</v>
      </c>
      <c r="Y1958" s="2"/>
      <c r="Z1958" s="2"/>
      <c r="AA1958" s="2"/>
      <c r="AB1958" s="2"/>
      <c r="AC1958" s="2"/>
      <c r="AD1958" s="2"/>
      <c r="AE1958" s="2"/>
      <c r="AF1958" s="2"/>
      <c r="AG1958" s="2"/>
      <c r="AH1958" s="2"/>
      <c r="AI1958" s="2"/>
      <c r="AJ1958" s="2"/>
      <c r="AK1958" s="2"/>
      <c r="AL1958" s="2"/>
      <c r="AM1958" s="2"/>
      <c r="AN1958" s="2"/>
      <c r="AO1958" s="2"/>
      <c r="AP1958" s="2"/>
      <c r="AQ1958" s="2"/>
      <c r="AR1958" s="2"/>
      <c r="AS1958" s="2"/>
      <c r="AT1958" s="2"/>
      <c r="AU1958" s="2"/>
      <c r="AV1958" s="2"/>
      <c r="AW1958" s="2"/>
      <c r="AX1958" s="2"/>
      <c r="AY1958" s="2"/>
      <c r="AZ1958" s="2"/>
      <c r="BA1958" s="2"/>
      <c r="BB1958" s="2"/>
      <c r="BC1958" s="2"/>
      <c r="BD1958" s="2"/>
      <c r="BE1958" s="2"/>
      <c r="BF1958" s="2"/>
      <c r="BG1958" s="2"/>
      <c r="BH1958" s="2"/>
      <c r="BI1958" s="2"/>
      <c r="BJ1958" s="2"/>
      <c r="BK1958" s="2"/>
      <c r="BL1958" s="2"/>
      <c r="BM1958" s="2"/>
      <c r="BN1958" s="2"/>
      <c r="BO1958" s="2"/>
      <c r="BP1958" s="2"/>
      <c r="BQ1958" s="2"/>
      <c r="BR1958" s="2"/>
      <c r="BS1958" s="2"/>
      <c r="BT1958" s="2"/>
      <c r="BU1958" s="2"/>
      <c r="BV1958" s="2"/>
      <c r="BW1958" s="2"/>
      <c r="BX1958" s="2"/>
      <c r="BY1958" s="2"/>
      <c r="BZ1958" s="2"/>
      <c r="CA1958" s="2"/>
      <c r="CB1958" s="2"/>
      <c r="CC1958" s="2"/>
      <c r="CD1958" s="2"/>
      <c r="CE1958" s="2"/>
      <c r="CF1958" s="2"/>
      <c r="CG1958" s="2"/>
      <c r="CH1958" s="2"/>
      <c r="CI1958" s="2"/>
      <c r="CJ1958" s="2"/>
      <c r="CK1958" s="2"/>
      <c r="CL1958" s="2"/>
      <c r="CM1958" s="2"/>
      <c r="CN1958" s="2"/>
      <c r="CO1958" s="2"/>
      <c r="CP1958" s="2"/>
      <c r="CQ1958" s="2"/>
      <c r="CR1958" s="2"/>
      <c r="CS1958" s="2"/>
      <c r="CT1958" s="2"/>
      <c r="CU1958" s="2"/>
      <c r="CV1958" s="2"/>
      <c r="CW1958" s="2"/>
      <c r="CX1958" s="2"/>
      <c r="CY1958" s="2"/>
      <c r="CZ1958" s="2"/>
      <c r="DA1958" s="2"/>
      <c r="DB1958" s="2"/>
      <c r="DC1958" s="2"/>
      <c r="DD1958" s="2"/>
      <c r="DE1958" s="2"/>
      <c r="DF1958" s="2"/>
      <c r="DG1958" s="2"/>
      <c r="DH1958" s="2"/>
      <c r="DI1958" s="2"/>
      <c r="DJ1958" s="2"/>
      <c r="DK1958" s="2"/>
      <c r="DL1958" s="2"/>
      <c r="DM1958" s="2"/>
      <c r="DN1958" s="2"/>
      <c r="DO1958" s="2"/>
      <c r="DP1958" s="2"/>
      <c r="DQ1958" s="2"/>
      <c r="DR1958" s="2"/>
      <c r="DS1958" s="2"/>
      <c r="DT1958" s="2"/>
      <c r="DU1958" s="2"/>
      <c r="DV1958" s="2"/>
      <c r="DW1958" s="2"/>
      <c r="DX1958" s="2"/>
      <c r="DY1958" s="2"/>
      <c r="DZ1958" s="2"/>
      <c r="EA1958" s="2"/>
      <c r="EB1958" s="2"/>
      <c r="EC1958" s="2"/>
      <c r="ED1958" s="2"/>
      <c r="EE1958" s="2"/>
      <c r="EF1958" s="2"/>
      <c r="EG1958" s="2"/>
      <c r="EH1958" s="2"/>
      <c r="EI1958" s="2"/>
      <c r="EJ1958" s="2"/>
      <c r="EK1958" s="2"/>
      <c r="EL1958" s="2"/>
      <c r="EM1958" s="2"/>
      <c r="EN1958" s="2"/>
      <c r="EO1958" s="2"/>
      <c r="EP1958" s="2"/>
      <c r="EQ1958" s="2"/>
      <c r="ER1958" s="2"/>
      <c r="ES1958" s="2"/>
      <c r="ET1958" s="2"/>
      <c r="EU1958" s="2"/>
      <c r="EV1958" s="2"/>
      <c r="EW1958" s="2"/>
      <c r="EX1958" s="2"/>
      <c r="EY1958" s="2"/>
      <c r="EZ1958" s="2"/>
      <c r="FA1958" s="2"/>
      <c r="FB1958" s="2"/>
      <c r="FC1958" s="2"/>
    </row>
    <row r="1959" spans="1:159" s="4" customFormat="1">
      <c r="A1959" s="50" t="s">
        <v>2365</v>
      </c>
      <c r="B1959" s="59" t="s">
        <v>2784</v>
      </c>
      <c r="C1959" s="60">
        <v>4394</v>
      </c>
      <c r="D1959" s="59" t="s">
        <v>1822</v>
      </c>
      <c r="E1959" s="78" t="str">
        <f>IFERROR(VLOOKUP($C1959,'2025-26 School Level AAFTE'!$C$2:$L$2349,9,FALSE), "No")</f>
        <v>Yes</v>
      </c>
      <c r="F1959" s="67">
        <f>IFERROR(VLOOKUP($C1959,'2025-26 School Level AAFTE'!$C$2:$J$2349,8,FALSE), 0)</f>
        <v>91.33</v>
      </c>
      <c r="G1959" s="69">
        <f>IFERROR(IF(E1959= "yes",VLOOKUP(C1959,Summary!$B:$I,6,0),0),0)</f>
        <v>0</v>
      </c>
      <c r="H1959" s="68">
        <f t="shared" si="331"/>
        <v>91.33</v>
      </c>
      <c r="I1959" s="110">
        <f>VLOOKUP($A1959,'2026-27 Salary &amp; Benefits'!$A:$I,3,FALSE)</f>
        <v>1</v>
      </c>
      <c r="J1959" s="110">
        <f>VLOOKUP($A1959,'2026-27 Salary &amp; Benefits'!$A:$I,4,FALSE)</f>
        <v>1</v>
      </c>
      <c r="K1959" s="101">
        <f t="shared" si="332"/>
        <v>91.33</v>
      </c>
      <c r="L1959" s="100">
        <f t="shared" si="333"/>
        <v>0.26800000000000002</v>
      </c>
      <c r="M1959" s="102">
        <f>'2026-27 Salary &amp; Benefits'!$E$6</f>
        <v>78209</v>
      </c>
      <c r="N1959" s="102">
        <f>'2026-27 Salary &amp; Benefits'!$F$6</f>
        <v>82248</v>
      </c>
      <c r="O1959" s="7">
        <f t="shared" si="334"/>
        <v>20960.009999999998</v>
      </c>
      <c r="P1959" s="7">
        <f t="shared" si="335"/>
        <v>1082.4500000000007</v>
      </c>
      <c r="Q1959" s="7">
        <f>'2026-27 Salary &amp; Benefits'!G$6</f>
        <v>16817.759999999998</v>
      </c>
      <c r="R1959" s="103">
        <f>'2026-27 Salary &amp; Benefits'!H$6</f>
        <v>0.16020000000000001</v>
      </c>
      <c r="S1959" s="103">
        <f>'2026-27 Salary &amp; Benefits'!I$6</f>
        <v>0.15390000000000001</v>
      </c>
      <c r="T1959" s="7">
        <f t="shared" si="336"/>
        <v>8031.54</v>
      </c>
      <c r="U1959" s="7">
        <f t="shared" si="337"/>
        <v>367.37</v>
      </c>
      <c r="V1959" s="7">
        <f t="shared" si="338"/>
        <v>56.54</v>
      </c>
      <c r="W1959" s="7">
        <f t="shared" si="339"/>
        <v>423.91</v>
      </c>
      <c r="X1959" s="18">
        <f t="shared" si="340"/>
        <v>30497.91</v>
      </c>
      <c r="Y1959" s="2"/>
      <c r="Z1959" s="2"/>
      <c r="AA1959" s="2"/>
      <c r="AB1959" s="2"/>
      <c r="AC1959" s="2"/>
      <c r="AD1959" s="2"/>
      <c r="AE1959" s="2"/>
      <c r="AF1959" s="2"/>
      <c r="AG1959" s="2"/>
      <c r="AH1959" s="2"/>
      <c r="AI1959" s="2"/>
      <c r="AJ1959" s="2"/>
      <c r="AK1959" s="2"/>
      <c r="AL1959" s="2"/>
      <c r="AM1959" s="2"/>
      <c r="AN1959" s="2"/>
      <c r="AO1959" s="2"/>
      <c r="AP1959" s="2"/>
      <c r="AQ1959" s="2"/>
      <c r="AR1959" s="2"/>
      <c r="AS1959" s="2"/>
      <c r="AT1959" s="2"/>
      <c r="AU1959" s="2"/>
      <c r="AV1959" s="2"/>
      <c r="AW1959" s="2"/>
      <c r="AX1959" s="2"/>
      <c r="AY1959" s="2"/>
      <c r="AZ1959" s="2"/>
      <c r="BA1959" s="2"/>
      <c r="BB1959" s="2"/>
      <c r="BC1959" s="2"/>
      <c r="BD1959" s="2"/>
      <c r="BE1959" s="2"/>
      <c r="BF1959" s="2"/>
      <c r="BG1959" s="2"/>
      <c r="BH1959" s="2"/>
      <c r="BI1959" s="2"/>
      <c r="BJ1959" s="2"/>
      <c r="BK1959" s="2"/>
      <c r="BL1959" s="2"/>
      <c r="BM1959" s="2"/>
      <c r="BN1959" s="2"/>
      <c r="BO1959" s="2"/>
      <c r="BP1959" s="2"/>
      <c r="BQ1959" s="2"/>
      <c r="BR1959" s="2"/>
      <c r="BS1959" s="2"/>
      <c r="BT1959" s="2"/>
      <c r="BU1959" s="2"/>
      <c r="BV1959" s="2"/>
      <c r="BW1959" s="2"/>
      <c r="BX1959" s="2"/>
      <c r="BY1959" s="2"/>
      <c r="BZ1959" s="2"/>
      <c r="CA1959" s="2"/>
      <c r="CB1959" s="2"/>
      <c r="CC1959" s="2"/>
      <c r="CD1959" s="2"/>
      <c r="CE1959" s="2"/>
      <c r="CF1959" s="2"/>
      <c r="CG1959" s="2"/>
      <c r="CH1959" s="2"/>
      <c r="CI1959" s="2"/>
      <c r="CJ1959" s="2"/>
      <c r="CK1959" s="2"/>
      <c r="CL1959" s="2"/>
      <c r="CM1959" s="2"/>
      <c r="CN1959" s="2"/>
      <c r="CO1959" s="2"/>
      <c r="CP1959" s="2"/>
      <c r="CQ1959" s="2"/>
      <c r="CR1959" s="2"/>
      <c r="CS1959" s="2"/>
      <c r="CT1959" s="2"/>
      <c r="CU1959" s="2"/>
      <c r="CV1959" s="2"/>
      <c r="CW1959" s="2"/>
      <c r="CX1959" s="2"/>
      <c r="CY1959" s="2"/>
      <c r="CZ1959" s="2"/>
      <c r="DA1959" s="2"/>
      <c r="DB1959" s="2"/>
      <c r="DC1959" s="2"/>
      <c r="DD1959" s="2"/>
      <c r="DE1959" s="2"/>
      <c r="DF1959" s="2"/>
      <c r="DG1959" s="2"/>
      <c r="DH1959" s="2"/>
      <c r="DI1959" s="2"/>
      <c r="DJ1959" s="2"/>
      <c r="DK1959" s="2"/>
      <c r="DL1959" s="2"/>
      <c r="DM1959" s="2"/>
      <c r="DN1959" s="2"/>
      <c r="DO1959" s="2"/>
      <c r="DP1959" s="2"/>
      <c r="DQ1959" s="2"/>
      <c r="DR1959" s="2"/>
      <c r="DS1959" s="2"/>
      <c r="DT1959" s="2"/>
      <c r="DU1959" s="2"/>
      <c r="DV1959" s="2"/>
      <c r="DW1959" s="2"/>
      <c r="DX1959" s="2"/>
      <c r="DY1959" s="2"/>
      <c r="DZ1959" s="2"/>
      <c r="EA1959" s="2"/>
      <c r="EB1959" s="2"/>
      <c r="EC1959" s="2"/>
      <c r="ED1959" s="2"/>
      <c r="EE1959" s="2"/>
      <c r="EF1959" s="2"/>
      <c r="EG1959" s="2"/>
      <c r="EH1959" s="2"/>
      <c r="EI1959" s="2"/>
      <c r="EJ1959" s="2"/>
      <c r="EK1959" s="2"/>
      <c r="EL1959" s="2"/>
      <c r="EM1959" s="2"/>
      <c r="EN1959" s="2"/>
      <c r="EO1959" s="2"/>
      <c r="EP1959" s="2"/>
      <c r="EQ1959" s="2"/>
      <c r="ER1959" s="2"/>
      <c r="ES1959" s="2"/>
      <c r="ET1959" s="2"/>
      <c r="EU1959" s="2"/>
      <c r="EV1959" s="2"/>
      <c r="EW1959" s="2"/>
      <c r="EX1959" s="2"/>
      <c r="EY1959" s="2"/>
      <c r="EZ1959" s="2"/>
      <c r="FA1959" s="2"/>
      <c r="FB1959" s="2"/>
      <c r="FC1959" s="2"/>
    </row>
    <row r="1960" spans="1:159" s="4" customFormat="1">
      <c r="A1960" s="50" t="s">
        <v>2304</v>
      </c>
      <c r="B1960" s="59" t="s">
        <v>2785</v>
      </c>
      <c r="C1960" s="60">
        <v>3349</v>
      </c>
      <c r="D1960" s="59" t="s">
        <v>1302</v>
      </c>
      <c r="E1960" s="78" t="str">
        <f>IFERROR(VLOOKUP($C1960,'2025-26 School Level AAFTE'!$C$2:$L$2349,9,FALSE), "No")</f>
        <v>No</v>
      </c>
      <c r="F1960" s="67">
        <f>IFERROR(VLOOKUP($C1960,'2025-26 School Level AAFTE'!$C$2:$J$2349,8,FALSE), 0)</f>
        <v>416.99</v>
      </c>
      <c r="G1960" s="69">
        <f>IFERROR(IF(E1960= "yes",VLOOKUP(C1960,Summary!$B:$I,6,0),0),0)</f>
        <v>0</v>
      </c>
      <c r="H1960" s="68">
        <f t="shared" si="331"/>
        <v>0</v>
      </c>
      <c r="I1960" s="110">
        <f>VLOOKUP($A1960,'2026-27 Salary &amp; Benefits'!$A:$I,3,FALSE)</f>
        <v>1.1200000000000001</v>
      </c>
      <c r="J1960" s="110">
        <f>VLOOKUP($A1960,'2026-27 Salary &amp; Benefits'!$A:$I,4,FALSE)</f>
        <v>1.1200000000000001</v>
      </c>
      <c r="K1960" s="101">
        <f t="shared" si="332"/>
        <v>0</v>
      </c>
      <c r="L1960" s="100">
        <f t="shared" si="333"/>
        <v>0</v>
      </c>
      <c r="M1960" s="102">
        <f>'2026-27 Salary &amp; Benefits'!$E$6</f>
        <v>78209</v>
      </c>
      <c r="N1960" s="102">
        <f>'2026-27 Salary &amp; Benefits'!$F$6</f>
        <v>82248</v>
      </c>
      <c r="O1960" s="7">
        <f t="shared" si="334"/>
        <v>0</v>
      </c>
      <c r="P1960" s="7">
        <f t="shared" si="335"/>
        <v>0</v>
      </c>
      <c r="Q1960" s="7">
        <f>'2026-27 Salary &amp; Benefits'!G$6</f>
        <v>16817.759999999998</v>
      </c>
      <c r="R1960" s="103">
        <f>'2026-27 Salary &amp; Benefits'!H$6</f>
        <v>0.16020000000000001</v>
      </c>
      <c r="S1960" s="103">
        <f>'2026-27 Salary &amp; Benefits'!I$6</f>
        <v>0.15390000000000001</v>
      </c>
      <c r="T1960" s="7">
        <f t="shared" si="336"/>
        <v>0</v>
      </c>
      <c r="U1960" s="7">
        <f t="shared" si="337"/>
        <v>0</v>
      </c>
      <c r="V1960" s="7">
        <f t="shared" si="338"/>
        <v>0</v>
      </c>
      <c r="W1960" s="7">
        <f t="shared" si="339"/>
        <v>0</v>
      </c>
      <c r="X1960" s="18">
        <f t="shared" si="340"/>
        <v>0</v>
      </c>
      <c r="Y1960" s="2"/>
      <c r="Z1960" s="2"/>
      <c r="AA1960" s="2"/>
      <c r="AB1960" s="2"/>
      <c r="AC1960" s="2"/>
      <c r="AD1960" s="2"/>
      <c r="AE1960" s="2"/>
      <c r="AF1960" s="2"/>
      <c r="AG1960" s="2"/>
      <c r="AH1960" s="2"/>
      <c r="AI1960" s="2"/>
      <c r="AJ1960" s="2"/>
      <c r="AK1960" s="2"/>
      <c r="AL1960" s="2"/>
      <c r="AM1960" s="2"/>
      <c r="AN1960" s="2"/>
      <c r="AO1960" s="2"/>
      <c r="AP1960" s="2"/>
      <c r="AQ1960" s="2"/>
      <c r="AR1960" s="2"/>
      <c r="AS1960" s="2"/>
      <c r="AT1960" s="2"/>
      <c r="AU1960" s="2"/>
      <c r="AV1960" s="2"/>
      <c r="AW1960" s="2"/>
      <c r="AX1960" s="2"/>
      <c r="AY1960" s="2"/>
      <c r="AZ1960" s="2"/>
      <c r="BA1960" s="2"/>
      <c r="BB1960" s="2"/>
      <c r="BC1960" s="2"/>
      <c r="BD1960" s="2"/>
      <c r="BE1960" s="2"/>
      <c r="BF1960" s="2"/>
      <c r="BG1960" s="2"/>
      <c r="BH1960" s="2"/>
      <c r="BI1960" s="2"/>
      <c r="BJ1960" s="2"/>
      <c r="BK1960" s="2"/>
      <c r="BL1960" s="2"/>
      <c r="BM1960" s="2"/>
      <c r="BN1960" s="2"/>
      <c r="BO1960" s="2"/>
      <c r="BP1960" s="2"/>
      <c r="BQ1960" s="2"/>
      <c r="BR1960" s="2"/>
      <c r="BS1960" s="2"/>
      <c r="BT1960" s="2"/>
      <c r="BU1960" s="2"/>
      <c r="BV1960" s="2"/>
      <c r="BW1960" s="2"/>
      <c r="BX1960" s="2"/>
      <c r="BY1960" s="2"/>
      <c r="BZ1960" s="2"/>
      <c r="CA1960" s="2"/>
      <c r="CB1960" s="2"/>
      <c r="CC1960" s="2"/>
      <c r="CD1960" s="2"/>
      <c r="CE1960" s="2"/>
      <c r="CF1960" s="2"/>
      <c r="CG1960" s="2"/>
      <c r="CH1960" s="2"/>
      <c r="CI1960" s="2"/>
      <c r="CJ1960" s="2"/>
      <c r="CK1960" s="2"/>
      <c r="CL1960" s="2"/>
      <c r="CM1960" s="2"/>
      <c r="CN1960" s="2"/>
      <c r="CO1960" s="2"/>
      <c r="CP1960" s="2"/>
      <c r="CQ1960" s="2"/>
      <c r="CR1960" s="2"/>
      <c r="CS1960" s="2"/>
      <c r="CT1960" s="2"/>
      <c r="CU1960" s="2"/>
      <c r="CV1960" s="2"/>
      <c r="CW1960" s="2"/>
      <c r="CX1960" s="2"/>
      <c r="CY1960" s="2"/>
      <c r="CZ1960" s="2"/>
      <c r="DA1960" s="2"/>
      <c r="DB1960" s="2"/>
      <c r="DC1960" s="2"/>
      <c r="DD1960" s="2"/>
      <c r="DE1960" s="2"/>
      <c r="DF1960" s="2"/>
      <c r="DG1960" s="2"/>
      <c r="DH1960" s="2"/>
      <c r="DI1960" s="2"/>
      <c r="DJ1960" s="2"/>
      <c r="DK1960" s="2"/>
      <c r="DL1960" s="2"/>
      <c r="DM1960" s="2"/>
      <c r="DN1960" s="2"/>
      <c r="DO1960" s="2"/>
      <c r="DP1960" s="2"/>
      <c r="DQ1960" s="2"/>
      <c r="DR1960" s="2"/>
      <c r="DS1960" s="2"/>
      <c r="DT1960" s="2"/>
      <c r="DU1960" s="2"/>
      <c r="DV1960" s="2"/>
      <c r="DW1960" s="2"/>
      <c r="DX1960" s="2"/>
      <c r="DY1960" s="2"/>
      <c r="DZ1960" s="2"/>
      <c r="EA1960" s="2"/>
      <c r="EB1960" s="2"/>
      <c r="EC1960" s="2"/>
      <c r="ED1960" s="2"/>
      <c r="EE1960" s="2"/>
      <c r="EF1960" s="2"/>
      <c r="EG1960" s="2"/>
      <c r="EH1960" s="2"/>
      <c r="EI1960" s="2"/>
      <c r="EJ1960" s="2"/>
      <c r="EK1960" s="2"/>
      <c r="EL1960" s="2"/>
      <c r="EM1960" s="2"/>
      <c r="EN1960" s="2"/>
      <c r="EO1960" s="2"/>
      <c r="EP1960" s="2"/>
      <c r="EQ1960" s="2"/>
      <c r="ER1960" s="2"/>
      <c r="ES1960" s="2"/>
      <c r="ET1960" s="2"/>
      <c r="EU1960" s="2"/>
      <c r="EV1960" s="2"/>
      <c r="EW1960" s="2"/>
      <c r="EX1960" s="2"/>
      <c r="EY1960" s="2"/>
      <c r="EZ1960" s="2"/>
      <c r="FA1960" s="2"/>
      <c r="FB1960" s="2"/>
      <c r="FC1960" s="2"/>
    </row>
    <row r="1961" spans="1:159" s="4" customFormat="1">
      <c r="A1961" s="50" t="s">
        <v>2304</v>
      </c>
      <c r="B1961" s="59" t="s">
        <v>2785</v>
      </c>
      <c r="C1961" s="60">
        <v>4585</v>
      </c>
      <c r="D1961" s="59" t="s">
        <v>1311</v>
      </c>
      <c r="E1961" s="78" t="str">
        <f>IFERROR(VLOOKUP($C1961,'2025-26 School Level AAFTE'!$C$2:$L$2349,9,FALSE), "No")</f>
        <v>No</v>
      </c>
      <c r="F1961" s="67">
        <f>IFERROR(VLOOKUP($C1961,'2025-26 School Level AAFTE'!$C$2:$J$2349,8,FALSE), 0)</f>
        <v>1700.86</v>
      </c>
      <c r="G1961" s="69">
        <f>IFERROR(IF(E1961= "yes",VLOOKUP(C1961,Summary!$B:$I,6,0),0),0)</f>
        <v>0</v>
      </c>
      <c r="H1961" s="68">
        <f t="shared" si="331"/>
        <v>0</v>
      </c>
      <c r="I1961" s="110">
        <f>VLOOKUP($A1961,'2026-27 Salary &amp; Benefits'!$A:$I,3,FALSE)</f>
        <v>1.1200000000000001</v>
      </c>
      <c r="J1961" s="110">
        <f>VLOOKUP($A1961,'2026-27 Salary &amp; Benefits'!$A:$I,4,FALSE)</f>
        <v>1.1200000000000001</v>
      </c>
      <c r="K1961" s="101">
        <f t="shared" si="332"/>
        <v>0</v>
      </c>
      <c r="L1961" s="100">
        <f t="shared" si="333"/>
        <v>0</v>
      </c>
      <c r="M1961" s="102">
        <f>'2026-27 Salary &amp; Benefits'!$E$6</f>
        <v>78209</v>
      </c>
      <c r="N1961" s="102">
        <f>'2026-27 Salary &amp; Benefits'!$F$6</f>
        <v>82248</v>
      </c>
      <c r="O1961" s="7">
        <f t="shared" si="334"/>
        <v>0</v>
      </c>
      <c r="P1961" s="7">
        <f t="shared" si="335"/>
        <v>0</v>
      </c>
      <c r="Q1961" s="7">
        <f>'2026-27 Salary &amp; Benefits'!G$6</f>
        <v>16817.759999999998</v>
      </c>
      <c r="R1961" s="103">
        <f>'2026-27 Salary &amp; Benefits'!H$6</f>
        <v>0.16020000000000001</v>
      </c>
      <c r="S1961" s="103">
        <f>'2026-27 Salary &amp; Benefits'!I$6</f>
        <v>0.15390000000000001</v>
      </c>
      <c r="T1961" s="7">
        <f t="shared" si="336"/>
        <v>0</v>
      </c>
      <c r="U1961" s="7">
        <f t="shared" si="337"/>
        <v>0</v>
      </c>
      <c r="V1961" s="7">
        <f t="shared" si="338"/>
        <v>0</v>
      </c>
      <c r="W1961" s="7">
        <f t="shared" si="339"/>
        <v>0</v>
      </c>
      <c r="X1961" s="18">
        <f t="shared" si="340"/>
        <v>0</v>
      </c>
      <c r="Y1961" s="2"/>
      <c r="Z1961" s="2"/>
      <c r="AA1961" s="2"/>
      <c r="AB1961" s="2"/>
      <c r="AC1961" s="2"/>
      <c r="AD1961" s="2"/>
      <c r="AE1961" s="2"/>
      <c r="AF1961" s="2"/>
      <c r="AG1961" s="2"/>
      <c r="AH1961" s="2"/>
      <c r="AI1961" s="2"/>
      <c r="AJ1961" s="2"/>
      <c r="AK1961" s="2"/>
      <c r="AL1961" s="2"/>
      <c r="AM1961" s="2"/>
      <c r="AN1961" s="2"/>
      <c r="AO1961" s="2"/>
      <c r="AP1961" s="2"/>
      <c r="AQ1961" s="2"/>
      <c r="AR1961" s="2"/>
      <c r="AS1961" s="2"/>
      <c r="AT1961" s="2"/>
      <c r="AU1961" s="2"/>
      <c r="AV1961" s="2"/>
      <c r="AW1961" s="2"/>
      <c r="AX1961" s="2"/>
      <c r="AY1961" s="2"/>
      <c r="AZ1961" s="2"/>
      <c r="BA1961" s="2"/>
      <c r="BB1961" s="2"/>
      <c r="BC1961" s="2"/>
      <c r="BD1961" s="2"/>
      <c r="BE1961" s="2"/>
      <c r="BF1961" s="2"/>
      <c r="BG1961" s="2"/>
      <c r="BH1961" s="2"/>
      <c r="BI1961" s="2"/>
      <c r="BJ1961" s="2"/>
      <c r="BK1961" s="2"/>
      <c r="BL1961" s="2"/>
      <c r="BM1961" s="2"/>
      <c r="BN1961" s="2"/>
      <c r="BO1961" s="2"/>
      <c r="BP1961" s="2"/>
      <c r="BQ1961" s="2"/>
      <c r="BR1961" s="2"/>
      <c r="BS1961" s="2"/>
      <c r="BT1961" s="2"/>
      <c r="BU1961" s="2"/>
      <c r="BV1961" s="2"/>
      <c r="BW1961" s="2"/>
      <c r="BX1961" s="2"/>
      <c r="BY1961" s="2"/>
      <c r="BZ1961" s="2"/>
      <c r="CA1961" s="2"/>
      <c r="CB1961" s="2"/>
      <c r="CC1961" s="2"/>
      <c r="CD1961" s="2"/>
      <c r="CE1961" s="2"/>
      <c r="CF1961" s="2"/>
      <c r="CG1961" s="2"/>
      <c r="CH1961" s="2"/>
      <c r="CI1961" s="2"/>
      <c r="CJ1961" s="2"/>
      <c r="CK1961" s="2"/>
      <c r="CL1961" s="2"/>
      <c r="CM1961" s="2"/>
      <c r="CN1961" s="2"/>
      <c r="CO1961" s="2"/>
      <c r="CP1961" s="2"/>
      <c r="CQ1961" s="2"/>
      <c r="CR1961" s="2"/>
      <c r="CS1961" s="2"/>
      <c r="CT1961" s="2"/>
      <c r="CU1961" s="2"/>
      <c r="CV1961" s="2"/>
      <c r="CW1961" s="2"/>
      <c r="CX1961" s="2"/>
      <c r="CY1961" s="2"/>
      <c r="CZ1961" s="2"/>
      <c r="DA1961" s="2"/>
      <c r="DB1961" s="2"/>
      <c r="DC1961" s="2"/>
      <c r="DD1961" s="2"/>
      <c r="DE1961" s="2"/>
      <c r="DF1961" s="2"/>
      <c r="DG1961" s="2"/>
      <c r="DH1961" s="2"/>
      <c r="DI1961" s="2"/>
      <c r="DJ1961" s="2"/>
      <c r="DK1961" s="2"/>
      <c r="DL1961" s="2"/>
      <c r="DM1961" s="2"/>
      <c r="DN1961" s="2"/>
      <c r="DO1961" s="2"/>
      <c r="DP1961" s="2"/>
      <c r="DQ1961" s="2"/>
      <c r="DR1961" s="2"/>
      <c r="DS1961" s="2"/>
      <c r="DT1961" s="2"/>
      <c r="DU1961" s="2"/>
      <c r="DV1961" s="2"/>
      <c r="DW1961" s="2"/>
      <c r="DX1961" s="2"/>
      <c r="DY1961" s="2"/>
      <c r="DZ1961" s="2"/>
      <c r="EA1961" s="2"/>
      <c r="EB1961" s="2"/>
      <c r="EC1961" s="2"/>
      <c r="ED1961" s="2"/>
      <c r="EE1961" s="2"/>
      <c r="EF1961" s="2"/>
      <c r="EG1961" s="2"/>
      <c r="EH1961" s="2"/>
      <c r="EI1961" s="2"/>
      <c r="EJ1961" s="2"/>
      <c r="EK1961" s="2"/>
      <c r="EL1961" s="2"/>
      <c r="EM1961" s="2"/>
      <c r="EN1961" s="2"/>
      <c r="EO1961" s="2"/>
      <c r="EP1961" s="2"/>
      <c r="EQ1961" s="2"/>
      <c r="ER1961" s="2"/>
      <c r="ES1961" s="2"/>
      <c r="ET1961" s="2"/>
      <c r="EU1961" s="2"/>
      <c r="EV1961" s="2"/>
      <c r="EW1961" s="2"/>
      <c r="EX1961" s="2"/>
      <c r="EY1961" s="2"/>
      <c r="EZ1961" s="2"/>
      <c r="FA1961" s="2"/>
      <c r="FB1961" s="2"/>
      <c r="FC1961" s="2"/>
    </row>
    <row r="1962" spans="1:159" s="4" customFormat="1">
      <c r="A1962" s="50" t="s">
        <v>2304</v>
      </c>
      <c r="B1962" s="59" t="s">
        <v>2785</v>
      </c>
      <c r="C1962" s="60">
        <v>4435</v>
      </c>
      <c r="D1962" s="59" t="s">
        <v>1309</v>
      </c>
      <c r="E1962" s="78" t="str">
        <f>IFERROR(VLOOKUP($C1962,'2025-26 School Level AAFTE'!$C$2:$L$2349,9,FALSE), "No")</f>
        <v>No</v>
      </c>
      <c r="F1962" s="67">
        <f>IFERROR(VLOOKUP($C1962,'2025-26 School Level AAFTE'!$C$2:$J$2349,8,FALSE), 0)</f>
        <v>354.6</v>
      </c>
      <c r="G1962" s="69">
        <f>IFERROR(IF(E1962= "yes",VLOOKUP(C1962,Summary!$B:$I,6,0),0),0)</f>
        <v>0</v>
      </c>
      <c r="H1962" s="68">
        <f t="shared" si="331"/>
        <v>0</v>
      </c>
      <c r="I1962" s="110">
        <f>VLOOKUP($A1962,'2026-27 Salary &amp; Benefits'!$A:$I,3,FALSE)</f>
        <v>1.1200000000000001</v>
      </c>
      <c r="J1962" s="110">
        <f>VLOOKUP($A1962,'2026-27 Salary &amp; Benefits'!$A:$I,4,FALSE)</f>
        <v>1.1200000000000001</v>
      </c>
      <c r="K1962" s="101">
        <f t="shared" si="332"/>
        <v>0</v>
      </c>
      <c r="L1962" s="100">
        <f t="shared" si="333"/>
        <v>0</v>
      </c>
      <c r="M1962" s="102">
        <f>'2026-27 Salary &amp; Benefits'!$E$6</f>
        <v>78209</v>
      </c>
      <c r="N1962" s="102">
        <f>'2026-27 Salary &amp; Benefits'!$F$6</f>
        <v>82248</v>
      </c>
      <c r="O1962" s="7">
        <f t="shared" si="334"/>
        <v>0</v>
      </c>
      <c r="P1962" s="7">
        <f t="shared" si="335"/>
        <v>0</v>
      </c>
      <c r="Q1962" s="7">
        <f>'2026-27 Salary &amp; Benefits'!G$6</f>
        <v>16817.759999999998</v>
      </c>
      <c r="R1962" s="103">
        <f>'2026-27 Salary &amp; Benefits'!H$6</f>
        <v>0.16020000000000001</v>
      </c>
      <c r="S1962" s="103">
        <f>'2026-27 Salary &amp; Benefits'!I$6</f>
        <v>0.15390000000000001</v>
      </c>
      <c r="T1962" s="7">
        <f t="shared" si="336"/>
        <v>0</v>
      </c>
      <c r="U1962" s="7">
        <f t="shared" si="337"/>
        <v>0</v>
      </c>
      <c r="V1962" s="7">
        <f t="shared" si="338"/>
        <v>0</v>
      </c>
      <c r="W1962" s="7">
        <f t="shared" si="339"/>
        <v>0</v>
      </c>
      <c r="X1962" s="18">
        <f t="shared" si="340"/>
        <v>0</v>
      </c>
      <c r="Y1962" s="2"/>
      <c r="Z1962" s="2"/>
      <c r="AA1962" s="2"/>
      <c r="AB1962" s="2"/>
      <c r="AC1962" s="2"/>
      <c r="AD1962" s="2"/>
      <c r="AE1962" s="2"/>
      <c r="AF1962" s="2"/>
      <c r="AG1962" s="2"/>
      <c r="AH1962" s="2"/>
      <c r="AI1962" s="2"/>
      <c r="AJ1962" s="2"/>
      <c r="AK1962" s="2"/>
      <c r="AL1962" s="2"/>
      <c r="AM1962" s="2"/>
      <c r="AN1962" s="2"/>
      <c r="AO1962" s="2"/>
      <c r="AP1962" s="2"/>
      <c r="AQ1962" s="2"/>
      <c r="AR1962" s="2"/>
      <c r="AS1962" s="2"/>
      <c r="AT1962" s="2"/>
      <c r="AU1962" s="2"/>
      <c r="AV1962" s="2"/>
      <c r="AW1962" s="2"/>
      <c r="AX1962" s="2"/>
      <c r="AY1962" s="2"/>
      <c r="AZ1962" s="2"/>
      <c r="BA1962" s="2"/>
      <c r="BB1962" s="2"/>
      <c r="BC1962" s="2"/>
      <c r="BD1962" s="2"/>
      <c r="BE1962" s="2"/>
      <c r="BF1962" s="2"/>
      <c r="BG1962" s="2"/>
      <c r="BH1962" s="2"/>
      <c r="BI1962" s="2"/>
      <c r="BJ1962" s="2"/>
      <c r="BK1962" s="2"/>
      <c r="BL1962" s="2"/>
      <c r="BM1962" s="2"/>
      <c r="BN1962" s="2"/>
      <c r="BO1962" s="2"/>
      <c r="BP1962" s="2"/>
      <c r="BQ1962" s="2"/>
      <c r="BR1962" s="2"/>
      <c r="BS1962" s="2"/>
      <c r="BT1962" s="2"/>
      <c r="BU1962" s="2"/>
      <c r="BV1962" s="2"/>
      <c r="BW1962" s="2"/>
      <c r="BX1962" s="2"/>
      <c r="BY1962" s="2"/>
      <c r="BZ1962" s="2"/>
      <c r="CA1962" s="2"/>
      <c r="CB1962" s="2"/>
      <c r="CC1962" s="2"/>
      <c r="CD1962" s="2"/>
      <c r="CE1962" s="2"/>
      <c r="CF1962" s="2"/>
      <c r="CG1962" s="2"/>
      <c r="CH1962" s="2"/>
      <c r="CI1962" s="2"/>
      <c r="CJ1962" s="2"/>
      <c r="CK1962" s="2"/>
      <c r="CL1962" s="2"/>
      <c r="CM1962" s="2"/>
      <c r="CN1962" s="2"/>
      <c r="CO1962" s="2"/>
      <c r="CP1962" s="2"/>
      <c r="CQ1962" s="2"/>
      <c r="CR1962" s="2"/>
      <c r="CS1962" s="2"/>
      <c r="CT1962" s="2"/>
      <c r="CU1962" s="2"/>
      <c r="CV1962" s="2"/>
      <c r="CW1962" s="2"/>
      <c r="CX1962" s="2"/>
      <c r="CY1962" s="2"/>
      <c r="CZ1962" s="2"/>
      <c r="DA1962" s="2"/>
      <c r="DB1962" s="2"/>
      <c r="DC1962" s="2"/>
      <c r="DD1962" s="2"/>
      <c r="DE1962" s="2"/>
      <c r="DF1962" s="2"/>
      <c r="DG1962" s="2"/>
      <c r="DH1962" s="2"/>
      <c r="DI1962" s="2"/>
      <c r="DJ1962" s="2"/>
      <c r="DK1962" s="2"/>
      <c r="DL1962" s="2"/>
      <c r="DM1962" s="2"/>
      <c r="DN1962" s="2"/>
      <c r="DO1962" s="2"/>
      <c r="DP1962" s="2"/>
      <c r="DQ1962" s="2"/>
      <c r="DR1962" s="2"/>
      <c r="DS1962" s="2"/>
      <c r="DT1962" s="2"/>
      <c r="DU1962" s="2"/>
      <c r="DV1962" s="2"/>
      <c r="DW1962" s="2"/>
      <c r="DX1962" s="2"/>
      <c r="DY1962" s="2"/>
      <c r="DZ1962" s="2"/>
      <c r="EA1962" s="2"/>
      <c r="EB1962" s="2"/>
      <c r="EC1962" s="2"/>
      <c r="ED1962" s="2"/>
      <c r="EE1962" s="2"/>
      <c r="EF1962" s="2"/>
      <c r="EG1962" s="2"/>
      <c r="EH1962" s="2"/>
      <c r="EI1962" s="2"/>
      <c r="EJ1962" s="2"/>
      <c r="EK1962" s="2"/>
      <c r="EL1962" s="2"/>
      <c r="EM1962" s="2"/>
      <c r="EN1962" s="2"/>
      <c r="EO1962" s="2"/>
      <c r="EP1962" s="2"/>
      <c r="EQ1962" s="2"/>
      <c r="ER1962" s="2"/>
      <c r="ES1962" s="2"/>
      <c r="ET1962" s="2"/>
      <c r="EU1962" s="2"/>
      <c r="EV1962" s="2"/>
      <c r="EW1962" s="2"/>
      <c r="EX1962" s="2"/>
      <c r="EY1962" s="2"/>
      <c r="EZ1962" s="2"/>
      <c r="FA1962" s="2"/>
      <c r="FB1962" s="2"/>
      <c r="FC1962" s="2"/>
    </row>
    <row r="1963" spans="1:159" s="4" customFormat="1">
      <c r="A1963" s="50" t="s">
        <v>2304</v>
      </c>
      <c r="B1963" s="59" t="s">
        <v>2785</v>
      </c>
      <c r="C1963" s="60">
        <v>4541</v>
      </c>
      <c r="D1963" s="59" t="s">
        <v>1310</v>
      </c>
      <c r="E1963" s="78" t="str">
        <f>IFERROR(VLOOKUP($C1963,'2025-26 School Level AAFTE'!$C$2:$L$2349,9,FALSE), "No")</f>
        <v>Yes</v>
      </c>
      <c r="F1963" s="67">
        <f>IFERROR(VLOOKUP($C1963,'2025-26 School Level AAFTE'!$C$2:$J$2349,8,FALSE), 0)</f>
        <v>435.96</v>
      </c>
      <c r="G1963" s="69">
        <f>IFERROR(IF(E1963= "yes",VLOOKUP(C1963,Summary!$B:$I,6,0),0),0)</f>
        <v>0</v>
      </c>
      <c r="H1963" s="68">
        <f t="shared" si="331"/>
        <v>435.96</v>
      </c>
      <c r="I1963" s="110">
        <f>VLOOKUP($A1963,'2026-27 Salary &amp; Benefits'!$A:$I,3,FALSE)</f>
        <v>1.1200000000000001</v>
      </c>
      <c r="J1963" s="110">
        <f>VLOOKUP($A1963,'2026-27 Salary &amp; Benefits'!$A:$I,4,FALSE)</f>
        <v>1.1200000000000001</v>
      </c>
      <c r="K1963" s="101">
        <f t="shared" si="332"/>
        <v>435.96</v>
      </c>
      <c r="L1963" s="100">
        <f t="shared" si="333"/>
        <v>1.2789999999999999</v>
      </c>
      <c r="M1963" s="102">
        <f>'2026-27 Salary &amp; Benefits'!$E$6</f>
        <v>78209</v>
      </c>
      <c r="N1963" s="102">
        <f>'2026-27 Salary &amp; Benefits'!$F$6</f>
        <v>82248</v>
      </c>
      <c r="O1963" s="7">
        <f t="shared" si="334"/>
        <v>112032.83</v>
      </c>
      <c r="P1963" s="7">
        <f t="shared" si="335"/>
        <v>5785.7899999999936</v>
      </c>
      <c r="Q1963" s="7">
        <f>'2026-27 Salary &amp; Benefits'!G$6</f>
        <v>16817.759999999998</v>
      </c>
      <c r="R1963" s="103">
        <f>'2026-27 Salary &amp; Benefits'!H$6</f>
        <v>0.16020000000000001</v>
      </c>
      <c r="S1963" s="103">
        <f>'2026-27 Salary &amp; Benefits'!I$6</f>
        <v>0.15390000000000001</v>
      </c>
      <c r="T1963" s="7">
        <f t="shared" si="336"/>
        <v>40348.01</v>
      </c>
      <c r="U1963" s="7">
        <f t="shared" si="337"/>
        <v>1963.64</v>
      </c>
      <c r="V1963" s="7">
        <f t="shared" si="338"/>
        <v>302.2</v>
      </c>
      <c r="W1963" s="7">
        <f t="shared" si="339"/>
        <v>2265.84</v>
      </c>
      <c r="X1963" s="18">
        <f t="shared" si="340"/>
        <v>160432.47</v>
      </c>
      <c r="Y1963" s="2"/>
      <c r="Z1963" s="2"/>
      <c r="AA1963" s="2"/>
      <c r="AB1963" s="2"/>
      <c r="AC1963" s="2"/>
      <c r="AD1963" s="2"/>
      <c r="AE1963" s="2"/>
      <c r="AF1963" s="2"/>
      <c r="AG1963" s="2"/>
      <c r="AH1963" s="2"/>
      <c r="AI1963" s="2"/>
      <c r="AJ1963" s="2"/>
      <c r="AK1963" s="2"/>
      <c r="AL1963" s="2"/>
      <c r="AM1963" s="2"/>
      <c r="AN1963" s="2"/>
      <c r="AO1963" s="2"/>
      <c r="AP1963" s="2"/>
      <c r="AQ1963" s="2"/>
      <c r="AR1963" s="2"/>
      <c r="AS1963" s="2"/>
      <c r="AT1963" s="2"/>
      <c r="AU1963" s="2"/>
      <c r="AV1963" s="2"/>
      <c r="AW1963" s="2"/>
      <c r="AX1963" s="2"/>
      <c r="AY1963" s="2"/>
      <c r="AZ1963" s="2"/>
      <c r="BA1963" s="2"/>
      <c r="BB1963" s="2"/>
      <c r="BC1963" s="2"/>
      <c r="BD1963" s="2"/>
      <c r="BE1963" s="2"/>
      <c r="BF1963" s="2"/>
      <c r="BG1963" s="2"/>
      <c r="BH1963" s="2"/>
      <c r="BI1963" s="2"/>
      <c r="BJ1963" s="2"/>
      <c r="BK1963" s="2"/>
      <c r="BL1963" s="2"/>
      <c r="BM1963" s="2"/>
      <c r="BN1963" s="2"/>
      <c r="BO1963" s="2"/>
      <c r="BP1963" s="2"/>
      <c r="BQ1963" s="2"/>
      <c r="BR1963" s="2"/>
      <c r="BS1963" s="2"/>
      <c r="BT1963" s="2"/>
      <c r="BU1963" s="2"/>
      <c r="BV1963" s="2"/>
      <c r="BW1963" s="2"/>
      <c r="BX1963" s="2"/>
      <c r="BY1963" s="2"/>
      <c r="BZ1963" s="2"/>
      <c r="CA1963" s="2"/>
      <c r="CB1963" s="2"/>
      <c r="CC1963" s="2"/>
      <c r="CD1963" s="2"/>
      <c r="CE1963" s="2"/>
      <c r="CF1963" s="2"/>
      <c r="CG1963" s="2"/>
      <c r="CH1963" s="2"/>
      <c r="CI1963" s="2"/>
      <c r="CJ1963" s="2"/>
      <c r="CK1963" s="2"/>
      <c r="CL1963" s="2"/>
      <c r="CM1963" s="2"/>
      <c r="CN1963" s="2"/>
      <c r="CO1963" s="2"/>
      <c r="CP1963" s="2"/>
      <c r="CQ1963" s="2"/>
      <c r="CR1963" s="2"/>
      <c r="CS1963" s="2"/>
      <c r="CT1963" s="2"/>
      <c r="CU1963" s="2"/>
      <c r="CV1963" s="2"/>
      <c r="CW1963" s="2"/>
      <c r="CX1963" s="2"/>
      <c r="CY1963" s="2"/>
      <c r="CZ1963" s="2"/>
      <c r="DA1963" s="2"/>
      <c r="DB1963" s="2"/>
      <c r="DC1963" s="2"/>
      <c r="DD1963" s="2"/>
      <c r="DE1963" s="2"/>
      <c r="DF1963" s="2"/>
      <c r="DG1963" s="2"/>
      <c r="DH1963" s="2"/>
      <c r="DI1963" s="2"/>
      <c r="DJ1963" s="2"/>
      <c r="DK1963" s="2"/>
      <c r="DL1963" s="2"/>
      <c r="DM1963" s="2"/>
      <c r="DN1963" s="2"/>
      <c r="DO1963" s="2"/>
      <c r="DP1963" s="2"/>
      <c r="DQ1963" s="2"/>
      <c r="DR1963" s="2"/>
      <c r="DS1963" s="2"/>
      <c r="DT1963" s="2"/>
      <c r="DU1963" s="2"/>
      <c r="DV1963" s="2"/>
      <c r="DW1963" s="2"/>
      <c r="DX1963" s="2"/>
      <c r="DY1963" s="2"/>
      <c r="DZ1963" s="2"/>
      <c r="EA1963" s="2"/>
      <c r="EB1963" s="2"/>
      <c r="EC1963" s="2"/>
      <c r="ED1963" s="2"/>
      <c r="EE1963" s="2"/>
      <c r="EF1963" s="2"/>
      <c r="EG1963" s="2"/>
      <c r="EH1963" s="2"/>
      <c r="EI1963" s="2"/>
      <c r="EJ1963" s="2"/>
      <c r="EK1963" s="2"/>
      <c r="EL1963" s="2"/>
      <c r="EM1963" s="2"/>
      <c r="EN1963" s="2"/>
      <c r="EO1963" s="2"/>
      <c r="EP1963" s="2"/>
      <c r="EQ1963" s="2"/>
      <c r="ER1963" s="2"/>
      <c r="ES1963" s="2"/>
      <c r="ET1963" s="2"/>
      <c r="EU1963" s="2"/>
      <c r="EV1963" s="2"/>
      <c r="EW1963" s="2"/>
      <c r="EX1963" s="2"/>
      <c r="EY1963" s="2"/>
      <c r="EZ1963" s="2"/>
      <c r="FA1963" s="2"/>
      <c r="FB1963" s="2"/>
      <c r="FC1963" s="2"/>
    </row>
    <row r="1964" spans="1:159" s="4" customFormat="1">
      <c r="A1964" s="50" t="s">
        <v>2304</v>
      </c>
      <c r="B1964" s="59" t="s">
        <v>2785</v>
      </c>
      <c r="C1964" s="60">
        <v>3399</v>
      </c>
      <c r="D1964" s="59" t="s">
        <v>1303</v>
      </c>
      <c r="E1964" s="78" t="str">
        <f>IFERROR(VLOOKUP($C1964,'2025-26 School Level AAFTE'!$C$2:$L$2349,9,FALSE), "No")</f>
        <v>No</v>
      </c>
      <c r="F1964" s="67">
        <f>IFERROR(VLOOKUP($C1964,'2025-26 School Level AAFTE'!$C$2:$J$2349,8,FALSE), 0)</f>
        <v>645.58000000000004</v>
      </c>
      <c r="G1964" s="69">
        <f>IFERROR(IF(E1964= "yes",VLOOKUP(C1964,Summary!$B:$I,6,0),0),0)</f>
        <v>0</v>
      </c>
      <c r="H1964" s="68">
        <f t="shared" si="331"/>
        <v>0</v>
      </c>
      <c r="I1964" s="110">
        <f>VLOOKUP($A1964,'2026-27 Salary &amp; Benefits'!$A:$I,3,FALSE)</f>
        <v>1.1200000000000001</v>
      </c>
      <c r="J1964" s="110">
        <f>VLOOKUP($A1964,'2026-27 Salary &amp; Benefits'!$A:$I,4,FALSE)</f>
        <v>1.1200000000000001</v>
      </c>
      <c r="K1964" s="101">
        <f t="shared" si="332"/>
        <v>0</v>
      </c>
      <c r="L1964" s="100">
        <f t="shared" si="333"/>
        <v>0</v>
      </c>
      <c r="M1964" s="102">
        <f>'2026-27 Salary &amp; Benefits'!$E$6</f>
        <v>78209</v>
      </c>
      <c r="N1964" s="102">
        <f>'2026-27 Salary &amp; Benefits'!$F$6</f>
        <v>82248</v>
      </c>
      <c r="O1964" s="7">
        <f t="shared" si="334"/>
        <v>0</v>
      </c>
      <c r="P1964" s="7">
        <f t="shared" si="335"/>
        <v>0</v>
      </c>
      <c r="Q1964" s="7">
        <f>'2026-27 Salary &amp; Benefits'!G$6</f>
        <v>16817.759999999998</v>
      </c>
      <c r="R1964" s="103">
        <f>'2026-27 Salary &amp; Benefits'!H$6</f>
        <v>0.16020000000000001</v>
      </c>
      <c r="S1964" s="103">
        <f>'2026-27 Salary &amp; Benefits'!I$6</f>
        <v>0.15390000000000001</v>
      </c>
      <c r="T1964" s="7">
        <f t="shared" si="336"/>
        <v>0</v>
      </c>
      <c r="U1964" s="7">
        <f t="shared" si="337"/>
        <v>0</v>
      </c>
      <c r="V1964" s="7">
        <f t="shared" si="338"/>
        <v>0</v>
      </c>
      <c r="W1964" s="7">
        <f t="shared" si="339"/>
        <v>0</v>
      </c>
      <c r="X1964" s="18">
        <f t="shared" si="340"/>
        <v>0</v>
      </c>
      <c r="Y1964" s="2"/>
      <c r="Z1964" s="2"/>
      <c r="AA1964" s="2"/>
      <c r="AB1964" s="2"/>
      <c r="AC1964" s="2"/>
      <c r="AD1964" s="2"/>
      <c r="AE1964" s="2"/>
      <c r="AF1964" s="2"/>
      <c r="AG1964" s="2"/>
      <c r="AH1964" s="2"/>
      <c r="AI1964" s="2"/>
      <c r="AJ1964" s="2"/>
      <c r="AK1964" s="2"/>
      <c r="AL1964" s="2"/>
      <c r="AM1964" s="2"/>
      <c r="AN1964" s="2"/>
      <c r="AO1964" s="2"/>
      <c r="AP1964" s="2"/>
      <c r="AQ1964" s="2"/>
      <c r="AR1964" s="2"/>
      <c r="AS1964" s="2"/>
      <c r="AT1964" s="2"/>
      <c r="AU1964" s="2"/>
      <c r="AV1964" s="2"/>
      <c r="AW1964" s="2"/>
      <c r="AX1964" s="2"/>
      <c r="AY1964" s="2"/>
      <c r="AZ1964" s="2"/>
      <c r="BA1964" s="2"/>
      <c r="BB1964" s="2"/>
      <c r="BC1964" s="2"/>
      <c r="BD1964" s="2"/>
      <c r="BE1964" s="2"/>
      <c r="BF1964" s="2"/>
      <c r="BG1964" s="2"/>
      <c r="BH1964" s="2"/>
      <c r="BI1964" s="2"/>
      <c r="BJ1964" s="2"/>
      <c r="BK1964" s="2"/>
      <c r="BL1964" s="2"/>
      <c r="BM1964" s="2"/>
      <c r="BN1964" s="2"/>
      <c r="BO1964" s="2"/>
      <c r="BP1964" s="2"/>
      <c r="BQ1964" s="2"/>
      <c r="BR1964" s="2"/>
      <c r="BS1964" s="2"/>
      <c r="BT1964" s="2"/>
      <c r="BU1964" s="2"/>
      <c r="BV1964" s="2"/>
      <c r="BW1964" s="2"/>
      <c r="BX1964" s="2"/>
      <c r="BY1964" s="2"/>
      <c r="BZ1964" s="2"/>
      <c r="CA1964" s="2"/>
      <c r="CB1964" s="2"/>
      <c r="CC1964" s="2"/>
      <c r="CD1964" s="2"/>
      <c r="CE1964" s="2"/>
      <c r="CF1964" s="2"/>
      <c r="CG1964" s="2"/>
      <c r="CH1964" s="2"/>
      <c r="CI1964" s="2"/>
      <c r="CJ1964" s="2"/>
      <c r="CK1964" s="2"/>
      <c r="CL1964" s="2"/>
      <c r="CM1964" s="2"/>
      <c r="CN1964" s="2"/>
      <c r="CO1964" s="2"/>
      <c r="CP1964" s="2"/>
      <c r="CQ1964" s="2"/>
      <c r="CR1964" s="2"/>
      <c r="CS1964" s="2"/>
      <c r="CT1964" s="2"/>
      <c r="CU1964" s="2"/>
      <c r="CV1964" s="2"/>
      <c r="CW1964" s="2"/>
      <c r="CX1964" s="2"/>
      <c r="CY1964" s="2"/>
      <c r="CZ1964" s="2"/>
      <c r="DA1964" s="2"/>
      <c r="DB1964" s="2"/>
      <c r="DC1964" s="2"/>
      <c r="DD1964" s="2"/>
      <c r="DE1964" s="2"/>
      <c r="DF1964" s="2"/>
      <c r="DG1964" s="2"/>
      <c r="DH1964" s="2"/>
      <c r="DI1964" s="2"/>
      <c r="DJ1964" s="2"/>
      <c r="DK1964" s="2"/>
      <c r="DL1964" s="2"/>
      <c r="DM1964" s="2"/>
      <c r="DN1964" s="2"/>
      <c r="DO1964" s="2"/>
      <c r="DP1964" s="2"/>
      <c r="DQ1964" s="2"/>
      <c r="DR1964" s="2"/>
      <c r="DS1964" s="2"/>
      <c r="DT1964" s="2"/>
      <c r="DU1964" s="2"/>
      <c r="DV1964" s="2"/>
      <c r="DW1964" s="2"/>
      <c r="DX1964" s="2"/>
      <c r="DY1964" s="2"/>
      <c r="DZ1964" s="2"/>
      <c r="EA1964" s="2"/>
      <c r="EB1964" s="2"/>
      <c r="EC1964" s="2"/>
      <c r="ED1964" s="2"/>
      <c r="EE1964" s="2"/>
      <c r="EF1964" s="2"/>
      <c r="EG1964" s="2"/>
      <c r="EH1964" s="2"/>
      <c r="EI1964" s="2"/>
      <c r="EJ1964" s="2"/>
      <c r="EK1964" s="2"/>
      <c r="EL1964" s="2"/>
      <c r="EM1964" s="2"/>
      <c r="EN1964" s="2"/>
      <c r="EO1964" s="2"/>
      <c r="EP1964" s="2"/>
      <c r="EQ1964" s="2"/>
      <c r="ER1964" s="2"/>
      <c r="ES1964" s="2"/>
      <c r="ET1964" s="2"/>
      <c r="EU1964" s="2"/>
      <c r="EV1964" s="2"/>
      <c r="EW1964" s="2"/>
      <c r="EX1964" s="2"/>
      <c r="EY1964" s="2"/>
      <c r="EZ1964" s="2"/>
      <c r="FA1964" s="2"/>
      <c r="FB1964" s="2"/>
      <c r="FC1964" s="2"/>
    </row>
    <row r="1965" spans="1:159" s="4" customFormat="1">
      <c r="A1965" s="50" t="s">
        <v>2304</v>
      </c>
      <c r="B1965" s="59" t="s">
        <v>2785</v>
      </c>
      <c r="C1965" s="60">
        <v>4250</v>
      </c>
      <c r="D1965" s="59" t="s">
        <v>1307</v>
      </c>
      <c r="E1965" s="78" t="str">
        <f>IFERROR(VLOOKUP($C1965,'2025-26 School Level AAFTE'!$C$2:$L$2349,9,FALSE), "No")</f>
        <v>No</v>
      </c>
      <c r="F1965" s="67">
        <f>IFERROR(VLOOKUP($C1965,'2025-26 School Level AAFTE'!$C$2:$J$2349,8,FALSE), 0)</f>
        <v>522.04</v>
      </c>
      <c r="G1965" s="69">
        <f>IFERROR(IF(E1965= "yes",VLOOKUP(C1965,Summary!$B:$I,6,0),0),0)</f>
        <v>0</v>
      </c>
      <c r="H1965" s="68">
        <f t="shared" si="331"/>
        <v>0</v>
      </c>
      <c r="I1965" s="110">
        <f>VLOOKUP($A1965,'2026-27 Salary &amp; Benefits'!$A:$I,3,FALSE)</f>
        <v>1.1200000000000001</v>
      </c>
      <c r="J1965" s="110">
        <f>VLOOKUP($A1965,'2026-27 Salary &amp; Benefits'!$A:$I,4,FALSE)</f>
        <v>1.1200000000000001</v>
      </c>
      <c r="K1965" s="101">
        <f t="shared" si="332"/>
        <v>0</v>
      </c>
      <c r="L1965" s="100">
        <f t="shared" si="333"/>
        <v>0</v>
      </c>
      <c r="M1965" s="102">
        <f>'2026-27 Salary &amp; Benefits'!$E$6</f>
        <v>78209</v>
      </c>
      <c r="N1965" s="102">
        <f>'2026-27 Salary &amp; Benefits'!$F$6</f>
        <v>82248</v>
      </c>
      <c r="O1965" s="7">
        <f t="shared" si="334"/>
        <v>0</v>
      </c>
      <c r="P1965" s="7">
        <f t="shared" si="335"/>
        <v>0</v>
      </c>
      <c r="Q1965" s="7">
        <f>'2026-27 Salary &amp; Benefits'!G$6</f>
        <v>16817.759999999998</v>
      </c>
      <c r="R1965" s="103">
        <f>'2026-27 Salary &amp; Benefits'!H$6</f>
        <v>0.16020000000000001</v>
      </c>
      <c r="S1965" s="103">
        <f>'2026-27 Salary &amp; Benefits'!I$6</f>
        <v>0.15390000000000001</v>
      </c>
      <c r="T1965" s="7">
        <f t="shared" si="336"/>
        <v>0</v>
      </c>
      <c r="U1965" s="7">
        <f t="shared" si="337"/>
        <v>0</v>
      </c>
      <c r="V1965" s="7">
        <f t="shared" si="338"/>
        <v>0</v>
      </c>
      <c r="W1965" s="7">
        <f t="shared" si="339"/>
        <v>0</v>
      </c>
      <c r="X1965" s="18">
        <f t="shared" si="340"/>
        <v>0</v>
      </c>
      <c r="Y1965" s="2"/>
      <c r="Z1965" s="2"/>
      <c r="AA1965" s="2"/>
      <c r="AB1965" s="2"/>
      <c r="AC1965" s="2"/>
      <c r="AD1965" s="2"/>
      <c r="AE1965" s="2"/>
      <c r="AF1965" s="2"/>
      <c r="AG1965" s="2"/>
      <c r="AH1965" s="2"/>
      <c r="AI1965" s="2"/>
      <c r="AJ1965" s="2"/>
      <c r="AK1965" s="2"/>
      <c r="AL1965" s="2"/>
      <c r="AM1965" s="2"/>
      <c r="AN1965" s="2"/>
      <c r="AO1965" s="2"/>
      <c r="AP1965" s="2"/>
      <c r="AQ1965" s="2"/>
      <c r="AR1965" s="2"/>
      <c r="AS1965" s="2"/>
      <c r="AT1965" s="2"/>
      <c r="AU1965" s="2"/>
      <c r="AV1965" s="2"/>
      <c r="AW1965" s="2"/>
      <c r="AX1965" s="2"/>
      <c r="AY1965" s="2"/>
      <c r="AZ1965" s="2"/>
      <c r="BA1965" s="2"/>
      <c r="BB1965" s="2"/>
      <c r="BC1965" s="2"/>
      <c r="BD1965" s="2"/>
      <c r="BE1965" s="2"/>
      <c r="BF1965" s="2"/>
      <c r="BG1965" s="2"/>
      <c r="BH1965" s="2"/>
      <c r="BI1965" s="2"/>
      <c r="BJ1965" s="2"/>
      <c r="BK1965" s="2"/>
      <c r="BL1965" s="2"/>
      <c r="BM1965" s="2"/>
      <c r="BN1965" s="2"/>
      <c r="BO1965" s="2"/>
      <c r="BP1965" s="2"/>
      <c r="BQ1965" s="2"/>
      <c r="BR1965" s="2"/>
      <c r="BS1965" s="2"/>
      <c r="BT1965" s="2"/>
      <c r="BU1965" s="2"/>
      <c r="BV1965" s="2"/>
      <c r="BW1965" s="2"/>
      <c r="BX1965" s="2"/>
      <c r="BY1965" s="2"/>
      <c r="BZ1965" s="2"/>
      <c r="CA1965" s="2"/>
      <c r="CB1965" s="2"/>
      <c r="CC1965" s="2"/>
      <c r="CD1965" s="2"/>
      <c r="CE1965" s="2"/>
      <c r="CF1965" s="2"/>
      <c r="CG1965" s="2"/>
      <c r="CH1965" s="2"/>
      <c r="CI1965" s="2"/>
      <c r="CJ1965" s="2"/>
      <c r="CK1965" s="2"/>
      <c r="CL1965" s="2"/>
      <c r="CM1965" s="2"/>
      <c r="CN1965" s="2"/>
      <c r="CO1965" s="2"/>
      <c r="CP1965" s="2"/>
      <c r="CQ1965" s="2"/>
      <c r="CR1965" s="2"/>
      <c r="CS1965" s="2"/>
      <c r="CT1965" s="2"/>
      <c r="CU1965" s="2"/>
      <c r="CV1965" s="2"/>
      <c r="CW1965" s="2"/>
      <c r="CX1965" s="2"/>
      <c r="CY1965" s="2"/>
      <c r="CZ1965" s="2"/>
      <c r="DA1965" s="2"/>
      <c r="DB1965" s="2"/>
      <c r="DC1965" s="2"/>
      <c r="DD1965" s="2"/>
      <c r="DE1965" s="2"/>
      <c r="DF1965" s="2"/>
      <c r="DG1965" s="2"/>
      <c r="DH1965" s="2"/>
      <c r="DI1965" s="2"/>
      <c r="DJ1965" s="2"/>
      <c r="DK1965" s="2"/>
      <c r="DL1965" s="2"/>
      <c r="DM1965" s="2"/>
      <c r="DN1965" s="2"/>
      <c r="DO1965" s="2"/>
      <c r="DP1965" s="2"/>
      <c r="DQ1965" s="2"/>
      <c r="DR1965" s="2"/>
      <c r="DS1965" s="2"/>
      <c r="DT1965" s="2"/>
      <c r="DU1965" s="2"/>
      <c r="DV1965" s="2"/>
      <c r="DW1965" s="2"/>
      <c r="DX1965" s="2"/>
      <c r="DY1965" s="2"/>
      <c r="DZ1965" s="2"/>
      <c r="EA1965" s="2"/>
      <c r="EB1965" s="2"/>
      <c r="EC1965" s="2"/>
      <c r="ED1965" s="2"/>
      <c r="EE1965" s="2"/>
      <c r="EF1965" s="2"/>
      <c r="EG1965" s="2"/>
      <c r="EH1965" s="2"/>
      <c r="EI1965" s="2"/>
      <c r="EJ1965" s="2"/>
      <c r="EK1965" s="2"/>
      <c r="EL1965" s="2"/>
      <c r="EM1965" s="2"/>
      <c r="EN1965" s="2"/>
      <c r="EO1965" s="2"/>
      <c r="EP1965" s="2"/>
      <c r="EQ1965" s="2"/>
      <c r="ER1965" s="2"/>
      <c r="ES1965" s="2"/>
      <c r="ET1965" s="2"/>
      <c r="EU1965" s="2"/>
      <c r="EV1965" s="2"/>
      <c r="EW1965" s="2"/>
      <c r="EX1965" s="2"/>
      <c r="EY1965" s="2"/>
      <c r="EZ1965" s="2"/>
      <c r="FA1965" s="2"/>
      <c r="FB1965" s="2"/>
      <c r="FC1965" s="2"/>
    </row>
    <row r="1966" spans="1:159" s="4" customFormat="1">
      <c r="A1966" s="50" t="s">
        <v>2304</v>
      </c>
      <c r="B1966" s="59" t="s">
        <v>2785</v>
      </c>
      <c r="C1966" s="60">
        <v>4132</v>
      </c>
      <c r="D1966" s="59" t="s">
        <v>1305</v>
      </c>
      <c r="E1966" s="78" t="str">
        <f>IFERROR(VLOOKUP($C1966,'2025-26 School Level AAFTE'!$C$2:$L$2349,9,FALSE), "No")</f>
        <v>No</v>
      </c>
      <c r="F1966" s="67">
        <f>IFERROR(VLOOKUP($C1966,'2025-26 School Level AAFTE'!$C$2:$J$2349,8,FALSE), 0)</f>
        <v>763.3</v>
      </c>
      <c r="G1966" s="69">
        <f>IFERROR(IF(E1966= "yes",VLOOKUP(C1966,Summary!$B:$I,6,0),0),0)</f>
        <v>0</v>
      </c>
      <c r="H1966" s="68">
        <f t="shared" si="331"/>
        <v>0</v>
      </c>
      <c r="I1966" s="110">
        <f>VLOOKUP($A1966,'2026-27 Salary &amp; Benefits'!$A:$I,3,FALSE)</f>
        <v>1.1200000000000001</v>
      </c>
      <c r="J1966" s="110">
        <f>VLOOKUP($A1966,'2026-27 Salary &amp; Benefits'!$A:$I,4,FALSE)</f>
        <v>1.1200000000000001</v>
      </c>
      <c r="K1966" s="101">
        <f t="shared" si="332"/>
        <v>0</v>
      </c>
      <c r="L1966" s="100">
        <f t="shared" si="333"/>
        <v>0</v>
      </c>
      <c r="M1966" s="102">
        <f>'2026-27 Salary &amp; Benefits'!$E$6</f>
        <v>78209</v>
      </c>
      <c r="N1966" s="102">
        <f>'2026-27 Salary &amp; Benefits'!$F$6</f>
        <v>82248</v>
      </c>
      <c r="O1966" s="7">
        <f t="shared" si="334"/>
        <v>0</v>
      </c>
      <c r="P1966" s="7">
        <f t="shared" si="335"/>
        <v>0</v>
      </c>
      <c r="Q1966" s="7">
        <f>'2026-27 Salary &amp; Benefits'!G$6</f>
        <v>16817.759999999998</v>
      </c>
      <c r="R1966" s="103">
        <f>'2026-27 Salary &amp; Benefits'!H$6</f>
        <v>0.16020000000000001</v>
      </c>
      <c r="S1966" s="103">
        <f>'2026-27 Salary &amp; Benefits'!I$6</f>
        <v>0.15390000000000001</v>
      </c>
      <c r="T1966" s="7">
        <f t="shared" si="336"/>
        <v>0</v>
      </c>
      <c r="U1966" s="7">
        <f t="shared" si="337"/>
        <v>0</v>
      </c>
      <c r="V1966" s="7">
        <f t="shared" si="338"/>
        <v>0</v>
      </c>
      <c r="W1966" s="7">
        <f t="shared" si="339"/>
        <v>0</v>
      </c>
      <c r="X1966" s="18">
        <f t="shared" si="340"/>
        <v>0</v>
      </c>
      <c r="Y1966" s="2"/>
      <c r="Z1966" s="2"/>
      <c r="AA1966" s="2"/>
      <c r="AB1966" s="2"/>
      <c r="AC1966" s="2"/>
      <c r="AD1966" s="2"/>
      <c r="AE1966" s="2"/>
      <c r="AF1966" s="2"/>
      <c r="AG1966" s="2"/>
      <c r="AH1966" s="2"/>
      <c r="AI1966" s="2"/>
      <c r="AJ1966" s="2"/>
      <c r="AK1966" s="2"/>
      <c r="AL1966" s="2"/>
      <c r="AM1966" s="2"/>
      <c r="AN1966" s="2"/>
      <c r="AO1966" s="2"/>
      <c r="AP1966" s="2"/>
      <c r="AQ1966" s="2"/>
      <c r="AR1966" s="2"/>
      <c r="AS1966" s="2"/>
      <c r="AT1966" s="2"/>
      <c r="AU1966" s="2"/>
      <c r="AV1966" s="2"/>
      <c r="AW1966" s="2"/>
      <c r="AX1966" s="2"/>
      <c r="AY1966" s="2"/>
      <c r="AZ1966" s="2"/>
      <c r="BA1966" s="2"/>
      <c r="BB1966" s="2"/>
      <c r="BC1966" s="2"/>
      <c r="BD1966" s="2"/>
      <c r="BE1966" s="2"/>
      <c r="BF1966" s="2"/>
      <c r="BG1966" s="2"/>
      <c r="BH1966" s="2"/>
      <c r="BI1966" s="2"/>
      <c r="BJ1966" s="2"/>
      <c r="BK1966" s="2"/>
      <c r="BL1966" s="2"/>
      <c r="BM1966" s="2"/>
      <c r="BN1966" s="2"/>
      <c r="BO1966" s="2"/>
      <c r="BP1966" s="2"/>
      <c r="BQ1966" s="2"/>
      <c r="BR1966" s="2"/>
      <c r="BS1966" s="2"/>
      <c r="BT1966" s="2"/>
      <c r="BU1966" s="2"/>
      <c r="BV1966" s="2"/>
      <c r="BW1966" s="2"/>
      <c r="BX1966" s="2"/>
      <c r="BY1966" s="2"/>
      <c r="BZ1966" s="2"/>
      <c r="CA1966" s="2"/>
      <c r="CB1966" s="2"/>
      <c r="CC1966" s="2"/>
      <c r="CD1966" s="2"/>
      <c r="CE1966" s="2"/>
      <c r="CF1966" s="2"/>
      <c r="CG1966" s="2"/>
      <c r="CH1966" s="2"/>
      <c r="CI1966" s="2"/>
      <c r="CJ1966" s="2"/>
      <c r="CK1966" s="2"/>
      <c r="CL1966" s="2"/>
      <c r="CM1966" s="2"/>
      <c r="CN1966" s="2"/>
      <c r="CO1966" s="2"/>
      <c r="CP1966" s="2"/>
      <c r="CQ1966" s="2"/>
      <c r="CR1966" s="2"/>
      <c r="CS1966" s="2"/>
      <c r="CT1966" s="2"/>
      <c r="CU1966" s="2"/>
      <c r="CV1966" s="2"/>
      <c r="CW1966" s="2"/>
      <c r="CX1966" s="2"/>
      <c r="CY1966" s="2"/>
      <c r="CZ1966" s="2"/>
      <c r="DA1966" s="2"/>
      <c r="DB1966" s="2"/>
      <c r="DC1966" s="2"/>
      <c r="DD1966" s="2"/>
      <c r="DE1966" s="2"/>
      <c r="DF1966" s="2"/>
      <c r="DG1966" s="2"/>
      <c r="DH1966" s="2"/>
      <c r="DI1966" s="2"/>
      <c r="DJ1966" s="2"/>
      <c r="DK1966" s="2"/>
      <c r="DL1966" s="2"/>
      <c r="DM1966" s="2"/>
      <c r="DN1966" s="2"/>
      <c r="DO1966" s="2"/>
      <c r="DP1966" s="2"/>
      <c r="DQ1966" s="2"/>
      <c r="DR1966" s="2"/>
      <c r="DS1966" s="2"/>
      <c r="DT1966" s="2"/>
      <c r="DU1966" s="2"/>
      <c r="DV1966" s="2"/>
      <c r="DW1966" s="2"/>
      <c r="DX1966" s="2"/>
      <c r="DY1966" s="2"/>
      <c r="DZ1966" s="2"/>
      <c r="EA1966" s="2"/>
      <c r="EB1966" s="2"/>
      <c r="EC1966" s="2"/>
      <c r="ED1966" s="2"/>
      <c r="EE1966" s="2"/>
      <c r="EF1966" s="2"/>
      <c r="EG1966" s="2"/>
      <c r="EH1966" s="2"/>
      <c r="EI1966" s="2"/>
      <c r="EJ1966" s="2"/>
      <c r="EK1966" s="2"/>
      <c r="EL1966" s="2"/>
      <c r="EM1966" s="2"/>
      <c r="EN1966" s="2"/>
      <c r="EO1966" s="2"/>
      <c r="EP1966" s="2"/>
      <c r="EQ1966" s="2"/>
      <c r="ER1966" s="2"/>
      <c r="ES1966" s="2"/>
      <c r="ET1966" s="2"/>
      <c r="EU1966" s="2"/>
      <c r="EV1966" s="2"/>
      <c r="EW1966" s="2"/>
      <c r="EX1966" s="2"/>
      <c r="EY1966" s="2"/>
      <c r="EZ1966" s="2"/>
      <c r="FA1966" s="2"/>
      <c r="FB1966" s="2"/>
      <c r="FC1966" s="2"/>
    </row>
    <row r="1967" spans="1:159" s="4" customFormat="1">
      <c r="A1967" s="50" t="s">
        <v>2304</v>
      </c>
      <c r="B1967" s="59" t="s">
        <v>2785</v>
      </c>
      <c r="C1967" s="60">
        <v>4402</v>
      </c>
      <c r="D1967" s="59" t="s">
        <v>1308</v>
      </c>
      <c r="E1967" s="78" t="str">
        <f>IFERROR(VLOOKUP($C1967,'2025-26 School Level AAFTE'!$C$2:$L$2349,9,FALSE), "No")</f>
        <v>No</v>
      </c>
      <c r="F1967" s="67">
        <f>IFERROR(VLOOKUP($C1967,'2025-26 School Level AAFTE'!$C$2:$J$2349,8,FALSE), 0)</f>
        <v>449.85</v>
      </c>
      <c r="G1967" s="69">
        <f>IFERROR(IF(E1967= "yes",VLOOKUP(C1967,Summary!$B:$I,6,0),0),0)</f>
        <v>0</v>
      </c>
      <c r="H1967" s="68">
        <f t="shared" si="331"/>
        <v>0</v>
      </c>
      <c r="I1967" s="110">
        <f>VLOOKUP($A1967,'2026-27 Salary &amp; Benefits'!$A:$I,3,FALSE)</f>
        <v>1.1200000000000001</v>
      </c>
      <c r="J1967" s="110">
        <f>VLOOKUP($A1967,'2026-27 Salary &amp; Benefits'!$A:$I,4,FALSE)</f>
        <v>1.1200000000000001</v>
      </c>
      <c r="K1967" s="101">
        <f t="shared" si="332"/>
        <v>0</v>
      </c>
      <c r="L1967" s="100">
        <f t="shared" si="333"/>
        <v>0</v>
      </c>
      <c r="M1967" s="102">
        <f>'2026-27 Salary &amp; Benefits'!$E$6</f>
        <v>78209</v>
      </c>
      <c r="N1967" s="102">
        <f>'2026-27 Salary &amp; Benefits'!$F$6</f>
        <v>82248</v>
      </c>
      <c r="O1967" s="7">
        <f t="shared" si="334"/>
        <v>0</v>
      </c>
      <c r="P1967" s="7">
        <f t="shared" si="335"/>
        <v>0</v>
      </c>
      <c r="Q1967" s="7">
        <f>'2026-27 Salary &amp; Benefits'!G$6</f>
        <v>16817.759999999998</v>
      </c>
      <c r="R1967" s="103">
        <f>'2026-27 Salary &amp; Benefits'!H$6</f>
        <v>0.16020000000000001</v>
      </c>
      <c r="S1967" s="103">
        <f>'2026-27 Salary &amp; Benefits'!I$6</f>
        <v>0.15390000000000001</v>
      </c>
      <c r="T1967" s="7">
        <f t="shared" si="336"/>
        <v>0</v>
      </c>
      <c r="U1967" s="7">
        <f t="shared" si="337"/>
        <v>0</v>
      </c>
      <c r="V1967" s="7">
        <f t="shared" si="338"/>
        <v>0</v>
      </c>
      <c r="W1967" s="7">
        <f t="shared" si="339"/>
        <v>0</v>
      </c>
      <c r="X1967" s="18">
        <f t="shared" si="340"/>
        <v>0</v>
      </c>
      <c r="Y1967" s="2"/>
      <c r="Z1967" s="2"/>
      <c r="AA1967" s="2"/>
      <c r="AB1967" s="2"/>
      <c r="AC1967" s="2"/>
      <c r="AD1967" s="2"/>
      <c r="AE1967" s="2"/>
      <c r="AF1967" s="2"/>
      <c r="AG1967" s="2"/>
      <c r="AH1967" s="2"/>
      <c r="AI1967" s="2"/>
      <c r="AJ1967" s="2"/>
      <c r="AK1967" s="2"/>
      <c r="AL1967" s="2"/>
      <c r="AM1967" s="2"/>
      <c r="AN1967" s="2"/>
      <c r="AO1967" s="2"/>
      <c r="AP1967" s="2"/>
      <c r="AQ1967" s="2"/>
      <c r="AR1967" s="2"/>
      <c r="AS1967" s="2"/>
      <c r="AT1967" s="2"/>
      <c r="AU1967" s="2"/>
      <c r="AV1967" s="2"/>
      <c r="AW1967" s="2"/>
      <c r="AX1967" s="2"/>
      <c r="AY1967" s="2"/>
      <c r="AZ1967" s="2"/>
      <c r="BA1967" s="2"/>
      <c r="BB1967" s="2"/>
      <c r="BC1967" s="2"/>
      <c r="BD1967" s="2"/>
      <c r="BE1967" s="2"/>
      <c r="BF1967" s="2"/>
      <c r="BG1967" s="2"/>
      <c r="BH1967" s="2"/>
      <c r="BI1967" s="2"/>
      <c r="BJ1967" s="2"/>
      <c r="BK1967" s="2"/>
      <c r="BL1967" s="2"/>
      <c r="BM1967" s="2"/>
      <c r="BN1967" s="2"/>
      <c r="BO1967" s="2"/>
      <c r="BP1967" s="2"/>
      <c r="BQ1967" s="2"/>
      <c r="BR1967" s="2"/>
      <c r="BS1967" s="2"/>
      <c r="BT1967" s="2"/>
      <c r="BU1967" s="2"/>
      <c r="BV1967" s="2"/>
      <c r="BW1967" s="2"/>
      <c r="BX1967" s="2"/>
      <c r="BY1967" s="2"/>
      <c r="BZ1967" s="2"/>
      <c r="CA1967" s="2"/>
      <c r="CB1967" s="2"/>
      <c r="CC1967" s="2"/>
      <c r="CD1967" s="2"/>
      <c r="CE1967" s="2"/>
      <c r="CF1967" s="2"/>
      <c r="CG1967" s="2"/>
      <c r="CH1967" s="2"/>
      <c r="CI1967" s="2"/>
      <c r="CJ1967" s="2"/>
      <c r="CK1967" s="2"/>
      <c r="CL1967" s="2"/>
      <c r="CM1967" s="2"/>
      <c r="CN1967" s="2"/>
      <c r="CO1967" s="2"/>
      <c r="CP1967" s="2"/>
      <c r="CQ1967" s="2"/>
      <c r="CR1967" s="2"/>
      <c r="CS1967" s="2"/>
      <c r="CT1967" s="2"/>
      <c r="CU1967" s="2"/>
      <c r="CV1967" s="2"/>
      <c r="CW1967" s="2"/>
      <c r="CX1967" s="2"/>
      <c r="CY1967" s="2"/>
      <c r="CZ1967" s="2"/>
      <c r="DA1967" s="2"/>
      <c r="DB1967" s="2"/>
      <c r="DC1967" s="2"/>
      <c r="DD1967" s="2"/>
      <c r="DE1967" s="2"/>
      <c r="DF1967" s="2"/>
      <c r="DG1967" s="2"/>
      <c r="DH1967" s="2"/>
      <c r="DI1967" s="2"/>
      <c r="DJ1967" s="2"/>
      <c r="DK1967" s="2"/>
      <c r="DL1967" s="2"/>
      <c r="DM1967" s="2"/>
      <c r="DN1967" s="2"/>
      <c r="DO1967" s="2"/>
      <c r="DP1967" s="2"/>
      <c r="DQ1967" s="2"/>
      <c r="DR1967" s="2"/>
      <c r="DS1967" s="2"/>
      <c r="DT1967" s="2"/>
      <c r="DU1967" s="2"/>
      <c r="DV1967" s="2"/>
      <c r="DW1967" s="2"/>
      <c r="DX1967" s="2"/>
      <c r="DY1967" s="2"/>
      <c r="DZ1967" s="2"/>
      <c r="EA1967" s="2"/>
      <c r="EB1967" s="2"/>
      <c r="EC1967" s="2"/>
      <c r="ED1967" s="2"/>
      <c r="EE1967" s="2"/>
      <c r="EF1967" s="2"/>
      <c r="EG1967" s="2"/>
      <c r="EH1967" s="2"/>
      <c r="EI1967" s="2"/>
      <c r="EJ1967" s="2"/>
      <c r="EK1967" s="2"/>
      <c r="EL1967" s="2"/>
      <c r="EM1967" s="2"/>
      <c r="EN1967" s="2"/>
      <c r="EO1967" s="2"/>
      <c r="EP1967" s="2"/>
      <c r="EQ1967" s="2"/>
      <c r="ER1967" s="2"/>
      <c r="ES1967" s="2"/>
      <c r="ET1967" s="2"/>
      <c r="EU1967" s="2"/>
      <c r="EV1967" s="2"/>
      <c r="EW1967" s="2"/>
      <c r="EX1967" s="2"/>
      <c r="EY1967" s="2"/>
      <c r="EZ1967" s="2"/>
      <c r="FA1967" s="2"/>
      <c r="FB1967" s="2"/>
      <c r="FC1967" s="2"/>
    </row>
    <row r="1968" spans="1:159" s="4" customFormat="1">
      <c r="A1968" s="50" t="s">
        <v>2304</v>
      </c>
      <c r="B1968" s="59" t="s">
        <v>2785</v>
      </c>
      <c r="C1968" s="63">
        <v>2875</v>
      </c>
      <c r="D1968" s="57" t="s">
        <v>1300</v>
      </c>
      <c r="E1968" s="78" t="str">
        <f>IFERROR(VLOOKUP($C1968,'2025-26 School Level AAFTE'!$C$2:$L$2349,9,FALSE), "No")</f>
        <v>No</v>
      </c>
      <c r="F1968" s="67">
        <f>IFERROR(VLOOKUP($C1968,'2025-26 School Level AAFTE'!$C$2:$J$2349,8,FALSE), 0)</f>
        <v>556.83000000000004</v>
      </c>
      <c r="G1968" s="69">
        <f>IFERROR(IF(E1968= "yes",VLOOKUP(C1968,Summary!$B:$I,6,0),0),0)</f>
        <v>0</v>
      </c>
      <c r="H1968" s="68">
        <f t="shared" si="331"/>
        <v>0</v>
      </c>
      <c r="I1968" s="110">
        <f>VLOOKUP($A1968,'2026-27 Salary &amp; Benefits'!$A:$I,3,FALSE)</f>
        <v>1.1200000000000001</v>
      </c>
      <c r="J1968" s="110">
        <f>VLOOKUP($A1968,'2026-27 Salary &amp; Benefits'!$A:$I,4,FALSE)</f>
        <v>1.1200000000000001</v>
      </c>
      <c r="K1968" s="101">
        <f t="shared" si="332"/>
        <v>0</v>
      </c>
      <c r="L1968" s="100">
        <f t="shared" si="333"/>
        <v>0</v>
      </c>
      <c r="M1968" s="102">
        <f>'2026-27 Salary &amp; Benefits'!$E$6</f>
        <v>78209</v>
      </c>
      <c r="N1968" s="102">
        <f>'2026-27 Salary &amp; Benefits'!$F$6</f>
        <v>82248</v>
      </c>
      <c r="O1968" s="7">
        <f t="shared" si="334"/>
        <v>0</v>
      </c>
      <c r="P1968" s="7">
        <f t="shared" si="335"/>
        <v>0</v>
      </c>
      <c r="Q1968" s="7">
        <f>'2026-27 Salary &amp; Benefits'!G$6</f>
        <v>16817.759999999998</v>
      </c>
      <c r="R1968" s="103">
        <f>'2026-27 Salary &amp; Benefits'!H$6</f>
        <v>0.16020000000000001</v>
      </c>
      <c r="S1968" s="103">
        <f>'2026-27 Salary &amp; Benefits'!I$6</f>
        <v>0.15390000000000001</v>
      </c>
      <c r="T1968" s="7">
        <f t="shared" si="336"/>
        <v>0</v>
      </c>
      <c r="U1968" s="7">
        <f t="shared" si="337"/>
        <v>0</v>
      </c>
      <c r="V1968" s="7">
        <f t="shared" si="338"/>
        <v>0</v>
      </c>
      <c r="W1968" s="7">
        <f t="shared" si="339"/>
        <v>0</v>
      </c>
      <c r="X1968" s="18">
        <f t="shared" si="340"/>
        <v>0</v>
      </c>
      <c r="Y1968" s="2"/>
      <c r="Z1968" s="2"/>
      <c r="AA1968" s="2"/>
      <c r="AB1968" s="2"/>
      <c r="AC1968" s="2"/>
      <c r="AD1968" s="2"/>
      <c r="AE1968" s="2"/>
      <c r="AF1968" s="2"/>
      <c r="AG1968" s="2"/>
      <c r="AH1968" s="2"/>
      <c r="AI1968" s="2"/>
      <c r="AJ1968" s="2"/>
      <c r="AK1968" s="2"/>
      <c r="AL1968" s="2"/>
      <c r="AM1968" s="2"/>
      <c r="AN1968" s="2"/>
      <c r="AO1968" s="2"/>
      <c r="AP1968" s="2"/>
      <c r="AQ1968" s="2"/>
      <c r="AR1968" s="2"/>
      <c r="AS1968" s="2"/>
      <c r="AT1968" s="2"/>
      <c r="AU1968" s="2"/>
      <c r="AV1968" s="2"/>
      <c r="AW1968" s="2"/>
      <c r="AX1968" s="2"/>
      <c r="AY1968" s="2"/>
      <c r="AZ1968" s="2"/>
      <c r="BA1968" s="2"/>
      <c r="BB1968" s="2"/>
      <c r="BC1968" s="2"/>
      <c r="BD1968" s="2"/>
      <c r="BE1968" s="2"/>
      <c r="BF1968" s="2"/>
      <c r="BG1968" s="2"/>
      <c r="BH1968" s="2"/>
      <c r="BI1968" s="2"/>
      <c r="BJ1968" s="2"/>
      <c r="BK1968" s="2"/>
      <c r="BL1968" s="2"/>
      <c r="BM1968" s="2"/>
      <c r="BN1968" s="2"/>
      <c r="BO1968" s="2"/>
      <c r="BP1968" s="2"/>
      <c r="BQ1968" s="2"/>
      <c r="BR1968" s="2"/>
      <c r="BS1968" s="2"/>
      <c r="BT1968" s="2"/>
      <c r="BU1968" s="2"/>
      <c r="BV1968" s="2"/>
      <c r="BW1968" s="2"/>
      <c r="BX1968" s="2"/>
      <c r="BY1968" s="2"/>
      <c r="BZ1968" s="2"/>
      <c r="CA1968" s="2"/>
      <c r="CB1968" s="2"/>
      <c r="CC1968" s="2"/>
      <c r="CD1968" s="2"/>
      <c r="CE1968" s="2"/>
      <c r="CF1968" s="2"/>
      <c r="CG1968" s="2"/>
      <c r="CH1968" s="2"/>
      <c r="CI1968" s="2"/>
      <c r="CJ1968" s="2"/>
      <c r="CK1968" s="2"/>
      <c r="CL1968" s="2"/>
      <c r="CM1968" s="2"/>
      <c r="CN1968" s="2"/>
      <c r="CO1968" s="2"/>
      <c r="CP1968" s="2"/>
      <c r="CQ1968" s="2"/>
      <c r="CR1968" s="2"/>
      <c r="CS1968" s="2"/>
      <c r="CT1968" s="2"/>
      <c r="CU1968" s="2"/>
      <c r="CV1968" s="2"/>
      <c r="CW1968" s="2"/>
      <c r="CX1968" s="2"/>
      <c r="CY1968" s="2"/>
      <c r="CZ1968" s="2"/>
      <c r="DA1968" s="2"/>
      <c r="DB1968" s="2"/>
      <c r="DC1968" s="2"/>
      <c r="DD1968" s="2"/>
      <c r="DE1968" s="2"/>
      <c r="DF1968" s="2"/>
      <c r="DG1968" s="2"/>
      <c r="DH1968" s="2"/>
      <c r="DI1968" s="2"/>
      <c r="DJ1968" s="2"/>
      <c r="DK1968" s="2"/>
      <c r="DL1968" s="2"/>
      <c r="DM1968" s="2"/>
      <c r="DN1968" s="2"/>
      <c r="DO1968" s="2"/>
      <c r="DP1968" s="2"/>
      <c r="DQ1968" s="2"/>
      <c r="DR1968" s="2"/>
      <c r="DS1968" s="2"/>
      <c r="DT1968" s="2"/>
      <c r="DU1968" s="2"/>
      <c r="DV1968" s="2"/>
      <c r="DW1968" s="2"/>
      <c r="DX1968" s="2"/>
      <c r="DY1968" s="2"/>
      <c r="DZ1968" s="2"/>
      <c r="EA1968" s="2"/>
      <c r="EB1968" s="2"/>
      <c r="EC1968" s="2"/>
      <c r="ED1968" s="2"/>
      <c r="EE1968" s="2"/>
      <c r="EF1968" s="2"/>
      <c r="EG1968" s="2"/>
      <c r="EH1968" s="2"/>
      <c r="EI1968" s="2"/>
      <c r="EJ1968" s="2"/>
      <c r="EK1968" s="2"/>
      <c r="EL1968" s="2"/>
      <c r="EM1968" s="2"/>
      <c r="EN1968" s="2"/>
      <c r="EO1968" s="2"/>
      <c r="EP1968" s="2"/>
      <c r="EQ1968" s="2"/>
      <c r="ER1968" s="2"/>
      <c r="ES1968" s="2"/>
      <c r="ET1968" s="2"/>
      <c r="EU1968" s="2"/>
      <c r="EV1968" s="2"/>
      <c r="EW1968" s="2"/>
      <c r="EX1968" s="2"/>
      <c r="EY1968" s="2"/>
      <c r="EZ1968" s="2"/>
      <c r="FA1968" s="2"/>
      <c r="FB1968" s="2"/>
      <c r="FC1968" s="2"/>
    </row>
    <row r="1969" spans="1:159" s="4" customFormat="1">
      <c r="A1969" s="50" t="s">
        <v>2304</v>
      </c>
      <c r="B1969" s="59" t="s">
        <v>2785</v>
      </c>
      <c r="C1969" s="60">
        <v>4502</v>
      </c>
      <c r="D1969" s="59" t="s">
        <v>989</v>
      </c>
      <c r="E1969" s="78" t="str">
        <f>IFERROR(VLOOKUP($C1969,'2025-26 School Level AAFTE'!$C$2:$L$2349,9,FALSE), "No")</f>
        <v>No</v>
      </c>
      <c r="F1969" s="67">
        <f>IFERROR(VLOOKUP($C1969,'2025-26 School Level AAFTE'!$C$2:$J$2349,8,FALSE), 0)</f>
        <v>1000.83</v>
      </c>
      <c r="G1969" s="69">
        <f>IFERROR(IF(E1969= "yes",VLOOKUP(C1969,Summary!$B:$I,6,0),0),0)</f>
        <v>0</v>
      </c>
      <c r="H1969" s="68">
        <f t="shared" si="331"/>
        <v>0</v>
      </c>
      <c r="I1969" s="110">
        <f>VLOOKUP($A1969,'2026-27 Salary &amp; Benefits'!$A:$I,3,FALSE)</f>
        <v>1.1200000000000001</v>
      </c>
      <c r="J1969" s="110">
        <f>VLOOKUP($A1969,'2026-27 Salary &amp; Benefits'!$A:$I,4,FALSE)</f>
        <v>1.1200000000000001</v>
      </c>
      <c r="K1969" s="101">
        <f t="shared" si="332"/>
        <v>0</v>
      </c>
      <c r="L1969" s="100">
        <f t="shared" si="333"/>
        <v>0</v>
      </c>
      <c r="M1969" s="102">
        <f>'2026-27 Salary &amp; Benefits'!$E$6</f>
        <v>78209</v>
      </c>
      <c r="N1969" s="102">
        <f>'2026-27 Salary &amp; Benefits'!$F$6</f>
        <v>82248</v>
      </c>
      <c r="O1969" s="7">
        <f t="shared" si="334"/>
        <v>0</v>
      </c>
      <c r="P1969" s="7">
        <f t="shared" si="335"/>
        <v>0</v>
      </c>
      <c r="Q1969" s="7">
        <f>'2026-27 Salary &amp; Benefits'!G$6</f>
        <v>16817.759999999998</v>
      </c>
      <c r="R1969" s="103">
        <f>'2026-27 Salary &amp; Benefits'!H$6</f>
        <v>0.16020000000000001</v>
      </c>
      <c r="S1969" s="103">
        <f>'2026-27 Salary &amp; Benefits'!I$6</f>
        <v>0.15390000000000001</v>
      </c>
      <c r="T1969" s="7">
        <f t="shared" si="336"/>
        <v>0</v>
      </c>
      <c r="U1969" s="7">
        <f t="shared" si="337"/>
        <v>0</v>
      </c>
      <c r="V1969" s="7">
        <f t="shared" si="338"/>
        <v>0</v>
      </c>
      <c r="W1969" s="7">
        <f t="shared" si="339"/>
        <v>0</v>
      </c>
      <c r="X1969" s="18">
        <f t="shared" si="340"/>
        <v>0</v>
      </c>
      <c r="Y1969" s="2"/>
      <c r="Z1969" s="2"/>
      <c r="AA1969" s="2"/>
      <c r="AB1969" s="2"/>
      <c r="AC1969" s="2"/>
      <c r="AD1969" s="2"/>
      <c r="AE1969" s="2"/>
      <c r="AF1969" s="2"/>
      <c r="AG1969" s="2"/>
      <c r="AH1969" s="2"/>
      <c r="AI1969" s="2"/>
      <c r="AJ1969" s="2"/>
      <c r="AK1969" s="2"/>
      <c r="AL1969" s="2"/>
      <c r="AM1969" s="2"/>
      <c r="AN1969" s="2"/>
      <c r="AO1969" s="2"/>
      <c r="AP1969" s="2"/>
      <c r="AQ1969" s="2"/>
      <c r="AR1969" s="2"/>
      <c r="AS1969" s="2"/>
      <c r="AT1969" s="2"/>
      <c r="AU1969" s="2"/>
      <c r="AV1969" s="2"/>
      <c r="AW1969" s="2"/>
      <c r="AX1969" s="2"/>
      <c r="AY1969" s="2"/>
      <c r="AZ1969" s="2"/>
      <c r="BA1969" s="2"/>
      <c r="BB1969" s="2"/>
      <c r="BC1969" s="2"/>
      <c r="BD1969" s="2"/>
      <c r="BE1969" s="2"/>
      <c r="BF1969" s="2"/>
      <c r="BG1969" s="2"/>
      <c r="BH1969" s="2"/>
      <c r="BI1969" s="2"/>
      <c r="BJ1969" s="2"/>
      <c r="BK1969" s="2"/>
      <c r="BL1969" s="2"/>
      <c r="BM1969" s="2"/>
      <c r="BN1969" s="2"/>
      <c r="BO1969" s="2"/>
      <c r="BP1969" s="2"/>
      <c r="BQ1969" s="2"/>
      <c r="BR1969" s="2"/>
      <c r="BS1969" s="2"/>
      <c r="BT1969" s="2"/>
      <c r="BU1969" s="2"/>
      <c r="BV1969" s="2"/>
      <c r="BW1969" s="2"/>
      <c r="BX1969" s="2"/>
      <c r="BY1969" s="2"/>
      <c r="BZ1969" s="2"/>
      <c r="CA1969" s="2"/>
      <c r="CB1969" s="2"/>
      <c r="CC1969" s="2"/>
      <c r="CD1969" s="2"/>
      <c r="CE1969" s="2"/>
      <c r="CF1969" s="2"/>
      <c r="CG1969" s="2"/>
      <c r="CH1969" s="2"/>
      <c r="CI1969" s="2"/>
      <c r="CJ1969" s="2"/>
      <c r="CK1969" s="2"/>
      <c r="CL1969" s="2"/>
      <c r="CM1969" s="2"/>
      <c r="CN1969" s="2"/>
      <c r="CO1969" s="2"/>
      <c r="CP1969" s="2"/>
      <c r="CQ1969" s="2"/>
      <c r="CR1969" s="2"/>
      <c r="CS1969" s="2"/>
      <c r="CT1969" s="2"/>
      <c r="CU1969" s="2"/>
      <c r="CV1969" s="2"/>
      <c r="CW1969" s="2"/>
      <c r="CX1969" s="2"/>
      <c r="CY1969" s="2"/>
      <c r="CZ1969" s="2"/>
      <c r="DA1969" s="2"/>
      <c r="DB1969" s="2"/>
      <c r="DC1969" s="2"/>
      <c r="DD1969" s="2"/>
      <c r="DE1969" s="2"/>
      <c r="DF1969" s="2"/>
      <c r="DG1969" s="2"/>
      <c r="DH1969" s="2"/>
      <c r="DI1969" s="2"/>
      <c r="DJ1969" s="2"/>
      <c r="DK1969" s="2"/>
      <c r="DL1969" s="2"/>
      <c r="DM1969" s="2"/>
      <c r="DN1969" s="2"/>
      <c r="DO1969" s="2"/>
      <c r="DP1969" s="2"/>
      <c r="DQ1969" s="2"/>
      <c r="DR1969" s="2"/>
      <c r="DS1969" s="2"/>
      <c r="DT1969" s="2"/>
      <c r="DU1969" s="2"/>
      <c r="DV1969" s="2"/>
      <c r="DW1969" s="2"/>
      <c r="DX1969" s="2"/>
      <c r="DY1969" s="2"/>
      <c r="DZ1969" s="2"/>
      <c r="EA1969" s="2"/>
      <c r="EB1969" s="2"/>
      <c r="EC1969" s="2"/>
      <c r="ED1969" s="2"/>
      <c r="EE1969" s="2"/>
      <c r="EF1969" s="2"/>
      <c r="EG1969" s="2"/>
      <c r="EH1969" s="2"/>
      <c r="EI1969" s="2"/>
      <c r="EJ1969" s="2"/>
      <c r="EK1969" s="2"/>
      <c r="EL1969" s="2"/>
      <c r="EM1969" s="2"/>
      <c r="EN1969" s="2"/>
      <c r="EO1969" s="2"/>
      <c r="EP1969" s="2"/>
      <c r="EQ1969" s="2"/>
      <c r="ER1969" s="2"/>
      <c r="ES1969" s="2"/>
      <c r="ET1969" s="2"/>
      <c r="EU1969" s="2"/>
      <c r="EV1969" s="2"/>
      <c r="EW1969" s="2"/>
      <c r="EX1969" s="2"/>
      <c r="EY1969" s="2"/>
      <c r="EZ1969" s="2"/>
      <c r="FA1969" s="2"/>
      <c r="FB1969" s="2"/>
      <c r="FC1969" s="2"/>
    </row>
    <row r="1970" spans="1:159" s="4" customFormat="1">
      <c r="A1970" s="50" t="s">
        <v>2304</v>
      </c>
      <c r="B1970" s="59" t="s">
        <v>2785</v>
      </c>
      <c r="C1970" s="61">
        <v>3247</v>
      </c>
      <c r="D1970" s="72" t="s">
        <v>1301</v>
      </c>
      <c r="E1970" s="78" t="str">
        <f>IFERROR(VLOOKUP($C1970,'2025-26 School Level AAFTE'!$C$2:$L$2349,9,FALSE), "No")</f>
        <v>No</v>
      </c>
      <c r="F1970" s="67">
        <f>IFERROR(VLOOKUP($C1970,'2025-26 School Level AAFTE'!$C$2:$J$2349,8,FALSE), 0)</f>
        <v>1935.5700000000002</v>
      </c>
      <c r="G1970" s="69">
        <f>IFERROR(IF(E1970= "yes",VLOOKUP(C1970,Summary!$B:$I,6,0),0),0)</f>
        <v>0</v>
      </c>
      <c r="H1970" s="68">
        <f t="shared" si="331"/>
        <v>0</v>
      </c>
      <c r="I1970" s="110">
        <f>VLOOKUP($A1970,'2026-27 Salary &amp; Benefits'!$A:$I,3,FALSE)</f>
        <v>1.1200000000000001</v>
      </c>
      <c r="J1970" s="110">
        <f>VLOOKUP($A1970,'2026-27 Salary &amp; Benefits'!$A:$I,4,FALSE)</f>
        <v>1.1200000000000001</v>
      </c>
      <c r="K1970" s="101">
        <f t="shared" si="332"/>
        <v>0</v>
      </c>
      <c r="L1970" s="100">
        <f t="shared" si="333"/>
        <v>0</v>
      </c>
      <c r="M1970" s="102">
        <f>'2026-27 Salary &amp; Benefits'!$E$6</f>
        <v>78209</v>
      </c>
      <c r="N1970" s="102">
        <f>'2026-27 Salary &amp; Benefits'!$F$6</f>
        <v>82248</v>
      </c>
      <c r="O1970" s="7">
        <f t="shared" si="334"/>
        <v>0</v>
      </c>
      <c r="P1970" s="7">
        <f t="shared" si="335"/>
        <v>0</v>
      </c>
      <c r="Q1970" s="7">
        <f>'2026-27 Salary &amp; Benefits'!G$6</f>
        <v>16817.759999999998</v>
      </c>
      <c r="R1970" s="103">
        <f>'2026-27 Salary &amp; Benefits'!H$6</f>
        <v>0.16020000000000001</v>
      </c>
      <c r="S1970" s="103">
        <f>'2026-27 Salary &amp; Benefits'!I$6</f>
        <v>0.15390000000000001</v>
      </c>
      <c r="T1970" s="7">
        <f t="shared" si="336"/>
        <v>0</v>
      </c>
      <c r="U1970" s="7">
        <f t="shared" si="337"/>
        <v>0</v>
      </c>
      <c r="V1970" s="7">
        <f t="shared" si="338"/>
        <v>0</v>
      </c>
      <c r="W1970" s="7">
        <f t="shared" si="339"/>
        <v>0</v>
      </c>
      <c r="X1970" s="18">
        <f t="shared" si="340"/>
        <v>0</v>
      </c>
      <c r="Y1970" s="2"/>
      <c r="Z1970" s="2"/>
      <c r="AA1970" s="2"/>
      <c r="AB1970" s="2"/>
      <c r="AC1970" s="2"/>
      <c r="AD1970" s="2"/>
      <c r="AE1970" s="2"/>
      <c r="AF1970" s="2"/>
      <c r="AG1970" s="2"/>
      <c r="AH1970" s="2"/>
      <c r="AI1970" s="2"/>
      <c r="AJ1970" s="2"/>
      <c r="AK1970" s="2"/>
      <c r="AL1970" s="2"/>
      <c r="AM1970" s="2"/>
      <c r="AN1970" s="2"/>
      <c r="AO1970" s="2"/>
      <c r="AP1970" s="2"/>
      <c r="AQ1970" s="2"/>
      <c r="AR1970" s="2"/>
      <c r="AS1970" s="2"/>
      <c r="AT1970" s="2"/>
      <c r="AU1970" s="2"/>
      <c r="AV1970" s="2"/>
      <c r="AW1970" s="2"/>
      <c r="AX1970" s="2"/>
      <c r="AY1970" s="2"/>
      <c r="AZ1970" s="2"/>
      <c r="BA1970" s="2"/>
      <c r="BB1970" s="2"/>
      <c r="BC1970" s="2"/>
      <c r="BD1970" s="2"/>
      <c r="BE1970" s="2"/>
      <c r="BF1970" s="2"/>
      <c r="BG1970" s="2"/>
      <c r="BH1970" s="2"/>
      <c r="BI1970" s="2"/>
      <c r="BJ1970" s="2"/>
      <c r="BK1970" s="2"/>
      <c r="BL1970" s="2"/>
      <c r="BM1970" s="2"/>
      <c r="BN1970" s="2"/>
      <c r="BO1970" s="2"/>
      <c r="BP1970" s="2"/>
      <c r="BQ1970" s="2"/>
      <c r="BR1970" s="2"/>
      <c r="BS1970" s="2"/>
      <c r="BT1970" s="2"/>
      <c r="BU1970" s="2"/>
      <c r="BV1970" s="2"/>
      <c r="BW1970" s="2"/>
      <c r="BX1970" s="2"/>
      <c r="BY1970" s="2"/>
      <c r="BZ1970" s="2"/>
      <c r="CA1970" s="2"/>
      <c r="CB1970" s="2"/>
      <c r="CC1970" s="2"/>
      <c r="CD1970" s="2"/>
      <c r="CE1970" s="2"/>
      <c r="CF1970" s="2"/>
      <c r="CG1970" s="2"/>
      <c r="CH1970" s="2"/>
      <c r="CI1970" s="2"/>
      <c r="CJ1970" s="2"/>
      <c r="CK1970" s="2"/>
      <c r="CL1970" s="2"/>
      <c r="CM1970" s="2"/>
      <c r="CN1970" s="2"/>
      <c r="CO1970" s="2"/>
      <c r="CP1970" s="2"/>
      <c r="CQ1970" s="2"/>
      <c r="CR1970" s="2"/>
      <c r="CS1970" s="2"/>
      <c r="CT1970" s="2"/>
      <c r="CU1970" s="2"/>
      <c r="CV1970" s="2"/>
      <c r="CW1970" s="2"/>
      <c r="CX1970" s="2"/>
      <c r="CY1970" s="2"/>
      <c r="CZ1970" s="2"/>
      <c r="DA1970" s="2"/>
      <c r="DB1970" s="2"/>
      <c r="DC1970" s="2"/>
      <c r="DD1970" s="2"/>
      <c r="DE1970" s="2"/>
      <c r="DF1970" s="2"/>
      <c r="DG1970" s="2"/>
      <c r="DH1970" s="2"/>
      <c r="DI1970" s="2"/>
      <c r="DJ1970" s="2"/>
      <c r="DK1970" s="2"/>
      <c r="DL1970" s="2"/>
      <c r="DM1970" s="2"/>
      <c r="DN1970" s="2"/>
      <c r="DO1970" s="2"/>
      <c r="DP1970" s="2"/>
      <c r="DQ1970" s="2"/>
      <c r="DR1970" s="2"/>
      <c r="DS1970" s="2"/>
      <c r="DT1970" s="2"/>
      <c r="DU1970" s="2"/>
      <c r="DV1970" s="2"/>
      <c r="DW1970" s="2"/>
      <c r="DX1970" s="2"/>
      <c r="DY1970" s="2"/>
      <c r="DZ1970" s="2"/>
      <c r="EA1970" s="2"/>
      <c r="EB1970" s="2"/>
      <c r="EC1970" s="2"/>
      <c r="ED1970" s="2"/>
      <c r="EE1970" s="2"/>
      <c r="EF1970" s="2"/>
      <c r="EG1970" s="2"/>
      <c r="EH1970" s="2"/>
      <c r="EI1970" s="2"/>
      <c r="EJ1970" s="2"/>
      <c r="EK1970" s="2"/>
      <c r="EL1970" s="2"/>
      <c r="EM1970" s="2"/>
      <c r="EN1970" s="2"/>
      <c r="EO1970" s="2"/>
      <c r="EP1970" s="2"/>
      <c r="EQ1970" s="2"/>
      <c r="ER1970" s="2"/>
      <c r="ES1970" s="2"/>
      <c r="ET1970" s="2"/>
      <c r="EU1970" s="2"/>
      <c r="EV1970" s="2"/>
      <c r="EW1970" s="2"/>
      <c r="EX1970" s="2"/>
      <c r="EY1970" s="2"/>
      <c r="EZ1970" s="2"/>
      <c r="FA1970" s="2"/>
      <c r="FB1970" s="2"/>
      <c r="FC1970" s="2"/>
    </row>
    <row r="1971" spans="1:159" s="4" customFormat="1">
      <c r="A1971" s="50" t="s">
        <v>2304</v>
      </c>
      <c r="B1971" s="59" t="s">
        <v>2785</v>
      </c>
      <c r="C1971" s="60">
        <v>3499</v>
      </c>
      <c r="D1971" s="59" t="s">
        <v>1304</v>
      </c>
      <c r="E1971" s="78" t="str">
        <f>IFERROR(VLOOKUP($C1971,'2025-26 School Level AAFTE'!$C$2:$L$2349,9,FALSE), "No")</f>
        <v>No</v>
      </c>
      <c r="F1971" s="67">
        <f>IFERROR(VLOOKUP($C1971,'2025-26 School Level AAFTE'!$C$2:$J$2349,8,FALSE), 0)</f>
        <v>676.21</v>
      </c>
      <c r="G1971" s="69">
        <f>IFERROR(IF(E1971= "yes",VLOOKUP(C1971,Summary!$B:$I,6,0),0),0)</f>
        <v>0</v>
      </c>
      <c r="H1971" s="68">
        <f t="shared" si="331"/>
        <v>0</v>
      </c>
      <c r="I1971" s="110">
        <f>VLOOKUP($A1971,'2026-27 Salary &amp; Benefits'!$A:$I,3,FALSE)</f>
        <v>1.1200000000000001</v>
      </c>
      <c r="J1971" s="110">
        <f>VLOOKUP($A1971,'2026-27 Salary &amp; Benefits'!$A:$I,4,FALSE)</f>
        <v>1.1200000000000001</v>
      </c>
      <c r="K1971" s="101">
        <f t="shared" si="332"/>
        <v>0</v>
      </c>
      <c r="L1971" s="100">
        <f t="shared" si="333"/>
        <v>0</v>
      </c>
      <c r="M1971" s="102">
        <f>'2026-27 Salary &amp; Benefits'!$E$6</f>
        <v>78209</v>
      </c>
      <c r="N1971" s="102">
        <f>'2026-27 Salary &amp; Benefits'!$F$6</f>
        <v>82248</v>
      </c>
      <c r="O1971" s="7">
        <f t="shared" si="334"/>
        <v>0</v>
      </c>
      <c r="P1971" s="7">
        <f t="shared" si="335"/>
        <v>0</v>
      </c>
      <c r="Q1971" s="7">
        <f>'2026-27 Salary &amp; Benefits'!G$6</f>
        <v>16817.759999999998</v>
      </c>
      <c r="R1971" s="103">
        <f>'2026-27 Salary &amp; Benefits'!H$6</f>
        <v>0.16020000000000001</v>
      </c>
      <c r="S1971" s="103">
        <f>'2026-27 Salary &amp; Benefits'!I$6</f>
        <v>0.15390000000000001</v>
      </c>
      <c r="T1971" s="7">
        <f t="shared" si="336"/>
        <v>0</v>
      </c>
      <c r="U1971" s="7">
        <f t="shared" si="337"/>
        <v>0</v>
      </c>
      <c r="V1971" s="7">
        <f t="shared" si="338"/>
        <v>0</v>
      </c>
      <c r="W1971" s="7">
        <f t="shared" si="339"/>
        <v>0</v>
      </c>
      <c r="X1971" s="18">
        <f t="shared" si="340"/>
        <v>0</v>
      </c>
      <c r="Y1971" s="2"/>
      <c r="Z1971" s="2"/>
      <c r="AA1971" s="2"/>
      <c r="AB1971" s="2"/>
      <c r="AC1971" s="2"/>
      <c r="AD1971" s="2"/>
      <c r="AE1971" s="2"/>
      <c r="AF1971" s="2"/>
      <c r="AG1971" s="2"/>
      <c r="AH1971" s="2"/>
      <c r="AI1971" s="2"/>
      <c r="AJ1971" s="2"/>
      <c r="AK1971" s="2"/>
      <c r="AL1971" s="2"/>
      <c r="AM1971" s="2"/>
      <c r="AN1971" s="2"/>
      <c r="AO1971" s="2"/>
      <c r="AP1971" s="2"/>
      <c r="AQ1971" s="2"/>
      <c r="AR1971" s="2"/>
      <c r="AS1971" s="2"/>
      <c r="AT1971" s="2"/>
      <c r="AU1971" s="2"/>
      <c r="AV1971" s="2"/>
      <c r="AW1971" s="2"/>
      <c r="AX1971" s="2"/>
      <c r="AY1971" s="2"/>
      <c r="AZ1971" s="2"/>
      <c r="BA1971" s="2"/>
      <c r="BB1971" s="2"/>
      <c r="BC1971" s="2"/>
      <c r="BD1971" s="2"/>
      <c r="BE1971" s="2"/>
      <c r="BF1971" s="2"/>
      <c r="BG1971" s="2"/>
      <c r="BH1971" s="2"/>
      <c r="BI1971" s="2"/>
      <c r="BJ1971" s="2"/>
      <c r="BK1971" s="2"/>
      <c r="BL1971" s="2"/>
      <c r="BM1971" s="2"/>
      <c r="BN1971" s="2"/>
      <c r="BO1971" s="2"/>
      <c r="BP1971" s="2"/>
      <c r="BQ1971" s="2"/>
      <c r="BR1971" s="2"/>
      <c r="BS1971" s="2"/>
      <c r="BT1971" s="2"/>
      <c r="BU1971" s="2"/>
      <c r="BV1971" s="2"/>
      <c r="BW1971" s="2"/>
      <c r="BX1971" s="2"/>
      <c r="BY1971" s="2"/>
      <c r="BZ1971" s="2"/>
      <c r="CA1971" s="2"/>
      <c r="CB1971" s="2"/>
      <c r="CC1971" s="2"/>
      <c r="CD1971" s="2"/>
      <c r="CE1971" s="2"/>
      <c r="CF1971" s="2"/>
      <c r="CG1971" s="2"/>
      <c r="CH1971" s="2"/>
      <c r="CI1971" s="2"/>
      <c r="CJ1971" s="2"/>
      <c r="CK1971" s="2"/>
      <c r="CL1971" s="2"/>
      <c r="CM1971" s="2"/>
      <c r="CN1971" s="2"/>
      <c r="CO1971" s="2"/>
      <c r="CP1971" s="2"/>
      <c r="CQ1971" s="2"/>
      <c r="CR1971" s="2"/>
      <c r="CS1971" s="2"/>
      <c r="CT1971" s="2"/>
      <c r="CU1971" s="2"/>
      <c r="CV1971" s="2"/>
      <c r="CW1971" s="2"/>
      <c r="CX1971" s="2"/>
      <c r="CY1971" s="2"/>
      <c r="CZ1971" s="2"/>
      <c r="DA1971" s="2"/>
      <c r="DB1971" s="2"/>
      <c r="DC1971" s="2"/>
      <c r="DD1971" s="2"/>
      <c r="DE1971" s="2"/>
      <c r="DF1971" s="2"/>
      <c r="DG1971" s="2"/>
      <c r="DH1971" s="2"/>
      <c r="DI1971" s="2"/>
      <c r="DJ1971" s="2"/>
      <c r="DK1971" s="2"/>
      <c r="DL1971" s="2"/>
      <c r="DM1971" s="2"/>
      <c r="DN1971" s="2"/>
      <c r="DO1971" s="2"/>
      <c r="DP1971" s="2"/>
      <c r="DQ1971" s="2"/>
      <c r="DR1971" s="2"/>
      <c r="DS1971" s="2"/>
      <c r="DT1971" s="2"/>
      <c r="DU1971" s="2"/>
      <c r="DV1971" s="2"/>
      <c r="DW1971" s="2"/>
      <c r="DX1971" s="2"/>
      <c r="DY1971" s="2"/>
      <c r="DZ1971" s="2"/>
      <c r="EA1971" s="2"/>
      <c r="EB1971" s="2"/>
      <c r="EC1971" s="2"/>
      <c r="ED1971" s="2"/>
      <c r="EE1971" s="2"/>
      <c r="EF1971" s="2"/>
      <c r="EG1971" s="2"/>
      <c r="EH1971" s="2"/>
      <c r="EI1971" s="2"/>
      <c r="EJ1971" s="2"/>
      <c r="EK1971" s="2"/>
      <c r="EL1971" s="2"/>
      <c r="EM1971" s="2"/>
      <c r="EN1971" s="2"/>
      <c r="EO1971" s="2"/>
      <c r="EP1971" s="2"/>
      <c r="EQ1971" s="2"/>
      <c r="ER1971" s="2"/>
      <c r="ES1971" s="2"/>
      <c r="ET1971" s="2"/>
      <c r="EU1971" s="2"/>
      <c r="EV1971" s="2"/>
      <c r="EW1971" s="2"/>
      <c r="EX1971" s="2"/>
      <c r="EY1971" s="2"/>
      <c r="EZ1971" s="2"/>
      <c r="FA1971" s="2"/>
      <c r="FB1971" s="2"/>
      <c r="FC1971" s="2"/>
    </row>
    <row r="1972" spans="1:159" s="4" customFormat="1">
      <c r="A1972" s="50" t="s">
        <v>2304</v>
      </c>
      <c r="B1972" s="59" t="s">
        <v>2785</v>
      </c>
      <c r="C1972" s="60">
        <v>5524</v>
      </c>
      <c r="D1972" s="59" t="s">
        <v>2951</v>
      </c>
      <c r="E1972" s="78" t="str">
        <f>IFERROR(VLOOKUP($C1972,'2025-26 School Level AAFTE'!$C$2:$L$2349,9,FALSE), "No")</f>
        <v>No</v>
      </c>
      <c r="F1972" s="67">
        <f>IFERROR(VLOOKUP($C1972,'2025-26 School Level AAFTE'!$C$2:$J$2349,8,FALSE), 0)</f>
        <v>514.83000000000004</v>
      </c>
      <c r="G1972" s="69">
        <f>IFERROR(IF(E1972= "yes",VLOOKUP(C1972,Summary!$B:$I,6,0),0),0)</f>
        <v>0</v>
      </c>
      <c r="H1972" s="68">
        <f t="shared" si="331"/>
        <v>0</v>
      </c>
      <c r="I1972" s="110">
        <f>VLOOKUP($A1972,'2026-27 Salary &amp; Benefits'!$A:$I,3,FALSE)</f>
        <v>1.1200000000000001</v>
      </c>
      <c r="J1972" s="110">
        <f>VLOOKUP($A1972,'2026-27 Salary &amp; Benefits'!$A:$I,4,FALSE)</f>
        <v>1.1200000000000001</v>
      </c>
      <c r="K1972" s="101">
        <f t="shared" si="332"/>
        <v>0</v>
      </c>
      <c r="L1972" s="100">
        <f t="shared" si="333"/>
        <v>0</v>
      </c>
      <c r="M1972" s="102">
        <f>'2026-27 Salary &amp; Benefits'!$E$6</f>
        <v>78209</v>
      </c>
      <c r="N1972" s="102">
        <f>'2026-27 Salary &amp; Benefits'!$F$6</f>
        <v>82248</v>
      </c>
      <c r="O1972" s="7">
        <f t="shared" si="334"/>
        <v>0</v>
      </c>
      <c r="P1972" s="7">
        <f t="shared" si="335"/>
        <v>0</v>
      </c>
      <c r="Q1972" s="7">
        <f>'2026-27 Salary &amp; Benefits'!G$6</f>
        <v>16817.759999999998</v>
      </c>
      <c r="R1972" s="103">
        <f>'2026-27 Salary &amp; Benefits'!H$6</f>
        <v>0.16020000000000001</v>
      </c>
      <c r="S1972" s="103">
        <f>'2026-27 Salary &amp; Benefits'!I$6</f>
        <v>0.15390000000000001</v>
      </c>
      <c r="T1972" s="7">
        <f t="shared" si="336"/>
        <v>0</v>
      </c>
      <c r="U1972" s="7">
        <f t="shared" si="337"/>
        <v>0</v>
      </c>
      <c r="V1972" s="7">
        <f t="shared" si="338"/>
        <v>0</v>
      </c>
      <c r="W1972" s="7">
        <f t="shared" si="339"/>
        <v>0</v>
      </c>
      <c r="X1972" s="18">
        <f t="shared" si="340"/>
        <v>0</v>
      </c>
      <c r="Y1972" s="2"/>
      <c r="Z1972" s="2"/>
      <c r="AA1972" s="2"/>
      <c r="AB1972" s="2"/>
      <c r="AC1972" s="2"/>
      <c r="AD1972" s="2"/>
      <c r="AE1972" s="2"/>
      <c r="AF1972" s="2"/>
      <c r="AG1972" s="2"/>
      <c r="AH1972" s="2"/>
      <c r="AI1972" s="2"/>
      <c r="AJ1972" s="2"/>
      <c r="AK1972" s="2"/>
      <c r="AL1972" s="2"/>
      <c r="AM1972" s="2"/>
      <c r="AN1972" s="2"/>
      <c r="AO1972" s="2"/>
      <c r="AP1972" s="2"/>
      <c r="AQ1972" s="2"/>
      <c r="AR1972" s="2"/>
      <c r="AS1972" s="2"/>
      <c r="AT1972" s="2"/>
      <c r="AU1972" s="2"/>
      <c r="AV1972" s="2"/>
      <c r="AW1972" s="2"/>
      <c r="AX1972" s="2"/>
      <c r="AY1972" s="2"/>
      <c r="AZ1972" s="2"/>
      <c r="BA1972" s="2"/>
      <c r="BB1972" s="2"/>
      <c r="BC1972" s="2"/>
      <c r="BD1972" s="2"/>
      <c r="BE1972" s="2"/>
      <c r="BF1972" s="2"/>
      <c r="BG1972" s="2"/>
      <c r="BH1972" s="2"/>
      <c r="BI1972" s="2"/>
      <c r="BJ1972" s="2"/>
      <c r="BK1972" s="2"/>
      <c r="BL1972" s="2"/>
      <c r="BM1972" s="2"/>
      <c r="BN1972" s="2"/>
      <c r="BO1972" s="2"/>
      <c r="BP1972" s="2"/>
      <c r="BQ1972" s="2"/>
      <c r="BR1972" s="2"/>
      <c r="BS1972" s="2"/>
      <c r="BT1972" s="2"/>
      <c r="BU1972" s="2"/>
      <c r="BV1972" s="2"/>
      <c r="BW1972" s="2"/>
      <c r="BX1972" s="2"/>
      <c r="BY1972" s="2"/>
      <c r="BZ1972" s="2"/>
      <c r="CA1972" s="2"/>
      <c r="CB1972" s="2"/>
      <c r="CC1972" s="2"/>
      <c r="CD1972" s="2"/>
      <c r="CE1972" s="2"/>
      <c r="CF1972" s="2"/>
      <c r="CG1972" s="2"/>
      <c r="CH1972" s="2"/>
      <c r="CI1972" s="2"/>
      <c r="CJ1972" s="2"/>
      <c r="CK1972" s="2"/>
      <c r="CL1972" s="2"/>
      <c r="CM1972" s="2"/>
      <c r="CN1972" s="2"/>
      <c r="CO1972" s="2"/>
      <c r="CP1972" s="2"/>
      <c r="CQ1972" s="2"/>
      <c r="CR1972" s="2"/>
      <c r="CS1972" s="2"/>
      <c r="CT1972" s="2"/>
      <c r="CU1972" s="2"/>
      <c r="CV1972" s="2"/>
      <c r="CW1972" s="2"/>
      <c r="CX1972" s="2"/>
      <c r="CY1972" s="2"/>
      <c r="CZ1972" s="2"/>
      <c r="DA1972" s="2"/>
      <c r="DB1972" s="2"/>
      <c r="DC1972" s="2"/>
      <c r="DD1972" s="2"/>
      <c r="DE1972" s="2"/>
      <c r="DF1972" s="2"/>
      <c r="DG1972" s="2"/>
      <c r="DH1972" s="2"/>
      <c r="DI1972" s="2"/>
      <c r="DJ1972" s="2"/>
      <c r="DK1972" s="2"/>
      <c r="DL1972" s="2"/>
      <c r="DM1972" s="2"/>
      <c r="DN1972" s="2"/>
      <c r="DO1972" s="2"/>
      <c r="DP1972" s="2"/>
      <c r="DQ1972" s="2"/>
      <c r="DR1972" s="2"/>
      <c r="DS1972" s="2"/>
      <c r="DT1972" s="2"/>
      <c r="DU1972" s="2"/>
      <c r="DV1972" s="2"/>
      <c r="DW1972" s="2"/>
      <c r="DX1972" s="2"/>
      <c r="DY1972" s="2"/>
      <c r="DZ1972" s="2"/>
      <c r="EA1972" s="2"/>
      <c r="EB1972" s="2"/>
      <c r="EC1972" s="2"/>
      <c r="ED1972" s="2"/>
      <c r="EE1972" s="2"/>
      <c r="EF1972" s="2"/>
      <c r="EG1972" s="2"/>
      <c r="EH1972" s="2"/>
      <c r="EI1972" s="2"/>
      <c r="EJ1972" s="2"/>
      <c r="EK1972" s="2"/>
      <c r="EL1972" s="2"/>
      <c r="EM1972" s="2"/>
      <c r="EN1972" s="2"/>
      <c r="EO1972" s="2"/>
      <c r="EP1972" s="2"/>
      <c r="EQ1972" s="2"/>
      <c r="ER1972" s="2"/>
      <c r="ES1972" s="2"/>
      <c r="ET1972" s="2"/>
      <c r="EU1972" s="2"/>
      <c r="EV1972" s="2"/>
      <c r="EW1972" s="2"/>
      <c r="EX1972" s="2"/>
      <c r="EY1972" s="2"/>
      <c r="EZ1972" s="2"/>
      <c r="FA1972" s="2"/>
      <c r="FB1972" s="2"/>
      <c r="FC1972" s="2"/>
    </row>
    <row r="1973" spans="1:159" s="4" customFormat="1">
      <c r="A1973" s="50" t="s">
        <v>2304</v>
      </c>
      <c r="B1973" s="59" t="s">
        <v>2785</v>
      </c>
      <c r="C1973" s="60">
        <v>4166</v>
      </c>
      <c r="D1973" s="59" t="s">
        <v>1306</v>
      </c>
      <c r="E1973" s="78" t="str">
        <f>IFERROR(VLOOKUP($C1973,'2025-26 School Level AAFTE'!$C$2:$L$2349,9,FALSE), "No")</f>
        <v>No</v>
      </c>
      <c r="F1973" s="67">
        <f>IFERROR(VLOOKUP($C1973,'2025-26 School Level AAFTE'!$C$2:$J$2349,8,FALSE), 0)</f>
        <v>499.92</v>
      </c>
      <c r="G1973" s="69">
        <f>IFERROR(IF(E1973= "yes",VLOOKUP(C1973,Summary!$B:$I,6,0),0),0)</f>
        <v>0</v>
      </c>
      <c r="H1973" s="68">
        <f t="shared" si="331"/>
        <v>0</v>
      </c>
      <c r="I1973" s="110">
        <f>VLOOKUP($A1973,'2026-27 Salary &amp; Benefits'!$A:$I,3,FALSE)</f>
        <v>1.1200000000000001</v>
      </c>
      <c r="J1973" s="110">
        <f>VLOOKUP($A1973,'2026-27 Salary &amp; Benefits'!$A:$I,4,FALSE)</f>
        <v>1.1200000000000001</v>
      </c>
      <c r="K1973" s="101">
        <f t="shared" si="332"/>
        <v>0</v>
      </c>
      <c r="L1973" s="100">
        <f t="shared" si="333"/>
        <v>0</v>
      </c>
      <c r="M1973" s="102">
        <f>'2026-27 Salary &amp; Benefits'!$E$6</f>
        <v>78209</v>
      </c>
      <c r="N1973" s="102">
        <f>'2026-27 Salary &amp; Benefits'!$F$6</f>
        <v>82248</v>
      </c>
      <c r="O1973" s="7">
        <f t="shared" si="334"/>
        <v>0</v>
      </c>
      <c r="P1973" s="7">
        <f t="shared" si="335"/>
        <v>0</v>
      </c>
      <c r="Q1973" s="7">
        <f>'2026-27 Salary &amp; Benefits'!G$6</f>
        <v>16817.759999999998</v>
      </c>
      <c r="R1973" s="103">
        <f>'2026-27 Salary &amp; Benefits'!H$6</f>
        <v>0.16020000000000001</v>
      </c>
      <c r="S1973" s="103">
        <f>'2026-27 Salary &amp; Benefits'!I$6</f>
        <v>0.15390000000000001</v>
      </c>
      <c r="T1973" s="7">
        <f t="shared" si="336"/>
        <v>0</v>
      </c>
      <c r="U1973" s="7">
        <f t="shared" si="337"/>
        <v>0</v>
      </c>
      <c r="V1973" s="7">
        <f t="shared" si="338"/>
        <v>0</v>
      </c>
      <c r="W1973" s="7">
        <f t="shared" si="339"/>
        <v>0</v>
      </c>
      <c r="X1973" s="18">
        <f t="shared" si="340"/>
        <v>0</v>
      </c>
      <c r="Y1973" s="2"/>
      <c r="Z1973" s="2"/>
      <c r="AA1973" s="2"/>
      <c r="AB1973" s="2"/>
      <c r="AC1973" s="2"/>
      <c r="AD1973" s="2"/>
      <c r="AE1973" s="2"/>
      <c r="AF1973" s="2"/>
      <c r="AG1973" s="2"/>
      <c r="AH1973" s="2"/>
      <c r="AI1973" s="2"/>
      <c r="AJ1973" s="2"/>
      <c r="AK1973" s="2"/>
      <c r="AL1973" s="2"/>
      <c r="AM1973" s="2"/>
      <c r="AN1973" s="2"/>
      <c r="AO1973" s="2"/>
      <c r="AP1973" s="2"/>
      <c r="AQ1973" s="2"/>
      <c r="AR1973" s="2"/>
      <c r="AS1973" s="2"/>
      <c r="AT1973" s="2"/>
      <c r="AU1973" s="2"/>
      <c r="AV1973" s="2"/>
      <c r="AW1973" s="2"/>
      <c r="AX1973" s="2"/>
      <c r="AY1973" s="2"/>
      <c r="AZ1973" s="2"/>
      <c r="BA1973" s="2"/>
      <c r="BB1973" s="2"/>
      <c r="BC1973" s="2"/>
      <c r="BD1973" s="2"/>
      <c r="BE1973" s="2"/>
      <c r="BF1973" s="2"/>
      <c r="BG1973" s="2"/>
      <c r="BH1973" s="2"/>
      <c r="BI1973" s="2"/>
      <c r="BJ1973" s="2"/>
      <c r="BK1973" s="2"/>
      <c r="BL1973" s="2"/>
      <c r="BM1973" s="2"/>
      <c r="BN1973" s="2"/>
      <c r="BO1973" s="2"/>
      <c r="BP1973" s="2"/>
      <c r="BQ1973" s="2"/>
      <c r="BR1973" s="2"/>
      <c r="BS1973" s="2"/>
      <c r="BT1973" s="2"/>
      <c r="BU1973" s="2"/>
      <c r="BV1973" s="2"/>
      <c r="BW1973" s="2"/>
      <c r="BX1973" s="2"/>
      <c r="BY1973" s="2"/>
      <c r="BZ1973" s="2"/>
      <c r="CA1973" s="2"/>
      <c r="CB1973" s="2"/>
      <c r="CC1973" s="2"/>
      <c r="CD1973" s="2"/>
      <c r="CE1973" s="2"/>
      <c r="CF1973" s="2"/>
      <c r="CG1973" s="2"/>
      <c r="CH1973" s="2"/>
      <c r="CI1973" s="2"/>
      <c r="CJ1973" s="2"/>
      <c r="CK1973" s="2"/>
      <c r="CL1973" s="2"/>
      <c r="CM1973" s="2"/>
      <c r="CN1973" s="2"/>
      <c r="CO1973" s="2"/>
      <c r="CP1973" s="2"/>
      <c r="CQ1973" s="2"/>
      <c r="CR1973" s="2"/>
      <c r="CS1973" s="2"/>
      <c r="CT1973" s="2"/>
      <c r="CU1973" s="2"/>
      <c r="CV1973" s="2"/>
      <c r="CW1973" s="2"/>
      <c r="CX1973" s="2"/>
      <c r="CY1973" s="2"/>
      <c r="CZ1973" s="2"/>
      <c r="DA1973" s="2"/>
      <c r="DB1973" s="2"/>
      <c r="DC1973" s="2"/>
      <c r="DD1973" s="2"/>
      <c r="DE1973" s="2"/>
      <c r="DF1973" s="2"/>
      <c r="DG1973" s="2"/>
      <c r="DH1973" s="2"/>
      <c r="DI1973" s="2"/>
      <c r="DJ1973" s="2"/>
      <c r="DK1973" s="2"/>
      <c r="DL1973" s="2"/>
      <c r="DM1973" s="2"/>
      <c r="DN1973" s="2"/>
      <c r="DO1973" s="2"/>
      <c r="DP1973" s="2"/>
      <c r="DQ1973" s="2"/>
      <c r="DR1973" s="2"/>
      <c r="DS1973" s="2"/>
      <c r="DT1973" s="2"/>
      <c r="DU1973" s="2"/>
      <c r="DV1973" s="2"/>
      <c r="DW1973" s="2"/>
      <c r="DX1973" s="2"/>
      <c r="DY1973" s="2"/>
      <c r="DZ1973" s="2"/>
      <c r="EA1973" s="2"/>
      <c r="EB1973" s="2"/>
      <c r="EC1973" s="2"/>
      <c r="ED1973" s="2"/>
      <c r="EE1973" s="2"/>
      <c r="EF1973" s="2"/>
      <c r="EG1973" s="2"/>
      <c r="EH1973" s="2"/>
      <c r="EI1973" s="2"/>
      <c r="EJ1973" s="2"/>
      <c r="EK1973" s="2"/>
      <c r="EL1973" s="2"/>
      <c r="EM1973" s="2"/>
      <c r="EN1973" s="2"/>
      <c r="EO1973" s="2"/>
      <c r="EP1973" s="2"/>
      <c r="EQ1973" s="2"/>
      <c r="ER1973" s="2"/>
      <c r="ES1973" s="2"/>
      <c r="ET1973" s="2"/>
      <c r="EU1973" s="2"/>
      <c r="EV1973" s="2"/>
      <c r="EW1973" s="2"/>
      <c r="EX1973" s="2"/>
      <c r="EY1973" s="2"/>
      <c r="EZ1973" s="2"/>
      <c r="FA1973" s="2"/>
      <c r="FB1973" s="2"/>
      <c r="FC1973" s="2"/>
    </row>
    <row r="1974" spans="1:159" s="4" customFormat="1">
      <c r="A1974" s="50" t="s">
        <v>2415</v>
      </c>
      <c r="B1974" s="59" t="s">
        <v>2786</v>
      </c>
      <c r="C1974" s="60">
        <v>4000</v>
      </c>
      <c r="D1974" s="59" t="s">
        <v>2083</v>
      </c>
      <c r="E1974" s="78" t="str">
        <f>IFERROR(VLOOKUP($C1974,'2025-26 School Level AAFTE'!$C$2:$L$2349,9,FALSE), "No")</f>
        <v>Yes</v>
      </c>
      <c r="F1974" s="67">
        <f>IFERROR(VLOOKUP($C1974,'2025-26 School Level AAFTE'!$C$2:$J$2349,8,FALSE), 0)</f>
        <v>534.15</v>
      </c>
      <c r="G1974" s="69">
        <f>IFERROR(IF(E1974= "yes",VLOOKUP(C1974,Summary!$B:$I,6,0),0),0)</f>
        <v>0</v>
      </c>
      <c r="H1974" s="68">
        <f t="shared" si="331"/>
        <v>534.15</v>
      </c>
      <c r="I1974" s="110">
        <f>VLOOKUP($A1974,'2026-27 Salary &amp; Benefits'!$A:$I,3,FALSE)</f>
        <v>1</v>
      </c>
      <c r="J1974" s="110">
        <f>VLOOKUP($A1974,'2026-27 Salary &amp; Benefits'!$A:$I,4,FALSE)</f>
        <v>1</v>
      </c>
      <c r="K1974" s="101">
        <f t="shared" si="332"/>
        <v>534.15</v>
      </c>
      <c r="L1974" s="100">
        <f t="shared" si="333"/>
        <v>1.5669999999999999</v>
      </c>
      <c r="M1974" s="102">
        <f>'2026-27 Salary &amp; Benefits'!$E$6</f>
        <v>78209</v>
      </c>
      <c r="N1974" s="102">
        <f>'2026-27 Salary &amp; Benefits'!$F$6</f>
        <v>82248</v>
      </c>
      <c r="O1974" s="7">
        <f t="shared" si="334"/>
        <v>122553.5</v>
      </c>
      <c r="P1974" s="7">
        <f t="shared" si="335"/>
        <v>6329.1199999999953</v>
      </c>
      <c r="Q1974" s="7">
        <f>'2026-27 Salary &amp; Benefits'!G$6</f>
        <v>16817.759999999998</v>
      </c>
      <c r="R1974" s="103">
        <f>'2026-27 Salary &amp; Benefits'!H$6</f>
        <v>0.16020000000000001</v>
      </c>
      <c r="S1974" s="103">
        <f>'2026-27 Salary &amp; Benefits'!I$6</f>
        <v>0.15390000000000001</v>
      </c>
      <c r="T1974" s="7">
        <f t="shared" si="336"/>
        <v>46960.55</v>
      </c>
      <c r="U1974" s="7">
        <f t="shared" si="337"/>
        <v>2148.04</v>
      </c>
      <c r="V1974" s="7">
        <f t="shared" si="338"/>
        <v>330.58</v>
      </c>
      <c r="W1974" s="7">
        <f t="shared" si="339"/>
        <v>2478.62</v>
      </c>
      <c r="X1974" s="18">
        <f t="shared" si="340"/>
        <v>178321.78999999998</v>
      </c>
      <c r="Y1974" s="2"/>
      <c r="Z1974" s="2"/>
      <c r="AA1974" s="2"/>
      <c r="AB1974" s="2"/>
      <c r="AC1974" s="2"/>
      <c r="AD1974" s="2"/>
      <c r="AE1974" s="2"/>
      <c r="AF1974" s="2"/>
      <c r="AG1974" s="2"/>
      <c r="AH1974" s="2"/>
      <c r="AI1974" s="2"/>
      <c r="AJ1974" s="2"/>
      <c r="AK1974" s="2"/>
      <c r="AL1974" s="2"/>
      <c r="AM1974" s="2"/>
      <c r="AN1974" s="2"/>
      <c r="AO1974" s="2"/>
      <c r="AP1974" s="2"/>
      <c r="AQ1974" s="2"/>
      <c r="AR1974" s="2"/>
      <c r="AS1974" s="2"/>
      <c r="AT1974" s="2"/>
      <c r="AU1974" s="2"/>
      <c r="AV1974" s="2"/>
      <c r="AW1974" s="2"/>
      <c r="AX1974" s="2"/>
      <c r="AY1974" s="2"/>
      <c r="AZ1974" s="2"/>
      <c r="BA1974" s="2"/>
      <c r="BB1974" s="2"/>
      <c r="BC1974" s="2"/>
      <c r="BD1974" s="2"/>
      <c r="BE1974" s="2"/>
      <c r="BF1974" s="2"/>
      <c r="BG1974" s="2"/>
      <c r="BH1974" s="2"/>
      <c r="BI1974" s="2"/>
      <c r="BJ1974" s="2"/>
      <c r="BK1974" s="2"/>
      <c r="BL1974" s="2"/>
      <c r="BM1974" s="2"/>
      <c r="BN1974" s="2"/>
      <c r="BO1974" s="2"/>
      <c r="BP1974" s="2"/>
      <c r="BQ1974" s="2"/>
      <c r="BR1974" s="2"/>
      <c r="BS1974" s="2"/>
      <c r="BT1974" s="2"/>
      <c r="BU1974" s="2"/>
      <c r="BV1974" s="2"/>
      <c r="BW1974" s="2"/>
      <c r="BX1974" s="2"/>
      <c r="BY1974" s="2"/>
      <c r="BZ1974" s="2"/>
      <c r="CA1974" s="2"/>
      <c r="CB1974" s="2"/>
      <c r="CC1974" s="2"/>
      <c r="CD1974" s="2"/>
      <c r="CE1974" s="2"/>
      <c r="CF1974" s="2"/>
      <c r="CG1974" s="2"/>
      <c r="CH1974" s="2"/>
      <c r="CI1974" s="2"/>
      <c r="CJ1974" s="2"/>
      <c r="CK1974" s="2"/>
      <c r="CL1974" s="2"/>
      <c r="CM1974" s="2"/>
      <c r="CN1974" s="2"/>
      <c r="CO1974" s="2"/>
      <c r="CP1974" s="2"/>
      <c r="CQ1974" s="2"/>
      <c r="CR1974" s="2"/>
      <c r="CS1974" s="2"/>
      <c r="CT1974" s="2"/>
      <c r="CU1974" s="2"/>
      <c r="CV1974" s="2"/>
      <c r="CW1974" s="2"/>
      <c r="CX1974" s="2"/>
      <c r="CY1974" s="2"/>
      <c r="CZ1974" s="2"/>
      <c r="DA1974" s="2"/>
      <c r="DB1974" s="2"/>
      <c r="DC1974" s="2"/>
      <c r="DD1974" s="2"/>
      <c r="DE1974" s="2"/>
      <c r="DF1974" s="2"/>
      <c r="DG1974" s="2"/>
      <c r="DH1974" s="2"/>
      <c r="DI1974" s="2"/>
      <c r="DJ1974" s="2"/>
      <c r="DK1974" s="2"/>
      <c r="DL1974" s="2"/>
      <c r="DM1974" s="2"/>
      <c r="DN1974" s="2"/>
      <c r="DO1974" s="2"/>
      <c r="DP1974" s="2"/>
      <c r="DQ1974" s="2"/>
      <c r="DR1974" s="2"/>
      <c r="DS1974" s="2"/>
      <c r="DT1974" s="2"/>
      <c r="DU1974" s="2"/>
      <c r="DV1974" s="2"/>
      <c r="DW1974" s="2"/>
      <c r="DX1974" s="2"/>
      <c r="DY1974" s="2"/>
      <c r="DZ1974" s="2"/>
      <c r="EA1974" s="2"/>
      <c r="EB1974" s="2"/>
      <c r="EC1974" s="2"/>
      <c r="ED1974" s="2"/>
      <c r="EE1974" s="2"/>
      <c r="EF1974" s="2"/>
      <c r="EG1974" s="2"/>
      <c r="EH1974" s="2"/>
      <c r="EI1974" s="2"/>
      <c r="EJ1974" s="2"/>
      <c r="EK1974" s="2"/>
      <c r="EL1974" s="2"/>
      <c r="EM1974" s="2"/>
      <c r="EN1974" s="2"/>
      <c r="EO1974" s="2"/>
      <c r="EP1974" s="2"/>
      <c r="EQ1974" s="2"/>
      <c r="ER1974" s="2"/>
      <c r="ES1974" s="2"/>
      <c r="ET1974" s="2"/>
      <c r="EU1974" s="2"/>
      <c r="EV1974" s="2"/>
      <c r="EW1974" s="2"/>
      <c r="EX1974" s="2"/>
      <c r="EY1974" s="2"/>
      <c r="EZ1974" s="2"/>
      <c r="FA1974" s="2"/>
      <c r="FB1974" s="2"/>
      <c r="FC1974" s="2"/>
    </row>
    <row r="1975" spans="1:159" s="4" customFormat="1">
      <c r="A1975" s="50" t="s">
        <v>2415</v>
      </c>
      <c r="B1975" s="59" t="s">
        <v>2786</v>
      </c>
      <c r="C1975" s="60">
        <v>3313</v>
      </c>
      <c r="D1975" s="59" t="s">
        <v>2082</v>
      </c>
      <c r="E1975" s="78" t="str">
        <f>IFERROR(VLOOKUP($C1975,'2025-26 School Level AAFTE'!$C$2:$L$2349,9,FALSE), "No")</f>
        <v>Yes</v>
      </c>
      <c r="F1975" s="67">
        <f>IFERROR(VLOOKUP($C1975,'2025-26 School Level AAFTE'!$C$2:$J$2349,8,FALSE), 0)</f>
        <v>805.47</v>
      </c>
      <c r="G1975" s="69">
        <f>IFERROR(IF(E1975= "yes",VLOOKUP(C1975,Summary!$B:$I,6,0),0),0)</f>
        <v>0</v>
      </c>
      <c r="H1975" s="68">
        <f t="shared" si="331"/>
        <v>805.47</v>
      </c>
      <c r="I1975" s="110">
        <f>VLOOKUP($A1975,'2026-27 Salary &amp; Benefits'!$A:$I,3,FALSE)</f>
        <v>1</v>
      </c>
      <c r="J1975" s="110">
        <f>VLOOKUP($A1975,'2026-27 Salary &amp; Benefits'!$A:$I,4,FALSE)</f>
        <v>1</v>
      </c>
      <c r="K1975" s="101">
        <f t="shared" si="332"/>
        <v>805.47</v>
      </c>
      <c r="L1975" s="100">
        <f t="shared" si="333"/>
        <v>2.363</v>
      </c>
      <c r="M1975" s="102">
        <f>'2026-27 Salary &amp; Benefits'!$E$6</f>
        <v>78209</v>
      </c>
      <c r="N1975" s="102">
        <f>'2026-27 Salary &amp; Benefits'!$F$6</f>
        <v>82248</v>
      </c>
      <c r="O1975" s="7">
        <f t="shared" si="334"/>
        <v>184807.87</v>
      </c>
      <c r="P1975" s="7">
        <f t="shared" si="335"/>
        <v>9544.1499999999942</v>
      </c>
      <c r="Q1975" s="7">
        <f>'2026-27 Salary &amp; Benefits'!G$6</f>
        <v>16817.759999999998</v>
      </c>
      <c r="R1975" s="103">
        <f>'2026-27 Salary &amp; Benefits'!H$6</f>
        <v>0.16020000000000001</v>
      </c>
      <c r="S1975" s="103">
        <f>'2026-27 Salary &amp; Benefits'!I$6</f>
        <v>0.15390000000000001</v>
      </c>
      <c r="T1975" s="7">
        <f t="shared" si="336"/>
        <v>70815.429999999993</v>
      </c>
      <c r="U1975" s="7">
        <f t="shared" si="337"/>
        <v>3239.2</v>
      </c>
      <c r="V1975" s="7">
        <f t="shared" si="338"/>
        <v>498.51</v>
      </c>
      <c r="W1975" s="7">
        <f t="shared" si="339"/>
        <v>3737.71</v>
      </c>
      <c r="X1975" s="18">
        <f t="shared" si="340"/>
        <v>268905.15999999997</v>
      </c>
      <c r="Y1975" s="2"/>
      <c r="Z1975" s="2"/>
      <c r="AA1975" s="2"/>
      <c r="AB1975" s="2"/>
      <c r="AC1975" s="2"/>
      <c r="AD1975" s="2"/>
      <c r="AE1975" s="2"/>
      <c r="AF1975" s="2"/>
      <c r="AG1975" s="2"/>
      <c r="AH1975" s="2"/>
      <c r="AI1975" s="2"/>
      <c r="AJ1975" s="2"/>
      <c r="AK1975" s="2"/>
      <c r="AL1975" s="2"/>
      <c r="AM1975" s="2"/>
      <c r="AN1975" s="2"/>
      <c r="AO1975" s="2"/>
      <c r="AP1975" s="2"/>
      <c r="AQ1975" s="2"/>
      <c r="AR1975" s="2"/>
      <c r="AS1975" s="2"/>
      <c r="AT1975" s="2"/>
      <c r="AU1975" s="2"/>
      <c r="AV1975" s="2"/>
      <c r="AW1975" s="2"/>
      <c r="AX1975" s="2"/>
      <c r="AY1975" s="2"/>
      <c r="AZ1975" s="2"/>
      <c r="BA1975" s="2"/>
      <c r="BB1975" s="2"/>
      <c r="BC1975" s="2"/>
      <c r="BD1975" s="2"/>
      <c r="BE1975" s="2"/>
      <c r="BF1975" s="2"/>
      <c r="BG1975" s="2"/>
      <c r="BH1975" s="2"/>
      <c r="BI1975" s="2"/>
      <c r="BJ1975" s="2"/>
      <c r="BK1975" s="2"/>
      <c r="BL1975" s="2"/>
      <c r="BM1975" s="2"/>
      <c r="BN1975" s="2"/>
      <c r="BO1975" s="2"/>
      <c r="BP1975" s="2"/>
      <c r="BQ1975" s="2"/>
      <c r="BR1975" s="2"/>
      <c r="BS1975" s="2"/>
      <c r="BT1975" s="2"/>
      <c r="BU1975" s="2"/>
      <c r="BV1975" s="2"/>
      <c r="BW1975" s="2"/>
      <c r="BX1975" s="2"/>
      <c r="BY1975" s="2"/>
      <c r="BZ1975" s="2"/>
      <c r="CA1975" s="2"/>
      <c r="CB1975" s="2"/>
      <c r="CC1975" s="2"/>
      <c r="CD1975" s="2"/>
      <c r="CE1975" s="2"/>
      <c r="CF1975" s="2"/>
      <c r="CG1975" s="2"/>
      <c r="CH1975" s="2"/>
      <c r="CI1975" s="2"/>
      <c r="CJ1975" s="2"/>
      <c r="CK1975" s="2"/>
      <c r="CL1975" s="2"/>
      <c r="CM1975" s="2"/>
      <c r="CN1975" s="2"/>
      <c r="CO1975" s="2"/>
      <c r="CP1975" s="2"/>
      <c r="CQ1975" s="2"/>
      <c r="CR1975" s="2"/>
      <c r="CS1975" s="2"/>
      <c r="CT1975" s="2"/>
      <c r="CU1975" s="2"/>
      <c r="CV1975" s="2"/>
      <c r="CW1975" s="2"/>
      <c r="CX1975" s="2"/>
      <c r="CY1975" s="2"/>
      <c r="CZ1975" s="2"/>
      <c r="DA1975" s="2"/>
      <c r="DB1975" s="2"/>
      <c r="DC1975" s="2"/>
      <c r="DD1975" s="2"/>
      <c r="DE1975" s="2"/>
      <c r="DF1975" s="2"/>
      <c r="DG1975" s="2"/>
      <c r="DH1975" s="2"/>
      <c r="DI1975" s="2"/>
      <c r="DJ1975" s="2"/>
      <c r="DK1975" s="2"/>
      <c r="DL1975" s="2"/>
      <c r="DM1975" s="2"/>
      <c r="DN1975" s="2"/>
      <c r="DO1975" s="2"/>
      <c r="DP1975" s="2"/>
      <c r="DQ1975" s="2"/>
      <c r="DR1975" s="2"/>
      <c r="DS1975" s="2"/>
      <c r="DT1975" s="2"/>
      <c r="DU1975" s="2"/>
      <c r="DV1975" s="2"/>
      <c r="DW1975" s="2"/>
      <c r="DX1975" s="2"/>
      <c r="DY1975" s="2"/>
      <c r="DZ1975" s="2"/>
      <c r="EA1975" s="2"/>
      <c r="EB1975" s="2"/>
      <c r="EC1975" s="2"/>
      <c r="ED1975" s="2"/>
      <c r="EE1975" s="2"/>
      <c r="EF1975" s="2"/>
      <c r="EG1975" s="2"/>
      <c r="EH1975" s="2"/>
      <c r="EI1975" s="2"/>
      <c r="EJ1975" s="2"/>
      <c r="EK1975" s="2"/>
      <c r="EL1975" s="2"/>
      <c r="EM1975" s="2"/>
      <c r="EN1975" s="2"/>
      <c r="EO1975" s="2"/>
      <c r="EP1975" s="2"/>
      <c r="EQ1975" s="2"/>
      <c r="ER1975" s="2"/>
      <c r="ES1975" s="2"/>
      <c r="ET1975" s="2"/>
      <c r="EU1975" s="2"/>
      <c r="EV1975" s="2"/>
      <c r="EW1975" s="2"/>
      <c r="EX1975" s="2"/>
      <c r="EY1975" s="2"/>
      <c r="EZ1975" s="2"/>
      <c r="FA1975" s="2"/>
      <c r="FB1975" s="2"/>
      <c r="FC1975" s="2"/>
    </row>
    <row r="1976" spans="1:159" s="4" customFormat="1">
      <c r="A1976" s="50" t="s">
        <v>2415</v>
      </c>
      <c r="B1976" s="59" t="s">
        <v>2786</v>
      </c>
      <c r="C1976" s="60">
        <v>2469</v>
      </c>
      <c r="D1976" s="59" t="s">
        <v>2080</v>
      </c>
      <c r="E1976" s="78" t="str">
        <f>IFERROR(VLOOKUP($C1976,'2025-26 School Level AAFTE'!$C$2:$L$2349,9,FALSE), "No")</f>
        <v>Yes</v>
      </c>
      <c r="F1976" s="67">
        <f>IFERROR(VLOOKUP($C1976,'2025-26 School Level AAFTE'!$C$2:$J$2349,8,FALSE), 0)</f>
        <v>378.7</v>
      </c>
      <c r="G1976" s="69">
        <f>IFERROR(IF(E1976= "yes",VLOOKUP(C1976,Summary!$B:$I,6,0),0),0)</f>
        <v>0</v>
      </c>
      <c r="H1976" s="68">
        <f t="shared" si="331"/>
        <v>378.7</v>
      </c>
      <c r="I1976" s="110">
        <f>VLOOKUP($A1976,'2026-27 Salary &amp; Benefits'!$A:$I,3,FALSE)</f>
        <v>1</v>
      </c>
      <c r="J1976" s="110">
        <f>VLOOKUP($A1976,'2026-27 Salary &amp; Benefits'!$A:$I,4,FALSE)</f>
        <v>1</v>
      </c>
      <c r="K1976" s="101">
        <f t="shared" si="332"/>
        <v>378.7</v>
      </c>
      <c r="L1976" s="100">
        <f t="shared" si="333"/>
        <v>1.111</v>
      </c>
      <c r="M1976" s="102">
        <f>'2026-27 Salary &amp; Benefits'!$E$6</f>
        <v>78209</v>
      </c>
      <c r="N1976" s="102">
        <f>'2026-27 Salary &amp; Benefits'!$F$6</f>
        <v>82248</v>
      </c>
      <c r="O1976" s="7">
        <f t="shared" si="334"/>
        <v>86890.2</v>
      </c>
      <c r="P1976" s="7">
        <f t="shared" si="335"/>
        <v>4487.3300000000017</v>
      </c>
      <c r="Q1976" s="7">
        <f>'2026-27 Salary &amp; Benefits'!G$6</f>
        <v>16817.759999999998</v>
      </c>
      <c r="R1976" s="103">
        <f>'2026-27 Salary &amp; Benefits'!H$6</f>
        <v>0.16020000000000001</v>
      </c>
      <c r="S1976" s="103">
        <f>'2026-27 Salary &amp; Benefits'!I$6</f>
        <v>0.15390000000000001</v>
      </c>
      <c r="T1976" s="7">
        <f t="shared" si="336"/>
        <v>33294.94</v>
      </c>
      <c r="U1976" s="7">
        <f t="shared" si="337"/>
        <v>1522.96</v>
      </c>
      <c r="V1976" s="7">
        <f t="shared" si="338"/>
        <v>234.38</v>
      </c>
      <c r="W1976" s="7">
        <f t="shared" si="339"/>
        <v>1757.3400000000001</v>
      </c>
      <c r="X1976" s="18">
        <f t="shared" si="340"/>
        <v>126429.81</v>
      </c>
      <c r="Y1976" s="2"/>
      <c r="Z1976" s="2"/>
      <c r="AA1976" s="2"/>
      <c r="AB1976" s="2"/>
      <c r="AC1976" s="2"/>
      <c r="AD1976" s="2"/>
      <c r="AE1976" s="2"/>
      <c r="AF1976" s="2"/>
      <c r="AG1976" s="2"/>
      <c r="AH1976" s="2"/>
      <c r="AI1976" s="2"/>
      <c r="AJ1976" s="2"/>
      <c r="AK1976" s="2"/>
      <c r="AL1976" s="2"/>
      <c r="AM1976" s="2"/>
      <c r="AN1976" s="2"/>
      <c r="AO1976" s="2"/>
      <c r="AP1976" s="2"/>
      <c r="AQ1976" s="2"/>
      <c r="AR1976" s="2"/>
      <c r="AS1976" s="2"/>
      <c r="AT1976" s="2"/>
      <c r="AU1976" s="2"/>
      <c r="AV1976" s="2"/>
      <c r="AW1976" s="2"/>
      <c r="AX1976" s="2"/>
      <c r="AY1976" s="2"/>
      <c r="AZ1976" s="2"/>
      <c r="BA1976" s="2"/>
      <c r="BB1976" s="2"/>
      <c r="BC1976" s="2"/>
      <c r="BD1976" s="2"/>
      <c r="BE1976" s="2"/>
      <c r="BF1976" s="2"/>
      <c r="BG1976" s="2"/>
      <c r="BH1976" s="2"/>
      <c r="BI1976" s="2"/>
      <c r="BJ1976" s="2"/>
      <c r="BK1976" s="2"/>
      <c r="BL1976" s="2"/>
      <c r="BM1976" s="2"/>
      <c r="BN1976" s="2"/>
      <c r="BO1976" s="2"/>
      <c r="BP1976" s="2"/>
      <c r="BQ1976" s="2"/>
      <c r="BR1976" s="2"/>
      <c r="BS1976" s="2"/>
      <c r="BT1976" s="2"/>
      <c r="BU1976" s="2"/>
      <c r="BV1976" s="2"/>
      <c r="BW1976" s="2"/>
      <c r="BX1976" s="2"/>
      <c r="BY1976" s="2"/>
      <c r="BZ1976" s="2"/>
      <c r="CA1976" s="2"/>
      <c r="CB1976" s="2"/>
      <c r="CC1976" s="2"/>
      <c r="CD1976" s="2"/>
      <c r="CE1976" s="2"/>
      <c r="CF1976" s="2"/>
      <c r="CG1976" s="2"/>
      <c r="CH1976" s="2"/>
      <c r="CI1976" s="2"/>
      <c r="CJ1976" s="2"/>
      <c r="CK1976" s="2"/>
      <c r="CL1976" s="2"/>
      <c r="CM1976" s="2"/>
      <c r="CN1976" s="2"/>
      <c r="CO1976" s="2"/>
      <c r="CP1976" s="2"/>
      <c r="CQ1976" s="2"/>
      <c r="CR1976" s="2"/>
      <c r="CS1976" s="2"/>
      <c r="CT1976" s="2"/>
      <c r="CU1976" s="2"/>
      <c r="CV1976" s="2"/>
      <c r="CW1976" s="2"/>
      <c r="CX1976" s="2"/>
      <c r="CY1976" s="2"/>
      <c r="CZ1976" s="2"/>
      <c r="DA1976" s="2"/>
      <c r="DB1976" s="2"/>
      <c r="DC1976" s="2"/>
      <c r="DD1976" s="2"/>
      <c r="DE1976" s="2"/>
      <c r="DF1976" s="2"/>
      <c r="DG1976" s="2"/>
      <c r="DH1976" s="2"/>
      <c r="DI1976" s="2"/>
      <c r="DJ1976" s="2"/>
      <c r="DK1976" s="2"/>
      <c r="DL1976" s="2"/>
      <c r="DM1976" s="2"/>
      <c r="DN1976" s="2"/>
      <c r="DO1976" s="2"/>
      <c r="DP1976" s="2"/>
      <c r="DQ1976" s="2"/>
      <c r="DR1976" s="2"/>
      <c r="DS1976" s="2"/>
      <c r="DT1976" s="2"/>
      <c r="DU1976" s="2"/>
      <c r="DV1976" s="2"/>
      <c r="DW1976" s="2"/>
      <c r="DX1976" s="2"/>
      <c r="DY1976" s="2"/>
      <c r="DZ1976" s="2"/>
      <c r="EA1976" s="2"/>
      <c r="EB1976" s="2"/>
      <c r="EC1976" s="2"/>
      <c r="ED1976" s="2"/>
      <c r="EE1976" s="2"/>
      <c r="EF1976" s="2"/>
      <c r="EG1976" s="2"/>
      <c r="EH1976" s="2"/>
      <c r="EI1976" s="2"/>
      <c r="EJ1976" s="2"/>
      <c r="EK1976" s="2"/>
      <c r="EL1976" s="2"/>
      <c r="EM1976" s="2"/>
      <c r="EN1976" s="2"/>
      <c r="EO1976" s="2"/>
      <c r="EP1976" s="2"/>
      <c r="EQ1976" s="2"/>
      <c r="ER1976" s="2"/>
      <c r="ES1976" s="2"/>
      <c r="ET1976" s="2"/>
      <c r="EU1976" s="2"/>
      <c r="EV1976" s="2"/>
      <c r="EW1976" s="2"/>
      <c r="EX1976" s="2"/>
      <c r="EY1976" s="2"/>
      <c r="EZ1976" s="2"/>
      <c r="FA1976" s="2"/>
      <c r="FB1976" s="2"/>
      <c r="FC1976" s="2"/>
    </row>
    <row r="1977" spans="1:159" s="4" customFormat="1">
      <c r="A1977" s="50" t="s">
        <v>2415</v>
      </c>
      <c r="B1977" s="59" t="s">
        <v>2786</v>
      </c>
      <c r="C1977" s="60">
        <v>4497</v>
      </c>
      <c r="D1977" s="59" t="s">
        <v>236</v>
      </c>
      <c r="E1977" s="78" t="str">
        <f>IFERROR(VLOOKUP($C1977,'2025-26 School Level AAFTE'!$C$2:$L$2349,9,FALSE), "No")</f>
        <v>Yes</v>
      </c>
      <c r="F1977" s="67">
        <f>IFERROR(VLOOKUP($C1977,'2025-26 School Level AAFTE'!$C$2:$J$2349,8,FALSE), 0)</f>
        <v>545.5</v>
      </c>
      <c r="G1977" s="69">
        <f>IFERROR(IF(E1977= "yes",VLOOKUP(C1977,Summary!$B:$I,6,0),0),0)</f>
        <v>0</v>
      </c>
      <c r="H1977" s="68">
        <f t="shared" si="331"/>
        <v>545.5</v>
      </c>
      <c r="I1977" s="110">
        <f>VLOOKUP($A1977,'2026-27 Salary &amp; Benefits'!$A:$I,3,FALSE)</f>
        <v>1</v>
      </c>
      <c r="J1977" s="110">
        <f>VLOOKUP($A1977,'2026-27 Salary &amp; Benefits'!$A:$I,4,FALSE)</f>
        <v>1</v>
      </c>
      <c r="K1977" s="101">
        <f t="shared" si="332"/>
        <v>545.5</v>
      </c>
      <c r="L1977" s="100">
        <f t="shared" si="333"/>
        <v>1.6</v>
      </c>
      <c r="M1977" s="102">
        <f>'2026-27 Salary &amp; Benefits'!$E$6</f>
        <v>78209</v>
      </c>
      <c r="N1977" s="102">
        <f>'2026-27 Salary &amp; Benefits'!$F$6</f>
        <v>82248</v>
      </c>
      <c r="O1977" s="7">
        <f t="shared" si="334"/>
        <v>125134.39999999999</v>
      </c>
      <c r="P1977" s="7">
        <f t="shared" si="335"/>
        <v>6462.3999999999942</v>
      </c>
      <c r="Q1977" s="7">
        <f>'2026-27 Salary &amp; Benefits'!G$6</f>
        <v>16817.759999999998</v>
      </c>
      <c r="R1977" s="103">
        <f>'2026-27 Salary &amp; Benefits'!H$6</f>
        <v>0.16020000000000001</v>
      </c>
      <c r="S1977" s="103">
        <f>'2026-27 Salary &amp; Benefits'!I$6</f>
        <v>0.15390000000000001</v>
      </c>
      <c r="T1977" s="7">
        <f t="shared" si="336"/>
        <v>47949.51</v>
      </c>
      <c r="U1977" s="7">
        <f t="shared" si="337"/>
        <v>2193.2800000000002</v>
      </c>
      <c r="V1977" s="7">
        <f t="shared" si="338"/>
        <v>337.55</v>
      </c>
      <c r="W1977" s="7">
        <f t="shared" si="339"/>
        <v>2530.8300000000004</v>
      </c>
      <c r="X1977" s="18">
        <f t="shared" si="340"/>
        <v>182077.13999999998</v>
      </c>
      <c r="Y1977" s="2"/>
      <c r="Z1977" s="2"/>
      <c r="AA1977" s="2"/>
      <c r="AB1977" s="2"/>
      <c r="AC1977" s="2"/>
      <c r="AD1977" s="2"/>
      <c r="AE1977" s="2"/>
      <c r="AF1977" s="2"/>
      <c r="AG1977" s="2"/>
      <c r="AH1977" s="2"/>
      <c r="AI1977" s="2"/>
      <c r="AJ1977" s="2"/>
      <c r="AK1977" s="2"/>
      <c r="AL1977" s="2"/>
      <c r="AM1977" s="2"/>
      <c r="AN1977" s="2"/>
      <c r="AO1977" s="2"/>
      <c r="AP1977" s="2"/>
      <c r="AQ1977" s="2"/>
      <c r="AR1977" s="2"/>
      <c r="AS1977" s="2"/>
      <c r="AT1977" s="2"/>
      <c r="AU1977" s="2"/>
      <c r="AV1977" s="2"/>
      <c r="AW1977" s="2"/>
      <c r="AX1977" s="2"/>
      <c r="AY1977" s="2"/>
      <c r="AZ1977" s="2"/>
      <c r="BA1977" s="2"/>
      <c r="BB1977" s="2"/>
      <c r="BC1977" s="2"/>
      <c r="BD1977" s="2"/>
      <c r="BE1977" s="2"/>
      <c r="BF1977" s="2"/>
      <c r="BG1977" s="2"/>
      <c r="BH1977" s="2"/>
      <c r="BI1977" s="2"/>
      <c r="BJ1977" s="2"/>
      <c r="BK1977" s="2"/>
      <c r="BL1977" s="2"/>
      <c r="BM1977" s="2"/>
      <c r="BN1977" s="2"/>
      <c r="BO1977" s="2"/>
      <c r="BP1977" s="2"/>
      <c r="BQ1977" s="2"/>
      <c r="BR1977" s="2"/>
      <c r="BS1977" s="2"/>
      <c r="BT1977" s="2"/>
      <c r="BU1977" s="2"/>
      <c r="BV1977" s="2"/>
      <c r="BW1977" s="2"/>
      <c r="BX1977" s="2"/>
      <c r="BY1977" s="2"/>
      <c r="BZ1977" s="2"/>
      <c r="CA1977" s="2"/>
      <c r="CB1977" s="2"/>
      <c r="CC1977" s="2"/>
      <c r="CD1977" s="2"/>
      <c r="CE1977" s="2"/>
      <c r="CF1977" s="2"/>
      <c r="CG1977" s="2"/>
      <c r="CH1977" s="2"/>
      <c r="CI1977" s="2"/>
      <c r="CJ1977" s="2"/>
      <c r="CK1977" s="2"/>
      <c r="CL1977" s="2"/>
      <c r="CM1977" s="2"/>
      <c r="CN1977" s="2"/>
      <c r="CO1977" s="2"/>
      <c r="CP1977" s="2"/>
      <c r="CQ1977" s="2"/>
      <c r="CR1977" s="2"/>
      <c r="CS1977" s="2"/>
      <c r="CT1977" s="2"/>
      <c r="CU1977" s="2"/>
      <c r="CV1977" s="2"/>
      <c r="CW1977" s="2"/>
      <c r="CX1977" s="2"/>
      <c r="CY1977" s="2"/>
      <c r="CZ1977" s="2"/>
      <c r="DA1977" s="2"/>
      <c r="DB1977" s="2"/>
      <c r="DC1977" s="2"/>
      <c r="DD1977" s="2"/>
      <c r="DE1977" s="2"/>
      <c r="DF1977" s="2"/>
      <c r="DG1977" s="2"/>
      <c r="DH1977" s="2"/>
      <c r="DI1977" s="2"/>
      <c r="DJ1977" s="2"/>
      <c r="DK1977" s="2"/>
      <c r="DL1977" s="2"/>
      <c r="DM1977" s="2"/>
      <c r="DN1977" s="2"/>
      <c r="DO1977" s="2"/>
      <c r="DP1977" s="2"/>
      <c r="DQ1977" s="2"/>
      <c r="DR1977" s="2"/>
      <c r="DS1977" s="2"/>
      <c r="DT1977" s="2"/>
      <c r="DU1977" s="2"/>
      <c r="DV1977" s="2"/>
      <c r="DW1977" s="2"/>
      <c r="DX1977" s="2"/>
      <c r="DY1977" s="2"/>
      <c r="DZ1977" s="2"/>
      <c r="EA1977" s="2"/>
      <c r="EB1977" s="2"/>
      <c r="EC1977" s="2"/>
      <c r="ED1977" s="2"/>
      <c r="EE1977" s="2"/>
      <c r="EF1977" s="2"/>
      <c r="EG1977" s="2"/>
      <c r="EH1977" s="2"/>
      <c r="EI1977" s="2"/>
      <c r="EJ1977" s="2"/>
      <c r="EK1977" s="2"/>
      <c r="EL1977" s="2"/>
      <c r="EM1977" s="2"/>
      <c r="EN1977" s="2"/>
      <c r="EO1977" s="2"/>
      <c r="EP1977" s="2"/>
      <c r="EQ1977" s="2"/>
      <c r="ER1977" s="2"/>
      <c r="ES1977" s="2"/>
      <c r="ET1977" s="2"/>
      <c r="EU1977" s="2"/>
      <c r="EV1977" s="2"/>
      <c r="EW1977" s="2"/>
      <c r="EX1977" s="2"/>
      <c r="EY1977" s="2"/>
      <c r="EZ1977" s="2"/>
      <c r="FA1977" s="2"/>
      <c r="FB1977" s="2"/>
      <c r="FC1977" s="2"/>
    </row>
    <row r="1978" spans="1:159" s="4" customFormat="1">
      <c r="A1978" s="50" t="s">
        <v>2415</v>
      </c>
      <c r="B1978" s="59" t="s">
        <v>2786</v>
      </c>
      <c r="C1978" s="60">
        <v>5352</v>
      </c>
      <c r="D1978" s="59" t="s">
        <v>2086</v>
      </c>
      <c r="E1978" s="78" t="str">
        <f>IFERROR(VLOOKUP($C1978,'2025-26 School Level AAFTE'!$C$2:$L$2349,9,FALSE), "No")</f>
        <v>Yes</v>
      </c>
      <c r="F1978" s="67">
        <f>IFERROR(VLOOKUP($C1978,'2025-26 School Level AAFTE'!$C$2:$J$2349,8,FALSE), 0)</f>
        <v>4.0999999999999996</v>
      </c>
      <c r="G1978" s="69">
        <f>IFERROR(IF(E1978= "yes",VLOOKUP(C1978,Summary!$B:$I,6,0),0),0)</f>
        <v>0</v>
      </c>
      <c r="H1978" s="68">
        <f t="shared" si="331"/>
        <v>4.0999999999999996</v>
      </c>
      <c r="I1978" s="110">
        <f>VLOOKUP($A1978,'2026-27 Salary &amp; Benefits'!$A:$I,3,FALSE)</f>
        <v>1</v>
      </c>
      <c r="J1978" s="110">
        <f>VLOOKUP($A1978,'2026-27 Salary &amp; Benefits'!$A:$I,4,FALSE)</f>
        <v>1</v>
      </c>
      <c r="K1978" s="101">
        <f t="shared" si="332"/>
        <v>4.0999999999999996</v>
      </c>
      <c r="L1978" s="100">
        <f t="shared" si="333"/>
        <v>1.2E-2</v>
      </c>
      <c r="M1978" s="102">
        <f>'2026-27 Salary &amp; Benefits'!$E$6</f>
        <v>78209</v>
      </c>
      <c r="N1978" s="102">
        <f>'2026-27 Salary &amp; Benefits'!$F$6</f>
        <v>82248</v>
      </c>
      <c r="O1978" s="7">
        <f t="shared" si="334"/>
        <v>938.51</v>
      </c>
      <c r="P1978" s="7">
        <f t="shared" si="335"/>
        <v>48.470000000000027</v>
      </c>
      <c r="Q1978" s="7">
        <f>'2026-27 Salary &amp; Benefits'!G$6</f>
        <v>16817.759999999998</v>
      </c>
      <c r="R1978" s="103">
        <f>'2026-27 Salary &amp; Benefits'!H$6</f>
        <v>0.16020000000000001</v>
      </c>
      <c r="S1978" s="103">
        <f>'2026-27 Salary &amp; Benefits'!I$6</f>
        <v>0.15390000000000001</v>
      </c>
      <c r="T1978" s="7">
        <f t="shared" si="336"/>
        <v>359.62</v>
      </c>
      <c r="U1978" s="7">
        <f t="shared" si="337"/>
        <v>16.45</v>
      </c>
      <c r="V1978" s="7">
        <f t="shared" si="338"/>
        <v>2.5299999999999998</v>
      </c>
      <c r="W1978" s="7">
        <f t="shared" si="339"/>
        <v>18.98</v>
      </c>
      <c r="X1978" s="18">
        <f t="shared" si="340"/>
        <v>1365.5800000000002</v>
      </c>
      <c r="Y1978" s="2"/>
      <c r="Z1978" s="2"/>
      <c r="AA1978" s="2"/>
      <c r="AB1978" s="2"/>
      <c r="AC1978" s="2"/>
      <c r="AD1978" s="2"/>
      <c r="AE1978" s="2"/>
      <c r="AF1978" s="2"/>
      <c r="AG1978" s="2"/>
      <c r="AH1978" s="2"/>
      <c r="AI1978" s="2"/>
      <c r="AJ1978" s="2"/>
      <c r="AK1978" s="2"/>
      <c r="AL1978" s="2"/>
      <c r="AM1978" s="2"/>
      <c r="AN1978" s="2"/>
      <c r="AO1978" s="2"/>
      <c r="AP1978" s="2"/>
      <c r="AQ1978" s="2"/>
      <c r="AR1978" s="2"/>
      <c r="AS1978" s="2"/>
      <c r="AT1978" s="2"/>
      <c r="AU1978" s="2"/>
      <c r="AV1978" s="2"/>
      <c r="AW1978" s="2"/>
      <c r="AX1978" s="2"/>
      <c r="AY1978" s="2"/>
      <c r="AZ1978" s="2"/>
      <c r="BA1978" s="2"/>
      <c r="BB1978" s="2"/>
      <c r="BC1978" s="2"/>
      <c r="BD1978" s="2"/>
      <c r="BE1978" s="2"/>
      <c r="BF1978" s="2"/>
      <c r="BG1978" s="2"/>
      <c r="BH1978" s="2"/>
      <c r="BI1978" s="2"/>
      <c r="BJ1978" s="2"/>
      <c r="BK1978" s="2"/>
      <c r="BL1978" s="2"/>
      <c r="BM1978" s="2"/>
      <c r="BN1978" s="2"/>
      <c r="BO1978" s="2"/>
      <c r="BP1978" s="2"/>
      <c r="BQ1978" s="2"/>
      <c r="BR1978" s="2"/>
      <c r="BS1978" s="2"/>
      <c r="BT1978" s="2"/>
      <c r="BU1978" s="2"/>
      <c r="BV1978" s="2"/>
      <c r="BW1978" s="2"/>
      <c r="BX1978" s="2"/>
      <c r="BY1978" s="2"/>
      <c r="BZ1978" s="2"/>
      <c r="CA1978" s="2"/>
      <c r="CB1978" s="2"/>
      <c r="CC1978" s="2"/>
      <c r="CD1978" s="2"/>
      <c r="CE1978" s="2"/>
      <c r="CF1978" s="2"/>
      <c r="CG1978" s="2"/>
      <c r="CH1978" s="2"/>
      <c r="CI1978" s="2"/>
      <c r="CJ1978" s="2"/>
      <c r="CK1978" s="2"/>
      <c r="CL1978" s="2"/>
      <c r="CM1978" s="2"/>
      <c r="CN1978" s="2"/>
      <c r="CO1978" s="2"/>
      <c r="CP1978" s="2"/>
      <c r="CQ1978" s="2"/>
      <c r="CR1978" s="2"/>
      <c r="CS1978" s="2"/>
      <c r="CT1978" s="2"/>
      <c r="CU1978" s="2"/>
      <c r="CV1978" s="2"/>
      <c r="CW1978" s="2"/>
      <c r="CX1978" s="2"/>
      <c r="CY1978" s="2"/>
      <c r="CZ1978" s="2"/>
      <c r="DA1978" s="2"/>
      <c r="DB1978" s="2"/>
      <c r="DC1978" s="2"/>
      <c r="DD1978" s="2"/>
      <c r="DE1978" s="2"/>
      <c r="DF1978" s="2"/>
      <c r="DG1978" s="2"/>
      <c r="DH1978" s="2"/>
      <c r="DI1978" s="2"/>
      <c r="DJ1978" s="2"/>
      <c r="DK1978" s="2"/>
      <c r="DL1978" s="2"/>
      <c r="DM1978" s="2"/>
      <c r="DN1978" s="2"/>
      <c r="DO1978" s="2"/>
      <c r="DP1978" s="2"/>
      <c r="DQ1978" s="2"/>
      <c r="DR1978" s="2"/>
      <c r="DS1978" s="2"/>
      <c r="DT1978" s="2"/>
      <c r="DU1978" s="2"/>
      <c r="DV1978" s="2"/>
      <c r="DW1978" s="2"/>
      <c r="DX1978" s="2"/>
      <c r="DY1978" s="2"/>
      <c r="DZ1978" s="2"/>
      <c r="EA1978" s="2"/>
      <c r="EB1978" s="2"/>
      <c r="EC1978" s="2"/>
      <c r="ED1978" s="2"/>
      <c r="EE1978" s="2"/>
      <c r="EF1978" s="2"/>
      <c r="EG1978" s="2"/>
      <c r="EH1978" s="2"/>
      <c r="EI1978" s="2"/>
      <c r="EJ1978" s="2"/>
      <c r="EK1978" s="2"/>
      <c r="EL1978" s="2"/>
      <c r="EM1978" s="2"/>
      <c r="EN1978" s="2"/>
      <c r="EO1978" s="2"/>
      <c r="EP1978" s="2"/>
      <c r="EQ1978" s="2"/>
      <c r="ER1978" s="2"/>
      <c r="ES1978" s="2"/>
      <c r="ET1978" s="2"/>
      <c r="EU1978" s="2"/>
      <c r="EV1978" s="2"/>
      <c r="EW1978" s="2"/>
      <c r="EX1978" s="2"/>
      <c r="EY1978" s="2"/>
      <c r="EZ1978" s="2"/>
      <c r="FA1978" s="2"/>
      <c r="FB1978" s="2"/>
      <c r="FC1978" s="2"/>
    </row>
    <row r="1979" spans="1:159" s="4" customFormat="1">
      <c r="A1979" s="50" t="s">
        <v>2415</v>
      </c>
      <c r="B1979" s="59" t="s">
        <v>2786</v>
      </c>
      <c r="C1979" s="60">
        <v>5049</v>
      </c>
      <c r="D1979" s="59" t="s">
        <v>2084</v>
      </c>
      <c r="E1979" s="78" t="str">
        <f>IFERROR(VLOOKUP($C1979,'2025-26 School Level AAFTE'!$C$2:$L$2349,9,FALSE), "No")</f>
        <v>Yes</v>
      </c>
      <c r="F1979" s="67">
        <f>IFERROR(VLOOKUP($C1979,'2025-26 School Level AAFTE'!$C$2:$J$2349,8,FALSE), 0)</f>
        <v>521.6</v>
      </c>
      <c r="G1979" s="69">
        <f>IFERROR(IF(E1979= "yes",VLOOKUP(C1979,Summary!$B:$I,6,0),0),0)</f>
        <v>0</v>
      </c>
      <c r="H1979" s="68">
        <f t="shared" si="331"/>
        <v>521.6</v>
      </c>
      <c r="I1979" s="110">
        <f>VLOOKUP($A1979,'2026-27 Salary &amp; Benefits'!$A:$I,3,FALSE)</f>
        <v>1</v>
      </c>
      <c r="J1979" s="110">
        <f>VLOOKUP($A1979,'2026-27 Salary &amp; Benefits'!$A:$I,4,FALSE)</f>
        <v>1</v>
      </c>
      <c r="K1979" s="101">
        <f t="shared" si="332"/>
        <v>521.6</v>
      </c>
      <c r="L1979" s="100">
        <f t="shared" si="333"/>
        <v>1.53</v>
      </c>
      <c r="M1979" s="102">
        <f>'2026-27 Salary &amp; Benefits'!$E$6</f>
        <v>78209</v>
      </c>
      <c r="N1979" s="102">
        <f>'2026-27 Salary &amp; Benefits'!$F$6</f>
        <v>82248</v>
      </c>
      <c r="O1979" s="7">
        <f t="shared" si="334"/>
        <v>119659.77</v>
      </c>
      <c r="P1979" s="7">
        <f t="shared" si="335"/>
        <v>6179.6699999999983</v>
      </c>
      <c r="Q1979" s="7">
        <f>'2026-27 Salary &amp; Benefits'!G$6</f>
        <v>16817.759999999998</v>
      </c>
      <c r="R1979" s="103">
        <f>'2026-27 Salary &amp; Benefits'!H$6</f>
        <v>0.16020000000000001</v>
      </c>
      <c r="S1979" s="103">
        <f>'2026-27 Salary &amp; Benefits'!I$6</f>
        <v>0.15390000000000001</v>
      </c>
      <c r="T1979" s="7">
        <f t="shared" si="336"/>
        <v>45851.72</v>
      </c>
      <c r="U1979" s="7">
        <f t="shared" si="337"/>
        <v>2097.3200000000002</v>
      </c>
      <c r="V1979" s="7">
        <f t="shared" si="338"/>
        <v>322.77999999999997</v>
      </c>
      <c r="W1979" s="7">
        <f t="shared" si="339"/>
        <v>2420.1000000000004</v>
      </c>
      <c r="X1979" s="18">
        <f t="shared" si="340"/>
        <v>174111.25999999998</v>
      </c>
      <c r="Y1979" s="2"/>
      <c r="Z1979" s="2"/>
      <c r="AA1979" s="2"/>
      <c r="AB1979" s="2"/>
      <c r="AC1979" s="2"/>
      <c r="AD1979" s="2"/>
      <c r="AE1979" s="2"/>
      <c r="AF1979" s="2"/>
      <c r="AG1979" s="2"/>
      <c r="AH1979" s="2"/>
      <c r="AI1979" s="2"/>
      <c r="AJ1979" s="2"/>
      <c r="AK1979" s="2"/>
      <c r="AL1979" s="2"/>
      <c r="AM1979" s="2"/>
      <c r="AN1979" s="2"/>
      <c r="AO1979" s="2"/>
      <c r="AP1979" s="2"/>
      <c r="AQ1979" s="2"/>
      <c r="AR1979" s="2"/>
      <c r="AS1979" s="2"/>
      <c r="AT1979" s="2"/>
      <c r="AU1979" s="2"/>
      <c r="AV1979" s="2"/>
      <c r="AW1979" s="2"/>
      <c r="AX1979" s="2"/>
      <c r="AY1979" s="2"/>
      <c r="AZ1979" s="2"/>
      <c r="BA1979" s="2"/>
      <c r="BB1979" s="2"/>
      <c r="BC1979" s="2"/>
      <c r="BD1979" s="2"/>
      <c r="BE1979" s="2"/>
      <c r="BF1979" s="2"/>
      <c r="BG1979" s="2"/>
      <c r="BH1979" s="2"/>
      <c r="BI1979" s="2"/>
      <c r="BJ1979" s="2"/>
      <c r="BK1979" s="2"/>
      <c r="BL1979" s="2"/>
      <c r="BM1979" s="2"/>
      <c r="BN1979" s="2"/>
      <c r="BO1979" s="2"/>
      <c r="BP1979" s="2"/>
      <c r="BQ1979" s="2"/>
      <c r="BR1979" s="2"/>
      <c r="BS1979" s="2"/>
      <c r="BT1979" s="2"/>
      <c r="BU1979" s="2"/>
      <c r="BV1979" s="2"/>
      <c r="BW1979" s="2"/>
      <c r="BX1979" s="2"/>
      <c r="BY1979" s="2"/>
      <c r="BZ1979" s="2"/>
      <c r="CA1979" s="2"/>
      <c r="CB1979" s="2"/>
      <c r="CC1979" s="2"/>
      <c r="CD1979" s="2"/>
      <c r="CE1979" s="2"/>
      <c r="CF1979" s="2"/>
      <c r="CG1979" s="2"/>
      <c r="CH1979" s="2"/>
      <c r="CI1979" s="2"/>
      <c r="CJ1979" s="2"/>
      <c r="CK1979" s="2"/>
      <c r="CL1979" s="2"/>
      <c r="CM1979" s="2"/>
      <c r="CN1979" s="2"/>
      <c r="CO1979" s="2"/>
      <c r="CP1979" s="2"/>
      <c r="CQ1979" s="2"/>
      <c r="CR1979" s="2"/>
      <c r="CS1979" s="2"/>
      <c r="CT1979" s="2"/>
      <c r="CU1979" s="2"/>
      <c r="CV1979" s="2"/>
      <c r="CW1979" s="2"/>
      <c r="CX1979" s="2"/>
      <c r="CY1979" s="2"/>
      <c r="CZ1979" s="2"/>
      <c r="DA1979" s="2"/>
      <c r="DB1979" s="2"/>
      <c r="DC1979" s="2"/>
      <c r="DD1979" s="2"/>
      <c r="DE1979" s="2"/>
      <c r="DF1979" s="2"/>
      <c r="DG1979" s="2"/>
      <c r="DH1979" s="2"/>
      <c r="DI1979" s="2"/>
      <c r="DJ1979" s="2"/>
      <c r="DK1979" s="2"/>
      <c r="DL1979" s="2"/>
      <c r="DM1979" s="2"/>
      <c r="DN1979" s="2"/>
      <c r="DO1979" s="2"/>
      <c r="DP1979" s="2"/>
      <c r="DQ1979" s="2"/>
      <c r="DR1979" s="2"/>
      <c r="DS1979" s="2"/>
      <c r="DT1979" s="2"/>
      <c r="DU1979" s="2"/>
      <c r="DV1979" s="2"/>
      <c r="DW1979" s="2"/>
      <c r="DX1979" s="2"/>
      <c r="DY1979" s="2"/>
      <c r="DZ1979" s="2"/>
      <c r="EA1979" s="2"/>
      <c r="EB1979" s="2"/>
      <c r="EC1979" s="2"/>
      <c r="ED1979" s="2"/>
      <c r="EE1979" s="2"/>
      <c r="EF1979" s="2"/>
      <c r="EG1979" s="2"/>
      <c r="EH1979" s="2"/>
      <c r="EI1979" s="2"/>
      <c r="EJ1979" s="2"/>
      <c r="EK1979" s="2"/>
      <c r="EL1979" s="2"/>
      <c r="EM1979" s="2"/>
      <c r="EN1979" s="2"/>
      <c r="EO1979" s="2"/>
      <c r="EP1979" s="2"/>
      <c r="EQ1979" s="2"/>
      <c r="ER1979" s="2"/>
      <c r="ES1979" s="2"/>
      <c r="ET1979" s="2"/>
      <c r="EU1979" s="2"/>
      <c r="EV1979" s="2"/>
      <c r="EW1979" s="2"/>
      <c r="EX1979" s="2"/>
      <c r="EY1979" s="2"/>
      <c r="EZ1979" s="2"/>
      <c r="FA1979" s="2"/>
      <c r="FB1979" s="2"/>
      <c r="FC1979" s="2"/>
    </row>
    <row r="1980" spans="1:159" s="4" customFormat="1">
      <c r="A1980" s="50" t="s">
        <v>2415</v>
      </c>
      <c r="B1980" s="59" t="s">
        <v>2786</v>
      </c>
      <c r="C1980" s="60">
        <v>5137</v>
      </c>
      <c r="D1980" s="59" t="s">
        <v>2085</v>
      </c>
      <c r="E1980" s="78" t="str">
        <f>IFERROR(VLOOKUP($C1980,'2025-26 School Level AAFTE'!$C$2:$L$2349,9,FALSE), "No")</f>
        <v>Yes</v>
      </c>
      <c r="F1980" s="67">
        <f>IFERROR(VLOOKUP($C1980,'2025-26 School Level AAFTE'!$C$2:$J$2349,8,FALSE), 0)</f>
        <v>447.15000000000003</v>
      </c>
      <c r="G1980" s="69">
        <f>IFERROR(IF(E1980= "yes",VLOOKUP(C1980,Summary!$B:$I,6,0),0),0)</f>
        <v>0</v>
      </c>
      <c r="H1980" s="68">
        <f t="shared" si="331"/>
        <v>447.15000000000003</v>
      </c>
      <c r="I1980" s="110">
        <f>VLOOKUP($A1980,'2026-27 Salary &amp; Benefits'!$A:$I,3,FALSE)</f>
        <v>1</v>
      </c>
      <c r="J1980" s="110">
        <f>VLOOKUP($A1980,'2026-27 Salary &amp; Benefits'!$A:$I,4,FALSE)</f>
        <v>1</v>
      </c>
      <c r="K1980" s="101">
        <f t="shared" si="332"/>
        <v>447.15000000000003</v>
      </c>
      <c r="L1980" s="100">
        <f t="shared" si="333"/>
        <v>1.3120000000000001</v>
      </c>
      <c r="M1980" s="102">
        <f>'2026-27 Salary &amp; Benefits'!$E$6</f>
        <v>78209</v>
      </c>
      <c r="N1980" s="102">
        <f>'2026-27 Salary &amp; Benefits'!$F$6</f>
        <v>82248</v>
      </c>
      <c r="O1980" s="7">
        <f t="shared" si="334"/>
        <v>102610.21</v>
      </c>
      <c r="P1980" s="7">
        <f t="shared" si="335"/>
        <v>5299.1699999999983</v>
      </c>
      <c r="Q1980" s="7">
        <f>'2026-27 Salary &amp; Benefits'!G$6</f>
        <v>16817.759999999998</v>
      </c>
      <c r="R1980" s="103">
        <f>'2026-27 Salary &amp; Benefits'!H$6</f>
        <v>0.16020000000000001</v>
      </c>
      <c r="S1980" s="103">
        <f>'2026-27 Salary &amp; Benefits'!I$6</f>
        <v>0.15390000000000001</v>
      </c>
      <c r="T1980" s="7">
        <f t="shared" si="336"/>
        <v>39318.6</v>
      </c>
      <c r="U1980" s="7">
        <f t="shared" si="337"/>
        <v>1798.49</v>
      </c>
      <c r="V1980" s="7">
        <f t="shared" si="338"/>
        <v>276.79000000000002</v>
      </c>
      <c r="W1980" s="7">
        <f t="shared" si="339"/>
        <v>2075.2800000000002</v>
      </c>
      <c r="X1980" s="18">
        <f t="shared" si="340"/>
        <v>149303.25999999998</v>
      </c>
      <c r="Y1980" s="2"/>
      <c r="Z1980" s="2"/>
      <c r="AA1980" s="2"/>
      <c r="AB1980" s="2"/>
      <c r="AC1980" s="2"/>
      <c r="AD1980" s="2"/>
      <c r="AE1980" s="2"/>
      <c r="AF1980" s="2"/>
      <c r="AG1980" s="2"/>
      <c r="AH1980" s="2"/>
      <c r="AI1980" s="2"/>
      <c r="AJ1980" s="2"/>
      <c r="AK1980" s="2"/>
      <c r="AL1980" s="2"/>
      <c r="AM1980" s="2"/>
      <c r="AN1980" s="2"/>
      <c r="AO1980" s="2"/>
      <c r="AP1980" s="2"/>
      <c r="AQ1980" s="2"/>
      <c r="AR1980" s="2"/>
      <c r="AS1980" s="2"/>
      <c r="AT1980" s="2"/>
      <c r="AU1980" s="2"/>
      <c r="AV1980" s="2"/>
      <c r="AW1980" s="2"/>
      <c r="AX1980" s="2"/>
      <c r="AY1980" s="2"/>
      <c r="AZ1980" s="2"/>
      <c r="BA1980" s="2"/>
      <c r="BB1980" s="2"/>
      <c r="BC1980" s="2"/>
      <c r="BD1980" s="2"/>
      <c r="BE1980" s="2"/>
      <c r="BF1980" s="2"/>
      <c r="BG1980" s="2"/>
      <c r="BH1980" s="2"/>
      <c r="BI1980" s="2"/>
      <c r="BJ1980" s="2"/>
      <c r="BK1980" s="2"/>
      <c r="BL1980" s="2"/>
      <c r="BM1980" s="2"/>
      <c r="BN1980" s="2"/>
      <c r="BO1980" s="2"/>
      <c r="BP1980" s="2"/>
      <c r="BQ1980" s="2"/>
      <c r="BR1980" s="2"/>
      <c r="BS1980" s="2"/>
      <c r="BT1980" s="2"/>
      <c r="BU1980" s="2"/>
      <c r="BV1980" s="2"/>
      <c r="BW1980" s="2"/>
      <c r="BX1980" s="2"/>
      <c r="BY1980" s="2"/>
      <c r="BZ1980" s="2"/>
      <c r="CA1980" s="2"/>
      <c r="CB1980" s="2"/>
      <c r="CC1980" s="2"/>
      <c r="CD1980" s="2"/>
      <c r="CE1980" s="2"/>
      <c r="CF1980" s="2"/>
      <c r="CG1980" s="2"/>
      <c r="CH1980" s="2"/>
      <c r="CI1980" s="2"/>
      <c r="CJ1980" s="2"/>
      <c r="CK1980" s="2"/>
      <c r="CL1980" s="2"/>
      <c r="CM1980" s="2"/>
      <c r="CN1980" s="2"/>
      <c r="CO1980" s="2"/>
      <c r="CP1980" s="2"/>
      <c r="CQ1980" s="2"/>
      <c r="CR1980" s="2"/>
      <c r="CS1980" s="2"/>
      <c r="CT1980" s="2"/>
      <c r="CU1980" s="2"/>
      <c r="CV1980" s="2"/>
      <c r="CW1980" s="2"/>
      <c r="CX1980" s="2"/>
      <c r="CY1980" s="2"/>
      <c r="CZ1980" s="2"/>
      <c r="DA1980" s="2"/>
      <c r="DB1980" s="2"/>
      <c r="DC1980" s="2"/>
      <c r="DD1980" s="2"/>
      <c r="DE1980" s="2"/>
      <c r="DF1980" s="2"/>
      <c r="DG1980" s="2"/>
      <c r="DH1980" s="2"/>
      <c r="DI1980" s="2"/>
      <c r="DJ1980" s="2"/>
      <c r="DK1980" s="2"/>
      <c r="DL1980" s="2"/>
      <c r="DM1980" s="2"/>
      <c r="DN1980" s="2"/>
      <c r="DO1980" s="2"/>
      <c r="DP1980" s="2"/>
      <c r="DQ1980" s="2"/>
      <c r="DR1980" s="2"/>
      <c r="DS1980" s="2"/>
      <c r="DT1980" s="2"/>
      <c r="DU1980" s="2"/>
      <c r="DV1980" s="2"/>
      <c r="DW1980" s="2"/>
      <c r="DX1980" s="2"/>
      <c r="DY1980" s="2"/>
      <c r="DZ1980" s="2"/>
      <c r="EA1980" s="2"/>
      <c r="EB1980" s="2"/>
      <c r="EC1980" s="2"/>
      <c r="ED1980" s="2"/>
      <c r="EE1980" s="2"/>
      <c r="EF1980" s="2"/>
      <c r="EG1980" s="2"/>
      <c r="EH1980" s="2"/>
      <c r="EI1980" s="2"/>
      <c r="EJ1980" s="2"/>
      <c r="EK1980" s="2"/>
      <c r="EL1980" s="2"/>
      <c r="EM1980" s="2"/>
      <c r="EN1980" s="2"/>
      <c r="EO1980" s="2"/>
      <c r="EP1980" s="2"/>
      <c r="EQ1980" s="2"/>
      <c r="ER1980" s="2"/>
      <c r="ES1980" s="2"/>
      <c r="ET1980" s="2"/>
      <c r="EU1980" s="2"/>
      <c r="EV1980" s="2"/>
      <c r="EW1980" s="2"/>
      <c r="EX1980" s="2"/>
      <c r="EY1980" s="2"/>
      <c r="EZ1980" s="2"/>
      <c r="FA1980" s="2"/>
      <c r="FB1980" s="2"/>
      <c r="FC1980" s="2"/>
    </row>
    <row r="1981" spans="1:159" s="4" customFormat="1">
      <c r="A1981" s="50" t="s">
        <v>2415</v>
      </c>
      <c r="B1981" s="59" t="s">
        <v>2786</v>
      </c>
      <c r="C1981" s="60">
        <v>2959</v>
      </c>
      <c r="D1981" s="59" t="s">
        <v>2081</v>
      </c>
      <c r="E1981" s="78" t="str">
        <f>IFERROR(VLOOKUP($C1981,'2025-26 School Level AAFTE'!$C$2:$L$2349,9,FALSE), "No")</f>
        <v>Yes</v>
      </c>
      <c r="F1981" s="67">
        <f>IFERROR(VLOOKUP($C1981,'2025-26 School Level AAFTE'!$C$2:$J$2349,8,FALSE), 0)</f>
        <v>1949.07</v>
      </c>
      <c r="G1981" s="69">
        <f>IFERROR(IF(E1981= "yes",VLOOKUP(C1981,Summary!$B:$I,6,0),0),0)</f>
        <v>0</v>
      </c>
      <c r="H1981" s="68">
        <f t="shared" si="331"/>
        <v>1949.07</v>
      </c>
      <c r="I1981" s="110">
        <f>VLOOKUP($A1981,'2026-27 Salary &amp; Benefits'!$A:$I,3,FALSE)</f>
        <v>1</v>
      </c>
      <c r="J1981" s="110">
        <f>VLOOKUP($A1981,'2026-27 Salary &amp; Benefits'!$A:$I,4,FALSE)</f>
        <v>1</v>
      </c>
      <c r="K1981" s="101">
        <f t="shared" si="332"/>
        <v>1949.07</v>
      </c>
      <c r="L1981" s="100">
        <f t="shared" si="333"/>
        <v>5.7169999999999996</v>
      </c>
      <c r="M1981" s="102">
        <f>'2026-27 Salary &amp; Benefits'!$E$6</f>
        <v>78209</v>
      </c>
      <c r="N1981" s="102">
        <f>'2026-27 Salary &amp; Benefits'!$F$6</f>
        <v>82248</v>
      </c>
      <c r="O1981" s="7">
        <f t="shared" si="334"/>
        <v>447120.85</v>
      </c>
      <c r="P1981" s="7">
        <f t="shared" si="335"/>
        <v>23090.97000000003</v>
      </c>
      <c r="Q1981" s="7">
        <f>'2026-27 Salary &amp; Benefits'!G$6</f>
        <v>16817.759999999998</v>
      </c>
      <c r="R1981" s="103">
        <f>'2026-27 Salary &amp; Benefits'!H$6</f>
        <v>0.16020000000000001</v>
      </c>
      <c r="S1981" s="103">
        <f>'2026-27 Salary &amp; Benefits'!I$6</f>
        <v>0.15390000000000001</v>
      </c>
      <c r="T1981" s="7">
        <f t="shared" si="336"/>
        <v>171329.59</v>
      </c>
      <c r="U1981" s="7">
        <f t="shared" si="337"/>
        <v>7836.86</v>
      </c>
      <c r="V1981" s="7">
        <f t="shared" si="338"/>
        <v>1206.0899999999999</v>
      </c>
      <c r="W1981" s="7">
        <f t="shared" si="339"/>
        <v>9042.9499999999989</v>
      </c>
      <c r="X1981" s="18">
        <f t="shared" si="340"/>
        <v>650584.35999999987</v>
      </c>
      <c r="Y1981" s="2"/>
      <c r="Z1981" s="2"/>
      <c r="AA1981" s="2"/>
      <c r="AB1981" s="2"/>
      <c r="AC1981" s="2"/>
      <c r="AD1981" s="2"/>
      <c r="AE1981" s="2"/>
      <c r="AF1981" s="2"/>
      <c r="AG1981" s="2"/>
      <c r="AH1981" s="2"/>
      <c r="AI1981" s="2"/>
      <c r="AJ1981" s="2"/>
      <c r="AK1981" s="2"/>
      <c r="AL1981" s="2"/>
      <c r="AM1981" s="2"/>
      <c r="AN1981" s="2"/>
      <c r="AO1981" s="2"/>
      <c r="AP1981" s="2"/>
      <c r="AQ1981" s="2"/>
      <c r="AR1981" s="2"/>
      <c r="AS1981" s="2"/>
      <c r="AT1981" s="2"/>
      <c r="AU1981" s="2"/>
      <c r="AV1981" s="2"/>
      <c r="AW1981" s="2"/>
      <c r="AX1981" s="2"/>
      <c r="AY1981" s="2"/>
      <c r="AZ1981" s="2"/>
      <c r="BA1981" s="2"/>
      <c r="BB1981" s="2"/>
      <c r="BC1981" s="2"/>
      <c r="BD1981" s="2"/>
      <c r="BE1981" s="2"/>
      <c r="BF1981" s="2"/>
      <c r="BG1981" s="2"/>
      <c r="BH1981" s="2"/>
      <c r="BI1981" s="2"/>
      <c r="BJ1981" s="2"/>
      <c r="BK1981" s="2"/>
      <c r="BL1981" s="2"/>
      <c r="BM1981" s="2"/>
      <c r="BN1981" s="2"/>
      <c r="BO1981" s="2"/>
      <c r="BP1981" s="2"/>
      <c r="BQ1981" s="2"/>
      <c r="BR1981" s="2"/>
      <c r="BS1981" s="2"/>
      <c r="BT1981" s="2"/>
      <c r="BU1981" s="2"/>
      <c r="BV1981" s="2"/>
      <c r="BW1981" s="2"/>
      <c r="BX1981" s="2"/>
      <c r="BY1981" s="2"/>
      <c r="BZ1981" s="2"/>
      <c r="CA1981" s="2"/>
      <c r="CB1981" s="2"/>
      <c r="CC1981" s="2"/>
      <c r="CD1981" s="2"/>
      <c r="CE1981" s="2"/>
      <c r="CF1981" s="2"/>
      <c r="CG1981" s="2"/>
      <c r="CH1981" s="2"/>
      <c r="CI1981" s="2"/>
      <c r="CJ1981" s="2"/>
      <c r="CK1981" s="2"/>
      <c r="CL1981" s="2"/>
      <c r="CM1981" s="2"/>
      <c r="CN1981" s="2"/>
      <c r="CO1981" s="2"/>
      <c r="CP1981" s="2"/>
      <c r="CQ1981" s="2"/>
      <c r="CR1981" s="2"/>
      <c r="CS1981" s="2"/>
      <c r="CT1981" s="2"/>
      <c r="CU1981" s="2"/>
      <c r="CV1981" s="2"/>
      <c r="CW1981" s="2"/>
      <c r="CX1981" s="2"/>
      <c r="CY1981" s="2"/>
      <c r="CZ1981" s="2"/>
      <c r="DA1981" s="2"/>
      <c r="DB1981" s="2"/>
      <c r="DC1981" s="2"/>
      <c r="DD1981" s="2"/>
      <c r="DE1981" s="2"/>
      <c r="DF1981" s="2"/>
      <c r="DG1981" s="2"/>
      <c r="DH1981" s="2"/>
      <c r="DI1981" s="2"/>
      <c r="DJ1981" s="2"/>
      <c r="DK1981" s="2"/>
      <c r="DL1981" s="2"/>
      <c r="DM1981" s="2"/>
      <c r="DN1981" s="2"/>
      <c r="DO1981" s="2"/>
      <c r="DP1981" s="2"/>
      <c r="DQ1981" s="2"/>
      <c r="DR1981" s="2"/>
      <c r="DS1981" s="2"/>
      <c r="DT1981" s="2"/>
      <c r="DU1981" s="2"/>
      <c r="DV1981" s="2"/>
      <c r="DW1981" s="2"/>
      <c r="DX1981" s="2"/>
      <c r="DY1981" s="2"/>
      <c r="DZ1981" s="2"/>
      <c r="EA1981" s="2"/>
      <c r="EB1981" s="2"/>
      <c r="EC1981" s="2"/>
      <c r="ED1981" s="2"/>
      <c r="EE1981" s="2"/>
      <c r="EF1981" s="2"/>
      <c r="EG1981" s="2"/>
      <c r="EH1981" s="2"/>
      <c r="EI1981" s="2"/>
      <c r="EJ1981" s="2"/>
      <c r="EK1981" s="2"/>
      <c r="EL1981" s="2"/>
      <c r="EM1981" s="2"/>
      <c r="EN1981" s="2"/>
      <c r="EO1981" s="2"/>
      <c r="EP1981" s="2"/>
      <c r="EQ1981" s="2"/>
      <c r="ER1981" s="2"/>
      <c r="ES1981" s="2"/>
      <c r="ET1981" s="2"/>
      <c r="EU1981" s="2"/>
      <c r="EV1981" s="2"/>
      <c r="EW1981" s="2"/>
      <c r="EX1981" s="2"/>
      <c r="EY1981" s="2"/>
      <c r="EZ1981" s="2"/>
      <c r="FA1981" s="2"/>
      <c r="FB1981" s="2"/>
      <c r="FC1981" s="2"/>
    </row>
    <row r="1982" spans="1:159" s="4" customFormat="1">
      <c r="A1982" s="50" t="s">
        <v>2415</v>
      </c>
      <c r="B1982" s="59" t="s">
        <v>2786</v>
      </c>
      <c r="C1982" s="60">
        <v>2717</v>
      </c>
      <c r="D1982" s="59" t="s">
        <v>180</v>
      </c>
      <c r="E1982" s="78" t="str">
        <f>IFERROR(VLOOKUP($C1982,'2025-26 School Level AAFTE'!$C$2:$L$2349,9,FALSE), "No")</f>
        <v>Yes</v>
      </c>
      <c r="F1982" s="67">
        <f>IFERROR(VLOOKUP($C1982,'2025-26 School Level AAFTE'!$C$2:$J$2349,8,FALSE), 0)</f>
        <v>586.65</v>
      </c>
      <c r="G1982" s="69">
        <f>IFERROR(IF(E1982= "yes",VLOOKUP(C1982,Summary!$B:$I,6,0),0),0)</f>
        <v>0</v>
      </c>
      <c r="H1982" s="68">
        <f t="shared" si="331"/>
        <v>586.65</v>
      </c>
      <c r="I1982" s="110">
        <f>VLOOKUP($A1982,'2026-27 Salary &amp; Benefits'!$A:$I,3,FALSE)</f>
        <v>1</v>
      </c>
      <c r="J1982" s="110">
        <f>VLOOKUP($A1982,'2026-27 Salary &amp; Benefits'!$A:$I,4,FALSE)</f>
        <v>1</v>
      </c>
      <c r="K1982" s="101">
        <f t="shared" si="332"/>
        <v>586.65</v>
      </c>
      <c r="L1982" s="100">
        <f t="shared" si="333"/>
        <v>1.7210000000000001</v>
      </c>
      <c r="M1982" s="102">
        <f>'2026-27 Salary &amp; Benefits'!$E$6</f>
        <v>78209</v>
      </c>
      <c r="N1982" s="102">
        <f>'2026-27 Salary &amp; Benefits'!$F$6</f>
        <v>82248</v>
      </c>
      <c r="O1982" s="7">
        <f t="shared" si="334"/>
        <v>134597.69</v>
      </c>
      <c r="P1982" s="7">
        <f t="shared" si="335"/>
        <v>6951.1199999999953</v>
      </c>
      <c r="Q1982" s="7">
        <f>'2026-27 Salary &amp; Benefits'!G$6</f>
        <v>16817.759999999998</v>
      </c>
      <c r="R1982" s="103">
        <f>'2026-27 Salary &amp; Benefits'!H$6</f>
        <v>0.16020000000000001</v>
      </c>
      <c r="S1982" s="103">
        <f>'2026-27 Salary &amp; Benefits'!I$6</f>
        <v>0.15390000000000001</v>
      </c>
      <c r="T1982" s="7">
        <f t="shared" si="336"/>
        <v>51575.69</v>
      </c>
      <c r="U1982" s="7">
        <f t="shared" si="337"/>
        <v>2359.15</v>
      </c>
      <c r="V1982" s="7">
        <f t="shared" si="338"/>
        <v>363.07</v>
      </c>
      <c r="W1982" s="7">
        <f t="shared" si="339"/>
        <v>2722.2200000000003</v>
      </c>
      <c r="X1982" s="18">
        <f t="shared" si="340"/>
        <v>195846.72</v>
      </c>
      <c r="Y1982" s="2"/>
      <c r="Z1982" s="2"/>
      <c r="AA1982" s="2"/>
      <c r="AB1982" s="2"/>
      <c r="AC1982" s="2"/>
      <c r="AD1982" s="2"/>
      <c r="AE1982" s="2"/>
      <c r="AF1982" s="2"/>
      <c r="AG1982" s="2"/>
      <c r="AH1982" s="2"/>
      <c r="AI1982" s="2"/>
      <c r="AJ1982" s="2"/>
      <c r="AK1982" s="2"/>
      <c r="AL1982" s="2"/>
      <c r="AM1982" s="2"/>
      <c r="AN1982" s="2"/>
      <c r="AO1982" s="2"/>
      <c r="AP1982" s="2"/>
      <c r="AQ1982" s="2"/>
      <c r="AR1982" s="2"/>
      <c r="AS1982" s="2"/>
      <c r="AT1982" s="2"/>
      <c r="AU1982" s="2"/>
      <c r="AV1982" s="2"/>
      <c r="AW1982" s="2"/>
      <c r="AX1982" s="2"/>
      <c r="AY1982" s="2"/>
      <c r="AZ1982" s="2"/>
      <c r="BA1982" s="2"/>
      <c r="BB1982" s="2"/>
      <c r="BC1982" s="2"/>
      <c r="BD1982" s="2"/>
      <c r="BE1982" s="2"/>
      <c r="BF1982" s="2"/>
      <c r="BG1982" s="2"/>
      <c r="BH1982" s="2"/>
      <c r="BI1982" s="2"/>
      <c r="BJ1982" s="2"/>
      <c r="BK1982" s="2"/>
      <c r="BL1982" s="2"/>
      <c r="BM1982" s="2"/>
      <c r="BN1982" s="2"/>
      <c r="BO1982" s="2"/>
      <c r="BP1982" s="2"/>
      <c r="BQ1982" s="2"/>
      <c r="BR1982" s="2"/>
      <c r="BS1982" s="2"/>
      <c r="BT1982" s="2"/>
      <c r="BU1982" s="2"/>
      <c r="BV1982" s="2"/>
      <c r="BW1982" s="2"/>
      <c r="BX1982" s="2"/>
      <c r="BY1982" s="2"/>
      <c r="BZ1982" s="2"/>
      <c r="CA1982" s="2"/>
      <c r="CB1982" s="2"/>
      <c r="CC1982" s="2"/>
      <c r="CD1982" s="2"/>
      <c r="CE1982" s="2"/>
      <c r="CF1982" s="2"/>
      <c r="CG1982" s="2"/>
      <c r="CH1982" s="2"/>
      <c r="CI1982" s="2"/>
      <c r="CJ1982" s="2"/>
      <c r="CK1982" s="2"/>
      <c r="CL1982" s="2"/>
      <c r="CM1982" s="2"/>
      <c r="CN1982" s="2"/>
      <c r="CO1982" s="2"/>
      <c r="CP1982" s="2"/>
      <c r="CQ1982" s="2"/>
      <c r="CR1982" s="2"/>
      <c r="CS1982" s="2"/>
      <c r="CT1982" s="2"/>
      <c r="CU1982" s="2"/>
      <c r="CV1982" s="2"/>
      <c r="CW1982" s="2"/>
      <c r="CX1982" s="2"/>
      <c r="CY1982" s="2"/>
      <c r="CZ1982" s="2"/>
      <c r="DA1982" s="2"/>
      <c r="DB1982" s="2"/>
      <c r="DC1982" s="2"/>
      <c r="DD1982" s="2"/>
      <c r="DE1982" s="2"/>
      <c r="DF1982" s="2"/>
      <c r="DG1982" s="2"/>
      <c r="DH1982" s="2"/>
      <c r="DI1982" s="2"/>
      <c r="DJ1982" s="2"/>
      <c r="DK1982" s="2"/>
      <c r="DL1982" s="2"/>
      <c r="DM1982" s="2"/>
      <c r="DN1982" s="2"/>
      <c r="DO1982" s="2"/>
      <c r="DP1982" s="2"/>
      <c r="DQ1982" s="2"/>
      <c r="DR1982" s="2"/>
      <c r="DS1982" s="2"/>
      <c r="DT1982" s="2"/>
      <c r="DU1982" s="2"/>
      <c r="DV1982" s="2"/>
      <c r="DW1982" s="2"/>
      <c r="DX1982" s="2"/>
      <c r="DY1982" s="2"/>
      <c r="DZ1982" s="2"/>
      <c r="EA1982" s="2"/>
      <c r="EB1982" s="2"/>
      <c r="EC1982" s="2"/>
      <c r="ED1982" s="2"/>
      <c r="EE1982" s="2"/>
      <c r="EF1982" s="2"/>
      <c r="EG1982" s="2"/>
      <c r="EH1982" s="2"/>
      <c r="EI1982" s="2"/>
      <c r="EJ1982" s="2"/>
      <c r="EK1982" s="2"/>
      <c r="EL1982" s="2"/>
      <c r="EM1982" s="2"/>
      <c r="EN1982" s="2"/>
      <c r="EO1982" s="2"/>
      <c r="EP1982" s="2"/>
      <c r="EQ1982" s="2"/>
      <c r="ER1982" s="2"/>
      <c r="ES1982" s="2"/>
      <c r="ET1982" s="2"/>
      <c r="EU1982" s="2"/>
      <c r="EV1982" s="2"/>
      <c r="EW1982" s="2"/>
      <c r="EX1982" s="2"/>
      <c r="EY1982" s="2"/>
      <c r="EZ1982" s="2"/>
      <c r="FA1982" s="2"/>
      <c r="FB1982" s="2"/>
      <c r="FC1982" s="2"/>
    </row>
    <row r="1983" spans="1:159" s="4" customFormat="1">
      <c r="A1983" s="50" t="s">
        <v>2237</v>
      </c>
      <c r="B1983" s="59" t="s">
        <v>2787</v>
      </c>
      <c r="C1983" s="60">
        <v>5319</v>
      </c>
      <c r="D1983" s="59" t="s">
        <v>1039</v>
      </c>
      <c r="E1983" s="78" t="str">
        <f>IFERROR(VLOOKUP($C1983,'2025-26 School Level AAFTE'!$C$2:$L$2349,9,FALSE), "No")</f>
        <v>Yes</v>
      </c>
      <c r="F1983" s="67">
        <f>IFERROR(VLOOKUP($C1983,'2025-26 School Level AAFTE'!$C$2:$J$2349,8,FALSE), 0)</f>
        <v>80.38</v>
      </c>
      <c r="G1983" s="69">
        <f>IFERROR(IF(E1983= "yes",VLOOKUP(C1983,Summary!$B:$I,6,0),0),0)</f>
        <v>0</v>
      </c>
      <c r="H1983" s="68">
        <f t="shared" si="331"/>
        <v>80.38</v>
      </c>
      <c r="I1983" s="110">
        <f>VLOOKUP($A1983,'2026-27 Salary &amp; Benefits'!$A:$I,3,FALSE)</f>
        <v>1.18</v>
      </c>
      <c r="J1983" s="110">
        <f>VLOOKUP($A1983,'2026-27 Salary &amp; Benefits'!$A:$I,4,FALSE)</f>
        <v>1.18</v>
      </c>
      <c r="K1983" s="101">
        <f t="shared" si="332"/>
        <v>80.38</v>
      </c>
      <c r="L1983" s="100">
        <f t="shared" si="333"/>
        <v>0.23599999999999999</v>
      </c>
      <c r="M1983" s="102">
        <f>'2026-27 Salary &amp; Benefits'!$E$6</f>
        <v>78209</v>
      </c>
      <c r="N1983" s="102">
        <f>'2026-27 Salary &amp; Benefits'!$F$6</f>
        <v>82248</v>
      </c>
      <c r="O1983" s="7">
        <f t="shared" si="334"/>
        <v>21779.64</v>
      </c>
      <c r="P1983" s="7">
        <f t="shared" si="335"/>
        <v>1124.7799999999988</v>
      </c>
      <c r="Q1983" s="7">
        <f>'2026-27 Salary &amp; Benefits'!G$6</f>
        <v>16817.759999999998</v>
      </c>
      <c r="R1983" s="103">
        <f>'2026-27 Salary &amp; Benefits'!H$6</f>
        <v>0.16020000000000001</v>
      </c>
      <c r="S1983" s="103">
        <f>'2026-27 Salary &amp; Benefits'!I$6</f>
        <v>0.15390000000000001</v>
      </c>
      <c r="T1983" s="7">
        <f t="shared" si="336"/>
        <v>7631.19</v>
      </c>
      <c r="U1983" s="7">
        <f t="shared" si="337"/>
        <v>381.74</v>
      </c>
      <c r="V1983" s="7">
        <f t="shared" si="338"/>
        <v>58.75</v>
      </c>
      <c r="W1983" s="7">
        <f t="shared" si="339"/>
        <v>440.49</v>
      </c>
      <c r="X1983" s="18">
        <f t="shared" si="340"/>
        <v>30976.1</v>
      </c>
      <c r="Y1983" s="2"/>
      <c r="Z1983" s="2"/>
      <c r="AA1983" s="2"/>
      <c r="AB1983" s="2"/>
      <c r="AC1983" s="2"/>
      <c r="AD1983" s="2"/>
      <c r="AE1983" s="2"/>
      <c r="AF1983" s="2"/>
      <c r="AG1983" s="2"/>
      <c r="AH1983" s="2"/>
      <c r="AI1983" s="2"/>
      <c r="AJ1983" s="2"/>
      <c r="AK1983" s="2"/>
      <c r="AL1983" s="2"/>
      <c r="AM1983" s="2"/>
      <c r="AN1983" s="2"/>
      <c r="AO1983" s="2"/>
      <c r="AP1983" s="2"/>
      <c r="AQ1983" s="2"/>
      <c r="AR1983" s="2"/>
      <c r="AS1983" s="2"/>
      <c r="AT1983" s="2"/>
      <c r="AU1983" s="2"/>
      <c r="AV1983" s="2"/>
      <c r="AW1983" s="2"/>
      <c r="AX1983" s="2"/>
      <c r="AY1983" s="2"/>
      <c r="AZ1983" s="2"/>
      <c r="BA1983" s="2"/>
      <c r="BB1983" s="2"/>
      <c r="BC1983" s="2"/>
      <c r="BD1983" s="2"/>
      <c r="BE1983" s="2"/>
      <c r="BF1983" s="2"/>
      <c r="BG1983" s="2"/>
      <c r="BH1983" s="2"/>
      <c r="BI1983" s="2"/>
      <c r="BJ1983" s="2"/>
      <c r="BK1983" s="2"/>
      <c r="BL1983" s="2"/>
      <c r="BM1983" s="2"/>
      <c r="BN1983" s="2"/>
      <c r="BO1983" s="2"/>
      <c r="BP1983" s="2"/>
      <c r="BQ1983" s="2"/>
      <c r="BR1983" s="2"/>
      <c r="BS1983" s="2"/>
      <c r="BT1983" s="2"/>
      <c r="BU1983" s="2"/>
      <c r="BV1983" s="2"/>
      <c r="BW1983" s="2"/>
      <c r="BX1983" s="2"/>
      <c r="BY1983" s="2"/>
      <c r="BZ1983" s="2"/>
      <c r="CA1983" s="2"/>
      <c r="CB1983" s="2"/>
      <c r="CC1983" s="2"/>
      <c r="CD1983" s="2"/>
      <c r="CE1983" s="2"/>
      <c r="CF1983" s="2"/>
      <c r="CG1983" s="2"/>
      <c r="CH1983" s="2"/>
      <c r="CI1983" s="2"/>
      <c r="CJ1983" s="2"/>
      <c r="CK1983" s="2"/>
      <c r="CL1983" s="2"/>
      <c r="CM1983" s="2"/>
      <c r="CN1983" s="2"/>
      <c r="CO1983" s="2"/>
      <c r="CP1983" s="2"/>
      <c r="CQ1983" s="2"/>
      <c r="CR1983" s="2"/>
      <c r="CS1983" s="2"/>
      <c r="CT1983" s="2"/>
      <c r="CU1983" s="2"/>
      <c r="CV1983" s="2"/>
      <c r="CW1983" s="2"/>
      <c r="CX1983" s="2"/>
      <c r="CY1983" s="2"/>
      <c r="CZ1983" s="2"/>
      <c r="DA1983" s="2"/>
      <c r="DB1983" s="2"/>
      <c r="DC1983" s="2"/>
      <c r="DD1983" s="2"/>
      <c r="DE1983" s="2"/>
      <c r="DF1983" s="2"/>
      <c r="DG1983" s="2"/>
      <c r="DH1983" s="2"/>
      <c r="DI1983" s="2"/>
      <c r="DJ1983" s="2"/>
      <c r="DK1983" s="2"/>
      <c r="DL1983" s="2"/>
      <c r="DM1983" s="2"/>
      <c r="DN1983" s="2"/>
      <c r="DO1983" s="2"/>
      <c r="DP1983" s="2"/>
      <c r="DQ1983" s="2"/>
      <c r="DR1983" s="2"/>
      <c r="DS1983" s="2"/>
      <c r="DT1983" s="2"/>
      <c r="DU1983" s="2"/>
      <c r="DV1983" s="2"/>
      <c r="DW1983" s="2"/>
      <c r="DX1983" s="2"/>
      <c r="DY1983" s="2"/>
      <c r="DZ1983" s="2"/>
      <c r="EA1983" s="2"/>
      <c r="EB1983" s="2"/>
      <c r="EC1983" s="2"/>
      <c r="ED1983" s="2"/>
      <c r="EE1983" s="2"/>
      <c r="EF1983" s="2"/>
      <c r="EG1983" s="2"/>
      <c r="EH1983" s="2"/>
      <c r="EI1983" s="2"/>
      <c r="EJ1983" s="2"/>
      <c r="EK1983" s="2"/>
      <c r="EL1983" s="2"/>
      <c r="EM1983" s="2"/>
      <c r="EN1983" s="2"/>
      <c r="EO1983" s="2"/>
      <c r="EP1983" s="2"/>
      <c r="EQ1983" s="2"/>
      <c r="ER1983" s="2"/>
      <c r="ES1983" s="2"/>
      <c r="ET1983" s="2"/>
      <c r="EU1983" s="2"/>
      <c r="EV1983" s="2"/>
      <c r="EW1983" s="2"/>
      <c r="EX1983" s="2"/>
      <c r="EY1983" s="2"/>
      <c r="EZ1983" s="2"/>
      <c r="FA1983" s="2"/>
      <c r="FB1983" s="2"/>
      <c r="FC1983" s="2"/>
    </row>
    <row r="1984" spans="1:159" s="4" customFormat="1">
      <c r="A1984" s="50" t="s">
        <v>2301</v>
      </c>
      <c r="B1984" s="59" t="s">
        <v>2788</v>
      </c>
      <c r="C1984" s="60">
        <v>1514</v>
      </c>
      <c r="D1984" s="59" t="s">
        <v>3020</v>
      </c>
      <c r="E1984" s="78" t="str">
        <f>IFERROR(VLOOKUP($C1984,'2025-26 School Level AAFTE'!$C$2:$L$2349,9,FALSE), "No")</f>
        <v>No</v>
      </c>
      <c r="F1984" s="67">
        <f>IFERROR(VLOOKUP($C1984,'2025-26 School Level AAFTE'!$C$2:$J$2349,8,FALSE), 0)</f>
        <v>7.31</v>
      </c>
      <c r="G1984" s="69">
        <f>IFERROR(IF(E1984= "yes",VLOOKUP(C1984,Summary!$B:$I,6,0),0),0)</f>
        <v>0</v>
      </c>
      <c r="H1984" s="68">
        <f t="shared" si="331"/>
        <v>0</v>
      </c>
      <c r="I1984" s="110">
        <f>VLOOKUP($A1984,'2026-27 Salary &amp; Benefits'!$A:$I,3,FALSE)</f>
        <v>1.1200000000000001</v>
      </c>
      <c r="J1984" s="110">
        <f>VLOOKUP($A1984,'2026-27 Salary &amp; Benefits'!$A:$I,4,FALSE)</f>
        <v>1.1200000000000001</v>
      </c>
      <c r="K1984" s="101">
        <f t="shared" si="332"/>
        <v>0</v>
      </c>
      <c r="L1984" s="100">
        <f t="shared" si="333"/>
        <v>0</v>
      </c>
      <c r="M1984" s="102">
        <f>'2026-27 Salary &amp; Benefits'!$E$6</f>
        <v>78209</v>
      </c>
      <c r="N1984" s="102">
        <f>'2026-27 Salary &amp; Benefits'!$F$6</f>
        <v>82248</v>
      </c>
      <c r="O1984" s="7">
        <f t="shared" si="334"/>
        <v>0</v>
      </c>
      <c r="P1984" s="7">
        <f t="shared" si="335"/>
        <v>0</v>
      </c>
      <c r="Q1984" s="7">
        <f>'2026-27 Salary &amp; Benefits'!G$6</f>
        <v>16817.759999999998</v>
      </c>
      <c r="R1984" s="103">
        <f>'2026-27 Salary &amp; Benefits'!H$6</f>
        <v>0.16020000000000001</v>
      </c>
      <c r="S1984" s="103">
        <f>'2026-27 Salary &amp; Benefits'!I$6</f>
        <v>0.15390000000000001</v>
      </c>
      <c r="T1984" s="7">
        <f t="shared" si="336"/>
        <v>0</v>
      </c>
      <c r="U1984" s="7">
        <f t="shared" si="337"/>
        <v>0</v>
      </c>
      <c r="V1984" s="7">
        <f t="shared" si="338"/>
        <v>0</v>
      </c>
      <c r="W1984" s="7">
        <f t="shared" si="339"/>
        <v>0</v>
      </c>
      <c r="X1984" s="18">
        <f t="shared" si="340"/>
        <v>0</v>
      </c>
      <c r="Y1984" s="2"/>
      <c r="Z1984" s="2"/>
      <c r="AA1984" s="2"/>
      <c r="AB1984" s="2"/>
      <c r="AC1984" s="2"/>
      <c r="AD1984" s="2"/>
      <c r="AE1984" s="2"/>
      <c r="AF1984" s="2"/>
      <c r="AG1984" s="2"/>
      <c r="AH1984" s="2"/>
      <c r="AI1984" s="2"/>
      <c r="AJ1984" s="2"/>
      <c r="AK1984" s="2"/>
      <c r="AL1984" s="2"/>
      <c r="AM1984" s="2"/>
      <c r="AN1984" s="2"/>
      <c r="AO1984" s="2"/>
      <c r="AP1984" s="2"/>
      <c r="AQ1984" s="2"/>
      <c r="AR1984" s="2"/>
      <c r="AS1984" s="2"/>
      <c r="AT1984" s="2"/>
      <c r="AU1984" s="2"/>
      <c r="AV1984" s="2"/>
      <c r="AW1984" s="2"/>
      <c r="AX1984" s="2"/>
      <c r="AY1984" s="2"/>
      <c r="AZ1984" s="2"/>
      <c r="BA1984" s="2"/>
      <c r="BB1984" s="2"/>
      <c r="BC1984" s="2"/>
      <c r="BD1984" s="2"/>
      <c r="BE1984" s="2"/>
      <c r="BF1984" s="2"/>
      <c r="BG1984" s="2"/>
      <c r="BH1984" s="2"/>
      <c r="BI1984" s="2"/>
      <c r="BJ1984" s="2"/>
      <c r="BK1984" s="2"/>
      <c r="BL1984" s="2"/>
      <c r="BM1984" s="2"/>
      <c r="BN1984" s="2"/>
      <c r="BO1984" s="2"/>
      <c r="BP1984" s="2"/>
      <c r="BQ1984" s="2"/>
      <c r="BR1984" s="2"/>
      <c r="BS1984" s="2"/>
      <c r="BT1984" s="2"/>
      <c r="BU1984" s="2"/>
      <c r="BV1984" s="2"/>
      <c r="BW1984" s="2"/>
      <c r="BX1984" s="2"/>
      <c r="BY1984" s="2"/>
      <c r="BZ1984" s="2"/>
      <c r="CA1984" s="2"/>
      <c r="CB1984" s="2"/>
      <c r="CC1984" s="2"/>
      <c r="CD1984" s="2"/>
      <c r="CE1984" s="2"/>
      <c r="CF1984" s="2"/>
      <c r="CG1984" s="2"/>
      <c r="CH1984" s="2"/>
      <c r="CI1984" s="2"/>
      <c r="CJ1984" s="2"/>
      <c r="CK1984" s="2"/>
      <c r="CL1984" s="2"/>
      <c r="CM1984" s="2"/>
      <c r="CN1984" s="2"/>
      <c r="CO1984" s="2"/>
      <c r="CP1984" s="2"/>
      <c r="CQ1984" s="2"/>
      <c r="CR1984" s="2"/>
      <c r="CS1984" s="2"/>
      <c r="CT1984" s="2"/>
      <c r="CU1984" s="2"/>
      <c r="CV1984" s="2"/>
      <c r="CW1984" s="2"/>
      <c r="CX1984" s="2"/>
      <c r="CY1984" s="2"/>
      <c r="CZ1984" s="2"/>
      <c r="DA1984" s="2"/>
      <c r="DB1984" s="2"/>
      <c r="DC1984" s="2"/>
      <c r="DD1984" s="2"/>
      <c r="DE1984" s="2"/>
      <c r="DF1984" s="2"/>
      <c r="DG1984" s="2"/>
      <c r="DH1984" s="2"/>
      <c r="DI1984" s="2"/>
      <c r="DJ1984" s="2"/>
      <c r="DK1984" s="2"/>
      <c r="DL1984" s="2"/>
      <c r="DM1984" s="2"/>
      <c r="DN1984" s="2"/>
      <c r="DO1984" s="2"/>
      <c r="DP1984" s="2"/>
      <c r="DQ1984" s="2"/>
      <c r="DR1984" s="2"/>
      <c r="DS1984" s="2"/>
      <c r="DT1984" s="2"/>
      <c r="DU1984" s="2"/>
      <c r="DV1984" s="2"/>
      <c r="DW1984" s="2"/>
      <c r="DX1984" s="2"/>
      <c r="DY1984" s="2"/>
      <c r="DZ1984" s="2"/>
      <c r="EA1984" s="2"/>
      <c r="EB1984" s="2"/>
      <c r="EC1984" s="2"/>
      <c r="ED1984" s="2"/>
      <c r="EE1984" s="2"/>
      <c r="EF1984" s="2"/>
      <c r="EG1984" s="2"/>
      <c r="EH1984" s="2"/>
      <c r="EI1984" s="2"/>
      <c r="EJ1984" s="2"/>
      <c r="EK1984" s="2"/>
      <c r="EL1984" s="2"/>
      <c r="EM1984" s="2"/>
      <c r="EN1984" s="2"/>
      <c r="EO1984" s="2"/>
      <c r="EP1984" s="2"/>
      <c r="EQ1984" s="2"/>
      <c r="ER1984" s="2"/>
      <c r="ES1984" s="2"/>
      <c r="ET1984" s="2"/>
      <c r="EU1984" s="2"/>
      <c r="EV1984" s="2"/>
      <c r="EW1984" s="2"/>
      <c r="EX1984" s="2"/>
      <c r="EY1984" s="2"/>
      <c r="EZ1984" s="2"/>
      <c r="FA1984" s="2"/>
      <c r="FB1984" s="2"/>
      <c r="FC1984" s="2"/>
    </row>
    <row r="1985" spans="1:159" s="4" customFormat="1">
      <c r="A1985" t="s">
        <v>2301</v>
      </c>
      <c r="B1985" s="59" t="s">
        <v>2788</v>
      </c>
      <c r="C1985" s="3">
        <v>4575</v>
      </c>
      <c r="D1985" t="s">
        <v>1285</v>
      </c>
      <c r="E1985" s="78" t="str">
        <f>IFERROR(VLOOKUP($C1985,'2025-26 School Level AAFTE'!$C$2:$L$2349,9,FALSE), "No")</f>
        <v>Yes</v>
      </c>
      <c r="F1985" s="67">
        <f>IFERROR(VLOOKUP($C1985,'2025-26 School Level AAFTE'!$C$2:$J$2349,8,FALSE), 0)</f>
        <v>457.73</v>
      </c>
      <c r="G1985" s="69">
        <f>IFERROR(IF(E1985= "yes",VLOOKUP(C1985,Summary!$B:$I,6,0),0),0)</f>
        <v>0</v>
      </c>
      <c r="H1985" s="68">
        <f t="shared" si="331"/>
        <v>457.73</v>
      </c>
      <c r="I1985" s="110">
        <f>VLOOKUP($A1985,'2026-27 Salary &amp; Benefits'!$A:$I,3,FALSE)</f>
        <v>1.1200000000000001</v>
      </c>
      <c r="J1985" s="110">
        <f>VLOOKUP($A1985,'2026-27 Salary &amp; Benefits'!$A:$I,4,FALSE)</f>
        <v>1.1200000000000001</v>
      </c>
      <c r="K1985" s="101">
        <f t="shared" si="332"/>
        <v>457.73</v>
      </c>
      <c r="L1985" s="100">
        <f t="shared" si="333"/>
        <v>1.343</v>
      </c>
      <c r="M1985" s="102">
        <f>'2026-27 Salary &amp; Benefits'!$E$6</f>
        <v>78209</v>
      </c>
      <c r="N1985" s="102">
        <f>'2026-27 Salary &amp; Benefits'!$F$6</f>
        <v>82248</v>
      </c>
      <c r="O1985" s="7">
        <f t="shared" si="334"/>
        <v>117638.85</v>
      </c>
      <c r="P1985" s="7">
        <f t="shared" si="335"/>
        <v>6075.2999999999884</v>
      </c>
      <c r="Q1985" s="7">
        <f>'2026-27 Salary &amp; Benefits'!G$6</f>
        <v>16817.759999999998</v>
      </c>
      <c r="R1985" s="103">
        <f>'2026-27 Salary &amp; Benefits'!H$6</f>
        <v>0.16020000000000001</v>
      </c>
      <c r="S1985" s="103">
        <f>'2026-27 Salary &amp; Benefits'!I$6</f>
        <v>0.15390000000000001</v>
      </c>
      <c r="T1985" s="7">
        <f t="shared" si="336"/>
        <v>42366.98</v>
      </c>
      <c r="U1985" s="7">
        <f t="shared" si="337"/>
        <v>2061.9</v>
      </c>
      <c r="V1985" s="7">
        <f t="shared" si="338"/>
        <v>317.33</v>
      </c>
      <c r="W1985" s="7">
        <f t="shared" si="339"/>
        <v>2379.23</v>
      </c>
      <c r="X1985" s="18">
        <f t="shared" si="340"/>
        <v>168460.36000000002</v>
      </c>
      <c r="Y1985" s="2"/>
      <c r="Z1985" s="2"/>
      <c r="AA1985" s="2"/>
      <c r="AB1985" s="2"/>
      <c r="AC1985" s="2"/>
      <c r="AD1985" s="2"/>
      <c r="AE1985" s="2"/>
      <c r="AF1985" s="2"/>
      <c r="AG1985" s="2"/>
      <c r="AH1985" s="2"/>
      <c r="AI1985" s="2"/>
      <c r="AJ1985" s="2"/>
      <c r="AK1985" s="2"/>
      <c r="AL1985" s="2"/>
      <c r="AM1985" s="2"/>
      <c r="AN1985" s="2"/>
      <c r="AO1985" s="2"/>
      <c r="AP1985" s="2"/>
      <c r="AQ1985" s="2"/>
      <c r="AR1985" s="2"/>
      <c r="AS1985" s="2"/>
      <c r="AT1985" s="2"/>
      <c r="AU1985" s="2"/>
      <c r="AV1985" s="2"/>
      <c r="AW1985" s="2"/>
      <c r="AX1985" s="2"/>
      <c r="AY1985" s="2"/>
      <c r="AZ1985" s="2"/>
      <c r="BA1985" s="2"/>
      <c r="BB1985" s="2"/>
      <c r="BC1985" s="2"/>
      <c r="BD1985" s="2"/>
      <c r="BE1985" s="2"/>
      <c r="BF1985" s="2"/>
      <c r="BG1985" s="2"/>
      <c r="BH1985" s="2"/>
      <c r="BI1985" s="2"/>
      <c r="BJ1985" s="2"/>
      <c r="BK1985" s="2"/>
      <c r="BL1985" s="2"/>
      <c r="BM1985" s="2"/>
      <c r="BN1985" s="2"/>
      <c r="BO1985" s="2"/>
      <c r="BP1985" s="2"/>
      <c r="BQ1985" s="2"/>
      <c r="BR1985" s="2"/>
      <c r="BS1985" s="2"/>
      <c r="BT1985" s="2"/>
      <c r="BU1985" s="2"/>
      <c r="BV1985" s="2"/>
      <c r="BW1985" s="2"/>
      <c r="BX1985" s="2"/>
      <c r="BY1985" s="2"/>
      <c r="BZ1985" s="2"/>
      <c r="CA1985" s="2"/>
      <c r="CB1985" s="2"/>
      <c r="CC1985" s="2"/>
      <c r="CD1985" s="2"/>
      <c r="CE1985" s="2"/>
      <c r="CF1985" s="2"/>
      <c r="CG1985" s="2"/>
      <c r="CH1985" s="2"/>
      <c r="CI1985" s="2"/>
      <c r="CJ1985" s="2"/>
      <c r="CK1985" s="2"/>
      <c r="CL1985" s="2"/>
      <c r="CM1985" s="2"/>
      <c r="CN1985" s="2"/>
      <c r="CO1985" s="2"/>
      <c r="CP1985" s="2"/>
      <c r="CQ1985" s="2"/>
      <c r="CR1985" s="2"/>
      <c r="CS1985" s="2"/>
      <c r="CT1985" s="2"/>
      <c r="CU1985" s="2"/>
      <c r="CV1985" s="2"/>
      <c r="CW1985" s="2"/>
      <c r="CX1985" s="2"/>
      <c r="CY1985" s="2"/>
      <c r="CZ1985" s="2"/>
      <c r="DA1985" s="2"/>
      <c r="DB1985" s="2"/>
      <c r="DC1985" s="2"/>
      <c r="DD1985" s="2"/>
      <c r="DE1985" s="2"/>
      <c r="DF1985" s="2"/>
      <c r="DG1985" s="2"/>
      <c r="DH1985" s="2"/>
      <c r="DI1985" s="2"/>
      <c r="DJ1985" s="2"/>
      <c r="DK1985" s="2"/>
      <c r="DL1985" s="2"/>
      <c r="DM1985" s="2"/>
      <c r="DN1985" s="2"/>
      <c r="DO1985" s="2"/>
      <c r="DP1985" s="2"/>
      <c r="DQ1985" s="2"/>
      <c r="DR1985" s="2"/>
      <c r="DS1985" s="2"/>
      <c r="DT1985" s="2"/>
      <c r="DU1985" s="2"/>
      <c r="DV1985" s="2"/>
      <c r="DW1985" s="2"/>
      <c r="DX1985" s="2"/>
      <c r="DY1985" s="2"/>
      <c r="DZ1985" s="2"/>
      <c r="EA1985" s="2"/>
      <c r="EB1985" s="2"/>
      <c r="EC1985" s="2"/>
      <c r="ED1985" s="2"/>
      <c r="EE1985" s="2"/>
      <c r="EF1985" s="2"/>
      <c r="EG1985" s="2"/>
      <c r="EH1985" s="2"/>
      <c r="EI1985" s="2"/>
      <c r="EJ1985" s="2"/>
      <c r="EK1985" s="2"/>
      <c r="EL1985" s="2"/>
      <c r="EM1985" s="2"/>
      <c r="EN1985" s="2"/>
      <c r="EO1985" s="2"/>
      <c r="EP1985" s="2"/>
      <c r="EQ1985" s="2"/>
      <c r="ER1985" s="2"/>
      <c r="ES1985" s="2"/>
      <c r="ET1985" s="2"/>
      <c r="EU1985" s="2"/>
      <c r="EV1985" s="2"/>
      <c r="EW1985" s="2"/>
      <c r="EX1985" s="2"/>
      <c r="EY1985" s="2"/>
      <c r="EZ1985" s="2"/>
      <c r="FA1985" s="2"/>
      <c r="FB1985" s="2"/>
      <c r="FC1985" s="2"/>
    </row>
    <row r="1986" spans="1:159" s="4" customFormat="1">
      <c r="A1986" s="50" t="s">
        <v>2301</v>
      </c>
      <c r="B1986" s="59" t="s">
        <v>2788</v>
      </c>
      <c r="C1986" s="60">
        <v>2940</v>
      </c>
      <c r="D1986" s="59" t="s">
        <v>3118</v>
      </c>
      <c r="E1986" s="78" t="str">
        <f>IFERROR(VLOOKUP($C1986,'2025-26 School Level AAFTE'!$C$2:$L$2349,9,FALSE), "No")</f>
        <v>Yes</v>
      </c>
      <c r="F1986" s="67">
        <f>IFERROR(VLOOKUP($C1986,'2025-26 School Level AAFTE'!$C$2:$J$2349,8,FALSE), 0)</f>
        <v>315.20000000000005</v>
      </c>
      <c r="G1986" s="69">
        <f>IFERROR(IF(E1986= "yes",VLOOKUP(C1986,Summary!$B:$I,6,0),0),0)</f>
        <v>0</v>
      </c>
      <c r="H1986" s="68">
        <f t="shared" si="331"/>
        <v>315.20000000000005</v>
      </c>
      <c r="I1986" s="110">
        <f>VLOOKUP($A1986,'2026-27 Salary &amp; Benefits'!$A:$I,3,FALSE)</f>
        <v>1.1200000000000001</v>
      </c>
      <c r="J1986" s="110">
        <f>VLOOKUP($A1986,'2026-27 Salary &amp; Benefits'!$A:$I,4,FALSE)</f>
        <v>1.1200000000000001</v>
      </c>
      <c r="K1986" s="101">
        <f t="shared" si="332"/>
        <v>315.20000000000005</v>
      </c>
      <c r="L1986" s="100">
        <f t="shared" si="333"/>
        <v>0.92500000000000004</v>
      </c>
      <c r="M1986" s="102">
        <f>'2026-27 Salary &amp; Benefits'!$E$6</f>
        <v>78209</v>
      </c>
      <c r="N1986" s="102">
        <f>'2026-27 Salary &amp; Benefits'!$F$6</f>
        <v>82248</v>
      </c>
      <c r="O1986" s="7">
        <f t="shared" si="334"/>
        <v>81024.52</v>
      </c>
      <c r="P1986" s="7">
        <f t="shared" si="335"/>
        <v>4184.4099999999889</v>
      </c>
      <c r="Q1986" s="7">
        <f>'2026-27 Salary &amp; Benefits'!G$6</f>
        <v>16817.759999999998</v>
      </c>
      <c r="R1986" s="103">
        <f>'2026-27 Salary &amp; Benefits'!H$6</f>
        <v>0.16020000000000001</v>
      </c>
      <c r="S1986" s="103">
        <f>'2026-27 Salary &amp; Benefits'!I$6</f>
        <v>0.15390000000000001</v>
      </c>
      <c r="T1986" s="7">
        <f t="shared" si="336"/>
        <v>29180.54</v>
      </c>
      <c r="U1986" s="7">
        <f t="shared" si="337"/>
        <v>1420.15</v>
      </c>
      <c r="V1986" s="7">
        <f t="shared" si="338"/>
        <v>218.56</v>
      </c>
      <c r="W1986" s="7">
        <f t="shared" si="339"/>
        <v>1638.71</v>
      </c>
      <c r="X1986" s="18">
        <f t="shared" si="340"/>
        <v>116028.18</v>
      </c>
      <c r="Y1986" s="2"/>
      <c r="Z1986" s="2"/>
      <c r="AA1986" s="2"/>
      <c r="AB1986" s="2"/>
      <c r="AC1986" s="2"/>
      <c r="AD1986" s="2"/>
      <c r="AE1986" s="2"/>
      <c r="AF1986" s="2"/>
      <c r="AG1986" s="2"/>
      <c r="AH1986" s="2"/>
      <c r="AI1986" s="2"/>
      <c r="AJ1986" s="2"/>
      <c r="AK1986" s="2"/>
      <c r="AL1986" s="2"/>
      <c r="AM1986" s="2"/>
      <c r="AN1986" s="2"/>
      <c r="AO1986" s="2"/>
      <c r="AP1986" s="2"/>
      <c r="AQ1986" s="2"/>
      <c r="AR1986" s="2"/>
      <c r="AS1986" s="2"/>
      <c r="AT1986" s="2"/>
      <c r="AU1986" s="2"/>
      <c r="AV1986" s="2"/>
      <c r="AW1986" s="2"/>
      <c r="AX1986" s="2"/>
      <c r="AY1986" s="2"/>
      <c r="AZ1986" s="2"/>
      <c r="BA1986" s="2"/>
      <c r="BB1986" s="2"/>
      <c r="BC1986" s="2"/>
      <c r="BD1986" s="2"/>
      <c r="BE1986" s="2"/>
      <c r="BF1986" s="2"/>
      <c r="BG1986" s="2"/>
      <c r="BH1986" s="2"/>
      <c r="BI1986" s="2"/>
      <c r="BJ1986" s="2"/>
      <c r="BK1986" s="2"/>
      <c r="BL1986" s="2"/>
      <c r="BM1986" s="2"/>
      <c r="BN1986" s="2"/>
      <c r="BO1986" s="2"/>
      <c r="BP1986" s="2"/>
      <c r="BQ1986" s="2"/>
      <c r="BR1986" s="2"/>
      <c r="BS1986" s="2"/>
      <c r="BT1986" s="2"/>
      <c r="BU1986" s="2"/>
      <c r="BV1986" s="2"/>
      <c r="BW1986" s="2"/>
      <c r="BX1986" s="2"/>
      <c r="BY1986" s="2"/>
      <c r="BZ1986" s="2"/>
      <c r="CA1986" s="2"/>
      <c r="CB1986" s="2"/>
      <c r="CC1986" s="2"/>
      <c r="CD1986" s="2"/>
      <c r="CE1986" s="2"/>
      <c r="CF1986" s="2"/>
      <c r="CG1986" s="2"/>
      <c r="CH1986" s="2"/>
      <c r="CI1986" s="2"/>
      <c r="CJ1986" s="2"/>
      <c r="CK1986" s="2"/>
      <c r="CL1986" s="2"/>
      <c r="CM1986" s="2"/>
      <c r="CN1986" s="2"/>
      <c r="CO1986" s="2"/>
      <c r="CP1986" s="2"/>
      <c r="CQ1986" s="2"/>
      <c r="CR1986" s="2"/>
      <c r="CS1986" s="2"/>
      <c r="CT1986" s="2"/>
      <c r="CU1986" s="2"/>
      <c r="CV1986" s="2"/>
      <c r="CW1986" s="2"/>
      <c r="CX1986" s="2"/>
      <c r="CY1986" s="2"/>
      <c r="CZ1986" s="2"/>
      <c r="DA1986" s="2"/>
      <c r="DB1986" s="2"/>
      <c r="DC1986" s="2"/>
      <c r="DD1986" s="2"/>
      <c r="DE1986" s="2"/>
      <c r="DF1986" s="2"/>
      <c r="DG1986" s="2"/>
      <c r="DH1986" s="2"/>
      <c r="DI1986" s="2"/>
      <c r="DJ1986" s="2"/>
      <c r="DK1986" s="2"/>
      <c r="DL1986" s="2"/>
      <c r="DM1986" s="2"/>
      <c r="DN1986" s="2"/>
      <c r="DO1986" s="2"/>
      <c r="DP1986" s="2"/>
      <c r="DQ1986" s="2"/>
      <c r="DR1986" s="2"/>
      <c r="DS1986" s="2"/>
      <c r="DT1986" s="2"/>
      <c r="DU1986" s="2"/>
      <c r="DV1986" s="2"/>
      <c r="DW1986" s="2"/>
      <c r="DX1986" s="2"/>
      <c r="DY1986" s="2"/>
      <c r="DZ1986" s="2"/>
      <c r="EA1986" s="2"/>
      <c r="EB1986" s="2"/>
      <c r="EC1986" s="2"/>
      <c r="ED1986" s="2"/>
      <c r="EE1986" s="2"/>
      <c r="EF1986" s="2"/>
      <c r="EG1986" s="2"/>
      <c r="EH1986" s="2"/>
      <c r="EI1986" s="2"/>
      <c r="EJ1986" s="2"/>
      <c r="EK1986" s="2"/>
      <c r="EL1986" s="2"/>
      <c r="EM1986" s="2"/>
      <c r="EN1986" s="2"/>
      <c r="EO1986" s="2"/>
      <c r="EP1986" s="2"/>
      <c r="EQ1986" s="2"/>
      <c r="ER1986" s="2"/>
      <c r="ES1986" s="2"/>
      <c r="ET1986" s="2"/>
      <c r="EU1986" s="2"/>
      <c r="EV1986" s="2"/>
      <c r="EW1986" s="2"/>
      <c r="EX1986" s="2"/>
      <c r="EY1986" s="2"/>
      <c r="EZ1986" s="2"/>
      <c r="FA1986" s="2"/>
      <c r="FB1986" s="2"/>
      <c r="FC1986" s="2"/>
    </row>
    <row r="1987" spans="1:159" s="4" customFormat="1">
      <c r="A1987" t="s">
        <v>2301</v>
      </c>
      <c r="B1987" t="s">
        <v>2788</v>
      </c>
      <c r="C1987" s="3">
        <v>3054</v>
      </c>
      <c r="D1987" t="s">
        <v>3119</v>
      </c>
      <c r="E1987" s="78" t="str">
        <f>IFERROR(VLOOKUP($C1987,'2025-26 School Level AAFTE'!$C$2:$L$2349,9,FALSE), "No")</f>
        <v>Yes</v>
      </c>
      <c r="F1987" s="67">
        <f>IFERROR(VLOOKUP($C1987,'2025-26 School Level AAFTE'!$C$2:$J$2349,8,FALSE), 0)</f>
        <v>634.33000000000004</v>
      </c>
      <c r="G1987" s="69">
        <f>IFERROR(IF(E1987= "yes",VLOOKUP(C1987,Summary!$B:$I,6,0),0),0)</f>
        <v>0</v>
      </c>
      <c r="H1987" s="68">
        <f t="shared" si="331"/>
        <v>634.33000000000004</v>
      </c>
      <c r="I1987" s="110">
        <f>VLOOKUP($A1987,'2026-27 Salary &amp; Benefits'!$A:$I,3,FALSE)</f>
        <v>1.1200000000000001</v>
      </c>
      <c r="J1987" s="110">
        <f>VLOOKUP($A1987,'2026-27 Salary &amp; Benefits'!$A:$I,4,FALSE)</f>
        <v>1.1200000000000001</v>
      </c>
      <c r="K1987" s="101">
        <f t="shared" si="332"/>
        <v>634.33000000000004</v>
      </c>
      <c r="L1987" s="100">
        <f t="shared" si="333"/>
        <v>1.861</v>
      </c>
      <c r="M1987" s="102">
        <f>'2026-27 Salary &amp; Benefits'!$E$6</f>
        <v>78209</v>
      </c>
      <c r="N1987" s="102">
        <f>'2026-27 Salary &amp; Benefits'!$F$6</f>
        <v>82248</v>
      </c>
      <c r="O1987" s="7">
        <f t="shared" si="334"/>
        <v>163012.57999999999</v>
      </c>
      <c r="P1987" s="7">
        <f t="shared" si="335"/>
        <v>8418.570000000007</v>
      </c>
      <c r="Q1987" s="7">
        <f>'2026-27 Salary &amp; Benefits'!G$6</f>
        <v>16817.759999999998</v>
      </c>
      <c r="R1987" s="103">
        <f>'2026-27 Salary &amp; Benefits'!H$6</f>
        <v>0.16020000000000001</v>
      </c>
      <c r="S1987" s="103">
        <f>'2026-27 Salary &amp; Benefits'!I$6</f>
        <v>0.15390000000000001</v>
      </c>
      <c r="T1987" s="7">
        <f t="shared" si="336"/>
        <v>58708.08</v>
      </c>
      <c r="U1987" s="7">
        <f t="shared" si="337"/>
        <v>2857.19</v>
      </c>
      <c r="V1987" s="7">
        <f t="shared" si="338"/>
        <v>439.72</v>
      </c>
      <c r="W1987" s="7">
        <f t="shared" si="339"/>
        <v>3296.91</v>
      </c>
      <c r="X1987" s="18">
        <f t="shared" si="340"/>
        <v>233436.13999999998</v>
      </c>
      <c r="Y1987" s="2"/>
      <c r="Z1987" s="2"/>
      <c r="AA1987" s="2"/>
      <c r="AB1987" s="2"/>
      <c r="AC1987" s="2"/>
      <c r="AD1987" s="2"/>
      <c r="AE1987" s="2"/>
      <c r="AF1987" s="2"/>
      <c r="AG1987" s="2"/>
      <c r="AH1987" s="2"/>
      <c r="AI1987" s="2"/>
      <c r="AJ1987" s="2"/>
      <c r="AK1987" s="2"/>
      <c r="AL1987" s="2"/>
      <c r="AM1987" s="2"/>
      <c r="AN1987" s="2"/>
      <c r="AO1987" s="2"/>
      <c r="AP1987" s="2"/>
      <c r="AQ1987" s="2"/>
      <c r="AR1987" s="2"/>
      <c r="AS1987" s="2"/>
      <c r="AT1987" s="2"/>
      <c r="AU1987" s="2"/>
      <c r="AV1987" s="2"/>
      <c r="AW1987" s="2"/>
      <c r="AX1987" s="2"/>
      <c r="AY1987" s="2"/>
      <c r="AZ1987" s="2"/>
      <c r="BA1987" s="2"/>
      <c r="BB1987" s="2"/>
      <c r="BC1987" s="2"/>
      <c r="BD1987" s="2"/>
      <c r="BE1987" s="2"/>
      <c r="BF1987" s="2"/>
      <c r="BG1987" s="2"/>
      <c r="BH1987" s="2"/>
      <c r="BI1987" s="2"/>
      <c r="BJ1987" s="2"/>
      <c r="BK1987" s="2"/>
      <c r="BL1987" s="2"/>
      <c r="BM1987" s="2"/>
      <c r="BN1987" s="2"/>
      <c r="BO1987" s="2"/>
      <c r="BP1987" s="2"/>
      <c r="BQ1987" s="2"/>
      <c r="BR1987" s="2"/>
      <c r="BS1987" s="2"/>
      <c r="BT1987" s="2"/>
      <c r="BU1987" s="2"/>
      <c r="BV1987" s="2"/>
      <c r="BW1987" s="2"/>
      <c r="BX1987" s="2"/>
      <c r="BY1987" s="2"/>
      <c r="BZ1987" s="2"/>
      <c r="CA1987" s="2"/>
      <c r="CB1987" s="2"/>
      <c r="CC1987" s="2"/>
      <c r="CD1987" s="2"/>
      <c r="CE1987" s="2"/>
      <c r="CF1987" s="2"/>
      <c r="CG1987" s="2"/>
      <c r="CH1987" s="2"/>
      <c r="CI1987" s="2"/>
      <c r="CJ1987" s="2"/>
      <c r="CK1987" s="2"/>
      <c r="CL1987" s="2"/>
      <c r="CM1987" s="2"/>
      <c r="CN1987" s="2"/>
      <c r="CO1987" s="2"/>
      <c r="CP1987" s="2"/>
      <c r="CQ1987" s="2"/>
      <c r="CR1987" s="2"/>
      <c r="CS1987" s="2"/>
      <c r="CT1987" s="2"/>
      <c r="CU1987" s="2"/>
      <c r="CV1987" s="2"/>
      <c r="CW1987" s="2"/>
      <c r="CX1987" s="2"/>
      <c r="CY1987" s="2"/>
      <c r="CZ1987" s="2"/>
      <c r="DA1987" s="2"/>
      <c r="DB1987" s="2"/>
      <c r="DC1987" s="2"/>
      <c r="DD1987" s="2"/>
      <c r="DE1987" s="2"/>
      <c r="DF1987" s="2"/>
      <c r="DG1987" s="2"/>
      <c r="DH1987" s="2"/>
      <c r="DI1987" s="2"/>
      <c r="DJ1987" s="2"/>
      <c r="DK1987" s="2"/>
      <c r="DL1987" s="2"/>
      <c r="DM1987" s="2"/>
      <c r="DN1987" s="2"/>
      <c r="DO1987" s="2"/>
      <c r="DP1987" s="2"/>
      <c r="DQ1987" s="2"/>
      <c r="DR1987" s="2"/>
      <c r="DS1987" s="2"/>
      <c r="DT1987" s="2"/>
      <c r="DU1987" s="2"/>
      <c r="DV1987" s="2"/>
      <c r="DW1987" s="2"/>
      <c r="DX1987" s="2"/>
      <c r="DY1987" s="2"/>
      <c r="DZ1987" s="2"/>
      <c r="EA1987" s="2"/>
      <c r="EB1987" s="2"/>
      <c r="EC1987" s="2"/>
      <c r="ED1987" s="2"/>
      <c r="EE1987" s="2"/>
      <c r="EF1987" s="2"/>
      <c r="EG1987" s="2"/>
      <c r="EH1987" s="2"/>
      <c r="EI1987" s="2"/>
      <c r="EJ1987" s="2"/>
      <c r="EK1987" s="2"/>
      <c r="EL1987" s="2"/>
      <c r="EM1987" s="2"/>
      <c r="EN1987" s="2"/>
      <c r="EO1987" s="2"/>
      <c r="EP1987" s="2"/>
      <c r="EQ1987" s="2"/>
      <c r="ER1987" s="2"/>
      <c r="ES1987" s="2"/>
      <c r="ET1987" s="2"/>
      <c r="EU1987" s="2"/>
      <c r="EV1987" s="2"/>
      <c r="EW1987" s="2"/>
      <c r="EX1987" s="2"/>
      <c r="EY1987" s="2"/>
      <c r="EZ1987" s="2"/>
      <c r="FA1987" s="2"/>
      <c r="FB1987" s="2"/>
      <c r="FC1987" s="2"/>
    </row>
    <row r="1988" spans="1:159" s="4" customFormat="1">
      <c r="A1988" s="50" t="s">
        <v>2301</v>
      </c>
      <c r="B1988" s="59" t="s">
        <v>2788</v>
      </c>
      <c r="C1988" s="60">
        <v>3449</v>
      </c>
      <c r="D1988" s="59" t="s">
        <v>3120</v>
      </c>
      <c r="E1988" s="78" t="str">
        <f>IFERROR(VLOOKUP($C1988,'2025-26 School Level AAFTE'!$C$2:$L$2349,9,FALSE), "No")</f>
        <v>Yes</v>
      </c>
      <c r="F1988" s="67">
        <f>IFERROR(VLOOKUP($C1988,'2025-26 School Level AAFTE'!$C$2:$J$2349,8,FALSE), 0)</f>
        <v>403.09999999999997</v>
      </c>
      <c r="G1988" s="69">
        <f>IFERROR(IF(E1988= "yes",VLOOKUP(C1988,Summary!$B:$I,6,0),0),0)</f>
        <v>0</v>
      </c>
      <c r="H1988" s="68">
        <f t="shared" si="331"/>
        <v>403.09999999999997</v>
      </c>
      <c r="I1988" s="110">
        <f>VLOOKUP($A1988,'2026-27 Salary &amp; Benefits'!$A:$I,3,FALSE)</f>
        <v>1.1200000000000001</v>
      </c>
      <c r="J1988" s="110">
        <f>VLOOKUP($A1988,'2026-27 Salary &amp; Benefits'!$A:$I,4,FALSE)</f>
        <v>1.1200000000000001</v>
      </c>
      <c r="K1988" s="101">
        <f t="shared" si="332"/>
        <v>403.09999999999997</v>
      </c>
      <c r="L1988" s="100">
        <f t="shared" si="333"/>
        <v>1.1819999999999999</v>
      </c>
      <c r="M1988" s="102">
        <f>'2026-27 Salary &amp; Benefits'!$E$6</f>
        <v>78209</v>
      </c>
      <c r="N1988" s="102">
        <f>'2026-27 Salary &amp; Benefits'!$F$6</f>
        <v>82248</v>
      </c>
      <c r="O1988" s="7">
        <f t="shared" si="334"/>
        <v>103536.2</v>
      </c>
      <c r="P1988" s="7">
        <f t="shared" si="335"/>
        <v>5346.9900000000052</v>
      </c>
      <c r="Q1988" s="7">
        <f>'2026-27 Salary &amp; Benefits'!G$6</f>
        <v>16817.759999999998</v>
      </c>
      <c r="R1988" s="103">
        <f>'2026-27 Salary &amp; Benefits'!H$6</f>
        <v>0.16020000000000001</v>
      </c>
      <c r="S1988" s="103">
        <f>'2026-27 Salary &amp; Benefits'!I$6</f>
        <v>0.15390000000000001</v>
      </c>
      <c r="T1988" s="7">
        <f t="shared" si="336"/>
        <v>37287.99</v>
      </c>
      <c r="U1988" s="7">
        <f t="shared" si="337"/>
        <v>1814.72</v>
      </c>
      <c r="V1988" s="7">
        <f t="shared" si="338"/>
        <v>279.29000000000002</v>
      </c>
      <c r="W1988" s="7">
        <f t="shared" si="339"/>
        <v>2094.0100000000002</v>
      </c>
      <c r="X1988" s="18">
        <f t="shared" si="340"/>
        <v>148265.19</v>
      </c>
      <c r="Y1988" s="2"/>
      <c r="Z1988" s="2"/>
      <c r="AA1988" s="2"/>
      <c r="AB1988" s="2"/>
      <c r="AC1988" s="2"/>
      <c r="AD1988" s="2"/>
      <c r="AE1988" s="2"/>
      <c r="AF1988" s="2"/>
      <c r="AG1988" s="2"/>
      <c r="AH1988" s="2"/>
      <c r="AI1988" s="2"/>
      <c r="AJ1988" s="2"/>
      <c r="AK1988" s="2"/>
      <c r="AL1988" s="2"/>
      <c r="AM1988" s="2"/>
      <c r="AN1988" s="2"/>
      <c r="AO1988" s="2"/>
      <c r="AP1988" s="2"/>
      <c r="AQ1988" s="2"/>
      <c r="AR1988" s="2"/>
      <c r="AS1988" s="2"/>
      <c r="AT1988" s="2"/>
      <c r="AU1988" s="2"/>
      <c r="AV1988" s="2"/>
      <c r="AW1988" s="2"/>
      <c r="AX1988" s="2"/>
      <c r="AY1988" s="2"/>
      <c r="AZ1988" s="2"/>
      <c r="BA1988" s="2"/>
      <c r="BB1988" s="2"/>
      <c r="BC1988" s="2"/>
      <c r="BD1988" s="2"/>
      <c r="BE1988" s="2"/>
      <c r="BF1988" s="2"/>
      <c r="BG1988" s="2"/>
      <c r="BH1988" s="2"/>
      <c r="BI1988" s="2"/>
      <c r="BJ1988" s="2"/>
      <c r="BK1988" s="2"/>
      <c r="BL1988" s="2"/>
      <c r="BM1988" s="2"/>
      <c r="BN1988" s="2"/>
      <c r="BO1988" s="2"/>
      <c r="BP1988" s="2"/>
      <c r="BQ1988" s="2"/>
      <c r="BR1988" s="2"/>
      <c r="BS1988" s="2"/>
      <c r="BT1988" s="2"/>
      <c r="BU1988" s="2"/>
      <c r="BV1988" s="2"/>
      <c r="BW1988" s="2"/>
      <c r="BX1988" s="2"/>
      <c r="BY1988" s="2"/>
      <c r="BZ1988" s="2"/>
      <c r="CA1988" s="2"/>
      <c r="CB1988" s="2"/>
      <c r="CC1988" s="2"/>
      <c r="CD1988" s="2"/>
      <c r="CE1988" s="2"/>
      <c r="CF1988" s="2"/>
      <c r="CG1988" s="2"/>
      <c r="CH1988" s="2"/>
      <c r="CI1988" s="2"/>
      <c r="CJ1988" s="2"/>
      <c r="CK1988" s="2"/>
      <c r="CL1988" s="2"/>
      <c r="CM1988" s="2"/>
      <c r="CN1988" s="2"/>
      <c r="CO1988" s="2"/>
      <c r="CP1988" s="2"/>
      <c r="CQ1988" s="2"/>
      <c r="CR1988" s="2"/>
      <c r="CS1988" s="2"/>
      <c r="CT1988" s="2"/>
      <c r="CU1988" s="2"/>
      <c r="CV1988" s="2"/>
      <c r="CW1988" s="2"/>
      <c r="CX1988" s="2"/>
      <c r="CY1988" s="2"/>
      <c r="CZ1988" s="2"/>
      <c r="DA1988" s="2"/>
      <c r="DB1988" s="2"/>
      <c r="DC1988" s="2"/>
      <c r="DD1988" s="2"/>
      <c r="DE1988" s="2"/>
      <c r="DF1988" s="2"/>
      <c r="DG1988" s="2"/>
      <c r="DH1988" s="2"/>
      <c r="DI1988" s="2"/>
      <c r="DJ1988" s="2"/>
      <c r="DK1988" s="2"/>
      <c r="DL1988" s="2"/>
      <c r="DM1988" s="2"/>
      <c r="DN1988" s="2"/>
      <c r="DO1988" s="2"/>
      <c r="DP1988" s="2"/>
      <c r="DQ1988" s="2"/>
      <c r="DR1988" s="2"/>
      <c r="DS1988" s="2"/>
      <c r="DT1988" s="2"/>
      <c r="DU1988" s="2"/>
      <c r="DV1988" s="2"/>
      <c r="DW1988" s="2"/>
      <c r="DX1988" s="2"/>
      <c r="DY1988" s="2"/>
      <c r="DZ1988" s="2"/>
      <c r="EA1988" s="2"/>
      <c r="EB1988" s="2"/>
      <c r="EC1988" s="2"/>
      <c r="ED1988" s="2"/>
      <c r="EE1988" s="2"/>
      <c r="EF1988" s="2"/>
      <c r="EG1988" s="2"/>
      <c r="EH1988" s="2"/>
      <c r="EI1988" s="2"/>
      <c r="EJ1988" s="2"/>
      <c r="EK1988" s="2"/>
      <c r="EL1988" s="2"/>
      <c r="EM1988" s="2"/>
      <c r="EN1988" s="2"/>
      <c r="EO1988" s="2"/>
      <c r="EP1988" s="2"/>
      <c r="EQ1988" s="2"/>
      <c r="ER1988" s="2"/>
      <c r="ES1988" s="2"/>
      <c r="ET1988" s="2"/>
      <c r="EU1988" s="2"/>
      <c r="EV1988" s="2"/>
      <c r="EW1988" s="2"/>
      <c r="EX1988" s="2"/>
      <c r="EY1988" s="2"/>
      <c r="EZ1988" s="2"/>
      <c r="FA1988" s="2"/>
      <c r="FB1988" s="2"/>
      <c r="FC1988" s="2"/>
    </row>
    <row r="1989" spans="1:159" s="4" customFormat="1">
      <c r="A1989" s="50" t="s">
        <v>2301</v>
      </c>
      <c r="B1989" s="59" t="s">
        <v>2788</v>
      </c>
      <c r="C1989" s="60">
        <v>2094</v>
      </c>
      <c r="D1989" s="59" t="s">
        <v>3121</v>
      </c>
      <c r="E1989" s="78" t="str">
        <f>IFERROR(VLOOKUP($C1989,'2025-26 School Level AAFTE'!$C$2:$L$2349,9,FALSE), "No")</f>
        <v>Yes</v>
      </c>
      <c r="F1989" s="67">
        <f>IFERROR(VLOOKUP($C1989,'2025-26 School Level AAFTE'!$C$2:$J$2349,8,FALSE), 0)</f>
        <v>414.9</v>
      </c>
      <c r="G1989" s="69">
        <f>IFERROR(IF(E1989= "yes",VLOOKUP(C1989,Summary!$B:$I,6,0),0),0)</f>
        <v>0</v>
      </c>
      <c r="H1989" s="68">
        <f t="shared" si="331"/>
        <v>414.9</v>
      </c>
      <c r="I1989" s="110">
        <f>VLOOKUP($A1989,'2026-27 Salary &amp; Benefits'!$A:$I,3,FALSE)</f>
        <v>1.1200000000000001</v>
      </c>
      <c r="J1989" s="110">
        <f>VLOOKUP($A1989,'2026-27 Salary &amp; Benefits'!$A:$I,4,FALSE)</f>
        <v>1.1200000000000001</v>
      </c>
      <c r="K1989" s="101">
        <f t="shared" si="332"/>
        <v>414.9</v>
      </c>
      <c r="L1989" s="100">
        <f t="shared" si="333"/>
        <v>1.2170000000000001</v>
      </c>
      <c r="M1989" s="102">
        <f>'2026-27 Salary &amp; Benefits'!$E$6</f>
        <v>78209</v>
      </c>
      <c r="N1989" s="102">
        <f>'2026-27 Salary &amp; Benefits'!$F$6</f>
        <v>82248</v>
      </c>
      <c r="O1989" s="7">
        <f t="shared" si="334"/>
        <v>106602</v>
      </c>
      <c r="P1989" s="7">
        <f t="shared" si="335"/>
        <v>5505.3099999999977</v>
      </c>
      <c r="Q1989" s="7">
        <f>'2026-27 Salary &amp; Benefits'!G$6</f>
        <v>16817.759999999998</v>
      </c>
      <c r="R1989" s="103">
        <f>'2026-27 Salary &amp; Benefits'!H$6</f>
        <v>0.16020000000000001</v>
      </c>
      <c r="S1989" s="103">
        <f>'2026-27 Salary &amp; Benefits'!I$6</f>
        <v>0.15390000000000001</v>
      </c>
      <c r="T1989" s="7">
        <f t="shared" si="336"/>
        <v>38392.120000000003</v>
      </c>
      <c r="U1989" s="7">
        <f t="shared" si="337"/>
        <v>1868.46</v>
      </c>
      <c r="V1989" s="7">
        <f t="shared" si="338"/>
        <v>287.56</v>
      </c>
      <c r="W1989" s="7">
        <f t="shared" si="339"/>
        <v>2156.02</v>
      </c>
      <c r="X1989" s="18">
        <f t="shared" si="340"/>
        <v>152655.44999999998</v>
      </c>
      <c r="Y1989" s="2"/>
      <c r="Z1989" s="2"/>
      <c r="AA1989" s="2"/>
      <c r="AB1989" s="2"/>
      <c r="AC1989" s="2"/>
      <c r="AD1989" s="2"/>
      <c r="AE1989" s="2"/>
      <c r="AF1989" s="2"/>
      <c r="AG1989" s="2"/>
      <c r="AH1989" s="2"/>
      <c r="AI1989" s="2"/>
      <c r="AJ1989" s="2"/>
      <c r="AK1989" s="2"/>
      <c r="AL1989" s="2"/>
      <c r="AM1989" s="2"/>
      <c r="AN1989" s="2"/>
      <c r="AO1989" s="2"/>
      <c r="AP1989" s="2"/>
      <c r="AQ1989" s="2"/>
      <c r="AR1989" s="2"/>
      <c r="AS1989" s="2"/>
      <c r="AT1989" s="2"/>
      <c r="AU1989" s="2"/>
      <c r="AV1989" s="2"/>
      <c r="AW1989" s="2"/>
      <c r="AX1989" s="2"/>
      <c r="AY1989" s="2"/>
      <c r="AZ1989" s="2"/>
      <c r="BA1989" s="2"/>
      <c r="BB1989" s="2"/>
      <c r="BC1989" s="2"/>
      <c r="BD1989" s="2"/>
      <c r="BE1989" s="2"/>
      <c r="BF1989" s="2"/>
      <c r="BG1989" s="2"/>
      <c r="BH1989" s="2"/>
      <c r="BI1989" s="2"/>
      <c r="BJ1989" s="2"/>
      <c r="BK1989" s="2"/>
      <c r="BL1989" s="2"/>
      <c r="BM1989" s="2"/>
      <c r="BN1989" s="2"/>
      <c r="BO1989" s="2"/>
      <c r="BP1989" s="2"/>
      <c r="BQ1989" s="2"/>
      <c r="BR1989" s="2"/>
      <c r="BS1989" s="2"/>
      <c r="BT1989" s="2"/>
      <c r="BU1989" s="2"/>
      <c r="BV1989" s="2"/>
      <c r="BW1989" s="2"/>
      <c r="BX1989" s="2"/>
      <c r="BY1989" s="2"/>
      <c r="BZ1989" s="2"/>
      <c r="CA1989" s="2"/>
      <c r="CB1989" s="2"/>
      <c r="CC1989" s="2"/>
      <c r="CD1989" s="2"/>
      <c r="CE1989" s="2"/>
      <c r="CF1989" s="2"/>
      <c r="CG1989" s="2"/>
      <c r="CH1989" s="2"/>
      <c r="CI1989" s="2"/>
      <c r="CJ1989" s="2"/>
      <c r="CK1989" s="2"/>
      <c r="CL1989" s="2"/>
      <c r="CM1989" s="2"/>
      <c r="CN1989" s="2"/>
      <c r="CO1989" s="2"/>
      <c r="CP1989" s="2"/>
      <c r="CQ1989" s="2"/>
      <c r="CR1989" s="2"/>
      <c r="CS1989" s="2"/>
      <c r="CT1989" s="2"/>
      <c r="CU1989" s="2"/>
      <c r="CV1989" s="2"/>
      <c r="CW1989" s="2"/>
      <c r="CX1989" s="2"/>
      <c r="CY1989" s="2"/>
      <c r="CZ1989" s="2"/>
      <c r="DA1989" s="2"/>
      <c r="DB1989" s="2"/>
      <c r="DC1989" s="2"/>
      <c r="DD1989" s="2"/>
      <c r="DE1989" s="2"/>
      <c r="DF1989" s="2"/>
      <c r="DG1989" s="2"/>
      <c r="DH1989" s="2"/>
      <c r="DI1989" s="2"/>
      <c r="DJ1989" s="2"/>
      <c r="DK1989" s="2"/>
      <c r="DL1989" s="2"/>
      <c r="DM1989" s="2"/>
      <c r="DN1989" s="2"/>
      <c r="DO1989" s="2"/>
      <c r="DP1989" s="2"/>
      <c r="DQ1989" s="2"/>
      <c r="DR1989" s="2"/>
      <c r="DS1989" s="2"/>
      <c r="DT1989" s="2"/>
      <c r="DU1989" s="2"/>
      <c r="DV1989" s="2"/>
      <c r="DW1989" s="2"/>
      <c r="DX1989" s="2"/>
      <c r="DY1989" s="2"/>
      <c r="DZ1989" s="2"/>
      <c r="EA1989" s="2"/>
      <c r="EB1989" s="2"/>
      <c r="EC1989" s="2"/>
      <c r="ED1989" s="2"/>
      <c r="EE1989" s="2"/>
      <c r="EF1989" s="2"/>
      <c r="EG1989" s="2"/>
      <c r="EH1989" s="2"/>
      <c r="EI1989" s="2"/>
      <c r="EJ1989" s="2"/>
      <c r="EK1989" s="2"/>
      <c r="EL1989" s="2"/>
      <c r="EM1989" s="2"/>
      <c r="EN1989" s="2"/>
      <c r="EO1989" s="2"/>
      <c r="EP1989" s="2"/>
      <c r="EQ1989" s="2"/>
      <c r="ER1989" s="2"/>
      <c r="ES1989" s="2"/>
      <c r="ET1989" s="2"/>
      <c r="EU1989" s="2"/>
      <c r="EV1989" s="2"/>
      <c r="EW1989" s="2"/>
      <c r="EX1989" s="2"/>
      <c r="EY1989" s="2"/>
      <c r="EZ1989" s="2"/>
      <c r="FA1989" s="2"/>
      <c r="FB1989" s="2"/>
      <c r="FC1989" s="2"/>
    </row>
    <row r="1990" spans="1:159" s="4" customFormat="1">
      <c r="A1990" s="50" t="s">
        <v>2301</v>
      </c>
      <c r="B1990" s="59" t="s">
        <v>2788</v>
      </c>
      <c r="C1990" s="60">
        <v>3646</v>
      </c>
      <c r="D1990" s="59" t="s">
        <v>3122</v>
      </c>
      <c r="E1990" s="78" t="str">
        <f>IFERROR(VLOOKUP($C1990,'2025-26 School Level AAFTE'!$C$2:$L$2349,9,FALSE), "No")</f>
        <v>Yes</v>
      </c>
      <c r="F1990" s="67">
        <f>IFERROR(VLOOKUP($C1990,'2025-26 School Level AAFTE'!$C$2:$J$2349,8,FALSE), 0)</f>
        <v>421.90000000000003</v>
      </c>
      <c r="G1990" s="69">
        <f>IFERROR(IF(E1990= "yes",VLOOKUP(C1990,Summary!$B:$I,6,0),0),0)</f>
        <v>0</v>
      </c>
      <c r="H1990" s="68">
        <f t="shared" si="331"/>
        <v>421.90000000000003</v>
      </c>
      <c r="I1990" s="110">
        <f>VLOOKUP($A1990,'2026-27 Salary &amp; Benefits'!$A:$I,3,FALSE)</f>
        <v>1.1200000000000001</v>
      </c>
      <c r="J1990" s="110">
        <f>VLOOKUP($A1990,'2026-27 Salary &amp; Benefits'!$A:$I,4,FALSE)</f>
        <v>1.1200000000000001</v>
      </c>
      <c r="K1990" s="101">
        <f t="shared" si="332"/>
        <v>421.90000000000003</v>
      </c>
      <c r="L1990" s="100">
        <f t="shared" si="333"/>
        <v>1.238</v>
      </c>
      <c r="M1990" s="102">
        <f>'2026-27 Salary &amp; Benefits'!$E$6</f>
        <v>78209</v>
      </c>
      <c r="N1990" s="102">
        <f>'2026-27 Salary &amp; Benefits'!$F$6</f>
        <v>82248</v>
      </c>
      <c r="O1990" s="7">
        <f t="shared" si="334"/>
        <v>108441.47</v>
      </c>
      <c r="P1990" s="7">
        <f t="shared" si="335"/>
        <v>5600.3199999999924</v>
      </c>
      <c r="Q1990" s="7">
        <f>'2026-27 Salary &amp; Benefits'!G$6</f>
        <v>16817.759999999998</v>
      </c>
      <c r="R1990" s="103">
        <f>'2026-27 Salary &amp; Benefits'!H$6</f>
        <v>0.16020000000000001</v>
      </c>
      <c r="S1990" s="103">
        <f>'2026-27 Salary &amp; Benefits'!I$6</f>
        <v>0.15390000000000001</v>
      </c>
      <c r="T1990" s="7">
        <f t="shared" si="336"/>
        <v>39054.6</v>
      </c>
      <c r="U1990" s="7">
        <f t="shared" si="337"/>
        <v>1900.7</v>
      </c>
      <c r="V1990" s="7">
        <f t="shared" si="338"/>
        <v>292.52</v>
      </c>
      <c r="W1990" s="7">
        <f t="shared" si="339"/>
        <v>2193.2200000000003</v>
      </c>
      <c r="X1990" s="18">
        <f t="shared" si="340"/>
        <v>155289.61000000002</v>
      </c>
      <c r="Y1990" s="2"/>
      <c r="Z1990" s="2"/>
      <c r="AA1990" s="2"/>
      <c r="AB1990" s="2"/>
      <c r="AC1990" s="2"/>
      <c r="AD1990" s="2"/>
      <c r="AE1990" s="2"/>
      <c r="AF1990" s="2"/>
      <c r="AG1990" s="2"/>
      <c r="AH1990" s="2"/>
      <c r="AI1990" s="2"/>
      <c r="AJ1990" s="2"/>
      <c r="AK1990" s="2"/>
      <c r="AL1990" s="2"/>
      <c r="AM1990" s="2"/>
      <c r="AN1990" s="2"/>
      <c r="AO1990" s="2"/>
      <c r="AP1990" s="2"/>
      <c r="AQ1990" s="2"/>
      <c r="AR1990" s="2"/>
      <c r="AS1990" s="2"/>
      <c r="AT1990" s="2"/>
      <c r="AU1990" s="2"/>
      <c r="AV1990" s="2"/>
      <c r="AW1990" s="2"/>
      <c r="AX1990" s="2"/>
      <c r="AY1990" s="2"/>
      <c r="AZ1990" s="2"/>
      <c r="BA1990" s="2"/>
      <c r="BB1990" s="2"/>
      <c r="BC1990" s="2"/>
      <c r="BD1990" s="2"/>
      <c r="BE1990" s="2"/>
      <c r="BF1990" s="2"/>
      <c r="BG1990" s="2"/>
      <c r="BH1990" s="2"/>
      <c r="BI1990" s="2"/>
      <c r="BJ1990" s="2"/>
      <c r="BK1990" s="2"/>
      <c r="BL1990" s="2"/>
      <c r="BM1990" s="2"/>
      <c r="BN1990" s="2"/>
      <c r="BO1990" s="2"/>
      <c r="BP1990" s="2"/>
      <c r="BQ1990" s="2"/>
      <c r="BR1990" s="2"/>
      <c r="BS1990" s="2"/>
      <c r="BT1990" s="2"/>
      <c r="BU1990" s="2"/>
      <c r="BV1990" s="2"/>
      <c r="BW1990" s="2"/>
      <c r="BX1990" s="2"/>
      <c r="BY1990" s="2"/>
      <c r="BZ1990" s="2"/>
      <c r="CA1990" s="2"/>
      <c r="CB1990" s="2"/>
      <c r="CC1990" s="2"/>
      <c r="CD1990" s="2"/>
      <c r="CE1990" s="2"/>
      <c r="CF1990" s="2"/>
      <c r="CG1990" s="2"/>
      <c r="CH1990" s="2"/>
      <c r="CI1990" s="2"/>
      <c r="CJ1990" s="2"/>
      <c r="CK1990" s="2"/>
      <c r="CL1990" s="2"/>
      <c r="CM1990" s="2"/>
      <c r="CN1990" s="2"/>
      <c r="CO1990" s="2"/>
      <c r="CP1990" s="2"/>
      <c r="CQ1990" s="2"/>
      <c r="CR1990" s="2"/>
      <c r="CS1990" s="2"/>
      <c r="CT1990" s="2"/>
      <c r="CU1990" s="2"/>
      <c r="CV1990" s="2"/>
      <c r="CW1990" s="2"/>
      <c r="CX1990" s="2"/>
      <c r="CY1990" s="2"/>
      <c r="CZ1990" s="2"/>
      <c r="DA1990" s="2"/>
      <c r="DB1990" s="2"/>
      <c r="DC1990" s="2"/>
      <c r="DD1990" s="2"/>
      <c r="DE1990" s="2"/>
      <c r="DF1990" s="2"/>
      <c r="DG1990" s="2"/>
      <c r="DH1990" s="2"/>
      <c r="DI1990" s="2"/>
      <c r="DJ1990" s="2"/>
      <c r="DK1990" s="2"/>
      <c r="DL1990" s="2"/>
      <c r="DM1990" s="2"/>
      <c r="DN1990" s="2"/>
      <c r="DO1990" s="2"/>
      <c r="DP1990" s="2"/>
      <c r="DQ1990" s="2"/>
      <c r="DR1990" s="2"/>
      <c r="DS1990" s="2"/>
      <c r="DT1990" s="2"/>
      <c r="DU1990" s="2"/>
      <c r="DV1990" s="2"/>
      <c r="DW1990" s="2"/>
      <c r="DX1990" s="2"/>
      <c r="DY1990" s="2"/>
      <c r="DZ1990" s="2"/>
      <c r="EA1990" s="2"/>
      <c r="EB1990" s="2"/>
      <c r="EC1990" s="2"/>
      <c r="ED1990" s="2"/>
      <c r="EE1990" s="2"/>
      <c r="EF1990" s="2"/>
      <c r="EG1990" s="2"/>
      <c r="EH1990" s="2"/>
      <c r="EI1990" s="2"/>
      <c r="EJ1990" s="2"/>
      <c r="EK1990" s="2"/>
      <c r="EL1990" s="2"/>
      <c r="EM1990" s="2"/>
      <c r="EN1990" s="2"/>
      <c r="EO1990" s="2"/>
      <c r="EP1990" s="2"/>
      <c r="EQ1990" s="2"/>
      <c r="ER1990" s="2"/>
      <c r="ES1990" s="2"/>
      <c r="ET1990" s="2"/>
      <c r="EU1990" s="2"/>
      <c r="EV1990" s="2"/>
      <c r="EW1990" s="2"/>
      <c r="EX1990" s="2"/>
      <c r="EY1990" s="2"/>
      <c r="EZ1990" s="2"/>
      <c r="FA1990" s="2"/>
      <c r="FB1990" s="2"/>
      <c r="FC1990" s="2"/>
    </row>
    <row r="1991" spans="1:159" s="4" customFormat="1">
      <c r="A1991" s="50" t="s">
        <v>2301</v>
      </c>
      <c r="B1991" s="59" t="s">
        <v>2788</v>
      </c>
      <c r="C1991" s="60">
        <v>2872</v>
      </c>
      <c r="D1991" s="59" t="s">
        <v>3123</v>
      </c>
      <c r="E1991" s="78" t="str">
        <f>IFERROR(VLOOKUP($C1991,'2025-26 School Level AAFTE'!$C$2:$L$2349,9,FALSE), "No")</f>
        <v>No</v>
      </c>
      <c r="F1991" s="67">
        <f>IFERROR(VLOOKUP($C1991,'2025-26 School Level AAFTE'!$C$2:$J$2349,8,FALSE), 0)</f>
        <v>462.19</v>
      </c>
      <c r="G1991" s="69">
        <f>IFERROR(IF(E1991= "yes",VLOOKUP(C1991,Summary!$B:$I,6,0),0),0)</f>
        <v>0</v>
      </c>
      <c r="H1991" s="68">
        <f t="shared" si="331"/>
        <v>0</v>
      </c>
      <c r="I1991" s="110">
        <f>VLOOKUP($A1991,'2026-27 Salary &amp; Benefits'!$A:$I,3,FALSE)</f>
        <v>1.1200000000000001</v>
      </c>
      <c r="J1991" s="110">
        <f>VLOOKUP($A1991,'2026-27 Salary &amp; Benefits'!$A:$I,4,FALSE)</f>
        <v>1.1200000000000001</v>
      </c>
      <c r="K1991" s="101">
        <f t="shared" si="332"/>
        <v>0</v>
      </c>
      <c r="L1991" s="100">
        <f t="shared" si="333"/>
        <v>0</v>
      </c>
      <c r="M1991" s="102">
        <f>'2026-27 Salary &amp; Benefits'!$E$6</f>
        <v>78209</v>
      </c>
      <c r="N1991" s="102">
        <f>'2026-27 Salary &amp; Benefits'!$F$6</f>
        <v>82248</v>
      </c>
      <c r="O1991" s="7">
        <f t="shared" si="334"/>
        <v>0</v>
      </c>
      <c r="P1991" s="7">
        <f t="shared" si="335"/>
        <v>0</v>
      </c>
      <c r="Q1991" s="7">
        <f>'2026-27 Salary &amp; Benefits'!G$6</f>
        <v>16817.759999999998</v>
      </c>
      <c r="R1991" s="103">
        <f>'2026-27 Salary &amp; Benefits'!H$6</f>
        <v>0.16020000000000001</v>
      </c>
      <c r="S1991" s="103">
        <f>'2026-27 Salary &amp; Benefits'!I$6</f>
        <v>0.15390000000000001</v>
      </c>
      <c r="T1991" s="7">
        <f t="shared" si="336"/>
        <v>0</v>
      </c>
      <c r="U1991" s="7">
        <f t="shared" si="337"/>
        <v>0</v>
      </c>
      <c r="V1991" s="7">
        <f t="shared" si="338"/>
        <v>0</v>
      </c>
      <c r="W1991" s="7">
        <f t="shared" si="339"/>
        <v>0</v>
      </c>
      <c r="X1991" s="18">
        <f t="shared" si="340"/>
        <v>0</v>
      </c>
      <c r="Y1991" s="2"/>
      <c r="Z1991" s="2"/>
      <c r="AA1991" s="2"/>
      <c r="AB1991" s="2"/>
      <c r="AC1991" s="2"/>
      <c r="AD1991" s="2"/>
      <c r="AE1991" s="2"/>
      <c r="AF1991" s="2"/>
      <c r="AG1991" s="2"/>
      <c r="AH1991" s="2"/>
      <c r="AI1991" s="2"/>
      <c r="AJ1991" s="2"/>
      <c r="AK1991" s="2"/>
      <c r="AL1991" s="2"/>
      <c r="AM1991" s="2"/>
      <c r="AN1991" s="2"/>
      <c r="AO1991" s="2"/>
      <c r="AP1991" s="2"/>
      <c r="AQ1991" s="2"/>
      <c r="AR1991" s="2"/>
      <c r="AS1991" s="2"/>
      <c r="AT1991" s="2"/>
      <c r="AU1991" s="2"/>
      <c r="AV1991" s="2"/>
      <c r="AW1991" s="2"/>
      <c r="AX1991" s="2"/>
      <c r="AY1991" s="2"/>
      <c r="AZ1991" s="2"/>
      <c r="BA1991" s="2"/>
      <c r="BB1991" s="2"/>
      <c r="BC1991" s="2"/>
      <c r="BD1991" s="2"/>
      <c r="BE1991" s="2"/>
      <c r="BF1991" s="2"/>
      <c r="BG1991" s="2"/>
      <c r="BH1991" s="2"/>
      <c r="BI1991" s="2"/>
      <c r="BJ1991" s="2"/>
      <c r="BK1991" s="2"/>
      <c r="BL1991" s="2"/>
      <c r="BM1991" s="2"/>
      <c r="BN1991" s="2"/>
      <c r="BO1991" s="2"/>
      <c r="BP1991" s="2"/>
      <c r="BQ1991" s="2"/>
      <c r="BR1991" s="2"/>
      <c r="BS1991" s="2"/>
      <c r="BT1991" s="2"/>
      <c r="BU1991" s="2"/>
      <c r="BV1991" s="2"/>
      <c r="BW1991" s="2"/>
      <c r="BX1991" s="2"/>
      <c r="BY1991" s="2"/>
      <c r="BZ1991" s="2"/>
      <c r="CA1991" s="2"/>
      <c r="CB1991" s="2"/>
      <c r="CC1991" s="2"/>
      <c r="CD1991" s="2"/>
      <c r="CE1991" s="2"/>
      <c r="CF1991" s="2"/>
      <c r="CG1991" s="2"/>
      <c r="CH1991" s="2"/>
      <c r="CI1991" s="2"/>
      <c r="CJ1991" s="2"/>
      <c r="CK1991" s="2"/>
      <c r="CL1991" s="2"/>
      <c r="CM1991" s="2"/>
      <c r="CN1991" s="2"/>
      <c r="CO1991" s="2"/>
      <c r="CP1991" s="2"/>
      <c r="CQ1991" s="2"/>
      <c r="CR1991" s="2"/>
      <c r="CS1991" s="2"/>
      <c r="CT1991" s="2"/>
      <c r="CU1991" s="2"/>
      <c r="CV1991" s="2"/>
      <c r="CW1991" s="2"/>
      <c r="CX1991" s="2"/>
      <c r="CY1991" s="2"/>
      <c r="CZ1991" s="2"/>
      <c r="DA1991" s="2"/>
      <c r="DB1991" s="2"/>
      <c r="DC1991" s="2"/>
      <c r="DD1991" s="2"/>
      <c r="DE1991" s="2"/>
      <c r="DF1991" s="2"/>
      <c r="DG1991" s="2"/>
      <c r="DH1991" s="2"/>
      <c r="DI1991" s="2"/>
      <c r="DJ1991" s="2"/>
      <c r="DK1991" s="2"/>
      <c r="DL1991" s="2"/>
      <c r="DM1991" s="2"/>
      <c r="DN1991" s="2"/>
      <c r="DO1991" s="2"/>
      <c r="DP1991" s="2"/>
      <c r="DQ1991" s="2"/>
      <c r="DR1991" s="2"/>
      <c r="DS1991" s="2"/>
      <c r="DT1991" s="2"/>
      <c r="DU1991" s="2"/>
      <c r="DV1991" s="2"/>
      <c r="DW1991" s="2"/>
      <c r="DX1991" s="2"/>
      <c r="DY1991" s="2"/>
      <c r="DZ1991" s="2"/>
      <c r="EA1991" s="2"/>
      <c r="EB1991" s="2"/>
      <c r="EC1991" s="2"/>
      <c r="ED1991" s="2"/>
      <c r="EE1991" s="2"/>
      <c r="EF1991" s="2"/>
      <c r="EG1991" s="2"/>
      <c r="EH1991" s="2"/>
      <c r="EI1991" s="2"/>
      <c r="EJ1991" s="2"/>
      <c r="EK1991" s="2"/>
      <c r="EL1991" s="2"/>
      <c r="EM1991" s="2"/>
      <c r="EN1991" s="2"/>
      <c r="EO1991" s="2"/>
      <c r="EP1991" s="2"/>
      <c r="EQ1991" s="2"/>
      <c r="ER1991" s="2"/>
      <c r="ES1991" s="2"/>
      <c r="ET1991" s="2"/>
      <c r="EU1991" s="2"/>
      <c r="EV1991" s="2"/>
      <c r="EW1991" s="2"/>
      <c r="EX1991" s="2"/>
      <c r="EY1991" s="2"/>
      <c r="EZ1991" s="2"/>
      <c r="FA1991" s="2"/>
      <c r="FB1991" s="2"/>
      <c r="FC1991" s="2"/>
    </row>
    <row r="1992" spans="1:159" s="4" customFormat="1">
      <c r="A1992" s="50" t="s">
        <v>2301</v>
      </c>
      <c r="B1992" s="59" t="s">
        <v>2788</v>
      </c>
      <c r="C1992" s="60">
        <v>5627</v>
      </c>
      <c r="D1992" s="59" t="s">
        <v>2952</v>
      </c>
      <c r="E1992" s="78" t="str">
        <f>IFERROR(VLOOKUP($C1992,'2025-26 School Level AAFTE'!$C$2:$L$2349,9,FALSE), "No")</f>
        <v>No</v>
      </c>
      <c r="F1992" s="67">
        <f>IFERROR(VLOOKUP($C1992,'2025-26 School Level AAFTE'!$C$2:$J$2349,8,FALSE), 0)</f>
        <v>143.69999999999999</v>
      </c>
      <c r="G1992" s="69">
        <f>IFERROR(IF(E1992= "yes",VLOOKUP(C1992,Summary!$B:$I,6,0),0),0)</f>
        <v>0</v>
      </c>
      <c r="H1992" s="68">
        <f t="shared" si="331"/>
        <v>0</v>
      </c>
      <c r="I1992" s="110">
        <f>VLOOKUP($A1992,'2026-27 Salary &amp; Benefits'!$A:$I,3,FALSE)</f>
        <v>1.1200000000000001</v>
      </c>
      <c r="J1992" s="110">
        <f>VLOOKUP($A1992,'2026-27 Salary &amp; Benefits'!$A:$I,4,FALSE)</f>
        <v>1.1200000000000001</v>
      </c>
      <c r="K1992" s="101">
        <f t="shared" si="332"/>
        <v>0</v>
      </c>
      <c r="L1992" s="100">
        <f t="shared" si="333"/>
        <v>0</v>
      </c>
      <c r="M1992" s="102">
        <f>'2026-27 Salary &amp; Benefits'!$E$6</f>
        <v>78209</v>
      </c>
      <c r="N1992" s="102">
        <f>'2026-27 Salary &amp; Benefits'!$F$6</f>
        <v>82248</v>
      </c>
      <c r="O1992" s="7">
        <f t="shared" si="334"/>
        <v>0</v>
      </c>
      <c r="P1992" s="7">
        <f t="shared" si="335"/>
        <v>0</v>
      </c>
      <c r="Q1992" s="7">
        <f>'2026-27 Salary &amp; Benefits'!G$6</f>
        <v>16817.759999999998</v>
      </c>
      <c r="R1992" s="103">
        <f>'2026-27 Salary &amp; Benefits'!H$6</f>
        <v>0.16020000000000001</v>
      </c>
      <c r="S1992" s="103">
        <f>'2026-27 Salary &amp; Benefits'!I$6</f>
        <v>0.15390000000000001</v>
      </c>
      <c r="T1992" s="7">
        <f t="shared" si="336"/>
        <v>0</v>
      </c>
      <c r="U1992" s="7">
        <f t="shared" si="337"/>
        <v>0</v>
      </c>
      <c r="V1992" s="7">
        <f t="shared" si="338"/>
        <v>0</v>
      </c>
      <c r="W1992" s="7">
        <f t="shared" si="339"/>
        <v>0</v>
      </c>
      <c r="X1992" s="18">
        <f t="shared" si="340"/>
        <v>0</v>
      </c>
      <c r="Y1992" s="2"/>
      <c r="Z1992" s="2"/>
      <c r="AA1992" s="2"/>
      <c r="AB1992" s="2"/>
      <c r="AC1992" s="2"/>
      <c r="AD1992" s="2"/>
      <c r="AE1992" s="2"/>
      <c r="AF1992" s="2"/>
      <c r="AG1992" s="2"/>
      <c r="AH1992" s="2"/>
      <c r="AI1992" s="2"/>
      <c r="AJ1992" s="2"/>
      <c r="AK1992" s="2"/>
      <c r="AL1992" s="2"/>
      <c r="AM1992" s="2"/>
      <c r="AN1992" s="2"/>
      <c r="AO1992" s="2"/>
      <c r="AP1992" s="2"/>
      <c r="AQ1992" s="2"/>
      <c r="AR1992" s="2"/>
      <c r="AS1992" s="2"/>
      <c r="AT1992" s="2"/>
      <c r="AU1992" s="2"/>
      <c r="AV1992" s="2"/>
      <c r="AW1992" s="2"/>
      <c r="AX1992" s="2"/>
      <c r="AY1992" s="2"/>
      <c r="AZ1992" s="2"/>
      <c r="BA1992" s="2"/>
      <c r="BB1992" s="2"/>
      <c r="BC1992" s="2"/>
      <c r="BD1992" s="2"/>
      <c r="BE1992" s="2"/>
      <c r="BF1992" s="2"/>
      <c r="BG1992" s="2"/>
      <c r="BH1992" s="2"/>
      <c r="BI1992" s="2"/>
      <c r="BJ1992" s="2"/>
      <c r="BK1992" s="2"/>
      <c r="BL1992" s="2"/>
      <c r="BM1992" s="2"/>
      <c r="BN1992" s="2"/>
      <c r="BO1992" s="2"/>
      <c r="BP1992" s="2"/>
      <c r="BQ1992" s="2"/>
      <c r="BR1992" s="2"/>
      <c r="BS1992" s="2"/>
      <c r="BT1992" s="2"/>
      <c r="BU1992" s="2"/>
      <c r="BV1992" s="2"/>
      <c r="BW1992" s="2"/>
      <c r="BX1992" s="2"/>
      <c r="BY1992" s="2"/>
      <c r="BZ1992" s="2"/>
      <c r="CA1992" s="2"/>
      <c r="CB1992" s="2"/>
      <c r="CC1992" s="2"/>
      <c r="CD1992" s="2"/>
      <c r="CE1992" s="2"/>
      <c r="CF1992" s="2"/>
      <c r="CG1992" s="2"/>
      <c r="CH1992" s="2"/>
      <c r="CI1992" s="2"/>
      <c r="CJ1992" s="2"/>
      <c r="CK1992" s="2"/>
      <c r="CL1992" s="2"/>
      <c r="CM1992" s="2"/>
      <c r="CN1992" s="2"/>
      <c r="CO1992" s="2"/>
      <c r="CP1992" s="2"/>
      <c r="CQ1992" s="2"/>
      <c r="CR1992" s="2"/>
      <c r="CS1992" s="2"/>
      <c r="CT1992" s="2"/>
      <c r="CU1992" s="2"/>
      <c r="CV1992" s="2"/>
      <c r="CW1992" s="2"/>
      <c r="CX1992" s="2"/>
      <c r="CY1992" s="2"/>
      <c r="CZ1992" s="2"/>
      <c r="DA1992" s="2"/>
      <c r="DB1992" s="2"/>
      <c r="DC1992" s="2"/>
      <c r="DD1992" s="2"/>
      <c r="DE1992" s="2"/>
      <c r="DF1992" s="2"/>
      <c r="DG1992" s="2"/>
      <c r="DH1992" s="2"/>
      <c r="DI1992" s="2"/>
      <c r="DJ1992" s="2"/>
      <c r="DK1992" s="2"/>
      <c r="DL1992" s="2"/>
      <c r="DM1992" s="2"/>
      <c r="DN1992" s="2"/>
      <c r="DO1992" s="2"/>
      <c r="DP1992" s="2"/>
      <c r="DQ1992" s="2"/>
      <c r="DR1992" s="2"/>
      <c r="DS1992" s="2"/>
      <c r="DT1992" s="2"/>
      <c r="DU1992" s="2"/>
      <c r="DV1992" s="2"/>
      <c r="DW1992" s="2"/>
      <c r="DX1992" s="2"/>
      <c r="DY1992" s="2"/>
      <c r="DZ1992" s="2"/>
      <c r="EA1992" s="2"/>
      <c r="EB1992" s="2"/>
      <c r="EC1992" s="2"/>
      <c r="ED1992" s="2"/>
      <c r="EE1992" s="2"/>
      <c r="EF1992" s="2"/>
      <c r="EG1992" s="2"/>
      <c r="EH1992" s="2"/>
      <c r="EI1992" s="2"/>
      <c r="EJ1992" s="2"/>
      <c r="EK1992" s="2"/>
      <c r="EL1992" s="2"/>
      <c r="EM1992" s="2"/>
      <c r="EN1992" s="2"/>
      <c r="EO1992" s="2"/>
      <c r="EP1992" s="2"/>
      <c r="EQ1992" s="2"/>
      <c r="ER1992" s="2"/>
      <c r="ES1992" s="2"/>
      <c r="ET1992" s="2"/>
      <c r="EU1992" s="2"/>
      <c r="EV1992" s="2"/>
      <c r="EW1992" s="2"/>
      <c r="EX1992" s="2"/>
      <c r="EY1992" s="2"/>
      <c r="EZ1992" s="2"/>
      <c r="FA1992" s="2"/>
      <c r="FB1992" s="2"/>
      <c r="FC1992" s="2"/>
    </row>
    <row r="1993" spans="1:159" s="4" customFormat="1">
      <c r="A1993" s="50" t="s">
        <v>2301</v>
      </c>
      <c r="B1993" s="59" t="s">
        <v>2788</v>
      </c>
      <c r="C1993" s="60">
        <v>3397</v>
      </c>
      <c r="D1993" s="59" t="s">
        <v>3124</v>
      </c>
      <c r="E1993" s="78" t="str">
        <f>IFERROR(VLOOKUP($C1993,'2025-26 School Level AAFTE'!$C$2:$L$2349,9,FALSE), "No")</f>
        <v>No</v>
      </c>
      <c r="F1993" s="67">
        <f>IFERROR(VLOOKUP($C1993,'2025-26 School Level AAFTE'!$C$2:$J$2349,8,FALSE), 0)</f>
        <v>330.7</v>
      </c>
      <c r="G1993" s="69">
        <f>IFERROR(IF(E1993= "yes",VLOOKUP(C1993,Summary!$B:$I,6,0),0),0)</f>
        <v>0</v>
      </c>
      <c r="H1993" s="68">
        <f t="shared" si="331"/>
        <v>0</v>
      </c>
      <c r="I1993" s="110">
        <f>VLOOKUP($A1993,'2026-27 Salary &amp; Benefits'!$A:$I,3,FALSE)</f>
        <v>1.1200000000000001</v>
      </c>
      <c r="J1993" s="110">
        <f>VLOOKUP($A1993,'2026-27 Salary &amp; Benefits'!$A:$I,4,FALSE)</f>
        <v>1.1200000000000001</v>
      </c>
      <c r="K1993" s="101">
        <f t="shared" si="332"/>
        <v>0</v>
      </c>
      <c r="L1993" s="100">
        <f t="shared" si="333"/>
        <v>0</v>
      </c>
      <c r="M1993" s="102">
        <f>'2026-27 Salary &amp; Benefits'!$E$6</f>
        <v>78209</v>
      </c>
      <c r="N1993" s="102">
        <f>'2026-27 Salary &amp; Benefits'!$F$6</f>
        <v>82248</v>
      </c>
      <c r="O1993" s="7">
        <f t="shared" si="334"/>
        <v>0</v>
      </c>
      <c r="P1993" s="7">
        <f t="shared" si="335"/>
        <v>0</v>
      </c>
      <c r="Q1993" s="7">
        <f>'2026-27 Salary &amp; Benefits'!G$6</f>
        <v>16817.759999999998</v>
      </c>
      <c r="R1993" s="103">
        <f>'2026-27 Salary &amp; Benefits'!H$6</f>
        <v>0.16020000000000001</v>
      </c>
      <c r="S1993" s="103">
        <f>'2026-27 Salary &amp; Benefits'!I$6</f>
        <v>0.15390000000000001</v>
      </c>
      <c r="T1993" s="7">
        <f t="shared" si="336"/>
        <v>0</v>
      </c>
      <c r="U1993" s="7">
        <f t="shared" si="337"/>
        <v>0</v>
      </c>
      <c r="V1993" s="7">
        <f t="shared" si="338"/>
        <v>0</v>
      </c>
      <c r="W1993" s="7">
        <f t="shared" si="339"/>
        <v>0</v>
      </c>
      <c r="X1993" s="18">
        <f t="shared" si="340"/>
        <v>0</v>
      </c>
      <c r="Y1993" s="2"/>
      <c r="Z1993" s="2"/>
      <c r="AA1993" s="2"/>
      <c r="AB1993" s="2"/>
      <c r="AC1993" s="2"/>
      <c r="AD1993" s="2"/>
      <c r="AE1993" s="2"/>
      <c r="AF1993" s="2"/>
      <c r="AG1993" s="2"/>
      <c r="AH1993" s="2"/>
      <c r="AI1993" s="2"/>
      <c r="AJ1993" s="2"/>
      <c r="AK1993" s="2"/>
      <c r="AL1993" s="2"/>
      <c r="AM1993" s="2"/>
      <c r="AN1993" s="2"/>
      <c r="AO1993" s="2"/>
      <c r="AP1993" s="2"/>
      <c r="AQ1993" s="2"/>
      <c r="AR1993" s="2"/>
      <c r="AS1993" s="2"/>
      <c r="AT1993" s="2"/>
      <c r="AU1993" s="2"/>
      <c r="AV1993" s="2"/>
      <c r="AW1993" s="2"/>
      <c r="AX1993" s="2"/>
      <c r="AY1993" s="2"/>
      <c r="AZ1993" s="2"/>
      <c r="BA1993" s="2"/>
      <c r="BB1993" s="2"/>
      <c r="BC1993" s="2"/>
      <c r="BD1993" s="2"/>
      <c r="BE1993" s="2"/>
      <c r="BF1993" s="2"/>
      <c r="BG1993" s="2"/>
      <c r="BH1993" s="2"/>
      <c r="BI1993" s="2"/>
      <c r="BJ1993" s="2"/>
      <c r="BK1993" s="2"/>
      <c r="BL1993" s="2"/>
      <c r="BM1993" s="2"/>
      <c r="BN1993" s="2"/>
      <c r="BO1993" s="2"/>
      <c r="BP1993" s="2"/>
      <c r="BQ1993" s="2"/>
      <c r="BR1993" s="2"/>
      <c r="BS1993" s="2"/>
      <c r="BT1993" s="2"/>
      <c r="BU1993" s="2"/>
      <c r="BV1993" s="2"/>
      <c r="BW1993" s="2"/>
      <c r="BX1993" s="2"/>
      <c r="BY1993" s="2"/>
      <c r="BZ1993" s="2"/>
      <c r="CA1993" s="2"/>
      <c r="CB1993" s="2"/>
      <c r="CC1993" s="2"/>
      <c r="CD1993" s="2"/>
      <c r="CE1993" s="2"/>
      <c r="CF1993" s="2"/>
      <c r="CG1993" s="2"/>
      <c r="CH1993" s="2"/>
      <c r="CI1993" s="2"/>
      <c r="CJ1993" s="2"/>
      <c r="CK1993" s="2"/>
      <c r="CL1993" s="2"/>
      <c r="CM1993" s="2"/>
      <c r="CN1993" s="2"/>
      <c r="CO1993" s="2"/>
      <c r="CP1993" s="2"/>
      <c r="CQ1993" s="2"/>
      <c r="CR1993" s="2"/>
      <c r="CS1993" s="2"/>
      <c r="CT1993" s="2"/>
      <c r="CU1993" s="2"/>
      <c r="CV1993" s="2"/>
      <c r="CW1993" s="2"/>
      <c r="CX1993" s="2"/>
      <c r="CY1993" s="2"/>
      <c r="CZ1993" s="2"/>
      <c r="DA1993" s="2"/>
      <c r="DB1993" s="2"/>
      <c r="DC1993" s="2"/>
      <c r="DD1993" s="2"/>
      <c r="DE1993" s="2"/>
      <c r="DF1993" s="2"/>
      <c r="DG1993" s="2"/>
      <c r="DH1993" s="2"/>
      <c r="DI1993" s="2"/>
      <c r="DJ1993" s="2"/>
      <c r="DK1993" s="2"/>
      <c r="DL1993" s="2"/>
      <c r="DM1993" s="2"/>
      <c r="DN1993" s="2"/>
      <c r="DO1993" s="2"/>
      <c r="DP1993" s="2"/>
      <c r="DQ1993" s="2"/>
      <c r="DR1993" s="2"/>
      <c r="DS1993" s="2"/>
      <c r="DT1993" s="2"/>
      <c r="DU1993" s="2"/>
      <c r="DV1993" s="2"/>
      <c r="DW1993" s="2"/>
      <c r="DX1993" s="2"/>
      <c r="DY1993" s="2"/>
      <c r="DZ1993" s="2"/>
      <c r="EA1993" s="2"/>
      <c r="EB1993" s="2"/>
      <c r="EC1993" s="2"/>
      <c r="ED1993" s="2"/>
      <c r="EE1993" s="2"/>
      <c r="EF1993" s="2"/>
      <c r="EG1993" s="2"/>
      <c r="EH1993" s="2"/>
      <c r="EI1993" s="2"/>
      <c r="EJ1993" s="2"/>
      <c r="EK1993" s="2"/>
      <c r="EL1993" s="2"/>
      <c r="EM1993" s="2"/>
      <c r="EN1993" s="2"/>
      <c r="EO1993" s="2"/>
      <c r="EP1993" s="2"/>
      <c r="EQ1993" s="2"/>
      <c r="ER1993" s="2"/>
      <c r="ES1993" s="2"/>
      <c r="ET1993" s="2"/>
      <c r="EU1993" s="2"/>
      <c r="EV1993" s="2"/>
      <c r="EW1993" s="2"/>
      <c r="EX1993" s="2"/>
      <c r="EY1993" s="2"/>
      <c r="EZ1993" s="2"/>
      <c r="FA1993" s="2"/>
      <c r="FB1993" s="2"/>
      <c r="FC1993" s="2"/>
    </row>
    <row r="1994" spans="1:159" s="4" customFormat="1">
      <c r="A1994" s="50" t="s">
        <v>2301</v>
      </c>
      <c r="B1994" s="59" t="s">
        <v>2788</v>
      </c>
      <c r="C1994" s="60">
        <v>1585</v>
      </c>
      <c r="D1994" s="59" t="s">
        <v>2487</v>
      </c>
      <c r="E1994" s="78" t="str">
        <f>IFERROR(VLOOKUP($C1994,'2025-26 School Level AAFTE'!$C$2:$L$2349,9,FALSE), "No")</f>
        <v>No</v>
      </c>
      <c r="F1994" s="67">
        <f>IFERROR(VLOOKUP($C1994,'2025-26 School Level AAFTE'!$C$2:$J$2349,8,FALSE), 0)</f>
        <v>72.75</v>
      </c>
      <c r="G1994" s="69">
        <f>IFERROR(IF(E1994= "yes",VLOOKUP(C1994,Summary!$B:$I,6,0),0),0)</f>
        <v>0</v>
      </c>
      <c r="H1994" s="68">
        <f t="shared" si="331"/>
        <v>0</v>
      </c>
      <c r="I1994" s="110">
        <f>VLOOKUP($A1994,'2026-27 Salary &amp; Benefits'!$A:$I,3,FALSE)</f>
        <v>1.1200000000000001</v>
      </c>
      <c r="J1994" s="110">
        <f>VLOOKUP($A1994,'2026-27 Salary &amp; Benefits'!$A:$I,4,FALSE)</f>
        <v>1.1200000000000001</v>
      </c>
      <c r="K1994" s="101">
        <f t="shared" si="332"/>
        <v>0</v>
      </c>
      <c r="L1994" s="100">
        <f t="shared" si="333"/>
        <v>0</v>
      </c>
      <c r="M1994" s="102">
        <f>'2026-27 Salary &amp; Benefits'!$E$6</f>
        <v>78209</v>
      </c>
      <c r="N1994" s="102">
        <f>'2026-27 Salary &amp; Benefits'!$F$6</f>
        <v>82248</v>
      </c>
      <c r="O1994" s="7">
        <f t="shared" si="334"/>
        <v>0</v>
      </c>
      <c r="P1994" s="7">
        <f t="shared" si="335"/>
        <v>0</v>
      </c>
      <c r="Q1994" s="7">
        <f>'2026-27 Salary &amp; Benefits'!G$6</f>
        <v>16817.759999999998</v>
      </c>
      <c r="R1994" s="103">
        <f>'2026-27 Salary &amp; Benefits'!H$6</f>
        <v>0.16020000000000001</v>
      </c>
      <c r="S1994" s="103">
        <f>'2026-27 Salary &amp; Benefits'!I$6</f>
        <v>0.15390000000000001</v>
      </c>
      <c r="T1994" s="7">
        <f t="shared" si="336"/>
        <v>0</v>
      </c>
      <c r="U1994" s="7">
        <f t="shared" si="337"/>
        <v>0</v>
      </c>
      <c r="V1994" s="7">
        <f t="shared" si="338"/>
        <v>0</v>
      </c>
      <c r="W1994" s="7">
        <f t="shared" si="339"/>
        <v>0</v>
      </c>
      <c r="X1994" s="18">
        <f t="shared" si="340"/>
        <v>0</v>
      </c>
      <c r="Y1994" s="2"/>
      <c r="Z1994" s="2"/>
      <c r="AA1994" s="2"/>
      <c r="AB1994" s="2"/>
      <c r="AC1994" s="2"/>
      <c r="AD1994" s="2"/>
      <c r="AE1994" s="2"/>
      <c r="AF1994" s="2"/>
      <c r="AG1994" s="2"/>
      <c r="AH1994" s="2"/>
      <c r="AI1994" s="2"/>
      <c r="AJ1994" s="2"/>
      <c r="AK1994" s="2"/>
      <c r="AL1994" s="2"/>
      <c r="AM1994" s="2"/>
      <c r="AN1994" s="2"/>
      <c r="AO1994" s="2"/>
      <c r="AP1994" s="2"/>
      <c r="AQ1994" s="2"/>
      <c r="AR1994" s="2"/>
      <c r="AS1994" s="2"/>
      <c r="AT1994" s="2"/>
      <c r="AU1994" s="2"/>
      <c r="AV1994" s="2"/>
      <c r="AW1994" s="2"/>
      <c r="AX1994" s="2"/>
      <c r="AY1994" s="2"/>
      <c r="AZ1994" s="2"/>
      <c r="BA1994" s="2"/>
      <c r="BB1994" s="2"/>
      <c r="BC1994" s="2"/>
      <c r="BD1994" s="2"/>
      <c r="BE1994" s="2"/>
      <c r="BF1994" s="2"/>
      <c r="BG1994" s="2"/>
      <c r="BH1994" s="2"/>
      <c r="BI1994" s="2"/>
      <c r="BJ1994" s="2"/>
      <c r="BK1994" s="2"/>
      <c r="BL1994" s="2"/>
      <c r="BM1994" s="2"/>
      <c r="BN1994" s="2"/>
      <c r="BO1994" s="2"/>
      <c r="BP1994" s="2"/>
      <c r="BQ1994" s="2"/>
      <c r="BR1994" s="2"/>
      <c r="BS1994" s="2"/>
      <c r="BT1994" s="2"/>
      <c r="BU1994" s="2"/>
      <c r="BV1994" s="2"/>
      <c r="BW1994" s="2"/>
      <c r="BX1994" s="2"/>
      <c r="BY1994" s="2"/>
      <c r="BZ1994" s="2"/>
      <c r="CA1994" s="2"/>
      <c r="CB1994" s="2"/>
      <c r="CC1994" s="2"/>
      <c r="CD1994" s="2"/>
      <c r="CE1994" s="2"/>
      <c r="CF1994" s="2"/>
      <c r="CG1994" s="2"/>
      <c r="CH1994" s="2"/>
      <c r="CI1994" s="2"/>
      <c r="CJ1994" s="2"/>
      <c r="CK1994" s="2"/>
      <c r="CL1994" s="2"/>
      <c r="CM1994" s="2"/>
      <c r="CN1994" s="2"/>
      <c r="CO1994" s="2"/>
      <c r="CP1994" s="2"/>
      <c r="CQ1994" s="2"/>
      <c r="CR1994" s="2"/>
      <c r="CS1994" s="2"/>
      <c r="CT1994" s="2"/>
      <c r="CU1994" s="2"/>
      <c r="CV1994" s="2"/>
      <c r="CW1994" s="2"/>
      <c r="CX1994" s="2"/>
      <c r="CY1994" s="2"/>
      <c r="CZ1994" s="2"/>
      <c r="DA1994" s="2"/>
      <c r="DB1994" s="2"/>
      <c r="DC1994" s="2"/>
      <c r="DD1994" s="2"/>
      <c r="DE1994" s="2"/>
      <c r="DF1994" s="2"/>
      <c r="DG1994" s="2"/>
      <c r="DH1994" s="2"/>
      <c r="DI1994" s="2"/>
      <c r="DJ1994" s="2"/>
      <c r="DK1994" s="2"/>
      <c r="DL1994" s="2"/>
      <c r="DM1994" s="2"/>
      <c r="DN1994" s="2"/>
      <c r="DO1994" s="2"/>
      <c r="DP1994" s="2"/>
      <c r="DQ1994" s="2"/>
      <c r="DR1994" s="2"/>
      <c r="DS1994" s="2"/>
      <c r="DT1994" s="2"/>
      <c r="DU1994" s="2"/>
      <c r="DV1994" s="2"/>
      <c r="DW1994" s="2"/>
      <c r="DX1994" s="2"/>
      <c r="DY1994" s="2"/>
      <c r="DZ1994" s="2"/>
      <c r="EA1994" s="2"/>
      <c r="EB1994" s="2"/>
      <c r="EC1994" s="2"/>
      <c r="ED1994" s="2"/>
      <c r="EE1994" s="2"/>
      <c r="EF1994" s="2"/>
      <c r="EG1994" s="2"/>
      <c r="EH1994" s="2"/>
      <c r="EI1994" s="2"/>
      <c r="EJ1994" s="2"/>
      <c r="EK1994" s="2"/>
      <c r="EL1994" s="2"/>
      <c r="EM1994" s="2"/>
      <c r="EN1994" s="2"/>
      <c r="EO1994" s="2"/>
      <c r="EP1994" s="2"/>
      <c r="EQ1994" s="2"/>
      <c r="ER1994" s="2"/>
      <c r="ES1994" s="2"/>
      <c r="ET1994" s="2"/>
      <c r="EU1994" s="2"/>
      <c r="EV1994" s="2"/>
      <c r="EW1994" s="2"/>
      <c r="EX1994" s="2"/>
      <c r="EY1994" s="2"/>
      <c r="EZ1994" s="2"/>
      <c r="FA1994" s="2"/>
      <c r="FB1994" s="2"/>
      <c r="FC1994" s="2"/>
    </row>
    <row r="1995" spans="1:159" s="4" customFormat="1">
      <c r="A1995" s="50" t="s">
        <v>2301</v>
      </c>
      <c r="B1995" s="59" t="s">
        <v>2788</v>
      </c>
      <c r="C1995" s="60">
        <v>4537</v>
      </c>
      <c r="D1995" s="59" t="s">
        <v>3125</v>
      </c>
      <c r="E1995" s="78" t="str">
        <f>IFERROR(VLOOKUP($C1995,'2025-26 School Level AAFTE'!$C$2:$L$2349,9,FALSE), "No")</f>
        <v>No</v>
      </c>
      <c r="F1995" s="67">
        <f>IFERROR(VLOOKUP($C1995,'2025-26 School Level AAFTE'!$C$2:$J$2349,8,FALSE), 0)</f>
        <v>444.9</v>
      </c>
      <c r="G1995" s="69">
        <f>IFERROR(IF(E1995= "yes",VLOOKUP(C1995,Summary!$B:$I,6,0),0),0)</f>
        <v>0</v>
      </c>
      <c r="H1995" s="68">
        <f t="shared" si="331"/>
        <v>0</v>
      </c>
      <c r="I1995" s="110">
        <f>VLOOKUP($A1995,'2026-27 Salary &amp; Benefits'!$A:$I,3,FALSE)</f>
        <v>1.1200000000000001</v>
      </c>
      <c r="J1995" s="110">
        <f>VLOOKUP($A1995,'2026-27 Salary &amp; Benefits'!$A:$I,4,FALSE)</f>
        <v>1.1200000000000001</v>
      </c>
      <c r="K1995" s="101">
        <f t="shared" si="332"/>
        <v>0</v>
      </c>
      <c r="L1995" s="100">
        <f t="shared" si="333"/>
        <v>0</v>
      </c>
      <c r="M1995" s="102">
        <f>'2026-27 Salary &amp; Benefits'!$E$6</f>
        <v>78209</v>
      </c>
      <c r="N1995" s="102">
        <f>'2026-27 Salary &amp; Benefits'!$F$6</f>
        <v>82248</v>
      </c>
      <c r="O1995" s="7">
        <f t="shared" si="334"/>
        <v>0</v>
      </c>
      <c r="P1995" s="7">
        <f t="shared" si="335"/>
        <v>0</v>
      </c>
      <c r="Q1995" s="7">
        <f>'2026-27 Salary &amp; Benefits'!G$6</f>
        <v>16817.759999999998</v>
      </c>
      <c r="R1995" s="103">
        <f>'2026-27 Salary &amp; Benefits'!H$6</f>
        <v>0.16020000000000001</v>
      </c>
      <c r="S1995" s="103">
        <f>'2026-27 Salary &amp; Benefits'!I$6</f>
        <v>0.15390000000000001</v>
      </c>
      <c r="T1995" s="7">
        <f t="shared" si="336"/>
        <v>0</v>
      </c>
      <c r="U1995" s="7">
        <f t="shared" si="337"/>
        <v>0</v>
      </c>
      <c r="V1995" s="7">
        <f t="shared" si="338"/>
        <v>0</v>
      </c>
      <c r="W1995" s="7">
        <f t="shared" si="339"/>
        <v>0</v>
      </c>
      <c r="X1995" s="18">
        <f t="shared" si="340"/>
        <v>0</v>
      </c>
      <c r="Y1995" s="2"/>
      <c r="Z1995" s="2"/>
      <c r="AA1995" s="2"/>
      <c r="AB1995" s="2"/>
      <c r="AC1995" s="2"/>
      <c r="AD1995" s="2"/>
      <c r="AE1995" s="2"/>
      <c r="AF1995" s="2"/>
      <c r="AG1995" s="2"/>
      <c r="AH1995" s="2"/>
      <c r="AI1995" s="2"/>
      <c r="AJ1995" s="2"/>
      <c r="AK1995" s="2"/>
      <c r="AL1995" s="2"/>
      <c r="AM1995" s="2"/>
      <c r="AN1995" s="2"/>
      <c r="AO1995" s="2"/>
      <c r="AP1995" s="2"/>
      <c r="AQ1995" s="2"/>
      <c r="AR1995" s="2"/>
      <c r="AS1995" s="2"/>
      <c r="AT1995" s="2"/>
      <c r="AU1995" s="2"/>
      <c r="AV1995" s="2"/>
      <c r="AW1995" s="2"/>
      <c r="AX1995" s="2"/>
      <c r="AY1995" s="2"/>
      <c r="AZ1995" s="2"/>
      <c r="BA1995" s="2"/>
      <c r="BB1995" s="2"/>
      <c r="BC1995" s="2"/>
      <c r="BD1995" s="2"/>
      <c r="BE1995" s="2"/>
      <c r="BF1995" s="2"/>
      <c r="BG1995" s="2"/>
      <c r="BH1995" s="2"/>
      <c r="BI1995" s="2"/>
      <c r="BJ1995" s="2"/>
      <c r="BK1995" s="2"/>
      <c r="BL1995" s="2"/>
      <c r="BM1995" s="2"/>
      <c r="BN1995" s="2"/>
      <c r="BO1995" s="2"/>
      <c r="BP1995" s="2"/>
      <c r="BQ1995" s="2"/>
      <c r="BR1995" s="2"/>
      <c r="BS1995" s="2"/>
      <c r="BT1995" s="2"/>
      <c r="BU1995" s="2"/>
      <c r="BV1995" s="2"/>
      <c r="BW1995" s="2"/>
      <c r="BX1995" s="2"/>
      <c r="BY1995" s="2"/>
      <c r="BZ1995" s="2"/>
      <c r="CA1995" s="2"/>
      <c r="CB1995" s="2"/>
      <c r="CC1995" s="2"/>
      <c r="CD1995" s="2"/>
      <c r="CE1995" s="2"/>
      <c r="CF1995" s="2"/>
      <c r="CG1995" s="2"/>
      <c r="CH1995" s="2"/>
      <c r="CI1995" s="2"/>
      <c r="CJ1995" s="2"/>
      <c r="CK1995" s="2"/>
      <c r="CL1995" s="2"/>
      <c r="CM1995" s="2"/>
      <c r="CN1995" s="2"/>
      <c r="CO1995" s="2"/>
      <c r="CP1995" s="2"/>
      <c r="CQ1995" s="2"/>
      <c r="CR1995" s="2"/>
      <c r="CS1995" s="2"/>
      <c r="CT1995" s="2"/>
      <c r="CU1995" s="2"/>
      <c r="CV1995" s="2"/>
      <c r="CW1995" s="2"/>
      <c r="CX1995" s="2"/>
      <c r="CY1995" s="2"/>
      <c r="CZ1995" s="2"/>
      <c r="DA1995" s="2"/>
      <c r="DB1995" s="2"/>
      <c r="DC1995" s="2"/>
      <c r="DD1995" s="2"/>
      <c r="DE1995" s="2"/>
      <c r="DF1995" s="2"/>
      <c r="DG1995" s="2"/>
      <c r="DH1995" s="2"/>
      <c r="DI1995" s="2"/>
      <c r="DJ1995" s="2"/>
      <c r="DK1995" s="2"/>
      <c r="DL1995" s="2"/>
      <c r="DM1995" s="2"/>
      <c r="DN1995" s="2"/>
      <c r="DO1995" s="2"/>
      <c r="DP1995" s="2"/>
      <c r="DQ1995" s="2"/>
      <c r="DR1995" s="2"/>
      <c r="DS1995" s="2"/>
      <c r="DT1995" s="2"/>
      <c r="DU1995" s="2"/>
      <c r="DV1995" s="2"/>
      <c r="DW1995" s="2"/>
      <c r="DX1995" s="2"/>
      <c r="DY1995" s="2"/>
      <c r="DZ1995" s="2"/>
      <c r="EA1995" s="2"/>
      <c r="EB1995" s="2"/>
      <c r="EC1995" s="2"/>
      <c r="ED1995" s="2"/>
      <c r="EE1995" s="2"/>
      <c r="EF1995" s="2"/>
      <c r="EG1995" s="2"/>
      <c r="EH1995" s="2"/>
      <c r="EI1995" s="2"/>
      <c r="EJ1995" s="2"/>
      <c r="EK1995" s="2"/>
      <c r="EL1995" s="2"/>
      <c r="EM1995" s="2"/>
      <c r="EN1995" s="2"/>
      <c r="EO1995" s="2"/>
      <c r="EP1995" s="2"/>
      <c r="EQ1995" s="2"/>
      <c r="ER1995" s="2"/>
      <c r="ES1995" s="2"/>
      <c r="ET1995" s="2"/>
      <c r="EU1995" s="2"/>
      <c r="EV1995" s="2"/>
      <c r="EW1995" s="2"/>
      <c r="EX1995" s="2"/>
      <c r="EY1995" s="2"/>
      <c r="EZ1995" s="2"/>
      <c r="FA1995" s="2"/>
      <c r="FB1995" s="2"/>
      <c r="FC1995" s="2"/>
    </row>
    <row r="1996" spans="1:159" s="4" customFormat="1">
      <c r="A1996" s="50" t="s">
        <v>2301</v>
      </c>
      <c r="B1996" s="59" t="s">
        <v>2788</v>
      </c>
      <c r="C1996" s="60">
        <v>2939</v>
      </c>
      <c r="D1996" s="59" t="s">
        <v>3126</v>
      </c>
      <c r="E1996" s="78" t="str">
        <f>IFERROR(VLOOKUP($C1996,'2025-26 School Level AAFTE'!$C$2:$L$2349,9,FALSE), "No")</f>
        <v>Yes</v>
      </c>
      <c r="F1996" s="67">
        <f>IFERROR(VLOOKUP($C1996,'2025-26 School Level AAFTE'!$C$2:$J$2349,8,FALSE), 0)</f>
        <v>335.76</v>
      </c>
      <c r="G1996" s="69">
        <f>IFERROR(IF(E1996= "yes",VLOOKUP(C1996,Summary!$B:$I,6,0),0),0)</f>
        <v>0</v>
      </c>
      <c r="H1996" s="68">
        <f t="shared" si="331"/>
        <v>335.76</v>
      </c>
      <c r="I1996" s="110">
        <f>VLOOKUP($A1996,'2026-27 Salary &amp; Benefits'!$A:$I,3,FALSE)</f>
        <v>1.1200000000000001</v>
      </c>
      <c r="J1996" s="110">
        <f>VLOOKUP($A1996,'2026-27 Salary &amp; Benefits'!$A:$I,4,FALSE)</f>
        <v>1.1200000000000001</v>
      </c>
      <c r="K1996" s="101">
        <f t="shared" si="332"/>
        <v>335.76</v>
      </c>
      <c r="L1996" s="100">
        <f t="shared" si="333"/>
        <v>0.98499999999999999</v>
      </c>
      <c r="M1996" s="102">
        <f>'2026-27 Salary &amp; Benefits'!$E$6</f>
        <v>78209</v>
      </c>
      <c r="N1996" s="102">
        <f>'2026-27 Salary &amp; Benefits'!$F$6</f>
        <v>82248</v>
      </c>
      <c r="O1996" s="7">
        <f t="shared" si="334"/>
        <v>86280.17</v>
      </c>
      <c r="P1996" s="7">
        <f t="shared" si="335"/>
        <v>4455.820000000007</v>
      </c>
      <c r="Q1996" s="7">
        <f>'2026-27 Salary &amp; Benefits'!G$6</f>
        <v>16817.759999999998</v>
      </c>
      <c r="R1996" s="103">
        <f>'2026-27 Salary &amp; Benefits'!H$6</f>
        <v>0.16020000000000001</v>
      </c>
      <c r="S1996" s="103">
        <f>'2026-27 Salary &amp; Benefits'!I$6</f>
        <v>0.15390000000000001</v>
      </c>
      <c r="T1996" s="7">
        <f t="shared" si="336"/>
        <v>31073.33</v>
      </c>
      <c r="U1996" s="7">
        <f t="shared" si="337"/>
        <v>1512.27</v>
      </c>
      <c r="V1996" s="7">
        <f t="shared" si="338"/>
        <v>232.74</v>
      </c>
      <c r="W1996" s="7">
        <f t="shared" si="339"/>
        <v>1745.01</v>
      </c>
      <c r="X1996" s="18">
        <f t="shared" si="340"/>
        <v>123554.33</v>
      </c>
      <c r="Y1996" s="2"/>
      <c r="Z1996" s="2"/>
      <c r="AA1996" s="2"/>
      <c r="AB1996" s="2"/>
      <c r="AC1996" s="2"/>
      <c r="AD1996" s="2"/>
      <c r="AE1996" s="2"/>
      <c r="AF1996" s="2"/>
      <c r="AG1996" s="2"/>
      <c r="AH1996" s="2"/>
      <c r="AI1996" s="2"/>
      <c r="AJ1996" s="2"/>
      <c r="AK1996" s="2"/>
      <c r="AL1996" s="2"/>
      <c r="AM1996" s="2"/>
      <c r="AN1996" s="2"/>
      <c r="AO1996" s="2"/>
      <c r="AP1996" s="2"/>
      <c r="AQ1996" s="2"/>
      <c r="AR1996" s="2"/>
      <c r="AS1996" s="2"/>
      <c r="AT1996" s="2"/>
      <c r="AU1996" s="2"/>
      <c r="AV1996" s="2"/>
      <c r="AW1996" s="2"/>
      <c r="AX1996" s="2"/>
      <c r="AY1996" s="2"/>
      <c r="AZ1996" s="2"/>
      <c r="BA1996" s="2"/>
      <c r="BB1996" s="2"/>
      <c r="BC1996" s="2"/>
      <c r="BD1996" s="2"/>
      <c r="BE1996" s="2"/>
      <c r="BF1996" s="2"/>
      <c r="BG1996" s="2"/>
      <c r="BH1996" s="2"/>
      <c r="BI1996" s="2"/>
      <c r="BJ1996" s="2"/>
      <c r="BK1996" s="2"/>
      <c r="BL1996" s="2"/>
      <c r="BM1996" s="2"/>
      <c r="BN1996" s="2"/>
      <c r="BO1996" s="2"/>
      <c r="BP1996" s="2"/>
      <c r="BQ1996" s="2"/>
      <c r="BR1996" s="2"/>
      <c r="BS1996" s="2"/>
      <c r="BT1996" s="2"/>
      <c r="BU1996" s="2"/>
      <c r="BV1996" s="2"/>
      <c r="BW1996" s="2"/>
      <c r="BX1996" s="2"/>
      <c r="BY1996" s="2"/>
      <c r="BZ1996" s="2"/>
      <c r="CA1996" s="2"/>
      <c r="CB1996" s="2"/>
      <c r="CC1996" s="2"/>
      <c r="CD1996" s="2"/>
      <c r="CE1996" s="2"/>
      <c r="CF1996" s="2"/>
      <c r="CG1996" s="2"/>
      <c r="CH1996" s="2"/>
      <c r="CI1996" s="2"/>
      <c r="CJ1996" s="2"/>
      <c r="CK1996" s="2"/>
      <c r="CL1996" s="2"/>
      <c r="CM1996" s="2"/>
      <c r="CN1996" s="2"/>
      <c r="CO1996" s="2"/>
      <c r="CP1996" s="2"/>
      <c r="CQ1996" s="2"/>
      <c r="CR1996" s="2"/>
      <c r="CS1996" s="2"/>
      <c r="CT1996" s="2"/>
      <c r="CU1996" s="2"/>
      <c r="CV1996" s="2"/>
      <c r="CW1996" s="2"/>
      <c r="CX1996" s="2"/>
      <c r="CY1996" s="2"/>
      <c r="CZ1996" s="2"/>
      <c r="DA1996" s="2"/>
      <c r="DB1996" s="2"/>
      <c r="DC1996" s="2"/>
      <c r="DD1996" s="2"/>
      <c r="DE1996" s="2"/>
      <c r="DF1996" s="2"/>
      <c r="DG1996" s="2"/>
      <c r="DH1996" s="2"/>
      <c r="DI1996" s="2"/>
      <c r="DJ1996" s="2"/>
      <c r="DK1996" s="2"/>
      <c r="DL1996" s="2"/>
      <c r="DM1996" s="2"/>
      <c r="DN1996" s="2"/>
      <c r="DO1996" s="2"/>
      <c r="DP1996" s="2"/>
      <c r="DQ1996" s="2"/>
      <c r="DR1996" s="2"/>
      <c r="DS1996" s="2"/>
      <c r="DT1996" s="2"/>
      <c r="DU1996" s="2"/>
      <c r="DV1996" s="2"/>
      <c r="DW1996" s="2"/>
      <c r="DX1996" s="2"/>
      <c r="DY1996" s="2"/>
      <c r="DZ1996" s="2"/>
      <c r="EA1996" s="2"/>
      <c r="EB1996" s="2"/>
      <c r="EC1996" s="2"/>
      <c r="ED1996" s="2"/>
      <c r="EE1996" s="2"/>
      <c r="EF1996" s="2"/>
      <c r="EG1996" s="2"/>
      <c r="EH1996" s="2"/>
      <c r="EI1996" s="2"/>
      <c r="EJ1996" s="2"/>
      <c r="EK1996" s="2"/>
      <c r="EL1996" s="2"/>
      <c r="EM1996" s="2"/>
      <c r="EN1996" s="2"/>
      <c r="EO1996" s="2"/>
      <c r="EP1996" s="2"/>
      <c r="EQ1996" s="2"/>
      <c r="ER1996" s="2"/>
      <c r="ES1996" s="2"/>
      <c r="ET1996" s="2"/>
      <c r="EU1996" s="2"/>
      <c r="EV1996" s="2"/>
      <c r="EW1996" s="2"/>
      <c r="EX1996" s="2"/>
      <c r="EY1996" s="2"/>
      <c r="EZ1996" s="2"/>
      <c r="FA1996" s="2"/>
      <c r="FB1996" s="2"/>
      <c r="FC1996" s="2"/>
    </row>
    <row r="1997" spans="1:159" s="4" customFormat="1">
      <c r="A1997" s="50" t="s">
        <v>2301</v>
      </c>
      <c r="B1997" s="59" t="s">
        <v>2788</v>
      </c>
      <c r="C1997" s="60">
        <v>2747</v>
      </c>
      <c r="D1997" s="59" t="s">
        <v>3127</v>
      </c>
      <c r="E1997" s="78" t="str">
        <f>IFERROR(VLOOKUP($C1997,'2025-26 School Level AAFTE'!$C$2:$L$2349,9,FALSE), "No")</f>
        <v>No</v>
      </c>
      <c r="F1997" s="67">
        <f>IFERROR(VLOOKUP($C1997,'2025-26 School Level AAFTE'!$C$2:$J$2349,8,FALSE), 0)</f>
        <v>285.59999999999997</v>
      </c>
      <c r="G1997" s="69">
        <f>IFERROR(IF(E1997= "yes",VLOOKUP(C1997,Summary!$B:$I,6,0),0),0)</f>
        <v>0</v>
      </c>
      <c r="H1997" s="68">
        <f t="shared" si="331"/>
        <v>0</v>
      </c>
      <c r="I1997" s="110">
        <f>VLOOKUP($A1997,'2026-27 Salary &amp; Benefits'!$A:$I,3,FALSE)</f>
        <v>1.1200000000000001</v>
      </c>
      <c r="J1997" s="110">
        <f>VLOOKUP($A1997,'2026-27 Salary &amp; Benefits'!$A:$I,4,FALSE)</f>
        <v>1.1200000000000001</v>
      </c>
      <c r="K1997" s="101">
        <f t="shared" si="332"/>
        <v>0</v>
      </c>
      <c r="L1997" s="100">
        <f t="shared" si="333"/>
        <v>0</v>
      </c>
      <c r="M1997" s="102">
        <f>'2026-27 Salary &amp; Benefits'!$E$6</f>
        <v>78209</v>
      </c>
      <c r="N1997" s="102">
        <f>'2026-27 Salary &amp; Benefits'!$F$6</f>
        <v>82248</v>
      </c>
      <c r="O1997" s="7">
        <f t="shared" si="334"/>
        <v>0</v>
      </c>
      <c r="P1997" s="7">
        <f t="shared" si="335"/>
        <v>0</v>
      </c>
      <c r="Q1997" s="7">
        <f>'2026-27 Salary &amp; Benefits'!G$6</f>
        <v>16817.759999999998</v>
      </c>
      <c r="R1997" s="103">
        <f>'2026-27 Salary &amp; Benefits'!H$6</f>
        <v>0.16020000000000001</v>
      </c>
      <c r="S1997" s="103">
        <f>'2026-27 Salary &amp; Benefits'!I$6</f>
        <v>0.15390000000000001</v>
      </c>
      <c r="T1997" s="7">
        <f t="shared" si="336"/>
        <v>0</v>
      </c>
      <c r="U1997" s="7">
        <f t="shared" si="337"/>
        <v>0</v>
      </c>
      <c r="V1997" s="7">
        <f t="shared" si="338"/>
        <v>0</v>
      </c>
      <c r="W1997" s="7">
        <f t="shared" si="339"/>
        <v>0</v>
      </c>
      <c r="X1997" s="18">
        <f t="shared" si="340"/>
        <v>0</v>
      </c>
      <c r="Y1997" s="2"/>
      <c r="Z1997" s="2"/>
      <c r="AA1997" s="2"/>
      <c r="AB1997" s="2"/>
      <c r="AC1997" s="2"/>
      <c r="AD1997" s="2"/>
      <c r="AE1997" s="2"/>
      <c r="AF1997" s="2"/>
      <c r="AG1997" s="2"/>
      <c r="AH1997" s="2"/>
      <c r="AI1997" s="2"/>
      <c r="AJ1997" s="2"/>
      <c r="AK1997" s="2"/>
      <c r="AL1997" s="2"/>
      <c r="AM1997" s="2"/>
      <c r="AN1997" s="2"/>
      <c r="AO1997" s="2"/>
      <c r="AP1997" s="2"/>
      <c r="AQ1997" s="2"/>
      <c r="AR1997" s="2"/>
      <c r="AS1997" s="2"/>
      <c r="AT1997" s="2"/>
      <c r="AU1997" s="2"/>
      <c r="AV1997" s="2"/>
      <c r="AW1997" s="2"/>
      <c r="AX1997" s="2"/>
      <c r="AY1997" s="2"/>
      <c r="AZ1997" s="2"/>
      <c r="BA1997" s="2"/>
      <c r="BB1997" s="2"/>
      <c r="BC1997" s="2"/>
      <c r="BD1997" s="2"/>
      <c r="BE1997" s="2"/>
      <c r="BF1997" s="2"/>
      <c r="BG1997" s="2"/>
      <c r="BH1997" s="2"/>
      <c r="BI1997" s="2"/>
      <c r="BJ1997" s="2"/>
      <c r="BK1997" s="2"/>
      <c r="BL1997" s="2"/>
      <c r="BM1997" s="2"/>
      <c r="BN1997" s="2"/>
      <c r="BO1997" s="2"/>
      <c r="BP1997" s="2"/>
      <c r="BQ1997" s="2"/>
      <c r="BR1997" s="2"/>
      <c r="BS1997" s="2"/>
      <c r="BT1997" s="2"/>
      <c r="BU1997" s="2"/>
      <c r="BV1997" s="2"/>
      <c r="BW1997" s="2"/>
      <c r="BX1997" s="2"/>
      <c r="BY1997" s="2"/>
      <c r="BZ1997" s="2"/>
      <c r="CA1997" s="2"/>
      <c r="CB1997" s="2"/>
      <c r="CC1997" s="2"/>
      <c r="CD1997" s="2"/>
      <c r="CE1997" s="2"/>
      <c r="CF1997" s="2"/>
      <c r="CG1997" s="2"/>
      <c r="CH1997" s="2"/>
      <c r="CI1997" s="2"/>
      <c r="CJ1997" s="2"/>
      <c r="CK1997" s="2"/>
      <c r="CL1997" s="2"/>
      <c r="CM1997" s="2"/>
      <c r="CN1997" s="2"/>
      <c r="CO1997" s="2"/>
      <c r="CP1997" s="2"/>
      <c r="CQ1997" s="2"/>
      <c r="CR1997" s="2"/>
      <c r="CS1997" s="2"/>
      <c r="CT1997" s="2"/>
      <c r="CU1997" s="2"/>
      <c r="CV1997" s="2"/>
      <c r="CW1997" s="2"/>
      <c r="CX1997" s="2"/>
      <c r="CY1997" s="2"/>
      <c r="CZ1997" s="2"/>
      <c r="DA1997" s="2"/>
      <c r="DB1997" s="2"/>
      <c r="DC1997" s="2"/>
      <c r="DD1997" s="2"/>
      <c r="DE1997" s="2"/>
      <c r="DF1997" s="2"/>
      <c r="DG1997" s="2"/>
      <c r="DH1997" s="2"/>
      <c r="DI1997" s="2"/>
      <c r="DJ1997" s="2"/>
      <c r="DK1997" s="2"/>
      <c r="DL1997" s="2"/>
      <c r="DM1997" s="2"/>
      <c r="DN1997" s="2"/>
      <c r="DO1997" s="2"/>
      <c r="DP1997" s="2"/>
      <c r="DQ1997" s="2"/>
      <c r="DR1997" s="2"/>
      <c r="DS1997" s="2"/>
      <c r="DT1997" s="2"/>
      <c r="DU1997" s="2"/>
      <c r="DV1997" s="2"/>
      <c r="DW1997" s="2"/>
      <c r="DX1997" s="2"/>
      <c r="DY1997" s="2"/>
      <c r="DZ1997" s="2"/>
      <c r="EA1997" s="2"/>
      <c r="EB1997" s="2"/>
      <c r="EC1997" s="2"/>
      <c r="ED1997" s="2"/>
      <c r="EE1997" s="2"/>
      <c r="EF1997" s="2"/>
      <c r="EG1997" s="2"/>
      <c r="EH1997" s="2"/>
      <c r="EI1997" s="2"/>
      <c r="EJ1997" s="2"/>
      <c r="EK1997" s="2"/>
      <c r="EL1997" s="2"/>
      <c r="EM1997" s="2"/>
      <c r="EN1997" s="2"/>
      <c r="EO1997" s="2"/>
      <c r="EP1997" s="2"/>
      <c r="EQ1997" s="2"/>
      <c r="ER1997" s="2"/>
      <c r="ES1997" s="2"/>
      <c r="ET1997" s="2"/>
      <c r="EU1997" s="2"/>
      <c r="EV1997" s="2"/>
      <c r="EW1997" s="2"/>
      <c r="EX1997" s="2"/>
      <c r="EY1997" s="2"/>
      <c r="EZ1997" s="2"/>
      <c r="FA1997" s="2"/>
      <c r="FB1997" s="2"/>
      <c r="FC1997" s="2"/>
    </row>
    <row r="1998" spans="1:159" s="4" customFormat="1">
      <c r="A1998" s="50" t="s">
        <v>2301</v>
      </c>
      <c r="B1998" s="59" t="s">
        <v>2788</v>
      </c>
      <c r="C1998" s="60">
        <v>3246</v>
      </c>
      <c r="D1998" s="59" t="s">
        <v>3128</v>
      </c>
      <c r="E1998" s="78" t="str">
        <f>IFERROR(VLOOKUP($C1998,'2025-26 School Level AAFTE'!$C$2:$L$2349,9,FALSE), "No")</f>
        <v>No</v>
      </c>
      <c r="F1998" s="67">
        <f>IFERROR(VLOOKUP($C1998,'2025-26 School Level AAFTE'!$C$2:$J$2349,8,FALSE), 0)</f>
        <v>992.36</v>
      </c>
      <c r="G1998" s="69">
        <f>IFERROR(IF(E1998= "yes",VLOOKUP(C1998,Summary!$B:$I,6,0),0),0)</f>
        <v>0</v>
      </c>
      <c r="H1998" s="68">
        <f t="shared" si="331"/>
        <v>0</v>
      </c>
      <c r="I1998" s="110">
        <f>VLOOKUP($A1998,'2026-27 Salary &amp; Benefits'!$A:$I,3,FALSE)</f>
        <v>1.1200000000000001</v>
      </c>
      <c r="J1998" s="110">
        <f>VLOOKUP($A1998,'2026-27 Salary &amp; Benefits'!$A:$I,4,FALSE)</f>
        <v>1.1200000000000001</v>
      </c>
      <c r="K1998" s="101">
        <f t="shared" si="332"/>
        <v>0</v>
      </c>
      <c r="L1998" s="100">
        <f t="shared" si="333"/>
        <v>0</v>
      </c>
      <c r="M1998" s="102">
        <f>'2026-27 Salary &amp; Benefits'!$E$6</f>
        <v>78209</v>
      </c>
      <c r="N1998" s="102">
        <f>'2026-27 Salary &amp; Benefits'!$F$6</f>
        <v>82248</v>
      </c>
      <c r="O1998" s="7">
        <f t="shared" si="334"/>
        <v>0</v>
      </c>
      <c r="P1998" s="7">
        <f t="shared" si="335"/>
        <v>0</v>
      </c>
      <c r="Q1998" s="7">
        <f>'2026-27 Salary &amp; Benefits'!G$6</f>
        <v>16817.759999999998</v>
      </c>
      <c r="R1998" s="103">
        <f>'2026-27 Salary &amp; Benefits'!H$6</f>
        <v>0.16020000000000001</v>
      </c>
      <c r="S1998" s="103">
        <f>'2026-27 Salary &amp; Benefits'!I$6</f>
        <v>0.15390000000000001</v>
      </c>
      <c r="T1998" s="7">
        <f t="shared" si="336"/>
        <v>0</v>
      </c>
      <c r="U1998" s="7">
        <f t="shared" si="337"/>
        <v>0</v>
      </c>
      <c r="V1998" s="7">
        <f t="shared" si="338"/>
        <v>0</v>
      </c>
      <c r="W1998" s="7">
        <f t="shared" si="339"/>
        <v>0</v>
      </c>
      <c r="X1998" s="18">
        <f t="shared" si="340"/>
        <v>0</v>
      </c>
      <c r="Y1998" s="2"/>
      <c r="Z1998" s="2"/>
      <c r="AA1998" s="2"/>
      <c r="AB1998" s="2"/>
      <c r="AC1998" s="2"/>
      <c r="AD1998" s="2"/>
      <c r="AE1998" s="2"/>
      <c r="AF1998" s="2"/>
      <c r="AG1998" s="2"/>
      <c r="AH1998" s="2"/>
      <c r="AI1998" s="2"/>
      <c r="AJ1998" s="2"/>
      <c r="AK1998" s="2"/>
      <c r="AL1998" s="2"/>
      <c r="AM1998" s="2"/>
      <c r="AN1998" s="2"/>
      <c r="AO1998" s="2"/>
      <c r="AP1998" s="2"/>
      <c r="AQ1998" s="2"/>
      <c r="AR1998" s="2"/>
      <c r="AS1998" s="2"/>
      <c r="AT1998" s="2"/>
      <c r="AU1998" s="2"/>
      <c r="AV1998" s="2"/>
      <c r="AW1998" s="2"/>
      <c r="AX1998" s="2"/>
      <c r="AY1998" s="2"/>
      <c r="AZ1998" s="2"/>
      <c r="BA1998" s="2"/>
      <c r="BB1998" s="2"/>
      <c r="BC1998" s="2"/>
      <c r="BD1998" s="2"/>
      <c r="BE1998" s="2"/>
      <c r="BF1998" s="2"/>
      <c r="BG1998" s="2"/>
      <c r="BH1998" s="2"/>
      <c r="BI1998" s="2"/>
      <c r="BJ1998" s="2"/>
      <c r="BK1998" s="2"/>
      <c r="BL1998" s="2"/>
      <c r="BM1998" s="2"/>
      <c r="BN1998" s="2"/>
      <c r="BO1998" s="2"/>
      <c r="BP1998" s="2"/>
      <c r="BQ1998" s="2"/>
      <c r="BR1998" s="2"/>
      <c r="BS1998" s="2"/>
      <c r="BT1998" s="2"/>
      <c r="BU1998" s="2"/>
      <c r="BV1998" s="2"/>
      <c r="BW1998" s="2"/>
      <c r="BX1998" s="2"/>
      <c r="BY1998" s="2"/>
      <c r="BZ1998" s="2"/>
      <c r="CA1998" s="2"/>
      <c r="CB1998" s="2"/>
      <c r="CC1998" s="2"/>
      <c r="CD1998" s="2"/>
      <c r="CE1998" s="2"/>
      <c r="CF1998" s="2"/>
      <c r="CG1998" s="2"/>
      <c r="CH1998" s="2"/>
      <c r="CI1998" s="2"/>
      <c r="CJ1998" s="2"/>
      <c r="CK1998" s="2"/>
      <c r="CL1998" s="2"/>
      <c r="CM1998" s="2"/>
      <c r="CN1998" s="2"/>
      <c r="CO1998" s="2"/>
      <c r="CP1998" s="2"/>
      <c r="CQ1998" s="2"/>
      <c r="CR1998" s="2"/>
      <c r="CS1998" s="2"/>
      <c r="CT1998" s="2"/>
      <c r="CU1998" s="2"/>
      <c r="CV1998" s="2"/>
      <c r="CW1998" s="2"/>
      <c r="CX1998" s="2"/>
      <c r="CY1998" s="2"/>
      <c r="CZ1998" s="2"/>
      <c r="DA1998" s="2"/>
      <c r="DB1998" s="2"/>
      <c r="DC1998" s="2"/>
      <c r="DD1998" s="2"/>
      <c r="DE1998" s="2"/>
      <c r="DF1998" s="2"/>
      <c r="DG1998" s="2"/>
      <c r="DH1998" s="2"/>
      <c r="DI1998" s="2"/>
      <c r="DJ1998" s="2"/>
      <c r="DK1998" s="2"/>
      <c r="DL1998" s="2"/>
      <c r="DM1998" s="2"/>
      <c r="DN1998" s="2"/>
      <c r="DO1998" s="2"/>
      <c r="DP1998" s="2"/>
      <c r="DQ1998" s="2"/>
      <c r="DR1998" s="2"/>
      <c r="DS1998" s="2"/>
      <c r="DT1998" s="2"/>
      <c r="DU1998" s="2"/>
      <c r="DV1998" s="2"/>
      <c r="DW1998" s="2"/>
      <c r="DX1998" s="2"/>
      <c r="DY1998" s="2"/>
      <c r="DZ1998" s="2"/>
      <c r="EA1998" s="2"/>
      <c r="EB1998" s="2"/>
      <c r="EC1998" s="2"/>
      <c r="ED1998" s="2"/>
      <c r="EE1998" s="2"/>
      <c r="EF1998" s="2"/>
      <c r="EG1998" s="2"/>
      <c r="EH1998" s="2"/>
      <c r="EI1998" s="2"/>
      <c r="EJ1998" s="2"/>
      <c r="EK1998" s="2"/>
      <c r="EL1998" s="2"/>
      <c r="EM1998" s="2"/>
      <c r="EN1998" s="2"/>
      <c r="EO1998" s="2"/>
      <c r="EP1998" s="2"/>
      <c r="EQ1998" s="2"/>
      <c r="ER1998" s="2"/>
      <c r="ES1998" s="2"/>
      <c r="ET1998" s="2"/>
      <c r="EU1998" s="2"/>
      <c r="EV1998" s="2"/>
      <c r="EW1998" s="2"/>
      <c r="EX1998" s="2"/>
      <c r="EY1998" s="2"/>
      <c r="EZ1998" s="2"/>
      <c r="FA1998" s="2"/>
      <c r="FB1998" s="2"/>
      <c r="FC1998" s="2"/>
    </row>
    <row r="1999" spans="1:159" s="4" customFormat="1">
      <c r="A1999" s="50" t="s">
        <v>2301</v>
      </c>
      <c r="B1999" s="59" t="s">
        <v>2788</v>
      </c>
      <c r="C1999" s="60">
        <v>2871</v>
      </c>
      <c r="D1999" s="59" t="s">
        <v>3129</v>
      </c>
      <c r="E1999" s="78" t="str">
        <f>IFERROR(VLOOKUP($C1999,'2025-26 School Level AAFTE'!$C$2:$L$2349,9,FALSE), "No")</f>
        <v>Yes</v>
      </c>
      <c r="F1999" s="67">
        <f>IFERROR(VLOOKUP($C1999,'2025-26 School Level AAFTE'!$C$2:$J$2349,8,FALSE), 0)</f>
        <v>369.51</v>
      </c>
      <c r="G1999" s="69">
        <f>IFERROR(IF(E1999= "yes",VLOOKUP(C1999,Summary!$B:$I,6,0),0),0)</f>
        <v>0</v>
      </c>
      <c r="H1999" s="68">
        <f t="shared" si="331"/>
        <v>369.51</v>
      </c>
      <c r="I1999" s="110">
        <f>VLOOKUP($A1999,'2026-27 Salary &amp; Benefits'!$A:$I,3,FALSE)</f>
        <v>1.1200000000000001</v>
      </c>
      <c r="J1999" s="110">
        <f>VLOOKUP($A1999,'2026-27 Salary &amp; Benefits'!$A:$I,4,FALSE)</f>
        <v>1.1200000000000001</v>
      </c>
      <c r="K1999" s="101">
        <f t="shared" si="332"/>
        <v>369.51</v>
      </c>
      <c r="L1999" s="100">
        <f t="shared" si="333"/>
        <v>1.0840000000000001</v>
      </c>
      <c r="M1999" s="102">
        <f>'2026-27 Salary &amp; Benefits'!$E$6</f>
        <v>78209</v>
      </c>
      <c r="N1999" s="102">
        <f>'2026-27 Salary &amp; Benefits'!$F$6</f>
        <v>82248</v>
      </c>
      <c r="O1999" s="7">
        <f t="shared" si="334"/>
        <v>94951.98</v>
      </c>
      <c r="P1999" s="7">
        <f t="shared" si="335"/>
        <v>4903.6699999999983</v>
      </c>
      <c r="Q1999" s="7">
        <f>'2026-27 Salary &amp; Benefits'!G$6</f>
        <v>16817.759999999998</v>
      </c>
      <c r="R1999" s="103">
        <f>'2026-27 Salary &amp; Benefits'!H$6</f>
        <v>0.16020000000000001</v>
      </c>
      <c r="S1999" s="103">
        <f>'2026-27 Salary &amp; Benefits'!I$6</f>
        <v>0.15390000000000001</v>
      </c>
      <c r="T1999" s="7">
        <f t="shared" si="336"/>
        <v>34196.43</v>
      </c>
      <c r="U1999" s="7">
        <f t="shared" si="337"/>
        <v>1664.26</v>
      </c>
      <c r="V1999" s="7">
        <f t="shared" si="338"/>
        <v>256.13</v>
      </c>
      <c r="W1999" s="7">
        <f t="shared" si="339"/>
        <v>1920.3899999999999</v>
      </c>
      <c r="X1999" s="18">
        <f t="shared" si="340"/>
        <v>135972.47000000003</v>
      </c>
      <c r="Y1999" s="2"/>
      <c r="Z1999" s="2"/>
      <c r="AA1999" s="2"/>
      <c r="AB1999" s="2"/>
      <c r="AC1999" s="2"/>
      <c r="AD1999" s="2"/>
      <c r="AE1999" s="2"/>
      <c r="AF1999" s="2"/>
      <c r="AG1999" s="2"/>
      <c r="AH1999" s="2"/>
      <c r="AI1999" s="2"/>
      <c r="AJ1999" s="2"/>
      <c r="AK1999" s="2"/>
      <c r="AL1999" s="2"/>
      <c r="AM1999" s="2"/>
      <c r="AN1999" s="2"/>
      <c r="AO1999" s="2"/>
      <c r="AP1999" s="2"/>
      <c r="AQ1999" s="2"/>
      <c r="AR1999" s="2"/>
      <c r="AS1999" s="2"/>
      <c r="AT1999" s="2"/>
      <c r="AU1999" s="2"/>
      <c r="AV1999" s="2"/>
      <c r="AW1999" s="2"/>
      <c r="AX1999" s="2"/>
      <c r="AY1999" s="2"/>
      <c r="AZ1999" s="2"/>
      <c r="BA1999" s="2"/>
      <c r="BB1999" s="2"/>
      <c r="BC1999" s="2"/>
      <c r="BD1999" s="2"/>
      <c r="BE1999" s="2"/>
      <c r="BF1999" s="2"/>
      <c r="BG1999" s="2"/>
      <c r="BH1999" s="2"/>
      <c r="BI1999" s="2"/>
      <c r="BJ1999" s="2"/>
      <c r="BK1999" s="2"/>
      <c r="BL1999" s="2"/>
      <c r="BM1999" s="2"/>
      <c r="BN1999" s="2"/>
      <c r="BO1999" s="2"/>
      <c r="BP1999" s="2"/>
      <c r="BQ1999" s="2"/>
      <c r="BR1999" s="2"/>
      <c r="BS1999" s="2"/>
      <c r="BT1999" s="2"/>
      <c r="BU1999" s="2"/>
      <c r="BV1999" s="2"/>
      <c r="BW1999" s="2"/>
      <c r="BX1999" s="2"/>
      <c r="BY1999" s="2"/>
      <c r="BZ1999" s="2"/>
      <c r="CA1999" s="2"/>
      <c r="CB1999" s="2"/>
      <c r="CC1999" s="2"/>
      <c r="CD1999" s="2"/>
      <c r="CE1999" s="2"/>
      <c r="CF1999" s="2"/>
      <c r="CG1999" s="2"/>
      <c r="CH1999" s="2"/>
      <c r="CI1999" s="2"/>
      <c r="CJ1999" s="2"/>
      <c r="CK1999" s="2"/>
      <c r="CL1999" s="2"/>
      <c r="CM1999" s="2"/>
      <c r="CN1999" s="2"/>
      <c r="CO1999" s="2"/>
      <c r="CP1999" s="2"/>
      <c r="CQ1999" s="2"/>
      <c r="CR1999" s="2"/>
      <c r="CS1999" s="2"/>
      <c r="CT1999" s="2"/>
      <c r="CU1999" s="2"/>
      <c r="CV1999" s="2"/>
      <c r="CW1999" s="2"/>
      <c r="CX1999" s="2"/>
      <c r="CY1999" s="2"/>
      <c r="CZ1999" s="2"/>
      <c r="DA1999" s="2"/>
      <c r="DB1999" s="2"/>
      <c r="DC1999" s="2"/>
      <c r="DD1999" s="2"/>
      <c r="DE1999" s="2"/>
      <c r="DF1999" s="2"/>
      <c r="DG1999" s="2"/>
      <c r="DH1999" s="2"/>
      <c r="DI1999" s="2"/>
      <c r="DJ1999" s="2"/>
      <c r="DK1999" s="2"/>
      <c r="DL1999" s="2"/>
      <c r="DM1999" s="2"/>
      <c r="DN1999" s="2"/>
      <c r="DO1999" s="2"/>
      <c r="DP1999" s="2"/>
      <c r="DQ1999" s="2"/>
      <c r="DR1999" s="2"/>
      <c r="DS1999" s="2"/>
      <c r="DT1999" s="2"/>
      <c r="DU1999" s="2"/>
      <c r="DV1999" s="2"/>
      <c r="DW1999" s="2"/>
      <c r="DX1999" s="2"/>
      <c r="DY1999" s="2"/>
      <c r="DZ1999" s="2"/>
      <c r="EA1999" s="2"/>
      <c r="EB1999" s="2"/>
      <c r="EC1999" s="2"/>
      <c r="ED1999" s="2"/>
      <c r="EE1999" s="2"/>
      <c r="EF1999" s="2"/>
      <c r="EG1999" s="2"/>
      <c r="EH1999" s="2"/>
      <c r="EI1999" s="2"/>
      <c r="EJ1999" s="2"/>
      <c r="EK1999" s="2"/>
      <c r="EL1999" s="2"/>
      <c r="EM1999" s="2"/>
      <c r="EN1999" s="2"/>
      <c r="EO1999" s="2"/>
      <c r="EP1999" s="2"/>
      <c r="EQ1999" s="2"/>
      <c r="ER1999" s="2"/>
      <c r="ES1999" s="2"/>
      <c r="ET1999" s="2"/>
      <c r="EU1999" s="2"/>
      <c r="EV1999" s="2"/>
      <c r="EW1999" s="2"/>
      <c r="EX1999" s="2"/>
      <c r="EY1999" s="2"/>
      <c r="EZ1999" s="2"/>
      <c r="FA1999" s="2"/>
      <c r="FB1999" s="2"/>
      <c r="FC1999" s="2"/>
    </row>
    <row r="2000" spans="1:159" s="4" customFormat="1">
      <c r="A2000" s="50" t="s">
        <v>2301</v>
      </c>
      <c r="B2000" s="59" t="s">
        <v>2788</v>
      </c>
      <c r="C2000" s="60">
        <v>3453</v>
      </c>
      <c r="D2000" s="59" t="s">
        <v>3130</v>
      </c>
      <c r="E2000" s="78" t="str">
        <f>IFERROR(VLOOKUP($C2000,'2025-26 School Level AAFTE'!$C$2:$L$2349,9,FALSE), "No")</f>
        <v>Yes</v>
      </c>
      <c r="F2000" s="67">
        <f>IFERROR(VLOOKUP($C2000,'2025-26 School Level AAFTE'!$C$2:$J$2349,8,FALSE), 0)</f>
        <v>277.2</v>
      </c>
      <c r="G2000" s="69">
        <f>IFERROR(IF(E2000= "yes",VLOOKUP(C2000,Summary!$B:$I,6,0),0),0)</f>
        <v>0</v>
      </c>
      <c r="H2000" s="68">
        <f t="shared" si="331"/>
        <v>277.2</v>
      </c>
      <c r="I2000" s="110">
        <f>VLOOKUP($A2000,'2026-27 Salary &amp; Benefits'!$A:$I,3,FALSE)</f>
        <v>1.1200000000000001</v>
      </c>
      <c r="J2000" s="110">
        <f>VLOOKUP($A2000,'2026-27 Salary &amp; Benefits'!$A:$I,4,FALSE)</f>
        <v>1.1200000000000001</v>
      </c>
      <c r="K2000" s="101">
        <f t="shared" si="332"/>
        <v>277.2</v>
      </c>
      <c r="L2000" s="100">
        <f t="shared" si="333"/>
        <v>0.81299999999999994</v>
      </c>
      <c r="M2000" s="102">
        <f>'2026-27 Salary &amp; Benefits'!$E$6</f>
        <v>78209</v>
      </c>
      <c r="N2000" s="102">
        <f>'2026-27 Salary &amp; Benefits'!$F$6</f>
        <v>82248</v>
      </c>
      <c r="O2000" s="7">
        <f t="shared" si="334"/>
        <v>71213.990000000005</v>
      </c>
      <c r="P2000" s="7">
        <f t="shared" si="335"/>
        <v>3677.75</v>
      </c>
      <c r="Q2000" s="7">
        <f>'2026-27 Salary &amp; Benefits'!G$6</f>
        <v>16817.759999999998</v>
      </c>
      <c r="R2000" s="103">
        <f>'2026-27 Salary &amp; Benefits'!H$6</f>
        <v>0.16020000000000001</v>
      </c>
      <c r="S2000" s="103">
        <f>'2026-27 Salary &amp; Benefits'!I$6</f>
        <v>0.15390000000000001</v>
      </c>
      <c r="T2000" s="7">
        <f t="shared" si="336"/>
        <v>25647.33</v>
      </c>
      <c r="U2000" s="7">
        <f t="shared" si="337"/>
        <v>1248.2</v>
      </c>
      <c r="V2000" s="7">
        <f t="shared" si="338"/>
        <v>192.1</v>
      </c>
      <c r="W2000" s="7">
        <f t="shared" si="339"/>
        <v>1440.3</v>
      </c>
      <c r="X2000" s="18">
        <f t="shared" si="340"/>
        <v>101979.37000000001</v>
      </c>
      <c r="Y2000" s="2"/>
      <c r="Z2000" s="2"/>
      <c r="AA2000" s="2"/>
      <c r="AB2000" s="2"/>
      <c r="AC2000" s="2"/>
      <c r="AD2000" s="2"/>
      <c r="AE2000" s="2"/>
      <c r="AF2000" s="2"/>
      <c r="AG2000" s="2"/>
      <c r="AH2000" s="2"/>
      <c r="AI2000" s="2"/>
      <c r="AJ2000" s="2"/>
      <c r="AK2000" s="2"/>
      <c r="AL2000" s="2"/>
      <c r="AM2000" s="2"/>
      <c r="AN2000" s="2"/>
      <c r="AO2000" s="2"/>
      <c r="AP2000" s="2"/>
      <c r="AQ2000" s="2"/>
      <c r="AR2000" s="2"/>
      <c r="AS2000" s="2"/>
      <c r="AT2000" s="2"/>
      <c r="AU2000" s="2"/>
      <c r="AV2000" s="2"/>
      <c r="AW2000" s="2"/>
      <c r="AX2000" s="2"/>
      <c r="AY2000" s="2"/>
      <c r="AZ2000" s="2"/>
      <c r="BA2000" s="2"/>
      <c r="BB2000" s="2"/>
      <c r="BC2000" s="2"/>
      <c r="BD2000" s="2"/>
      <c r="BE2000" s="2"/>
      <c r="BF2000" s="2"/>
      <c r="BG2000" s="2"/>
      <c r="BH2000" s="2"/>
      <c r="BI2000" s="2"/>
      <c r="BJ2000" s="2"/>
      <c r="BK2000" s="2"/>
      <c r="BL2000" s="2"/>
      <c r="BM2000" s="2"/>
      <c r="BN2000" s="2"/>
      <c r="BO2000" s="2"/>
      <c r="BP2000" s="2"/>
      <c r="BQ2000" s="2"/>
      <c r="BR2000" s="2"/>
      <c r="BS2000" s="2"/>
      <c r="BT2000" s="2"/>
      <c r="BU2000" s="2"/>
      <c r="BV2000" s="2"/>
      <c r="BW2000" s="2"/>
      <c r="BX2000" s="2"/>
      <c r="BY2000" s="2"/>
      <c r="BZ2000" s="2"/>
      <c r="CA2000" s="2"/>
      <c r="CB2000" s="2"/>
      <c r="CC2000" s="2"/>
      <c r="CD2000" s="2"/>
      <c r="CE2000" s="2"/>
      <c r="CF2000" s="2"/>
      <c r="CG2000" s="2"/>
      <c r="CH2000" s="2"/>
      <c r="CI2000" s="2"/>
      <c r="CJ2000" s="2"/>
      <c r="CK2000" s="2"/>
      <c r="CL2000" s="2"/>
      <c r="CM2000" s="2"/>
      <c r="CN2000" s="2"/>
      <c r="CO2000" s="2"/>
      <c r="CP2000" s="2"/>
      <c r="CQ2000" s="2"/>
      <c r="CR2000" s="2"/>
      <c r="CS2000" s="2"/>
      <c r="CT2000" s="2"/>
      <c r="CU2000" s="2"/>
      <c r="CV2000" s="2"/>
      <c r="CW2000" s="2"/>
      <c r="CX2000" s="2"/>
      <c r="CY2000" s="2"/>
      <c r="CZ2000" s="2"/>
      <c r="DA2000" s="2"/>
      <c r="DB2000" s="2"/>
      <c r="DC2000" s="2"/>
      <c r="DD2000" s="2"/>
      <c r="DE2000" s="2"/>
      <c r="DF2000" s="2"/>
      <c r="DG2000" s="2"/>
      <c r="DH2000" s="2"/>
      <c r="DI2000" s="2"/>
      <c r="DJ2000" s="2"/>
      <c r="DK2000" s="2"/>
      <c r="DL2000" s="2"/>
      <c r="DM2000" s="2"/>
      <c r="DN2000" s="2"/>
      <c r="DO2000" s="2"/>
      <c r="DP2000" s="2"/>
      <c r="DQ2000" s="2"/>
      <c r="DR2000" s="2"/>
      <c r="DS2000" s="2"/>
      <c r="DT2000" s="2"/>
      <c r="DU2000" s="2"/>
      <c r="DV2000" s="2"/>
      <c r="DW2000" s="2"/>
      <c r="DX2000" s="2"/>
      <c r="DY2000" s="2"/>
      <c r="DZ2000" s="2"/>
      <c r="EA2000" s="2"/>
      <c r="EB2000" s="2"/>
      <c r="EC2000" s="2"/>
      <c r="ED2000" s="2"/>
      <c r="EE2000" s="2"/>
      <c r="EF2000" s="2"/>
      <c r="EG2000" s="2"/>
      <c r="EH2000" s="2"/>
      <c r="EI2000" s="2"/>
      <c r="EJ2000" s="2"/>
      <c r="EK2000" s="2"/>
      <c r="EL2000" s="2"/>
      <c r="EM2000" s="2"/>
      <c r="EN2000" s="2"/>
      <c r="EO2000" s="2"/>
      <c r="EP2000" s="2"/>
      <c r="EQ2000" s="2"/>
      <c r="ER2000" s="2"/>
      <c r="ES2000" s="2"/>
      <c r="ET2000" s="2"/>
      <c r="EU2000" s="2"/>
      <c r="EV2000" s="2"/>
      <c r="EW2000" s="2"/>
      <c r="EX2000" s="2"/>
      <c r="EY2000" s="2"/>
      <c r="EZ2000" s="2"/>
      <c r="FA2000" s="2"/>
      <c r="FB2000" s="2"/>
      <c r="FC2000" s="2"/>
    </row>
    <row r="2001" spans="1:159" s="4" customFormat="1">
      <c r="A2001" s="50" t="s">
        <v>2301</v>
      </c>
      <c r="B2001" s="59" t="s">
        <v>2788</v>
      </c>
      <c r="C2001" s="60">
        <v>2772</v>
      </c>
      <c r="D2001" s="59" t="s">
        <v>3131</v>
      </c>
      <c r="E2001" s="78" t="str">
        <f>IFERROR(VLOOKUP($C2001,'2025-26 School Level AAFTE'!$C$2:$L$2349,9,FALSE), "No")</f>
        <v>Yes</v>
      </c>
      <c r="F2001" s="67">
        <f>IFERROR(VLOOKUP($C2001,'2025-26 School Level AAFTE'!$C$2:$J$2349,8,FALSE), 0)</f>
        <v>403</v>
      </c>
      <c r="G2001" s="69">
        <f>IFERROR(IF(E2001= "yes",VLOOKUP(C2001,Summary!$B:$I,6,0),0),0)</f>
        <v>0</v>
      </c>
      <c r="H2001" s="68">
        <f t="shared" si="331"/>
        <v>403</v>
      </c>
      <c r="I2001" s="110">
        <f>VLOOKUP($A2001,'2026-27 Salary &amp; Benefits'!$A:$I,3,FALSE)</f>
        <v>1.1200000000000001</v>
      </c>
      <c r="J2001" s="110">
        <f>VLOOKUP($A2001,'2026-27 Salary &amp; Benefits'!$A:$I,4,FALSE)</f>
        <v>1.1200000000000001</v>
      </c>
      <c r="K2001" s="101">
        <f t="shared" si="332"/>
        <v>403</v>
      </c>
      <c r="L2001" s="100">
        <f t="shared" si="333"/>
        <v>1.1819999999999999</v>
      </c>
      <c r="M2001" s="102">
        <f>'2026-27 Salary &amp; Benefits'!$E$6</f>
        <v>78209</v>
      </c>
      <c r="N2001" s="102">
        <f>'2026-27 Salary &amp; Benefits'!$F$6</f>
        <v>82248</v>
      </c>
      <c r="O2001" s="7">
        <f t="shared" si="334"/>
        <v>103536.2</v>
      </c>
      <c r="P2001" s="7">
        <f t="shared" si="335"/>
        <v>5346.9900000000052</v>
      </c>
      <c r="Q2001" s="7">
        <f>'2026-27 Salary &amp; Benefits'!G$6</f>
        <v>16817.759999999998</v>
      </c>
      <c r="R2001" s="103">
        <f>'2026-27 Salary &amp; Benefits'!H$6</f>
        <v>0.16020000000000001</v>
      </c>
      <c r="S2001" s="103">
        <f>'2026-27 Salary &amp; Benefits'!I$6</f>
        <v>0.15390000000000001</v>
      </c>
      <c r="T2001" s="7">
        <f t="shared" si="336"/>
        <v>37287.99</v>
      </c>
      <c r="U2001" s="7">
        <f t="shared" si="337"/>
        <v>1814.72</v>
      </c>
      <c r="V2001" s="7">
        <f t="shared" si="338"/>
        <v>279.29000000000002</v>
      </c>
      <c r="W2001" s="7">
        <f t="shared" si="339"/>
        <v>2094.0100000000002</v>
      </c>
      <c r="X2001" s="18">
        <f t="shared" si="340"/>
        <v>148265.19</v>
      </c>
      <c r="Y2001" s="2"/>
      <c r="Z2001" s="2"/>
      <c r="AA2001" s="2"/>
      <c r="AB2001" s="2"/>
      <c r="AC2001" s="2"/>
      <c r="AD2001" s="2"/>
      <c r="AE2001" s="2"/>
      <c r="AF2001" s="2"/>
      <c r="AG2001" s="2"/>
      <c r="AH2001" s="2"/>
      <c r="AI2001" s="2"/>
      <c r="AJ2001" s="2"/>
      <c r="AK2001" s="2"/>
      <c r="AL2001" s="2"/>
      <c r="AM2001" s="2"/>
      <c r="AN2001" s="2"/>
      <c r="AO2001" s="2"/>
      <c r="AP2001" s="2"/>
      <c r="AQ2001" s="2"/>
      <c r="AR2001" s="2"/>
      <c r="AS2001" s="2"/>
      <c r="AT2001" s="2"/>
      <c r="AU2001" s="2"/>
      <c r="AV2001" s="2"/>
      <c r="AW2001" s="2"/>
      <c r="AX2001" s="2"/>
      <c r="AY2001" s="2"/>
      <c r="AZ2001" s="2"/>
      <c r="BA2001" s="2"/>
      <c r="BB2001" s="2"/>
      <c r="BC2001" s="2"/>
      <c r="BD2001" s="2"/>
      <c r="BE2001" s="2"/>
      <c r="BF2001" s="2"/>
      <c r="BG2001" s="2"/>
      <c r="BH2001" s="2"/>
      <c r="BI2001" s="2"/>
      <c r="BJ2001" s="2"/>
      <c r="BK2001" s="2"/>
      <c r="BL2001" s="2"/>
      <c r="BM2001" s="2"/>
      <c r="BN2001" s="2"/>
      <c r="BO2001" s="2"/>
      <c r="BP2001" s="2"/>
      <c r="BQ2001" s="2"/>
      <c r="BR2001" s="2"/>
      <c r="BS2001" s="2"/>
      <c r="BT2001" s="2"/>
      <c r="BU2001" s="2"/>
      <c r="BV2001" s="2"/>
      <c r="BW2001" s="2"/>
      <c r="BX2001" s="2"/>
      <c r="BY2001" s="2"/>
      <c r="BZ2001" s="2"/>
      <c r="CA2001" s="2"/>
      <c r="CB2001" s="2"/>
      <c r="CC2001" s="2"/>
      <c r="CD2001" s="2"/>
      <c r="CE2001" s="2"/>
      <c r="CF2001" s="2"/>
      <c r="CG2001" s="2"/>
      <c r="CH2001" s="2"/>
      <c r="CI2001" s="2"/>
      <c r="CJ2001" s="2"/>
      <c r="CK2001" s="2"/>
      <c r="CL2001" s="2"/>
      <c r="CM2001" s="2"/>
      <c r="CN2001" s="2"/>
      <c r="CO2001" s="2"/>
      <c r="CP2001" s="2"/>
      <c r="CQ2001" s="2"/>
      <c r="CR2001" s="2"/>
      <c r="CS2001" s="2"/>
      <c r="CT2001" s="2"/>
      <c r="CU2001" s="2"/>
      <c r="CV2001" s="2"/>
      <c r="CW2001" s="2"/>
      <c r="CX2001" s="2"/>
      <c r="CY2001" s="2"/>
      <c r="CZ2001" s="2"/>
      <c r="DA2001" s="2"/>
      <c r="DB2001" s="2"/>
      <c r="DC2001" s="2"/>
      <c r="DD2001" s="2"/>
      <c r="DE2001" s="2"/>
      <c r="DF2001" s="2"/>
      <c r="DG2001" s="2"/>
      <c r="DH2001" s="2"/>
      <c r="DI2001" s="2"/>
      <c r="DJ2001" s="2"/>
      <c r="DK2001" s="2"/>
      <c r="DL2001" s="2"/>
      <c r="DM2001" s="2"/>
      <c r="DN2001" s="2"/>
      <c r="DO2001" s="2"/>
      <c r="DP2001" s="2"/>
      <c r="DQ2001" s="2"/>
      <c r="DR2001" s="2"/>
      <c r="DS2001" s="2"/>
      <c r="DT2001" s="2"/>
      <c r="DU2001" s="2"/>
      <c r="DV2001" s="2"/>
      <c r="DW2001" s="2"/>
      <c r="DX2001" s="2"/>
      <c r="DY2001" s="2"/>
      <c r="DZ2001" s="2"/>
      <c r="EA2001" s="2"/>
      <c r="EB2001" s="2"/>
      <c r="EC2001" s="2"/>
      <c r="ED2001" s="2"/>
      <c r="EE2001" s="2"/>
      <c r="EF2001" s="2"/>
      <c r="EG2001" s="2"/>
      <c r="EH2001" s="2"/>
      <c r="EI2001" s="2"/>
      <c r="EJ2001" s="2"/>
      <c r="EK2001" s="2"/>
      <c r="EL2001" s="2"/>
      <c r="EM2001" s="2"/>
      <c r="EN2001" s="2"/>
      <c r="EO2001" s="2"/>
      <c r="EP2001" s="2"/>
      <c r="EQ2001" s="2"/>
      <c r="ER2001" s="2"/>
      <c r="ES2001" s="2"/>
      <c r="ET2001" s="2"/>
      <c r="EU2001" s="2"/>
      <c r="EV2001" s="2"/>
      <c r="EW2001" s="2"/>
      <c r="EX2001" s="2"/>
      <c r="EY2001" s="2"/>
      <c r="EZ2001" s="2"/>
      <c r="FA2001" s="2"/>
      <c r="FB2001" s="2"/>
      <c r="FC2001" s="2"/>
    </row>
    <row r="2002" spans="1:159" s="4" customFormat="1">
      <c r="A2002" s="50" t="s">
        <v>2301</v>
      </c>
      <c r="B2002" s="59" t="s">
        <v>2788</v>
      </c>
      <c r="C2002" s="60">
        <v>2167</v>
      </c>
      <c r="D2002" s="59" t="s">
        <v>3132</v>
      </c>
      <c r="E2002" s="78" t="str">
        <f>IFERROR(VLOOKUP($C2002,'2025-26 School Level AAFTE'!$C$2:$L$2349,9,FALSE), "No")</f>
        <v>Yes</v>
      </c>
      <c r="F2002" s="67">
        <f>IFERROR(VLOOKUP($C2002,'2025-26 School Level AAFTE'!$C$2:$J$2349,8,FALSE), 0)</f>
        <v>276.10000000000002</v>
      </c>
      <c r="G2002" s="69">
        <f>IFERROR(IF(E2002= "yes",VLOOKUP(C2002,Summary!$B:$I,6,0),0),0)</f>
        <v>0</v>
      </c>
      <c r="H2002" s="68">
        <f t="shared" si="331"/>
        <v>276.10000000000002</v>
      </c>
      <c r="I2002" s="110">
        <f>VLOOKUP($A2002,'2026-27 Salary &amp; Benefits'!$A:$I,3,FALSE)</f>
        <v>1.1200000000000001</v>
      </c>
      <c r="J2002" s="110">
        <f>VLOOKUP($A2002,'2026-27 Salary &amp; Benefits'!$A:$I,4,FALSE)</f>
        <v>1.1200000000000001</v>
      </c>
      <c r="K2002" s="101">
        <f t="shared" si="332"/>
        <v>276.10000000000002</v>
      </c>
      <c r="L2002" s="100">
        <f t="shared" si="333"/>
        <v>0.81</v>
      </c>
      <c r="M2002" s="102">
        <f>'2026-27 Salary &amp; Benefits'!$E$6</f>
        <v>78209</v>
      </c>
      <c r="N2002" s="102">
        <f>'2026-27 Salary &amp; Benefits'!$F$6</f>
        <v>82248</v>
      </c>
      <c r="O2002" s="7">
        <f t="shared" si="334"/>
        <v>70951.199999999997</v>
      </c>
      <c r="P2002" s="7">
        <f t="shared" si="335"/>
        <v>3664.1900000000023</v>
      </c>
      <c r="Q2002" s="7">
        <f>'2026-27 Salary &amp; Benefits'!G$6</f>
        <v>16817.759999999998</v>
      </c>
      <c r="R2002" s="103">
        <f>'2026-27 Salary &amp; Benefits'!H$6</f>
        <v>0.16020000000000001</v>
      </c>
      <c r="S2002" s="103">
        <f>'2026-27 Salary &amp; Benefits'!I$6</f>
        <v>0.15390000000000001</v>
      </c>
      <c r="T2002" s="7">
        <f t="shared" si="336"/>
        <v>25552.69</v>
      </c>
      <c r="U2002" s="7">
        <f t="shared" si="337"/>
        <v>1243.5899999999999</v>
      </c>
      <c r="V2002" s="7">
        <f t="shared" si="338"/>
        <v>191.39</v>
      </c>
      <c r="W2002" s="7">
        <f t="shared" si="339"/>
        <v>1434.98</v>
      </c>
      <c r="X2002" s="18">
        <f t="shared" si="340"/>
        <v>101603.06</v>
      </c>
      <c r="Y2002" s="2"/>
      <c r="Z2002" s="2"/>
      <c r="AA2002" s="2"/>
      <c r="AB2002" s="2"/>
      <c r="AC2002" s="2"/>
      <c r="AD2002" s="2"/>
      <c r="AE2002" s="2"/>
      <c r="AF2002" s="2"/>
      <c r="AG2002" s="2"/>
      <c r="AH2002" s="2"/>
      <c r="AI2002" s="2"/>
      <c r="AJ2002" s="2"/>
      <c r="AK2002" s="2"/>
      <c r="AL2002" s="2"/>
      <c r="AM2002" s="2"/>
      <c r="AN2002" s="2"/>
      <c r="AO2002" s="2"/>
      <c r="AP2002" s="2"/>
      <c r="AQ2002" s="2"/>
      <c r="AR2002" s="2"/>
      <c r="AS2002" s="2"/>
      <c r="AT2002" s="2"/>
      <c r="AU2002" s="2"/>
      <c r="AV2002" s="2"/>
      <c r="AW2002" s="2"/>
      <c r="AX2002" s="2"/>
      <c r="AY2002" s="2"/>
      <c r="AZ2002" s="2"/>
      <c r="BA2002" s="2"/>
      <c r="BB2002" s="2"/>
      <c r="BC2002" s="2"/>
      <c r="BD2002" s="2"/>
      <c r="BE2002" s="2"/>
      <c r="BF2002" s="2"/>
      <c r="BG2002" s="2"/>
      <c r="BH2002" s="2"/>
      <c r="BI2002" s="2"/>
      <c r="BJ2002" s="2"/>
      <c r="BK2002" s="2"/>
      <c r="BL2002" s="2"/>
      <c r="BM2002" s="2"/>
      <c r="BN2002" s="2"/>
      <c r="BO2002" s="2"/>
      <c r="BP2002" s="2"/>
      <c r="BQ2002" s="2"/>
      <c r="BR2002" s="2"/>
      <c r="BS2002" s="2"/>
      <c r="BT2002" s="2"/>
      <c r="BU2002" s="2"/>
      <c r="BV2002" s="2"/>
      <c r="BW2002" s="2"/>
      <c r="BX2002" s="2"/>
      <c r="BY2002" s="2"/>
      <c r="BZ2002" s="2"/>
      <c r="CA2002" s="2"/>
      <c r="CB2002" s="2"/>
      <c r="CC2002" s="2"/>
      <c r="CD2002" s="2"/>
      <c r="CE2002" s="2"/>
      <c r="CF2002" s="2"/>
      <c r="CG2002" s="2"/>
      <c r="CH2002" s="2"/>
      <c r="CI2002" s="2"/>
      <c r="CJ2002" s="2"/>
      <c r="CK2002" s="2"/>
      <c r="CL2002" s="2"/>
      <c r="CM2002" s="2"/>
      <c r="CN2002" s="2"/>
      <c r="CO2002" s="2"/>
      <c r="CP2002" s="2"/>
      <c r="CQ2002" s="2"/>
      <c r="CR2002" s="2"/>
      <c r="CS2002" s="2"/>
      <c r="CT2002" s="2"/>
      <c r="CU2002" s="2"/>
      <c r="CV2002" s="2"/>
      <c r="CW2002" s="2"/>
      <c r="CX2002" s="2"/>
      <c r="CY2002" s="2"/>
      <c r="CZ2002" s="2"/>
      <c r="DA2002" s="2"/>
      <c r="DB2002" s="2"/>
      <c r="DC2002" s="2"/>
      <c r="DD2002" s="2"/>
      <c r="DE2002" s="2"/>
      <c r="DF2002" s="2"/>
      <c r="DG2002" s="2"/>
      <c r="DH2002" s="2"/>
      <c r="DI2002" s="2"/>
      <c r="DJ2002" s="2"/>
      <c r="DK2002" s="2"/>
      <c r="DL2002" s="2"/>
      <c r="DM2002" s="2"/>
      <c r="DN2002" s="2"/>
      <c r="DO2002" s="2"/>
      <c r="DP2002" s="2"/>
      <c r="DQ2002" s="2"/>
      <c r="DR2002" s="2"/>
      <c r="DS2002" s="2"/>
      <c r="DT2002" s="2"/>
      <c r="DU2002" s="2"/>
      <c r="DV2002" s="2"/>
      <c r="DW2002" s="2"/>
      <c r="DX2002" s="2"/>
      <c r="DY2002" s="2"/>
      <c r="DZ2002" s="2"/>
      <c r="EA2002" s="2"/>
      <c r="EB2002" s="2"/>
      <c r="EC2002" s="2"/>
      <c r="ED2002" s="2"/>
      <c r="EE2002" s="2"/>
      <c r="EF2002" s="2"/>
      <c r="EG2002" s="2"/>
      <c r="EH2002" s="2"/>
      <c r="EI2002" s="2"/>
      <c r="EJ2002" s="2"/>
      <c r="EK2002" s="2"/>
      <c r="EL2002" s="2"/>
      <c r="EM2002" s="2"/>
      <c r="EN2002" s="2"/>
      <c r="EO2002" s="2"/>
      <c r="EP2002" s="2"/>
      <c r="EQ2002" s="2"/>
      <c r="ER2002" s="2"/>
      <c r="ES2002" s="2"/>
      <c r="ET2002" s="2"/>
      <c r="EU2002" s="2"/>
      <c r="EV2002" s="2"/>
      <c r="EW2002" s="2"/>
      <c r="EX2002" s="2"/>
      <c r="EY2002" s="2"/>
      <c r="EZ2002" s="2"/>
      <c r="FA2002" s="2"/>
      <c r="FB2002" s="2"/>
      <c r="FC2002" s="2"/>
    </row>
    <row r="2003" spans="1:159" s="4" customFormat="1">
      <c r="A2003" s="50" t="s">
        <v>2301</v>
      </c>
      <c r="B2003" s="59" t="s">
        <v>2788</v>
      </c>
      <c r="C2003" s="60">
        <v>5170</v>
      </c>
      <c r="D2003" s="59" t="s">
        <v>1287</v>
      </c>
      <c r="E2003" s="78" t="str">
        <f>IFERROR(VLOOKUP($C2003,'2025-26 School Level AAFTE'!$C$2:$L$2349,9,FALSE), "No")</f>
        <v>Yes</v>
      </c>
      <c r="F2003" s="67">
        <f>IFERROR(VLOOKUP($C2003,'2025-26 School Level AAFTE'!$C$2:$J$2349,8,FALSE), 0)</f>
        <v>567.80999999999995</v>
      </c>
      <c r="G2003" s="69">
        <f>IFERROR(IF(E2003= "yes",VLOOKUP(C2003,Summary!$B:$I,6,0),0),0)</f>
        <v>0</v>
      </c>
      <c r="H2003" s="68">
        <f t="shared" si="331"/>
        <v>567.80999999999995</v>
      </c>
      <c r="I2003" s="110">
        <f>VLOOKUP($A2003,'2026-27 Salary &amp; Benefits'!$A:$I,3,FALSE)</f>
        <v>1.1200000000000001</v>
      </c>
      <c r="J2003" s="110">
        <f>VLOOKUP($A2003,'2026-27 Salary &amp; Benefits'!$A:$I,4,FALSE)</f>
        <v>1.1200000000000001</v>
      </c>
      <c r="K2003" s="101">
        <f t="shared" si="332"/>
        <v>567.80999999999995</v>
      </c>
      <c r="L2003" s="100">
        <f t="shared" si="333"/>
        <v>1.6659999999999999</v>
      </c>
      <c r="M2003" s="102">
        <f>'2026-27 Salary &amp; Benefits'!$E$6</f>
        <v>78209</v>
      </c>
      <c r="N2003" s="102">
        <f>'2026-27 Salary &amp; Benefits'!$F$6</f>
        <v>82248</v>
      </c>
      <c r="O2003" s="7">
        <f t="shared" si="334"/>
        <v>145931.74</v>
      </c>
      <c r="P2003" s="7">
        <f t="shared" si="335"/>
        <v>7536.4500000000116</v>
      </c>
      <c r="Q2003" s="7">
        <f>'2026-27 Salary &amp; Benefits'!G$6</f>
        <v>16817.759999999998</v>
      </c>
      <c r="R2003" s="103">
        <f>'2026-27 Salary &amp; Benefits'!H$6</f>
        <v>0.16020000000000001</v>
      </c>
      <c r="S2003" s="103">
        <f>'2026-27 Salary &amp; Benefits'!I$6</f>
        <v>0.15390000000000001</v>
      </c>
      <c r="T2003" s="7">
        <f t="shared" si="336"/>
        <v>52556.51</v>
      </c>
      <c r="U2003" s="7">
        <f t="shared" si="337"/>
        <v>2557.8000000000002</v>
      </c>
      <c r="V2003" s="7">
        <f t="shared" si="338"/>
        <v>393.65</v>
      </c>
      <c r="W2003" s="7">
        <f t="shared" si="339"/>
        <v>2951.4500000000003</v>
      </c>
      <c r="X2003" s="18">
        <f t="shared" si="340"/>
        <v>208976.15000000002</v>
      </c>
      <c r="Y2003" s="2"/>
      <c r="Z2003" s="2"/>
      <c r="AA2003" s="2"/>
      <c r="AB2003" s="2"/>
      <c r="AC2003" s="2"/>
      <c r="AD2003" s="2"/>
      <c r="AE2003" s="2"/>
      <c r="AF2003" s="2"/>
      <c r="AG2003" s="2"/>
      <c r="AH2003" s="2"/>
      <c r="AI2003" s="2"/>
      <c r="AJ2003" s="2"/>
      <c r="AK2003" s="2"/>
      <c r="AL2003" s="2"/>
      <c r="AM2003" s="2"/>
      <c r="AN2003" s="2"/>
      <c r="AO2003" s="2"/>
      <c r="AP2003" s="2"/>
      <c r="AQ2003" s="2"/>
      <c r="AR2003" s="2"/>
      <c r="AS2003" s="2"/>
      <c r="AT2003" s="2"/>
      <c r="AU2003" s="2"/>
      <c r="AV2003" s="2"/>
      <c r="AW2003" s="2"/>
      <c r="AX2003" s="2"/>
      <c r="AY2003" s="2"/>
      <c r="AZ2003" s="2"/>
      <c r="BA2003" s="2"/>
      <c r="BB2003" s="2"/>
      <c r="BC2003" s="2"/>
      <c r="BD2003" s="2"/>
      <c r="BE2003" s="2"/>
      <c r="BF2003" s="2"/>
      <c r="BG2003" s="2"/>
      <c r="BH2003" s="2"/>
      <c r="BI2003" s="2"/>
      <c r="BJ2003" s="2"/>
      <c r="BK2003" s="2"/>
      <c r="BL2003" s="2"/>
      <c r="BM2003" s="2"/>
      <c r="BN2003" s="2"/>
      <c r="BO2003" s="2"/>
      <c r="BP2003" s="2"/>
      <c r="BQ2003" s="2"/>
      <c r="BR2003" s="2"/>
      <c r="BS2003" s="2"/>
      <c r="BT2003" s="2"/>
      <c r="BU2003" s="2"/>
      <c r="BV2003" s="2"/>
      <c r="BW2003" s="2"/>
      <c r="BX2003" s="2"/>
      <c r="BY2003" s="2"/>
      <c r="BZ2003" s="2"/>
      <c r="CA2003" s="2"/>
      <c r="CB2003" s="2"/>
      <c r="CC2003" s="2"/>
      <c r="CD2003" s="2"/>
      <c r="CE2003" s="2"/>
      <c r="CF2003" s="2"/>
      <c r="CG2003" s="2"/>
      <c r="CH2003" s="2"/>
      <c r="CI2003" s="2"/>
      <c r="CJ2003" s="2"/>
      <c r="CK2003" s="2"/>
      <c r="CL2003" s="2"/>
      <c r="CM2003" s="2"/>
      <c r="CN2003" s="2"/>
      <c r="CO2003" s="2"/>
      <c r="CP2003" s="2"/>
      <c r="CQ2003" s="2"/>
      <c r="CR2003" s="2"/>
      <c r="CS2003" s="2"/>
      <c r="CT2003" s="2"/>
      <c r="CU2003" s="2"/>
      <c r="CV2003" s="2"/>
      <c r="CW2003" s="2"/>
      <c r="CX2003" s="2"/>
      <c r="CY2003" s="2"/>
      <c r="CZ2003" s="2"/>
      <c r="DA2003" s="2"/>
      <c r="DB2003" s="2"/>
      <c r="DC2003" s="2"/>
      <c r="DD2003" s="2"/>
      <c r="DE2003" s="2"/>
      <c r="DF2003" s="2"/>
      <c r="DG2003" s="2"/>
      <c r="DH2003" s="2"/>
      <c r="DI2003" s="2"/>
      <c r="DJ2003" s="2"/>
      <c r="DK2003" s="2"/>
      <c r="DL2003" s="2"/>
      <c r="DM2003" s="2"/>
      <c r="DN2003" s="2"/>
      <c r="DO2003" s="2"/>
      <c r="DP2003" s="2"/>
      <c r="DQ2003" s="2"/>
      <c r="DR2003" s="2"/>
      <c r="DS2003" s="2"/>
      <c r="DT2003" s="2"/>
      <c r="DU2003" s="2"/>
      <c r="DV2003" s="2"/>
      <c r="DW2003" s="2"/>
      <c r="DX2003" s="2"/>
      <c r="DY2003" s="2"/>
      <c r="DZ2003" s="2"/>
      <c r="EA2003" s="2"/>
      <c r="EB2003" s="2"/>
      <c r="EC2003" s="2"/>
      <c r="ED2003" s="2"/>
      <c r="EE2003" s="2"/>
      <c r="EF2003" s="2"/>
      <c r="EG2003" s="2"/>
      <c r="EH2003" s="2"/>
      <c r="EI2003" s="2"/>
      <c r="EJ2003" s="2"/>
      <c r="EK2003" s="2"/>
      <c r="EL2003" s="2"/>
      <c r="EM2003" s="2"/>
      <c r="EN2003" s="2"/>
      <c r="EO2003" s="2"/>
      <c r="EP2003" s="2"/>
      <c r="EQ2003" s="2"/>
      <c r="ER2003" s="2"/>
      <c r="ES2003" s="2"/>
      <c r="ET2003" s="2"/>
      <c r="EU2003" s="2"/>
      <c r="EV2003" s="2"/>
      <c r="EW2003" s="2"/>
      <c r="EX2003" s="2"/>
      <c r="EY2003" s="2"/>
      <c r="EZ2003" s="2"/>
      <c r="FA2003" s="2"/>
      <c r="FB2003" s="2"/>
      <c r="FC2003" s="2"/>
    </row>
    <row r="2004" spans="1:159" s="4" customFormat="1">
      <c r="A2004" s="50" t="s">
        <v>2301</v>
      </c>
      <c r="B2004" s="59" t="s">
        <v>2788</v>
      </c>
      <c r="C2004" s="60">
        <v>3880</v>
      </c>
      <c r="D2004" s="59" t="s">
        <v>3133</v>
      </c>
      <c r="E2004" s="78" t="str">
        <f>IFERROR(VLOOKUP($C2004,'2025-26 School Level AAFTE'!$C$2:$L$2349,9,FALSE), "No")</f>
        <v>Yes</v>
      </c>
      <c r="F2004" s="67">
        <f>IFERROR(VLOOKUP($C2004,'2025-26 School Level AAFTE'!$C$2:$J$2349,8,FALSE), 0)</f>
        <v>519.65</v>
      </c>
      <c r="G2004" s="69">
        <f>IFERROR(IF(E2004= "yes",VLOOKUP(C2004,Summary!$B:$I,6,0),0),0)</f>
        <v>0</v>
      </c>
      <c r="H2004" s="68">
        <f t="shared" si="331"/>
        <v>519.65</v>
      </c>
      <c r="I2004" s="110">
        <f>VLOOKUP($A2004,'2026-27 Salary &amp; Benefits'!$A:$I,3,FALSE)</f>
        <v>1.1200000000000001</v>
      </c>
      <c r="J2004" s="110">
        <f>VLOOKUP($A2004,'2026-27 Salary &amp; Benefits'!$A:$I,4,FALSE)</f>
        <v>1.1200000000000001</v>
      </c>
      <c r="K2004" s="101">
        <f t="shared" si="332"/>
        <v>519.65</v>
      </c>
      <c r="L2004" s="100">
        <f t="shared" si="333"/>
        <v>1.524</v>
      </c>
      <c r="M2004" s="102">
        <f>'2026-27 Salary &amp; Benefits'!$E$6</f>
        <v>78209</v>
      </c>
      <c r="N2004" s="102">
        <f>'2026-27 Salary &amp; Benefits'!$F$6</f>
        <v>82248</v>
      </c>
      <c r="O2004" s="7">
        <f t="shared" si="334"/>
        <v>133493.38</v>
      </c>
      <c r="P2004" s="7">
        <f t="shared" si="335"/>
        <v>6894.0899999999965</v>
      </c>
      <c r="Q2004" s="7">
        <f>'2026-27 Salary &amp; Benefits'!G$6</f>
        <v>16817.759999999998</v>
      </c>
      <c r="R2004" s="103">
        <f>'2026-27 Salary &amp; Benefits'!H$6</f>
        <v>0.16020000000000001</v>
      </c>
      <c r="S2004" s="103">
        <f>'2026-27 Salary &amp; Benefits'!I$6</f>
        <v>0.15390000000000001</v>
      </c>
      <c r="T2004" s="7">
        <f t="shared" si="336"/>
        <v>48076.91</v>
      </c>
      <c r="U2004" s="7">
        <f t="shared" si="337"/>
        <v>2339.79</v>
      </c>
      <c r="V2004" s="7">
        <f t="shared" si="338"/>
        <v>360.09</v>
      </c>
      <c r="W2004" s="7">
        <f t="shared" si="339"/>
        <v>2699.88</v>
      </c>
      <c r="X2004" s="18">
        <f t="shared" si="340"/>
        <v>191164.26</v>
      </c>
      <c r="Y2004" s="2"/>
      <c r="Z2004" s="2"/>
      <c r="AA2004" s="2"/>
      <c r="AB2004" s="2"/>
      <c r="AC2004" s="2"/>
      <c r="AD2004" s="2"/>
      <c r="AE2004" s="2"/>
      <c r="AF2004" s="2"/>
      <c r="AG2004" s="2"/>
      <c r="AH2004" s="2"/>
      <c r="AI2004" s="2"/>
      <c r="AJ2004" s="2"/>
      <c r="AK2004" s="2"/>
      <c r="AL2004" s="2"/>
      <c r="AM2004" s="2"/>
      <c r="AN2004" s="2"/>
      <c r="AO2004" s="2"/>
      <c r="AP2004" s="2"/>
      <c r="AQ2004" s="2"/>
      <c r="AR2004" s="2"/>
      <c r="AS2004" s="2"/>
      <c r="AT2004" s="2"/>
      <c r="AU2004" s="2"/>
      <c r="AV2004" s="2"/>
      <c r="AW2004" s="2"/>
      <c r="AX2004" s="2"/>
      <c r="AY2004" s="2"/>
      <c r="AZ2004" s="2"/>
      <c r="BA2004" s="2"/>
      <c r="BB2004" s="2"/>
      <c r="BC2004" s="2"/>
      <c r="BD2004" s="2"/>
      <c r="BE2004" s="2"/>
      <c r="BF2004" s="2"/>
      <c r="BG2004" s="2"/>
      <c r="BH2004" s="2"/>
      <c r="BI2004" s="2"/>
      <c r="BJ2004" s="2"/>
      <c r="BK2004" s="2"/>
      <c r="BL2004" s="2"/>
      <c r="BM2004" s="2"/>
      <c r="BN2004" s="2"/>
      <c r="BO2004" s="2"/>
      <c r="BP2004" s="2"/>
      <c r="BQ2004" s="2"/>
      <c r="BR2004" s="2"/>
      <c r="BS2004" s="2"/>
      <c r="BT2004" s="2"/>
      <c r="BU2004" s="2"/>
      <c r="BV2004" s="2"/>
      <c r="BW2004" s="2"/>
      <c r="BX2004" s="2"/>
      <c r="BY2004" s="2"/>
      <c r="BZ2004" s="2"/>
      <c r="CA2004" s="2"/>
      <c r="CB2004" s="2"/>
      <c r="CC2004" s="2"/>
      <c r="CD2004" s="2"/>
      <c r="CE2004" s="2"/>
      <c r="CF2004" s="2"/>
      <c r="CG2004" s="2"/>
      <c r="CH2004" s="2"/>
      <c r="CI2004" s="2"/>
      <c r="CJ2004" s="2"/>
      <c r="CK2004" s="2"/>
      <c r="CL2004" s="2"/>
      <c r="CM2004" s="2"/>
      <c r="CN2004" s="2"/>
      <c r="CO2004" s="2"/>
      <c r="CP2004" s="2"/>
      <c r="CQ2004" s="2"/>
      <c r="CR2004" s="2"/>
      <c r="CS2004" s="2"/>
      <c r="CT2004" s="2"/>
      <c r="CU2004" s="2"/>
      <c r="CV2004" s="2"/>
      <c r="CW2004" s="2"/>
      <c r="CX2004" s="2"/>
      <c r="CY2004" s="2"/>
      <c r="CZ2004" s="2"/>
      <c r="DA2004" s="2"/>
      <c r="DB2004" s="2"/>
      <c r="DC2004" s="2"/>
      <c r="DD2004" s="2"/>
      <c r="DE2004" s="2"/>
      <c r="DF2004" s="2"/>
      <c r="DG2004" s="2"/>
      <c r="DH2004" s="2"/>
      <c r="DI2004" s="2"/>
      <c r="DJ2004" s="2"/>
      <c r="DK2004" s="2"/>
      <c r="DL2004" s="2"/>
      <c r="DM2004" s="2"/>
      <c r="DN2004" s="2"/>
      <c r="DO2004" s="2"/>
      <c r="DP2004" s="2"/>
      <c r="DQ2004" s="2"/>
      <c r="DR2004" s="2"/>
      <c r="DS2004" s="2"/>
      <c r="DT2004" s="2"/>
      <c r="DU2004" s="2"/>
      <c r="DV2004" s="2"/>
      <c r="DW2004" s="2"/>
      <c r="DX2004" s="2"/>
      <c r="DY2004" s="2"/>
      <c r="DZ2004" s="2"/>
      <c r="EA2004" s="2"/>
      <c r="EB2004" s="2"/>
      <c r="EC2004" s="2"/>
      <c r="ED2004" s="2"/>
      <c r="EE2004" s="2"/>
      <c r="EF2004" s="2"/>
      <c r="EG2004" s="2"/>
      <c r="EH2004" s="2"/>
      <c r="EI2004" s="2"/>
      <c r="EJ2004" s="2"/>
      <c r="EK2004" s="2"/>
      <c r="EL2004" s="2"/>
      <c r="EM2004" s="2"/>
      <c r="EN2004" s="2"/>
      <c r="EO2004" s="2"/>
      <c r="EP2004" s="2"/>
      <c r="EQ2004" s="2"/>
      <c r="ER2004" s="2"/>
      <c r="ES2004" s="2"/>
      <c r="ET2004" s="2"/>
      <c r="EU2004" s="2"/>
      <c r="EV2004" s="2"/>
      <c r="EW2004" s="2"/>
      <c r="EX2004" s="2"/>
      <c r="EY2004" s="2"/>
      <c r="EZ2004" s="2"/>
      <c r="FA2004" s="2"/>
      <c r="FB2004" s="2"/>
      <c r="FC2004" s="2"/>
    </row>
    <row r="2005" spans="1:159" s="4" customFormat="1">
      <c r="A2005" s="50" t="s">
        <v>2301</v>
      </c>
      <c r="B2005" s="59" t="s">
        <v>2788</v>
      </c>
      <c r="C2005" s="60">
        <v>2148</v>
      </c>
      <c r="D2005" s="59" t="s">
        <v>3134</v>
      </c>
      <c r="E2005" s="78" t="str">
        <f>IFERROR(VLOOKUP($C2005,'2025-26 School Level AAFTE'!$C$2:$L$2349,9,FALSE), "No")</f>
        <v>Yes</v>
      </c>
      <c r="F2005" s="67">
        <f>IFERROR(VLOOKUP($C2005,'2025-26 School Level AAFTE'!$C$2:$J$2349,8,FALSE), 0)</f>
        <v>222.91</v>
      </c>
      <c r="G2005" s="69">
        <f>IFERROR(IF(E2005= "yes",VLOOKUP(C2005,Summary!$B:$I,6,0),0),0)</f>
        <v>0</v>
      </c>
      <c r="H2005" s="68">
        <f t="shared" si="331"/>
        <v>222.91</v>
      </c>
      <c r="I2005" s="110">
        <f>VLOOKUP($A2005,'2026-27 Salary &amp; Benefits'!$A:$I,3,FALSE)</f>
        <v>1.1200000000000001</v>
      </c>
      <c r="J2005" s="110">
        <f>VLOOKUP($A2005,'2026-27 Salary &amp; Benefits'!$A:$I,4,FALSE)</f>
        <v>1.1200000000000001</v>
      </c>
      <c r="K2005" s="101">
        <f t="shared" si="332"/>
        <v>222.91</v>
      </c>
      <c r="L2005" s="100">
        <f t="shared" si="333"/>
        <v>0.65400000000000003</v>
      </c>
      <c r="M2005" s="102">
        <f>'2026-27 Salary &amp; Benefits'!$E$6</f>
        <v>78209</v>
      </c>
      <c r="N2005" s="102">
        <f>'2026-27 Salary &amp; Benefits'!$F$6</f>
        <v>82248</v>
      </c>
      <c r="O2005" s="7">
        <f t="shared" si="334"/>
        <v>57286.53</v>
      </c>
      <c r="P2005" s="7">
        <f t="shared" si="335"/>
        <v>2958.489999999998</v>
      </c>
      <c r="Q2005" s="7">
        <f>'2026-27 Salary &amp; Benefits'!G$6</f>
        <v>16817.759999999998</v>
      </c>
      <c r="R2005" s="103">
        <f>'2026-27 Salary &amp; Benefits'!H$6</f>
        <v>0.16020000000000001</v>
      </c>
      <c r="S2005" s="103">
        <f>'2026-27 Salary &amp; Benefits'!I$6</f>
        <v>0.15390000000000001</v>
      </c>
      <c r="T2005" s="7">
        <f t="shared" si="336"/>
        <v>20631.43</v>
      </c>
      <c r="U2005" s="7">
        <f t="shared" si="337"/>
        <v>1004.08</v>
      </c>
      <c r="V2005" s="7">
        <f t="shared" si="338"/>
        <v>154.53</v>
      </c>
      <c r="W2005" s="7">
        <f t="shared" si="339"/>
        <v>1158.6100000000001</v>
      </c>
      <c r="X2005" s="18">
        <f t="shared" si="340"/>
        <v>82035.059999999983</v>
      </c>
      <c r="Y2005" s="2"/>
      <c r="Z2005" s="2"/>
      <c r="AA2005" s="2"/>
      <c r="AB2005" s="2"/>
      <c r="AC2005" s="2"/>
      <c r="AD2005" s="2"/>
      <c r="AE2005" s="2"/>
      <c r="AF2005" s="2"/>
      <c r="AG2005" s="2"/>
      <c r="AH2005" s="2"/>
      <c r="AI2005" s="2"/>
      <c r="AJ2005" s="2"/>
      <c r="AK2005" s="2"/>
      <c r="AL2005" s="2"/>
      <c r="AM2005" s="2"/>
      <c r="AN2005" s="2"/>
      <c r="AO2005" s="2"/>
      <c r="AP2005" s="2"/>
      <c r="AQ2005" s="2"/>
      <c r="AR2005" s="2"/>
      <c r="AS2005" s="2"/>
      <c r="AT2005" s="2"/>
      <c r="AU2005" s="2"/>
      <c r="AV2005" s="2"/>
      <c r="AW2005" s="2"/>
      <c r="AX2005" s="2"/>
      <c r="AY2005" s="2"/>
      <c r="AZ2005" s="2"/>
      <c r="BA2005" s="2"/>
      <c r="BB2005" s="2"/>
      <c r="BC2005" s="2"/>
      <c r="BD2005" s="2"/>
      <c r="BE2005" s="2"/>
      <c r="BF2005" s="2"/>
      <c r="BG2005" s="2"/>
      <c r="BH2005" s="2"/>
      <c r="BI2005" s="2"/>
      <c r="BJ2005" s="2"/>
      <c r="BK2005" s="2"/>
      <c r="BL2005" s="2"/>
      <c r="BM2005" s="2"/>
      <c r="BN2005" s="2"/>
      <c r="BO2005" s="2"/>
      <c r="BP2005" s="2"/>
      <c r="BQ2005" s="2"/>
      <c r="BR2005" s="2"/>
      <c r="BS2005" s="2"/>
      <c r="BT2005" s="2"/>
      <c r="BU2005" s="2"/>
      <c r="BV2005" s="2"/>
      <c r="BW2005" s="2"/>
      <c r="BX2005" s="2"/>
      <c r="BY2005" s="2"/>
      <c r="BZ2005" s="2"/>
      <c r="CA2005" s="2"/>
      <c r="CB2005" s="2"/>
      <c r="CC2005" s="2"/>
      <c r="CD2005" s="2"/>
      <c r="CE2005" s="2"/>
      <c r="CF2005" s="2"/>
      <c r="CG2005" s="2"/>
      <c r="CH2005" s="2"/>
      <c r="CI2005" s="2"/>
      <c r="CJ2005" s="2"/>
      <c r="CK2005" s="2"/>
      <c r="CL2005" s="2"/>
      <c r="CM2005" s="2"/>
      <c r="CN2005" s="2"/>
      <c r="CO2005" s="2"/>
      <c r="CP2005" s="2"/>
      <c r="CQ2005" s="2"/>
      <c r="CR2005" s="2"/>
      <c r="CS2005" s="2"/>
      <c r="CT2005" s="2"/>
      <c r="CU2005" s="2"/>
      <c r="CV2005" s="2"/>
      <c r="CW2005" s="2"/>
      <c r="CX2005" s="2"/>
      <c r="CY2005" s="2"/>
      <c r="CZ2005" s="2"/>
      <c r="DA2005" s="2"/>
      <c r="DB2005" s="2"/>
      <c r="DC2005" s="2"/>
      <c r="DD2005" s="2"/>
      <c r="DE2005" s="2"/>
      <c r="DF2005" s="2"/>
      <c r="DG2005" s="2"/>
      <c r="DH2005" s="2"/>
      <c r="DI2005" s="2"/>
      <c r="DJ2005" s="2"/>
      <c r="DK2005" s="2"/>
      <c r="DL2005" s="2"/>
      <c r="DM2005" s="2"/>
      <c r="DN2005" s="2"/>
      <c r="DO2005" s="2"/>
      <c r="DP2005" s="2"/>
      <c r="DQ2005" s="2"/>
      <c r="DR2005" s="2"/>
      <c r="DS2005" s="2"/>
      <c r="DT2005" s="2"/>
      <c r="DU2005" s="2"/>
      <c r="DV2005" s="2"/>
      <c r="DW2005" s="2"/>
      <c r="DX2005" s="2"/>
      <c r="DY2005" s="2"/>
      <c r="DZ2005" s="2"/>
      <c r="EA2005" s="2"/>
      <c r="EB2005" s="2"/>
      <c r="EC2005" s="2"/>
      <c r="ED2005" s="2"/>
      <c r="EE2005" s="2"/>
      <c r="EF2005" s="2"/>
      <c r="EG2005" s="2"/>
      <c r="EH2005" s="2"/>
      <c r="EI2005" s="2"/>
      <c r="EJ2005" s="2"/>
      <c r="EK2005" s="2"/>
      <c r="EL2005" s="2"/>
      <c r="EM2005" s="2"/>
      <c r="EN2005" s="2"/>
      <c r="EO2005" s="2"/>
      <c r="EP2005" s="2"/>
      <c r="EQ2005" s="2"/>
      <c r="ER2005" s="2"/>
      <c r="ES2005" s="2"/>
      <c r="ET2005" s="2"/>
      <c r="EU2005" s="2"/>
      <c r="EV2005" s="2"/>
      <c r="EW2005" s="2"/>
      <c r="EX2005" s="2"/>
      <c r="EY2005" s="2"/>
      <c r="EZ2005" s="2"/>
      <c r="FA2005" s="2"/>
      <c r="FB2005" s="2"/>
      <c r="FC2005" s="2"/>
    </row>
    <row r="2006" spans="1:159" s="4" customFormat="1">
      <c r="A2006" s="50" t="s">
        <v>2301</v>
      </c>
      <c r="B2006" s="59" t="s">
        <v>2788</v>
      </c>
      <c r="C2006" s="60">
        <v>2746</v>
      </c>
      <c r="D2006" s="59" t="s">
        <v>3135</v>
      </c>
      <c r="E2006" s="78" t="str">
        <f>IFERROR(VLOOKUP($C2006,'2025-26 School Level AAFTE'!$C$2:$L$2349,9,FALSE), "No")</f>
        <v>No</v>
      </c>
      <c r="F2006" s="67">
        <f>IFERROR(VLOOKUP($C2006,'2025-26 School Level AAFTE'!$C$2:$J$2349,8,FALSE), 0)</f>
        <v>466.71</v>
      </c>
      <c r="G2006" s="69">
        <f>IFERROR(IF(E2006= "yes",VLOOKUP(C2006,Summary!$B:$I,6,0),0),0)</f>
        <v>0</v>
      </c>
      <c r="H2006" s="68">
        <f t="shared" si="331"/>
        <v>0</v>
      </c>
      <c r="I2006" s="110">
        <f>VLOOKUP($A2006,'2026-27 Salary &amp; Benefits'!$A:$I,3,FALSE)</f>
        <v>1.1200000000000001</v>
      </c>
      <c r="J2006" s="110">
        <f>VLOOKUP($A2006,'2026-27 Salary &amp; Benefits'!$A:$I,4,FALSE)</f>
        <v>1.1200000000000001</v>
      </c>
      <c r="K2006" s="101">
        <f t="shared" si="332"/>
        <v>0</v>
      </c>
      <c r="L2006" s="100">
        <f t="shared" si="333"/>
        <v>0</v>
      </c>
      <c r="M2006" s="102">
        <f>'2026-27 Salary &amp; Benefits'!$E$6</f>
        <v>78209</v>
      </c>
      <c r="N2006" s="102">
        <f>'2026-27 Salary &amp; Benefits'!$F$6</f>
        <v>82248</v>
      </c>
      <c r="O2006" s="7">
        <f t="shared" si="334"/>
        <v>0</v>
      </c>
      <c r="P2006" s="7">
        <f t="shared" si="335"/>
        <v>0</v>
      </c>
      <c r="Q2006" s="7">
        <f>'2026-27 Salary &amp; Benefits'!G$6</f>
        <v>16817.759999999998</v>
      </c>
      <c r="R2006" s="103">
        <f>'2026-27 Salary &amp; Benefits'!H$6</f>
        <v>0.16020000000000001</v>
      </c>
      <c r="S2006" s="103">
        <f>'2026-27 Salary &amp; Benefits'!I$6</f>
        <v>0.15390000000000001</v>
      </c>
      <c r="T2006" s="7">
        <f t="shared" si="336"/>
        <v>0</v>
      </c>
      <c r="U2006" s="7">
        <f t="shared" si="337"/>
        <v>0</v>
      </c>
      <c r="V2006" s="7">
        <f t="shared" si="338"/>
        <v>0</v>
      </c>
      <c r="W2006" s="7">
        <f t="shared" si="339"/>
        <v>0</v>
      </c>
      <c r="X2006" s="18">
        <f t="shared" si="340"/>
        <v>0</v>
      </c>
      <c r="Y2006" s="2"/>
      <c r="Z2006" s="2"/>
      <c r="AA2006" s="2"/>
      <c r="AB2006" s="2"/>
      <c r="AC2006" s="2"/>
      <c r="AD2006" s="2"/>
      <c r="AE2006" s="2"/>
      <c r="AF2006" s="2"/>
      <c r="AG2006" s="2"/>
      <c r="AH2006" s="2"/>
      <c r="AI2006" s="2"/>
      <c r="AJ2006" s="2"/>
      <c r="AK2006" s="2"/>
      <c r="AL2006" s="2"/>
      <c r="AM2006" s="2"/>
      <c r="AN2006" s="2"/>
      <c r="AO2006" s="2"/>
      <c r="AP2006" s="2"/>
      <c r="AQ2006" s="2"/>
      <c r="AR2006" s="2"/>
      <c r="AS2006" s="2"/>
      <c r="AT2006" s="2"/>
      <c r="AU2006" s="2"/>
      <c r="AV2006" s="2"/>
      <c r="AW2006" s="2"/>
      <c r="AX2006" s="2"/>
      <c r="AY2006" s="2"/>
      <c r="AZ2006" s="2"/>
      <c r="BA2006" s="2"/>
      <c r="BB2006" s="2"/>
      <c r="BC2006" s="2"/>
      <c r="BD2006" s="2"/>
      <c r="BE2006" s="2"/>
      <c r="BF2006" s="2"/>
      <c r="BG2006" s="2"/>
      <c r="BH2006" s="2"/>
      <c r="BI2006" s="2"/>
      <c r="BJ2006" s="2"/>
      <c r="BK2006" s="2"/>
      <c r="BL2006" s="2"/>
      <c r="BM2006" s="2"/>
      <c r="BN2006" s="2"/>
      <c r="BO2006" s="2"/>
      <c r="BP2006" s="2"/>
      <c r="BQ2006" s="2"/>
      <c r="BR2006" s="2"/>
      <c r="BS2006" s="2"/>
      <c r="BT2006" s="2"/>
      <c r="BU2006" s="2"/>
      <c r="BV2006" s="2"/>
      <c r="BW2006" s="2"/>
      <c r="BX2006" s="2"/>
      <c r="BY2006" s="2"/>
      <c r="BZ2006" s="2"/>
      <c r="CA2006" s="2"/>
      <c r="CB2006" s="2"/>
      <c r="CC2006" s="2"/>
      <c r="CD2006" s="2"/>
      <c r="CE2006" s="2"/>
      <c r="CF2006" s="2"/>
      <c r="CG2006" s="2"/>
      <c r="CH2006" s="2"/>
      <c r="CI2006" s="2"/>
      <c r="CJ2006" s="2"/>
      <c r="CK2006" s="2"/>
      <c r="CL2006" s="2"/>
      <c r="CM2006" s="2"/>
      <c r="CN2006" s="2"/>
      <c r="CO2006" s="2"/>
      <c r="CP2006" s="2"/>
      <c r="CQ2006" s="2"/>
      <c r="CR2006" s="2"/>
      <c r="CS2006" s="2"/>
      <c r="CT2006" s="2"/>
      <c r="CU2006" s="2"/>
      <c r="CV2006" s="2"/>
      <c r="CW2006" s="2"/>
      <c r="CX2006" s="2"/>
      <c r="CY2006" s="2"/>
      <c r="CZ2006" s="2"/>
      <c r="DA2006" s="2"/>
      <c r="DB2006" s="2"/>
      <c r="DC2006" s="2"/>
      <c r="DD2006" s="2"/>
      <c r="DE2006" s="2"/>
      <c r="DF2006" s="2"/>
      <c r="DG2006" s="2"/>
      <c r="DH2006" s="2"/>
      <c r="DI2006" s="2"/>
      <c r="DJ2006" s="2"/>
      <c r="DK2006" s="2"/>
      <c r="DL2006" s="2"/>
      <c r="DM2006" s="2"/>
      <c r="DN2006" s="2"/>
      <c r="DO2006" s="2"/>
      <c r="DP2006" s="2"/>
      <c r="DQ2006" s="2"/>
      <c r="DR2006" s="2"/>
      <c r="DS2006" s="2"/>
      <c r="DT2006" s="2"/>
      <c r="DU2006" s="2"/>
      <c r="DV2006" s="2"/>
      <c r="DW2006" s="2"/>
      <c r="DX2006" s="2"/>
      <c r="DY2006" s="2"/>
      <c r="DZ2006" s="2"/>
      <c r="EA2006" s="2"/>
      <c r="EB2006" s="2"/>
      <c r="EC2006" s="2"/>
      <c r="ED2006" s="2"/>
      <c r="EE2006" s="2"/>
      <c r="EF2006" s="2"/>
      <c r="EG2006" s="2"/>
      <c r="EH2006" s="2"/>
      <c r="EI2006" s="2"/>
      <c r="EJ2006" s="2"/>
      <c r="EK2006" s="2"/>
      <c r="EL2006" s="2"/>
      <c r="EM2006" s="2"/>
      <c r="EN2006" s="2"/>
      <c r="EO2006" s="2"/>
      <c r="EP2006" s="2"/>
      <c r="EQ2006" s="2"/>
      <c r="ER2006" s="2"/>
      <c r="ES2006" s="2"/>
      <c r="ET2006" s="2"/>
      <c r="EU2006" s="2"/>
      <c r="EV2006" s="2"/>
      <c r="EW2006" s="2"/>
      <c r="EX2006" s="2"/>
      <c r="EY2006" s="2"/>
      <c r="EZ2006" s="2"/>
      <c r="FA2006" s="2"/>
      <c r="FB2006" s="2"/>
      <c r="FC2006" s="2"/>
    </row>
    <row r="2007" spans="1:159" s="4" customFormat="1">
      <c r="A2007" s="50" t="s">
        <v>2301</v>
      </c>
      <c r="B2007" s="59" t="s">
        <v>2788</v>
      </c>
      <c r="C2007" s="58">
        <v>3053</v>
      </c>
      <c r="D2007" s="51" t="s">
        <v>339</v>
      </c>
      <c r="E2007" s="78" t="str">
        <f>IFERROR(VLOOKUP($C2007,'2025-26 School Level AAFTE'!$C$2:$L$2349,9,FALSE), "No")</f>
        <v>No</v>
      </c>
      <c r="F2007" s="67">
        <f>IFERROR(VLOOKUP($C2007,'2025-26 School Level AAFTE'!$C$2:$J$2349,8,FALSE), 0)</f>
        <v>356.07</v>
      </c>
      <c r="G2007" s="69">
        <f>IFERROR(IF(E2007= "yes",VLOOKUP(C2007,Summary!$B:$I,6,0),0),0)</f>
        <v>0</v>
      </c>
      <c r="H2007" s="68">
        <f t="shared" si="331"/>
        <v>0</v>
      </c>
      <c r="I2007" s="110">
        <f>VLOOKUP($A2007,'2026-27 Salary &amp; Benefits'!$A:$I,3,FALSE)</f>
        <v>1.1200000000000001</v>
      </c>
      <c r="J2007" s="110">
        <f>VLOOKUP($A2007,'2026-27 Salary &amp; Benefits'!$A:$I,4,FALSE)</f>
        <v>1.1200000000000001</v>
      </c>
      <c r="K2007" s="101">
        <f t="shared" si="332"/>
        <v>0</v>
      </c>
      <c r="L2007" s="100">
        <f t="shared" si="333"/>
        <v>0</v>
      </c>
      <c r="M2007" s="102">
        <f>'2026-27 Salary &amp; Benefits'!$E$6</f>
        <v>78209</v>
      </c>
      <c r="N2007" s="102">
        <f>'2026-27 Salary &amp; Benefits'!$F$6</f>
        <v>82248</v>
      </c>
      <c r="O2007" s="7">
        <f t="shared" si="334"/>
        <v>0</v>
      </c>
      <c r="P2007" s="7">
        <f t="shared" si="335"/>
        <v>0</v>
      </c>
      <c r="Q2007" s="7">
        <f>'2026-27 Salary &amp; Benefits'!G$6</f>
        <v>16817.759999999998</v>
      </c>
      <c r="R2007" s="103">
        <f>'2026-27 Salary &amp; Benefits'!H$6</f>
        <v>0.16020000000000001</v>
      </c>
      <c r="S2007" s="103">
        <f>'2026-27 Salary &amp; Benefits'!I$6</f>
        <v>0.15390000000000001</v>
      </c>
      <c r="T2007" s="7">
        <f t="shared" si="336"/>
        <v>0</v>
      </c>
      <c r="U2007" s="7">
        <f t="shared" si="337"/>
        <v>0</v>
      </c>
      <c r="V2007" s="7">
        <f t="shared" si="338"/>
        <v>0</v>
      </c>
      <c r="W2007" s="7">
        <f t="shared" si="339"/>
        <v>0</v>
      </c>
      <c r="X2007" s="18">
        <f t="shared" si="340"/>
        <v>0</v>
      </c>
      <c r="Y2007" s="2"/>
      <c r="Z2007" s="2"/>
      <c r="AA2007" s="2"/>
      <c r="AB2007" s="2"/>
      <c r="AC2007" s="2"/>
      <c r="AD2007" s="2"/>
      <c r="AE2007" s="2"/>
      <c r="AF2007" s="2"/>
      <c r="AG2007" s="2"/>
      <c r="AH2007" s="2"/>
      <c r="AI2007" s="2"/>
      <c r="AJ2007" s="2"/>
      <c r="AK2007" s="2"/>
      <c r="AL2007" s="2"/>
      <c r="AM2007" s="2"/>
      <c r="AN2007" s="2"/>
      <c r="AO2007" s="2"/>
      <c r="AP2007" s="2"/>
      <c r="AQ2007" s="2"/>
      <c r="AR2007" s="2"/>
      <c r="AS2007" s="2"/>
      <c r="AT2007" s="2"/>
      <c r="AU2007" s="2"/>
      <c r="AV2007" s="2"/>
      <c r="AW2007" s="2"/>
      <c r="AX2007" s="2"/>
      <c r="AY2007" s="2"/>
      <c r="AZ2007" s="2"/>
      <c r="BA2007" s="2"/>
      <c r="BB2007" s="2"/>
      <c r="BC2007" s="2"/>
      <c r="BD2007" s="2"/>
      <c r="BE2007" s="2"/>
      <c r="BF2007" s="2"/>
      <c r="BG2007" s="2"/>
      <c r="BH2007" s="2"/>
      <c r="BI2007" s="2"/>
      <c r="BJ2007" s="2"/>
      <c r="BK2007" s="2"/>
      <c r="BL2007" s="2"/>
      <c r="BM2007" s="2"/>
      <c r="BN2007" s="2"/>
      <c r="BO2007" s="2"/>
      <c r="BP2007" s="2"/>
      <c r="BQ2007" s="2"/>
      <c r="BR2007" s="2"/>
      <c r="BS2007" s="2"/>
      <c r="BT2007" s="2"/>
      <c r="BU2007" s="2"/>
      <c r="BV2007" s="2"/>
      <c r="BW2007" s="2"/>
      <c r="BX2007" s="2"/>
      <c r="BY2007" s="2"/>
      <c r="BZ2007" s="2"/>
      <c r="CA2007" s="2"/>
      <c r="CB2007" s="2"/>
      <c r="CC2007" s="2"/>
      <c r="CD2007" s="2"/>
      <c r="CE2007" s="2"/>
      <c r="CF2007" s="2"/>
      <c r="CG2007" s="2"/>
      <c r="CH2007" s="2"/>
      <c r="CI2007" s="2"/>
      <c r="CJ2007" s="2"/>
      <c r="CK2007" s="2"/>
      <c r="CL2007" s="2"/>
      <c r="CM2007" s="2"/>
      <c r="CN2007" s="2"/>
      <c r="CO2007" s="2"/>
      <c r="CP2007" s="2"/>
      <c r="CQ2007" s="2"/>
      <c r="CR2007" s="2"/>
      <c r="CS2007" s="2"/>
      <c r="CT2007" s="2"/>
      <c r="CU2007" s="2"/>
      <c r="CV2007" s="2"/>
      <c r="CW2007" s="2"/>
      <c r="CX2007" s="2"/>
      <c r="CY2007" s="2"/>
      <c r="CZ2007" s="2"/>
      <c r="DA2007" s="2"/>
      <c r="DB2007" s="2"/>
      <c r="DC2007" s="2"/>
      <c r="DD2007" s="2"/>
      <c r="DE2007" s="2"/>
      <c r="DF2007" s="2"/>
      <c r="DG2007" s="2"/>
      <c r="DH2007" s="2"/>
      <c r="DI2007" s="2"/>
      <c r="DJ2007" s="2"/>
      <c r="DK2007" s="2"/>
      <c r="DL2007" s="2"/>
      <c r="DM2007" s="2"/>
      <c r="DN2007" s="2"/>
      <c r="DO2007" s="2"/>
      <c r="DP2007" s="2"/>
      <c r="DQ2007" s="2"/>
      <c r="DR2007" s="2"/>
      <c r="DS2007" s="2"/>
      <c r="DT2007" s="2"/>
      <c r="DU2007" s="2"/>
      <c r="DV2007" s="2"/>
      <c r="DW2007" s="2"/>
      <c r="DX2007" s="2"/>
      <c r="DY2007" s="2"/>
      <c r="DZ2007" s="2"/>
      <c r="EA2007" s="2"/>
      <c r="EB2007" s="2"/>
      <c r="EC2007" s="2"/>
      <c r="ED2007" s="2"/>
      <c r="EE2007" s="2"/>
      <c r="EF2007" s="2"/>
      <c r="EG2007" s="2"/>
      <c r="EH2007" s="2"/>
      <c r="EI2007" s="2"/>
      <c r="EJ2007" s="2"/>
      <c r="EK2007" s="2"/>
      <c r="EL2007" s="2"/>
      <c r="EM2007" s="2"/>
      <c r="EN2007" s="2"/>
      <c r="EO2007" s="2"/>
      <c r="EP2007" s="2"/>
      <c r="EQ2007" s="2"/>
      <c r="ER2007" s="2"/>
      <c r="ES2007" s="2"/>
      <c r="ET2007" s="2"/>
      <c r="EU2007" s="2"/>
      <c r="EV2007" s="2"/>
      <c r="EW2007" s="2"/>
      <c r="EX2007" s="2"/>
      <c r="EY2007" s="2"/>
      <c r="EZ2007" s="2"/>
      <c r="FA2007" s="2"/>
      <c r="FB2007" s="2"/>
      <c r="FC2007" s="2"/>
    </row>
    <row r="2008" spans="1:159" s="4" customFormat="1">
      <c r="A2008" s="50" t="s">
        <v>2301</v>
      </c>
      <c r="B2008" s="59" t="s">
        <v>2788</v>
      </c>
      <c r="C2008" s="60">
        <v>2377</v>
      </c>
      <c r="D2008" s="59" t="s">
        <v>3136</v>
      </c>
      <c r="E2008" s="78" t="str">
        <f>IFERROR(VLOOKUP($C2008,'2025-26 School Level AAFTE'!$C$2:$L$2349,9,FALSE), "No")</f>
        <v>Yes</v>
      </c>
      <c r="F2008" s="67">
        <f>IFERROR(VLOOKUP($C2008,'2025-26 School Level AAFTE'!$C$2:$J$2349,8,FALSE), 0)</f>
        <v>497.87</v>
      </c>
      <c r="G2008" s="69">
        <f>IFERROR(IF(E2008= "yes",VLOOKUP(C2008,Summary!$B:$I,6,0),0),0)</f>
        <v>0</v>
      </c>
      <c r="H2008" s="68">
        <f t="shared" si="331"/>
        <v>497.87</v>
      </c>
      <c r="I2008" s="110">
        <f>VLOOKUP($A2008,'2026-27 Salary &amp; Benefits'!$A:$I,3,FALSE)</f>
        <v>1.1200000000000001</v>
      </c>
      <c r="J2008" s="110">
        <f>VLOOKUP($A2008,'2026-27 Salary &amp; Benefits'!$A:$I,4,FALSE)</f>
        <v>1.1200000000000001</v>
      </c>
      <c r="K2008" s="101">
        <f t="shared" si="332"/>
        <v>497.87</v>
      </c>
      <c r="L2008" s="100">
        <f t="shared" si="333"/>
        <v>1.46</v>
      </c>
      <c r="M2008" s="102">
        <f>'2026-27 Salary &amp; Benefits'!$E$6</f>
        <v>78209</v>
      </c>
      <c r="N2008" s="102">
        <f>'2026-27 Salary &amp; Benefits'!$F$6</f>
        <v>82248</v>
      </c>
      <c r="O2008" s="7">
        <f t="shared" si="334"/>
        <v>127887.36</v>
      </c>
      <c r="P2008" s="7">
        <f t="shared" si="335"/>
        <v>6604.5699999999924</v>
      </c>
      <c r="Q2008" s="7">
        <f>'2026-27 Salary &amp; Benefits'!G$6</f>
        <v>16817.759999999998</v>
      </c>
      <c r="R2008" s="103">
        <f>'2026-27 Salary &amp; Benefits'!H$6</f>
        <v>0.16020000000000001</v>
      </c>
      <c r="S2008" s="103">
        <f>'2026-27 Salary &amp; Benefits'!I$6</f>
        <v>0.15390000000000001</v>
      </c>
      <c r="T2008" s="7">
        <f t="shared" si="336"/>
        <v>46057.93</v>
      </c>
      <c r="U2008" s="7">
        <f t="shared" si="337"/>
        <v>2241.5300000000002</v>
      </c>
      <c r="V2008" s="7">
        <f t="shared" si="338"/>
        <v>344.97</v>
      </c>
      <c r="W2008" s="7">
        <f t="shared" si="339"/>
        <v>2586.5</v>
      </c>
      <c r="X2008" s="18">
        <f t="shared" si="340"/>
        <v>183136.36</v>
      </c>
      <c r="Y2008" s="2"/>
      <c r="Z2008" s="2"/>
      <c r="AA2008" s="2"/>
      <c r="AB2008" s="2"/>
      <c r="AC2008" s="2"/>
      <c r="AD2008" s="2"/>
      <c r="AE2008" s="2"/>
      <c r="AF2008" s="2"/>
      <c r="AG2008" s="2"/>
      <c r="AH2008" s="2"/>
      <c r="AI2008" s="2"/>
      <c r="AJ2008" s="2"/>
      <c r="AK2008" s="2"/>
      <c r="AL2008" s="2"/>
      <c r="AM2008" s="2"/>
      <c r="AN2008" s="2"/>
      <c r="AO2008" s="2"/>
      <c r="AP2008" s="2"/>
      <c r="AQ2008" s="2"/>
      <c r="AR2008" s="2"/>
      <c r="AS2008" s="2"/>
      <c r="AT2008" s="2"/>
      <c r="AU2008" s="2"/>
      <c r="AV2008" s="2"/>
      <c r="AW2008" s="2"/>
      <c r="AX2008" s="2"/>
      <c r="AY2008" s="2"/>
      <c r="AZ2008" s="2"/>
      <c r="BA2008" s="2"/>
      <c r="BB2008" s="2"/>
      <c r="BC2008" s="2"/>
      <c r="BD2008" s="2"/>
      <c r="BE2008" s="2"/>
      <c r="BF2008" s="2"/>
      <c r="BG2008" s="2"/>
      <c r="BH2008" s="2"/>
      <c r="BI2008" s="2"/>
      <c r="BJ2008" s="2"/>
      <c r="BK2008" s="2"/>
      <c r="BL2008" s="2"/>
      <c r="BM2008" s="2"/>
      <c r="BN2008" s="2"/>
      <c r="BO2008" s="2"/>
      <c r="BP2008" s="2"/>
      <c r="BQ2008" s="2"/>
      <c r="BR2008" s="2"/>
      <c r="BS2008" s="2"/>
      <c r="BT2008" s="2"/>
      <c r="BU2008" s="2"/>
      <c r="BV2008" s="2"/>
      <c r="BW2008" s="2"/>
      <c r="BX2008" s="2"/>
      <c r="BY2008" s="2"/>
      <c r="BZ2008" s="2"/>
      <c r="CA2008" s="2"/>
      <c r="CB2008" s="2"/>
      <c r="CC2008" s="2"/>
      <c r="CD2008" s="2"/>
      <c r="CE2008" s="2"/>
      <c r="CF2008" s="2"/>
      <c r="CG2008" s="2"/>
      <c r="CH2008" s="2"/>
      <c r="CI2008" s="2"/>
      <c r="CJ2008" s="2"/>
      <c r="CK2008" s="2"/>
      <c r="CL2008" s="2"/>
      <c r="CM2008" s="2"/>
      <c r="CN2008" s="2"/>
      <c r="CO2008" s="2"/>
      <c r="CP2008" s="2"/>
      <c r="CQ2008" s="2"/>
      <c r="CR2008" s="2"/>
      <c r="CS2008" s="2"/>
      <c r="CT2008" s="2"/>
      <c r="CU2008" s="2"/>
      <c r="CV2008" s="2"/>
      <c r="CW2008" s="2"/>
      <c r="CX2008" s="2"/>
      <c r="CY2008" s="2"/>
      <c r="CZ2008" s="2"/>
      <c r="DA2008" s="2"/>
      <c r="DB2008" s="2"/>
      <c r="DC2008" s="2"/>
      <c r="DD2008" s="2"/>
      <c r="DE2008" s="2"/>
      <c r="DF2008" s="2"/>
      <c r="DG2008" s="2"/>
      <c r="DH2008" s="2"/>
      <c r="DI2008" s="2"/>
      <c r="DJ2008" s="2"/>
      <c r="DK2008" s="2"/>
      <c r="DL2008" s="2"/>
      <c r="DM2008" s="2"/>
      <c r="DN2008" s="2"/>
      <c r="DO2008" s="2"/>
      <c r="DP2008" s="2"/>
      <c r="DQ2008" s="2"/>
      <c r="DR2008" s="2"/>
      <c r="DS2008" s="2"/>
      <c r="DT2008" s="2"/>
      <c r="DU2008" s="2"/>
      <c r="DV2008" s="2"/>
      <c r="DW2008" s="2"/>
      <c r="DX2008" s="2"/>
      <c r="DY2008" s="2"/>
      <c r="DZ2008" s="2"/>
      <c r="EA2008" s="2"/>
      <c r="EB2008" s="2"/>
      <c r="EC2008" s="2"/>
      <c r="ED2008" s="2"/>
      <c r="EE2008" s="2"/>
      <c r="EF2008" s="2"/>
      <c r="EG2008" s="2"/>
      <c r="EH2008" s="2"/>
      <c r="EI2008" s="2"/>
      <c r="EJ2008" s="2"/>
      <c r="EK2008" s="2"/>
      <c r="EL2008" s="2"/>
      <c r="EM2008" s="2"/>
      <c r="EN2008" s="2"/>
      <c r="EO2008" s="2"/>
      <c r="EP2008" s="2"/>
      <c r="EQ2008" s="2"/>
      <c r="ER2008" s="2"/>
      <c r="ES2008" s="2"/>
      <c r="ET2008" s="2"/>
      <c r="EU2008" s="2"/>
      <c r="EV2008" s="2"/>
      <c r="EW2008" s="2"/>
      <c r="EX2008" s="2"/>
      <c r="EY2008" s="2"/>
      <c r="EZ2008" s="2"/>
      <c r="FA2008" s="2"/>
      <c r="FB2008" s="2"/>
      <c r="FC2008" s="2"/>
    </row>
    <row r="2009" spans="1:159" s="4" customFormat="1">
      <c r="A2009" s="50" t="s">
        <v>2301</v>
      </c>
      <c r="B2009" s="59" t="s">
        <v>2788</v>
      </c>
      <c r="C2009" s="60">
        <v>5066</v>
      </c>
      <c r="D2009" s="59" t="s">
        <v>3137</v>
      </c>
      <c r="E2009" s="78" t="str">
        <f>IFERROR(VLOOKUP($C2009,'2025-26 School Level AAFTE'!$C$2:$L$2349,9,FALSE), "No")</f>
        <v>Yes</v>
      </c>
      <c r="F2009" s="67">
        <f>IFERROR(VLOOKUP($C2009,'2025-26 School Level AAFTE'!$C$2:$J$2349,8,FALSE), 0)</f>
        <v>427.6</v>
      </c>
      <c r="G2009" s="69">
        <f>IFERROR(IF(E2009= "yes",VLOOKUP(C2009,Summary!$B:$I,6,0),0),0)</f>
        <v>0</v>
      </c>
      <c r="H2009" s="68">
        <f t="shared" si="331"/>
        <v>427.6</v>
      </c>
      <c r="I2009" s="110">
        <f>VLOOKUP($A2009,'2026-27 Salary &amp; Benefits'!$A:$I,3,FALSE)</f>
        <v>1.1200000000000001</v>
      </c>
      <c r="J2009" s="110">
        <f>VLOOKUP($A2009,'2026-27 Salary &amp; Benefits'!$A:$I,4,FALSE)</f>
        <v>1.1200000000000001</v>
      </c>
      <c r="K2009" s="101">
        <f t="shared" si="332"/>
        <v>427.6</v>
      </c>
      <c r="L2009" s="100">
        <f t="shared" si="333"/>
        <v>1.254</v>
      </c>
      <c r="M2009" s="102">
        <f>'2026-27 Salary &amp; Benefits'!$E$6</f>
        <v>78209</v>
      </c>
      <c r="N2009" s="102">
        <f>'2026-27 Salary &amp; Benefits'!$F$6</f>
        <v>82248</v>
      </c>
      <c r="O2009" s="7">
        <f t="shared" si="334"/>
        <v>109842.98</v>
      </c>
      <c r="P2009" s="7">
        <f t="shared" si="335"/>
        <v>5672.6900000000023</v>
      </c>
      <c r="Q2009" s="7">
        <f>'2026-27 Salary &amp; Benefits'!G$6</f>
        <v>16817.759999999998</v>
      </c>
      <c r="R2009" s="103">
        <f>'2026-27 Salary &amp; Benefits'!H$6</f>
        <v>0.16020000000000001</v>
      </c>
      <c r="S2009" s="103">
        <f>'2026-27 Salary &amp; Benefits'!I$6</f>
        <v>0.15390000000000001</v>
      </c>
      <c r="T2009" s="7">
        <f t="shared" si="336"/>
        <v>39559.339999999997</v>
      </c>
      <c r="U2009" s="7">
        <f t="shared" si="337"/>
        <v>1925.26</v>
      </c>
      <c r="V2009" s="7">
        <f t="shared" si="338"/>
        <v>296.3</v>
      </c>
      <c r="W2009" s="7">
        <f t="shared" si="339"/>
        <v>2221.56</v>
      </c>
      <c r="X2009" s="18">
        <f t="shared" si="340"/>
        <v>157296.57</v>
      </c>
      <c r="Y2009" s="2"/>
      <c r="Z2009" s="2"/>
      <c r="AA2009" s="2"/>
      <c r="AB2009" s="2"/>
      <c r="AC2009" s="2"/>
      <c r="AD2009" s="2"/>
      <c r="AE2009" s="2"/>
      <c r="AF2009" s="2"/>
      <c r="AG2009" s="2"/>
      <c r="AH2009" s="2"/>
      <c r="AI2009" s="2"/>
      <c r="AJ2009" s="2"/>
      <c r="AK2009" s="2"/>
      <c r="AL2009" s="2"/>
      <c r="AM2009" s="2"/>
      <c r="AN2009" s="2"/>
      <c r="AO2009" s="2"/>
      <c r="AP2009" s="2"/>
      <c r="AQ2009" s="2"/>
      <c r="AR2009" s="2"/>
      <c r="AS2009" s="2"/>
      <c r="AT2009" s="2"/>
      <c r="AU2009" s="2"/>
      <c r="AV2009" s="2"/>
      <c r="AW2009" s="2"/>
      <c r="AX2009" s="2"/>
      <c r="AY2009" s="2"/>
      <c r="AZ2009" s="2"/>
      <c r="BA2009" s="2"/>
      <c r="BB2009" s="2"/>
      <c r="BC2009" s="2"/>
      <c r="BD2009" s="2"/>
      <c r="BE2009" s="2"/>
      <c r="BF2009" s="2"/>
      <c r="BG2009" s="2"/>
      <c r="BH2009" s="2"/>
      <c r="BI2009" s="2"/>
      <c r="BJ2009" s="2"/>
      <c r="BK2009" s="2"/>
      <c r="BL2009" s="2"/>
      <c r="BM2009" s="2"/>
      <c r="BN2009" s="2"/>
      <c r="BO2009" s="2"/>
      <c r="BP2009" s="2"/>
      <c r="BQ2009" s="2"/>
      <c r="BR2009" s="2"/>
      <c r="BS2009" s="2"/>
      <c r="BT2009" s="2"/>
      <c r="BU2009" s="2"/>
      <c r="BV2009" s="2"/>
      <c r="BW2009" s="2"/>
      <c r="BX2009" s="2"/>
      <c r="BY2009" s="2"/>
      <c r="BZ2009" s="2"/>
      <c r="CA2009" s="2"/>
      <c r="CB2009" s="2"/>
      <c r="CC2009" s="2"/>
      <c r="CD2009" s="2"/>
      <c r="CE2009" s="2"/>
      <c r="CF2009" s="2"/>
      <c r="CG2009" s="2"/>
      <c r="CH2009" s="2"/>
      <c r="CI2009" s="2"/>
      <c r="CJ2009" s="2"/>
      <c r="CK2009" s="2"/>
      <c r="CL2009" s="2"/>
      <c r="CM2009" s="2"/>
      <c r="CN2009" s="2"/>
      <c r="CO2009" s="2"/>
      <c r="CP2009" s="2"/>
      <c r="CQ2009" s="2"/>
      <c r="CR2009" s="2"/>
      <c r="CS2009" s="2"/>
      <c r="CT2009" s="2"/>
      <c r="CU2009" s="2"/>
      <c r="CV2009" s="2"/>
      <c r="CW2009" s="2"/>
      <c r="CX2009" s="2"/>
      <c r="CY2009" s="2"/>
      <c r="CZ2009" s="2"/>
      <c r="DA2009" s="2"/>
      <c r="DB2009" s="2"/>
      <c r="DC2009" s="2"/>
      <c r="DD2009" s="2"/>
      <c r="DE2009" s="2"/>
      <c r="DF2009" s="2"/>
      <c r="DG2009" s="2"/>
      <c r="DH2009" s="2"/>
      <c r="DI2009" s="2"/>
      <c r="DJ2009" s="2"/>
      <c r="DK2009" s="2"/>
      <c r="DL2009" s="2"/>
      <c r="DM2009" s="2"/>
      <c r="DN2009" s="2"/>
      <c r="DO2009" s="2"/>
      <c r="DP2009" s="2"/>
      <c r="DQ2009" s="2"/>
      <c r="DR2009" s="2"/>
      <c r="DS2009" s="2"/>
      <c r="DT2009" s="2"/>
      <c r="DU2009" s="2"/>
      <c r="DV2009" s="2"/>
      <c r="DW2009" s="2"/>
      <c r="DX2009" s="2"/>
      <c r="DY2009" s="2"/>
      <c r="DZ2009" s="2"/>
      <c r="EA2009" s="2"/>
      <c r="EB2009" s="2"/>
      <c r="EC2009" s="2"/>
      <c r="ED2009" s="2"/>
      <c r="EE2009" s="2"/>
      <c r="EF2009" s="2"/>
      <c r="EG2009" s="2"/>
      <c r="EH2009" s="2"/>
      <c r="EI2009" s="2"/>
      <c r="EJ2009" s="2"/>
      <c r="EK2009" s="2"/>
      <c r="EL2009" s="2"/>
      <c r="EM2009" s="2"/>
      <c r="EN2009" s="2"/>
      <c r="EO2009" s="2"/>
      <c r="EP2009" s="2"/>
      <c r="EQ2009" s="2"/>
      <c r="ER2009" s="2"/>
      <c r="ES2009" s="2"/>
      <c r="ET2009" s="2"/>
      <c r="EU2009" s="2"/>
      <c r="EV2009" s="2"/>
      <c r="EW2009" s="2"/>
      <c r="EX2009" s="2"/>
      <c r="EY2009" s="2"/>
      <c r="EZ2009" s="2"/>
      <c r="FA2009" s="2"/>
      <c r="FB2009" s="2"/>
      <c r="FC2009" s="2"/>
    </row>
    <row r="2010" spans="1:159" s="4" customFormat="1">
      <c r="A2010" s="50" t="s">
        <v>2301</v>
      </c>
      <c r="B2010" s="59" t="s">
        <v>2788</v>
      </c>
      <c r="C2010" s="60">
        <v>2338</v>
      </c>
      <c r="D2010" s="59" t="s">
        <v>3138</v>
      </c>
      <c r="E2010" s="78" t="str">
        <f>IFERROR(VLOOKUP($C2010,'2025-26 School Level AAFTE'!$C$2:$L$2349,9,FALSE), "No")</f>
        <v>Yes</v>
      </c>
      <c r="F2010" s="67">
        <f>IFERROR(VLOOKUP($C2010,'2025-26 School Level AAFTE'!$C$2:$J$2349,8,FALSE), 0)</f>
        <v>412.59</v>
      </c>
      <c r="G2010" s="69">
        <f>IFERROR(IF(E2010= "yes",VLOOKUP(C2010,Summary!$B:$I,6,0),0),0)</f>
        <v>0</v>
      </c>
      <c r="H2010" s="68">
        <f t="shared" si="331"/>
        <v>412.59</v>
      </c>
      <c r="I2010" s="110">
        <f>VLOOKUP($A2010,'2026-27 Salary &amp; Benefits'!$A:$I,3,FALSE)</f>
        <v>1.1200000000000001</v>
      </c>
      <c r="J2010" s="110">
        <f>VLOOKUP($A2010,'2026-27 Salary &amp; Benefits'!$A:$I,4,FALSE)</f>
        <v>1.1200000000000001</v>
      </c>
      <c r="K2010" s="101">
        <f t="shared" si="332"/>
        <v>412.59</v>
      </c>
      <c r="L2010" s="100">
        <f t="shared" si="333"/>
        <v>1.21</v>
      </c>
      <c r="M2010" s="102">
        <f>'2026-27 Salary &amp; Benefits'!$E$6</f>
        <v>78209</v>
      </c>
      <c r="N2010" s="102">
        <f>'2026-27 Salary &amp; Benefits'!$F$6</f>
        <v>82248</v>
      </c>
      <c r="O2010" s="7">
        <f t="shared" si="334"/>
        <v>105988.84</v>
      </c>
      <c r="P2010" s="7">
        <f t="shared" si="335"/>
        <v>5473.6500000000087</v>
      </c>
      <c r="Q2010" s="7">
        <f>'2026-27 Salary &amp; Benefits'!G$6</f>
        <v>16817.759999999998</v>
      </c>
      <c r="R2010" s="103">
        <f>'2026-27 Salary &amp; Benefits'!H$6</f>
        <v>0.16020000000000001</v>
      </c>
      <c r="S2010" s="103">
        <f>'2026-27 Salary &amp; Benefits'!I$6</f>
        <v>0.15390000000000001</v>
      </c>
      <c r="T2010" s="7">
        <f t="shared" si="336"/>
        <v>38171.300000000003</v>
      </c>
      <c r="U2010" s="7">
        <f t="shared" si="337"/>
        <v>1857.71</v>
      </c>
      <c r="V2010" s="7">
        <f t="shared" si="338"/>
        <v>285.89999999999998</v>
      </c>
      <c r="W2010" s="7">
        <f t="shared" si="339"/>
        <v>2143.61</v>
      </c>
      <c r="X2010" s="18">
        <f t="shared" si="340"/>
        <v>151777.40000000002</v>
      </c>
      <c r="Y2010" s="2"/>
      <c r="Z2010" s="2"/>
      <c r="AA2010" s="2"/>
      <c r="AB2010" s="2"/>
      <c r="AC2010" s="2"/>
      <c r="AD2010" s="2"/>
      <c r="AE2010" s="2"/>
      <c r="AF2010" s="2"/>
      <c r="AG2010" s="2"/>
      <c r="AH2010" s="2"/>
      <c r="AI2010" s="2"/>
      <c r="AJ2010" s="2"/>
      <c r="AK2010" s="2"/>
      <c r="AL2010" s="2"/>
      <c r="AM2010" s="2"/>
      <c r="AN2010" s="2"/>
      <c r="AO2010" s="2"/>
      <c r="AP2010" s="2"/>
      <c r="AQ2010" s="2"/>
      <c r="AR2010" s="2"/>
      <c r="AS2010" s="2"/>
      <c r="AT2010" s="2"/>
      <c r="AU2010" s="2"/>
      <c r="AV2010" s="2"/>
      <c r="AW2010" s="2"/>
      <c r="AX2010" s="2"/>
      <c r="AY2010" s="2"/>
      <c r="AZ2010" s="2"/>
      <c r="BA2010" s="2"/>
      <c r="BB2010" s="2"/>
      <c r="BC2010" s="2"/>
      <c r="BD2010" s="2"/>
      <c r="BE2010" s="2"/>
      <c r="BF2010" s="2"/>
      <c r="BG2010" s="2"/>
      <c r="BH2010" s="2"/>
      <c r="BI2010" s="2"/>
      <c r="BJ2010" s="2"/>
      <c r="BK2010" s="2"/>
      <c r="BL2010" s="2"/>
      <c r="BM2010" s="2"/>
      <c r="BN2010" s="2"/>
      <c r="BO2010" s="2"/>
      <c r="BP2010" s="2"/>
      <c r="BQ2010" s="2"/>
      <c r="BR2010" s="2"/>
      <c r="BS2010" s="2"/>
      <c r="BT2010" s="2"/>
      <c r="BU2010" s="2"/>
      <c r="BV2010" s="2"/>
      <c r="BW2010" s="2"/>
      <c r="BX2010" s="2"/>
      <c r="BY2010" s="2"/>
      <c r="BZ2010" s="2"/>
      <c r="CA2010" s="2"/>
      <c r="CB2010" s="2"/>
      <c r="CC2010" s="2"/>
      <c r="CD2010" s="2"/>
      <c r="CE2010" s="2"/>
      <c r="CF2010" s="2"/>
      <c r="CG2010" s="2"/>
      <c r="CH2010" s="2"/>
      <c r="CI2010" s="2"/>
      <c r="CJ2010" s="2"/>
      <c r="CK2010" s="2"/>
      <c r="CL2010" s="2"/>
      <c r="CM2010" s="2"/>
      <c r="CN2010" s="2"/>
      <c r="CO2010" s="2"/>
      <c r="CP2010" s="2"/>
      <c r="CQ2010" s="2"/>
      <c r="CR2010" s="2"/>
      <c r="CS2010" s="2"/>
      <c r="CT2010" s="2"/>
      <c r="CU2010" s="2"/>
      <c r="CV2010" s="2"/>
      <c r="CW2010" s="2"/>
      <c r="CX2010" s="2"/>
      <c r="CY2010" s="2"/>
      <c r="CZ2010" s="2"/>
      <c r="DA2010" s="2"/>
      <c r="DB2010" s="2"/>
      <c r="DC2010" s="2"/>
      <c r="DD2010" s="2"/>
      <c r="DE2010" s="2"/>
      <c r="DF2010" s="2"/>
      <c r="DG2010" s="2"/>
      <c r="DH2010" s="2"/>
      <c r="DI2010" s="2"/>
      <c r="DJ2010" s="2"/>
      <c r="DK2010" s="2"/>
      <c r="DL2010" s="2"/>
      <c r="DM2010" s="2"/>
      <c r="DN2010" s="2"/>
      <c r="DO2010" s="2"/>
      <c r="DP2010" s="2"/>
      <c r="DQ2010" s="2"/>
      <c r="DR2010" s="2"/>
      <c r="DS2010" s="2"/>
      <c r="DT2010" s="2"/>
      <c r="DU2010" s="2"/>
      <c r="DV2010" s="2"/>
      <c r="DW2010" s="2"/>
      <c r="DX2010" s="2"/>
      <c r="DY2010" s="2"/>
      <c r="DZ2010" s="2"/>
      <c r="EA2010" s="2"/>
      <c r="EB2010" s="2"/>
      <c r="EC2010" s="2"/>
      <c r="ED2010" s="2"/>
      <c r="EE2010" s="2"/>
      <c r="EF2010" s="2"/>
      <c r="EG2010" s="2"/>
      <c r="EH2010" s="2"/>
      <c r="EI2010" s="2"/>
      <c r="EJ2010" s="2"/>
      <c r="EK2010" s="2"/>
      <c r="EL2010" s="2"/>
      <c r="EM2010" s="2"/>
      <c r="EN2010" s="2"/>
      <c r="EO2010" s="2"/>
      <c r="EP2010" s="2"/>
      <c r="EQ2010" s="2"/>
      <c r="ER2010" s="2"/>
      <c r="ES2010" s="2"/>
      <c r="ET2010" s="2"/>
      <c r="EU2010" s="2"/>
      <c r="EV2010" s="2"/>
      <c r="EW2010" s="2"/>
      <c r="EX2010" s="2"/>
      <c r="EY2010" s="2"/>
      <c r="EZ2010" s="2"/>
      <c r="FA2010" s="2"/>
      <c r="FB2010" s="2"/>
      <c r="FC2010" s="2"/>
    </row>
    <row r="2011" spans="1:159" s="4" customFormat="1">
      <c r="A2011" s="50" t="s">
        <v>2301</v>
      </c>
      <c r="B2011" s="59" t="s">
        <v>2788</v>
      </c>
      <c r="C2011" s="60">
        <v>5697</v>
      </c>
      <c r="D2011" s="59" t="s">
        <v>3021</v>
      </c>
      <c r="E2011" s="78" t="str">
        <f>IFERROR(VLOOKUP($C2011,'2025-26 School Level AAFTE'!$C$2:$L$2349,9,FALSE), "No")</f>
        <v>No</v>
      </c>
      <c r="F2011" s="67">
        <f>IFERROR(VLOOKUP($C2011,'2025-26 School Level AAFTE'!$C$2:$J$2349,8,FALSE), 0)</f>
        <v>533.28</v>
      </c>
      <c r="G2011" s="69">
        <f>IFERROR(IF(E2011= "yes",VLOOKUP(C2011,Summary!$B:$I,6,0),0),0)</f>
        <v>0</v>
      </c>
      <c r="H2011" s="68">
        <f t="shared" si="331"/>
        <v>0</v>
      </c>
      <c r="I2011" s="110">
        <f>VLOOKUP($A2011,'2026-27 Salary &amp; Benefits'!$A:$I,3,FALSE)</f>
        <v>1.1200000000000001</v>
      </c>
      <c r="J2011" s="110">
        <f>VLOOKUP($A2011,'2026-27 Salary &amp; Benefits'!$A:$I,4,FALSE)</f>
        <v>1.1200000000000001</v>
      </c>
      <c r="K2011" s="101">
        <f t="shared" si="332"/>
        <v>0</v>
      </c>
      <c r="L2011" s="100">
        <f t="shared" si="333"/>
        <v>0</v>
      </c>
      <c r="M2011" s="102">
        <f>'2026-27 Salary &amp; Benefits'!$E$6</f>
        <v>78209</v>
      </c>
      <c r="N2011" s="102">
        <f>'2026-27 Salary &amp; Benefits'!$F$6</f>
        <v>82248</v>
      </c>
      <c r="O2011" s="7">
        <f t="shared" si="334"/>
        <v>0</v>
      </c>
      <c r="P2011" s="7">
        <f t="shared" si="335"/>
        <v>0</v>
      </c>
      <c r="Q2011" s="7">
        <f>'2026-27 Salary &amp; Benefits'!G$6</f>
        <v>16817.759999999998</v>
      </c>
      <c r="R2011" s="103">
        <f>'2026-27 Salary &amp; Benefits'!H$6</f>
        <v>0.16020000000000001</v>
      </c>
      <c r="S2011" s="103">
        <f>'2026-27 Salary &amp; Benefits'!I$6</f>
        <v>0.15390000000000001</v>
      </c>
      <c r="T2011" s="7">
        <f t="shared" si="336"/>
        <v>0</v>
      </c>
      <c r="U2011" s="7">
        <f t="shared" si="337"/>
        <v>0</v>
      </c>
      <c r="V2011" s="7">
        <f t="shared" si="338"/>
        <v>0</v>
      </c>
      <c r="W2011" s="7">
        <f t="shared" si="339"/>
        <v>0</v>
      </c>
      <c r="X2011" s="18">
        <f t="shared" si="340"/>
        <v>0</v>
      </c>
      <c r="Y2011" s="2"/>
      <c r="Z2011" s="2"/>
      <c r="AA2011" s="2"/>
      <c r="AB2011" s="2"/>
      <c r="AC2011" s="2"/>
      <c r="AD2011" s="2"/>
      <c r="AE2011" s="2"/>
      <c r="AF2011" s="2"/>
      <c r="AG2011" s="2"/>
      <c r="AH2011" s="2"/>
      <c r="AI2011" s="2"/>
      <c r="AJ2011" s="2"/>
      <c r="AK2011" s="2"/>
      <c r="AL2011" s="2"/>
      <c r="AM2011" s="2"/>
      <c r="AN2011" s="2"/>
      <c r="AO2011" s="2"/>
      <c r="AP2011" s="2"/>
      <c r="AQ2011" s="2"/>
      <c r="AR2011" s="2"/>
      <c r="AS2011" s="2"/>
      <c r="AT2011" s="2"/>
      <c r="AU2011" s="2"/>
      <c r="AV2011" s="2"/>
      <c r="AW2011" s="2"/>
      <c r="AX2011" s="2"/>
      <c r="AY2011" s="2"/>
      <c r="AZ2011" s="2"/>
      <c r="BA2011" s="2"/>
      <c r="BB2011" s="2"/>
      <c r="BC2011" s="2"/>
      <c r="BD2011" s="2"/>
      <c r="BE2011" s="2"/>
      <c r="BF2011" s="2"/>
      <c r="BG2011" s="2"/>
      <c r="BH2011" s="2"/>
      <c r="BI2011" s="2"/>
      <c r="BJ2011" s="2"/>
      <c r="BK2011" s="2"/>
      <c r="BL2011" s="2"/>
      <c r="BM2011" s="2"/>
      <c r="BN2011" s="2"/>
      <c r="BO2011" s="2"/>
      <c r="BP2011" s="2"/>
      <c r="BQ2011" s="2"/>
      <c r="BR2011" s="2"/>
      <c r="BS2011" s="2"/>
      <c r="BT2011" s="2"/>
      <c r="BU2011" s="2"/>
      <c r="BV2011" s="2"/>
      <c r="BW2011" s="2"/>
      <c r="BX2011" s="2"/>
      <c r="BY2011" s="2"/>
      <c r="BZ2011" s="2"/>
      <c r="CA2011" s="2"/>
      <c r="CB2011" s="2"/>
      <c r="CC2011" s="2"/>
      <c r="CD2011" s="2"/>
      <c r="CE2011" s="2"/>
      <c r="CF2011" s="2"/>
      <c r="CG2011" s="2"/>
      <c r="CH2011" s="2"/>
      <c r="CI2011" s="2"/>
      <c r="CJ2011" s="2"/>
      <c r="CK2011" s="2"/>
      <c r="CL2011" s="2"/>
      <c r="CM2011" s="2"/>
      <c r="CN2011" s="2"/>
      <c r="CO2011" s="2"/>
      <c r="CP2011" s="2"/>
      <c r="CQ2011" s="2"/>
      <c r="CR2011" s="2"/>
      <c r="CS2011" s="2"/>
      <c r="CT2011" s="2"/>
      <c r="CU2011" s="2"/>
      <c r="CV2011" s="2"/>
      <c r="CW2011" s="2"/>
      <c r="CX2011" s="2"/>
      <c r="CY2011" s="2"/>
      <c r="CZ2011" s="2"/>
      <c r="DA2011" s="2"/>
      <c r="DB2011" s="2"/>
      <c r="DC2011" s="2"/>
      <c r="DD2011" s="2"/>
      <c r="DE2011" s="2"/>
      <c r="DF2011" s="2"/>
      <c r="DG2011" s="2"/>
      <c r="DH2011" s="2"/>
      <c r="DI2011" s="2"/>
      <c r="DJ2011" s="2"/>
      <c r="DK2011" s="2"/>
      <c r="DL2011" s="2"/>
      <c r="DM2011" s="2"/>
      <c r="DN2011" s="2"/>
      <c r="DO2011" s="2"/>
      <c r="DP2011" s="2"/>
      <c r="DQ2011" s="2"/>
      <c r="DR2011" s="2"/>
      <c r="DS2011" s="2"/>
      <c r="DT2011" s="2"/>
      <c r="DU2011" s="2"/>
      <c r="DV2011" s="2"/>
      <c r="DW2011" s="2"/>
      <c r="DX2011" s="2"/>
      <c r="DY2011" s="2"/>
      <c r="DZ2011" s="2"/>
      <c r="EA2011" s="2"/>
      <c r="EB2011" s="2"/>
      <c r="EC2011" s="2"/>
      <c r="ED2011" s="2"/>
      <c r="EE2011" s="2"/>
      <c r="EF2011" s="2"/>
      <c r="EG2011" s="2"/>
      <c r="EH2011" s="2"/>
      <c r="EI2011" s="2"/>
      <c r="EJ2011" s="2"/>
      <c r="EK2011" s="2"/>
      <c r="EL2011" s="2"/>
      <c r="EM2011" s="2"/>
      <c r="EN2011" s="2"/>
      <c r="EO2011" s="2"/>
      <c r="EP2011" s="2"/>
      <c r="EQ2011" s="2"/>
      <c r="ER2011" s="2"/>
      <c r="ES2011" s="2"/>
      <c r="ET2011" s="2"/>
      <c r="EU2011" s="2"/>
      <c r="EV2011" s="2"/>
      <c r="EW2011" s="2"/>
      <c r="EX2011" s="2"/>
      <c r="EY2011" s="2"/>
      <c r="EZ2011" s="2"/>
      <c r="FA2011" s="2"/>
      <c r="FB2011" s="2"/>
      <c r="FC2011" s="2"/>
    </row>
    <row r="2012" spans="1:159" s="4" customFormat="1">
      <c r="A2012" s="50" t="s">
        <v>2301</v>
      </c>
      <c r="B2012" s="59" t="s">
        <v>2788</v>
      </c>
      <c r="C2012" s="60">
        <v>5458</v>
      </c>
      <c r="D2012" s="59" t="s">
        <v>3139</v>
      </c>
      <c r="E2012" s="78" t="str">
        <f>IFERROR(VLOOKUP($C2012,'2025-26 School Level AAFTE'!$C$2:$L$2349,9,FALSE), "No")</f>
        <v>No</v>
      </c>
      <c r="F2012" s="67">
        <f>IFERROR(VLOOKUP($C2012,'2025-26 School Level AAFTE'!$C$2:$J$2349,8,FALSE), 0)</f>
        <v>357.29</v>
      </c>
      <c r="G2012" s="69">
        <f>IFERROR(IF(E2012= "yes",VLOOKUP(C2012,Summary!$B:$I,6,0),0),0)</f>
        <v>0</v>
      </c>
      <c r="H2012" s="68">
        <f t="shared" si="331"/>
        <v>0</v>
      </c>
      <c r="I2012" s="110">
        <f>VLOOKUP($A2012,'2026-27 Salary &amp; Benefits'!$A:$I,3,FALSE)</f>
        <v>1.1200000000000001</v>
      </c>
      <c r="J2012" s="110">
        <f>VLOOKUP($A2012,'2026-27 Salary &amp; Benefits'!$A:$I,4,FALSE)</f>
        <v>1.1200000000000001</v>
      </c>
      <c r="K2012" s="101">
        <f t="shared" si="332"/>
        <v>0</v>
      </c>
      <c r="L2012" s="100">
        <f t="shared" si="333"/>
        <v>0</v>
      </c>
      <c r="M2012" s="102">
        <f>'2026-27 Salary &amp; Benefits'!$E$6</f>
        <v>78209</v>
      </c>
      <c r="N2012" s="102">
        <f>'2026-27 Salary &amp; Benefits'!$F$6</f>
        <v>82248</v>
      </c>
      <c r="O2012" s="7">
        <f t="shared" si="334"/>
        <v>0</v>
      </c>
      <c r="P2012" s="7">
        <f t="shared" si="335"/>
        <v>0</v>
      </c>
      <c r="Q2012" s="7">
        <f>'2026-27 Salary &amp; Benefits'!G$6</f>
        <v>16817.759999999998</v>
      </c>
      <c r="R2012" s="103">
        <f>'2026-27 Salary &amp; Benefits'!H$6</f>
        <v>0.16020000000000001</v>
      </c>
      <c r="S2012" s="103">
        <f>'2026-27 Salary &amp; Benefits'!I$6</f>
        <v>0.15390000000000001</v>
      </c>
      <c r="T2012" s="7">
        <f t="shared" si="336"/>
        <v>0</v>
      </c>
      <c r="U2012" s="7">
        <f t="shared" si="337"/>
        <v>0</v>
      </c>
      <c r="V2012" s="7">
        <f t="shared" si="338"/>
        <v>0</v>
      </c>
      <c r="W2012" s="7">
        <f t="shared" si="339"/>
        <v>0</v>
      </c>
      <c r="X2012" s="18">
        <f t="shared" si="340"/>
        <v>0</v>
      </c>
      <c r="Y2012" s="2"/>
      <c r="Z2012" s="2"/>
      <c r="AA2012" s="2"/>
      <c r="AB2012" s="2"/>
      <c r="AC2012" s="2"/>
      <c r="AD2012" s="2"/>
      <c r="AE2012" s="2"/>
      <c r="AF2012" s="2"/>
      <c r="AG2012" s="2"/>
      <c r="AH2012" s="2"/>
      <c r="AI2012" s="2"/>
      <c r="AJ2012" s="2"/>
      <c r="AK2012" s="2"/>
      <c r="AL2012" s="2"/>
      <c r="AM2012" s="2"/>
      <c r="AN2012" s="2"/>
      <c r="AO2012" s="2"/>
      <c r="AP2012" s="2"/>
      <c r="AQ2012" s="2"/>
      <c r="AR2012" s="2"/>
      <c r="AS2012" s="2"/>
      <c r="AT2012" s="2"/>
      <c r="AU2012" s="2"/>
      <c r="AV2012" s="2"/>
      <c r="AW2012" s="2"/>
      <c r="AX2012" s="2"/>
      <c r="AY2012" s="2"/>
      <c r="AZ2012" s="2"/>
      <c r="BA2012" s="2"/>
      <c r="BB2012" s="2"/>
      <c r="BC2012" s="2"/>
      <c r="BD2012" s="2"/>
      <c r="BE2012" s="2"/>
      <c r="BF2012" s="2"/>
      <c r="BG2012" s="2"/>
      <c r="BH2012" s="2"/>
      <c r="BI2012" s="2"/>
      <c r="BJ2012" s="2"/>
      <c r="BK2012" s="2"/>
      <c r="BL2012" s="2"/>
      <c r="BM2012" s="2"/>
      <c r="BN2012" s="2"/>
      <c r="BO2012" s="2"/>
      <c r="BP2012" s="2"/>
      <c r="BQ2012" s="2"/>
      <c r="BR2012" s="2"/>
      <c r="BS2012" s="2"/>
      <c r="BT2012" s="2"/>
      <c r="BU2012" s="2"/>
      <c r="BV2012" s="2"/>
      <c r="BW2012" s="2"/>
      <c r="BX2012" s="2"/>
      <c r="BY2012" s="2"/>
      <c r="BZ2012" s="2"/>
      <c r="CA2012" s="2"/>
      <c r="CB2012" s="2"/>
      <c r="CC2012" s="2"/>
      <c r="CD2012" s="2"/>
      <c r="CE2012" s="2"/>
      <c r="CF2012" s="2"/>
      <c r="CG2012" s="2"/>
      <c r="CH2012" s="2"/>
      <c r="CI2012" s="2"/>
      <c r="CJ2012" s="2"/>
      <c r="CK2012" s="2"/>
      <c r="CL2012" s="2"/>
      <c r="CM2012" s="2"/>
      <c r="CN2012" s="2"/>
      <c r="CO2012" s="2"/>
      <c r="CP2012" s="2"/>
      <c r="CQ2012" s="2"/>
      <c r="CR2012" s="2"/>
      <c r="CS2012" s="2"/>
      <c r="CT2012" s="2"/>
      <c r="CU2012" s="2"/>
      <c r="CV2012" s="2"/>
      <c r="CW2012" s="2"/>
      <c r="CX2012" s="2"/>
      <c r="CY2012" s="2"/>
      <c r="CZ2012" s="2"/>
      <c r="DA2012" s="2"/>
      <c r="DB2012" s="2"/>
      <c r="DC2012" s="2"/>
      <c r="DD2012" s="2"/>
      <c r="DE2012" s="2"/>
      <c r="DF2012" s="2"/>
      <c r="DG2012" s="2"/>
      <c r="DH2012" s="2"/>
      <c r="DI2012" s="2"/>
      <c r="DJ2012" s="2"/>
      <c r="DK2012" s="2"/>
      <c r="DL2012" s="2"/>
      <c r="DM2012" s="2"/>
      <c r="DN2012" s="2"/>
      <c r="DO2012" s="2"/>
      <c r="DP2012" s="2"/>
      <c r="DQ2012" s="2"/>
      <c r="DR2012" s="2"/>
      <c r="DS2012" s="2"/>
      <c r="DT2012" s="2"/>
      <c r="DU2012" s="2"/>
      <c r="DV2012" s="2"/>
      <c r="DW2012" s="2"/>
      <c r="DX2012" s="2"/>
      <c r="DY2012" s="2"/>
      <c r="DZ2012" s="2"/>
      <c r="EA2012" s="2"/>
      <c r="EB2012" s="2"/>
      <c r="EC2012" s="2"/>
      <c r="ED2012" s="2"/>
      <c r="EE2012" s="2"/>
      <c r="EF2012" s="2"/>
      <c r="EG2012" s="2"/>
      <c r="EH2012" s="2"/>
      <c r="EI2012" s="2"/>
      <c r="EJ2012" s="2"/>
      <c r="EK2012" s="2"/>
      <c r="EL2012" s="2"/>
      <c r="EM2012" s="2"/>
      <c r="EN2012" s="2"/>
      <c r="EO2012" s="2"/>
      <c r="EP2012" s="2"/>
      <c r="EQ2012" s="2"/>
      <c r="ER2012" s="2"/>
      <c r="ES2012" s="2"/>
      <c r="ET2012" s="2"/>
      <c r="EU2012" s="2"/>
      <c r="EV2012" s="2"/>
      <c r="EW2012" s="2"/>
      <c r="EX2012" s="2"/>
      <c r="EY2012" s="2"/>
      <c r="EZ2012" s="2"/>
      <c r="FA2012" s="2"/>
      <c r="FB2012" s="2"/>
      <c r="FC2012" s="2"/>
    </row>
    <row r="2013" spans="1:159" s="4" customFormat="1">
      <c r="A2013" s="50" t="s">
        <v>2301</v>
      </c>
      <c r="B2013" s="59" t="s">
        <v>2788</v>
      </c>
      <c r="C2013" s="60">
        <v>2103</v>
      </c>
      <c r="D2013" s="59" t="s">
        <v>3140</v>
      </c>
      <c r="E2013" s="78" t="str">
        <f>IFERROR(VLOOKUP($C2013,'2025-26 School Level AAFTE'!$C$2:$L$2349,9,FALSE), "No")</f>
        <v>No</v>
      </c>
      <c r="F2013" s="67">
        <f>IFERROR(VLOOKUP($C2013,'2025-26 School Level AAFTE'!$C$2:$J$2349,8,FALSE), 0)</f>
        <v>344.9</v>
      </c>
      <c r="G2013" s="69">
        <f>IFERROR(IF(E2013= "yes",VLOOKUP(C2013,Summary!$B:$I,6,0),0),0)</f>
        <v>0</v>
      </c>
      <c r="H2013" s="68">
        <f t="shared" si="331"/>
        <v>0</v>
      </c>
      <c r="I2013" s="110">
        <f>VLOOKUP($A2013,'2026-27 Salary &amp; Benefits'!$A:$I,3,FALSE)</f>
        <v>1.1200000000000001</v>
      </c>
      <c r="J2013" s="110">
        <f>VLOOKUP($A2013,'2026-27 Salary &amp; Benefits'!$A:$I,4,FALSE)</f>
        <v>1.1200000000000001</v>
      </c>
      <c r="K2013" s="101">
        <f t="shared" si="332"/>
        <v>0</v>
      </c>
      <c r="L2013" s="100">
        <f t="shared" si="333"/>
        <v>0</v>
      </c>
      <c r="M2013" s="102">
        <f>'2026-27 Salary &amp; Benefits'!$E$6</f>
        <v>78209</v>
      </c>
      <c r="N2013" s="102">
        <f>'2026-27 Salary &amp; Benefits'!$F$6</f>
        <v>82248</v>
      </c>
      <c r="O2013" s="7">
        <f t="shared" si="334"/>
        <v>0</v>
      </c>
      <c r="P2013" s="7">
        <f t="shared" si="335"/>
        <v>0</v>
      </c>
      <c r="Q2013" s="7">
        <f>'2026-27 Salary &amp; Benefits'!G$6</f>
        <v>16817.759999999998</v>
      </c>
      <c r="R2013" s="103">
        <f>'2026-27 Salary &amp; Benefits'!H$6</f>
        <v>0.16020000000000001</v>
      </c>
      <c r="S2013" s="103">
        <f>'2026-27 Salary &amp; Benefits'!I$6</f>
        <v>0.15390000000000001</v>
      </c>
      <c r="T2013" s="7">
        <f t="shared" si="336"/>
        <v>0</v>
      </c>
      <c r="U2013" s="7">
        <f t="shared" si="337"/>
        <v>0</v>
      </c>
      <c r="V2013" s="7">
        <f t="shared" si="338"/>
        <v>0</v>
      </c>
      <c r="W2013" s="7">
        <f t="shared" si="339"/>
        <v>0</v>
      </c>
      <c r="X2013" s="18">
        <f t="shared" si="340"/>
        <v>0</v>
      </c>
      <c r="Y2013" s="2"/>
      <c r="Z2013" s="2"/>
      <c r="AA2013" s="2"/>
      <c r="AB2013" s="2"/>
      <c r="AC2013" s="2"/>
      <c r="AD2013" s="2"/>
      <c r="AE2013" s="2"/>
      <c r="AF2013" s="2"/>
      <c r="AG2013" s="2"/>
      <c r="AH2013" s="2"/>
      <c r="AI2013" s="2"/>
      <c r="AJ2013" s="2"/>
      <c r="AK2013" s="2"/>
      <c r="AL2013" s="2"/>
      <c r="AM2013" s="2"/>
      <c r="AN2013" s="2"/>
      <c r="AO2013" s="2"/>
      <c r="AP2013" s="2"/>
      <c r="AQ2013" s="2"/>
      <c r="AR2013" s="2"/>
      <c r="AS2013" s="2"/>
      <c r="AT2013" s="2"/>
      <c r="AU2013" s="2"/>
      <c r="AV2013" s="2"/>
      <c r="AW2013" s="2"/>
      <c r="AX2013" s="2"/>
      <c r="AY2013" s="2"/>
      <c r="AZ2013" s="2"/>
      <c r="BA2013" s="2"/>
      <c r="BB2013" s="2"/>
      <c r="BC2013" s="2"/>
      <c r="BD2013" s="2"/>
      <c r="BE2013" s="2"/>
      <c r="BF2013" s="2"/>
      <c r="BG2013" s="2"/>
      <c r="BH2013" s="2"/>
      <c r="BI2013" s="2"/>
      <c r="BJ2013" s="2"/>
      <c r="BK2013" s="2"/>
      <c r="BL2013" s="2"/>
      <c r="BM2013" s="2"/>
      <c r="BN2013" s="2"/>
      <c r="BO2013" s="2"/>
      <c r="BP2013" s="2"/>
      <c r="BQ2013" s="2"/>
      <c r="BR2013" s="2"/>
      <c r="BS2013" s="2"/>
      <c r="BT2013" s="2"/>
      <c r="BU2013" s="2"/>
      <c r="BV2013" s="2"/>
      <c r="BW2013" s="2"/>
      <c r="BX2013" s="2"/>
      <c r="BY2013" s="2"/>
      <c r="BZ2013" s="2"/>
      <c r="CA2013" s="2"/>
      <c r="CB2013" s="2"/>
      <c r="CC2013" s="2"/>
      <c r="CD2013" s="2"/>
      <c r="CE2013" s="2"/>
      <c r="CF2013" s="2"/>
      <c r="CG2013" s="2"/>
      <c r="CH2013" s="2"/>
      <c r="CI2013" s="2"/>
      <c r="CJ2013" s="2"/>
      <c r="CK2013" s="2"/>
      <c r="CL2013" s="2"/>
      <c r="CM2013" s="2"/>
      <c r="CN2013" s="2"/>
      <c r="CO2013" s="2"/>
      <c r="CP2013" s="2"/>
      <c r="CQ2013" s="2"/>
      <c r="CR2013" s="2"/>
      <c r="CS2013" s="2"/>
      <c r="CT2013" s="2"/>
      <c r="CU2013" s="2"/>
      <c r="CV2013" s="2"/>
      <c r="CW2013" s="2"/>
      <c r="CX2013" s="2"/>
      <c r="CY2013" s="2"/>
      <c r="CZ2013" s="2"/>
      <c r="DA2013" s="2"/>
      <c r="DB2013" s="2"/>
      <c r="DC2013" s="2"/>
      <c r="DD2013" s="2"/>
      <c r="DE2013" s="2"/>
      <c r="DF2013" s="2"/>
      <c r="DG2013" s="2"/>
      <c r="DH2013" s="2"/>
      <c r="DI2013" s="2"/>
      <c r="DJ2013" s="2"/>
      <c r="DK2013" s="2"/>
      <c r="DL2013" s="2"/>
      <c r="DM2013" s="2"/>
      <c r="DN2013" s="2"/>
      <c r="DO2013" s="2"/>
      <c r="DP2013" s="2"/>
      <c r="DQ2013" s="2"/>
      <c r="DR2013" s="2"/>
      <c r="DS2013" s="2"/>
      <c r="DT2013" s="2"/>
      <c r="DU2013" s="2"/>
      <c r="DV2013" s="2"/>
      <c r="DW2013" s="2"/>
      <c r="DX2013" s="2"/>
      <c r="DY2013" s="2"/>
      <c r="DZ2013" s="2"/>
      <c r="EA2013" s="2"/>
      <c r="EB2013" s="2"/>
      <c r="EC2013" s="2"/>
      <c r="ED2013" s="2"/>
      <c r="EE2013" s="2"/>
      <c r="EF2013" s="2"/>
      <c r="EG2013" s="2"/>
      <c r="EH2013" s="2"/>
      <c r="EI2013" s="2"/>
      <c r="EJ2013" s="2"/>
      <c r="EK2013" s="2"/>
      <c r="EL2013" s="2"/>
      <c r="EM2013" s="2"/>
      <c r="EN2013" s="2"/>
      <c r="EO2013" s="2"/>
      <c r="EP2013" s="2"/>
      <c r="EQ2013" s="2"/>
      <c r="ER2013" s="2"/>
      <c r="ES2013" s="2"/>
      <c r="ET2013" s="2"/>
      <c r="EU2013" s="2"/>
      <c r="EV2013" s="2"/>
      <c r="EW2013" s="2"/>
      <c r="EX2013" s="2"/>
      <c r="EY2013" s="2"/>
      <c r="EZ2013" s="2"/>
      <c r="FA2013" s="2"/>
      <c r="FB2013" s="2"/>
      <c r="FC2013" s="2"/>
    </row>
    <row r="2014" spans="1:159" s="4" customFormat="1">
      <c r="A2014" s="50" t="s">
        <v>2301</v>
      </c>
      <c r="B2014" s="59" t="s">
        <v>2788</v>
      </c>
      <c r="C2014" s="60">
        <v>2036</v>
      </c>
      <c r="D2014" s="59" t="s">
        <v>3141</v>
      </c>
      <c r="E2014" s="78" t="str">
        <f>IFERROR(VLOOKUP($C2014,'2025-26 School Level AAFTE'!$C$2:$L$2349,9,FALSE), "No")</f>
        <v>Yes</v>
      </c>
      <c r="F2014" s="67">
        <f>IFERROR(VLOOKUP($C2014,'2025-26 School Level AAFTE'!$C$2:$J$2349,8,FALSE), 0)</f>
        <v>276.32</v>
      </c>
      <c r="G2014" s="69">
        <f>IFERROR(IF(E2014= "yes",VLOOKUP(C2014,Summary!$B:$I,6,0),0),0)</f>
        <v>0</v>
      </c>
      <c r="H2014" s="68">
        <f t="shared" ref="H2014:H2077" si="341">IF(E2014= "yes", F2014,0)</f>
        <v>276.32</v>
      </c>
      <c r="I2014" s="110">
        <f>VLOOKUP($A2014,'2026-27 Salary &amp; Benefits'!$A:$I,3,FALSE)</f>
        <v>1.1200000000000001</v>
      </c>
      <c r="J2014" s="110">
        <f>VLOOKUP($A2014,'2026-27 Salary &amp; Benefits'!$A:$I,4,FALSE)</f>
        <v>1.1200000000000001</v>
      </c>
      <c r="K2014" s="101">
        <f t="shared" ref="K2014:K2077" si="342">IF(G2014&gt;0,G2014,H2014)</f>
        <v>276.32</v>
      </c>
      <c r="L2014" s="100">
        <f t="shared" ref="L2014:L2077" si="343">ROUND((($K2014*1.1*36)/15)/900,3)</f>
        <v>0.81100000000000005</v>
      </c>
      <c r="M2014" s="102">
        <f>'2026-27 Salary &amp; Benefits'!$E$6</f>
        <v>78209</v>
      </c>
      <c r="N2014" s="102">
        <f>'2026-27 Salary &amp; Benefits'!$F$6</f>
        <v>82248</v>
      </c>
      <c r="O2014" s="7">
        <f t="shared" ref="O2014:O2077" si="344">ROUND($I2014*$M2014*$L2014,2)</f>
        <v>71038.8</v>
      </c>
      <c r="P2014" s="7">
        <f t="shared" ref="P2014:P2077" si="345">ROUND($J2014*$N2014*$L2014,2)-O2014</f>
        <v>3668.6999999999971</v>
      </c>
      <c r="Q2014" s="7">
        <f>'2026-27 Salary &amp; Benefits'!G$6</f>
        <v>16817.759999999998</v>
      </c>
      <c r="R2014" s="103">
        <f>'2026-27 Salary &amp; Benefits'!H$6</f>
        <v>0.16020000000000001</v>
      </c>
      <c r="S2014" s="103">
        <f>'2026-27 Salary &amp; Benefits'!I$6</f>
        <v>0.15390000000000001</v>
      </c>
      <c r="T2014" s="7">
        <f t="shared" ref="T2014:T2077" si="346">ROUND(O2014*R2014+P2014*S2014+L2014*Q2014,2)</f>
        <v>25584.23</v>
      </c>
      <c r="U2014" s="7">
        <f t="shared" ref="U2014:U2077" si="347">ROUND((($N2014*$J2014*$L2014)/180)*3,2)</f>
        <v>1245.1300000000001</v>
      </c>
      <c r="V2014" s="7">
        <f t="shared" ref="V2014:V2077" si="348">ROUND(U2014*S2014,2)</f>
        <v>191.63</v>
      </c>
      <c r="W2014" s="7">
        <f t="shared" ref="W2014:W2077" si="349">SUM(U2014:V2014)</f>
        <v>1436.7600000000002</v>
      </c>
      <c r="X2014" s="18">
        <f t="shared" ref="X2014:X2077" si="350">SUM(T2014,O2014:P2014,W2014)</f>
        <v>101728.48999999999</v>
      </c>
      <c r="Y2014" s="2"/>
      <c r="Z2014" s="2"/>
      <c r="AA2014" s="2"/>
      <c r="AB2014" s="2"/>
      <c r="AC2014" s="2"/>
      <c r="AD2014" s="2"/>
      <c r="AE2014" s="2"/>
      <c r="AF2014" s="2"/>
      <c r="AG2014" s="2"/>
      <c r="AH2014" s="2"/>
      <c r="AI2014" s="2"/>
      <c r="AJ2014" s="2"/>
      <c r="AK2014" s="2"/>
      <c r="AL2014" s="2"/>
      <c r="AM2014" s="2"/>
      <c r="AN2014" s="2"/>
      <c r="AO2014" s="2"/>
      <c r="AP2014" s="2"/>
      <c r="AQ2014" s="2"/>
      <c r="AR2014" s="2"/>
      <c r="AS2014" s="2"/>
      <c r="AT2014" s="2"/>
      <c r="AU2014" s="2"/>
      <c r="AV2014" s="2"/>
      <c r="AW2014" s="2"/>
      <c r="AX2014" s="2"/>
      <c r="AY2014" s="2"/>
      <c r="AZ2014" s="2"/>
      <c r="BA2014" s="2"/>
      <c r="BB2014" s="2"/>
      <c r="BC2014" s="2"/>
      <c r="BD2014" s="2"/>
      <c r="BE2014" s="2"/>
      <c r="BF2014" s="2"/>
      <c r="BG2014" s="2"/>
      <c r="BH2014" s="2"/>
      <c r="BI2014" s="2"/>
      <c r="BJ2014" s="2"/>
      <c r="BK2014" s="2"/>
      <c r="BL2014" s="2"/>
      <c r="BM2014" s="2"/>
      <c r="BN2014" s="2"/>
      <c r="BO2014" s="2"/>
      <c r="BP2014" s="2"/>
      <c r="BQ2014" s="2"/>
      <c r="BR2014" s="2"/>
      <c r="BS2014" s="2"/>
      <c r="BT2014" s="2"/>
      <c r="BU2014" s="2"/>
      <c r="BV2014" s="2"/>
      <c r="BW2014" s="2"/>
      <c r="BX2014" s="2"/>
      <c r="BY2014" s="2"/>
      <c r="BZ2014" s="2"/>
      <c r="CA2014" s="2"/>
      <c r="CB2014" s="2"/>
      <c r="CC2014" s="2"/>
      <c r="CD2014" s="2"/>
      <c r="CE2014" s="2"/>
      <c r="CF2014" s="2"/>
      <c r="CG2014" s="2"/>
      <c r="CH2014" s="2"/>
      <c r="CI2014" s="2"/>
      <c r="CJ2014" s="2"/>
      <c r="CK2014" s="2"/>
      <c r="CL2014" s="2"/>
      <c r="CM2014" s="2"/>
      <c r="CN2014" s="2"/>
      <c r="CO2014" s="2"/>
      <c r="CP2014" s="2"/>
      <c r="CQ2014" s="2"/>
      <c r="CR2014" s="2"/>
      <c r="CS2014" s="2"/>
      <c r="CT2014" s="2"/>
      <c r="CU2014" s="2"/>
      <c r="CV2014" s="2"/>
      <c r="CW2014" s="2"/>
      <c r="CX2014" s="2"/>
      <c r="CY2014" s="2"/>
      <c r="CZ2014" s="2"/>
      <c r="DA2014" s="2"/>
      <c r="DB2014" s="2"/>
      <c r="DC2014" s="2"/>
      <c r="DD2014" s="2"/>
      <c r="DE2014" s="2"/>
      <c r="DF2014" s="2"/>
      <c r="DG2014" s="2"/>
      <c r="DH2014" s="2"/>
      <c r="DI2014" s="2"/>
      <c r="DJ2014" s="2"/>
      <c r="DK2014" s="2"/>
      <c r="DL2014" s="2"/>
      <c r="DM2014" s="2"/>
      <c r="DN2014" s="2"/>
      <c r="DO2014" s="2"/>
      <c r="DP2014" s="2"/>
      <c r="DQ2014" s="2"/>
      <c r="DR2014" s="2"/>
      <c r="DS2014" s="2"/>
      <c r="DT2014" s="2"/>
      <c r="DU2014" s="2"/>
      <c r="DV2014" s="2"/>
      <c r="DW2014" s="2"/>
      <c r="DX2014" s="2"/>
      <c r="DY2014" s="2"/>
      <c r="DZ2014" s="2"/>
      <c r="EA2014" s="2"/>
      <c r="EB2014" s="2"/>
      <c r="EC2014" s="2"/>
      <c r="ED2014" s="2"/>
      <c r="EE2014" s="2"/>
      <c r="EF2014" s="2"/>
      <c r="EG2014" s="2"/>
      <c r="EH2014" s="2"/>
      <c r="EI2014" s="2"/>
      <c r="EJ2014" s="2"/>
      <c r="EK2014" s="2"/>
      <c r="EL2014" s="2"/>
      <c r="EM2014" s="2"/>
      <c r="EN2014" s="2"/>
      <c r="EO2014" s="2"/>
      <c r="EP2014" s="2"/>
      <c r="EQ2014" s="2"/>
      <c r="ER2014" s="2"/>
      <c r="ES2014" s="2"/>
      <c r="ET2014" s="2"/>
      <c r="EU2014" s="2"/>
      <c r="EV2014" s="2"/>
      <c r="EW2014" s="2"/>
      <c r="EX2014" s="2"/>
      <c r="EY2014" s="2"/>
      <c r="EZ2014" s="2"/>
      <c r="FA2014" s="2"/>
      <c r="FB2014" s="2"/>
      <c r="FC2014" s="2"/>
    </row>
    <row r="2015" spans="1:159" s="4" customFormat="1">
      <c r="A2015" s="50" t="s">
        <v>2301</v>
      </c>
      <c r="B2015" s="59" t="s">
        <v>2788</v>
      </c>
      <c r="C2015" s="60">
        <v>2215</v>
      </c>
      <c r="D2015" s="59" t="s">
        <v>138</v>
      </c>
      <c r="E2015" s="78" t="str">
        <f>IFERROR(VLOOKUP($C2015,'2025-26 School Level AAFTE'!$C$2:$L$2349,9,FALSE), "No")</f>
        <v>Yes</v>
      </c>
      <c r="F2015" s="67">
        <f>IFERROR(VLOOKUP($C2015,'2025-26 School Level AAFTE'!$C$2:$J$2349,8,FALSE), 0)</f>
        <v>1449.01</v>
      </c>
      <c r="G2015" s="69">
        <f>IFERROR(IF(E2015= "yes",VLOOKUP(C2015,Summary!$B:$I,6,0),0),0)</f>
        <v>0</v>
      </c>
      <c r="H2015" s="68">
        <f t="shared" si="341"/>
        <v>1449.01</v>
      </c>
      <c r="I2015" s="110">
        <f>VLOOKUP($A2015,'2026-27 Salary &amp; Benefits'!$A:$I,3,FALSE)</f>
        <v>1.1200000000000001</v>
      </c>
      <c r="J2015" s="110">
        <f>VLOOKUP($A2015,'2026-27 Salary &amp; Benefits'!$A:$I,4,FALSE)</f>
        <v>1.1200000000000001</v>
      </c>
      <c r="K2015" s="101">
        <f t="shared" si="342"/>
        <v>1449.01</v>
      </c>
      <c r="L2015" s="100">
        <f t="shared" si="343"/>
        <v>4.25</v>
      </c>
      <c r="M2015" s="102">
        <f>'2026-27 Salary &amp; Benefits'!$E$6</f>
        <v>78209</v>
      </c>
      <c r="N2015" s="102">
        <f>'2026-27 Salary &amp; Benefits'!$F$6</f>
        <v>82248</v>
      </c>
      <c r="O2015" s="7">
        <f t="shared" si="344"/>
        <v>372274.84</v>
      </c>
      <c r="P2015" s="7">
        <f t="shared" si="345"/>
        <v>19225.639999999956</v>
      </c>
      <c r="Q2015" s="7">
        <f>'2026-27 Salary &amp; Benefits'!G$6</f>
        <v>16817.759999999998</v>
      </c>
      <c r="R2015" s="103">
        <f>'2026-27 Salary &amp; Benefits'!H$6</f>
        <v>0.16020000000000001</v>
      </c>
      <c r="S2015" s="103">
        <f>'2026-27 Salary &amp; Benefits'!I$6</f>
        <v>0.15390000000000001</v>
      </c>
      <c r="T2015" s="7">
        <f t="shared" si="346"/>
        <v>134072.74</v>
      </c>
      <c r="U2015" s="7">
        <f t="shared" si="347"/>
        <v>6525.01</v>
      </c>
      <c r="V2015" s="7">
        <f t="shared" si="348"/>
        <v>1004.2</v>
      </c>
      <c r="W2015" s="7">
        <f t="shared" si="349"/>
        <v>7529.21</v>
      </c>
      <c r="X2015" s="18">
        <f t="shared" si="350"/>
        <v>533102.42999999993</v>
      </c>
      <c r="Y2015" s="2"/>
      <c r="Z2015" s="2"/>
      <c r="AA2015" s="2"/>
      <c r="AB2015" s="2"/>
      <c r="AC2015" s="2"/>
      <c r="AD2015" s="2"/>
      <c r="AE2015" s="2"/>
      <c r="AF2015" s="2"/>
      <c r="AG2015" s="2"/>
      <c r="AH2015" s="2"/>
      <c r="AI2015" s="2"/>
      <c r="AJ2015" s="2"/>
      <c r="AK2015" s="2"/>
      <c r="AL2015" s="2"/>
      <c r="AM2015" s="2"/>
      <c r="AN2015" s="2"/>
      <c r="AO2015" s="2"/>
      <c r="AP2015" s="2"/>
      <c r="AQ2015" s="2"/>
      <c r="AR2015" s="2"/>
      <c r="AS2015" s="2"/>
      <c r="AT2015" s="2"/>
      <c r="AU2015" s="2"/>
      <c r="AV2015" s="2"/>
      <c r="AW2015" s="2"/>
      <c r="AX2015" s="2"/>
      <c r="AY2015" s="2"/>
      <c r="AZ2015" s="2"/>
      <c r="BA2015" s="2"/>
      <c r="BB2015" s="2"/>
      <c r="BC2015" s="2"/>
      <c r="BD2015" s="2"/>
      <c r="BE2015" s="2"/>
      <c r="BF2015" s="2"/>
      <c r="BG2015" s="2"/>
      <c r="BH2015" s="2"/>
      <c r="BI2015" s="2"/>
      <c r="BJ2015" s="2"/>
      <c r="BK2015" s="2"/>
      <c r="BL2015" s="2"/>
      <c r="BM2015" s="2"/>
      <c r="BN2015" s="2"/>
      <c r="BO2015" s="2"/>
      <c r="BP2015" s="2"/>
      <c r="BQ2015" s="2"/>
      <c r="BR2015" s="2"/>
      <c r="BS2015" s="2"/>
      <c r="BT2015" s="2"/>
      <c r="BU2015" s="2"/>
      <c r="BV2015" s="2"/>
      <c r="BW2015" s="2"/>
      <c r="BX2015" s="2"/>
      <c r="BY2015" s="2"/>
      <c r="BZ2015" s="2"/>
      <c r="CA2015" s="2"/>
      <c r="CB2015" s="2"/>
      <c r="CC2015" s="2"/>
      <c r="CD2015" s="2"/>
      <c r="CE2015" s="2"/>
      <c r="CF2015" s="2"/>
      <c r="CG2015" s="2"/>
      <c r="CH2015" s="2"/>
      <c r="CI2015" s="2"/>
      <c r="CJ2015" s="2"/>
      <c r="CK2015" s="2"/>
      <c r="CL2015" s="2"/>
      <c r="CM2015" s="2"/>
      <c r="CN2015" s="2"/>
      <c r="CO2015" s="2"/>
      <c r="CP2015" s="2"/>
      <c r="CQ2015" s="2"/>
      <c r="CR2015" s="2"/>
      <c r="CS2015" s="2"/>
      <c r="CT2015" s="2"/>
      <c r="CU2015" s="2"/>
      <c r="CV2015" s="2"/>
      <c r="CW2015" s="2"/>
      <c r="CX2015" s="2"/>
      <c r="CY2015" s="2"/>
      <c r="CZ2015" s="2"/>
      <c r="DA2015" s="2"/>
      <c r="DB2015" s="2"/>
      <c r="DC2015" s="2"/>
      <c r="DD2015" s="2"/>
      <c r="DE2015" s="2"/>
      <c r="DF2015" s="2"/>
      <c r="DG2015" s="2"/>
      <c r="DH2015" s="2"/>
      <c r="DI2015" s="2"/>
      <c r="DJ2015" s="2"/>
      <c r="DK2015" s="2"/>
      <c r="DL2015" s="2"/>
      <c r="DM2015" s="2"/>
      <c r="DN2015" s="2"/>
      <c r="DO2015" s="2"/>
      <c r="DP2015" s="2"/>
      <c r="DQ2015" s="2"/>
      <c r="DR2015" s="2"/>
      <c r="DS2015" s="2"/>
      <c r="DT2015" s="2"/>
      <c r="DU2015" s="2"/>
      <c r="DV2015" s="2"/>
      <c r="DW2015" s="2"/>
      <c r="DX2015" s="2"/>
      <c r="DY2015" s="2"/>
      <c r="DZ2015" s="2"/>
      <c r="EA2015" s="2"/>
      <c r="EB2015" s="2"/>
      <c r="EC2015" s="2"/>
      <c r="ED2015" s="2"/>
      <c r="EE2015" s="2"/>
      <c r="EF2015" s="2"/>
      <c r="EG2015" s="2"/>
      <c r="EH2015" s="2"/>
      <c r="EI2015" s="2"/>
      <c r="EJ2015" s="2"/>
      <c r="EK2015" s="2"/>
      <c r="EL2015" s="2"/>
      <c r="EM2015" s="2"/>
      <c r="EN2015" s="2"/>
      <c r="EO2015" s="2"/>
      <c r="EP2015" s="2"/>
      <c r="EQ2015" s="2"/>
      <c r="ER2015" s="2"/>
      <c r="ES2015" s="2"/>
      <c r="ET2015" s="2"/>
      <c r="EU2015" s="2"/>
      <c r="EV2015" s="2"/>
      <c r="EW2015" s="2"/>
      <c r="EX2015" s="2"/>
      <c r="EY2015" s="2"/>
      <c r="EZ2015" s="2"/>
      <c r="FA2015" s="2"/>
      <c r="FB2015" s="2"/>
      <c r="FC2015" s="2"/>
    </row>
    <row r="2016" spans="1:159" s="4" customFormat="1">
      <c r="A2016" s="50" t="s">
        <v>2301</v>
      </c>
      <c r="B2016" s="59" t="s">
        <v>2788</v>
      </c>
      <c r="C2016" s="60">
        <v>2771</v>
      </c>
      <c r="D2016" s="59" t="s">
        <v>3142</v>
      </c>
      <c r="E2016" s="78" t="str">
        <f>IFERROR(VLOOKUP($C2016,'2025-26 School Level AAFTE'!$C$2:$L$2349,9,FALSE), "No")</f>
        <v>Yes</v>
      </c>
      <c r="F2016" s="67">
        <f>IFERROR(VLOOKUP($C2016,'2025-26 School Level AAFTE'!$C$2:$J$2349,8,FALSE), 0)</f>
        <v>363.09999999999997</v>
      </c>
      <c r="G2016" s="69">
        <f>IFERROR(IF(E2016= "yes",VLOOKUP(C2016,Summary!$B:$I,6,0),0),0)</f>
        <v>0</v>
      </c>
      <c r="H2016" s="68">
        <f t="shared" si="341"/>
        <v>363.09999999999997</v>
      </c>
      <c r="I2016" s="110">
        <f>VLOOKUP($A2016,'2026-27 Salary &amp; Benefits'!$A:$I,3,FALSE)</f>
        <v>1.1200000000000001</v>
      </c>
      <c r="J2016" s="110">
        <f>VLOOKUP($A2016,'2026-27 Salary &amp; Benefits'!$A:$I,4,FALSE)</f>
        <v>1.1200000000000001</v>
      </c>
      <c r="K2016" s="101">
        <f t="shared" si="342"/>
        <v>363.09999999999997</v>
      </c>
      <c r="L2016" s="100">
        <f t="shared" si="343"/>
        <v>1.0649999999999999</v>
      </c>
      <c r="M2016" s="102">
        <f>'2026-27 Salary &amp; Benefits'!$E$6</f>
        <v>78209</v>
      </c>
      <c r="N2016" s="102">
        <f>'2026-27 Salary &amp; Benefits'!$F$6</f>
        <v>82248</v>
      </c>
      <c r="O2016" s="7">
        <f t="shared" si="344"/>
        <v>93287.7</v>
      </c>
      <c r="P2016" s="7">
        <f t="shared" si="345"/>
        <v>4817.7100000000064</v>
      </c>
      <c r="Q2016" s="7">
        <f>'2026-27 Salary &amp; Benefits'!G$6</f>
        <v>16817.759999999998</v>
      </c>
      <c r="R2016" s="103">
        <f>'2026-27 Salary &amp; Benefits'!H$6</f>
        <v>0.16020000000000001</v>
      </c>
      <c r="S2016" s="103">
        <f>'2026-27 Salary &amp; Benefits'!I$6</f>
        <v>0.15390000000000001</v>
      </c>
      <c r="T2016" s="7">
        <f t="shared" si="346"/>
        <v>33597.050000000003</v>
      </c>
      <c r="U2016" s="7">
        <f t="shared" si="347"/>
        <v>1635.09</v>
      </c>
      <c r="V2016" s="7">
        <f t="shared" si="348"/>
        <v>251.64</v>
      </c>
      <c r="W2016" s="7">
        <f t="shared" si="349"/>
        <v>1886.73</v>
      </c>
      <c r="X2016" s="18">
        <f t="shared" si="350"/>
        <v>133589.19000000003</v>
      </c>
      <c r="Y2016" s="2"/>
      <c r="Z2016" s="2"/>
      <c r="AA2016" s="2"/>
      <c r="AB2016" s="2"/>
      <c r="AC2016" s="2"/>
      <c r="AD2016" s="2"/>
      <c r="AE2016" s="2"/>
      <c r="AF2016" s="2"/>
      <c r="AG2016" s="2"/>
      <c r="AH2016" s="2"/>
      <c r="AI2016" s="2"/>
      <c r="AJ2016" s="2"/>
      <c r="AK2016" s="2"/>
      <c r="AL2016" s="2"/>
      <c r="AM2016" s="2"/>
      <c r="AN2016" s="2"/>
      <c r="AO2016" s="2"/>
      <c r="AP2016" s="2"/>
      <c r="AQ2016" s="2"/>
      <c r="AR2016" s="2"/>
      <c r="AS2016" s="2"/>
      <c r="AT2016" s="2"/>
      <c r="AU2016" s="2"/>
      <c r="AV2016" s="2"/>
      <c r="AW2016" s="2"/>
      <c r="AX2016" s="2"/>
      <c r="AY2016" s="2"/>
      <c r="AZ2016" s="2"/>
      <c r="BA2016" s="2"/>
      <c r="BB2016" s="2"/>
      <c r="BC2016" s="2"/>
      <c r="BD2016" s="2"/>
      <c r="BE2016" s="2"/>
      <c r="BF2016" s="2"/>
      <c r="BG2016" s="2"/>
      <c r="BH2016" s="2"/>
      <c r="BI2016" s="2"/>
      <c r="BJ2016" s="2"/>
      <c r="BK2016" s="2"/>
      <c r="BL2016" s="2"/>
      <c r="BM2016" s="2"/>
      <c r="BN2016" s="2"/>
      <c r="BO2016" s="2"/>
      <c r="BP2016" s="2"/>
      <c r="BQ2016" s="2"/>
      <c r="BR2016" s="2"/>
      <c r="BS2016" s="2"/>
      <c r="BT2016" s="2"/>
      <c r="BU2016" s="2"/>
      <c r="BV2016" s="2"/>
      <c r="BW2016" s="2"/>
      <c r="BX2016" s="2"/>
      <c r="BY2016" s="2"/>
      <c r="BZ2016" s="2"/>
      <c r="CA2016" s="2"/>
      <c r="CB2016" s="2"/>
      <c r="CC2016" s="2"/>
      <c r="CD2016" s="2"/>
      <c r="CE2016" s="2"/>
      <c r="CF2016" s="2"/>
      <c r="CG2016" s="2"/>
      <c r="CH2016" s="2"/>
      <c r="CI2016" s="2"/>
      <c r="CJ2016" s="2"/>
      <c r="CK2016" s="2"/>
      <c r="CL2016" s="2"/>
      <c r="CM2016" s="2"/>
      <c r="CN2016" s="2"/>
      <c r="CO2016" s="2"/>
      <c r="CP2016" s="2"/>
      <c r="CQ2016" s="2"/>
      <c r="CR2016" s="2"/>
      <c r="CS2016" s="2"/>
      <c r="CT2016" s="2"/>
      <c r="CU2016" s="2"/>
      <c r="CV2016" s="2"/>
      <c r="CW2016" s="2"/>
      <c r="CX2016" s="2"/>
      <c r="CY2016" s="2"/>
      <c r="CZ2016" s="2"/>
      <c r="DA2016" s="2"/>
      <c r="DB2016" s="2"/>
      <c r="DC2016" s="2"/>
      <c r="DD2016" s="2"/>
      <c r="DE2016" s="2"/>
      <c r="DF2016" s="2"/>
      <c r="DG2016" s="2"/>
      <c r="DH2016" s="2"/>
      <c r="DI2016" s="2"/>
      <c r="DJ2016" s="2"/>
      <c r="DK2016" s="2"/>
      <c r="DL2016" s="2"/>
      <c r="DM2016" s="2"/>
      <c r="DN2016" s="2"/>
      <c r="DO2016" s="2"/>
      <c r="DP2016" s="2"/>
      <c r="DQ2016" s="2"/>
      <c r="DR2016" s="2"/>
      <c r="DS2016" s="2"/>
      <c r="DT2016" s="2"/>
      <c r="DU2016" s="2"/>
      <c r="DV2016" s="2"/>
      <c r="DW2016" s="2"/>
      <c r="DX2016" s="2"/>
      <c r="DY2016" s="2"/>
      <c r="DZ2016" s="2"/>
      <c r="EA2016" s="2"/>
      <c r="EB2016" s="2"/>
      <c r="EC2016" s="2"/>
      <c r="ED2016" s="2"/>
      <c r="EE2016" s="2"/>
      <c r="EF2016" s="2"/>
      <c r="EG2016" s="2"/>
      <c r="EH2016" s="2"/>
      <c r="EI2016" s="2"/>
      <c r="EJ2016" s="2"/>
      <c r="EK2016" s="2"/>
      <c r="EL2016" s="2"/>
      <c r="EM2016" s="2"/>
      <c r="EN2016" s="2"/>
      <c r="EO2016" s="2"/>
      <c r="EP2016" s="2"/>
      <c r="EQ2016" s="2"/>
      <c r="ER2016" s="2"/>
      <c r="ES2016" s="2"/>
      <c r="ET2016" s="2"/>
      <c r="EU2016" s="2"/>
      <c r="EV2016" s="2"/>
      <c r="EW2016" s="2"/>
      <c r="EX2016" s="2"/>
      <c r="EY2016" s="2"/>
      <c r="EZ2016" s="2"/>
      <c r="FA2016" s="2"/>
      <c r="FB2016" s="2"/>
      <c r="FC2016" s="2"/>
    </row>
    <row r="2017" spans="1:159" s="4" customFormat="1">
      <c r="A2017" s="50" t="s">
        <v>2301</v>
      </c>
      <c r="B2017" s="59" t="s">
        <v>2788</v>
      </c>
      <c r="C2017" s="60">
        <v>2805</v>
      </c>
      <c r="D2017" s="59" t="s">
        <v>605</v>
      </c>
      <c r="E2017" s="78" t="str">
        <f>IFERROR(VLOOKUP($C2017,'2025-26 School Level AAFTE'!$C$2:$L$2349,9,FALSE), "No")</f>
        <v>No</v>
      </c>
      <c r="F2017" s="67">
        <f>IFERROR(VLOOKUP($C2017,'2025-26 School Level AAFTE'!$C$2:$J$2349,8,FALSE), 0)</f>
        <v>326.89999999999998</v>
      </c>
      <c r="G2017" s="69">
        <f>IFERROR(IF(E2017= "yes",VLOOKUP(C2017,Summary!$B:$I,6,0),0),0)</f>
        <v>0</v>
      </c>
      <c r="H2017" s="68">
        <f t="shared" si="341"/>
        <v>0</v>
      </c>
      <c r="I2017" s="110">
        <f>VLOOKUP($A2017,'2026-27 Salary &amp; Benefits'!$A:$I,3,FALSE)</f>
        <v>1.1200000000000001</v>
      </c>
      <c r="J2017" s="110">
        <f>VLOOKUP($A2017,'2026-27 Salary &amp; Benefits'!$A:$I,4,FALSE)</f>
        <v>1.1200000000000001</v>
      </c>
      <c r="K2017" s="101">
        <f t="shared" si="342"/>
        <v>0</v>
      </c>
      <c r="L2017" s="100">
        <f t="shared" si="343"/>
        <v>0</v>
      </c>
      <c r="M2017" s="102">
        <f>'2026-27 Salary &amp; Benefits'!$E$6</f>
        <v>78209</v>
      </c>
      <c r="N2017" s="102">
        <f>'2026-27 Salary &amp; Benefits'!$F$6</f>
        <v>82248</v>
      </c>
      <c r="O2017" s="7">
        <f t="shared" si="344"/>
        <v>0</v>
      </c>
      <c r="P2017" s="7">
        <f t="shared" si="345"/>
        <v>0</v>
      </c>
      <c r="Q2017" s="7">
        <f>'2026-27 Salary &amp; Benefits'!G$6</f>
        <v>16817.759999999998</v>
      </c>
      <c r="R2017" s="103">
        <f>'2026-27 Salary &amp; Benefits'!H$6</f>
        <v>0.16020000000000001</v>
      </c>
      <c r="S2017" s="103">
        <f>'2026-27 Salary &amp; Benefits'!I$6</f>
        <v>0.15390000000000001</v>
      </c>
      <c r="T2017" s="7">
        <f t="shared" si="346"/>
        <v>0</v>
      </c>
      <c r="U2017" s="7">
        <f t="shared" si="347"/>
        <v>0</v>
      </c>
      <c r="V2017" s="7">
        <f t="shared" si="348"/>
        <v>0</v>
      </c>
      <c r="W2017" s="7">
        <f t="shared" si="349"/>
        <v>0</v>
      </c>
      <c r="X2017" s="18">
        <f t="shared" si="350"/>
        <v>0</v>
      </c>
      <c r="Y2017" s="2"/>
      <c r="Z2017" s="2"/>
      <c r="AA2017" s="2"/>
      <c r="AB2017" s="2"/>
      <c r="AC2017" s="2"/>
      <c r="AD2017" s="2"/>
      <c r="AE2017" s="2"/>
      <c r="AF2017" s="2"/>
      <c r="AG2017" s="2"/>
      <c r="AH2017" s="2"/>
      <c r="AI2017" s="2"/>
      <c r="AJ2017" s="2"/>
      <c r="AK2017" s="2"/>
      <c r="AL2017" s="2"/>
      <c r="AM2017" s="2"/>
      <c r="AN2017" s="2"/>
      <c r="AO2017" s="2"/>
      <c r="AP2017" s="2"/>
      <c r="AQ2017" s="2"/>
      <c r="AR2017" s="2"/>
      <c r="AS2017" s="2"/>
      <c r="AT2017" s="2"/>
      <c r="AU2017" s="2"/>
      <c r="AV2017" s="2"/>
      <c r="AW2017" s="2"/>
      <c r="AX2017" s="2"/>
      <c r="AY2017" s="2"/>
      <c r="AZ2017" s="2"/>
      <c r="BA2017" s="2"/>
      <c r="BB2017" s="2"/>
      <c r="BC2017" s="2"/>
      <c r="BD2017" s="2"/>
      <c r="BE2017" s="2"/>
      <c r="BF2017" s="2"/>
      <c r="BG2017" s="2"/>
      <c r="BH2017" s="2"/>
      <c r="BI2017" s="2"/>
      <c r="BJ2017" s="2"/>
      <c r="BK2017" s="2"/>
      <c r="BL2017" s="2"/>
      <c r="BM2017" s="2"/>
      <c r="BN2017" s="2"/>
      <c r="BO2017" s="2"/>
      <c r="BP2017" s="2"/>
      <c r="BQ2017" s="2"/>
      <c r="BR2017" s="2"/>
      <c r="BS2017" s="2"/>
      <c r="BT2017" s="2"/>
      <c r="BU2017" s="2"/>
      <c r="BV2017" s="2"/>
      <c r="BW2017" s="2"/>
      <c r="BX2017" s="2"/>
      <c r="BY2017" s="2"/>
      <c r="BZ2017" s="2"/>
      <c r="CA2017" s="2"/>
      <c r="CB2017" s="2"/>
      <c r="CC2017" s="2"/>
      <c r="CD2017" s="2"/>
      <c r="CE2017" s="2"/>
      <c r="CF2017" s="2"/>
      <c r="CG2017" s="2"/>
      <c r="CH2017" s="2"/>
      <c r="CI2017" s="2"/>
      <c r="CJ2017" s="2"/>
      <c r="CK2017" s="2"/>
      <c r="CL2017" s="2"/>
      <c r="CM2017" s="2"/>
      <c r="CN2017" s="2"/>
      <c r="CO2017" s="2"/>
      <c r="CP2017" s="2"/>
      <c r="CQ2017" s="2"/>
      <c r="CR2017" s="2"/>
      <c r="CS2017" s="2"/>
      <c r="CT2017" s="2"/>
      <c r="CU2017" s="2"/>
      <c r="CV2017" s="2"/>
      <c r="CW2017" s="2"/>
      <c r="CX2017" s="2"/>
      <c r="CY2017" s="2"/>
      <c r="CZ2017" s="2"/>
      <c r="DA2017" s="2"/>
      <c r="DB2017" s="2"/>
      <c r="DC2017" s="2"/>
      <c r="DD2017" s="2"/>
      <c r="DE2017" s="2"/>
      <c r="DF2017" s="2"/>
      <c r="DG2017" s="2"/>
      <c r="DH2017" s="2"/>
      <c r="DI2017" s="2"/>
      <c r="DJ2017" s="2"/>
      <c r="DK2017" s="2"/>
      <c r="DL2017" s="2"/>
      <c r="DM2017" s="2"/>
      <c r="DN2017" s="2"/>
      <c r="DO2017" s="2"/>
      <c r="DP2017" s="2"/>
      <c r="DQ2017" s="2"/>
      <c r="DR2017" s="2"/>
      <c r="DS2017" s="2"/>
      <c r="DT2017" s="2"/>
      <c r="DU2017" s="2"/>
      <c r="DV2017" s="2"/>
      <c r="DW2017" s="2"/>
      <c r="DX2017" s="2"/>
      <c r="DY2017" s="2"/>
      <c r="DZ2017" s="2"/>
      <c r="EA2017" s="2"/>
      <c r="EB2017" s="2"/>
      <c r="EC2017" s="2"/>
      <c r="ED2017" s="2"/>
      <c r="EE2017" s="2"/>
      <c r="EF2017" s="2"/>
      <c r="EG2017" s="2"/>
      <c r="EH2017" s="2"/>
      <c r="EI2017" s="2"/>
      <c r="EJ2017" s="2"/>
      <c r="EK2017" s="2"/>
      <c r="EL2017" s="2"/>
      <c r="EM2017" s="2"/>
      <c r="EN2017" s="2"/>
      <c r="EO2017" s="2"/>
      <c r="EP2017" s="2"/>
      <c r="EQ2017" s="2"/>
      <c r="ER2017" s="2"/>
      <c r="ES2017" s="2"/>
      <c r="ET2017" s="2"/>
      <c r="EU2017" s="2"/>
      <c r="EV2017" s="2"/>
      <c r="EW2017" s="2"/>
      <c r="EX2017" s="2"/>
      <c r="EY2017" s="2"/>
      <c r="EZ2017" s="2"/>
      <c r="FA2017" s="2"/>
      <c r="FB2017" s="2"/>
      <c r="FC2017" s="2"/>
    </row>
    <row r="2018" spans="1:159" s="4" customFormat="1">
      <c r="A2018" s="50" t="s">
        <v>2301</v>
      </c>
      <c r="B2018" s="59" t="s">
        <v>2788</v>
      </c>
      <c r="C2018" s="61">
        <v>2336</v>
      </c>
      <c r="D2018" s="72" t="s">
        <v>3143</v>
      </c>
      <c r="E2018" s="78" t="str">
        <f>IFERROR(VLOOKUP($C2018,'2025-26 School Level AAFTE'!$C$2:$L$2349,9,FALSE), "No")</f>
        <v>Yes</v>
      </c>
      <c r="F2018" s="67">
        <f>IFERROR(VLOOKUP($C2018,'2025-26 School Level AAFTE'!$C$2:$J$2349,8,FALSE), 0)</f>
        <v>329.5</v>
      </c>
      <c r="G2018" s="69">
        <f>IFERROR(IF(E2018= "yes",VLOOKUP(C2018,Summary!$B:$I,6,0),0),0)</f>
        <v>0</v>
      </c>
      <c r="H2018" s="68">
        <f t="shared" si="341"/>
        <v>329.5</v>
      </c>
      <c r="I2018" s="110">
        <f>VLOOKUP($A2018,'2026-27 Salary &amp; Benefits'!$A:$I,3,FALSE)</f>
        <v>1.1200000000000001</v>
      </c>
      <c r="J2018" s="110">
        <f>VLOOKUP($A2018,'2026-27 Salary &amp; Benefits'!$A:$I,4,FALSE)</f>
        <v>1.1200000000000001</v>
      </c>
      <c r="K2018" s="101">
        <f t="shared" si="342"/>
        <v>329.5</v>
      </c>
      <c r="L2018" s="100">
        <f t="shared" si="343"/>
        <v>0.96699999999999997</v>
      </c>
      <c r="M2018" s="102">
        <f>'2026-27 Salary &amp; Benefits'!$E$6</f>
        <v>78209</v>
      </c>
      <c r="N2018" s="102">
        <f>'2026-27 Salary &amp; Benefits'!$F$6</f>
        <v>82248</v>
      </c>
      <c r="O2018" s="7">
        <f t="shared" si="344"/>
        <v>84703.48</v>
      </c>
      <c r="P2018" s="7">
        <f t="shared" si="345"/>
        <v>4374.3899999999994</v>
      </c>
      <c r="Q2018" s="7">
        <f>'2026-27 Salary &amp; Benefits'!G$6</f>
        <v>16817.759999999998</v>
      </c>
      <c r="R2018" s="103">
        <f>'2026-27 Salary &amp; Benefits'!H$6</f>
        <v>0.16020000000000001</v>
      </c>
      <c r="S2018" s="103">
        <f>'2026-27 Salary &amp; Benefits'!I$6</f>
        <v>0.15390000000000001</v>
      </c>
      <c r="T2018" s="7">
        <f t="shared" si="346"/>
        <v>30505.49</v>
      </c>
      <c r="U2018" s="7">
        <f t="shared" si="347"/>
        <v>1484.63</v>
      </c>
      <c r="V2018" s="7">
        <f t="shared" si="348"/>
        <v>228.48</v>
      </c>
      <c r="W2018" s="7">
        <f t="shared" si="349"/>
        <v>1713.1100000000001</v>
      </c>
      <c r="X2018" s="18">
        <f t="shared" si="350"/>
        <v>121296.47</v>
      </c>
      <c r="Y2018" s="2"/>
      <c r="Z2018" s="2"/>
      <c r="AA2018" s="2"/>
      <c r="AB2018" s="2"/>
      <c r="AC2018" s="2"/>
      <c r="AD2018" s="2"/>
      <c r="AE2018" s="2"/>
      <c r="AF2018" s="2"/>
      <c r="AG2018" s="2"/>
      <c r="AH2018" s="2"/>
      <c r="AI2018" s="2"/>
      <c r="AJ2018" s="2"/>
      <c r="AK2018" s="2"/>
      <c r="AL2018" s="2"/>
      <c r="AM2018" s="2"/>
      <c r="AN2018" s="2"/>
      <c r="AO2018" s="2"/>
      <c r="AP2018" s="2"/>
      <c r="AQ2018" s="2"/>
      <c r="AR2018" s="2"/>
      <c r="AS2018" s="2"/>
      <c r="AT2018" s="2"/>
      <c r="AU2018" s="2"/>
      <c r="AV2018" s="2"/>
      <c r="AW2018" s="2"/>
      <c r="AX2018" s="2"/>
      <c r="AY2018" s="2"/>
      <c r="AZ2018" s="2"/>
      <c r="BA2018" s="2"/>
      <c r="BB2018" s="2"/>
      <c r="BC2018" s="2"/>
      <c r="BD2018" s="2"/>
      <c r="BE2018" s="2"/>
      <c r="BF2018" s="2"/>
      <c r="BG2018" s="2"/>
      <c r="BH2018" s="2"/>
      <c r="BI2018" s="2"/>
      <c r="BJ2018" s="2"/>
      <c r="BK2018" s="2"/>
      <c r="BL2018" s="2"/>
      <c r="BM2018" s="2"/>
      <c r="BN2018" s="2"/>
      <c r="BO2018" s="2"/>
      <c r="BP2018" s="2"/>
      <c r="BQ2018" s="2"/>
      <c r="BR2018" s="2"/>
      <c r="BS2018" s="2"/>
      <c r="BT2018" s="2"/>
      <c r="BU2018" s="2"/>
      <c r="BV2018" s="2"/>
      <c r="BW2018" s="2"/>
      <c r="BX2018" s="2"/>
      <c r="BY2018" s="2"/>
      <c r="BZ2018" s="2"/>
      <c r="CA2018" s="2"/>
      <c r="CB2018" s="2"/>
      <c r="CC2018" s="2"/>
      <c r="CD2018" s="2"/>
      <c r="CE2018" s="2"/>
      <c r="CF2018" s="2"/>
      <c r="CG2018" s="2"/>
      <c r="CH2018" s="2"/>
      <c r="CI2018" s="2"/>
      <c r="CJ2018" s="2"/>
      <c r="CK2018" s="2"/>
      <c r="CL2018" s="2"/>
      <c r="CM2018" s="2"/>
      <c r="CN2018" s="2"/>
      <c r="CO2018" s="2"/>
      <c r="CP2018" s="2"/>
      <c r="CQ2018" s="2"/>
      <c r="CR2018" s="2"/>
      <c r="CS2018" s="2"/>
      <c r="CT2018" s="2"/>
      <c r="CU2018" s="2"/>
      <c r="CV2018" s="2"/>
      <c r="CW2018" s="2"/>
      <c r="CX2018" s="2"/>
      <c r="CY2018" s="2"/>
      <c r="CZ2018" s="2"/>
      <c r="DA2018" s="2"/>
      <c r="DB2018" s="2"/>
      <c r="DC2018" s="2"/>
      <c r="DD2018" s="2"/>
      <c r="DE2018" s="2"/>
      <c r="DF2018" s="2"/>
      <c r="DG2018" s="2"/>
      <c r="DH2018" s="2"/>
      <c r="DI2018" s="2"/>
      <c r="DJ2018" s="2"/>
      <c r="DK2018" s="2"/>
      <c r="DL2018" s="2"/>
      <c r="DM2018" s="2"/>
      <c r="DN2018" s="2"/>
      <c r="DO2018" s="2"/>
      <c r="DP2018" s="2"/>
      <c r="DQ2018" s="2"/>
      <c r="DR2018" s="2"/>
      <c r="DS2018" s="2"/>
      <c r="DT2018" s="2"/>
      <c r="DU2018" s="2"/>
      <c r="DV2018" s="2"/>
      <c r="DW2018" s="2"/>
      <c r="DX2018" s="2"/>
      <c r="DY2018" s="2"/>
      <c r="DZ2018" s="2"/>
      <c r="EA2018" s="2"/>
      <c r="EB2018" s="2"/>
      <c r="EC2018" s="2"/>
      <c r="ED2018" s="2"/>
      <c r="EE2018" s="2"/>
      <c r="EF2018" s="2"/>
      <c r="EG2018" s="2"/>
      <c r="EH2018" s="2"/>
      <c r="EI2018" s="2"/>
      <c r="EJ2018" s="2"/>
      <c r="EK2018" s="2"/>
      <c r="EL2018" s="2"/>
      <c r="EM2018" s="2"/>
      <c r="EN2018" s="2"/>
      <c r="EO2018" s="2"/>
      <c r="EP2018" s="2"/>
      <c r="EQ2018" s="2"/>
      <c r="ER2018" s="2"/>
      <c r="ES2018" s="2"/>
      <c r="ET2018" s="2"/>
      <c r="EU2018" s="2"/>
      <c r="EV2018" s="2"/>
      <c r="EW2018" s="2"/>
      <c r="EX2018" s="2"/>
      <c r="EY2018" s="2"/>
      <c r="EZ2018" s="2"/>
      <c r="FA2018" s="2"/>
      <c r="FB2018" s="2"/>
      <c r="FC2018" s="2"/>
    </row>
    <row r="2019" spans="1:159" s="4" customFormat="1">
      <c r="A2019" s="50" t="s">
        <v>2301</v>
      </c>
      <c r="B2019" s="59" t="s">
        <v>2788</v>
      </c>
      <c r="C2019" s="60">
        <v>2252</v>
      </c>
      <c r="D2019" s="59" t="s">
        <v>3144</v>
      </c>
      <c r="E2019" s="78" t="str">
        <f>IFERROR(VLOOKUP($C2019,'2025-26 School Level AAFTE'!$C$2:$L$2349,9,FALSE), "No")</f>
        <v>Yes</v>
      </c>
      <c r="F2019" s="67">
        <f>IFERROR(VLOOKUP($C2019,'2025-26 School Level AAFTE'!$C$2:$J$2349,8,FALSE), 0)</f>
        <v>365.95</v>
      </c>
      <c r="G2019" s="69">
        <f>IFERROR(IF(E2019= "yes",VLOOKUP(C2019,Summary!$B:$I,6,0),0),0)</f>
        <v>0</v>
      </c>
      <c r="H2019" s="68">
        <f t="shared" si="341"/>
        <v>365.95</v>
      </c>
      <c r="I2019" s="110">
        <f>VLOOKUP($A2019,'2026-27 Salary &amp; Benefits'!$A:$I,3,FALSE)</f>
        <v>1.1200000000000001</v>
      </c>
      <c r="J2019" s="110">
        <f>VLOOKUP($A2019,'2026-27 Salary &amp; Benefits'!$A:$I,4,FALSE)</f>
        <v>1.1200000000000001</v>
      </c>
      <c r="K2019" s="101">
        <f t="shared" si="342"/>
        <v>365.95</v>
      </c>
      <c r="L2019" s="100">
        <f t="shared" si="343"/>
        <v>1.073</v>
      </c>
      <c r="M2019" s="102">
        <f>'2026-27 Salary &amp; Benefits'!$E$6</f>
        <v>78209</v>
      </c>
      <c r="N2019" s="102">
        <f>'2026-27 Salary &amp; Benefits'!$F$6</f>
        <v>82248</v>
      </c>
      <c r="O2019" s="7">
        <f t="shared" si="344"/>
        <v>93988.45</v>
      </c>
      <c r="P2019" s="7">
        <f t="shared" si="345"/>
        <v>4853.9100000000035</v>
      </c>
      <c r="Q2019" s="7">
        <f>'2026-27 Salary &amp; Benefits'!G$6</f>
        <v>16817.759999999998</v>
      </c>
      <c r="R2019" s="103">
        <f>'2026-27 Salary &amp; Benefits'!H$6</f>
        <v>0.16020000000000001</v>
      </c>
      <c r="S2019" s="103">
        <f>'2026-27 Salary &amp; Benefits'!I$6</f>
        <v>0.15390000000000001</v>
      </c>
      <c r="T2019" s="7">
        <f t="shared" si="346"/>
        <v>33849.42</v>
      </c>
      <c r="U2019" s="7">
        <f t="shared" si="347"/>
        <v>1647.37</v>
      </c>
      <c r="V2019" s="7">
        <f t="shared" si="348"/>
        <v>253.53</v>
      </c>
      <c r="W2019" s="7">
        <f t="shared" si="349"/>
        <v>1900.8999999999999</v>
      </c>
      <c r="X2019" s="18">
        <f t="shared" si="350"/>
        <v>134592.68</v>
      </c>
      <c r="Y2019" s="2"/>
      <c r="Z2019" s="2"/>
      <c r="AA2019" s="2"/>
      <c r="AB2019" s="2"/>
      <c r="AC2019" s="2"/>
      <c r="AD2019" s="2"/>
      <c r="AE2019" s="2"/>
      <c r="AF2019" s="2"/>
      <c r="AG2019" s="2"/>
      <c r="AH2019" s="2"/>
      <c r="AI2019" s="2"/>
      <c r="AJ2019" s="2"/>
      <c r="AK2019" s="2"/>
      <c r="AL2019" s="2"/>
      <c r="AM2019" s="2"/>
      <c r="AN2019" s="2"/>
      <c r="AO2019" s="2"/>
      <c r="AP2019" s="2"/>
      <c r="AQ2019" s="2"/>
      <c r="AR2019" s="2"/>
      <c r="AS2019" s="2"/>
      <c r="AT2019" s="2"/>
      <c r="AU2019" s="2"/>
      <c r="AV2019" s="2"/>
      <c r="AW2019" s="2"/>
      <c r="AX2019" s="2"/>
      <c r="AY2019" s="2"/>
      <c r="AZ2019" s="2"/>
      <c r="BA2019" s="2"/>
      <c r="BB2019" s="2"/>
      <c r="BC2019" s="2"/>
      <c r="BD2019" s="2"/>
      <c r="BE2019" s="2"/>
      <c r="BF2019" s="2"/>
      <c r="BG2019" s="2"/>
      <c r="BH2019" s="2"/>
      <c r="BI2019" s="2"/>
      <c r="BJ2019" s="2"/>
      <c r="BK2019" s="2"/>
      <c r="BL2019" s="2"/>
      <c r="BM2019" s="2"/>
      <c r="BN2019" s="2"/>
      <c r="BO2019" s="2"/>
      <c r="BP2019" s="2"/>
      <c r="BQ2019" s="2"/>
      <c r="BR2019" s="2"/>
      <c r="BS2019" s="2"/>
      <c r="BT2019" s="2"/>
      <c r="BU2019" s="2"/>
      <c r="BV2019" s="2"/>
      <c r="BW2019" s="2"/>
      <c r="BX2019" s="2"/>
      <c r="BY2019" s="2"/>
      <c r="BZ2019" s="2"/>
      <c r="CA2019" s="2"/>
      <c r="CB2019" s="2"/>
      <c r="CC2019" s="2"/>
      <c r="CD2019" s="2"/>
      <c r="CE2019" s="2"/>
      <c r="CF2019" s="2"/>
      <c r="CG2019" s="2"/>
      <c r="CH2019" s="2"/>
      <c r="CI2019" s="2"/>
      <c r="CJ2019" s="2"/>
      <c r="CK2019" s="2"/>
      <c r="CL2019" s="2"/>
      <c r="CM2019" s="2"/>
      <c r="CN2019" s="2"/>
      <c r="CO2019" s="2"/>
      <c r="CP2019" s="2"/>
      <c r="CQ2019" s="2"/>
      <c r="CR2019" s="2"/>
      <c r="CS2019" s="2"/>
      <c r="CT2019" s="2"/>
      <c r="CU2019" s="2"/>
      <c r="CV2019" s="2"/>
      <c r="CW2019" s="2"/>
      <c r="CX2019" s="2"/>
      <c r="CY2019" s="2"/>
      <c r="CZ2019" s="2"/>
      <c r="DA2019" s="2"/>
      <c r="DB2019" s="2"/>
      <c r="DC2019" s="2"/>
      <c r="DD2019" s="2"/>
      <c r="DE2019" s="2"/>
      <c r="DF2019" s="2"/>
      <c r="DG2019" s="2"/>
      <c r="DH2019" s="2"/>
      <c r="DI2019" s="2"/>
      <c r="DJ2019" s="2"/>
      <c r="DK2019" s="2"/>
      <c r="DL2019" s="2"/>
      <c r="DM2019" s="2"/>
      <c r="DN2019" s="2"/>
      <c r="DO2019" s="2"/>
      <c r="DP2019" s="2"/>
      <c r="DQ2019" s="2"/>
      <c r="DR2019" s="2"/>
      <c r="DS2019" s="2"/>
      <c r="DT2019" s="2"/>
      <c r="DU2019" s="2"/>
      <c r="DV2019" s="2"/>
      <c r="DW2019" s="2"/>
      <c r="DX2019" s="2"/>
      <c r="DY2019" s="2"/>
      <c r="DZ2019" s="2"/>
      <c r="EA2019" s="2"/>
      <c r="EB2019" s="2"/>
      <c r="EC2019" s="2"/>
      <c r="ED2019" s="2"/>
      <c r="EE2019" s="2"/>
      <c r="EF2019" s="2"/>
      <c r="EG2019" s="2"/>
      <c r="EH2019" s="2"/>
      <c r="EI2019" s="2"/>
      <c r="EJ2019" s="2"/>
      <c r="EK2019" s="2"/>
      <c r="EL2019" s="2"/>
      <c r="EM2019" s="2"/>
      <c r="EN2019" s="2"/>
      <c r="EO2019" s="2"/>
      <c r="EP2019" s="2"/>
      <c r="EQ2019" s="2"/>
      <c r="ER2019" s="2"/>
      <c r="ES2019" s="2"/>
      <c r="ET2019" s="2"/>
      <c r="EU2019" s="2"/>
      <c r="EV2019" s="2"/>
      <c r="EW2019" s="2"/>
      <c r="EX2019" s="2"/>
      <c r="EY2019" s="2"/>
      <c r="EZ2019" s="2"/>
      <c r="FA2019" s="2"/>
      <c r="FB2019" s="2"/>
      <c r="FC2019" s="2"/>
    </row>
    <row r="2020" spans="1:159" s="4" customFormat="1">
      <c r="A2020" s="50" t="s">
        <v>2301</v>
      </c>
      <c r="B2020" s="59" t="s">
        <v>2788</v>
      </c>
      <c r="C2020" s="60">
        <v>2941</v>
      </c>
      <c r="D2020" s="59" t="s">
        <v>3145</v>
      </c>
      <c r="E2020" s="78" t="str">
        <f>IFERROR(VLOOKUP($C2020,'2025-26 School Level AAFTE'!$C$2:$L$2349,9,FALSE), "No")</f>
        <v>Yes</v>
      </c>
      <c r="F2020" s="67">
        <f>IFERROR(VLOOKUP($C2020,'2025-26 School Level AAFTE'!$C$2:$J$2349,8,FALSE), 0)</f>
        <v>316.62</v>
      </c>
      <c r="G2020" s="69">
        <f>IFERROR(IF(E2020= "yes",VLOOKUP(C2020,Summary!$B:$I,6,0),0),0)</f>
        <v>0</v>
      </c>
      <c r="H2020" s="68">
        <f t="shared" si="341"/>
        <v>316.62</v>
      </c>
      <c r="I2020" s="110">
        <f>VLOOKUP($A2020,'2026-27 Salary &amp; Benefits'!$A:$I,3,FALSE)</f>
        <v>1.1200000000000001</v>
      </c>
      <c r="J2020" s="110">
        <f>VLOOKUP($A2020,'2026-27 Salary &amp; Benefits'!$A:$I,4,FALSE)</f>
        <v>1.1200000000000001</v>
      </c>
      <c r="K2020" s="101">
        <f t="shared" si="342"/>
        <v>316.62</v>
      </c>
      <c r="L2020" s="100">
        <f t="shared" si="343"/>
        <v>0.92900000000000005</v>
      </c>
      <c r="M2020" s="102">
        <f>'2026-27 Salary &amp; Benefits'!$E$6</f>
        <v>78209</v>
      </c>
      <c r="N2020" s="102">
        <f>'2026-27 Salary &amp; Benefits'!$F$6</f>
        <v>82248</v>
      </c>
      <c r="O2020" s="7">
        <f t="shared" si="344"/>
        <v>81374.899999999994</v>
      </c>
      <c r="P2020" s="7">
        <f t="shared" si="345"/>
        <v>4202.5</v>
      </c>
      <c r="Q2020" s="7">
        <f>'2026-27 Salary &amp; Benefits'!G$6</f>
        <v>16817.759999999998</v>
      </c>
      <c r="R2020" s="103">
        <f>'2026-27 Salary &amp; Benefits'!H$6</f>
        <v>0.16020000000000001</v>
      </c>
      <c r="S2020" s="103">
        <f>'2026-27 Salary &amp; Benefits'!I$6</f>
        <v>0.15390000000000001</v>
      </c>
      <c r="T2020" s="7">
        <f t="shared" si="346"/>
        <v>29306.720000000001</v>
      </c>
      <c r="U2020" s="7">
        <f t="shared" si="347"/>
        <v>1426.29</v>
      </c>
      <c r="V2020" s="7">
        <f t="shared" si="348"/>
        <v>219.51</v>
      </c>
      <c r="W2020" s="7">
        <f t="shared" si="349"/>
        <v>1645.8</v>
      </c>
      <c r="X2020" s="18">
        <f t="shared" si="350"/>
        <v>116529.92</v>
      </c>
      <c r="Y2020" s="2"/>
      <c r="Z2020" s="2"/>
      <c r="AA2020" s="2"/>
      <c r="AB2020" s="2"/>
      <c r="AC2020" s="2"/>
      <c r="AD2020" s="2"/>
      <c r="AE2020" s="2"/>
      <c r="AF2020" s="2"/>
      <c r="AG2020" s="2"/>
      <c r="AH2020" s="2"/>
      <c r="AI2020" s="2"/>
      <c r="AJ2020" s="2"/>
      <c r="AK2020" s="2"/>
      <c r="AL2020" s="2"/>
      <c r="AM2020" s="2"/>
      <c r="AN2020" s="2"/>
      <c r="AO2020" s="2"/>
      <c r="AP2020" s="2"/>
      <c r="AQ2020" s="2"/>
      <c r="AR2020" s="2"/>
      <c r="AS2020" s="2"/>
      <c r="AT2020" s="2"/>
      <c r="AU2020" s="2"/>
      <c r="AV2020" s="2"/>
      <c r="AW2020" s="2"/>
      <c r="AX2020" s="2"/>
      <c r="AY2020" s="2"/>
      <c r="AZ2020" s="2"/>
      <c r="BA2020" s="2"/>
      <c r="BB2020" s="2"/>
      <c r="BC2020" s="2"/>
      <c r="BD2020" s="2"/>
      <c r="BE2020" s="2"/>
      <c r="BF2020" s="2"/>
      <c r="BG2020" s="2"/>
      <c r="BH2020" s="2"/>
      <c r="BI2020" s="2"/>
      <c r="BJ2020" s="2"/>
      <c r="BK2020" s="2"/>
      <c r="BL2020" s="2"/>
      <c r="BM2020" s="2"/>
      <c r="BN2020" s="2"/>
      <c r="BO2020" s="2"/>
      <c r="BP2020" s="2"/>
      <c r="BQ2020" s="2"/>
      <c r="BR2020" s="2"/>
      <c r="BS2020" s="2"/>
      <c r="BT2020" s="2"/>
      <c r="BU2020" s="2"/>
      <c r="BV2020" s="2"/>
      <c r="BW2020" s="2"/>
      <c r="BX2020" s="2"/>
      <c r="BY2020" s="2"/>
      <c r="BZ2020" s="2"/>
      <c r="CA2020" s="2"/>
      <c r="CB2020" s="2"/>
      <c r="CC2020" s="2"/>
      <c r="CD2020" s="2"/>
      <c r="CE2020" s="2"/>
      <c r="CF2020" s="2"/>
      <c r="CG2020" s="2"/>
      <c r="CH2020" s="2"/>
      <c r="CI2020" s="2"/>
      <c r="CJ2020" s="2"/>
      <c r="CK2020" s="2"/>
      <c r="CL2020" s="2"/>
      <c r="CM2020" s="2"/>
      <c r="CN2020" s="2"/>
      <c r="CO2020" s="2"/>
      <c r="CP2020" s="2"/>
      <c r="CQ2020" s="2"/>
      <c r="CR2020" s="2"/>
      <c r="CS2020" s="2"/>
      <c r="CT2020" s="2"/>
      <c r="CU2020" s="2"/>
      <c r="CV2020" s="2"/>
      <c r="CW2020" s="2"/>
      <c r="CX2020" s="2"/>
      <c r="CY2020" s="2"/>
      <c r="CZ2020" s="2"/>
      <c r="DA2020" s="2"/>
      <c r="DB2020" s="2"/>
      <c r="DC2020" s="2"/>
      <c r="DD2020" s="2"/>
      <c r="DE2020" s="2"/>
      <c r="DF2020" s="2"/>
      <c r="DG2020" s="2"/>
      <c r="DH2020" s="2"/>
      <c r="DI2020" s="2"/>
      <c r="DJ2020" s="2"/>
      <c r="DK2020" s="2"/>
      <c r="DL2020" s="2"/>
      <c r="DM2020" s="2"/>
      <c r="DN2020" s="2"/>
      <c r="DO2020" s="2"/>
      <c r="DP2020" s="2"/>
      <c r="DQ2020" s="2"/>
      <c r="DR2020" s="2"/>
      <c r="DS2020" s="2"/>
      <c r="DT2020" s="2"/>
      <c r="DU2020" s="2"/>
      <c r="DV2020" s="2"/>
      <c r="DW2020" s="2"/>
      <c r="DX2020" s="2"/>
      <c r="DY2020" s="2"/>
      <c r="DZ2020" s="2"/>
      <c r="EA2020" s="2"/>
      <c r="EB2020" s="2"/>
      <c r="EC2020" s="2"/>
      <c r="ED2020" s="2"/>
      <c r="EE2020" s="2"/>
      <c r="EF2020" s="2"/>
      <c r="EG2020" s="2"/>
      <c r="EH2020" s="2"/>
      <c r="EI2020" s="2"/>
      <c r="EJ2020" s="2"/>
      <c r="EK2020" s="2"/>
      <c r="EL2020" s="2"/>
      <c r="EM2020" s="2"/>
      <c r="EN2020" s="2"/>
      <c r="EO2020" s="2"/>
      <c r="EP2020" s="2"/>
      <c r="EQ2020" s="2"/>
      <c r="ER2020" s="2"/>
      <c r="ES2020" s="2"/>
      <c r="ET2020" s="2"/>
      <c r="EU2020" s="2"/>
      <c r="EV2020" s="2"/>
      <c r="EW2020" s="2"/>
      <c r="EX2020" s="2"/>
      <c r="EY2020" s="2"/>
      <c r="EZ2020" s="2"/>
      <c r="FA2020" s="2"/>
      <c r="FB2020" s="2"/>
      <c r="FC2020" s="2"/>
    </row>
    <row r="2021" spans="1:159" s="4" customFormat="1">
      <c r="A2021" s="50" t="s">
        <v>2301</v>
      </c>
      <c r="B2021" s="59" t="s">
        <v>2788</v>
      </c>
      <c r="C2021" s="60">
        <v>5963</v>
      </c>
      <c r="D2021" s="59" t="s">
        <v>3268</v>
      </c>
      <c r="E2021" s="78" t="str">
        <f>IFERROR(VLOOKUP($C2021,'2025-26 School Level AAFTE'!$C$2:$L$2349,9,FALSE), "No")</f>
        <v>No</v>
      </c>
      <c r="F2021" s="67">
        <f>IFERROR(VLOOKUP($C2021,'2025-26 School Level AAFTE'!$C$2:$J$2349,8,FALSE), 0)</f>
        <v>35.000000000000014</v>
      </c>
      <c r="G2021" s="69">
        <f>IFERROR(IF(E2021= "yes",VLOOKUP(C2021,Summary!$B:$I,6,0),0),0)</f>
        <v>0</v>
      </c>
      <c r="H2021" s="68">
        <f t="shared" si="341"/>
        <v>0</v>
      </c>
      <c r="I2021" s="110">
        <f>VLOOKUP($A2021,'2026-27 Salary &amp; Benefits'!$A:$I,3,FALSE)</f>
        <v>1.1200000000000001</v>
      </c>
      <c r="J2021" s="110">
        <f>VLOOKUP($A2021,'2026-27 Salary &amp; Benefits'!$A:$I,4,FALSE)</f>
        <v>1.1200000000000001</v>
      </c>
      <c r="K2021" s="101">
        <f t="shared" si="342"/>
        <v>0</v>
      </c>
      <c r="L2021" s="100">
        <f t="shared" si="343"/>
        <v>0</v>
      </c>
      <c r="M2021" s="102">
        <f>'2026-27 Salary &amp; Benefits'!$E$6</f>
        <v>78209</v>
      </c>
      <c r="N2021" s="102">
        <f>'2026-27 Salary &amp; Benefits'!$F$6</f>
        <v>82248</v>
      </c>
      <c r="O2021" s="7">
        <f t="shared" si="344"/>
        <v>0</v>
      </c>
      <c r="P2021" s="7">
        <f t="shared" si="345"/>
        <v>0</v>
      </c>
      <c r="Q2021" s="7">
        <f>'2026-27 Salary &amp; Benefits'!G$6</f>
        <v>16817.759999999998</v>
      </c>
      <c r="R2021" s="103">
        <f>'2026-27 Salary &amp; Benefits'!H$6</f>
        <v>0.16020000000000001</v>
      </c>
      <c r="S2021" s="103">
        <f>'2026-27 Salary &amp; Benefits'!I$6</f>
        <v>0.15390000000000001</v>
      </c>
      <c r="T2021" s="7">
        <f t="shared" si="346"/>
        <v>0</v>
      </c>
      <c r="U2021" s="7">
        <f t="shared" si="347"/>
        <v>0</v>
      </c>
      <c r="V2021" s="7">
        <f t="shared" si="348"/>
        <v>0</v>
      </c>
      <c r="W2021" s="7">
        <f t="shared" si="349"/>
        <v>0</v>
      </c>
      <c r="X2021" s="18">
        <f t="shared" si="350"/>
        <v>0</v>
      </c>
      <c r="Y2021" s="2"/>
      <c r="Z2021" s="2"/>
      <c r="AA2021" s="2"/>
      <c r="AB2021" s="2"/>
      <c r="AC2021" s="2"/>
      <c r="AD2021" s="2"/>
      <c r="AE2021" s="2"/>
      <c r="AF2021" s="2"/>
      <c r="AG2021" s="2"/>
      <c r="AH2021" s="2"/>
      <c r="AI2021" s="2"/>
      <c r="AJ2021" s="2"/>
      <c r="AK2021" s="2"/>
      <c r="AL2021" s="2"/>
      <c r="AM2021" s="2"/>
      <c r="AN2021" s="2"/>
      <c r="AO2021" s="2"/>
      <c r="AP2021" s="2"/>
      <c r="AQ2021" s="2"/>
      <c r="AR2021" s="2"/>
      <c r="AS2021" s="2"/>
      <c r="AT2021" s="2"/>
      <c r="AU2021" s="2"/>
      <c r="AV2021" s="2"/>
      <c r="AW2021" s="2"/>
      <c r="AX2021" s="2"/>
      <c r="AY2021" s="2"/>
      <c r="AZ2021" s="2"/>
      <c r="BA2021" s="2"/>
      <c r="BB2021" s="2"/>
      <c r="BC2021" s="2"/>
      <c r="BD2021" s="2"/>
      <c r="BE2021" s="2"/>
      <c r="BF2021" s="2"/>
      <c r="BG2021" s="2"/>
      <c r="BH2021" s="2"/>
      <c r="BI2021" s="2"/>
      <c r="BJ2021" s="2"/>
      <c r="BK2021" s="2"/>
      <c r="BL2021" s="2"/>
      <c r="BM2021" s="2"/>
      <c r="BN2021" s="2"/>
      <c r="BO2021" s="2"/>
      <c r="BP2021" s="2"/>
      <c r="BQ2021" s="2"/>
      <c r="BR2021" s="2"/>
      <c r="BS2021" s="2"/>
      <c r="BT2021" s="2"/>
      <c r="BU2021" s="2"/>
      <c r="BV2021" s="2"/>
      <c r="BW2021" s="2"/>
      <c r="BX2021" s="2"/>
      <c r="BY2021" s="2"/>
      <c r="BZ2021" s="2"/>
      <c r="CA2021" s="2"/>
      <c r="CB2021" s="2"/>
      <c r="CC2021" s="2"/>
      <c r="CD2021" s="2"/>
      <c r="CE2021" s="2"/>
      <c r="CF2021" s="2"/>
      <c r="CG2021" s="2"/>
      <c r="CH2021" s="2"/>
      <c r="CI2021" s="2"/>
      <c r="CJ2021" s="2"/>
      <c r="CK2021" s="2"/>
      <c r="CL2021" s="2"/>
      <c r="CM2021" s="2"/>
      <c r="CN2021" s="2"/>
      <c r="CO2021" s="2"/>
      <c r="CP2021" s="2"/>
      <c r="CQ2021" s="2"/>
      <c r="CR2021" s="2"/>
      <c r="CS2021" s="2"/>
      <c r="CT2021" s="2"/>
      <c r="CU2021" s="2"/>
      <c r="CV2021" s="2"/>
      <c r="CW2021" s="2"/>
      <c r="CX2021" s="2"/>
      <c r="CY2021" s="2"/>
      <c r="CZ2021" s="2"/>
      <c r="DA2021" s="2"/>
      <c r="DB2021" s="2"/>
      <c r="DC2021" s="2"/>
      <c r="DD2021" s="2"/>
      <c r="DE2021" s="2"/>
      <c r="DF2021" s="2"/>
      <c r="DG2021" s="2"/>
      <c r="DH2021" s="2"/>
      <c r="DI2021" s="2"/>
      <c r="DJ2021" s="2"/>
      <c r="DK2021" s="2"/>
      <c r="DL2021" s="2"/>
      <c r="DM2021" s="2"/>
      <c r="DN2021" s="2"/>
      <c r="DO2021" s="2"/>
      <c r="DP2021" s="2"/>
      <c r="DQ2021" s="2"/>
      <c r="DR2021" s="2"/>
      <c r="DS2021" s="2"/>
      <c r="DT2021" s="2"/>
      <c r="DU2021" s="2"/>
      <c r="DV2021" s="2"/>
      <c r="DW2021" s="2"/>
      <c r="DX2021" s="2"/>
      <c r="DY2021" s="2"/>
      <c r="DZ2021" s="2"/>
      <c r="EA2021" s="2"/>
      <c r="EB2021" s="2"/>
      <c r="EC2021" s="2"/>
      <c r="ED2021" s="2"/>
      <c r="EE2021" s="2"/>
      <c r="EF2021" s="2"/>
      <c r="EG2021" s="2"/>
      <c r="EH2021" s="2"/>
      <c r="EI2021" s="2"/>
      <c r="EJ2021" s="2"/>
      <c r="EK2021" s="2"/>
      <c r="EL2021" s="2"/>
      <c r="EM2021" s="2"/>
      <c r="EN2021" s="2"/>
      <c r="EO2021" s="2"/>
      <c r="EP2021" s="2"/>
      <c r="EQ2021" s="2"/>
      <c r="ER2021" s="2"/>
      <c r="ES2021" s="2"/>
      <c r="ET2021" s="2"/>
      <c r="EU2021" s="2"/>
      <c r="EV2021" s="2"/>
      <c r="EW2021" s="2"/>
      <c r="EX2021" s="2"/>
      <c r="EY2021" s="2"/>
      <c r="EZ2021" s="2"/>
      <c r="FA2021" s="2"/>
      <c r="FB2021" s="2"/>
      <c r="FC2021" s="2"/>
    </row>
    <row r="2022" spans="1:159" s="4" customFormat="1">
      <c r="A2022" s="50" t="s">
        <v>2301</v>
      </c>
      <c r="B2022" s="59" t="s">
        <v>2788</v>
      </c>
      <c r="C2022" s="60">
        <v>2376</v>
      </c>
      <c r="D2022" s="59" t="s">
        <v>3146</v>
      </c>
      <c r="E2022" s="78" t="str">
        <f>IFERROR(VLOOKUP($C2022,'2025-26 School Level AAFTE'!$C$2:$L$2349,9,FALSE), "No")</f>
        <v>No</v>
      </c>
      <c r="F2022" s="67">
        <f>IFERROR(VLOOKUP($C2022,'2025-26 School Level AAFTE'!$C$2:$J$2349,8,FALSE), 0)</f>
        <v>674.12</v>
      </c>
      <c r="G2022" s="69">
        <f>IFERROR(IF(E2022= "yes",VLOOKUP(C2022,Summary!$B:$I,6,0),0),0)</f>
        <v>0</v>
      </c>
      <c r="H2022" s="68">
        <f t="shared" si="341"/>
        <v>0</v>
      </c>
      <c r="I2022" s="110">
        <f>VLOOKUP($A2022,'2026-27 Salary &amp; Benefits'!$A:$I,3,FALSE)</f>
        <v>1.1200000000000001</v>
      </c>
      <c r="J2022" s="110">
        <f>VLOOKUP($A2022,'2026-27 Salary &amp; Benefits'!$A:$I,4,FALSE)</f>
        <v>1.1200000000000001</v>
      </c>
      <c r="K2022" s="101">
        <f t="shared" si="342"/>
        <v>0</v>
      </c>
      <c r="L2022" s="100">
        <f t="shared" si="343"/>
        <v>0</v>
      </c>
      <c r="M2022" s="102">
        <f>'2026-27 Salary &amp; Benefits'!$E$6</f>
        <v>78209</v>
      </c>
      <c r="N2022" s="102">
        <f>'2026-27 Salary &amp; Benefits'!$F$6</f>
        <v>82248</v>
      </c>
      <c r="O2022" s="7">
        <f t="shared" si="344"/>
        <v>0</v>
      </c>
      <c r="P2022" s="7">
        <f t="shared" si="345"/>
        <v>0</v>
      </c>
      <c r="Q2022" s="7">
        <f>'2026-27 Salary &amp; Benefits'!G$6</f>
        <v>16817.759999999998</v>
      </c>
      <c r="R2022" s="103">
        <f>'2026-27 Salary &amp; Benefits'!H$6</f>
        <v>0.16020000000000001</v>
      </c>
      <c r="S2022" s="103">
        <f>'2026-27 Salary &amp; Benefits'!I$6</f>
        <v>0.15390000000000001</v>
      </c>
      <c r="T2022" s="7">
        <f t="shared" si="346"/>
        <v>0</v>
      </c>
      <c r="U2022" s="7">
        <f t="shared" si="347"/>
        <v>0</v>
      </c>
      <c r="V2022" s="7">
        <f t="shared" si="348"/>
        <v>0</v>
      </c>
      <c r="W2022" s="7">
        <f t="shared" si="349"/>
        <v>0</v>
      </c>
      <c r="X2022" s="18">
        <f t="shared" si="350"/>
        <v>0</v>
      </c>
      <c r="Y2022" s="2"/>
      <c r="Z2022" s="2"/>
      <c r="AA2022" s="2"/>
      <c r="AB2022" s="2"/>
      <c r="AC2022" s="2"/>
      <c r="AD2022" s="2"/>
      <c r="AE2022" s="2"/>
      <c r="AF2022" s="2"/>
      <c r="AG2022" s="2"/>
      <c r="AH2022" s="2"/>
      <c r="AI2022" s="2"/>
      <c r="AJ2022" s="2"/>
      <c r="AK2022" s="2"/>
      <c r="AL2022" s="2"/>
      <c r="AM2022" s="2"/>
      <c r="AN2022" s="2"/>
      <c r="AO2022" s="2"/>
      <c r="AP2022" s="2"/>
      <c r="AQ2022" s="2"/>
      <c r="AR2022" s="2"/>
      <c r="AS2022" s="2"/>
      <c r="AT2022" s="2"/>
      <c r="AU2022" s="2"/>
      <c r="AV2022" s="2"/>
      <c r="AW2022" s="2"/>
      <c r="AX2022" s="2"/>
      <c r="AY2022" s="2"/>
      <c r="AZ2022" s="2"/>
      <c r="BA2022" s="2"/>
      <c r="BB2022" s="2"/>
      <c r="BC2022" s="2"/>
      <c r="BD2022" s="2"/>
      <c r="BE2022" s="2"/>
      <c r="BF2022" s="2"/>
      <c r="BG2022" s="2"/>
      <c r="BH2022" s="2"/>
      <c r="BI2022" s="2"/>
      <c r="BJ2022" s="2"/>
      <c r="BK2022" s="2"/>
      <c r="BL2022" s="2"/>
      <c r="BM2022" s="2"/>
      <c r="BN2022" s="2"/>
      <c r="BO2022" s="2"/>
      <c r="BP2022" s="2"/>
      <c r="BQ2022" s="2"/>
      <c r="BR2022" s="2"/>
      <c r="BS2022" s="2"/>
      <c r="BT2022" s="2"/>
      <c r="BU2022" s="2"/>
      <c r="BV2022" s="2"/>
      <c r="BW2022" s="2"/>
      <c r="BX2022" s="2"/>
      <c r="BY2022" s="2"/>
      <c r="BZ2022" s="2"/>
      <c r="CA2022" s="2"/>
      <c r="CB2022" s="2"/>
      <c r="CC2022" s="2"/>
      <c r="CD2022" s="2"/>
      <c r="CE2022" s="2"/>
      <c r="CF2022" s="2"/>
      <c r="CG2022" s="2"/>
      <c r="CH2022" s="2"/>
      <c r="CI2022" s="2"/>
      <c r="CJ2022" s="2"/>
      <c r="CK2022" s="2"/>
      <c r="CL2022" s="2"/>
      <c r="CM2022" s="2"/>
      <c r="CN2022" s="2"/>
      <c r="CO2022" s="2"/>
      <c r="CP2022" s="2"/>
      <c r="CQ2022" s="2"/>
      <c r="CR2022" s="2"/>
      <c r="CS2022" s="2"/>
      <c r="CT2022" s="2"/>
      <c r="CU2022" s="2"/>
      <c r="CV2022" s="2"/>
      <c r="CW2022" s="2"/>
      <c r="CX2022" s="2"/>
      <c r="CY2022" s="2"/>
      <c r="CZ2022" s="2"/>
      <c r="DA2022" s="2"/>
      <c r="DB2022" s="2"/>
      <c r="DC2022" s="2"/>
      <c r="DD2022" s="2"/>
      <c r="DE2022" s="2"/>
      <c r="DF2022" s="2"/>
      <c r="DG2022" s="2"/>
      <c r="DH2022" s="2"/>
      <c r="DI2022" s="2"/>
      <c r="DJ2022" s="2"/>
      <c r="DK2022" s="2"/>
      <c r="DL2022" s="2"/>
      <c r="DM2022" s="2"/>
      <c r="DN2022" s="2"/>
      <c r="DO2022" s="2"/>
      <c r="DP2022" s="2"/>
      <c r="DQ2022" s="2"/>
      <c r="DR2022" s="2"/>
      <c r="DS2022" s="2"/>
      <c r="DT2022" s="2"/>
      <c r="DU2022" s="2"/>
      <c r="DV2022" s="2"/>
      <c r="DW2022" s="2"/>
      <c r="DX2022" s="2"/>
      <c r="DY2022" s="2"/>
      <c r="DZ2022" s="2"/>
      <c r="EA2022" s="2"/>
      <c r="EB2022" s="2"/>
      <c r="EC2022" s="2"/>
      <c r="ED2022" s="2"/>
      <c r="EE2022" s="2"/>
      <c r="EF2022" s="2"/>
      <c r="EG2022" s="2"/>
      <c r="EH2022" s="2"/>
      <c r="EI2022" s="2"/>
      <c r="EJ2022" s="2"/>
      <c r="EK2022" s="2"/>
      <c r="EL2022" s="2"/>
      <c r="EM2022" s="2"/>
      <c r="EN2022" s="2"/>
      <c r="EO2022" s="2"/>
      <c r="EP2022" s="2"/>
      <c r="EQ2022" s="2"/>
      <c r="ER2022" s="2"/>
      <c r="ES2022" s="2"/>
      <c r="ET2022" s="2"/>
      <c r="EU2022" s="2"/>
      <c r="EV2022" s="2"/>
      <c r="EW2022" s="2"/>
      <c r="EX2022" s="2"/>
      <c r="EY2022" s="2"/>
      <c r="EZ2022" s="2"/>
      <c r="FA2022" s="2"/>
      <c r="FB2022" s="2"/>
      <c r="FC2022" s="2"/>
    </row>
    <row r="2023" spans="1:159" s="4" customFormat="1">
      <c r="A2023" s="50" t="s">
        <v>2301</v>
      </c>
      <c r="B2023" s="59" t="s">
        <v>2788</v>
      </c>
      <c r="C2023" s="61">
        <v>3244</v>
      </c>
      <c r="D2023" s="72" t="s">
        <v>921</v>
      </c>
      <c r="E2023" s="78" t="str">
        <f>IFERROR(VLOOKUP($C2023,'2025-26 School Level AAFTE'!$C$2:$L$2349,9,FALSE), "No")</f>
        <v>No</v>
      </c>
      <c r="F2023" s="67">
        <f>IFERROR(VLOOKUP($C2023,'2025-26 School Level AAFTE'!$C$2:$J$2349,8,FALSE), 0)</f>
        <v>578.07000000000005</v>
      </c>
      <c r="G2023" s="69">
        <f>IFERROR(IF(E2023= "yes",VLOOKUP(C2023,Summary!$B:$I,6,0),0),0)</f>
        <v>0</v>
      </c>
      <c r="H2023" s="68">
        <f t="shared" si="341"/>
        <v>0</v>
      </c>
      <c r="I2023" s="110">
        <f>VLOOKUP($A2023,'2026-27 Salary &amp; Benefits'!$A:$I,3,FALSE)</f>
        <v>1.1200000000000001</v>
      </c>
      <c r="J2023" s="110">
        <f>VLOOKUP($A2023,'2026-27 Salary &amp; Benefits'!$A:$I,4,FALSE)</f>
        <v>1.1200000000000001</v>
      </c>
      <c r="K2023" s="101">
        <f t="shared" si="342"/>
        <v>0</v>
      </c>
      <c r="L2023" s="100">
        <f t="shared" si="343"/>
        <v>0</v>
      </c>
      <c r="M2023" s="102">
        <f>'2026-27 Salary &amp; Benefits'!$E$6</f>
        <v>78209</v>
      </c>
      <c r="N2023" s="102">
        <f>'2026-27 Salary &amp; Benefits'!$F$6</f>
        <v>82248</v>
      </c>
      <c r="O2023" s="7">
        <f t="shared" si="344"/>
        <v>0</v>
      </c>
      <c r="P2023" s="7">
        <f t="shared" si="345"/>
        <v>0</v>
      </c>
      <c r="Q2023" s="7">
        <f>'2026-27 Salary &amp; Benefits'!G$6</f>
        <v>16817.759999999998</v>
      </c>
      <c r="R2023" s="103">
        <f>'2026-27 Salary &amp; Benefits'!H$6</f>
        <v>0.16020000000000001</v>
      </c>
      <c r="S2023" s="103">
        <f>'2026-27 Salary &amp; Benefits'!I$6</f>
        <v>0.15390000000000001</v>
      </c>
      <c r="T2023" s="7">
        <f t="shared" si="346"/>
        <v>0</v>
      </c>
      <c r="U2023" s="7">
        <f t="shared" si="347"/>
        <v>0</v>
      </c>
      <c r="V2023" s="7">
        <f t="shared" si="348"/>
        <v>0</v>
      </c>
      <c r="W2023" s="7">
        <f t="shared" si="349"/>
        <v>0</v>
      </c>
      <c r="X2023" s="18">
        <f t="shared" si="350"/>
        <v>0</v>
      </c>
      <c r="Y2023" s="2"/>
      <c r="Z2023" s="2"/>
      <c r="AA2023" s="2"/>
      <c r="AB2023" s="2"/>
      <c r="AC2023" s="2"/>
      <c r="AD2023" s="2"/>
      <c r="AE2023" s="2"/>
      <c r="AF2023" s="2"/>
      <c r="AG2023" s="2"/>
      <c r="AH2023" s="2"/>
      <c r="AI2023" s="2"/>
      <c r="AJ2023" s="2"/>
      <c r="AK2023" s="2"/>
      <c r="AL2023" s="2"/>
      <c r="AM2023" s="2"/>
      <c r="AN2023" s="2"/>
      <c r="AO2023" s="2"/>
      <c r="AP2023" s="2"/>
      <c r="AQ2023" s="2"/>
      <c r="AR2023" s="2"/>
      <c r="AS2023" s="2"/>
      <c r="AT2023" s="2"/>
      <c r="AU2023" s="2"/>
      <c r="AV2023" s="2"/>
      <c r="AW2023" s="2"/>
      <c r="AX2023" s="2"/>
      <c r="AY2023" s="2"/>
      <c r="AZ2023" s="2"/>
      <c r="BA2023" s="2"/>
      <c r="BB2023" s="2"/>
      <c r="BC2023" s="2"/>
      <c r="BD2023" s="2"/>
      <c r="BE2023" s="2"/>
      <c r="BF2023" s="2"/>
      <c r="BG2023" s="2"/>
      <c r="BH2023" s="2"/>
      <c r="BI2023" s="2"/>
      <c r="BJ2023" s="2"/>
      <c r="BK2023" s="2"/>
      <c r="BL2023" s="2"/>
      <c r="BM2023" s="2"/>
      <c r="BN2023" s="2"/>
      <c r="BO2023" s="2"/>
      <c r="BP2023" s="2"/>
      <c r="BQ2023" s="2"/>
      <c r="BR2023" s="2"/>
      <c r="BS2023" s="2"/>
      <c r="BT2023" s="2"/>
      <c r="BU2023" s="2"/>
      <c r="BV2023" s="2"/>
      <c r="BW2023" s="2"/>
      <c r="BX2023" s="2"/>
      <c r="BY2023" s="2"/>
      <c r="BZ2023" s="2"/>
      <c r="CA2023" s="2"/>
      <c r="CB2023" s="2"/>
      <c r="CC2023" s="2"/>
      <c r="CD2023" s="2"/>
      <c r="CE2023" s="2"/>
      <c r="CF2023" s="2"/>
      <c r="CG2023" s="2"/>
      <c r="CH2023" s="2"/>
      <c r="CI2023" s="2"/>
      <c r="CJ2023" s="2"/>
      <c r="CK2023" s="2"/>
      <c r="CL2023" s="2"/>
      <c r="CM2023" s="2"/>
      <c r="CN2023" s="2"/>
      <c r="CO2023" s="2"/>
      <c r="CP2023" s="2"/>
      <c r="CQ2023" s="2"/>
      <c r="CR2023" s="2"/>
      <c r="CS2023" s="2"/>
      <c r="CT2023" s="2"/>
      <c r="CU2023" s="2"/>
      <c r="CV2023" s="2"/>
      <c r="CW2023" s="2"/>
      <c r="CX2023" s="2"/>
      <c r="CY2023" s="2"/>
      <c r="CZ2023" s="2"/>
      <c r="DA2023" s="2"/>
      <c r="DB2023" s="2"/>
      <c r="DC2023" s="2"/>
      <c r="DD2023" s="2"/>
      <c r="DE2023" s="2"/>
      <c r="DF2023" s="2"/>
      <c r="DG2023" s="2"/>
      <c r="DH2023" s="2"/>
      <c r="DI2023" s="2"/>
      <c r="DJ2023" s="2"/>
      <c r="DK2023" s="2"/>
      <c r="DL2023" s="2"/>
      <c r="DM2023" s="2"/>
      <c r="DN2023" s="2"/>
      <c r="DO2023" s="2"/>
      <c r="DP2023" s="2"/>
      <c r="DQ2023" s="2"/>
      <c r="DR2023" s="2"/>
      <c r="DS2023" s="2"/>
      <c r="DT2023" s="2"/>
      <c r="DU2023" s="2"/>
      <c r="DV2023" s="2"/>
      <c r="DW2023" s="2"/>
      <c r="DX2023" s="2"/>
      <c r="DY2023" s="2"/>
      <c r="DZ2023" s="2"/>
      <c r="EA2023" s="2"/>
      <c r="EB2023" s="2"/>
      <c r="EC2023" s="2"/>
      <c r="ED2023" s="2"/>
      <c r="EE2023" s="2"/>
      <c r="EF2023" s="2"/>
      <c r="EG2023" s="2"/>
      <c r="EH2023" s="2"/>
      <c r="EI2023" s="2"/>
      <c r="EJ2023" s="2"/>
      <c r="EK2023" s="2"/>
      <c r="EL2023" s="2"/>
      <c r="EM2023" s="2"/>
      <c r="EN2023" s="2"/>
      <c r="EO2023" s="2"/>
      <c r="EP2023" s="2"/>
      <c r="EQ2023" s="2"/>
      <c r="ER2023" s="2"/>
      <c r="ES2023" s="2"/>
      <c r="ET2023" s="2"/>
      <c r="EU2023" s="2"/>
      <c r="EV2023" s="2"/>
      <c r="EW2023" s="2"/>
      <c r="EX2023" s="2"/>
      <c r="EY2023" s="2"/>
      <c r="EZ2023" s="2"/>
      <c r="FA2023" s="2"/>
      <c r="FB2023" s="2"/>
      <c r="FC2023" s="2"/>
    </row>
    <row r="2024" spans="1:159" s="4" customFormat="1">
      <c r="A2024" s="50" t="s">
        <v>2301</v>
      </c>
      <c r="B2024" s="59" t="s">
        <v>2788</v>
      </c>
      <c r="C2024" s="60">
        <v>3398</v>
      </c>
      <c r="D2024" s="59" t="s">
        <v>3147</v>
      </c>
      <c r="E2024" s="78" t="str">
        <f>IFERROR(VLOOKUP($C2024,'2025-26 School Level AAFTE'!$C$2:$L$2349,9,FALSE), "No")</f>
        <v>Yes</v>
      </c>
      <c r="F2024" s="67">
        <f>IFERROR(VLOOKUP($C2024,'2025-26 School Level AAFTE'!$C$2:$J$2349,8,FALSE), 0)</f>
        <v>1305.0899999999999</v>
      </c>
      <c r="G2024" s="69">
        <f>IFERROR(IF(E2024= "yes",VLOOKUP(C2024,Summary!$B:$I,6,0),0),0)</f>
        <v>0</v>
      </c>
      <c r="H2024" s="68">
        <f t="shared" si="341"/>
        <v>1305.0899999999999</v>
      </c>
      <c r="I2024" s="110">
        <f>VLOOKUP($A2024,'2026-27 Salary &amp; Benefits'!$A:$I,3,FALSE)</f>
        <v>1.1200000000000001</v>
      </c>
      <c r="J2024" s="110">
        <f>VLOOKUP($A2024,'2026-27 Salary &amp; Benefits'!$A:$I,4,FALSE)</f>
        <v>1.1200000000000001</v>
      </c>
      <c r="K2024" s="101">
        <f t="shared" si="342"/>
        <v>1305.0899999999999</v>
      </c>
      <c r="L2024" s="100">
        <f t="shared" si="343"/>
        <v>3.8279999999999998</v>
      </c>
      <c r="M2024" s="102">
        <f>'2026-27 Salary &amp; Benefits'!$E$6</f>
        <v>78209</v>
      </c>
      <c r="N2024" s="102">
        <f>'2026-27 Salary &amp; Benefits'!$F$6</f>
        <v>82248</v>
      </c>
      <c r="O2024" s="7">
        <f t="shared" si="344"/>
        <v>335310.14</v>
      </c>
      <c r="P2024" s="7">
        <f t="shared" si="345"/>
        <v>17316.649999999965</v>
      </c>
      <c r="Q2024" s="7">
        <f>'2026-27 Salary &amp; Benefits'!G$6</f>
        <v>16817.759999999998</v>
      </c>
      <c r="R2024" s="103">
        <f>'2026-27 Salary &amp; Benefits'!H$6</f>
        <v>0.16020000000000001</v>
      </c>
      <c r="S2024" s="103">
        <f>'2026-27 Salary &amp; Benefits'!I$6</f>
        <v>0.15390000000000001</v>
      </c>
      <c r="T2024" s="7">
        <f t="shared" si="346"/>
        <v>120760.1</v>
      </c>
      <c r="U2024" s="7">
        <f t="shared" si="347"/>
        <v>5877.11</v>
      </c>
      <c r="V2024" s="7">
        <f t="shared" si="348"/>
        <v>904.49</v>
      </c>
      <c r="W2024" s="7">
        <f t="shared" si="349"/>
        <v>6781.5999999999995</v>
      </c>
      <c r="X2024" s="18">
        <f t="shared" si="350"/>
        <v>480168.48999999993</v>
      </c>
      <c r="Y2024" s="2"/>
      <c r="Z2024" s="2"/>
      <c r="AA2024" s="2"/>
      <c r="AB2024" s="2"/>
      <c r="AC2024" s="2"/>
      <c r="AD2024" s="2"/>
      <c r="AE2024" s="2"/>
      <c r="AF2024" s="2"/>
      <c r="AG2024" s="2"/>
      <c r="AH2024" s="2"/>
      <c r="AI2024" s="2"/>
      <c r="AJ2024" s="2"/>
      <c r="AK2024" s="2"/>
      <c r="AL2024" s="2"/>
      <c r="AM2024" s="2"/>
      <c r="AN2024" s="2"/>
      <c r="AO2024" s="2"/>
      <c r="AP2024" s="2"/>
      <c r="AQ2024" s="2"/>
      <c r="AR2024" s="2"/>
      <c r="AS2024" s="2"/>
      <c r="AT2024" s="2"/>
      <c r="AU2024" s="2"/>
      <c r="AV2024" s="2"/>
      <c r="AW2024" s="2"/>
      <c r="AX2024" s="2"/>
      <c r="AY2024" s="2"/>
      <c r="AZ2024" s="2"/>
      <c r="BA2024" s="2"/>
      <c r="BB2024" s="2"/>
      <c r="BC2024" s="2"/>
      <c r="BD2024" s="2"/>
      <c r="BE2024" s="2"/>
      <c r="BF2024" s="2"/>
      <c r="BG2024" s="2"/>
      <c r="BH2024" s="2"/>
      <c r="BI2024" s="2"/>
      <c r="BJ2024" s="2"/>
      <c r="BK2024" s="2"/>
      <c r="BL2024" s="2"/>
      <c r="BM2024" s="2"/>
      <c r="BN2024" s="2"/>
      <c r="BO2024" s="2"/>
      <c r="BP2024" s="2"/>
      <c r="BQ2024" s="2"/>
      <c r="BR2024" s="2"/>
      <c r="BS2024" s="2"/>
      <c r="BT2024" s="2"/>
      <c r="BU2024" s="2"/>
      <c r="BV2024" s="2"/>
      <c r="BW2024" s="2"/>
      <c r="BX2024" s="2"/>
      <c r="BY2024" s="2"/>
      <c r="BZ2024" s="2"/>
      <c r="CA2024" s="2"/>
      <c r="CB2024" s="2"/>
      <c r="CC2024" s="2"/>
      <c r="CD2024" s="2"/>
      <c r="CE2024" s="2"/>
      <c r="CF2024" s="2"/>
      <c r="CG2024" s="2"/>
      <c r="CH2024" s="2"/>
      <c r="CI2024" s="2"/>
      <c r="CJ2024" s="2"/>
      <c r="CK2024" s="2"/>
      <c r="CL2024" s="2"/>
      <c r="CM2024" s="2"/>
      <c r="CN2024" s="2"/>
      <c r="CO2024" s="2"/>
      <c r="CP2024" s="2"/>
      <c r="CQ2024" s="2"/>
      <c r="CR2024" s="2"/>
      <c r="CS2024" s="2"/>
      <c r="CT2024" s="2"/>
      <c r="CU2024" s="2"/>
      <c r="CV2024" s="2"/>
      <c r="CW2024" s="2"/>
      <c r="CX2024" s="2"/>
      <c r="CY2024" s="2"/>
      <c r="CZ2024" s="2"/>
      <c r="DA2024" s="2"/>
      <c r="DB2024" s="2"/>
      <c r="DC2024" s="2"/>
      <c r="DD2024" s="2"/>
      <c r="DE2024" s="2"/>
      <c r="DF2024" s="2"/>
      <c r="DG2024" s="2"/>
      <c r="DH2024" s="2"/>
      <c r="DI2024" s="2"/>
      <c r="DJ2024" s="2"/>
      <c r="DK2024" s="2"/>
      <c r="DL2024" s="2"/>
      <c r="DM2024" s="2"/>
      <c r="DN2024" s="2"/>
      <c r="DO2024" s="2"/>
      <c r="DP2024" s="2"/>
      <c r="DQ2024" s="2"/>
      <c r="DR2024" s="2"/>
      <c r="DS2024" s="2"/>
      <c r="DT2024" s="2"/>
      <c r="DU2024" s="2"/>
      <c r="DV2024" s="2"/>
      <c r="DW2024" s="2"/>
      <c r="DX2024" s="2"/>
      <c r="DY2024" s="2"/>
      <c r="DZ2024" s="2"/>
      <c r="EA2024" s="2"/>
      <c r="EB2024" s="2"/>
      <c r="EC2024" s="2"/>
      <c r="ED2024" s="2"/>
      <c r="EE2024" s="2"/>
      <c r="EF2024" s="2"/>
      <c r="EG2024" s="2"/>
      <c r="EH2024" s="2"/>
      <c r="EI2024" s="2"/>
      <c r="EJ2024" s="2"/>
      <c r="EK2024" s="2"/>
      <c r="EL2024" s="2"/>
      <c r="EM2024" s="2"/>
      <c r="EN2024" s="2"/>
      <c r="EO2024" s="2"/>
      <c r="EP2024" s="2"/>
      <c r="EQ2024" s="2"/>
      <c r="ER2024" s="2"/>
      <c r="ES2024" s="2"/>
      <c r="ET2024" s="2"/>
      <c r="EU2024" s="2"/>
      <c r="EV2024" s="2"/>
      <c r="EW2024" s="2"/>
      <c r="EX2024" s="2"/>
      <c r="EY2024" s="2"/>
      <c r="EZ2024" s="2"/>
      <c r="FA2024" s="2"/>
      <c r="FB2024" s="2"/>
      <c r="FC2024" s="2"/>
    </row>
    <row r="2025" spans="1:159" s="4" customFormat="1">
      <c r="A2025" t="s">
        <v>2301</v>
      </c>
      <c r="B2025" s="59" t="s">
        <v>2788</v>
      </c>
      <c r="C2025" s="3">
        <v>2247</v>
      </c>
      <c r="D2025" t="s">
        <v>3148</v>
      </c>
      <c r="E2025" s="78" t="str">
        <f>IFERROR(VLOOKUP($C2025,'2025-26 School Level AAFTE'!$C$2:$L$2349,9,FALSE), "No")</f>
        <v>Yes</v>
      </c>
      <c r="F2025" s="67">
        <f>IFERROR(VLOOKUP($C2025,'2025-26 School Level AAFTE'!$C$2:$J$2349,8,FALSE), 0)</f>
        <v>410.9</v>
      </c>
      <c r="G2025" s="69">
        <f>IFERROR(IF(E2025= "yes",VLOOKUP(C2025,Summary!$B:$I,6,0),0),0)</f>
        <v>0</v>
      </c>
      <c r="H2025" s="68">
        <f t="shared" si="341"/>
        <v>410.9</v>
      </c>
      <c r="I2025" s="110">
        <f>VLOOKUP($A2025,'2026-27 Salary &amp; Benefits'!$A:$I,3,FALSE)</f>
        <v>1.1200000000000001</v>
      </c>
      <c r="J2025" s="110">
        <f>VLOOKUP($A2025,'2026-27 Salary &amp; Benefits'!$A:$I,4,FALSE)</f>
        <v>1.1200000000000001</v>
      </c>
      <c r="K2025" s="101">
        <f t="shared" si="342"/>
        <v>410.9</v>
      </c>
      <c r="L2025" s="100">
        <f t="shared" si="343"/>
        <v>1.2050000000000001</v>
      </c>
      <c r="M2025" s="102">
        <f>'2026-27 Salary &amp; Benefits'!$E$6</f>
        <v>78209</v>
      </c>
      <c r="N2025" s="102">
        <f>'2026-27 Salary &amp; Benefits'!$F$6</f>
        <v>82248</v>
      </c>
      <c r="O2025" s="7">
        <f t="shared" si="344"/>
        <v>105550.87</v>
      </c>
      <c r="P2025" s="7">
        <f t="shared" si="345"/>
        <v>5451.0299999999988</v>
      </c>
      <c r="Q2025" s="7">
        <f>'2026-27 Salary &amp; Benefits'!G$6</f>
        <v>16817.759999999998</v>
      </c>
      <c r="R2025" s="103">
        <f>'2026-27 Salary &amp; Benefits'!H$6</f>
        <v>0.16020000000000001</v>
      </c>
      <c r="S2025" s="103">
        <f>'2026-27 Salary &amp; Benefits'!I$6</f>
        <v>0.15390000000000001</v>
      </c>
      <c r="T2025" s="7">
        <f t="shared" si="346"/>
        <v>38013.56</v>
      </c>
      <c r="U2025" s="7">
        <f t="shared" si="347"/>
        <v>1850.03</v>
      </c>
      <c r="V2025" s="7">
        <f t="shared" si="348"/>
        <v>284.72000000000003</v>
      </c>
      <c r="W2025" s="7">
        <f t="shared" si="349"/>
        <v>2134.75</v>
      </c>
      <c r="X2025" s="18">
        <f t="shared" si="350"/>
        <v>151150.21</v>
      </c>
      <c r="Y2025" s="2"/>
      <c r="Z2025" s="2"/>
      <c r="AA2025" s="2"/>
      <c r="AB2025" s="2"/>
      <c r="AC2025" s="2"/>
      <c r="AD2025" s="2"/>
      <c r="AE2025" s="2"/>
      <c r="AF2025" s="2"/>
      <c r="AG2025" s="2"/>
      <c r="AH2025" s="2"/>
      <c r="AI2025" s="2"/>
      <c r="AJ2025" s="2"/>
      <c r="AK2025" s="2"/>
      <c r="AL2025" s="2"/>
      <c r="AM2025" s="2"/>
      <c r="AN2025" s="2"/>
      <c r="AO2025" s="2"/>
      <c r="AP2025" s="2"/>
      <c r="AQ2025" s="2"/>
      <c r="AR2025" s="2"/>
      <c r="AS2025" s="2"/>
      <c r="AT2025" s="2"/>
      <c r="AU2025" s="2"/>
      <c r="AV2025" s="2"/>
      <c r="AW2025" s="2"/>
      <c r="AX2025" s="2"/>
      <c r="AY2025" s="2"/>
      <c r="AZ2025" s="2"/>
      <c r="BA2025" s="2"/>
      <c r="BB2025" s="2"/>
      <c r="BC2025" s="2"/>
      <c r="BD2025" s="2"/>
      <c r="BE2025" s="2"/>
      <c r="BF2025" s="2"/>
      <c r="BG2025" s="2"/>
      <c r="BH2025" s="2"/>
      <c r="BI2025" s="2"/>
      <c r="BJ2025" s="2"/>
      <c r="BK2025" s="2"/>
      <c r="BL2025" s="2"/>
      <c r="BM2025" s="2"/>
      <c r="BN2025" s="2"/>
      <c r="BO2025" s="2"/>
      <c r="BP2025" s="2"/>
      <c r="BQ2025" s="2"/>
      <c r="BR2025" s="2"/>
      <c r="BS2025" s="2"/>
      <c r="BT2025" s="2"/>
      <c r="BU2025" s="2"/>
      <c r="BV2025" s="2"/>
      <c r="BW2025" s="2"/>
      <c r="BX2025" s="2"/>
      <c r="BY2025" s="2"/>
      <c r="BZ2025" s="2"/>
      <c r="CA2025" s="2"/>
      <c r="CB2025" s="2"/>
      <c r="CC2025" s="2"/>
      <c r="CD2025" s="2"/>
      <c r="CE2025" s="2"/>
      <c r="CF2025" s="2"/>
      <c r="CG2025" s="2"/>
      <c r="CH2025" s="2"/>
      <c r="CI2025" s="2"/>
      <c r="CJ2025" s="2"/>
      <c r="CK2025" s="2"/>
      <c r="CL2025" s="2"/>
      <c r="CM2025" s="2"/>
      <c r="CN2025" s="2"/>
      <c r="CO2025" s="2"/>
      <c r="CP2025" s="2"/>
      <c r="CQ2025" s="2"/>
      <c r="CR2025" s="2"/>
      <c r="CS2025" s="2"/>
      <c r="CT2025" s="2"/>
      <c r="CU2025" s="2"/>
      <c r="CV2025" s="2"/>
      <c r="CW2025" s="2"/>
      <c r="CX2025" s="2"/>
      <c r="CY2025" s="2"/>
      <c r="CZ2025" s="2"/>
      <c r="DA2025" s="2"/>
      <c r="DB2025" s="2"/>
      <c r="DC2025" s="2"/>
      <c r="DD2025" s="2"/>
      <c r="DE2025" s="2"/>
      <c r="DF2025" s="2"/>
      <c r="DG2025" s="2"/>
      <c r="DH2025" s="2"/>
      <c r="DI2025" s="2"/>
      <c r="DJ2025" s="2"/>
      <c r="DK2025" s="2"/>
      <c r="DL2025" s="2"/>
      <c r="DM2025" s="2"/>
      <c r="DN2025" s="2"/>
      <c r="DO2025" s="2"/>
      <c r="DP2025" s="2"/>
      <c r="DQ2025" s="2"/>
      <c r="DR2025" s="2"/>
      <c r="DS2025" s="2"/>
      <c r="DT2025" s="2"/>
      <c r="DU2025" s="2"/>
      <c r="DV2025" s="2"/>
      <c r="DW2025" s="2"/>
      <c r="DX2025" s="2"/>
      <c r="DY2025" s="2"/>
      <c r="DZ2025" s="2"/>
      <c r="EA2025" s="2"/>
      <c r="EB2025" s="2"/>
      <c r="EC2025" s="2"/>
      <c r="ED2025" s="2"/>
      <c r="EE2025" s="2"/>
      <c r="EF2025" s="2"/>
      <c r="EG2025" s="2"/>
      <c r="EH2025" s="2"/>
      <c r="EI2025" s="2"/>
      <c r="EJ2025" s="2"/>
      <c r="EK2025" s="2"/>
      <c r="EL2025" s="2"/>
      <c r="EM2025" s="2"/>
      <c r="EN2025" s="2"/>
      <c r="EO2025" s="2"/>
      <c r="EP2025" s="2"/>
      <c r="EQ2025" s="2"/>
      <c r="ER2025" s="2"/>
      <c r="ES2025" s="2"/>
      <c r="ET2025" s="2"/>
      <c r="EU2025" s="2"/>
      <c r="EV2025" s="2"/>
      <c r="EW2025" s="2"/>
      <c r="EX2025" s="2"/>
      <c r="EY2025" s="2"/>
      <c r="EZ2025" s="2"/>
      <c r="FA2025" s="2"/>
      <c r="FB2025" s="2"/>
      <c r="FC2025" s="2"/>
    </row>
    <row r="2026" spans="1:159" s="4" customFormat="1">
      <c r="A2026" s="50" t="s">
        <v>2301</v>
      </c>
      <c r="B2026" s="59" t="s">
        <v>2788</v>
      </c>
      <c r="C2026" s="60">
        <v>5780</v>
      </c>
      <c r="D2026" s="59" t="s">
        <v>3235</v>
      </c>
      <c r="E2026" s="78" t="str">
        <f>IFERROR(VLOOKUP($C2026,'2025-26 School Level AAFTE'!$C$2:$L$2349,9,FALSE), "No")</f>
        <v>No</v>
      </c>
      <c r="F2026" s="67">
        <f>IFERROR(VLOOKUP($C2026,'2025-26 School Level AAFTE'!$C$2:$J$2349,8,FALSE), 0)</f>
        <v>6.09</v>
      </c>
      <c r="G2026" s="69">
        <f>IFERROR(IF(E2026= "yes",VLOOKUP(C2026,Summary!$B:$I,6,0),0),0)</f>
        <v>0</v>
      </c>
      <c r="H2026" s="68">
        <f t="shared" si="341"/>
        <v>0</v>
      </c>
      <c r="I2026" s="110">
        <f>VLOOKUP($A2026,'2026-27 Salary &amp; Benefits'!$A:$I,3,FALSE)</f>
        <v>1.1200000000000001</v>
      </c>
      <c r="J2026" s="110">
        <f>VLOOKUP($A2026,'2026-27 Salary &amp; Benefits'!$A:$I,4,FALSE)</f>
        <v>1.1200000000000001</v>
      </c>
      <c r="K2026" s="101">
        <f t="shared" si="342"/>
        <v>0</v>
      </c>
      <c r="L2026" s="100">
        <f t="shared" si="343"/>
        <v>0</v>
      </c>
      <c r="M2026" s="102">
        <f>'2026-27 Salary &amp; Benefits'!$E$6</f>
        <v>78209</v>
      </c>
      <c r="N2026" s="102">
        <f>'2026-27 Salary &amp; Benefits'!$F$6</f>
        <v>82248</v>
      </c>
      <c r="O2026" s="7">
        <f t="shared" si="344"/>
        <v>0</v>
      </c>
      <c r="P2026" s="7">
        <f t="shared" si="345"/>
        <v>0</v>
      </c>
      <c r="Q2026" s="7">
        <f>'2026-27 Salary &amp; Benefits'!G$6</f>
        <v>16817.759999999998</v>
      </c>
      <c r="R2026" s="103">
        <f>'2026-27 Salary &amp; Benefits'!H$6</f>
        <v>0.16020000000000001</v>
      </c>
      <c r="S2026" s="103">
        <f>'2026-27 Salary &amp; Benefits'!I$6</f>
        <v>0.15390000000000001</v>
      </c>
      <c r="T2026" s="7">
        <f t="shared" si="346"/>
        <v>0</v>
      </c>
      <c r="U2026" s="7">
        <f t="shared" si="347"/>
        <v>0</v>
      </c>
      <c r="V2026" s="7">
        <f t="shared" si="348"/>
        <v>0</v>
      </c>
      <c r="W2026" s="7">
        <f t="shared" si="349"/>
        <v>0</v>
      </c>
      <c r="X2026" s="18">
        <f t="shared" si="350"/>
        <v>0</v>
      </c>
      <c r="Y2026" s="2"/>
      <c r="Z2026" s="2"/>
      <c r="AA2026" s="2"/>
      <c r="AB2026" s="2"/>
      <c r="AC2026" s="2"/>
      <c r="AD2026" s="2"/>
      <c r="AE2026" s="2"/>
      <c r="AF2026" s="2"/>
      <c r="AG2026" s="2"/>
      <c r="AH2026" s="2"/>
      <c r="AI2026" s="2"/>
      <c r="AJ2026" s="2"/>
      <c r="AK2026" s="2"/>
      <c r="AL2026" s="2"/>
      <c r="AM2026" s="2"/>
      <c r="AN2026" s="2"/>
      <c r="AO2026" s="2"/>
      <c r="AP2026" s="2"/>
      <c r="AQ2026" s="2"/>
      <c r="AR2026" s="2"/>
      <c r="AS2026" s="2"/>
      <c r="AT2026" s="2"/>
      <c r="AU2026" s="2"/>
      <c r="AV2026" s="2"/>
      <c r="AW2026" s="2"/>
      <c r="AX2026" s="2"/>
      <c r="AY2026" s="2"/>
      <c r="AZ2026" s="2"/>
      <c r="BA2026" s="2"/>
      <c r="BB2026" s="2"/>
      <c r="BC2026" s="2"/>
      <c r="BD2026" s="2"/>
      <c r="BE2026" s="2"/>
      <c r="BF2026" s="2"/>
      <c r="BG2026" s="2"/>
      <c r="BH2026" s="2"/>
      <c r="BI2026" s="2"/>
      <c r="BJ2026" s="2"/>
      <c r="BK2026" s="2"/>
      <c r="BL2026" s="2"/>
      <c r="BM2026" s="2"/>
      <c r="BN2026" s="2"/>
      <c r="BO2026" s="2"/>
      <c r="BP2026" s="2"/>
      <c r="BQ2026" s="2"/>
      <c r="BR2026" s="2"/>
      <c r="BS2026" s="2"/>
      <c r="BT2026" s="2"/>
      <c r="BU2026" s="2"/>
      <c r="BV2026" s="2"/>
      <c r="BW2026" s="2"/>
      <c r="BX2026" s="2"/>
      <c r="BY2026" s="2"/>
      <c r="BZ2026" s="2"/>
      <c r="CA2026" s="2"/>
      <c r="CB2026" s="2"/>
      <c r="CC2026" s="2"/>
      <c r="CD2026" s="2"/>
      <c r="CE2026" s="2"/>
      <c r="CF2026" s="2"/>
      <c r="CG2026" s="2"/>
      <c r="CH2026" s="2"/>
      <c r="CI2026" s="2"/>
      <c r="CJ2026" s="2"/>
      <c r="CK2026" s="2"/>
      <c r="CL2026" s="2"/>
      <c r="CM2026" s="2"/>
      <c r="CN2026" s="2"/>
      <c r="CO2026" s="2"/>
      <c r="CP2026" s="2"/>
      <c r="CQ2026" s="2"/>
      <c r="CR2026" s="2"/>
      <c r="CS2026" s="2"/>
      <c r="CT2026" s="2"/>
      <c r="CU2026" s="2"/>
      <c r="CV2026" s="2"/>
      <c r="CW2026" s="2"/>
      <c r="CX2026" s="2"/>
      <c r="CY2026" s="2"/>
      <c r="CZ2026" s="2"/>
      <c r="DA2026" s="2"/>
      <c r="DB2026" s="2"/>
      <c r="DC2026" s="2"/>
      <c r="DD2026" s="2"/>
      <c r="DE2026" s="2"/>
      <c r="DF2026" s="2"/>
      <c r="DG2026" s="2"/>
      <c r="DH2026" s="2"/>
      <c r="DI2026" s="2"/>
      <c r="DJ2026" s="2"/>
      <c r="DK2026" s="2"/>
      <c r="DL2026" s="2"/>
      <c r="DM2026" s="2"/>
      <c r="DN2026" s="2"/>
      <c r="DO2026" s="2"/>
      <c r="DP2026" s="2"/>
      <c r="DQ2026" s="2"/>
      <c r="DR2026" s="2"/>
      <c r="DS2026" s="2"/>
      <c r="DT2026" s="2"/>
      <c r="DU2026" s="2"/>
      <c r="DV2026" s="2"/>
      <c r="DW2026" s="2"/>
      <c r="DX2026" s="2"/>
      <c r="DY2026" s="2"/>
      <c r="DZ2026" s="2"/>
      <c r="EA2026" s="2"/>
      <c r="EB2026" s="2"/>
      <c r="EC2026" s="2"/>
      <c r="ED2026" s="2"/>
      <c r="EE2026" s="2"/>
      <c r="EF2026" s="2"/>
      <c r="EG2026" s="2"/>
      <c r="EH2026" s="2"/>
      <c r="EI2026" s="2"/>
      <c r="EJ2026" s="2"/>
      <c r="EK2026" s="2"/>
      <c r="EL2026" s="2"/>
      <c r="EM2026" s="2"/>
      <c r="EN2026" s="2"/>
      <c r="EO2026" s="2"/>
      <c r="EP2026" s="2"/>
      <c r="EQ2026" s="2"/>
      <c r="ER2026" s="2"/>
      <c r="ES2026" s="2"/>
      <c r="ET2026" s="2"/>
      <c r="EU2026" s="2"/>
      <c r="EV2026" s="2"/>
      <c r="EW2026" s="2"/>
      <c r="EX2026" s="2"/>
      <c r="EY2026" s="2"/>
      <c r="EZ2026" s="2"/>
      <c r="FA2026" s="2"/>
      <c r="FB2026" s="2"/>
      <c r="FC2026" s="2"/>
    </row>
    <row r="2027" spans="1:159" s="4" customFormat="1">
      <c r="A2027" s="50" t="s">
        <v>2301</v>
      </c>
      <c r="B2027" s="59" t="s">
        <v>2788</v>
      </c>
      <c r="C2027" s="60">
        <v>4109</v>
      </c>
      <c r="D2027" s="59" t="s">
        <v>3251</v>
      </c>
      <c r="E2027" s="78" t="str">
        <f>IFERROR(VLOOKUP($C2027,'2025-26 School Level AAFTE'!$C$2:$L$2349,9,FALSE), "No")</f>
        <v>Yes</v>
      </c>
      <c r="F2027" s="67">
        <f>IFERROR(VLOOKUP($C2027,'2025-26 School Level AAFTE'!$C$2:$J$2349,8,FALSE), 0)</f>
        <v>48.879999999999995</v>
      </c>
      <c r="G2027" s="69">
        <f>IFERROR(IF(E2027= "yes",VLOOKUP(C2027,Summary!$B:$I,6,0),0),0)</f>
        <v>0</v>
      </c>
      <c r="H2027" s="68">
        <f t="shared" si="341"/>
        <v>48.879999999999995</v>
      </c>
      <c r="I2027" s="110">
        <f>VLOOKUP($A2027,'2026-27 Salary &amp; Benefits'!$A:$I,3,FALSE)</f>
        <v>1.1200000000000001</v>
      </c>
      <c r="J2027" s="110">
        <f>VLOOKUP($A2027,'2026-27 Salary &amp; Benefits'!$A:$I,4,FALSE)</f>
        <v>1.1200000000000001</v>
      </c>
      <c r="K2027" s="101">
        <f t="shared" si="342"/>
        <v>48.879999999999995</v>
      </c>
      <c r="L2027" s="100">
        <f t="shared" si="343"/>
        <v>0.14299999999999999</v>
      </c>
      <c r="M2027" s="102">
        <f>'2026-27 Salary &amp; Benefits'!$E$6</f>
        <v>78209</v>
      </c>
      <c r="N2027" s="102">
        <f>'2026-27 Salary &amp; Benefits'!$F$6</f>
        <v>82248</v>
      </c>
      <c r="O2027" s="7">
        <f t="shared" si="344"/>
        <v>12525.95</v>
      </c>
      <c r="P2027" s="7">
        <f t="shared" si="345"/>
        <v>646.88999999999942</v>
      </c>
      <c r="Q2027" s="7">
        <f>'2026-27 Salary &amp; Benefits'!G$6</f>
        <v>16817.759999999998</v>
      </c>
      <c r="R2027" s="103">
        <f>'2026-27 Salary &amp; Benefits'!H$6</f>
        <v>0.16020000000000001</v>
      </c>
      <c r="S2027" s="103">
        <f>'2026-27 Salary &amp; Benefits'!I$6</f>
        <v>0.15390000000000001</v>
      </c>
      <c r="T2027" s="7">
        <f t="shared" si="346"/>
        <v>4511.1499999999996</v>
      </c>
      <c r="U2027" s="7">
        <f t="shared" si="347"/>
        <v>219.55</v>
      </c>
      <c r="V2027" s="7">
        <f t="shared" si="348"/>
        <v>33.79</v>
      </c>
      <c r="W2027" s="7">
        <f t="shared" si="349"/>
        <v>253.34</v>
      </c>
      <c r="X2027" s="18">
        <f t="shared" si="350"/>
        <v>17937.329999999998</v>
      </c>
      <c r="Y2027" s="2"/>
      <c r="Z2027" s="2"/>
      <c r="AA2027" s="2"/>
      <c r="AB2027" s="2"/>
      <c r="AC2027" s="2"/>
      <c r="AD2027" s="2"/>
      <c r="AE2027" s="2"/>
      <c r="AF2027" s="2"/>
      <c r="AG2027" s="2"/>
      <c r="AH2027" s="2"/>
      <c r="AI2027" s="2"/>
      <c r="AJ2027" s="2"/>
      <c r="AK2027" s="2"/>
      <c r="AL2027" s="2"/>
      <c r="AM2027" s="2"/>
      <c r="AN2027" s="2"/>
      <c r="AO2027" s="2"/>
      <c r="AP2027" s="2"/>
      <c r="AQ2027" s="2"/>
      <c r="AR2027" s="2"/>
      <c r="AS2027" s="2"/>
      <c r="AT2027" s="2"/>
      <c r="AU2027" s="2"/>
      <c r="AV2027" s="2"/>
      <c r="AW2027" s="2"/>
      <c r="AX2027" s="2"/>
      <c r="AY2027" s="2"/>
      <c r="AZ2027" s="2"/>
      <c r="BA2027" s="2"/>
      <c r="BB2027" s="2"/>
      <c r="BC2027" s="2"/>
      <c r="BD2027" s="2"/>
      <c r="BE2027" s="2"/>
      <c r="BF2027" s="2"/>
      <c r="BG2027" s="2"/>
      <c r="BH2027" s="2"/>
      <c r="BI2027" s="2"/>
      <c r="BJ2027" s="2"/>
      <c r="BK2027" s="2"/>
      <c r="BL2027" s="2"/>
      <c r="BM2027" s="2"/>
      <c r="BN2027" s="2"/>
      <c r="BO2027" s="2"/>
      <c r="BP2027" s="2"/>
      <c r="BQ2027" s="2"/>
      <c r="BR2027" s="2"/>
      <c r="BS2027" s="2"/>
      <c r="BT2027" s="2"/>
      <c r="BU2027" s="2"/>
      <c r="BV2027" s="2"/>
      <c r="BW2027" s="2"/>
      <c r="BX2027" s="2"/>
      <c r="BY2027" s="2"/>
      <c r="BZ2027" s="2"/>
      <c r="CA2027" s="2"/>
      <c r="CB2027" s="2"/>
      <c r="CC2027" s="2"/>
      <c r="CD2027" s="2"/>
      <c r="CE2027" s="2"/>
      <c r="CF2027" s="2"/>
      <c r="CG2027" s="2"/>
      <c r="CH2027" s="2"/>
      <c r="CI2027" s="2"/>
      <c r="CJ2027" s="2"/>
      <c r="CK2027" s="2"/>
      <c r="CL2027" s="2"/>
      <c r="CM2027" s="2"/>
      <c r="CN2027" s="2"/>
      <c r="CO2027" s="2"/>
      <c r="CP2027" s="2"/>
      <c r="CQ2027" s="2"/>
      <c r="CR2027" s="2"/>
      <c r="CS2027" s="2"/>
      <c r="CT2027" s="2"/>
      <c r="CU2027" s="2"/>
      <c r="CV2027" s="2"/>
      <c r="CW2027" s="2"/>
      <c r="CX2027" s="2"/>
      <c r="CY2027" s="2"/>
      <c r="CZ2027" s="2"/>
      <c r="DA2027" s="2"/>
      <c r="DB2027" s="2"/>
      <c r="DC2027" s="2"/>
      <c r="DD2027" s="2"/>
      <c r="DE2027" s="2"/>
      <c r="DF2027" s="2"/>
      <c r="DG2027" s="2"/>
      <c r="DH2027" s="2"/>
      <c r="DI2027" s="2"/>
      <c r="DJ2027" s="2"/>
      <c r="DK2027" s="2"/>
      <c r="DL2027" s="2"/>
      <c r="DM2027" s="2"/>
      <c r="DN2027" s="2"/>
      <c r="DO2027" s="2"/>
      <c r="DP2027" s="2"/>
      <c r="DQ2027" s="2"/>
      <c r="DR2027" s="2"/>
      <c r="DS2027" s="2"/>
      <c r="DT2027" s="2"/>
      <c r="DU2027" s="2"/>
      <c r="DV2027" s="2"/>
      <c r="DW2027" s="2"/>
      <c r="DX2027" s="2"/>
      <c r="DY2027" s="2"/>
      <c r="DZ2027" s="2"/>
      <c r="EA2027" s="2"/>
      <c r="EB2027" s="2"/>
      <c r="EC2027" s="2"/>
      <c r="ED2027" s="2"/>
      <c r="EE2027" s="2"/>
      <c r="EF2027" s="2"/>
      <c r="EG2027" s="2"/>
      <c r="EH2027" s="2"/>
      <c r="EI2027" s="2"/>
      <c r="EJ2027" s="2"/>
      <c r="EK2027" s="2"/>
      <c r="EL2027" s="2"/>
      <c r="EM2027" s="2"/>
      <c r="EN2027" s="2"/>
      <c r="EO2027" s="2"/>
      <c r="EP2027" s="2"/>
      <c r="EQ2027" s="2"/>
      <c r="ER2027" s="2"/>
      <c r="ES2027" s="2"/>
      <c r="ET2027" s="2"/>
      <c r="EU2027" s="2"/>
      <c r="EV2027" s="2"/>
      <c r="EW2027" s="2"/>
      <c r="EX2027" s="2"/>
      <c r="EY2027" s="2"/>
      <c r="EZ2027" s="2"/>
      <c r="FA2027" s="2"/>
      <c r="FB2027" s="2"/>
      <c r="FC2027" s="2"/>
    </row>
    <row r="2028" spans="1:159" s="4" customFormat="1">
      <c r="A2028" s="50" t="s">
        <v>2301</v>
      </c>
      <c r="B2028" s="59" t="s">
        <v>2788</v>
      </c>
      <c r="C2028" s="60">
        <v>2169</v>
      </c>
      <c r="D2028" s="59" t="s">
        <v>3149</v>
      </c>
      <c r="E2028" s="78" t="str">
        <f>IFERROR(VLOOKUP($C2028,'2025-26 School Level AAFTE'!$C$2:$L$2349,9,FALSE), "No")</f>
        <v>No</v>
      </c>
      <c r="F2028" s="67">
        <f>IFERROR(VLOOKUP($C2028,'2025-26 School Level AAFTE'!$C$2:$J$2349,8,FALSE), 0)</f>
        <v>282.90000000000003</v>
      </c>
      <c r="G2028" s="69">
        <f>IFERROR(IF(E2028= "yes",VLOOKUP(C2028,Summary!$B:$I,6,0),0),0)</f>
        <v>0</v>
      </c>
      <c r="H2028" s="68">
        <f t="shared" si="341"/>
        <v>0</v>
      </c>
      <c r="I2028" s="110">
        <f>VLOOKUP($A2028,'2026-27 Salary &amp; Benefits'!$A:$I,3,FALSE)</f>
        <v>1.1200000000000001</v>
      </c>
      <c r="J2028" s="110">
        <f>VLOOKUP($A2028,'2026-27 Salary &amp; Benefits'!$A:$I,4,FALSE)</f>
        <v>1.1200000000000001</v>
      </c>
      <c r="K2028" s="101">
        <f t="shared" si="342"/>
        <v>0</v>
      </c>
      <c r="L2028" s="100">
        <f t="shared" si="343"/>
        <v>0</v>
      </c>
      <c r="M2028" s="102">
        <f>'2026-27 Salary &amp; Benefits'!$E$6</f>
        <v>78209</v>
      </c>
      <c r="N2028" s="102">
        <f>'2026-27 Salary &amp; Benefits'!$F$6</f>
        <v>82248</v>
      </c>
      <c r="O2028" s="7">
        <f t="shared" si="344"/>
        <v>0</v>
      </c>
      <c r="P2028" s="7">
        <f t="shared" si="345"/>
        <v>0</v>
      </c>
      <c r="Q2028" s="7">
        <f>'2026-27 Salary &amp; Benefits'!G$6</f>
        <v>16817.759999999998</v>
      </c>
      <c r="R2028" s="103">
        <f>'2026-27 Salary &amp; Benefits'!H$6</f>
        <v>0.16020000000000001</v>
      </c>
      <c r="S2028" s="103">
        <f>'2026-27 Salary &amp; Benefits'!I$6</f>
        <v>0.15390000000000001</v>
      </c>
      <c r="T2028" s="7">
        <f t="shared" si="346"/>
        <v>0</v>
      </c>
      <c r="U2028" s="7">
        <f t="shared" si="347"/>
        <v>0</v>
      </c>
      <c r="V2028" s="7">
        <f t="shared" si="348"/>
        <v>0</v>
      </c>
      <c r="W2028" s="7">
        <f t="shared" si="349"/>
        <v>0</v>
      </c>
      <c r="X2028" s="18">
        <f t="shared" si="350"/>
        <v>0</v>
      </c>
      <c r="Y2028" s="2"/>
      <c r="Z2028" s="2"/>
      <c r="AA2028" s="2"/>
      <c r="AB2028" s="2"/>
      <c r="AC2028" s="2"/>
      <c r="AD2028" s="2"/>
      <c r="AE2028" s="2"/>
      <c r="AF2028" s="2"/>
      <c r="AG2028" s="2"/>
      <c r="AH2028" s="2"/>
      <c r="AI2028" s="2"/>
      <c r="AJ2028" s="2"/>
      <c r="AK2028" s="2"/>
      <c r="AL2028" s="2"/>
      <c r="AM2028" s="2"/>
      <c r="AN2028" s="2"/>
      <c r="AO2028" s="2"/>
      <c r="AP2028" s="2"/>
      <c r="AQ2028" s="2"/>
      <c r="AR2028" s="2"/>
      <c r="AS2028" s="2"/>
      <c r="AT2028" s="2"/>
      <c r="AU2028" s="2"/>
      <c r="AV2028" s="2"/>
      <c r="AW2028" s="2"/>
      <c r="AX2028" s="2"/>
      <c r="AY2028" s="2"/>
      <c r="AZ2028" s="2"/>
      <c r="BA2028" s="2"/>
      <c r="BB2028" s="2"/>
      <c r="BC2028" s="2"/>
      <c r="BD2028" s="2"/>
      <c r="BE2028" s="2"/>
      <c r="BF2028" s="2"/>
      <c r="BG2028" s="2"/>
      <c r="BH2028" s="2"/>
      <c r="BI2028" s="2"/>
      <c r="BJ2028" s="2"/>
      <c r="BK2028" s="2"/>
      <c r="BL2028" s="2"/>
      <c r="BM2028" s="2"/>
      <c r="BN2028" s="2"/>
      <c r="BO2028" s="2"/>
      <c r="BP2028" s="2"/>
      <c r="BQ2028" s="2"/>
      <c r="BR2028" s="2"/>
      <c r="BS2028" s="2"/>
      <c r="BT2028" s="2"/>
      <c r="BU2028" s="2"/>
      <c r="BV2028" s="2"/>
      <c r="BW2028" s="2"/>
      <c r="BX2028" s="2"/>
      <c r="BY2028" s="2"/>
      <c r="BZ2028" s="2"/>
      <c r="CA2028" s="2"/>
      <c r="CB2028" s="2"/>
      <c r="CC2028" s="2"/>
      <c r="CD2028" s="2"/>
      <c r="CE2028" s="2"/>
      <c r="CF2028" s="2"/>
      <c r="CG2028" s="2"/>
      <c r="CH2028" s="2"/>
      <c r="CI2028" s="2"/>
      <c r="CJ2028" s="2"/>
      <c r="CK2028" s="2"/>
      <c r="CL2028" s="2"/>
      <c r="CM2028" s="2"/>
      <c r="CN2028" s="2"/>
      <c r="CO2028" s="2"/>
      <c r="CP2028" s="2"/>
      <c r="CQ2028" s="2"/>
      <c r="CR2028" s="2"/>
      <c r="CS2028" s="2"/>
      <c r="CT2028" s="2"/>
      <c r="CU2028" s="2"/>
      <c r="CV2028" s="2"/>
      <c r="CW2028" s="2"/>
      <c r="CX2028" s="2"/>
      <c r="CY2028" s="2"/>
      <c r="CZ2028" s="2"/>
      <c r="DA2028" s="2"/>
      <c r="DB2028" s="2"/>
      <c r="DC2028" s="2"/>
      <c r="DD2028" s="2"/>
      <c r="DE2028" s="2"/>
      <c r="DF2028" s="2"/>
      <c r="DG2028" s="2"/>
      <c r="DH2028" s="2"/>
      <c r="DI2028" s="2"/>
      <c r="DJ2028" s="2"/>
      <c r="DK2028" s="2"/>
      <c r="DL2028" s="2"/>
      <c r="DM2028" s="2"/>
      <c r="DN2028" s="2"/>
      <c r="DO2028" s="2"/>
      <c r="DP2028" s="2"/>
      <c r="DQ2028" s="2"/>
      <c r="DR2028" s="2"/>
      <c r="DS2028" s="2"/>
      <c r="DT2028" s="2"/>
      <c r="DU2028" s="2"/>
      <c r="DV2028" s="2"/>
      <c r="DW2028" s="2"/>
      <c r="DX2028" s="2"/>
      <c r="DY2028" s="2"/>
      <c r="DZ2028" s="2"/>
      <c r="EA2028" s="2"/>
      <c r="EB2028" s="2"/>
      <c r="EC2028" s="2"/>
      <c r="ED2028" s="2"/>
      <c r="EE2028" s="2"/>
      <c r="EF2028" s="2"/>
      <c r="EG2028" s="2"/>
      <c r="EH2028" s="2"/>
      <c r="EI2028" s="2"/>
      <c r="EJ2028" s="2"/>
      <c r="EK2028" s="2"/>
      <c r="EL2028" s="2"/>
      <c r="EM2028" s="2"/>
      <c r="EN2028" s="2"/>
      <c r="EO2028" s="2"/>
      <c r="EP2028" s="2"/>
      <c r="EQ2028" s="2"/>
      <c r="ER2028" s="2"/>
      <c r="ES2028" s="2"/>
      <c r="ET2028" s="2"/>
      <c r="EU2028" s="2"/>
      <c r="EV2028" s="2"/>
      <c r="EW2028" s="2"/>
      <c r="EX2028" s="2"/>
      <c r="EY2028" s="2"/>
      <c r="EZ2028" s="2"/>
      <c r="FA2028" s="2"/>
      <c r="FB2028" s="2"/>
      <c r="FC2028" s="2"/>
    </row>
    <row r="2029" spans="1:159" s="4" customFormat="1">
      <c r="A2029" s="50" t="s">
        <v>2301</v>
      </c>
      <c r="B2029" s="59" t="s">
        <v>2788</v>
      </c>
      <c r="C2029" s="60">
        <v>2806</v>
      </c>
      <c r="D2029" s="59" t="s">
        <v>3150</v>
      </c>
      <c r="E2029" s="78" t="str">
        <f>IFERROR(VLOOKUP($C2029,'2025-26 School Level AAFTE'!$C$2:$L$2349,9,FALSE), "No")</f>
        <v>Yes</v>
      </c>
      <c r="F2029" s="67">
        <f>IFERROR(VLOOKUP($C2029,'2025-26 School Level AAFTE'!$C$2:$J$2349,8,FALSE), 0)</f>
        <v>351.84</v>
      </c>
      <c r="G2029" s="69">
        <f>IFERROR(IF(E2029= "yes",VLOOKUP(C2029,Summary!$B:$I,6,0),0),0)</f>
        <v>0</v>
      </c>
      <c r="H2029" s="68">
        <f t="shared" si="341"/>
        <v>351.84</v>
      </c>
      <c r="I2029" s="110">
        <f>VLOOKUP($A2029,'2026-27 Salary &amp; Benefits'!$A:$I,3,FALSE)</f>
        <v>1.1200000000000001</v>
      </c>
      <c r="J2029" s="110">
        <f>VLOOKUP($A2029,'2026-27 Salary &amp; Benefits'!$A:$I,4,FALSE)</f>
        <v>1.1200000000000001</v>
      </c>
      <c r="K2029" s="101">
        <f t="shared" si="342"/>
        <v>351.84</v>
      </c>
      <c r="L2029" s="100">
        <f t="shared" si="343"/>
        <v>1.032</v>
      </c>
      <c r="M2029" s="102">
        <f>'2026-27 Salary &amp; Benefits'!$E$6</f>
        <v>78209</v>
      </c>
      <c r="N2029" s="102">
        <f>'2026-27 Salary &amp; Benefits'!$F$6</f>
        <v>82248</v>
      </c>
      <c r="O2029" s="7">
        <f t="shared" si="344"/>
        <v>90397.09</v>
      </c>
      <c r="P2029" s="7">
        <f t="shared" si="345"/>
        <v>4668.4400000000023</v>
      </c>
      <c r="Q2029" s="7">
        <f>'2026-27 Salary &amp; Benefits'!G$6</f>
        <v>16817.759999999998</v>
      </c>
      <c r="R2029" s="103">
        <f>'2026-27 Salary &amp; Benefits'!H$6</f>
        <v>0.16020000000000001</v>
      </c>
      <c r="S2029" s="103">
        <f>'2026-27 Salary &amp; Benefits'!I$6</f>
        <v>0.15390000000000001</v>
      </c>
      <c r="T2029" s="7">
        <f t="shared" si="346"/>
        <v>32556.02</v>
      </c>
      <c r="U2029" s="7">
        <f t="shared" si="347"/>
        <v>1584.43</v>
      </c>
      <c r="V2029" s="7">
        <f t="shared" si="348"/>
        <v>243.84</v>
      </c>
      <c r="W2029" s="7">
        <f t="shared" si="349"/>
        <v>1828.27</v>
      </c>
      <c r="X2029" s="18">
        <f t="shared" si="350"/>
        <v>129449.82</v>
      </c>
      <c r="Y2029" s="2"/>
      <c r="Z2029" s="2"/>
      <c r="AA2029" s="2"/>
      <c r="AB2029" s="2"/>
      <c r="AC2029" s="2"/>
      <c r="AD2029" s="2"/>
      <c r="AE2029" s="2"/>
      <c r="AF2029" s="2"/>
      <c r="AG2029" s="2"/>
      <c r="AH2029" s="2"/>
      <c r="AI2029" s="2"/>
      <c r="AJ2029" s="2"/>
      <c r="AK2029" s="2"/>
      <c r="AL2029" s="2"/>
      <c r="AM2029" s="2"/>
      <c r="AN2029" s="2"/>
      <c r="AO2029" s="2"/>
      <c r="AP2029" s="2"/>
      <c r="AQ2029" s="2"/>
      <c r="AR2029" s="2"/>
      <c r="AS2029" s="2"/>
      <c r="AT2029" s="2"/>
      <c r="AU2029" s="2"/>
      <c r="AV2029" s="2"/>
      <c r="AW2029" s="2"/>
      <c r="AX2029" s="2"/>
      <c r="AY2029" s="2"/>
      <c r="AZ2029" s="2"/>
      <c r="BA2029" s="2"/>
      <c r="BB2029" s="2"/>
      <c r="BC2029" s="2"/>
      <c r="BD2029" s="2"/>
      <c r="BE2029" s="2"/>
      <c r="BF2029" s="2"/>
      <c r="BG2029" s="2"/>
      <c r="BH2029" s="2"/>
      <c r="BI2029" s="2"/>
      <c r="BJ2029" s="2"/>
      <c r="BK2029" s="2"/>
      <c r="BL2029" s="2"/>
      <c r="BM2029" s="2"/>
      <c r="BN2029" s="2"/>
      <c r="BO2029" s="2"/>
      <c r="BP2029" s="2"/>
      <c r="BQ2029" s="2"/>
      <c r="BR2029" s="2"/>
      <c r="BS2029" s="2"/>
      <c r="BT2029" s="2"/>
      <c r="BU2029" s="2"/>
      <c r="BV2029" s="2"/>
      <c r="BW2029" s="2"/>
      <c r="BX2029" s="2"/>
      <c r="BY2029" s="2"/>
      <c r="BZ2029" s="2"/>
      <c r="CA2029" s="2"/>
      <c r="CB2029" s="2"/>
      <c r="CC2029" s="2"/>
      <c r="CD2029" s="2"/>
      <c r="CE2029" s="2"/>
      <c r="CF2029" s="2"/>
      <c r="CG2029" s="2"/>
      <c r="CH2029" s="2"/>
      <c r="CI2029" s="2"/>
      <c r="CJ2029" s="2"/>
      <c r="CK2029" s="2"/>
      <c r="CL2029" s="2"/>
      <c r="CM2029" s="2"/>
      <c r="CN2029" s="2"/>
      <c r="CO2029" s="2"/>
      <c r="CP2029" s="2"/>
      <c r="CQ2029" s="2"/>
      <c r="CR2029" s="2"/>
      <c r="CS2029" s="2"/>
      <c r="CT2029" s="2"/>
      <c r="CU2029" s="2"/>
      <c r="CV2029" s="2"/>
      <c r="CW2029" s="2"/>
      <c r="CX2029" s="2"/>
      <c r="CY2029" s="2"/>
      <c r="CZ2029" s="2"/>
      <c r="DA2029" s="2"/>
      <c r="DB2029" s="2"/>
      <c r="DC2029" s="2"/>
      <c r="DD2029" s="2"/>
      <c r="DE2029" s="2"/>
      <c r="DF2029" s="2"/>
      <c r="DG2029" s="2"/>
      <c r="DH2029" s="2"/>
      <c r="DI2029" s="2"/>
      <c r="DJ2029" s="2"/>
      <c r="DK2029" s="2"/>
      <c r="DL2029" s="2"/>
      <c r="DM2029" s="2"/>
      <c r="DN2029" s="2"/>
      <c r="DO2029" s="2"/>
      <c r="DP2029" s="2"/>
      <c r="DQ2029" s="2"/>
      <c r="DR2029" s="2"/>
      <c r="DS2029" s="2"/>
      <c r="DT2029" s="2"/>
      <c r="DU2029" s="2"/>
      <c r="DV2029" s="2"/>
      <c r="DW2029" s="2"/>
      <c r="DX2029" s="2"/>
      <c r="DY2029" s="2"/>
      <c r="DZ2029" s="2"/>
      <c r="EA2029" s="2"/>
      <c r="EB2029" s="2"/>
      <c r="EC2029" s="2"/>
      <c r="ED2029" s="2"/>
      <c r="EE2029" s="2"/>
      <c r="EF2029" s="2"/>
      <c r="EG2029" s="2"/>
      <c r="EH2029" s="2"/>
      <c r="EI2029" s="2"/>
      <c r="EJ2029" s="2"/>
      <c r="EK2029" s="2"/>
      <c r="EL2029" s="2"/>
      <c r="EM2029" s="2"/>
      <c r="EN2029" s="2"/>
      <c r="EO2029" s="2"/>
      <c r="EP2029" s="2"/>
      <c r="EQ2029" s="2"/>
      <c r="ER2029" s="2"/>
      <c r="ES2029" s="2"/>
      <c r="ET2029" s="2"/>
      <c r="EU2029" s="2"/>
      <c r="EV2029" s="2"/>
      <c r="EW2029" s="2"/>
      <c r="EX2029" s="2"/>
      <c r="EY2029" s="2"/>
      <c r="EZ2029" s="2"/>
      <c r="FA2029" s="2"/>
      <c r="FB2029" s="2"/>
      <c r="FC2029" s="2"/>
    </row>
    <row r="2030" spans="1:159" s="4" customFormat="1">
      <c r="A2030" s="50" t="s">
        <v>2301</v>
      </c>
      <c r="B2030" s="59" t="s">
        <v>2788</v>
      </c>
      <c r="C2030" s="60">
        <v>2275</v>
      </c>
      <c r="D2030" s="59" t="s">
        <v>140</v>
      </c>
      <c r="E2030" s="78" t="str">
        <f>IFERROR(VLOOKUP($C2030,'2025-26 School Level AAFTE'!$C$2:$L$2349,9,FALSE), "No")</f>
        <v>Yes</v>
      </c>
      <c r="F2030" s="67">
        <f>IFERROR(VLOOKUP($C2030,'2025-26 School Level AAFTE'!$C$2:$J$2349,8,FALSE), 0)</f>
        <v>242.2</v>
      </c>
      <c r="G2030" s="69">
        <f>IFERROR(IF(E2030= "yes",VLOOKUP(C2030,Summary!$B:$I,6,0),0),0)</f>
        <v>0</v>
      </c>
      <c r="H2030" s="68">
        <f t="shared" si="341"/>
        <v>242.2</v>
      </c>
      <c r="I2030" s="110">
        <f>VLOOKUP($A2030,'2026-27 Salary &amp; Benefits'!$A:$I,3,FALSE)</f>
        <v>1.1200000000000001</v>
      </c>
      <c r="J2030" s="110">
        <f>VLOOKUP($A2030,'2026-27 Salary &amp; Benefits'!$A:$I,4,FALSE)</f>
        <v>1.1200000000000001</v>
      </c>
      <c r="K2030" s="101">
        <f t="shared" si="342"/>
        <v>242.2</v>
      </c>
      <c r="L2030" s="100">
        <f t="shared" si="343"/>
        <v>0.71</v>
      </c>
      <c r="M2030" s="102">
        <f>'2026-27 Salary &amp; Benefits'!$E$6</f>
        <v>78209</v>
      </c>
      <c r="N2030" s="102">
        <f>'2026-27 Salary &amp; Benefits'!$F$6</f>
        <v>82248</v>
      </c>
      <c r="O2030" s="7">
        <f t="shared" si="344"/>
        <v>62191.8</v>
      </c>
      <c r="P2030" s="7">
        <f t="shared" si="345"/>
        <v>3211.8099999999977</v>
      </c>
      <c r="Q2030" s="7">
        <f>'2026-27 Salary &amp; Benefits'!G$6</f>
        <v>16817.759999999998</v>
      </c>
      <c r="R2030" s="103">
        <f>'2026-27 Salary &amp; Benefits'!H$6</f>
        <v>0.16020000000000001</v>
      </c>
      <c r="S2030" s="103">
        <f>'2026-27 Salary &amp; Benefits'!I$6</f>
        <v>0.15390000000000001</v>
      </c>
      <c r="T2030" s="7">
        <f t="shared" si="346"/>
        <v>22398.03</v>
      </c>
      <c r="U2030" s="7">
        <f t="shared" si="347"/>
        <v>1090.06</v>
      </c>
      <c r="V2030" s="7">
        <f t="shared" si="348"/>
        <v>167.76</v>
      </c>
      <c r="W2030" s="7">
        <f t="shared" si="349"/>
        <v>1257.82</v>
      </c>
      <c r="X2030" s="18">
        <f t="shared" si="350"/>
        <v>89059.46</v>
      </c>
      <c r="Y2030" s="2"/>
      <c r="Z2030" s="2"/>
      <c r="AA2030" s="2"/>
      <c r="AB2030" s="2"/>
      <c r="AC2030" s="2"/>
      <c r="AD2030" s="2"/>
      <c r="AE2030" s="2"/>
      <c r="AF2030" s="2"/>
      <c r="AG2030" s="2"/>
      <c r="AH2030" s="2"/>
      <c r="AI2030" s="2"/>
      <c r="AJ2030" s="2"/>
      <c r="AK2030" s="2"/>
      <c r="AL2030" s="2"/>
      <c r="AM2030" s="2"/>
      <c r="AN2030" s="2"/>
      <c r="AO2030" s="2"/>
      <c r="AP2030" s="2"/>
      <c r="AQ2030" s="2"/>
      <c r="AR2030" s="2"/>
      <c r="AS2030" s="2"/>
      <c r="AT2030" s="2"/>
      <c r="AU2030" s="2"/>
      <c r="AV2030" s="2"/>
      <c r="AW2030" s="2"/>
      <c r="AX2030" s="2"/>
      <c r="AY2030" s="2"/>
      <c r="AZ2030" s="2"/>
      <c r="BA2030" s="2"/>
      <c r="BB2030" s="2"/>
      <c r="BC2030" s="2"/>
      <c r="BD2030" s="2"/>
      <c r="BE2030" s="2"/>
      <c r="BF2030" s="2"/>
      <c r="BG2030" s="2"/>
      <c r="BH2030" s="2"/>
      <c r="BI2030" s="2"/>
      <c r="BJ2030" s="2"/>
      <c r="BK2030" s="2"/>
      <c r="BL2030" s="2"/>
      <c r="BM2030" s="2"/>
      <c r="BN2030" s="2"/>
      <c r="BO2030" s="2"/>
      <c r="BP2030" s="2"/>
      <c r="BQ2030" s="2"/>
      <c r="BR2030" s="2"/>
      <c r="BS2030" s="2"/>
      <c r="BT2030" s="2"/>
      <c r="BU2030" s="2"/>
      <c r="BV2030" s="2"/>
      <c r="BW2030" s="2"/>
      <c r="BX2030" s="2"/>
      <c r="BY2030" s="2"/>
      <c r="BZ2030" s="2"/>
      <c r="CA2030" s="2"/>
      <c r="CB2030" s="2"/>
      <c r="CC2030" s="2"/>
      <c r="CD2030" s="2"/>
      <c r="CE2030" s="2"/>
      <c r="CF2030" s="2"/>
      <c r="CG2030" s="2"/>
      <c r="CH2030" s="2"/>
      <c r="CI2030" s="2"/>
      <c r="CJ2030" s="2"/>
      <c r="CK2030" s="2"/>
      <c r="CL2030" s="2"/>
      <c r="CM2030" s="2"/>
      <c r="CN2030" s="2"/>
      <c r="CO2030" s="2"/>
      <c r="CP2030" s="2"/>
      <c r="CQ2030" s="2"/>
      <c r="CR2030" s="2"/>
      <c r="CS2030" s="2"/>
      <c r="CT2030" s="2"/>
      <c r="CU2030" s="2"/>
      <c r="CV2030" s="2"/>
      <c r="CW2030" s="2"/>
      <c r="CX2030" s="2"/>
      <c r="CY2030" s="2"/>
      <c r="CZ2030" s="2"/>
      <c r="DA2030" s="2"/>
      <c r="DB2030" s="2"/>
      <c r="DC2030" s="2"/>
      <c r="DD2030" s="2"/>
      <c r="DE2030" s="2"/>
      <c r="DF2030" s="2"/>
      <c r="DG2030" s="2"/>
      <c r="DH2030" s="2"/>
      <c r="DI2030" s="2"/>
      <c r="DJ2030" s="2"/>
      <c r="DK2030" s="2"/>
      <c r="DL2030" s="2"/>
      <c r="DM2030" s="2"/>
      <c r="DN2030" s="2"/>
      <c r="DO2030" s="2"/>
      <c r="DP2030" s="2"/>
      <c r="DQ2030" s="2"/>
      <c r="DR2030" s="2"/>
      <c r="DS2030" s="2"/>
      <c r="DT2030" s="2"/>
      <c r="DU2030" s="2"/>
      <c r="DV2030" s="2"/>
      <c r="DW2030" s="2"/>
      <c r="DX2030" s="2"/>
      <c r="DY2030" s="2"/>
      <c r="DZ2030" s="2"/>
      <c r="EA2030" s="2"/>
      <c r="EB2030" s="2"/>
      <c r="EC2030" s="2"/>
      <c r="ED2030" s="2"/>
      <c r="EE2030" s="2"/>
      <c r="EF2030" s="2"/>
      <c r="EG2030" s="2"/>
      <c r="EH2030" s="2"/>
      <c r="EI2030" s="2"/>
      <c r="EJ2030" s="2"/>
      <c r="EK2030" s="2"/>
      <c r="EL2030" s="2"/>
      <c r="EM2030" s="2"/>
      <c r="EN2030" s="2"/>
      <c r="EO2030" s="2"/>
      <c r="EP2030" s="2"/>
      <c r="EQ2030" s="2"/>
      <c r="ER2030" s="2"/>
      <c r="ES2030" s="2"/>
      <c r="ET2030" s="2"/>
      <c r="EU2030" s="2"/>
      <c r="EV2030" s="2"/>
      <c r="EW2030" s="2"/>
      <c r="EX2030" s="2"/>
      <c r="EY2030" s="2"/>
      <c r="EZ2030" s="2"/>
      <c r="FA2030" s="2"/>
      <c r="FB2030" s="2"/>
      <c r="FC2030" s="2"/>
    </row>
    <row r="2031" spans="1:159" s="4" customFormat="1">
      <c r="A2031" s="50" t="s">
        <v>2301</v>
      </c>
      <c r="B2031" s="59" t="s">
        <v>2788</v>
      </c>
      <c r="C2031" s="60">
        <v>5169</v>
      </c>
      <c r="D2031" s="59" t="s">
        <v>1286</v>
      </c>
      <c r="E2031" s="78" t="str">
        <f>IFERROR(VLOOKUP($C2031,'2025-26 School Level AAFTE'!$C$2:$L$2349,9,FALSE), "No")</f>
        <v>No</v>
      </c>
      <c r="F2031" s="67">
        <f>IFERROR(VLOOKUP($C2031,'2025-26 School Level AAFTE'!$C$2:$J$2349,8,FALSE), 0)</f>
        <v>572.80999999999995</v>
      </c>
      <c r="G2031" s="69">
        <f>IFERROR(IF(E2031= "yes",VLOOKUP(C2031,Summary!$B:$I,6,0),0),0)</f>
        <v>0</v>
      </c>
      <c r="H2031" s="68">
        <f t="shared" si="341"/>
        <v>0</v>
      </c>
      <c r="I2031" s="110">
        <f>VLOOKUP($A2031,'2026-27 Salary &amp; Benefits'!$A:$I,3,FALSE)</f>
        <v>1.1200000000000001</v>
      </c>
      <c r="J2031" s="110">
        <f>VLOOKUP($A2031,'2026-27 Salary &amp; Benefits'!$A:$I,4,FALSE)</f>
        <v>1.1200000000000001</v>
      </c>
      <c r="K2031" s="101">
        <f t="shared" si="342"/>
        <v>0</v>
      </c>
      <c r="L2031" s="100">
        <f t="shared" si="343"/>
        <v>0</v>
      </c>
      <c r="M2031" s="102">
        <f>'2026-27 Salary &amp; Benefits'!$E$6</f>
        <v>78209</v>
      </c>
      <c r="N2031" s="102">
        <f>'2026-27 Salary &amp; Benefits'!$F$6</f>
        <v>82248</v>
      </c>
      <c r="O2031" s="7">
        <f t="shared" si="344"/>
        <v>0</v>
      </c>
      <c r="P2031" s="7">
        <f t="shared" si="345"/>
        <v>0</v>
      </c>
      <c r="Q2031" s="7">
        <f>'2026-27 Salary &amp; Benefits'!G$6</f>
        <v>16817.759999999998</v>
      </c>
      <c r="R2031" s="103">
        <f>'2026-27 Salary &amp; Benefits'!H$6</f>
        <v>0.16020000000000001</v>
      </c>
      <c r="S2031" s="103">
        <f>'2026-27 Salary &amp; Benefits'!I$6</f>
        <v>0.15390000000000001</v>
      </c>
      <c r="T2031" s="7">
        <f t="shared" si="346"/>
        <v>0</v>
      </c>
      <c r="U2031" s="7">
        <f t="shared" si="347"/>
        <v>0</v>
      </c>
      <c r="V2031" s="7">
        <f t="shared" si="348"/>
        <v>0</v>
      </c>
      <c r="W2031" s="7">
        <f t="shared" si="349"/>
        <v>0</v>
      </c>
      <c r="X2031" s="18">
        <f t="shared" si="350"/>
        <v>0</v>
      </c>
      <c r="Y2031" s="2"/>
      <c r="Z2031" s="2"/>
      <c r="AA2031" s="2"/>
      <c r="AB2031" s="2"/>
      <c r="AC2031" s="2"/>
      <c r="AD2031" s="2"/>
      <c r="AE2031" s="2"/>
      <c r="AF2031" s="2"/>
      <c r="AG2031" s="2"/>
      <c r="AH2031" s="2"/>
      <c r="AI2031" s="2"/>
      <c r="AJ2031" s="2"/>
      <c r="AK2031" s="2"/>
      <c r="AL2031" s="2"/>
      <c r="AM2031" s="2"/>
      <c r="AN2031" s="2"/>
      <c r="AO2031" s="2"/>
      <c r="AP2031" s="2"/>
      <c r="AQ2031" s="2"/>
      <c r="AR2031" s="2"/>
      <c r="AS2031" s="2"/>
      <c r="AT2031" s="2"/>
      <c r="AU2031" s="2"/>
      <c r="AV2031" s="2"/>
      <c r="AW2031" s="2"/>
      <c r="AX2031" s="2"/>
      <c r="AY2031" s="2"/>
      <c r="AZ2031" s="2"/>
      <c r="BA2031" s="2"/>
      <c r="BB2031" s="2"/>
      <c r="BC2031" s="2"/>
      <c r="BD2031" s="2"/>
      <c r="BE2031" s="2"/>
      <c r="BF2031" s="2"/>
      <c r="BG2031" s="2"/>
      <c r="BH2031" s="2"/>
      <c r="BI2031" s="2"/>
      <c r="BJ2031" s="2"/>
      <c r="BK2031" s="2"/>
      <c r="BL2031" s="2"/>
      <c r="BM2031" s="2"/>
      <c r="BN2031" s="2"/>
      <c r="BO2031" s="2"/>
      <c r="BP2031" s="2"/>
      <c r="BQ2031" s="2"/>
      <c r="BR2031" s="2"/>
      <c r="BS2031" s="2"/>
      <c r="BT2031" s="2"/>
      <c r="BU2031" s="2"/>
      <c r="BV2031" s="2"/>
      <c r="BW2031" s="2"/>
      <c r="BX2031" s="2"/>
      <c r="BY2031" s="2"/>
      <c r="BZ2031" s="2"/>
      <c r="CA2031" s="2"/>
      <c r="CB2031" s="2"/>
      <c r="CC2031" s="2"/>
      <c r="CD2031" s="2"/>
      <c r="CE2031" s="2"/>
      <c r="CF2031" s="2"/>
      <c r="CG2031" s="2"/>
      <c r="CH2031" s="2"/>
      <c r="CI2031" s="2"/>
      <c r="CJ2031" s="2"/>
      <c r="CK2031" s="2"/>
      <c r="CL2031" s="2"/>
      <c r="CM2031" s="2"/>
      <c r="CN2031" s="2"/>
      <c r="CO2031" s="2"/>
      <c r="CP2031" s="2"/>
      <c r="CQ2031" s="2"/>
      <c r="CR2031" s="2"/>
      <c r="CS2031" s="2"/>
      <c r="CT2031" s="2"/>
      <c r="CU2031" s="2"/>
      <c r="CV2031" s="2"/>
      <c r="CW2031" s="2"/>
      <c r="CX2031" s="2"/>
      <c r="CY2031" s="2"/>
      <c r="CZ2031" s="2"/>
      <c r="DA2031" s="2"/>
      <c r="DB2031" s="2"/>
      <c r="DC2031" s="2"/>
      <c r="DD2031" s="2"/>
      <c r="DE2031" s="2"/>
      <c r="DF2031" s="2"/>
      <c r="DG2031" s="2"/>
      <c r="DH2031" s="2"/>
      <c r="DI2031" s="2"/>
      <c r="DJ2031" s="2"/>
      <c r="DK2031" s="2"/>
      <c r="DL2031" s="2"/>
      <c r="DM2031" s="2"/>
      <c r="DN2031" s="2"/>
      <c r="DO2031" s="2"/>
      <c r="DP2031" s="2"/>
      <c r="DQ2031" s="2"/>
      <c r="DR2031" s="2"/>
      <c r="DS2031" s="2"/>
      <c r="DT2031" s="2"/>
      <c r="DU2031" s="2"/>
      <c r="DV2031" s="2"/>
      <c r="DW2031" s="2"/>
      <c r="DX2031" s="2"/>
      <c r="DY2031" s="2"/>
      <c r="DZ2031" s="2"/>
      <c r="EA2031" s="2"/>
      <c r="EB2031" s="2"/>
      <c r="EC2031" s="2"/>
      <c r="ED2031" s="2"/>
      <c r="EE2031" s="2"/>
      <c r="EF2031" s="2"/>
      <c r="EG2031" s="2"/>
      <c r="EH2031" s="2"/>
      <c r="EI2031" s="2"/>
      <c r="EJ2031" s="2"/>
      <c r="EK2031" s="2"/>
      <c r="EL2031" s="2"/>
      <c r="EM2031" s="2"/>
      <c r="EN2031" s="2"/>
      <c r="EO2031" s="2"/>
      <c r="EP2031" s="2"/>
      <c r="EQ2031" s="2"/>
      <c r="ER2031" s="2"/>
      <c r="ES2031" s="2"/>
      <c r="ET2031" s="2"/>
      <c r="EU2031" s="2"/>
      <c r="EV2031" s="2"/>
      <c r="EW2031" s="2"/>
      <c r="EX2031" s="2"/>
      <c r="EY2031" s="2"/>
      <c r="EZ2031" s="2"/>
      <c r="FA2031" s="2"/>
      <c r="FB2031" s="2"/>
      <c r="FC2031" s="2"/>
    </row>
    <row r="2032" spans="1:159" s="4" customFormat="1">
      <c r="A2032" s="50" t="s">
        <v>2301</v>
      </c>
      <c r="B2032" s="59" t="s">
        <v>2788</v>
      </c>
      <c r="C2032" s="60">
        <v>2168</v>
      </c>
      <c r="D2032" s="59" t="s">
        <v>3151</v>
      </c>
      <c r="E2032" s="78" t="str">
        <f>IFERROR(VLOOKUP($C2032,'2025-26 School Level AAFTE'!$C$2:$L$2349,9,FALSE), "No")</f>
        <v>Yes</v>
      </c>
      <c r="F2032" s="67">
        <f>IFERROR(VLOOKUP($C2032,'2025-26 School Level AAFTE'!$C$2:$J$2349,8,FALSE), 0)</f>
        <v>446.2</v>
      </c>
      <c r="G2032" s="69">
        <f>IFERROR(IF(E2032= "yes",VLOOKUP(C2032,Summary!$B:$I,6,0),0),0)</f>
        <v>0</v>
      </c>
      <c r="H2032" s="68">
        <f t="shared" si="341"/>
        <v>446.2</v>
      </c>
      <c r="I2032" s="110">
        <f>VLOOKUP($A2032,'2026-27 Salary &amp; Benefits'!$A:$I,3,FALSE)</f>
        <v>1.1200000000000001</v>
      </c>
      <c r="J2032" s="110">
        <f>VLOOKUP($A2032,'2026-27 Salary &amp; Benefits'!$A:$I,4,FALSE)</f>
        <v>1.1200000000000001</v>
      </c>
      <c r="K2032" s="101">
        <f t="shared" si="342"/>
        <v>446.2</v>
      </c>
      <c r="L2032" s="100">
        <f t="shared" si="343"/>
        <v>1.3089999999999999</v>
      </c>
      <c r="M2032" s="102">
        <f>'2026-27 Salary &amp; Benefits'!$E$6</f>
        <v>78209</v>
      </c>
      <c r="N2032" s="102">
        <f>'2026-27 Salary &amp; Benefits'!$F$6</f>
        <v>82248</v>
      </c>
      <c r="O2032" s="7">
        <f t="shared" si="344"/>
        <v>114660.65</v>
      </c>
      <c r="P2032" s="7">
        <f t="shared" si="345"/>
        <v>5921.5</v>
      </c>
      <c r="Q2032" s="7">
        <f>'2026-27 Salary &amp; Benefits'!G$6</f>
        <v>16817.759999999998</v>
      </c>
      <c r="R2032" s="103">
        <f>'2026-27 Salary &amp; Benefits'!H$6</f>
        <v>0.16020000000000001</v>
      </c>
      <c r="S2032" s="103">
        <f>'2026-27 Salary &amp; Benefits'!I$6</f>
        <v>0.15390000000000001</v>
      </c>
      <c r="T2032" s="7">
        <f t="shared" si="346"/>
        <v>41294.400000000001</v>
      </c>
      <c r="U2032" s="7">
        <f t="shared" si="347"/>
        <v>2009.7</v>
      </c>
      <c r="V2032" s="7">
        <f t="shared" si="348"/>
        <v>309.29000000000002</v>
      </c>
      <c r="W2032" s="7">
        <f t="shared" si="349"/>
        <v>2318.9900000000002</v>
      </c>
      <c r="X2032" s="18">
        <f t="shared" si="350"/>
        <v>164195.53999999998</v>
      </c>
      <c r="Y2032" s="2"/>
      <c r="Z2032" s="2"/>
      <c r="AA2032" s="2"/>
      <c r="AB2032" s="2"/>
      <c r="AC2032" s="2"/>
      <c r="AD2032" s="2"/>
      <c r="AE2032" s="2"/>
      <c r="AF2032" s="2"/>
      <c r="AG2032" s="2"/>
      <c r="AH2032" s="2"/>
      <c r="AI2032" s="2"/>
      <c r="AJ2032" s="2"/>
      <c r="AK2032" s="2"/>
      <c r="AL2032" s="2"/>
      <c r="AM2032" s="2"/>
      <c r="AN2032" s="2"/>
      <c r="AO2032" s="2"/>
      <c r="AP2032" s="2"/>
      <c r="AQ2032" s="2"/>
      <c r="AR2032" s="2"/>
      <c r="AS2032" s="2"/>
      <c r="AT2032" s="2"/>
      <c r="AU2032" s="2"/>
      <c r="AV2032" s="2"/>
      <c r="AW2032" s="2"/>
      <c r="AX2032" s="2"/>
      <c r="AY2032" s="2"/>
      <c r="AZ2032" s="2"/>
      <c r="BA2032" s="2"/>
      <c r="BB2032" s="2"/>
      <c r="BC2032" s="2"/>
      <c r="BD2032" s="2"/>
      <c r="BE2032" s="2"/>
      <c r="BF2032" s="2"/>
      <c r="BG2032" s="2"/>
      <c r="BH2032" s="2"/>
      <c r="BI2032" s="2"/>
      <c r="BJ2032" s="2"/>
      <c r="BK2032" s="2"/>
      <c r="BL2032" s="2"/>
      <c r="BM2032" s="2"/>
      <c r="BN2032" s="2"/>
      <c r="BO2032" s="2"/>
      <c r="BP2032" s="2"/>
      <c r="BQ2032" s="2"/>
      <c r="BR2032" s="2"/>
      <c r="BS2032" s="2"/>
      <c r="BT2032" s="2"/>
      <c r="BU2032" s="2"/>
      <c r="BV2032" s="2"/>
      <c r="BW2032" s="2"/>
      <c r="BX2032" s="2"/>
      <c r="BY2032" s="2"/>
      <c r="BZ2032" s="2"/>
      <c r="CA2032" s="2"/>
      <c r="CB2032" s="2"/>
      <c r="CC2032" s="2"/>
      <c r="CD2032" s="2"/>
      <c r="CE2032" s="2"/>
      <c r="CF2032" s="2"/>
      <c r="CG2032" s="2"/>
      <c r="CH2032" s="2"/>
      <c r="CI2032" s="2"/>
      <c r="CJ2032" s="2"/>
      <c r="CK2032" s="2"/>
      <c r="CL2032" s="2"/>
      <c r="CM2032" s="2"/>
      <c r="CN2032" s="2"/>
      <c r="CO2032" s="2"/>
      <c r="CP2032" s="2"/>
      <c r="CQ2032" s="2"/>
      <c r="CR2032" s="2"/>
      <c r="CS2032" s="2"/>
      <c r="CT2032" s="2"/>
      <c r="CU2032" s="2"/>
      <c r="CV2032" s="2"/>
      <c r="CW2032" s="2"/>
      <c r="CX2032" s="2"/>
      <c r="CY2032" s="2"/>
      <c r="CZ2032" s="2"/>
      <c r="DA2032" s="2"/>
      <c r="DB2032" s="2"/>
      <c r="DC2032" s="2"/>
      <c r="DD2032" s="2"/>
      <c r="DE2032" s="2"/>
      <c r="DF2032" s="2"/>
      <c r="DG2032" s="2"/>
      <c r="DH2032" s="2"/>
      <c r="DI2032" s="2"/>
      <c r="DJ2032" s="2"/>
      <c r="DK2032" s="2"/>
      <c r="DL2032" s="2"/>
      <c r="DM2032" s="2"/>
      <c r="DN2032" s="2"/>
      <c r="DO2032" s="2"/>
      <c r="DP2032" s="2"/>
      <c r="DQ2032" s="2"/>
      <c r="DR2032" s="2"/>
      <c r="DS2032" s="2"/>
      <c r="DT2032" s="2"/>
      <c r="DU2032" s="2"/>
      <c r="DV2032" s="2"/>
      <c r="DW2032" s="2"/>
      <c r="DX2032" s="2"/>
      <c r="DY2032" s="2"/>
      <c r="DZ2032" s="2"/>
      <c r="EA2032" s="2"/>
      <c r="EB2032" s="2"/>
      <c r="EC2032" s="2"/>
      <c r="ED2032" s="2"/>
      <c r="EE2032" s="2"/>
      <c r="EF2032" s="2"/>
      <c r="EG2032" s="2"/>
      <c r="EH2032" s="2"/>
      <c r="EI2032" s="2"/>
      <c r="EJ2032" s="2"/>
      <c r="EK2032" s="2"/>
      <c r="EL2032" s="2"/>
      <c r="EM2032" s="2"/>
      <c r="EN2032" s="2"/>
      <c r="EO2032" s="2"/>
      <c r="EP2032" s="2"/>
      <c r="EQ2032" s="2"/>
      <c r="ER2032" s="2"/>
      <c r="ES2032" s="2"/>
      <c r="ET2032" s="2"/>
      <c r="EU2032" s="2"/>
      <c r="EV2032" s="2"/>
      <c r="EW2032" s="2"/>
      <c r="EX2032" s="2"/>
      <c r="EY2032" s="2"/>
      <c r="EZ2032" s="2"/>
      <c r="FA2032" s="2"/>
      <c r="FB2032" s="2"/>
      <c r="FC2032" s="2"/>
    </row>
    <row r="2033" spans="1:159" s="4" customFormat="1">
      <c r="A2033" s="50" t="s">
        <v>2301</v>
      </c>
      <c r="B2033" s="59" t="s">
        <v>2788</v>
      </c>
      <c r="C2033" s="60">
        <v>2938</v>
      </c>
      <c r="D2033" s="59" t="s">
        <v>3152</v>
      </c>
      <c r="E2033" s="78" t="str">
        <f>IFERROR(VLOOKUP($C2033,'2025-26 School Level AAFTE'!$C$2:$L$2349,9,FALSE), "No")</f>
        <v>No</v>
      </c>
      <c r="F2033" s="67">
        <f>IFERROR(VLOOKUP($C2033,'2025-26 School Level AAFTE'!$C$2:$J$2349,8,FALSE), 0)</f>
        <v>429.84000000000003</v>
      </c>
      <c r="G2033" s="69">
        <f>IFERROR(IF(E2033= "yes",VLOOKUP(C2033,Summary!$B:$I,6,0),0),0)</f>
        <v>0</v>
      </c>
      <c r="H2033" s="68">
        <f t="shared" si="341"/>
        <v>0</v>
      </c>
      <c r="I2033" s="110">
        <f>VLOOKUP($A2033,'2026-27 Salary &amp; Benefits'!$A:$I,3,FALSE)</f>
        <v>1.1200000000000001</v>
      </c>
      <c r="J2033" s="110">
        <f>VLOOKUP($A2033,'2026-27 Salary &amp; Benefits'!$A:$I,4,FALSE)</f>
        <v>1.1200000000000001</v>
      </c>
      <c r="K2033" s="101">
        <f t="shared" si="342"/>
        <v>0</v>
      </c>
      <c r="L2033" s="100">
        <f t="shared" si="343"/>
        <v>0</v>
      </c>
      <c r="M2033" s="102">
        <f>'2026-27 Salary &amp; Benefits'!$E$6</f>
        <v>78209</v>
      </c>
      <c r="N2033" s="102">
        <f>'2026-27 Salary &amp; Benefits'!$F$6</f>
        <v>82248</v>
      </c>
      <c r="O2033" s="7">
        <f t="shared" si="344"/>
        <v>0</v>
      </c>
      <c r="P2033" s="7">
        <f t="shared" si="345"/>
        <v>0</v>
      </c>
      <c r="Q2033" s="7">
        <f>'2026-27 Salary &amp; Benefits'!G$6</f>
        <v>16817.759999999998</v>
      </c>
      <c r="R2033" s="103">
        <f>'2026-27 Salary &amp; Benefits'!H$6</f>
        <v>0.16020000000000001</v>
      </c>
      <c r="S2033" s="103">
        <f>'2026-27 Salary &amp; Benefits'!I$6</f>
        <v>0.15390000000000001</v>
      </c>
      <c r="T2033" s="7">
        <f t="shared" si="346"/>
        <v>0</v>
      </c>
      <c r="U2033" s="7">
        <f t="shared" si="347"/>
        <v>0</v>
      </c>
      <c r="V2033" s="7">
        <f t="shared" si="348"/>
        <v>0</v>
      </c>
      <c r="W2033" s="7">
        <f t="shared" si="349"/>
        <v>0</v>
      </c>
      <c r="X2033" s="18">
        <f t="shared" si="350"/>
        <v>0</v>
      </c>
      <c r="Y2033" s="2"/>
      <c r="Z2033" s="2"/>
      <c r="AA2033" s="2"/>
      <c r="AB2033" s="2"/>
      <c r="AC2033" s="2"/>
      <c r="AD2033" s="2"/>
      <c r="AE2033" s="2"/>
      <c r="AF2033" s="2"/>
      <c r="AG2033" s="2"/>
      <c r="AH2033" s="2"/>
      <c r="AI2033" s="2"/>
      <c r="AJ2033" s="2"/>
      <c r="AK2033" s="2"/>
      <c r="AL2033" s="2"/>
      <c r="AM2033" s="2"/>
      <c r="AN2033" s="2"/>
      <c r="AO2033" s="2"/>
      <c r="AP2033" s="2"/>
      <c r="AQ2033" s="2"/>
      <c r="AR2033" s="2"/>
      <c r="AS2033" s="2"/>
      <c r="AT2033" s="2"/>
      <c r="AU2033" s="2"/>
      <c r="AV2033" s="2"/>
      <c r="AW2033" s="2"/>
      <c r="AX2033" s="2"/>
      <c r="AY2033" s="2"/>
      <c r="AZ2033" s="2"/>
      <c r="BA2033" s="2"/>
      <c r="BB2033" s="2"/>
      <c r="BC2033" s="2"/>
      <c r="BD2033" s="2"/>
      <c r="BE2033" s="2"/>
      <c r="BF2033" s="2"/>
      <c r="BG2033" s="2"/>
      <c r="BH2033" s="2"/>
      <c r="BI2033" s="2"/>
      <c r="BJ2033" s="2"/>
      <c r="BK2033" s="2"/>
      <c r="BL2033" s="2"/>
      <c r="BM2033" s="2"/>
      <c r="BN2033" s="2"/>
      <c r="BO2033" s="2"/>
      <c r="BP2033" s="2"/>
      <c r="BQ2033" s="2"/>
      <c r="BR2033" s="2"/>
      <c r="BS2033" s="2"/>
      <c r="BT2033" s="2"/>
      <c r="BU2033" s="2"/>
      <c r="BV2033" s="2"/>
      <c r="BW2033" s="2"/>
      <c r="BX2033" s="2"/>
      <c r="BY2033" s="2"/>
      <c r="BZ2033" s="2"/>
      <c r="CA2033" s="2"/>
      <c r="CB2033" s="2"/>
      <c r="CC2033" s="2"/>
      <c r="CD2033" s="2"/>
      <c r="CE2033" s="2"/>
      <c r="CF2033" s="2"/>
      <c r="CG2033" s="2"/>
      <c r="CH2033" s="2"/>
      <c r="CI2033" s="2"/>
      <c r="CJ2033" s="2"/>
      <c r="CK2033" s="2"/>
      <c r="CL2033" s="2"/>
      <c r="CM2033" s="2"/>
      <c r="CN2033" s="2"/>
      <c r="CO2033" s="2"/>
      <c r="CP2033" s="2"/>
      <c r="CQ2033" s="2"/>
      <c r="CR2033" s="2"/>
      <c r="CS2033" s="2"/>
      <c r="CT2033" s="2"/>
      <c r="CU2033" s="2"/>
      <c r="CV2033" s="2"/>
      <c r="CW2033" s="2"/>
      <c r="CX2033" s="2"/>
      <c r="CY2033" s="2"/>
      <c r="CZ2033" s="2"/>
      <c r="DA2033" s="2"/>
      <c r="DB2033" s="2"/>
      <c r="DC2033" s="2"/>
      <c r="DD2033" s="2"/>
      <c r="DE2033" s="2"/>
      <c r="DF2033" s="2"/>
      <c r="DG2033" s="2"/>
      <c r="DH2033" s="2"/>
      <c r="DI2033" s="2"/>
      <c r="DJ2033" s="2"/>
      <c r="DK2033" s="2"/>
      <c r="DL2033" s="2"/>
      <c r="DM2033" s="2"/>
      <c r="DN2033" s="2"/>
      <c r="DO2033" s="2"/>
      <c r="DP2033" s="2"/>
      <c r="DQ2033" s="2"/>
      <c r="DR2033" s="2"/>
      <c r="DS2033" s="2"/>
      <c r="DT2033" s="2"/>
      <c r="DU2033" s="2"/>
      <c r="DV2033" s="2"/>
      <c r="DW2033" s="2"/>
      <c r="DX2033" s="2"/>
      <c r="DY2033" s="2"/>
      <c r="DZ2033" s="2"/>
      <c r="EA2033" s="2"/>
      <c r="EB2033" s="2"/>
      <c r="EC2033" s="2"/>
      <c r="ED2033" s="2"/>
      <c r="EE2033" s="2"/>
      <c r="EF2033" s="2"/>
      <c r="EG2033" s="2"/>
      <c r="EH2033" s="2"/>
      <c r="EI2033" s="2"/>
      <c r="EJ2033" s="2"/>
      <c r="EK2033" s="2"/>
      <c r="EL2033" s="2"/>
      <c r="EM2033" s="2"/>
      <c r="EN2033" s="2"/>
      <c r="EO2033" s="2"/>
      <c r="EP2033" s="2"/>
      <c r="EQ2033" s="2"/>
      <c r="ER2033" s="2"/>
      <c r="ES2033" s="2"/>
      <c r="ET2033" s="2"/>
      <c r="EU2033" s="2"/>
      <c r="EV2033" s="2"/>
      <c r="EW2033" s="2"/>
      <c r="EX2033" s="2"/>
      <c r="EY2033" s="2"/>
      <c r="EZ2033" s="2"/>
      <c r="FA2033" s="2"/>
      <c r="FB2033" s="2"/>
      <c r="FC2033" s="2"/>
    </row>
    <row r="2034" spans="1:159" s="4" customFormat="1">
      <c r="A2034" s="50" t="s">
        <v>2301</v>
      </c>
      <c r="B2034" s="59" t="s">
        <v>2788</v>
      </c>
      <c r="C2034" s="60">
        <v>3498</v>
      </c>
      <c r="D2034" s="59" t="s">
        <v>1964</v>
      </c>
      <c r="E2034" s="78" t="str">
        <f>IFERROR(VLOOKUP($C2034,'2025-26 School Level AAFTE'!$C$2:$L$2349,9,FALSE), "No")</f>
        <v>Yes</v>
      </c>
      <c r="F2034" s="67">
        <f>IFERROR(VLOOKUP($C2034,'2025-26 School Level AAFTE'!$C$2:$J$2349,8,FALSE), 0)</f>
        <v>312.8</v>
      </c>
      <c r="G2034" s="69">
        <f>IFERROR(IF(E2034= "yes",VLOOKUP(C2034,Summary!$B:$I,6,0),0),0)</f>
        <v>0</v>
      </c>
      <c r="H2034" s="68">
        <f t="shared" si="341"/>
        <v>312.8</v>
      </c>
      <c r="I2034" s="110">
        <f>VLOOKUP($A2034,'2026-27 Salary &amp; Benefits'!$A:$I,3,FALSE)</f>
        <v>1.1200000000000001</v>
      </c>
      <c r="J2034" s="110">
        <f>VLOOKUP($A2034,'2026-27 Salary &amp; Benefits'!$A:$I,4,FALSE)</f>
        <v>1.1200000000000001</v>
      </c>
      <c r="K2034" s="101">
        <f t="shared" si="342"/>
        <v>312.8</v>
      </c>
      <c r="L2034" s="100">
        <f t="shared" si="343"/>
        <v>0.91800000000000004</v>
      </c>
      <c r="M2034" s="102">
        <f>'2026-27 Salary &amp; Benefits'!$E$6</f>
        <v>78209</v>
      </c>
      <c r="N2034" s="102">
        <f>'2026-27 Salary &amp; Benefits'!$F$6</f>
        <v>82248</v>
      </c>
      <c r="O2034" s="7">
        <f t="shared" si="344"/>
        <v>80411.37</v>
      </c>
      <c r="P2034" s="7">
        <f t="shared" si="345"/>
        <v>4152.7300000000105</v>
      </c>
      <c r="Q2034" s="7">
        <f>'2026-27 Salary &amp; Benefits'!G$6</f>
        <v>16817.759999999998</v>
      </c>
      <c r="R2034" s="103">
        <f>'2026-27 Salary &amp; Benefits'!H$6</f>
        <v>0.16020000000000001</v>
      </c>
      <c r="S2034" s="103">
        <f>'2026-27 Salary &amp; Benefits'!I$6</f>
        <v>0.15390000000000001</v>
      </c>
      <c r="T2034" s="7">
        <f t="shared" si="346"/>
        <v>28959.71</v>
      </c>
      <c r="U2034" s="7">
        <f t="shared" si="347"/>
        <v>1409.4</v>
      </c>
      <c r="V2034" s="7">
        <f t="shared" si="348"/>
        <v>216.91</v>
      </c>
      <c r="W2034" s="7">
        <f t="shared" si="349"/>
        <v>1626.3100000000002</v>
      </c>
      <c r="X2034" s="18">
        <f t="shared" si="350"/>
        <v>115150.12</v>
      </c>
      <c r="Y2034" s="2"/>
      <c r="Z2034" s="2"/>
      <c r="AA2034" s="2"/>
      <c r="AB2034" s="2"/>
      <c r="AC2034" s="2"/>
      <c r="AD2034" s="2"/>
      <c r="AE2034" s="2"/>
      <c r="AF2034" s="2"/>
      <c r="AG2034" s="2"/>
      <c r="AH2034" s="2"/>
      <c r="AI2034" s="2"/>
      <c r="AJ2034" s="2"/>
      <c r="AK2034" s="2"/>
      <c r="AL2034" s="2"/>
      <c r="AM2034" s="2"/>
      <c r="AN2034" s="2"/>
      <c r="AO2034" s="2"/>
      <c r="AP2034" s="2"/>
      <c r="AQ2034" s="2"/>
      <c r="AR2034" s="2"/>
      <c r="AS2034" s="2"/>
      <c r="AT2034" s="2"/>
      <c r="AU2034" s="2"/>
      <c r="AV2034" s="2"/>
      <c r="AW2034" s="2"/>
      <c r="AX2034" s="2"/>
      <c r="AY2034" s="2"/>
      <c r="AZ2034" s="2"/>
      <c r="BA2034" s="2"/>
      <c r="BB2034" s="2"/>
      <c r="BC2034" s="2"/>
      <c r="BD2034" s="2"/>
      <c r="BE2034" s="2"/>
      <c r="BF2034" s="2"/>
      <c r="BG2034" s="2"/>
      <c r="BH2034" s="2"/>
      <c r="BI2034" s="2"/>
      <c r="BJ2034" s="2"/>
      <c r="BK2034" s="2"/>
      <c r="BL2034" s="2"/>
      <c r="BM2034" s="2"/>
      <c r="BN2034" s="2"/>
      <c r="BO2034" s="2"/>
      <c r="BP2034" s="2"/>
      <c r="BQ2034" s="2"/>
      <c r="BR2034" s="2"/>
      <c r="BS2034" s="2"/>
      <c r="BT2034" s="2"/>
      <c r="BU2034" s="2"/>
      <c r="BV2034" s="2"/>
      <c r="BW2034" s="2"/>
      <c r="BX2034" s="2"/>
      <c r="BY2034" s="2"/>
      <c r="BZ2034" s="2"/>
      <c r="CA2034" s="2"/>
      <c r="CB2034" s="2"/>
      <c r="CC2034" s="2"/>
      <c r="CD2034" s="2"/>
      <c r="CE2034" s="2"/>
      <c r="CF2034" s="2"/>
      <c r="CG2034" s="2"/>
      <c r="CH2034" s="2"/>
      <c r="CI2034" s="2"/>
      <c r="CJ2034" s="2"/>
      <c r="CK2034" s="2"/>
      <c r="CL2034" s="2"/>
      <c r="CM2034" s="2"/>
      <c r="CN2034" s="2"/>
      <c r="CO2034" s="2"/>
      <c r="CP2034" s="2"/>
      <c r="CQ2034" s="2"/>
      <c r="CR2034" s="2"/>
      <c r="CS2034" s="2"/>
      <c r="CT2034" s="2"/>
      <c r="CU2034" s="2"/>
      <c r="CV2034" s="2"/>
      <c r="CW2034" s="2"/>
      <c r="CX2034" s="2"/>
      <c r="CY2034" s="2"/>
      <c r="CZ2034" s="2"/>
      <c r="DA2034" s="2"/>
      <c r="DB2034" s="2"/>
      <c r="DC2034" s="2"/>
      <c r="DD2034" s="2"/>
      <c r="DE2034" s="2"/>
      <c r="DF2034" s="2"/>
      <c r="DG2034" s="2"/>
      <c r="DH2034" s="2"/>
      <c r="DI2034" s="2"/>
      <c r="DJ2034" s="2"/>
      <c r="DK2034" s="2"/>
      <c r="DL2034" s="2"/>
      <c r="DM2034" s="2"/>
      <c r="DN2034" s="2"/>
      <c r="DO2034" s="2"/>
      <c r="DP2034" s="2"/>
      <c r="DQ2034" s="2"/>
      <c r="DR2034" s="2"/>
      <c r="DS2034" s="2"/>
      <c r="DT2034" s="2"/>
      <c r="DU2034" s="2"/>
      <c r="DV2034" s="2"/>
      <c r="DW2034" s="2"/>
      <c r="DX2034" s="2"/>
      <c r="DY2034" s="2"/>
      <c r="DZ2034" s="2"/>
      <c r="EA2034" s="2"/>
      <c r="EB2034" s="2"/>
      <c r="EC2034" s="2"/>
      <c r="ED2034" s="2"/>
      <c r="EE2034" s="2"/>
      <c r="EF2034" s="2"/>
      <c r="EG2034" s="2"/>
      <c r="EH2034" s="2"/>
      <c r="EI2034" s="2"/>
      <c r="EJ2034" s="2"/>
      <c r="EK2034" s="2"/>
      <c r="EL2034" s="2"/>
      <c r="EM2034" s="2"/>
      <c r="EN2034" s="2"/>
      <c r="EO2034" s="2"/>
      <c r="EP2034" s="2"/>
      <c r="EQ2034" s="2"/>
      <c r="ER2034" s="2"/>
      <c r="ES2034" s="2"/>
      <c r="ET2034" s="2"/>
      <c r="EU2034" s="2"/>
      <c r="EV2034" s="2"/>
      <c r="EW2034" s="2"/>
      <c r="EX2034" s="2"/>
      <c r="EY2034" s="2"/>
      <c r="EZ2034" s="2"/>
      <c r="FA2034" s="2"/>
      <c r="FB2034" s="2"/>
      <c r="FC2034" s="2"/>
    </row>
    <row r="2035" spans="1:159" s="4" customFormat="1">
      <c r="A2035" s="50" t="s">
        <v>2301</v>
      </c>
      <c r="B2035" s="59" t="s">
        <v>2788</v>
      </c>
      <c r="C2035" s="60">
        <v>5192</v>
      </c>
      <c r="D2035" s="59" t="s">
        <v>26</v>
      </c>
      <c r="E2035" s="78" t="str">
        <f>IFERROR(VLOOKUP($C2035,'2025-26 School Level AAFTE'!$C$2:$L$2349,9,FALSE), "No")</f>
        <v>No</v>
      </c>
      <c r="F2035" s="67">
        <f>IFERROR(VLOOKUP($C2035,'2025-26 School Level AAFTE'!$C$2:$J$2349,8,FALSE), 0)</f>
        <v>16</v>
      </c>
      <c r="G2035" s="69">
        <f>IFERROR(IF(E2035= "yes",VLOOKUP(C2035,Summary!$B:$I,6,0),0),0)</f>
        <v>0</v>
      </c>
      <c r="H2035" s="68">
        <f t="shared" si="341"/>
        <v>0</v>
      </c>
      <c r="I2035" s="110">
        <f>VLOOKUP($A2035,'2026-27 Salary &amp; Benefits'!$A:$I,3,FALSE)</f>
        <v>1.1200000000000001</v>
      </c>
      <c r="J2035" s="110">
        <f>VLOOKUP($A2035,'2026-27 Salary &amp; Benefits'!$A:$I,4,FALSE)</f>
        <v>1.1200000000000001</v>
      </c>
      <c r="K2035" s="101">
        <f t="shared" si="342"/>
        <v>0</v>
      </c>
      <c r="L2035" s="100">
        <f t="shared" si="343"/>
        <v>0</v>
      </c>
      <c r="M2035" s="102">
        <f>'2026-27 Salary &amp; Benefits'!$E$6</f>
        <v>78209</v>
      </c>
      <c r="N2035" s="102">
        <f>'2026-27 Salary &amp; Benefits'!$F$6</f>
        <v>82248</v>
      </c>
      <c r="O2035" s="7">
        <f t="shared" si="344"/>
        <v>0</v>
      </c>
      <c r="P2035" s="7">
        <f t="shared" si="345"/>
        <v>0</v>
      </c>
      <c r="Q2035" s="7">
        <f>'2026-27 Salary &amp; Benefits'!G$6</f>
        <v>16817.759999999998</v>
      </c>
      <c r="R2035" s="103">
        <f>'2026-27 Salary &amp; Benefits'!H$6</f>
        <v>0.16020000000000001</v>
      </c>
      <c r="S2035" s="103">
        <f>'2026-27 Salary &amp; Benefits'!I$6</f>
        <v>0.15390000000000001</v>
      </c>
      <c r="T2035" s="7">
        <f t="shared" si="346"/>
        <v>0</v>
      </c>
      <c r="U2035" s="7">
        <f t="shared" si="347"/>
        <v>0</v>
      </c>
      <c r="V2035" s="7">
        <f t="shared" si="348"/>
        <v>0</v>
      </c>
      <c r="W2035" s="7">
        <f t="shared" si="349"/>
        <v>0</v>
      </c>
      <c r="X2035" s="18">
        <f t="shared" si="350"/>
        <v>0</v>
      </c>
      <c r="Y2035" s="2"/>
      <c r="Z2035" s="2"/>
      <c r="AA2035" s="2"/>
      <c r="AB2035" s="2"/>
      <c r="AC2035" s="2"/>
      <c r="AD2035" s="2"/>
      <c r="AE2035" s="2"/>
      <c r="AF2035" s="2"/>
      <c r="AG2035" s="2"/>
      <c r="AH2035" s="2"/>
      <c r="AI2035" s="2"/>
      <c r="AJ2035" s="2"/>
      <c r="AK2035" s="2"/>
      <c r="AL2035" s="2"/>
      <c r="AM2035" s="2"/>
      <c r="AN2035" s="2"/>
      <c r="AO2035" s="2"/>
      <c r="AP2035" s="2"/>
      <c r="AQ2035" s="2"/>
      <c r="AR2035" s="2"/>
      <c r="AS2035" s="2"/>
      <c r="AT2035" s="2"/>
      <c r="AU2035" s="2"/>
      <c r="AV2035" s="2"/>
      <c r="AW2035" s="2"/>
      <c r="AX2035" s="2"/>
      <c r="AY2035" s="2"/>
      <c r="AZ2035" s="2"/>
      <c r="BA2035" s="2"/>
      <c r="BB2035" s="2"/>
      <c r="BC2035" s="2"/>
      <c r="BD2035" s="2"/>
      <c r="BE2035" s="2"/>
      <c r="BF2035" s="2"/>
      <c r="BG2035" s="2"/>
      <c r="BH2035" s="2"/>
      <c r="BI2035" s="2"/>
      <c r="BJ2035" s="2"/>
      <c r="BK2035" s="2"/>
      <c r="BL2035" s="2"/>
      <c r="BM2035" s="2"/>
      <c r="BN2035" s="2"/>
      <c r="BO2035" s="2"/>
      <c r="BP2035" s="2"/>
      <c r="BQ2035" s="2"/>
      <c r="BR2035" s="2"/>
      <c r="BS2035" s="2"/>
      <c r="BT2035" s="2"/>
      <c r="BU2035" s="2"/>
      <c r="BV2035" s="2"/>
      <c r="BW2035" s="2"/>
      <c r="BX2035" s="2"/>
      <c r="BY2035" s="2"/>
      <c r="BZ2035" s="2"/>
      <c r="CA2035" s="2"/>
      <c r="CB2035" s="2"/>
      <c r="CC2035" s="2"/>
      <c r="CD2035" s="2"/>
      <c r="CE2035" s="2"/>
      <c r="CF2035" s="2"/>
      <c r="CG2035" s="2"/>
      <c r="CH2035" s="2"/>
      <c r="CI2035" s="2"/>
      <c r="CJ2035" s="2"/>
      <c r="CK2035" s="2"/>
      <c r="CL2035" s="2"/>
      <c r="CM2035" s="2"/>
      <c r="CN2035" s="2"/>
      <c r="CO2035" s="2"/>
      <c r="CP2035" s="2"/>
      <c r="CQ2035" s="2"/>
      <c r="CR2035" s="2"/>
      <c r="CS2035" s="2"/>
      <c r="CT2035" s="2"/>
      <c r="CU2035" s="2"/>
      <c r="CV2035" s="2"/>
      <c r="CW2035" s="2"/>
      <c r="CX2035" s="2"/>
      <c r="CY2035" s="2"/>
      <c r="CZ2035" s="2"/>
      <c r="DA2035" s="2"/>
      <c r="DB2035" s="2"/>
      <c r="DC2035" s="2"/>
      <c r="DD2035" s="2"/>
      <c r="DE2035" s="2"/>
      <c r="DF2035" s="2"/>
      <c r="DG2035" s="2"/>
      <c r="DH2035" s="2"/>
      <c r="DI2035" s="2"/>
      <c r="DJ2035" s="2"/>
      <c r="DK2035" s="2"/>
      <c r="DL2035" s="2"/>
      <c r="DM2035" s="2"/>
      <c r="DN2035" s="2"/>
      <c r="DO2035" s="2"/>
      <c r="DP2035" s="2"/>
      <c r="DQ2035" s="2"/>
      <c r="DR2035" s="2"/>
      <c r="DS2035" s="2"/>
      <c r="DT2035" s="2"/>
      <c r="DU2035" s="2"/>
      <c r="DV2035" s="2"/>
      <c r="DW2035" s="2"/>
      <c r="DX2035" s="2"/>
      <c r="DY2035" s="2"/>
      <c r="DZ2035" s="2"/>
      <c r="EA2035" s="2"/>
      <c r="EB2035" s="2"/>
      <c r="EC2035" s="2"/>
      <c r="ED2035" s="2"/>
      <c r="EE2035" s="2"/>
      <c r="EF2035" s="2"/>
      <c r="EG2035" s="2"/>
      <c r="EH2035" s="2"/>
      <c r="EI2035" s="2"/>
      <c r="EJ2035" s="2"/>
      <c r="EK2035" s="2"/>
      <c r="EL2035" s="2"/>
      <c r="EM2035" s="2"/>
      <c r="EN2035" s="2"/>
      <c r="EO2035" s="2"/>
      <c r="EP2035" s="2"/>
      <c r="EQ2035" s="2"/>
      <c r="ER2035" s="2"/>
      <c r="ES2035" s="2"/>
      <c r="ET2035" s="2"/>
      <c r="EU2035" s="2"/>
      <c r="EV2035" s="2"/>
      <c r="EW2035" s="2"/>
      <c r="EX2035" s="2"/>
      <c r="EY2035" s="2"/>
      <c r="EZ2035" s="2"/>
      <c r="FA2035" s="2"/>
      <c r="FB2035" s="2"/>
      <c r="FC2035" s="2"/>
    </row>
    <row r="2036" spans="1:159" s="4" customFormat="1">
      <c r="A2036" s="50" t="s">
        <v>2301</v>
      </c>
      <c r="B2036" s="59" t="s">
        <v>2788</v>
      </c>
      <c r="C2036" s="60">
        <v>2084</v>
      </c>
      <c r="D2036" s="59" t="s">
        <v>3153</v>
      </c>
      <c r="E2036" s="78" t="str">
        <f>IFERROR(VLOOKUP($C2036,'2025-26 School Level AAFTE'!$C$2:$L$2349,9,FALSE), "No")</f>
        <v>No</v>
      </c>
      <c r="F2036" s="67">
        <f>IFERROR(VLOOKUP($C2036,'2025-26 School Level AAFTE'!$C$2:$J$2349,8,FALSE), 0)</f>
        <v>1642.15</v>
      </c>
      <c r="G2036" s="69">
        <f>IFERROR(IF(E2036= "yes",VLOOKUP(C2036,Summary!$B:$I,6,0),0),0)</f>
        <v>0</v>
      </c>
      <c r="H2036" s="68">
        <f t="shared" si="341"/>
        <v>0</v>
      </c>
      <c r="I2036" s="110">
        <f>VLOOKUP($A2036,'2026-27 Salary &amp; Benefits'!$A:$I,3,FALSE)</f>
        <v>1.1200000000000001</v>
      </c>
      <c r="J2036" s="110">
        <f>VLOOKUP($A2036,'2026-27 Salary &amp; Benefits'!$A:$I,4,FALSE)</f>
        <v>1.1200000000000001</v>
      </c>
      <c r="K2036" s="101">
        <f t="shared" si="342"/>
        <v>0</v>
      </c>
      <c r="L2036" s="100">
        <f t="shared" si="343"/>
        <v>0</v>
      </c>
      <c r="M2036" s="102">
        <f>'2026-27 Salary &amp; Benefits'!$E$6</f>
        <v>78209</v>
      </c>
      <c r="N2036" s="102">
        <f>'2026-27 Salary &amp; Benefits'!$F$6</f>
        <v>82248</v>
      </c>
      <c r="O2036" s="7">
        <f t="shared" si="344"/>
        <v>0</v>
      </c>
      <c r="P2036" s="7">
        <f t="shared" si="345"/>
        <v>0</v>
      </c>
      <c r="Q2036" s="7">
        <f>'2026-27 Salary &amp; Benefits'!G$6</f>
        <v>16817.759999999998</v>
      </c>
      <c r="R2036" s="103">
        <f>'2026-27 Salary &amp; Benefits'!H$6</f>
        <v>0.16020000000000001</v>
      </c>
      <c r="S2036" s="103">
        <f>'2026-27 Salary &amp; Benefits'!I$6</f>
        <v>0.15390000000000001</v>
      </c>
      <c r="T2036" s="7">
        <f t="shared" si="346"/>
        <v>0</v>
      </c>
      <c r="U2036" s="7">
        <f t="shared" si="347"/>
        <v>0</v>
      </c>
      <c r="V2036" s="7">
        <f t="shared" si="348"/>
        <v>0</v>
      </c>
      <c r="W2036" s="7">
        <f t="shared" si="349"/>
        <v>0</v>
      </c>
      <c r="X2036" s="18">
        <f t="shared" si="350"/>
        <v>0</v>
      </c>
      <c r="Y2036" s="2"/>
      <c r="Z2036" s="2"/>
      <c r="AA2036" s="2"/>
      <c r="AB2036" s="2"/>
      <c r="AC2036" s="2"/>
      <c r="AD2036" s="2"/>
      <c r="AE2036" s="2"/>
      <c r="AF2036" s="2"/>
      <c r="AG2036" s="2"/>
      <c r="AH2036" s="2"/>
      <c r="AI2036" s="2"/>
      <c r="AJ2036" s="2"/>
      <c r="AK2036" s="2"/>
      <c r="AL2036" s="2"/>
      <c r="AM2036" s="2"/>
      <c r="AN2036" s="2"/>
      <c r="AO2036" s="2"/>
      <c r="AP2036" s="2"/>
      <c r="AQ2036" s="2"/>
      <c r="AR2036" s="2"/>
      <c r="AS2036" s="2"/>
      <c r="AT2036" s="2"/>
      <c r="AU2036" s="2"/>
      <c r="AV2036" s="2"/>
      <c r="AW2036" s="2"/>
      <c r="AX2036" s="2"/>
      <c r="AY2036" s="2"/>
      <c r="AZ2036" s="2"/>
      <c r="BA2036" s="2"/>
      <c r="BB2036" s="2"/>
      <c r="BC2036" s="2"/>
      <c r="BD2036" s="2"/>
      <c r="BE2036" s="2"/>
      <c r="BF2036" s="2"/>
      <c r="BG2036" s="2"/>
      <c r="BH2036" s="2"/>
      <c r="BI2036" s="2"/>
      <c r="BJ2036" s="2"/>
      <c r="BK2036" s="2"/>
      <c r="BL2036" s="2"/>
      <c r="BM2036" s="2"/>
      <c r="BN2036" s="2"/>
      <c r="BO2036" s="2"/>
      <c r="BP2036" s="2"/>
      <c r="BQ2036" s="2"/>
      <c r="BR2036" s="2"/>
      <c r="BS2036" s="2"/>
      <c r="BT2036" s="2"/>
      <c r="BU2036" s="2"/>
      <c r="BV2036" s="2"/>
      <c r="BW2036" s="2"/>
      <c r="BX2036" s="2"/>
      <c r="BY2036" s="2"/>
      <c r="BZ2036" s="2"/>
      <c r="CA2036" s="2"/>
      <c r="CB2036" s="2"/>
      <c r="CC2036" s="2"/>
      <c r="CD2036" s="2"/>
      <c r="CE2036" s="2"/>
      <c r="CF2036" s="2"/>
      <c r="CG2036" s="2"/>
      <c r="CH2036" s="2"/>
      <c r="CI2036" s="2"/>
      <c r="CJ2036" s="2"/>
      <c r="CK2036" s="2"/>
      <c r="CL2036" s="2"/>
      <c r="CM2036" s="2"/>
      <c r="CN2036" s="2"/>
      <c r="CO2036" s="2"/>
      <c r="CP2036" s="2"/>
      <c r="CQ2036" s="2"/>
      <c r="CR2036" s="2"/>
      <c r="CS2036" s="2"/>
      <c r="CT2036" s="2"/>
      <c r="CU2036" s="2"/>
      <c r="CV2036" s="2"/>
      <c r="CW2036" s="2"/>
      <c r="CX2036" s="2"/>
      <c r="CY2036" s="2"/>
      <c r="CZ2036" s="2"/>
      <c r="DA2036" s="2"/>
      <c r="DB2036" s="2"/>
      <c r="DC2036" s="2"/>
      <c r="DD2036" s="2"/>
      <c r="DE2036" s="2"/>
      <c r="DF2036" s="2"/>
      <c r="DG2036" s="2"/>
      <c r="DH2036" s="2"/>
      <c r="DI2036" s="2"/>
      <c r="DJ2036" s="2"/>
      <c r="DK2036" s="2"/>
      <c r="DL2036" s="2"/>
      <c r="DM2036" s="2"/>
      <c r="DN2036" s="2"/>
      <c r="DO2036" s="2"/>
      <c r="DP2036" s="2"/>
      <c r="DQ2036" s="2"/>
      <c r="DR2036" s="2"/>
      <c r="DS2036" s="2"/>
      <c r="DT2036" s="2"/>
      <c r="DU2036" s="2"/>
      <c r="DV2036" s="2"/>
      <c r="DW2036" s="2"/>
      <c r="DX2036" s="2"/>
      <c r="DY2036" s="2"/>
      <c r="DZ2036" s="2"/>
      <c r="EA2036" s="2"/>
      <c r="EB2036" s="2"/>
      <c r="EC2036" s="2"/>
      <c r="ED2036" s="2"/>
      <c r="EE2036" s="2"/>
      <c r="EF2036" s="2"/>
      <c r="EG2036" s="2"/>
      <c r="EH2036" s="2"/>
      <c r="EI2036" s="2"/>
      <c r="EJ2036" s="2"/>
      <c r="EK2036" s="2"/>
      <c r="EL2036" s="2"/>
      <c r="EM2036" s="2"/>
      <c r="EN2036" s="2"/>
      <c r="EO2036" s="2"/>
      <c r="EP2036" s="2"/>
      <c r="EQ2036" s="2"/>
      <c r="ER2036" s="2"/>
      <c r="ES2036" s="2"/>
      <c r="ET2036" s="2"/>
      <c r="EU2036" s="2"/>
      <c r="EV2036" s="2"/>
      <c r="EW2036" s="2"/>
      <c r="EX2036" s="2"/>
      <c r="EY2036" s="2"/>
      <c r="EZ2036" s="2"/>
      <c r="FA2036" s="2"/>
      <c r="FB2036" s="2"/>
      <c r="FC2036" s="2"/>
    </row>
    <row r="2037" spans="1:159" s="4" customFormat="1">
      <c r="A2037" s="50" t="s">
        <v>2301</v>
      </c>
      <c r="B2037" s="59" t="s">
        <v>2788</v>
      </c>
      <c r="C2037" s="60">
        <v>2358</v>
      </c>
      <c r="D2037" s="59" t="s">
        <v>3154</v>
      </c>
      <c r="E2037" s="78" t="str">
        <f>IFERROR(VLOOKUP($C2037,'2025-26 School Level AAFTE'!$C$2:$L$2349,9,FALSE), "No")</f>
        <v>Yes</v>
      </c>
      <c r="F2037" s="67">
        <f>IFERROR(VLOOKUP($C2037,'2025-26 School Level AAFTE'!$C$2:$J$2349,8,FALSE), 0)</f>
        <v>282.39999999999998</v>
      </c>
      <c r="G2037" s="69">
        <f>IFERROR(IF(E2037= "yes",VLOOKUP(C2037,Summary!$B:$I,6,0),0),0)</f>
        <v>0</v>
      </c>
      <c r="H2037" s="68">
        <f t="shared" si="341"/>
        <v>282.39999999999998</v>
      </c>
      <c r="I2037" s="110">
        <f>VLOOKUP($A2037,'2026-27 Salary &amp; Benefits'!$A:$I,3,FALSE)</f>
        <v>1.1200000000000001</v>
      </c>
      <c r="J2037" s="110">
        <f>VLOOKUP($A2037,'2026-27 Salary &amp; Benefits'!$A:$I,4,FALSE)</f>
        <v>1.1200000000000001</v>
      </c>
      <c r="K2037" s="101">
        <f t="shared" si="342"/>
        <v>282.39999999999998</v>
      </c>
      <c r="L2037" s="100">
        <f t="shared" si="343"/>
        <v>0.82799999999999996</v>
      </c>
      <c r="M2037" s="102">
        <f>'2026-27 Salary &amp; Benefits'!$E$6</f>
        <v>78209</v>
      </c>
      <c r="N2037" s="102">
        <f>'2026-27 Salary &amp; Benefits'!$F$6</f>
        <v>82248</v>
      </c>
      <c r="O2037" s="7">
        <f t="shared" si="344"/>
        <v>72527.899999999994</v>
      </c>
      <c r="P2037" s="7">
        <f t="shared" si="345"/>
        <v>3745.6100000000006</v>
      </c>
      <c r="Q2037" s="7">
        <f>'2026-27 Salary &amp; Benefits'!G$6</f>
        <v>16817.759999999998</v>
      </c>
      <c r="R2037" s="103">
        <f>'2026-27 Salary &amp; Benefits'!H$6</f>
        <v>0.16020000000000001</v>
      </c>
      <c r="S2037" s="103">
        <f>'2026-27 Salary &amp; Benefits'!I$6</f>
        <v>0.15390000000000001</v>
      </c>
      <c r="T2037" s="7">
        <f t="shared" si="346"/>
        <v>26120.52</v>
      </c>
      <c r="U2037" s="7">
        <f t="shared" si="347"/>
        <v>1271.23</v>
      </c>
      <c r="V2037" s="7">
        <f t="shared" si="348"/>
        <v>195.64</v>
      </c>
      <c r="W2037" s="7">
        <f t="shared" si="349"/>
        <v>1466.87</v>
      </c>
      <c r="X2037" s="18">
        <f t="shared" si="350"/>
        <v>103860.9</v>
      </c>
      <c r="Y2037" s="2"/>
      <c r="Z2037" s="2"/>
      <c r="AA2037" s="2"/>
      <c r="AB2037" s="2"/>
      <c r="AC2037" s="2"/>
      <c r="AD2037" s="2"/>
      <c r="AE2037" s="2"/>
      <c r="AF2037" s="2"/>
      <c r="AG2037" s="2"/>
      <c r="AH2037" s="2"/>
      <c r="AI2037" s="2"/>
      <c r="AJ2037" s="2"/>
      <c r="AK2037" s="2"/>
      <c r="AL2037" s="2"/>
      <c r="AM2037" s="2"/>
      <c r="AN2037" s="2"/>
      <c r="AO2037" s="2"/>
      <c r="AP2037" s="2"/>
      <c r="AQ2037" s="2"/>
      <c r="AR2037" s="2"/>
      <c r="AS2037" s="2"/>
      <c r="AT2037" s="2"/>
      <c r="AU2037" s="2"/>
      <c r="AV2037" s="2"/>
      <c r="AW2037" s="2"/>
      <c r="AX2037" s="2"/>
      <c r="AY2037" s="2"/>
      <c r="AZ2037" s="2"/>
      <c r="BA2037" s="2"/>
      <c r="BB2037" s="2"/>
      <c r="BC2037" s="2"/>
      <c r="BD2037" s="2"/>
      <c r="BE2037" s="2"/>
      <c r="BF2037" s="2"/>
      <c r="BG2037" s="2"/>
      <c r="BH2037" s="2"/>
      <c r="BI2037" s="2"/>
      <c r="BJ2037" s="2"/>
      <c r="BK2037" s="2"/>
      <c r="BL2037" s="2"/>
      <c r="BM2037" s="2"/>
      <c r="BN2037" s="2"/>
      <c r="BO2037" s="2"/>
      <c r="BP2037" s="2"/>
      <c r="BQ2037" s="2"/>
      <c r="BR2037" s="2"/>
      <c r="BS2037" s="2"/>
      <c r="BT2037" s="2"/>
      <c r="BU2037" s="2"/>
      <c r="BV2037" s="2"/>
      <c r="BW2037" s="2"/>
      <c r="BX2037" s="2"/>
      <c r="BY2037" s="2"/>
      <c r="BZ2037" s="2"/>
      <c r="CA2037" s="2"/>
      <c r="CB2037" s="2"/>
      <c r="CC2037" s="2"/>
      <c r="CD2037" s="2"/>
      <c r="CE2037" s="2"/>
      <c r="CF2037" s="2"/>
      <c r="CG2037" s="2"/>
      <c r="CH2037" s="2"/>
      <c r="CI2037" s="2"/>
      <c r="CJ2037" s="2"/>
      <c r="CK2037" s="2"/>
      <c r="CL2037" s="2"/>
      <c r="CM2037" s="2"/>
      <c r="CN2037" s="2"/>
      <c r="CO2037" s="2"/>
      <c r="CP2037" s="2"/>
      <c r="CQ2037" s="2"/>
      <c r="CR2037" s="2"/>
      <c r="CS2037" s="2"/>
      <c r="CT2037" s="2"/>
      <c r="CU2037" s="2"/>
      <c r="CV2037" s="2"/>
      <c r="CW2037" s="2"/>
      <c r="CX2037" s="2"/>
      <c r="CY2037" s="2"/>
      <c r="CZ2037" s="2"/>
      <c r="DA2037" s="2"/>
      <c r="DB2037" s="2"/>
      <c r="DC2037" s="2"/>
      <c r="DD2037" s="2"/>
      <c r="DE2037" s="2"/>
      <c r="DF2037" s="2"/>
      <c r="DG2037" s="2"/>
      <c r="DH2037" s="2"/>
      <c r="DI2037" s="2"/>
      <c r="DJ2037" s="2"/>
      <c r="DK2037" s="2"/>
      <c r="DL2037" s="2"/>
      <c r="DM2037" s="2"/>
      <c r="DN2037" s="2"/>
      <c r="DO2037" s="2"/>
      <c r="DP2037" s="2"/>
      <c r="DQ2037" s="2"/>
      <c r="DR2037" s="2"/>
      <c r="DS2037" s="2"/>
      <c r="DT2037" s="2"/>
      <c r="DU2037" s="2"/>
      <c r="DV2037" s="2"/>
      <c r="DW2037" s="2"/>
      <c r="DX2037" s="2"/>
      <c r="DY2037" s="2"/>
      <c r="DZ2037" s="2"/>
      <c r="EA2037" s="2"/>
      <c r="EB2037" s="2"/>
      <c r="EC2037" s="2"/>
      <c r="ED2037" s="2"/>
      <c r="EE2037" s="2"/>
      <c r="EF2037" s="2"/>
      <c r="EG2037" s="2"/>
      <c r="EH2037" s="2"/>
      <c r="EI2037" s="2"/>
      <c r="EJ2037" s="2"/>
      <c r="EK2037" s="2"/>
      <c r="EL2037" s="2"/>
      <c r="EM2037" s="2"/>
      <c r="EN2037" s="2"/>
      <c r="EO2037" s="2"/>
      <c r="EP2037" s="2"/>
      <c r="EQ2037" s="2"/>
      <c r="ER2037" s="2"/>
      <c r="ES2037" s="2"/>
      <c r="ET2037" s="2"/>
      <c r="EU2037" s="2"/>
      <c r="EV2037" s="2"/>
      <c r="EW2037" s="2"/>
      <c r="EX2037" s="2"/>
      <c r="EY2037" s="2"/>
      <c r="EZ2037" s="2"/>
      <c r="FA2037" s="2"/>
      <c r="FB2037" s="2"/>
      <c r="FC2037" s="2"/>
    </row>
    <row r="2038" spans="1:159" s="4" customFormat="1">
      <c r="A2038" s="50" t="s">
        <v>2301</v>
      </c>
      <c r="B2038" s="59" t="s">
        <v>2788</v>
      </c>
      <c r="C2038" s="60">
        <v>2359</v>
      </c>
      <c r="D2038" s="59" t="s">
        <v>3155</v>
      </c>
      <c r="E2038" s="78" t="str">
        <f>IFERROR(VLOOKUP($C2038,'2025-26 School Level AAFTE'!$C$2:$L$2349,9,FALSE), "No")</f>
        <v>Yes</v>
      </c>
      <c r="F2038" s="67">
        <f>IFERROR(VLOOKUP($C2038,'2025-26 School Level AAFTE'!$C$2:$J$2349,8,FALSE), 0)</f>
        <v>652.41999999999996</v>
      </c>
      <c r="G2038" s="69">
        <f>IFERROR(IF(E2038= "yes",VLOOKUP(C2038,Summary!$B:$I,6,0),0),0)</f>
        <v>0</v>
      </c>
      <c r="H2038" s="68">
        <f t="shared" si="341"/>
        <v>652.41999999999996</v>
      </c>
      <c r="I2038" s="110">
        <f>VLOOKUP($A2038,'2026-27 Salary &amp; Benefits'!$A:$I,3,FALSE)</f>
        <v>1.1200000000000001</v>
      </c>
      <c r="J2038" s="110">
        <f>VLOOKUP($A2038,'2026-27 Salary &amp; Benefits'!$A:$I,4,FALSE)</f>
        <v>1.1200000000000001</v>
      </c>
      <c r="K2038" s="101">
        <f t="shared" si="342"/>
        <v>652.41999999999996</v>
      </c>
      <c r="L2038" s="100">
        <f t="shared" si="343"/>
        <v>1.9139999999999999</v>
      </c>
      <c r="M2038" s="102">
        <f>'2026-27 Salary &amp; Benefits'!$E$6</f>
        <v>78209</v>
      </c>
      <c r="N2038" s="102">
        <f>'2026-27 Salary &amp; Benefits'!$F$6</f>
        <v>82248</v>
      </c>
      <c r="O2038" s="7">
        <f t="shared" si="344"/>
        <v>167655.07</v>
      </c>
      <c r="P2038" s="7">
        <f t="shared" si="345"/>
        <v>8658.320000000007</v>
      </c>
      <c r="Q2038" s="7">
        <f>'2026-27 Salary &amp; Benefits'!G$6</f>
        <v>16817.759999999998</v>
      </c>
      <c r="R2038" s="103">
        <f>'2026-27 Salary &amp; Benefits'!H$6</f>
        <v>0.16020000000000001</v>
      </c>
      <c r="S2038" s="103">
        <f>'2026-27 Salary &amp; Benefits'!I$6</f>
        <v>0.15390000000000001</v>
      </c>
      <c r="T2038" s="7">
        <f t="shared" si="346"/>
        <v>60380.05</v>
      </c>
      <c r="U2038" s="7">
        <f t="shared" si="347"/>
        <v>2938.56</v>
      </c>
      <c r="V2038" s="7">
        <f t="shared" si="348"/>
        <v>452.24</v>
      </c>
      <c r="W2038" s="7">
        <f t="shared" si="349"/>
        <v>3390.8</v>
      </c>
      <c r="X2038" s="18">
        <f t="shared" si="350"/>
        <v>240084.24</v>
      </c>
      <c r="Y2038" s="2"/>
      <c r="Z2038" s="2"/>
      <c r="AA2038" s="2"/>
      <c r="AB2038" s="2"/>
      <c r="AC2038" s="2"/>
      <c r="AD2038" s="2"/>
      <c r="AE2038" s="2"/>
      <c r="AF2038" s="2"/>
      <c r="AG2038" s="2"/>
      <c r="AH2038" s="2"/>
      <c r="AI2038" s="2"/>
      <c r="AJ2038" s="2"/>
      <c r="AK2038" s="2"/>
      <c r="AL2038" s="2"/>
      <c r="AM2038" s="2"/>
      <c r="AN2038" s="2"/>
      <c r="AO2038" s="2"/>
      <c r="AP2038" s="2"/>
      <c r="AQ2038" s="2"/>
      <c r="AR2038" s="2"/>
      <c r="AS2038" s="2"/>
      <c r="AT2038" s="2"/>
      <c r="AU2038" s="2"/>
      <c r="AV2038" s="2"/>
      <c r="AW2038" s="2"/>
      <c r="AX2038" s="2"/>
      <c r="AY2038" s="2"/>
      <c r="AZ2038" s="2"/>
      <c r="BA2038" s="2"/>
      <c r="BB2038" s="2"/>
      <c r="BC2038" s="2"/>
      <c r="BD2038" s="2"/>
      <c r="BE2038" s="2"/>
      <c r="BF2038" s="2"/>
      <c r="BG2038" s="2"/>
      <c r="BH2038" s="2"/>
      <c r="BI2038" s="2"/>
      <c r="BJ2038" s="2"/>
      <c r="BK2038" s="2"/>
      <c r="BL2038" s="2"/>
      <c r="BM2038" s="2"/>
      <c r="BN2038" s="2"/>
      <c r="BO2038" s="2"/>
      <c r="BP2038" s="2"/>
      <c r="BQ2038" s="2"/>
      <c r="BR2038" s="2"/>
      <c r="BS2038" s="2"/>
      <c r="BT2038" s="2"/>
      <c r="BU2038" s="2"/>
      <c r="BV2038" s="2"/>
      <c r="BW2038" s="2"/>
      <c r="BX2038" s="2"/>
      <c r="BY2038" s="2"/>
      <c r="BZ2038" s="2"/>
      <c r="CA2038" s="2"/>
      <c r="CB2038" s="2"/>
      <c r="CC2038" s="2"/>
      <c r="CD2038" s="2"/>
      <c r="CE2038" s="2"/>
      <c r="CF2038" s="2"/>
      <c r="CG2038" s="2"/>
      <c r="CH2038" s="2"/>
      <c r="CI2038" s="2"/>
      <c r="CJ2038" s="2"/>
      <c r="CK2038" s="2"/>
      <c r="CL2038" s="2"/>
      <c r="CM2038" s="2"/>
      <c r="CN2038" s="2"/>
      <c r="CO2038" s="2"/>
      <c r="CP2038" s="2"/>
      <c r="CQ2038" s="2"/>
      <c r="CR2038" s="2"/>
      <c r="CS2038" s="2"/>
      <c r="CT2038" s="2"/>
      <c r="CU2038" s="2"/>
      <c r="CV2038" s="2"/>
      <c r="CW2038" s="2"/>
      <c r="CX2038" s="2"/>
      <c r="CY2038" s="2"/>
      <c r="CZ2038" s="2"/>
      <c r="DA2038" s="2"/>
      <c r="DB2038" s="2"/>
      <c r="DC2038" s="2"/>
      <c r="DD2038" s="2"/>
      <c r="DE2038" s="2"/>
      <c r="DF2038" s="2"/>
      <c r="DG2038" s="2"/>
      <c r="DH2038" s="2"/>
      <c r="DI2038" s="2"/>
      <c r="DJ2038" s="2"/>
      <c r="DK2038" s="2"/>
      <c r="DL2038" s="2"/>
      <c r="DM2038" s="2"/>
      <c r="DN2038" s="2"/>
      <c r="DO2038" s="2"/>
      <c r="DP2038" s="2"/>
      <c r="DQ2038" s="2"/>
      <c r="DR2038" s="2"/>
      <c r="DS2038" s="2"/>
      <c r="DT2038" s="2"/>
      <c r="DU2038" s="2"/>
      <c r="DV2038" s="2"/>
      <c r="DW2038" s="2"/>
      <c r="DX2038" s="2"/>
      <c r="DY2038" s="2"/>
      <c r="DZ2038" s="2"/>
      <c r="EA2038" s="2"/>
      <c r="EB2038" s="2"/>
      <c r="EC2038" s="2"/>
      <c r="ED2038" s="2"/>
      <c r="EE2038" s="2"/>
      <c r="EF2038" s="2"/>
      <c r="EG2038" s="2"/>
      <c r="EH2038" s="2"/>
      <c r="EI2038" s="2"/>
      <c r="EJ2038" s="2"/>
      <c r="EK2038" s="2"/>
      <c r="EL2038" s="2"/>
      <c r="EM2038" s="2"/>
      <c r="EN2038" s="2"/>
      <c r="EO2038" s="2"/>
      <c r="EP2038" s="2"/>
      <c r="EQ2038" s="2"/>
      <c r="ER2038" s="2"/>
      <c r="ES2038" s="2"/>
      <c r="ET2038" s="2"/>
      <c r="EU2038" s="2"/>
      <c r="EV2038" s="2"/>
      <c r="EW2038" s="2"/>
      <c r="EX2038" s="2"/>
      <c r="EY2038" s="2"/>
      <c r="EZ2038" s="2"/>
      <c r="FA2038" s="2"/>
      <c r="FB2038" s="2"/>
      <c r="FC2038" s="2"/>
    </row>
    <row r="2039" spans="1:159" s="4" customFormat="1">
      <c r="A2039" s="50" t="s">
        <v>2301</v>
      </c>
      <c r="B2039" s="59" t="s">
        <v>2788</v>
      </c>
      <c r="C2039" s="60">
        <v>5720</v>
      </c>
      <c r="D2039" s="59" t="s">
        <v>3156</v>
      </c>
      <c r="E2039" s="78" t="str">
        <f>IFERROR(VLOOKUP($C2039,'2025-26 School Level AAFTE'!$C$2:$L$2349,9,FALSE), "No")</f>
        <v>Yes</v>
      </c>
      <c r="F2039" s="67">
        <f>IFERROR(VLOOKUP($C2039,'2025-26 School Level AAFTE'!$C$2:$J$2349,8,FALSE), 0)</f>
        <v>137.69999999999999</v>
      </c>
      <c r="G2039" s="69">
        <f>IFERROR(IF(E2039= "yes",VLOOKUP(C2039,Summary!$B:$I,6,0),0),0)</f>
        <v>0</v>
      </c>
      <c r="H2039" s="68">
        <f t="shared" si="341"/>
        <v>137.69999999999999</v>
      </c>
      <c r="I2039" s="110">
        <f>VLOOKUP($A2039,'2026-27 Salary &amp; Benefits'!$A:$I,3,FALSE)</f>
        <v>1.1200000000000001</v>
      </c>
      <c r="J2039" s="110">
        <f>VLOOKUP($A2039,'2026-27 Salary &amp; Benefits'!$A:$I,4,FALSE)</f>
        <v>1.1200000000000001</v>
      </c>
      <c r="K2039" s="101">
        <f t="shared" si="342"/>
        <v>137.69999999999999</v>
      </c>
      <c r="L2039" s="100">
        <f t="shared" si="343"/>
        <v>0.40400000000000003</v>
      </c>
      <c r="M2039" s="102">
        <f>'2026-27 Salary &amp; Benefits'!$E$6</f>
        <v>78209</v>
      </c>
      <c r="N2039" s="102">
        <f>'2026-27 Salary &amp; Benefits'!$F$6</f>
        <v>82248</v>
      </c>
      <c r="O2039" s="7">
        <f t="shared" si="344"/>
        <v>35388.01</v>
      </c>
      <c r="P2039" s="7">
        <f t="shared" si="345"/>
        <v>1827.5699999999997</v>
      </c>
      <c r="Q2039" s="7">
        <f>'2026-27 Salary &amp; Benefits'!G$6</f>
        <v>16817.759999999998</v>
      </c>
      <c r="R2039" s="103">
        <f>'2026-27 Salary &amp; Benefits'!H$6</f>
        <v>0.16020000000000001</v>
      </c>
      <c r="S2039" s="103">
        <f>'2026-27 Salary &amp; Benefits'!I$6</f>
        <v>0.15390000000000001</v>
      </c>
      <c r="T2039" s="7">
        <f t="shared" si="346"/>
        <v>12744.8</v>
      </c>
      <c r="U2039" s="7">
        <f t="shared" si="347"/>
        <v>620.26</v>
      </c>
      <c r="V2039" s="7">
        <f t="shared" si="348"/>
        <v>95.46</v>
      </c>
      <c r="W2039" s="7">
        <f t="shared" si="349"/>
        <v>715.72</v>
      </c>
      <c r="X2039" s="18">
        <f t="shared" si="350"/>
        <v>50676.1</v>
      </c>
      <c r="Y2039" s="2"/>
      <c r="Z2039" s="2"/>
      <c r="AA2039" s="2"/>
      <c r="AB2039" s="2"/>
      <c r="AC2039" s="2"/>
      <c r="AD2039" s="2"/>
      <c r="AE2039" s="2"/>
      <c r="AF2039" s="2"/>
      <c r="AG2039" s="2"/>
      <c r="AH2039" s="2"/>
      <c r="AI2039" s="2"/>
      <c r="AJ2039" s="2"/>
      <c r="AK2039" s="2"/>
      <c r="AL2039" s="2"/>
      <c r="AM2039" s="2"/>
      <c r="AN2039" s="2"/>
      <c r="AO2039" s="2"/>
      <c r="AP2039" s="2"/>
      <c r="AQ2039" s="2"/>
      <c r="AR2039" s="2"/>
      <c r="AS2039" s="2"/>
      <c r="AT2039" s="2"/>
      <c r="AU2039" s="2"/>
      <c r="AV2039" s="2"/>
      <c r="AW2039" s="2"/>
      <c r="AX2039" s="2"/>
      <c r="AY2039" s="2"/>
      <c r="AZ2039" s="2"/>
      <c r="BA2039" s="2"/>
      <c r="BB2039" s="2"/>
      <c r="BC2039" s="2"/>
      <c r="BD2039" s="2"/>
      <c r="BE2039" s="2"/>
      <c r="BF2039" s="2"/>
      <c r="BG2039" s="2"/>
      <c r="BH2039" s="2"/>
      <c r="BI2039" s="2"/>
      <c r="BJ2039" s="2"/>
      <c r="BK2039" s="2"/>
      <c r="BL2039" s="2"/>
      <c r="BM2039" s="2"/>
      <c r="BN2039" s="2"/>
      <c r="BO2039" s="2"/>
      <c r="BP2039" s="2"/>
      <c r="BQ2039" s="2"/>
      <c r="BR2039" s="2"/>
      <c r="BS2039" s="2"/>
      <c r="BT2039" s="2"/>
      <c r="BU2039" s="2"/>
      <c r="BV2039" s="2"/>
      <c r="BW2039" s="2"/>
      <c r="BX2039" s="2"/>
      <c r="BY2039" s="2"/>
      <c r="BZ2039" s="2"/>
      <c r="CA2039" s="2"/>
      <c r="CB2039" s="2"/>
      <c r="CC2039" s="2"/>
      <c r="CD2039" s="2"/>
      <c r="CE2039" s="2"/>
      <c r="CF2039" s="2"/>
      <c r="CG2039" s="2"/>
      <c r="CH2039" s="2"/>
      <c r="CI2039" s="2"/>
      <c r="CJ2039" s="2"/>
      <c r="CK2039" s="2"/>
      <c r="CL2039" s="2"/>
      <c r="CM2039" s="2"/>
      <c r="CN2039" s="2"/>
      <c r="CO2039" s="2"/>
      <c r="CP2039" s="2"/>
      <c r="CQ2039" s="2"/>
      <c r="CR2039" s="2"/>
      <c r="CS2039" s="2"/>
      <c r="CT2039" s="2"/>
      <c r="CU2039" s="2"/>
      <c r="CV2039" s="2"/>
      <c r="CW2039" s="2"/>
      <c r="CX2039" s="2"/>
      <c r="CY2039" s="2"/>
      <c r="CZ2039" s="2"/>
      <c r="DA2039" s="2"/>
      <c r="DB2039" s="2"/>
      <c r="DC2039" s="2"/>
      <c r="DD2039" s="2"/>
      <c r="DE2039" s="2"/>
      <c r="DF2039" s="2"/>
      <c r="DG2039" s="2"/>
      <c r="DH2039" s="2"/>
      <c r="DI2039" s="2"/>
      <c r="DJ2039" s="2"/>
      <c r="DK2039" s="2"/>
      <c r="DL2039" s="2"/>
      <c r="DM2039" s="2"/>
      <c r="DN2039" s="2"/>
      <c r="DO2039" s="2"/>
      <c r="DP2039" s="2"/>
      <c r="DQ2039" s="2"/>
      <c r="DR2039" s="2"/>
      <c r="DS2039" s="2"/>
      <c r="DT2039" s="2"/>
      <c r="DU2039" s="2"/>
      <c r="DV2039" s="2"/>
      <c r="DW2039" s="2"/>
      <c r="DX2039" s="2"/>
      <c r="DY2039" s="2"/>
      <c r="DZ2039" s="2"/>
      <c r="EA2039" s="2"/>
      <c r="EB2039" s="2"/>
      <c r="EC2039" s="2"/>
      <c r="ED2039" s="2"/>
      <c r="EE2039" s="2"/>
      <c r="EF2039" s="2"/>
      <c r="EG2039" s="2"/>
      <c r="EH2039" s="2"/>
      <c r="EI2039" s="2"/>
      <c r="EJ2039" s="2"/>
      <c r="EK2039" s="2"/>
      <c r="EL2039" s="2"/>
      <c r="EM2039" s="2"/>
      <c r="EN2039" s="2"/>
      <c r="EO2039" s="2"/>
      <c r="EP2039" s="2"/>
      <c r="EQ2039" s="2"/>
      <c r="ER2039" s="2"/>
      <c r="ES2039" s="2"/>
      <c r="ET2039" s="2"/>
      <c r="EU2039" s="2"/>
      <c r="EV2039" s="2"/>
      <c r="EW2039" s="2"/>
      <c r="EX2039" s="2"/>
      <c r="EY2039" s="2"/>
      <c r="EZ2039" s="2"/>
      <c r="FA2039" s="2"/>
      <c r="FB2039" s="2"/>
      <c r="FC2039" s="2"/>
    </row>
    <row r="2040" spans="1:159" s="4" customFormat="1">
      <c r="A2040" s="50" t="s">
        <v>2301</v>
      </c>
      <c r="B2040" s="59" t="s">
        <v>2788</v>
      </c>
      <c r="C2040" s="60">
        <v>5722</v>
      </c>
      <c r="D2040" s="59" t="s">
        <v>3022</v>
      </c>
      <c r="E2040" s="78" t="str">
        <f>IFERROR(VLOOKUP($C2040,'2025-26 School Level AAFTE'!$C$2:$L$2349,9,FALSE), "No")</f>
        <v>Yes</v>
      </c>
      <c r="F2040" s="67">
        <f>IFERROR(VLOOKUP($C2040,'2025-26 School Level AAFTE'!$C$2:$J$2349,8,FALSE), 0)</f>
        <v>714.72</v>
      </c>
      <c r="G2040" s="69">
        <f>IFERROR(IF(E2040= "yes",VLOOKUP(C2040,Summary!$B:$I,6,0),0),0)</f>
        <v>0</v>
      </c>
      <c r="H2040" s="68">
        <f t="shared" si="341"/>
        <v>714.72</v>
      </c>
      <c r="I2040" s="110">
        <f>VLOOKUP($A2040,'2026-27 Salary &amp; Benefits'!$A:$I,3,FALSE)</f>
        <v>1.1200000000000001</v>
      </c>
      <c r="J2040" s="110">
        <f>VLOOKUP($A2040,'2026-27 Salary &amp; Benefits'!$A:$I,4,FALSE)</f>
        <v>1.1200000000000001</v>
      </c>
      <c r="K2040" s="101">
        <f t="shared" si="342"/>
        <v>714.72</v>
      </c>
      <c r="L2040" s="100">
        <f t="shared" si="343"/>
        <v>2.097</v>
      </c>
      <c r="M2040" s="102">
        <f>'2026-27 Salary &amp; Benefits'!$E$6</f>
        <v>78209</v>
      </c>
      <c r="N2040" s="102">
        <f>'2026-27 Salary &amp; Benefits'!$F$6</f>
        <v>82248</v>
      </c>
      <c r="O2040" s="7">
        <f t="shared" si="344"/>
        <v>183684.79</v>
      </c>
      <c r="P2040" s="7">
        <f t="shared" si="345"/>
        <v>9486.1499999999942</v>
      </c>
      <c r="Q2040" s="7">
        <f>'2026-27 Salary &amp; Benefits'!G$6</f>
        <v>16817.759999999998</v>
      </c>
      <c r="R2040" s="103">
        <f>'2026-27 Salary &amp; Benefits'!H$6</f>
        <v>0.16020000000000001</v>
      </c>
      <c r="S2040" s="103">
        <f>'2026-27 Salary &amp; Benefits'!I$6</f>
        <v>0.15390000000000001</v>
      </c>
      <c r="T2040" s="7">
        <f t="shared" si="346"/>
        <v>66153.06</v>
      </c>
      <c r="U2040" s="7">
        <f t="shared" si="347"/>
        <v>3219.52</v>
      </c>
      <c r="V2040" s="7">
        <f t="shared" si="348"/>
        <v>495.48</v>
      </c>
      <c r="W2040" s="7">
        <f t="shared" si="349"/>
        <v>3715</v>
      </c>
      <c r="X2040" s="18">
        <f t="shared" si="350"/>
        <v>263039</v>
      </c>
      <c r="Y2040" s="2"/>
      <c r="Z2040" s="2"/>
      <c r="AA2040" s="2"/>
      <c r="AB2040" s="2"/>
      <c r="AC2040" s="2"/>
      <c r="AD2040" s="2"/>
      <c r="AE2040" s="2"/>
      <c r="AF2040" s="2"/>
      <c r="AG2040" s="2"/>
      <c r="AH2040" s="2"/>
      <c r="AI2040" s="2"/>
      <c r="AJ2040" s="2"/>
      <c r="AK2040" s="2"/>
      <c r="AL2040" s="2"/>
      <c r="AM2040" s="2"/>
      <c r="AN2040" s="2"/>
      <c r="AO2040" s="2"/>
      <c r="AP2040" s="2"/>
      <c r="AQ2040" s="2"/>
      <c r="AR2040" s="2"/>
      <c r="AS2040" s="2"/>
      <c r="AT2040" s="2"/>
      <c r="AU2040" s="2"/>
      <c r="AV2040" s="2"/>
      <c r="AW2040" s="2"/>
      <c r="AX2040" s="2"/>
      <c r="AY2040" s="2"/>
      <c r="AZ2040" s="2"/>
      <c r="BA2040" s="2"/>
      <c r="BB2040" s="2"/>
      <c r="BC2040" s="2"/>
      <c r="BD2040" s="2"/>
      <c r="BE2040" s="2"/>
      <c r="BF2040" s="2"/>
      <c r="BG2040" s="2"/>
      <c r="BH2040" s="2"/>
      <c r="BI2040" s="2"/>
      <c r="BJ2040" s="2"/>
      <c r="BK2040" s="2"/>
      <c r="BL2040" s="2"/>
      <c r="BM2040" s="2"/>
      <c r="BN2040" s="2"/>
      <c r="BO2040" s="2"/>
      <c r="BP2040" s="2"/>
      <c r="BQ2040" s="2"/>
      <c r="BR2040" s="2"/>
      <c r="BS2040" s="2"/>
      <c r="BT2040" s="2"/>
      <c r="BU2040" s="2"/>
      <c r="BV2040" s="2"/>
      <c r="BW2040" s="2"/>
      <c r="BX2040" s="2"/>
      <c r="BY2040" s="2"/>
      <c r="BZ2040" s="2"/>
      <c r="CA2040" s="2"/>
      <c r="CB2040" s="2"/>
      <c r="CC2040" s="2"/>
      <c r="CD2040" s="2"/>
      <c r="CE2040" s="2"/>
      <c r="CF2040" s="2"/>
      <c r="CG2040" s="2"/>
      <c r="CH2040" s="2"/>
      <c r="CI2040" s="2"/>
      <c r="CJ2040" s="2"/>
      <c r="CK2040" s="2"/>
      <c r="CL2040" s="2"/>
      <c r="CM2040" s="2"/>
      <c r="CN2040" s="2"/>
      <c r="CO2040" s="2"/>
      <c r="CP2040" s="2"/>
      <c r="CQ2040" s="2"/>
      <c r="CR2040" s="2"/>
      <c r="CS2040" s="2"/>
      <c r="CT2040" s="2"/>
      <c r="CU2040" s="2"/>
      <c r="CV2040" s="2"/>
      <c r="CW2040" s="2"/>
      <c r="CX2040" s="2"/>
      <c r="CY2040" s="2"/>
      <c r="CZ2040" s="2"/>
      <c r="DA2040" s="2"/>
      <c r="DB2040" s="2"/>
      <c r="DC2040" s="2"/>
      <c r="DD2040" s="2"/>
      <c r="DE2040" s="2"/>
      <c r="DF2040" s="2"/>
      <c r="DG2040" s="2"/>
      <c r="DH2040" s="2"/>
      <c r="DI2040" s="2"/>
      <c r="DJ2040" s="2"/>
      <c r="DK2040" s="2"/>
      <c r="DL2040" s="2"/>
      <c r="DM2040" s="2"/>
      <c r="DN2040" s="2"/>
      <c r="DO2040" s="2"/>
      <c r="DP2040" s="2"/>
      <c r="DQ2040" s="2"/>
      <c r="DR2040" s="2"/>
      <c r="DS2040" s="2"/>
      <c r="DT2040" s="2"/>
      <c r="DU2040" s="2"/>
      <c r="DV2040" s="2"/>
      <c r="DW2040" s="2"/>
      <c r="DX2040" s="2"/>
      <c r="DY2040" s="2"/>
      <c r="DZ2040" s="2"/>
      <c r="EA2040" s="2"/>
      <c r="EB2040" s="2"/>
      <c r="EC2040" s="2"/>
      <c r="ED2040" s="2"/>
      <c r="EE2040" s="2"/>
      <c r="EF2040" s="2"/>
      <c r="EG2040" s="2"/>
      <c r="EH2040" s="2"/>
      <c r="EI2040" s="2"/>
      <c r="EJ2040" s="2"/>
      <c r="EK2040" s="2"/>
      <c r="EL2040" s="2"/>
      <c r="EM2040" s="2"/>
      <c r="EN2040" s="2"/>
      <c r="EO2040" s="2"/>
      <c r="EP2040" s="2"/>
      <c r="EQ2040" s="2"/>
      <c r="ER2040" s="2"/>
      <c r="ES2040" s="2"/>
      <c r="ET2040" s="2"/>
      <c r="EU2040" s="2"/>
      <c r="EV2040" s="2"/>
      <c r="EW2040" s="2"/>
      <c r="EX2040" s="2"/>
      <c r="EY2040" s="2"/>
      <c r="EZ2040" s="2"/>
      <c r="FA2040" s="2"/>
      <c r="FB2040" s="2"/>
      <c r="FC2040" s="2"/>
    </row>
    <row r="2041" spans="1:159" s="4" customFormat="1">
      <c r="A2041" s="50" t="s">
        <v>2301</v>
      </c>
      <c r="B2041" s="59" t="s">
        <v>2788</v>
      </c>
      <c r="C2041" s="60">
        <v>5721</v>
      </c>
      <c r="D2041" s="59" t="s">
        <v>3023</v>
      </c>
      <c r="E2041" s="78" t="str">
        <f>IFERROR(VLOOKUP($C2041,'2025-26 School Level AAFTE'!$C$2:$L$2349,9,FALSE), "No")</f>
        <v>Yes</v>
      </c>
      <c r="F2041" s="67">
        <f>IFERROR(VLOOKUP($C2041,'2025-26 School Level AAFTE'!$C$2:$J$2349,8,FALSE), 0)</f>
        <v>195.06</v>
      </c>
      <c r="G2041" s="69">
        <f>IFERROR(IF(E2041= "yes",VLOOKUP(C2041,Summary!$B:$I,6,0),0),0)</f>
        <v>0</v>
      </c>
      <c r="H2041" s="68">
        <f t="shared" si="341"/>
        <v>195.06</v>
      </c>
      <c r="I2041" s="110">
        <f>VLOOKUP($A2041,'2026-27 Salary &amp; Benefits'!$A:$I,3,FALSE)</f>
        <v>1.1200000000000001</v>
      </c>
      <c r="J2041" s="110">
        <f>VLOOKUP($A2041,'2026-27 Salary &amp; Benefits'!$A:$I,4,FALSE)</f>
        <v>1.1200000000000001</v>
      </c>
      <c r="K2041" s="101">
        <f t="shared" si="342"/>
        <v>195.06</v>
      </c>
      <c r="L2041" s="100">
        <f t="shared" si="343"/>
        <v>0.57199999999999995</v>
      </c>
      <c r="M2041" s="102">
        <f>'2026-27 Salary &amp; Benefits'!$E$6</f>
        <v>78209</v>
      </c>
      <c r="N2041" s="102">
        <f>'2026-27 Salary &amp; Benefits'!$F$6</f>
        <v>82248</v>
      </c>
      <c r="O2041" s="7">
        <f t="shared" si="344"/>
        <v>50103.81</v>
      </c>
      <c r="P2041" s="7">
        <f t="shared" si="345"/>
        <v>2587.5500000000029</v>
      </c>
      <c r="Q2041" s="7">
        <f>'2026-27 Salary &amp; Benefits'!G$6</f>
        <v>16817.759999999998</v>
      </c>
      <c r="R2041" s="103">
        <f>'2026-27 Salary &amp; Benefits'!H$6</f>
        <v>0.16020000000000001</v>
      </c>
      <c r="S2041" s="103">
        <f>'2026-27 Salary &amp; Benefits'!I$6</f>
        <v>0.15390000000000001</v>
      </c>
      <c r="T2041" s="7">
        <f t="shared" si="346"/>
        <v>18044.61</v>
      </c>
      <c r="U2041" s="7">
        <f t="shared" si="347"/>
        <v>878.19</v>
      </c>
      <c r="V2041" s="7">
        <f t="shared" si="348"/>
        <v>135.15</v>
      </c>
      <c r="W2041" s="7">
        <f t="shared" si="349"/>
        <v>1013.34</v>
      </c>
      <c r="X2041" s="18">
        <f t="shared" si="350"/>
        <v>71749.31</v>
      </c>
      <c r="Y2041" s="2"/>
      <c r="Z2041" s="2"/>
      <c r="AA2041" s="2"/>
      <c r="AB2041" s="2"/>
      <c r="AC2041" s="2"/>
      <c r="AD2041" s="2"/>
      <c r="AE2041" s="2"/>
      <c r="AF2041" s="2"/>
      <c r="AG2041" s="2"/>
      <c r="AH2041" s="2"/>
      <c r="AI2041" s="2"/>
      <c r="AJ2041" s="2"/>
      <c r="AK2041" s="2"/>
      <c r="AL2041" s="2"/>
      <c r="AM2041" s="2"/>
      <c r="AN2041" s="2"/>
      <c r="AO2041" s="2"/>
      <c r="AP2041" s="2"/>
      <c r="AQ2041" s="2"/>
      <c r="AR2041" s="2"/>
      <c r="AS2041" s="2"/>
      <c r="AT2041" s="2"/>
      <c r="AU2041" s="2"/>
      <c r="AV2041" s="2"/>
      <c r="AW2041" s="2"/>
      <c r="AX2041" s="2"/>
      <c r="AY2041" s="2"/>
      <c r="AZ2041" s="2"/>
      <c r="BA2041" s="2"/>
      <c r="BB2041" s="2"/>
      <c r="BC2041" s="2"/>
      <c r="BD2041" s="2"/>
      <c r="BE2041" s="2"/>
      <c r="BF2041" s="2"/>
      <c r="BG2041" s="2"/>
      <c r="BH2041" s="2"/>
      <c r="BI2041" s="2"/>
      <c r="BJ2041" s="2"/>
      <c r="BK2041" s="2"/>
      <c r="BL2041" s="2"/>
      <c r="BM2041" s="2"/>
      <c r="BN2041" s="2"/>
      <c r="BO2041" s="2"/>
      <c r="BP2041" s="2"/>
      <c r="BQ2041" s="2"/>
      <c r="BR2041" s="2"/>
      <c r="BS2041" s="2"/>
      <c r="BT2041" s="2"/>
      <c r="BU2041" s="2"/>
      <c r="BV2041" s="2"/>
      <c r="BW2041" s="2"/>
      <c r="BX2041" s="2"/>
      <c r="BY2041" s="2"/>
      <c r="BZ2041" s="2"/>
      <c r="CA2041" s="2"/>
      <c r="CB2041" s="2"/>
      <c r="CC2041" s="2"/>
      <c r="CD2041" s="2"/>
      <c r="CE2041" s="2"/>
      <c r="CF2041" s="2"/>
      <c r="CG2041" s="2"/>
      <c r="CH2041" s="2"/>
      <c r="CI2041" s="2"/>
      <c r="CJ2041" s="2"/>
      <c r="CK2041" s="2"/>
      <c r="CL2041" s="2"/>
      <c r="CM2041" s="2"/>
      <c r="CN2041" s="2"/>
      <c r="CO2041" s="2"/>
      <c r="CP2041" s="2"/>
      <c r="CQ2041" s="2"/>
      <c r="CR2041" s="2"/>
      <c r="CS2041" s="2"/>
      <c r="CT2041" s="2"/>
      <c r="CU2041" s="2"/>
      <c r="CV2041" s="2"/>
      <c r="CW2041" s="2"/>
      <c r="CX2041" s="2"/>
      <c r="CY2041" s="2"/>
      <c r="CZ2041" s="2"/>
      <c r="DA2041" s="2"/>
      <c r="DB2041" s="2"/>
      <c r="DC2041" s="2"/>
      <c r="DD2041" s="2"/>
      <c r="DE2041" s="2"/>
      <c r="DF2041" s="2"/>
      <c r="DG2041" s="2"/>
      <c r="DH2041" s="2"/>
      <c r="DI2041" s="2"/>
      <c r="DJ2041" s="2"/>
      <c r="DK2041" s="2"/>
      <c r="DL2041" s="2"/>
      <c r="DM2041" s="2"/>
      <c r="DN2041" s="2"/>
      <c r="DO2041" s="2"/>
      <c r="DP2041" s="2"/>
      <c r="DQ2041" s="2"/>
      <c r="DR2041" s="2"/>
      <c r="DS2041" s="2"/>
      <c r="DT2041" s="2"/>
      <c r="DU2041" s="2"/>
      <c r="DV2041" s="2"/>
      <c r="DW2041" s="2"/>
      <c r="DX2041" s="2"/>
      <c r="DY2041" s="2"/>
      <c r="DZ2041" s="2"/>
      <c r="EA2041" s="2"/>
      <c r="EB2041" s="2"/>
      <c r="EC2041" s="2"/>
      <c r="ED2041" s="2"/>
      <c r="EE2041" s="2"/>
      <c r="EF2041" s="2"/>
      <c r="EG2041" s="2"/>
      <c r="EH2041" s="2"/>
      <c r="EI2041" s="2"/>
      <c r="EJ2041" s="2"/>
      <c r="EK2041" s="2"/>
      <c r="EL2041" s="2"/>
      <c r="EM2041" s="2"/>
      <c r="EN2041" s="2"/>
      <c r="EO2041" s="2"/>
      <c r="EP2041" s="2"/>
      <c r="EQ2041" s="2"/>
      <c r="ER2041" s="2"/>
      <c r="ES2041" s="2"/>
      <c r="ET2041" s="2"/>
      <c r="EU2041" s="2"/>
      <c r="EV2041" s="2"/>
      <c r="EW2041" s="2"/>
      <c r="EX2041" s="2"/>
      <c r="EY2041" s="2"/>
      <c r="EZ2041" s="2"/>
      <c r="FA2041" s="2"/>
      <c r="FB2041" s="2"/>
      <c r="FC2041" s="2"/>
    </row>
    <row r="2042" spans="1:159" s="4" customFormat="1">
      <c r="A2042" s="50" t="s">
        <v>2301</v>
      </c>
      <c r="B2042" s="59" t="s">
        <v>2788</v>
      </c>
      <c r="C2042" s="60">
        <v>5307</v>
      </c>
      <c r="D2042" s="59" t="s">
        <v>2953</v>
      </c>
      <c r="E2042" s="78" t="str">
        <f>IFERROR(VLOOKUP($C2042,'2025-26 School Level AAFTE'!$C$2:$L$2349,9,FALSE), "No")</f>
        <v>Yes</v>
      </c>
      <c r="F2042" s="67">
        <f>IFERROR(VLOOKUP($C2042,'2025-26 School Level AAFTE'!$C$2:$J$2349,8,FALSE), 0)</f>
        <v>399.26</v>
      </c>
      <c r="G2042" s="69">
        <f>IFERROR(IF(E2042= "yes",VLOOKUP(C2042,Summary!$B:$I,6,0),0),0)</f>
        <v>0</v>
      </c>
      <c r="H2042" s="68">
        <f t="shared" si="341"/>
        <v>399.26</v>
      </c>
      <c r="I2042" s="110">
        <f>VLOOKUP($A2042,'2026-27 Salary &amp; Benefits'!$A:$I,3,FALSE)</f>
        <v>1.1200000000000001</v>
      </c>
      <c r="J2042" s="110">
        <f>VLOOKUP($A2042,'2026-27 Salary &amp; Benefits'!$A:$I,4,FALSE)</f>
        <v>1.1200000000000001</v>
      </c>
      <c r="K2042" s="101">
        <f t="shared" si="342"/>
        <v>399.26</v>
      </c>
      <c r="L2042" s="100">
        <f t="shared" si="343"/>
        <v>1.171</v>
      </c>
      <c r="M2042" s="102">
        <f>'2026-27 Salary &amp; Benefits'!$E$6</f>
        <v>78209</v>
      </c>
      <c r="N2042" s="102">
        <f>'2026-27 Salary &amp; Benefits'!$F$6</f>
        <v>82248</v>
      </c>
      <c r="O2042" s="7">
        <f t="shared" si="344"/>
        <v>102572.67</v>
      </c>
      <c r="P2042" s="7">
        <f t="shared" si="345"/>
        <v>5297.2299999999959</v>
      </c>
      <c r="Q2042" s="7">
        <f>'2026-27 Salary &amp; Benefits'!G$6</f>
        <v>16817.759999999998</v>
      </c>
      <c r="R2042" s="103">
        <f>'2026-27 Salary &amp; Benefits'!H$6</f>
        <v>0.16020000000000001</v>
      </c>
      <c r="S2042" s="103">
        <f>'2026-27 Salary &amp; Benefits'!I$6</f>
        <v>0.15390000000000001</v>
      </c>
      <c r="T2042" s="7">
        <f t="shared" si="346"/>
        <v>36940.980000000003</v>
      </c>
      <c r="U2042" s="7">
        <f t="shared" si="347"/>
        <v>1797.83</v>
      </c>
      <c r="V2042" s="7">
        <f t="shared" si="348"/>
        <v>276.69</v>
      </c>
      <c r="W2042" s="7">
        <f t="shared" si="349"/>
        <v>2074.52</v>
      </c>
      <c r="X2042" s="18">
        <f t="shared" si="350"/>
        <v>146885.4</v>
      </c>
      <c r="Y2042" s="2"/>
      <c r="Z2042" s="2"/>
      <c r="AA2042" s="2"/>
      <c r="AB2042" s="2"/>
      <c r="AC2042" s="2"/>
      <c r="AD2042" s="2"/>
      <c r="AE2042" s="2"/>
      <c r="AF2042" s="2"/>
      <c r="AG2042" s="2"/>
      <c r="AH2042" s="2"/>
      <c r="AI2042" s="2"/>
      <c r="AJ2042" s="2"/>
      <c r="AK2042" s="2"/>
      <c r="AL2042" s="2"/>
      <c r="AM2042" s="2"/>
      <c r="AN2042" s="2"/>
      <c r="AO2042" s="2"/>
      <c r="AP2042" s="2"/>
      <c r="AQ2042" s="2"/>
      <c r="AR2042" s="2"/>
      <c r="AS2042" s="2"/>
      <c r="AT2042" s="2"/>
      <c r="AU2042" s="2"/>
      <c r="AV2042" s="2"/>
      <c r="AW2042" s="2"/>
      <c r="AX2042" s="2"/>
      <c r="AY2042" s="2"/>
      <c r="AZ2042" s="2"/>
      <c r="BA2042" s="2"/>
      <c r="BB2042" s="2"/>
      <c r="BC2042" s="2"/>
      <c r="BD2042" s="2"/>
      <c r="BE2042" s="2"/>
      <c r="BF2042" s="2"/>
      <c r="BG2042" s="2"/>
      <c r="BH2042" s="2"/>
      <c r="BI2042" s="2"/>
      <c r="BJ2042" s="2"/>
      <c r="BK2042" s="2"/>
      <c r="BL2042" s="2"/>
      <c r="BM2042" s="2"/>
      <c r="BN2042" s="2"/>
      <c r="BO2042" s="2"/>
      <c r="BP2042" s="2"/>
      <c r="BQ2042" s="2"/>
      <c r="BR2042" s="2"/>
      <c r="BS2042" s="2"/>
      <c r="BT2042" s="2"/>
      <c r="BU2042" s="2"/>
      <c r="BV2042" s="2"/>
      <c r="BW2042" s="2"/>
      <c r="BX2042" s="2"/>
      <c r="BY2042" s="2"/>
      <c r="BZ2042" s="2"/>
      <c r="CA2042" s="2"/>
      <c r="CB2042" s="2"/>
      <c r="CC2042" s="2"/>
      <c r="CD2042" s="2"/>
      <c r="CE2042" s="2"/>
      <c r="CF2042" s="2"/>
      <c r="CG2042" s="2"/>
      <c r="CH2042" s="2"/>
      <c r="CI2042" s="2"/>
      <c r="CJ2042" s="2"/>
      <c r="CK2042" s="2"/>
      <c r="CL2042" s="2"/>
      <c r="CM2042" s="2"/>
      <c r="CN2042" s="2"/>
      <c r="CO2042" s="2"/>
      <c r="CP2042" s="2"/>
      <c r="CQ2042" s="2"/>
      <c r="CR2042" s="2"/>
      <c r="CS2042" s="2"/>
      <c r="CT2042" s="2"/>
      <c r="CU2042" s="2"/>
      <c r="CV2042" s="2"/>
      <c r="CW2042" s="2"/>
      <c r="CX2042" s="2"/>
      <c r="CY2042" s="2"/>
      <c r="CZ2042" s="2"/>
      <c r="DA2042" s="2"/>
      <c r="DB2042" s="2"/>
      <c r="DC2042" s="2"/>
      <c r="DD2042" s="2"/>
      <c r="DE2042" s="2"/>
      <c r="DF2042" s="2"/>
      <c r="DG2042" s="2"/>
      <c r="DH2042" s="2"/>
      <c r="DI2042" s="2"/>
      <c r="DJ2042" s="2"/>
      <c r="DK2042" s="2"/>
      <c r="DL2042" s="2"/>
      <c r="DM2042" s="2"/>
      <c r="DN2042" s="2"/>
      <c r="DO2042" s="2"/>
      <c r="DP2042" s="2"/>
      <c r="DQ2042" s="2"/>
      <c r="DR2042" s="2"/>
      <c r="DS2042" s="2"/>
      <c r="DT2042" s="2"/>
      <c r="DU2042" s="2"/>
      <c r="DV2042" s="2"/>
      <c r="DW2042" s="2"/>
      <c r="DX2042" s="2"/>
      <c r="DY2042" s="2"/>
      <c r="DZ2042" s="2"/>
      <c r="EA2042" s="2"/>
      <c r="EB2042" s="2"/>
      <c r="EC2042" s="2"/>
      <c r="ED2042" s="2"/>
      <c r="EE2042" s="2"/>
      <c r="EF2042" s="2"/>
      <c r="EG2042" s="2"/>
      <c r="EH2042" s="2"/>
      <c r="EI2042" s="2"/>
      <c r="EJ2042" s="2"/>
      <c r="EK2042" s="2"/>
      <c r="EL2042" s="2"/>
      <c r="EM2042" s="2"/>
      <c r="EN2042" s="2"/>
      <c r="EO2042" s="2"/>
      <c r="EP2042" s="2"/>
      <c r="EQ2042" s="2"/>
      <c r="ER2042" s="2"/>
      <c r="ES2042" s="2"/>
      <c r="ET2042" s="2"/>
      <c r="EU2042" s="2"/>
      <c r="EV2042" s="2"/>
      <c r="EW2042" s="2"/>
      <c r="EX2042" s="2"/>
      <c r="EY2042" s="2"/>
      <c r="EZ2042" s="2"/>
      <c r="FA2042" s="2"/>
      <c r="FB2042" s="2"/>
      <c r="FC2042" s="2"/>
    </row>
    <row r="2043" spans="1:159" s="4" customFormat="1">
      <c r="A2043" s="50" t="s">
        <v>2301</v>
      </c>
      <c r="B2043" s="59" t="s">
        <v>2788</v>
      </c>
      <c r="C2043" s="60">
        <v>1860</v>
      </c>
      <c r="D2043" s="59" t="s">
        <v>1281</v>
      </c>
      <c r="E2043" s="78" t="str">
        <f>IFERROR(VLOOKUP($C2043,'2025-26 School Level AAFTE'!$C$2:$L$2349,9,FALSE), "No")</f>
        <v>No</v>
      </c>
      <c r="F2043" s="67">
        <f>IFERROR(VLOOKUP($C2043,'2025-26 School Level AAFTE'!$C$2:$J$2349,8,FALSE), 0)</f>
        <v>612.07000000000005</v>
      </c>
      <c r="G2043" s="69">
        <f>IFERROR(IF(E2043= "yes",VLOOKUP(C2043,Summary!$B:$I,6,0),0),0)</f>
        <v>0</v>
      </c>
      <c r="H2043" s="68">
        <f t="shared" si="341"/>
        <v>0</v>
      </c>
      <c r="I2043" s="110">
        <f>VLOOKUP($A2043,'2026-27 Salary &amp; Benefits'!$A:$I,3,FALSE)</f>
        <v>1.1200000000000001</v>
      </c>
      <c r="J2043" s="110">
        <f>VLOOKUP($A2043,'2026-27 Salary &amp; Benefits'!$A:$I,4,FALSE)</f>
        <v>1.1200000000000001</v>
      </c>
      <c r="K2043" s="101">
        <f t="shared" si="342"/>
        <v>0</v>
      </c>
      <c r="L2043" s="100">
        <f t="shared" si="343"/>
        <v>0</v>
      </c>
      <c r="M2043" s="102">
        <f>'2026-27 Salary &amp; Benefits'!$E$6</f>
        <v>78209</v>
      </c>
      <c r="N2043" s="102">
        <f>'2026-27 Salary &amp; Benefits'!$F$6</f>
        <v>82248</v>
      </c>
      <c r="O2043" s="7">
        <f t="shared" si="344"/>
        <v>0</v>
      </c>
      <c r="P2043" s="7">
        <f t="shared" si="345"/>
        <v>0</v>
      </c>
      <c r="Q2043" s="7">
        <f>'2026-27 Salary &amp; Benefits'!G$6</f>
        <v>16817.759999999998</v>
      </c>
      <c r="R2043" s="103">
        <f>'2026-27 Salary &amp; Benefits'!H$6</f>
        <v>0.16020000000000001</v>
      </c>
      <c r="S2043" s="103">
        <f>'2026-27 Salary &amp; Benefits'!I$6</f>
        <v>0.15390000000000001</v>
      </c>
      <c r="T2043" s="7">
        <f t="shared" si="346"/>
        <v>0</v>
      </c>
      <c r="U2043" s="7">
        <f t="shared" si="347"/>
        <v>0</v>
      </c>
      <c r="V2043" s="7">
        <f t="shared" si="348"/>
        <v>0</v>
      </c>
      <c r="W2043" s="7">
        <f t="shared" si="349"/>
        <v>0</v>
      </c>
      <c r="X2043" s="18">
        <f t="shared" si="350"/>
        <v>0</v>
      </c>
      <c r="Y2043" s="2"/>
      <c r="Z2043" s="2"/>
      <c r="AA2043" s="2"/>
      <c r="AB2043" s="2"/>
      <c r="AC2043" s="2"/>
      <c r="AD2043" s="2"/>
      <c r="AE2043" s="2"/>
      <c r="AF2043" s="2"/>
      <c r="AG2043" s="2"/>
      <c r="AH2043" s="2"/>
      <c r="AI2043" s="2"/>
      <c r="AJ2043" s="2"/>
      <c r="AK2043" s="2"/>
      <c r="AL2043" s="2"/>
      <c r="AM2043" s="2"/>
      <c r="AN2043" s="2"/>
      <c r="AO2043" s="2"/>
      <c r="AP2043" s="2"/>
      <c r="AQ2043" s="2"/>
      <c r="AR2043" s="2"/>
      <c r="AS2043" s="2"/>
      <c r="AT2043" s="2"/>
      <c r="AU2043" s="2"/>
      <c r="AV2043" s="2"/>
      <c r="AW2043" s="2"/>
      <c r="AX2043" s="2"/>
      <c r="AY2043" s="2"/>
      <c r="AZ2043" s="2"/>
      <c r="BA2043" s="2"/>
      <c r="BB2043" s="2"/>
      <c r="BC2043" s="2"/>
      <c r="BD2043" s="2"/>
      <c r="BE2043" s="2"/>
      <c r="BF2043" s="2"/>
      <c r="BG2043" s="2"/>
      <c r="BH2043" s="2"/>
      <c r="BI2043" s="2"/>
      <c r="BJ2043" s="2"/>
      <c r="BK2043" s="2"/>
      <c r="BL2043" s="2"/>
      <c r="BM2043" s="2"/>
      <c r="BN2043" s="2"/>
      <c r="BO2043" s="2"/>
      <c r="BP2043" s="2"/>
      <c r="BQ2043" s="2"/>
      <c r="BR2043" s="2"/>
      <c r="BS2043" s="2"/>
      <c r="BT2043" s="2"/>
      <c r="BU2043" s="2"/>
      <c r="BV2043" s="2"/>
      <c r="BW2043" s="2"/>
      <c r="BX2043" s="2"/>
      <c r="BY2043" s="2"/>
      <c r="BZ2043" s="2"/>
      <c r="CA2043" s="2"/>
      <c r="CB2043" s="2"/>
      <c r="CC2043" s="2"/>
      <c r="CD2043" s="2"/>
      <c r="CE2043" s="2"/>
      <c r="CF2043" s="2"/>
      <c r="CG2043" s="2"/>
      <c r="CH2043" s="2"/>
      <c r="CI2043" s="2"/>
      <c r="CJ2043" s="2"/>
      <c r="CK2043" s="2"/>
      <c r="CL2043" s="2"/>
      <c r="CM2043" s="2"/>
      <c r="CN2043" s="2"/>
      <c r="CO2043" s="2"/>
      <c r="CP2043" s="2"/>
      <c r="CQ2043" s="2"/>
      <c r="CR2043" s="2"/>
      <c r="CS2043" s="2"/>
      <c r="CT2043" s="2"/>
      <c r="CU2043" s="2"/>
      <c r="CV2043" s="2"/>
      <c r="CW2043" s="2"/>
      <c r="CX2043" s="2"/>
      <c r="CY2043" s="2"/>
      <c r="CZ2043" s="2"/>
      <c r="DA2043" s="2"/>
      <c r="DB2043" s="2"/>
      <c r="DC2043" s="2"/>
      <c r="DD2043" s="2"/>
      <c r="DE2043" s="2"/>
      <c r="DF2043" s="2"/>
      <c r="DG2043" s="2"/>
      <c r="DH2043" s="2"/>
      <c r="DI2043" s="2"/>
      <c r="DJ2043" s="2"/>
      <c r="DK2043" s="2"/>
      <c r="DL2043" s="2"/>
      <c r="DM2043" s="2"/>
      <c r="DN2043" s="2"/>
      <c r="DO2043" s="2"/>
      <c r="DP2043" s="2"/>
      <c r="DQ2043" s="2"/>
      <c r="DR2043" s="2"/>
      <c r="DS2043" s="2"/>
      <c r="DT2043" s="2"/>
      <c r="DU2043" s="2"/>
      <c r="DV2043" s="2"/>
      <c r="DW2043" s="2"/>
      <c r="DX2043" s="2"/>
      <c r="DY2043" s="2"/>
      <c r="DZ2043" s="2"/>
      <c r="EA2043" s="2"/>
      <c r="EB2043" s="2"/>
      <c r="EC2043" s="2"/>
      <c r="ED2043" s="2"/>
      <c r="EE2043" s="2"/>
      <c r="EF2043" s="2"/>
      <c r="EG2043" s="2"/>
      <c r="EH2043" s="2"/>
      <c r="EI2043" s="2"/>
      <c r="EJ2043" s="2"/>
      <c r="EK2043" s="2"/>
      <c r="EL2043" s="2"/>
      <c r="EM2043" s="2"/>
      <c r="EN2043" s="2"/>
      <c r="EO2043" s="2"/>
      <c r="EP2043" s="2"/>
      <c r="EQ2043" s="2"/>
      <c r="ER2043" s="2"/>
      <c r="ES2043" s="2"/>
      <c r="ET2043" s="2"/>
      <c r="EU2043" s="2"/>
      <c r="EV2043" s="2"/>
      <c r="EW2043" s="2"/>
      <c r="EX2043" s="2"/>
      <c r="EY2043" s="2"/>
      <c r="EZ2043" s="2"/>
      <c r="FA2043" s="2"/>
      <c r="FB2043" s="2"/>
      <c r="FC2043" s="2"/>
    </row>
    <row r="2044" spans="1:159" s="4" customFormat="1">
      <c r="A2044" s="50" t="s">
        <v>2301</v>
      </c>
      <c r="B2044" s="59" t="s">
        <v>2788</v>
      </c>
      <c r="C2044" s="60">
        <v>4283</v>
      </c>
      <c r="D2044" s="59" t="s">
        <v>3157</v>
      </c>
      <c r="E2044" s="78" t="str">
        <f>IFERROR(VLOOKUP($C2044,'2025-26 School Level AAFTE'!$C$2:$L$2349,9,FALSE), "No")</f>
        <v>Yes</v>
      </c>
      <c r="F2044" s="67">
        <f>IFERROR(VLOOKUP($C2044,'2025-26 School Level AAFTE'!$C$2:$J$2349,8,FALSE), 0)</f>
        <v>5.49</v>
      </c>
      <c r="G2044" s="69">
        <f>IFERROR(IF(E2044= "yes",VLOOKUP(C2044,Summary!$B:$I,6,0),0),0)</f>
        <v>0</v>
      </c>
      <c r="H2044" s="68">
        <f t="shared" si="341"/>
        <v>5.49</v>
      </c>
      <c r="I2044" s="110">
        <f>VLOOKUP($A2044,'2026-27 Salary &amp; Benefits'!$A:$I,3,FALSE)</f>
        <v>1.1200000000000001</v>
      </c>
      <c r="J2044" s="110">
        <f>VLOOKUP($A2044,'2026-27 Salary &amp; Benefits'!$A:$I,4,FALSE)</f>
        <v>1.1200000000000001</v>
      </c>
      <c r="K2044" s="101">
        <f t="shared" si="342"/>
        <v>5.49</v>
      </c>
      <c r="L2044" s="100">
        <f t="shared" si="343"/>
        <v>1.6E-2</v>
      </c>
      <c r="M2044" s="102">
        <f>'2026-27 Salary &amp; Benefits'!$E$6</f>
        <v>78209</v>
      </c>
      <c r="N2044" s="102">
        <f>'2026-27 Salary &amp; Benefits'!$F$6</f>
        <v>82248</v>
      </c>
      <c r="O2044" s="7">
        <f t="shared" si="344"/>
        <v>1401.51</v>
      </c>
      <c r="P2044" s="7">
        <f t="shared" si="345"/>
        <v>72.370000000000118</v>
      </c>
      <c r="Q2044" s="7">
        <f>'2026-27 Salary &amp; Benefits'!G$6</f>
        <v>16817.759999999998</v>
      </c>
      <c r="R2044" s="103">
        <f>'2026-27 Salary &amp; Benefits'!H$6</f>
        <v>0.16020000000000001</v>
      </c>
      <c r="S2044" s="103">
        <f>'2026-27 Salary &amp; Benefits'!I$6</f>
        <v>0.15390000000000001</v>
      </c>
      <c r="T2044" s="7">
        <f t="shared" si="346"/>
        <v>504.74</v>
      </c>
      <c r="U2044" s="7">
        <f t="shared" si="347"/>
        <v>24.56</v>
      </c>
      <c r="V2044" s="7">
        <f t="shared" si="348"/>
        <v>3.78</v>
      </c>
      <c r="W2044" s="7">
        <f t="shared" si="349"/>
        <v>28.34</v>
      </c>
      <c r="X2044" s="18">
        <f t="shared" si="350"/>
        <v>2006.96</v>
      </c>
      <c r="Y2044" s="2"/>
      <c r="Z2044" s="2"/>
      <c r="AA2044" s="2"/>
      <c r="AB2044" s="2"/>
      <c r="AC2044" s="2"/>
      <c r="AD2044" s="2"/>
      <c r="AE2044" s="2"/>
      <c r="AF2044" s="2"/>
      <c r="AG2044" s="2"/>
      <c r="AH2044" s="2"/>
      <c r="AI2044" s="2"/>
      <c r="AJ2044" s="2"/>
      <c r="AK2044" s="2"/>
      <c r="AL2044" s="2"/>
      <c r="AM2044" s="2"/>
      <c r="AN2044" s="2"/>
      <c r="AO2044" s="2"/>
      <c r="AP2044" s="2"/>
      <c r="AQ2044" s="2"/>
      <c r="AR2044" s="2"/>
      <c r="AS2044" s="2"/>
      <c r="AT2044" s="2"/>
      <c r="AU2044" s="2"/>
      <c r="AV2044" s="2"/>
      <c r="AW2044" s="2"/>
      <c r="AX2044" s="2"/>
      <c r="AY2044" s="2"/>
      <c r="AZ2044" s="2"/>
      <c r="BA2044" s="2"/>
      <c r="BB2044" s="2"/>
      <c r="BC2044" s="2"/>
      <c r="BD2044" s="2"/>
      <c r="BE2044" s="2"/>
      <c r="BF2044" s="2"/>
      <c r="BG2044" s="2"/>
      <c r="BH2044" s="2"/>
      <c r="BI2044" s="2"/>
      <c r="BJ2044" s="2"/>
      <c r="BK2044" s="2"/>
      <c r="BL2044" s="2"/>
      <c r="BM2044" s="2"/>
      <c r="BN2044" s="2"/>
      <c r="BO2044" s="2"/>
      <c r="BP2044" s="2"/>
      <c r="BQ2044" s="2"/>
      <c r="BR2044" s="2"/>
      <c r="BS2044" s="2"/>
      <c r="BT2044" s="2"/>
      <c r="BU2044" s="2"/>
      <c r="BV2044" s="2"/>
      <c r="BW2044" s="2"/>
      <c r="BX2044" s="2"/>
      <c r="BY2044" s="2"/>
      <c r="BZ2044" s="2"/>
      <c r="CA2044" s="2"/>
      <c r="CB2044" s="2"/>
      <c r="CC2044" s="2"/>
      <c r="CD2044" s="2"/>
      <c r="CE2044" s="2"/>
      <c r="CF2044" s="2"/>
      <c r="CG2044" s="2"/>
      <c r="CH2044" s="2"/>
      <c r="CI2044" s="2"/>
      <c r="CJ2044" s="2"/>
      <c r="CK2044" s="2"/>
      <c r="CL2044" s="2"/>
      <c r="CM2044" s="2"/>
      <c r="CN2044" s="2"/>
      <c r="CO2044" s="2"/>
      <c r="CP2044" s="2"/>
      <c r="CQ2044" s="2"/>
      <c r="CR2044" s="2"/>
      <c r="CS2044" s="2"/>
      <c r="CT2044" s="2"/>
      <c r="CU2044" s="2"/>
      <c r="CV2044" s="2"/>
      <c r="CW2044" s="2"/>
      <c r="CX2044" s="2"/>
      <c r="CY2044" s="2"/>
      <c r="CZ2044" s="2"/>
      <c r="DA2044" s="2"/>
      <c r="DB2044" s="2"/>
      <c r="DC2044" s="2"/>
      <c r="DD2044" s="2"/>
      <c r="DE2044" s="2"/>
      <c r="DF2044" s="2"/>
      <c r="DG2044" s="2"/>
      <c r="DH2044" s="2"/>
      <c r="DI2044" s="2"/>
      <c r="DJ2044" s="2"/>
      <c r="DK2044" s="2"/>
      <c r="DL2044" s="2"/>
      <c r="DM2044" s="2"/>
      <c r="DN2044" s="2"/>
      <c r="DO2044" s="2"/>
      <c r="DP2044" s="2"/>
      <c r="DQ2044" s="2"/>
      <c r="DR2044" s="2"/>
      <c r="DS2044" s="2"/>
      <c r="DT2044" s="2"/>
      <c r="DU2044" s="2"/>
      <c r="DV2044" s="2"/>
      <c r="DW2044" s="2"/>
      <c r="DX2044" s="2"/>
      <c r="DY2044" s="2"/>
      <c r="DZ2044" s="2"/>
      <c r="EA2044" s="2"/>
      <c r="EB2044" s="2"/>
      <c r="EC2044" s="2"/>
      <c r="ED2044" s="2"/>
      <c r="EE2044" s="2"/>
      <c r="EF2044" s="2"/>
      <c r="EG2044" s="2"/>
      <c r="EH2044" s="2"/>
      <c r="EI2044" s="2"/>
      <c r="EJ2044" s="2"/>
      <c r="EK2044" s="2"/>
      <c r="EL2044" s="2"/>
      <c r="EM2044" s="2"/>
      <c r="EN2044" s="2"/>
      <c r="EO2044" s="2"/>
      <c r="EP2044" s="2"/>
      <c r="EQ2044" s="2"/>
      <c r="ER2044" s="2"/>
      <c r="ES2044" s="2"/>
      <c r="ET2044" s="2"/>
      <c r="EU2044" s="2"/>
      <c r="EV2044" s="2"/>
      <c r="EW2044" s="2"/>
      <c r="EX2044" s="2"/>
      <c r="EY2044" s="2"/>
      <c r="EZ2044" s="2"/>
      <c r="FA2044" s="2"/>
      <c r="FB2044" s="2"/>
      <c r="FC2044" s="2"/>
    </row>
    <row r="2045" spans="1:159" s="4" customFormat="1">
      <c r="A2045" s="50" t="s">
        <v>2301</v>
      </c>
      <c r="B2045" s="59" t="s">
        <v>2788</v>
      </c>
      <c r="C2045" s="60">
        <v>3448</v>
      </c>
      <c r="D2045" s="59" t="s">
        <v>3158</v>
      </c>
      <c r="E2045" s="78" t="str">
        <f>IFERROR(VLOOKUP($C2045,'2025-26 School Level AAFTE'!$C$2:$L$2349,9,FALSE), "No")</f>
        <v>Yes</v>
      </c>
      <c r="F2045" s="67">
        <f>IFERROR(VLOOKUP($C2045,'2025-26 School Level AAFTE'!$C$2:$J$2349,8,FALSE), 0)</f>
        <v>442.79</v>
      </c>
      <c r="G2045" s="69">
        <f>IFERROR(IF(E2045= "yes",VLOOKUP(C2045,Summary!$B:$I,6,0),0),0)</f>
        <v>0</v>
      </c>
      <c r="H2045" s="68">
        <f t="shared" si="341"/>
        <v>442.79</v>
      </c>
      <c r="I2045" s="110">
        <f>VLOOKUP($A2045,'2026-27 Salary &amp; Benefits'!$A:$I,3,FALSE)</f>
        <v>1.1200000000000001</v>
      </c>
      <c r="J2045" s="110">
        <f>VLOOKUP($A2045,'2026-27 Salary &amp; Benefits'!$A:$I,4,FALSE)</f>
        <v>1.1200000000000001</v>
      </c>
      <c r="K2045" s="101">
        <f t="shared" si="342"/>
        <v>442.79</v>
      </c>
      <c r="L2045" s="100">
        <f t="shared" si="343"/>
        <v>1.2989999999999999</v>
      </c>
      <c r="M2045" s="102">
        <f>'2026-27 Salary &amp; Benefits'!$E$6</f>
        <v>78209</v>
      </c>
      <c r="N2045" s="102">
        <f>'2026-27 Salary &amp; Benefits'!$F$6</f>
        <v>82248</v>
      </c>
      <c r="O2045" s="7">
        <f t="shared" si="344"/>
        <v>113784.71</v>
      </c>
      <c r="P2045" s="7">
        <f t="shared" si="345"/>
        <v>5876.2599999999948</v>
      </c>
      <c r="Q2045" s="7">
        <f>'2026-27 Salary &amp; Benefits'!G$6</f>
        <v>16817.759999999998</v>
      </c>
      <c r="R2045" s="103">
        <f>'2026-27 Salary &amp; Benefits'!H$6</f>
        <v>0.16020000000000001</v>
      </c>
      <c r="S2045" s="103">
        <f>'2026-27 Salary &amp; Benefits'!I$6</f>
        <v>0.15390000000000001</v>
      </c>
      <c r="T2045" s="7">
        <f t="shared" si="346"/>
        <v>40978.94</v>
      </c>
      <c r="U2045" s="7">
        <f t="shared" si="347"/>
        <v>1994.35</v>
      </c>
      <c r="V2045" s="7">
        <f t="shared" si="348"/>
        <v>306.93</v>
      </c>
      <c r="W2045" s="7">
        <f t="shared" si="349"/>
        <v>2301.2799999999997</v>
      </c>
      <c r="X2045" s="18">
        <f t="shared" si="350"/>
        <v>162941.19000000003</v>
      </c>
      <c r="Y2045" s="2"/>
      <c r="Z2045" s="2"/>
      <c r="AA2045" s="2"/>
      <c r="AB2045" s="2"/>
      <c r="AC2045" s="2"/>
      <c r="AD2045" s="2"/>
      <c r="AE2045" s="2"/>
      <c r="AF2045" s="2"/>
      <c r="AG2045" s="2"/>
      <c r="AH2045" s="2"/>
      <c r="AI2045" s="2"/>
      <c r="AJ2045" s="2"/>
      <c r="AK2045" s="2"/>
      <c r="AL2045" s="2"/>
      <c r="AM2045" s="2"/>
      <c r="AN2045" s="2"/>
      <c r="AO2045" s="2"/>
      <c r="AP2045" s="2"/>
      <c r="AQ2045" s="2"/>
      <c r="AR2045" s="2"/>
      <c r="AS2045" s="2"/>
      <c r="AT2045" s="2"/>
      <c r="AU2045" s="2"/>
      <c r="AV2045" s="2"/>
      <c r="AW2045" s="2"/>
      <c r="AX2045" s="2"/>
      <c r="AY2045" s="2"/>
      <c r="AZ2045" s="2"/>
      <c r="BA2045" s="2"/>
      <c r="BB2045" s="2"/>
      <c r="BC2045" s="2"/>
      <c r="BD2045" s="2"/>
      <c r="BE2045" s="2"/>
      <c r="BF2045" s="2"/>
      <c r="BG2045" s="2"/>
      <c r="BH2045" s="2"/>
      <c r="BI2045" s="2"/>
      <c r="BJ2045" s="2"/>
      <c r="BK2045" s="2"/>
      <c r="BL2045" s="2"/>
      <c r="BM2045" s="2"/>
      <c r="BN2045" s="2"/>
      <c r="BO2045" s="2"/>
      <c r="BP2045" s="2"/>
      <c r="BQ2045" s="2"/>
      <c r="BR2045" s="2"/>
      <c r="BS2045" s="2"/>
      <c r="BT2045" s="2"/>
      <c r="BU2045" s="2"/>
      <c r="BV2045" s="2"/>
      <c r="BW2045" s="2"/>
      <c r="BX2045" s="2"/>
      <c r="BY2045" s="2"/>
      <c r="BZ2045" s="2"/>
      <c r="CA2045" s="2"/>
      <c r="CB2045" s="2"/>
      <c r="CC2045" s="2"/>
      <c r="CD2045" s="2"/>
      <c r="CE2045" s="2"/>
      <c r="CF2045" s="2"/>
      <c r="CG2045" s="2"/>
      <c r="CH2045" s="2"/>
      <c r="CI2045" s="2"/>
      <c r="CJ2045" s="2"/>
      <c r="CK2045" s="2"/>
      <c r="CL2045" s="2"/>
      <c r="CM2045" s="2"/>
      <c r="CN2045" s="2"/>
      <c r="CO2045" s="2"/>
      <c r="CP2045" s="2"/>
      <c r="CQ2045" s="2"/>
      <c r="CR2045" s="2"/>
      <c r="CS2045" s="2"/>
      <c r="CT2045" s="2"/>
      <c r="CU2045" s="2"/>
      <c r="CV2045" s="2"/>
      <c r="CW2045" s="2"/>
      <c r="CX2045" s="2"/>
      <c r="CY2045" s="2"/>
      <c r="CZ2045" s="2"/>
      <c r="DA2045" s="2"/>
      <c r="DB2045" s="2"/>
      <c r="DC2045" s="2"/>
      <c r="DD2045" s="2"/>
      <c r="DE2045" s="2"/>
      <c r="DF2045" s="2"/>
      <c r="DG2045" s="2"/>
      <c r="DH2045" s="2"/>
      <c r="DI2045" s="2"/>
      <c r="DJ2045" s="2"/>
      <c r="DK2045" s="2"/>
      <c r="DL2045" s="2"/>
      <c r="DM2045" s="2"/>
      <c r="DN2045" s="2"/>
      <c r="DO2045" s="2"/>
      <c r="DP2045" s="2"/>
      <c r="DQ2045" s="2"/>
      <c r="DR2045" s="2"/>
      <c r="DS2045" s="2"/>
      <c r="DT2045" s="2"/>
      <c r="DU2045" s="2"/>
      <c r="DV2045" s="2"/>
      <c r="DW2045" s="2"/>
      <c r="DX2045" s="2"/>
      <c r="DY2045" s="2"/>
      <c r="DZ2045" s="2"/>
      <c r="EA2045" s="2"/>
      <c r="EB2045" s="2"/>
      <c r="EC2045" s="2"/>
      <c r="ED2045" s="2"/>
      <c r="EE2045" s="2"/>
      <c r="EF2045" s="2"/>
      <c r="EG2045" s="2"/>
      <c r="EH2045" s="2"/>
      <c r="EI2045" s="2"/>
      <c r="EJ2045" s="2"/>
      <c r="EK2045" s="2"/>
      <c r="EL2045" s="2"/>
      <c r="EM2045" s="2"/>
      <c r="EN2045" s="2"/>
      <c r="EO2045" s="2"/>
      <c r="EP2045" s="2"/>
      <c r="EQ2045" s="2"/>
      <c r="ER2045" s="2"/>
      <c r="ES2045" s="2"/>
      <c r="ET2045" s="2"/>
      <c r="EU2045" s="2"/>
      <c r="EV2045" s="2"/>
      <c r="EW2045" s="2"/>
      <c r="EX2045" s="2"/>
      <c r="EY2045" s="2"/>
      <c r="EZ2045" s="2"/>
      <c r="FA2045" s="2"/>
      <c r="FB2045" s="2"/>
      <c r="FC2045" s="2"/>
    </row>
    <row r="2046" spans="1:159" s="4" customFormat="1">
      <c r="A2046" s="50" t="s">
        <v>2301</v>
      </c>
      <c r="B2046" s="59" t="s">
        <v>2788</v>
      </c>
      <c r="C2046" s="60">
        <v>3116</v>
      </c>
      <c r="D2046" s="59" t="s">
        <v>3159</v>
      </c>
      <c r="E2046" s="78" t="str">
        <f>IFERROR(VLOOKUP($C2046,'2025-26 School Level AAFTE'!$C$2:$L$2349,9,FALSE), "No")</f>
        <v>Yes</v>
      </c>
      <c r="F2046" s="67">
        <f>IFERROR(VLOOKUP($C2046,'2025-26 School Level AAFTE'!$C$2:$J$2349,8,FALSE), 0)</f>
        <v>354.41</v>
      </c>
      <c r="G2046" s="69">
        <f>IFERROR(IF(E2046= "yes",VLOOKUP(C2046,Summary!$B:$I,6,0),0),0)</f>
        <v>0</v>
      </c>
      <c r="H2046" s="68">
        <f t="shared" si="341"/>
        <v>354.41</v>
      </c>
      <c r="I2046" s="110">
        <f>VLOOKUP($A2046,'2026-27 Salary &amp; Benefits'!$A:$I,3,FALSE)</f>
        <v>1.1200000000000001</v>
      </c>
      <c r="J2046" s="110">
        <f>VLOOKUP($A2046,'2026-27 Salary &amp; Benefits'!$A:$I,4,FALSE)</f>
        <v>1.1200000000000001</v>
      </c>
      <c r="K2046" s="101">
        <f t="shared" si="342"/>
        <v>354.41</v>
      </c>
      <c r="L2046" s="100">
        <f t="shared" si="343"/>
        <v>1.04</v>
      </c>
      <c r="M2046" s="102">
        <f>'2026-27 Salary &amp; Benefits'!$E$6</f>
        <v>78209</v>
      </c>
      <c r="N2046" s="102">
        <f>'2026-27 Salary &amp; Benefits'!$F$6</f>
        <v>82248</v>
      </c>
      <c r="O2046" s="7">
        <f t="shared" si="344"/>
        <v>91097.84</v>
      </c>
      <c r="P2046" s="7">
        <f t="shared" si="345"/>
        <v>4704.6300000000047</v>
      </c>
      <c r="Q2046" s="7">
        <f>'2026-27 Salary &amp; Benefits'!G$6</f>
        <v>16817.759999999998</v>
      </c>
      <c r="R2046" s="103">
        <f>'2026-27 Salary &amp; Benefits'!H$6</f>
        <v>0.16020000000000001</v>
      </c>
      <c r="S2046" s="103">
        <f>'2026-27 Salary &amp; Benefits'!I$6</f>
        <v>0.15390000000000001</v>
      </c>
      <c r="T2046" s="7">
        <f t="shared" si="346"/>
        <v>32808.39</v>
      </c>
      <c r="U2046" s="7">
        <f t="shared" si="347"/>
        <v>1596.71</v>
      </c>
      <c r="V2046" s="7">
        <f t="shared" si="348"/>
        <v>245.73</v>
      </c>
      <c r="W2046" s="7">
        <f t="shared" si="349"/>
        <v>1842.44</v>
      </c>
      <c r="X2046" s="18">
        <f t="shared" si="350"/>
        <v>130453.3</v>
      </c>
      <c r="Y2046" s="2"/>
      <c r="Z2046" s="2"/>
      <c r="AA2046" s="2"/>
      <c r="AB2046" s="2"/>
      <c r="AC2046" s="2"/>
      <c r="AD2046" s="2"/>
      <c r="AE2046" s="2"/>
      <c r="AF2046" s="2"/>
      <c r="AG2046" s="2"/>
      <c r="AH2046" s="2"/>
      <c r="AI2046" s="2"/>
      <c r="AJ2046" s="2"/>
      <c r="AK2046" s="2"/>
      <c r="AL2046" s="2"/>
      <c r="AM2046" s="2"/>
      <c r="AN2046" s="2"/>
      <c r="AO2046" s="2"/>
      <c r="AP2046" s="2"/>
      <c r="AQ2046" s="2"/>
      <c r="AR2046" s="2"/>
      <c r="AS2046" s="2"/>
      <c r="AT2046" s="2"/>
      <c r="AU2046" s="2"/>
      <c r="AV2046" s="2"/>
      <c r="AW2046" s="2"/>
      <c r="AX2046" s="2"/>
      <c r="AY2046" s="2"/>
      <c r="AZ2046" s="2"/>
      <c r="BA2046" s="2"/>
      <c r="BB2046" s="2"/>
      <c r="BC2046" s="2"/>
      <c r="BD2046" s="2"/>
      <c r="BE2046" s="2"/>
      <c r="BF2046" s="2"/>
      <c r="BG2046" s="2"/>
      <c r="BH2046" s="2"/>
      <c r="BI2046" s="2"/>
      <c r="BJ2046" s="2"/>
      <c r="BK2046" s="2"/>
      <c r="BL2046" s="2"/>
      <c r="BM2046" s="2"/>
      <c r="BN2046" s="2"/>
      <c r="BO2046" s="2"/>
      <c r="BP2046" s="2"/>
      <c r="BQ2046" s="2"/>
      <c r="BR2046" s="2"/>
      <c r="BS2046" s="2"/>
      <c r="BT2046" s="2"/>
      <c r="BU2046" s="2"/>
      <c r="BV2046" s="2"/>
      <c r="BW2046" s="2"/>
      <c r="BX2046" s="2"/>
      <c r="BY2046" s="2"/>
      <c r="BZ2046" s="2"/>
      <c r="CA2046" s="2"/>
      <c r="CB2046" s="2"/>
      <c r="CC2046" s="2"/>
      <c r="CD2046" s="2"/>
      <c r="CE2046" s="2"/>
      <c r="CF2046" s="2"/>
      <c r="CG2046" s="2"/>
      <c r="CH2046" s="2"/>
      <c r="CI2046" s="2"/>
      <c r="CJ2046" s="2"/>
      <c r="CK2046" s="2"/>
      <c r="CL2046" s="2"/>
      <c r="CM2046" s="2"/>
      <c r="CN2046" s="2"/>
      <c r="CO2046" s="2"/>
      <c r="CP2046" s="2"/>
      <c r="CQ2046" s="2"/>
      <c r="CR2046" s="2"/>
      <c r="CS2046" s="2"/>
      <c r="CT2046" s="2"/>
      <c r="CU2046" s="2"/>
      <c r="CV2046" s="2"/>
      <c r="CW2046" s="2"/>
      <c r="CX2046" s="2"/>
      <c r="CY2046" s="2"/>
      <c r="CZ2046" s="2"/>
      <c r="DA2046" s="2"/>
      <c r="DB2046" s="2"/>
      <c r="DC2046" s="2"/>
      <c r="DD2046" s="2"/>
      <c r="DE2046" s="2"/>
      <c r="DF2046" s="2"/>
      <c r="DG2046" s="2"/>
      <c r="DH2046" s="2"/>
      <c r="DI2046" s="2"/>
      <c r="DJ2046" s="2"/>
      <c r="DK2046" s="2"/>
      <c r="DL2046" s="2"/>
      <c r="DM2046" s="2"/>
      <c r="DN2046" s="2"/>
      <c r="DO2046" s="2"/>
      <c r="DP2046" s="2"/>
      <c r="DQ2046" s="2"/>
      <c r="DR2046" s="2"/>
      <c r="DS2046" s="2"/>
      <c r="DT2046" s="2"/>
      <c r="DU2046" s="2"/>
      <c r="DV2046" s="2"/>
      <c r="DW2046" s="2"/>
      <c r="DX2046" s="2"/>
      <c r="DY2046" s="2"/>
      <c r="DZ2046" s="2"/>
      <c r="EA2046" s="2"/>
      <c r="EB2046" s="2"/>
      <c r="EC2046" s="2"/>
      <c r="ED2046" s="2"/>
      <c r="EE2046" s="2"/>
      <c r="EF2046" s="2"/>
      <c r="EG2046" s="2"/>
      <c r="EH2046" s="2"/>
      <c r="EI2046" s="2"/>
      <c r="EJ2046" s="2"/>
      <c r="EK2046" s="2"/>
      <c r="EL2046" s="2"/>
      <c r="EM2046" s="2"/>
      <c r="EN2046" s="2"/>
      <c r="EO2046" s="2"/>
      <c r="EP2046" s="2"/>
      <c r="EQ2046" s="2"/>
      <c r="ER2046" s="2"/>
      <c r="ES2046" s="2"/>
      <c r="ET2046" s="2"/>
      <c r="EU2046" s="2"/>
      <c r="EV2046" s="2"/>
      <c r="EW2046" s="2"/>
      <c r="EX2046" s="2"/>
      <c r="EY2046" s="2"/>
      <c r="EZ2046" s="2"/>
      <c r="FA2046" s="2"/>
      <c r="FB2046" s="2"/>
      <c r="FC2046" s="2"/>
    </row>
    <row r="2047" spans="1:159" s="4" customFormat="1">
      <c r="A2047" s="50" t="s">
        <v>2301</v>
      </c>
      <c r="B2047" s="59" t="s">
        <v>2788</v>
      </c>
      <c r="C2047" s="60">
        <v>2083</v>
      </c>
      <c r="D2047" s="59" t="s">
        <v>39</v>
      </c>
      <c r="E2047" s="78" t="str">
        <f>IFERROR(VLOOKUP($C2047,'2025-26 School Level AAFTE'!$C$2:$L$2349,9,FALSE), "No")</f>
        <v>No</v>
      </c>
      <c r="F2047" s="67">
        <f>IFERROR(VLOOKUP($C2047,'2025-26 School Level AAFTE'!$C$2:$J$2349,8,FALSE), 0)</f>
        <v>365.03999999999996</v>
      </c>
      <c r="G2047" s="69">
        <f>IFERROR(IF(E2047= "yes",VLOOKUP(C2047,Summary!$B:$I,6,0),0),0)</f>
        <v>0</v>
      </c>
      <c r="H2047" s="68">
        <f t="shared" si="341"/>
        <v>0</v>
      </c>
      <c r="I2047" s="110">
        <f>VLOOKUP($A2047,'2026-27 Salary &amp; Benefits'!$A:$I,3,FALSE)</f>
        <v>1.1200000000000001</v>
      </c>
      <c r="J2047" s="110">
        <f>VLOOKUP($A2047,'2026-27 Salary &amp; Benefits'!$A:$I,4,FALSE)</f>
        <v>1.1200000000000001</v>
      </c>
      <c r="K2047" s="101">
        <f t="shared" si="342"/>
        <v>0</v>
      </c>
      <c r="L2047" s="100">
        <f t="shared" si="343"/>
        <v>0</v>
      </c>
      <c r="M2047" s="102">
        <f>'2026-27 Salary &amp; Benefits'!$E$6</f>
        <v>78209</v>
      </c>
      <c r="N2047" s="102">
        <f>'2026-27 Salary &amp; Benefits'!$F$6</f>
        <v>82248</v>
      </c>
      <c r="O2047" s="7">
        <f t="shared" si="344"/>
        <v>0</v>
      </c>
      <c r="P2047" s="7">
        <f t="shared" si="345"/>
        <v>0</v>
      </c>
      <c r="Q2047" s="7">
        <f>'2026-27 Salary &amp; Benefits'!G$6</f>
        <v>16817.759999999998</v>
      </c>
      <c r="R2047" s="103">
        <f>'2026-27 Salary &amp; Benefits'!H$6</f>
        <v>0.16020000000000001</v>
      </c>
      <c r="S2047" s="103">
        <f>'2026-27 Salary &amp; Benefits'!I$6</f>
        <v>0.15390000000000001</v>
      </c>
      <c r="T2047" s="7">
        <f t="shared" si="346"/>
        <v>0</v>
      </c>
      <c r="U2047" s="7">
        <f t="shared" si="347"/>
        <v>0</v>
      </c>
      <c r="V2047" s="7">
        <f t="shared" si="348"/>
        <v>0</v>
      </c>
      <c r="W2047" s="7">
        <f t="shared" si="349"/>
        <v>0</v>
      </c>
      <c r="X2047" s="18">
        <f t="shared" si="350"/>
        <v>0</v>
      </c>
      <c r="Y2047" s="2"/>
      <c r="Z2047" s="2"/>
      <c r="AA2047" s="2"/>
      <c r="AB2047" s="2"/>
      <c r="AC2047" s="2"/>
      <c r="AD2047" s="2"/>
      <c r="AE2047" s="2"/>
      <c r="AF2047" s="2"/>
      <c r="AG2047" s="2"/>
      <c r="AH2047" s="2"/>
      <c r="AI2047" s="2"/>
      <c r="AJ2047" s="2"/>
      <c r="AK2047" s="2"/>
      <c r="AL2047" s="2"/>
      <c r="AM2047" s="2"/>
      <c r="AN2047" s="2"/>
      <c r="AO2047" s="2"/>
      <c r="AP2047" s="2"/>
      <c r="AQ2047" s="2"/>
      <c r="AR2047" s="2"/>
      <c r="AS2047" s="2"/>
      <c r="AT2047" s="2"/>
      <c r="AU2047" s="2"/>
      <c r="AV2047" s="2"/>
      <c r="AW2047" s="2"/>
      <c r="AX2047" s="2"/>
      <c r="AY2047" s="2"/>
      <c r="AZ2047" s="2"/>
      <c r="BA2047" s="2"/>
      <c r="BB2047" s="2"/>
      <c r="BC2047" s="2"/>
      <c r="BD2047" s="2"/>
      <c r="BE2047" s="2"/>
      <c r="BF2047" s="2"/>
      <c r="BG2047" s="2"/>
      <c r="BH2047" s="2"/>
      <c r="BI2047" s="2"/>
      <c r="BJ2047" s="2"/>
      <c r="BK2047" s="2"/>
      <c r="BL2047" s="2"/>
      <c r="BM2047" s="2"/>
      <c r="BN2047" s="2"/>
      <c r="BO2047" s="2"/>
      <c r="BP2047" s="2"/>
      <c r="BQ2047" s="2"/>
      <c r="BR2047" s="2"/>
      <c r="BS2047" s="2"/>
      <c r="BT2047" s="2"/>
      <c r="BU2047" s="2"/>
      <c r="BV2047" s="2"/>
      <c r="BW2047" s="2"/>
      <c r="BX2047" s="2"/>
      <c r="BY2047" s="2"/>
      <c r="BZ2047" s="2"/>
      <c r="CA2047" s="2"/>
      <c r="CB2047" s="2"/>
      <c r="CC2047" s="2"/>
      <c r="CD2047" s="2"/>
      <c r="CE2047" s="2"/>
      <c r="CF2047" s="2"/>
      <c r="CG2047" s="2"/>
      <c r="CH2047" s="2"/>
      <c r="CI2047" s="2"/>
      <c r="CJ2047" s="2"/>
      <c r="CK2047" s="2"/>
      <c r="CL2047" s="2"/>
      <c r="CM2047" s="2"/>
      <c r="CN2047" s="2"/>
      <c r="CO2047" s="2"/>
      <c r="CP2047" s="2"/>
      <c r="CQ2047" s="2"/>
      <c r="CR2047" s="2"/>
      <c r="CS2047" s="2"/>
      <c r="CT2047" s="2"/>
      <c r="CU2047" s="2"/>
      <c r="CV2047" s="2"/>
      <c r="CW2047" s="2"/>
      <c r="CX2047" s="2"/>
      <c r="CY2047" s="2"/>
      <c r="CZ2047" s="2"/>
      <c r="DA2047" s="2"/>
      <c r="DB2047" s="2"/>
      <c r="DC2047" s="2"/>
      <c r="DD2047" s="2"/>
      <c r="DE2047" s="2"/>
      <c r="DF2047" s="2"/>
      <c r="DG2047" s="2"/>
      <c r="DH2047" s="2"/>
      <c r="DI2047" s="2"/>
      <c r="DJ2047" s="2"/>
      <c r="DK2047" s="2"/>
      <c r="DL2047" s="2"/>
      <c r="DM2047" s="2"/>
      <c r="DN2047" s="2"/>
      <c r="DO2047" s="2"/>
      <c r="DP2047" s="2"/>
      <c r="DQ2047" s="2"/>
      <c r="DR2047" s="2"/>
      <c r="DS2047" s="2"/>
      <c r="DT2047" s="2"/>
      <c r="DU2047" s="2"/>
      <c r="DV2047" s="2"/>
      <c r="DW2047" s="2"/>
      <c r="DX2047" s="2"/>
      <c r="DY2047" s="2"/>
      <c r="DZ2047" s="2"/>
      <c r="EA2047" s="2"/>
      <c r="EB2047" s="2"/>
      <c r="EC2047" s="2"/>
      <c r="ED2047" s="2"/>
      <c r="EE2047" s="2"/>
      <c r="EF2047" s="2"/>
      <c r="EG2047" s="2"/>
      <c r="EH2047" s="2"/>
      <c r="EI2047" s="2"/>
      <c r="EJ2047" s="2"/>
      <c r="EK2047" s="2"/>
      <c r="EL2047" s="2"/>
      <c r="EM2047" s="2"/>
      <c r="EN2047" s="2"/>
      <c r="EO2047" s="2"/>
      <c r="EP2047" s="2"/>
      <c r="EQ2047" s="2"/>
      <c r="ER2047" s="2"/>
      <c r="ES2047" s="2"/>
      <c r="ET2047" s="2"/>
      <c r="EU2047" s="2"/>
      <c r="EV2047" s="2"/>
      <c r="EW2047" s="2"/>
      <c r="EX2047" s="2"/>
      <c r="EY2047" s="2"/>
      <c r="EZ2047" s="2"/>
      <c r="FA2047" s="2"/>
      <c r="FB2047" s="2"/>
      <c r="FC2047" s="2"/>
    </row>
    <row r="2048" spans="1:159" s="4" customFormat="1">
      <c r="A2048" s="50" t="s">
        <v>2301</v>
      </c>
      <c r="B2048" s="59" t="s">
        <v>2788</v>
      </c>
      <c r="C2048" s="60">
        <v>2874</v>
      </c>
      <c r="D2048" s="59" t="s">
        <v>3160</v>
      </c>
      <c r="E2048" s="78" t="str">
        <f>IFERROR(VLOOKUP($C2048,'2025-26 School Level AAFTE'!$C$2:$L$2349,9,FALSE), "No")</f>
        <v>Yes</v>
      </c>
      <c r="F2048" s="67">
        <f>IFERROR(VLOOKUP($C2048,'2025-26 School Level AAFTE'!$C$2:$J$2349,8,FALSE), 0)</f>
        <v>332.31</v>
      </c>
      <c r="G2048" s="69">
        <f>IFERROR(IF(E2048= "yes",VLOOKUP(C2048,Summary!$B:$I,6,0),0),0)</f>
        <v>0</v>
      </c>
      <c r="H2048" s="68">
        <f t="shared" si="341"/>
        <v>332.31</v>
      </c>
      <c r="I2048" s="110">
        <f>VLOOKUP($A2048,'2026-27 Salary &amp; Benefits'!$A:$I,3,FALSE)</f>
        <v>1.1200000000000001</v>
      </c>
      <c r="J2048" s="110">
        <f>VLOOKUP($A2048,'2026-27 Salary &amp; Benefits'!$A:$I,4,FALSE)</f>
        <v>1.1200000000000001</v>
      </c>
      <c r="K2048" s="101">
        <f t="shared" si="342"/>
        <v>332.31</v>
      </c>
      <c r="L2048" s="100">
        <f t="shared" si="343"/>
        <v>0.97499999999999998</v>
      </c>
      <c r="M2048" s="102">
        <f>'2026-27 Salary &amp; Benefits'!$E$6</f>
        <v>78209</v>
      </c>
      <c r="N2048" s="102">
        <f>'2026-27 Salary &amp; Benefits'!$F$6</f>
        <v>82248</v>
      </c>
      <c r="O2048" s="7">
        <f t="shared" si="344"/>
        <v>85404.23</v>
      </c>
      <c r="P2048" s="7">
        <f t="shared" si="345"/>
        <v>4410.5900000000111</v>
      </c>
      <c r="Q2048" s="7">
        <f>'2026-27 Salary &amp; Benefits'!G$6</f>
        <v>16817.759999999998</v>
      </c>
      <c r="R2048" s="103">
        <f>'2026-27 Salary &amp; Benefits'!H$6</f>
        <v>0.16020000000000001</v>
      </c>
      <c r="S2048" s="103">
        <f>'2026-27 Salary &amp; Benefits'!I$6</f>
        <v>0.15390000000000001</v>
      </c>
      <c r="T2048" s="7">
        <f t="shared" si="346"/>
        <v>30757.86</v>
      </c>
      <c r="U2048" s="7">
        <f t="shared" si="347"/>
        <v>1496.91</v>
      </c>
      <c r="V2048" s="7">
        <f t="shared" si="348"/>
        <v>230.37</v>
      </c>
      <c r="W2048" s="7">
        <f t="shared" si="349"/>
        <v>1727.2800000000002</v>
      </c>
      <c r="X2048" s="18">
        <f t="shared" si="350"/>
        <v>122299.96</v>
      </c>
      <c r="Y2048" s="2"/>
      <c r="Z2048" s="2"/>
      <c r="AA2048" s="2"/>
      <c r="AB2048" s="2"/>
      <c r="AC2048" s="2"/>
      <c r="AD2048" s="2"/>
      <c r="AE2048" s="2"/>
      <c r="AF2048" s="2"/>
      <c r="AG2048" s="2"/>
      <c r="AH2048" s="2"/>
      <c r="AI2048" s="2"/>
      <c r="AJ2048" s="2"/>
      <c r="AK2048" s="2"/>
      <c r="AL2048" s="2"/>
      <c r="AM2048" s="2"/>
      <c r="AN2048" s="2"/>
      <c r="AO2048" s="2"/>
      <c r="AP2048" s="2"/>
      <c r="AQ2048" s="2"/>
      <c r="AR2048" s="2"/>
      <c r="AS2048" s="2"/>
      <c r="AT2048" s="2"/>
      <c r="AU2048" s="2"/>
      <c r="AV2048" s="2"/>
      <c r="AW2048" s="2"/>
      <c r="AX2048" s="2"/>
      <c r="AY2048" s="2"/>
      <c r="AZ2048" s="2"/>
      <c r="BA2048" s="2"/>
      <c r="BB2048" s="2"/>
      <c r="BC2048" s="2"/>
      <c r="BD2048" s="2"/>
      <c r="BE2048" s="2"/>
      <c r="BF2048" s="2"/>
      <c r="BG2048" s="2"/>
      <c r="BH2048" s="2"/>
      <c r="BI2048" s="2"/>
      <c r="BJ2048" s="2"/>
      <c r="BK2048" s="2"/>
      <c r="BL2048" s="2"/>
      <c r="BM2048" s="2"/>
      <c r="BN2048" s="2"/>
      <c r="BO2048" s="2"/>
      <c r="BP2048" s="2"/>
      <c r="BQ2048" s="2"/>
      <c r="BR2048" s="2"/>
      <c r="BS2048" s="2"/>
      <c r="BT2048" s="2"/>
      <c r="BU2048" s="2"/>
      <c r="BV2048" s="2"/>
      <c r="BW2048" s="2"/>
      <c r="BX2048" s="2"/>
      <c r="BY2048" s="2"/>
      <c r="BZ2048" s="2"/>
      <c r="CA2048" s="2"/>
      <c r="CB2048" s="2"/>
      <c r="CC2048" s="2"/>
      <c r="CD2048" s="2"/>
      <c r="CE2048" s="2"/>
      <c r="CF2048" s="2"/>
      <c r="CG2048" s="2"/>
      <c r="CH2048" s="2"/>
      <c r="CI2048" s="2"/>
      <c r="CJ2048" s="2"/>
      <c r="CK2048" s="2"/>
      <c r="CL2048" s="2"/>
      <c r="CM2048" s="2"/>
      <c r="CN2048" s="2"/>
      <c r="CO2048" s="2"/>
      <c r="CP2048" s="2"/>
      <c r="CQ2048" s="2"/>
      <c r="CR2048" s="2"/>
      <c r="CS2048" s="2"/>
      <c r="CT2048" s="2"/>
      <c r="CU2048" s="2"/>
      <c r="CV2048" s="2"/>
      <c r="CW2048" s="2"/>
      <c r="CX2048" s="2"/>
      <c r="CY2048" s="2"/>
      <c r="CZ2048" s="2"/>
      <c r="DA2048" s="2"/>
      <c r="DB2048" s="2"/>
      <c r="DC2048" s="2"/>
      <c r="DD2048" s="2"/>
      <c r="DE2048" s="2"/>
      <c r="DF2048" s="2"/>
      <c r="DG2048" s="2"/>
      <c r="DH2048" s="2"/>
      <c r="DI2048" s="2"/>
      <c r="DJ2048" s="2"/>
      <c r="DK2048" s="2"/>
      <c r="DL2048" s="2"/>
      <c r="DM2048" s="2"/>
      <c r="DN2048" s="2"/>
      <c r="DO2048" s="2"/>
      <c r="DP2048" s="2"/>
      <c r="DQ2048" s="2"/>
      <c r="DR2048" s="2"/>
      <c r="DS2048" s="2"/>
      <c r="DT2048" s="2"/>
      <c r="DU2048" s="2"/>
      <c r="DV2048" s="2"/>
      <c r="DW2048" s="2"/>
      <c r="DX2048" s="2"/>
      <c r="DY2048" s="2"/>
      <c r="DZ2048" s="2"/>
      <c r="EA2048" s="2"/>
      <c r="EB2048" s="2"/>
      <c r="EC2048" s="2"/>
      <c r="ED2048" s="2"/>
      <c r="EE2048" s="2"/>
      <c r="EF2048" s="2"/>
      <c r="EG2048" s="2"/>
      <c r="EH2048" s="2"/>
      <c r="EI2048" s="2"/>
      <c r="EJ2048" s="2"/>
      <c r="EK2048" s="2"/>
      <c r="EL2048" s="2"/>
      <c r="EM2048" s="2"/>
      <c r="EN2048" s="2"/>
      <c r="EO2048" s="2"/>
      <c r="EP2048" s="2"/>
      <c r="EQ2048" s="2"/>
      <c r="ER2048" s="2"/>
      <c r="ES2048" s="2"/>
      <c r="ET2048" s="2"/>
      <c r="EU2048" s="2"/>
      <c r="EV2048" s="2"/>
      <c r="EW2048" s="2"/>
      <c r="EX2048" s="2"/>
      <c r="EY2048" s="2"/>
      <c r="EZ2048" s="2"/>
      <c r="FA2048" s="2"/>
      <c r="FB2048" s="2"/>
      <c r="FC2048" s="2"/>
    </row>
    <row r="2049" spans="1:159" s="4" customFormat="1">
      <c r="A2049" s="50" t="s">
        <v>2301</v>
      </c>
      <c r="B2049" s="59" t="s">
        <v>2788</v>
      </c>
      <c r="C2049" s="60">
        <v>3452</v>
      </c>
      <c r="D2049" s="59" t="s">
        <v>546</v>
      </c>
      <c r="E2049" s="78" t="str">
        <f>IFERROR(VLOOKUP($C2049,'2025-26 School Level AAFTE'!$C$2:$L$2349,9,FALSE), "No")</f>
        <v>Yes</v>
      </c>
      <c r="F2049" s="67">
        <f>IFERROR(VLOOKUP($C2049,'2025-26 School Level AAFTE'!$C$2:$J$2349,8,FALSE), 0)</f>
        <v>263.3</v>
      </c>
      <c r="G2049" s="69">
        <f>IFERROR(IF(E2049= "yes",VLOOKUP(C2049,Summary!$B:$I,6,0),0),0)</f>
        <v>0</v>
      </c>
      <c r="H2049" s="68">
        <f t="shared" si="341"/>
        <v>263.3</v>
      </c>
      <c r="I2049" s="110">
        <f>VLOOKUP($A2049,'2026-27 Salary &amp; Benefits'!$A:$I,3,FALSE)</f>
        <v>1.1200000000000001</v>
      </c>
      <c r="J2049" s="110">
        <f>VLOOKUP($A2049,'2026-27 Salary &amp; Benefits'!$A:$I,4,FALSE)</f>
        <v>1.1200000000000001</v>
      </c>
      <c r="K2049" s="101">
        <f t="shared" si="342"/>
        <v>263.3</v>
      </c>
      <c r="L2049" s="100">
        <f t="shared" si="343"/>
        <v>0.77200000000000002</v>
      </c>
      <c r="M2049" s="102">
        <f>'2026-27 Salary &amp; Benefits'!$E$6</f>
        <v>78209</v>
      </c>
      <c r="N2049" s="102">
        <f>'2026-27 Salary &amp; Benefits'!$F$6</f>
        <v>82248</v>
      </c>
      <c r="O2049" s="7">
        <f t="shared" si="344"/>
        <v>67622.63</v>
      </c>
      <c r="P2049" s="7">
        <f t="shared" si="345"/>
        <v>3492.2799999999988</v>
      </c>
      <c r="Q2049" s="7">
        <f>'2026-27 Salary &amp; Benefits'!G$6</f>
        <v>16817.759999999998</v>
      </c>
      <c r="R2049" s="103">
        <f>'2026-27 Salary &amp; Benefits'!H$6</f>
        <v>0.16020000000000001</v>
      </c>
      <c r="S2049" s="103">
        <f>'2026-27 Salary &amp; Benefits'!I$6</f>
        <v>0.15390000000000001</v>
      </c>
      <c r="T2049" s="7">
        <f t="shared" si="346"/>
        <v>24353.919999999998</v>
      </c>
      <c r="U2049" s="7">
        <f t="shared" si="347"/>
        <v>1185.25</v>
      </c>
      <c r="V2049" s="7">
        <f t="shared" si="348"/>
        <v>182.41</v>
      </c>
      <c r="W2049" s="7">
        <f t="shared" si="349"/>
        <v>1367.66</v>
      </c>
      <c r="X2049" s="18">
        <f t="shared" si="350"/>
        <v>96836.49</v>
      </c>
      <c r="Y2049" s="2"/>
      <c r="Z2049" s="2"/>
      <c r="AA2049" s="2"/>
      <c r="AB2049" s="2"/>
      <c r="AC2049" s="2"/>
      <c r="AD2049" s="2"/>
      <c r="AE2049" s="2"/>
      <c r="AF2049" s="2"/>
      <c r="AG2049" s="2"/>
      <c r="AH2049" s="2"/>
      <c r="AI2049" s="2"/>
      <c r="AJ2049" s="2"/>
      <c r="AK2049" s="2"/>
      <c r="AL2049" s="2"/>
      <c r="AM2049" s="2"/>
      <c r="AN2049" s="2"/>
      <c r="AO2049" s="2"/>
      <c r="AP2049" s="2"/>
      <c r="AQ2049" s="2"/>
      <c r="AR2049" s="2"/>
      <c r="AS2049" s="2"/>
      <c r="AT2049" s="2"/>
      <c r="AU2049" s="2"/>
      <c r="AV2049" s="2"/>
      <c r="AW2049" s="2"/>
      <c r="AX2049" s="2"/>
      <c r="AY2049" s="2"/>
      <c r="AZ2049" s="2"/>
      <c r="BA2049" s="2"/>
      <c r="BB2049" s="2"/>
      <c r="BC2049" s="2"/>
      <c r="BD2049" s="2"/>
      <c r="BE2049" s="2"/>
      <c r="BF2049" s="2"/>
      <c r="BG2049" s="2"/>
      <c r="BH2049" s="2"/>
      <c r="BI2049" s="2"/>
      <c r="BJ2049" s="2"/>
      <c r="BK2049" s="2"/>
      <c r="BL2049" s="2"/>
      <c r="BM2049" s="2"/>
      <c r="BN2049" s="2"/>
      <c r="BO2049" s="2"/>
      <c r="BP2049" s="2"/>
      <c r="BQ2049" s="2"/>
      <c r="BR2049" s="2"/>
      <c r="BS2049" s="2"/>
      <c r="BT2049" s="2"/>
      <c r="BU2049" s="2"/>
      <c r="BV2049" s="2"/>
      <c r="BW2049" s="2"/>
      <c r="BX2049" s="2"/>
      <c r="BY2049" s="2"/>
      <c r="BZ2049" s="2"/>
      <c r="CA2049" s="2"/>
      <c r="CB2049" s="2"/>
      <c r="CC2049" s="2"/>
      <c r="CD2049" s="2"/>
      <c r="CE2049" s="2"/>
      <c r="CF2049" s="2"/>
      <c r="CG2049" s="2"/>
      <c r="CH2049" s="2"/>
      <c r="CI2049" s="2"/>
      <c r="CJ2049" s="2"/>
      <c r="CK2049" s="2"/>
      <c r="CL2049" s="2"/>
      <c r="CM2049" s="2"/>
      <c r="CN2049" s="2"/>
      <c r="CO2049" s="2"/>
      <c r="CP2049" s="2"/>
      <c r="CQ2049" s="2"/>
      <c r="CR2049" s="2"/>
      <c r="CS2049" s="2"/>
      <c r="CT2049" s="2"/>
      <c r="CU2049" s="2"/>
      <c r="CV2049" s="2"/>
      <c r="CW2049" s="2"/>
      <c r="CX2049" s="2"/>
      <c r="CY2049" s="2"/>
      <c r="CZ2049" s="2"/>
      <c r="DA2049" s="2"/>
      <c r="DB2049" s="2"/>
      <c r="DC2049" s="2"/>
      <c r="DD2049" s="2"/>
      <c r="DE2049" s="2"/>
      <c r="DF2049" s="2"/>
      <c r="DG2049" s="2"/>
      <c r="DH2049" s="2"/>
      <c r="DI2049" s="2"/>
      <c r="DJ2049" s="2"/>
      <c r="DK2049" s="2"/>
      <c r="DL2049" s="2"/>
      <c r="DM2049" s="2"/>
      <c r="DN2049" s="2"/>
      <c r="DO2049" s="2"/>
      <c r="DP2049" s="2"/>
      <c r="DQ2049" s="2"/>
      <c r="DR2049" s="2"/>
      <c r="DS2049" s="2"/>
      <c r="DT2049" s="2"/>
      <c r="DU2049" s="2"/>
      <c r="DV2049" s="2"/>
      <c r="DW2049" s="2"/>
      <c r="DX2049" s="2"/>
      <c r="DY2049" s="2"/>
      <c r="DZ2049" s="2"/>
      <c r="EA2049" s="2"/>
      <c r="EB2049" s="2"/>
      <c r="EC2049" s="2"/>
      <c r="ED2049" s="2"/>
      <c r="EE2049" s="2"/>
      <c r="EF2049" s="2"/>
      <c r="EG2049" s="2"/>
      <c r="EH2049" s="2"/>
      <c r="EI2049" s="2"/>
      <c r="EJ2049" s="2"/>
      <c r="EK2049" s="2"/>
      <c r="EL2049" s="2"/>
      <c r="EM2049" s="2"/>
      <c r="EN2049" s="2"/>
      <c r="EO2049" s="2"/>
      <c r="EP2049" s="2"/>
      <c r="EQ2049" s="2"/>
      <c r="ER2049" s="2"/>
      <c r="ES2049" s="2"/>
      <c r="ET2049" s="2"/>
      <c r="EU2049" s="2"/>
      <c r="EV2049" s="2"/>
      <c r="EW2049" s="2"/>
      <c r="EX2049" s="2"/>
      <c r="EY2049" s="2"/>
      <c r="EZ2049" s="2"/>
      <c r="FA2049" s="2"/>
      <c r="FB2049" s="2"/>
      <c r="FC2049" s="2"/>
    </row>
    <row r="2050" spans="1:159" s="4" customFormat="1">
      <c r="A2050" s="50" t="s">
        <v>2195</v>
      </c>
      <c r="B2050" s="59" t="s">
        <v>2789</v>
      </c>
      <c r="C2050" s="60">
        <v>5032</v>
      </c>
      <c r="D2050" s="59" t="s">
        <v>484</v>
      </c>
      <c r="E2050" s="78" t="str">
        <f>IFERROR(VLOOKUP($C2050,'2025-26 School Level AAFTE'!$C$2:$L$2349,9,FALSE), "No")</f>
        <v>Yes</v>
      </c>
      <c r="F2050" s="67">
        <f>IFERROR(VLOOKUP($C2050,'2025-26 School Level AAFTE'!$C$2:$J$2349,8,FALSE), 0)</f>
        <v>122.8</v>
      </c>
      <c r="G2050" s="69">
        <f>IFERROR(IF(E2050= "yes",VLOOKUP(C2050,Summary!$B:$I,6,0),0),0)</f>
        <v>0</v>
      </c>
      <c r="H2050" s="68">
        <f t="shared" si="341"/>
        <v>122.8</v>
      </c>
      <c r="I2050" s="110">
        <f>VLOOKUP($A2050,'2026-27 Salary &amp; Benefits'!$A:$I,3,FALSE)</f>
        <v>1</v>
      </c>
      <c r="J2050" s="110">
        <f>VLOOKUP($A2050,'2026-27 Salary &amp; Benefits'!$A:$I,4,FALSE)</f>
        <v>1</v>
      </c>
      <c r="K2050" s="101">
        <f t="shared" si="342"/>
        <v>122.8</v>
      </c>
      <c r="L2050" s="100">
        <f t="shared" si="343"/>
        <v>0.36</v>
      </c>
      <c r="M2050" s="102">
        <f>'2026-27 Salary &amp; Benefits'!$E$6</f>
        <v>78209</v>
      </c>
      <c r="N2050" s="102">
        <f>'2026-27 Salary &amp; Benefits'!$F$6</f>
        <v>82248</v>
      </c>
      <c r="O2050" s="7">
        <f t="shared" si="344"/>
        <v>28155.24</v>
      </c>
      <c r="P2050" s="7">
        <f t="shared" si="345"/>
        <v>1454.0399999999972</v>
      </c>
      <c r="Q2050" s="7">
        <f>'2026-27 Salary &amp; Benefits'!G$6</f>
        <v>16817.759999999998</v>
      </c>
      <c r="R2050" s="103">
        <f>'2026-27 Salary &amp; Benefits'!H$6</f>
        <v>0.16020000000000001</v>
      </c>
      <c r="S2050" s="103">
        <f>'2026-27 Salary &amp; Benefits'!I$6</f>
        <v>0.15390000000000001</v>
      </c>
      <c r="T2050" s="7">
        <f t="shared" si="346"/>
        <v>10788.64</v>
      </c>
      <c r="U2050" s="7">
        <f t="shared" si="347"/>
        <v>493.49</v>
      </c>
      <c r="V2050" s="7">
        <f t="shared" si="348"/>
        <v>75.95</v>
      </c>
      <c r="W2050" s="7">
        <f t="shared" si="349"/>
        <v>569.44000000000005</v>
      </c>
      <c r="X2050" s="18">
        <f t="shared" si="350"/>
        <v>40967.360000000001</v>
      </c>
      <c r="Y2050" s="2"/>
      <c r="Z2050" s="2"/>
      <c r="AA2050" s="2"/>
      <c r="AB2050" s="2"/>
      <c r="AC2050" s="2"/>
      <c r="AD2050" s="2"/>
      <c r="AE2050" s="2"/>
      <c r="AF2050" s="2"/>
      <c r="AG2050" s="2"/>
      <c r="AH2050" s="2"/>
      <c r="AI2050" s="2"/>
      <c r="AJ2050" s="2"/>
      <c r="AK2050" s="2"/>
      <c r="AL2050" s="2"/>
      <c r="AM2050" s="2"/>
      <c r="AN2050" s="2"/>
      <c r="AO2050" s="2"/>
      <c r="AP2050" s="2"/>
      <c r="AQ2050" s="2"/>
      <c r="AR2050" s="2"/>
      <c r="AS2050" s="2"/>
      <c r="AT2050" s="2"/>
      <c r="AU2050" s="2"/>
      <c r="AV2050" s="2"/>
      <c r="AW2050" s="2"/>
      <c r="AX2050" s="2"/>
      <c r="AY2050" s="2"/>
      <c r="AZ2050" s="2"/>
      <c r="BA2050" s="2"/>
      <c r="BB2050" s="2"/>
      <c r="BC2050" s="2"/>
      <c r="BD2050" s="2"/>
      <c r="BE2050" s="2"/>
      <c r="BF2050" s="2"/>
      <c r="BG2050" s="2"/>
      <c r="BH2050" s="2"/>
      <c r="BI2050" s="2"/>
      <c r="BJ2050" s="2"/>
      <c r="BK2050" s="2"/>
      <c r="BL2050" s="2"/>
      <c r="BM2050" s="2"/>
      <c r="BN2050" s="2"/>
      <c r="BO2050" s="2"/>
      <c r="BP2050" s="2"/>
      <c r="BQ2050" s="2"/>
      <c r="BR2050" s="2"/>
      <c r="BS2050" s="2"/>
      <c r="BT2050" s="2"/>
      <c r="BU2050" s="2"/>
      <c r="BV2050" s="2"/>
      <c r="BW2050" s="2"/>
      <c r="BX2050" s="2"/>
      <c r="BY2050" s="2"/>
      <c r="BZ2050" s="2"/>
      <c r="CA2050" s="2"/>
      <c r="CB2050" s="2"/>
      <c r="CC2050" s="2"/>
      <c r="CD2050" s="2"/>
      <c r="CE2050" s="2"/>
      <c r="CF2050" s="2"/>
      <c r="CG2050" s="2"/>
      <c r="CH2050" s="2"/>
      <c r="CI2050" s="2"/>
      <c r="CJ2050" s="2"/>
      <c r="CK2050" s="2"/>
      <c r="CL2050" s="2"/>
      <c r="CM2050" s="2"/>
      <c r="CN2050" s="2"/>
      <c r="CO2050" s="2"/>
      <c r="CP2050" s="2"/>
      <c r="CQ2050" s="2"/>
      <c r="CR2050" s="2"/>
      <c r="CS2050" s="2"/>
      <c r="CT2050" s="2"/>
      <c r="CU2050" s="2"/>
      <c r="CV2050" s="2"/>
      <c r="CW2050" s="2"/>
      <c r="CX2050" s="2"/>
      <c r="CY2050" s="2"/>
      <c r="CZ2050" s="2"/>
      <c r="DA2050" s="2"/>
      <c r="DB2050" s="2"/>
      <c r="DC2050" s="2"/>
      <c r="DD2050" s="2"/>
      <c r="DE2050" s="2"/>
      <c r="DF2050" s="2"/>
      <c r="DG2050" s="2"/>
      <c r="DH2050" s="2"/>
      <c r="DI2050" s="2"/>
      <c r="DJ2050" s="2"/>
      <c r="DK2050" s="2"/>
      <c r="DL2050" s="2"/>
      <c r="DM2050" s="2"/>
      <c r="DN2050" s="2"/>
      <c r="DO2050" s="2"/>
      <c r="DP2050" s="2"/>
      <c r="DQ2050" s="2"/>
      <c r="DR2050" s="2"/>
      <c r="DS2050" s="2"/>
      <c r="DT2050" s="2"/>
      <c r="DU2050" s="2"/>
      <c r="DV2050" s="2"/>
      <c r="DW2050" s="2"/>
      <c r="DX2050" s="2"/>
      <c r="DY2050" s="2"/>
      <c r="DZ2050" s="2"/>
      <c r="EA2050" s="2"/>
      <c r="EB2050" s="2"/>
      <c r="EC2050" s="2"/>
      <c r="ED2050" s="2"/>
      <c r="EE2050" s="2"/>
      <c r="EF2050" s="2"/>
      <c r="EG2050" s="2"/>
      <c r="EH2050" s="2"/>
      <c r="EI2050" s="2"/>
      <c r="EJ2050" s="2"/>
      <c r="EK2050" s="2"/>
      <c r="EL2050" s="2"/>
      <c r="EM2050" s="2"/>
      <c r="EN2050" s="2"/>
      <c r="EO2050" s="2"/>
      <c r="EP2050" s="2"/>
      <c r="EQ2050" s="2"/>
      <c r="ER2050" s="2"/>
      <c r="ES2050" s="2"/>
      <c r="ET2050" s="2"/>
      <c r="EU2050" s="2"/>
      <c r="EV2050" s="2"/>
      <c r="EW2050" s="2"/>
      <c r="EX2050" s="2"/>
      <c r="EY2050" s="2"/>
      <c r="EZ2050" s="2"/>
      <c r="FA2050" s="2"/>
      <c r="FB2050" s="2"/>
      <c r="FC2050" s="2"/>
    </row>
    <row r="2051" spans="1:159" s="4" customFormat="1">
      <c r="A2051" s="50" t="s">
        <v>2195</v>
      </c>
      <c r="B2051" s="59" t="s">
        <v>2789</v>
      </c>
      <c r="C2051" s="60">
        <v>3580</v>
      </c>
      <c r="D2051" s="59" t="s">
        <v>483</v>
      </c>
      <c r="E2051" s="78" t="str">
        <f>IFERROR(VLOOKUP($C2051,'2025-26 School Level AAFTE'!$C$2:$L$2349,9,FALSE), "No")</f>
        <v>Yes</v>
      </c>
      <c r="F2051" s="67">
        <f>IFERROR(VLOOKUP($C2051,'2025-26 School Level AAFTE'!$C$2:$J$2349,8,FALSE), 0)</f>
        <v>62.68</v>
      </c>
      <c r="G2051" s="69">
        <f>IFERROR(IF(E2051= "yes",VLOOKUP(C2051,Summary!$B:$I,6,0),0),0)</f>
        <v>0</v>
      </c>
      <c r="H2051" s="68">
        <f t="shared" si="341"/>
        <v>62.68</v>
      </c>
      <c r="I2051" s="110">
        <f>VLOOKUP($A2051,'2026-27 Salary &amp; Benefits'!$A:$I,3,FALSE)</f>
        <v>1</v>
      </c>
      <c r="J2051" s="110">
        <f>VLOOKUP($A2051,'2026-27 Salary &amp; Benefits'!$A:$I,4,FALSE)</f>
        <v>1</v>
      </c>
      <c r="K2051" s="101">
        <f t="shared" si="342"/>
        <v>62.68</v>
      </c>
      <c r="L2051" s="100">
        <f t="shared" si="343"/>
        <v>0.184</v>
      </c>
      <c r="M2051" s="102">
        <f>'2026-27 Salary &amp; Benefits'!$E$6</f>
        <v>78209</v>
      </c>
      <c r="N2051" s="102">
        <f>'2026-27 Salary &amp; Benefits'!$F$6</f>
        <v>82248</v>
      </c>
      <c r="O2051" s="7">
        <f t="shared" si="344"/>
        <v>14390.46</v>
      </c>
      <c r="P2051" s="7">
        <f t="shared" si="345"/>
        <v>743.17000000000007</v>
      </c>
      <c r="Q2051" s="7">
        <f>'2026-27 Salary &amp; Benefits'!G$6</f>
        <v>16817.759999999998</v>
      </c>
      <c r="R2051" s="103">
        <f>'2026-27 Salary &amp; Benefits'!H$6</f>
        <v>0.16020000000000001</v>
      </c>
      <c r="S2051" s="103">
        <f>'2026-27 Salary &amp; Benefits'!I$6</f>
        <v>0.15390000000000001</v>
      </c>
      <c r="T2051" s="7">
        <f t="shared" si="346"/>
        <v>5514.19</v>
      </c>
      <c r="U2051" s="7">
        <f t="shared" si="347"/>
        <v>252.23</v>
      </c>
      <c r="V2051" s="7">
        <f t="shared" si="348"/>
        <v>38.82</v>
      </c>
      <c r="W2051" s="7">
        <f t="shared" si="349"/>
        <v>291.05</v>
      </c>
      <c r="X2051" s="18">
        <f t="shared" si="350"/>
        <v>20938.87</v>
      </c>
      <c r="Y2051" s="2"/>
      <c r="Z2051" s="2"/>
      <c r="AA2051" s="2"/>
      <c r="AB2051" s="2"/>
      <c r="AC2051" s="2"/>
      <c r="AD2051" s="2"/>
      <c r="AE2051" s="2"/>
      <c r="AF2051" s="2"/>
      <c r="AG2051" s="2"/>
      <c r="AH2051" s="2"/>
      <c r="AI2051" s="2"/>
      <c r="AJ2051" s="2"/>
      <c r="AK2051" s="2"/>
      <c r="AL2051" s="2"/>
      <c r="AM2051" s="2"/>
      <c r="AN2051" s="2"/>
      <c r="AO2051" s="2"/>
      <c r="AP2051" s="2"/>
      <c r="AQ2051" s="2"/>
      <c r="AR2051" s="2"/>
      <c r="AS2051" s="2"/>
      <c r="AT2051" s="2"/>
      <c r="AU2051" s="2"/>
      <c r="AV2051" s="2"/>
      <c r="AW2051" s="2"/>
      <c r="AX2051" s="2"/>
      <c r="AY2051" s="2"/>
      <c r="AZ2051" s="2"/>
      <c r="BA2051" s="2"/>
      <c r="BB2051" s="2"/>
      <c r="BC2051" s="2"/>
      <c r="BD2051" s="2"/>
      <c r="BE2051" s="2"/>
      <c r="BF2051" s="2"/>
      <c r="BG2051" s="2"/>
      <c r="BH2051" s="2"/>
      <c r="BI2051" s="2"/>
      <c r="BJ2051" s="2"/>
      <c r="BK2051" s="2"/>
      <c r="BL2051" s="2"/>
      <c r="BM2051" s="2"/>
      <c r="BN2051" s="2"/>
      <c r="BO2051" s="2"/>
      <c r="BP2051" s="2"/>
      <c r="BQ2051" s="2"/>
      <c r="BR2051" s="2"/>
      <c r="BS2051" s="2"/>
      <c r="BT2051" s="2"/>
      <c r="BU2051" s="2"/>
      <c r="BV2051" s="2"/>
      <c r="BW2051" s="2"/>
      <c r="BX2051" s="2"/>
      <c r="BY2051" s="2"/>
      <c r="BZ2051" s="2"/>
      <c r="CA2051" s="2"/>
      <c r="CB2051" s="2"/>
      <c r="CC2051" s="2"/>
      <c r="CD2051" s="2"/>
      <c r="CE2051" s="2"/>
      <c r="CF2051" s="2"/>
      <c r="CG2051" s="2"/>
      <c r="CH2051" s="2"/>
      <c r="CI2051" s="2"/>
      <c r="CJ2051" s="2"/>
      <c r="CK2051" s="2"/>
      <c r="CL2051" s="2"/>
      <c r="CM2051" s="2"/>
      <c r="CN2051" s="2"/>
      <c r="CO2051" s="2"/>
      <c r="CP2051" s="2"/>
      <c r="CQ2051" s="2"/>
      <c r="CR2051" s="2"/>
      <c r="CS2051" s="2"/>
      <c r="CT2051" s="2"/>
      <c r="CU2051" s="2"/>
      <c r="CV2051" s="2"/>
      <c r="CW2051" s="2"/>
      <c r="CX2051" s="2"/>
      <c r="CY2051" s="2"/>
      <c r="CZ2051" s="2"/>
      <c r="DA2051" s="2"/>
      <c r="DB2051" s="2"/>
      <c r="DC2051" s="2"/>
      <c r="DD2051" s="2"/>
      <c r="DE2051" s="2"/>
      <c r="DF2051" s="2"/>
      <c r="DG2051" s="2"/>
      <c r="DH2051" s="2"/>
      <c r="DI2051" s="2"/>
      <c r="DJ2051" s="2"/>
      <c r="DK2051" s="2"/>
      <c r="DL2051" s="2"/>
      <c r="DM2051" s="2"/>
      <c r="DN2051" s="2"/>
      <c r="DO2051" s="2"/>
      <c r="DP2051" s="2"/>
      <c r="DQ2051" s="2"/>
      <c r="DR2051" s="2"/>
      <c r="DS2051" s="2"/>
      <c r="DT2051" s="2"/>
      <c r="DU2051" s="2"/>
      <c r="DV2051" s="2"/>
      <c r="DW2051" s="2"/>
      <c r="DX2051" s="2"/>
      <c r="DY2051" s="2"/>
      <c r="DZ2051" s="2"/>
      <c r="EA2051" s="2"/>
      <c r="EB2051" s="2"/>
      <c r="EC2051" s="2"/>
      <c r="ED2051" s="2"/>
      <c r="EE2051" s="2"/>
      <c r="EF2051" s="2"/>
      <c r="EG2051" s="2"/>
      <c r="EH2051" s="2"/>
      <c r="EI2051" s="2"/>
      <c r="EJ2051" s="2"/>
      <c r="EK2051" s="2"/>
      <c r="EL2051" s="2"/>
      <c r="EM2051" s="2"/>
      <c r="EN2051" s="2"/>
      <c r="EO2051" s="2"/>
      <c r="EP2051" s="2"/>
      <c r="EQ2051" s="2"/>
      <c r="ER2051" s="2"/>
      <c r="ES2051" s="2"/>
      <c r="ET2051" s="2"/>
      <c r="EU2051" s="2"/>
      <c r="EV2051" s="2"/>
      <c r="EW2051" s="2"/>
      <c r="EX2051" s="2"/>
      <c r="EY2051" s="2"/>
      <c r="EZ2051" s="2"/>
      <c r="FA2051" s="2"/>
      <c r="FB2051" s="2"/>
      <c r="FC2051" s="2"/>
    </row>
    <row r="2052" spans="1:159" s="4" customFormat="1">
      <c r="A2052" s="50" t="s">
        <v>2222</v>
      </c>
      <c r="B2052" s="59" t="s">
        <v>2790</v>
      </c>
      <c r="C2052" s="60">
        <v>5489</v>
      </c>
      <c r="D2052" s="59" t="s">
        <v>2488</v>
      </c>
      <c r="E2052" s="78" t="str">
        <f>IFERROR(VLOOKUP($C2052,'2025-26 School Level AAFTE'!$C$2:$L$2349,9,FALSE), "No")</f>
        <v>No</v>
      </c>
      <c r="F2052" s="67">
        <f>IFERROR(VLOOKUP($C2052,'2025-26 School Level AAFTE'!$C$2:$J$2349,8,FALSE), 0)</f>
        <v>536.09</v>
      </c>
      <c r="G2052" s="69">
        <f>IFERROR(IF(E2052= "yes",VLOOKUP(C2052,Summary!$B:$I,6,0),0),0)</f>
        <v>0</v>
      </c>
      <c r="H2052" s="68">
        <f t="shared" si="341"/>
        <v>0</v>
      </c>
      <c r="I2052" s="110">
        <f>VLOOKUP($A2052,'2026-27 Salary &amp; Benefits'!$A:$I,3,FALSE)</f>
        <v>1.18</v>
      </c>
      <c r="J2052" s="110">
        <f>VLOOKUP($A2052,'2026-27 Salary &amp; Benefits'!$A:$I,4,FALSE)</f>
        <v>1.22</v>
      </c>
      <c r="K2052" s="101">
        <f t="shared" si="342"/>
        <v>0</v>
      </c>
      <c r="L2052" s="100">
        <f t="shared" si="343"/>
        <v>0</v>
      </c>
      <c r="M2052" s="102">
        <f>'2026-27 Salary &amp; Benefits'!$E$6</f>
        <v>78209</v>
      </c>
      <c r="N2052" s="102">
        <f>'2026-27 Salary &amp; Benefits'!$F$6</f>
        <v>82248</v>
      </c>
      <c r="O2052" s="7">
        <f t="shared" si="344"/>
        <v>0</v>
      </c>
      <c r="P2052" s="7">
        <f t="shared" si="345"/>
        <v>0</v>
      </c>
      <c r="Q2052" s="7">
        <f>'2026-27 Salary &amp; Benefits'!G$6</f>
        <v>16817.759999999998</v>
      </c>
      <c r="R2052" s="103">
        <f>'2026-27 Salary &amp; Benefits'!H$6</f>
        <v>0.16020000000000001</v>
      </c>
      <c r="S2052" s="103">
        <f>'2026-27 Salary &amp; Benefits'!I$6</f>
        <v>0.15390000000000001</v>
      </c>
      <c r="T2052" s="7">
        <f t="shared" si="346"/>
        <v>0</v>
      </c>
      <c r="U2052" s="7">
        <f t="shared" si="347"/>
        <v>0</v>
      </c>
      <c r="V2052" s="7">
        <f t="shared" si="348"/>
        <v>0</v>
      </c>
      <c r="W2052" s="7">
        <f t="shared" si="349"/>
        <v>0</v>
      </c>
      <c r="X2052" s="18">
        <f t="shared" si="350"/>
        <v>0</v>
      </c>
      <c r="Y2052" s="2"/>
      <c r="Z2052" s="2"/>
      <c r="AA2052" s="2"/>
      <c r="AB2052" s="2"/>
      <c r="AC2052" s="2"/>
      <c r="AD2052" s="2"/>
      <c r="AE2052" s="2"/>
      <c r="AF2052" s="2"/>
      <c r="AG2052" s="2"/>
      <c r="AH2052" s="2"/>
      <c r="AI2052" s="2"/>
      <c r="AJ2052" s="2"/>
      <c r="AK2052" s="2"/>
      <c r="AL2052" s="2"/>
      <c r="AM2052" s="2"/>
      <c r="AN2052" s="2"/>
      <c r="AO2052" s="2"/>
      <c r="AP2052" s="2"/>
      <c r="AQ2052" s="2"/>
      <c r="AR2052" s="2"/>
      <c r="AS2052" s="2"/>
      <c r="AT2052" s="2"/>
      <c r="AU2052" s="2"/>
      <c r="AV2052" s="2"/>
      <c r="AW2052" s="2"/>
      <c r="AX2052" s="2"/>
      <c r="AY2052" s="2"/>
      <c r="AZ2052" s="2"/>
      <c r="BA2052" s="2"/>
      <c r="BB2052" s="2"/>
      <c r="BC2052" s="2"/>
      <c r="BD2052" s="2"/>
      <c r="BE2052" s="2"/>
      <c r="BF2052" s="2"/>
      <c r="BG2052" s="2"/>
      <c r="BH2052" s="2"/>
      <c r="BI2052" s="2"/>
      <c r="BJ2052" s="2"/>
      <c r="BK2052" s="2"/>
      <c r="BL2052" s="2"/>
      <c r="BM2052" s="2"/>
      <c r="BN2052" s="2"/>
      <c r="BO2052" s="2"/>
      <c r="BP2052" s="2"/>
      <c r="BQ2052" s="2"/>
      <c r="BR2052" s="2"/>
      <c r="BS2052" s="2"/>
      <c r="BT2052" s="2"/>
      <c r="BU2052" s="2"/>
      <c r="BV2052" s="2"/>
      <c r="BW2052" s="2"/>
      <c r="BX2052" s="2"/>
      <c r="BY2052" s="2"/>
      <c r="BZ2052" s="2"/>
      <c r="CA2052" s="2"/>
      <c r="CB2052" s="2"/>
      <c r="CC2052" s="2"/>
      <c r="CD2052" s="2"/>
      <c r="CE2052" s="2"/>
      <c r="CF2052" s="2"/>
      <c r="CG2052" s="2"/>
      <c r="CH2052" s="2"/>
      <c r="CI2052" s="2"/>
      <c r="CJ2052" s="2"/>
      <c r="CK2052" s="2"/>
      <c r="CL2052" s="2"/>
      <c r="CM2052" s="2"/>
      <c r="CN2052" s="2"/>
      <c r="CO2052" s="2"/>
      <c r="CP2052" s="2"/>
      <c r="CQ2052" s="2"/>
      <c r="CR2052" s="2"/>
      <c r="CS2052" s="2"/>
      <c r="CT2052" s="2"/>
      <c r="CU2052" s="2"/>
      <c r="CV2052" s="2"/>
      <c r="CW2052" s="2"/>
      <c r="CX2052" s="2"/>
      <c r="CY2052" s="2"/>
      <c r="CZ2052" s="2"/>
      <c r="DA2052" s="2"/>
      <c r="DB2052" s="2"/>
      <c r="DC2052" s="2"/>
      <c r="DD2052" s="2"/>
      <c r="DE2052" s="2"/>
      <c r="DF2052" s="2"/>
      <c r="DG2052" s="2"/>
      <c r="DH2052" s="2"/>
      <c r="DI2052" s="2"/>
      <c r="DJ2052" s="2"/>
      <c r="DK2052" s="2"/>
      <c r="DL2052" s="2"/>
      <c r="DM2052" s="2"/>
      <c r="DN2052" s="2"/>
      <c r="DO2052" s="2"/>
      <c r="DP2052" s="2"/>
      <c r="DQ2052" s="2"/>
      <c r="DR2052" s="2"/>
      <c r="DS2052" s="2"/>
      <c r="DT2052" s="2"/>
      <c r="DU2052" s="2"/>
      <c r="DV2052" s="2"/>
      <c r="DW2052" s="2"/>
      <c r="DX2052" s="2"/>
      <c r="DY2052" s="2"/>
      <c r="DZ2052" s="2"/>
      <c r="EA2052" s="2"/>
      <c r="EB2052" s="2"/>
      <c r="EC2052" s="2"/>
      <c r="ED2052" s="2"/>
      <c r="EE2052" s="2"/>
      <c r="EF2052" s="2"/>
      <c r="EG2052" s="2"/>
      <c r="EH2052" s="2"/>
      <c r="EI2052" s="2"/>
      <c r="EJ2052" s="2"/>
      <c r="EK2052" s="2"/>
      <c r="EL2052" s="2"/>
      <c r="EM2052" s="2"/>
      <c r="EN2052" s="2"/>
      <c r="EO2052" s="2"/>
      <c r="EP2052" s="2"/>
      <c r="EQ2052" s="2"/>
      <c r="ER2052" s="2"/>
      <c r="ES2052" s="2"/>
      <c r="ET2052" s="2"/>
      <c r="EU2052" s="2"/>
      <c r="EV2052" s="2"/>
      <c r="EW2052" s="2"/>
      <c r="EX2052" s="2"/>
      <c r="EY2052" s="2"/>
      <c r="EZ2052" s="2"/>
      <c r="FA2052" s="2"/>
      <c r="FB2052" s="2"/>
      <c r="FC2052" s="2"/>
    </row>
    <row r="2053" spans="1:159" s="4" customFormat="1">
      <c r="A2053" s="50" t="s">
        <v>2222</v>
      </c>
      <c r="B2053" s="59" t="s">
        <v>2790</v>
      </c>
      <c r="C2053" s="60">
        <v>4453</v>
      </c>
      <c r="D2053" s="59" t="s">
        <v>800</v>
      </c>
      <c r="E2053" s="78" t="str">
        <f>IFERROR(VLOOKUP($C2053,'2025-26 School Level AAFTE'!$C$2:$L$2349,9,FALSE), "No")</f>
        <v>No</v>
      </c>
      <c r="F2053" s="67">
        <f>IFERROR(VLOOKUP($C2053,'2025-26 School Level AAFTE'!$C$2:$J$2349,8,FALSE), 0)</f>
        <v>666.17</v>
      </c>
      <c r="G2053" s="69">
        <f>IFERROR(IF(E2053= "yes",VLOOKUP(C2053,Summary!$B:$I,6,0),0),0)</f>
        <v>0</v>
      </c>
      <c r="H2053" s="68">
        <f t="shared" si="341"/>
        <v>0</v>
      </c>
      <c r="I2053" s="110">
        <f>VLOOKUP($A2053,'2026-27 Salary &amp; Benefits'!$A:$I,3,FALSE)</f>
        <v>1.18</v>
      </c>
      <c r="J2053" s="110">
        <f>VLOOKUP($A2053,'2026-27 Salary &amp; Benefits'!$A:$I,4,FALSE)</f>
        <v>1.22</v>
      </c>
      <c r="K2053" s="101">
        <f t="shared" si="342"/>
        <v>0</v>
      </c>
      <c r="L2053" s="100">
        <f t="shared" si="343"/>
        <v>0</v>
      </c>
      <c r="M2053" s="102">
        <f>'2026-27 Salary &amp; Benefits'!$E$6</f>
        <v>78209</v>
      </c>
      <c r="N2053" s="102">
        <f>'2026-27 Salary &amp; Benefits'!$F$6</f>
        <v>82248</v>
      </c>
      <c r="O2053" s="7">
        <f t="shared" si="344"/>
        <v>0</v>
      </c>
      <c r="P2053" s="7">
        <f t="shared" si="345"/>
        <v>0</v>
      </c>
      <c r="Q2053" s="7">
        <f>'2026-27 Salary &amp; Benefits'!G$6</f>
        <v>16817.759999999998</v>
      </c>
      <c r="R2053" s="103">
        <f>'2026-27 Salary &amp; Benefits'!H$6</f>
        <v>0.16020000000000001</v>
      </c>
      <c r="S2053" s="103">
        <f>'2026-27 Salary &amp; Benefits'!I$6</f>
        <v>0.15390000000000001</v>
      </c>
      <c r="T2053" s="7">
        <f t="shared" si="346"/>
        <v>0</v>
      </c>
      <c r="U2053" s="7">
        <f t="shared" si="347"/>
        <v>0</v>
      </c>
      <c r="V2053" s="7">
        <f t="shared" si="348"/>
        <v>0</v>
      </c>
      <c r="W2053" s="7">
        <f t="shared" si="349"/>
        <v>0</v>
      </c>
      <c r="X2053" s="18">
        <f t="shared" si="350"/>
        <v>0</v>
      </c>
      <c r="Y2053" s="2"/>
      <c r="Z2053" s="2"/>
      <c r="AA2053" s="2"/>
      <c r="AB2053" s="2"/>
      <c r="AC2053" s="2"/>
      <c r="AD2053" s="2"/>
      <c r="AE2053" s="2"/>
      <c r="AF2053" s="2"/>
      <c r="AG2053" s="2"/>
      <c r="AH2053" s="2"/>
      <c r="AI2053" s="2"/>
      <c r="AJ2053" s="2"/>
      <c r="AK2053" s="2"/>
      <c r="AL2053" s="2"/>
      <c r="AM2053" s="2"/>
      <c r="AN2053" s="2"/>
      <c r="AO2053" s="2"/>
      <c r="AP2053" s="2"/>
      <c r="AQ2053" s="2"/>
      <c r="AR2053" s="2"/>
      <c r="AS2053" s="2"/>
      <c r="AT2053" s="2"/>
      <c r="AU2053" s="2"/>
      <c r="AV2053" s="2"/>
      <c r="AW2053" s="2"/>
      <c r="AX2053" s="2"/>
      <c r="AY2053" s="2"/>
      <c r="AZ2053" s="2"/>
      <c r="BA2053" s="2"/>
      <c r="BB2053" s="2"/>
      <c r="BC2053" s="2"/>
      <c r="BD2053" s="2"/>
      <c r="BE2053" s="2"/>
      <c r="BF2053" s="2"/>
      <c r="BG2053" s="2"/>
      <c r="BH2053" s="2"/>
      <c r="BI2053" s="2"/>
      <c r="BJ2053" s="2"/>
      <c r="BK2053" s="2"/>
      <c r="BL2053" s="2"/>
      <c r="BM2053" s="2"/>
      <c r="BN2053" s="2"/>
      <c r="BO2053" s="2"/>
      <c r="BP2053" s="2"/>
      <c r="BQ2053" s="2"/>
      <c r="BR2053" s="2"/>
      <c r="BS2053" s="2"/>
      <c r="BT2053" s="2"/>
      <c r="BU2053" s="2"/>
      <c r="BV2053" s="2"/>
      <c r="BW2053" s="2"/>
      <c r="BX2053" s="2"/>
      <c r="BY2053" s="2"/>
      <c r="BZ2053" s="2"/>
      <c r="CA2053" s="2"/>
      <c r="CB2053" s="2"/>
      <c r="CC2053" s="2"/>
      <c r="CD2053" s="2"/>
      <c r="CE2053" s="2"/>
      <c r="CF2053" s="2"/>
      <c r="CG2053" s="2"/>
      <c r="CH2053" s="2"/>
      <c r="CI2053" s="2"/>
      <c r="CJ2053" s="2"/>
      <c r="CK2053" s="2"/>
      <c r="CL2053" s="2"/>
      <c r="CM2053" s="2"/>
      <c r="CN2053" s="2"/>
      <c r="CO2053" s="2"/>
      <c r="CP2053" s="2"/>
      <c r="CQ2053" s="2"/>
      <c r="CR2053" s="2"/>
      <c r="CS2053" s="2"/>
      <c r="CT2053" s="2"/>
      <c r="CU2053" s="2"/>
      <c r="CV2053" s="2"/>
      <c r="CW2053" s="2"/>
      <c r="CX2053" s="2"/>
      <c r="CY2053" s="2"/>
      <c r="CZ2053" s="2"/>
      <c r="DA2053" s="2"/>
      <c r="DB2053" s="2"/>
      <c r="DC2053" s="2"/>
      <c r="DD2053" s="2"/>
      <c r="DE2053" s="2"/>
      <c r="DF2053" s="2"/>
      <c r="DG2053" s="2"/>
      <c r="DH2053" s="2"/>
      <c r="DI2053" s="2"/>
      <c r="DJ2053" s="2"/>
      <c r="DK2053" s="2"/>
      <c r="DL2053" s="2"/>
      <c r="DM2053" s="2"/>
      <c r="DN2053" s="2"/>
      <c r="DO2053" s="2"/>
      <c r="DP2053" s="2"/>
      <c r="DQ2053" s="2"/>
      <c r="DR2053" s="2"/>
      <c r="DS2053" s="2"/>
      <c r="DT2053" s="2"/>
      <c r="DU2053" s="2"/>
      <c r="DV2053" s="2"/>
      <c r="DW2053" s="2"/>
      <c r="DX2053" s="2"/>
      <c r="DY2053" s="2"/>
      <c r="DZ2053" s="2"/>
      <c r="EA2053" s="2"/>
      <c r="EB2053" s="2"/>
      <c r="EC2053" s="2"/>
      <c r="ED2053" s="2"/>
      <c r="EE2053" s="2"/>
      <c r="EF2053" s="2"/>
      <c r="EG2053" s="2"/>
      <c r="EH2053" s="2"/>
      <c r="EI2053" s="2"/>
      <c r="EJ2053" s="2"/>
      <c r="EK2053" s="2"/>
      <c r="EL2053" s="2"/>
      <c r="EM2053" s="2"/>
      <c r="EN2053" s="2"/>
      <c r="EO2053" s="2"/>
      <c r="EP2053" s="2"/>
      <c r="EQ2053" s="2"/>
      <c r="ER2053" s="2"/>
      <c r="ES2053" s="2"/>
      <c r="ET2053" s="2"/>
      <c r="EU2053" s="2"/>
      <c r="EV2053" s="2"/>
      <c r="EW2053" s="2"/>
      <c r="EX2053" s="2"/>
      <c r="EY2053" s="2"/>
      <c r="EZ2053" s="2"/>
      <c r="FA2053" s="2"/>
      <c r="FB2053" s="2"/>
      <c r="FC2053" s="2"/>
    </row>
    <row r="2054" spans="1:159" s="4" customFormat="1">
      <c r="A2054" s="50" t="s">
        <v>2222</v>
      </c>
      <c r="B2054" s="59" t="s">
        <v>2790</v>
      </c>
      <c r="C2054" s="60">
        <v>3286</v>
      </c>
      <c r="D2054" s="59" t="s">
        <v>797</v>
      </c>
      <c r="E2054" s="78" t="str">
        <f>IFERROR(VLOOKUP($C2054,'2025-26 School Level AAFTE'!$C$2:$L$2349,9,FALSE), "No")</f>
        <v>No</v>
      </c>
      <c r="F2054" s="67">
        <f>IFERROR(VLOOKUP($C2054,'2025-26 School Level AAFTE'!$C$2:$J$2349,8,FALSE), 0)</f>
        <v>640.13</v>
      </c>
      <c r="G2054" s="69">
        <f>IFERROR(IF(E2054= "yes",VLOOKUP(C2054,Summary!$B:$I,6,0),0),0)</f>
        <v>0</v>
      </c>
      <c r="H2054" s="68">
        <f t="shared" si="341"/>
        <v>0</v>
      </c>
      <c r="I2054" s="110">
        <f>VLOOKUP($A2054,'2026-27 Salary &amp; Benefits'!$A:$I,3,FALSE)</f>
        <v>1.18</v>
      </c>
      <c r="J2054" s="110">
        <f>VLOOKUP($A2054,'2026-27 Salary &amp; Benefits'!$A:$I,4,FALSE)</f>
        <v>1.22</v>
      </c>
      <c r="K2054" s="101">
        <f t="shared" si="342"/>
        <v>0</v>
      </c>
      <c r="L2054" s="100">
        <f t="shared" si="343"/>
        <v>0</v>
      </c>
      <c r="M2054" s="102">
        <f>'2026-27 Salary &amp; Benefits'!$E$6</f>
        <v>78209</v>
      </c>
      <c r="N2054" s="102">
        <f>'2026-27 Salary &amp; Benefits'!$F$6</f>
        <v>82248</v>
      </c>
      <c r="O2054" s="7">
        <f t="shared" si="344"/>
        <v>0</v>
      </c>
      <c r="P2054" s="7">
        <f t="shared" si="345"/>
        <v>0</v>
      </c>
      <c r="Q2054" s="7">
        <f>'2026-27 Salary &amp; Benefits'!G$6</f>
        <v>16817.759999999998</v>
      </c>
      <c r="R2054" s="103">
        <f>'2026-27 Salary &amp; Benefits'!H$6</f>
        <v>0.16020000000000001</v>
      </c>
      <c r="S2054" s="103">
        <f>'2026-27 Salary &amp; Benefits'!I$6</f>
        <v>0.15390000000000001</v>
      </c>
      <c r="T2054" s="7">
        <f t="shared" si="346"/>
        <v>0</v>
      </c>
      <c r="U2054" s="7">
        <f t="shared" si="347"/>
        <v>0</v>
      </c>
      <c r="V2054" s="7">
        <f t="shared" si="348"/>
        <v>0</v>
      </c>
      <c r="W2054" s="7">
        <f t="shared" si="349"/>
        <v>0</v>
      </c>
      <c r="X2054" s="18">
        <f t="shared" si="350"/>
        <v>0</v>
      </c>
      <c r="Y2054" s="2"/>
      <c r="Z2054" s="2"/>
      <c r="AA2054" s="2"/>
      <c r="AB2054" s="2"/>
      <c r="AC2054" s="2"/>
      <c r="AD2054" s="2"/>
      <c r="AE2054" s="2"/>
      <c r="AF2054" s="2"/>
      <c r="AG2054" s="2"/>
      <c r="AH2054" s="2"/>
      <c r="AI2054" s="2"/>
      <c r="AJ2054" s="2"/>
      <c r="AK2054" s="2"/>
      <c r="AL2054" s="2"/>
      <c r="AM2054" s="2"/>
      <c r="AN2054" s="2"/>
      <c r="AO2054" s="2"/>
      <c r="AP2054" s="2"/>
      <c r="AQ2054" s="2"/>
      <c r="AR2054" s="2"/>
      <c r="AS2054" s="2"/>
      <c r="AT2054" s="2"/>
      <c r="AU2054" s="2"/>
      <c r="AV2054" s="2"/>
      <c r="AW2054" s="2"/>
      <c r="AX2054" s="2"/>
      <c r="AY2054" s="2"/>
      <c r="AZ2054" s="2"/>
      <c r="BA2054" s="2"/>
      <c r="BB2054" s="2"/>
      <c r="BC2054" s="2"/>
      <c r="BD2054" s="2"/>
      <c r="BE2054" s="2"/>
      <c r="BF2054" s="2"/>
      <c r="BG2054" s="2"/>
      <c r="BH2054" s="2"/>
      <c r="BI2054" s="2"/>
      <c r="BJ2054" s="2"/>
      <c r="BK2054" s="2"/>
      <c r="BL2054" s="2"/>
      <c r="BM2054" s="2"/>
      <c r="BN2054" s="2"/>
      <c r="BO2054" s="2"/>
      <c r="BP2054" s="2"/>
      <c r="BQ2054" s="2"/>
      <c r="BR2054" s="2"/>
      <c r="BS2054" s="2"/>
      <c r="BT2054" s="2"/>
      <c r="BU2054" s="2"/>
      <c r="BV2054" s="2"/>
      <c r="BW2054" s="2"/>
      <c r="BX2054" s="2"/>
      <c r="BY2054" s="2"/>
      <c r="BZ2054" s="2"/>
      <c r="CA2054" s="2"/>
      <c r="CB2054" s="2"/>
      <c r="CC2054" s="2"/>
      <c r="CD2054" s="2"/>
      <c r="CE2054" s="2"/>
      <c r="CF2054" s="2"/>
      <c r="CG2054" s="2"/>
      <c r="CH2054" s="2"/>
      <c r="CI2054" s="2"/>
      <c r="CJ2054" s="2"/>
      <c r="CK2054" s="2"/>
      <c r="CL2054" s="2"/>
      <c r="CM2054" s="2"/>
      <c r="CN2054" s="2"/>
      <c r="CO2054" s="2"/>
      <c r="CP2054" s="2"/>
      <c r="CQ2054" s="2"/>
      <c r="CR2054" s="2"/>
      <c r="CS2054" s="2"/>
      <c r="CT2054" s="2"/>
      <c r="CU2054" s="2"/>
      <c r="CV2054" s="2"/>
      <c r="CW2054" s="2"/>
      <c r="CX2054" s="2"/>
      <c r="CY2054" s="2"/>
      <c r="CZ2054" s="2"/>
      <c r="DA2054" s="2"/>
      <c r="DB2054" s="2"/>
      <c r="DC2054" s="2"/>
      <c r="DD2054" s="2"/>
      <c r="DE2054" s="2"/>
      <c r="DF2054" s="2"/>
      <c r="DG2054" s="2"/>
      <c r="DH2054" s="2"/>
      <c r="DI2054" s="2"/>
      <c r="DJ2054" s="2"/>
      <c r="DK2054" s="2"/>
      <c r="DL2054" s="2"/>
      <c r="DM2054" s="2"/>
      <c r="DN2054" s="2"/>
      <c r="DO2054" s="2"/>
      <c r="DP2054" s="2"/>
      <c r="DQ2054" s="2"/>
      <c r="DR2054" s="2"/>
      <c r="DS2054" s="2"/>
      <c r="DT2054" s="2"/>
      <c r="DU2054" s="2"/>
      <c r="DV2054" s="2"/>
      <c r="DW2054" s="2"/>
      <c r="DX2054" s="2"/>
      <c r="DY2054" s="2"/>
      <c r="DZ2054" s="2"/>
      <c r="EA2054" s="2"/>
      <c r="EB2054" s="2"/>
      <c r="EC2054" s="2"/>
      <c r="ED2054" s="2"/>
      <c r="EE2054" s="2"/>
      <c r="EF2054" s="2"/>
      <c r="EG2054" s="2"/>
      <c r="EH2054" s="2"/>
      <c r="EI2054" s="2"/>
      <c r="EJ2054" s="2"/>
      <c r="EK2054" s="2"/>
      <c r="EL2054" s="2"/>
      <c r="EM2054" s="2"/>
      <c r="EN2054" s="2"/>
      <c r="EO2054" s="2"/>
      <c r="EP2054" s="2"/>
      <c r="EQ2054" s="2"/>
      <c r="ER2054" s="2"/>
      <c r="ES2054" s="2"/>
      <c r="ET2054" s="2"/>
      <c r="EU2054" s="2"/>
      <c r="EV2054" s="2"/>
      <c r="EW2054" s="2"/>
      <c r="EX2054" s="2"/>
      <c r="EY2054" s="2"/>
      <c r="EZ2054" s="2"/>
      <c r="FA2054" s="2"/>
      <c r="FB2054" s="2"/>
      <c r="FC2054" s="2"/>
    </row>
    <row r="2055" spans="1:159" s="4" customFormat="1">
      <c r="A2055" s="50" t="s">
        <v>2222</v>
      </c>
      <c r="B2055" s="59" t="s">
        <v>2790</v>
      </c>
      <c r="C2055" s="60">
        <v>3937</v>
      </c>
      <c r="D2055" s="59" t="s">
        <v>2489</v>
      </c>
      <c r="E2055" s="78" t="str">
        <f>IFERROR(VLOOKUP($C2055,'2025-26 School Level AAFTE'!$C$2:$L$2349,9,FALSE), "No")</f>
        <v>No</v>
      </c>
      <c r="F2055" s="67">
        <f>IFERROR(VLOOKUP($C2055,'2025-26 School Level AAFTE'!$C$2:$J$2349,8,FALSE), 0)</f>
        <v>941.99</v>
      </c>
      <c r="G2055" s="69">
        <f>IFERROR(IF(E2055= "yes",VLOOKUP(C2055,Summary!$B:$I,6,0),0),0)</f>
        <v>0</v>
      </c>
      <c r="H2055" s="68">
        <f t="shared" si="341"/>
        <v>0</v>
      </c>
      <c r="I2055" s="110">
        <f>VLOOKUP($A2055,'2026-27 Salary &amp; Benefits'!$A:$I,3,FALSE)</f>
        <v>1.18</v>
      </c>
      <c r="J2055" s="110">
        <f>VLOOKUP($A2055,'2026-27 Salary &amp; Benefits'!$A:$I,4,FALSE)</f>
        <v>1.22</v>
      </c>
      <c r="K2055" s="101">
        <f t="shared" si="342"/>
        <v>0</v>
      </c>
      <c r="L2055" s="100">
        <f t="shared" si="343"/>
        <v>0</v>
      </c>
      <c r="M2055" s="102">
        <f>'2026-27 Salary &amp; Benefits'!$E$6</f>
        <v>78209</v>
      </c>
      <c r="N2055" s="102">
        <f>'2026-27 Salary &amp; Benefits'!$F$6</f>
        <v>82248</v>
      </c>
      <c r="O2055" s="7">
        <f t="shared" si="344"/>
        <v>0</v>
      </c>
      <c r="P2055" s="7">
        <f t="shared" si="345"/>
        <v>0</v>
      </c>
      <c r="Q2055" s="7">
        <f>'2026-27 Salary &amp; Benefits'!G$6</f>
        <v>16817.759999999998</v>
      </c>
      <c r="R2055" s="103">
        <f>'2026-27 Salary &amp; Benefits'!H$6</f>
        <v>0.16020000000000001</v>
      </c>
      <c r="S2055" s="103">
        <f>'2026-27 Salary &amp; Benefits'!I$6</f>
        <v>0.15390000000000001</v>
      </c>
      <c r="T2055" s="7">
        <f t="shared" si="346"/>
        <v>0</v>
      </c>
      <c r="U2055" s="7">
        <f t="shared" si="347"/>
        <v>0</v>
      </c>
      <c r="V2055" s="7">
        <f t="shared" si="348"/>
        <v>0</v>
      </c>
      <c r="W2055" s="7">
        <f t="shared" si="349"/>
        <v>0</v>
      </c>
      <c r="X2055" s="18">
        <f t="shared" si="350"/>
        <v>0</v>
      </c>
      <c r="Y2055" s="2"/>
      <c r="Z2055" s="2"/>
      <c r="AA2055" s="2"/>
      <c r="AB2055" s="2"/>
      <c r="AC2055" s="2"/>
      <c r="AD2055" s="2"/>
      <c r="AE2055" s="2"/>
      <c r="AF2055" s="2"/>
      <c r="AG2055" s="2"/>
      <c r="AH2055" s="2"/>
      <c r="AI2055" s="2"/>
      <c r="AJ2055" s="2"/>
      <c r="AK2055" s="2"/>
      <c r="AL2055" s="2"/>
      <c r="AM2055" s="2"/>
      <c r="AN2055" s="2"/>
      <c r="AO2055" s="2"/>
      <c r="AP2055" s="2"/>
      <c r="AQ2055" s="2"/>
      <c r="AR2055" s="2"/>
      <c r="AS2055" s="2"/>
      <c r="AT2055" s="2"/>
      <c r="AU2055" s="2"/>
      <c r="AV2055" s="2"/>
      <c r="AW2055" s="2"/>
      <c r="AX2055" s="2"/>
      <c r="AY2055" s="2"/>
      <c r="AZ2055" s="2"/>
      <c r="BA2055" s="2"/>
      <c r="BB2055" s="2"/>
      <c r="BC2055" s="2"/>
      <c r="BD2055" s="2"/>
      <c r="BE2055" s="2"/>
      <c r="BF2055" s="2"/>
      <c r="BG2055" s="2"/>
      <c r="BH2055" s="2"/>
      <c r="BI2055" s="2"/>
      <c r="BJ2055" s="2"/>
      <c r="BK2055" s="2"/>
      <c r="BL2055" s="2"/>
      <c r="BM2055" s="2"/>
      <c r="BN2055" s="2"/>
      <c r="BO2055" s="2"/>
      <c r="BP2055" s="2"/>
      <c r="BQ2055" s="2"/>
      <c r="BR2055" s="2"/>
      <c r="BS2055" s="2"/>
      <c r="BT2055" s="2"/>
      <c r="BU2055" s="2"/>
      <c r="BV2055" s="2"/>
      <c r="BW2055" s="2"/>
      <c r="BX2055" s="2"/>
      <c r="BY2055" s="2"/>
      <c r="BZ2055" s="2"/>
      <c r="CA2055" s="2"/>
      <c r="CB2055" s="2"/>
      <c r="CC2055" s="2"/>
      <c r="CD2055" s="2"/>
      <c r="CE2055" s="2"/>
      <c r="CF2055" s="2"/>
      <c r="CG2055" s="2"/>
      <c r="CH2055" s="2"/>
      <c r="CI2055" s="2"/>
      <c r="CJ2055" s="2"/>
      <c r="CK2055" s="2"/>
      <c r="CL2055" s="2"/>
      <c r="CM2055" s="2"/>
      <c r="CN2055" s="2"/>
      <c r="CO2055" s="2"/>
      <c r="CP2055" s="2"/>
      <c r="CQ2055" s="2"/>
      <c r="CR2055" s="2"/>
      <c r="CS2055" s="2"/>
      <c r="CT2055" s="2"/>
      <c r="CU2055" s="2"/>
      <c r="CV2055" s="2"/>
      <c r="CW2055" s="2"/>
      <c r="CX2055" s="2"/>
      <c r="CY2055" s="2"/>
      <c r="CZ2055" s="2"/>
      <c r="DA2055" s="2"/>
      <c r="DB2055" s="2"/>
      <c r="DC2055" s="2"/>
      <c r="DD2055" s="2"/>
      <c r="DE2055" s="2"/>
      <c r="DF2055" s="2"/>
      <c r="DG2055" s="2"/>
      <c r="DH2055" s="2"/>
      <c r="DI2055" s="2"/>
      <c r="DJ2055" s="2"/>
      <c r="DK2055" s="2"/>
      <c r="DL2055" s="2"/>
      <c r="DM2055" s="2"/>
      <c r="DN2055" s="2"/>
      <c r="DO2055" s="2"/>
      <c r="DP2055" s="2"/>
      <c r="DQ2055" s="2"/>
      <c r="DR2055" s="2"/>
      <c r="DS2055" s="2"/>
      <c r="DT2055" s="2"/>
      <c r="DU2055" s="2"/>
      <c r="DV2055" s="2"/>
      <c r="DW2055" s="2"/>
      <c r="DX2055" s="2"/>
      <c r="DY2055" s="2"/>
      <c r="DZ2055" s="2"/>
      <c r="EA2055" s="2"/>
      <c r="EB2055" s="2"/>
      <c r="EC2055" s="2"/>
      <c r="ED2055" s="2"/>
      <c r="EE2055" s="2"/>
      <c r="EF2055" s="2"/>
      <c r="EG2055" s="2"/>
      <c r="EH2055" s="2"/>
      <c r="EI2055" s="2"/>
      <c r="EJ2055" s="2"/>
      <c r="EK2055" s="2"/>
      <c r="EL2055" s="2"/>
      <c r="EM2055" s="2"/>
      <c r="EN2055" s="2"/>
      <c r="EO2055" s="2"/>
      <c r="EP2055" s="2"/>
      <c r="EQ2055" s="2"/>
      <c r="ER2055" s="2"/>
      <c r="ES2055" s="2"/>
      <c r="ET2055" s="2"/>
      <c r="EU2055" s="2"/>
      <c r="EV2055" s="2"/>
      <c r="EW2055" s="2"/>
      <c r="EX2055" s="2"/>
      <c r="EY2055" s="2"/>
      <c r="EZ2055" s="2"/>
      <c r="FA2055" s="2"/>
      <c r="FB2055" s="2"/>
      <c r="FC2055" s="2"/>
    </row>
    <row r="2056" spans="1:159" s="4" customFormat="1">
      <c r="A2056" s="50" t="s">
        <v>2222</v>
      </c>
      <c r="B2056" s="59" t="s">
        <v>2790</v>
      </c>
      <c r="C2056" s="60">
        <v>4415</v>
      </c>
      <c r="D2056" s="59" t="s">
        <v>799</v>
      </c>
      <c r="E2056" s="78" t="str">
        <f>IFERROR(VLOOKUP($C2056,'2025-26 School Level AAFTE'!$C$2:$L$2349,9,FALSE), "No")</f>
        <v>No</v>
      </c>
      <c r="F2056" s="67">
        <f>IFERROR(VLOOKUP($C2056,'2025-26 School Level AAFTE'!$C$2:$J$2349,8,FALSE), 0)</f>
        <v>574.14</v>
      </c>
      <c r="G2056" s="69">
        <f>IFERROR(IF(E2056= "yes",VLOOKUP(C2056,Summary!$B:$I,6,0),0),0)</f>
        <v>0</v>
      </c>
      <c r="H2056" s="68">
        <f t="shared" si="341"/>
        <v>0</v>
      </c>
      <c r="I2056" s="110">
        <f>VLOOKUP($A2056,'2026-27 Salary &amp; Benefits'!$A:$I,3,FALSE)</f>
        <v>1.18</v>
      </c>
      <c r="J2056" s="110">
        <f>VLOOKUP($A2056,'2026-27 Salary &amp; Benefits'!$A:$I,4,FALSE)</f>
        <v>1.22</v>
      </c>
      <c r="K2056" s="101">
        <f t="shared" si="342"/>
        <v>0</v>
      </c>
      <c r="L2056" s="100">
        <f t="shared" si="343"/>
        <v>0</v>
      </c>
      <c r="M2056" s="102">
        <f>'2026-27 Salary &amp; Benefits'!$E$6</f>
        <v>78209</v>
      </c>
      <c r="N2056" s="102">
        <f>'2026-27 Salary &amp; Benefits'!$F$6</f>
        <v>82248</v>
      </c>
      <c r="O2056" s="7">
        <f t="shared" si="344"/>
        <v>0</v>
      </c>
      <c r="P2056" s="7">
        <f t="shared" si="345"/>
        <v>0</v>
      </c>
      <c r="Q2056" s="7">
        <f>'2026-27 Salary &amp; Benefits'!G$6</f>
        <v>16817.759999999998</v>
      </c>
      <c r="R2056" s="103">
        <f>'2026-27 Salary &amp; Benefits'!H$6</f>
        <v>0.16020000000000001</v>
      </c>
      <c r="S2056" s="103">
        <f>'2026-27 Salary &amp; Benefits'!I$6</f>
        <v>0.15390000000000001</v>
      </c>
      <c r="T2056" s="7">
        <f t="shared" si="346"/>
        <v>0</v>
      </c>
      <c r="U2056" s="7">
        <f t="shared" si="347"/>
        <v>0</v>
      </c>
      <c r="V2056" s="7">
        <f t="shared" si="348"/>
        <v>0</v>
      </c>
      <c r="W2056" s="7">
        <f t="shared" si="349"/>
        <v>0</v>
      </c>
      <c r="X2056" s="18">
        <f t="shared" si="350"/>
        <v>0</v>
      </c>
      <c r="Y2056" s="2"/>
      <c r="Z2056" s="2"/>
      <c r="AA2056" s="2"/>
      <c r="AB2056" s="2"/>
      <c r="AC2056" s="2"/>
      <c r="AD2056" s="2"/>
      <c r="AE2056" s="2"/>
      <c r="AF2056" s="2"/>
      <c r="AG2056" s="2"/>
      <c r="AH2056" s="2"/>
      <c r="AI2056" s="2"/>
      <c r="AJ2056" s="2"/>
      <c r="AK2056" s="2"/>
      <c r="AL2056" s="2"/>
      <c r="AM2056" s="2"/>
      <c r="AN2056" s="2"/>
      <c r="AO2056" s="2"/>
      <c r="AP2056" s="2"/>
      <c r="AQ2056" s="2"/>
      <c r="AR2056" s="2"/>
      <c r="AS2056" s="2"/>
      <c r="AT2056" s="2"/>
      <c r="AU2056" s="2"/>
      <c r="AV2056" s="2"/>
      <c r="AW2056" s="2"/>
      <c r="AX2056" s="2"/>
      <c r="AY2056" s="2"/>
      <c r="AZ2056" s="2"/>
      <c r="BA2056" s="2"/>
      <c r="BB2056" s="2"/>
      <c r="BC2056" s="2"/>
      <c r="BD2056" s="2"/>
      <c r="BE2056" s="2"/>
      <c r="BF2056" s="2"/>
      <c r="BG2056" s="2"/>
      <c r="BH2056" s="2"/>
      <c r="BI2056" s="2"/>
      <c r="BJ2056" s="2"/>
      <c r="BK2056" s="2"/>
      <c r="BL2056" s="2"/>
      <c r="BM2056" s="2"/>
      <c r="BN2056" s="2"/>
      <c r="BO2056" s="2"/>
      <c r="BP2056" s="2"/>
      <c r="BQ2056" s="2"/>
      <c r="BR2056" s="2"/>
      <c r="BS2056" s="2"/>
      <c r="BT2056" s="2"/>
      <c r="BU2056" s="2"/>
      <c r="BV2056" s="2"/>
      <c r="BW2056" s="2"/>
      <c r="BX2056" s="2"/>
      <c r="BY2056" s="2"/>
      <c r="BZ2056" s="2"/>
      <c r="CA2056" s="2"/>
      <c r="CB2056" s="2"/>
      <c r="CC2056" s="2"/>
      <c r="CD2056" s="2"/>
      <c r="CE2056" s="2"/>
      <c r="CF2056" s="2"/>
      <c r="CG2056" s="2"/>
      <c r="CH2056" s="2"/>
      <c r="CI2056" s="2"/>
      <c r="CJ2056" s="2"/>
      <c r="CK2056" s="2"/>
      <c r="CL2056" s="2"/>
      <c r="CM2056" s="2"/>
      <c r="CN2056" s="2"/>
      <c r="CO2056" s="2"/>
      <c r="CP2056" s="2"/>
      <c r="CQ2056" s="2"/>
      <c r="CR2056" s="2"/>
      <c r="CS2056" s="2"/>
      <c r="CT2056" s="2"/>
      <c r="CU2056" s="2"/>
      <c r="CV2056" s="2"/>
      <c r="CW2056" s="2"/>
      <c r="CX2056" s="2"/>
      <c r="CY2056" s="2"/>
      <c r="CZ2056" s="2"/>
      <c r="DA2056" s="2"/>
      <c r="DB2056" s="2"/>
      <c r="DC2056" s="2"/>
      <c r="DD2056" s="2"/>
      <c r="DE2056" s="2"/>
      <c r="DF2056" s="2"/>
      <c r="DG2056" s="2"/>
      <c r="DH2056" s="2"/>
      <c r="DI2056" s="2"/>
      <c r="DJ2056" s="2"/>
      <c r="DK2056" s="2"/>
      <c r="DL2056" s="2"/>
      <c r="DM2056" s="2"/>
      <c r="DN2056" s="2"/>
      <c r="DO2056" s="2"/>
      <c r="DP2056" s="2"/>
      <c r="DQ2056" s="2"/>
      <c r="DR2056" s="2"/>
      <c r="DS2056" s="2"/>
      <c r="DT2056" s="2"/>
      <c r="DU2056" s="2"/>
      <c r="DV2056" s="2"/>
      <c r="DW2056" s="2"/>
      <c r="DX2056" s="2"/>
      <c r="DY2056" s="2"/>
      <c r="DZ2056" s="2"/>
      <c r="EA2056" s="2"/>
      <c r="EB2056" s="2"/>
      <c r="EC2056" s="2"/>
      <c r="ED2056" s="2"/>
      <c r="EE2056" s="2"/>
      <c r="EF2056" s="2"/>
      <c r="EG2056" s="2"/>
      <c r="EH2056" s="2"/>
      <c r="EI2056" s="2"/>
      <c r="EJ2056" s="2"/>
      <c r="EK2056" s="2"/>
      <c r="EL2056" s="2"/>
      <c r="EM2056" s="2"/>
      <c r="EN2056" s="2"/>
      <c r="EO2056" s="2"/>
      <c r="EP2056" s="2"/>
      <c r="EQ2056" s="2"/>
      <c r="ER2056" s="2"/>
      <c r="ES2056" s="2"/>
      <c r="ET2056" s="2"/>
      <c r="EU2056" s="2"/>
      <c r="EV2056" s="2"/>
      <c r="EW2056" s="2"/>
      <c r="EX2056" s="2"/>
      <c r="EY2056" s="2"/>
      <c r="EZ2056" s="2"/>
      <c r="FA2056" s="2"/>
      <c r="FB2056" s="2"/>
      <c r="FC2056" s="2"/>
    </row>
    <row r="2057" spans="1:159" s="4" customFormat="1">
      <c r="A2057" s="50" t="s">
        <v>2222</v>
      </c>
      <c r="B2057" s="59" t="s">
        <v>2790</v>
      </c>
      <c r="C2057" s="60">
        <v>3589</v>
      </c>
      <c r="D2057" s="59" t="s">
        <v>798</v>
      </c>
      <c r="E2057" s="78" t="str">
        <f>IFERROR(VLOOKUP($C2057,'2025-26 School Level AAFTE'!$C$2:$L$2349,9,FALSE), "No")</f>
        <v>No</v>
      </c>
      <c r="F2057" s="67">
        <f>IFERROR(VLOOKUP($C2057,'2025-26 School Level AAFTE'!$C$2:$J$2349,8,FALSE), 0)</f>
        <v>407.91</v>
      </c>
      <c r="G2057" s="69">
        <f>IFERROR(IF(E2057= "yes",VLOOKUP(C2057,Summary!$B:$I,6,0),0),0)</f>
        <v>0</v>
      </c>
      <c r="H2057" s="68">
        <f t="shared" si="341"/>
        <v>0</v>
      </c>
      <c r="I2057" s="110">
        <f>VLOOKUP($A2057,'2026-27 Salary &amp; Benefits'!$A:$I,3,FALSE)</f>
        <v>1.18</v>
      </c>
      <c r="J2057" s="110">
        <f>VLOOKUP($A2057,'2026-27 Salary &amp; Benefits'!$A:$I,4,FALSE)</f>
        <v>1.22</v>
      </c>
      <c r="K2057" s="101">
        <f t="shared" si="342"/>
        <v>0</v>
      </c>
      <c r="L2057" s="100">
        <f t="shared" si="343"/>
        <v>0</v>
      </c>
      <c r="M2057" s="102">
        <f>'2026-27 Salary &amp; Benefits'!$E$6</f>
        <v>78209</v>
      </c>
      <c r="N2057" s="102">
        <f>'2026-27 Salary &amp; Benefits'!$F$6</f>
        <v>82248</v>
      </c>
      <c r="O2057" s="7">
        <f t="shared" si="344"/>
        <v>0</v>
      </c>
      <c r="P2057" s="7">
        <f t="shared" si="345"/>
        <v>0</v>
      </c>
      <c r="Q2057" s="7">
        <f>'2026-27 Salary &amp; Benefits'!G$6</f>
        <v>16817.759999999998</v>
      </c>
      <c r="R2057" s="103">
        <f>'2026-27 Salary &amp; Benefits'!H$6</f>
        <v>0.16020000000000001</v>
      </c>
      <c r="S2057" s="103">
        <f>'2026-27 Salary &amp; Benefits'!I$6</f>
        <v>0.15390000000000001</v>
      </c>
      <c r="T2057" s="7">
        <f t="shared" si="346"/>
        <v>0</v>
      </c>
      <c r="U2057" s="7">
        <f t="shared" si="347"/>
        <v>0</v>
      </c>
      <c r="V2057" s="7">
        <f t="shared" si="348"/>
        <v>0</v>
      </c>
      <c r="W2057" s="7">
        <f t="shared" si="349"/>
        <v>0</v>
      </c>
      <c r="X2057" s="18">
        <f t="shared" si="350"/>
        <v>0</v>
      </c>
      <c r="Y2057" s="2"/>
      <c r="Z2057" s="2"/>
      <c r="AA2057" s="2"/>
      <c r="AB2057" s="2"/>
      <c r="AC2057" s="2"/>
      <c r="AD2057" s="2"/>
      <c r="AE2057" s="2"/>
      <c r="AF2057" s="2"/>
      <c r="AG2057" s="2"/>
      <c r="AH2057" s="2"/>
      <c r="AI2057" s="2"/>
      <c r="AJ2057" s="2"/>
      <c r="AK2057" s="2"/>
      <c r="AL2057" s="2"/>
      <c r="AM2057" s="2"/>
      <c r="AN2057" s="2"/>
      <c r="AO2057" s="2"/>
      <c r="AP2057" s="2"/>
      <c r="AQ2057" s="2"/>
      <c r="AR2057" s="2"/>
      <c r="AS2057" s="2"/>
      <c r="AT2057" s="2"/>
      <c r="AU2057" s="2"/>
      <c r="AV2057" s="2"/>
      <c r="AW2057" s="2"/>
      <c r="AX2057" s="2"/>
      <c r="AY2057" s="2"/>
      <c r="AZ2057" s="2"/>
      <c r="BA2057" s="2"/>
      <c r="BB2057" s="2"/>
      <c r="BC2057" s="2"/>
      <c r="BD2057" s="2"/>
      <c r="BE2057" s="2"/>
      <c r="BF2057" s="2"/>
      <c r="BG2057" s="2"/>
      <c r="BH2057" s="2"/>
      <c r="BI2057" s="2"/>
      <c r="BJ2057" s="2"/>
      <c r="BK2057" s="2"/>
      <c r="BL2057" s="2"/>
      <c r="BM2057" s="2"/>
      <c r="BN2057" s="2"/>
      <c r="BO2057" s="2"/>
      <c r="BP2057" s="2"/>
      <c r="BQ2057" s="2"/>
      <c r="BR2057" s="2"/>
      <c r="BS2057" s="2"/>
      <c r="BT2057" s="2"/>
      <c r="BU2057" s="2"/>
      <c r="BV2057" s="2"/>
      <c r="BW2057" s="2"/>
      <c r="BX2057" s="2"/>
      <c r="BY2057" s="2"/>
      <c r="BZ2057" s="2"/>
      <c r="CA2057" s="2"/>
      <c r="CB2057" s="2"/>
      <c r="CC2057" s="2"/>
      <c r="CD2057" s="2"/>
      <c r="CE2057" s="2"/>
      <c r="CF2057" s="2"/>
      <c r="CG2057" s="2"/>
      <c r="CH2057" s="2"/>
      <c r="CI2057" s="2"/>
      <c r="CJ2057" s="2"/>
      <c r="CK2057" s="2"/>
      <c r="CL2057" s="2"/>
      <c r="CM2057" s="2"/>
      <c r="CN2057" s="2"/>
      <c r="CO2057" s="2"/>
      <c r="CP2057" s="2"/>
      <c r="CQ2057" s="2"/>
      <c r="CR2057" s="2"/>
      <c r="CS2057" s="2"/>
      <c r="CT2057" s="2"/>
      <c r="CU2057" s="2"/>
      <c r="CV2057" s="2"/>
      <c r="CW2057" s="2"/>
      <c r="CX2057" s="2"/>
      <c r="CY2057" s="2"/>
      <c r="CZ2057" s="2"/>
      <c r="DA2057" s="2"/>
      <c r="DB2057" s="2"/>
      <c r="DC2057" s="2"/>
      <c r="DD2057" s="2"/>
      <c r="DE2057" s="2"/>
      <c r="DF2057" s="2"/>
      <c r="DG2057" s="2"/>
      <c r="DH2057" s="2"/>
      <c r="DI2057" s="2"/>
      <c r="DJ2057" s="2"/>
      <c r="DK2057" s="2"/>
      <c r="DL2057" s="2"/>
      <c r="DM2057" s="2"/>
      <c r="DN2057" s="2"/>
      <c r="DO2057" s="2"/>
      <c r="DP2057" s="2"/>
      <c r="DQ2057" s="2"/>
      <c r="DR2057" s="2"/>
      <c r="DS2057" s="2"/>
      <c r="DT2057" s="2"/>
      <c r="DU2057" s="2"/>
      <c r="DV2057" s="2"/>
      <c r="DW2057" s="2"/>
      <c r="DX2057" s="2"/>
      <c r="DY2057" s="2"/>
      <c r="DZ2057" s="2"/>
      <c r="EA2057" s="2"/>
      <c r="EB2057" s="2"/>
      <c r="EC2057" s="2"/>
      <c r="ED2057" s="2"/>
      <c r="EE2057" s="2"/>
      <c r="EF2057" s="2"/>
      <c r="EG2057" s="2"/>
      <c r="EH2057" s="2"/>
      <c r="EI2057" s="2"/>
      <c r="EJ2057" s="2"/>
      <c r="EK2057" s="2"/>
      <c r="EL2057" s="2"/>
      <c r="EM2057" s="2"/>
      <c r="EN2057" s="2"/>
      <c r="EO2057" s="2"/>
      <c r="EP2057" s="2"/>
      <c r="EQ2057" s="2"/>
      <c r="ER2057" s="2"/>
      <c r="ES2057" s="2"/>
      <c r="ET2057" s="2"/>
      <c r="EU2057" s="2"/>
      <c r="EV2057" s="2"/>
      <c r="EW2057" s="2"/>
      <c r="EX2057" s="2"/>
      <c r="EY2057" s="2"/>
      <c r="EZ2057" s="2"/>
      <c r="FA2057" s="2"/>
      <c r="FB2057" s="2"/>
      <c r="FC2057" s="2"/>
    </row>
    <row r="2058" spans="1:159" s="4" customFormat="1">
      <c r="A2058" s="50" t="s">
        <v>2222</v>
      </c>
      <c r="B2058" s="59" t="s">
        <v>2790</v>
      </c>
      <c r="C2058" s="60">
        <v>3341</v>
      </c>
      <c r="D2058" s="59" t="s">
        <v>2490</v>
      </c>
      <c r="E2058" s="78" t="str">
        <f>IFERROR(VLOOKUP($C2058,'2025-26 School Level AAFTE'!$C$2:$L$2349,9,FALSE), "No")</f>
        <v>No</v>
      </c>
      <c r="F2058" s="67">
        <f>IFERROR(VLOOKUP($C2058,'2025-26 School Level AAFTE'!$C$2:$J$2349,8,FALSE), 0)</f>
        <v>1025.5899999999999</v>
      </c>
      <c r="G2058" s="69">
        <f>IFERROR(IF(E2058= "yes",VLOOKUP(C2058,Summary!$B:$I,6,0),0),0)</f>
        <v>0</v>
      </c>
      <c r="H2058" s="68">
        <f t="shared" si="341"/>
        <v>0</v>
      </c>
      <c r="I2058" s="110">
        <f>VLOOKUP($A2058,'2026-27 Salary &amp; Benefits'!$A:$I,3,FALSE)</f>
        <v>1.18</v>
      </c>
      <c r="J2058" s="110">
        <f>VLOOKUP($A2058,'2026-27 Salary &amp; Benefits'!$A:$I,4,FALSE)</f>
        <v>1.22</v>
      </c>
      <c r="K2058" s="101">
        <f t="shared" si="342"/>
        <v>0</v>
      </c>
      <c r="L2058" s="100">
        <f t="shared" si="343"/>
        <v>0</v>
      </c>
      <c r="M2058" s="102">
        <f>'2026-27 Salary &amp; Benefits'!$E$6</f>
        <v>78209</v>
      </c>
      <c r="N2058" s="102">
        <f>'2026-27 Salary &amp; Benefits'!$F$6</f>
        <v>82248</v>
      </c>
      <c r="O2058" s="7">
        <f t="shared" si="344"/>
        <v>0</v>
      </c>
      <c r="P2058" s="7">
        <f t="shared" si="345"/>
        <v>0</v>
      </c>
      <c r="Q2058" s="7">
        <f>'2026-27 Salary &amp; Benefits'!G$6</f>
        <v>16817.759999999998</v>
      </c>
      <c r="R2058" s="103">
        <f>'2026-27 Salary &amp; Benefits'!H$6</f>
        <v>0.16020000000000001</v>
      </c>
      <c r="S2058" s="103">
        <f>'2026-27 Salary &amp; Benefits'!I$6</f>
        <v>0.15390000000000001</v>
      </c>
      <c r="T2058" s="7">
        <f t="shared" si="346"/>
        <v>0</v>
      </c>
      <c r="U2058" s="7">
        <f t="shared" si="347"/>
        <v>0</v>
      </c>
      <c r="V2058" s="7">
        <f t="shared" si="348"/>
        <v>0</v>
      </c>
      <c r="W2058" s="7">
        <f t="shared" si="349"/>
        <v>0</v>
      </c>
      <c r="X2058" s="18">
        <f t="shared" si="350"/>
        <v>0</v>
      </c>
      <c r="Y2058" s="2"/>
      <c r="Z2058" s="2"/>
      <c r="AA2058" s="2"/>
      <c r="AB2058" s="2"/>
      <c r="AC2058" s="2"/>
      <c r="AD2058" s="2"/>
      <c r="AE2058" s="2"/>
      <c r="AF2058" s="2"/>
      <c r="AG2058" s="2"/>
      <c r="AH2058" s="2"/>
      <c r="AI2058" s="2"/>
      <c r="AJ2058" s="2"/>
      <c r="AK2058" s="2"/>
      <c r="AL2058" s="2"/>
      <c r="AM2058" s="2"/>
      <c r="AN2058" s="2"/>
      <c r="AO2058" s="2"/>
      <c r="AP2058" s="2"/>
      <c r="AQ2058" s="2"/>
      <c r="AR2058" s="2"/>
      <c r="AS2058" s="2"/>
      <c r="AT2058" s="2"/>
      <c r="AU2058" s="2"/>
      <c r="AV2058" s="2"/>
      <c r="AW2058" s="2"/>
      <c r="AX2058" s="2"/>
      <c r="AY2058" s="2"/>
      <c r="AZ2058" s="2"/>
      <c r="BA2058" s="2"/>
      <c r="BB2058" s="2"/>
      <c r="BC2058" s="2"/>
      <c r="BD2058" s="2"/>
      <c r="BE2058" s="2"/>
      <c r="BF2058" s="2"/>
      <c r="BG2058" s="2"/>
      <c r="BH2058" s="2"/>
      <c r="BI2058" s="2"/>
      <c r="BJ2058" s="2"/>
      <c r="BK2058" s="2"/>
      <c r="BL2058" s="2"/>
      <c r="BM2058" s="2"/>
      <c r="BN2058" s="2"/>
      <c r="BO2058" s="2"/>
      <c r="BP2058" s="2"/>
      <c r="BQ2058" s="2"/>
      <c r="BR2058" s="2"/>
      <c r="BS2058" s="2"/>
      <c r="BT2058" s="2"/>
      <c r="BU2058" s="2"/>
      <c r="BV2058" s="2"/>
      <c r="BW2058" s="2"/>
      <c r="BX2058" s="2"/>
      <c r="BY2058" s="2"/>
      <c r="BZ2058" s="2"/>
      <c r="CA2058" s="2"/>
      <c r="CB2058" s="2"/>
      <c r="CC2058" s="2"/>
      <c r="CD2058" s="2"/>
      <c r="CE2058" s="2"/>
      <c r="CF2058" s="2"/>
      <c r="CG2058" s="2"/>
      <c r="CH2058" s="2"/>
      <c r="CI2058" s="2"/>
      <c r="CJ2058" s="2"/>
      <c r="CK2058" s="2"/>
      <c r="CL2058" s="2"/>
      <c r="CM2058" s="2"/>
      <c r="CN2058" s="2"/>
      <c r="CO2058" s="2"/>
      <c r="CP2058" s="2"/>
      <c r="CQ2058" s="2"/>
      <c r="CR2058" s="2"/>
      <c r="CS2058" s="2"/>
      <c r="CT2058" s="2"/>
      <c r="CU2058" s="2"/>
      <c r="CV2058" s="2"/>
      <c r="CW2058" s="2"/>
      <c r="CX2058" s="2"/>
      <c r="CY2058" s="2"/>
      <c r="CZ2058" s="2"/>
      <c r="DA2058" s="2"/>
      <c r="DB2058" s="2"/>
      <c r="DC2058" s="2"/>
      <c r="DD2058" s="2"/>
      <c r="DE2058" s="2"/>
      <c r="DF2058" s="2"/>
      <c r="DG2058" s="2"/>
      <c r="DH2058" s="2"/>
      <c r="DI2058" s="2"/>
      <c r="DJ2058" s="2"/>
      <c r="DK2058" s="2"/>
      <c r="DL2058" s="2"/>
      <c r="DM2058" s="2"/>
      <c r="DN2058" s="2"/>
      <c r="DO2058" s="2"/>
      <c r="DP2058" s="2"/>
      <c r="DQ2058" s="2"/>
      <c r="DR2058" s="2"/>
      <c r="DS2058" s="2"/>
      <c r="DT2058" s="2"/>
      <c r="DU2058" s="2"/>
      <c r="DV2058" s="2"/>
      <c r="DW2058" s="2"/>
      <c r="DX2058" s="2"/>
      <c r="DY2058" s="2"/>
      <c r="DZ2058" s="2"/>
      <c r="EA2058" s="2"/>
      <c r="EB2058" s="2"/>
      <c r="EC2058" s="2"/>
      <c r="ED2058" s="2"/>
      <c r="EE2058" s="2"/>
      <c r="EF2058" s="2"/>
      <c r="EG2058" s="2"/>
      <c r="EH2058" s="2"/>
      <c r="EI2058" s="2"/>
      <c r="EJ2058" s="2"/>
      <c r="EK2058" s="2"/>
      <c r="EL2058" s="2"/>
      <c r="EM2058" s="2"/>
      <c r="EN2058" s="2"/>
      <c r="EO2058" s="2"/>
      <c r="EP2058" s="2"/>
      <c r="EQ2058" s="2"/>
      <c r="ER2058" s="2"/>
      <c r="ES2058" s="2"/>
      <c r="ET2058" s="2"/>
      <c r="EU2058" s="2"/>
      <c r="EV2058" s="2"/>
      <c r="EW2058" s="2"/>
      <c r="EX2058" s="2"/>
      <c r="EY2058" s="2"/>
      <c r="EZ2058" s="2"/>
      <c r="FA2058" s="2"/>
      <c r="FB2058" s="2"/>
      <c r="FC2058" s="2"/>
    </row>
    <row r="2059" spans="1:159" s="4" customFormat="1">
      <c r="A2059" s="50" t="s">
        <v>2222</v>
      </c>
      <c r="B2059" s="59" t="s">
        <v>2790</v>
      </c>
      <c r="C2059" s="60">
        <v>5490</v>
      </c>
      <c r="D2059" s="59" t="s">
        <v>2491</v>
      </c>
      <c r="E2059" s="78" t="str">
        <f>IFERROR(VLOOKUP($C2059,'2025-26 School Level AAFTE'!$C$2:$L$2349,9,FALSE), "No")</f>
        <v>No</v>
      </c>
      <c r="F2059" s="67">
        <f>IFERROR(VLOOKUP($C2059,'2025-26 School Level AAFTE'!$C$2:$J$2349,8,FALSE), 0)</f>
        <v>570.45000000000005</v>
      </c>
      <c r="G2059" s="69">
        <f>IFERROR(IF(E2059= "yes",VLOOKUP(C2059,Summary!$B:$I,6,0),0),0)</f>
        <v>0</v>
      </c>
      <c r="H2059" s="68">
        <f t="shared" si="341"/>
        <v>0</v>
      </c>
      <c r="I2059" s="110">
        <f>VLOOKUP($A2059,'2026-27 Salary &amp; Benefits'!$A:$I,3,FALSE)</f>
        <v>1.18</v>
      </c>
      <c r="J2059" s="110">
        <f>VLOOKUP($A2059,'2026-27 Salary &amp; Benefits'!$A:$I,4,FALSE)</f>
        <v>1.22</v>
      </c>
      <c r="K2059" s="101">
        <f t="shared" si="342"/>
        <v>0</v>
      </c>
      <c r="L2059" s="100">
        <f t="shared" si="343"/>
        <v>0</v>
      </c>
      <c r="M2059" s="102">
        <f>'2026-27 Salary &amp; Benefits'!$E$6</f>
        <v>78209</v>
      </c>
      <c r="N2059" s="102">
        <f>'2026-27 Salary &amp; Benefits'!$F$6</f>
        <v>82248</v>
      </c>
      <c r="O2059" s="7">
        <f t="shared" si="344"/>
        <v>0</v>
      </c>
      <c r="P2059" s="7">
        <f t="shared" si="345"/>
        <v>0</v>
      </c>
      <c r="Q2059" s="7">
        <f>'2026-27 Salary &amp; Benefits'!G$6</f>
        <v>16817.759999999998</v>
      </c>
      <c r="R2059" s="103">
        <f>'2026-27 Salary &amp; Benefits'!H$6</f>
        <v>0.16020000000000001</v>
      </c>
      <c r="S2059" s="103">
        <f>'2026-27 Salary &amp; Benefits'!I$6</f>
        <v>0.15390000000000001</v>
      </c>
      <c r="T2059" s="7">
        <f t="shared" si="346"/>
        <v>0</v>
      </c>
      <c r="U2059" s="7">
        <f t="shared" si="347"/>
        <v>0</v>
      </c>
      <c r="V2059" s="7">
        <f t="shared" si="348"/>
        <v>0</v>
      </c>
      <c r="W2059" s="7">
        <f t="shared" si="349"/>
        <v>0</v>
      </c>
      <c r="X2059" s="18">
        <f t="shared" si="350"/>
        <v>0</v>
      </c>
      <c r="Y2059" s="2"/>
      <c r="Z2059" s="2"/>
      <c r="AA2059" s="2"/>
      <c r="AB2059" s="2"/>
      <c r="AC2059" s="2"/>
      <c r="AD2059" s="2"/>
      <c r="AE2059" s="2"/>
      <c r="AF2059" s="2"/>
      <c r="AG2059" s="2"/>
      <c r="AH2059" s="2"/>
      <c r="AI2059" s="2"/>
      <c r="AJ2059" s="2"/>
      <c r="AK2059" s="2"/>
      <c r="AL2059" s="2"/>
      <c r="AM2059" s="2"/>
      <c r="AN2059" s="2"/>
      <c r="AO2059" s="2"/>
      <c r="AP2059" s="2"/>
      <c r="AQ2059" s="2"/>
      <c r="AR2059" s="2"/>
      <c r="AS2059" s="2"/>
      <c r="AT2059" s="2"/>
      <c r="AU2059" s="2"/>
      <c r="AV2059" s="2"/>
      <c r="AW2059" s="2"/>
      <c r="AX2059" s="2"/>
      <c r="AY2059" s="2"/>
      <c r="AZ2059" s="2"/>
      <c r="BA2059" s="2"/>
      <c r="BB2059" s="2"/>
      <c r="BC2059" s="2"/>
      <c r="BD2059" s="2"/>
      <c r="BE2059" s="2"/>
      <c r="BF2059" s="2"/>
      <c r="BG2059" s="2"/>
      <c r="BH2059" s="2"/>
      <c r="BI2059" s="2"/>
      <c r="BJ2059" s="2"/>
      <c r="BK2059" s="2"/>
      <c r="BL2059" s="2"/>
      <c r="BM2059" s="2"/>
      <c r="BN2059" s="2"/>
      <c r="BO2059" s="2"/>
      <c r="BP2059" s="2"/>
      <c r="BQ2059" s="2"/>
      <c r="BR2059" s="2"/>
      <c r="BS2059" s="2"/>
      <c r="BT2059" s="2"/>
      <c r="BU2059" s="2"/>
      <c r="BV2059" s="2"/>
      <c r="BW2059" s="2"/>
      <c r="BX2059" s="2"/>
      <c r="BY2059" s="2"/>
      <c r="BZ2059" s="2"/>
      <c r="CA2059" s="2"/>
      <c r="CB2059" s="2"/>
      <c r="CC2059" s="2"/>
      <c r="CD2059" s="2"/>
      <c r="CE2059" s="2"/>
      <c r="CF2059" s="2"/>
      <c r="CG2059" s="2"/>
      <c r="CH2059" s="2"/>
      <c r="CI2059" s="2"/>
      <c r="CJ2059" s="2"/>
      <c r="CK2059" s="2"/>
      <c r="CL2059" s="2"/>
      <c r="CM2059" s="2"/>
      <c r="CN2059" s="2"/>
      <c r="CO2059" s="2"/>
      <c r="CP2059" s="2"/>
      <c r="CQ2059" s="2"/>
      <c r="CR2059" s="2"/>
      <c r="CS2059" s="2"/>
      <c r="CT2059" s="2"/>
      <c r="CU2059" s="2"/>
      <c r="CV2059" s="2"/>
      <c r="CW2059" s="2"/>
      <c r="CX2059" s="2"/>
      <c r="CY2059" s="2"/>
      <c r="CZ2059" s="2"/>
      <c r="DA2059" s="2"/>
      <c r="DB2059" s="2"/>
      <c r="DC2059" s="2"/>
      <c r="DD2059" s="2"/>
      <c r="DE2059" s="2"/>
      <c r="DF2059" s="2"/>
      <c r="DG2059" s="2"/>
      <c r="DH2059" s="2"/>
      <c r="DI2059" s="2"/>
      <c r="DJ2059" s="2"/>
      <c r="DK2059" s="2"/>
      <c r="DL2059" s="2"/>
      <c r="DM2059" s="2"/>
      <c r="DN2059" s="2"/>
      <c r="DO2059" s="2"/>
      <c r="DP2059" s="2"/>
      <c r="DQ2059" s="2"/>
      <c r="DR2059" s="2"/>
      <c r="DS2059" s="2"/>
      <c r="DT2059" s="2"/>
      <c r="DU2059" s="2"/>
      <c r="DV2059" s="2"/>
      <c r="DW2059" s="2"/>
      <c r="DX2059" s="2"/>
      <c r="DY2059" s="2"/>
      <c r="DZ2059" s="2"/>
      <c r="EA2059" s="2"/>
      <c r="EB2059" s="2"/>
      <c r="EC2059" s="2"/>
      <c r="ED2059" s="2"/>
      <c r="EE2059" s="2"/>
      <c r="EF2059" s="2"/>
      <c r="EG2059" s="2"/>
      <c r="EH2059" s="2"/>
      <c r="EI2059" s="2"/>
      <c r="EJ2059" s="2"/>
      <c r="EK2059" s="2"/>
      <c r="EL2059" s="2"/>
      <c r="EM2059" s="2"/>
      <c r="EN2059" s="2"/>
      <c r="EO2059" s="2"/>
      <c r="EP2059" s="2"/>
      <c r="EQ2059" s="2"/>
      <c r="ER2059" s="2"/>
      <c r="ES2059" s="2"/>
      <c r="ET2059" s="2"/>
      <c r="EU2059" s="2"/>
      <c r="EV2059" s="2"/>
      <c r="EW2059" s="2"/>
      <c r="EX2059" s="2"/>
      <c r="EY2059" s="2"/>
      <c r="EZ2059" s="2"/>
      <c r="FA2059" s="2"/>
      <c r="FB2059" s="2"/>
      <c r="FC2059" s="2"/>
    </row>
    <row r="2060" spans="1:159" s="4" customFormat="1">
      <c r="A2060" s="50" t="s">
        <v>2222</v>
      </c>
      <c r="B2060" s="59" t="s">
        <v>2790</v>
      </c>
      <c r="C2060" s="60">
        <v>5563</v>
      </c>
      <c r="D2060" s="59" t="s">
        <v>2873</v>
      </c>
      <c r="E2060" s="78" t="str">
        <f>IFERROR(VLOOKUP($C2060,'2025-26 School Level AAFTE'!$C$2:$L$2349,9,FALSE), "No")</f>
        <v>No</v>
      </c>
      <c r="F2060" s="67">
        <f>IFERROR(VLOOKUP($C2060,'2025-26 School Level AAFTE'!$C$2:$J$2349,8,FALSE), 0)</f>
        <v>53.72</v>
      </c>
      <c r="G2060" s="69">
        <f>IFERROR(IF(E2060= "yes",VLOOKUP(C2060,Summary!$B:$I,6,0),0),0)</f>
        <v>0</v>
      </c>
      <c r="H2060" s="68">
        <f t="shared" si="341"/>
        <v>0</v>
      </c>
      <c r="I2060" s="110">
        <f>VLOOKUP($A2060,'2026-27 Salary &amp; Benefits'!$A:$I,3,FALSE)</f>
        <v>1.18</v>
      </c>
      <c r="J2060" s="110">
        <f>VLOOKUP($A2060,'2026-27 Salary &amp; Benefits'!$A:$I,4,FALSE)</f>
        <v>1.22</v>
      </c>
      <c r="K2060" s="101">
        <f t="shared" si="342"/>
        <v>0</v>
      </c>
      <c r="L2060" s="100">
        <f t="shared" si="343"/>
        <v>0</v>
      </c>
      <c r="M2060" s="102">
        <f>'2026-27 Salary &amp; Benefits'!$E$6</f>
        <v>78209</v>
      </c>
      <c r="N2060" s="102">
        <f>'2026-27 Salary &amp; Benefits'!$F$6</f>
        <v>82248</v>
      </c>
      <c r="O2060" s="7">
        <f t="shared" si="344"/>
        <v>0</v>
      </c>
      <c r="P2060" s="7">
        <f t="shared" si="345"/>
        <v>0</v>
      </c>
      <c r="Q2060" s="7">
        <f>'2026-27 Salary &amp; Benefits'!G$6</f>
        <v>16817.759999999998</v>
      </c>
      <c r="R2060" s="103">
        <f>'2026-27 Salary &amp; Benefits'!H$6</f>
        <v>0.16020000000000001</v>
      </c>
      <c r="S2060" s="103">
        <f>'2026-27 Salary &amp; Benefits'!I$6</f>
        <v>0.15390000000000001</v>
      </c>
      <c r="T2060" s="7">
        <f t="shared" si="346"/>
        <v>0</v>
      </c>
      <c r="U2060" s="7">
        <f t="shared" si="347"/>
        <v>0</v>
      </c>
      <c r="V2060" s="7">
        <f t="shared" si="348"/>
        <v>0</v>
      </c>
      <c r="W2060" s="7">
        <f t="shared" si="349"/>
        <v>0</v>
      </c>
      <c r="X2060" s="18">
        <f t="shared" si="350"/>
        <v>0</v>
      </c>
      <c r="Y2060" s="2"/>
      <c r="Z2060" s="2"/>
      <c r="AA2060" s="2"/>
      <c r="AB2060" s="2"/>
      <c r="AC2060" s="2"/>
      <c r="AD2060" s="2"/>
      <c r="AE2060" s="2"/>
      <c r="AF2060" s="2"/>
      <c r="AG2060" s="2"/>
      <c r="AH2060" s="2"/>
      <c r="AI2060" s="2"/>
      <c r="AJ2060" s="2"/>
      <c r="AK2060" s="2"/>
      <c r="AL2060" s="2"/>
      <c r="AM2060" s="2"/>
      <c r="AN2060" s="2"/>
      <c r="AO2060" s="2"/>
      <c r="AP2060" s="2"/>
      <c r="AQ2060" s="2"/>
      <c r="AR2060" s="2"/>
      <c r="AS2060" s="2"/>
      <c r="AT2060" s="2"/>
      <c r="AU2060" s="2"/>
      <c r="AV2060" s="2"/>
      <c r="AW2060" s="2"/>
      <c r="AX2060" s="2"/>
      <c r="AY2060" s="2"/>
      <c r="AZ2060" s="2"/>
      <c r="BA2060" s="2"/>
      <c r="BB2060" s="2"/>
      <c r="BC2060" s="2"/>
      <c r="BD2060" s="2"/>
      <c r="BE2060" s="2"/>
      <c r="BF2060" s="2"/>
      <c r="BG2060" s="2"/>
      <c r="BH2060" s="2"/>
      <c r="BI2060" s="2"/>
      <c r="BJ2060" s="2"/>
      <c r="BK2060" s="2"/>
      <c r="BL2060" s="2"/>
      <c r="BM2060" s="2"/>
      <c r="BN2060" s="2"/>
      <c r="BO2060" s="2"/>
      <c r="BP2060" s="2"/>
      <c r="BQ2060" s="2"/>
      <c r="BR2060" s="2"/>
      <c r="BS2060" s="2"/>
      <c r="BT2060" s="2"/>
      <c r="BU2060" s="2"/>
      <c r="BV2060" s="2"/>
      <c r="BW2060" s="2"/>
      <c r="BX2060" s="2"/>
      <c r="BY2060" s="2"/>
      <c r="BZ2060" s="2"/>
      <c r="CA2060" s="2"/>
      <c r="CB2060" s="2"/>
      <c r="CC2060" s="2"/>
      <c r="CD2060" s="2"/>
      <c r="CE2060" s="2"/>
      <c r="CF2060" s="2"/>
      <c r="CG2060" s="2"/>
      <c r="CH2060" s="2"/>
      <c r="CI2060" s="2"/>
      <c r="CJ2060" s="2"/>
      <c r="CK2060" s="2"/>
      <c r="CL2060" s="2"/>
      <c r="CM2060" s="2"/>
      <c r="CN2060" s="2"/>
      <c r="CO2060" s="2"/>
      <c r="CP2060" s="2"/>
      <c r="CQ2060" s="2"/>
      <c r="CR2060" s="2"/>
      <c r="CS2060" s="2"/>
      <c r="CT2060" s="2"/>
      <c r="CU2060" s="2"/>
      <c r="CV2060" s="2"/>
      <c r="CW2060" s="2"/>
      <c r="CX2060" s="2"/>
      <c r="CY2060" s="2"/>
      <c r="CZ2060" s="2"/>
      <c r="DA2060" s="2"/>
      <c r="DB2060" s="2"/>
      <c r="DC2060" s="2"/>
      <c r="DD2060" s="2"/>
      <c r="DE2060" s="2"/>
      <c r="DF2060" s="2"/>
      <c r="DG2060" s="2"/>
      <c r="DH2060" s="2"/>
      <c r="DI2060" s="2"/>
      <c r="DJ2060" s="2"/>
      <c r="DK2060" s="2"/>
      <c r="DL2060" s="2"/>
      <c r="DM2060" s="2"/>
      <c r="DN2060" s="2"/>
      <c r="DO2060" s="2"/>
      <c r="DP2060" s="2"/>
      <c r="DQ2060" s="2"/>
      <c r="DR2060" s="2"/>
      <c r="DS2060" s="2"/>
      <c r="DT2060" s="2"/>
      <c r="DU2060" s="2"/>
      <c r="DV2060" s="2"/>
      <c r="DW2060" s="2"/>
      <c r="DX2060" s="2"/>
      <c r="DY2060" s="2"/>
      <c r="DZ2060" s="2"/>
      <c r="EA2060" s="2"/>
      <c r="EB2060" s="2"/>
      <c r="EC2060" s="2"/>
      <c r="ED2060" s="2"/>
      <c r="EE2060" s="2"/>
      <c r="EF2060" s="2"/>
      <c r="EG2060" s="2"/>
      <c r="EH2060" s="2"/>
      <c r="EI2060" s="2"/>
      <c r="EJ2060" s="2"/>
      <c r="EK2060" s="2"/>
      <c r="EL2060" s="2"/>
      <c r="EM2060" s="2"/>
      <c r="EN2060" s="2"/>
      <c r="EO2060" s="2"/>
      <c r="EP2060" s="2"/>
      <c r="EQ2060" s="2"/>
      <c r="ER2060" s="2"/>
      <c r="ES2060" s="2"/>
      <c r="ET2060" s="2"/>
      <c r="EU2060" s="2"/>
      <c r="EV2060" s="2"/>
      <c r="EW2060" s="2"/>
      <c r="EX2060" s="2"/>
      <c r="EY2060" s="2"/>
      <c r="EZ2060" s="2"/>
      <c r="FA2060" s="2"/>
      <c r="FB2060" s="2"/>
      <c r="FC2060" s="2"/>
    </row>
    <row r="2061" spans="1:159" s="4" customFormat="1">
      <c r="A2061" s="50" t="s">
        <v>2222</v>
      </c>
      <c r="B2061" s="59" t="s">
        <v>2790</v>
      </c>
      <c r="C2061" s="60">
        <v>2849</v>
      </c>
      <c r="D2061" s="59" t="s">
        <v>796</v>
      </c>
      <c r="E2061" s="78" t="str">
        <f>IFERROR(VLOOKUP($C2061,'2025-26 School Level AAFTE'!$C$2:$L$2349,9,FALSE), "No")</f>
        <v>No</v>
      </c>
      <c r="F2061" s="67">
        <f>IFERROR(VLOOKUP($C2061,'2025-26 School Level AAFTE'!$C$2:$J$2349,8,FALSE), 0)</f>
        <v>3515.31</v>
      </c>
      <c r="G2061" s="69">
        <f>IFERROR(IF(E2061= "yes",VLOOKUP(C2061,Summary!$B:$I,6,0),0),0)</f>
        <v>0</v>
      </c>
      <c r="H2061" s="68">
        <f t="shared" si="341"/>
        <v>0</v>
      </c>
      <c r="I2061" s="110">
        <f>VLOOKUP($A2061,'2026-27 Salary &amp; Benefits'!$A:$I,3,FALSE)</f>
        <v>1.18</v>
      </c>
      <c r="J2061" s="110">
        <f>VLOOKUP($A2061,'2026-27 Salary &amp; Benefits'!$A:$I,4,FALSE)</f>
        <v>1.22</v>
      </c>
      <c r="K2061" s="101">
        <f t="shared" si="342"/>
        <v>0</v>
      </c>
      <c r="L2061" s="100">
        <f t="shared" si="343"/>
        <v>0</v>
      </c>
      <c r="M2061" s="102">
        <f>'2026-27 Salary &amp; Benefits'!$E$6</f>
        <v>78209</v>
      </c>
      <c r="N2061" s="102">
        <f>'2026-27 Salary &amp; Benefits'!$F$6</f>
        <v>82248</v>
      </c>
      <c r="O2061" s="7">
        <f t="shared" si="344"/>
        <v>0</v>
      </c>
      <c r="P2061" s="7">
        <f t="shared" si="345"/>
        <v>0</v>
      </c>
      <c r="Q2061" s="7">
        <f>'2026-27 Salary &amp; Benefits'!G$6</f>
        <v>16817.759999999998</v>
      </c>
      <c r="R2061" s="103">
        <f>'2026-27 Salary &amp; Benefits'!H$6</f>
        <v>0.16020000000000001</v>
      </c>
      <c r="S2061" s="103">
        <f>'2026-27 Salary &amp; Benefits'!I$6</f>
        <v>0.15390000000000001</v>
      </c>
      <c r="T2061" s="7">
        <f t="shared" si="346"/>
        <v>0</v>
      </c>
      <c r="U2061" s="7">
        <f t="shared" si="347"/>
        <v>0</v>
      </c>
      <c r="V2061" s="7">
        <f t="shared" si="348"/>
        <v>0</v>
      </c>
      <c r="W2061" s="7">
        <f t="shared" si="349"/>
        <v>0</v>
      </c>
      <c r="X2061" s="18">
        <f t="shared" si="350"/>
        <v>0</v>
      </c>
      <c r="Y2061" s="2"/>
      <c r="Z2061" s="2"/>
      <c r="AA2061" s="2"/>
      <c r="AB2061" s="2"/>
      <c r="AC2061" s="2"/>
      <c r="AD2061" s="2"/>
      <c r="AE2061" s="2"/>
      <c r="AF2061" s="2"/>
      <c r="AG2061" s="2"/>
      <c r="AH2061" s="2"/>
      <c r="AI2061" s="2"/>
      <c r="AJ2061" s="2"/>
      <c r="AK2061" s="2"/>
      <c r="AL2061" s="2"/>
      <c r="AM2061" s="2"/>
      <c r="AN2061" s="2"/>
      <c r="AO2061" s="2"/>
      <c r="AP2061" s="2"/>
      <c r="AQ2061" s="2"/>
      <c r="AR2061" s="2"/>
      <c r="AS2061" s="2"/>
      <c r="AT2061" s="2"/>
      <c r="AU2061" s="2"/>
      <c r="AV2061" s="2"/>
      <c r="AW2061" s="2"/>
      <c r="AX2061" s="2"/>
      <c r="AY2061" s="2"/>
      <c r="AZ2061" s="2"/>
      <c r="BA2061" s="2"/>
      <c r="BB2061" s="2"/>
      <c r="BC2061" s="2"/>
      <c r="BD2061" s="2"/>
      <c r="BE2061" s="2"/>
      <c r="BF2061" s="2"/>
      <c r="BG2061" s="2"/>
      <c r="BH2061" s="2"/>
      <c r="BI2061" s="2"/>
      <c r="BJ2061" s="2"/>
      <c r="BK2061" s="2"/>
      <c r="BL2061" s="2"/>
      <c r="BM2061" s="2"/>
      <c r="BN2061" s="2"/>
      <c r="BO2061" s="2"/>
      <c r="BP2061" s="2"/>
      <c r="BQ2061" s="2"/>
      <c r="BR2061" s="2"/>
      <c r="BS2061" s="2"/>
      <c r="BT2061" s="2"/>
      <c r="BU2061" s="2"/>
      <c r="BV2061" s="2"/>
      <c r="BW2061" s="2"/>
      <c r="BX2061" s="2"/>
      <c r="BY2061" s="2"/>
      <c r="BZ2061" s="2"/>
      <c r="CA2061" s="2"/>
      <c r="CB2061" s="2"/>
      <c r="CC2061" s="2"/>
      <c r="CD2061" s="2"/>
      <c r="CE2061" s="2"/>
      <c r="CF2061" s="2"/>
      <c r="CG2061" s="2"/>
      <c r="CH2061" s="2"/>
      <c r="CI2061" s="2"/>
      <c r="CJ2061" s="2"/>
      <c r="CK2061" s="2"/>
      <c r="CL2061" s="2"/>
      <c r="CM2061" s="2"/>
      <c r="CN2061" s="2"/>
      <c r="CO2061" s="2"/>
      <c r="CP2061" s="2"/>
      <c r="CQ2061" s="2"/>
      <c r="CR2061" s="2"/>
      <c r="CS2061" s="2"/>
      <c r="CT2061" s="2"/>
      <c r="CU2061" s="2"/>
      <c r="CV2061" s="2"/>
      <c r="CW2061" s="2"/>
      <c r="CX2061" s="2"/>
      <c r="CY2061" s="2"/>
      <c r="CZ2061" s="2"/>
      <c r="DA2061" s="2"/>
      <c r="DB2061" s="2"/>
      <c r="DC2061" s="2"/>
      <c r="DD2061" s="2"/>
      <c r="DE2061" s="2"/>
      <c r="DF2061" s="2"/>
      <c r="DG2061" s="2"/>
      <c r="DH2061" s="2"/>
      <c r="DI2061" s="2"/>
      <c r="DJ2061" s="2"/>
      <c r="DK2061" s="2"/>
      <c r="DL2061" s="2"/>
      <c r="DM2061" s="2"/>
      <c r="DN2061" s="2"/>
      <c r="DO2061" s="2"/>
      <c r="DP2061" s="2"/>
      <c r="DQ2061" s="2"/>
      <c r="DR2061" s="2"/>
      <c r="DS2061" s="2"/>
      <c r="DT2061" s="2"/>
      <c r="DU2061" s="2"/>
      <c r="DV2061" s="2"/>
      <c r="DW2061" s="2"/>
      <c r="DX2061" s="2"/>
      <c r="DY2061" s="2"/>
      <c r="DZ2061" s="2"/>
      <c r="EA2061" s="2"/>
      <c r="EB2061" s="2"/>
      <c r="EC2061" s="2"/>
      <c r="ED2061" s="2"/>
      <c r="EE2061" s="2"/>
      <c r="EF2061" s="2"/>
      <c r="EG2061" s="2"/>
      <c r="EH2061" s="2"/>
      <c r="EI2061" s="2"/>
      <c r="EJ2061" s="2"/>
      <c r="EK2061" s="2"/>
      <c r="EL2061" s="2"/>
      <c r="EM2061" s="2"/>
      <c r="EN2061" s="2"/>
      <c r="EO2061" s="2"/>
      <c r="EP2061" s="2"/>
      <c r="EQ2061" s="2"/>
      <c r="ER2061" s="2"/>
      <c r="ES2061" s="2"/>
      <c r="ET2061" s="2"/>
      <c r="EU2061" s="2"/>
      <c r="EV2061" s="2"/>
      <c r="EW2061" s="2"/>
      <c r="EX2061" s="2"/>
      <c r="EY2061" s="2"/>
      <c r="EZ2061" s="2"/>
      <c r="FA2061" s="2"/>
      <c r="FB2061" s="2"/>
      <c r="FC2061" s="2"/>
    </row>
    <row r="2062" spans="1:159" s="4" customFormat="1">
      <c r="A2062" s="50" t="s">
        <v>2397</v>
      </c>
      <c r="B2062" s="59" t="s">
        <v>2791</v>
      </c>
      <c r="C2062" s="60">
        <v>2052</v>
      </c>
      <c r="D2062" s="59" t="s">
        <v>2005</v>
      </c>
      <c r="E2062" s="78" t="str">
        <f>IFERROR(VLOOKUP($C2062,'2025-26 School Level AAFTE'!$C$2:$L$2349,9,FALSE), "No")</f>
        <v>Yes</v>
      </c>
      <c r="F2062" s="67">
        <f>IFERROR(VLOOKUP($C2062,'2025-26 School Level AAFTE'!$C$2:$J$2349,8,FALSE), 0)</f>
        <v>90.42</v>
      </c>
      <c r="G2062" s="69">
        <f>IFERROR(IF(E2062= "yes",VLOOKUP(C2062,Summary!$B:$I,6,0),0),0)</f>
        <v>0</v>
      </c>
      <c r="H2062" s="68">
        <f t="shared" si="341"/>
        <v>90.42</v>
      </c>
      <c r="I2062" s="110">
        <f>VLOOKUP($A2062,'2026-27 Salary &amp; Benefits'!$A:$I,3,FALSE)</f>
        <v>1</v>
      </c>
      <c r="J2062" s="110">
        <f>VLOOKUP($A2062,'2026-27 Salary &amp; Benefits'!$A:$I,4,FALSE)</f>
        <v>1</v>
      </c>
      <c r="K2062" s="101">
        <f t="shared" si="342"/>
        <v>90.42</v>
      </c>
      <c r="L2062" s="100">
        <f t="shared" si="343"/>
        <v>0.26500000000000001</v>
      </c>
      <c r="M2062" s="102">
        <f>'2026-27 Salary &amp; Benefits'!$E$6</f>
        <v>78209</v>
      </c>
      <c r="N2062" s="102">
        <f>'2026-27 Salary &amp; Benefits'!$F$6</f>
        <v>82248</v>
      </c>
      <c r="O2062" s="7">
        <f t="shared" si="344"/>
        <v>20725.39</v>
      </c>
      <c r="P2062" s="7">
        <f t="shared" si="345"/>
        <v>1070.3300000000017</v>
      </c>
      <c r="Q2062" s="7">
        <f>'2026-27 Salary &amp; Benefits'!G$6</f>
        <v>16817.759999999998</v>
      </c>
      <c r="R2062" s="103">
        <f>'2026-27 Salary &amp; Benefits'!H$6</f>
        <v>0.16020000000000001</v>
      </c>
      <c r="S2062" s="103">
        <f>'2026-27 Salary &amp; Benefits'!I$6</f>
        <v>0.15390000000000001</v>
      </c>
      <c r="T2062" s="7">
        <f t="shared" si="346"/>
        <v>7941.64</v>
      </c>
      <c r="U2062" s="7">
        <f t="shared" si="347"/>
        <v>363.26</v>
      </c>
      <c r="V2062" s="7">
        <f t="shared" si="348"/>
        <v>55.91</v>
      </c>
      <c r="W2062" s="7">
        <f t="shared" si="349"/>
        <v>419.16999999999996</v>
      </c>
      <c r="X2062" s="18">
        <f t="shared" si="350"/>
        <v>30156.53</v>
      </c>
      <c r="Y2062" s="2"/>
      <c r="Z2062" s="2"/>
      <c r="AA2062" s="2"/>
      <c r="AB2062" s="2"/>
      <c r="AC2062" s="2"/>
      <c r="AD2062" s="2"/>
      <c r="AE2062" s="2"/>
      <c r="AF2062" s="2"/>
      <c r="AG2062" s="2"/>
      <c r="AH2062" s="2"/>
      <c r="AI2062" s="2"/>
      <c r="AJ2062" s="2"/>
      <c r="AK2062" s="2"/>
      <c r="AL2062" s="2"/>
      <c r="AM2062" s="2"/>
      <c r="AN2062" s="2"/>
      <c r="AO2062" s="2"/>
      <c r="AP2062" s="2"/>
      <c r="AQ2062" s="2"/>
      <c r="AR2062" s="2"/>
      <c r="AS2062" s="2"/>
      <c r="AT2062" s="2"/>
      <c r="AU2062" s="2"/>
      <c r="AV2062" s="2"/>
      <c r="AW2062" s="2"/>
      <c r="AX2062" s="2"/>
      <c r="AY2062" s="2"/>
      <c r="AZ2062" s="2"/>
      <c r="BA2062" s="2"/>
      <c r="BB2062" s="2"/>
      <c r="BC2062" s="2"/>
      <c r="BD2062" s="2"/>
      <c r="BE2062" s="2"/>
      <c r="BF2062" s="2"/>
      <c r="BG2062" s="2"/>
      <c r="BH2062" s="2"/>
      <c r="BI2062" s="2"/>
      <c r="BJ2062" s="2"/>
      <c r="BK2062" s="2"/>
      <c r="BL2062" s="2"/>
      <c r="BM2062" s="2"/>
      <c r="BN2062" s="2"/>
      <c r="BO2062" s="2"/>
      <c r="BP2062" s="2"/>
      <c r="BQ2062" s="2"/>
      <c r="BR2062" s="2"/>
      <c r="BS2062" s="2"/>
      <c r="BT2062" s="2"/>
      <c r="BU2062" s="2"/>
      <c r="BV2062" s="2"/>
      <c r="BW2062" s="2"/>
      <c r="BX2062" s="2"/>
      <c r="BY2062" s="2"/>
      <c r="BZ2062" s="2"/>
      <c r="CA2062" s="2"/>
      <c r="CB2062" s="2"/>
      <c r="CC2062" s="2"/>
      <c r="CD2062" s="2"/>
      <c r="CE2062" s="2"/>
      <c r="CF2062" s="2"/>
      <c r="CG2062" s="2"/>
      <c r="CH2062" s="2"/>
      <c r="CI2062" s="2"/>
      <c r="CJ2062" s="2"/>
      <c r="CK2062" s="2"/>
      <c r="CL2062" s="2"/>
      <c r="CM2062" s="2"/>
      <c r="CN2062" s="2"/>
      <c r="CO2062" s="2"/>
      <c r="CP2062" s="2"/>
      <c r="CQ2062" s="2"/>
      <c r="CR2062" s="2"/>
      <c r="CS2062" s="2"/>
      <c r="CT2062" s="2"/>
      <c r="CU2062" s="2"/>
      <c r="CV2062" s="2"/>
      <c r="CW2062" s="2"/>
      <c r="CX2062" s="2"/>
      <c r="CY2062" s="2"/>
      <c r="CZ2062" s="2"/>
      <c r="DA2062" s="2"/>
      <c r="DB2062" s="2"/>
      <c r="DC2062" s="2"/>
      <c r="DD2062" s="2"/>
      <c r="DE2062" s="2"/>
      <c r="DF2062" s="2"/>
      <c r="DG2062" s="2"/>
      <c r="DH2062" s="2"/>
      <c r="DI2062" s="2"/>
      <c r="DJ2062" s="2"/>
      <c r="DK2062" s="2"/>
      <c r="DL2062" s="2"/>
      <c r="DM2062" s="2"/>
      <c r="DN2062" s="2"/>
      <c r="DO2062" s="2"/>
      <c r="DP2062" s="2"/>
      <c r="DQ2062" s="2"/>
      <c r="DR2062" s="2"/>
      <c r="DS2062" s="2"/>
      <c r="DT2062" s="2"/>
      <c r="DU2062" s="2"/>
      <c r="DV2062" s="2"/>
      <c r="DW2062" s="2"/>
      <c r="DX2062" s="2"/>
      <c r="DY2062" s="2"/>
      <c r="DZ2062" s="2"/>
      <c r="EA2062" s="2"/>
      <c r="EB2062" s="2"/>
      <c r="EC2062" s="2"/>
      <c r="ED2062" s="2"/>
      <c r="EE2062" s="2"/>
      <c r="EF2062" s="2"/>
      <c r="EG2062" s="2"/>
      <c r="EH2062" s="2"/>
      <c r="EI2062" s="2"/>
      <c r="EJ2062" s="2"/>
      <c r="EK2062" s="2"/>
      <c r="EL2062" s="2"/>
      <c r="EM2062" s="2"/>
      <c r="EN2062" s="2"/>
      <c r="EO2062" s="2"/>
      <c r="EP2062" s="2"/>
      <c r="EQ2062" s="2"/>
      <c r="ER2062" s="2"/>
      <c r="ES2062" s="2"/>
      <c r="ET2062" s="2"/>
      <c r="EU2062" s="2"/>
      <c r="EV2062" s="2"/>
      <c r="EW2062" s="2"/>
      <c r="EX2062" s="2"/>
      <c r="EY2062" s="2"/>
      <c r="EZ2062" s="2"/>
      <c r="FA2062" s="2"/>
      <c r="FB2062" s="2"/>
      <c r="FC2062" s="2"/>
    </row>
    <row r="2063" spans="1:159" s="4" customFormat="1">
      <c r="A2063" s="50" t="s">
        <v>2397</v>
      </c>
      <c r="B2063" s="59" t="s">
        <v>2791</v>
      </c>
      <c r="C2063" s="60">
        <v>3418</v>
      </c>
      <c r="D2063" s="59" t="s">
        <v>2006</v>
      </c>
      <c r="E2063" s="78" t="str">
        <f>IFERROR(VLOOKUP($C2063,'2025-26 School Level AAFTE'!$C$2:$L$2349,9,FALSE), "No")</f>
        <v>Yes</v>
      </c>
      <c r="F2063" s="67">
        <f>IFERROR(VLOOKUP($C2063,'2025-26 School Level AAFTE'!$C$2:$J$2349,8,FALSE), 0)</f>
        <v>102.17</v>
      </c>
      <c r="G2063" s="69">
        <f>IFERROR(IF(E2063= "yes",VLOOKUP(C2063,Summary!$B:$I,6,0),0),0)</f>
        <v>0</v>
      </c>
      <c r="H2063" s="68">
        <f t="shared" si="341"/>
        <v>102.17</v>
      </c>
      <c r="I2063" s="110">
        <f>VLOOKUP($A2063,'2026-27 Salary &amp; Benefits'!$A:$I,3,FALSE)</f>
        <v>1</v>
      </c>
      <c r="J2063" s="110">
        <f>VLOOKUP($A2063,'2026-27 Salary &amp; Benefits'!$A:$I,4,FALSE)</f>
        <v>1</v>
      </c>
      <c r="K2063" s="101">
        <f t="shared" si="342"/>
        <v>102.17</v>
      </c>
      <c r="L2063" s="100">
        <f t="shared" si="343"/>
        <v>0.3</v>
      </c>
      <c r="M2063" s="102">
        <f>'2026-27 Salary &amp; Benefits'!$E$6</f>
        <v>78209</v>
      </c>
      <c r="N2063" s="102">
        <f>'2026-27 Salary &amp; Benefits'!$F$6</f>
        <v>82248</v>
      </c>
      <c r="O2063" s="7">
        <f t="shared" si="344"/>
        <v>23462.7</v>
      </c>
      <c r="P2063" s="7">
        <f t="shared" si="345"/>
        <v>1211.7000000000007</v>
      </c>
      <c r="Q2063" s="7">
        <f>'2026-27 Salary &amp; Benefits'!G$6</f>
        <v>16817.759999999998</v>
      </c>
      <c r="R2063" s="103">
        <f>'2026-27 Salary &amp; Benefits'!H$6</f>
        <v>0.16020000000000001</v>
      </c>
      <c r="S2063" s="103">
        <f>'2026-27 Salary &amp; Benefits'!I$6</f>
        <v>0.15390000000000001</v>
      </c>
      <c r="T2063" s="7">
        <f t="shared" si="346"/>
        <v>8990.5300000000007</v>
      </c>
      <c r="U2063" s="7">
        <f t="shared" si="347"/>
        <v>411.24</v>
      </c>
      <c r="V2063" s="7">
        <f t="shared" si="348"/>
        <v>63.29</v>
      </c>
      <c r="W2063" s="7">
        <f t="shared" si="349"/>
        <v>474.53000000000003</v>
      </c>
      <c r="X2063" s="18">
        <f t="shared" si="350"/>
        <v>34139.460000000006</v>
      </c>
      <c r="Y2063" s="2"/>
      <c r="Z2063" s="2"/>
      <c r="AA2063" s="2"/>
      <c r="AB2063" s="2"/>
      <c r="AC2063" s="2"/>
      <c r="AD2063" s="2"/>
      <c r="AE2063" s="2"/>
      <c r="AF2063" s="2"/>
      <c r="AG2063" s="2"/>
      <c r="AH2063" s="2"/>
      <c r="AI2063" s="2"/>
      <c r="AJ2063" s="2"/>
      <c r="AK2063" s="2"/>
      <c r="AL2063" s="2"/>
      <c r="AM2063" s="2"/>
      <c r="AN2063" s="2"/>
      <c r="AO2063" s="2"/>
      <c r="AP2063" s="2"/>
      <c r="AQ2063" s="2"/>
      <c r="AR2063" s="2"/>
      <c r="AS2063" s="2"/>
      <c r="AT2063" s="2"/>
      <c r="AU2063" s="2"/>
      <c r="AV2063" s="2"/>
      <c r="AW2063" s="2"/>
      <c r="AX2063" s="2"/>
      <c r="AY2063" s="2"/>
      <c r="AZ2063" s="2"/>
      <c r="BA2063" s="2"/>
      <c r="BB2063" s="2"/>
      <c r="BC2063" s="2"/>
      <c r="BD2063" s="2"/>
      <c r="BE2063" s="2"/>
      <c r="BF2063" s="2"/>
      <c r="BG2063" s="2"/>
      <c r="BH2063" s="2"/>
      <c r="BI2063" s="2"/>
      <c r="BJ2063" s="2"/>
      <c r="BK2063" s="2"/>
      <c r="BL2063" s="2"/>
      <c r="BM2063" s="2"/>
      <c r="BN2063" s="2"/>
      <c r="BO2063" s="2"/>
      <c r="BP2063" s="2"/>
      <c r="BQ2063" s="2"/>
      <c r="BR2063" s="2"/>
      <c r="BS2063" s="2"/>
      <c r="BT2063" s="2"/>
      <c r="BU2063" s="2"/>
      <c r="BV2063" s="2"/>
      <c r="BW2063" s="2"/>
      <c r="BX2063" s="2"/>
      <c r="BY2063" s="2"/>
      <c r="BZ2063" s="2"/>
      <c r="CA2063" s="2"/>
      <c r="CB2063" s="2"/>
      <c r="CC2063" s="2"/>
      <c r="CD2063" s="2"/>
      <c r="CE2063" s="2"/>
      <c r="CF2063" s="2"/>
      <c r="CG2063" s="2"/>
      <c r="CH2063" s="2"/>
      <c r="CI2063" s="2"/>
      <c r="CJ2063" s="2"/>
      <c r="CK2063" s="2"/>
      <c r="CL2063" s="2"/>
      <c r="CM2063" s="2"/>
      <c r="CN2063" s="2"/>
      <c r="CO2063" s="2"/>
      <c r="CP2063" s="2"/>
      <c r="CQ2063" s="2"/>
      <c r="CR2063" s="2"/>
      <c r="CS2063" s="2"/>
      <c r="CT2063" s="2"/>
      <c r="CU2063" s="2"/>
      <c r="CV2063" s="2"/>
      <c r="CW2063" s="2"/>
      <c r="CX2063" s="2"/>
      <c r="CY2063" s="2"/>
      <c r="CZ2063" s="2"/>
      <c r="DA2063" s="2"/>
      <c r="DB2063" s="2"/>
      <c r="DC2063" s="2"/>
      <c r="DD2063" s="2"/>
      <c r="DE2063" s="2"/>
      <c r="DF2063" s="2"/>
      <c r="DG2063" s="2"/>
      <c r="DH2063" s="2"/>
      <c r="DI2063" s="2"/>
      <c r="DJ2063" s="2"/>
      <c r="DK2063" s="2"/>
      <c r="DL2063" s="2"/>
      <c r="DM2063" s="2"/>
      <c r="DN2063" s="2"/>
      <c r="DO2063" s="2"/>
      <c r="DP2063" s="2"/>
      <c r="DQ2063" s="2"/>
      <c r="DR2063" s="2"/>
      <c r="DS2063" s="2"/>
      <c r="DT2063" s="2"/>
      <c r="DU2063" s="2"/>
      <c r="DV2063" s="2"/>
      <c r="DW2063" s="2"/>
      <c r="DX2063" s="2"/>
      <c r="DY2063" s="2"/>
      <c r="DZ2063" s="2"/>
      <c r="EA2063" s="2"/>
      <c r="EB2063" s="2"/>
      <c r="EC2063" s="2"/>
      <c r="ED2063" s="2"/>
      <c r="EE2063" s="2"/>
      <c r="EF2063" s="2"/>
      <c r="EG2063" s="2"/>
      <c r="EH2063" s="2"/>
      <c r="EI2063" s="2"/>
      <c r="EJ2063" s="2"/>
      <c r="EK2063" s="2"/>
      <c r="EL2063" s="2"/>
      <c r="EM2063" s="2"/>
      <c r="EN2063" s="2"/>
      <c r="EO2063" s="2"/>
      <c r="EP2063" s="2"/>
      <c r="EQ2063" s="2"/>
      <c r="ER2063" s="2"/>
      <c r="ES2063" s="2"/>
      <c r="ET2063" s="2"/>
      <c r="EU2063" s="2"/>
      <c r="EV2063" s="2"/>
      <c r="EW2063" s="2"/>
      <c r="EX2063" s="2"/>
      <c r="EY2063" s="2"/>
      <c r="EZ2063" s="2"/>
      <c r="FA2063" s="2"/>
      <c r="FB2063" s="2"/>
      <c r="FC2063" s="2"/>
    </row>
    <row r="2064" spans="1:159" s="4" customFormat="1">
      <c r="A2064" s="50" t="s">
        <v>2378</v>
      </c>
      <c r="B2064" s="59" t="s">
        <v>2792</v>
      </c>
      <c r="C2064" s="60">
        <v>2457</v>
      </c>
      <c r="D2064" s="59" t="s">
        <v>698</v>
      </c>
      <c r="E2064" s="78" t="str">
        <f>IFERROR(VLOOKUP($C2064,'2025-26 School Level AAFTE'!$C$2:$L$2349,9,FALSE), "No")</f>
        <v>Yes</v>
      </c>
      <c r="F2064" s="67">
        <f>IFERROR(VLOOKUP($C2064,'2025-26 School Level AAFTE'!$C$2:$J$2349,8,FALSE), 0)</f>
        <v>279.5</v>
      </c>
      <c r="G2064" s="69">
        <f>IFERROR(IF(E2064= "yes",VLOOKUP(C2064,Summary!$B:$I,6,0),0),0)</f>
        <v>0</v>
      </c>
      <c r="H2064" s="68">
        <f t="shared" si="341"/>
        <v>279.5</v>
      </c>
      <c r="I2064" s="110">
        <f>VLOOKUP($A2064,'2026-27 Salary &amp; Benefits'!$A:$I,3,FALSE)</f>
        <v>1</v>
      </c>
      <c r="J2064" s="110">
        <f>VLOOKUP($A2064,'2026-27 Salary &amp; Benefits'!$A:$I,4,FALSE)</f>
        <v>1</v>
      </c>
      <c r="K2064" s="101">
        <f t="shared" si="342"/>
        <v>279.5</v>
      </c>
      <c r="L2064" s="100">
        <f t="shared" si="343"/>
        <v>0.82</v>
      </c>
      <c r="M2064" s="102">
        <f>'2026-27 Salary &amp; Benefits'!$E$6</f>
        <v>78209</v>
      </c>
      <c r="N2064" s="102">
        <f>'2026-27 Salary &amp; Benefits'!$F$6</f>
        <v>82248</v>
      </c>
      <c r="O2064" s="7">
        <f t="shared" si="344"/>
        <v>64131.38</v>
      </c>
      <c r="P2064" s="7">
        <f t="shared" si="345"/>
        <v>3311.9800000000032</v>
      </c>
      <c r="Q2064" s="7">
        <f>'2026-27 Salary &amp; Benefits'!G$6</f>
        <v>16817.759999999998</v>
      </c>
      <c r="R2064" s="103">
        <f>'2026-27 Salary &amp; Benefits'!H$6</f>
        <v>0.16020000000000001</v>
      </c>
      <c r="S2064" s="103">
        <f>'2026-27 Salary &amp; Benefits'!I$6</f>
        <v>0.15390000000000001</v>
      </c>
      <c r="T2064" s="7">
        <f t="shared" si="346"/>
        <v>24574.12</v>
      </c>
      <c r="U2064" s="7">
        <f t="shared" si="347"/>
        <v>1124.06</v>
      </c>
      <c r="V2064" s="7">
        <f t="shared" si="348"/>
        <v>172.99</v>
      </c>
      <c r="W2064" s="7">
        <f t="shared" si="349"/>
        <v>1297.05</v>
      </c>
      <c r="X2064" s="18">
        <f t="shared" si="350"/>
        <v>93314.530000000013</v>
      </c>
      <c r="Y2064" s="2"/>
      <c r="Z2064" s="2"/>
      <c r="AA2064" s="2"/>
      <c r="AB2064" s="2"/>
      <c r="AC2064" s="2"/>
      <c r="AD2064" s="2"/>
      <c r="AE2064" s="2"/>
      <c r="AF2064" s="2"/>
      <c r="AG2064" s="2"/>
      <c r="AH2064" s="2"/>
      <c r="AI2064" s="2"/>
      <c r="AJ2064" s="2"/>
      <c r="AK2064" s="2"/>
      <c r="AL2064" s="2"/>
      <c r="AM2064" s="2"/>
      <c r="AN2064" s="2"/>
      <c r="AO2064" s="2"/>
      <c r="AP2064" s="2"/>
      <c r="AQ2064" s="2"/>
      <c r="AR2064" s="2"/>
      <c r="AS2064" s="2"/>
      <c r="AT2064" s="2"/>
      <c r="AU2064" s="2"/>
      <c r="AV2064" s="2"/>
      <c r="AW2064" s="2"/>
      <c r="AX2064" s="2"/>
      <c r="AY2064" s="2"/>
      <c r="AZ2064" s="2"/>
      <c r="BA2064" s="2"/>
      <c r="BB2064" s="2"/>
      <c r="BC2064" s="2"/>
      <c r="BD2064" s="2"/>
      <c r="BE2064" s="2"/>
      <c r="BF2064" s="2"/>
      <c r="BG2064" s="2"/>
      <c r="BH2064" s="2"/>
      <c r="BI2064" s="2"/>
      <c r="BJ2064" s="2"/>
      <c r="BK2064" s="2"/>
      <c r="BL2064" s="2"/>
      <c r="BM2064" s="2"/>
      <c r="BN2064" s="2"/>
      <c r="BO2064" s="2"/>
      <c r="BP2064" s="2"/>
      <c r="BQ2064" s="2"/>
      <c r="BR2064" s="2"/>
      <c r="BS2064" s="2"/>
      <c r="BT2064" s="2"/>
      <c r="BU2064" s="2"/>
      <c r="BV2064" s="2"/>
      <c r="BW2064" s="2"/>
      <c r="BX2064" s="2"/>
      <c r="BY2064" s="2"/>
      <c r="BZ2064" s="2"/>
      <c r="CA2064" s="2"/>
      <c r="CB2064" s="2"/>
      <c r="CC2064" s="2"/>
      <c r="CD2064" s="2"/>
      <c r="CE2064" s="2"/>
      <c r="CF2064" s="2"/>
      <c r="CG2064" s="2"/>
      <c r="CH2064" s="2"/>
      <c r="CI2064" s="2"/>
      <c r="CJ2064" s="2"/>
      <c r="CK2064" s="2"/>
      <c r="CL2064" s="2"/>
      <c r="CM2064" s="2"/>
      <c r="CN2064" s="2"/>
      <c r="CO2064" s="2"/>
      <c r="CP2064" s="2"/>
      <c r="CQ2064" s="2"/>
      <c r="CR2064" s="2"/>
      <c r="CS2064" s="2"/>
      <c r="CT2064" s="2"/>
      <c r="CU2064" s="2"/>
      <c r="CV2064" s="2"/>
      <c r="CW2064" s="2"/>
      <c r="CX2064" s="2"/>
      <c r="CY2064" s="2"/>
      <c r="CZ2064" s="2"/>
      <c r="DA2064" s="2"/>
      <c r="DB2064" s="2"/>
      <c r="DC2064" s="2"/>
      <c r="DD2064" s="2"/>
      <c r="DE2064" s="2"/>
      <c r="DF2064" s="2"/>
      <c r="DG2064" s="2"/>
      <c r="DH2064" s="2"/>
      <c r="DI2064" s="2"/>
      <c r="DJ2064" s="2"/>
      <c r="DK2064" s="2"/>
      <c r="DL2064" s="2"/>
      <c r="DM2064" s="2"/>
      <c r="DN2064" s="2"/>
      <c r="DO2064" s="2"/>
      <c r="DP2064" s="2"/>
      <c r="DQ2064" s="2"/>
      <c r="DR2064" s="2"/>
      <c r="DS2064" s="2"/>
      <c r="DT2064" s="2"/>
      <c r="DU2064" s="2"/>
      <c r="DV2064" s="2"/>
      <c r="DW2064" s="2"/>
      <c r="DX2064" s="2"/>
      <c r="DY2064" s="2"/>
      <c r="DZ2064" s="2"/>
      <c r="EA2064" s="2"/>
      <c r="EB2064" s="2"/>
      <c r="EC2064" s="2"/>
      <c r="ED2064" s="2"/>
      <c r="EE2064" s="2"/>
      <c r="EF2064" s="2"/>
      <c r="EG2064" s="2"/>
      <c r="EH2064" s="2"/>
      <c r="EI2064" s="2"/>
      <c r="EJ2064" s="2"/>
      <c r="EK2064" s="2"/>
      <c r="EL2064" s="2"/>
      <c r="EM2064" s="2"/>
      <c r="EN2064" s="2"/>
      <c r="EO2064" s="2"/>
      <c r="EP2064" s="2"/>
      <c r="EQ2064" s="2"/>
      <c r="ER2064" s="2"/>
      <c r="ES2064" s="2"/>
      <c r="ET2064" s="2"/>
      <c r="EU2064" s="2"/>
      <c r="EV2064" s="2"/>
      <c r="EW2064" s="2"/>
      <c r="EX2064" s="2"/>
      <c r="EY2064" s="2"/>
      <c r="EZ2064" s="2"/>
      <c r="FA2064" s="2"/>
      <c r="FB2064" s="2"/>
      <c r="FC2064" s="2"/>
    </row>
    <row r="2065" spans="1:159" s="4" customFormat="1">
      <c r="A2065" s="50" t="s">
        <v>2378</v>
      </c>
      <c r="B2065" s="59" t="s">
        <v>2792</v>
      </c>
      <c r="C2065" s="60">
        <v>4238</v>
      </c>
      <c r="D2065" s="59" t="s">
        <v>1908</v>
      </c>
      <c r="E2065" s="78" t="str">
        <f>IFERROR(VLOOKUP($C2065,'2025-26 School Level AAFTE'!$C$2:$L$2349,9,FALSE), "No")</f>
        <v>Yes</v>
      </c>
      <c r="F2065" s="67">
        <f>IFERROR(VLOOKUP($C2065,'2025-26 School Level AAFTE'!$C$2:$J$2349,8,FALSE), 0)</f>
        <v>276.10000000000002</v>
      </c>
      <c r="G2065" s="69">
        <f>IFERROR(IF(E2065= "yes",VLOOKUP(C2065,Summary!$B:$I,6,0),0),0)</f>
        <v>0</v>
      </c>
      <c r="H2065" s="68">
        <f t="shared" si="341"/>
        <v>276.10000000000002</v>
      </c>
      <c r="I2065" s="110">
        <f>VLOOKUP($A2065,'2026-27 Salary &amp; Benefits'!$A:$I,3,FALSE)</f>
        <v>1</v>
      </c>
      <c r="J2065" s="110">
        <f>VLOOKUP($A2065,'2026-27 Salary &amp; Benefits'!$A:$I,4,FALSE)</f>
        <v>1</v>
      </c>
      <c r="K2065" s="101">
        <f t="shared" si="342"/>
        <v>276.10000000000002</v>
      </c>
      <c r="L2065" s="100">
        <f t="shared" si="343"/>
        <v>0.81</v>
      </c>
      <c r="M2065" s="102">
        <f>'2026-27 Salary &amp; Benefits'!$E$6</f>
        <v>78209</v>
      </c>
      <c r="N2065" s="102">
        <f>'2026-27 Salary &amp; Benefits'!$F$6</f>
        <v>82248</v>
      </c>
      <c r="O2065" s="7">
        <f t="shared" si="344"/>
        <v>63349.29</v>
      </c>
      <c r="P2065" s="7">
        <f t="shared" si="345"/>
        <v>3271.5900000000038</v>
      </c>
      <c r="Q2065" s="7">
        <f>'2026-27 Salary &amp; Benefits'!G$6</f>
        <v>16817.759999999998</v>
      </c>
      <c r="R2065" s="103">
        <f>'2026-27 Salary &amp; Benefits'!H$6</f>
        <v>0.16020000000000001</v>
      </c>
      <c r="S2065" s="103">
        <f>'2026-27 Salary &amp; Benefits'!I$6</f>
        <v>0.15390000000000001</v>
      </c>
      <c r="T2065" s="7">
        <f t="shared" si="346"/>
        <v>24274.44</v>
      </c>
      <c r="U2065" s="7">
        <f t="shared" si="347"/>
        <v>1110.3499999999999</v>
      </c>
      <c r="V2065" s="7">
        <f t="shared" si="348"/>
        <v>170.88</v>
      </c>
      <c r="W2065" s="7">
        <f t="shared" si="349"/>
        <v>1281.23</v>
      </c>
      <c r="X2065" s="18">
        <f t="shared" si="350"/>
        <v>92176.55</v>
      </c>
      <c r="Y2065" s="2"/>
      <c r="Z2065" s="2"/>
      <c r="AA2065" s="2"/>
      <c r="AB2065" s="2"/>
      <c r="AC2065" s="2"/>
      <c r="AD2065" s="2"/>
      <c r="AE2065" s="2"/>
      <c r="AF2065" s="2"/>
      <c r="AG2065" s="2"/>
      <c r="AH2065" s="2"/>
      <c r="AI2065" s="2"/>
      <c r="AJ2065" s="2"/>
      <c r="AK2065" s="2"/>
      <c r="AL2065" s="2"/>
      <c r="AM2065" s="2"/>
      <c r="AN2065" s="2"/>
      <c r="AO2065" s="2"/>
      <c r="AP2065" s="2"/>
      <c r="AQ2065" s="2"/>
      <c r="AR2065" s="2"/>
      <c r="AS2065" s="2"/>
      <c r="AT2065" s="2"/>
      <c r="AU2065" s="2"/>
      <c r="AV2065" s="2"/>
      <c r="AW2065" s="2"/>
      <c r="AX2065" s="2"/>
      <c r="AY2065" s="2"/>
      <c r="AZ2065" s="2"/>
      <c r="BA2065" s="2"/>
      <c r="BB2065" s="2"/>
      <c r="BC2065" s="2"/>
      <c r="BD2065" s="2"/>
      <c r="BE2065" s="2"/>
      <c r="BF2065" s="2"/>
      <c r="BG2065" s="2"/>
      <c r="BH2065" s="2"/>
      <c r="BI2065" s="2"/>
      <c r="BJ2065" s="2"/>
      <c r="BK2065" s="2"/>
      <c r="BL2065" s="2"/>
      <c r="BM2065" s="2"/>
      <c r="BN2065" s="2"/>
      <c r="BO2065" s="2"/>
      <c r="BP2065" s="2"/>
      <c r="BQ2065" s="2"/>
      <c r="BR2065" s="2"/>
      <c r="BS2065" s="2"/>
      <c r="BT2065" s="2"/>
      <c r="BU2065" s="2"/>
      <c r="BV2065" s="2"/>
      <c r="BW2065" s="2"/>
      <c r="BX2065" s="2"/>
      <c r="BY2065" s="2"/>
      <c r="BZ2065" s="2"/>
      <c r="CA2065" s="2"/>
      <c r="CB2065" s="2"/>
      <c r="CC2065" s="2"/>
      <c r="CD2065" s="2"/>
      <c r="CE2065" s="2"/>
      <c r="CF2065" s="2"/>
      <c r="CG2065" s="2"/>
      <c r="CH2065" s="2"/>
      <c r="CI2065" s="2"/>
      <c r="CJ2065" s="2"/>
      <c r="CK2065" s="2"/>
      <c r="CL2065" s="2"/>
      <c r="CM2065" s="2"/>
      <c r="CN2065" s="2"/>
      <c r="CO2065" s="2"/>
      <c r="CP2065" s="2"/>
      <c r="CQ2065" s="2"/>
      <c r="CR2065" s="2"/>
      <c r="CS2065" s="2"/>
      <c r="CT2065" s="2"/>
      <c r="CU2065" s="2"/>
      <c r="CV2065" s="2"/>
      <c r="CW2065" s="2"/>
      <c r="CX2065" s="2"/>
      <c r="CY2065" s="2"/>
      <c r="CZ2065" s="2"/>
      <c r="DA2065" s="2"/>
      <c r="DB2065" s="2"/>
      <c r="DC2065" s="2"/>
      <c r="DD2065" s="2"/>
      <c r="DE2065" s="2"/>
      <c r="DF2065" s="2"/>
      <c r="DG2065" s="2"/>
      <c r="DH2065" s="2"/>
      <c r="DI2065" s="2"/>
      <c r="DJ2065" s="2"/>
      <c r="DK2065" s="2"/>
      <c r="DL2065" s="2"/>
      <c r="DM2065" s="2"/>
      <c r="DN2065" s="2"/>
      <c r="DO2065" s="2"/>
      <c r="DP2065" s="2"/>
      <c r="DQ2065" s="2"/>
      <c r="DR2065" s="2"/>
      <c r="DS2065" s="2"/>
      <c r="DT2065" s="2"/>
      <c r="DU2065" s="2"/>
      <c r="DV2065" s="2"/>
      <c r="DW2065" s="2"/>
      <c r="DX2065" s="2"/>
      <c r="DY2065" s="2"/>
      <c r="DZ2065" s="2"/>
      <c r="EA2065" s="2"/>
      <c r="EB2065" s="2"/>
      <c r="EC2065" s="2"/>
      <c r="ED2065" s="2"/>
      <c r="EE2065" s="2"/>
      <c r="EF2065" s="2"/>
      <c r="EG2065" s="2"/>
      <c r="EH2065" s="2"/>
      <c r="EI2065" s="2"/>
      <c r="EJ2065" s="2"/>
      <c r="EK2065" s="2"/>
      <c r="EL2065" s="2"/>
      <c r="EM2065" s="2"/>
      <c r="EN2065" s="2"/>
      <c r="EO2065" s="2"/>
      <c r="EP2065" s="2"/>
      <c r="EQ2065" s="2"/>
      <c r="ER2065" s="2"/>
      <c r="ES2065" s="2"/>
      <c r="ET2065" s="2"/>
      <c r="EU2065" s="2"/>
      <c r="EV2065" s="2"/>
      <c r="EW2065" s="2"/>
      <c r="EX2065" s="2"/>
      <c r="EY2065" s="2"/>
      <c r="EZ2065" s="2"/>
      <c r="FA2065" s="2"/>
      <c r="FB2065" s="2"/>
      <c r="FC2065" s="2"/>
    </row>
    <row r="2066" spans="1:159" s="4" customFormat="1">
      <c r="A2066" s="50" t="s">
        <v>2378</v>
      </c>
      <c r="B2066" s="59" t="s">
        <v>2792</v>
      </c>
      <c r="C2066" s="60">
        <v>3509</v>
      </c>
      <c r="D2066" s="59" t="s">
        <v>1906</v>
      </c>
      <c r="E2066" s="78" t="str">
        <f>IFERROR(VLOOKUP($C2066,'2025-26 School Level AAFTE'!$C$2:$L$2349,9,FALSE), "No")</f>
        <v>No</v>
      </c>
      <c r="F2066" s="67">
        <f>IFERROR(VLOOKUP($C2066,'2025-26 School Level AAFTE'!$C$2:$J$2349,8,FALSE), 0)</f>
        <v>401.42999999999995</v>
      </c>
      <c r="G2066" s="69">
        <f>IFERROR(IF(E2066= "yes",VLOOKUP(C2066,Summary!$B:$I,6,0),0),0)</f>
        <v>0</v>
      </c>
      <c r="H2066" s="68">
        <f t="shared" si="341"/>
        <v>0</v>
      </c>
      <c r="I2066" s="110">
        <f>VLOOKUP($A2066,'2026-27 Salary &amp; Benefits'!$A:$I,3,FALSE)</f>
        <v>1</v>
      </c>
      <c r="J2066" s="110">
        <f>VLOOKUP($A2066,'2026-27 Salary &amp; Benefits'!$A:$I,4,FALSE)</f>
        <v>1</v>
      </c>
      <c r="K2066" s="101">
        <f t="shared" si="342"/>
        <v>0</v>
      </c>
      <c r="L2066" s="100">
        <f t="shared" si="343"/>
        <v>0</v>
      </c>
      <c r="M2066" s="102">
        <f>'2026-27 Salary &amp; Benefits'!$E$6</f>
        <v>78209</v>
      </c>
      <c r="N2066" s="102">
        <f>'2026-27 Salary &amp; Benefits'!$F$6</f>
        <v>82248</v>
      </c>
      <c r="O2066" s="7">
        <f t="shared" si="344"/>
        <v>0</v>
      </c>
      <c r="P2066" s="7">
        <f t="shared" si="345"/>
        <v>0</v>
      </c>
      <c r="Q2066" s="7">
        <f>'2026-27 Salary &amp; Benefits'!G$6</f>
        <v>16817.759999999998</v>
      </c>
      <c r="R2066" s="103">
        <f>'2026-27 Salary &amp; Benefits'!H$6</f>
        <v>0.16020000000000001</v>
      </c>
      <c r="S2066" s="103">
        <f>'2026-27 Salary &amp; Benefits'!I$6</f>
        <v>0.15390000000000001</v>
      </c>
      <c r="T2066" s="7">
        <f t="shared" si="346"/>
        <v>0</v>
      </c>
      <c r="U2066" s="7">
        <f t="shared" si="347"/>
        <v>0</v>
      </c>
      <c r="V2066" s="7">
        <f t="shared" si="348"/>
        <v>0</v>
      </c>
      <c r="W2066" s="7">
        <f t="shared" si="349"/>
        <v>0</v>
      </c>
      <c r="X2066" s="18">
        <f t="shared" si="350"/>
        <v>0</v>
      </c>
      <c r="Y2066" s="2"/>
      <c r="Z2066" s="2"/>
      <c r="AA2066" s="2"/>
      <c r="AB2066" s="2"/>
      <c r="AC2066" s="2"/>
      <c r="AD2066" s="2"/>
      <c r="AE2066" s="2"/>
      <c r="AF2066" s="2"/>
      <c r="AG2066" s="2"/>
      <c r="AH2066" s="2"/>
      <c r="AI2066" s="2"/>
      <c r="AJ2066" s="2"/>
      <c r="AK2066" s="2"/>
      <c r="AL2066" s="2"/>
      <c r="AM2066" s="2"/>
      <c r="AN2066" s="2"/>
      <c r="AO2066" s="2"/>
      <c r="AP2066" s="2"/>
      <c r="AQ2066" s="2"/>
      <c r="AR2066" s="2"/>
      <c r="AS2066" s="2"/>
      <c r="AT2066" s="2"/>
      <c r="AU2066" s="2"/>
      <c r="AV2066" s="2"/>
      <c r="AW2066" s="2"/>
      <c r="AX2066" s="2"/>
      <c r="AY2066" s="2"/>
      <c r="AZ2066" s="2"/>
      <c r="BA2066" s="2"/>
      <c r="BB2066" s="2"/>
      <c r="BC2066" s="2"/>
      <c r="BD2066" s="2"/>
      <c r="BE2066" s="2"/>
      <c r="BF2066" s="2"/>
      <c r="BG2066" s="2"/>
      <c r="BH2066" s="2"/>
      <c r="BI2066" s="2"/>
      <c r="BJ2066" s="2"/>
      <c r="BK2066" s="2"/>
      <c r="BL2066" s="2"/>
      <c r="BM2066" s="2"/>
      <c r="BN2066" s="2"/>
      <c r="BO2066" s="2"/>
      <c r="BP2066" s="2"/>
      <c r="BQ2066" s="2"/>
      <c r="BR2066" s="2"/>
      <c r="BS2066" s="2"/>
      <c r="BT2066" s="2"/>
      <c r="BU2066" s="2"/>
      <c r="BV2066" s="2"/>
      <c r="BW2066" s="2"/>
      <c r="BX2066" s="2"/>
      <c r="BY2066" s="2"/>
      <c r="BZ2066" s="2"/>
      <c r="CA2066" s="2"/>
      <c r="CB2066" s="2"/>
      <c r="CC2066" s="2"/>
      <c r="CD2066" s="2"/>
      <c r="CE2066" s="2"/>
      <c r="CF2066" s="2"/>
      <c r="CG2066" s="2"/>
      <c r="CH2066" s="2"/>
      <c r="CI2066" s="2"/>
      <c r="CJ2066" s="2"/>
      <c r="CK2066" s="2"/>
      <c r="CL2066" s="2"/>
      <c r="CM2066" s="2"/>
      <c r="CN2066" s="2"/>
      <c r="CO2066" s="2"/>
      <c r="CP2066" s="2"/>
      <c r="CQ2066" s="2"/>
      <c r="CR2066" s="2"/>
      <c r="CS2066" s="2"/>
      <c r="CT2066" s="2"/>
      <c r="CU2066" s="2"/>
      <c r="CV2066" s="2"/>
      <c r="CW2066" s="2"/>
      <c r="CX2066" s="2"/>
      <c r="CY2066" s="2"/>
      <c r="CZ2066" s="2"/>
      <c r="DA2066" s="2"/>
      <c r="DB2066" s="2"/>
      <c r="DC2066" s="2"/>
      <c r="DD2066" s="2"/>
      <c r="DE2066" s="2"/>
      <c r="DF2066" s="2"/>
      <c r="DG2066" s="2"/>
      <c r="DH2066" s="2"/>
      <c r="DI2066" s="2"/>
      <c r="DJ2066" s="2"/>
      <c r="DK2066" s="2"/>
      <c r="DL2066" s="2"/>
      <c r="DM2066" s="2"/>
      <c r="DN2066" s="2"/>
      <c r="DO2066" s="2"/>
      <c r="DP2066" s="2"/>
      <c r="DQ2066" s="2"/>
      <c r="DR2066" s="2"/>
      <c r="DS2066" s="2"/>
      <c r="DT2066" s="2"/>
      <c r="DU2066" s="2"/>
      <c r="DV2066" s="2"/>
      <c r="DW2066" s="2"/>
      <c r="DX2066" s="2"/>
      <c r="DY2066" s="2"/>
      <c r="DZ2066" s="2"/>
      <c r="EA2066" s="2"/>
      <c r="EB2066" s="2"/>
      <c r="EC2066" s="2"/>
      <c r="ED2066" s="2"/>
      <c r="EE2066" s="2"/>
      <c r="EF2066" s="2"/>
      <c r="EG2066" s="2"/>
      <c r="EH2066" s="2"/>
      <c r="EI2066" s="2"/>
      <c r="EJ2066" s="2"/>
      <c r="EK2066" s="2"/>
      <c r="EL2066" s="2"/>
      <c r="EM2066" s="2"/>
      <c r="EN2066" s="2"/>
      <c r="EO2066" s="2"/>
      <c r="EP2066" s="2"/>
      <c r="EQ2066" s="2"/>
      <c r="ER2066" s="2"/>
      <c r="ES2066" s="2"/>
      <c r="ET2066" s="2"/>
      <c r="EU2066" s="2"/>
      <c r="EV2066" s="2"/>
      <c r="EW2066" s="2"/>
      <c r="EX2066" s="2"/>
      <c r="EY2066" s="2"/>
      <c r="EZ2066" s="2"/>
      <c r="FA2066" s="2"/>
      <c r="FB2066" s="2"/>
      <c r="FC2066" s="2"/>
    </row>
    <row r="2067" spans="1:159" s="4" customFormat="1">
      <c r="A2067" s="50" t="s">
        <v>2378</v>
      </c>
      <c r="B2067" s="59" t="s">
        <v>2792</v>
      </c>
      <c r="C2067" s="60">
        <v>3795</v>
      </c>
      <c r="D2067" s="59" t="s">
        <v>1907</v>
      </c>
      <c r="E2067" s="78" t="str">
        <f>IFERROR(VLOOKUP($C2067,'2025-26 School Level AAFTE'!$C$2:$L$2349,9,FALSE), "No")</f>
        <v>Yes</v>
      </c>
      <c r="F2067" s="67">
        <f>IFERROR(VLOOKUP($C2067,'2025-26 School Level AAFTE'!$C$2:$J$2349,8,FALSE), 0)</f>
        <v>280.23</v>
      </c>
      <c r="G2067" s="69">
        <f>IFERROR(IF(E2067= "yes",VLOOKUP(C2067,Summary!$B:$I,6,0),0),0)</f>
        <v>0</v>
      </c>
      <c r="H2067" s="68">
        <f t="shared" si="341"/>
        <v>280.23</v>
      </c>
      <c r="I2067" s="110">
        <f>VLOOKUP($A2067,'2026-27 Salary &amp; Benefits'!$A:$I,3,FALSE)</f>
        <v>1</v>
      </c>
      <c r="J2067" s="110">
        <f>VLOOKUP($A2067,'2026-27 Salary &amp; Benefits'!$A:$I,4,FALSE)</f>
        <v>1</v>
      </c>
      <c r="K2067" s="101">
        <f t="shared" si="342"/>
        <v>280.23</v>
      </c>
      <c r="L2067" s="100">
        <f t="shared" si="343"/>
        <v>0.82199999999999995</v>
      </c>
      <c r="M2067" s="102">
        <f>'2026-27 Salary &amp; Benefits'!$E$6</f>
        <v>78209</v>
      </c>
      <c r="N2067" s="102">
        <f>'2026-27 Salary &amp; Benefits'!$F$6</f>
        <v>82248</v>
      </c>
      <c r="O2067" s="7">
        <f t="shared" si="344"/>
        <v>64287.8</v>
      </c>
      <c r="P2067" s="7">
        <f t="shared" si="345"/>
        <v>3320.0599999999977</v>
      </c>
      <c r="Q2067" s="7">
        <f>'2026-27 Salary &amp; Benefits'!G$6</f>
        <v>16817.759999999998</v>
      </c>
      <c r="R2067" s="103">
        <f>'2026-27 Salary &amp; Benefits'!H$6</f>
        <v>0.16020000000000001</v>
      </c>
      <c r="S2067" s="103">
        <f>'2026-27 Salary &amp; Benefits'!I$6</f>
        <v>0.15390000000000001</v>
      </c>
      <c r="T2067" s="7">
        <f t="shared" si="346"/>
        <v>24634.06</v>
      </c>
      <c r="U2067" s="7">
        <f t="shared" si="347"/>
        <v>1126.8</v>
      </c>
      <c r="V2067" s="7">
        <f t="shared" si="348"/>
        <v>173.41</v>
      </c>
      <c r="W2067" s="7">
        <f t="shared" si="349"/>
        <v>1300.21</v>
      </c>
      <c r="X2067" s="18">
        <f t="shared" si="350"/>
        <v>93542.13</v>
      </c>
      <c r="Y2067" s="2"/>
      <c r="Z2067" s="2"/>
      <c r="AA2067" s="2"/>
      <c r="AB2067" s="2"/>
      <c r="AC2067" s="2"/>
      <c r="AD2067" s="2"/>
      <c r="AE2067" s="2"/>
      <c r="AF2067" s="2"/>
      <c r="AG2067" s="2"/>
      <c r="AH2067" s="2"/>
      <c r="AI2067" s="2"/>
      <c r="AJ2067" s="2"/>
      <c r="AK2067" s="2"/>
      <c r="AL2067" s="2"/>
      <c r="AM2067" s="2"/>
      <c r="AN2067" s="2"/>
      <c r="AO2067" s="2"/>
      <c r="AP2067" s="2"/>
      <c r="AQ2067" s="2"/>
      <c r="AR2067" s="2"/>
      <c r="AS2067" s="2"/>
      <c r="AT2067" s="2"/>
      <c r="AU2067" s="2"/>
      <c r="AV2067" s="2"/>
      <c r="AW2067" s="2"/>
      <c r="AX2067" s="2"/>
      <c r="AY2067" s="2"/>
      <c r="AZ2067" s="2"/>
      <c r="BA2067" s="2"/>
      <c r="BB2067" s="2"/>
      <c r="BC2067" s="2"/>
      <c r="BD2067" s="2"/>
      <c r="BE2067" s="2"/>
      <c r="BF2067" s="2"/>
      <c r="BG2067" s="2"/>
      <c r="BH2067" s="2"/>
      <c r="BI2067" s="2"/>
      <c r="BJ2067" s="2"/>
      <c r="BK2067" s="2"/>
      <c r="BL2067" s="2"/>
      <c r="BM2067" s="2"/>
      <c r="BN2067" s="2"/>
      <c r="BO2067" s="2"/>
      <c r="BP2067" s="2"/>
      <c r="BQ2067" s="2"/>
      <c r="BR2067" s="2"/>
      <c r="BS2067" s="2"/>
      <c r="BT2067" s="2"/>
      <c r="BU2067" s="2"/>
      <c r="BV2067" s="2"/>
      <c r="BW2067" s="2"/>
      <c r="BX2067" s="2"/>
      <c r="BY2067" s="2"/>
      <c r="BZ2067" s="2"/>
      <c r="CA2067" s="2"/>
      <c r="CB2067" s="2"/>
      <c r="CC2067" s="2"/>
      <c r="CD2067" s="2"/>
      <c r="CE2067" s="2"/>
      <c r="CF2067" s="2"/>
      <c r="CG2067" s="2"/>
      <c r="CH2067" s="2"/>
      <c r="CI2067" s="2"/>
      <c r="CJ2067" s="2"/>
      <c r="CK2067" s="2"/>
      <c r="CL2067" s="2"/>
      <c r="CM2067" s="2"/>
      <c r="CN2067" s="2"/>
      <c r="CO2067" s="2"/>
      <c r="CP2067" s="2"/>
      <c r="CQ2067" s="2"/>
      <c r="CR2067" s="2"/>
      <c r="CS2067" s="2"/>
      <c r="CT2067" s="2"/>
      <c r="CU2067" s="2"/>
      <c r="CV2067" s="2"/>
      <c r="CW2067" s="2"/>
      <c r="CX2067" s="2"/>
      <c r="CY2067" s="2"/>
      <c r="CZ2067" s="2"/>
      <c r="DA2067" s="2"/>
      <c r="DB2067" s="2"/>
      <c r="DC2067" s="2"/>
      <c r="DD2067" s="2"/>
      <c r="DE2067" s="2"/>
      <c r="DF2067" s="2"/>
      <c r="DG2067" s="2"/>
      <c r="DH2067" s="2"/>
      <c r="DI2067" s="2"/>
      <c r="DJ2067" s="2"/>
      <c r="DK2067" s="2"/>
      <c r="DL2067" s="2"/>
      <c r="DM2067" s="2"/>
      <c r="DN2067" s="2"/>
      <c r="DO2067" s="2"/>
      <c r="DP2067" s="2"/>
      <c r="DQ2067" s="2"/>
      <c r="DR2067" s="2"/>
      <c r="DS2067" s="2"/>
      <c r="DT2067" s="2"/>
      <c r="DU2067" s="2"/>
      <c r="DV2067" s="2"/>
      <c r="DW2067" s="2"/>
      <c r="DX2067" s="2"/>
      <c r="DY2067" s="2"/>
      <c r="DZ2067" s="2"/>
      <c r="EA2067" s="2"/>
      <c r="EB2067" s="2"/>
      <c r="EC2067" s="2"/>
      <c r="ED2067" s="2"/>
      <c r="EE2067" s="2"/>
      <c r="EF2067" s="2"/>
      <c r="EG2067" s="2"/>
      <c r="EH2067" s="2"/>
      <c r="EI2067" s="2"/>
      <c r="EJ2067" s="2"/>
      <c r="EK2067" s="2"/>
      <c r="EL2067" s="2"/>
      <c r="EM2067" s="2"/>
      <c r="EN2067" s="2"/>
      <c r="EO2067" s="2"/>
      <c r="EP2067" s="2"/>
      <c r="EQ2067" s="2"/>
      <c r="ER2067" s="2"/>
      <c r="ES2067" s="2"/>
      <c r="ET2067" s="2"/>
      <c r="EU2067" s="2"/>
      <c r="EV2067" s="2"/>
      <c r="EW2067" s="2"/>
      <c r="EX2067" s="2"/>
      <c r="EY2067" s="2"/>
      <c r="EZ2067" s="2"/>
      <c r="FA2067" s="2"/>
      <c r="FB2067" s="2"/>
      <c r="FC2067" s="2"/>
    </row>
    <row r="2068" spans="1:159" s="4" customFormat="1">
      <c r="A2068" s="50" t="s">
        <v>2240</v>
      </c>
      <c r="B2068" s="59" t="s">
        <v>2793</v>
      </c>
      <c r="C2068" s="60">
        <v>2514</v>
      </c>
      <c r="D2068" s="59" t="s">
        <v>1045</v>
      </c>
      <c r="E2068" s="78" t="str">
        <f>IFERROR(VLOOKUP($C2068,'2025-26 School Level AAFTE'!$C$2:$L$2349,9,FALSE), "No")</f>
        <v>No</v>
      </c>
      <c r="F2068" s="67">
        <f>IFERROR(VLOOKUP($C2068,'2025-26 School Level AAFTE'!$C$2:$J$2349,8,FALSE), 0)</f>
        <v>264.56</v>
      </c>
      <c r="G2068" s="69">
        <f>IFERROR(IF(E2068= "yes",VLOOKUP(C2068,Summary!$B:$I,6,0),0),0)</f>
        <v>0</v>
      </c>
      <c r="H2068" s="68">
        <f t="shared" si="341"/>
        <v>0</v>
      </c>
      <c r="I2068" s="110">
        <f>VLOOKUP($A2068,'2026-27 Salary &amp; Benefits'!$A:$I,3,FALSE)</f>
        <v>1.06</v>
      </c>
      <c r="J2068" s="110">
        <f>VLOOKUP($A2068,'2026-27 Salary &amp; Benefits'!$A:$I,4,FALSE)</f>
        <v>1.06</v>
      </c>
      <c r="K2068" s="101">
        <f t="shared" si="342"/>
        <v>0</v>
      </c>
      <c r="L2068" s="100">
        <f t="shared" si="343"/>
        <v>0</v>
      </c>
      <c r="M2068" s="102">
        <f>'2026-27 Salary &amp; Benefits'!$E$6</f>
        <v>78209</v>
      </c>
      <c r="N2068" s="102">
        <f>'2026-27 Salary &amp; Benefits'!$F$6</f>
        <v>82248</v>
      </c>
      <c r="O2068" s="7">
        <f t="shared" si="344"/>
        <v>0</v>
      </c>
      <c r="P2068" s="7">
        <f t="shared" si="345"/>
        <v>0</v>
      </c>
      <c r="Q2068" s="7">
        <f>'2026-27 Salary &amp; Benefits'!G$6</f>
        <v>16817.759999999998</v>
      </c>
      <c r="R2068" s="103">
        <f>'2026-27 Salary &amp; Benefits'!H$6</f>
        <v>0.16020000000000001</v>
      </c>
      <c r="S2068" s="103">
        <f>'2026-27 Salary &amp; Benefits'!I$6</f>
        <v>0.15390000000000001</v>
      </c>
      <c r="T2068" s="7">
        <f t="shared" si="346"/>
        <v>0</v>
      </c>
      <c r="U2068" s="7">
        <f t="shared" si="347"/>
        <v>0</v>
      </c>
      <c r="V2068" s="7">
        <f t="shared" si="348"/>
        <v>0</v>
      </c>
      <c r="W2068" s="7">
        <f t="shared" si="349"/>
        <v>0</v>
      </c>
      <c r="X2068" s="18">
        <f t="shared" si="350"/>
        <v>0</v>
      </c>
      <c r="Y2068" s="2"/>
      <c r="Z2068" s="2"/>
      <c r="AA2068" s="2"/>
      <c r="AB2068" s="2"/>
      <c r="AC2068" s="2"/>
      <c r="AD2068" s="2"/>
      <c r="AE2068" s="2"/>
      <c r="AF2068" s="2"/>
      <c r="AG2068" s="2"/>
      <c r="AH2068" s="2"/>
      <c r="AI2068" s="2"/>
      <c r="AJ2068" s="2"/>
      <c r="AK2068" s="2"/>
      <c r="AL2068" s="2"/>
      <c r="AM2068" s="2"/>
      <c r="AN2068" s="2"/>
      <c r="AO2068" s="2"/>
      <c r="AP2068" s="2"/>
      <c r="AQ2068" s="2"/>
      <c r="AR2068" s="2"/>
      <c r="AS2068" s="2"/>
      <c r="AT2068" s="2"/>
      <c r="AU2068" s="2"/>
      <c r="AV2068" s="2"/>
      <c r="AW2068" s="2"/>
      <c r="AX2068" s="2"/>
      <c r="AY2068" s="2"/>
      <c r="AZ2068" s="2"/>
      <c r="BA2068" s="2"/>
      <c r="BB2068" s="2"/>
      <c r="BC2068" s="2"/>
      <c r="BD2068" s="2"/>
      <c r="BE2068" s="2"/>
      <c r="BF2068" s="2"/>
      <c r="BG2068" s="2"/>
      <c r="BH2068" s="2"/>
      <c r="BI2068" s="2"/>
      <c r="BJ2068" s="2"/>
      <c r="BK2068" s="2"/>
      <c r="BL2068" s="2"/>
      <c r="BM2068" s="2"/>
      <c r="BN2068" s="2"/>
      <c r="BO2068" s="2"/>
      <c r="BP2068" s="2"/>
      <c r="BQ2068" s="2"/>
      <c r="BR2068" s="2"/>
      <c r="BS2068" s="2"/>
      <c r="BT2068" s="2"/>
      <c r="BU2068" s="2"/>
      <c r="BV2068" s="2"/>
      <c r="BW2068" s="2"/>
      <c r="BX2068" s="2"/>
      <c r="BY2068" s="2"/>
      <c r="BZ2068" s="2"/>
      <c r="CA2068" s="2"/>
      <c r="CB2068" s="2"/>
      <c r="CC2068" s="2"/>
      <c r="CD2068" s="2"/>
      <c r="CE2068" s="2"/>
      <c r="CF2068" s="2"/>
      <c r="CG2068" s="2"/>
      <c r="CH2068" s="2"/>
      <c r="CI2068" s="2"/>
      <c r="CJ2068" s="2"/>
      <c r="CK2068" s="2"/>
      <c r="CL2068" s="2"/>
      <c r="CM2068" s="2"/>
      <c r="CN2068" s="2"/>
      <c r="CO2068" s="2"/>
      <c r="CP2068" s="2"/>
      <c r="CQ2068" s="2"/>
      <c r="CR2068" s="2"/>
      <c r="CS2068" s="2"/>
      <c r="CT2068" s="2"/>
      <c r="CU2068" s="2"/>
      <c r="CV2068" s="2"/>
      <c r="CW2068" s="2"/>
      <c r="CX2068" s="2"/>
      <c r="CY2068" s="2"/>
      <c r="CZ2068" s="2"/>
      <c r="DA2068" s="2"/>
      <c r="DB2068" s="2"/>
      <c r="DC2068" s="2"/>
      <c r="DD2068" s="2"/>
      <c r="DE2068" s="2"/>
      <c r="DF2068" s="2"/>
      <c r="DG2068" s="2"/>
      <c r="DH2068" s="2"/>
      <c r="DI2068" s="2"/>
      <c r="DJ2068" s="2"/>
      <c r="DK2068" s="2"/>
      <c r="DL2068" s="2"/>
      <c r="DM2068" s="2"/>
      <c r="DN2068" s="2"/>
      <c r="DO2068" s="2"/>
      <c r="DP2068" s="2"/>
      <c r="DQ2068" s="2"/>
      <c r="DR2068" s="2"/>
      <c r="DS2068" s="2"/>
      <c r="DT2068" s="2"/>
      <c r="DU2068" s="2"/>
      <c r="DV2068" s="2"/>
      <c r="DW2068" s="2"/>
      <c r="DX2068" s="2"/>
      <c r="DY2068" s="2"/>
      <c r="DZ2068" s="2"/>
      <c r="EA2068" s="2"/>
      <c r="EB2068" s="2"/>
      <c r="EC2068" s="2"/>
      <c r="ED2068" s="2"/>
      <c r="EE2068" s="2"/>
      <c r="EF2068" s="2"/>
      <c r="EG2068" s="2"/>
      <c r="EH2068" s="2"/>
      <c r="EI2068" s="2"/>
      <c r="EJ2068" s="2"/>
      <c r="EK2068" s="2"/>
      <c r="EL2068" s="2"/>
      <c r="EM2068" s="2"/>
      <c r="EN2068" s="2"/>
      <c r="EO2068" s="2"/>
      <c r="EP2068" s="2"/>
      <c r="EQ2068" s="2"/>
      <c r="ER2068" s="2"/>
      <c r="ES2068" s="2"/>
      <c r="ET2068" s="2"/>
      <c r="EU2068" s="2"/>
      <c r="EV2068" s="2"/>
      <c r="EW2068" s="2"/>
      <c r="EX2068" s="2"/>
      <c r="EY2068" s="2"/>
      <c r="EZ2068" s="2"/>
      <c r="FA2068" s="2"/>
      <c r="FB2068" s="2"/>
      <c r="FC2068" s="2"/>
    </row>
    <row r="2069" spans="1:159" s="4" customFormat="1">
      <c r="A2069" s="50" t="s">
        <v>2261</v>
      </c>
      <c r="B2069" s="59" t="s">
        <v>2794</v>
      </c>
      <c r="C2069" s="60">
        <v>5190</v>
      </c>
      <c r="D2069" s="59" t="s">
        <v>1113</v>
      </c>
      <c r="E2069" s="78" t="str">
        <f>IFERROR(VLOOKUP($C2069,'2025-26 School Level AAFTE'!$C$2:$L$2349,9,FALSE), "No")</f>
        <v>Yes</v>
      </c>
      <c r="F2069" s="67">
        <f>IFERROR(VLOOKUP($C2069,'2025-26 School Level AAFTE'!$C$2:$J$2349,8,FALSE), 0)</f>
        <v>40.28</v>
      </c>
      <c r="G2069" s="69">
        <f>IFERROR(IF(E2069= "yes",VLOOKUP(C2069,Summary!$B:$I,6,0),0),0)</f>
        <v>0</v>
      </c>
      <c r="H2069" s="68">
        <f t="shared" si="341"/>
        <v>40.28</v>
      </c>
      <c r="I2069" s="110">
        <f>VLOOKUP($A2069,'2026-27 Salary &amp; Benefits'!$A:$I,3,FALSE)</f>
        <v>1</v>
      </c>
      <c r="J2069" s="110">
        <f>VLOOKUP($A2069,'2026-27 Salary &amp; Benefits'!$A:$I,4,FALSE)</f>
        <v>1</v>
      </c>
      <c r="K2069" s="101">
        <f t="shared" si="342"/>
        <v>40.28</v>
      </c>
      <c r="L2069" s="100">
        <f t="shared" si="343"/>
        <v>0.11799999999999999</v>
      </c>
      <c r="M2069" s="102">
        <f>'2026-27 Salary &amp; Benefits'!$E$6</f>
        <v>78209</v>
      </c>
      <c r="N2069" s="102">
        <f>'2026-27 Salary &amp; Benefits'!$F$6</f>
        <v>82248</v>
      </c>
      <c r="O2069" s="7">
        <f t="shared" si="344"/>
        <v>9228.66</v>
      </c>
      <c r="P2069" s="7">
        <f t="shared" si="345"/>
        <v>476.60000000000036</v>
      </c>
      <c r="Q2069" s="7">
        <f>'2026-27 Salary &amp; Benefits'!G$6</f>
        <v>16817.759999999998</v>
      </c>
      <c r="R2069" s="103">
        <f>'2026-27 Salary &amp; Benefits'!H$6</f>
        <v>0.16020000000000001</v>
      </c>
      <c r="S2069" s="103">
        <f>'2026-27 Salary &amp; Benefits'!I$6</f>
        <v>0.15390000000000001</v>
      </c>
      <c r="T2069" s="7">
        <f t="shared" si="346"/>
        <v>3536.28</v>
      </c>
      <c r="U2069" s="7">
        <f t="shared" si="347"/>
        <v>161.75</v>
      </c>
      <c r="V2069" s="7">
        <f t="shared" si="348"/>
        <v>24.89</v>
      </c>
      <c r="W2069" s="7">
        <f t="shared" si="349"/>
        <v>186.64</v>
      </c>
      <c r="X2069" s="18">
        <f t="shared" si="350"/>
        <v>13428.18</v>
      </c>
      <c r="Y2069" s="2"/>
      <c r="Z2069" s="2"/>
      <c r="AA2069" s="2"/>
      <c r="AB2069" s="2"/>
      <c r="AC2069" s="2"/>
      <c r="AD2069" s="2"/>
      <c r="AE2069" s="2"/>
      <c r="AF2069" s="2"/>
      <c r="AG2069" s="2"/>
      <c r="AH2069" s="2"/>
      <c r="AI2069" s="2"/>
      <c r="AJ2069" s="2"/>
      <c r="AK2069" s="2"/>
      <c r="AL2069" s="2"/>
      <c r="AM2069" s="2"/>
      <c r="AN2069" s="2"/>
      <c r="AO2069" s="2"/>
      <c r="AP2069" s="2"/>
      <c r="AQ2069" s="2"/>
      <c r="AR2069" s="2"/>
      <c r="AS2069" s="2"/>
      <c r="AT2069" s="2"/>
      <c r="AU2069" s="2"/>
      <c r="AV2069" s="2"/>
      <c r="AW2069" s="2"/>
      <c r="AX2069" s="2"/>
      <c r="AY2069" s="2"/>
      <c r="AZ2069" s="2"/>
      <c r="BA2069" s="2"/>
      <c r="BB2069" s="2"/>
      <c r="BC2069" s="2"/>
      <c r="BD2069" s="2"/>
      <c r="BE2069" s="2"/>
      <c r="BF2069" s="2"/>
      <c r="BG2069" s="2"/>
      <c r="BH2069" s="2"/>
      <c r="BI2069" s="2"/>
      <c r="BJ2069" s="2"/>
      <c r="BK2069" s="2"/>
      <c r="BL2069" s="2"/>
      <c r="BM2069" s="2"/>
      <c r="BN2069" s="2"/>
      <c r="BO2069" s="2"/>
      <c r="BP2069" s="2"/>
      <c r="BQ2069" s="2"/>
      <c r="BR2069" s="2"/>
      <c r="BS2069" s="2"/>
      <c r="BT2069" s="2"/>
      <c r="BU2069" s="2"/>
      <c r="BV2069" s="2"/>
      <c r="BW2069" s="2"/>
      <c r="BX2069" s="2"/>
      <c r="BY2069" s="2"/>
      <c r="BZ2069" s="2"/>
      <c r="CA2069" s="2"/>
      <c r="CB2069" s="2"/>
      <c r="CC2069" s="2"/>
      <c r="CD2069" s="2"/>
      <c r="CE2069" s="2"/>
      <c r="CF2069" s="2"/>
      <c r="CG2069" s="2"/>
      <c r="CH2069" s="2"/>
      <c r="CI2069" s="2"/>
      <c r="CJ2069" s="2"/>
      <c r="CK2069" s="2"/>
      <c r="CL2069" s="2"/>
      <c r="CM2069" s="2"/>
      <c r="CN2069" s="2"/>
      <c r="CO2069" s="2"/>
      <c r="CP2069" s="2"/>
      <c r="CQ2069" s="2"/>
      <c r="CR2069" s="2"/>
      <c r="CS2069" s="2"/>
      <c r="CT2069" s="2"/>
      <c r="CU2069" s="2"/>
      <c r="CV2069" s="2"/>
      <c r="CW2069" s="2"/>
      <c r="CX2069" s="2"/>
      <c r="CY2069" s="2"/>
      <c r="CZ2069" s="2"/>
      <c r="DA2069" s="2"/>
      <c r="DB2069" s="2"/>
      <c r="DC2069" s="2"/>
      <c r="DD2069" s="2"/>
      <c r="DE2069" s="2"/>
      <c r="DF2069" s="2"/>
      <c r="DG2069" s="2"/>
      <c r="DH2069" s="2"/>
      <c r="DI2069" s="2"/>
      <c r="DJ2069" s="2"/>
      <c r="DK2069" s="2"/>
      <c r="DL2069" s="2"/>
      <c r="DM2069" s="2"/>
      <c r="DN2069" s="2"/>
      <c r="DO2069" s="2"/>
      <c r="DP2069" s="2"/>
      <c r="DQ2069" s="2"/>
      <c r="DR2069" s="2"/>
      <c r="DS2069" s="2"/>
      <c r="DT2069" s="2"/>
      <c r="DU2069" s="2"/>
      <c r="DV2069" s="2"/>
      <c r="DW2069" s="2"/>
      <c r="DX2069" s="2"/>
      <c r="DY2069" s="2"/>
      <c r="DZ2069" s="2"/>
      <c r="EA2069" s="2"/>
      <c r="EB2069" s="2"/>
      <c r="EC2069" s="2"/>
      <c r="ED2069" s="2"/>
      <c r="EE2069" s="2"/>
      <c r="EF2069" s="2"/>
      <c r="EG2069" s="2"/>
      <c r="EH2069" s="2"/>
      <c r="EI2069" s="2"/>
      <c r="EJ2069" s="2"/>
      <c r="EK2069" s="2"/>
      <c r="EL2069" s="2"/>
      <c r="EM2069" s="2"/>
      <c r="EN2069" s="2"/>
      <c r="EO2069" s="2"/>
      <c r="EP2069" s="2"/>
      <c r="EQ2069" s="2"/>
      <c r="ER2069" s="2"/>
      <c r="ES2069" s="2"/>
      <c r="ET2069" s="2"/>
      <c r="EU2069" s="2"/>
      <c r="EV2069" s="2"/>
      <c r="EW2069" s="2"/>
      <c r="EX2069" s="2"/>
      <c r="EY2069" s="2"/>
      <c r="EZ2069" s="2"/>
      <c r="FA2069" s="2"/>
      <c r="FB2069" s="2"/>
      <c r="FC2069" s="2"/>
    </row>
    <row r="2070" spans="1:159" s="4" customFormat="1">
      <c r="A2070" s="50" t="s">
        <v>2261</v>
      </c>
      <c r="B2070" s="59" t="s">
        <v>2794</v>
      </c>
      <c r="C2070" s="60">
        <v>2998</v>
      </c>
      <c r="D2070" s="59" t="s">
        <v>1111</v>
      </c>
      <c r="E2070" s="78" t="str">
        <f>IFERROR(VLOOKUP($C2070,'2025-26 School Level AAFTE'!$C$2:$L$2349,9,FALSE), "No")</f>
        <v>No</v>
      </c>
      <c r="F2070" s="67">
        <f>IFERROR(VLOOKUP($C2070,'2025-26 School Level AAFTE'!$C$2:$J$2349,8,FALSE), 0)</f>
        <v>429.9</v>
      </c>
      <c r="G2070" s="69">
        <f>IFERROR(IF(E2070= "yes",VLOOKUP(C2070,Summary!$B:$I,6,0),0),0)</f>
        <v>0</v>
      </c>
      <c r="H2070" s="68">
        <f t="shared" si="341"/>
        <v>0</v>
      </c>
      <c r="I2070" s="110">
        <f>VLOOKUP($A2070,'2026-27 Salary &amp; Benefits'!$A:$I,3,FALSE)</f>
        <v>1</v>
      </c>
      <c r="J2070" s="110">
        <f>VLOOKUP($A2070,'2026-27 Salary &amp; Benefits'!$A:$I,4,FALSE)</f>
        <v>1</v>
      </c>
      <c r="K2070" s="101">
        <f t="shared" si="342"/>
        <v>0</v>
      </c>
      <c r="L2070" s="100">
        <f t="shared" si="343"/>
        <v>0</v>
      </c>
      <c r="M2070" s="102">
        <f>'2026-27 Salary &amp; Benefits'!$E$6</f>
        <v>78209</v>
      </c>
      <c r="N2070" s="102">
        <f>'2026-27 Salary &amp; Benefits'!$F$6</f>
        <v>82248</v>
      </c>
      <c r="O2070" s="7">
        <f t="shared" si="344"/>
        <v>0</v>
      </c>
      <c r="P2070" s="7">
        <f t="shared" si="345"/>
        <v>0</v>
      </c>
      <c r="Q2070" s="7">
        <f>'2026-27 Salary &amp; Benefits'!G$6</f>
        <v>16817.759999999998</v>
      </c>
      <c r="R2070" s="103">
        <f>'2026-27 Salary &amp; Benefits'!H$6</f>
        <v>0.16020000000000001</v>
      </c>
      <c r="S2070" s="103">
        <f>'2026-27 Salary &amp; Benefits'!I$6</f>
        <v>0.15390000000000001</v>
      </c>
      <c r="T2070" s="7">
        <f t="shared" si="346"/>
        <v>0</v>
      </c>
      <c r="U2070" s="7">
        <f t="shared" si="347"/>
        <v>0</v>
      </c>
      <c r="V2070" s="7">
        <f t="shared" si="348"/>
        <v>0</v>
      </c>
      <c r="W2070" s="7">
        <f t="shared" si="349"/>
        <v>0</v>
      </c>
      <c r="X2070" s="18">
        <f t="shared" si="350"/>
        <v>0</v>
      </c>
      <c r="Y2070" s="2"/>
      <c r="Z2070" s="2"/>
      <c r="AA2070" s="2"/>
      <c r="AB2070" s="2"/>
      <c r="AC2070" s="2"/>
      <c r="AD2070" s="2"/>
      <c r="AE2070" s="2"/>
      <c r="AF2070" s="2"/>
      <c r="AG2070" s="2"/>
      <c r="AH2070" s="2"/>
      <c r="AI2070" s="2"/>
      <c r="AJ2070" s="2"/>
      <c r="AK2070" s="2"/>
      <c r="AL2070" s="2"/>
      <c r="AM2070" s="2"/>
      <c r="AN2070" s="2"/>
      <c r="AO2070" s="2"/>
      <c r="AP2070" s="2"/>
      <c r="AQ2070" s="2"/>
      <c r="AR2070" s="2"/>
      <c r="AS2070" s="2"/>
      <c r="AT2070" s="2"/>
      <c r="AU2070" s="2"/>
      <c r="AV2070" s="2"/>
      <c r="AW2070" s="2"/>
      <c r="AX2070" s="2"/>
      <c r="AY2070" s="2"/>
      <c r="AZ2070" s="2"/>
      <c r="BA2070" s="2"/>
      <c r="BB2070" s="2"/>
      <c r="BC2070" s="2"/>
      <c r="BD2070" s="2"/>
      <c r="BE2070" s="2"/>
      <c r="BF2070" s="2"/>
      <c r="BG2070" s="2"/>
      <c r="BH2070" s="2"/>
      <c r="BI2070" s="2"/>
      <c r="BJ2070" s="2"/>
      <c r="BK2070" s="2"/>
      <c r="BL2070" s="2"/>
      <c r="BM2070" s="2"/>
      <c r="BN2070" s="2"/>
      <c r="BO2070" s="2"/>
      <c r="BP2070" s="2"/>
      <c r="BQ2070" s="2"/>
      <c r="BR2070" s="2"/>
      <c r="BS2070" s="2"/>
      <c r="BT2070" s="2"/>
      <c r="BU2070" s="2"/>
      <c r="BV2070" s="2"/>
      <c r="BW2070" s="2"/>
      <c r="BX2070" s="2"/>
      <c r="BY2070" s="2"/>
      <c r="BZ2070" s="2"/>
      <c r="CA2070" s="2"/>
      <c r="CB2070" s="2"/>
      <c r="CC2070" s="2"/>
      <c r="CD2070" s="2"/>
      <c r="CE2070" s="2"/>
      <c r="CF2070" s="2"/>
      <c r="CG2070" s="2"/>
      <c r="CH2070" s="2"/>
      <c r="CI2070" s="2"/>
      <c r="CJ2070" s="2"/>
      <c r="CK2070" s="2"/>
      <c r="CL2070" s="2"/>
      <c r="CM2070" s="2"/>
      <c r="CN2070" s="2"/>
      <c r="CO2070" s="2"/>
      <c r="CP2070" s="2"/>
      <c r="CQ2070" s="2"/>
      <c r="CR2070" s="2"/>
      <c r="CS2070" s="2"/>
      <c r="CT2070" s="2"/>
      <c r="CU2070" s="2"/>
      <c r="CV2070" s="2"/>
      <c r="CW2070" s="2"/>
      <c r="CX2070" s="2"/>
      <c r="CY2070" s="2"/>
      <c r="CZ2070" s="2"/>
      <c r="DA2070" s="2"/>
      <c r="DB2070" s="2"/>
      <c r="DC2070" s="2"/>
      <c r="DD2070" s="2"/>
      <c r="DE2070" s="2"/>
      <c r="DF2070" s="2"/>
      <c r="DG2070" s="2"/>
      <c r="DH2070" s="2"/>
      <c r="DI2070" s="2"/>
      <c r="DJ2070" s="2"/>
      <c r="DK2070" s="2"/>
      <c r="DL2070" s="2"/>
      <c r="DM2070" s="2"/>
      <c r="DN2070" s="2"/>
      <c r="DO2070" s="2"/>
      <c r="DP2070" s="2"/>
      <c r="DQ2070" s="2"/>
      <c r="DR2070" s="2"/>
      <c r="DS2070" s="2"/>
      <c r="DT2070" s="2"/>
      <c r="DU2070" s="2"/>
      <c r="DV2070" s="2"/>
      <c r="DW2070" s="2"/>
      <c r="DX2070" s="2"/>
      <c r="DY2070" s="2"/>
      <c r="DZ2070" s="2"/>
      <c r="EA2070" s="2"/>
      <c r="EB2070" s="2"/>
      <c r="EC2070" s="2"/>
      <c r="ED2070" s="2"/>
      <c r="EE2070" s="2"/>
      <c r="EF2070" s="2"/>
      <c r="EG2070" s="2"/>
      <c r="EH2070" s="2"/>
      <c r="EI2070" s="2"/>
      <c r="EJ2070" s="2"/>
      <c r="EK2070" s="2"/>
      <c r="EL2070" s="2"/>
      <c r="EM2070" s="2"/>
      <c r="EN2070" s="2"/>
      <c r="EO2070" s="2"/>
      <c r="EP2070" s="2"/>
      <c r="EQ2070" s="2"/>
      <c r="ER2070" s="2"/>
      <c r="ES2070" s="2"/>
      <c r="ET2070" s="2"/>
      <c r="EU2070" s="2"/>
      <c r="EV2070" s="2"/>
      <c r="EW2070" s="2"/>
      <c r="EX2070" s="2"/>
      <c r="EY2070" s="2"/>
      <c r="EZ2070" s="2"/>
      <c r="FA2070" s="2"/>
      <c r="FB2070" s="2"/>
      <c r="FC2070" s="2"/>
    </row>
    <row r="2071" spans="1:159" s="4" customFormat="1">
      <c r="A2071" s="50" t="s">
        <v>2261</v>
      </c>
      <c r="B2071" s="59" t="s">
        <v>2794</v>
      </c>
      <c r="C2071" s="60">
        <v>2616</v>
      </c>
      <c r="D2071" s="59" t="s">
        <v>1110</v>
      </c>
      <c r="E2071" s="78" t="str">
        <f>IFERROR(VLOOKUP($C2071,'2025-26 School Level AAFTE'!$C$2:$L$2349,9,FALSE), "No")</f>
        <v>No</v>
      </c>
      <c r="F2071" s="67">
        <f>IFERROR(VLOOKUP($C2071,'2025-26 School Level AAFTE'!$C$2:$J$2349,8,FALSE), 0)</f>
        <v>250.29999999999998</v>
      </c>
      <c r="G2071" s="69">
        <f>IFERROR(IF(E2071= "yes",VLOOKUP(C2071,Summary!$B:$I,6,0),0),0)</f>
        <v>0</v>
      </c>
      <c r="H2071" s="68">
        <f t="shared" si="341"/>
        <v>0</v>
      </c>
      <c r="I2071" s="110">
        <f>VLOOKUP($A2071,'2026-27 Salary &amp; Benefits'!$A:$I,3,FALSE)</f>
        <v>1</v>
      </c>
      <c r="J2071" s="110">
        <f>VLOOKUP($A2071,'2026-27 Salary &amp; Benefits'!$A:$I,4,FALSE)</f>
        <v>1</v>
      </c>
      <c r="K2071" s="101">
        <f t="shared" si="342"/>
        <v>0</v>
      </c>
      <c r="L2071" s="100">
        <f t="shared" si="343"/>
        <v>0</v>
      </c>
      <c r="M2071" s="102">
        <f>'2026-27 Salary &amp; Benefits'!$E$6</f>
        <v>78209</v>
      </c>
      <c r="N2071" s="102">
        <f>'2026-27 Salary &amp; Benefits'!$F$6</f>
        <v>82248</v>
      </c>
      <c r="O2071" s="7">
        <f t="shared" si="344"/>
        <v>0</v>
      </c>
      <c r="P2071" s="7">
        <f t="shared" si="345"/>
        <v>0</v>
      </c>
      <c r="Q2071" s="7">
        <f>'2026-27 Salary &amp; Benefits'!G$6</f>
        <v>16817.759999999998</v>
      </c>
      <c r="R2071" s="103">
        <f>'2026-27 Salary &amp; Benefits'!H$6</f>
        <v>0.16020000000000001</v>
      </c>
      <c r="S2071" s="103">
        <f>'2026-27 Salary &amp; Benefits'!I$6</f>
        <v>0.15390000000000001</v>
      </c>
      <c r="T2071" s="7">
        <f t="shared" si="346"/>
        <v>0</v>
      </c>
      <c r="U2071" s="7">
        <f t="shared" si="347"/>
        <v>0</v>
      </c>
      <c r="V2071" s="7">
        <f t="shared" si="348"/>
        <v>0</v>
      </c>
      <c r="W2071" s="7">
        <f t="shared" si="349"/>
        <v>0</v>
      </c>
      <c r="X2071" s="18">
        <f t="shared" si="350"/>
        <v>0</v>
      </c>
      <c r="Y2071" s="2"/>
      <c r="Z2071" s="2"/>
      <c r="AA2071" s="2"/>
      <c r="AB2071" s="2"/>
      <c r="AC2071" s="2"/>
      <c r="AD2071" s="2"/>
      <c r="AE2071" s="2"/>
      <c r="AF2071" s="2"/>
      <c r="AG2071" s="2"/>
      <c r="AH2071" s="2"/>
      <c r="AI2071" s="2"/>
      <c r="AJ2071" s="2"/>
      <c r="AK2071" s="2"/>
      <c r="AL2071" s="2"/>
      <c r="AM2071" s="2"/>
      <c r="AN2071" s="2"/>
      <c r="AO2071" s="2"/>
      <c r="AP2071" s="2"/>
      <c r="AQ2071" s="2"/>
      <c r="AR2071" s="2"/>
      <c r="AS2071" s="2"/>
      <c r="AT2071" s="2"/>
      <c r="AU2071" s="2"/>
      <c r="AV2071" s="2"/>
      <c r="AW2071" s="2"/>
      <c r="AX2071" s="2"/>
      <c r="AY2071" s="2"/>
      <c r="AZ2071" s="2"/>
      <c r="BA2071" s="2"/>
      <c r="BB2071" s="2"/>
      <c r="BC2071" s="2"/>
      <c r="BD2071" s="2"/>
      <c r="BE2071" s="2"/>
      <c r="BF2071" s="2"/>
      <c r="BG2071" s="2"/>
      <c r="BH2071" s="2"/>
      <c r="BI2071" s="2"/>
      <c r="BJ2071" s="2"/>
      <c r="BK2071" s="2"/>
      <c r="BL2071" s="2"/>
      <c r="BM2071" s="2"/>
      <c r="BN2071" s="2"/>
      <c r="BO2071" s="2"/>
      <c r="BP2071" s="2"/>
      <c r="BQ2071" s="2"/>
      <c r="BR2071" s="2"/>
      <c r="BS2071" s="2"/>
      <c r="BT2071" s="2"/>
      <c r="BU2071" s="2"/>
      <c r="BV2071" s="2"/>
      <c r="BW2071" s="2"/>
      <c r="BX2071" s="2"/>
      <c r="BY2071" s="2"/>
      <c r="BZ2071" s="2"/>
      <c r="CA2071" s="2"/>
      <c r="CB2071" s="2"/>
      <c r="CC2071" s="2"/>
      <c r="CD2071" s="2"/>
      <c r="CE2071" s="2"/>
      <c r="CF2071" s="2"/>
      <c r="CG2071" s="2"/>
      <c r="CH2071" s="2"/>
      <c r="CI2071" s="2"/>
      <c r="CJ2071" s="2"/>
      <c r="CK2071" s="2"/>
      <c r="CL2071" s="2"/>
      <c r="CM2071" s="2"/>
      <c r="CN2071" s="2"/>
      <c r="CO2071" s="2"/>
      <c r="CP2071" s="2"/>
      <c r="CQ2071" s="2"/>
      <c r="CR2071" s="2"/>
      <c r="CS2071" s="2"/>
      <c r="CT2071" s="2"/>
      <c r="CU2071" s="2"/>
      <c r="CV2071" s="2"/>
      <c r="CW2071" s="2"/>
      <c r="CX2071" s="2"/>
      <c r="CY2071" s="2"/>
      <c r="CZ2071" s="2"/>
      <c r="DA2071" s="2"/>
      <c r="DB2071" s="2"/>
      <c r="DC2071" s="2"/>
      <c r="DD2071" s="2"/>
      <c r="DE2071" s="2"/>
      <c r="DF2071" s="2"/>
      <c r="DG2071" s="2"/>
      <c r="DH2071" s="2"/>
      <c r="DI2071" s="2"/>
      <c r="DJ2071" s="2"/>
      <c r="DK2071" s="2"/>
      <c r="DL2071" s="2"/>
      <c r="DM2071" s="2"/>
      <c r="DN2071" s="2"/>
      <c r="DO2071" s="2"/>
      <c r="DP2071" s="2"/>
      <c r="DQ2071" s="2"/>
      <c r="DR2071" s="2"/>
      <c r="DS2071" s="2"/>
      <c r="DT2071" s="2"/>
      <c r="DU2071" s="2"/>
      <c r="DV2071" s="2"/>
      <c r="DW2071" s="2"/>
      <c r="DX2071" s="2"/>
      <c r="DY2071" s="2"/>
      <c r="DZ2071" s="2"/>
      <c r="EA2071" s="2"/>
      <c r="EB2071" s="2"/>
      <c r="EC2071" s="2"/>
      <c r="ED2071" s="2"/>
      <c r="EE2071" s="2"/>
      <c r="EF2071" s="2"/>
      <c r="EG2071" s="2"/>
      <c r="EH2071" s="2"/>
      <c r="EI2071" s="2"/>
      <c r="EJ2071" s="2"/>
      <c r="EK2071" s="2"/>
      <c r="EL2071" s="2"/>
      <c r="EM2071" s="2"/>
      <c r="EN2071" s="2"/>
      <c r="EO2071" s="2"/>
      <c r="EP2071" s="2"/>
      <c r="EQ2071" s="2"/>
      <c r="ER2071" s="2"/>
      <c r="ES2071" s="2"/>
      <c r="ET2071" s="2"/>
      <c r="EU2071" s="2"/>
      <c r="EV2071" s="2"/>
      <c r="EW2071" s="2"/>
      <c r="EX2071" s="2"/>
      <c r="EY2071" s="2"/>
      <c r="EZ2071" s="2"/>
      <c r="FA2071" s="2"/>
      <c r="FB2071" s="2"/>
      <c r="FC2071" s="2"/>
    </row>
    <row r="2072" spans="1:159" s="4" customFormat="1">
      <c r="A2072" s="50" t="s">
        <v>2261</v>
      </c>
      <c r="B2072" s="59" t="s">
        <v>2794</v>
      </c>
      <c r="C2072" s="60">
        <v>3977</v>
      </c>
      <c r="D2072" s="59" t="s">
        <v>1112</v>
      </c>
      <c r="E2072" s="78" t="str">
        <f>IFERROR(VLOOKUP($C2072,'2025-26 School Level AAFTE'!$C$2:$L$2349,9,FALSE), "No")</f>
        <v>Yes</v>
      </c>
      <c r="F2072" s="67">
        <f>IFERROR(VLOOKUP($C2072,'2025-26 School Level AAFTE'!$C$2:$J$2349,8,FALSE), 0)</f>
        <v>194.85</v>
      </c>
      <c r="G2072" s="69">
        <f>IFERROR(IF(E2072= "yes",VLOOKUP(C2072,Summary!$B:$I,6,0),0),0)</f>
        <v>0</v>
      </c>
      <c r="H2072" s="68">
        <f t="shared" si="341"/>
        <v>194.85</v>
      </c>
      <c r="I2072" s="110">
        <f>VLOOKUP($A2072,'2026-27 Salary &amp; Benefits'!$A:$I,3,FALSE)</f>
        <v>1</v>
      </c>
      <c r="J2072" s="110">
        <f>VLOOKUP($A2072,'2026-27 Salary &amp; Benefits'!$A:$I,4,FALSE)</f>
        <v>1</v>
      </c>
      <c r="K2072" s="101">
        <f t="shared" si="342"/>
        <v>194.85</v>
      </c>
      <c r="L2072" s="100">
        <f t="shared" si="343"/>
        <v>0.57199999999999995</v>
      </c>
      <c r="M2072" s="102">
        <f>'2026-27 Salary &amp; Benefits'!$E$6</f>
        <v>78209</v>
      </c>
      <c r="N2072" s="102">
        <f>'2026-27 Salary &amp; Benefits'!$F$6</f>
        <v>82248</v>
      </c>
      <c r="O2072" s="7">
        <f t="shared" si="344"/>
        <v>44735.55</v>
      </c>
      <c r="P2072" s="7">
        <f t="shared" si="345"/>
        <v>2310.3099999999977</v>
      </c>
      <c r="Q2072" s="7">
        <f>'2026-27 Salary &amp; Benefits'!G$6</f>
        <v>16817.759999999998</v>
      </c>
      <c r="R2072" s="103">
        <f>'2026-27 Salary &amp; Benefits'!H$6</f>
        <v>0.16020000000000001</v>
      </c>
      <c r="S2072" s="103">
        <f>'2026-27 Salary &amp; Benefits'!I$6</f>
        <v>0.15390000000000001</v>
      </c>
      <c r="T2072" s="7">
        <f t="shared" si="346"/>
        <v>17141.95</v>
      </c>
      <c r="U2072" s="7">
        <f t="shared" si="347"/>
        <v>784.1</v>
      </c>
      <c r="V2072" s="7">
        <f t="shared" si="348"/>
        <v>120.67</v>
      </c>
      <c r="W2072" s="7">
        <f t="shared" si="349"/>
        <v>904.77</v>
      </c>
      <c r="X2072" s="18">
        <f t="shared" si="350"/>
        <v>65092.579999999994</v>
      </c>
      <c r="Y2072" s="2"/>
      <c r="Z2072" s="2"/>
      <c r="AA2072" s="2"/>
      <c r="AB2072" s="2"/>
      <c r="AC2072" s="2"/>
      <c r="AD2072" s="2"/>
      <c r="AE2072" s="2"/>
      <c r="AF2072" s="2"/>
      <c r="AG2072" s="2"/>
      <c r="AH2072" s="2"/>
      <c r="AI2072" s="2"/>
      <c r="AJ2072" s="2"/>
      <c r="AK2072" s="2"/>
      <c r="AL2072" s="2"/>
      <c r="AM2072" s="2"/>
      <c r="AN2072" s="2"/>
      <c r="AO2072" s="2"/>
      <c r="AP2072" s="2"/>
      <c r="AQ2072" s="2"/>
      <c r="AR2072" s="2"/>
      <c r="AS2072" s="2"/>
      <c r="AT2072" s="2"/>
      <c r="AU2072" s="2"/>
      <c r="AV2072" s="2"/>
      <c r="AW2072" s="2"/>
      <c r="AX2072" s="2"/>
      <c r="AY2072" s="2"/>
      <c r="AZ2072" s="2"/>
      <c r="BA2072" s="2"/>
      <c r="BB2072" s="2"/>
      <c r="BC2072" s="2"/>
      <c r="BD2072" s="2"/>
      <c r="BE2072" s="2"/>
      <c r="BF2072" s="2"/>
      <c r="BG2072" s="2"/>
      <c r="BH2072" s="2"/>
      <c r="BI2072" s="2"/>
      <c r="BJ2072" s="2"/>
      <c r="BK2072" s="2"/>
      <c r="BL2072" s="2"/>
      <c r="BM2072" s="2"/>
      <c r="BN2072" s="2"/>
      <c r="BO2072" s="2"/>
      <c r="BP2072" s="2"/>
      <c r="BQ2072" s="2"/>
      <c r="BR2072" s="2"/>
      <c r="BS2072" s="2"/>
      <c r="BT2072" s="2"/>
      <c r="BU2072" s="2"/>
      <c r="BV2072" s="2"/>
      <c r="BW2072" s="2"/>
      <c r="BX2072" s="2"/>
      <c r="BY2072" s="2"/>
      <c r="BZ2072" s="2"/>
      <c r="CA2072" s="2"/>
      <c r="CB2072" s="2"/>
      <c r="CC2072" s="2"/>
      <c r="CD2072" s="2"/>
      <c r="CE2072" s="2"/>
      <c r="CF2072" s="2"/>
      <c r="CG2072" s="2"/>
      <c r="CH2072" s="2"/>
      <c r="CI2072" s="2"/>
      <c r="CJ2072" s="2"/>
      <c r="CK2072" s="2"/>
      <c r="CL2072" s="2"/>
      <c r="CM2072" s="2"/>
      <c r="CN2072" s="2"/>
      <c r="CO2072" s="2"/>
      <c r="CP2072" s="2"/>
      <c r="CQ2072" s="2"/>
      <c r="CR2072" s="2"/>
      <c r="CS2072" s="2"/>
      <c r="CT2072" s="2"/>
      <c r="CU2072" s="2"/>
      <c r="CV2072" s="2"/>
      <c r="CW2072" s="2"/>
      <c r="CX2072" s="2"/>
      <c r="CY2072" s="2"/>
      <c r="CZ2072" s="2"/>
      <c r="DA2072" s="2"/>
      <c r="DB2072" s="2"/>
      <c r="DC2072" s="2"/>
      <c r="DD2072" s="2"/>
      <c r="DE2072" s="2"/>
      <c r="DF2072" s="2"/>
      <c r="DG2072" s="2"/>
      <c r="DH2072" s="2"/>
      <c r="DI2072" s="2"/>
      <c r="DJ2072" s="2"/>
      <c r="DK2072" s="2"/>
      <c r="DL2072" s="2"/>
      <c r="DM2072" s="2"/>
      <c r="DN2072" s="2"/>
      <c r="DO2072" s="2"/>
      <c r="DP2072" s="2"/>
      <c r="DQ2072" s="2"/>
      <c r="DR2072" s="2"/>
      <c r="DS2072" s="2"/>
      <c r="DT2072" s="2"/>
      <c r="DU2072" s="2"/>
      <c r="DV2072" s="2"/>
      <c r="DW2072" s="2"/>
      <c r="DX2072" s="2"/>
      <c r="DY2072" s="2"/>
      <c r="DZ2072" s="2"/>
      <c r="EA2072" s="2"/>
      <c r="EB2072" s="2"/>
      <c r="EC2072" s="2"/>
      <c r="ED2072" s="2"/>
      <c r="EE2072" s="2"/>
      <c r="EF2072" s="2"/>
      <c r="EG2072" s="2"/>
      <c r="EH2072" s="2"/>
      <c r="EI2072" s="2"/>
      <c r="EJ2072" s="2"/>
      <c r="EK2072" s="2"/>
      <c r="EL2072" s="2"/>
      <c r="EM2072" s="2"/>
      <c r="EN2072" s="2"/>
      <c r="EO2072" s="2"/>
      <c r="EP2072" s="2"/>
      <c r="EQ2072" s="2"/>
      <c r="ER2072" s="2"/>
      <c r="ES2072" s="2"/>
      <c r="ET2072" s="2"/>
      <c r="EU2072" s="2"/>
      <c r="EV2072" s="2"/>
      <c r="EW2072" s="2"/>
      <c r="EX2072" s="2"/>
      <c r="EY2072" s="2"/>
      <c r="EZ2072" s="2"/>
      <c r="FA2072" s="2"/>
      <c r="FB2072" s="2"/>
      <c r="FC2072" s="2"/>
    </row>
    <row r="2073" spans="1:159" s="4" customFormat="1">
      <c r="A2073" s="50" t="s">
        <v>2288</v>
      </c>
      <c r="B2073" s="59" t="s">
        <v>2795</v>
      </c>
      <c r="C2073" s="60">
        <v>5586</v>
      </c>
      <c r="D2073" s="59" t="s">
        <v>2864</v>
      </c>
      <c r="E2073" s="78" t="str">
        <f>IFERROR(VLOOKUP($C2073,'2025-26 School Level AAFTE'!$C$2:$L$2349,9,FALSE), "No")</f>
        <v>Yes</v>
      </c>
      <c r="F2073" s="67">
        <f>IFERROR(VLOOKUP($C2073,'2025-26 School Level AAFTE'!$C$2:$J$2349,8,FALSE), 0)</f>
        <v>23.7</v>
      </c>
      <c r="G2073" s="69">
        <f>IFERROR(IF(E2073= "yes",VLOOKUP(C2073,Summary!$B:$I,6,0),0),0)</f>
        <v>0</v>
      </c>
      <c r="H2073" s="68">
        <f t="shared" si="341"/>
        <v>23.7</v>
      </c>
      <c r="I2073" s="110">
        <f>VLOOKUP($A2073,'2026-27 Salary &amp; Benefits'!$A:$I,3,FALSE)</f>
        <v>1</v>
      </c>
      <c r="J2073" s="110">
        <f>VLOOKUP($A2073,'2026-27 Salary &amp; Benefits'!$A:$I,4,FALSE)</f>
        <v>1</v>
      </c>
      <c r="K2073" s="101">
        <f t="shared" si="342"/>
        <v>23.7</v>
      </c>
      <c r="L2073" s="100">
        <f t="shared" si="343"/>
        <v>7.0000000000000007E-2</v>
      </c>
      <c r="M2073" s="102">
        <f>'2026-27 Salary &amp; Benefits'!$E$6</f>
        <v>78209</v>
      </c>
      <c r="N2073" s="102">
        <f>'2026-27 Salary &amp; Benefits'!$F$6</f>
        <v>82248</v>
      </c>
      <c r="O2073" s="7">
        <f t="shared" si="344"/>
        <v>5474.63</v>
      </c>
      <c r="P2073" s="7">
        <f t="shared" si="345"/>
        <v>282.72999999999956</v>
      </c>
      <c r="Q2073" s="7">
        <f>'2026-27 Salary &amp; Benefits'!G$6</f>
        <v>16817.759999999998</v>
      </c>
      <c r="R2073" s="103">
        <f>'2026-27 Salary &amp; Benefits'!H$6</f>
        <v>0.16020000000000001</v>
      </c>
      <c r="S2073" s="103">
        <f>'2026-27 Salary &amp; Benefits'!I$6</f>
        <v>0.15390000000000001</v>
      </c>
      <c r="T2073" s="7">
        <f t="shared" si="346"/>
        <v>2097.79</v>
      </c>
      <c r="U2073" s="7">
        <f t="shared" si="347"/>
        <v>95.96</v>
      </c>
      <c r="V2073" s="7">
        <f t="shared" si="348"/>
        <v>14.77</v>
      </c>
      <c r="W2073" s="7">
        <f t="shared" si="349"/>
        <v>110.72999999999999</v>
      </c>
      <c r="X2073" s="18">
        <f t="shared" si="350"/>
        <v>7965.8799999999992</v>
      </c>
      <c r="Y2073" s="2"/>
      <c r="Z2073" s="2"/>
      <c r="AA2073" s="2"/>
      <c r="AB2073" s="2"/>
      <c r="AC2073" s="2"/>
      <c r="AD2073" s="2"/>
      <c r="AE2073" s="2"/>
      <c r="AF2073" s="2"/>
      <c r="AG2073" s="2"/>
      <c r="AH2073" s="2"/>
      <c r="AI2073" s="2"/>
      <c r="AJ2073" s="2"/>
      <c r="AK2073" s="2"/>
      <c r="AL2073" s="2"/>
      <c r="AM2073" s="2"/>
      <c r="AN2073" s="2"/>
      <c r="AO2073" s="2"/>
      <c r="AP2073" s="2"/>
      <c r="AQ2073" s="2"/>
      <c r="AR2073" s="2"/>
      <c r="AS2073" s="2"/>
      <c r="AT2073" s="2"/>
      <c r="AU2073" s="2"/>
      <c r="AV2073" s="2"/>
      <c r="AW2073" s="2"/>
      <c r="AX2073" s="2"/>
      <c r="AY2073" s="2"/>
      <c r="AZ2073" s="2"/>
      <c r="BA2073" s="2"/>
      <c r="BB2073" s="2"/>
      <c r="BC2073" s="2"/>
      <c r="BD2073" s="2"/>
      <c r="BE2073" s="2"/>
      <c r="BF2073" s="2"/>
      <c r="BG2073" s="2"/>
      <c r="BH2073" s="2"/>
      <c r="BI2073" s="2"/>
      <c r="BJ2073" s="2"/>
      <c r="BK2073" s="2"/>
      <c r="BL2073" s="2"/>
      <c r="BM2073" s="2"/>
      <c r="BN2073" s="2"/>
      <c r="BO2073" s="2"/>
      <c r="BP2073" s="2"/>
      <c r="BQ2073" s="2"/>
      <c r="BR2073" s="2"/>
      <c r="BS2073" s="2"/>
      <c r="BT2073" s="2"/>
      <c r="BU2073" s="2"/>
      <c r="BV2073" s="2"/>
      <c r="BW2073" s="2"/>
      <c r="BX2073" s="2"/>
      <c r="BY2073" s="2"/>
      <c r="BZ2073" s="2"/>
      <c r="CA2073" s="2"/>
      <c r="CB2073" s="2"/>
      <c r="CC2073" s="2"/>
      <c r="CD2073" s="2"/>
      <c r="CE2073" s="2"/>
      <c r="CF2073" s="2"/>
      <c r="CG2073" s="2"/>
      <c r="CH2073" s="2"/>
      <c r="CI2073" s="2"/>
      <c r="CJ2073" s="2"/>
      <c r="CK2073" s="2"/>
      <c r="CL2073" s="2"/>
      <c r="CM2073" s="2"/>
      <c r="CN2073" s="2"/>
      <c r="CO2073" s="2"/>
      <c r="CP2073" s="2"/>
      <c r="CQ2073" s="2"/>
      <c r="CR2073" s="2"/>
      <c r="CS2073" s="2"/>
      <c r="CT2073" s="2"/>
      <c r="CU2073" s="2"/>
      <c r="CV2073" s="2"/>
      <c r="CW2073" s="2"/>
      <c r="CX2073" s="2"/>
      <c r="CY2073" s="2"/>
      <c r="CZ2073" s="2"/>
      <c r="DA2073" s="2"/>
      <c r="DB2073" s="2"/>
      <c r="DC2073" s="2"/>
      <c r="DD2073" s="2"/>
      <c r="DE2073" s="2"/>
      <c r="DF2073" s="2"/>
      <c r="DG2073" s="2"/>
      <c r="DH2073" s="2"/>
      <c r="DI2073" s="2"/>
      <c r="DJ2073" s="2"/>
      <c r="DK2073" s="2"/>
      <c r="DL2073" s="2"/>
      <c r="DM2073" s="2"/>
      <c r="DN2073" s="2"/>
      <c r="DO2073" s="2"/>
      <c r="DP2073" s="2"/>
      <c r="DQ2073" s="2"/>
      <c r="DR2073" s="2"/>
      <c r="DS2073" s="2"/>
      <c r="DT2073" s="2"/>
      <c r="DU2073" s="2"/>
      <c r="DV2073" s="2"/>
      <c r="DW2073" s="2"/>
      <c r="DX2073" s="2"/>
      <c r="DY2073" s="2"/>
      <c r="DZ2073" s="2"/>
      <c r="EA2073" s="2"/>
      <c r="EB2073" s="2"/>
      <c r="EC2073" s="2"/>
      <c r="ED2073" s="2"/>
      <c r="EE2073" s="2"/>
      <c r="EF2073" s="2"/>
      <c r="EG2073" s="2"/>
      <c r="EH2073" s="2"/>
      <c r="EI2073" s="2"/>
      <c r="EJ2073" s="2"/>
      <c r="EK2073" s="2"/>
      <c r="EL2073" s="2"/>
      <c r="EM2073" s="2"/>
      <c r="EN2073" s="2"/>
      <c r="EO2073" s="2"/>
      <c r="EP2073" s="2"/>
      <c r="EQ2073" s="2"/>
      <c r="ER2073" s="2"/>
      <c r="ES2073" s="2"/>
      <c r="ET2073" s="2"/>
      <c r="EU2073" s="2"/>
      <c r="EV2073" s="2"/>
      <c r="EW2073" s="2"/>
      <c r="EX2073" s="2"/>
      <c r="EY2073" s="2"/>
      <c r="EZ2073" s="2"/>
      <c r="FA2073" s="2"/>
      <c r="FB2073" s="2"/>
      <c r="FC2073" s="2"/>
    </row>
    <row r="2074" spans="1:159" s="4" customFormat="1">
      <c r="A2074" s="50" t="s">
        <v>2288</v>
      </c>
      <c r="B2074" s="59" t="s">
        <v>2795</v>
      </c>
      <c r="C2074" s="60">
        <v>3176</v>
      </c>
      <c r="D2074" s="59" t="s">
        <v>1208</v>
      </c>
      <c r="E2074" s="78" t="str">
        <f>IFERROR(VLOOKUP($C2074,'2025-26 School Level AAFTE'!$C$2:$L$2349,9,FALSE), "No")</f>
        <v>Yes</v>
      </c>
      <c r="F2074" s="67">
        <f>IFERROR(VLOOKUP($C2074,'2025-26 School Level AAFTE'!$C$2:$J$2349,8,FALSE), 0)</f>
        <v>417.62</v>
      </c>
      <c r="G2074" s="69">
        <f>IFERROR(IF(E2074= "yes",VLOOKUP(C2074,Summary!$B:$I,6,0),0),0)</f>
        <v>0</v>
      </c>
      <c r="H2074" s="68">
        <f t="shared" si="341"/>
        <v>417.62</v>
      </c>
      <c r="I2074" s="110">
        <f>VLOOKUP($A2074,'2026-27 Salary &amp; Benefits'!$A:$I,3,FALSE)</f>
        <v>1</v>
      </c>
      <c r="J2074" s="110">
        <f>VLOOKUP($A2074,'2026-27 Salary &amp; Benefits'!$A:$I,4,FALSE)</f>
        <v>1</v>
      </c>
      <c r="K2074" s="101">
        <f t="shared" si="342"/>
        <v>417.62</v>
      </c>
      <c r="L2074" s="100">
        <f t="shared" si="343"/>
        <v>1.2250000000000001</v>
      </c>
      <c r="M2074" s="102">
        <f>'2026-27 Salary &amp; Benefits'!$E$6</f>
        <v>78209</v>
      </c>
      <c r="N2074" s="102">
        <f>'2026-27 Salary &amp; Benefits'!$F$6</f>
        <v>82248</v>
      </c>
      <c r="O2074" s="7">
        <f t="shared" si="344"/>
        <v>95806.03</v>
      </c>
      <c r="P2074" s="7">
        <f t="shared" si="345"/>
        <v>4947.7700000000041</v>
      </c>
      <c r="Q2074" s="7">
        <f>'2026-27 Salary &amp; Benefits'!G$6</f>
        <v>16817.759999999998</v>
      </c>
      <c r="R2074" s="103">
        <f>'2026-27 Salary &amp; Benefits'!H$6</f>
        <v>0.16020000000000001</v>
      </c>
      <c r="S2074" s="103">
        <f>'2026-27 Salary &amp; Benefits'!I$6</f>
        <v>0.15390000000000001</v>
      </c>
      <c r="T2074" s="7">
        <f t="shared" si="346"/>
        <v>36711.339999999997</v>
      </c>
      <c r="U2074" s="7">
        <f t="shared" si="347"/>
        <v>1679.23</v>
      </c>
      <c r="V2074" s="7">
        <f t="shared" si="348"/>
        <v>258.43</v>
      </c>
      <c r="W2074" s="7">
        <f t="shared" si="349"/>
        <v>1937.66</v>
      </c>
      <c r="X2074" s="18">
        <f t="shared" si="350"/>
        <v>139402.80000000002</v>
      </c>
      <c r="Y2074" s="2"/>
      <c r="Z2074" s="2"/>
      <c r="AA2074" s="2"/>
      <c r="AB2074" s="2"/>
      <c r="AC2074" s="2"/>
      <c r="AD2074" s="2"/>
      <c r="AE2074" s="2"/>
      <c r="AF2074" s="2"/>
      <c r="AG2074" s="2"/>
      <c r="AH2074" s="2"/>
      <c r="AI2074" s="2"/>
      <c r="AJ2074" s="2"/>
      <c r="AK2074" s="2"/>
      <c r="AL2074" s="2"/>
      <c r="AM2074" s="2"/>
      <c r="AN2074" s="2"/>
      <c r="AO2074" s="2"/>
      <c r="AP2074" s="2"/>
      <c r="AQ2074" s="2"/>
      <c r="AR2074" s="2"/>
      <c r="AS2074" s="2"/>
      <c r="AT2074" s="2"/>
      <c r="AU2074" s="2"/>
      <c r="AV2074" s="2"/>
      <c r="AW2074" s="2"/>
      <c r="AX2074" s="2"/>
      <c r="AY2074" s="2"/>
      <c r="AZ2074" s="2"/>
      <c r="BA2074" s="2"/>
      <c r="BB2074" s="2"/>
      <c r="BC2074" s="2"/>
      <c r="BD2074" s="2"/>
      <c r="BE2074" s="2"/>
      <c r="BF2074" s="2"/>
      <c r="BG2074" s="2"/>
      <c r="BH2074" s="2"/>
      <c r="BI2074" s="2"/>
      <c r="BJ2074" s="2"/>
      <c r="BK2074" s="2"/>
      <c r="BL2074" s="2"/>
      <c r="BM2074" s="2"/>
      <c r="BN2074" s="2"/>
      <c r="BO2074" s="2"/>
      <c r="BP2074" s="2"/>
      <c r="BQ2074" s="2"/>
      <c r="BR2074" s="2"/>
      <c r="BS2074" s="2"/>
      <c r="BT2074" s="2"/>
      <c r="BU2074" s="2"/>
      <c r="BV2074" s="2"/>
      <c r="BW2074" s="2"/>
      <c r="BX2074" s="2"/>
      <c r="BY2074" s="2"/>
      <c r="BZ2074" s="2"/>
      <c r="CA2074" s="2"/>
      <c r="CB2074" s="2"/>
      <c r="CC2074" s="2"/>
      <c r="CD2074" s="2"/>
      <c r="CE2074" s="2"/>
      <c r="CF2074" s="2"/>
      <c r="CG2074" s="2"/>
      <c r="CH2074" s="2"/>
      <c r="CI2074" s="2"/>
      <c r="CJ2074" s="2"/>
      <c r="CK2074" s="2"/>
      <c r="CL2074" s="2"/>
      <c r="CM2074" s="2"/>
      <c r="CN2074" s="2"/>
      <c r="CO2074" s="2"/>
      <c r="CP2074" s="2"/>
      <c r="CQ2074" s="2"/>
      <c r="CR2074" s="2"/>
      <c r="CS2074" s="2"/>
      <c r="CT2074" s="2"/>
      <c r="CU2074" s="2"/>
      <c r="CV2074" s="2"/>
      <c r="CW2074" s="2"/>
      <c r="CX2074" s="2"/>
      <c r="CY2074" s="2"/>
      <c r="CZ2074" s="2"/>
      <c r="DA2074" s="2"/>
      <c r="DB2074" s="2"/>
      <c r="DC2074" s="2"/>
      <c r="DD2074" s="2"/>
      <c r="DE2074" s="2"/>
      <c r="DF2074" s="2"/>
      <c r="DG2074" s="2"/>
      <c r="DH2074" s="2"/>
      <c r="DI2074" s="2"/>
      <c r="DJ2074" s="2"/>
      <c r="DK2074" s="2"/>
      <c r="DL2074" s="2"/>
      <c r="DM2074" s="2"/>
      <c r="DN2074" s="2"/>
      <c r="DO2074" s="2"/>
      <c r="DP2074" s="2"/>
      <c r="DQ2074" s="2"/>
      <c r="DR2074" s="2"/>
      <c r="DS2074" s="2"/>
      <c r="DT2074" s="2"/>
      <c r="DU2074" s="2"/>
      <c r="DV2074" s="2"/>
      <c r="DW2074" s="2"/>
      <c r="DX2074" s="2"/>
      <c r="DY2074" s="2"/>
      <c r="DZ2074" s="2"/>
      <c r="EA2074" s="2"/>
      <c r="EB2074" s="2"/>
      <c r="EC2074" s="2"/>
      <c r="ED2074" s="2"/>
      <c r="EE2074" s="2"/>
      <c r="EF2074" s="2"/>
      <c r="EG2074" s="2"/>
      <c r="EH2074" s="2"/>
      <c r="EI2074" s="2"/>
      <c r="EJ2074" s="2"/>
      <c r="EK2074" s="2"/>
      <c r="EL2074" s="2"/>
      <c r="EM2074" s="2"/>
      <c r="EN2074" s="2"/>
      <c r="EO2074" s="2"/>
      <c r="EP2074" s="2"/>
      <c r="EQ2074" s="2"/>
      <c r="ER2074" s="2"/>
      <c r="ES2074" s="2"/>
      <c r="ET2074" s="2"/>
      <c r="EU2074" s="2"/>
      <c r="EV2074" s="2"/>
      <c r="EW2074" s="2"/>
      <c r="EX2074" s="2"/>
      <c r="EY2074" s="2"/>
      <c r="EZ2074" s="2"/>
      <c r="FA2074" s="2"/>
      <c r="FB2074" s="2"/>
      <c r="FC2074" s="2"/>
    </row>
    <row r="2075" spans="1:159" s="4" customFormat="1">
      <c r="A2075" s="50" t="s">
        <v>2288</v>
      </c>
      <c r="B2075" s="59" t="s">
        <v>2795</v>
      </c>
      <c r="C2075" s="60">
        <v>2679</v>
      </c>
      <c r="D2075" s="59" t="s">
        <v>1207</v>
      </c>
      <c r="E2075" s="78" t="str">
        <f>IFERROR(VLOOKUP($C2075,'2025-26 School Level AAFTE'!$C$2:$L$2349,9,FALSE), "No")</f>
        <v>Yes</v>
      </c>
      <c r="F2075" s="67">
        <f>IFERROR(VLOOKUP($C2075,'2025-26 School Level AAFTE'!$C$2:$J$2349,8,FALSE), 0)</f>
        <v>252.91</v>
      </c>
      <c r="G2075" s="69">
        <f>IFERROR(IF(E2075= "yes",VLOOKUP(C2075,Summary!$B:$I,6,0),0),0)</f>
        <v>0</v>
      </c>
      <c r="H2075" s="68">
        <f t="shared" si="341"/>
        <v>252.91</v>
      </c>
      <c r="I2075" s="110">
        <f>VLOOKUP($A2075,'2026-27 Salary &amp; Benefits'!$A:$I,3,FALSE)</f>
        <v>1</v>
      </c>
      <c r="J2075" s="110">
        <f>VLOOKUP($A2075,'2026-27 Salary &amp; Benefits'!$A:$I,4,FALSE)</f>
        <v>1</v>
      </c>
      <c r="K2075" s="101">
        <f t="shared" si="342"/>
        <v>252.91</v>
      </c>
      <c r="L2075" s="100">
        <f t="shared" si="343"/>
        <v>0.74199999999999999</v>
      </c>
      <c r="M2075" s="102">
        <f>'2026-27 Salary &amp; Benefits'!$E$6</f>
        <v>78209</v>
      </c>
      <c r="N2075" s="102">
        <f>'2026-27 Salary &amp; Benefits'!$F$6</f>
        <v>82248</v>
      </c>
      <c r="O2075" s="7">
        <f t="shared" si="344"/>
        <v>58031.08</v>
      </c>
      <c r="P2075" s="7">
        <f t="shared" si="345"/>
        <v>2996.9399999999951</v>
      </c>
      <c r="Q2075" s="7">
        <f>'2026-27 Salary &amp; Benefits'!G$6</f>
        <v>16817.759999999998</v>
      </c>
      <c r="R2075" s="103">
        <f>'2026-27 Salary &amp; Benefits'!H$6</f>
        <v>0.16020000000000001</v>
      </c>
      <c r="S2075" s="103">
        <f>'2026-27 Salary &amp; Benefits'!I$6</f>
        <v>0.15390000000000001</v>
      </c>
      <c r="T2075" s="7">
        <f t="shared" si="346"/>
        <v>22236.59</v>
      </c>
      <c r="U2075" s="7">
        <f t="shared" si="347"/>
        <v>1017.13</v>
      </c>
      <c r="V2075" s="7">
        <f t="shared" si="348"/>
        <v>156.54</v>
      </c>
      <c r="W2075" s="7">
        <f t="shared" si="349"/>
        <v>1173.67</v>
      </c>
      <c r="X2075" s="18">
        <f t="shared" si="350"/>
        <v>84438.279999999984</v>
      </c>
      <c r="Y2075" s="2"/>
      <c r="Z2075" s="2"/>
      <c r="AA2075" s="2"/>
      <c r="AB2075" s="2"/>
      <c r="AC2075" s="2"/>
      <c r="AD2075" s="2"/>
      <c r="AE2075" s="2"/>
      <c r="AF2075" s="2"/>
      <c r="AG2075" s="2"/>
      <c r="AH2075" s="2"/>
      <c r="AI2075" s="2"/>
      <c r="AJ2075" s="2"/>
      <c r="AK2075" s="2"/>
      <c r="AL2075" s="2"/>
      <c r="AM2075" s="2"/>
      <c r="AN2075" s="2"/>
      <c r="AO2075" s="2"/>
      <c r="AP2075" s="2"/>
      <c r="AQ2075" s="2"/>
      <c r="AR2075" s="2"/>
      <c r="AS2075" s="2"/>
      <c r="AT2075" s="2"/>
      <c r="AU2075" s="2"/>
      <c r="AV2075" s="2"/>
      <c r="AW2075" s="2"/>
      <c r="AX2075" s="2"/>
      <c r="AY2075" s="2"/>
      <c r="AZ2075" s="2"/>
      <c r="BA2075" s="2"/>
      <c r="BB2075" s="2"/>
      <c r="BC2075" s="2"/>
      <c r="BD2075" s="2"/>
      <c r="BE2075" s="2"/>
      <c r="BF2075" s="2"/>
      <c r="BG2075" s="2"/>
      <c r="BH2075" s="2"/>
      <c r="BI2075" s="2"/>
      <c r="BJ2075" s="2"/>
      <c r="BK2075" s="2"/>
      <c r="BL2075" s="2"/>
      <c r="BM2075" s="2"/>
      <c r="BN2075" s="2"/>
      <c r="BO2075" s="2"/>
      <c r="BP2075" s="2"/>
      <c r="BQ2075" s="2"/>
      <c r="BR2075" s="2"/>
      <c r="BS2075" s="2"/>
      <c r="BT2075" s="2"/>
      <c r="BU2075" s="2"/>
      <c r="BV2075" s="2"/>
      <c r="BW2075" s="2"/>
      <c r="BX2075" s="2"/>
      <c r="BY2075" s="2"/>
      <c r="BZ2075" s="2"/>
      <c r="CA2075" s="2"/>
      <c r="CB2075" s="2"/>
      <c r="CC2075" s="2"/>
      <c r="CD2075" s="2"/>
      <c r="CE2075" s="2"/>
      <c r="CF2075" s="2"/>
      <c r="CG2075" s="2"/>
      <c r="CH2075" s="2"/>
      <c r="CI2075" s="2"/>
      <c r="CJ2075" s="2"/>
      <c r="CK2075" s="2"/>
      <c r="CL2075" s="2"/>
      <c r="CM2075" s="2"/>
      <c r="CN2075" s="2"/>
      <c r="CO2075" s="2"/>
      <c r="CP2075" s="2"/>
      <c r="CQ2075" s="2"/>
      <c r="CR2075" s="2"/>
      <c r="CS2075" s="2"/>
      <c r="CT2075" s="2"/>
      <c r="CU2075" s="2"/>
      <c r="CV2075" s="2"/>
      <c r="CW2075" s="2"/>
      <c r="CX2075" s="2"/>
      <c r="CY2075" s="2"/>
      <c r="CZ2075" s="2"/>
      <c r="DA2075" s="2"/>
      <c r="DB2075" s="2"/>
      <c r="DC2075" s="2"/>
      <c r="DD2075" s="2"/>
      <c r="DE2075" s="2"/>
      <c r="DF2075" s="2"/>
      <c r="DG2075" s="2"/>
      <c r="DH2075" s="2"/>
      <c r="DI2075" s="2"/>
      <c r="DJ2075" s="2"/>
      <c r="DK2075" s="2"/>
      <c r="DL2075" s="2"/>
      <c r="DM2075" s="2"/>
      <c r="DN2075" s="2"/>
      <c r="DO2075" s="2"/>
      <c r="DP2075" s="2"/>
      <c r="DQ2075" s="2"/>
      <c r="DR2075" s="2"/>
      <c r="DS2075" s="2"/>
      <c r="DT2075" s="2"/>
      <c r="DU2075" s="2"/>
      <c r="DV2075" s="2"/>
      <c r="DW2075" s="2"/>
      <c r="DX2075" s="2"/>
      <c r="DY2075" s="2"/>
      <c r="DZ2075" s="2"/>
      <c r="EA2075" s="2"/>
      <c r="EB2075" s="2"/>
      <c r="EC2075" s="2"/>
      <c r="ED2075" s="2"/>
      <c r="EE2075" s="2"/>
      <c r="EF2075" s="2"/>
      <c r="EG2075" s="2"/>
      <c r="EH2075" s="2"/>
      <c r="EI2075" s="2"/>
      <c r="EJ2075" s="2"/>
      <c r="EK2075" s="2"/>
      <c r="EL2075" s="2"/>
      <c r="EM2075" s="2"/>
      <c r="EN2075" s="2"/>
      <c r="EO2075" s="2"/>
      <c r="EP2075" s="2"/>
      <c r="EQ2075" s="2"/>
      <c r="ER2075" s="2"/>
      <c r="ES2075" s="2"/>
      <c r="ET2075" s="2"/>
      <c r="EU2075" s="2"/>
      <c r="EV2075" s="2"/>
      <c r="EW2075" s="2"/>
      <c r="EX2075" s="2"/>
      <c r="EY2075" s="2"/>
      <c r="EZ2075" s="2"/>
      <c r="FA2075" s="2"/>
      <c r="FB2075" s="2"/>
      <c r="FC2075" s="2"/>
    </row>
    <row r="2076" spans="1:159" s="4" customFormat="1">
      <c r="A2076" s="50" t="s">
        <v>2288</v>
      </c>
      <c r="B2076" s="59" t="s">
        <v>2795</v>
      </c>
      <c r="C2076" s="60">
        <v>4196</v>
      </c>
      <c r="D2076" s="59" t="s">
        <v>1209</v>
      </c>
      <c r="E2076" s="78" t="str">
        <f>IFERROR(VLOOKUP($C2076,'2025-26 School Level AAFTE'!$C$2:$L$2349,9,FALSE), "No")</f>
        <v>Yes</v>
      </c>
      <c r="F2076" s="67">
        <f>IFERROR(VLOOKUP($C2076,'2025-26 School Level AAFTE'!$C$2:$J$2349,8,FALSE), 0)</f>
        <v>223.01</v>
      </c>
      <c r="G2076" s="69">
        <f>IFERROR(IF(E2076= "yes",VLOOKUP(C2076,Summary!$B:$I,6,0),0),0)</f>
        <v>0</v>
      </c>
      <c r="H2076" s="68">
        <f t="shared" si="341"/>
        <v>223.01</v>
      </c>
      <c r="I2076" s="110">
        <f>VLOOKUP($A2076,'2026-27 Salary &amp; Benefits'!$A:$I,3,FALSE)</f>
        <v>1</v>
      </c>
      <c r="J2076" s="110">
        <f>VLOOKUP($A2076,'2026-27 Salary &amp; Benefits'!$A:$I,4,FALSE)</f>
        <v>1</v>
      </c>
      <c r="K2076" s="101">
        <f t="shared" si="342"/>
        <v>223.01</v>
      </c>
      <c r="L2076" s="100">
        <f t="shared" si="343"/>
        <v>0.65400000000000003</v>
      </c>
      <c r="M2076" s="102">
        <f>'2026-27 Salary &amp; Benefits'!$E$6</f>
        <v>78209</v>
      </c>
      <c r="N2076" s="102">
        <f>'2026-27 Salary &amp; Benefits'!$F$6</f>
        <v>82248</v>
      </c>
      <c r="O2076" s="7">
        <f t="shared" si="344"/>
        <v>51148.69</v>
      </c>
      <c r="P2076" s="7">
        <f t="shared" si="345"/>
        <v>2641.5</v>
      </c>
      <c r="Q2076" s="7">
        <f>'2026-27 Salary &amp; Benefits'!G$6</f>
        <v>16817.759999999998</v>
      </c>
      <c r="R2076" s="103">
        <f>'2026-27 Salary &amp; Benefits'!H$6</f>
        <v>0.16020000000000001</v>
      </c>
      <c r="S2076" s="103">
        <f>'2026-27 Salary &amp; Benefits'!I$6</f>
        <v>0.15390000000000001</v>
      </c>
      <c r="T2076" s="7">
        <f t="shared" si="346"/>
        <v>19599.36</v>
      </c>
      <c r="U2076" s="7">
        <f t="shared" si="347"/>
        <v>896.5</v>
      </c>
      <c r="V2076" s="7">
        <f t="shared" si="348"/>
        <v>137.97</v>
      </c>
      <c r="W2076" s="7">
        <f t="shared" si="349"/>
        <v>1034.47</v>
      </c>
      <c r="X2076" s="18">
        <f t="shared" si="350"/>
        <v>74424.02</v>
      </c>
      <c r="Y2076" s="2"/>
      <c r="Z2076" s="2"/>
      <c r="AA2076" s="2"/>
      <c r="AB2076" s="2"/>
      <c r="AC2076" s="2"/>
      <c r="AD2076" s="2"/>
      <c r="AE2076" s="2"/>
      <c r="AF2076" s="2"/>
      <c r="AG2076" s="2"/>
      <c r="AH2076" s="2"/>
      <c r="AI2076" s="2"/>
      <c r="AJ2076" s="2"/>
      <c r="AK2076" s="2"/>
      <c r="AL2076" s="2"/>
      <c r="AM2076" s="2"/>
      <c r="AN2076" s="2"/>
      <c r="AO2076" s="2"/>
      <c r="AP2076" s="2"/>
      <c r="AQ2076" s="2"/>
      <c r="AR2076" s="2"/>
      <c r="AS2076" s="2"/>
      <c r="AT2076" s="2"/>
      <c r="AU2076" s="2"/>
      <c r="AV2076" s="2"/>
      <c r="AW2076" s="2"/>
      <c r="AX2076" s="2"/>
      <c r="AY2076" s="2"/>
      <c r="AZ2076" s="2"/>
      <c r="BA2076" s="2"/>
      <c r="BB2076" s="2"/>
      <c r="BC2076" s="2"/>
      <c r="BD2076" s="2"/>
      <c r="BE2076" s="2"/>
      <c r="BF2076" s="2"/>
      <c r="BG2076" s="2"/>
      <c r="BH2076" s="2"/>
      <c r="BI2076" s="2"/>
      <c r="BJ2076" s="2"/>
      <c r="BK2076" s="2"/>
      <c r="BL2076" s="2"/>
      <c r="BM2076" s="2"/>
      <c r="BN2076" s="2"/>
      <c r="BO2076" s="2"/>
      <c r="BP2076" s="2"/>
      <c r="BQ2076" s="2"/>
      <c r="BR2076" s="2"/>
      <c r="BS2076" s="2"/>
      <c r="BT2076" s="2"/>
      <c r="BU2076" s="2"/>
      <c r="BV2076" s="2"/>
      <c r="BW2076" s="2"/>
      <c r="BX2076" s="2"/>
      <c r="BY2076" s="2"/>
      <c r="BZ2076" s="2"/>
      <c r="CA2076" s="2"/>
      <c r="CB2076" s="2"/>
      <c r="CC2076" s="2"/>
      <c r="CD2076" s="2"/>
      <c r="CE2076" s="2"/>
      <c r="CF2076" s="2"/>
      <c r="CG2076" s="2"/>
      <c r="CH2076" s="2"/>
      <c r="CI2076" s="2"/>
      <c r="CJ2076" s="2"/>
      <c r="CK2076" s="2"/>
      <c r="CL2076" s="2"/>
      <c r="CM2076" s="2"/>
      <c r="CN2076" s="2"/>
      <c r="CO2076" s="2"/>
      <c r="CP2076" s="2"/>
      <c r="CQ2076" s="2"/>
      <c r="CR2076" s="2"/>
      <c r="CS2076" s="2"/>
      <c r="CT2076" s="2"/>
      <c r="CU2076" s="2"/>
      <c r="CV2076" s="2"/>
      <c r="CW2076" s="2"/>
      <c r="CX2076" s="2"/>
      <c r="CY2076" s="2"/>
      <c r="CZ2076" s="2"/>
      <c r="DA2076" s="2"/>
      <c r="DB2076" s="2"/>
      <c r="DC2076" s="2"/>
      <c r="DD2076" s="2"/>
      <c r="DE2076" s="2"/>
      <c r="DF2076" s="2"/>
      <c r="DG2076" s="2"/>
      <c r="DH2076" s="2"/>
      <c r="DI2076" s="2"/>
      <c r="DJ2076" s="2"/>
      <c r="DK2076" s="2"/>
      <c r="DL2076" s="2"/>
      <c r="DM2076" s="2"/>
      <c r="DN2076" s="2"/>
      <c r="DO2076" s="2"/>
      <c r="DP2076" s="2"/>
      <c r="DQ2076" s="2"/>
      <c r="DR2076" s="2"/>
      <c r="DS2076" s="2"/>
      <c r="DT2076" s="2"/>
      <c r="DU2076" s="2"/>
      <c r="DV2076" s="2"/>
      <c r="DW2076" s="2"/>
      <c r="DX2076" s="2"/>
      <c r="DY2076" s="2"/>
      <c r="DZ2076" s="2"/>
      <c r="EA2076" s="2"/>
      <c r="EB2076" s="2"/>
      <c r="EC2076" s="2"/>
      <c r="ED2076" s="2"/>
      <c r="EE2076" s="2"/>
      <c r="EF2076" s="2"/>
      <c r="EG2076" s="2"/>
      <c r="EH2076" s="2"/>
      <c r="EI2076" s="2"/>
      <c r="EJ2076" s="2"/>
      <c r="EK2076" s="2"/>
      <c r="EL2076" s="2"/>
      <c r="EM2076" s="2"/>
      <c r="EN2076" s="2"/>
      <c r="EO2076" s="2"/>
      <c r="EP2076" s="2"/>
      <c r="EQ2076" s="2"/>
      <c r="ER2076" s="2"/>
      <c r="ES2076" s="2"/>
      <c r="ET2076" s="2"/>
      <c r="EU2076" s="2"/>
      <c r="EV2076" s="2"/>
      <c r="EW2076" s="2"/>
      <c r="EX2076" s="2"/>
      <c r="EY2076" s="2"/>
      <c r="EZ2076" s="2"/>
      <c r="FA2076" s="2"/>
      <c r="FB2076" s="2"/>
      <c r="FC2076" s="2"/>
    </row>
    <row r="2077" spans="1:159" s="4" customFormat="1">
      <c r="A2077" s="50" t="s">
        <v>2288</v>
      </c>
      <c r="B2077" s="59" t="s">
        <v>2795</v>
      </c>
      <c r="C2077" s="60">
        <v>5587</v>
      </c>
      <c r="D2077" s="52" t="s">
        <v>2865</v>
      </c>
      <c r="E2077" s="78" t="str">
        <f>IFERROR(VLOOKUP($C2077,'2025-26 School Level AAFTE'!$C$2:$L$2349,9,FALSE), "No")</f>
        <v>Yes</v>
      </c>
      <c r="F2077" s="67">
        <f>IFERROR(VLOOKUP($C2077,'2025-26 School Level AAFTE'!$C$2:$J$2349,8,FALSE), 0)</f>
        <v>115.54</v>
      </c>
      <c r="G2077" s="69">
        <f>IFERROR(IF(E2077= "yes",VLOOKUP(C2077,Summary!$B:$I,6,0),0),0)</f>
        <v>0</v>
      </c>
      <c r="H2077" s="68">
        <f t="shared" si="341"/>
        <v>115.54</v>
      </c>
      <c r="I2077" s="110">
        <f>VLOOKUP($A2077,'2026-27 Salary &amp; Benefits'!$A:$I,3,FALSE)</f>
        <v>1</v>
      </c>
      <c r="J2077" s="110">
        <f>VLOOKUP($A2077,'2026-27 Salary &amp; Benefits'!$A:$I,4,FALSE)</f>
        <v>1</v>
      </c>
      <c r="K2077" s="101">
        <f t="shared" si="342"/>
        <v>115.54</v>
      </c>
      <c r="L2077" s="100">
        <f t="shared" si="343"/>
        <v>0.33900000000000002</v>
      </c>
      <c r="M2077" s="102">
        <f>'2026-27 Salary &amp; Benefits'!$E$6</f>
        <v>78209</v>
      </c>
      <c r="N2077" s="102">
        <f>'2026-27 Salary &amp; Benefits'!$F$6</f>
        <v>82248</v>
      </c>
      <c r="O2077" s="7">
        <f t="shared" si="344"/>
        <v>26512.85</v>
      </c>
      <c r="P2077" s="7">
        <f t="shared" si="345"/>
        <v>1369.2200000000012</v>
      </c>
      <c r="Q2077" s="7">
        <f>'2026-27 Salary &amp; Benefits'!G$6</f>
        <v>16817.759999999998</v>
      </c>
      <c r="R2077" s="103">
        <f>'2026-27 Salary &amp; Benefits'!H$6</f>
        <v>0.16020000000000001</v>
      </c>
      <c r="S2077" s="103">
        <f>'2026-27 Salary &amp; Benefits'!I$6</f>
        <v>0.15390000000000001</v>
      </c>
      <c r="T2077" s="7">
        <f t="shared" si="346"/>
        <v>10159.299999999999</v>
      </c>
      <c r="U2077" s="7">
        <f t="shared" si="347"/>
        <v>464.7</v>
      </c>
      <c r="V2077" s="7">
        <f t="shared" si="348"/>
        <v>71.52</v>
      </c>
      <c r="W2077" s="7">
        <f t="shared" si="349"/>
        <v>536.22</v>
      </c>
      <c r="X2077" s="18">
        <f t="shared" si="350"/>
        <v>38577.589999999997</v>
      </c>
      <c r="Y2077" s="2"/>
      <c r="Z2077" s="2"/>
      <c r="AA2077" s="2"/>
      <c r="AB2077" s="2"/>
      <c r="AC2077" s="2"/>
      <c r="AD2077" s="2"/>
      <c r="AE2077" s="2"/>
      <c r="AF2077" s="2"/>
      <c r="AG2077" s="2"/>
      <c r="AH2077" s="2"/>
      <c r="AI2077" s="2"/>
      <c r="AJ2077" s="2"/>
      <c r="AK2077" s="2"/>
      <c r="AL2077" s="2"/>
      <c r="AM2077" s="2"/>
      <c r="AN2077" s="2"/>
      <c r="AO2077" s="2"/>
      <c r="AP2077" s="2"/>
      <c r="AQ2077" s="2"/>
      <c r="AR2077" s="2"/>
      <c r="AS2077" s="2"/>
      <c r="AT2077" s="2"/>
      <c r="AU2077" s="2"/>
      <c r="AV2077" s="2"/>
      <c r="AW2077" s="2"/>
      <c r="AX2077" s="2"/>
      <c r="AY2077" s="2"/>
      <c r="AZ2077" s="2"/>
      <c r="BA2077" s="2"/>
      <c r="BB2077" s="2"/>
      <c r="BC2077" s="2"/>
      <c r="BD2077" s="2"/>
      <c r="BE2077" s="2"/>
      <c r="BF2077" s="2"/>
      <c r="BG2077" s="2"/>
      <c r="BH2077" s="2"/>
      <c r="BI2077" s="2"/>
      <c r="BJ2077" s="2"/>
      <c r="BK2077" s="2"/>
      <c r="BL2077" s="2"/>
      <c r="BM2077" s="2"/>
      <c r="BN2077" s="2"/>
      <c r="BO2077" s="2"/>
      <c r="BP2077" s="2"/>
      <c r="BQ2077" s="2"/>
      <c r="BR2077" s="2"/>
      <c r="BS2077" s="2"/>
      <c r="BT2077" s="2"/>
      <c r="BU2077" s="2"/>
      <c r="BV2077" s="2"/>
      <c r="BW2077" s="2"/>
      <c r="BX2077" s="2"/>
      <c r="BY2077" s="2"/>
      <c r="BZ2077" s="2"/>
      <c r="CA2077" s="2"/>
      <c r="CB2077" s="2"/>
      <c r="CC2077" s="2"/>
      <c r="CD2077" s="2"/>
      <c r="CE2077" s="2"/>
      <c r="CF2077" s="2"/>
      <c r="CG2077" s="2"/>
      <c r="CH2077" s="2"/>
      <c r="CI2077" s="2"/>
      <c r="CJ2077" s="2"/>
      <c r="CK2077" s="2"/>
      <c r="CL2077" s="2"/>
      <c r="CM2077" s="2"/>
      <c r="CN2077" s="2"/>
      <c r="CO2077" s="2"/>
      <c r="CP2077" s="2"/>
      <c r="CQ2077" s="2"/>
      <c r="CR2077" s="2"/>
      <c r="CS2077" s="2"/>
      <c r="CT2077" s="2"/>
      <c r="CU2077" s="2"/>
      <c r="CV2077" s="2"/>
      <c r="CW2077" s="2"/>
      <c r="CX2077" s="2"/>
      <c r="CY2077" s="2"/>
      <c r="CZ2077" s="2"/>
      <c r="DA2077" s="2"/>
      <c r="DB2077" s="2"/>
      <c r="DC2077" s="2"/>
      <c r="DD2077" s="2"/>
      <c r="DE2077" s="2"/>
      <c r="DF2077" s="2"/>
      <c r="DG2077" s="2"/>
      <c r="DH2077" s="2"/>
      <c r="DI2077" s="2"/>
      <c r="DJ2077" s="2"/>
      <c r="DK2077" s="2"/>
      <c r="DL2077" s="2"/>
      <c r="DM2077" s="2"/>
      <c r="DN2077" s="2"/>
      <c r="DO2077" s="2"/>
      <c r="DP2077" s="2"/>
      <c r="DQ2077" s="2"/>
      <c r="DR2077" s="2"/>
      <c r="DS2077" s="2"/>
      <c r="DT2077" s="2"/>
      <c r="DU2077" s="2"/>
      <c r="DV2077" s="2"/>
      <c r="DW2077" s="2"/>
      <c r="DX2077" s="2"/>
      <c r="DY2077" s="2"/>
      <c r="DZ2077" s="2"/>
      <c r="EA2077" s="2"/>
      <c r="EB2077" s="2"/>
      <c r="EC2077" s="2"/>
      <c r="ED2077" s="2"/>
      <c r="EE2077" s="2"/>
      <c r="EF2077" s="2"/>
      <c r="EG2077" s="2"/>
      <c r="EH2077" s="2"/>
      <c r="EI2077" s="2"/>
      <c r="EJ2077" s="2"/>
      <c r="EK2077" s="2"/>
      <c r="EL2077" s="2"/>
      <c r="EM2077" s="2"/>
      <c r="EN2077" s="2"/>
      <c r="EO2077" s="2"/>
      <c r="EP2077" s="2"/>
      <c r="EQ2077" s="2"/>
      <c r="ER2077" s="2"/>
      <c r="ES2077" s="2"/>
      <c r="ET2077" s="2"/>
      <c r="EU2077" s="2"/>
      <c r="EV2077" s="2"/>
      <c r="EW2077" s="2"/>
      <c r="EX2077" s="2"/>
      <c r="EY2077" s="2"/>
      <c r="EZ2077" s="2"/>
      <c r="FA2077" s="2"/>
      <c r="FB2077" s="2"/>
      <c r="FC2077" s="2"/>
    </row>
    <row r="2078" spans="1:159" s="4" customFormat="1">
      <c r="A2078" s="50" t="s">
        <v>2416</v>
      </c>
      <c r="B2078" s="59" t="s">
        <v>2796</v>
      </c>
      <c r="C2078" s="60">
        <v>1508</v>
      </c>
      <c r="D2078" s="59" t="s">
        <v>2088</v>
      </c>
      <c r="E2078" s="78" t="str">
        <f>IFERROR(VLOOKUP($C2078,'2025-26 School Level AAFTE'!$C$2:$L$2349,9,FALSE), "No")</f>
        <v>Yes</v>
      </c>
      <c r="F2078" s="67">
        <f>IFERROR(VLOOKUP($C2078,'2025-26 School Level AAFTE'!$C$2:$J$2349,8,FALSE), 0)</f>
        <v>200.64</v>
      </c>
      <c r="G2078" s="69">
        <f>IFERROR(IF(E2078= "yes",VLOOKUP(C2078,Summary!$B:$I,6,0),0),0)</f>
        <v>0</v>
      </c>
      <c r="H2078" s="68">
        <f t="shared" ref="H2078:H2141" si="351">IF(E2078= "yes", F2078,0)</f>
        <v>200.64</v>
      </c>
      <c r="I2078" s="110">
        <f>VLOOKUP($A2078,'2026-27 Salary &amp; Benefits'!$A:$I,3,FALSE)</f>
        <v>1</v>
      </c>
      <c r="J2078" s="110">
        <f>VLOOKUP($A2078,'2026-27 Salary &amp; Benefits'!$A:$I,4,FALSE)</f>
        <v>1</v>
      </c>
      <c r="K2078" s="101">
        <f t="shared" ref="K2078:K2141" si="352">IF(G2078&gt;0,G2078,H2078)</f>
        <v>200.64</v>
      </c>
      <c r="L2078" s="100">
        <f t="shared" ref="L2078:L2141" si="353">ROUND((($K2078*1.1*36)/15)/900,3)</f>
        <v>0.58899999999999997</v>
      </c>
      <c r="M2078" s="102">
        <f>'2026-27 Salary &amp; Benefits'!$E$6</f>
        <v>78209</v>
      </c>
      <c r="N2078" s="102">
        <f>'2026-27 Salary &amp; Benefits'!$F$6</f>
        <v>82248</v>
      </c>
      <c r="O2078" s="7">
        <f t="shared" ref="O2078:O2141" si="354">ROUND($I2078*$M2078*$L2078,2)</f>
        <v>46065.1</v>
      </c>
      <c r="P2078" s="7">
        <f t="shared" ref="P2078:P2141" si="355">ROUND($J2078*$N2078*$L2078,2)-O2078</f>
        <v>2378.9700000000012</v>
      </c>
      <c r="Q2078" s="7">
        <f>'2026-27 Salary &amp; Benefits'!G$6</f>
        <v>16817.759999999998</v>
      </c>
      <c r="R2078" s="103">
        <f>'2026-27 Salary &amp; Benefits'!H$6</f>
        <v>0.16020000000000001</v>
      </c>
      <c r="S2078" s="103">
        <f>'2026-27 Salary &amp; Benefits'!I$6</f>
        <v>0.15390000000000001</v>
      </c>
      <c r="T2078" s="7">
        <f t="shared" ref="T2078:T2141" si="356">ROUND(O2078*R2078+P2078*S2078+L2078*Q2078,2)</f>
        <v>17651.41</v>
      </c>
      <c r="U2078" s="7">
        <f t="shared" ref="U2078:U2141" si="357">ROUND((($N2078*$J2078*$L2078)/180)*3,2)</f>
        <v>807.4</v>
      </c>
      <c r="V2078" s="7">
        <f t="shared" ref="V2078:V2141" si="358">ROUND(U2078*S2078,2)</f>
        <v>124.26</v>
      </c>
      <c r="W2078" s="7">
        <f t="shared" ref="W2078:W2141" si="359">SUM(U2078:V2078)</f>
        <v>931.66</v>
      </c>
      <c r="X2078" s="18">
        <f t="shared" ref="X2078:X2141" si="360">SUM(T2078,O2078:P2078,W2078)</f>
        <v>67027.14</v>
      </c>
      <c r="Y2078" s="2"/>
      <c r="Z2078" s="2"/>
      <c r="AA2078" s="2"/>
      <c r="AB2078" s="2"/>
      <c r="AC2078" s="2"/>
      <c r="AD2078" s="2"/>
      <c r="AE2078" s="2"/>
      <c r="AF2078" s="2"/>
      <c r="AG2078" s="2"/>
      <c r="AH2078" s="2"/>
      <c r="AI2078" s="2"/>
      <c r="AJ2078" s="2"/>
      <c r="AK2078" s="2"/>
      <c r="AL2078" s="2"/>
      <c r="AM2078" s="2"/>
      <c r="AN2078" s="2"/>
      <c r="AO2078" s="2"/>
      <c r="AP2078" s="2"/>
      <c r="AQ2078" s="2"/>
      <c r="AR2078" s="2"/>
      <c r="AS2078" s="2"/>
      <c r="AT2078" s="2"/>
      <c r="AU2078" s="2"/>
      <c r="AV2078" s="2"/>
      <c r="AW2078" s="2"/>
      <c r="AX2078" s="2"/>
      <c r="AY2078" s="2"/>
      <c r="AZ2078" s="2"/>
      <c r="BA2078" s="2"/>
      <c r="BB2078" s="2"/>
      <c r="BC2078" s="2"/>
      <c r="BD2078" s="2"/>
      <c r="BE2078" s="2"/>
      <c r="BF2078" s="2"/>
      <c r="BG2078" s="2"/>
      <c r="BH2078" s="2"/>
      <c r="BI2078" s="2"/>
      <c r="BJ2078" s="2"/>
      <c r="BK2078" s="2"/>
      <c r="BL2078" s="2"/>
      <c r="BM2078" s="2"/>
      <c r="BN2078" s="2"/>
      <c r="BO2078" s="2"/>
      <c r="BP2078" s="2"/>
      <c r="BQ2078" s="2"/>
      <c r="BR2078" s="2"/>
      <c r="BS2078" s="2"/>
      <c r="BT2078" s="2"/>
      <c r="BU2078" s="2"/>
      <c r="BV2078" s="2"/>
      <c r="BW2078" s="2"/>
      <c r="BX2078" s="2"/>
      <c r="BY2078" s="2"/>
      <c r="BZ2078" s="2"/>
      <c r="CA2078" s="2"/>
      <c r="CB2078" s="2"/>
      <c r="CC2078" s="2"/>
      <c r="CD2078" s="2"/>
      <c r="CE2078" s="2"/>
      <c r="CF2078" s="2"/>
      <c r="CG2078" s="2"/>
      <c r="CH2078" s="2"/>
      <c r="CI2078" s="2"/>
      <c r="CJ2078" s="2"/>
      <c r="CK2078" s="2"/>
      <c r="CL2078" s="2"/>
      <c r="CM2078" s="2"/>
      <c r="CN2078" s="2"/>
      <c r="CO2078" s="2"/>
      <c r="CP2078" s="2"/>
      <c r="CQ2078" s="2"/>
      <c r="CR2078" s="2"/>
      <c r="CS2078" s="2"/>
      <c r="CT2078" s="2"/>
      <c r="CU2078" s="2"/>
      <c r="CV2078" s="2"/>
      <c r="CW2078" s="2"/>
      <c r="CX2078" s="2"/>
      <c r="CY2078" s="2"/>
      <c r="CZ2078" s="2"/>
      <c r="DA2078" s="2"/>
      <c r="DB2078" s="2"/>
      <c r="DC2078" s="2"/>
      <c r="DD2078" s="2"/>
      <c r="DE2078" s="2"/>
      <c r="DF2078" s="2"/>
      <c r="DG2078" s="2"/>
      <c r="DH2078" s="2"/>
      <c r="DI2078" s="2"/>
      <c r="DJ2078" s="2"/>
      <c r="DK2078" s="2"/>
      <c r="DL2078" s="2"/>
      <c r="DM2078" s="2"/>
      <c r="DN2078" s="2"/>
      <c r="DO2078" s="2"/>
      <c r="DP2078" s="2"/>
      <c r="DQ2078" s="2"/>
      <c r="DR2078" s="2"/>
      <c r="DS2078" s="2"/>
      <c r="DT2078" s="2"/>
      <c r="DU2078" s="2"/>
      <c r="DV2078" s="2"/>
      <c r="DW2078" s="2"/>
      <c r="DX2078" s="2"/>
      <c r="DY2078" s="2"/>
      <c r="DZ2078" s="2"/>
      <c r="EA2078" s="2"/>
      <c r="EB2078" s="2"/>
      <c r="EC2078" s="2"/>
      <c r="ED2078" s="2"/>
      <c r="EE2078" s="2"/>
      <c r="EF2078" s="2"/>
      <c r="EG2078" s="2"/>
      <c r="EH2078" s="2"/>
      <c r="EI2078" s="2"/>
      <c r="EJ2078" s="2"/>
      <c r="EK2078" s="2"/>
      <c r="EL2078" s="2"/>
      <c r="EM2078" s="2"/>
      <c r="EN2078" s="2"/>
      <c r="EO2078" s="2"/>
      <c r="EP2078" s="2"/>
      <c r="EQ2078" s="2"/>
      <c r="ER2078" s="2"/>
      <c r="ES2078" s="2"/>
      <c r="ET2078" s="2"/>
      <c r="EU2078" s="2"/>
      <c r="EV2078" s="2"/>
      <c r="EW2078" s="2"/>
      <c r="EX2078" s="2"/>
      <c r="EY2078" s="2"/>
      <c r="EZ2078" s="2"/>
      <c r="FA2078" s="2"/>
      <c r="FB2078" s="2"/>
      <c r="FC2078" s="2"/>
    </row>
    <row r="2079" spans="1:159" s="4" customFormat="1">
      <c r="A2079" s="50" t="s">
        <v>2416</v>
      </c>
      <c r="B2079" s="59" t="s">
        <v>2796</v>
      </c>
      <c r="C2079" s="60">
        <v>2608</v>
      </c>
      <c r="D2079" s="59" t="s">
        <v>1489</v>
      </c>
      <c r="E2079" s="78" t="str">
        <f>IFERROR(VLOOKUP($C2079,'2025-26 School Level AAFTE'!$C$2:$L$2349,9,FALSE), "No")</f>
        <v>Yes</v>
      </c>
      <c r="F2079" s="67">
        <f>IFERROR(VLOOKUP($C2079,'2025-26 School Level AAFTE'!$C$2:$J$2349,8,FALSE), 0)</f>
        <v>265.60000000000002</v>
      </c>
      <c r="G2079" s="69">
        <f>IFERROR(IF(E2079= "yes",VLOOKUP(C2079,Summary!$B:$I,6,0),0),0)</f>
        <v>0</v>
      </c>
      <c r="H2079" s="68">
        <f t="shared" si="351"/>
        <v>265.60000000000002</v>
      </c>
      <c r="I2079" s="110">
        <f>VLOOKUP($A2079,'2026-27 Salary &amp; Benefits'!$A:$I,3,FALSE)</f>
        <v>1</v>
      </c>
      <c r="J2079" s="110">
        <f>VLOOKUP($A2079,'2026-27 Salary &amp; Benefits'!$A:$I,4,FALSE)</f>
        <v>1</v>
      </c>
      <c r="K2079" s="101">
        <f t="shared" si="352"/>
        <v>265.60000000000002</v>
      </c>
      <c r="L2079" s="100">
        <f t="shared" si="353"/>
        <v>0.77900000000000003</v>
      </c>
      <c r="M2079" s="102">
        <f>'2026-27 Salary &amp; Benefits'!$E$6</f>
        <v>78209</v>
      </c>
      <c r="N2079" s="102">
        <f>'2026-27 Salary &amp; Benefits'!$F$6</f>
        <v>82248</v>
      </c>
      <c r="O2079" s="7">
        <f t="shared" si="354"/>
        <v>60924.81</v>
      </c>
      <c r="P2079" s="7">
        <f t="shared" si="355"/>
        <v>3146.3800000000047</v>
      </c>
      <c r="Q2079" s="7">
        <f>'2026-27 Salary &amp; Benefits'!G$6</f>
        <v>16817.759999999998</v>
      </c>
      <c r="R2079" s="103">
        <f>'2026-27 Salary &amp; Benefits'!H$6</f>
        <v>0.16020000000000001</v>
      </c>
      <c r="S2079" s="103">
        <f>'2026-27 Salary &amp; Benefits'!I$6</f>
        <v>0.15390000000000001</v>
      </c>
      <c r="T2079" s="7">
        <f t="shared" si="356"/>
        <v>23345.42</v>
      </c>
      <c r="U2079" s="7">
        <f t="shared" si="357"/>
        <v>1067.8499999999999</v>
      </c>
      <c r="V2079" s="7">
        <f t="shared" si="358"/>
        <v>164.34</v>
      </c>
      <c r="W2079" s="7">
        <f t="shared" si="359"/>
        <v>1232.1899999999998</v>
      </c>
      <c r="X2079" s="18">
        <f t="shared" si="360"/>
        <v>88648.8</v>
      </c>
      <c r="Y2079" s="2"/>
      <c r="Z2079" s="2"/>
      <c r="AA2079" s="2"/>
      <c r="AB2079" s="2"/>
      <c r="AC2079" s="2"/>
      <c r="AD2079" s="2"/>
      <c r="AE2079" s="2"/>
      <c r="AF2079" s="2"/>
      <c r="AG2079" s="2"/>
      <c r="AH2079" s="2"/>
      <c r="AI2079" s="2"/>
      <c r="AJ2079" s="2"/>
      <c r="AK2079" s="2"/>
      <c r="AL2079" s="2"/>
      <c r="AM2079" s="2"/>
      <c r="AN2079" s="2"/>
      <c r="AO2079" s="2"/>
      <c r="AP2079" s="2"/>
      <c r="AQ2079" s="2"/>
      <c r="AR2079" s="2"/>
      <c r="AS2079" s="2"/>
      <c r="AT2079" s="2"/>
      <c r="AU2079" s="2"/>
      <c r="AV2079" s="2"/>
      <c r="AW2079" s="2"/>
      <c r="AX2079" s="2"/>
      <c r="AY2079" s="2"/>
      <c r="AZ2079" s="2"/>
      <c r="BA2079" s="2"/>
      <c r="BB2079" s="2"/>
      <c r="BC2079" s="2"/>
      <c r="BD2079" s="2"/>
      <c r="BE2079" s="2"/>
      <c r="BF2079" s="2"/>
      <c r="BG2079" s="2"/>
      <c r="BH2079" s="2"/>
      <c r="BI2079" s="2"/>
      <c r="BJ2079" s="2"/>
      <c r="BK2079" s="2"/>
      <c r="BL2079" s="2"/>
      <c r="BM2079" s="2"/>
      <c r="BN2079" s="2"/>
      <c r="BO2079" s="2"/>
      <c r="BP2079" s="2"/>
      <c r="BQ2079" s="2"/>
      <c r="BR2079" s="2"/>
      <c r="BS2079" s="2"/>
      <c r="BT2079" s="2"/>
      <c r="BU2079" s="2"/>
      <c r="BV2079" s="2"/>
      <c r="BW2079" s="2"/>
      <c r="BX2079" s="2"/>
      <c r="BY2079" s="2"/>
      <c r="BZ2079" s="2"/>
      <c r="CA2079" s="2"/>
      <c r="CB2079" s="2"/>
      <c r="CC2079" s="2"/>
      <c r="CD2079" s="2"/>
      <c r="CE2079" s="2"/>
      <c r="CF2079" s="2"/>
      <c r="CG2079" s="2"/>
      <c r="CH2079" s="2"/>
      <c r="CI2079" s="2"/>
      <c r="CJ2079" s="2"/>
      <c r="CK2079" s="2"/>
      <c r="CL2079" s="2"/>
      <c r="CM2079" s="2"/>
      <c r="CN2079" s="2"/>
      <c r="CO2079" s="2"/>
      <c r="CP2079" s="2"/>
      <c r="CQ2079" s="2"/>
      <c r="CR2079" s="2"/>
      <c r="CS2079" s="2"/>
      <c r="CT2079" s="2"/>
      <c r="CU2079" s="2"/>
      <c r="CV2079" s="2"/>
      <c r="CW2079" s="2"/>
      <c r="CX2079" s="2"/>
      <c r="CY2079" s="2"/>
      <c r="CZ2079" s="2"/>
      <c r="DA2079" s="2"/>
      <c r="DB2079" s="2"/>
      <c r="DC2079" s="2"/>
      <c r="DD2079" s="2"/>
      <c r="DE2079" s="2"/>
      <c r="DF2079" s="2"/>
      <c r="DG2079" s="2"/>
      <c r="DH2079" s="2"/>
      <c r="DI2079" s="2"/>
      <c r="DJ2079" s="2"/>
      <c r="DK2079" s="2"/>
      <c r="DL2079" s="2"/>
      <c r="DM2079" s="2"/>
      <c r="DN2079" s="2"/>
      <c r="DO2079" s="2"/>
      <c r="DP2079" s="2"/>
      <c r="DQ2079" s="2"/>
      <c r="DR2079" s="2"/>
      <c r="DS2079" s="2"/>
      <c r="DT2079" s="2"/>
      <c r="DU2079" s="2"/>
      <c r="DV2079" s="2"/>
      <c r="DW2079" s="2"/>
      <c r="DX2079" s="2"/>
      <c r="DY2079" s="2"/>
      <c r="DZ2079" s="2"/>
      <c r="EA2079" s="2"/>
      <c r="EB2079" s="2"/>
      <c r="EC2079" s="2"/>
      <c r="ED2079" s="2"/>
      <c r="EE2079" s="2"/>
      <c r="EF2079" s="2"/>
      <c r="EG2079" s="2"/>
      <c r="EH2079" s="2"/>
      <c r="EI2079" s="2"/>
      <c r="EJ2079" s="2"/>
      <c r="EK2079" s="2"/>
      <c r="EL2079" s="2"/>
      <c r="EM2079" s="2"/>
      <c r="EN2079" s="2"/>
      <c r="EO2079" s="2"/>
      <c r="EP2079" s="2"/>
      <c r="EQ2079" s="2"/>
      <c r="ER2079" s="2"/>
      <c r="ES2079" s="2"/>
      <c r="ET2079" s="2"/>
      <c r="EU2079" s="2"/>
      <c r="EV2079" s="2"/>
      <c r="EW2079" s="2"/>
      <c r="EX2079" s="2"/>
      <c r="EY2079" s="2"/>
      <c r="EZ2079" s="2"/>
      <c r="FA2079" s="2"/>
      <c r="FB2079" s="2"/>
      <c r="FC2079" s="2"/>
    </row>
    <row r="2080" spans="1:159" s="4" customFormat="1">
      <c r="A2080" s="48" t="s">
        <v>2416</v>
      </c>
      <c r="B2080" s="59" t="s">
        <v>2796</v>
      </c>
      <c r="C2080" s="60">
        <v>4106</v>
      </c>
      <c r="D2080" s="59" t="s">
        <v>2091</v>
      </c>
      <c r="E2080" s="78" t="str">
        <f>IFERROR(VLOOKUP($C2080,'2025-26 School Level AAFTE'!$C$2:$L$2349,9,FALSE), "No")</f>
        <v>Yes</v>
      </c>
      <c r="F2080" s="67">
        <f>IFERROR(VLOOKUP($C2080,'2025-26 School Level AAFTE'!$C$2:$J$2349,8,FALSE), 0)</f>
        <v>374.5</v>
      </c>
      <c r="G2080" s="69">
        <f>IFERROR(IF(E2080= "yes",VLOOKUP(C2080,Summary!$B:$I,6,0),0),0)</f>
        <v>0</v>
      </c>
      <c r="H2080" s="68">
        <f t="shared" si="351"/>
        <v>374.5</v>
      </c>
      <c r="I2080" s="110">
        <f>VLOOKUP($A2080,'2026-27 Salary &amp; Benefits'!$A:$I,3,FALSE)</f>
        <v>1</v>
      </c>
      <c r="J2080" s="110">
        <f>VLOOKUP($A2080,'2026-27 Salary &amp; Benefits'!$A:$I,4,FALSE)</f>
        <v>1</v>
      </c>
      <c r="K2080" s="101">
        <f t="shared" si="352"/>
        <v>374.5</v>
      </c>
      <c r="L2080" s="100">
        <f t="shared" si="353"/>
        <v>1.099</v>
      </c>
      <c r="M2080" s="102">
        <f>'2026-27 Salary &amp; Benefits'!$E$6</f>
        <v>78209</v>
      </c>
      <c r="N2080" s="102">
        <f>'2026-27 Salary &amp; Benefits'!$F$6</f>
        <v>82248</v>
      </c>
      <c r="O2080" s="7">
        <f t="shared" si="354"/>
        <v>85951.69</v>
      </c>
      <c r="P2080" s="7">
        <f t="shared" si="355"/>
        <v>4438.8600000000006</v>
      </c>
      <c r="Q2080" s="7">
        <f>'2026-27 Salary &amp; Benefits'!G$6</f>
        <v>16817.759999999998</v>
      </c>
      <c r="R2080" s="103">
        <f>'2026-27 Salary &amp; Benefits'!H$6</f>
        <v>0.16020000000000001</v>
      </c>
      <c r="S2080" s="103">
        <f>'2026-27 Salary &amp; Benefits'!I$6</f>
        <v>0.15390000000000001</v>
      </c>
      <c r="T2080" s="7">
        <f t="shared" si="356"/>
        <v>32935.32</v>
      </c>
      <c r="U2080" s="7">
        <f t="shared" si="357"/>
        <v>1506.51</v>
      </c>
      <c r="V2080" s="7">
        <f t="shared" si="358"/>
        <v>231.85</v>
      </c>
      <c r="W2080" s="7">
        <f t="shared" si="359"/>
        <v>1738.36</v>
      </c>
      <c r="X2080" s="18">
        <f t="shared" si="360"/>
        <v>125064.23000000001</v>
      </c>
      <c r="Y2080" s="2"/>
      <c r="Z2080" s="2"/>
      <c r="AA2080" s="2"/>
      <c r="AB2080" s="2"/>
      <c r="AC2080" s="2"/>
      <c r="AD2080" s="2"/>
      <c r="AE2080" s="2"/>
      <c r="AF2080" s="2"/>
      <c r="AG2080" s="2"/>
      <c r="AH2080" s="2"/>
      <c r="AI2080" s="2"/>
      <c r="AJ2080" s="2"/>
      <c r="AK2080" s="2"/>
      <c r="AL2080" s="2"/>
      <c r="AM2080" s="2"/>
      <c r="AN2080" s="2"/>
      <c r="AO2080" s="2"/>
      <c r="AP2080" s="2"/>
      <c r="AQ2080" s="2"/>
      <c r="AR2080" s="2"/>
      <c r="AS2080" s="2"/>
      <c r="AT2080" s="2"/>
      <c r="AU2080" s="2"/>
      <c r="AV2080" s="2"/>
      <c r="AW2080" s="2"/>
      <c r="AX2080" s="2"/>
      <c r="AY2080" s="2"/>
      <c r="AZ2080" s="2"/>
      <c r="BA2080" s="2"/>
      <c r="BB2080" s="2"/>
      <c r="BC2080" s="2"/>
      <c r="BD2080" s="2"/>
      <c r="BE2080" s="2"/>
      <c r="BF2080" s="2"/>
      <c r="BG2080" s="2"/>
      <c r="BH2080" s="2"/>
      <c r="BI2080" s="2"/>
      <c r="BJ2080" s="2"/>
      <c r="BK2080" s="2"/>
      <c r="BL2080" s="2"/>
      <c r="BM2080" s="2"/>
      <c r="BN2080" s="2"/>
      <c r="BO2080" s="2"/>
      <c r="BP2080" s="2"/>
      <c r="BQ2080" s="2"/>
      <c r="BR2080" s="2"/>
      <c r="BS2080" s="2"/>
      <c r="BT2080" s="2"/>
      <c r="BU2080" s="2"/>
      <c r="BV2080" s="2"/>
      <c r="BW2080" s="2"/>
      <c r="BX2080" s="2"/>
      <c r="BY2080" s="2"/>
      <c r="BZ2080" s="2"/>
      <c r="CA2080" s="2"/>
      <c r="CB2080" s="2"/>
      <c r="CC2080" s="2"/>
      <c r="CD2080" s="2"/>
      <c r="CE2080" s="2"/>
      <c r="CF2080" s="2"/>
      <c r="CG2080" s="2"/>
      <c r="CH2080" s="2"/>
      <c r="CI2080" s="2"/>
      <c r="CJ2080" s="2"/>
      <c r="CK2080" s="2"/>
      <c r="CL2080" s="2"/>
      <c r="CM2080" s="2"/>
      <c r="CN2080" s="2"/>
      <c r="CO2080" s="2"/>
      <c r="CP2080" s="2"/>
      <c r="CQ2080" s="2"/>
      <c r="CR2080" s="2"/>
      <c r="CS2080" s="2"/>
      <c r="CT2080" s="2"/>
      <c r="CU2080" s="2"/>
      <c r="CV2080" s="2"/>
      <c r="CW2080" s="2"/>
      <c r="CX2080" s="2"/>
      <c r="CY2080" s="2"/>
      <c r="CZ2080" s="2"/>
      <c r="DA2080" s="2"/>
      <c r="DB2080" s="2"/>
      <c r="DC2080" s="2"/>
      <c r="DD2080" s="2"/>
      <c r="DE2080" s="2"/>
      <c r="DF2080" s="2"/>
      <c r="DG2080" s="2"/>
      <c r="DH2080" s="2"/>
      <c r="DI2080" s="2"/>
      <c r="DJ2080" s="2"/>
      <c r="DK2080" s="2"/>
      <c r="DL2080" s="2"/>
      <c r="DM2080" s="2"/>
      <c r="DN2080" s="2"/>
      <c r="DO2080" s="2"/>
      <c r="DP2080" s="2"/>
      <c r="DQ2080" s="2"/>
      <c r="DR2080" s="2"/>
      <c r="DS2080" s="2"/>
      <c r="DT2080" s="2"/>
      <c r="DU2080" s="2"/>
      <c r="DV2080" s="2"/>
      <c r="DW2080" s="2"/>
      <c r="DX2080" s="2"/>
      <c r="DY2080" s="2"/>
      <c r="DZ2080" s="2"/>
      <c r="EA2080" s="2"/>
      <c r="EB2080" s="2"/>
      <c r="EC2080" s="2"/>
      <c r="ED2080" s="2"/>
      <c r="EE2080" s="2"/>
      <c r="EF2080" s="2"/>
      <c r="EG2080" s="2"/>
      <c r="EH2080" s="2"/>
      <c r="EI2080" s="2"/>
      <c r="EJ2080" s="2"/>
      <c r="EK2080" s="2"/>
      <c r="EL2080" s="2"/>
      <c r="EM2080" s="2"/>
      <c r="EN2080" s="2"/>
      <c r="EO2080" s="2"/>
      <c r="EP2080" s="2"/>
      <c r="EQ2080" s="2"/>
      <c r="ER2080" s="2"/>
      <c r="ES2080" s="2"/>
      <c r="ET2080" s="2"/>
      <c r="EU2080" s="2"/>
      <c r="EV2080" s="2"/>
      <c r="EW2080" s="2"/>
      <c r="EX2080" s="2"/>
      <c r="EY2080" s="2"/>
      <c r="EZ2080" s="2"/>
      <c r="FA2080" s="2"/>
      <c r="FB2080" s="2"/>
      <c r="FC2080" s="2"/>
    </row>
    <row r="2081" spans="1:159" s="4" customFormat="1">
      <c r="A2081" s="50" t="s">
        <v>2416</v>
      </c>
      <c r="B2081" s="59" t="s">
        <v>2796</v>
      </c>
      <c r="C2081" s="60">
        <v>2635</v>
      </c>
      <c r="D2081" s="59" t="s">
        <v>49</v>
      </c>
      <c r="E2081" s="78" t="str">
        <f>IFERROR(VLOOKUP($C2081,'2025-26 School Level AAFTE'!$C$2:$L$2349,9,FALSE), "No")</f>
        <v>Yes</v>
      </c>
      <c r="F2081" s="67">
        <f>IFERROR(VLOOKUP($C2081,'2025-26 School Level AAFTE'!$C$2:$J$2349,8,FALSE), 0)</f>
        <v>256.61</v>
      </c>
      <c r="G2081" s="69">
        <f>IFERROR(IF(E2081= "yes",VLOOKUP(C2081,Summary!$B:$I,6,0),0),0)</f>
        <v>0</v>
      </c>
      <c r="H2081" s="68">
        <f t="shared" si="351"/>
        <v>256.61</v>
      </c>
      <c r="I2081" s="110">
        <f>VLOOKUP($A2081,'2026-27 Salary &amp; Benefits'!$A:$I,3,FALSE)</f>
        <v>1</v>
      </c>
      <c r="J2081" s="110">
        <f>VLOOKUP($A2081,'2026-27 Salary &amp; Benefits'!$A:$I,4,FALSE)</f>
        <v>1</v>
      </c>
      <c r="K2081" s="101">
        <f t="shared" si="352"/>
        <v>256.61</v>
      </c>
      <c r="L2081" s="100">
        <f t="shared" si="353"/>
        <v>0.753</v>
      </c>
      <c r="M2081" s="102">
        <f>'2026-27 Salary &amp; Benefits'!$E$6</f>
        <v>78209</v>
      </c>
      <c r="N2081" s="102">
        <f>'2026-27 Salary &amp; Benefits'!$F$6</f>
        <v>82248</v>
      </c>
      <c r="O2081" s="7">
        <f t="shared" si="354"/>
        <v>58891.38</v>
      </c>
      <c r="P2081" s="7">
        <f t="shared" si="355"/>
        <v>3041.3600000000006</v>
      </c>
      <c r="Q2081" s="7">
        <f>'2026-27 Salary &amp; Benefits'!G$6</f>
        <v>16817.759999999998</v>
      </c>
      <c r="R2081" s="103">
        <f>'2026-27 Salary &amp; Benefits'!H$6</f>
        <v>0.16020000000000001</v>
      </c>
      <c r="S2081" s="103">
        <f>'2026-27 Salary &amp; Benefits'!I$6</f>
        <v>0.15390000000000001</v>
      </c>
      <c r="T2081" s="7">
        <f t="shared" si="356"/>
        <v>22566.240000000002</v>
      </c>
      <c r="U2081" s="7">
        <f t="shared" si="357"/>
        <v>1032.21</v>
      </c>
      <c r="V2081" s="7">
        <f t="shared" si="358"/>
        <v>158.86000000000001</v>
      </c>
      <c r="W2081" s="7">
        <f t="shared" si="359"/>
        <v>1191.0700000000002</v>
      </c>
      <c r="X2081" s="18">
        <f t="shared" si="360"/>
        <v>85690.05</v>
      </c>
      <c r="Y2081" s="2"/>
      <c r="Z2081" s="2"/>
      <c r="AA2081" s="2"/>
      <c r="AB2081" s="2"/>
      <c r="AC2081" s="2"/>
      <c r="AD2081" s="2"/>
      <c r="AE2081" s="2"/>
      <c r="AF2081" s="2"/>
      <c r="AG2081" s="2"/>
      <c r="AH2081" s="2"/>
      <c r="AI2081" s="2"/>
      <c r="AJ2081" s="2"/>
      <c r="AK2081" s="2"/>
      <c r="AL2081" s="2"/>
      <c r="AM2081" s="2"/>
      <c r="AN2081" s="2"/>
      <c r="AO2081" s="2"/>
      <c r="AP2081" s="2"/>
      <c r="AQ2081" s="2"/>
      <c r="AR2081" s="2"/>
      <c r="AS2081" s="2"/>
      <c r="AT2081" s="2"/>
      <c r="AU2081" s="2"/>
      <c r="AV2081" s="2"/>
      <c r="AW2081" s="2"/>
      <c r="AX2081" s="2"/>
      <c r="AY2081" s="2"/>
      <c r="AZ2081" s="2"/>
      <c r="BA2081" s="2"/>
      <c r="BB2081" s="2"/>
      <c r="BC2081" s="2"/>
      <c r="BD2081" s="2"/>
      <c r="BE2081" s="2"/>
      <c r="BF2081" s="2"/>
      <c r="BG2081" s="2"/>
      <c r="BH2081" s="2"/>
      <c r="BI2081" s="2"/>
      <c r="BJ2081" s="2"/>
      <c r="BK2081" s="2"/>
      <c r="BL2081" s="2"/>
      <c r="BM2081" s="2"/>
      <c r="BN2081" s="2"/>
      <c r="BO2081" s="2"/>
      <c r="BP2081" s="2"/>
      <c r="BQ2081" s="2"/>
      <c r="BR2081" s="2"/>
      <c r="BS2081" s="2"/>
      <c r="BT2081" s="2"/>
      <c r="BU2081" s="2"/>
      <c r="BV2081" s="2"/>
      <c r="BW2081" s="2"/>
      <c r="BX2081" s="2"/>
      <c r="BY2081" s="2"/>
      <c r="BZ2081" s="2"/>
      <c r="CA2081" s="2"/>
      <c r="CB2081" s="2"/>
      <c r="CC2081" s="2"/>
      <c r="CD2081" s="2"/>
      <c r="CE2081" s="2"/>
      <c r="CF2081" s="2"/>
      <c r="CG2081" s="2"/>
      <c r="CH2081" s="2"/>
      <c r="CI2081" s="2"/>
      <c r="CJ2081" s="2"/>
      <c r="CK2081" s="2"/>
      <c r="CL2081" s="2"/>
      <c r="CM2081" s="2"/>
      <c r="CN2081" s="2"/>
      <c r="CO2081" s="2"/>
      <c r="CP2081" s="2"/>
      <c r="CQ2081" s="2"/>
      <c r="CR2081" s="2"/>
      <c r="CS2081" s="2"/>
      <c r="CT2081" s="2"/>
      <c r="CU2081" s="2"/>
      <c r="CV2081" s="2"/>
      <c r="CW2081" s="2"/>
      <c r="CX2081" s="2"/>
      <c r="CY2081" s="2"/>
      <c r="CZ2081" s="2"/>
      <c r="DA2081" s="2"/>
      <c r="DB2081" s="2"/>
      <c r="DC2081" s="2"/>
      <c r="DD2081" s="2"/>
      <c r="DE2081" s="2"/>
      <c r="DF2081" s="2"/>
      <c r="DG2081" s="2"/>
      <c r="DH2081" s="2"/>
      <c r="DI2081" s="2"/>
      <c r="DJ2081" s="2"/>
      <c r="DK2081" s="2"/>
      <c r="DL2081" s="2"/>
      <c r="DM2081" s="2"/>
      <c r="DN2081" s="2"/>
      <c r="DO2081" s="2"/>
      <c r="DP2081" s="2"/>
      <c r="DQ2081" s="2"/>
      <c r="DR2081" s="2"/>
      <c r="DS2081" s="2"/>
      <c r="DT2081" s="2"/>
      <c r="DU2081" s="2"/>
      <c r="DV2081" s="2"/>
      <c r="DW2081" s="2"/>
      <c r="DX2081" s="2"/>
      <c r="DY2081" s="2"/>
      <c r="DZ2081" s="2"/>
      <c r="EA2081" s="2"/>
      <c r="EB2081" s="2"/>
      <c r="EC2081" s="2"/>
      <c r="ED2081" s="2"/>
      <c r="EE2081" s="2"/>
      <c r="EF2081" s="2"/>
      <c r="EG2081" s="2"/>
      <c r="EH2081" s="2"/>
      <c r="EI2081" s="2"/>
      <c r="EJ2081" s="2"/>
      <c r="EK2081" s="2"/>
      <c r="EL2081" s="2"/>
      <c r="EM2081" s="2"/>
      <c r="EN2081" s="2"/>
      <c r="EO2081" s="2"/>
      <c r="EP2081" s="2"/>
      <c r="EQ2081" s="2"/>
      <c r="ER2081" s="2"/>
      <c r="ES2081" s="2"/>
      <c r="ET2081" s="2"/>
      <c r="EU2081" s="2"/>
      <c r="EV2081" s="2"/>
      <c r="EW2081" s="2"/>
      <c r="EX2081" s="2"/>
      <c r="EY2081" s="2"/>
      <c r="EZ2081" s="2"/>
      <c r="FA2081" s="2"/>
      <c r="FB2081" s="2"/>
      <c r="FC2081" s="2"/>
    </row>
    <row r="2082" spans="1:159" s="4" customFormat="1">
      <c r="A2082" s="50" t="s">
        <v>2416</v>
      </c>
      <c r="B2082" s="59" t="s">
        <v>2796</v>
      </c>
      <c r="C2082" s="60">
        <v>5262</v>
      </c>
      <c r="D2082" s="59" t="s">
        <v>3209</v>
      </c>
      <c r="E2082" s="78" t="str">
        <f>IFERROR(VLOOKUP($C2082,'2025-26 School Level AAFTE'!$C$2:$L$2349,9,FALSE), "No")</f>
        <v>No</v>
      </c>
      <c r="F2082" s="67">
        <f>IFERROR(VLOOKUP($C2082,'2025-26 School Level AAFTE'!$C$2:$J$2349,8,FALSE), 0)</f>
        <v>422.49</v>
      </c>
      <c r="G2082" s="69">
        <f>IFERROR(IF(E2082= "yes",VLOOKUP(C2082,Summary!$B:$I,6,0),0),0)</f>
        <v>0</v>
      </c>
      <c r="H2082" s="68">
        <f t="shared" si="351"/>
        <v>0</v>
      </c>
      <c r="I2082" s="110">
        <f>VLOOKUP($A2082,'2026-27 Salary &amp; Benefits'!$A:$I,3,FALSE)</f>
        <v>1</v>
      </c>
      <c r="J2082" s="110">
        <f>VLOOKUP($A2082,'2026-27 Salary &amp; Benefits'!$A:$I,4,FALSE)</f>
        <v>1</v>
      </c>
      <c r="K2082" s="101">
        <f t="shared" si="352"/>
        <v>0</v>
      </c>
      <c r="L2082" s="100">
        <f t="shared" si="353"/>
        <v>0</v>
      </c>
      <c r="M2082" s="102">
        <f>'2026-27 Salary &amp; Benefits'!$E$6</f>
        <v>78209</v>
      </c>
      <c r="N2082" s="102">
        <f>'2026-27 Salary &amp; Benefits'!$F$6</f>
        <v>82248</v>
      </c>
      <c r="O2082" s="7">
        <f t="shared" si="354"/>
        <v>0</v>
      </c>
      <c r="P2082" s="7">
        <f t="shared" si="355"/>
        <v>0</v>
      </c>
      <c r="Q2082" s="7">
        <f>'2026-27 Salary &amp; Benefits'!G$6</f>
        <v>16817.759999999998</v>
      </c>
      <c r="R2082" s="103">
        <f>'2026-27 Salary &amp; Benefits'!H$6</f>
        <v>0.16020000000000001</v>
      </c>
      <c r="S2082" s="103">
        <f>'2026-27 Salary &amp; Benefits'!I$6</f>
        <v>0.15390000000000001</v>
      </c>
      <c r="T2082" s="7">
        <f t="shared" si="356"/>
        <v>0</v>
      </c>
      <c r="U2082" s="7">
        <f t="shared" si="357"/>
        <v>0</v>
      </c>
      <c r="V2082" s="7">
        <f t="shared" si="358"/>
        <v>0</v>
      </c>
      <c r="W2082" s="7">
        <f t="shared" si="359"/>
        <v>0</v>
      </c>
      <c r="X2082" s="18">
        <f t="shared" si="360"/>
        <v>0</v>
      </c>
      <c r="Y2082" s="2"/>
      <c r="Z2082" s="2"/>
      <c r="AA2082" s="2"/>
      <c r="AB2082" s="2"/>
      <c r="AC2082" s="2"/>
      <c r="AD2082" s="2"/>
      <c r="AE2082" s="2"/>
      <c r="AF2082" s="2"/>
      <c r="AG2082" s="2"/>
      <c r="AH2082" s="2"/>
      <c r="AI2082" s="2"/>
      <c r="AJ2082" s="2"/>
      <c r="AK2082" s="2"/>
      <c r="AL2082" s="2"/>
      <c r="AM2082" s="2"/>
      <c r="AN2082" s="2"/>
      <c r="AO2082" s="2"/>
      <c r="AP2082" s="2"/>
      <c r="AQ2082" s="2"/>
      <c r="AR2082" s="2"/>
      <c r="AS2082" s="2"/>
      <c r="AT2082" s="2"/>
      <c r="AU2082" s="2"/>
      <c r="AV2082" s="2"/>
      <c r="AW2082" s="2"/>
      <c r="AX2082" s="2"/>
      <c r="AY2082" s="2"/>
      <c r="AZ2082" s="2"/>
      <c r="BA2082" s="2"/>
      <c r="BB2082" s="2"/>
      <c r="BC2082" s="2"/>
      <c r="BD2082" s="2"/>
      <c r="BE2082" s="2"/>
      <c r="BF2082" s="2"/>
      <c r="BG2082" s="2"/>
      <c r="BH2082" s="2"/>
      <c r="BI2082" s="2"/>
      <c r="BJ2082" s="2"/>
      <c r="BK2082" s="2"/>
      <c r="BL2082" s="2"/>
      <c r="BM2082" s="2"/>
      <c r="BN2082" s="2"/>
      <c r="BO2082" s="2"/>
      <c r="BP2082" s="2"/>
      <c r="BQ2082" s="2"/>
      <c r="BR2082" s="2"/>
      <c r="BS2082" s="2"/>
      <c r="BT2082" s="2"/>
      <c r="BU2082" s="2"/>
      <c r="BV2082" s="2"/>
      <c r="BW2082" s="2"/>
      <c r="BX2082" s="2"/>
      <c r="BY2082" s="2"/>
      <c r="BZ2082" s="2"/>
      <c r="CA2082" s="2"/>
      <c r="CB2082" s="2"/>
      <c r="CC2082" s="2"/>
      <c r="CD2082" s="2"/>
      <c r="CE2082" s="2"/>
      <c r="CF2082" s="2"/>
      <c r="CG2082" s="2"/>
      <c r="CH2082" s="2"/>
      <c r="CI2082" s="2"/>
      <c r="CJ2082" s="2"/>
      <c r="CK2082" s="2"/>
      <c r="CL2082" s="2"/>
      <c r="CM2082" s="2"/>
      <c r="CN2082" s="2"/>
      <c r="CO2082" s="2"/>
      <c r="CP2082" s="2"/>
      <c r="CQ2082" s="2"/>
      <c r="CR2082" s="2"/>
      <c r="CS2082" s="2"/>
      <c r="CT2082" s="2"/>
      <c r="CU2082" s="2"/>
      <c r="CV2082" s="2"/>
      <c r="CW2082" s="2"/>
      <c r="CX2082" s="2"/>
      <c r="CY2082" s="2"/>
      <c r="CZ2082" s="2"/>
      <c r="DA2082" s="2"/>
      <c r="DB2082" s="2"/>
      <c r="DC2082" s="2"/>
      <c r="DD2082" s="2"/>
      <c r="DE2082" s="2"/>
      <c r="DF2082" s="2"/>
      <c r="DG2082" s="2"/>
      <c r="DH2082" s="2"/>
      <c r="DI2082" s="2"/>
      <c r="DJ2082" s="2"/>
      <c r="DK2082" s="2"/>
      <c r="DL2082" s="2"/>
      <c r="DM2082" s="2"/>
      <c r="DN2082" s="2"/>
      <c r="DO2082" s="2"/>
      <c r="DP2082" s="2"/>
      <c r="DQ2082" s="2"/>
      <c r="DR2082" s="2"/>
      <c r="DS2082" s="2"/>
      <c r="DT2082" s="2"/>
      <c r="DU2082" s="2"/>
      <c r="DV2082" s="2"/>
      <c r="DW2082" s="2"/>
      <c r="DX2082" s="2"/>
      <c r="DY2082" s="2"/>
      <c r="DZ2082" s="2"/>
      <c r="EA2082" s="2"/>
      <c r="EB2082" s="2"/>
      <c r="EC2082" s="2"/>
      <c r="ED2082" s="2"/>
      <c r="EE2082" s="2"/>
      <c r="EF2082" s="2"/>
      <c r="EG2082" s="2"/>
      <c r="EH2082" s="2"/>
      <c r="EI2082" s="2"/>
      <c r="EJ2082" s="2"/>
      <c r="EK2082" s="2"/>
      <c r="EL2082" s="2"/>
      <c r="EM2082" s="2"/>
      <c r="EN2082" s="2"/>
      <c r="EO2082" s="2"/>
      <c r="EP2082" s="2"/>
      <c r="EQ2082" s="2"/>
      <c r="ER2082" s="2"/>
      <c r="ES2082" s="2"/>
      <c r="ET2082" s="2"/>
      <c r="EU2082" s="2"/>
      <c r="EV2082" s="2"/>
      <c r="EW2082" s="2"/>
      <c r="EX2082" s="2"/>
      <c r="EY2082" s="2"/>
      <c r="EZ2082" s="2"/>
      <c r="FA2082" s="2"/>
      <c r="FB2082" s="2"/>
      <c r="FC2082" s="2"/>
    </row>
    <row r="2083" spans="1:159" s="4" customFormat="1">
      <c r="A2083" s="50" t="s">
        <v>2416</v>
      </c>
      <c r="B2083" s="59" t="s">
        <v>2796</v>
      </c>
      <c r="C2083" s="60">
        <v>2900</v>
      </c>
      <c r="D2083" s="59" t="s">
        <v>2090</v>
      </c>
      <c r="E2083" s="78" t="str">
        <f>IFERROR(VLOOKUP($C2083,'2025-26 School Level AAFTE'!$C$2:$L$2349,9,FALSE), "No")</f>
        <v>Yes</v>
      </c>
      <c r="F2083" s="67">
        <f>IFERROR(VLOOKUP($C2083,'2025-26 School Level AAFTE'!$C$2:$J$2349,8,FALSE), 0)</f>
        <v>916.86</v>
      </c>
      <c r="G2083" s="69">
        <f>IFERROR(IF(E2083= "yes",VLOOKUP(C2083,Summary!$B:$I,6,0),0),0)</f>
        <v>0</v>
      </c>
      <c r="H2083" s="68">
        <f t="shared" si="351"/>
        <v>916.86</v>
      </c>
      <c r="I2083" s="110">
        <f>VLOOKUP($A2083,'2026-27 Salary &amp; Benefits'!$A:$I,3,FALSE)</f>
        <v>1</v>
      </c>
      <c r="J2083" s="110">
        <f>VLOOKUP($A2083,'2026-27 Salary &amp; Benefits'!$A:$I,4,FALSE)</f>
        <v>1</v>
      </c>
      <c r="K2083" s="101">
        <f t="shared" si="352"/>
        <v>916.86</v>
      </c>
      <c r="L2083" s="100">
        <f t="shared" si="353"/>
        <v>2.6890000000000001</v>
      </c>
      <c r="M2083" s="102">
        <f>'2026-27 Salary &amp; Benefits'!$E$6</f>
        <v>78209</v>
      </c>
      <c r="N2083" s="102">
        <f>'2026-27 Salary &amp; Benefits'!$F$6</f>
        <v>82248</v>
      </c>
      <c r="O2083" s="7">
        <f t="shared" si="354"/>
        <v>210304</v>
      </c>
      <c r="P2083" s="7">
        <f t="shared" si="355"/>
        <v>10860.869999999995</v>
      </c>
      <c r="Q2083" s="7">
        <f>'2026-27 Salary &amp; Benefits'!G$6</f>
        <v>16817.759999999998</v>
      </c>
      <c r="R2083" s="103">
        <f>'2026-27 Salary &amp; Benefits'!H$6</f>
        <v>0.16020000000000001</v>
      </c>
      <c r="S2083" s="103">
        <f>'2026-27 Salary &amp; Benefits'!I$6</f>
        <v>0.15390000000000001</v>
      </c>
      <c r="T2083" s="7">
        <f t="shared" si="356"/>
        <v>80585.149999999994</v>
      </c>
      <c r="U2083" s="7">
        <f t="shared" si="357"/>
        <v>3686.08</v>
      </c>
      <c r="V2083" s="7">
        <f t="shared" si="358"/>
        <v>567.29</v>
      </c>
      <c r="W2083" s="7">
        <f t="shared" si="359"/>
        <v>4253.37</v>
      </c>
      <c r="X2083" s="18">
        <f t="shared" si="360"/>
        <v>306003.39</v>
      </c>
      <c r="Y2083" s="2"/>
      <c r="Z2083" s="2"/>
      <c r="AA2083" s="2"/>
      <c r="AB2083" s="2"/>
      <c r="AC2083" s="2"/>
      <c r="AD2083" s="2"/>
      <c r="AE2083" s="2"/>
      <c r="AF2083" s="2"/>
      <c r="AG2083" s="2"/>
      <c r="AH2083" s="2"/>
      <c r="AI2083" s="2"/>
      <c r="AJ2083" s="2"/>
      <c r="AK2083" s="2"/>
      <c r="AL2083" s="2"/>
      <c r="AM2083" s="2"/>
      <c r="AN2083" s="2"/>
      <c r="AO2083" s="2"/>
      <c r="AP2083" s="2"/>
      <c r="AQ2083" s="2"/>
      <c r="AR2083" s="2"/>
      <c r="AS2083" s="2"/>
      <c r="AT2083" s="2"/>
      <c r="AU2083" s="2"/>
      <c r="AV2083" s="2"/>
      <c r="AW2083" s="2"/>
      <c r="AX2083" s="2"/>
      <c r="AY2083" s="2"/>
      <c r="AZ2083" s="2"/>
      <c r="BA2083" s="2"/>
      <c r="BB2083" s="2"/>
      <c r="BC2083" s="2"/>
      <c r="BD2083" s="2"/>
      <c r="BE2083" s="2"/>
      <c r="BF2083" s="2"/>
      <c r="BG2083" s="2"/>
      <c r="BH2083" s="2"/>
      <c r="BI2083" s="2"/>
      <c r="BJ2083" s="2"/>
      <c r="BK2083" s="2"/>
      <c r="BL2083" s="2"/>
      <c r="BM2083" s="2"/>
      <c r="BN2083" s="2"/>
      <c r="BO2083" s="2"/>
      <c r="BP2083" s="2"/>
      <c r="BQ2083" s="2"/>
      <c r="BR2083" s="2"/>
      <c r="BS2083" s="2"/>
      <c r="BT2083" s="2"/>
      <c r="BU2083" s="2"/>
      <c r="BV2083" s="2"/>
      <c r="BW2083" s="2"/>
      <c r="BX2083" s="2"/>
      <c r="BY2083" s="2"/>
      <c r="BZ2083" s="2"/>
      <c r="CA2083" s="2"/>
      <c r="CB2083" s="2"/>
      <c r="CC2083" s="2"/>
      <c r="CD2083" s="2"/>
      <c r="CE2083" s="2"/>
      <c r="CF2083" s="2"/>
      <c r="CG2083" s="2"/>
      <c r="CH2083" s="2"/>
      <c r="CI2083" s="2"/>
      <c r="CJ2083" s="2"/>
      <c r="CK2083" s="2"/>
      <c r="CL2083" s="2"/>
      <c r="CM2083" s="2"/>
      <c r="CN2083" s="2"/>
      <c r="CO2083" s="2"/>
      <c r="CP2083" s="2"/>
      <c r="CQ2083" s="2"/>
      <c r="CR2083" s="2"/>
      <c r="CS2083" s="2"/>
      <c r="CT2083" s="2"/>
      <c r="CU2083" s="2"/>
      <c r="CV2083" s="2"/>
      <c r="CW2083" s="2"/>
      <c r="CX2083" s="2"/>
      <c r="CY2083" s="2"/>
      <c r="CZ2083" s="2"/>
      <c r="DA2083" s="2"/>
      <c r="DB2083" s="2"/>
      <c r="DC2083" s="2"/>
      <c r="DD2083" s="2"/>
      <c r="DE2083" s="2"/>
      <c r="DF2083" s="2"/>
      <c r="DG2083" s="2"/>
      <c r="DH2083" s="2"/>
      <c r="DI2083" s="2"/>
      <c r="DJ2083" s="2"/>
      <c r="DK2083" s="2"/>
      <c r="DL2083" s="2"/>
      <c r="DM2083" s="2"/>
      <c r="DN2083" s="2"/>
      <c r="DO2083" s="2"/>
      <c r="DP2083" s="2"/>
      <c r="DQ2083" s="2"/>
      <c r="DR2083" s="2"/>
      <c r="DS2083" s="2"/>
      <c r="DT2083" s="2"/>
      <c r="DU2083" s="2"/>
      <c r="DV2083" s="2"/>
      <c r="DW2083" s="2"/>
      <c r="DX2083" s="2"/>
      <c r="DY2083" s="2"/>
      <c r="DZ2083" s="2"/>
      <c r="EA2083" s="2"/>
      <c r="EB2083" s="2"/>
      <c r="EC2083" s="2"/>
      <c r="ED2083" s="2"/>
      <c r="EE2083" s="2"/>
      <c r="EF2083" s="2"/>
      <c r="EG2083" s="2"/>
      <c r="EH2083" s="2"/>
      <c r="EI2083" s="2"/>
      <c r="EJ2083" s="2"/>
      <c r="EK2083" s="2"/>
      <c r="EL2083" s="2"/>
      <c r="EM2083" s="2"/>
      <c r="EN2083" s="2"/>
      <c r="EO2083" s="2"/>
      <c r="EP2083" s="2"/>
      <c r="EQ2083" s="2"/>
      <c r="ER2083" s="2"/>
      <c r="ES2083" s="2"/>
      <c r="ET2083" s="2"/>
      <c r="EU2083" s="2"/>
      <c r="EV2083" s="2"/>
      <c r="EW2083" s="2"/>
      <c r="EX2083" s="2"/>
      <c r="EY2083" s="2"/>
      <c r="EZ2083" s="2"/>
      <c r="FA2083" s="2"/>
      <c r="FB2083" s="2"/>
      <c r="FC2083" s="2"/>
    </row>
    <row r="2084" spans="1:159" s="4" customFormat="1">
      <c r="A2084" s="50" t="s">
        <v>2416</v>
      </c>
      <c r="B2084" s="59" t="s">
        <v>2796</v>
      </c>
      <c r="C2084" s="60">
        <v>2264</v>
      </c>
      <c r="D2084" s="59" t="s">
        <v>2089</v>
      </c>
      <c r="E2084" s="78" t="str">
        <f>IFERROR(VLOOKUP($C2084,'2025-26 School Level AAFTE'!$C$2:$L$2349,9,FALSE), "No")</f>
        <v>Yes</v>
      </c>
      <c r="F2084" s="67">
        <f>IFERROR(VLOOKUP($C2084,'2025-26 School Level AAFTE'!$C$2:$J$2349,8,FALSE), 0)</f>
        <v>723.61</v>
      </c>
      <c r="G2084" s="69">
        <f>IFERROR(IF(E2084= "yes",VLOOKUP(C2084,Summary!$B:$I,6,0),0),0)</f>
        <v>0</v>
      </c>
      <c r="H2084" s="68">
        <f t="shared" si="351"/>
        <v>723.61</v>
      </c>
      <c r="I2084" s="110">
        <f>VLOOKUP($A2084,'2026-27 Salary &amp; Benefits'!$A:$I,3,FALSE)</f>
        <v>1</v>
      </c>
      <c r="J2084" s="110">
        <f>VLOOKUP($A2084,'2026-27 Salary &amp; Benefits'!$A:$I,4,FALSE)</f>
        <v>1</v>
      </c>
      <c r="K2084" s="101">
        <f t="shared" si="352"/>
        <v>723.61</v>
      </c>
      <c r="L2084" s="100">
        <f t="shared" si="353"/>
        <v>2.1230000000000002</v>
      </c>
      <c r="M2084" s="102">
        <f>'2026-27 Salary &amp; Benefits'!$E$6</f>
        <v>78209</v>
      </c>
      <c r="N2084" s="102">
        <f>'2026-27 Salary &amp; Benefits'!$F$6</f>
        <v>82248</v>
      </c>
      <c r="O2084" s="7">
        <f t="shared" si="354"/>
        <v>166037.71</v>
      </c>
      <c r="P2084" s="7">
        <f t="shared" si="355"/>
        <v>8574.7900000000081</v>
      </c>
      <c r="Q2084" s="7">
        <f>'2026-27 Salary &amp; Benefits'!G$6</f>
        <v>16817.759999999998</v>
      </c>
      <c r="R2084" s="103">
        <f>'2026-27 Salary &amp; Benefits'!H$6</f>
        <v>0.16020000000000001</v>
      </c>
      <c r="S2084" s="103">
        <f>'2026-27 Salary &amp; Benefits'!I$6</f>
        <v>0.15390000000000001</v>
      </c>
      <c r="T2084" s="7">
        <f t="shared" si="356"/>
        <v>63623.01</v>
      </c>
      <c r="U2084" s="7">
        <f t="shared" si="357"/>
        <v>2910.21</v>
      </c>
      <c r="V2084" s="7">
        <f t="shared" si="358"/>
        <v>447.88</v>
      </c>
      <c r="W2084" s="7">
        <f t="shared" si="359"/>
        <v>3358.09</v>
      </c>
      <c r="X2084" s="18">
        <f t="shared" si="360"/>
        <v>241593.60000000001</v>
      </c>
      <c r="Y2084" s="2"/>
      <c r="Z2084" s="2"/>
      <c r="AA2084" s="2"/>
      <c r="AB2084" s="2"/>
      <c r="AC2084" s="2"/>
      <c r="AD2084" s="2"/>
      <c r="AE2084" s="2"/>
      <c r="AF2084" s="2"/>
      <c r="AG2084" s="2"/>
      <c r="AH2084" s="2"/>
      <c r="AI2084" s="2"/>
      <c r="AJ2084" s="2"/>
      <c r="AK2084" s="2"/>
      <c r="AL2084" s="2"/>
      <c r="AM2084" s="2"/>
      <c r="AN2084" s="2"/>
      <c r="AO2084" s="2"/>
      <c r="AP2084" s="2"/>
      <c r="AQ2084" s="2"/>
      <c r="AR2084" s="2"/>
      <c r="AS2084" s="2"/>
      <c r="AT2084" s="2"/>
      <c r="AU2084" s="2"/>
      <c r="AV2084" s="2"/>
      <c r="AW2084" s="2"/>
      <c r="AX2084" s="2"/>
      <c r="AY2084" s="2"/>
      <c r="AZ2084" s="2"/>
      <c r="BA2084" s="2"/>
      <c r="BB2084" s="2"/>
      <c r="BC2084" s="2"/>
      <c r="BD2084" s="2"/>
      <c r="BE2084" s="2"/>
      <c r="BF2084" s="2"/>
      <c r="BG2084" s="2"/>
      <c r="BH2084" s="2"/>
      <c r="BI2084" s="2"/>
      <c r="BJ2084" s="2"/>
      <c r="BK2084" s="2"/>
      <c r="BL2084" s="2"/>
      <c r="BM2084" s="2"/>
      <c r="BN2084" s="2"/>
      <c r="BO2084" s="2"/>
      <c r="BP2084" s="2"/>
      <c r="BQ2084" s="2"/>
      <c r="BR2084" s="2"/>
      <c r="BS2084" s="2"/>
      <c r="BT2084" s="2"/>
      <c r="BU2084" s="2"/>
      <c r="BV2084" s="2"/>
      <c r="BW2084" s="2"/>
      <c r="BX2084" s="2"/>
      <c r="BY2084" s="2"/>
      <c r="BZ2084" s="2"/>
      <c r="CA2084" s="2"/>
      <c r="CB2084" s="2"/>
      <c r="CC2084" s="2"/>
      <c r="CD2084" s="2"/>
      <c r="CE2084" s="2"/>
      <c r="CF2084" s="2"/>
      <c r="CG2084" s="2"/>
      <c r="CH2084" s="2"/>
      <c r="CI2084" s="2"/>
      <c r="CJ2084" s="2"/>
      <c r="CK2084" s="2"/>
      <c r="CL2084" s="2"/>
      <c r="CM2084" s="2"/>
      <c r="CN2084" s="2"/>
      <c r="CO2084" s="2"/>
      <c r="CP2084" s="2"/>
      <c r="CQ2084" s="2"/>
      <c r="CR2084" s="2"/>
      <c r="CS2084" s="2"/>
      <c r="CT2084" s="2"/>
      <c r="CU2084" s="2"/>
      <c r="CV2084" s="2"/>
      <c r="CW2084" s="2"/>
      <c r="CX2084" s="2"/>
      <c r="CY2084" s="2"/>
      <c r="CZ2084" s="2"/>
      <c r="DA2084" s="2"/>
      <c r="DB2084" s="2"/>
      <c r="DC2084" s="2"/>
      <c r="DD2084" s="2"/>
      <c r="DE2084" s="2"/>
      <c r="DF2084" s="2"/>
      <c r="DG2084" s="2"/>
      <c r="DH2084" s="2"/>
      <c r="DI2084" s="2"/>
      <c r="DJ2084" s="2"/>
      <c r="DK2084" s="2"/>
      <c r="DL2084" s="2"/>
      <c r="DM2084" s="2"/>
      <c r="DN2084" s="2"/>
      <c r="DO2084" s="2"/>
      <c r="DP2084" s="2"/>
      <c r="DQ2084" s="2"/>
      <c r="DR2084" s="2"/>
      <c r="DS2084" s="2"/>
      <c r="DT2084" s="2"/>
      <c r="DU2084" s="2"/>
      <c r="DV2084" s="2"/>
      <c r="DW2084" s="2"/>
      <c r="DX2084" s="2"/>
      <c r="DY2084" s="2"/>
      <c r="DZ2084" s="2"/>
      <c r="EA2084" s="2"/>
      <c r="EB2084" s="2"/>
      <c r="EC2084" s="2"/>
      <c r="ED2084" s="2"/>
      <c r="EE2084" s="2"/>
      <c r="EF2084" s="2"/>
      <c r="EG2084" s="2"/>
      <c r="EH2084" s="2"/>
      <c r="EI2084" s="2"/>
      <c r="EJ2084" s="2"/>
      <c r="EK2084" s="2"/>
      <c r="EL2084" s="2"/>
      <c r="EM2084" s="2"/>
      <c r="EN2084" s="2"/>
      <c r="EO2084" s="2"/>
      <c r="EP2084" s="2"/>
      <c r="EQ2084" s="2"/>
      <c r="ER2084" s="2"/>
      <c r="ES2084" s="2"/>
      <c r="ET2084" s="2"/>
      <c r="EU2084" s="2"/>
      <c r="EV2084" s="2"/>
      <c r="EW2084" s="2"/>
      <c r="EX2084" s="2"/>
      <c r="EY2084" s="2"/>
      <c r="EZ2084" s="2"/>
      <c r="FA2084" s="2"/>
      <c r="FB2084" s="2"/>
      <c r="FC2084" s="2"/>
    </row>
    <row r="2085" spans="1:159" s="4" customFormat="1">
      <c r="A2085" s="50" t="s">
        <v>2416</v>
      </c>
      <c r="B2085" s="59" t="s">
        <v>2796</v>
      </c>
      <c r="C2085" s="60">
        <v>4588</v>
      </c>
      <c r="D2085" s="59" t="s">
        <v>2092</v>
      </c>
      <c r="E2085" s="78" t="str">
        <f>IFERROR(VLOOKUP($C2085,'2025-26 School Level AAFTE'!$C$2:$L$2349,9,FALSE), "No")</f>
        <v>Yes</v>
      </c>
      <c r="F2085" s="67">
        <f>IFERROR(VLOOKUP($C2085,'2025-26 School Level AAFTE'!$C$2:$J$2349,8,FALSE), 0)</f>
        <v>490.3</v>
      </c>
      <c r="G2085" s="69">
        <f>IFERROR(IF(E2085= "yes",VLOOKUP(C2085,Summary!$B:$I,6,0),0),0)</f>
        <v>0</v>
      </c>
      <c r="H2085" s="68">
        <f t="shared" si="351"/>
        <v>490.3</v>
      </c>
      <c r="I2085" s="110">
        <f>VLOOKUP($A2085,'2026-27 Salary &amp; Benefits'!$A:$I,3,FALSE)</f>
        <v>1</v>
      </c>
      <c r="J2085" s="110">
        <f>VLOOKUP($A2085,'2026-27 Salary &amp; Benefits'!$A:$I,4,FALSE)</f>
        <v>1</v>
      </c>
      <c r="K2085" s="101">
        <f t="shared" si="352"/>
        <v>490.3</v>
      </c>
      <c r="L2085" s="100">
        <f t="shared" si="353"/>
        <v>1.4379999999999999</v>
      </c>
      <c r="M2085" s="102">
        <f>'2026-27 Salary &amp; Benefits'!$E$6</f>
        <v>78209</v>
      </c>
      <c r="N2085" s="102">
        <f>'2026-27 Salary &amp; Benefits'!$F$6</f>
        <v>82248</v>
      </c>
      <c r="O2085" s="7">
        <f t="shared" si="354"/>
        <v>112464.54</v>
      </c>
      <c r="P2085" s="7">
        <f t="shared" si="355"/>
        <v>5808.0800000000017</v>
      </c>
      <c r="Q2085" s="7">
        <f>'2026-27 Salary &amp; Benefits'!G$6</f>
        <v>16817.759999999998</v>
      </c>
      <c r="R2085" s="103">
        <f>'2026-27 Salary &amp; Benefits'!H$6</f>
        <v>0.16020000000000001</v>
      </c>
      <c r="S2085" s="103">
        <f>'2026-27 Salary &amp; Benefits'!I$6</f>
        <v>0.15390000000000001</v>
      </c>
      <c r="T2085" s="7">
        <f t="shared" si="356"/>
        <v>43094.62</v>
      </c>
      <c r="U2085" s="7">
        <f t="shared" si="357"/>
        <v>1971.21</v>
      </c>
      <c r="V2085" s="7">
        <f t="shared" si="358"/>
        <v>303.37</v>
      </c>
      <c r="W2085" s="7">
        <f t="shared" si="359"/>
        <v>2274.58</v>
      </c>
      <c r="X2085" s="18">
        <f t="shared" si="360"/>
        <v>163641.81999999998</v>
      </c>
      <c r="Y2085" s="2"/>
      <c r="Z2085" s="2"/>
      <c r="AA2085" s="2"/>
      <c r="AB2085" s="2"/>
      <c r="AC2085" s="2"/>
      <c r="AD2085" s="2"/>
      <c r="AE2085" s="2"/>
      <c r="AF2085" s="2"/>
      <c r="AG2085" s="2"/>
      <c r="AH2085" s="2"/>
      <c r="AI2085" s="2"/>
      <c r="AJ2085" s="2"/>
      <c r="AK2085" s="2"/>
      <c r="AL2085" s="2"/>
      <c r="AM2085" s="2"/>
      <c r="AN2085" s="2"/>
      <c r="AO2085" s="2"/>
      <c r="AP2085" s="2"/>
      <c r="AQ2085" s="2"/>
      <c r="AR2085" s="2"/>
      <c r="AS2085" s="2"/>
      <c r="AT2085" s="2"/>
      <c r="AU2085" s="2"/>
      <c r="AV2085" s="2"/>
      <c r="AW2085" s="2"/>
      <c r="AX2085" s="2"/>
      <c r="AY2085" s="2"/>
      <c r="AZ2085" s="2"/>
      <c r="BA2085" s="2"/>
      <c r="BB2085" s="2"/>
      <c r="BC2085" s="2"/>
      <c r="BD2085" s="2"/>
      <c r="BE2085" s="2"/>
      <c r="BF2085" s="2"/>
      <c r="BG2085" s="2"/>
      <c r="BH2085" s="2"/>
      <c r="BI2085" s="2"/>
      <c r="BJ2085" s="2"/>
      <c r="BK2085" s="2"/>
      <c r="BL2085" s="2"/>
      <c r="BM2085" s="2"/>
      <c r="BN2085" s="2"/>
      <c r="BO2085" s="2"/>
      <c r="BP2085" s="2"/>
      <c r="BQ2085" s="2"/>
      <c r="BR2085" s="2"/>
      <c r="BS2085" s="2"/>
      <c r="BT2085" s="2"/>
      <c r="BU2085" s="2"/>
      <c r="BV2085" s="2"/>
      <c r="BW2085" s="2"/>
      <c r="BX2085" s="2"/>
      <c r="BY2085" s="2"/>
      <c r="BZ2085" s="2"/>
      <c r="CA2085" s="2"/>
      <c r="CB2085" s="2"/>
      <c r="CC2085" s="2"/>
      <c r="CD2085" s="2"/>
      <c r="CE2085" s="2"/>
      <c r="CF2085" s="2"/>
      <c r="CG2085" s="2"/>
      <c r="CH2085" s="2"/>
      <c r="CI2085" s="2"/>
      <c r="CJ2085" s="2"/>
      <c r="CK2085" s="2"/>
      <c r="CL2085" s="2"/>
      <c r="CM2085" s="2"/>
      <c r="CN2085" s="2"/>
      <c r="CO2085" s="2"/>
      <c r="CP2085" s="2"/>
      <c r="CQ2085" s="2"/>
      <c r="CR2085" s="2"/>
      <c r="CS2085" s="2"/>
      <c r="CT2085" s="2"/>
      <c r="CU2085" s="2"/>
      <c r="CV2085" s="2"/>
      <c r="CW2085" s="2"/>
      <c r="CX2085" s="2"/>
      <c r="CY2085" s="2"/>
      <c r="CZ2085" s="2"/>
      <c r="DA2085" s="2"/>
      <c r="DB2085" s="2"/>
      <c r="DC2085" s="2"/>
      <c r="DD2085" s="2"/>
      <c r="DE2085" s="2"/>
      <c r="DF2085" s="2"/>
      <c r="DG2085" s="2"/>
      <c r="DH2085" s="2"/>
      <c r="DI2085" s="2"/>
      <c r="DJ2085" s="2"/>
      <c r="DK2085" s="2"/>
      <c r="DL2085" s="2"/>
      <c r="DM2085" s="2"/>
      <c r="DN2085" s="2"/>
      <c r="DO2085" s="2"/>
      <c r="DP2085" s="2"/>
      <c r="DQ2085" s="2"/>
      <c r="DR2085" s="2"/>
      <c r="DS2085" s="2"/>
      <c r="DT2085" s="2"/>
      <c r="DU2085" s="2"/>
      <c r="DV2085" s="2"/>
      <c r="DW2085" s="2"/>
      <c r="DX2085" s="2"/>
      <c r="DY2085" s="2"/>
      <c r="DZ2085" s="2"/>
      <c r="EA2085" s="2"/>
      <c r="EB2085" s="2"/>
      <c r="EC2085" s="2"/>
      <c r="ED2085" s="2"/>
      <c r="EE2085" s="2"/>
      <c r="EF2085" s="2"/>
      <c r="EG2085" s="2"/>
      <c r="EH2085" s="2"/>
      <c r="EI2085" s="2"/>
      <c r="EJ2085" s="2"/>
      <c r="EK2085" s="2"/>
      <c r="EL2085" s="2"/>
      <c r="EM2085" s="2"/>
      <c r="EN2085" s="2"/>
      <c r="EO2085" s="2"/>
      <c r="EP2085" s="2"/>
      <c r="EQ2085" s="2"/>
      <c r="ER2085" s="2"/>
      <c r="ES2085" s="2"/>
      <c r="ET2085" s="2"/>
      <c r="EU2085" s="2"/>
      <c r="EV2085" s="2"/>
      <c r="EW2085" s="2"/>
      <c r="EX2085" s="2"/>
      <c r="EY2085" s="2"/>
      <c r="EZ2085" s="2"/>
      <c r="FA2085" s="2"/>
      <c r="FB2085" s="2"/>
      <c r="FC2085" s="2"/>
    </row>
    <row r="2086" spans="1:159" s="4" customFormat="1">
      <c r="A2086" s="50" t="s">
        <v>2383</v>
      </c>
      <c r="B2086" s="59" t="s">
        <v>2797</v>
      </c>
      <c r="C2086" s="60">
        <v>2160</v>
      </c>
      <c r="D2086" s="59" t="s">
        <v>1927</v>
      </c>
      <c r="E2086" s="78" t="str">
        <f>IFERROR(VLOOKUP($C2086,'2025-26 School Level AAFTE'!$C$2:$L$2349,9,FALSE), "No")</f>
        <v>Yes</v>
      </c>
      <c r="F2086" s="67">
        <f>IFERROR(VLOOKUP($C2086,'2025-26 School Level AAFTE'!$C$2:$J$2349,8,FALSE), 0)</f>
        <v>246.81</v>
      </c>
      <c r="G2086" s="69">
        <f>IFERROR(IF(E2086= "yes",VLOOKUP(C2086,Summary!$B:$I,6,0),0),0)</f>
        <v>0</v>
      </c>
      <c r="H2086" s="68">
        <f t="shared" si="351"/>
        <v>246.81</v>
      </c>
      <c r="I2086" s="110">
        <f>VLOOKUP($A2086,'2026-27 Salary &amp; Benefits'!$A:$I,3,FALSE)</f>
        <v>1</v>
      </c>
      <c r="J2086" s="110">
        <f>VLOOKUP($A2086,'2026-27 Salary &amp; Benefits'!$A:$I,4,FALSE)</f>
        <v>1</v>
      </c>
      <c r="K2086" s="101">
        <f t="shared" si="352"/>
        <v>246.81</v>
      </c>
      <c r="L2086" s="100">
        <f t="shared" si="353"/>
        <v>0.72399999999999998</v>
      </c>
      <c r="M2086" s="102">
        <f>'2026-27 Salary &amp; Benefits'!$E$6</f>
        <v>78209</v>
      </c>
      <c r="N2086" s="102">
        <f>'2026-27 Salary &amp; Benefits'!$F$6</f>
        <v>82248</v>
      </c>
      <c r="O2086" s="7">
        <f t="shared" si="354"/>
        <v>56623.32</v>
      </c>
      <c r="P2086" s="7">
        <f t="shared" si="355"/>
        <v>2924.2300000000032</v>
      </c>
      <c r="Q2086" s="7">
        <f>'2026-27 Salary &amp; Benefits'!G$6</f>
        <v>16817.759999999998</v>
      </c>
      <c r="R2086" s="103">
        <f>'2026-27 Salary &amp; Benefits'!H$6</f>
        <v>0.16020000000000001</v>
      </c>
      <c r="S2086" s="103">
        <f>'2026-27 Salary &amp; Benefits'!I$6</f>
        <v>0.15390000000000001</v>
      </c>
      <c r="T2086" s="7">
        <f t="shared" si="356"/>
        <v>21697.15</v>
      </c>
      <c r="U2086" s="7">
        <f t="shared" si="357"/>
        <v>992.46</v>
      </c>
      <c r="V2086" s="7">
        <f t="shared" si="358"/>
        <v>152.74</v>
      </c>
      <c r="W2086" s="7">
        <f t="shared" si="359"/>
        <v>1145.2</v>
      </c>
      <c r="X2086" s="18">
        <f t="shared" si="360"/>
        <v>82389.900000000009</v>
      </c>
      <c r="Y2086" s="2"/>
      <c r="Z2086" s="2"/>
      <c r="AA2086" s="2"/>
      <c r="AB2086" s="2"/>
      <c r="AC2086" s="2"/>
      <c r="AD2086" s="2"/>
      <c r="AE2086" s="2"/>
      <c r="AF2086" s="2"/>
      <c r="AG2086" s="2"/>
      <c r="AH2086" s="2"/>
      <c r="AI2086" s="2"/>
      <c r="AJ2086" s="2"/>
      <c r="AK2086" s="2"/>
      <c r="AL2086" s="2"/>
      <c r="AM2086" s="2"/>
      <c r="AN2086" s="2"/>
      <c r="AO2086" s="2"/>
      <c r="AP2086" s="2"/>
      <c r="AQ2086" s="2"/>
      <c r="AR2086" s="2"/>
      <c r="AS2086" s="2"/>
      <c r="AT2086" s="2"/>
      <c r="AU2086" s="2"/>
      <c r="AV2086" s="2"/>
      <c r="AW2086" s="2"/>
      <c r="AX2086" s="2"/>
      <c r="AY2086" s="2"/>
      <c r="AZ2086" s="2"/>
      <c r="BA2086" s="2"/>
      <c r="BB2086" s="2"/>
      <c r="BC2086" s="2"/>
      <c r="BD2086" s="2"/>
      <c r="BE2086" s="2"/>
      <c r="BF2086" s="2"/>
      <c r="BG2086" s="2"/>
      <c r="BH2086" s="2"/>
      <c r="BI2086" s="2"/>
      <c r="BJ2086" s="2"/>
      <c r="BK2086" s="2"/>
      <c r="BL2086" s="2"/>
      <c r="BM2086" s="2"/>
      <c r="BN2086" s="2"/>
      <c r="BO2086" s="2"/>
      <c r="BP2086" s="2"/>
      <c r="BQ2086" s="2"/>
      <c r="BR2086" s="2"/>
      <c r="BS2086" s="2"/>
      <c r="BT2086" s="2"/>
      <c r="BU2086" s="2"/>
      <c r="BV2086" s="2"/>
      <c r="BW2086" s="2"/>
      <c r="BX2086" s="2"/>
      <c r="BY2086" s="2"/>
      <c r="BZ2086" s="2"/>
      <c r="CA2086" s="2"/>
      <c r="CB2086" s="2"/>
      <c r="CC2086" s="2"/>
      <c r="CD2086" s="2"/>
      <c r="CE2086" s="2"/>
      <c r="CF2086" s="2"/>
      <c r="CG2086" s="2"/>
      <c r="CH2086" s="2"/>
      <c r="CI2086" s="2"/>
      <c r="CJ2086" s="2"/>
      <c r="CK2086" s="2"/>
      <c r="CL2086" s="2"/>
      <c r="CM2086" s="2"/>
      <c r="CN2086" s="2"/>
      <c r="CO2086" s="2"/>
      <c r="CP2086" s="2"/>
      <c r="CQ2086" s="2"/>
      <c r="CR2086" s="2"/>
      <c r="CS2086" s="2"/>
      <c r="CT2086" s="2"/>
      <c r="CU2086" s="2"/>
      <c r="CV2086" s="2"/>
      <c r="CW2086" s="2"/>
      <c r="CX2086" s="2"/>
      <c r="CY2086" s="2"/>
      <c r="CZ2086" s="2"/>
      <c r="DA2086" s="2"/>
      <c r="DB2086" s="2"/>
      <c r="DC2086" s="2"/>
      <c r="DD2086" s="2"/>
      <c r="DE2086" s="2"/>
      <c r="DF2086" s="2"/>
      <c r="DG2086" s="2"/>
      <c r="DH2086" s="2"/>
      <c r="DI2086" s="2"/>
      <c r="DJ2086" s="2"/>
      <c r="DK2086" s="2"/>
      <c r="DL2086" s="2"/>
      <c r="DM2086" s="2"/>
      <c r="DN2086" s="2"/>
      <c r="DO2086" s="2"/>
      <c r="DP2086" s="2"/>
      <c r="DQ2086" s="2"/>
      <c r="DR2086" s="2"/>
      <c r="DS2086" s="2"/>
      <c r="DT2086" s="2"/>
      <c r="DU2086" s="2"/>
      <c r="DV2086" s="2"/>
      <c r="DW2086" s="2"/>
      <c r="DX2086" s="2"/>
      <c r="DY2086" s="2"/>
      <c r="DZ2086" s="2"/>
      <c r="EA2086" s="2"/>
      <c r="EB2086" s="2"/>
      <c r="EC2086" s="2"/>
      <c r="ED2086" s="2"/>
      <c r="EE2086" s="2"/>
      <c r="EF2086" s="2"/>
      <c r="EG2086" s="2"/>
      <c r="EH2086" s="2"/>
      <c r="EI2086" s="2"/>
      <c r="EJ2086" s="2"/>
      <c r="EK2086" s="2"/>
      <c r="EL2086" s="2"/>
      <c r="EM2086" s="2"/>
      <c r="EN2086" s="2"/>
      <c r="EO2086" s="2"/>
      <c r="EP2086" s="2"/>
      <c r="EQ2086" s="2"/>
      <c r="ER2086" s="2"/>
      <c r="ES2086" s="2"/>
      <c r="ET2086" s="2"/>
      <c r="EU2086" s="2"/>
      <c r="EV2086" s="2"/>
      <c r="EW2086" s="2"/>
      <c r="EX2086" s="2"/>
      <c r="EY2086" s="2"/>
      <c r="EZ2086" s="2"/>
      <c r="FA2086" s="2"/>
      <c r="FB2086" s="2"/>
      <c r="FC2086" s="2"/>
    </row>
    <row r="2087" spans="1:159" s="4" customFormat="1">
      <c r="A2087" s="50" t="s">
        <v>2158</v>
      </c>
      <c r="B2087" s="59" t="s">
        <v>2798</v>
      </c>
      <c r="C2087" s="60">
        <v>4264</v>
      </c>
      <c r="D2087" s="59" t="s">
        <v>303</v>
      </c>
      <c r="E2087" s="78" t="str">
        <f>IFERROR(VLOOKUP($C2087,'2025-26 School Level AAFTE'!$C$2:$L$2349,9,FALSE), "No")</f>
        <v>No</v>
      </c>
      <c r="F2087" s="67">
        <f>IFERROR(VLOOKUP($C2087,'2025-26 School Level AAFTE'!$C$2:$J$2349,8,FALSE), 0)</f>
        <v>311.83999999999997</v>
      </c>
      <c r="G2087" s="69">
        <f>IFERROR(IF(E2087= "yes",VLOOKUP(C2087,Summary!$B:$I,6,0),0),0)</f>
        <v>0</v>
      </c>
      <c r="H2087" s="68">
        <f t="shared" si="351"/>
        <v>0</v>
      </c>
      <c r="I2087" s="110">
        <f>VLOOKUP($A2087,'2026-27 Salary &amp; Benefits'!$A:$I,3,FALSE)</f>
        <v>1</v>
      </c>
      <c r="J2087" s="110">
        <f>VLOOKUP($A2087,'2026-27 Salary &amp; Benefits'!$A:$I,4,FALSE)</f>
        <v>1</v>
      </c>
      <c r="K2087" s="101">
        <f t="shared" si="352"/>
        <v>0</v>
      </c>
      <c r="L2087" s="100">
        <f t="shared" si="353"/>
        <v>0</v>
      </c>
      <c r="M2087" s="102">
        <f>'2026-27 Salary &amp; Benefits'!$E$6</f>
        <v>78209</v>
      </c>
      <c r="N2087" s="102">
        <f>'2026-27 Salary &amp; Benefits'!$F$6</f>
        <v>82248</v>
      </c>
      <c r="O2087" s="7">
        <f t="shared" si="354"/>
        <v>0</v>
      </c>
      <c r="P2087" s="7">
        <f t="shared" si="355"/>
        <v>0</v>
      </c>
      <c r="Q2087" s="7">
        <f>'2026-27 Salary &amp; Benefits'!G$6</f>
        <v>16817.759999999998</v>
      </c>
      <c r="R2087" s="103">
        <f>'2026-27 Salary &amp; Benefits'!H$6</f>
        <v>0.16020000000000001</v>
      </c>
      <c r="S2087" s="103">
        <f>'2026-27 Salary &amp; Benefits'!I$6</f>
        <v>0.15390000000000001</v>
      </c>
      <c r="T2087" s="7">
        <f t="shared" si="356"/>
        <v>0</v>
      </c>
      <c r="U2087" s="7">
        <f t="shared" si="357"/>
        <v>0</v>
      </c>
      <c r="V2087" s="7">
        <f t="shared" si="358"/>
        <v>0</v>
      </c>
      <c r="W2087" s="7">
        <f t="shared" si="359"/>
        <v>0</v>
      </c>
      <c r="X2087" s="18">
        <f t="shared" si="360"/>
        <v>0</v>
      </c>
      <c r="Y2087" s="2"/>
      <c r="Z2087" s="2"/>
      <c r="AA2087" s="2"/>
      <c r="AB2087" s="2"/>
      <c r="AC2087" s="2"/>
      <c r="AD2087" s="2"/>
      <c r="AE2087" s="2"/>
      <c r="AF2087" s="2"/>
      <c r="AG2087" s="2"/>
      <c r="AH2087" s="2"/>
      <c r="AI2087" s="2"/>
      <c r="AJ2087" s="2"/>
      <c r="AK2087" s="2"/>
      <c r="AL2087" s="2"/>
      <c r="AM2087" s="2"/>
      <c r="AN2087" s="2"/>
      <c r="AO2087" s="2"/>
      <c r="AP2087" s="2"/>
      <c r="AQ2087" s="2"/>
      <c r="AR2087" s="2"/>
      <c r="AS2087" s="2"/>
      <c r="AT2087" s="2"/>
      <c r="AU2087" s="2"/>
      <c r="AV2087" s="2"/>
      <c r="AW2087" s="2"/>
      <c r="AX2087" s="2"/>
      <c r="AY2087" s="2"/>
      <c r="AZ2087" s="2"/>
      <c r="BA2087" s="2"/>
      <c r="BB2087" s="2"/>
      <c r="BC2087" s="2"/>
      <c r="BD2087" s="2"/>
      <c r="BE2087" s="2"/>
      <c r="BF2087" s="2"/>
      <c r="BG2087" s="2"/>
      <c r="BH2087" s="2"/>
      <c r="BI2087" s="2"/>
      <c r="BJ2087" s="2"/>
      <c r="BK2087" s="2"/>
      <c r="BL2087" s="2"/>
      <c r="BM2087" s="2"/>
      <c r="BN2087" s="2"/>
      <c r="BO2087" s="2"/>
      <c r="BP2087" s="2"/>
      <c r="BQ2087" s="2"/>
      <c r="BR2087" s="2"/>
      <c r="BS2087" s="2"/>
      <c r="BT2087" s="2"/>
      <c r="BU2087" s="2"/>
      <c r="BV2087" s="2"/>
      <c r="BW2087" s="2"/>
      <c r="BX2087" s="2"/>
      <c r="BY2087" s="2"/>
      <c r="BZ2087" s="2"/>
      <c r="CA2087" s="2"/>
      <c r="CB2087" s="2"/>
      <c r="CC2087" s="2"/>
      <c r="CD2087" s="2"/>
      <c r="CE2087" s="2"/>
      <c r="CF2087" s="2"/>
      <c r="CG2087" s="2"/>
      <c r="CH2087" s="2"/>
      <c r="CI2087" s="2"/>
      <c r="CJ2087" s="2"/>
      <c r="CK2087" s="2"/>
      <c r="CL2087" s="2"/>
      <c r="CM2087" s="2"/>
      <c r="CN2087" s="2"/>
      <c r="CO2087" s="2"/>
      <c r="CP2087" s="2"/>
      <c r="CQ2087" s="2"/>
      <c r="CR2087" s="2"/>
      <c r="CS2087" s="2"/>
      <c r="CT2087" s="2"/>
      <c r="CU2087" s="2"/>
      <c r="CV2087" s="2"/>
      <c r="CW2087" s="2"/>
      <c r="CX2087" s="2"/>
      <c r="CY2087" s="2"/>
      <c r="CZ2087" s="2"/>
      <c r="DA2087" s="2"/>
      <c r="DB2087" s="2"/>
      <c r="DC2087" s="2"/>
      <c r="DD2087" s="2"/>
      <c r="DE2087" s="2"/>
      <c r="DF2087" s="2"/>
      <c r="DG2087" s="2"/>
      <c r="DH2087" s="2"/>
      <c r="DI2087" s="2"/>
      <c r="DJ2087" s="2"/>
      <c r="DK2087" s="2"/>
      <c r="DL2087" s="2"/>
      <c r="DM2087" s="2"/>
      <c r="DN2087" s="2"/>
      <c r="DO2087" s="2"/>
      <c r="DP2087" s="2"/>
      <c r="DQ2087" s="2"/>
      <c r="DR2087" s="2"/>
      <c r="DS2087" s="2"/>
      <c r="DT2087" s="2"/>
      <c r="DU2087" s="2"/>
      <c r="DV2087" s="2"/>
      <c r="DW2087" s="2"/>
      <c r="DX2087" s="2"/>
      <c r="DY2087" s="2"/>
      <c r="DZ2087" s="2"/>
      <c r="EA2087" s="2"/>
      <c r="EB2087" s="2"/>
      <c r="EC2087" s="2"/>
      <c r="ED2087" s="2"/>
      <c r="EE2087" s="2"/>
      <c r="EF2087" s="2"/>
      <c r="EG2087" s="2"/>
      <c r="EH2087" s="2"/>
      <c r="EI2087" s="2"/>
      <c r="EJ2087" s="2"/>
      <c r="EK2087" s="2"/>
      <c r="EL2087" s="2"/>
      <c r="EM2087" s="2"/>
      <c r="EN2087" s="2"/>
      <c r="EO2087" s="2"/>
      <c r="EP2087" s="2"/>
      <c r="EQ2087" s="2"/>
      <c r="ER2087" s="2"/>
      <c r="ES2087" s="2"/>
      <c r="ET2087" s="2"/>
      <c r="EU2087" s="2"/>
      <c r="EV2087" s="2"/>
      <c r="EW2087" s="2"/>
      <c r="EX2087" s="2"/>
      <c r="EY2087" s="2"/>
      <c r="EZ2087" s="2"/>
      <c r="FA2087" s="2"/>
      <c r="FB2087" s="2"/>
      <c r="FC2087" s="2"/>
    </row>
    <row r="2088" spans="1:159" s="4" customFormat="1">
      <c r="A2088" s="50" t="s">
        <v>2158</v>
      </c>
      <c r="B2088" s="59" t="s">
        <v>2798</v>
      </c>
      <c r="C2088" s="60">
        <v>2560</v>
      </c>
      <c r="D2088" s="59" t="s">
        <v>302</v>
      </c>
      <c r="E2088" s="78" t="str">
        <f>IFERROR(VLOOKUP($C2088,'2025-26 School Level AAFTE'!$C$2:$L$2349,9,FALSE), "No")</f>
        <v>No</v>
      </c>
      <c r="F2088" s="67">
        <f>IFERROR(VLOOKUP($C2088,'2025-26 School Level AAFTE'!$C$2:$J$2349,8,FALSE), 0)</f>
        <v>362.63</v>
      </c>
      <c r="G2088" s="69">
        <f>IFERROR(IF(E2088= "yes",VLOOKUP(C2088,Summary!$B:$I,6,0),0),0)</f>
        <v>0</v>
      </c>
      <c r="H2088" s="68">
        <f t="shared" si="351"/>
        <v>0</v>
      </c>
      <c r="I2088" s="110">
        <f>VLOOKUP($A2088,'2026-27 Salary &amp; Benefits'!$A:$I,3,FALSE)</f>
        <v>1</v>
      </c>
      <c r="J2088" s="110">
        <f>VLOOKUP($A2088,'2026-27 Salary &amp; Benefits'!$A:$I,4,FALSE)</f>
        <v>1</v>
      </c>
      <c r="K2088" s="101">
        <f t="shared" si="352"/>
        <v>0</v>
      </c>
      <c r="L2088" s="100">
        <f t="shared" si="353"/>
        <v>0</v>
      </c>
      <c r="M2088" s="102">
        <f>'2026-27 Salary &amp; Benefits'!$E$6</f>
        <v>78209</v>
      </c>
      <c r="N2088" s="102">
        <f>'2026-27 Salary &amp; Benefits'!$F$6</f>
        <v>82248</v>
      </c>
      <c r="O2088" s="7">
        <f t="shared" si="354"/>
        <v>0</v>
      </c>
      <c r="P2088" s="7">
        <f t="shared" si="355"/>
        <v>0</v>
      </c>
      <c r="Q2088" s="7">
        <f>'2026-27 Salary &amp; Benefits'!G$6</f>
        <v>16817.759999999998</v>
      </c>
      <c r="R2088" s="103">
        <f>'2026-27 Salary &amp; Benefits'!H$6</f>
        <v>0.16020000000000001</v>
      </c>
      <c r="S2088" s="103">
        <f>'2026-27 Salary &amp; Benefits'!I$6</f>
        <v>0.15390000000000001</v>
      </c>
      <c r="T2088" s="7">
        <f t="shared" si="356"/>
        <v>0</v>
      </c>
      <c r="U2088" s="7">
        <f t="shared" si="357"/>
        <v>0</v>
      </c>
      <c r="V2088" s="7">
        <f t="shared" si="358"/>
        <v>0</v>
      </c>
      <c r="W2088" s="7">
        <f t="shared" si="359"/>
        <v>0</v>
      </c>
      <c r="X2088" s="18">
        <f t="shared" si="360"/>
        <v>0</v>
      </c>
      <c r="Y2088" s="2"/>
      <c r="Z2088" s="2"/>
      <c r="AA2088" s="2"/>
      <c r="AB2088" s="2"/>
      <c r="AC2088" s="2"/>
      <c r="AD2088" s="2"/>
      <c r="AE2088" s="2"/>
      <c r="AF2088" s="2"/>
      <c r="AG2088" s="2"/>
      <c r="AH2088" s="2"/>
      <c r="AI2088" s="2"/>
      <c r="AJ2088" s="2"/>
      <c r="AK2088" s="2"/>
      <c r="AL2088" s="2"/>
      <c r="AM2088" s="2"/>
      <c r="AN2088" s="2"/>
      <c r="AO2088" s="2"/>
      <c r="AP2088" s="2"/>
      <c r="AQ2088" s="2"/>
      <c r="AR2088" s="2"/>
      <c r="AS2088" s="2"/>
      <c r="AT2088" s="2"/>
      <c r="AU2088" s="2"/>
      <c r="AV2088" s="2"/>
      <c r="AW2088" s="2"/>
      <c r="AX2088" s="2"/>
      <c r="AY2088" s="2"/>
      <c r="AZ2088" s="2"/>
      <c r="BA2088" s="2"/>
      <c r="BB2088" s="2"/>
      <c r="BC2088" s="2"/>
      <c r="BD2088" s="2"/>
      <c r="BE2088" s="2"/>
      <c r="BF2088" s="2"/>
      <c r="BG2088" s="2"/>
      <c r="BH2088" s="2"/>
      <c r="BI2088" s="2"/>
      <c r="BJ2088" s="2"/>
      <c r="BK2088" s="2"/>
      <c r="BL2088" s="2"/>
      <c r="BM2088" s="2"/>
      <c r="BN2088" s="2"/>
      <c r="BO2088" s="2"/>
      <c r="BP2088" s="2"/>
      <c r="BQ2088" s="2"/>
      <c r="BR2088" s="2"/>
      <c r="BS2088" s="2"/>
      <c r="BT2088" s="2"/>
      <c r="BU2088" s="2"/>
      <c r="BV2088" s="2"/>
      <c r="BW2088" s="2"/>
      <c r="BX2088" s="2"/>
      <c r="BY2088" s="2"/>
      <c r="BZ2088" s="2"/>
      <c r="CA2088" s="2"/>
      <c r="CB2088" s="2"/>
      <c r="CC2088" s="2"/>
      <c r="CD2088" s="2"/>
      <c r="CE2088" s="2"/>
      <c r="CF2088" s="2"/>
      <c r="CG2088" s="2"/>
      <c r="CH2088" s="2"/>
      <c r="CI2088" s="2"/>
      <c r="CJ2088" s="2"/>
      <c r="CK2088" s="2"/>
      <c r="CL2088" s="2"/>
      <c r="CM2088" s="2"/>
      <c r="CN2088" s="2"/>
      <c r="CO2088" s="2"/>
      <c r="CP2088" s="2"/>
      <c r="CQ2088" s="2"/>
      <c r="CR2088" s="2"/>
      <c r="CS2088" s="2"/>
      <c r="CT2088" s="2"/>
      <c r="CU2088" s="2"/>
      <c r="CV2088" s="2"/>
      <c r="CW2088" s="2"/>
      <c r="CX2088" s="2"/>
      <c r="CY2088" s="2"/>
      <c r="CZ2088" s="2"/>
      <c r="DA2088" s="2"/>
      <c r="DB2088" s="2"/>
      <c r="DC2088" s="2"/>
      <c r="DD2088" s="2"/>
      <c r="DE2088" s="2"/>
      <c r="DF2088" s="2"/>
      <c r="DG2088" s="2"/>
      <c r="DH2088" s="2"/>
      <c r="DI2088" s="2"/>
      <c r="DJ2088" s="2"/>
      <c r="DK2088" s="2"/>
      <c r="DL2088" s="2"/>
      <c r="DM2088" s="2"/>
      <c r="DN2088" s="2"/>
      <c r="DO2088" s="2"/>
      <c r="DP2088" s="2"/>
      <c r="DQ2088" s="2"/>
      <c r="DR2088" s="2"/>
      <c r="DS2088" s="2"/>
      <c r="DT2088" s="2"/>
      <c r="DU2088" s="2"/>
      <c r="DV2088" s="2"/>
      <c r="DW2088" s="2"/>
      <c r="DX2088" s="2"/>
      <c r="DY2088" s="2"/>
      <c r="DZ2088" s="2"/>
      <c r="EA2088" s="2"/>
      <c r="EB2088" s="2"/>
      <c r="EC2088" s="2"/>
      <c r="ED2088" s="2"/>
      <c r="EE2088" s="2"/>
      <c r="EF2088" s="2"/>
      <c r="EG2088" s="2"/>
      <c r="EH2088" s="2"/>
      <c r="EI2088" s="2"/>
      <c r="EJ2088" s="2"/>
      <c r="EK2088" s="2"/>
      <c r="EL2088" s="2"/>
      <c r="EM2088" s="2"/>
      <c r="EN2088" s="2"/>
      <c r="EO2088" s="2"/>
      <c r="EP2088" s="2"/>
      <c r="EQ2088" s="2"/>
      <c r="ER2088" s="2"/>
      <c r="ES2088" s="2"/>
      <c r="ET2088" s="2"/>
      <c r="EU2088" s="2"/>
      <c r="EV2088" s="2"/>
      <c r="EW2088" s="2"/>
      <c r="EX2088" s="2"/>
      <c r="EY2088" s="2"/>
      <c r="EZ2088" s="2"/>
      <c r="FA2088" s="2"/>
      <c r="FB2088" s="2"/>
      <c r="FC2088" s="2"/>
    </row>
    <row r="2089" spans="1:159" s="4" customFormat="1">
      <c r="A2089" s="50" t="s">
        <v>2247</v>
      </c>
      <c r="B2089" s="59" t="s">
        <v>2799</v>
      </c>
      <c r="C2089" s="60">
        <v>3062</v>
      </c>
      <c r="D2089" s="59" t="s">
        <v>1067</v>
      </c>
      <c r="E2089" s="78" t="str">
        <f>IFERROR(VLOOKUP($C2089,'2025-26 School Level AAFTE'!$C$2:$L$2349,9,FALSE), "No")</f>
        <v>No</v>
      </c>
      <c r="F2089" s="67">
        <f>IFERROR(VLOOKUP($C2089,'2025-26 School Level AAFTE'!$C$2:$J$2349,8,FALSE), 0)</f>
        <v>85.2</v>
      </c>
      <c r="G2089" s="69">
        <f>IFERROR(IF(E2089= "yes",VLOOKUP(C2089,Summary!$B:$I,6,0),0),0)</f>
        <v>0</v>
      </c>
      <c r="H2089" s="68">
        <f t="shared" si="351"/>
        <v>0</v>
      </c>
      <c r="I2089" s="110">
        <f>VLOOKUP($A2089,'2026-27 Salary &amp; Benefits'!$A:$I,3,FALSE)</f>
        <v>1</v>
      </c>
      <c r="J2089" s="110">
        <f>VLOOKUP($A2089,'2026-27 Salary &amp; Benefits'!$A:$I,4,FALSE)</f>
        <v>1</v>
      </c>
      <c r="K2089" s="101">
        <f t="shared" si="352"/>
        <v>0</v>
      </c>
      <c r="L2089" s="100">
        <f t="shared" si="353"/>
        <v>0</v>
      </c>
      <c r="M2089" s="102">
        <f>'2026-27 Salary &amp; Benefits'!$E$6</f>
        <v>78209</v>
      </c>
      <c r="N2089" s="102">
        <f>'2026-27 Salary &amp; Benefits'!$F$6</f>
        <v>82248</v>
      </c>
      <c r="O2089" s="7">
        <f t="shared" si="354"/>
        <v>0</v>
      </c>
      <c r="P2089" s="7">
        <f t="shared" si="355"/>
        <v>0</v>
      </c>
      <c r="Q2089" s="7">
        <f>'2026-27 Salary &amp; Benefits'!G$6</f>
        <v>16817.759999999998</v>
      </c>
      <c r="R2089" s="103">
        <f>'2026-27 Salary &amp; Benefits'!H$6</f>
        <v>0.16020000000000001</v>
      </c>
      <c r="S2089" s="103">
        <f>'2026-27 Salary &amp; Benefits'!I$6</f>
        <v>0.15390000000000001</v>
      </c>
      <c r="T2089" s="7">
        <f t="shared" si="356"/>
        <v>0</v>
      </c>
      <c r="U2089" s="7">
        <f t="shared" si="357"/>
        <v>0</v>
      </c>
      <c r="V2089" s="7">
        <f t="shared" si="358"/>
        <v>0</v>
      </c>
      <c r="W2089" s="7">
        <f t="shared" si="359"/>
        <v>0</v>
      </c>
      <c r="X2089" s="18">
        <f t="shared" si="360"/>
        <v>0</v>
      </c>
      <c r="Y2089" s="2"/>
      <c r="Z2089" s="2"/>
      <c r="AA2089" s="2"/>
      <c r="AB2089" s="2"/>
      <c r="AC2089" s="2"/>
      <c r="AD2089" s="2"/>
      <c r="AE2089" s="2"/>
      <c r="AF2089" s="2"/>
      <c r="AG2089" s="2"/>
      <c r="AH2089" s="2"/>
      <c r="AI2089" s="2"/>
      <c r="AJ2089" s="2"/>
      <c r="AK2089" s="2"/>
      <c r="AL2089" s="2"/>
      <c r="AM2089" s="2"/>
      <c r="AN2089" s="2"/>
      <c r="AO2089" s="2"/>
      <c r="AP2089" s="2"/>
      <c r="AQ2089" s="2"/>
      <c r="AR2089" s="2"/>
      <c r="AS2089" s="2"/>
      <c r="AT2089" s="2"/>
      <c r="AU2089" s="2"/>
      <c r="AV2089" s="2"/>
      <c r="AW2089" s="2"/>
      <c r="AX2089" s="2"/>
      <c r="AY2089" s="2"/>
      <c r="AZ2089" s="2"/>
      <c r="BA2089" s="2"/>
      <c r="BB2089" s="2"/>
      <c r="BC2089" s="2"/>
      <c r="BD2089" s="2"/>
      <c r="BE2089" s="2"/>
      <c r="BF2089" s="2"/>
      <c r="BG2089" s="2"/>
      <c r="BH2089" s="2"/>
      <c r="BI2089" s="2"/>
      <c r="BJ2089" s="2"/>
      <c r="BK2089" s="2"/>
      <c r="BL2089" s="2"/>
      <c r="BM2089" s="2"/>
      <c r="BN2089" s="2"/>
      <c r="BO2089" s="2"/>
      <c r="BP2089" s="2"/>
      <c r="BQ2089" s="2"/>
      <c r="BR2089" s="2"/>
      <c r="BS2089" s="2"/>
      <c r="BT2089" s="2"/>
      <c r="BU2089" s="2"/>
      <c r="BV2089" s="2"/>
      <c r="BW2089" s="2"/>
      <c r="BX2089" s="2"/>
      <c r="BY2089" s="2"/>
      <c r="BZ2089" s="2"/>
      <c r="CA2089" s="2"/>
      <c r="CB2089" s="2"/>
      <c r="CC2089" s="2"/>
      <c r="CD2089" s="2"/>
      <c r="CE2089" s="2"/>
      <c r="CF2089" s="2"/>
      <c r="CG2089" s="2"/>
      <c r="CH2089" s="2"/>
      <c r="CI2089" s="2"/>
      <c r="CJ2089" s="2"/>
      <c r="CK2089" s="2"/>
      <c r="CL2089" s="2"/>
      <c r="CM2089" s="2"/>
      <c r="CN2089" s="2"/>
      <c r="CO2089" s="2"/>
      <c r="CP2089" s="2"/>
      <c r="CQ2089" s="2"/>
      <c r="CR2089" s="2"/>
      <c r="CS2089" s="2"/>
      <c r="CT2089" s="2"/>
      <c r="CU2089" s="2"/>
      <c r="CV2089" s="2"/>
      <c r="CW2089" s="2"/>
      <c r="CX2089" s="2"/>
      <c r="CY2089" s="2"/>
      <c r="CZ2089" s="2"/>
      <c r="DA2089" s="2"/>
      <c r="DB2089" s="2"/>
      <c r="DC2089" s="2"/>
      <c r="DD2089" s="2"/>
      <c r="DE2089" s="2"/>
      <c r="DF2089" s="2"/>
      <c r="DG2089" s="2"/>
      <c r="DH2089" s="2"/>
      <c r="DI2089" s="2"/>
      <c r="DJ2089" s="2"/>
      <c r="DK2089" s="2"/>
      <c r="DL2089" s="2"/>
      <c r="DM2089" s="2"/>
      <c r="DN2089" s="2"/>
      <c r="DO2089" s="2"/>
      <c r="DP2089" s="2"/>
      <c r="DQ2089" s="2"/>
      <c r="DR2089" s="2"/>
      <c r="DS2089" s="2"/>
      <c r="DT2089" s="2"/>
      <c r="DU2089" s="2"/>
      <c r="DV2089" s="2"/>
      <c r="DW2089" s="2"/>
      <c r="DX2089" s="2"/>
      <c r="DY2089" s="2"/>
      <c r="DZ2089" s="2"/>
      <c r="EA2089" s="2"/>
      <c r="EB2089" s="2"/>
      <c r="EC2089" s="2"/>
      <c r="ED2089" s="2"/>
      <c r="EE2089" s="2"/>
      <c r="EF2089" s="2"/>
      <c r="EG2089" s="2"/>
      <c r="EH2089" s="2"/>
      <c r="EI2089" s="2"/>
      <c r="EJ2089" s="2"/>
      <c r="EK2089" s="2"/>
      <c r="EL2089" s="2"/>
      <c r="EM2089" s="2"/>
      <c r="EN2089" s="2"/>
      <c r="EO2089" s="2"/>
      <c r="EP2089" s="2"/>
      <c r="EQ2089" s="2"/>
      <c r="ER2089" s="2"/>
      <c r="ES2089" s="2"/>
      <c r="ET2089" s="2"/>
      <c r="EU2089" s="2"/>
      <c r="EV2089" s="2"/>
      <c r="EW2089" s="2"/>
      <c r="EX2089" s="2"/>
      <c r="EY2089" s="2"/>
      <c r="EZ2089" s="2"/>
      <c r="FA2089" s="2"/>
      <c r="FB2089" s="2"/>
      <c r="FC2089" s="2"/>
    </row>
    <row r="2090" spans="1:159" s="4" customFormat="1">
      <c r="A2090" s="50" t="s">
        <v>2247</v>
      </c>
      <c r="B2090" s="59" t="s">
        <v>2799</v>
      </c>
      <c r="C2090" s="60">
        <v>2676</v>
      </c>
      <c r="D2090" s="59" t="s">
        <v>1066</v>
      </c>
      <c r="E2090" s="78" t="str">
        <f>IFERROR(VLOOKUP($C2090,'2025-26 School Level AAFTE'!$C$2:$L$2349,9,FALSE), "No")</f>
        <v>No</v>
      </c>
      <c r="F2090" s="67">
        <f>IFERROR(VLOOKUP($C2090,'2025-26 School Level AAFTE'!$C$2:$J$2349,8,FALSE), 0)</f>
        <v>114.53</v>
      </c>
      <c r="G2090" s="69">
        <f>IFERROR(IF(E2090= "yes",VLOOKUP(C2090,Summary!$B:$I,6,0),0),0)</f>
        <v>0</v>
      </c>
      <c r="H2090" s="68">
        <f t="shared" si="351"/>
        <v>0</v>
      </c>
      <c r="I2090" s="110">
        <f>VLOOKUP($A2090,'2026-27 Salary &amp; Benefits'!$A:$I,3,FALSE)</f>
        <v>1</v>
      </c>
      <c r="J2090" s="110">
        <f>VLOOKUP($A2090,'2026-27 Salary &amp; Benefits'!$A:$I,4,FALSE)</f>
        <v>1</v>
      </c>
      <c r="K2090" s="101">
        <f t="shared" si="352"/>
        <v>0</v>
      </c>
      <c r="L2090" s="100">
        <f t="shared" si="353"/>
        <v>0</v>
      </c>
      <c r="M2090" s="102">
        <f>'2026-27 Salary &amp; Benefits'!$E$6</f>
        <v>78209</v>
      </c>
      <c r="N2090" s="102">
        <f>'2026-27 Salary &amp; Benefits'!$F$6</f>
        <v>82248</v>
      </c>
      <c r="O2090" s="7">
        <f t="shared" si="354"/>
        <v>0</v>
      </c>
      <c r="P2090" s="7">
        <f t="shared" si="355"/>
        <v>0</v>
      </c>
      <c r="Q2090" s="7">
        <f>'2026-27 Salary &amp; Benefits'!G$6</f>
        <v>16817.759999999998</v>
      </c>
      <c r="R2090" s="103">
        <f>'2026-27 Salary &amp; Benefits'!H$6</f>
        <v>0.16020000000000001</v>
      </c>
      <c r="S2090" s="103">
        <f>'2026-27 Salary &amp; Benefits'!I$6</f>
        <v>0.15390000000000001</v>
      </c>
      <c r="T2090" s="7">
        <f t="shared" si="356"/>
        <v>0</v>
      </c>
      <c r="U2090" s="7">
        <f t="shared" si="357"/>
        <v>0</v>
      </c>
      <c r="V2090" s="7">
        <f t="shared" si="358"/>
        <v>0</v>
      </c>
      <c r="W2090" s="7">
        <f t="shared" si="359"/>
        <v>0</v>
      </c>
      <c r="X2090" s="18">
        <f t="shared" si="360"/>
        <v>0</v>
      </c>
      <c r="Y2090" s="2"/>
      <c r="Z2090" s="2"/>
      <c r="AA2090" s="2"/>
      <c r="AB2090" s="2"/>
      <c r="AC2090" s="2"/>
      <c r="AD2090" s="2"/>
      <c r="AE2090" s="2"/>
      <c r="AF2090" s="2"/>
      <c r="AG2090" s="2"/>
      <c r="AH2090" s="2"/>
      <c r="AI2090" s="2"/>
      <c r="AJ2090" s="2"/>
      <c r="AK2090" s="2"/>
      <c r="AL2090" s="2"/>
      <c r="AM2090" s="2"/>
      <c r="AN2090" s="2"/>
      <c r="AO2090" s="2"/>
      <c r="AP2090" s="2"/>
      <c r="AQ2090" s="2"/>
      <c r="AR2090" s="2"/>
      <c r="AS2090" s="2"/>
      <c r="AT2090" s="2"/>
      <c r="AU2090" s="2"/>
      <c r="AV2090" s="2"/>
      <c r="AW2090" s="2"/>
      <c r="AX2090" s="2"/>
      <c r="AY2090" s="2"/>
      <c r="AZ2090" s="2"/>
      <c r="BA2090" s="2"/>
      <c r="BB2090" s="2"/>
      <c r="BC2090" s="2"/>
      <c r="BD2090" s="2"/>
      <c r="BE2090" s="2"/>
      <c r="BF2090" s="2"/>
      <c r="BG2090" s="2"/>
      <c r="BH2090" s="2"/>
      <c r="BI2090" s="2"/>
      <c r="BJ2090" s="2"/>
      <c r="BK2090" s="2"/>
      <c r="BL2090" s="2"/>
      <c r="BM2090" s="2"/>
      <c r="BN2090" s="2"/>
      <c r="BO2090" s="2"/>
      <c r="BP2090" s="2"/>
      <c r="BQ2090" s="2"/>
      <c r="BR2090" s="2"/>
      <c r="BS2090" s="2"/>
      <c r="BT2090" s="2"/>
      <c r="BU2090" s="2"/>
      <c r="BV2090" s="2"/>
      <c r="BW2090" s="2"/>
      <c r="BX2090" s="2"/>
      <c r="BY2090" s="2"/>
      <c r="BZ2090" s="2"/>
      <c r="CA2090" s="2"/>
      <c r="CB2090" s="2"/>
      <c r="CC2090" s="2"/>
      <c r="CD2090" s="2"/>
      <c r="CE2090" s="2"/>
      <c r="CF2090" s="2"/>
      <c r="CG2090" s="2"/>
      <c r="CH2090" s="2"/>
      <c r="CI2090" s="2"/>
      <c r="CJ2090" s="2"/>
      <c r="CK2090" s="2"/>
      <c r="CL2090" s="2"/>
      <c r="CM2090" s="2"/>
      <c r="CN2090" s="2"/>
      <c r="CO2090" s="2"/>
      <c r="CP2090" s="2"/>
      <c r="CQ2090" s="2"/>
      <c r="CR2090" s="2"/>
      <c r="CS2090" s="2"/>
      <c r="CT2090" s="2"/>
      <c r="CU2090" s="2"/>
      <c r="CV2090" s="2"/>
      <c r="CW2090" s="2"/>
      <c r="CX2090" s="2"/>
      <c r="CY2090" s="2"/>
      <c r="CZ2090" s="2"/>
      <c r="DA2090" s="2"/>
      <c r="DB2090" s="2"/>
      <c r="DC2090" s="2"/>
      <c r="DD2090" s="2"/>
      <c r="DE2090" s="2"/>
      <c r="DF2090" s="2"/>
      <c r="DG2090" s="2"/>
      <c r="DH2090" s="2"/>
      <c r="DI2090" s="2"/>
      <c r="DJ2090" s="2"/>
      <c r="DK2090" s="2"/>
      <c r="DL2090" s="2"/>
      <c r="DM2090" s="2"/>
      <c r="DN2090" s="2"/>
      <c r="DO2090" s="2"/>
      <c r="DP2090" s="2"/>
      <c r="DQ2090" s="2"/>
      <c r="DR2090" s="2"/>
      <c r="DS2090" s="2"/>
      <c r="DT2090" s="2"/>
      <c r="DU2090" s="2"/>
      <c r="DV2090" s="2"/>
      <c r="DW2090" s="2"/>
      <c r="DX2090" s="2"/>
      <c r="DY2090" s="2"/>
      <c r="DZ2090" s="2"/>
      <c r="EA2090" s="2"/>
      <c r="EB2090" s="2"/>
      <c r="EC2090" s="2"/>
      <c r="ED2090" s="2"/>
      <c r="EE2090" s="2"/>
      <c r="EF2090" s="2"/>
      <c r="EG2090" s="2"/>
      <c r="EH2090" s="2"/>
      <c r="EI2090" s="2"/>
      <c r="EJ2090" s="2"/>
      <c r="EK2090" s="2"/>
      <c r="EL2090" s="2"/>
      <c r="EM2090" s="2"/>
      <c r="EN2090" s="2"/>
      <c r="EO2090" s="2"/>
      <c r="EP2090" s="2"/>
      <c r="EQ2090" s="2"/>
      <c r="ER2090" s="2"/>
      <c r="ES2090" s="2"/>
      <c r="ET2090" s="2"/>
      <c r="EU2090" s="2"/>
      <c r="EV2090" s="2"/>
      <c r="EW2090" s="2"/>
      <c r="EX2090" s="2"/>
      <c r="EY2090" s="2"/>
      <c r="EZ2090" s="2"/>
      <c r="FA2090" s="2"/>
      <c r="FB2090" s="2"/>
      <c r="FC2090" s="2"/>
    </row>
    <row r="2091" spans="1:159" s="4" customFormat="1">
      <c r="A2091" s="50" t="s">
        <v>2219</v>
      </c>
      <c r="B2091" s="59" t="s">
        <v>2800</v>
      </c>
      <c r="C2091" s="60">
        <v>3226</v>
      </c>
      <c r="D2091" s="59" t="s">
        <v>766</v>
      </c>
      <c r="E2091" s="78" t="str">
        <f>IFERROR(VLOOKUP($C2091,'2025-26 School Level AAFTE'!$C$2:$L$2349,9,FALSE), "No")</f>
        <v>Yes</v>
      </c>
      <c r="F2091" s="67">
        <f>IFERROR(VLOOKUP($C2091,'2025-26 School Level AAFTE'!$C$2:$J$2349,8,FALSE), 0)</f>
        <v>422.7</v>
      </c>
      <c r="G2091" s="69">
        <f>IFERROR(IF(E2091= "yes",VLOOKUP(C2091,Summary!$B:$I,6,0),0),0)</f>
        <v>0</v>
      </c>
      <c r="H2091" s="68">
        <f t="shared" si="351"/>
        <v>422.7</v>
      </c>
      <c r="I2091" s="110">
        <f>VLOOKUP($A2091,'2026-27 Salary &amp; Benefits'!$A:$I,3,FALSE)</f>
        <v>1.18</v>
      </c>
      <c r="J2091" s="110">
        <f>VLOOKUP($A2091,'2026-27 Salary &amp; Benefits'!$A:$I,4,FALSE)</f>
        <v>1.18</v>
      </c>
      <c r="K2091" s="101">
        <f t="shared" si="352"/>
        <v>422.7</v>
      </c>
      <c r="L2091" s="100">
        <f t="shared" si="353"/>
        <v>1.24</v>
      </c>
      <c r="M2091" s="102">
        <f>'2026-27 Salary &amp; Benefits'!$E$6</f>
        <v>78209</v>
      </c>
      <c r="N2091" s="102">
        <f>'2026-27 Salary &amp; Benefits'!$F$6</f>
        <v>82248</v>
      </c>
      <c r="O2091" s="7">
        <f t="shared" si="354"/>
        <v>114435.41</v>
      </c>
      <c r="P2091" s="7">
        <f t="shared" si="355"/>
        <v>5909.8600000000006</v>
      </c>
      <c r="Q2091" s="7">
        <f>'2026-27 Salary &amp; Benefits'!G$6</f>
        <v>16817.759999999998</v>
      </c>
      <c r="R2091" s="103">
        <f>'2026-27 Salary &amp; Benefits'!H$6</f>
        <v>0.16020000000000001</v>
      </c>
      <c r="S2091" s="103">
        <f>'2026-27 Salary &amp; Benefits'!I$6</f>
        <v>0.15390000000000001</v>
      </c>
      <c r="T2091" s="7">
        <f t="shared" si="356"/>
        <v>40096.1</v>
      </c>
      <c r="U2091" s="7">
        <f t="shared" si="357"/>
        <v>2005.75</v>
      </c>
      <c r="V2091" s="7">
        <f t="shared" si="358"/>
        <v>308.68</v>
      </c>
      <c r="W2091" s="7">
        <f t="shared" si="359"/>
        <v>2314.4299999999998</v>
      </c>
      <c r="X2091" s="18">
        <f t="shared" si="360"/>
        <v>162755.79999999999</v>
      </c>
      <c r="Y2091" s="2"/>
      <c r="Z2091" s="2"/>
      <c r="AA2091" s="2"/>
      <c r="AB2091" s="2"/>
      <c r="AC2091" s="2"/>
      <c r="AD2091" s="2"/>
      <c r="AE2091" s="2"/>
      <c r="AF2091" s="2"/>
      <c r="AG2091" s="2"/>
      <c r="AH2091" s="2"/>
      <c r="AI2091" s="2"/>
      <c r="AJ2091" s="2"/>
      <c r="AK2091" s="2"/>
      <c r="AL2091" s="2"/>
      <c r="AM2091" s="2"/>
      <c r="AN2091" s="2"/>
      <c r="AO2091" s="2"/>
      <c r="AP2091" s="2"/>
      <c r="AQ2091" s="2"/>
      <c r="AR2091" s="2"/>
      <c r="AS2091" s="2"/>
      <c r="AT2091" s="2"/>
      <c r="AU2091" s="2"/>
      <c r="AV2091" s="2"/>
      <c r="AW2091" s="2"/>
      <c r="AX2091" s="2"/>
      <c r="AY2091" s="2"/>
      <c r="AZ2091" s="2"/>
      <c r="BA2091" s="2"/>
      <c r="BB2091" s="2"/>
      <c r="BC2091" s="2"/>
      <c r="BD2091" s="2"/>
      <c r="BE2091" s="2"/>
      <c r="BF2091" s="2"/>
      <c r="BG2091" s="2"/>
      <c r="BH2091" s="2"/>
      <c r="BI2091" s="2"/>
      <c r="BJ2091" s="2"/>
      <c r="BK2091" s="2"/>
      <c r="BL2091" s="2"/>
      <c r="BM2091" s="2"/>
      <c r="BN2091" s="2"/>
      <c r="BO2091" s="2"/>
      <c r="BP2091" s="2"/>
      <c r="BQ2091" s="2"/>
      <c r="BR2091" s="2"/>
      <c r="BS2091" s="2"/>
      <c r="BT2091" s="2"/>
      <c r="BU2091" s="2"/>
      <c r="BV2091" s="2"/>
      <c r="BW2091" s="2"/>
      <c r="BX2091" s="2"/>
      <c r="BY2091" s="2"/>
      <c r="BZ2091" s="2"/>
      <c r="CA2091" s="2"/>
      <c r="CB2091" s="2"/>
      <c r="CC2091" s="2"/>
      <c r="CD2091" s="2"/>
      <c r="CE2091" s="2"/>
      <c r="CF2091" s="2"/>
      <c r="CG2091" s="2"/>
      <c r="CH2091" s="2"/>
      <c r="CI2091" s="2"/>
      <c r="CJ2091" s="2"/>
      <c r="CK2091" s="2"/>
      <c r="CL2091" s="2"/>
      <c r="CM2091" s="2"/>
      <c r="CN2091" s="2"/>
      <c r="CO2091" s="2"/>
      <c r="CP2091" s="2"/>
      <c r="CQ2091" s="2"/>
      <c r="CR2091" s="2"/>
      <c r="CS2091" s="2"/>
      <c r="CT2091" s="2"/>
      <c r="CU2091" s="2"/>
      <c r="CV2091" s="2"/>
      <c r="CW2091" s="2"/>
      <c r="CX2091" s="2"/>
      <c r="CY2091" s="2"/>
      <c r="CZ2091" s="2"/>
      <c r="DA2091" s="2"/>
      <c r="DB2091" s="2"/>
      <c r="DC2091" s="2"/>
      <c r="DD2091" s="2"/>
      <c r="DE2091" s="2"/>
      <c r="DF2091" s="2"/>
      <c r="DG2091" s="2"/>
      <c r="DH2091" s="2"/>
      <c r="DI2091" s="2"/>
      <c r="DJ2091" s="2"/>
      <c r="DK2091" s="2"/>
      <c r="DL2091" s="2"/>
      <c r="DM2091" s="2"/>
      <c r="DN2091" s="2"/>
      <c r="DO2091" s="2"/>
      <c r="DP2091" s="2"/>
      <c r="DQ2091" s="2"/>
      <c r="DR2091" s="2"/>
      <c r="DS2091" s="2"/>
      <c r="DT2091" s="2"/>
      <c r="DU2091" s="2"/>
      <c r="DV2091" s="2"/>
      <c r="DW2091" s="2"/>
      <c r="DX2091" s="2"/>
      <c r="DY2091" s="2"/>
      <c r="DZ2091" s="2"/>
      <c r="EA2091" s="2"/>
      <c r="EB2091" s="2"/>
      <c r="EC2091" s="2"/>
      <c r="ED2091" s="2"/>
      <c r="EE2091" s="2"/>
      <c r="EF2091" s="2"/>
      <c r="EG2091" s="2"/>
      <c r="EH2091" s="2"/>
      <c r="EI2091" s="2"/>
      <c r="EJ2091" s="2"/>
      <c r="EK2091" s="2"/>
      <c r="EL2091" s="2"/>
      <c r="EM2091" s="2"/>
      <c r="EN2091" s="2"/>
      <c r="EO2091" s="2"/>
      <c r="EP2091" s="2"/>
      <c r="EQ2091" s="2"/>
      <c r="ER2091" s="2"/>
      <c r="ES2091" s="2"/>
      <c r="ET2091" s="2"/>
      <c r="EU2091" s="2"/>
      <c r="EV2091" s="2"/>
      <c r="EW2091" s="2"/>
      <c r="EX2091" s="2"/>
      <c r="EY2091" s="2"/>
      <c r="EZ2091" s="2"/>
      <c r="FA2091" s="2"/>
      <c r="FB2091" s="2"/>
      <c r="FC2091" s="2"/>
    </row>
    <row r="2092" spans="1:159" s="4" customFormat="1">
      <c r="A2092" s="50" t="s">
        <v>2219</v>
      </c>
      <c r="B2092" s="59" t="s">
        <v>2800</v>
      </c>
      <c r="C2092" s="60">
        <v>2848</v>
      </c>
      <c r="D2092" s="59" t="s">
        <v>765</v>
      </c>
      <c r="E2092" s="78" t="str">
        <f>IFERROR(VLOOKUP($C2092,'2025-26 School Level AAFTE'!$C$2:$L$2349,9,FALSE), "No")</f>
        <v>Yes</v>
      </c>
      <c r="F2092" s="67">
        <f>IFERROR(VLOOKUP($C2092,'2025-26 School Level AAFTE'!$C$2:$J$2349,8,FALSE), 0)</f>
        <v>848.08</v>
      </c>
      <c r="G2092" s="69">
        <f>IFERROR(IF(E2092= "yes",VLOOKUP(C2092,Summary!$B:$I,6,0),0),0)</f>
        <v>0</v>
      </c>
      <c r="H2092" s="68">
        <f t="shared" si="351"/>
        <v>848.08</v>
      </c>
      <c r="I2092" s="110">
        <f>VLOOKUP($A2092,'2026-27 Salary &amp; Benefits'!$A:$I,3,FALSE)</f>
        <v>1.18</v>
      </c>
      <c r="J2092" s="110">
        <f>VLOOKUP($A2092,'2026-27 Salary &amp; Benefits'!$A:$I,4,FALSE)</f>
        <v>1.18</v>
      </c>
      <c r="K2092" s="101">
        <f t="shared" si="352"/>
        <v>848.08</v>
      </c>
      <c r="L2092" s="100">
        <f t="shared" si="353"/>
        <v>2.488</v>
      </c>
      <c r="M2092" s="102">
        <f>'2026-27 Salary &amp; Benefits'!$E$6</f>
        <v>78209</v>
      </c>
      <c r="N2092" s="102">
        <f>'2026-27 Salary &amp; Benefits'!$F$6</f>
        <v>82248</v>
      </c>
      <c r="O2092" s="7">
        <f t="shared" si="354"/>
        <v>229609.11</v>
      </c>
      <c r="P2092" s="7">
        <f t="shared" si="355"/>
        <v>11857.860000000015</v>
      </c>
      <c r="Q2092" s="7">
        <f>'2026-27 Salary &amp; Benefits'!G$6</f>
        <v>16817.759999999998</v>
      </c>
      <c r="R2092" s="103">
        <f>'2026-27 Salary &amp; Benefits'!H$6</f>
        <v>0.16020000000000001</v>
      </c>
      <c r="S2092" s="103">
        <f>'2026-27 Salary &amp; Benefits'!I$6</f>
        <v>0.15390000000000001</v>
      </c>
      <c r="T2092" s="7">
        <f t="shared" si="356"/>
        <v>80450.89</v>
      </c>
      <c r="U2092" s="7">
        <f t="shared" si="357"/>
        <v>4024.45</v>
      </c>
      <c r="V2092" s="7">
        <f t="shared" si="358"/>
        <v>619.36</v>
      </c>
      <c r="W2092" s="7">
        <f t="shared" si="359"/>
        <v>4643.8099999999995</v>
      </c>
      <c r="X2092" s="18">
        <f t="shared" si="360"/>
        <v>326561.67</v>
      </c>
      <c r="Y2092" s="2"/>
      <c r="Z2092" s="2"/>
      <c r="AA2092" s="2"/>
      <c r="AB2092" s="2"/>
      <c r="AC2092" s="2"/>
      <c r="AD2092" s="2"/>
      <c r="AE2092" s="2"/>
      <c r="AF2092" s="2"/>
      <c r="AG2092" s="2"/>
      <c r="AH2092" s="2"/>
      <c r="AI2092" s="2"/>
      <c r="AJ2092" s="2"/>
      <c r="AK2092" s="2"/>
      <c r="AL2092" s="2"/>
      <c r="AM2092" s="2"/>
      <c r="AN2092" s="2"/>
      <c r="AO2092" s="2"/>
      <c r="AP2092" s="2"/>
      <c r="AQ2092" s="2"/>
      <c r="AR2092" s="2"/>
      <c r="AS2092" s="2"/>
      <c r="AT2092" s="2"/>
      <c r="AU2092" s="2"/>
      <c r="AV2092" s="2"/>
      <c r="AW2092" s="2"/>
      <c r="AX2092" s="2"/>
      <c r="AY2092" s="2"/>
      <c r="AZ2092" s="2"/>
      <c r="BA2092" s="2"/>
      <c r="BB2092" s="2"/>
      <c r="BC2092" s="2"/>
      <c r="BD2092" s="2"/>
      <c r="BE2092" s="2"/>
      <c r="BF2092" s="2"/>
      <c r="BG2092" s="2"/>
      <c r="BH2092" s="2"/>
      <c r="BI2092" s="2"/>
      <c r="BJ2092" s="2"/>
      <c r="BK2092" s="2"/>
      <c r="BL2092" s="2"/>
      <c r="BM2092" s="2"/>
      <c r="BN2092" s="2"/>
      <c r="BO2092" s="2"/>
      <c r="BP2092" s="2"/>
      <c r="BQ2092" s="2"/>
      <c r="BR2092" s="2"/>
      <c r="BS2092" s="2"/>
      <c r="BT2092" s="2"/>
      <c r="BU2092" s="2"/>
      <c r="BV2092" s="2"/>
      <c r="BW2092" s="2"/>
      <c r="BX2092" s="2"/>
      <c r="BY2092" s="2"/>
      <c r="BZ2092" s="2"/>
      <c r="CA2092" s="2"/>
      <c r="CB2092" s="2"/>
      <c r="CC2092" s="2"/>
      <c r="CD2092" s="2"/>
      <c r="CE2092" s="2"/>
      <c r="CF2092" s="2"/>
      <c r="CG2092" s="2"/>
      <c r="CH2092" s="2"/>
      <c r="CI2092" s="2"/>
      <c r="CJ2092" s="2"/>
      <c r="CK2092" s="2"/>
      <c r="CL2092" s="2"/>
      <c r="CM2092" s="2"/>
      <c r="CN2092" s="2"/>
      <c r="CO2092" s="2"/>
      <c r="CP2092" s="2"/>
      <c r="CQ2092" s="2"/>
      <c r="CR2092" s="2"/>
      <c r="CS2092" s="2"/>
      <c r="CT2092" s="2"/>
      <c r="CU2092" s="2"/>
      <c r="CV2092" s="2"/>
      <c r="CW2092" s="2"/>
      <c r="CX2092" s="2"/>
      <c r="CY2092" s="2"/>
      <c r="CZ2092" s="2"/>
      <c r="DA2092" s="2"/>
      <c r="DB2092" s="2"/>
      <c r="DC2092" s="2"/>
      <c r="DD2092" s="2"/>
      <c r="DE2092" s="2"/>
      <c r="DF2092" s="2"/>
      <c r="DG2092" s="2"/>
      <c r="DH2092" s="2"/>
      <c r="DI2092" s="2"/>
      <c r="DJ2092" s="2"/>
      <c r="DK2092" s="2"/>
      <c r="DL2092" s="2"/>
      <c r="DM2092" s="2"/>
      <c r="DN2092" s="2"/>
      <c r="DO2092" s="2"/>
      <c r="DP2092" s="2"/>
      <c r="DQ2092" s="2"/>
      <c r="DR2092" s="2"/>
      <c r="DS2092" s="2"/>
      <c r="DT2092" s="2"/>
      <c r="DU2092" s="2"/>
      <c r="DV2092" s="2"/>
      <c r="DW2092" s="2"/>
      <c r="DX2092" s="2"/>
      <c r="DY2092" s="2"/>
      <c r="DZ2092" s="2"/>
      <c r="EA2092" s="2"/>
      <c r="EB2092" s="2"/>
      <c r="EC2092" s="2"/>
      <c r="ED2092" s="2"/>
      <c r="EE2092" s="2"/>
      <c r="EF2092" s="2"/>
      <c r="EG2092" s="2"/>
      <c r="EH2092" s="2"/>
      <c r="EI2092" s="2"/>
      <c r="EJ2092" s="2"/>
      <c r="EK2092" s="2"/>
      <c r="EL2092" s="2"/>
      <c r="EM2092" s="2"/>
      <c r="EN2092" s="2"/>
      <c r="EO2092" s="2"/>
      <c r="EP2092" s="2"/>
      <c r="EQ2092" s="2"/>
      <c r="ER2092" s="2"/>
      <c r="ES2092" s="2"/>
      <c r="ET2092" s="2"/>
      <c r="EU2092" s="2"/>
      <c r="EV2092" s="2"/>
      <c r="EW2092" s="2"/>
      <c r="EX2092" s="2"/>
      <c r="EY2092" s="2"/>
      <c r="EZ2092" s="2"/>
      <c r="FA2092" s="2"/>
      <c r="FB2092" s="2"/>
      <c r="FC2092" s="2"/>
    </row>
    <row r="2093" spans="1:159" s="4" customFormat="1">
      <c r="A2093" s="50" t="s">
        <v>2219</v>
      </c>
      <c r="B2093" s="59" t="s">
        <v>2800</v>
      </c>
      <c r="C2093" s="60">
        <v>2564</v>
      </c>
      <c r="D2093" s="59" t="s">
        <v>764</v>
      </c>
      <c r="E2093" s="78" t="str">
        <f>IFERROR(VLOOKUP($C2093,'2025-26 School Level AAFTE'!$C$2:$L$2349,9,FALSE), "No")</f>
        <v>Yes</v>
      </c>
      <c r="F2093" s="67">
        <f>IFERROR(VLOOKUP($C2093,'2025-26 School Level AAFTE'!$C$2:$J$2349,8,FALSE), 0)</f>
        <v>624.1</v>
      </c>
      <c r="G2093" s="69">
        <f>IFERROR(IF(E2093= "yes",VLOOKUP(C2093,Summary!$B:$I,6,0),0),0)</f>
        <v>0</v>
      </c>
      <c r="H2093" s="68">
        <f t="shared" si="351"/>
        <v>624.1</v>
      </c>
      <c r="I2093" s="110">
        <f>VLOOKUP($A2093,'2026-27 Salary &amp; Benefits'!$A:$I,3,FALSE)</f>
        <v>1.18</v>
      </c>
      <c r="J2093" s="110">
        <f>VLOOKUP($A2093,'2026-27 Salary &amp; Benefits'!$A:$I,4,FALSE)</f>
        <v>1.18</v>
      </c>
      <c r="K2093" s="101">
        <f t="shared" si="352"/>
        <v>624.1</v>
      </c>
      <c r="L2093" s="100">
        <f t="shared" si="353"/>
        <v>1.831</v>
      </c>
      <c r="M2093" s="102">
        <f>'2026-27 Salary &amp; Benefits'!$E$6</f>
        <v>78209</v>
      </c>
      <c r="N2093" s="102">
        <f>'2026-27 Salary &amp; Benefits'!$F$6</f>
        <v>82248</v>
      </c>
      <c r="O2093" s="7">
        <f t="shared" si="354"/>
        <v>168976.8</v>
      </c>
      <c r="P2093" s="7">
        <f t="shared" si="355"/>
        <v>8726.5800000000163</v>
      </c>
      <c r="Q2093" s="7">
        <f>'2026-27 Salary &amp; Benefits'!G$6</f>
        <v>16817.759999999998</v>
      </c>
      <c r="R2093" s="103">
        <f>'2026-27 Salary &amp; Benefits'!H$6</f>
        <v>0.16020000000000001</v>
      </c>
      <c r="S2093" s="103">
        <f>'2026-27 Salary &amp; Benefits'!I$6</f>
        <v>0.15390000000000001</v>
      </c>
      <c r="T2093" s="7">
        <f t="shared" si="356"/>
        <v>59206.42</v>
      </c>
      <c r="U2093" s="7">
        <f t="shared" si="357"/>
        <v>2961.72</v>
      </c>
      <c r="V2093" s="7">
        <f t="shared" si="358"/>
        <v>455.81</v>
      </c>
      <c r="W2093" s="7">
        <f t="shared" si="359"/>
        <v>3417.5299999999997</v>
      </c>
      <c r="X2093" s="18">
        <f t="shared" si="360"/>
        <v>240327.33</v>
      </c>
      <c r="Y2093" s="2"/>
      <c r="Z2093" s="2"/>
      <c r="AA2093" s="2"/>
      <c r="AB2093" s="2"/>
      <c r="AC2093" s="2"/>
      <c r="AD2093" s="2"/>
      <c r="AE2093" s="2"/>
      <c r="AF2093" s="2"/>
      <c r="AG2093" s="2"/>
      <c r="AH2093" s="2"/>
      <c r="AI2093" s="2"/>
      <c r="AJ2093" s="2"/>
      <c r="AK2093" s="2"/>
      <c r="AL2093" s="2"/>
      <c r="AM2093" s="2"/>
      <c r="AN2093" s="2"/>
      <c r="AO2093" s="2"/>
      <c r="AP2093" s="2"/>
      <c r="AQ2093" s="2"/>
      <c r="AR2093" s="2"/>
      <c r="AS2093" s="2"/>
      <c r="AT2093" s="2"/>
      <c r="AU2093" s="2"/>
      <c r="AV2093" s="2"/>
      <c r="AW2093" s="2"/>
      <c r="AX2093" s="2"/>
      <c r="AY2093" s="2"/>
      <c r="AZ2093" s="2"/>
      <c r="BA2093" s="2"/>
      <c r="BB2093" s="2"/>
      <c r="BC2093" s="2"/>
      <c r="BD2093" s="2"/>
      <c r="BE2093" s="2"/>
      <c r="BF2093" s="2"/>
      <c r="BG2093" s="2"/>
      <c r="BH2093" s="2"/>
      <c r="BI2093" s="2"/>
      <c r="BJ2093" s="2"/>
      <c r="BK2093" s="2"/>
      <c r="BL2093" s="2"/>
      <c r="BM2093" s="2"/>
      <c r="BN2093" s="2"/>
      <c r="BO2093" s="2"/>
      <c r="BP2093" s="2"/>
      <c r="BQ2093" s="2"/>
      <c r="BR2093" s="2"/>
      <c r="BS2093" s="2"/>
      <c r="BT2093" s="2"/>
      <c r="BU2093" s="2"/>
      <c r="BV2093" s="2"/>
      <c r="BW2093" s="2"/>
      <c r="BX2093" s="2"/>
      <c r="BY2093" s="2"/>
      <c r="BZ2093" s="2"/>
      <c r="CA2093" s="2"/>
      <c r="CB2093" s="2"/>
      <c r="CC2093" s="2"/>
      <c r="CD2093" s="2"/>
      <c r="CE2093" s="2"/>
      <c r="CF2093" s="2"/>
      <c r="CG2093" s="2"/>
      <c r="CH2093" s="2"/>
      <c r="CI2093" s="2"/>
      <c r="CJ2093" s="2"/>
      <c r="CK2093" s="2"/>
      <c r="CL2093" s="2"/>
      <c r="CM2093" s="2"/>
      <c r="CN2093" s="2"/>
      <c r="CO2093" s="2"/>
      <c r="CP2093" s="2"/>
      <c r="CQ2093" s="2"/>
      <c r="CR2093" s="2"/>
      <c r="CS2093" s="2"/>
      <c r="CT2093" s="2"/>
      <c r="CU2093" s="2"/>
      <c r="CV2093" s="2"/>
      <c r="CW2093" s="2"/>
      <c r="CX2093" s="2"/>
      <c r="CY2093" s="2"/>
      <c r="CZ2093" s="2"/>
      <c r="DA2093" s="2"/>
      <c r="DB2093" s="2"/>
      <c r="DC2093" s="2"/>
      <c r="DD2093" s="2"/>
      <c r="DE2093" s="2"/>
      <c r="DF2093" s="2"/>
      <c r="DG2093" s="2"/>
      <c r="DH2093" s="2"/>
      <c r="DI2093" s="2"/>
      <c r="DJ2093" s="2"/>
      <c r="DK2093" s="2"/>
      <c r="DL2093" s="2"/>
      <c r="DM2093" s="2"/>
      <c r="DN2093" s="2"/>
      <c r="DO2093" s="2"/>
      <c r="DP2093" s="2"/>
      <c r="DQ2093" s="2"/>
      <c r="DR2093" s="2"/>
      <c r="DS2093" s="2"/>
      <c r="DT2093" s="2"/>
      <c r="DU2093" s="2"/>
      <c r="DV2093" s="2"/>
      <c r="DW2093" s="2"/>
      <c r="DX2093" s="2"/>
      <c r="DY2093" s="2"/>
      <c r="DZ2093" s="2"/>
      <c r="EA2093" s="2"/>
      <c r="EB2093" s="2"/>
      <c r="EC2093" s="2"/>
      <c r="ED2093" s="2"/>
      <c r="EE2093" s="2"/>
      <c r="EF2093" s="2"/>
      <c r="EG2093" s="2"/>
      <c r="EH2093" s="2"/>
      <c r="EI2093" s="2"/>
      <c r="EJ2093" s="2"/>
      <c r="EK2093" s="2"/>
      <c r="EL2093" s="2"/>
      <c r="EM2093" s="2"/>
      <c r="EN2093" s="2"/>
      <c r="EO2093" s="2"/>
      <c r="EP2093" s="2"/>
      <c r="EQ2093" s="2"/>
      <c r="ER2093" s="2"/>
      <c r="ES2093" s="2"/>
      <c r="ET2093" s="2"/>
      <c r="EU2093" s="2"/>
      <c r="EV2093" s="2"/>
      <c r="EW2093" s="2"/>
      <c r="EX2093" s="2"/>
      <c r="EY2093" s="2"/>
      <c r="EZ2093" s="2"/>
      <c r="FA2093" s="2"/>
      <c r="FB2093" s="2"/>
      <c r="FC2093" s="2"/>
    </row>
    <row r="2094" spans="1:159" s="4" customFormat="1">
      <c r="A2094" s="50" t="s">
        <v>2219</v>
      </c>
      <c r="B2094" s="59" t="s">
        <v>2800</v>
      </c>
      <c r="C2094" s="60">
        <v>3635</v>
      </c>
      <c r="D2094" s="59" t="s">
        <v>768</v>
      </c>
      <c r="E2094" s="78" t="str">
        <f>IFERROR(VLOOKUP($C2094,'2025-26 School Level AAFTE'!$C$2:$L$2349,9,FALSE), "No")</f>
        <v>Yes</v>
      </c>
      <c r="F2094" s="67">
        <f>IFERROR(VLOOKUP($C2094,'2025-26 School Level AAFTE'!$C$2:$J$2349,8,FALSE), 0)</f>
        <v>359.4</v>
      </c>
      <c r="G2094" s="69">
        <f>IFERROR(IF(E2094= "yes",VLOOKUP(C2094,Summary!$B:$I,6,0),0),0)</f>
        <v>0</v>
      </c>
      <c r="H2094" s="68">
        <f t="shared" si="351"/>
        <v>359.4</v>
      </c>
      <c r="I2094" s="110">
        <f>VLOOKUP($A2094,'2026-27 Salary &amp; Benefits'!$A:$I,3,FALSE)</f>
        <v>1.18</v>
      </c>
      <c r="J2094" s="110">
        <f>VLOOKUP($A2094,'2026-27 Salary &amp; Benefits'!$A:$I,4,FALSE)</f>
        <v>1.18</v>
      </c>
      <c r="K2094" s="101">
        <f t="shared" si="352"/>
        <v>359.4</v>
      </c>
      <c r="L2094" s="100">
        <f t="shared" si="353"/>
        <v>1.054</v>
      </c>
      <c r="M2094" s="102">
        <f>'2026-27 Salary &amp; Benefits'!$E$6</f>
        <v>78209</v>
      </c>
      <c r="N2094" s="102">
        <f>'2026-27 Salary &amp; Benefits'!$F$6</f>
        <v>82248</v>
      </c>
      <c r="O2094" s="7">
        <f t="shared" si="354"/>
        <v>97270.1</v>
      </c>
      <c r="P2094" s="7">
        <f t="shared" si="355"/>
        <v>5023.3799999999901</v>
      </c>
      <c r="Q2094" s="7">
        <f>'2026-27 Salary &amp; Benefits'!G$6</f>
        <v>16817.759999999998</v>
      </c>
      <c r="R2094" s="103">
        <f>'2026-27 Salary &amp; Benefits'!H$6</f>
        <v>0.16020000000000001</v>
      </c>
      <c r="S2094" s="103">
        <f>'2026-27 Salary &amp; Benefits'!I$6</f>
        <v>0.15390000000000001</v>
      </c>
      <c r="T2094" s="7">
        <f t="shared" si="356"/>
        <v>34081.69</v>
      </c>
      <c r="U2094" s="7">
        <f t="shared" si="357"/>
        <v>1704.89</v>
      </c>
      <c r="V2094" s="7">
        <f t="shared" si="358"/>
        <v>262.38</v>
      </c>
      <c r="W2094" s="7">
        <f t="shared" si="359"/>
        <v>1967.27</v>
      </c>
      <c r="X2094" s="18">
        <f t="shared" si="360"/>
        <v>138342.43999999997</v>
      </c>
      <c r="Y2094" s="2"/>
      <c r="Z2094" s="2"/>
      <c r="AA2094" s="2"/>
      <c r="AB2094" s="2"/>
      <c r="AC2094" s="2"/>
      <c r="AD2094" s="2"/>
      <c r="AE2094" s="2"/>
      <c r="AF2094" s="2"/>
      <c r="AG2094" s="2"/>
      <c r="AH2094" s="2"/>
      <c r="AI2094" s="2"/>
      <c r="AJ2094" s="2"/>
      <c r="AK2094" s="2"/>
      <c r="AL2094" s="2"/>
      <c r="AM2094" s="2"/>
      <c r="AN2094" s="2"/>
      <c r="AO2094" s="2"/>
      <c r="AP2094" s="2"/>
      <c r="AQ2094" s="2"/>
      <c r="AR2094" s="2"/>
      <c r="AS2094" s="2"/>
      <c r="AT2094" s="2"/>
      <c r="AU2094" s="2"/>
      <c r="AV2094" s="2"/>
      <c r="AW2094" s="2"/>
      <c r="AX2094" s="2"/>
      <c r="AY2094" s="2"/>
      <c r="AZ2094" s="2"/>
      <c r="BA2094" s="2"/>
      <c r="BB2094" s="2"/>
      <c r="BC2094" s="2"/>
      <c r="BD2094" s="2"/>
      <c r="BE2094" s="2"/>
      <c r="BF2094" s="2"/>
      <c r="BG2094" s="2"/>
      <c r="BH2094" s="2"/>
      <c r="BI2094" s="2"/>
      <c r="BJ2094" s="2"/>
      <c r="BK2094" s="2"/>
      <c r="BL2094" s="2"/>
      <c r="BM2094" s="2"/>
      <c r="BN2094" s="2"/>
      <c r="BO2094" s="2"/>
      <c r="BP2094" s="2"/>
      <c r="BQ2094" s="2"/>
      <c r="BR2094" s="2"/>
      <c r="BS2094" s="2"/>
      <c r="BT2094" s="2"/>
      <c r="BU2094" s="2"/>
      <c r="BV2094" s="2"/>
      <c r="BW2094" s="2"/>
      <c r="BX2094" s="2"/>
      <c r="BY2094" s="2"/>
      <c r="BZ2094" s="2"/>
      <c r="CA2094" s="2"/>
      <c r="CB2094" s="2"/>
      <c r="CC2094" s="2"/>
      <c r="CD2094" s="2"/>
      <c r="CE2094" s="2"/>
      <c r="CF2094" s="2"/>
      <c r="CG2094" s="2"/>
      <c r="CH2094" s="2"/>
      <c r="CI2094" s="2"/>
      <c r="CJ2094" s="2"/>
      <c r="CK2094" s="2"/>
      <c r="CL2094" s="2"/>
      <c r="CM2094" s="2"/>
      <c r="CN2094" s="2"/>
      <c r="CO2094" s="2"/>
      <c r="CP2094" s="2"/>
      <c r="CQ2094" s="2"/>
      <c r="CR2094" s="2"/>
      <c r="CS2094" s="2"/>
      <c r="CT2094" s="2"/>
      <c r="CU2094" s="2"/>
      <c r="CV2094" s="2"/>
      <c r="CW2094" s="2"/>
      <c r="CX2094" s="2"/>
      <c r="CY2094" s="2"/>
      <c r="CZ2094" s="2"/>
      <c r="DA2094" s="2"/>
      <c r="DB2094" s="2"/>
      <c r="DC2094" s="2"/>
      <c r="DD2094" s="2"/>
      <c r="DE2094" s="2"/>
      <c r="DF2094" s="2"/>
      <c r="DG2094" s="2"/>
      <c r="DH2094" s="2"/>
      <c r="DI2094" s="2"/>
      <c r="DJ2094" s="2"/>
      <c r="DK2094" s="2"/>
      <c r="DL2094" s="2"/>
      <c r="DM2094" s="2"/>
      <c r="DN2094" s="2"/>
      <c r="DO2094" s="2"/>
      <c r="DP2094" s="2"/>
      <c r="DQ2094" s="2"/>
      <c r="DR2094" s="2"/>
      <c r="DS2094" s="2"/>
      <c r="DT2094" s="2"/>
      <c r="DU2094" s="2"/>
      <c r="DV2094" s="2"/>
      <c r="DW2094" s="2"/>
      <c r="DX2094" s="2"/>
      <c r="DY2094" s="2"/>
      <c r="DZ2094" s="2"/>
      <c r="EA2094" s="2"/>
      <c r="EB2094" s="2"/>
      <c r="EC2094" s="2"/>
      <c r="ED2094" s="2"/>
      <c r="EE2094" s="2"/>
      <c r="EF2094" s="2"/>
      <c r="EG2094" s="2"/>
      <c r="EH2094" s="2"/>
      <c r="EI2094" s="2"/>
      <c r="EJ2094" s="2"/>
      <c r="EK2094" s="2"/>
      <c r="EL2094" s="2"/>
      <c r="EM2094" s="2"/>
      <c r="EN2094" s="2"/>
      <c r="EO2094" s="2"/>
      <c r="EP2094" s="2"/>
      <c r="EQ2094" s="2"/>
      <c r="ER2094" s="2"/>
      <c r="ES2094" s="2"/>
      <c r="ET2094" s="2"/>
      <c r="EU2094" s="2"/>
      <c r="EV2094" s="2"/>
      <c r="EW2094" s="2"/>
      <c r="EX2094" s="2"/>
      <c r="EY2094" s="2"/>
      <c r="EZ2094" s="2"/>
      <c r="FA2094" s="2"/>
      <c r="FB2094" s="2"/>
      <c r="FC2094" s="2"/>
    </row>
    <row r="2095" spans="1:159" s="4" customFormat="1">
      <c r="A2095" s="50" t="s">
        <v>2219</v>
      </c>
      <c r="B2095" s="59" t="s">
        <v>2800</v>
      </c>
      <c r="C2095" s="60">
        <v>3488</v>
      </c>
      <c r="D2095" s="59" t="s">
        <v>767</v>
      </c>
      <c r="E2095" s="78" t="str">
        <f>IFERROR(VLOOKUP($C2095,'2025-26 School Level AAFTE'!$C$2:$L$2349,9,FALSE), "No")</f>
        <v>Yes</v>
      </c>
      <c r="F2095" s="67">
        <f>IFERROR(VLOOKUP($C2095,'2025-26 School Level AAFTE'!$C$2:$J$2349,8,FALSE), 0)</f>
        <v>366.81</v>
      </c>
      <c r="G2095" s="69">
        <f>IFERROR(IF(E2095= "yes",VLOOKUP(C2095,Summary!$B:$I,6,0),0),0)</f>
        <v>0</v>
      </c>
      <c r="H2095" s="68">
        <f t="shared" si="351"/>
        <v>366.81</v>
      </c>
      <c r="I2095" s="110">
        <f>VLOOKUP($A2095,'2026-27 Salary &amp; Benefits'!$A:$I,3,FALSE)</f>
        <v>1.18</v>
      </c>
      <c r="J2095" s="110">
        <f>VLOOKUP($A2095,'2026-27 Salary &amp; Benefits'!$A:$I,4,FALSE)</f>
        <v>1.18</v>
      </c>
      <c r="K2095" s="101">
        <f t="shared" si="352"/>
        <v>366.81</v>
      </c>
      <c r="L2095" s="100">
        <f t="shared" si="353"/>
        <v>1.0760000000000001</v>
      </c>
      <c r="M2095" s="102">
        <f>'2026-27 Salary &amp; Benefits'!$E$6</f>
        <v>78209</v>
      </c>
      <c r="N2095" s="102">
        <f>'2026-27 Salary &amp; Benefits'!$F$6</f>
        <v>82248</v>
      </c>
      <c r="O2095" s="7">
        <f t="shared" si="354"/>
        <v>99300.4</v>
      </c>
      <c r="P2095" s="7">
        <f t="shared" si="355"/>
        <v>5128.2400000000052</v>
      </c>
      <c r="Q2095" s="7">
        <f>'2026-27 Salary &amp; Benefits'!G$6</f>
        <v>16817.759999999998</v>
      </c>
      <c r="R2095" s="103">
        <f>'2026-27 Salary &amp; Benefits'!H$6</f>
        <v>0.16020000000000001</v>
      </c>
      <c r="S2095" s="103">
        <f>'2026-27 Salary &amp; Benefits'!I$6</f>
        <v>0.15390000000000001</v>
      </c>
      <c r="T2095" s="7">
        <f t="shared" si="356"/>
        <v>34793.07</v>
      </c>
      <c r="U2095" s="7">
        <f t="shared" si="357"/>
        <v>1740.48</v>
      </c>
      <c r="V2095" s="7">
        <f t="shared" si="358"/>
        <v>267.86</v>
      </c>
      <c r="W2095" s="7">
        <f t="shared" si="359"/>
        <v>2008.3400000000001</v>
      </c>
      <c r="X2095" s="18">
        <f t="shared" si="360"/>
        <v>141230.05000000002</v>
      </c>
      <c r="Y2095" s="2"/>
      <c r="Z2095" s="2"/>
      <c r="AA2095" s="2"/>
      <c r="AB2095" s="2"/>
      <c r="AC2095" s="2"/>
      <c r="AD2095" s="2"/>
      <c r="AE2095" s="2"/>
      <c r="AF2095" s="2"/>
      <c r="AG2095" s="2"/>
      <c r="AH2095" s="2"/>
      <c r="AI2095" s="2"/>
      <c r="AJ2095" s="2"/>
      <c r="AK2095" s="2"/>
      <c r="AL2095" s="2"/>
      <c r="AM2095" s="2"/>
      <c r="AN2095" s="2"/>
      <c r="AO2095" s="2"/>
      <c r="AP2095" s="2"/>
      <c r="AQ2095" s="2"/>
      <c r="AR2095" s="2"/>
      <c r="AS2095" s="2"/>
      <c r="AT2095" s="2"/>
      <c r="AU2095" s="2"/>
      <c r="AV2095" s="2"/>
      <c r="AW2095" s="2"/>
      <c r="AX2095" s="2"/>
      <c r="AY2095" s="2"/>
      <c r="AZ2095" s="2"/>
      <c r="BA2095" s="2"/>
      <c r="BB2095" s="2"/>
      <c r="BC2095" s="2"/>
      <c r="BD2095" s="2"/>
      <c r="BE2095" s="2"/>
      <c r="BF2095" s="2"/>
      <c r="BG2095" s="2"/>
      <c r="BH2095" s="2"/>
      <c r="BI2095" s="2"/>
      <c r="BJ2095" s="2"/>
      <c r="BK2095" s="2"/>
      <c r="BL2095" s="2"/>
      <c r="BM2095" s="2"/>
      <c r="BN2095" s="2"/>
      <c r="BO2095" s="2"/>
      <c r="BP2095" s="2"/>
      <c r="BQ2095" s="2"/>
      <c r="BR2095" s="2"/>
      <c r="BS2095" s="2"/>
      <c r="BT2095" s="2"/>
      <c r="BU2095" s="2"/>
      <c r="BV2095" s="2"/>
      <c r="BW2095" s="2"/>
      <c r="BX2095" s="2"/>
      <c r="BY2095" s="2"/>
      <c r="BZ2095" s="2"/>
      <c r="CA2095" s="2"/>
      <c r="CB2095" s="2"/>
      <c r="CC2095" s="2"/>
      <c r="CD2095" s="2"/>
      <c r="CE2095" s="2"/>
      <c r="CF2095" s="2"/>
      <c r="CG2095" s="2"/>
      <c r="CH2095" s="2"/>
      <c r="CI2095" s="2"/>
      <c r="CJ2095" s="2"/>
      <c r="CK2095" s="2"/>
      <c r="CL2095" s="2"/>
      <c r="CM2095" s="2"/>
      <c r="CN2095" s="2"/>
      <c r="CO2095" s="2"/>
      <c r="CP2095" s="2"/>
      <c r="CQ2095" s="2"/>
      <c r="CR2095" s="2"/>
      <c r="CS2095" s="2"/>
      <c r="CT2095" s="2"/>
      <c r="CU2095" s="2"/>
      <c r="CV2095" s="2"/>
      <c r="CW2095" s="2"/>
      <c r="CX2095" s="2"/>
      <c r="CY2095" s="2"/>
      <c r="CZ2095" s="2"/>
      <c r="DA2095" s="2"/>
      <c r="DB2095" s="2"/>
      <c r="DC2095" s="2"/>
      <c r="DD2095" s="2"/>
      <c r="DE2095" s="2"/>
      <c r="DF2095" s="2"/>
      <c r="DG2095" s="2"/>
      <c r="DH2095" s="2"/>
      <c r="DI2095" s="2"/>
      <c r="DJ2095" s="2"/>
      <c r="DK2095" s="2"/>
      <c r="DL2095" s="2"/>
      <c r="DM2095" s="2"/>
      <c r="DN2095" s="2"/>
      <c r="DO2095" s="2"/>
      <c r="DP2095" s="2"/>
      <c r="DQ2095" s="2"/>
      <c r="DR2095" s="2"/>
      <c r="DS2095" s="2"/>
      <c r="DT2095" s="2"/>
      <c r="DU2095" s="2"/>
      <c r="DV2095" s="2"/>
      <c r="DW2095" s="2"/>
      <c r="DX2095" s="2"/>
      <c r="DY2095" s="2"/>
      <c r="DZ2095" s="2"/>
      <c r="EA2095" s="2"/>
      <c r="EB2095" s="2"/>
      <c r="EC2095" s="2"/>
      <c r="ED2095" s="2"/>
      <c r="EE2095" s="2"/>
      <c r="EF2095" s="2"/>
      <c r="EG2095" s="2"/>
      <c r="EH2095" s="2"/>
      <c r="EI2095" s="2"/>
      <c r="EJ2095" s="2"/>
      <c r="EK2095" s="2"/>
      <c r="EL2095" s="2"/>
      <c r="EM2095" s="2"/>
      <c r="EN2095" s="2"/>
      <c r="EO2095" s="2"/>
      <c r="EP2095" s="2"/>
      <c r="EQ2095" s="2"/>
      <c r="ER2095" s="2"/>
      <c r="ES2095" s="2"/>
      <c r="ET2095" s="2"/>
      <c r="EU2095" s="2"/>
      <c r="EV2095" s="2"/>
      <c r="EW2095" s="2"/>
      <c r="EX2095" s="2"/>
      <c r="EY2095" s="2"/>
      <c r="EZ2095" s="2"/>
      <c r="FA2095" s="2"/>
      <c r="FB2095" s="2"/>
      <c r="FC2095" s="2"/>
    </row>
    <row r="2096" spans="1:159" s="4" customFormat="1">
      <c r="A2096" s="50" t="s">
        <v>2373</v>
      </c>
      <c r="B2096" s="59" t="s">
        <v>2801</v>
      </c>
      <c r="C2096" s="60">
        <v>4500</v>
      </c>
      <c r="D2096" s="59" t="s">
        <v>1879</v>
      </c>
      <c r="E2096" s="78" t="str">
        <f>IFERROR(VLOOKUP($C2096,'2025-26 School Level AAFTE'!$C$2:$L$2349,9,FALSE), "No")</f>
        <v>No</v>
      </c>
      <c r="F2096" s="67">
        <f>IFERROR(VLOOKUP($C2096,'2025-26 School Level AAFTE'!$C$2:$J$2349,8,FALSE), 0)</f>
        <v>731.09</v>
      </c>
      <c r="G2096" s="69">
        <f>IFERROR(IF(E2096= "yes",VLOOKUP(C2096,Summary!$B:$I,6,0),0),0)</f>
        <v>0</v>
      </c>
      <c r="H2096" s="68">
        <f t="shared" si="351"/>
        <v>0</v>
      </c>
      <c r="I2096" s="110">
        <f>VLOOKUP($A2096,'2026-27 Salary &amp; Benefits'!$A:$I,3,FALSE)</f>
        <v>1</v>
      </c>
      <c r="J2096" s="110">
        <f>VLOOKUP($A2096,'2026-27 Salary &amp; Benefits'!$A:$I,4,FALSE)</f>
        <v>1</v>
      </c>
      <c r="K2096" s="101">
        <f t="shared" si="352"/>
        <v>0</v>
      </c>
      <c r="L2096" s="100">
        <f t="shared" si="353"/>
        <v>0</v>
      </c>
      <c r="M2096" s="102">
        <f>'2026-27 Salary &amp; Benefits'!$E$6</f>
        <v>78209</v>
      </c>
      <c r="N2096" s="102">
        <f>'2026-27 Salary &amp; Benefits'!$F$6</f>
        <v>82248</v>
      </c>
      <c r="O2096" s="7">
        <f t="shared" si="354"/>
        <v>0</v>
      </c>
      <c r="P2096" s="7">
        <f t="shared" si="355"/>
        <v>0</v>
      </c>
      <c r="Q2096" s="7">
        <f>'2026-27 Salary &amp; Benefits'!G$6</f>
        <v>16817.759999999998</v>
      </c>
      <c r="R2096" s="103">
        <f>'2026-27 Salary &amp; Benefits'!H$6</f>
        <v>0.16020000000000001</v>
      </c>
      <c r="S2096" s="103">
        <f>'2026-27 Salary &amp; Benefits'!I$6</f>
        <v>0.15390000000000001</v>
      </c>
      <c r="T2096" s="7">
        <f t="shared" si="356"/>
        <v>0</v>
      </c>
      <c r="U2096" s="7">
        <f t="shared" si="357"/>
        <v>0</v>
      </c>
      <c r="V2096" s="7">
        <f t="shared" si="358"/>
        <v>0</v>
      </c>
      <c r="W2096" s="7">
        <f t="shared" si="359"/>
        <v>0</v>
      </c>
      <c r="X2096" s="18">
        <f t="shared" si="360"/>
        <v>0</v>
      </c>
      <c r="Y2096" s="2"/>
      <c r="Z2096" s="2"/>
      <c r="AA2096" s="2"/>
      <c r="AB2096" s="2"/>
      <c r="AC2096" s="2"/>
      <c r="AD2096" s="2"/>
      <c r="AE2096" s="2"/>
      <c r="AF2096" s="2"/>
      <c r="AG2096" s="2"/>
      <c r="AH2096" s="2"/>
      <c r="AI2096" s="2"/>
      <c r="AJ2096" s="2"/>
      <c r="AK2096" s="2"/>
      <c r="AL2096" s="2"/>
      <c r="AM2096" s="2"/>
      <c r="AN2096" s="2"/>
      <c r="AO2096" s="2"/>
      <c r="AP2096" s="2"/>
      <c r="AQ2096" s="2"/>
      <c r="AR2096" s="2"/>
      <c r="AS2096" s="2"/>
      <c r="AT2096" s="2"/>
      <c r="AU2096" s="2"/>
      <c r="AV2096" s="2"/>
      <c r="AW2096" s="2"/>
      <c r="AX2096" s="2"/>
      <c r="AY2096" s="2"/>
      <c r="AZ2096" s="2"/>
      <c r="BA2096" s="2"/>
      <c r="BB2096" s="2"/>
      <c r="BC2096" s="2"/>
      <c r="BD2096" s="2"/>
      <c r="BE2096" s="2"/>
      <c r="BF2096" s="2"/>
      <c r="BG2096" s="2"/>
      <c r="BH2096" s="2"/>
      <c r="BI2096" s="2"/>
      <c r="BJ2096" s="2"/>
      <c r="BK2096" s="2"/>
      <c r="BL2096" s="2"/>
      <c r="BM2096" s="2"/>
      <c r="BN2096" s="2"/>
      <c r="BO2096" s="2"/>
      <c r="BP2096" s="2"/>
      <c r="BQ2096" s="2"/>
      <c r="BR2096" s="2"/>
      <c r="BS2096" s="2"/>
      <c r="BT2096" s="2"/>
      <c r="BU2096" s="2"/>
      <c r="BV2096" s="2"/>
      <c r="BW2096" s="2"/>
      <c r="BX2096" s="2"/>
      <c r="BY2096" s="2"/>
      <c r="BZ2096" s="2"/>
      <c r="CA2096" s="2"/>
      <c r="CB2096" s="2"/>
      <c r="CC2096" s="2"/>
      <c r="CD2096" s="2"/>
      <c r="CE2096" s="2"/>
      <c r="CF2096" s="2"/>
      <c r="CG2096" s="2"/>
      <c r="CH2096" s="2"/>
      <c r="CI2096" s="2"/>
      <c r="CJ2096" s="2"/>
      <c r="CK2096" s="2"/>
      <c r="CL2096" s="2"/>
      <c r="CM2096" s="2"/>
      <c r="CN2096" s="2"/>
      <c r="CO2096" s="2"/>
      <c r="CP2096" s="2"/>
      <c r="CQ2096" s="2"/>
      <c r="CR2096" s="2"/>
      <c r="CS2096" s="2"/>
      <c r="CT2096" s="2"/>
      <c r="CU2096" s="2"/>
      <c r="CV2096" s="2"/>
      <c r="CW2096" s="2"/>
      <c r="CX2096" s="2"/>
      <c r="CY2096" s="2"/>
      <c r="CZ2096" s="2"/>
      <c r="DA2096" s="2"/>
      <c r="DB2096" s="2"/>
      <c r="DC2096" s="2"/>
      <c r="DD2096" s="2"/>
      <c r="DE2096" s="2"/>
      <c r="DF2096" s="2"/>
      <c r="DG2096" s="2"/>
      <c r="DH2096" s="2"/>
      <c r="DI2096" s="2"/>
      <c r="DJ2096" s="2"/>
      <c r="DK2096" s="2"/>
      <c r="DL2096" s="2"/>
      <c r="DM2096" s="2"/>
      <c r="DN2096" s="2"/>
      <c r="DO2096" s="2"/>
      <c r="DP2096" s="2"/>
      <c r="DQ2096" s="2"/>
      <c r="DR2096" s="2"/>
      <c r="DS2096" s="2"/>
      <c r="DT2096" s="2"/>
      <c r="DU2096" s="2"/>
      <c r="DV2096" s="2"/>
      <c r="DW2096" s="2"/>
      <c r="DX2096" s="2"/>
      <c r="DY2096" s="2"/>
      <c r="DZ2096" s="2"/>
      <c r="EA2096" s="2"/>
      <c r="EB2096" s="2"/>
      <c r="EC2096" s="2"/>
      <c r="ED2096" s="2"/>
      <c r="EE2096" s="2"/>
      <c r="EF2096" s="2"/>
      <c r="EG2096" s="2"/>
      <c r="EH2096" s="2"/>
      <c r="EI2096" s="2"/>
      <c r="EJ2096" s="2"/>
      <c r="EK2096" s="2"/>
      <c r="EL2096" s="2"/>
      <c r="EM2096" s="2"/>
      <c r="EN2096" s="2"/>
      <c r="EO2096" s="2"/>
      <c r="EP2096" s="2"/>
      <c r="EQ2096" s="2"/>
      <c r="ER2096" s="2"/>
      <c r="ES2096" s="2"/>
      <c r="ET2096" s="2"/>
      <c r="EU2096" s="2"/>
      <c r="EV2096" s="2"/>
      <c r="EW2096" s="2"/>
      <c r="EX2096" s="2"/>
      <c r="EY2096" s="2"/>
      <c r="EZ2096" s="2"/>
      <c r="FA2096" s="2"/>
      <c r="FB2096" s="2"/>
      <c r="FC2096" s="2"/>
    </row>
    <row r="2097" spans="1:159" s="4" customFormat="1">
      <c r="A2097" s="50" t="s">
        <v>2373</v>
      </c>
      <c r="B2097" s="59" t="s">
        <v>2801</v>
      </c>
      <c r="C2097" s="60">
        <v>4205</v>
      </c>
      <c r="D2097" s="59" t="s">
        <v>1876</v>
      </c>
      <c r="E2097" s="78" t="str">
        <f>IFERROR(VLOOKUP($C2097,'2025-26 School Level AAFTE'!$C$2:$L$2349,9,FALSE), "No")</f>
        <v>No</v>
      </c>
      <c r="F2097" s="67">
        <f>IFERROR(VLOOKUP($C2097,'2025-26 School Level AAFTE'!$C$2:$J$2349,8,FALSE), 0)</f>
        <v>383.54</v>
      </c>
      <c r="G2097" s="69">
        <f>IFERROR(IF(E2097= "yes",VLOOKUP(C2097,Summary!$B:$I,6,0),0),0)</f>
        <v>0</v>
      </c>
      <c r="H2097" s="68">
        <f t="shared" si="351"/>
        <v>0</v>
      </c>
      <c r="I2097" s="110">
        <f>VLOOKUP($A2097,'2026-27 Salary &amp; Benefits'!$A:$I,3,FALSE)</f>
        <v>1</v>
      </c>
      <c r="J2097" s="110">
        <f>VLOOKUP($A2097,'2026-27 Salary &amp; Benefits'!$A:$I,4,FALSE)</f>
        <v>1</v>
      </c>
      <c r="K2097" s="101">
        <f t="shared" si="352"/>
        <v>0</v>
      </c>
      <c r="L2097" s="100">
        <f t="shared" si="353"/>
        <v>0</v>
      </c>
      <c r="M2097" s="102">
        <f>'2026-27 Salary &amp; Benefits'!$E$6</f>
        <v>78209</v>
      </c>
      <c r="N2097" s="102">
        <f>'2026-27 Salary &amp; Benefits'!$F$6</f>
        <v>82248</v>
      </c>
      <c r="O2097" s="7">
        <f t="shared" si="354"/>
        <v>0</v>
      </c>
      <c r="P2097" s="7">
        <f t="shared" si="355"/>
        <v>0</v>
      </c>
      <c r="Q2097" s="7">
        <f>'2026-27 Salary &amp; Benefits'!G$6</f>
        <v>16817.759999999998</v>
      </c>
      <c r="R2097" s="103">
        <f>'2026-27 Salary &amp; Benefits'!H$6</f>
        <v>0.16020000000000001</v>
      </c>
      <c r="S2097" s="103">
        <f>'2026-27 Salary &amp; Benefits'!I$6</f>
        <v>0.15390000000000001</v>
      </c>
      <c r="T2097" s="7">
        <f t="shared" si="356"/>
        <v>0</v>
      </c>
      <c r="U2097" s="7">
        <f t="shared" si="357"/>
        <v>0</v>
      </c>
      <c r="V2097" s="7">
        <f t="shared" si="358"/>
        <v>0</v>
      </c>
      <c r="W2097" s="7">
        <f t="shared" si="359"/>
        <v>0</v>
      </c>
      <c r="X2097" s="18">
        <f t="shared" si="360"/>
        <v>0</v>
      </c>
      <c r="Y2097" s="2"/>
      <c r="Z2097" s="2"/>
      <c r="AA2097" s="2"/>
      <c r="AB2097" s="2"/>
      <c r="AC2097" s="2"/>
      <c r="AD2097" s="2"/>
      <c r="AE2097" s="2"/>
      <c r="AF2097" s="2"/>
      <c r="AG2097" s="2"/>
      <c r="AH2097" s="2"/>
      <c r="AI2097" s="2"/>
      <c r="AJ2097" s="2"/>
      <c r="AK2097" s="2"/>
      <c r="AL2097" s="2"/>
      <c r="AM2097" s="2"/>
      <c r="AN2097" s="2"/>
      <c r="AO2097" s="2"/>
      <c r="AP2097" s="2"/>
      <c r="AQ2097" s="2"/>
      <c r="AR2097" s="2"/>
      <c r="AS2097" s="2"/>
      <c r="AT2097" s="2"/>
      <c r="AU2097" s="2"/>
      <c r="AV2097" s="2"/>
      <c r="AW2097" s="2"/>
      <c r="AX2097" s="2"/>
      <c r="AY2097" s="2"/>
      <c r="AZ2097" s="2"/>
      <c r="BA2097" s="2"/>
      <c r="BB2097" s="2"/>
      <c r="BC2097" s="2"/>
      <c r="BD2097" s="2"/>
      <c r="BE2097" s="2"/>
      <c r="BF2097" s="2"/>
      <c r="BG2097" s="2"/>
      <c r="BH2097" s="2"/>
      <c r="BI2097" s="2"/>
      <c r="BJ2097" s="2"/>
      <c r="BK2097" s="2"/>
      <c r="BL2097" s="2"/>
      <c r="BM2097" s="2"/>
      <c r="BN2097" s="2"/>
      <c r="BO2097" s="2"/>
      <c r="BP2097" s="2"/>
      <c r="BQ2097" s="2"/>
      <c r="BR2097" s="2"/>
      <c r="BS2097" s="2"/>
      <c r="BT2097" s="2"/>
      <c r="BU2097" s="2"/>
      <c r="BV2097" s="2"/>
      <c r="BW2097" s="2"/>
      <c r="BX2097" s="2"/>
      <c r="BY2097" s="2"/>
      <c r="BZ2097" s="2"/>
      <c r="CA2097" s="2"/>
      <c r="CB2097" s="2"/>
      <c r="CC2097" s="2"/>
      <c r="CD2097" s="2"/>
      <c r="CE2097" s="2"/>
      <c r="CF2097" s="2"/>
      <c r="CG2097" s="2"/>
      <c r="CH2097" s="2"/>
      <c r="CI2097" s="2"/>
      <c r="CJ2097" s="2"/>
      <c r="CK2097" s="2"/>
      <c r="CL2097" s="2"/>
      <c r="CM2097" s="2"/>
      <c r="CN2097" s="2"/>
      <c r="CO2097" s="2"/>
      <c r="CP2097" s="2"/>
      <c r="CQ2097" s="2"/>
      <c r="CR2097" s="2"/>
      <c r="CS2097" s="2"/>
      <c r="CT2097" s="2"/>
      <c r="CU2097" s="2"/>
      <c r="CV2097" s="2"/>
      <c r="CW2097" s="2"/>
      <c r="CX2097" s="2"/>
      <c r="CY2097" s="2"/>
      <c r="CZ2097" s="2"/>
      <c r="DA2097" s="2"/>
      <c r="DB2097" s="2"/>
      <c r="DC2097" s="2"/>
      <c r="DD2097" s="2"/>
      <c r="DE2097" s="2"/>
      <c r="DF2097" s="2"/>
      <c r="DG2097" s="2"/>
      <c r="DH2097" s="2"/>
      <c r="DI2097" s="2"/>
      <c r="DJ2097" s="2"/>
      <c r="DK2097" s="2"/>
      <c r="DL2097" s="2"/>
      <c r="DM2097" s="2"/>
      <c r="DN2097" s="2"/>
      <c r="DO2097" s="2"/>
      <c r="DP2097" s="2"/>
      <c r="DQ2097" s="2"/>
      <c r="DR2097" s="2"/>
      <c r="DS2097" s="2"/>
      <c r="DT2097" s="2"/>
      <c r="DU2097" s="2"/>
      <c r="DV2097" s="2"/>
      <c r="DW2097" s="2"/>
      <c r="DX2097" s="2"/>
      <c r="DY2097" s="2"/>
      <c r="DZ2097" s="2"/>
      <c r="EA2097" s="2"/>
      <c r="EB2097" s="2"/>
      <c r="EC2097" s="2"/>
      <c r="ED2097" s="2"/>
      <c r="EE2097" s="2"/>
      <c r="EF2097" s="2"/>
      <c r="EG2097" s="2"/>
      <c r="EH2097" s="2"/>
      <c r="EI2097" s="2"/>
      <c r="EJ2097" s="2"/>
      <c r="EK2097" s="2"/>
      <c r="EL2097" s="2"/>
      <c r="EM2097" s="2"/>
      <c r="EN2097" s="2"/>
      <c r="EO2097" s="2"/>
      <c r="EP2097" s="2"/>
      <c r="EQ2097" s="2"/>
      <c r="ER2097" s="2"/>
      <c r="ES2097" s="2"/>
      <c r="ET2097" s="2"/>
      <c r="EU2097" s="2"/>
      <c r="EV2097" s="2"/>
      <c r="EW2097" s="2"/>
      <c r="EX2097" s="2"/>
      <c r="EY2097" s="2"/>
      <c r="EZ2097" s="2"/>
      <c r="FA2097" s="2"/>
      <c r="FB2097" s="2"/>
      <c r="FC2097" s="2"/>
    </row>
    <row r="2098" spans="1:159" s="4" customFormat="1">
      <c r="A2098" s="50" t="s">
        <v>2373</v>
      </c>
      <c r="B2098" s="59" t="s">
        <v>2801</v>
      </c>
      <c r="C2098" s="60">
        <v>1713</v>
      </c>
      <c r="D2098" s="59" t="s">
        <v>2954</v>
      </c>
      <c r="E2098" s="78" t="str">
        <f>IFERROR(VLOOKUP($C2098,'2025-26 School Level AAFTE'!$C$2:$L$2349,9,FALSE), "No")</f>
        <v>Yes</v>
      </c>
      <c r="F2098" s="67">
        <f>IFERROR(VLOOKUP($C2098,'2025-26 School Level AAFTE'!$C$2:$J$2349,8,FALSE), 0)</f>
        <v>173.56</v>
      </c>
      <c r="G2098" s="69">
        <f>IFERROR(IF(E2098= "yes",VLOOKUP(C2098,Summary!$B:$I,6,0),0),0)</f>
        <v>0</v>
      </c>
      <c r="H2098" s="68">
        <f t="shared" si="351"/>
        <v>173.56</v>
      </c>
      <c r="I2098" s="110">
        <f>VLOOKUP($A2098,'2026-27 Salary &amp; Benefits'!$A:$I,3,FALSE)</f>
        <v>1</v>
      </c>
      <c r="J2098" s="110">
        <f>VLOOKUP($A2098,'2026-27 Salary &amp; Benefits'!$A:$I,4,FALSE)</f>
        <v>1</v>
      </c>
      <c r="K2098" s="101">
        <f t="shared" si="352"/>
        <v>173.56</v>
      </c>
      <c r="L2098" s="100">
        <f t="shared" si="353"/>
        <v>0.50900000000000001</v>
      </c>
      <c r="M2098" s="102">
        <f>'2026-27 Salary &amp; Benefits'!$E$6</f>
        <v>78209</v>
      </c>
      <c r="N2098" s="102">
        <f>'2026-27 Salary &amp; Benefits'!$F$6</f>
        <v>82248</v>
      </c>
      <c r="O2098" s="7">
        <f t="shared" si="354"/>
        <v>39808.379999999997</v>
      </c>
      <c r="P2098" s="7">
        <f t="shared" si="355"/>
        <v>2055.8500000000058</v>
      </c>
      <c r="Q2098" s="7">
        <f>'2026-27 Salary &amp; Benefits'!G$6</f>
        <v>16817.759999999998</v>
      </c>
      <c r="R2098" s="103">
        <f>'2026-27 Salary &amp; Benefits'!H$6</f>
        <v>0.16020000000000001</v>
      </c>
      <c r="S2098" s="103">
        <f>'2026-27 Salary &amp; Benefits'!I$6</f>
        <v>0.15390000000000001</v>
      </c>
      <c r="T2098" s="7">
        <f t="shared" si="356"/>
        <v>15253.94</v>
      </c>
      <c r="U2098" s="7">
        <f t="shared" si="357"/>
        <v>697.74</v>
      </c>
      <c r="V2098" s="7">
        <f t="shared" si="358"/>
        <v>107.38</v>
      </c>
      <c r="W2098" s="7">
        <f t="shared" si="359"/>
        <v>805.12</v>
      </c>
      <c r="X2098" s="18">
        <f t="shared" si="360"/>
        <v>57923.290000000008</v>
      </c>
      <c r="Y2098" s="2"/>
      <c r="Z2098" s="2"/>
      <c r="AA2098" s="2"/>
      <c r="AB2098" s="2"/>
      <c r="AC2098" s="2"/>
      <c r="AD2098" s="2"/>
      <c r="AE2098" s="2"/>
      <c r="AF2098" s="2"/>
      <c r="AG2098" s="2"/>
      <c r="AH2098" s="2"/>
      <c r="AI2098" s="2"/>
      <c r="AJ2098" s="2"/>
      <c r="AK2098" s="2"/>
      <c r="AL2098" s="2"/>
      <c r="AM2098" s="2"/>
      <c r="AN2098" s="2"/>
      <c r="AO2098" s="2"/>
      <c r="AP2098" s="2"/>
      <c r="AQ2098" s="2"/>
      <c r="AR2098" s="2"/>
      <c r="AS2098" s="2"/>
      <c r="AT2098" s="2"/>
      <c r="AU2098" s="2"/>
      <c r="AV2098" s="2"/>
      <c r="AW2098" s="2"/>
      <c r="AX2098" s="2"/>
      <c r="AY2098" s="2"/>
      <c r="AZ2098" s="2"/>
      <c r="BA2098" s="2"/>
      <c r="BB2098" s="2"/>
      <c r="BC2098" s="2"/>
      <c r="BD2098" s="2"/>
      <c r="BE2098" s="2"/>
      <c r="BF2098" s="2"/>
      <c r="BG2098" s="2"/>
      <c r="BH2098" s="2"/>
      <c r="BI2098" s="2"/>
      <c r="BJ2098" s="2"/>
      <c r="BK2098" s="2"/>
      <c r="BL2098" s="2"/>
      <c r="BM2098" s="2"/>
      <c r="BN2098" s="2"/>
      <c r="BO2098" s="2"/>
      <c r="BP2098" s="2"/>
      <c r="BQ2098" s="2"/>
      <c r="BR2098" s="2"/>
      <c r="BS2098" s="2"/>
      <c r="BT2098" s="2"/>
      <c r="BU2098" s="2"/>
      <c r="BV2098" s="2"/>
      <c r="BW2098" s="2"/>
      <c r="BX2098" s="2"/>
      <c r="BY2098" s="2"/>
      <c r="BZ2098" s="2"/>
      <c r="CA2098" s="2"/>
      <c r="CB2098" s="2"/>
      <c r="CC2098" s="2"/>
      <c r="CD2098" s="2"/>
      <c r="CE2098" s="2"/>
      <c r="CF2098" s="2"/>
      <c r="CG2098" s="2"/>
      <c r="CH2098" s="2"/>
      <c r="CI2098" s="2"/>
      <c r="CJ2098" s="2"/>
      <c r="CK2098" s="2"/>
      <c r="CL2098" s="2"/>
      <c r="CM2098" s="2"/>
      <c r="CN2098" s="2"/>
      <c r="CO2098" s="2"/>
      <c r="CP2098" s="2"/>
      <c r="CQ2098" s="2"/>
      <c r="CR2098" s="2"/>
      <c r="CS2098" s="2"/>
      <c r="CT2098" s="2"/>
      <c r="CU2098" s="2"/>
      <c r="CV2098" s="2"/>
      <c r="CW2098" s="2"/>
      <c r="CX2098" s="2"/>
      <c r="CY2098" s="2"/>
      <c r="CZ2098" s="2"/>
      <c r="DA2098" s="2"/>
      <c r="DB2098" s="2"/>
      <c r="DC2098" s="2"/>
      <c r="DD2098" s="2"/>
      <c r="DE2098" s="2"/>
      <c r="DF2098" s="2"/>
      <c r="DG2098" s="2"/>
      <c r="DH2098" s="2"/>
      <c r="DI2098" s="2"/>
      <c r="DJ2098" s="2"/>
      <c r="DK2098" s="2"/>
      <c r="DL2098" s="2"/>
      <c r="DM2098" s="2"/>
      <c r="DN2098" s="2"/>
      <c r="DO2098" s="2"/>
      <c r="DP2098" s="2"/>
      <c r="DQ2098" s="2"/>
      <c r="DR2098" s="2"/>
      <c r="DS2098" s="2"/>
      <c r="DT2098" s="2"/>
      <c r="DU2098" s="2"/>
      <c r="DV2098" s="2"/>
      <c r="DW2098" s="2"/>
      <c r="DX2098" s="2"/>
      <c r="DY2098" s="2"/>
      <c r="DZ2098" s="2"/>
      <c r="EA2098" s="2"/>
      <c r="EB2098" s="2"/>
      <c r="EC2098" s="2"/>
      <c r="ED2098" s="2"/>
      <c r="EE2098" s="2"/>
      <c r="EF2098" s="2"/>
      <c r="EG2098" s="2"/>
      <c r="EH2098" s="2"/>
      <c r="EI2098" s="2"/>
      <c r="EJ2098" s="2"/>
      <c r="EK2098" s="2"/>
      <c r="EL2098" s="2"/>
      <c r="EM2098" s="2"/>
      <c r="EN2098" s="2"/>
      <c r="EO2098" s="2"/>
      <c r="EP2098" s="2"/>
      <c r="EQ2098" s="2"/>
      <c r="ER2098" s="2"/>
      <c r="ES2098" s="2"/>
      <c r="ET2098" s="2"/>
      <c r="EU2098" s="2"/>
      <c r="EV2098" s="2"/>
      <c r="EW2098" s="2"/>
      <c r="EX2098" s="2"/>
      <c r="EY2098" s="2"/>
      <c r="EZ2098" s="2"/>
      <c r="FA2098" s="2"/>
      <c r="FB2098" s="2"/>
      <c r="FC2098" s="2"/>
    </row>
    <row r="2099" spans="1:159" s="4" customFormat="1">
      <c r="A2099" s="50" t="s">
        <v>2373</v>
      </c>
      <c r="B2099" s="59" t="s">
        <v>2801</v>
      </c>
      <c r="C2099" s="60">
        <v>4365</v>
      </c>
      <c r="D2099" s="59" t="s">
        <v>1877</v>
      </c>
      <c r="E2099" s="78" t="str">
        <f>IFERROR(VLOOKUP($C2099,'2025-26 School Level AAFTE'!$C$2:$L$2349,9,FALSE), "No")</f>
        <v>No</v>
      </c>
      <c r="F2099" s="67">
        <f>IFERROR(VLOOKUP($C2099,'2025-26 School Level AAFTE'!$C$2:$J$2349,8,FALSE), 0)</f>
        <v>547.21</v>
      </c>
      <c r="G2099" s="69">
        <f>IFERROR(IF(E2099= "yes",VLOOKUP(C2099,Summary!$B:$I,6,0),0),0)</f>
        <v>0</v>
      </c>
      <c r="H2099" s="68">
        <f t="shared" si="351"/>
        <v>0</v>
      </c>
      <c r="I2099" s="110">
        <f>VLOOKUP($A2099,'2026-27 Salary &amp; Benefits'!$A:$I,3,FALSE)</f>
        <v>1</v>
      </c>
      <c r="J2099" s="110">
        <f>VLOOKUP($A2099,'2026-27 Salary &amp; Benefits'!$A:$I,4,FALSE)</f>
        <v>1</v>
      </c>
      <c r="K2099" s="101">
        <f t="shared" si="352"/>
        <v>0</v>
      </c>
      <c r="L2099" s="100">
        <f t="shared" si="353"/>
        <v>0</v>
      </c>
      <c r="M2099" s="102">
        <f>'2026-27 Salary &amp; Benefits'!$E$6</f>
        <v>78209</v>
      </c>
      <c r="N2099" s="102">
        <f>'2026-27 Salary &amp; Benefits'!$F$6</f>
        <v>82248</v>
      </c>
      <c r="O2099" s="7">
        <f t="shared" si="354"/>
        <v>0</v>
      </c>
      <c r="P2099" s="7">
        <f t="shared" si="355"/>
        <v>0</v>
      </c>
      <c r="Q2099" s="7">
        <f>'2026-27 Salary &amp; Benefits'!G$6</f>
        <v>16817.759999999998</v>
      </c>
      <c r="R2099" s="103">
        <f>'2026-27 Salary &amp; Benefits'!H$6</f>
        <v>0.16020000000000001</v>
      </c>
      <c r="S2099" s="103">
        <f>'2026-27 Salary &amp; Benefits'!I$6</f>
        <v>0.15390000000000001</v>
      </c>
      <c r="T2099" s="7">
        <f t="shared" si="356"/>
        <v>0</v>
      </c>
      <c r="U2099" s="7">
        <f t="shared" si="357"/>
        <v>0</v>
      </c>
      <c r="V2099" s="7">
        <f t="shared" si="358"/>
        <v>0</v>
      </c>
      <c r="W2099" s="7">
        <f t="shared" si="359"/>
        <v>0</v>
      </c>
      <c r="X2099" s="18">
        <f t="shared" si="360"/>
        <v>0</v>
      </c>
      <c r="Y2099" s="2"/>
      <c r="Z2099" s="2"/>
      <c r="AA2099" s="2"/>
      <c r="AB2099" s="2"/>
      <c r="AC2099" s="2"/>
      <c r="AD2099" s="2"/>
      <c r="AE2099" s="2"/>
      <c r="AF2099" s="2"/>
      <c r="AG2099" s="2"/>
      <c r="AH2099" s="2"/>
      <c r="AI2099" s="2"/>
      <c r="AJ2099" s="2"/>
      <c r="AK2099" s="2"/>
      <c r="AL2099" s="2"/>
      <c r="AM2099" s="2"/>
      <c r="AN2099" s="2"/>
      <c r="AO2099" s="2"/>
      <c r="AP2099" s="2"/>
      <c r="AQ2099" s="2"/>
      <c r="AR2099" s="2"/>
      <c r="AS2099" s="2"/>
      <c r="AT2099" s="2"/>
      <c r="AU2099" s="2"/>
      <c r="AV2099" s="2"/>
      <c r="AW2099" s="2"/>
      <c r="AX2099" s="2"/>
      <c r="AY2099" s="2"/>
      <c r="AZ2099" s="2"/>
      <c r="BA2099" s="2"/>
      <c r="BB2099" s="2"/>
      <c r="BC2099" s="2"/>
      <c r="BD2099" s="2"/>
      <c r="BE2099" s="2"/>
      <c r="BF2099" s="2"/>
      <c r="BG2099" s="2"/>
      <c r="BH2099" s="2"/>
      <c r="BI2099" s="2"/>
      <c r="BJ2099" s="2"/>
      <c r="BK2099" s="2"/>
      <c r="BL2099" s="2"/>
      <c r="BM2099" s="2"/>
      <c r="BN2099" s="2"/>
      <c r="BO2099" s="2"/>
      <c r="BP2099" s="2"/>
      <c r="BQ2099" s="2"/>
      <c r="BR2099" s="2"/>
      <c r="BS2099" s="2"/>
      <c r="BT2099" s="2"/>
      <c r="BU2099" s="2"/>
      <c r="BV2099" s="2"/>
      <c r="BW2099" s="2"/>
      <c r="BX2099" s="2"/>
      <c r="BY2099" s="2"/>
      <c r="BZ2099" s="2"/>
      <c r="CA2099" s="2"/>
      <c r="CB2099" s="2"/>
      <c r="CC2099" s="2"/>
      <c r="CD2099" s="2"/>
      <c r="CE2099" s="2"/>
      <c r="CF2099" s="2"/>
      <c r="CG2099" s="2"/>
      <c r="CH2099" s="2"/>
      <c r="CI2099" s="2"/>
      <c r="CJ2099" s="2"/>
      <c r="CK2099" s="2"/>
      <c r="CL2099" s="2"/>
      <c r="CM2099" s="2"/>
      <c r="CN2099" s="2"/>
      <c r="CO2099" s="2"/>
      <c r="CP2099" s="2"/>
      <c r="CQ2099" s="2"/>
      <c r="CR2099" s="2"/>
      <c r="CS2099" s="2"/>
      <c r="CT2099" s="2"/>
      <c r="CU2099" s="2"/>
      <c r="CV2099" s="2"/>
      <c r="CW2099" s="2"/>
      <c r="CX2099" s="2"/>
      <c r="CY2099" s="2"/>
      <c r="CZ2099" s="2"/>
      <c r="DA2099" s="2"/>
      <c r="DB2099" s="2"/>
      <c r="DC2099" s="2"/>
      <c r="DD2099" s="2"/>
      <c r="DE2099" s="2"/>
      <c r="DF2099" s="2"/>
      <c r="DG2099" s="2"/>
      <c r="DH2099" s="2"/>
      <c r="DI2099" s="2"/>
      <c r="DJ2099" s="2"/>
      <c r="DK2099" s="2"/>
      <c r="DL2099" s="2"/>
      <c r="DM2099" s="2"/>
      <c r="DN2099" s="2"/>
      <c r="DO2099" s="2"/>
      <c r="DP2099" s="2"/>
      <c r="DQ2099" s="2"/>
      <c r="DR2099" s="2"/>
      <c r="DS2099" s="2"/>
      <c r="DT2099" s="2"/>
      <c r="DU2099" s="2"/>
      <c r="DV2099" s="2"/>
      <c r="DW2099" s="2"/>
      <c r="DX2099" s="2"/>
      <c r="DY2099" s="2"/>
      <c r="DZ2099" s="2"/>
      <c r="EA2099" s="2"/>
      <c r="EB2099" s="2"/>
      <c r="EC2099" s="2"/>
      <c r="ED2099" s="2"/>
      <c r="EE2099" s="2"/>
      <c r="EF2099" s="2"/>
      <c r="EG2099" s="2"/>
      <c r="EH2099" s="2"/>
      <c r="EI2099" s="2"/>
      <c r="EJ2099" s="2"/>
      <c r="EK2099" s="2"/>
      <c r="EL2099" s="2"/>
      <c r="EM2099" s="2"/>
      <c r="EN2099" s="2"/>
      <c r="EO2099" s="2"/>
      <c r="EP2099" s="2"/>
      <c r="EQ2099" s="2"/>
      <c r="ER2099" s="2"/>
      <c r="ES2099" s="2"/>
      <c r="ET2099" s="2"/>
      <c r="EU2099" s="2"/>
      <c r="EV2099" s="2"/>
      <c r="EW2099" s="2"/>
      <c r="EX2099" s="2"/>
      <c r="EY2099" s="2"/>
      <c r="EZ2099" s="2"/>
      <c r="FA2099" s="2"/>
      <c r="FB2099" s="2"/>
      <c r="FC2099" s="2"/>
    </row>
    <row r="2100" spans="1:159" s="4" customFormat="1">
      <c r="A2100" s="50" t="s">
        <v>2373</v>
      </c>
      <c r="B2100" s="59" t="s">
        <v>2801</v>
      </c>
      <c r="C2100" s="60">
        <v>4452</v>
      </c>
      <c r="D2100" s="59" t="s">
        <v>3161</v>
      </c>
      <c r="E2100" s="78" t="str">
        <f>IFERROR(VLOOKUP($C2100,'2025-26 School Level AAFTE'!$C$2:$L$2349,9,FALSE), "No")</f>
        <v>No</v>
      </c>
      <c r="F2100" s="67">
        <f>IFERROR(VLOOKUP($C2100,'2025-26 School Level AAFTE'!$C$2:$J$2349,8,FALSE), 0)</f>
        <v>760.79</v>
      </c>
      <c r="G2100" s="69">
        <f>IFERROR(IF(E2100= "yes",VLOOKUP(C2100,Summary!$B:$I,6,0),0),0)</f>
        <v>0</v>
      </c>
      <c r="H2100" s="68">
        <f t="shared" si="351"/>
        <v>0</v>
      </c>
      <c r="I2100" s="110">
        <f>VLOOKUP($A2100,'2026-27 Salary &amp; Benefits'!$A:$I,3,FALSE)</f>
        <v>1</v>
      </c>
      <c r="J2100" s="110">
        <f>VLOOKUP($A2100,'2026-27 Salary &amp; Benefits'!$A:$I,4,FALSE)</f>
        <v>1</v>
      </c>
      <c r="K2100" s="101">
        <f t="shared" si="352"/>
        <v>0</v>
      </c>
      <c r="L2100" s="100">
        <f t="shared" si="353"/>
        <v>0</v>
      </c>
      <c r="M2100" s="102">
        <f>'2026-27 Salary &amp; Benefits'!$E$6</f>
        <v>78209</v>
      </c>
      <c r="N2100" s="102">
        <f>'2026-27 Salary &amp; Benefits'!$F$6</f>
        <v>82248</v>
      </c>
      <c r="O2100" s="7">
        <f t="shared" si="354"/>
        <v>0</v>
      </c>
      <c r="P2100" s="7">
        <f t="shared" si="355"/>
        <v>0</v>
      </c>
      <c r="Q2100" s="7">
        <f>'2026-27 Salary &amp; Benefits'!G$6</f>
        <v>16817.759999999998</v>
      </c>
      <c r="R2100" s="103">
        <f>'2026-27 Salary &amp; Benefits'!H$6</f>
        <v>0.16020000000000001</v>
      </c>
      <c r="S2100" s="103">
        <f>'2026-27 Salary &amp; Benefits'!I$6</f>
        <v>0.15390000000000001</v>
      </c>
      <c r="T2100" s="7">
        <f t="shared" si="356"/>
        <v>0</v>
      </c>
      <c r="U2100" s="7">
        <f t="shared" si="357"/>
        <v>0</v>
      </c>
      <c r="V2100" s="7">
        <f t="shared" si="358"/>
        <v>0</v>
      </c>
      <c r="W2100" s="7">
        <f t="shared" si="359"/>
        <v>0</v>
      </c>
      <c r="X2100" s="18">
        <f t="shared" si="360"/>
        <v>0</v>
      </c>
      <c r="Y2100" s="2"/>
      <c r="Z2100" s="2"/>
      <c r="AA2100" s="2"/>
      <c r="AB2100" s="2"/>
      <c r="AC2100" s="2"/>
      <c r="AD2100" s="2"/>
      <c r="AE2100" s="2"/>
      <c r="AF2100" s="2"/>
      <c r="AG2100" s="2"/>
      <c r="AH2100" s="2"/>
      <c r="AI2100" s="2"/>
      <c r="AJ2100" s="2"/>
      <c r="AK2100" s="2"/>
      <c r="AL2100" s="2"/>
      <c r="AM2100" s="2"/>
      <c r="AN2100" s="2"/>
      <c r="AO2100" s="2"/>
      <c r="AP2100" s="2"/>
      <c r="AQ2100" s="2"/>
      <c r="AR2100" s="2"/>
      <c r="AS2100" s="2"/>
      <c r="AT2100" s="2"/>
      <c r="AU2100" s="2"/>
      <c r="AV2100" s="2"/>
      <c r="AW2100" s="2"/>
      <c r="AX2100" s="2"/>
      <c r="AY2100" s="2"/>
      <c r="AZ2100" s="2"/>
      <c r="BA2100" s="2"/>
      <c r="BB2100" s="2"/>
      <c r="BC2100" s="2"/>
      <c r="BD2100" s="2"/>
      <c r="BE2100" s="2"/>
      <c r="BF2100" s="2"/>
      <c r="BG2100" s="2"/>
      <c r="BH2100" s="2"/>
      <c r="BI2100" s="2"/>
      <c r="BJ2100" s="2"/>
      <c r="BK2100" s="2"/>
      <c r="BL2100" s="2"/>
      <c r="BM2100" s="2"/>
      <c r="BN2100" s="2"/>
      <c r="BO2100" s="2"/>
      <c r="BP2100" s="2"/>
      <c r="BQ2100" s="2"/>
      <c r="BR2100" s="2"/>
      <c r="BS2100" s="2"/>
      <c r="BT2100" s="2"/>
      <c r="BU2100" s="2"/>
      <c r="BV2100" s="2"/>
      <c r="BW2100" s="2"/>
      <c r="BX2100" s="2"/>
      <c r="BY2100" s="2"/>
      <c r="BZ2100" s="2"/>
      <c r="CA2100" s="2"/>
      <c r="CB2100" s="2"/>
      <c r="CC2100" s="2"/>
      <c r="CD2100" s="2"/>
      <c r="CE2100" s="2"/>
      <c r="CF2100" s="2"/>
      <c r="CG2100" s="2"/>
      <c r="CH2100" s="2"/>
      <c r="CI2100" s="2"/>
      <c r="CJ2100" s="2"/>
      <c r="CK2100" s="2"/>
      <c r="CL2100" s="2"/>
      <c r="CM2100" s="2"/>
      <c r="CN2100" s="2"/>
      <c r="CO2100" s="2"/>
      <c r="CP2100" s="2"/>
      <c r="CQ2100" s="2"/>
      <c r="CR2100" s="2"/>
      <c r="CS2100" s="2"/>
      <c r="CT2100" s="2"/>
      <c r="CU2100" s="2"/>
      <c r="CV2100" s="2"/>
      <c r="CW2100" s="2"/>
      <c r="CX2100" s="2"/>
      <c r="CY2100" s="2"/>
      <c r="CZ2100" s="2"/>
      <c r="DA2100" s="2"/>
      <c r="DB2100" s="2"/>
      <c r="DC2100" s="2"/>
      <c r="DD2100" s="2"/>
      <c r="DE2100" s="2"/>
      <c r="DF2100" s="2"/>
      <c r="DG2100" s="2"/>
      <c r="DH2100" s="2"/>
      <c r="DI2100" s="2"/>
      <c r="DJ2100" s="2"/>
      <c r="DK2100" s="2"/>
      <c r="DL2100" s="2"/>
      <c r="DM2100" s="2"/>
      <c r="DN2100" s="2"/>
      <c r="DO2100" s="2"/>
      <c r="DP2100" s="2"/>
      <c r="DQ2100" s="2"/>
      <c r="DR2100" s="2"/>
      <c r="DS2100" s="2"/>
      <c r="DT2100" s="2"/>
      <c r="DU2100" s="2"/>
      <c r="DV2100" s="2"/>
      <c r="DW2100" s="2"/>
      <c r="DX2100" s="2"/>
      <c r="DY2100" s="2"/>
      <c r="DZ2100" s="2"/>
      <c r="EA2100" s="2"/>
      <c r="EB2100" s="2"/>
      <c r="EC2100" s="2"/>
      <c r="ED2100" s="2"/>
      <c r="EE2100" s="2"/>
      <c r="EF2100" s="2"/>
      <c r="EG2100" s="2"/>
      <c r="EH2100" s="2"/>
      <c r="EI2100" s="2"/>
      <c r="EJ2100" s="2"/>
      <c r="EK2100" s="2"/>
      <c r="EL2100" s="2"/>
      <c r="EM2100" s="2"/>
      <c r="EN2100" s="2"/>
      <c r="EO2100" s="2"/>
      <c r="EP2100" s="2"/>
      <c r="EQ2100" s="2"/>
      <c r="ER2100" s="2"/>
      <c r="ES2100" s="2"/>
      <c r="ET2100" s="2"/>
      <c r="EU2100" s="2"/>
      <c r="EV2100" s="2"/>
      <c r="EW2100" s="2"/>
      <c r="EX2100" s="2"/>
      <c r="EY2100" s="2"/>
      <c r="EZ2100" s="2"/>
      <c r="FA2100" s="2"/>
      <c r="FB2100" s="2"/>
      <c r="FC2100" s="2"/>
    </row>
    <row r="2101" spans="1:159" s="4" customFormat="1">
      <c r="A2101" s="50" t="s">
        <v>2373</v>
      </c>
      <c r="B2101" s="59" t="s">
        <v>2801</v>
      </c>
      <c r="C2101" s="60">
        <v>2816</v>
      </c>
      <c r="D2101" s="59" t="s">
        <v>1872</v>
      </c>
      <c r="E2101" s="78" t="str">
        <f>IFERROR(VLOOKUP($C2101,'2025-26 School Level AAFTE'!$C$2:$L$2349,9,FALSE), "No")</f>
        <v>No</v>
      </c>
      <c r="F2101" s="67">
        <f>IFERROR(VLOOKUP($C2101,'2025-26 School Level AAFTE'!$C$2:$J$2349,8,FALSE), 0)</f>
        <v>348.95</v>
      </c>
      <c r="G2101" s="69">
        <f>IFERROR(IF(E2101= "yes",VLOOKUP(C2101,Summary!$B:$I,6,0),0),0)</f>
        <v>0</v>
      </c>
      <c r="H2101" s="68">
        <f t="shared" si="351"/>
        <v>0</v>
      </c>
      <c r="I2101" s="110">
        <f>VLOOKUP($A2101,'2026-27 Salary &amp; Benefits'!$A:$I,3,FALSE)</f>
        <v>1</v>
      </c>
      <c r="J2101" s="110">
        <f>VLOOKUP($A2101,'2026-27 Salary &amp; Benefits'!$A:$I,4,FALSE)</f>
        <v>1</v>
      </c>
      <c r="K2101" s="101">
        <f t="shared" si="352"/>
        <v>0</v>
      </c>
      <c r="L2101" s="100">
        <f t="shared" si="353"/>
        <v>0</v>
      </c>
      <c r="M2101" s="102">
        <f>'2026-27 Salary &amp; Benefits'!$E$6</f>
        <v>78209</v>
      </c>
      <c r="N2101" s="102">
        <f>'2026-27 Salary &amp; Benefits'!$F$6</f>
        <v>82248</v>
      </c>
      <c r="O2101" s="7">
        <f t="shared" si="354"/>
        <v>0</v>
      </c>
      <c r="P2101" s="7">
        <f t="shared" si="355"/>
        <v>0</v>
      </c>
      <c r="Q2101" s="7">
        <f>'2026-27 Salary &amp; Benefits'!G$6</f>
        <v>16817.759999999998</v>
      </c>
      <c r="R2101" s="103">
        <f>'2026-27 Salary &amp; Benefits'!H$6</f>
        <v>0.16020000000000001</v>
      </c>
      <c r="S2101" s="103">
        <f>'2026-27 Salary &amp; Benefits'!I$6</f>
        <v>0.15390000000000001</v>
      </c>
      <c r="T2101" s="7">
        <f t="shared" si="356"/>
        <v>0</v>
      </c>
      <c r="U2101" s="7">
        <f t="shared" si="357"/>
        <v>0</v>
      </c>
      <c r="V2101" s="7">
        <f t="shared" si="358"/>
        <v>0</v>
      </c>
      <c r="W2101" s="7">
        <f t="shared" si="359"/>
        <v>0</v>
      </c>
      <c r="X2101" s="18">
        <f t="shared" si="360"/>
        <v>0</v>
      </c>
      <c r="Y2101" s="2"/>
      <c r="Z2101" s="2"/>
      <c r="AA2101" s="2"/>
      <c r="AB2101" s="2"/>
      <c r="AC2101" s="2"/>
      <c r="AD2101" s="2"/>
      <c r="AE2101" s="2"/>
      <c r="AF2101" s="2"/>
      <c r="AG2101" s="2"/>
      <c r="AH2101" s="2"/>
      <c r="AI2101" s="2"/>
      <c r="AJ2101" s="2"/>
      <c r="AK2101" s="2"/>
      <c r="AL2101" s="2"/>
      <c r="AM2101" s="2"/>
      <c r="AN2101" s="2"/>
      <c r="AO2101" s="2"/>
      <c r="AP2101" s="2"/>
      <c r="AQ2101" s="2"/>
      <c r="AR2101" s="2"/>
      <c r="AS2101" s="2"/>
      <c r="AT2101" s="2"/>
      <c r="AU2101" s="2"/>
      <c r="AV2101" s="2"/>
      <c r="AW2101" s="2"/>
      <c r="AX2101" s="2"/>
      <c r="AY2101" s="2"/>
      <c r="AZ2101" s="2"/>
      <c r="BA2101" s="2"/>
      <c r="BB2101" s="2"/>
      <c r="BC2101" s="2"/>
      <c r="BD2101" s="2"/>
      <c r="BE2101" s="2"/>
      <c r="BF2101" s="2"/>
      <c r="BG2101" s="2"/>
      <c r="BH2101" s="2"/>
      <c r="BI2101" s="2"/>
      <c r="BJ2101" s="2"/>
      <c r="BK2101" s="2"/>
      <c r="BL2101" s="2"/>
      <c r="BM2101" s="2"/>
      <c r="BN2101" s="2"/>
      <c r="BO2101" s="2"/>
      <c r="BP2101" s="2"/>
      <c r="BQ2101" s="2"/>
      <c r="BR2101" s="2"/>
      <c r="BS2101" s="2"/>
      <c r="BT2101" s="2"/>
      <c r="BU2101" s="2"/>
      <c r="BV2101" s="2"/>
      <c r="BW2101" s="2"/>
      <c r="BX2101" s="2"/>
      <c r="BY2101" s="2"/>
      <c r="BZ2101" s="2"/>
      <c r="CA2101" s="2"/>
      <c r="CB2101" s="2"/>
      <c r="CC2101" s="2"/>
      <c r="CD2101" s="2"/>
      <c r="CE2101" s="2"/>
      <c r="CF2101" s="2"/>
      <c r="CG2101" s="2"/>
      <c r="CH2101" s="2"/>
      <c r="CI2101" s="2"/>
      <c r="CJ2101" s="2"/>
      <c r="CK2101" s="2"/>
      <c r="CL2101" s="2"/>
      <c r="CM2101" s="2"/>
      <c r="CN2101" s="2"/>
      <c r="CO2101" s="2"/>
      <c r="CP2101" s="2"/>
      <c r="CQ2101" s="2"/>
      <c r="CR2101" s="2"/>
      <c r="CS2101" s="2"/>
      <c r="CT2101" s="2"/>
      <c r="CU2101" s="2"/>
      <c r="CV2101" s="2"/>
      <c r="CW2101" s="2"/>
      <c r="CX2101" s="2"/>
      <c r="CY2101" s="2"/>
      <c r="CZ2101" s="2"/>
      <c r="DA2101" s="2"/>
      <c r="DB2101" s="2"/>
      <c r="DC2101" s="2"/>
      <c r="DD2101" s="2"/>
      <c r="DE2101" s="2"/>
      <c r="DF2101" s="2"/>
      <c r="DG2101" s="2"/>
      <c r="DH2101" s="2"/>
      <c r="DI2101" s="2"/>
      <c r="DJ2101" s="2"/>
      <c r="DK2101" s="2"/>
      <c r="DL2101" s="2"/>
      <c r="DM2101" s="2"/>
      <c r="DN2101" s="2"/>
      <c r="DO2101" s="2"/>
      <c r="DP2101" s="2"/>
      <c r="DQ2101" s="2"/>
      <c r="DR2101" s="2"/>
      <c r="DS2101" s="2"/>
      <c r="DT2101" s="2"/>
      <c r="DU2101" s="2"/>
      <c r="DV2101" s="2"/>
      <c r="DW2101" s="2"/>
      <c r="DX2101" s="2"/>
      <c r="DY2101" s="2"/>
      <c r="DZ2101" s="2"/>
      <c r="EA2101" s="2"/>
      <c r="EB2101" s="2"/>
      <c r="EC2101" s="2"/>
      <c r="ED2101" s="2"/>
      <c r="EE2101" s="2"/>
      <c r="EF2101" s="2"/>
      <c r="EG2101" s="2"/>
      <c r="EH2101" s="2"/>
      <c r="EI2101" s="2"/>
      <c r="EJ2101" s="2"/>
      <c r="EK2101" s="2"/>
      <c r="EL2101" s="2"/>
      <c r="EM2101" s="2"/>
      <c r="EN2101" s="2"/>
      <c r="EO2101" s="2"/>
      <c r="EP2101" s="2"/>
      <c r="EQ2101" s="2"/>
      <c r="ER2101" s="2"/>
      <c r="ES2101" s="2"/>
      <c r="ET2101" s="2"/>
      <c r="EU2101" s="2"/>
      <c r="EV2101" s="2"/>
      <c r="EW2101" s="2"/>
      <c r="EX2101" s="2"/>
      <c r="EY2101" s="2"/>
      <c r="EZ2101" s="2"/>
      <c r="FA2101" s="2"/>
      <c r="FB2101" s="2"/>
      <c r="FC2101" s="2"/>
    </row>
    <row r="2102" spans="1:159" s="4" customFormat="1">
      <c r="A2102" s="50" t="s">
        <v>2373</v>
      </c>
      <c r="B2102" s="59" t="s">
        <v>2801</v>
      </c>
      <c r="C2102" s="60">
        <v>2552</v>
      </c>
      <c r="D2102" s="59" t="s">
        <v>1871</v>
      </c>
      <c r="E2102" s="78" t="str">
        <f>IFERROR(VLOOKUP($C2102,'2025-26 School Level AAFTE'!$C$2:$L$2349,9,FALSE), "No")</f>
        <v>No</v>
      </c>
      <c r="F2102" s="67">
        <f>IFERROR(VLOOKUP($C2102,'2025-26 School Level AAFTE'!$C$2:$J$2349,8,FALSE), 0)</f>
        <v>415.41</v>
      </c>
      <c r="G2102" s="69">
        <f>IFERROR(IF(E2102= "yes",VLOOKUP(C2102,Summary!$B:$I,6,0),0),0)</f>
        <v>0</v>
      </c>
      <c r="H2102" s="68">
        <f t="shared" si="351"/>
        <v>0</v>
      </c>
      <c r="I2102" s="110">
        <f>VLOOKUP($A2102,'2026-27 Salary &amp; Benefits'!$A:$I,3,FALSE)</f>
        <v>1</v>
      </c>
      <c r="J2102" s="110">
        <f>VLOOKUP($A2102,'2026-27 Salary &amp; Benefits'!$A:$I,4,FALSE)</f>
        <v>1</v>
      </c>
      <c r="K2102" s="101">
        <f t="shared" si="352"/>
        <v>0</v>
      </c>
      <c r="L2102" s="100">
        <f t="shared" si="353"/>
        <v>0</v>
      </c>
      <c r="M2102" s="102">
        <f>'2026-27 Salary &amp; Benefits'!$E$6</f>
        <v>78209</v>
      </c>
      <c r="N2102" s="102">
        <f>'2026-27 Salary &amp; Benefits'!$F$6</f>
        <v>82248</v>
      </c>
      <c r="O2102" s="7">
        <f t="shared" si="354"/>
        <v>0</v>
      </c>
      <c r="P2102" s="7">
        <f t="shared" si="355"/>
        <v>0</v>
      </c>
      <c r="Q2102" s="7">
        <f>'2026-27 Salary &amp; Benefits'!G$6</f>
        <v>16817.759999999998</v>
      </c>
      <c r="R2102" s="103">
        <f>'2026-27 Salary &amp; Benefits'!H$6</f>
        <v>0.16020000000000001</v>
      </c>
      <c r="S2102" s="103">
        <f>'2026-27 Salary &amp; Benefits'!I$6</f>
        <v>0.15390000000000001</v>
      </c>
      <c r="T2102" s="7">
        <f t="shared" si="356"/>
        <v>0</v>
      </c>
      <c r="U2102" s="7">
        <f t="shared" si="357"/>
        <v>0</v>
      </c>
      <c r="V2102" s="7">
        <f t="shared" si="358"/>
        <v>0</v>
      </c>
      <c r="W2102" s="7">
        <f t="shared" si="359"/>
        <v>0</v>
      </c>
      <c r="X2102" s="18">
        <f t="shared" si="360"/>
        <v>0</v>
      </c>
      <c r="Y2102" s="2"/>
      <c r="Z2102" s="2"/>
      <c r="AA2102" s="2"/>
      <c r="AB2102" s="2"/>
      <c r="AC2102" s="2"/>
      <c r="AD2102" s="2"/>
      <c r="AE2102" s="2"/>
      <c r="AF2102" s="2"/>
      <c r="AG2102" s="2"/>
      <c r="AH2102" s="2"/>
      <c r="AI2102" s="2"/>
      <c r="AJ2102" s="2"/>
      <c r="AK2102" s="2"/>
      <c r="AL2102" s="2"/>
      <c r="AM2102" s="2"/>
      <c r="AN2102" s="2"/>
      <c r="AO2102" s="2"/>
      <c r="AP2102" s="2"/>
      <c r="AQ2102" s="2"/>
      <c r="AR2102" s="2"/>
      <c r="AS2102" s="2"/>
      <c r="AT2102" s="2"/>
      <c r="AU2102" s="2"/>
      <c r="AV2102" s="2"/>
      <c r="AW2102" s="2"/>
      <c r="AX2102" s="2"/>
      <c r="AY2102" s="2"/>
      <c r="AZ2102" s="2"/>
      <c r="BA2102" s="2"/>
      <c r="BB2102" s="2"/>
      <c r="BC2102" s="2"/>
      <c r="BD2102" s="2"/>
      <c r="BE2102" s="2"/>
      <c r="BF2102" s="2"/>
      <c r="BG2102" s="2"/>
      <c r="BH2102" s="2"/>
      <c r="BI2102" s="2"/>
      <c r="BJ2102" s="2"/>
      <c r="BK2102" s="2"/>
      <c r="BL2102" s="2"/>
      <c r="BM2102" s="2"/>
      <c r="BN2102" s="2"/>
      <c r="BO2102" s="2"/>
      <c r="BP2102" s="2"/>
      <c r="BQ2102" s="2"/>
      <c r="BR2102" s="2"/>
      <c r="BS2102" s="2"/>
      <c r="BT2102" s="2"/>
      <c r="BU2102" s="2"/>
      <c r="BV2102" s="2"/>
      <c r="BW2102" s="2"/>
      <c r="BX2102" s="2"/>
      <c r="BY2102" s="2"/>
      <c r="BZ2102" s="2"/>
      <c r="CA2102" s="2"/>
      <c r="CB2102" s="2"/>
      <c r="CC2102" s="2"/>
      <c r="CD2102" s="2"/>
      <c r="CE2102" s="2"/>
      <c r="CF2102" s="2"/>
      <c r="CG2102" s="2"/>
      <c r="CH2102" s="2"/>
      <c r="CI2102" s="2"/>
      <c r="CJ2102" s="2"/>
      <c r="CK2102" s="2"/>
      <c r="CL2102" s="2"/>
      <c r="CM2102" s="2"/>
      <c r="CN2102" s="2"/>
      <c r="CO2102" s="2"/>
      <c r="CP2102" s="2"/>
      <c r="CQ2102" s="2"/>
      <c r="CR2102" s="2"/>
      <c r="CS2102" s="2"/>
      <c r="CT2102" s="2"/>
      <c r="CU2102" s="2"/>
      <c r="CV2102" s="2"/>
      <c r="CW2102" s="2"/>
      <c r="CX2102" s="2"/>
      <c r="CY2102" s="2"/>
      <c r="CZ2102" s="2"/>
      <c r="DA2102" s="2"/>
      <c r="DB2102" s="2"/>
      <c r="DC2102" s="2"/>
      <c r="DD2102" s="2"/>
      <c r="DE2102" s="2"/>
      <c r="DF2102" s="2"/>
      <c r="DG2102" s="2"/>
      <c r="DH2102" s="2"/>
      <c r="DI2102" s="2"/>
      <c r="DJ2102" s="2"/>
      <c r="DK2102" s="2"/>
      <c r="DL2102" s="2"/>
      <c r="DM2102" s="2"/>
      <c r="DN2102" s="2"/>
      <c r="DO2102" s="2"/>
      <c r="DP2102" s="2"/>
      <c r="DQ2102" s="2"/>
      <c r="DR2102" s="2"/>
      <c r="DS2102" s="2"/>
      <c r="DT2102" s="2"/>
      <c r="DU2102" s="2"/>
      <c r="DV2102" s="2"/>
      <c r="DW2102" s="2"/>
      <c r="DX2102" s="2"/>
      <c r="DY2102" s="2"/>
      <c r="DZ2102" s="2"/>
      <c r="EA2102" s="2"/>
      <c r="EB2102" s="2"/>
      <c r="EC2102" s="2"/>
      <c r="ED2102" s="2"/>
      <c r="EE2102" s="2"/>
      <c r="EF2102" s="2"/>
      <c r="EG2102" s="2"/>
      <c r="EH2102" s="2"/>
      <c r="EI2102" s="2"/>
      <c r="EJ2102" s="2"/>
      <c r="EK2102" s="2"/>
      <c r="EL2102" s="2"/>
      <c r="EM2102" s="2"/>
      <c r="EN2102" s="2"/>
      <c r="EO2102" s="2"/>
      <c r="EP2102" s="2"/>
      <c r="EQ2102" s="2"/>
      <c r="ER2102" s="2"/>
      <c r="ES2102" s="2"/>
      <c r="ET2102" s="2"/>
      <c r="EU2102" s="2"/>
      <c r="EV2102" s="2"/>
      <c r="EW2102" s="2"/>
      <c r="EX2102" s="2"/>
      <c r="EY2102" s="2"/>
      <c r="EZ2102" s="2"/>
      <c r="FA2102" s="2"/>
      <c r="FB2102" s="2"/>
      <c r="FC2102" s="2"/>
    </row>
    <row r="2103" spans="1:159" s="4" customFormat="1">
      <c r="A2103" s="50" t="s">
        <v>2373</v>
      </c>
      <c r="B2103" s="59" t="s">
        <v>2801</v>
      </c>
      <c r="C2103" s="58">
        <v>5014</v>
      </c>
      <c r="D2103" s="51" t="s">
        <v>1880</v>
      </c>
      <c r="E2103" s="78" t="str">
        <f>IFERROR(VLOOKUP($C2103,'2025-26 School Level AAFTE'!$C$2:$L$2349,9,FALSE), "No")</f>
        <v>No</v>
      </c>
      <c r="F2103" s="67">
        <f>IFERROR(VLOOKUP($C2103,'2025-26 School Level AAFTE'!$C$2:$J$2349,8,FALSE), 0)</f>
        <v>64.12</v>
      </c>
      <c r="G2103" s="69">
        <f>IFERROR(IF(E2103= "yes",VLOOKUP(C2103,Summary!$B:$I,6,0),0),0)</f>
        <v>0</v>
      </c>
      <c r="H2103" s="68">
        <f t="shared" si="351"/>
        <v>0</v>
      </c>
      <c r="I2103" s="110">
        <f>VLOOKUP($A2103,'2026-27 Salary &amp; Benefits'!$A:$I,3,FALSE)</f>
        <v>1</v>
      </c>
      <c r="J2103" s="110">
        <f>VLOOKUP($A2103,'2026-27 Salary &amp; Benefits'!$A:$I,4,FALSE)</f>
        <v>1</v>
      </c>
      <c r="K2103" s="101">
        <f t="shared" si="352"/>
        <v>0</v>
      </c>
      <c r="L2103" s="100">
        <f t="shared" si="353"/>
        <v>0</v>
      </c>
      <c r="M2103" s="102">
        <f>'2026-27 Salary &amp; Benefits'!$E$6</f>
        <v>78209</v>
      </c>
      <c r="N2103" s="102">
        <f>'2026-27 Salary &amp; Benefits'!$F$6</f>
        <v>82248</v>
      </c>
      <c r="O2103" s="7">
        <f t="shared" si="354"/>
        <v>0</v>
      </c>
      <c r="P2103" s="7">
        <f t="shared" si="355"/>
        <v>0</v>
      </c>
      <c r="Q2103" s="7">
        <f>'2026-27 Salary &amp; Benefits'!G$6</f>
        <v>16817.759999999998</v>
      </c>
      <c r="R2103" s="103">
        <f>'2026-27 Salary &amp; Benefits'!H$6</f>
        <v>0.16020000000000001</v>
      </c>
      <c r="S2103" s="103">
        <f>'2026-27 Salary &amp; Benefits'!I$6</f>
        <v>0.15390000000000001</v>
      </c>
      <c r="T2103" s="7">
        <f t="shared" si="356"/>
        <v>0</v>
      </c>
      <c r="U2103" s="7">
        <f t="shared" si="357"/>
        <v>0</v>
      </c>
      <c r="V2103" s="7">
        <f t="shared" si="358"/>
        <v>0</v>
      </c>
      <c r="W2103" s="7">
        <f t="shared" si="359"/>
        <v>0</v>
      </c>
      <c r="X2103" s="18">
        <f t="shared" si="360"/>
        <v>0</v>
      </c>
      <c r="Y2103" s="2"/>
      <c r="Z2103" s="2"/>
      <c r="AA2103" s="2"/>
      <c r="AB2103" s="2"/>
      <c r="AC2103" s="2"/>
      <c r="AD2103" s="2"/>
      <c r="AE2103" s="2"/>
      <c r="AF2103" s="2"/>
      <c r="AG2103" s="2"/>
      <c r="AH2103" s="2"/>
      <c r="AI2103" s="2"/>
      <c r="AJ2103" s="2"/>
      <c r="AK2103" s="2"/>
      <c r="AL2103" s="2"/>
      <c r="AM2103" s="2"/>
      <c r="AN2103" s="2"/>
      <c r="AO2103" s="2"/>
      <c r="AP2103" s="2"/>
      <c r="AQ2103" s="2"/>
      <c r="AR2103" s="2"/>
      <c r="AS2103" s="2"/>
      <c r="AT2103" s="2"/>
      <c r="AU2103" s="2"/>
      <c r="AV2103" s="2"/>
      <c r="AW2103" s="2"/>
      <c r="AX2103" s="2"/>
      <c r="AY2103" s="2"/>
      <c r="AZ2103" s="2"/>
      <c r="BA2103" s="2"/>
      <c r="BB2103" s="2"/>
      <c r="BC2103" s="2"/>
      <c r="BD2103" s="2"/>
      <c r="BE2103" s="2"/>
      <c r="BF2103" s="2"/>
      <c r="BG2103" s="2"/>
      <c r="BH2103" s="2"/>
      <c r="BI2103" s="2"/>
      <c r="BJ2103" s="2"/>
      <c r="BK2103" s="2"/>
      <c r="BL2103" s="2"/>
      <c r="BM2103" s="2"/>
      <c r="BN2103" s="2"/>
      <c r="BO2103" s="2"/>
      <c r="BP2103" s="2"/>
      <c r="BQ2103" s="2"/>
      <c r="BR2103" s="2"/>
      <c r="BS2103" s="2"/>
      <c r="BT2103" s="2"/>
      <c r="BU2103" s="2"/>
      <c r="BV2103" s="2"/>
      <c r="BW2103" s="2"/>
      <c r="BX2103" s="2"/>
      <c r="BY2103" s="2"/>
      <c r="BZ2103" s="2"/>
      <c r="CA2103" s="2"/>
      <c r="CB2103" s="2"/>
      <c r="CC2103" s="2"/>
      <c r="CD2103" s="2"/>
      <c r="CE2103" s="2"/>
      <c r="CF2103" s="2"/>
      <c r="CG2103" s="2"/>
      <c r="CH2103" s="2"/>
      <c r="CI2103" s="2"/>
      <c r="CJ2103" s="2"/>
      <c r="CK2103" s="2"/>
      <c r="CL2103" s="2"/>
      <c r="CM2103" s="2"/>
      <c r="CN2103" s="2"/>
      <c r="CO2103" s="2"/>
      <c r="CP2103" s="2"/>
      <c r="CQ2103" s="2"/>
      <c r="CR2103" s="2"/>
      <c r="CS2103" s="2"/>
      <c r="CT2103" s="2"/>
      <c r="CU2103" s="2"/>
      <c r="CV2103" s="2"/>
      <c r="CW2103" s="2"/>
      <c r="CX2103" s="2"/>
      <c r="CY2103" s="2"/>
      <c r="CZ2103" s="2"/>
      <c r="DA2103" s="2"/>
      <c r="DB2103" s="2"/>
      <c r="DC2103" s="2"/>
      <c r="DD2103" s="2"/>
      <c r="DE2103" s="2"/>
      <c r="DF2103" s="2"/>
      <c r="DG2103" s="2"/>
      <c r="DH2103" s="2"/>
      <c r="DI2103" s="2"/>
      <c r="DJ2103" s="2"/>
      <c r="DK2103" s="2"/>
      <c r="DL2103" s="2"/>
      <c r="DM2103" s="2"/>
      <c r="DN2103" s="2"/>
      <c r="DO2103" s="2"/>
      <c r="DP2103" s="2"/>
      <c r="DQ2103" s="2"/>
      <c r="DR2103" s="2"/>
      <c r="DS2103" s="2"/>
      <c r="DT2103" s="2"/>
      <c r="DU2103" s="2"/>
      <c r="DV2103" s="2"/>
      <c r="DW2103" s="2"/>
      <c r="DX2103" s="2"/>
      <c r="DY2103" s="2"/>
      <c r="DZ2103" s="2"/>
      <c r="EA2103" s="2"/>
      <c r="EB2103" s="2"/>
      <c r="EC2103" s="2"/>
      <c r="ED2103" s="2"/>
      <c r="EE2103" s="2"/>
      <c r="EF2103" s="2"/>
      <c r="EG2103" s="2"/>
      <c r="EH2103" s="2"/>
      <c r="EI2103" s="2"/>
      <c r="EJ2103" s="2"/>
      <c r="EK2103" s="2"/>
      <c r="EL2103" s="2"/>
      <c r="EM2103" s="2"/>
      <c r="EN2103" s="2"/>
      <c r="EO2103" s="2"/>
      <c r="EP2103" s="2"/>
      <c r="EQ2103" s="2"/>
      <c r="ER2103" s="2"/>
      <c r="ES2103" s="2"/>
      <c r="ET2103" s="2"/>
      <c r="EU2103" s="2"/>
      <c r="EV2103" s="2"/>
      <c r="EW2103" s="2"/>
      <c r="EX2103" s="2"/>
      <c r="EY2103" s="2"/>
      <c r="EZ2103" s="2"/>
      <c r="FA2103" s="2"/>
      <c r="FB2103" s="2"/>
      <c r="FC2103" s="2"/>
    </row>
    <row r="2104" spans="1:159" s="4" customFormat="1">
      <c r="A2104" s="50" t="s">
        <v>2373</v>
      </c>
      <c r="B2104" s="59" t="s">
        <v>2801</v>
      </c>
      <c r="C2104" s="60">
        <v>4225</v>
      </c>
      <c r="D2104" s="59" t="s">
        <v>2492</v>
      </c>
      <c r="E2104" s="78" t="str">
        <f>IFERROR(VLOOKUP($C2104,'2025-26 School Level AAFTE'!$C$2:$L$2349,9,FALSE), "No")</f>
        <v>No</v>
      </c>
      <c r="F2104" s="67">
        <f>IFERROR(VLOOKUP($C2104,'2025-26 School Level AAFTE'!$C$2:$J$2349,8,FALSE), 0)</f>
        <v>660.39</v>
      </c>
      <c r="G2104" s="69">
        <f>IFERROR(IF(E2104= "yes",VLOOKUP(C2104,Summary!$B:$I,6,0),0),0)</f>
        <v>0</v>
      </c>
      <c r="H2104" s="68">
        <f t="shared" si="351"/>
        <v>0</v>
      </c>
      <c r="I2104" s="110">
        <f>VLOOKUP($A2104,'2026-27 Salary &amp; Benefits'!$A:$I,3,FALSE)</f>
        <v>1</v>
      </c>
      <c r="J2104" s="110">
        <f>VLOOKUP($A2104,'2026-27 Salary &amp; Benefits'!$A:$I,4,FALSE)</f>
        <v>1</v>
      </c>
      <c r="K2104" s="101">
        <f t="shared" si="352"/>
        <v>0</v>
      </c>
      <c r="L2104" s="100">
        <f t="shared" si="353"/>
        <v>0</v>
      </c>
      <c r="M2104" s="102">
        <f>'2026-27 Salary &amp; Benefits'!$E$6</f>
        <v>78209</v>
      </c>
      <c r="N2104" s="102">
        <f>'2026-27 Salary &amp; Benefits'!$F$6</f>
        <v>82248</v>
      </c>
      <c r="O2104" s="7">
        <f t="shared" si="354"/>
        <v>0</v>
      </c>
      <c r="P2104" s="7">
        <f t="shared" si="355"/>
        <v>0</v>
      </c>
      <c r="Q2104" s="7">
        <f>'2026-27 Salary &amp; Benefits'!G$6</f>
        <v>16817.759999999998</v>
      </c>
      <c r="R2104" s="103">
        <f>'2026-27 Salary &amp; Benefits'!H$6</f>
        <v>0.16020000000000001</v>
      </c>
      <c r="S2104" s="103">
        <f>'2026-27 Salary &amp; Benefits'!I$6</f>
        <v>0.15390000000000001</v>
      </c>
      <c r="T2104" s="7">
        <f t="shared" si="356"/>
        <v>0</v>
      </c>
      <c r="U2104" s="7">
        <f t="shared" si="357"/>
        <v>0</v>
      </c>
      <c r="V2104" s="7">
        <f t="shared" si="358"/>
        <v>0</v>
      </c>
      <c r="W2104" s="7">
        <f t="shared" si="359"/>
        <v>0</v>
      </c>
      <c r="X2104" s="18">
        <f t="shared" si="360"/>
        <v>0</v>
      </c>
      <c r="Y2104" s="2"/>
      <c r="Z2104" s="2"/>
      <c r="AA2104" s="2"/>
      <c r="AB2104" s="2"/>
      <c r="AC2104" s="2"/>
      <c r="AD2104" s="2"/>
      <c r="AE2104" s="2"/>
      <c r="AF2104" s="2"/>
      <c r="AG2104" s="2"/>
      <c r="AH2104" s="2"/>
      <c r="AI2104" s="2"/>
      <c r="AJ2104" s="2"/>
      <c r="AK2104" s="2"/>
      <c r="AL2104" s="2"/>
      <c r="AM2104" s="2"/>
      <c r="AN2104" s="2"/>
      <c r="AO2104" s="2"/>
      <c r="AP2104" s="2"/>
      <c r="AQ2104" s="2"/>
      <c r="AR2104" s="2"/>
      <c r="AS2104" s="2"/>
      <c r="AT2104" s="2"/>
      <c r="AU2104" s="2"/>
      <c r="AV2104" s="2"/>
      <c r="AW2104" s="2"/>
      <c r="AX2104" s="2"/>
      <c r="AY2104" s="2"/>
      <c r="AZ2104" s="2"/>
      <c r="BA2104" s="2"/>
      <c r="BB2104" s="2"/>
      <c r="BC2104" s="2"/>
      <c r="BD2104" s="2"/>
      <c r="BE2104" s="2"/>
      <c r="BF2104" s="2"/>
      <c r="BG2104" s="2"/>
      <c r="BH2104" s="2"/>
      <c r="BI2104" s="2"/>
      <c r="BJ2104" s="2"/>
      <c r="BK2104" s="2"/>
      <c r="BL2104" s="2"/>
      <c r="BM2104" s="2"/>
      <c r="BN2104" s="2"/>
      <c r="BO2104" s="2"/>
      <c r="BP2104" s="2"/>
      <c r="BQ2104" s="2"/>
      <c r="BR2104" s="2"/>
      <c r="BS2104" s="2"/>
      <c r="BT2104" s="2"/>
      <c r="BU2104" s="2"/>
      <c r="BV2104" s="2"/>
      <c r="BW2104" s="2"/>
      <c r="BX2104" s="2"/>
      <c r="BY2104" s="2"/>
      <c r="BZ2104" s="2"/>
      <c r="CA2104" s="2"/>
      <c r="CB2104" s="2"/>
      <c r="CC2104" s="2"/>
      <c r="CD2104" s="2"/>
      <c r="CE2104" s="2"/>
      <c r="CF2104" s="2"/>
      <c r="CG2104" s="2"/>
      <c r="CH2104" s="2"/>
      <c r="CI2104" s="2"/>
      <c r="CJ2104" s="2"/>
      <c r="CK2104" s="2"/>
      <c r="CL2104" s="2"/>
      <c r="CM2104" s="2"/>
      <c r="CN2104" s="2"/>
      <c r="CO2104" s="2"/>
      <c r="CP2104" s="2"/>
      <c r="CQ2104" s="2"/>
      <c r="CR2104" s="2"/>
      <c r="CS2104" s="2"/>
      <c r="CT2104" s="2"/>
      <c r="CU2104" s="2"/>
      <c r="CV2104" s="2"/>
      <c r="CW2104" s="2"/>
      <c r="CX2104" s="2"/>
      <c r="CY2104" s="2"/>
      <c r="CZ2104" s="2"/>
      <c r="DA2104" s="2"/>
      <c r="DB2104" s="2"/>
      <c r="DC2104" s="2"/>
      <c r="DD2104" s="2"/>
      <c r="DE2104" s="2"/>
      <c r="DF2104" s="2"/>
      <c r="DG2104" s="2"/>
      <c r="DH2104" s="2"/>
      <c r="DI2104" s="2"/>
      <c r="DJ2104" s="2"/>
      <c r="DK2104" s="2"/>
      <c r="DL2104" s="2"/>
      <c r="DM2104" s="2"/>
      <c r="DN2104" s="2"/>
      <c r="DO2104" s="2"/>
      <c r="DP2104" s="2"/>
      <c r="DQ2104" s="2"/>
      <c r="DR2104" s="2"/>
      <c r="DS2104" s="2"/>
      <c r="DT2104" s="2"/>
      <c r="DU2104" s="2"/>
      <c r="DV2104" s="2"/>
      <c r="DW2104" s="2"/>
      <c r="DX2104" s="2"/>
      <c r="DY2104" s="2"/>
      <c r="DZ2104" s="2"/>
      <c r="EA2104" s="2"/>
      <c r="EB2104" s="2"/>
      <c r="EC2104" s="2"/>
      <c r="ED2104" s="2"/>
      <c r="EE2104" s="2"/>
      <c r="EF2104" s="2"/>
      <c r="EG2104" s="2"/>
      <c r="EH2104" s="2"/>
      <c r="EI2104" s="2"/>
      <c r="EJ2104" s="2"/>
      <c r="EK2104" s="2"/>
      <c r="EL2104" s="2"/>
      <c r="EM2104" s="2"/>
      <c r="EN2104" s="2"/>
      <c r="EO2104" s="2"/>
      <c r="EP2104" s="2"/>
      <c r="EQ2104" s="2"/>
      <c r="ER2104" s="2"/>
      <c r="ES2104" s="2"/>
      <c r="ET2104" s="2"/>
      <c r="EU2104" s="2"/>
      <c r="EV2104" s="2"/>
      <c r="EW2104" s="2"/>
      <c r="EX2104" s="2"/>
      <c r="EY2104" s="2"/>
      <c r="EZ2104" s="2"/>
      <c r="FA2104" s="2"/>
      <c r="FB2104" s="2"/>
      <c r="FC2104" s="2"/>
    </row>
    <row r="2105" spans="1:159" s="4" customFormat="1">
      <c r="A2105" s="50" t="s">
        <v>2373</v>
      </c>
      <c r="B2105" s="59" t="s">
        <v>2801</v>
      </c>
      <c r="C2105" s="60">
        <v>3199</v>
      </c>
      <c r="D2105" s="59" t="s">
        <v>1873</v>
      </c>
      <c r="E2105" s="78" t="str">
        <f>IFERROR(VLOOKUP($C2105,'2025-26 School Level AAFTE'!$C$2:$L$2349,9,FALSE), "No")</f>
        <v>No</v>
      </c>
      <c r="F2105" s="67">
        <f>IFERROR(VLOOKUP($C2105,'2025-26 School Level AAFTE'!$C$2:$J$2349,8,FALSE), 0)</f>
        <v>579.04000000000008</v>
      </c>
      <c r="G2105" s="69">
        <f>IFERROR(IF(E2105= "yes",VLOOKUP(C2105,Summary!$B:$I,6,0),0),0)</f>
        <v>0</v>
      </c>
      <c r="H2105" s="68">
        <f t="shared" si="351"/>
        <v>0</v>
      </c>
      <c r="I2105" s="110">
        <f>VLOOKUP($A2105,'2026-27 Salary &amp; Benefits'!$A:$I,3,FALSE)</f>
        <v>1</v>
      </c>
      <c r="J2105" s="110">
        <f>VLOOKUP($A2105,'2026-27 Salary &amp; Benefits'!$A:$I,4,FALSE)</f>
        <v>1</v>
      </c>
      <c r="K2105" s="101">
        <f t="shared" si="352"/>
        <v>0</v>
      </c>
      <c r="L2105" s="100">
        <f t="shared" si="353"/>
        <v>0</v>
      </c>
      <c r="M2105" s="102">
        <f>'2026-27 Salary &amp; Benefits'!$E$6</f>
        <v>78209</v>
      </c>
      <c r="N2105" s="102">
        <f>'2026-27 Salary &amp; Benefits'!$F$6</f>
        <v>82248</v>
      </c>
      <c r="O2105" s="7">
        <f t="shared" si="354"/>
        <v>0</v>
      </c>
      <c r="P2105" s="7">
        <f t="shared" si="355"/>
        <v>0</v>
      </c>
      <c r="Q2105" s="7">
        <f>'2026-27 Salary &amp; Benefits'!G$6</f>
        <v>16817.759999999998</v>
      </c>
      <c r="R2105" s="103">
        <f>'2026-27 Salary &amp; Benefits'!H$6</f>
        <v>0.16020000000000001</v>
      </c>
      <c r="S2105" s="103">
        <f>'2026-27 Salary &amp; Benefits'!I$6</f>
        <v>0.15390000000000001</v>
      </c>
      <c r="T2105" s="7">
        <f t="shared" si="356"/>
        <v>0</v>
      </c>
      <c r="U2105" s="7">
        <f t="shared" si="357"/>
        <v>0</v>
      </c>
      <c r="V2105" s="7">
        <f t="shared" si="358"/>
        <v>0</v>
      </c>
      <c r="W2105" s="7">
        <f t="shared" si="359"/>
        <v>0</v>
      </c>
      <c r="X2105" s="18">
        <f t="shared" si="360"/>
        <v>0</v>
      </c>
      <c r="Y2105" s="2"/>
      <c r="Z2105" s="2"/>
      <c r="AA2105" s="2"/>
      <c r="AB2105" s="2"/>
      <c r="AC2105" s="2"/>
      <c r="AD2105" s="2"/>
      <c r="AE2105" s="2"/>
      <c r="AF2105" s="2"/>
      <c r="AG2105" s="2"/>
      <c r="AH2105" s="2"/>
      <c r="AI2105" s="2"/>
      <c r="AJ2105" s="2"/>
      <c r="AK2105" s="2"/>
      <c r="AL2105" s="2"/>
      <c r="AM2105" s="2"/>
      <c r="AN2105" s="2"/>
      <c r="AO2105" s="2"/>
      <c r="AP2105" s="2"/>
      <c r="AQ2105" s="2"/>
      <c r="AR2105" s="2"/>
      <c r="AS2105" s="2"/>
      <c r="AT2105" s="2"/>
      <c r="AU2105" s="2"/>
      <c r="AV2105" s="2"/>
      <c r="AW2105" s="2"/>
      <c r="AX2105" s="2"/>
      <c r="AY2105" s="2"/>
      <c r="AZ2105" s="2"/>
      <c r="BA2105" s="2"/>
      <c r="BB2105" s="2"/>
      <c r="BC2105" s="2"/>
      <c r="BD2105" s="2"/>
      <c r="BE2105" s="2"/>
      <c r="BF2105" s="2"/>
      <c r="BG2105" s="2"/>
      <c r="BH2105" s="2"/>
      <c r="BI2105" s="2"/>
      <c r="BJ2105" s="2"/>
      <c r="BK2105" s="2"/>
      <c r="BL2105" s="2"/>
      <c r="BM2105" s="2"/>
      <c r="BN2105" s="2"/>
      <c r="BO2105" s="2"/>
      <c r="BP2105" s="2"/>
      <c r="BQ2105" s="2"/>
      <c r="BR2105" s="2"/>
      <c r="BS2105" s="2"/>
      <c r="BT2105" s="2"/>
      <c r="BU2105" s="2"/>
      <c r="BV2105" s="2"/>
      <c r="BW2105" s="2"/>
      <c r="BX2105" s="2"/>
      <c r="BY2105" s="2"/>
      <c r="BZ2105" s="2"/>
      <c r="CA2105" s="2"/>
      <c r="CB2105" s="2"/>
      <c r="CC2105" s="2"/>
      <c r="CD2105" s="2"/>
      <c r="CE2105" s="2"/>
      <c r="CF2105" s="2"/>
      <c r="CG2105" s="2"/>
      <c r="CH2105" s="2"/>
      <c r="CI2105" s="2"/>
      <c r="CJ2105" s="2"/>
      <c r="CK2105" s="2"/>
      <c r="CL2105" s="2"/>
      <c r="CM2105" s="2"/>
      <c r="CN2105" s="2"/>
      <c r="CO2105" s="2"/>
      <c r="CP2105" s="2"/>
      <c r="CQ2105" s="2"/>
      <c r="CR2105" s="2"/>
      <c r="CS2105" s="2"/>
      <c r="CT2105" s="2"/>
      <c r="CU2105" s="2"/>
      <c r="CV2105" s="2"/>
      <c r="CW2105" s="2"/>
      <c r="CX2105" s="2"/>
      <c r="CY2105" s="2"/>
      <c r="CZ2105" s="2"/>
      <c r="DA2105" s="2"/>
      <c r="DB2105" s="2"/>
      <c r="DC2105" s="2"/>
      <c r="DD2105" s="2"/>
      <c r="DE2105" s="2"/>
      <c r="DF2105" s="2"/>
      <c r="DG2105" s="2"/>
      <c r="DH2105" s="2"/>
      <c r="DI2105" s="2"/>
      <c r="DJ2105" s="2"/>
      <c r="DK2105" s="2"/>
      <c r="DL2105" s="2"/>
      <c r="DM2105" s="2"/>
      <c r="DN2105" s="2"/>
      <c r="DO2105" s="2"/>
      <c r="DP2105" s="2"/>
      <c r="DQ2105" s="2"/>
      <c r="DR2105" s="2"/>
      <c r="DS2105" s="2"/>
      <c r="DT2105" s="2"/>
      <c r="DU2105" s="2"/>
      <c r="DV2105" s="2"/>
      <c r="DW2105" s="2"/>
      <c r="DX2105" s="2"/>
      <c r="DY2105" s="2"/>
      <c r="DZ2105" s="2"/>
      <c r="EA2105" s="2"/>
      <c r="EB2105" s="2"/>
      <c r="EC2105" s="2"/>
      <c r="ED2105" s="2"/>
      <c r="EE2105" s="2"/>
      <c r="EF2105" s="2"/>
      <c r="EG2105" s="2"/>
      <c r="EH2105" s="2"/>
      <c r="EI2105" s="2"/>
      <c r="EJ2105" s="2"/>
      <c r="EK2105" s="2"/>
      <c r="EL2105" s="2"/>
      <c r="EM2105" s="2"/>
      <c r="EN2105" s="2"/>
      <c r="EO2105" s="2"/>
      <c r="EP2105" s="2"/>
      <c r="EQ2105" s="2"/>
      <c r="ER2105" s="2"/>
      <c r="ES2105" s="2"/>
      <c r="ET2105" s="2"/>
      <c r="EU2105" s="2"/>
      <c r="EV2105" s="2"/>
      <c r="EW2105" s="2"/>
      <c r="EX2105" s="2"/>
      <c r="EY2105" s="2"/>
      <c r="EZ2105" s="2"/>
      <c r="FA2105" s="2"/>
      <c r="FB2105" s="2"/>
      <c r="FC2105" s="2"/>
    </row>
    <row r="2106" spans="1:159" s="4" customFormat="1">
      <c r="A2106" s="50" t="s">
        <v>2373</v>
      </c>
      <c r="B2106" s="59" t="s">
        <v>2801</v>
      </c>
      <c r="C2106" s="60">
        <v>3362</v>
      </c>
      <c r="D2106" s="59" t="s">
        <v>1874</v>
      </c>
      <c r="E2106" s="78" t="str">
        <f>IFERROR(VLOOKUP($C2106,'2025-26 School Level AAFTE'!$C$2:$L$2349,9,FALSE), "No")</f>
        <v>No</v>
      </c>
      <c r="F2106" s="67">
        <f>IFERROR(VLOOKUP($C2106,'2025-26 School Level AAFTE'!$C$2:$J$2349,8,FALSE), 0)</f>
        <v>1039.45</v>
      </c>
      <c r="G2106" s="69">
        <f>IFERROR(IF(E2106= "yes",VLOOKUP(C2106,Summary!$B:$I,6,0),0),0)</f>
        <v>0</v>
      </c>
      <c r="H2106" s="68">
        <f t="shared" si="351"/>
        <v>0</v>
      </c>
      <c r="I2106" s="110">
        <f>VLOOKUP($A2106,'2026-27 Salary &amp; Benefits'!$A:$I,3,FALSE)</f>
        <v>1</v>
      </c>
      <c r="J2106" s="110">
        <f>VLOOKUP($A2106,'2026-27 Salary &amp; Benefits'!$A:$I,4,FALSE)</f>
        <v>1</v>
      </c>
      <c r="K2106" s="101">
        <f t="shared" si="352"/>
        <v>0</v>
      </c>
      <c r="L2106" s="100">
        <f t="shared" si="353"/>
        <v>0</v>
      </c>
      <c r="M2106" s="102">
        <f>'2026-27 Salary &amp; Benefits'!$E$6</f>
        <v>78209</v>
      </c>
      <c r="N2106" s="102">
        <f>'2026-27 Salary &amp; Benefits'!$F$6</f>
        <v>82248</v>
      </c>
      <c r="O2106" s="7">
        <f t="shared" si="354"/>
        <v>0</v>
      </c>
      <c r="P2106" s="7">
        <f t="shared" si="355"/>
        <v>0</v>
      </c>
      <c r="Q2106" s="7">
        <f>'2026-27 Salary &amp; Benefits'!G$6</f>
        <v>16817.759999999998</v>
      </c>
      <c r="R2106" s="103">
        <f>'2026-27 Salary &amp; Benefits'!H$6</f>
        <v>0.16020000000000001</v>
      </c>
      <c r="S2106" s="103">
        <f>'2026-27 Salary &amp; Benefits'!I$6</f>
        <v>0.15390000000000001</v>
      </c>
      <c r="T2106" s="7">
        <f t="shared" si="356"/>
        <v>0</v>
      </c>
      <c r="U2106" s="7">
        <f t="shared" si="357"/>
        <v>0</v>
      </c>
      <c r="V2106" s="7">
        <f t="shared" si="358"/>
        <v>0</v>
      </c>
      <c r="W2106" s="7">
        <f t="shared" si="359"/>
        <v>0</v>
      </c>
      <c r="X2106" s="18">
        <f t="shared" si="360"/>
        <v>0</v>
      </c>
      <c r="Y2106" s="2"/>
      <c r="Z2106" s="2"/>
      <c r="AA2106" s="2"/>
      <c r="AB2106" s="2"/>
      <c r="AC2106" s="2"/>
      <c r="AD2106" s="2"/>
      <c r="AE2106" s="2"/>
      <c r="AF2106" s="2"/>
      <c r="AG2106" s="2"/>
      <c r="AH2106" s="2"/>
      <c r="AI2106" s="2"/>
      <c r="AJ2106" s="2"/>
      <c r="AK2106" s="2"/>
      <c r="AL2106" s="2"/>
      <c r="AM2106" s="2"/>
      <c r="AN2106" s="2"/>
      <c r="AO2106" s="2"/>
      <c r="AP2106" s="2"/>
      <c r="AQ2106" s="2"/>
      <c r="AR2106" s="2"/>
      <c r="AS2106" s="2"/>
      <c r="AT2106" s="2"/>
      <c r="AU2106" s="2"/>
      <c r="AV2106" s="2"/>
      <c r="AW2106" s="2"/>
      <c r="AX2106" s="2"/>
      <c r="AY2106" s="2"/>
      <c r="AZ2106" s="2"/>
      <c r="BA2106" s="2"/>
      <c r="BB2106" s="2"/>
      <c r="BC2106" s="2"/>
      <c r="BD2106" s="2"/>
      <c r="BE2106" s="2"/>
      <c r="BF2106" s="2"/>
      <c r="BG2106" s="2"/>
      <c r="BH2106" s="2"/>
      <c r="BI2106" s="2"/>
      <c r="BJ2106" s="2"/>
      <c r="BK2106" s="2"/>
      <c r="BL2106" s="2"/>
      <c r="BM2106" s="2"/>
      <c r="BN2106" s="2"/>
      <c r="BO2106" s="2"/>
      <c r="BP2106" s="2"/>
      <c r="BQ2106" s="2"/>
      <c r="BR2106" s="2"/>
      <c r="BS2106" s="2"/>
      <c r="BT2106" s="2"/>
      <c r="BU2106" s="2"/>
      <c r="BV2106" s="2"/>
      <c r="BW2106" s="2"/>
      <c r="BX2106" s="2"/>
      <c r="BY2106" s="2"/>
      <c r="BZ2106" s="2"/>
      <c r="CA2106" s="2"/>
      <c r="CB2106" s="2"/>
      <c r="CC2106" s="2"/>
      <c r="CD2106" s="2"/>
      <c r="CE2106" s="2"/>
      <c r="CF2106" s="2"/>
      <c r="CG2106" s="2"/>
      <c r="CH2106" s="2"/>
      <c r="CI2106" s="2"/>
      <c r="CJ2106" s="2"/>
      <c r="CK2106" s="2"/>
      <c r="CL2106" s="2"/>
      <c r="CM2106" s="2"/>
      <c r="CN2106" s="2"/>
      <c r="CO2106" s="2"/>
      <c r="CP2106" s="2"/>
      <c r="CQ2106" s="2"/>
      <c r="CR2106" s="2"/>
      <c r="CS2106" s="2"/>
      <c r="CT2106" s="2"/>
      <c r="CU2106" s="2"/>
      <c r="CV2106" s="2"/>
      <c r="CW2106" s="2"/>
      <c r="CX2106" s="2"/>
      <c r="CY2106" s="2"/>
      <c r="CZ2106" s="2"/>
      <c r="DA2106" s="2"/>
      <c r="DB2106" s="2"/>
      <c r="DC2106" s="2"/>
      <c r="DD2106" s="2"/>
      <c r="DE2106" s="2"/>
      <c r="DF2106" s="2"/>
      <c r="DG2106" s="2"/>
      <c r="DH2106" s="2"/>
      <c r="DI2106" s="2"/>
      <c r="DJ2106" s="2"/>
      <c r="DK2106" s="2"/>
      <c r="DL2106" s="2"/>
      <c r="DM2106" s="2"/>
      <c r="DN2106" s="2"/>
      <c r="DO2106" s="2"/>
      <c r="DP2106" s="2"/>
      <c r="DQ2106" s="2"/>
      <c r="DR2106" s="2"/>
      <c r="DS2106" s="2"/>
      <c r="DT2106" s="2"/>
      <c r="DU2106" s="2"/>
      <c r="DV2106" s="2"/>
      <c r="DW2106" s="2"/>
      <c r="DX2106" s="2"/>
      <c r="DY2106" s="2"/>
      <c r="DZ2106" s="2"/>
      <c r="EA2106" s="2"/>
      <c r="EB2106" s="2"/>
      <c r="EC2106" s="2"/>
      <c r="ED2106" s="2"/>
      <c r="EE2106" s="2"/>
      <c r="EF2106" s="2"/>
      <c r="EG2106" s="2"/>
      <c r="EH2106" s="2"/>
      <c r="EI2106" s="2"/>
      <c r="EJ2106" s="2"/>
      <c r="EK2106" s="2"/>
      <c r="EL2106" s="2"/>
      <c r="EM2106" s="2"/>
      <c r="EN2106" s="2"/>
      <c r="EO2106" s="2"/>
      <c r="EP2106" s="2"/>
      <c r="EQ2106" s="2"/>
      <c r="ER2106" s="2"/>
      <c r="ES2106" s="2"/>
      <c r="ET2106" s="2"/>
      <c r="EU2106" s="2"/>
      <c r="EV2106" s="2"/>
      <c r="EW2106" s="2"/>
      <c r="EX2106" s="2"/>
      <c r="EY2106" s="2"/>
      <c r="EZ2106" s="2"/>
      <c r="FA2106" s="2"/>
      <c r="FB2106" s="2"/>
      <c r="FC2106" s="2"/>
    </row>
    <row r="2107" spans="1:159" s="4" customFormat="1">
      <c r="A2107" s="50" t="s">
        <v>2373</v>
      </c>
      <c r="B2107" s="59" t="s">
        <v>2801</v>
      </c>
      <c r="C2107" s="60">
        <v>4373</v>
      </c>
      <c r="D2107" s="59" t="s">
        <v>1878</v>
      </c>
      <c r="E2107" s="78" t="str">
        <f>IFERROR(VLOOKUP($C2107,'2025-26 School Level AAFTE'!$C$2:$L$2349,9,FALSE), "No")</f>
        <v>No</v>
      </c>
      <c r="F2107" s="67">
        <f>IFERROR(VLOOKUP($C2107,'2025-26 School Level AAFTE'!$C$2:$J$2349,8,FALSE), 0)</f>
        <v>361.62</v>
      </c>
      <c r="G2107" s="69">
        <f>IFERROR(IF(E2107= "yes",VLOOKUP(C2107,Summary!$B:$I,6,0),0),0)</f>
        <v>0</v>
      </c>
      <c r="H2107" s="68">
        <f t="shared" si="351"/>
        <v>0</v>
      </c>
      <c r="I2107" s="110">
        <f>VLOOKUP($A2107,'2026-27 Salary &amp; Benefits'!$A:$I,3,FALSE)</f>
        <v>1</v>
      </c>
      <c r="J2107" s="110">
        <f>VLOOKUP($A2107,'2026-27 Salary &amp; Benefits'!$A:$I,4,FALSE)</f>
        <v>1</v>
      </c>
      <c r="K2107" s="101">
        <f t="shared" si="352"/>
        <v>0</v>
      </c>
      <c r="L2107" s="100">
        <f t="shared" si="353"/>
        <v>0</v>
      </c>
      <c r="M2107" s="102">
        <f>'2026-27 Salary &amp; Benefits'!$E$6</f>
        <v>78209</v>
      </c>
      <c r="N2107" s="102">
        <f>'2026-27 Salary &amp; Benefits'!$F$6</f>
        <v>82248</v>
      </c>
      <c r="O2107" s="7">
        <f t="shared" si="354"/>
        <v>0</v>
      </c>
      <c r="P2107" s="7">
        <f t="shared" si="355"/>
        <v>0</v>
      </c>
      <c r="Q2107" s="7">
        <f>'2026-27 Salary &amp; Benefits'!G$6</f>
        <v>16817.759999999998</v>
      </c>
      <c r="R2107" s="103">
        <f>'2026-27 Salary &amp; Benefits'!H$6</f>
        <v>0.16020000000000001</v>
      </c>
      <c r="S2107" s="103">
        <f>'2026-27 Salary &amp; Benefits'!I$6</f>
        <v>0.15390000000000001</v>
      </c>
      <c r="T2107" s="7">
        <f t="shared" si="356"/>
        <v>0</v>
      </c>
      <c r="U2107" s="7">
        <f t="shared" si="357"/>
        <v>0</v>
      </c>
      <c r="V2107" s="7">
        <f t="shared" si="358"/>
        <v>0</v>
      </c>
      <c r="W2107" s="7">
        <f t="shared" si="359"/>
        <v>0</v>
      </c>
      <c r="X2107" s="18">
        <f t="shared" si="360"/>
        <v>0</v>
      </c>
      <c r="Y2107" s="2"/>
      <c r="Z2107" s="2"/>
      <c r="AA2107" s="2"/>
      <c r="AB2107" s="2"/>
      <c r="AC2107" s="2"/>
      <c r="AD2107" s="2"/>
      <c r="AE2107" s="2"/>
      <c r="AF2107" s="2"/>
      <c r="AG2107" s="2"/>
      <c r="AH2107" s="2"/>
      <c r="AI2107" s="2"/>
      <c r="AJ2107" s="2"/>
      <c r="AK2107" s="2"/>
      <c r="AL2107" s="2"/>
      <c r="AM2107" s="2"/>
      <c r="AN2107" s="2"/>
      <c r="AO2107" s="2"/>
      <c r="AP2107" s="2"/>
      <c r="AQ2107" s="2"/>
      <c r="AR2107" s="2"/>
      <c r="AS2107" s="2"/>
      <c r="AT2107" s="2"/>
      <c r="AU2107" s="2"/>
      <c r="AV2107" s="2"/>
      <c r="AW2107" s="2"/>
      <c r="AX2107" s="2"/>
      <c r="AY2107" s="2"/>
      <c r="AZ2107" s="2"/>
      <c r="BA2107" s="2"/>
      <c r="BB2107" s="2"/>
      <c r="BC2107" s="2"/>
      <c r="BD2107" s="2"/>
      <c r="BE2107" s="2"/>
      <c r="BF2107" s="2"/>
      <c r="BG2107" s="2"/>
      <c r="BH2107" s="2"/>
      <c r="BI2107" s="2"/>
      <c r="BJ2107" s="2"/>
      <c r="BK2107" s="2"/>
      <c r="BL2107" s="2"/>
      <c r="BM2107" s="2"/>
      <c r="BN2107" s="2"/>
      <c r="BO2107" s="2"/>
      <c r="BP2107" s="2"/>
      <c r="BQ2107" s="2"/>
      <c r="BR2107" s="2"/>
      <c r="BS2107" s="2"/>
      <c r="BT2107" s="2"/>
      <c r="BU2107" s="2"/>
      <c r="BV2107" s="2"/>
      <c r="BW2107" s="2"/>
      <c r="BX2107" s="2"/>
      <c r="BY2107" s="2"/>
      <c r="BZ2107" s="2"/>
      <c r="CA2107" s="2"/>
      <c r="CB2107" s="2"/>
      <c r="CC2107" s="2"/>
      <c r="CD2107" s="2"/>
      <c r="CE2107" s="2"/>
      <c r="CF2107" s="2"/>
      <c r="CG2107" s="2"/>
      <c r="CH2107" s="2"/>
      <c r="CI2107" s="2"/>
      <c r="CJ2107" s="2"/>
      <c r="CK2107" s="2"/>
      <c r="CL2107" s="2"/>
      <c r="CM2107" s="2"/>
      <c r="CN2107" s="2"/>
      <c r="CO2107" s="2"/>
      <c r="CP2107" s="2"/>
      <c r="CQ2107" s="2"/>
      <c r="CR2107" s="2"/>
      <c r="CS2107" s="2"/>
      <c r="CT2107" s="2"/>
      <c r="CU2107" s="2"/>
      <c r="CV2107" s="2"/>
      <c r="CW2107" s="2"/>
      <c r="CX2107" s="2"/>
      <c r="CY2107" s="2"/>
      <c r="CZ2107" s="2"/>
      <c r="DA2107" s="2"/>
      <c r="DB2107" s="2"/>
      <c r="DC2107" s="2"/>
      <c r="DD2107" s="2"/>
      <c r="DE2107" s="2"/>
      <c r="DF2107" s="2"/>
      <c r="DG2107" s="2"/>
      <c r="DH2107" s="2"/>
      <c r="DI2107" s="2"/>
      <c r="DJ2107" s="2"/>
      <c r="DK2107" s="2"/>
      <c r="DL2107" s="2"/>
      <c r="DM2107" s="2"/>
      <c r="DN2107" s="2"/>
      <c r="DO2107" s="2"/>
      <c r="DP2107" s="2"/>
      <c r="DQ2107" s="2"/>
      <c r="DR2107" s="2"/>
      <c r="DS2107" s="2"/>
      <c r="DT2107" s="2"/>
      <c r="DU2107" s="2"/>
      <c r="DV2107" s="2"/>
      <c r="DW2107" s="2"/>
      <c r="DX2107" s="2"/>
      <c r="DY2107" s="2"/>
      <c r="DZ2107" s="2"/>
      <c r="EA2107" s="2"/>
      <c r="EB2107" s="2"/>
      <c r="EC2107" s="2"/>
      <c r="ED2107" s="2"/>
      <c r="EE2107" s="2"/>
      <c r="EF2107" s="2"/>
      <c r="EG2107" s="2"/>
      <c r="EH2107" s="2"/>
      <c r="EI2107" s="2"/>
      <c r="EJ2107" s="2"/>
      <c r="EK2107" s="2"/>
      <c r="EL2107" s="2"/>
      <c r="EM2107" s="2"/>
      <c r="EN2107" s="2"/>
      <c r="EO2107" s="2"/>
      <c r="EP2107" s="2"/>
      <c r="EQ2107" s="2"/>
      <c r="ER2107" s="2"/>
      <c r="ES2107" s="2"/>
      <c r="ET2107" s="2"/>
      <c r="EU2107" s="2"/>
      <c r="EV2107" s="2"/>
      <c r="EW2107" s="2"/>
      <c r="EX2107" s="2"/>
      <c r="EY2107" s="2"/>
      <c r="EZ2107" s="2"/>
      <c r="FA2107" s="2"/>
      <c r="FB2107" s="2"/>
      <c r="FC2107" s="2"/>
    </row>
    <row r="2108" spans="1:159" s="4" customFormat="1">
      <c r="A2108" s="50" t="s">
        <v>2373</v>
      </c>
      <c r="B2108" s="59" t="s">
        <v>2801</v>
      </c>
      <c r="C2108" s="60">
        <v>3612</v>
      </c>
      <c r="D2108" s="59" t="s">
        <v>1875</v>
      </c>
      <c r="E2108" s="78" t="str">
        <f>IFERROR(VLOOKUP($C2108,'2025-26 School Level AAFTE'!$C$2:$L$2349,9,FALSE), "No")</f>
        <v>No</v>
      </c>
      <c r="F2108" s="67">
        <f>IFERROR(VLOOKUP($C2108,'2025-26 School Level AAFTE'!$C$2:$J$2349,8,FALSE), 0)</f>
        <v>628.44000000000005</v>
      </c>
      <c r="G2108" s="69">
        <f>IFERROR(IF(E2108= "yes",VLOOKUP(C2108,Summary!$B:$I,6,0),0),0)</f>
        <v>0</v>
      </c>
      <c r="H2108" s="68">
        <f t="shared" si="351"/>
        <v>0</v>
      </c>
      <c r="I2108" s="110">
        <f>VLOOKUP($A2108,'2026-27 Salary &amp; Benefits'!$A:$I,3,FALSE)</f>
        <v>1</v>
      </c>
      <c r="J2108" s="110">
        <f>VLOOKUP($A2108,'2026-27 Salary &amp; Benefits'!$A:$I,4,FALSE)</f>
        <v>1</v>
      </c>
      <c r="K2108" s="101">
        <f t="shared" si="352"/>
        <v>0</v>
      </c>
      <c r="L2108" s="100">
        <f t="shared" si="353"/>
        <v>0</v>
      </c>
      <c r="M2108" s="102">
        <f>'2026-27 Salary &amp; Benefits'!$E$6</f>
        <v>78209</v>
      </c>
      <c r="N2108" s="102">
        <f>'2026-27 Salary &amp; Benefits'!$F$6</f>
        <v>82248</v>
      </c>
      <c r="O2108" s="7">
        <f t="shared" si="354"/>
        <v>0</v>
      </c>
      <c r="P2108" s="7">
        <f t="shared" si="355"/>
        <v>0</v>
      </c>
      <c r="Q2108" s="7">
        <f>'2026-27 Salary &amp; Benefits'!G$6</f>
        <v>16817.759999999998</v>
      </c>
      <c r="R2108" s="103">
        <f>'2026-27 Salary &amp; Benefits'!H$6</f>
        <v>0.16020000000000001</v>
      </c>
      <c r="S2108" s="103">
        <f>'2026-27 Salary &amp; Benefits'!I$6</f>
        <v>0.15390000000000001</v>
      </c>
      <c r="T2108" s="7">
        <f t="shared" si="356"/>
        <v>0</v>
      </c>
      <c r="U2108" s="7">
        <f t="shared" si="357"/>
        <v>0</v>
      </c>
      <c r="V2108" s="7">
        <f t="shared" si="358"/>
        <v>0</v>
      </c>
      <c r="W2108" s="7">
        <f t="shared" si="359"/>
        <v>0</v>
      </c>
      <c r="X2108" s="18">
        <f t="shared" si="360"/>
        <v>0</v>
      </c>
      <c r="Y2108" s="2"/>
      <c r="Z2108" s="2"/>
      <c r="AA2108" s="2"/>
      <c r="AB2108" s="2"/>
      <c r="AC2108" s="2"/>
      <c r="AD2108" s="2"/>
      <c r="AE2108" s="2"/>
      <c r="AF2108" s="2"/>
      <c r="AG2108" s="2"/>
      <c r="AH2108" s="2"/>
      <c r="AI2108" s="2"/>
      <c r="AJ2108" s="2"/>
      <c r="AK2108" s="2"/>
      <c r="AL2108" s="2"/>
      <c r="AM2108" s="2"/>
      <c r="AN2108" s="2"/>
      <c r="AO2108" s="2"/>
      <c r="AP2108" s="2"/>
      <c r="AQ2108" s="2"/>
      <c r="AR2108" s="2"/>
      <c r="AS2108" s="2"/>
      <c r="AT2108" s="2"/>
      <c r="AU2108" s="2"/>
      <c r="AV2108" s="2"/>
      <c r="AW2108" s="2"/>
      <c r="AX2108" s="2"/>
      <c r="AY2108" s="2"/>
      <c r="AZ2108" s="2"/>
      <c r="BA2108" s="2"/>
      <c r="BB2108" s="2"/>
      <c r="BC2108" s="2"/>
      <c r="BD2108" s="2"/>
      <c r="BE2108" s="2"/>
      <c r="BF2108" s="2"/>
      <c r="BG2108" s="2"/>
      <c r="BH2108" s="2"/>
      <c r="BI2108" s="2"/>
      <c r="BJ2108" s="2"/>
      <c r="BK2108" s="2"/>
      <c r="BL2108" s="2"/>
      <c r="BM2108" s="2"/>
      <c r="BN2108" s="2"/>
      <c r="BO2108" s="2"/>
      <c r="BP2108" s="2"/>
      <c r="BQ2108" s="2"/>
      <c r="BR2108" s="2"/>
      <c r="BS2108" s="2"/>
      <c r="BT2108" s="2"/>
      <c r="BU2108" s="2"/>
      <c r="BV2108" s="2"/>
      <c r="BW2108" s="2"/>
      <c r="BX2108" s="2"/>
      <c r="BY2108" s="2"/>
      <c r="BZ2108" s="2"/>
      <c r="CA2108" s="2"/>
      <c r="CB2108" s="2"/>
      <c r="CC2108" s="2"/>
      <c r="CD2108" s="2"/>
      <c r="CE2108" s="2"/>
      <c r="CF2108" s="2"/>
      <c r="CG2108" s="2"/>
      <c r="CH2108" s="2"/>
      <c r="CI2108" s="2"/>
      <c r="CJ2108" s="2"/>
      <c r="CK2108" s="2"/>
      <c r="CL2108" s="2"/>
      <c r="CM2108" s="2"/>
      <c r="CN2108" s="2"/>
      <c r="CO2108" s="2"/>
      <c r="CP2108" s="2"/>
      <c r="CQ2108" s="2"/>
      <c r="CR2108" s="2"/>
      <c r="CS2108" s="2"/>
      <c r="CT2108" s="2"/>
      <c r="CU2108" s="2"/>
      <c r="CV2108" s="2"/>
      <c r="CW2108" s="2"/>
      <c r="CX2108" s="2"/>
      <c r="CY2108" s="2"/>
      <c r="CZ2108" s="2"/>
      <c r="DA2108" s="2"/>
      <c r="DB2108" s="2"/>
      <c r="DC2108" s="2"/>
      <c r="DD2108" s="2"/>
      <c r="DE2108" s="2"/>
      <c r="DF2108" s="2"/>
      <c r="DG2108" s="2"/>
      <c r="DH2108" s="2"/>
      <c r="DI2108" s="2"/>
      <c r="DJ2108" s="2"/>
      <c r="DK2108" s="2"/>
      <c r="DL2108" s="2"/>
      <c r="DM2108" s="2"/>
      <c r="DN2108" s="2"/>
      <c r="DO2108" s="2"/>
      <c r="DP2108" s="2"/>
      <c r="DQ2108" s="2"/>
      <c r="DR2108" s="2"/>
      <c r="DS2108" s="2"/>
      <c r="DT2108" s="2"/>
      <c r="DU2108" s="2"/>
      <c r="DV2108" s="2"/>
      <c r="DW2108" s="2"/>
      <c r="DX2108" s="2"/>
      <c r="DY2108" s="2"/>
      <c r="DZ2108" s="2"/>
      <c r="EA2108" s="2"/>
      <c r="EB2108" s="2"/>
      <c r="EC2108" s="2"/>
      <c r="ED2108" s="2"/>
      <c r="EE2108" s="2"/>
      <c r="EF2108" s="2"/>
      <c r="EG2108" s="2"/>
      <c r="EH2108" s="2"/>
      <c r="EI2108" s="2"/>
      <c r="EJ2108" s="2"/>
      <c r="EK2108" s="2"/>
      <c r="EL2108" s="2"/>
      <c r="EM2108" s="2"/>
      <c r="EN2108" s="2"/>
      <c r="EO2108" s="2"/>
      <c r="EP2108" s="2"/>
      <c r="EQ2108" s="2"/>
      <c r="ER2108" s="2"/>
      <c r="ES2108" s="2"/>
      <c r="ET2108" s="2"/>
      <c r="EU2108" s="2"/>
      <c r="EV2108" s="2"/>
      <c r="EW2108" s="2"/>
      <c r="EX2108" s="2"/>
      <c r="EY2108" s="2"/>
      <c r="EZ2108" s="2"/>
      <c r="FA2108" s="2"/>
      <c r="FB2108" s="2"/>
      <c r="FC2108" s="2"/>
    </row>
    <row r="2109" spans="1:159" s="4" customFormat="1">
      <c r="A2109" s="50" t="s">
        <v>2408</v>
      </c>
      <c r="B2109" s="59" t="s">
        <v>2802</v>
      </c>
      <c r="C2109" s="65">
        <v>2714</v>
      </c>
      <c r="D2109" s="52" t="s">
        <v>2034</v>
      </c>
      <c r="E2109" s="78" t="str">
        <f>IFERROR(VLOOKUP($C2109,'2025-26 School Level AAFTE'!$C$2:$L$2349,9,FALSE), "No")</f>
        <v>Yes</v>
      </c>
      <c r="F2109" s="67">
        <f>IFERROR(VLOOKUP($C2109,'2025-26 School Level AAFTE'!$C$2:$J$2349,8,FALSE), 0)</f>
        <v>526.4</v>
      </c>
      <c r="G2109" s="69">
        <f>IFERROR(IF(E2109= "yes",VLOOKUP(C2109,Summary!$B:$I,6,0),0),0)</f>
        <v>0</v>
      </c>
      <c r="H2109" s="68">
        <f t="shared" si="351"/>
        <v>526.4</v>
      </c>
      <c r="I2109" s="110">
        <f>VLOOKUP($A2109,'2026-27 Salary &amp; Benefits'!$A:$I,3,FALSE)</f>
        <v>1</v>
      </c>
      <c r="J2109" s="110">
        <f>VLOOKUP($A2109,'2026-27 Salary &amp; Benefits'!$A:$I,4,FALSE)</f>
        <v>1</v>
      </c>
      <c r="K2109" s="101">
        <f t="shared" si="352"/>
        <v>526.4</v>
      </c>
      <c r="L2109" s="100">
        <f t="shared" si="353"/>
        <v>1.544</v>
      </c>
      <c r="M2109" s="102">
        <f>'2026-27 Salary &amp; Benefits'!$E$6</f>
        <v>78209</v>
      </c>
      <c r="N2109" s="102">
        <f>'2026-27 Salary &amp; Benefits'!$F$6</f>
        <v>82248</v>
      </c>
      <c r="O2109" s="7">
        <f t="shared" si="354"/>
        <v>120754.7</v>
      </c>
      <c r="P2109" s="7">
        <f t="shared" si="355"/>
        <v>6236.2100000000064</v>
      </c>
      <c r="Q2109" s="7">
        <f>'2026-27 Salary &amp; Benefits'!G$6</f>
        <v>16817.759999999998</v>
      </c>
      <c r="R2109" s="103">
        <f>'2026-27 Salary &amp; Benefits'!H$6</f>
        <v>0.16020000000000001</v>
      </c>
      <c r="S2109" s="103">
        <f>'2026-27 Salary &amp; Benefits'!I$6</f>
        <v>0.15390000000000001</v>
      </c>
      <c r="T2109" s="7">
        <f t="shared" si="356"/>
        <v>46271.28</v>
      </c>
      <c r="U2109" s="7">
        <f t="shared" si="357"/>
        <v>2116.52</v>
      </c>
      <c r="V2109" s="7">
        <f t="shared" si="358"/>
        <v>325.73</v>
      </c>
      <c r="W2109" s="7">
        <f t="shared" si="359"/>
        <v>2442.25</v>
      </c>
      <c r="X2109" s="18">
        <f t="shared" si="360"/>
        <v>175704.44</v>
      </c>
      <c r="Y2109" s="2"/>
      <c r="Z2109" s="2"/>
      <c r="AA2109" s="2"/>
      <c r="AB2109" s="2"/>
      <c r="AC2109" s="2"/>
      <c r="AD2109" s="2"/>
      <c r="AE2109" s="2"/>
      <c r="AF2109" s="2"/>
      <c r="AG2109" s="2"/>
      <c r="AH2109" s="2"/>
      <c r="AI2109" s="2"/>
      <c r="AJ2109" s="2"/>
      <c r="AK2109" s="2"/>
      <c r="AL2109" s="2"/>
      <c r="AM2109" s="2"/>
      <c r="AN2109" s="2"/>
      <c r="AO2109" s="2"/>
      <c r="AP2109" s="2"/>
      <c r="AQ2109" s="2"/>
      <c r="AR2109" s="2"/>
      <c r="AS2109" s="2"/>
      <c r="AT2109" s="2"/>
      <c r="AU2109" s="2"/>
      <c r="AV2109" s="2"/>
      <c r="AW2109" s="2"/>
      <c r="AX2109" s="2"/>
      <c r="AY2109" s="2"/>
      <c r="AZ2109" s="2"/>
      <c r="BA2109" s="2"/>
      <c r="BB2109" s="2"/>
      <c r="BC2109" s="2"/>
      <c r="BD2109" s="2"/>
      <c r="BE2109" s="2"/>
      <c r="BF2109" s="2"/>
      <c r="BG2109" s="2"/>
      <c r="BH2109" s="2"/>
      <c r="BI2109" s="2"/>
      <c r="BJ2109" s="2"/>
      <c r="BK2109" s="2"/>
      <c r="BL2109" s="2"/>
      <c r="BM2109" s="2"/>
      <c r="BN2109" s="2"/>
      <c r="BO2109" s="2"/>
      <c r="BP2109" s="2"/>
      <c r="BQ2109" s="2"/>
      <c r="BR2109" s="2"/>
      <c r="BS2109" s="2"/>
      <c r="BT2109" s="2"/>
      <c r="BU2109" s="2"/>
      <c r="BV2109" s="2"/>
      <c r="BW2109" s="2"/>
      <c r="BX2109" s="2"/>
      <c r="BY2109" s="2"/>
      <c r="BZ2109" s="2"/>
      <c r="CA2109" s="2"/>
      <c r="CB2109" s="2"/>
      <c r="CC2109" s="2"/>
      <c r="CD2109" s="2"/>
      <c r="CE2109" s="2"/>
      <c r="CF2109" s="2"/>
      <c r="CG2109" s="2"/>
      <c r="CH2109" s="2"/>
      <c r="CI2109" s="2"/>
      <c r="CJ2109" s="2"/>
      <c r="CK2109" s="2"/>
      <c r="CL2109" s="2"/>
      <c r="CM2109" s="2"/>
      <c r="CN2109" s="2"/>
      <c r="CO2109" s="2"/>
      <c r="CP2109" s="2"/>
      <c r="CQ2109" s="2"/>
      <c r="CR2109" s="2"/>
      <c r="CS2109" s="2"/>
      <c r="CT2109" s="2"/>
      <c r="CU2109" s="2"/>
      <c r="CV2109" s="2"/>
      <c r="CW2109" s="2"/>
      <c r="CX2109" s="2"/>
      <c r="CY2109" s="2"/>
      <c r="CZ2109" s="2"/>
      <c r="DA2109" s="2"/>
      <c r="DB2109" s="2"/>
      <c r="DC2109" s="2"/>
      <c r="DD2109" s="2"/>
      <c r="DE2109" s="2"/>
      <c r="DF2109" s="2"/>
      <c r="DG2109" s="2"/>
      <c r="DH2109" s="2"/>
      <c r="DI2109" s="2"/>
      <c r="DJ2109" s="2"/>
      <c r="DK2109" s="2"/>
      <c r="DL2109" s="2"/>
      <c r="DM2109" s="2"/>
      <c r="DN2109" s="2"/>
      <c r="DO2109" s="2"/>
      <c r="DP2109" s="2"/>
      <c r="DQ2109" s="2"/>
      <c r="DR2109" s="2"/>
      <c r="DS2109" s="2"/>
      <c r="DT2109" s="2"/>
      <c r="DU2109" s="2"/>
      <c r="DV2109" s="2"/>
      <c r="DW2109" s="2"/>
      <c r="DX2109" s="2"/>
      <c r="DY2109" s="2"/>
      <c r="DZ2109" s="2"/>
      <c r="EA2109" s="2"/>
      <c r="EB2109" s="2"/>
      <c r="EC2109" s="2"/>
      <c r="ED2109" s="2"/>
      <c r="EE2109" s="2"/>
      <c r="EF2109" s="2"/>
      <c r="EG2109" s="2"/>
      <c r="EH2109" s="2"/>
      <c r="EI2109" s="2"/>
      <c r="EJ2109" s="2"/>
      <c r="EK2109" s="2"/>
      <c r="EL2109" s="2"/>
      <c r="EM2109" s="2"/>
      <c r="EN2109" s="2"/>
      <c r="EO2109" s="2"/>
      <c r="EP2109" s="2"/>
      <c r="EQ2109" s="2"/>
      <c r="ER2109" s="2"/>
      <c r="ES2109" s="2"/>
      <c r="ET2109" s="2"/>
      <c r="EU2109" s="2"/>
      <c r="EV2109" s="2"/>
      <c r="EW2109" s="2"/>
      <c r="EX2109" s="2"/>
      <c r="EY2109" s="2"/>
      <c r="EZ2109" s="2"/>
      <c r="FA2109" s="2"/>
      <c r="FB2109" s="2"/>
      <c r="FC2109" s="2"/>
    </row>
    <row r="2110" spans="1:159" s="4" customFormat="1">
      <c r="A2110" s="50" t="s">
        <v>2303</v>
      </c>
      <c r="B2110" s="59" t="s">
        <v>2803</v>
      </c>
      <c r="C2110" s="60">
        <v>3792</v>
      </c>
      <c r="D2110" s="59" t="s">
        <v>1296</v>
      </c>
      <c r="E2110" s="78" t="str">
        <f>IFERROR(VLOOKUP($C2110,'2025-26 School Level AAFTE'!$C$2:$L$2349,9,FALSE), "No")</f>
        <v>No</v>
      </c>
      <c r="F2110" s="67">
        <f>IFERROR(VLOOKUP($C2110,'2025-26 School Level AAFTE'!$C$2:$J$2349,8,FALSE), 0)</f>
        <v>479.79999999999995</v>
      </c>
      <c r="G2110" s="69">
        <f>IFERROR(IF(E2110= "yes",VLOOKUP(C2110,Summary!$B:$I,6,0),0),0)</f>
        <v>0</v>
      </c>
      <c r="H2110" s="68">
        <f t="shared" si="351"/>
        <v>0</v>
      </c>
      <c r="I2110" s="110">
        <f>VLOOKUP($A2110,'2026-27 Salary &amp; Benefits'!$A:$I,3,FALSE)</f>
        <v>1.06</v>
      </c>
      <c r="J2110" s="110">
        <f>VLOOKUP($A2110,'2026-27 Salary &amp; Benefits'!$A:$I,4,FALSE)</f>
        <v>1.1000000000000001</v>
      </c>
      <c r="K2110" s="101">
        <f t="shared" si="352"/>
        <v>0</v>
      </c>
      <c r="L2110" s="100">
        <f t="shared" si="353"/>
        <v>0</v>
      </c>
      <c r="M2110" s="102">
        <f>'2026-27 Salary &amp; Benefits'!$E$6</f>
        <v>78209</v>
      </c>
      <c r="N2110" s="102">
        <f>'2026-27 Salary &amp; Benefits'!$F$6</f>
        <v>82248</v>
      </c>
      <c r="O2110" s="7">
        <f t="shared" si="354"/>
        <v>0</v>
      </c>
      <c r="P2110" s="7">
        <f t="shared" si="355"/>
        <v>0</v>
      </c>
      <c r="Q2110" s="7">
        <f>'2026-27 Salary &amp; Benefits'!G$6</f>
        <v>16817.759999999998</v>
      </c>
      <c r="R2110" s="103">
        <f>'2026-27 Salary &amp; Benefits'!H$6</f>
        <v>0.16020000000000001</v>
      </c>
      <c r="S2110" s="103">
        <f>'2026-27 Salary &amp; Benefits'!I$6</f>
        <v>0.15390000000000001</v>
      </c>
      <c r="T2110" s="7">
        <f t="shared" si="356"/>
        <v>0</v>
      </c>
      <c r="U2110" s="7">
        <f t="shared" si="357"/>
        <v>0</v>
      </c>
      <c r="V2110" s="7">
        <f t="shared" si="358"/>
        <v>0</v>
      </c>
      <c r="W2110" s="7">
        <f t="shared" si="359"/>
        <v>0</v>
      </c>
      <c r="X2110" s="18">
        <f t="shared" si="360"/>
        <v>0</v>
      </c>
      <c r="Y2110" s="2"/>
      <c r="Z2110" s="2"/>
      <c r="AA2110" s="2"/>
      <c r="AB2110" s="2"/>
      <c r="AC2110" s="2"/>
      <c r="AD2110" s="2"/>
      <c r="AE2110" s="2"/>
      <c r="AF2110" s="2"/>
      <c r="AG2110" s="2"/>
      <c r="AH2110" s="2"/>
      <c r="AI2110" s="2"/>
      <c r="AJ2110" s="2"/>
      <c r="AK2110" s="2"/>
      <c r="AL2110" s="2"/>
      <c r="AM2110" s="2"/>
      <c r="AN2110" s="2"/>
      <c r="AO2110" s="2"/>
      <c r="AP2110" s="2"/>
      <c r="AQ2110" s="2"/>
      <c r="AR2110" s="2"/>
      <c r="AS2110" s="2"/>
      <c r="AT2110" s="2"/>
      <c r="AU2110" s="2"/>
      <c r="AV2110" s="2"/>
      <c r="AW2110" s="2"/>
      <c r="AX2110" s="2"/>
      <c r="AY2110" s="2"/>
      <c r="AZ2110" s="2"/>
      <c r="BA2110" s="2"/>
      <c r="BB2110" s="2"/>
      <c r="BC2110" s="2"/>
      <c r="BD2110" s="2"/>
      <c r="BE2110" s="2"/>
      <c r="BF2110" s="2"/>
      <c r="BG2110" s="2"/>
      <c r="BH2110" s="2"/>
      <c r="BI2110" s="2"/>
      <c r="BJ2110" s="2"/>
      <c r="BK2110" s="2"/>
      <c r="BL2110" s="2"/>
      <c r="BM2110" s="2"/>
      <c r="BN2110" s="2"/>
      <c r="BO2110" s="2"/>
      <c r="BP2110" s="2"/>
      <c r="BQ2110" s="2"/>
      <c r="BR2110" s="2"/>
      <c r="BS2110" s="2"/>
      <c r="BT2110" s="2"/>
      <c r="BU2110" s="2"/>
      <c r="BV2110" s="2"/>
      <c r="BW2110" s="2"/>
      <c r="BX2110" s="2"/>
      <c r="BY2110" s="2"/>
      <c r="BZ2110" s="2"/>
      <c r="CA2110" s="2"/>
      <c r="CB2110" s="2"/>
      <c r="CC2110" s="2"/>
      <c r="CD2110" s="2"/>
      <c r="CE2110" s="2"/>
      <c r="CF2110" s="2"/>
      <c r="CG2110" s="2"/>
      <c r="CH2110" s="2"/>
      <c r="CI2110" s="2"/>
      <c r="CJ2110" s="2"/>
      <c r="CK2110" s="2"/>
      <c r="CL2110" s="2"/>
      <c r="CM2110" s="2"/>
      <c r="CN2110" s="2"/>
      <c r="CO2110" s="2"/>
      <c r="CP2110" s="2"/>
      <c r="CQ2110" s="2"/>
      <c r="CR2110" s="2"/>
      <c r="CS2110" s="2"/>
      <c r="CT2110" s="2"/>
      <c r="CU2110" s="2"/>
      <c r="CV2110" s="2"/>
      <c r="CW2110" s="2"/>
      <c r="CX2110" s="2"/>
      <c r="CY2110" s="2"/>
      <c r="CZ2110" s="2"/>
      <c r="DA2110" s="2"/>
      <c r="DB2110" s="2"/>
      <c r="DC2110" s="2"/>
      <c r="DD2110" s="2"/>
      <c r="DE2110" s="2"/>
      <c r="DF2110" s="2"/>
      <c r="DG2110" s="2"/>
      <c r="DH2110" s="2"/>
      <c r="DI2110" s="2"/>
      <c r="DJ2110" s="2"/>
      <c r="DK2110" s="2"/>
      <c r="DL2110" s="2"/>
      <c r="DM2110" s="2"/>
      <c r="DN2110" s="2"/>
      <c r="DO2110" s="2"/>
      <c r="DP2110" s="2"/>
      <c r="DQ2110" s="2"/>
      <c r="DR2110" s="2"/>
      <c r="DS2110" s="2"/>
      <c r="DT2110" s="2"/>
      <c r="DU2110" s="2"/>
      <c r="DV2110" s="2"/>
      <c r="DW2110" s="2"/>
      <c r="DX2110" s="2"/>
      <c r="DY2110" s="2"/>
      <c r="DZ2110" s="2"/>
      <c r="EA2110" s="2"/>
      <c r="EB2110" s="2"/>
      <c r="EC2110" s="2"/>
      <c r="ED2110" s="2"/>
      <c r="EE2110" s="2"/>
      <c r="EF2110" s="2"/>
      <c r="EG2110" s="2"/>
      <c r="EH2110" s="2"/>
      <c r="EI2110" s="2"/>
      <c r="EJ2110" s="2"/>
      <c r="EK2110" s="2"/>
      <c r="EL2110" s="2"/>
      <c r="EM2110" s="2"/>
      <c r="EN2110" s="2"/>
      <c r="EO2110" s="2"/>
      <c r="EP2110" s="2"/>
      <c r="EQ2110" s="2"/>
      <c r="ER2110" s="2"/>
      <c r="ES2110" s="2"/>
      <c r="ET2110" s="2"/>
      <c r="EU2110" s="2"/>
      <c r="EV2110" s="2"/>
      <c r="EW2110" s="2"/>
      <c r="EX2110" s="2"/>
      <c r="EY2110" s="2"/>
      <c r="EZ2110" s="2"/>
      <c r="FA2110" s="2"/>
      <c r="FB2110" s="2"/>
      <c r="FC2110" s="2"/>
    </row>
    <row r="2111" spans="1:159" s="4" customFormat="1">
      <c r="A2111" s="50" t="s">
        <v>2303</v>
      </c>
      <c r="B2111" s="59" t="s">
        <v>2803</v>
      </c>
      <c r="C2111" s="60">
        <v>3179</v>
      </c>
      <c r="D2111" s="59" t="s">
        <v>1292</v>
      </c>
      <c r="E2111" s="78" t="str">
        <f>IFERROR(VLOOKUP($C2111,'2025-26 School Level AAFTE'!$C$2:$L$2349,9,FALSE), "No")</f>
        <v>No</v>
      </c>
      <c r="F2111" s="67">
        <f>IFERROR(VLOOKUP($C2111,'2025-26 School Level AAFTE'!$C$2:$J$2349,8,FALSE), 0)</f>
        <v>946.21</v>
      </c>
      <c r="G2111" s="69">
        <f>IFERROR(IF(E2111= "yes",VLOOKUP(C2111,Summary!$B:$I,6,0),0),0)</f>
        <v>0</v>
      </c>
      <c r="H2111" s="68">
        <f t="shared" si="351"/>
        <v>0</v>
      </c>
      <c r="I2111" s="110">
        <f>VLOOKUP($A2111,'2026-27 Salary &amp; Benefits'!$A:$I,3,FALSE)</f>
        <v>1.06</v>
      </c>
      <c r="J2111" s="110">
        <f>VLOOKUP($A2111,'2026-27 Salary &amp; Benefits'!$A:$I,4,FALSE)</f>
        <v>1.1000000000000001</v>
      </c>
      <c r="K2111" s="101">
        <f t="shared" si="352"/>
        <v>0</v>
      </c>
      <c r="L2111" s="100">
        <f t="shared" si="353"/>
        <v>0</v>
      </c>
      <c r="M2111" s="102">
        <f>'2026-27 Salary &amp; Benefits'!$E$6</f>
        <v>78209</v>
      </c>
      <c r="N2111" s="102">
        <f>'2026-27 Salary &amp; Benefits'!$F$6</f>
        <v>82248</v>
      </c>
      <c r="O2111" s="7">
        <f t="shared" si="354"/>
        <v>0</v>
      </c>
      <c r="P2111" s="7">
        <f t="shared" si="355"/>
        <v>0</v>
      </c>
      <c r="Q2111" s="7">
        <f>'2026-27 Salary &amp; Benefits'!G$6</f>
        <v>16817.759999999998</v>
      </c>
      <c r="R2111" s="103">
        <f>'2026-27 Salary &amp; Benefits'!H$6</f>
        <v>0.16020000000000001</v>
      </c>
      <c r="S2111" s="103">
        <f>'2026-27 Salary &amp; Benefits'!I$6</f>
        <v>0.15390000000000001</v>
      </c>
      <c r="T2111" s="7">
        <f t="shared" si="356"/>
        <v>0</v>
      </c>
      <c r="U2111" s="7">
        <f t="shared" si="357"/>
        <v>0</v>
      </c>
      <c r="V2111" s="7">
        <f t="shared" si="358"/>
        <v>0</v>
      </c>
      <c r="W2111" s="7">
        <f t="shared" si="359"/>
        <v>0</v>
      </c>
      <c r="X2111" s="18">
        <f t="shared" si="360"/>
        <v>0</v>
      </c>
      <c r="Y2111" s="2"/>
      <c r="Z2111" s="2"/>
      <c r="AA2111" s="2"/>
      <c r="AB2111" s="2"/>
      <c r="AC2111" s="2"/>
      <c r="AD2111" s="2"/>
      <c r="AE2111" s="2"/>
      <c r="AF2111" s="2"/>
      <c r="AG2111" s="2"/>
      <c r="AH2111" s="2"/>
      <c r="AI2111" s="2"/>
      <c r="AJ2111" s="2"/>
      <c r="AK2111" s="2"/>
      <c r="AL2111" s="2"/>
      <c r="AM2111" s="2"/>
      <c r="AN2111" s="2"/>
      <c r="AO2111" s="2"/>
      <c r="AP2111" s="2"/>
      <c r="AQ2111" s="2"/>
      <c r="AR2111" s="2"/>
      <c r="AS2111" s="2"/>
      <c r="AT2111" s="2"/>
      <c r="AU2111" s="2"/>
      <c r="AV2111" s="2"/>
      <c r="AW2111" s="2"/>
      <c r="AX2111" s="2"/>
      <c r="AY2111" s="2"/>
      <c r="AZ2111" s="2"/>
      <c r="BA2111" s="2"/>
      <c r="BB2111" s="2"/>
      <c r="BC2111" s="2"/>
      <c r="BD2111" s="2"/>
      <c r="BE2111" s="2"/>
      <c r="BF2111" s="2"/>
      <c r="BG2111" s="2"/>
      <c r="BH2111" s="2"/>
      <c r="BI2111" s="2"/>
      <c r="BJ2111" s="2"/>
      <c r="BK2111" s="2"/>
      <c r="BL2111" s="2"/>
      <c r="BM2111" s="2"/>
      <c r="BN2111" s="2"/>
      <c r="BO2111" s="2"/>
      <c r="BP2111" s="2"/>
      <c r="BQ2111" s="2"/>
      <c r="BR2111" s="2"/>
      <c r="BS2111" s="2"/>
      <c r="BT2111" s="2"/>
      <c r="BU2111" s="2"/>
      <c r="BV2111" s="2"/>
      <c r="BW2111" s="2"/>
      <c r="BX2111" s="2"/>
      <c r="BY2111" s="2"/>
      <c r="BZ2111" s="2"/>
      <c r="CA2111" s="2"/>
      <c r="CB2111" s="2"/>
      <c r="CC2111" s="2"/>
      <c r="CD2111" s="2"/>
      <c r="CE2111" s="2"/>
      <c r="CF2111" s="2"/>
      <c r="CG2111" s="2"/>
      <c r="CH2111" s="2"/>
      <c r="CI2111" s="2"/>
      <c r="CJ2111" s="2"/>
      <c r="CK2111" s="2"/>
      <c r="CL2111" s="2"/>
      <c r="CM2111" s="2"/>
      <c r="CN2111" s="2"/>
      <c r="CO2111" s="2"/>
      <c r="CP2111" s="2"/>
      <c r="CQ2111" s="2"/>
      <c r="CR2111" s="2"/>
      <c r="CS2111" s="2"/>
      <c r="CT2111" s="2"/>
      <c r="CU2111" s="2"/>
      <c r="CV2111" s="2"/>
      <c r="CW2111" s="2"/>
      <c r="CX2111" s="2"/>
      <c r="CY2111" s="2"/>
      <c r="CZ2111" s="2"/>
      <c r="DA2111" s="2"/>
      <c r="DB2111" s="2"/>
      <c r="DC2111" s="2"/>
      <c r="DD2111" s="2"/>
      <c r="DE2111" s="2"/>
      <c r="DF2111" s="2"/>
      <c r="DG2111" s="2"/>
      <c r="DH2111" s="2"/>
      <c r="DI2111" s="2"/>
      <c r="DJ2111" s="2"/>
      <c r="DK2111" s="2"/>
      <c r="DL2111" s="2"/>
      <c r="DM2111" s="2"/>
      <c r="DN2111" s="2"/>
      <c r="DO2111" s="2"/>
      <c r="DP2111" s="2"/>
      <c r="DQ2111" s="2"/>
      <c r="DR2111" s="2"/>
      <c r="DS2111" s="2"/>
      <c r="DT2111" s="2"/>
      <c r="DU2111" s="2"/>
      <c r="DV2111" s="2"/>
      <c r="DW2111" s="2"/>
      <c r="DX2111" s="2"/>
      <c r="DY2111" s="2"/>
      <c r="DZ2111" s="2"/>
      <c r="EA2111" s="2"/>
      <c r="EB2111" s="2"/>
      <c r="EC2111" s="2"/>
      <c r="ED2111" s="2"/>
      <c r="EE2111" s="2"/>
      <c r="EF2111" s="2"/>
      <c r="EG2111" s="2"/>
      <c r="EH2111" s="2"/>
      <c r="EI2111" s="2"/>
      <c r="EJ2111" s="2"/>
      <c r="EK2111" s="2"/>
      <c r="EL2111" s="2"/>
      <c r="EM2111" s="2"/>
      <c r="EN2111" s="2"/>
      <c r="EO2111" s="2"/>
      <c r="EP2111" s="2"/>
      <c r="EQ2111" s="2"/>
      <c r="ER2111" s="2"/>
      <c r="ES2111" s="2"/>
      <c r="ET2111" s="2"/>
      <c r="EU2111" s="2"/>
      <c r="EV2111" s="2"/>
      <c r="EW2111" s="2"/>
      <c r="EX2111" s="2"/>
      <c r="EY2111" s="2"/>
      <c r="EZ2111" s="2"/>
      <c r="FA2111" s="2"/>
      <c r="FB2111" s="2"/>
      <c r="FC2111" s="2"/>
    </row>
    <row r="2112" spans="1:159" s="4" customFormat="1">
      <c r="A2112" s="50" t="s">
        <v>2303</v>
      </c>
      <c r="B2112" s="59" t="s">
        <v>2803</v>
      </c>
      <c r="C2112" s="61">
        <v>3600</v>
      </c>
      <c r="D2112" s="72" t="s">
        <v>1294</v>
      </c>
      <c r="E2112" s="78" t="str">
        <f>IFERROR(VLOOKUP($C2112,'2025-26 School Level AAFTE'!$C$2:$L$2349,9,FALSE), "No")</f>
        <v>No</v>
      </c>
      <c r="F2112" s="67">
        <f>IFERROR(VLOOKUP($C2112,'2025-26 School Level AAFTE'!$C$2:$J$2349,8,FALSE), 0)</f>
        <v>1312.55</v>
      </c>
      <c r="G2112" s="69">
        <f>IFERROR(IF(E2112= "yes",VLOOKUP(C2112,Summary!$B:$I,6,0),0),0)</f>
        <v>0</v>
      </c>
      <c r="H2112" s="68">
        <f t="shared" si="351"/>
        <v>0</v>
      </c>
      <c r="I2112" s="110">
        <f>VLOOKUP($A2112,'2026-27 Salary &amp; Benefits'!$A:$I,3,FALSE)</f>
        <v>1.06</v>
      </c>
      <c r="J2112" s="110">
        <f>VLOOKUP($A2112,'2026-27 Salary &amp; Benefits'!$A:$I,4,FALSE)</f>
        <v>1.1000000000000001</v>
      </c>
      <c r="K2112" s="101">
        <f t="shared" si="352"/>
        <v>0</v>
      </c>
      <c r="L2112" s="100">
        <f t="shared" si="353"/>
        <v>0</v>
      </c>
      <c r="M2112" s="102">
        <f>'2026-27 Salary &amp; Benefits'!$E$6</f>
        <v>78209</v>
      </c>
      <c r="N2112" s="102">
        <f>'2026-27 Salary &amp; Benefits'!$F$6</f>
        <v>82248</v>
      </c>
      <c r="O2112" s="7">
        <f t="shared" si="354"/>
        <v>0</v>
      </c>
      <c r="P2112" s="7">
        <f t="shared" si="355"/>
        <v>0</v>
      </c>
      <c r="Q2112" s="7">
        <f>'2026-27 Salary &amp; Benefits'!G$6</f>
        <v>16817.759999999998</v>
      </c>
      <c r="R2112" s="103">
        <f>'2026-27 Salary &amp; Benefits'!H$6</f>
        <v>0.16020000000000001</v>
      </c>
      <c r="S2112" s="103">
        <f>'2026-27 Salary &amp; Benefits'!I$6</f>
        <v>0.15390000000000001</v>
      </c>
      <c r="T2112" s="7">
        <f t="shared" si="356"/>
        <v>0</v>
      </c>
      <c r="U2112" s="7">
        <f t="shared" si="357"/>
        <v>0</v>
      </c>
      <c r="V2112" s="7">
        <f t="shared" si="358"/>
        <v>0</v>
      </c>
      <c r="W2112" s="7">
        <f t="shared" si="359"/>
        <v>0</v>
      </c>
      <c r="X2112" s="18">
        <f t="shared" si="360"/>
        <v>0</v>
      </c>
      <c r="Y2112" s="2"/>
      <c r="Z2112" s="2"/>
      <c r="AA2112" s="2"/>
      <c r="AB2112" s="2"/>
      <c r="AC2112" s="2"/>
      <c r="AD2112" s="2"/>
      <c r="AE2112" s="2"/>
      <c r="AF2112" s="2"/>
      <c r="AG2112" s="2"/>
      <c r="AH2112" s="2"/>
      <c r="AI2112" s="2"/>
      <c r="AJ2112" s="2"/>
      <c r="AK2112" s="2"/>
      <c r="AL2112" s="2"/>
      <c r="AM2112" s="2"/>
      <c r="AN2112" s="2"/>
      <c r="AO2112" s="2"/>
      <c r="AP2112" s="2"/>
      <c r="AQ2112" s="2"/>
      <c r="AR2112" s="2"/>
      <c r="AS2112" s="2"/>
      <c r="AT2112" s="2"/>
      <c r="AU2112" s="2"/>
      <c r="AV2112" s="2"/>
      <c r="AW2112" s="2"/>
      <c r="AX2112" s="2"/>
      <c r="AY2112" s="2"/>
      <c r="AZ2112" s="2"/>
      <c r="BA2112" s="2"/>
      <c r="BB2112" s="2"/>
      <c r="BC2112" s="2"/>
      <c r="BD2112" s="2"/>
      <c r="BE2112" s="2"/>
      <c r="BF2112" s="2"/>
      <c r="BG2112" s="2"/>
      <c r="BH2112" s="2"/>
      <c r="BI2112" s="2"/>
      <c r="BJ2112" s="2"/>
      <c r="BK2112" s="2"/>
      <c r="BL2112" s="2"/>
      <c r="BM2112" s="2"/>
      <c r="BN2112" s="2"/>
      <c r="BO2112" s="2"/>
      <c r="BP2112" s="2"/>
      <c r="BQ2112" s="2"/>
      <c r="BR2112" s="2"/>
      <c r="BS2112" s="2"/>
      <c r="BT2112" s="2"/>
      <c r="BU2112" s="2"/>
      <c r="BV2112" s="2"/>
      <c r="BW2112" s="2"/>
      <c r="BX2112" s="2"/>
      <c r="BY2112" s="2"/>
      <c r="BZ2112" s="2"/>
      <c r="CA2112" s="2"/>
      <c r="CB2112" s="2"/>
      <c r="CC2112" s="2"/>
      <c r="CD2112" s="2"/>
      <c r="CE2112" s="2"/>
      <c r="CF2112" s="2"/>
      <c r="CG2112" s="2"/>
      <c r="CH2112" s="2"/>
      <c r="CI2112" s="2"/>
      <c r="CJ2112" s="2"/>
      <c r="CK2112" s="2"/>
      <c r="CL2112" s="2"/>
      <c r="CM2112" s="2"/>
      <c r="CN2112" s="2"/>
      <c r="CO2112" s="2"/>
      <c r="CP2112" s="2"/>
      <c r="CQ2112" s="2"/>
      <c r="CR2112" s="2"/>
      <c r="CS2112" s="2"/>
      <c r="CT2112" s="2"/>
      <c r="CU2112" s="2"/>
      <c r="CV2112" s="2"/>
      <c r="CW2112" s="2"/>
      <c r="CX2112" s="2"/>
      <c r="CY2112" s="2"/>
      <c r="CZ2112" s="2"/>
      <c r="DA2112" s="2"/>
      <c r="DB2112" s="2"/>
      <c r="DC2112" s="2"/>
      <c r="DD2112" s="2"/>
      <c r="DE2112" s="2"/>
      <c r="DF2112" s="2"/>
      <c r="DG2112" s="2"/>
      <c r="DH2112" s="2"/>
      <c r="DI2112" s="2"/>
      <c r="DJ2112" s="2"/>
      <c r="DK2112" s="2"/>
      <c r="DL2112" s="2"/>
      <c r="DM2112" s="2"/>
      <c r="DN2112" s="2"/>
      <c r="DO2112" s="2"/>
      <c r="DP2112" s="2"/>
      <c r="DQ2112" s="2"/>
      <c r="DR2112" s="2"/>
      <c r="DS2112" s="2"/>
      <c r="DT2112" s="2"/>
      <c r="DU2112" s="2"/>
      <c r="DV2112" s="2"/>
      <c r="DW2112" s="2"/>
      <c r="DX2112" s="2"/>
      <c r="DY2112" s="2"/>
      <c r="DZ2112" s="2"/>
      <c r="EA2112" s="2"/>
      <c r="EB2112" s="2"/>
      <c r="EC2112" s="2"/>
      <c r="ED2112" s="2"/>
      <c r="EE2112" s="2"/>
      <c r="EF2112" s="2"/>
      <c r="EG2112" s="2"/>
      <c r="EH2112" s="2"/>
      <c r="EI2112" s="2"/>
      <c r="EJ2112" s="2"/>
      <c r="EK2112" s="2"/>
      <c r="EL2112" s="2"/>
      <c r="EM2112" s="2"/>
      <c r="EN2112" s="2"/>
      <c r="EO2112" s="2"/>
      <c r="EP2112" s="2"/>
      <c r="EQ2112" s="2"/>
      <c r="ER2112" s="2"/>
      <c r="ES2112" s="2"/>
      <c r="ET2112" s="2"/>
      <c r="EU2112" s="2"/>
      <c r="EV2112" s="2"/>
      <c r="EW2112" s="2"/>
      <c r="EX2112" s="2"/>
      <c r="EY2112" s="2"/>
      <c r="EZ2112" s="2"/>
      <c r="FA2112" s="2"/>
      <c r="FB2112" s="2"/>
      <c r="FC2112" s="2"/>
    </row>
    <row r="2113" spans="1:159" s="4" customFormat="1">
      <c r="A2113" s="50" t="s">
        <v>2303</v>
      </c>
      <c r="B2113" s="59" t="s">
        <v>2803</v>
      </c>
      <c r="C2113" s="60">
        <v>4325</v>
      </c>
      <c r="D2113" s="59" t="s">
        <v>1297</v>
      </c>
      <c r="E2113" s="78" t="str">
        <f>IFERROR(VLOOKUP($C2113,'2025-26 School Level AAFTE'!$C$2:$L$2349,9,FALSE), "No")</f>
        <v>No</v>
      </c>
      <c r="F2113" s="67">
        <f>IFERROR(VLOOKUP($C2113,'2025-26 School Level AAFTE'!$C$2:$J$2349,8,FALSE), 0)</f>
        <v>645.82000000000005</v>
      </c>
      <c r="G2113" s="69">
        <f>IFERROR(IF(E2113= "yes",VLOOKUP(C2113,Summary!$B:$I,6,0),0),0)</f>
        <v>0</v>
      </c>
      <c r="H2113" s="68">
        <f t="shared" si="351"/>
        <v>0</v>
      </c>
      <c r="I2113" s="110">
        <f>VLOOKUP($A2113,'2026-27 Salary &amp; Benefits'!$A:$I,3,FALSE)</f>
        <v>1.06</v>
      </c>
      <c r="J2113" s="110">
        <f>VLOOKUP($A2113,'2026-27 Salary &amp; Benefits'!$A:$I,4,FALSE)</f>
        <v>1.1000000000000001</v>
      </c>
      <c r="K2113" s="101">
        <f t="shared" si="352"/>
        <v>0</v>
      </c>
      <c r="L2113" s="100">
        <f t="shared" si="353"/>
        <v>0</v>
      </c>
      <c r="M2113" s="102">
        <f>'2026-27 Salary &amp; Benefits'!$E$6</f>
        <v>78209</v>
      </c>
      <c r="N2113" s="102">
        <f>'2026-27 Salary &amp; Benefits'!$F$6</f>
        <v>82248</v>
      </c>
      <c r="O2113" s="7">
        <f t="shared" si="354"/>
        <v>0</v>
      </c>
      <c r="P2113" s="7">
        <f t="shared" si="355"/>
        <v>0</v>
      </c>
      <c r="Q2113" s="7">
        <f>'2026-27 Salary &amp; Benefits'!G$6</f>
        <v>16817.759999999998</v>
      </c>
      <c r="R2113" s="103">
        <f>'2026-27 Salary &amp; Benefits'!H$6</f>
        <v>0.16020000000000001</v>
      </c>
      <c r="S2113" s="103">
        <f>'2026-27 Salary &amp; Benefits'!I$6</f>
        <v>0.15390000000000001</v>
      </c>
      <c r="T2113" s="7">
        <f t="shared" si="356"/>
        <v>0</v>
      </c>
      <c r="U2113" s="7">
        <f t="shared" si="357"/>
        <v>0</v>
      </c>
      <c r="V2113" s="7">
        <f t="shared" si="358"/>
        <v>0</v>
      </c>
      <c r="W2113" s="7">
        <f t="shared" si="359"/>
        <v>0</v>
      </c>
      <c r="X2113" s="18">
        <f t="shared" si="360"/>
        <v>0</v>
      </c>
      <c r="Y2113" s="2"/>
      <c r="Z2113" s="2"/>
      <c r="AA2113" s="2"/>
      <c r="AB2113" s="2"/>
      <c r="AC2113" s="2"/>
      <c r="AD2113" s="2"/>
      <c r="AE2113" s="2"/>
      <c r="AF2113" s="2"/>
      <c r="AG2113" s="2"/>
      <c r="AH2113" s="2"/>
      <c r="AI2113" s="2"/>
      <c r="AJ2113" s="2"/>
      <c r="AK2113" s="2"/>
      <c r="AL2113" s="2"/>
      <c r="AM2113" s="2"/>
      <c r="AN2113" s="2"/>
      <c r="AO2113" s="2"/>
      <c r="AP2113" s="2"/>
      <c r="AQ2113" s="2"/>
      <c r="AR2113" s="2"/>
      <c r="AS2113" s="2"/>
      <c r="AT2113" s="2"/>
      <c r="AU2113" s="2"/>
      <c r="AV2113" s="2"/>
      <c r="AW2113" s="2"/>
      <c r="AX2113" s="2"/>
      <c r="AY2113" s="2"/>
      <c r="AZ2113" s="2"/>
      <c r="BA2113" s="2"/>
      <c r="BB2113" s="2"/>
      <c r="BC2113" s="2"/>
      <c r="BD2113" s="2"/>
      <c r="BE2113" s="2"/>
      <c r="BF2113" s="2"/>
      <c r="BG2113" s="2"/>
      <c r="BH2113" s="2"/>
      <c r="BI2113" s="2"/>
      <c r="BJ2113" s="2"/>
      <c r="BK2113" s="2"/>
      <c r="BL2113" s="2"/>
      <c r="BM2113" s="2"/>
      <c r="BN2113" s="2"/>
      <c r="BO2113" s="2"/>
      <c r="BP2113" s="2"/>
      <c r="BQ2113" s="2"/>
      <c r="BR2113" s="2"/>
      <c r="BS2113" s="2"/>
      <c r="BT2113" s="2"/>
      <c r="BU2113" s="2"/>
      <c r="BV2113" s="2"/>
      <c r="BW2113" s="2"/>
      <c r="BX2113" s="2"/>
      <c r="BY2113" s="2"/>
      <c r="BZ2113" s="2"/>
      <c r="CA2113" s="2"/>
      <c r="CB2113" s="2"/>
      <c r="CC2113" s="2"/>
      <c r="CD2113" s="2"/>
      <c r="CE2113" s="2"/>
      <c r="CF2113" s="2"/>
      <c r="CG2113" s="2"/>
      <c r="CH2113" s="2"/>
      <c r="CI2113" s="2"/>
      <c r="CJ2113" s="2"/>
      <c r="CK2113" s="2"/>
      <c r="CL2113" s="2"/>
      <c r="CM2113" s="2"/>
      <c r="CN2113" s="2"/>
      <c r="CO2113" s="2"/>
      <c r="CP2113" s="2"/>
      <c r="CQ2113" s="2"/>
      <c r="CR2113" s="2"/>
      <c r="CS2113" s="2"/>
      <c r="CT2113" s="2"/>
      <c r="CU2113" s="2"/>
      <c r="CV2113" s="2"/>
      <c r="CW2113" s="2"/>
      <c r="CX2113" s="2"/>
      <c r="CY2113" s="2"/>
      <c r="CZ2113" s="2"/>
      <c r="DA2113" s="2"/>
      <c r="DB2113" s="2"/>
      <c r="DC2113" s="2"/>
      <c r="DD2113" s="2"/>
      <c r="DE2113" s="2"/>
      <c r="DF2113" s="2"/>
      <c r="DG2113" s="2"/>
      <c r="DH2113" s="2"/>
      <c r="DI2113" s="2"/>
      <c r="DJ2113" s="2"/>
      <c r="DK2113" s="2"/>
      <c r="DL2113" s="2"/>
      <c r="DM2113" s="2"/>
      <c r="DN2113" s="2"/>
      <c r="DO2113" s="2"/>
      <c r="DP2113" s="2"/>
      <c r="DQ2113" s="2"/>
      <c r="DR2113" s="2"/>
      <c r="DS2113" s="2"/>
      <c r="DT2113" s="2"/>
      <c r="DU2113" s="2"/>
      <c r="DV2113" s="2"/>
      <c r="DW2113" s="2"/>
      <c r="DX2113" s="2"/>
      <c r="DY2113" s="2"/>
      <c r="DZ2113" s="2"/>
      <c r="EA2113" s="2"/>
      <c r="EB2113" s="2"/>
      <c r="EC2113" s="2"/>
      <c r="ED2113" s="2"/>
      <c r="EE2113" s="2"/>
      <c r="EF2113" s="2"/>
      <c r="EG2113" s="2"/>
      <c r="EH2113" s="2"/>
      <c r="EI2113" s="2"/>
      <c r="EJ2113" s="2"/>
      <c r="EK2113" s="2"/>
      <c r="EL2113" s="2"/>
      <c r="EM2113" s="2"/>
      <c r="EN2113" s="2"/>
      <c r="EO2113" s="2"/>
      <c r="EP2113" s="2"/>
      <c r="EQ2113" s="2"/>
      <c r="ER2113" s="2"/>
      <c r="ES2113" s="2"/>
      <c r="ET2113" s="2"/>
      <c r="EU2113" s="2"/>
      <c r="EV2113" s="2"/>
      <c r="EW2113" s="2"/>
      <c r="EX2113" s="2"/>
      <c r="EY2113" s="2"/>
      <c r="EZ2113" s="2"/>
      <c r="FA2113" s="2"/>
      <c r="FB2113" s="2"/>
      <c r="FC2113" s="2"/>
    </row>
    <row r="2114" spans="1:159" s="4" customFormat="1">
      <c r="A2114" s="50" t="s">
        <v>2303</v>
      </c>
      <c r="B2114" s="59" t="s">
        <v>2803</v>
      </c>
      <c r="C2114" s="60">
        <v>4447</v>
      </c>
      <c r="D2114" s="59" t="s">
        <v>1298</v>
      </c>
      <c r="E2114" s="78" t="str">
        <f>IFERROR(VLOOKUP($C2114,'2025-26 School Level AAFTE'!$C$2:$L$2349,9,FALSE), "No")</f>
        <v>No</v>
      </c>
      <c r="F2114" s="67">
        <f>IFERROR(VLOOKUP($C2114,'2025-26 School Level AAFTE'!$C$2:$J$2349,8,FALSE), 0)</f>
        <v>535.37</v>
      </c>
      <c r="G2114" s="69">
        <f>IFERROR(IF(E2114= "yes",VLOOKUP(C2114,Summary!$B:$I,6,0),0),0)</f>
        <v>0</v>
      </c>
      <c r="H2114" s="68">
        <f t="shared" si="351"/>
        <v>0</v>
      </c>
      <c r="I2114" s="110">
        <f>VLOOKUP($A2114,'2026-27 Salary &amp; Benefits'!$A:$I,3,FALSE)</f>
        <v>1.06</v>
      </c>
      <c r="J2114" s="110">
        <f>VLOOKUP($A2114,'2026-27 Salary &amp; Benefits'!$A:$I,4,FALSE)</f>
        <v>1.1000000000000001</v>
      </c>
      <c r="K2114" s="101">
        <f t="shared" si="352"/>
        <v>0</v>
      </c>
      <c r="L2114" s="100">
        <f t="shared" si="353"/>
        <v>0</v>
      </c>
      <c r="M2114" s="102">
        <f>'2026-27 Salary &amp; Benefits'!$E$6</f>
        <v>78209</v>
      </c>
      <c r="N2114" s="102">
        <f>'2026-27 Salary &amp; Benefits'!$F$6</f>
        <v>82248</v>
      </c>
      <c r="O2114" s="7">
        <f t="shared" si="354"/>
        <v>0</v>
      </c>
      <c r="P2114" s="7">
        <f t="shared" si="355"/>
        <v>0</v>
      </c>
      <c r="Q2114" s="7">
        <f>'2026-27 Salary &amp; Benefits'!G$6</f>
        <v>16817.759999999998</v>
      </c>
      <c r="R2114" s="103">
        <f>'2026-27 Salary &amp; Benefits'!H$6</f>
        <v>0.16020000000000001</v>
      </c>
      <c r="S2114" s="103">
        <f>'2026-27 Salary &amp; Benefits'!I$6</f>
        <v>0.15390000000000001</v>
      </c>
      <c r="T2114" s="7">
        <f t="shared" si="356"/>
        <v>0</v>
      </c>
      <c r="U2114" s="7">
        <f t="shared" si="357"/>
        <v>0</v>
      </c>
      <c r="V2114" s="7">
        <f t="shared" si="358"/>
        <v>0</v>
      </c>
      <c r="W2114" s="7">
        <f t="shared" si="359"/>
        <v>0</v>
      </c>
      <c r="X2114" s="18">
        <f t="shared" si="360"/>
        <v>0</v>
      </c>
      <c r="Y2114" s="2"/>
      <c r="Z2114" s="2"/>
      <c r="AA2114" s="2"/>
      <c r="AB2114" s="2"/>
      <c r="AC2114" s="2"/>
      <c r="AD2114" s="2"/>
      <c r="AE2114" s="2"/>
      <c r="AF2114" s="2"/>
      <c r="AG2114" s="2"/>
      <c r="AH2114" s="2"/>
      <c r="AI2114" s="2"/>
      <c r="AJ2114" s="2"/>
      <c r="AK2114" s="2"/>
      <c r="AL2114" s="2"/>
      <c r="AM2114" s="2"/>
      <c r="AN2114" s="2"/>
      <c r="AO2114" s="2"/>
      <c r="AP2114" s="2"/>
      <c r="AQ2114" s="2"/>
      <c r="AR2114" s="2"/>
      <c r="AS2114" s="2"/>
      <c r="AT2114" s="2"/>
      <c r="AU2114" s="2"/>
      <c r="AV2114" s="2"/>
      <c r="AW2114" s="2"/>
      <c r="AX2114" s="2"/>
      <c r="AY2114" s="2"/>
      <c r="AZ2114" s="2"/>
      <c r="BA2114" s="2"/>
      <c r="BB2114" s="2"/>
      <c r="BC2114" s="2"/>
      <c r="BD2114" s="2"/>
      <c r="BE2114" s="2"/>
      <c r="BF2114" s="2"/>
      <c r="BG2114" s="2"/>
      <c r="BH2114" s="2"/>
      <c r="BI2114" s="2"/>
      <c r="BJ2114" s="2"/>
      <c r="BK2114" s="2"/>
      <c r="BL2114" s="2"/>
      <c r="BM2114" s="2"/>
      <c r="BN2114" s="2"/>
      <c r="BO2114" s="2"/>
      <c r="BP2114" s="2"/>
      <c r="BQ2114" s="2"/>
      <c r="BR2114" s="2"/>
      <c r="BS2114" s="2"/>
      <c r="BT2114" s="2"/>
      <c r="BU2114" s="2"/>
      <c r="BV2114" s="2"/>
      <c r="BW2114" s="2"/>
      <c r="BX2114" s="2"/>
      <c r="BY2114" s="2"/>
      <c r="BZ2114" s="2"/>
      <c r="CA2114" s="2"/>
      <c r="CB2114" s="2"/>
      <c r="CC2114" s="2"/>
      <c r="CD2114" s="2"/>
      <c r="CE2114" s="2"/>
      <c r="CF2114" s="2"/>
      <c r="CG2114" s="2"/>
      <c r="CH2114" s="2"/>
      <c r="CI2114" s="2"/>
      <c r="CJ2114" s="2"/>
      <c r="CK2114" s="2"/>
      <c r="CL2114" s="2"/>
      <c r="CM2114" s="2"/>
      <c r="CN2114" s="2"/>
      <c r="CO2114" s="2"/>
      <c r="CP2114" s="2"/>
      <c r="CQ2114" s="2"/>
      <c r="CR2114" s="2"/>
      <c r="CS2114" s="2"/>
      <c r="CT2114" s="2"/>
      <c r="CU2114" s="2"/>
      <c r="CV2114" s="2"/>
      <c r="CW2114" s="2"/>
      <c r="CX2114" s="2"/>
      <c r="CY2114" s="2"/>
      <c r="CZ2114" s="2"/>
      <c r="DA2114" s="2"/>
      <c r="DB2114" s="2"/>
      <c r="DC2114" s="2"/>
      <c r="DD2114" s="2"/>
      <c r="DE2114" s="2"/>
      <c r="DF2114" s="2"/>
      <c r="DG2114" s="2"/>
      <c r="DH2114" s="2"/>
      <c r="DI2114" s="2"/>
      <c r="DJ2114" s="2"/>
      <c r="DK2114" s="2"/>
      <c r="DL2114" s="2"/>
      <c r="DM2114" s="2"/>
      <c r="DN2114" s="2"/>
      <c r="DO2114" s="2"/>
      <c r="DP2114" s="2"/>
      <c r="DQ2114" s="2"/>
      <c r="DR2114" s="2"/>
      <c r="DS2114" s="2"/>
      <c r="DT2114" s="2"/>
      <c r="DU2114" s="2"/>
      <c r="DV2114" s="2"/>
      <c r="DW2114" s="2"/>
      <c r="DX2114" s="2"/>
      <c r="DY2114" s="2"/>
      <c r="DZ2114" s="2"/>
      <c r="EA2114" s="2"/>
      <c r="EB2114" s="2"/>
      <c r="EC2114" s="2"/>
      <c r="ED2114" s="2"/>
      <c r="EE2114" s="2"/>
      <c r="EF2114" s="2"/>
      <c r="EG2114" s="2"/>
      <c r="EH2114" s="2"/>
      <c r="EI2114" s="2"/>
      <c r="EJ2114" s="2"/>
      <c r="EK2114" s="2"/>
      <c r="EL2114" s="2"/>
      <c r="EM2114" s="2"/>
      <c r="EN2114" s="2"/>
      <c r="EO2114" s="2"/>
      <c r="EP2114" s="2"/>
      <c r="EQ2114" s="2"/>
      <c r="ER2114" s="2"/>
      <c r="ES2114" s="2"/>
      <c r="ET2114" s="2"/>
      <c r="EU2114" s="2"/>
      <c r="EV2114" s="2"/>
      <c r="EW2114" s="2"/>
      <c r="EX2114" s="2"/>
      <c r="EY2114" s="2"/>
      <c r="EZ2114" s="2"/>
      <c r="FA2114" s="2"/>
      <c r="FB2114" s="2"/>
      <c r="FC2114" s="2"/>
    </row>
    <row r="2115" spans="1:159" s="12" customFormat="1">
      <c r="A2115" s="50" t="s">
        <v>2303</v>
      </c>
      <c r="B2115" s="59" t="s">
        <v>2803</v>
      </c>
      <c r="C2115" s="60">
        <v>3296</v>
      </c>
      <c r="D2115" s="59" t="s">
        <v>1293</v>
      </c>
      <c r="E2115" s="78" t="str">
        <f>IFERROR(VLOOKUP($C2115,'2025-26 School Level AAFTE'!$C$2:$L$2349,9,FALSE), "No")</f>
        <v>No</v>
      </c>
      <c r="F2115" s="67">
        <f>IFERROR(VLOOKUP($C2115,'2025-26 School Level AAFTE'!$C$2:$J$2349,8,FALSE), 0)</f>
        <v>683.31</v>
      </c>
      <c r="G2115" s="69">
        <f>IFERROR(IF(E2115= "yes",VLOOKUP(C2115,Summary!$B:$I,6,0),0),0)</f>
        <v>0</v>
      </c>
      <c r="H2115" s="68">
        <f t="shared" si="351"/>
        <v>0</v>
      </c>
      <c r="I2115" s="110">
        <f>VLOOKUP($A2115,'2026-27 Salary &amp; Benefits'!$A:$I,3,FALSE)</f>
        <v>1.06</v>
      </c>
      <c r="J2115" s="110">
        <f>VLOOKUP($A2115,'2026-27 Salary &amp; Benefits'!$A:$I,4,FALSE)</f>
        <v>1.1000000000000001</v>
      </c>
      <c r="K2115" s="101">
        <f t="shared" si="352"/>
        <v>0</v>
      </c>
      <c r="L2115" s="100">
        <f t="shared" si="353"/>
        <v>0</v>
      </c>
      <c r="M2115" s="102">
        <f>'2026-27 Salary &amp; Benefits'!$E$6</f>
        <v>78209</v>
      </c>
      <c r="N2115" s="102">
        <f>'2026-27 Salary &amp; Benefits'!$F$6</f>
        <v>82248</v>
      </c>
      <c r="O2115" s="7">
        <f t="shared" si="354"/>
        <v>0</v>
      </c>
      <c r="P2115" s="7">
        <f t="shared" si="355"/>
        <v>0</v>
      </c>
      <c r="Q2115" s="7">
        <f>'2026-27 Salary &amp; Benefits'!G$6</f>
        <v>16817.759999999998</v>
      </c>
      <c r="R2115" s="103">
        <f>'2026-27 Salary &amp; Benefits'!H$6</f>
        <v>0.16020000000000001</v>
      </c>
      <c r="S2115" s="103">
        <f>'2026-27 Salary &amp; Benefits'!I$6</f>
        <v>0.15390000000000001</v>
      </c>
      <c r="T2115" s="7">
        <f t="shared" si="356"/>
        <v>0</v>
      </c>
      <c r="U2115" s="7">
        <f t="shared" si="357"/>
        <v>0</v>
      </c>
      <c r="V2115" s="7">
        <f t="shared" si="358"/>
        <v>0</v>
      </c>
      <c r="W2115" s="7">
        <f t="shared" si="359"/>
        <v>0</v>
      </c>
      <c r="X2115" s="18">
        <f t="shared" si="360"/>
        <v>0</v>
      </c>
      <c r="Y2115" s="43"/>
      <c r="Z2115" s="43"/>
      <c r="AA2115" s="43"/>
      <c r="AB2115" s="43"/>
      <c r="AC2115" s="43"/>
      <c r="AD2115" s="43"/>
      <c r="AE2115" s="43"/>
      <c r="AF2115" s="43"/>
      <c r="AG2115" s="43"/>
      <c r="AH2115" s="43"/>
      <c r="AI2115" s="43"/>
      <c r="AJ2115" s="43"/>
      <c r="AK2115" s="43"/>
      <c r="AL2115" s="43"/>
      <c r="AM2115" s="43"/>
      <c r="AN2115" s="43"/>
      <c r="AO2115" s="43"/>
      <c r="AP2115" s="43"/>
      <c r="AQ2115" s="43"/>
      <c r="AR2115" s="43"/>
      <c r="AS2115" s="43"/>
      <c r="AT2115" s="43"/>
      <c r="AU2115" s="43"/>
      <c r="AV2115" s="43"/>
      <c r="AW2115" s="43"/>
      <c r="AX2115" s="43"/>
      <c r="AY2115" s="43"/>
      <c r="AZ2115" s="43"/>
      <c r="BA2115" s="43"/>
      <c r="BB2115" s="43"/>
      <c r="BC2115" s="43"/>
      <c r="BD2115" s="43"/>
      <c r="BE2115" s="43"/>
      <c r="BF2115" s="43"/>
      <c r="BG2115" s="43"/>
      <c r="BH2115" s="43"/>
      <c r="BI2115" s="43"/>
      <c r="BJ2115" s="43"/>
      <c r="BK2115" s="43"/>
      <c r="BL2115" s="43"/>
      <c r="BM2115" s="43"/>
      <c r="BN2115" s="43"/>
      <c r="BO2115" s="43"/>
      <c r="BP2115" s="43"/>
      <c r="BQ2115" s="43"/>
      <c r="BR2115" s="43"/>
      <c r="BS2115" s="43"/>
      <c r="BT2115" s="43"/>
      <c r="BU2115" s="43"/>
      <c r="BV2115" s="43"/>
      <c r="BW2115" s="43"/>
      <c r="BX2115" s="43"/>
      <c r="BY2115" s="43"/>
      <c r="BZ2115" s="43"/>
      <c r="CA2115" s="43"/>
      <c r="CB2115" s="43"/>
      <c r="CC2115" s="43"/>
      <c r="CD2115" s="43"/>
      <c r="CE2115" s="43"/>
      <c r="CF2115" s="43"/>
      <c r="CG2115" s="43"/>
      <c r="CH2115" s="43"/>
      <c r="CI2115" s="43"/>
      <c r="CJ2115" s="43"/>
      <c r="CK2115" s="43"/>
      <c r="CL2115" s="43"/>
      <c r="CM2115" s="43"/>
      <c r="CN2115" s="43"/>
      <c r="CO2115" s="43"/>
      <c r="CP2115" s="43"/>
      <c r="CQ2115" s="43"/>
      <c r="CR2115" s="43"/>
      <c r="CS2115" s="43"/>
      <c r="CT2115" s="43"/>
      <c r="CU2115" s="43"/>
      <c r="CV2115" s="43"/>
      <c r="CW2115" s="43"/>
      <c r="CX2115" s="43"/>
      <c r="CY2115" s="43"/>
      <c r="CZ2115" s="43"/>
      <c r="DA2115" s="43"/>
      <c r="DB2115" s="43"/>
      <c r="DC2115" s="43"/>
      <c r="DD2115" s="43"/>
      <c r="DE2115" s="43"/>
      <c r="DF2115" s="43"/>
      <c r="DG2115" s="43"/>
      <c r="DH2115" s="43"/>
      <c r="DI2115" s="43"/>
      <c r="DJ2115" s="43"/>
      <c r="DK2115" s="43"/>
      <c r="DL2115" s="43"/>
      <c r="DM2115" s="43"/>
      <c r="DN2115" s="43"/>
      <c r="DO2115" s="43"/>
      <c r="DP2115" s="43"/>
      <c r="DQ2115" s="43"/>
      <c r="DR2115" s="43"/>
      <c r="DS2115" s="43"/>
      <c r="DT2115" s="43"/>
      <c r="DU2115" s="43"/>
      <c r="DV2115" s="43"/>
      <c r="DW2115" s="43"/>
      <c r="DX2115" s="43"/>
      <c r="DY2115" s="43"/>
      <c r="DZ2115" s="43"/>
      <c r="EA2115" s="43"/>
      <c r="EB2115" s="43"/>
      <c r="EC2115" s="43"/>
      <c r="ED2115" s="43"/>
      <c r="EE2115" s="43"/>
      <c r="EF2115" s="43"/>
      <c r="EG2115" s="43"/>
      <c r="EH2115" s="43"/>
      <c r="EI2115" s="43"/>
      <c r="EJ2115" s="43"/>
      <c r="EK2115" s="43"/>
      <c r="EL2115" s="43"/>
      <c r="EM2115" s="43"/>
      <c r="EN2115" s="43"/>
      <c r="EO2115" s="43"/>
      <c r="EP2115" s="43"/>
      <c r="EQ2115" s="43"/>
      <c r="ER2115" s="43"/>
      <c r="ES2115" s="43"/>
      <c r="ET2115" s="43"/>
      <c r="EU2115" s="43"/>
      <c r="EV2115" s="43"/>
      <c r="EW2115" s="43"/>
      <c r="EX2115" s="43"/>
      <c r="EY2115" s="43"/>
      <c r="EZ2115" s="43"/>
      <c r="FA2115" s="43"/>
      <c r="FB2115" s="43"/>
      <c r="FC2115" s="43"/>
    </row>
    <row r="2116" spans="1:159" s="4" customFormat="1">
      <c r="A2116" s="50" t="s">
        <v>2303</v>
      </c>
      <c r="B2116" s="59" t="s">
        <v>2803</v>
      </c>
      <c r="C2116" s="60">
        <v>3601</v>
      </c>
      <c r="D2116" s="59" t="s">
        <v>1295</v>
      </c>
      <c r="E2116" s="78" t="str">
        <f>IFERROR(VLOOKUP($C2116,'2025-26 School Level AAFTE'!$C$2:$L$2349,9,FALSE), "No")</f>
        <v>No</v>
      </c>
      <c r="F2116" s="67">
        <f>IFERROR(VLOOKUP($C2116,'2025-26 School Level AAFTE'!$C$2:$J$2349,8,FALSE), 0)</f>
        <v>444.32</v>
      </c>
      <c r="G2116" s="69">
        <f>IFERROR(IF(E2116= "yes",VLOOKUP(C2116,Summary!$B:$I,6,0),0),0)</f>
        <v>0</v>
      </c>
      <c r="H2116" s="68">
        <f t="shared" si="351"/>
        <v>0</v>
      </c>
      <c r="I2116" s="110">
        <f>VLOOKUP($A2116,'2026-27 Salary &amp; Benefits'!$A:$I,3,FALSE)</f>
        <v>1.06</v>
      </c>
      <c r="J2116" s="110">
        <f>VLOOKUP($A2116,'2026-27 Salary &amp; Benefits'!$A:$I,4,FALSE)</f>
        <v>1.1000000000000001</v>
      </c>
      <c r="K2116" s="101">
        <f t="shared" si="352"/>
        <v>0</v>
      </c>
      <c r="L2116" s="100">
        <f t="shared" si="353"/>
        <v>0</v>
      </c>
      <c r="M2116" s="102">
        <f>'2026-27 Salary &amp; Benefits'!$E$6</f>
        <v>78209</v>
      </c>
      <c r="N2116" s="102">
        <f>'2026-27 Salary &amp; Benefits'!$F$6</f>
        <v>82248</v>
      </c>
      <c r="O2116" s="7">
        <f t="shared" si="354"/>
        <v>0</v>
      </c>
      <c r="P2116" s="7">
        <f t="shared" si="355"/>
        <v>0</v>
      </c>
      <c r="Q2116" s="7">
        <f>'2026-27 Salary &amp; Benefits'!G$6</f>
        <v>16817.759999999998</v>
      </c>
      <c r="R2116" s="103">
        <f>'2026-27 Salary &amp; Benefits'!H$6</f>
        <v>0.16020000000000001</v>
      </c>
      <c r="S2116" s="103">
        <f>'2026-27 Salary &amp; Benefits'!I$6</f>
        <v>0.15390000000000001</v>
      </c>
      <c r="T2116" s="7">
        <f t="shared" si="356"/>
        <v>0</v>
      </c>
      <c r="U2116" s="7">
        <f t="shared" si="357"/>
        <v>0</v>
      </c>
      <c r="V2116" s="7">
        <f t="shared" si="358"/>
        <v>0</v>
      </c>
      <c r="W2116" s="7">
        <f t="shared" si="359"/>
        <v>0</v>
      </c>
      <c r="X2116" s="18">
        <f t="shared" si="360"/>
        <v>0</v>
      </c>
      <c r="Y2116" s="2"/>
      <c r="Z2116" s="2"/>
      <c r="AA2116" s="2"/>
      <c r="AB2116" s="2"/>
      <c r="AC2116" s="2"/>
      <c r="AD2116" s="2"/>
      <c r="AE2116" s="2"/>
      <c r="AF2116" s="2"/>
      <c r="AG2116" s="2"/>
      <c r="AH2116" s="2"/>
      <c r="AI2116" s="2"/>
      <c r="AJ2116" s="2"/>
      <c r="AK2116" s="2"/>
      <c r="AL2116" s="2"/>
      <c r="AM2116" s="2"/>
      <c r="AN2116" s="2"/>
      <c r="AO2116" s="2"/>
      <c r="AP2116" s="2"/>
      <c r="AQ2116" s="2"/>
      <c r="AR2116" s="2"/>
      <c r="AS2116" s="2"/>
      <c r="AT2116" s="2"/>
      <c r="AU2116" s="2"/>
      <c r="AV2116" s="2"/>
      <c r="AW2116" s="2"/>
      <c r="AX2116" s="2"/>
      <c r="AY2116" s="2"/>
      <c r="AZ2116" s="2"/>
      <c r="BA2116" s="2"/>
      <c r="BB2116" s="2"/>
      <c r="BC2116" s="2"/>
      <c r="BD2116" s="2"/>
      <c r="BE2116" s="2"/>
      <c r="BF2116" s="2"/>
      <c r="BG2116" s="2"/>
      <c r="BH2116" s="2"/>
      <c r="BI2116" s="2"/>
      <c r="BJ2116" s="2"/>
      <c r="BK2116" s="2"/>
      <c r="BL2116" s="2"/>
      <c r="BM2116" s="2"/>
      <c r="BN2116" s="2"/>
      <c r="BO2116" s="2"/>
      <c r="BP2116" s="2"/>
      <c r="BQ2116" s="2"/>
      <c r="BR2116" s="2"/>
      <c r="BS2116" s="2"/>
      <c r="BT2116" s="2"/>
      <c r="BU2116" s="2"/>
      <c r="BV2116" s="2"/>
      <c r="BW2116" s="2"/>
      <c r="BX2116" s="2"/>
      <c r="BY2116" s="2"/>
      <c r="BZ2116" s="2"/>
      <c r="CA2116" s="2"/>
      <c r="CB2116" s="2"/>
      <c r="CC2116" s="2"/>
      <c r="CD2116" s="2"/>
      <c r="CE2116" s="2"/>
      <c r="CF2116" s="2"/>
      <c r="CG2116" s="2"/>
      <c r="CH2116" s="2"/>
      <c r="CI2116" s="2"/>
      <c r="CJ2116" s="2"/>
      <c r="CK2116" s="2"/>
      <c r="CL2116" s="2"/>
      <c r="CM2116" s="2"/>
      <c r="CN2116" s="2"/>
      <c r="CO2116" s="2"/>
      <c r="CP2116" s="2"/>
      <c r="CQ2116" s="2"/>
      <c r="CR2116" s="2"/>
      <c r="CS2116" s="2"/>
      <c r="CT2116" s="2"/>
      <c r="CU2116" s="2"/>
      <c r="CV2116" s="2"/>
      <c r="CW2116" s="2"/>
      <c r="CX2116" s="2"/>
      <c r="CY2116" s="2"/>
      <c r="CZ2116" s="2"/>
      <c r="DA2116" s="2"/>
      <c r="DB2116" s="2"/>
      <c r="DC2116" s="2"/>
      <c r="DD2116" s="2"/>
      <c r="DE2116" s="2"/>
      <c r="DF2116" s="2"/>
      <c r="DG2116" s="2"/>
      <c r="DH2116" s="2"/>
      <c r="DI2116" s="2"/>
      <c r="DJ2116" s="2"/>
      <c r="DK2116" s="2"/>
      <c r="DL2116" s="2"/>
      <c r="DM2116" s="2"/>
      <c r="DN2116" s="2"/>
      <c r="DO2116" s="2"/>
      <c r="DP2116" s="2"/>
      <c r="DQ2116" s="2"/>
      <c r="DR2116" s="2"/>
      <c r="DS2116" s="2"/>
      <c r="DT2116" s="2"/>
      <c r="DU2116" s="2"/>
      <c r="DV2116" s="2"/>
      <c r="DW2116" s="2"/>
      <c r="DX2116" s="2"/>
      <c r="DY2116" s="2"/>
      <c r="DZ2116" s="2"/>
      <c r="EA2116" s="2"/>
      <c r="EB2116" s="2"/>
      <c r="EC2116" s="2"/>
      <c r="ED2116" s="2"/>
      <c r="EE2116" s="2"/>
      <c r="EF2116" s="2"/>
      <c r="EG2116" s="2"/>
      <c r="EH2116" s="2"/>
      <c r="EI2116" s="2"/>
      <c r="EJ2116" s="2"/>
      <c r="EK2116" s="2"/>
      <c r="EL2116" s="2"/>
      <c r="EM2116" s="2"/>
      <c r="EN2116" s="2"/>
      <c r="EO2116" s="2"/>
      <c r="EP2116" s="2"/>
      <c r="EQ2116" s="2"/>
      <c r="ER2116" s="2"/>
      <c r="ES2116" s="2"/>
      <c r="ET2116" s="2"/>
      <c r="EU2116" s="2"/>
      <c r="EV2116" s="2"/>
      <c r="EW2116" s="2"/>
      <c r="EX2116" s="2"/>
      <c r="EY2116" s="2"/>
      <c r="EZ2116" s="2"/>
      <c r="FA2116" s="2"/>
      <c r="FB2116" s="2"/>
      <c r="FC2116" s="2"/>
    </row>
    <row r="2117" spans="1:159" s="4" customFormat="1">
      <c r="A2117" s="48" t="s">
        <v>2303</v>
      </c>
      <c r="B2117" s="59" t="s">
        <v>2803</v>
      </c>
      <c r="C2117" s="60">
        <v>2223</v>
      </c>
      <c r="D2117" s="59" t="s">
        <v>1291</v>
      </c>
      <c r="E2117" s="78" t="str">
        <f>IFERROR(VLOOKUP($C2117,'2025-26 School Level AAFTE'!$C$2:$L$2349,9,FALSE), "No")</f>
        <v>No</v>
      </c>
      <c r="F2117" s="67">
        <f>IFERROR(VLOOKUP($C2117,'2025-26 School Level AAFTE'!$C$2:$J$2349,8,FALSE), 0)</f>
        <v>552.02</v>
      </c>
      <c r="G2117" s="69">
        <f>IFERROR(IF(E2117= "yes",VLOOKUP(C2117,Summary!$B:$I,6,0),0),0)</f>
        <v>0</v>
      </c>
      <c r="H2117" s="68">
        <f t="shared" si="351"/>
        <v>0</v>
      </c>
      <c r="I2117" s="110">
        <f>VLOOKUP($A2117,'2026-27 Salary &amp; Benefits'!$A:$I,3,FALSE)</f>
        <v>1.06</v>
      </c>
      <c r="J2117" s="110">
        <f>VLOOKUP($A2117,'2026-27 Salary &amp; Benefits'!$A:$I,4,FALSE)</f>
        <v>1.1000000000000001</v>
      </c>
      <c r="K2117" s="101">
        <f t="shared" si="352"/>
        <v>0</v>
      </c>
      <c r="L2117" s="100">
        <f t="shared" si="353"/>
        <v>0</v>
      </c>
      <c r="M2117" s="102">
        <f>'2026-27 Salary &amp; Benefits'!$E$6</f>
        <v>78209</v>
      </c>
      <c r="N2117" s="102">
        <f>'2026-27 Salary &amp; Benefits'!$F$6</f>
        <v>82248</v>
      </c>
      <c r="O2117" s="7">
        <f t="shared" si="354"/>
        <v>0</v>
      </c>
      <c r="P2117" s="7">
        <f t="shared" si="355"/>
        <v>0</v>
      </c>
      <c r="Q2117" s="7">
        <f>'2026-27 Salary &amp; Benefits'!G$6</f>
        <v>16817.759999999998</v>
      </c>
      <c r="R2117" s="103">
        <f>'2026-27 Salary &amp; Benefits'!H$6</f>
        <v>0.16020000000000001</v>
      </c>
      <c r="S2117" s="103">
        <f>'2026-27 Salary &amp; Benefits'!I$6</f>
        <v>0.15390000000000001</v>
      </c>
      <c r="T2117" s="7">
        <f t="shared" si="356"/>
        <v>0</v>
      </c>
      <c r="U2117" s="7">
        <f t="shared" si="357"/>
        <v>0</v>
      </c>
      <c r="V2117" s="7">
        <f t="shared" si="358"/>
        <v>0</v>
      </c>
      <c r="W2117" s="7">
        <f t="shared" si="359"/>
        <v>0</v>
      </c>
      <c r="X2117" s="18">
        <f t="shared" si="360"/>
        <v>0</v>
      </c>
      <c r="Y2117" s="2"/>
      <c r="Z2117" s="2"/>
      <c r="AA2117" s="2"/>
      <c r="AB2117" s="2"/>
      <c r="AC2117" s="2"/>
      <c r="AD2117" s="2"/>
      <c r="AE2117" s="2"/>
      <c r="AF2117" s="2"/>
      <c r="AG2117" s="2"/>
      <c r="AH2117" s="2"/>
      <c r="AI2117" s="2"/>
      <c r="AJ2117" s="2"/>
      <c r="AK2117" s="2"/>
      <c r="AL2117" s="2"/>
      <c r="AM2117" s="2"/>
      <c r="AN2117" s="2"/>
      <c r="AO2117" s="2"/>
      <c r="AP2117" s="2"/>
      <c r="AQ2117" s="2"/>
      <c r="AR2117" s="2"/>
      <c r="AS2117" s="2"/>
      <c r="AT2117" s="2"/>
      <c r="AU2117" s="2"/>
      <c r="AV2117" s="2"/>
      <c r="AW2117" s="2"/>
      <c r="AX2117" s="2"/>
      <c r="AY2117" s="2"/>
      <c r="AZ2117" s="2"/>
      <c r="BA2117" s="2"/>
      <c r="BB2117" s="2"/>
      <c r="BC2117" s="2"/>
      <c r="BD2117" s="2"/>
      <c r="BE2117" s="2"/>
      <c r="BF2117" s="2"/>
      <c r="BG2117" s="2"/>
      <c r="BH2117" s="2"/>
      <c r="BI2117" s="2"/>
      <c r="BJ2117" s="2"/>
      <c r="BK2117" s="2"/>
      <c r="BL2117" s="2"/>
      <c r="BM2117" s="2"/>
      <c r="BN2117" s="2"/>
      <c r="BO2117" s="2"/>
      <c r="BP2117" s="2"/>
      <c r="BQ2117" s="2"/>
      <c r="BR2117" s="2"/>
      <c r="BS2117" s="2"/>
      <c r="BT2117" s="2"/>
      <c r="BU2117" s="2"/>
      <c r="BV2117" s="2"/>
      <c r="BW2117" s="2"/>
      <c r="BX2117" s="2"/>
      <c r="BY2117" s="2"/>
      <c r="BZ2117" s="2"/>
      <c r="CA2117" s="2"/>
      <c r="CB2117" s="2"/>
      <c r="CC2117" s="2"/>
      <c r="CD2117" s="2"/>
      <c r="CE2117" s="2"/>
      <c r="CF2117" s="2"/>
      <c r="CG2117" s="2"/>
      <c r="CH2117" s="2"/>
      <c r="CI2117" s="2"/>
      <c r="CJ2117" s="2"/>
      <c r="CK2117" s="2"/>
      <c r="CL2117" s="2"/>
      <c r="CM2117" s="2"/>
      <c r="CN2117" s="2"/>
      <c r="CO2117" s="2"/>
      <c r="CP2117" s="2"/>
      <c r="CQ2117" s="2"/>
      <c r="CR2117" s="2"/>
      <c r="CS2117" s="2"/>
      <c r="CT2117" s="2"/>
      <c r="CU2117" s="2"/>
      <c r="CV2117" s="2"/>
      <c r="CW2117" s="2"/>
      <c r="CX2117" s="2"/>
      <c r="CY2117" s="2"/>
      <c r="CZ2117" s="2"/>
      <c r="DA2117" s="2"/>
      <c r="DB2117" s="2"/>
      <c r="DC2117" s="2"/>
      <c r="DD2117" s="2"/>
      <c r="DE2117" s="2"/>
      <c r="DF2117" s="2"/>
      <c r="DG2117" s="2"/>
      <c r="DH2117" s="2"/>
      <c r="DI2117" s="2"/>
      <c r="DJ2117" s="2"/>
      <c r="DK2117" s="2"/>
      <c r="DL2117" s="2"/>
      <c r="DM2117" s="2"/>
      <c r="DN2117" s="2"/>
      <c r="DO2117" s="2"/>
      <c r="DP2117" s="2"/>
      <c r="DQ2117" s="2"/>
      <c r="DR2117" s="2"/>
      <c r="DS2117" s="2"/>
      <c r="DT2117" s="2"/>
      <c r="DU2117" s="2"/>
      <c r="DV2117" s="2"/>
      <c r="DW2117" s="2"/>
      <c r="DX2117" s="2"/>
      <c r="DY2117" s="2"/>
      <c r="DZ2117" s="2"/>
      <c r="EA2117" s="2"/>
      <c r="EB2117" s="2"/>
      <c r="EC2117" s="2"/>
      <c r="ED2117" s="2"/>
      <c r="EE2117" s="2"/>
      <c r="EF2117" s="2"/>
      <c r="EG2117" s="2"/>
      <c r="EH2117" s="2"/>
      <c r="EI2117" s="2"/>
      <c r="EJ2117" s="2"/>
      <c r="EK2117" s="2"/>
      <c r="EL2117" s="2"/>
      <c r="EM2117" s="2"/>
      <c r="EN2117" s="2"/>
      <c r="EO2117" s="2"/>
      <c r="EP2117" s="2"/>
      <c r="EQ2117" s="2"/>
      <c r="ER2117" s="2"/>
      <c r="ES2117" s="2"/>
      <c r="ET2117" s="2"/>
      <c r="EU2117" s="2"/>
      <c r="EV2117" s="2"/>
      <c r="EW2117" s="2"/>
      <c r="EX2117" s="2"/>
      <c r="EY2117" s="2"/>
      <c r="EZ2117" s="2"/>
      <c r="FA2117" s="2"/>
      <c r="FB2117" s="2"/>
      <c r="FC2117" s="2"/>
    </row>
    <row r="2118" spans="1:159" s="4" customFormat="1">
      <c r="A2118" s="50" t="s">
        <v>2362</v>
      </c>
      <c r="B2118" s="59" t="s">
        <v>2804</v>
      </c>
      <c r="C2118" s="60">
        <v>1932</v>
      </c>
      <c r="D2118" s="59" t="s">
        <v>1809</v>
      </c>
      <c r="E2118" s="78" t="str">
        <f>IFERROR(VLOOKUP($C2118,'2025-26 School Level AAFTE'!$C$2:$L$2349,9,FALSE), "No")</f>
        <v>No</v>
      </c>
      <c r="F2118" s="67">
        <f>IFERROR(VLOOKUP($C2118,'2025-26 School Level AAFTE'!$C$2:$J$2349,8,FALSE), 0)</f>
        <v>770.37</v>
      </c>
      <c r="G2118" s="69">
        <f>IFERROR(IF(E2118= "yes",VLOOKUP(C2118,Summary!$B:$I,6,0),0),0)</f>
        <v>0</v>
      </c>
      <c r="H2118" s="68">
        <f t="shared" si="351"/>
        <v>0</v>
      </c>
      <c r="I2118" s="110">
        <f>VLOOKUP($A2118,'2026-27 Salary &amp; Benefits'!$A:$I,3,FALSE)</f>
        <v>1</v>
      </c>
      <c r="J2118" s="110">
        <f>VLOOKUP($A2118,'2026-27 Salary &amp; Benefits'!$A:$I,4,FALSE)</f>
        <v>1</v>
      </c>
      <c r="K2118" s="101">
        <f t="shared" si="352"/>
        <v>0</v>
      </c>
      <c r="L2118" s="100">
        <f t="shared" si="353"/>
        <v>0</v>
      </c>
      <c r="M2118" s="102">
        <f>'2026-27 Salary &amp; Benefits'!$E$6</f>
        <v>78209</v>
      </c>
      <c r="N2118" s="102">
        <f>'2026-27 Salary &amp; Benefits'!$F$6</f>
        <v>82248</v>
      </c>
      <c r="O2118" s="7">
        <f t="shared" si="354"/>
        <v>0</v>
      </c>
      <c r="P2118" s="7">
        <f t="shared" si="355"/>
        <v>0</v>
      </c>
      <c r="Q2118" s="7">
        <f>'2026-27 Salary &amp; Benefits'!G$6</f>
        <v>16817.759999999998</v>
      </c>
      <c r="R2118" s="103">
        <f>'2026-27 Salary &amp; Benefits'!H$6</f>
        <v>0.16020000000000001</v>
      </c>
      <c r="S2118" s="103">
        <f>'2026-27 Salary &amp; Benefits'!I$6</f>
        <v>0.15390000000000001</v>
      </c>
      <c r="T2118" s="7">
        <f t="shared" si="356"/>
        <v>0</v>
      </c>
      <c r="U2118" s="7">
        <f t="shared" si="357"/>
        <v>0</v>
      </c>
      <c r="V2118" s="7">
        <f t="shared" si="358"/>
        <v>0</v>
      </c>
      <c r="W2118" s="7">
        <f t="shared" si="359"/>
        <v>0</v>
      </c>
      <c r="X2118" s="18">
        <f t="shared" si="360"/>
        <v>0</v>
      </c>
      <c r="Y2118" s="2"/>
      <c r="Z2118" s="2"/>
      <c r="AA2118" s="2"/>
      <c r="AB2118" s="2"/>
      <c r="AC2118" s="2"/>
      <c r="AD2118" s="2"/>
      <c r="AE2118" s="2"/>
      <c r="AF2118" s="2"/>
      <c r="AG2118" s="2"/>
      <c r="AH2118" s="2"/>
      <c r="AI2118" s="2"/>
      <c r="AJ2118" s="2"/>
      <c r="AK2118" s="2"/>
      <c r="AL2118" s="2"/>
      <c r="AM2118" s="2"/>
      <c r="AN2118" s="2"/>
      <c r="AO2118" s="2"/>
      <c r="AP2118" s="2"/>
      <c r="AQ2118" s="2"/>
      <c r="AR2118" s="2"/>
      <c r="AS2118" s="2"/>
      <c r="AT2118" s="2"/>
      <c r="AU2118" s="2"/>
      <c r="AV2118" s="2"/>
      <c r="AW2118" s="2"/>
      <c r="AX2118" s="2"/>
      <c r="AY2118" s="2"/>
      <c r="AZ2118" s="2"/>
      <c r="BA2118" s="2"/>
      <c r="BB2118" s="2"/>
      <c r="BC2118" s="2"/>
      <c r="BD2118" s="2"/>
      <c r="BE2118" s="2"/>
      <c r="BF2118" s="2"/>
      <c r="BG2118" s="2"/>
      <c r="BH2118" s="2"/>
      <c r="BI2118" s="2"/>
      <c r="BJ2118" s="2"/>
      <c r="BK2118" s="2"/>
      <c r="BL2118" s="2"/>
      <c r="BM2118" s="2"/>
      <c r="BN2118" s="2"/>
      <c r="BO2118" s="2"/>
      <c r="BP2118" s="2"/>
      <c r="BQ2118" s="2"/>
      <c r="BR2118" s="2"/>
      <c r="BS2118" s="2"/>
      <c r="BT2118" s="2"/>
      <c r="BU2118" s="2"/>
      <c r="BV2118" s="2"/>
      <c r="BW2118" s="2"/>
      <c r="BX2118" s="2"/>
      <c r="BY2118" s="2"/>
      <c r="BZ2118" s="2"/>
      <c r="CA2118" s="2"/>
      <c r="CB2118" s="2"/>
      <c r="CC2118" s="2"/>
      <c r="CD2118" s="2"/>
      <c r="CE2118" s="2"/>
      <c r="CF2118" s="2"/>
      <c r="CG2118" s="2"/>
      <c r="CH2118" s="2"/>
      <c r="CI2118" s="2"/>
      <c r="CJ2118" s="2"/>
      <c r="CK2118" s="2"/>
      <c r="CL2118" s="2"/>
      <c r="CM2118" s="2"/>
      <c r="CN2118" s="2"/>
      <c r="CO2118" s="2"/>
      <c r="CP2118" s="2"/>
      <c r="CQ2118" s="2"/>
      <c r="CR2118" s="2"/>
      <c r="CS2118" s="2"/>
      <c r="CT2118" s="2"/>
      <c r="CU2118" s="2"/>
      <c r="CV2118" s="2"/>
      <c r="CW2118" s="2"/>
      <c r="CX2118" s="2"/>
      <c r="CY2118" s="2"/>
      <c r="CZ2118" s="2"/>
      <c r="DA2118" s="2"/>
      <c r="DB2118" s="2"/>
      <c r="DC2118" s="2"/>
      <c r="DD2118" s="2"/>
      <c r="DE2118" s="2"/>
      <c r="DF2118" s="2"/>
      <c r="DG2118" s="2"/>
      <c r="DH2118" s="2"/>
      <c r="DI2118" s="2"/>
      <c r="DJ2118" s="2"/>
      <c r="DK2118" s="2"/>
      <c r="DL2118" s="2"/>
      <c r="DM2118" s="2"/>
      <c r="DN2118" s="2"/>
      <c r="DO2118" s="2"/>
      <c r="DP2118" s="2"/>
      <c r="DQ2118" s="2"/>
      <c r="DR2118" s="2"/>
      <c r="DS2118" s="2"/>
      <c r="DT2118" s="2"/>
      <c r="DU2118" s="2"/>
      <c r="DV2118" s="2"/>
      <c r="DW2118" s="2"/>
      <c r="DX2118" s="2"/>
      <c r="DY2118" s="2"/>
      <c r="DZ2118" s="2"/>
      <c r="EA2118" s="2"/>
      <c r="EB2118" s="2"/>
      <c r="EC2118" s="2"/>
      <c r="ED2118" s="2"/>
      <c r="EE2118" s="2"/>
      <c r="EF2118" s="2"/>
      <c r="EG2118" s="2"/>
      <c r="EH2118" s="2"/>
      <c r="EI2118" s="2"/>
      <c r="EJ2118" s="2"/>
      <c r="EK2118" s="2"/>
      <c r="EL2118" s="2"/>
      <c r="EM2118" s="2"/>
      <c r="EN2118" s="2"/>
      <c r="EO2118" s="2"/>
      <c r="EP2118" s="2"/>
      <c r="EQ2118" s="2"/>
      <c r="ER2118" s="2"/>
      <c r="ES2118" s="2"/>
      <c r="ET2118" s="2"/>
      <c r="EU2118" s="2"/>
      <c r="EV2118" s="2"/>
      <c r="EW2118" s="2"/>
      <c r="EX2118" s="2"/>
      <c r="EY2118" s="2"/>
      <c r="EZ2118" s="2"/>
      <c r="FA2118" s="2"/>
      <c r="FB2118" s="2"/>
      <c r="FC2118" s="2"/>
    </row>
    <row r="2119" spans="1:159" s="4" customFormat="1">
      <c r="A2119" s="50" t="s">
        <v>2362</v>
      </c>
      <c r="B2119" s="59" t="s">
        <v>2804</v>
      </c>
      <c r="C2119" s="60">
        <v>5223</v>
      </c>
      <c r="D2119" s="59" t="s">
        <v>3252</v>
      </c>
      <c r="E2119" s="78" t="str">
        <f>IFERROR(VLOOKUP($C2119,'2025-26 School Level AAFTE'!$C$2:$L$2349,9,FALSE), "No")</f>
        <v>Yes</v>
      </c>
      <c r="F2119" s="67">
        <f>IFERROR(VLOOKUP($C2119,'2025-26 School Level AAFTE'!$C$2:$J$2349,8,FALSE), 0)</f>
        <v>18.25</v>
      </c>
      <c r="G2119" s="69">
        <f>IFERROR(IF(E2119= "yes",VLOOKUP(C2119,Summary!$B:$I,6,0),0),0)</f>
        <v>0</v>
      </c>
      <c r="H2119" s="68">
        <f t="shared" si="351"/>
        <v>18.25</v>
      </c>
      <c r="I2119" s="110">
        <f>VLOOKUP($A2119,'2026-27 Salary &amp; Benefits'!$A:$I,3,FALSE)</f>
        <v>1</v>
      </c>
      <c r="J2119" s="110">
        <f>VLOOKUP($A2119,'2026-27 Salary &amp; Benefits'!$A:$I,4,FALSE)</f>
        <v>1</v>
      </c>
      <c r="K2119" s="101">
        <f t="shared" si="352"/>
        <v>18.25</v>
      </c>
      <c r="L2119" s="100">
        <f t="shared" si="353"/>
        <v>5.3999999999999999E-2</v>
      </c>
      <c r="M2119" s="102">
        <f>'2026-27 Salary &amp; Benefits'!$E$6</f>
        <v>78209</v>
      </c>
      <c r="N2119" s="102">
        <f>'2026-27 Salary &amp; Benefits'!$F$6</f>
        <v>82248</v>
      </c>
      <c r="O2119" s="7">
        <f t="shared" si="354"/>
        <v>4223.29</v>
      </c>
      <c r="P2119" s="7">
        <f t="shared" si="355"/>
        <v>218.10000000000036</v>
      </c>
      <c r="Q2119" s="7">
        <f>'2026-27 Salary &amp; Benefits'!G$6</f>
        <v>16817.759999999998</v>
      </c>
      <c r="R2119" s="103">
        <f>'2026-27 Salary &amp; Benefits'!H$6</f>
        <v>0.16020000000000001</v>
      </c>
      <c r="S2119" s="103">
        <f>'2026-27 Salary &amp; Benefits'!I$6</f>
        <v>0.15390000000000001</v>
      </c>
      <c r="T2119" s="7">
        <f t="shared" si="356"/>
        <v>1618.3</v>
      </c>
      <c r="U2119" s="7">
        <f t="shared" si="357"/>
        <v>74.02</v>
      </c>
      <c r="V2119" s="7">
        <f t="shared" si="358"/>
        <v>11.39</v>
      </c>
      <c r="W2119" s="7">
        <f t="shared" si="359"/>
        <v>85.41</v>
      </c>
      <c r="X2119" s="18">
        <f t="shared" si="360"/>
        <v>6145.1</v>
      </c>
      <c r="Y2119" s="2"/>
      <c r="Z2119" s="2"/>
      <c r="AA2119" s="2"/>
      <c r="AB2119" s="2"/>
      <c r="AC2119" s="2"/>
      <c r="AD2119" s="2"/>
      <c r="AE2119" s="2"/>
      <c r="AF2119" s="2"/>
      <c r="AG2119" s="2"/>
      <c r="AH2119" s="2"/>
      <c r="AI2119" s="2"/>
      <c r="AJ2119" s="2"/>
      <c r="AK2119" s="2"/>
      <c r="AL2119" s="2"/>
      <c r="AM2119" s="2"/>
      <c r="AN2119" s="2"/>
      <c r="AO2119" s="2"/>
      <c r="AP2119" s="2"/>
      <c r="AQ2119" s="2"/>
      <c r="AR2119" s="2"/>
      <c r="AS2119" s="2"/>
      <c r="AT2119" s="2"/>
      <c r="AU2119" s="2"/>
      <c r="AV2119" s="2"/>
      <c r="AW2119" s="2"/>
      <c r="AX2119" s="2"/>
      <c r="AY2119" s="2"/>
      <c r="AZ2119" s="2"/>
      <c r="BA2119" s="2"/>
      <c r="BB2119" s="2"/>
      <c r="BC2119" s="2"/>
      <c r="BD2119" s="2"/>
      <c r="BE2119" s="2"/>
      <c r="BF2119" s="2"/>
      <c r="BG2119" s="2"/>
      <c r="BH2119" s="2"/>
      <c r="BI2119" s="2"/>
      <c r="BJ2119" s="2"/>
      <c r="BK2119" s="2"/>
      <c r="BL2119" s="2"/>
      <c r="BM2119" s="2"/>
      <c r="BN2119" s="2"/>
      <c r="BO2119" s="2"/>
      <c r="BP2119" s="2"/>
      <c r="BQ2119" s="2"/>
      <c r="BR2119" s="2"/>
      <c r="BS2119" s="2"/>
      <c r="BT2119" s="2"/>
      <c r="BU2119" s="2"/>
      <c r="BV2119" s="2"/>
      <c r="BW2119" s="2"/>
      <c r="BX2119" s="2"/>
      <c r="BY2119" s="2"/>
      <c r="BZ2119" s="2"/>
      <c r="CA2119" s="2"/>
      <c r="CB2119" s="2"/>
      <c r="CC2119" s="2"/>
      <c r="CD2119" s="2"/>
      <c r="CE2119" s="2"/>
      <c r="CF2119" s="2"/>
      <c r="CG2119" s="2"/>
      <c r="CH2119" s="2"/>
      <c r="CI2119" s="2"/>
      <c r="CJ2119" s="2"/>
      <c r="CK2119" s="2"/>
      <c r="CL2119" s="2"/>
      <c r="CM2119" s="2"/>
      <c r="CN2119" s="2"/>
      <c r="CO2119" s="2"/>
      <c r="CP2119" s="2"/>
      <c r="CQ2119" s="2"/>
      <c r="CR2119" s="2"/>
      <c r="CS2119" s="2"/>
      <c r="CT2119" s="2"/>
      <c r="CU2119" s="2"/>
      <c r="CV2119" s="2"/>
      <c r="CW2119" s="2"/>
      <c r="CX2119" s="2"/>
      <c r="CY2119" s="2"/>
      <c r="CZ2119" s="2"/>
      <c r="DA2119" s="2"/>
      <c r="DB2119" s="2"/>
      <c r="DC2119" s="2"/>
      <c r="DD2119" s="2"/>
      <c r="DE2119" s="2"/>
      <c r="DF2119" s="2"/>
      <c r="DG2119" s="2"/>
      <c r="DH2119" s="2"/>
      <c r="DI2119" s="2"/>
      <c r="DJ2119" s="2"/>
      <c r="DK2119" s="2"/>
      <c r="DL2119" s="2"/>
      <c r="DM2119" s="2"/>
      <c r="DN2119" s="2"/>
      <c r="DO2119" s="2"/>
      <c r="DP2119" s="2"/>
      <c r="DQ2119" s="2"/>
      <c r="DR2119" s="2"/>
      <c r="DS2119" s="2"/>
      <c r="DT2119" s="2"/>
      <c r="DU2119" s="2"/>
      <c r="DV2119" s="2"/>
      <c r="DW2119" s="2"/>
      <c r="DX2119" s="2"/>
      <c r="DY2119" s="2"/>
      <c r="DZ2119" s="2"/>
      <c r="EA2119" s="2"/>
      <c r="EB2119" s="2"/>
      <c r="EC2119" s="2"/>
      <c r="ED2119" s="2"/>
      <c r="EE2119" s="2"/>
      <c r="EF2119" s="2"/>
      <c r="EG2119" s="2"/>
      <c r="EH2119" s="2"/>
      <c r="EI2119" s="2"/>
      <c r="EJ2119" s="2"/>
      <c r="EK2119" s="2"/>
      <c r="EL2119" s="2"/>
      <c r="EM2119" s="2"/>
      <c r="EN2119" s="2"/>
      <c r="EO2119" s="2"/>
      <c r="EP2119" s="2"/>
      <c r="EQ2119" s="2"/>
      <c r="ER2119" s="2"/>
      <c r="ES2119" s="2"/>
      <c r="ET2119" s="2"/>
      <c r="EU2119" s="2"/>
      <c r="EV2119" s="2"/>
      <c r="EW2119" s="2"/>
      <c r="EX2119" s="2"/>
      <c r="EY2119" s="2"/>
      <c r="EZ2119" s="2"/>
      <c r="FA2119" s="2"/>
      <c r="FB2119" s="2"/>
      <c r="FC2119" s="2"/>
    </row>
    <row r="2120" spans="1:159" s="4" customFormat="1">
      <c r="A2120" s="50" t="s">
        <v>2362</v>
      </c>
      <c r="B2120" s="59" t="s">
        <v>2804</v>
      </c>
      <c r="C2120" s="60">
        <v>2405</v>
      </c>
      <c r="D2120" s="59" t="s">
        <v>1810</v>
      </c>
      <c r="E2120" s="78" t="str">
        <f>IFERROR(VLOOKUP($C2120,'2025-26 School Level AAFTE'!$C$2:$L$2349,9,FALSE), "No")</f>
        <v>Yes</v>
      </c>
      <c r="F2120" s="67">
        <f>IFERROR(VLOOKUP($C2120,'2025-26 School Level AAFTE'!$C$2:$J$2349,8,FALSE), 0)</f>
        <v>200.77</v>
      </c>
      <c r="G2120" s="69">
        <f>IFERROR(IF(E2120= "yes",VLOOKUP(C2120,Summary!$B:$I,6,0),0),0)</f>
        <v>0</v>
      </c>
      <c r="H2120" s="68">
        <f t="shared" si="351"/>
        <v>200.77</v>
      </c>
      <c r="I2120" s="110">
        <f>VLOOKUP($A2120,'2026-27 Salary &amp; Benefits'!$A:$I,3,FALSE)</f>
        <v>1</v>
      </c>
      <c r="J2120" s="110">
        <f>VLOOKUP($A2120,'2026-27 Salary &amp; Benefits'!$A:$I,4,FALSE)</f>
        <v>1</v>
      </c>
      <c r="K2120" s="101">
        <f t="shared" si="352"/>
        <v>200.77</v>
      </c>
      <c r="L2120" s="100">
        <f t="shared" si="353"/>
        <v>0.58899999999999997</v>
      </c>
      <c r="M2120" s="102">
        <f>'2026-27 Salary &amp; Benefits'!$E$6</f>
        <v>78209</v>
      </c>
      <c r="N2120" s="102">
        <f>'2026-27 Salary &amp; Benefits'!$F$6</f>
        <v>82248</v>
      </c>
      <c r="O2120" s="7">
        <f t="shared" si="354"/>
        <v>46065.1</v>
      </c>
      <c r="P2120" s="7">
        <f t="shared" si="355"/>
        <v>2378.9700000000012</v>
      </c>
      <c r="Q2120" s="7">
        <f>'2026-27 Salary &amp; Benefits'!G$6</f>
        <v>16817.759999999998</v>
      </c>
      <c r="R2120" s="103">
        <f>'2026-27 Salary &amp; Benefits'!H$6</f>
        <v>0.16020000000000001</v>
      </c>
      <c r="S2120" s="103">
        <f>'2026-27 Salary &amp; Benefits'!I$6</f>
        <v>0.15390000000000001</v>
      </c>
      <c r="T2120" s="7">
        <f t="shared" si="356"/>
        <v>17651.41</v>
      </c>
      <c r="U2120" s="7">
        <f t="shared" si="357"/>
        <v>807.4</v>
      </c>
      <c r="V2120" s="7">
        <f t="shared" si="358"/>
        <v>124.26</v>
      </c>
      <c r="W2120" s="7">
        <f t="shared" si="359"/>
        <v>931.66</v>
      </c>
      <c r="X2120" s="18">
        <f t="shared" si="360"/>
        <v>67027.14</v>
      </c>
      <c r="Y2120" s="2"/>
      <c r="Z2120" s="2"/>
      <c r="AA2120" s="2"/>
      <c r="AB2120" s="2"/>
      <c r="AC2120" s="2"/>
      <c r="AD2120" s="2"/>
      <c r="AE2120" s="2"/>
      <c r="AF2120" s="2"/>
      <c r="AG2120" s="2"/>
      <c r="AH2120" s="2"/>
      <c r="AI2120" s="2"/>
      <c r="AJ2120" s="2"/>
      <c r="AK2120" s="2"/>
      <c r="AL2120" s="2"/>
      <c r="AM2120" s="2"/>
      <c r="AN2120" s="2"/>
      <c r="AO2120" s="2"/>
      <c r="AP2120" s="2"/>
      <c r="AQ2120" s="2"/>
      <c r="AR2120" s="2"/>
      <c r="AS2120" s="2"/>
      <c r="AT2120" s="2"/>
      <c r="AU2120" s="2"/>
      <c r="AV2120" s="2"/>
      <c r="AW2120" s="2"/>
      <c r="AX2120" s="2"/>
      <c r="AY2120" s="2"/>
      <c r="AZ2120" s="2"/>
      <c r="BA2120" s="2"/>
      <c r="BB2120" s="2"/>
      <c r="BC2120" s="2"/>
      <c r="BD2120" s="2"/>
      <c r="BE2120" s="2"/>
      <c r="BF2120" s="2"/>
      <c r="BG2120" s="2"/>
      <c r="BH2120" s="2"/>
      <c r="BI2120" s="2"/>
      <c r="BJ2120" s="2"/>
      <c r="BK2120" s="2"/>
      <c r="BL2120" s="2"/>
      <c r="BM2120" s="2"/>
      <c r="BN2120" s="2"/>
      <c r="BO2120" s="2"/>
      <c r="BP2120" s="2"/>
      <c r="BQ2120" s="2"/>
      <c r="BR2120" s="2"/>
      <c r="BS2120" s="2"/>
      <c r="BT2120" s="2"/>
      <c r="BU2120" s="2"/>
      <c r="BV2120" s="2"/>
      <c r="BW2120" s="2"/>
      <c r="BX2120" s="2"/>
      <c r="BY2120" s="2"/>
      <c r="BZ2120" s="2"/>
      <c r="CA2120" s="2"/>
      <c r="CB2120" s="2"/>
      <c r="CC2120" s="2"/>
      <c r="CD2120" s="2"/>
      <c r="CE2120" s="2"/>
      <c r="CF2120" s="2"/>
      <c r="CG2120" s="2"/>
      <c r="CH2120" s="2"/>
      <c r="CI2120" s="2"/>
      <c r="CJ2120" s="2"/>
      <c r="CK2120" s="2"/>
      <c r="CL2120" s="2"/>
      <c r="CM2120" s="2"/>
      <c r="CN2120" s="2"/>
      <c r="CO2120" s="2"/>
      <c r="CP2120" s="2"/>
      <c r="CQ2120" s="2"/>
      <c r="CR2120" s="2"/>
      <c r="CS2120" s="2"/>
      <c r="CT2120" s="2"/>
      <c r="CU2120" s="2"/>
      <c r="CV2120" s="2"/>
      <c r="CW2120" s="2"/>
      <c r="CX2120" s="2"/>
      <c r="CY2120" s="2"/>
      <c r="CZ2120" s="2"/>
      <c r="DA2120" s="2"/>
      <c r="DB2120" s="2"/>
      <c r="DC2120" s="2"/>
      <c r="DD2120" s="2"/>
      <c r="DE2120" s="2"/>
      <c r="DF2120" s="2"/>
      <c r="DG2120" s="2"/>
      <c r="DH2120" s="2"/>
      <c r="DI2120" s="2"/>
      <c r="DJ2120" s="2"/>
      <c r="DK2120" s="2"/>
      <c r="DL2120" s="2"/>
      <c r="DM2120" s="2"/>
      <c r="DN2120" s="2"/>
      <c r="DO2120" s="2"/>
      <c r="DP2120" s="2"/>
      <c r="DQ2120" s="2"/>
      <c r="DR2120" s="2"/>
      <c r="DS2120" s="2"/>
      <c r="DT2120" s="2"/>
      <c r="DU2120" s="2"/>
      <c r="DV2120" s="2"/>
      <c r="DW2120" s="2"/>
      <c r="DX2120" s="2"/>
      <c r="DY2120" s="2"/>
      <c r="DZ2120" s="2"/>
      <c r="EA2120" s="2"/>
      <c r="EB2120" s="2"/>
      <c r="EC2120" s="2"/>
      <c r="ED2120" s="2"/>
      <c r="EE2120" s="2"/>
      <c r="EF2120" s="2"/>
      <c r="EG2120" s="2"/>
      <c r="EH2120" s="2"/>
      <c r="EI2120" s="2"/>
      <c r="EJ2120" s="2"/>
      <c r="EK2120" s="2"/>
      <c r="EL2120" s="2"/>
      <c r="EM2120" s="2"/>
      <c r="EN2120" s="2"/>
      <c r="EO2120" s="2"/>
      <c r="EP2120" s="2"/>
      <c r="EQ2120" s="2"/>
      <c r="ER2120" s="2"/>
      <c r="ES2120" s="2"/>
      <c r="ET2120" s="2"/>
      <c r="EU2120" s="2"/>
      <c r="EV2120" s="2"/>
      <c r="EW2120" s="2"/>
      <c r="EX2120" s="2"/>
      <c r="EY2120" s="2"/>
      <c r="EZ2120" s="2"/>
      <c r="FA2120" s="2"/>
      <c r="FB2120" s="2"/>
      <c r="FC2120" s="2"/>
    </row>
    <row r="2121" spans="1:159" s="4" customFormat="1">
      <c r="A2121" s="50" t="s">
        <v>2146</v>
      </c>
      <c r="B2121" s="59" t="s">
        <v>2805</v>
      </c>
      <c r="C2121" s="60">
        <v>4406</v>
      </c>
      <c r="D2121" s="59" t="s">
        <v>189</v>
      </c>
      <c r="E2121" s="78" t="str">
        <f>IFERROR(VLOOKUP($C2121,'2025-26 School Level AAFTE'!$C$2:$L$2349,9,FALSE), "No")</f>
        <v>No</v>
      </c>
      <c r="F2121" s="67">
        <f>IFERROR(VLOOKUP($C2121,'2025-26 School Level AAFTE'!$C$2:$J$2349,8,FALSE), 0)</f>
        <v>552.95000000000005</v>
      </c>
      <c r="G2121" s="69">
        <f>IFERROR(IF(E2121= "yes",VLOOKUP(C2121,Summary!$B:$I,6,0),0),0)</f>
        <v>0</v>
      </c>
      <c r="H2121" s="68">
        <f t="shared" si="351"/>
        <v>0</v>
      </c>
      <c r="I2121" s="110">
        <f>VLOOKUP($A2121,'2026-27 Salary &amp; Benefits'!$A:$I,3,FALSE)</f>
        <v>1.06</v>
      </c>
      <c r="J2121" s="110">
        <f>VLOOKUP($A2121,'2026-27 Salary &amp; Benefits'!$A:$I,4,FALSE)</f>
        <v>1.06</v>
      </c>
      <c r="K2121" s="101">
        <f t="shared" si="352"/>
        <v>0</v>
      </c>
      <c r="L2121" s="100">
        <f t="shared" si="353"/>
        <v>0</v>
      </c>
      <c r="M2121" s="102">
        <f>'2026-27 Salary &amp; Benefits'!$E$6</f>
        <v>78209</v>
      </c>
      <c r="N2121" s="102">
        <f>'2026-27 Salary &amp; Benefits'!$F$6</f>
        <v>82248</v>
      </c>
      <c r="O2121" s="7">
        <f t="shared" si="354"/>
        <v>0</v>
      </c>
      <c r="P2121" s="7">
        <f t="shared" si="355"/>
        <v>0</v>
      </c>
      <c r="Q2121" s="7">
        <f>'2026-27 Salary &amp; Benefits'!G$6</f>
        <v>16817.759999999998</v>
      </c>
      <c r="R2121" s="103">
        <f>'2026-27 Salary &amp; Benefits'!H$6</f>
        <v>0.16020000000000001</v>
      </c>
      <c r="S2121" s="103">
        <f>'2026-27 Salary &amp; Benefits'!I$6</f>
        <v>0.15390000000000001</v>
      </c>
      <c r="T2121" s="7">
        <f t="shared" si="356"/>
        <v>0</v>
      </c>
      <c r="U2121" s="7">
        <f t="shared" si="357"/>
        <v>0</v>
      </c>
      <c r="V2121" s="7">
        <f t="shared" si="358"/>
        <v>0</v>
      </c>
      <c r="W2121" s="7">
        <f t="shared" si="359"/>
        <v>0</v>
      </c>
      <c r="X2121" s="18">
        <f t="shared" si="360"/>
        <v>0</v>
      </c>
      <c r="Y2121" s="2"/>
      <c r="Z2121" s="2"/>
      <c r="AA2121" s="2"/>
      <c r="AB2121" s="2"/>
      <c r="AC2121" s="2"/>
      <c r="AD2121" s="2"/>
      <c r="AE2121" s="2"/>
      <c r="AF2121" s="2"/>
      <c r="AG2121" s="2"/>
      <c r="AH2121" s="2"/>
      <c r="AI2121" s="2"/>
      <c r="AJ2121" s="2"/>
      <c r="AK2121" s="2"/>
      <c r="AL2121" s="2"/>
      <c r="AM2121" s="2"/>
      <c r="AN2121" s="2"/>
      <c r="AO2121" s="2"/>
      <c r="AP2121" s="2"/>
      <c r="AQ2121" s="2"/>
      <c r="AR2121" s="2"/>
      <c r="AS2121" s="2"/>
      <c r="AT2121" s="2"/>
      <c r="AU2121" s="2"/>
      <c r="AV2121" s="2"/>
      <c r="AW2121" s="2"/>
      <c r="AX2121" s="2"/>
      <c r="AY2121" s="2"/>
      <c r="AZ2121" s="2"/>
      <c r="BA2121" s="2"/>
      <c r="BB2121" s="2"/>
      <c r="BC2121" s="2"/>
      <c r="BD2121" s="2"/>
      <c r="BE2121" s="2"/>
      <c r="BF2121" s="2"/>
      <c r="BG2121" s="2"/>
      <c r="BH2121" s="2"/>
      <c r="BI2121" s="2"/>
      <c r="BJ2121" s="2"/>
      <c r="BK2121" s="2"/>
      <c r="BL2121" s="2"/>
      <c r="BM2121" s="2"/>
      <c r="BN2121" s="2"/>
      <c r="BO2121" s="2"/>
      <c r="BP2121" s="2"/>
      <c r="BQ2121" s="2"/>
      <c r="BR2121" s="2"/>
      <c r="BS2121" s="2"/>
      <c r="BT2121" s="2"/>
      <c r="BU2121" s="2"/>
      <c r="BV2121" s="2"/>
      <c r="BW2121" s="2"/>
      <c r="BX2121" s="2"/>
      <c r="BY2121" s="2"/>
      <c r="BZ2121" s="2"/>
      <c r="CA2121" s="2"/>
      <c r="CB2121" s="2"/>
      <c r="CC2121" s="2"/>
      <c r="CD2121" s="2"/>
      <c r="CE2121" s="2"/>
      <c r="CF2121" s="2"/>
      <c r="CG2121" s="2"/>
      <c r="CH2121" s="2"/>
      <c r="CI2121" s="2"/>
      <c r="CJ2121" s="2"/>
      <c r="CK2121" s="2"/>
      <c r="CL2121" s="2"/>
      <c r="CM2121" s="2"/>
      <c r="CN2121" s="2"/>
      <c r="CO2121" s="2"/>
      <c r="CP2121" s="2"/>
      <c r="CQ2121" s="2"/>
      <c r="CR2121" s="2"/>
      <c r="CS2121" s="2"/>
      <c r="CT2121" s="2"/>
      <c r="CU2121" s="2"/>
      <c r="CV2121" s="2"/>
      <c r="CW2121" s="2"/>
      <c r="CX2121" s="2"/>
      <c r="CY2121" s="2"/>
      <c r="CZ2121" s="2"/>
      <c r="DA2121" s="2"/>
      <c r="DB2121" s="2"/>
      <c r="DC2121" s="2"/>
      <c r="DD2121" s="2"/>
      <c r="DE2121" s="2"/>
      <c r="DF2121" s="2"/>
      <c r="DG2121" s="2"/>
      <c r="DH2121" s="2"/>
      <c r="DI2121" s="2"/>
      <c r="DJ2121" s="2"/>
      <c r="DK2121" s="2"/>
      <c r="DL2121" s="2"/>
      <c r="DM2121" s="2"/>
      <c r="DN2121" s="2"/>
      <c r="DO2121" s="2"/>
      <c r="DP2121" s="2"/>
      <c r="DQ2121" s="2"/>
      <c r="DR2121" s="2"/>
      <c r="DS2121" s="2"/>
      <c r="DT2121" s="2"/>
      <c r="DU2121" s="2"/>
      <c r="DV2121" s="2"/>
      <c r="DW2121" s="2"/>
      <c r="DX2121" s="2"/>
      <c r="DY2121" s="2"/>
      <c r="DZ2121" s="2"/>
      <c r="EA2121" s="2"/>
      <c r="EB2121" s="2"/>
      <c r="EC2121" s="2"/>
      <c r="ED2121" s="2"/>
      <c r="EE2121" s="2"/>
      <c r="EF2121" s="2"/>
      <c r="EG2121" s="2"/>
      <c r="EH2121" s="2"/>
      <c r="EI2121" s="2"/>
      <c r="EJ2121" s="2"/>
      <c r="EK2121" s="2"/>
      <c r="EL2121" s="2"/>
      <c r="EM2121" s="2"/>
      <c r="EN2121" s="2"/>
      <c r="EO2121" s="2"/>
      <c r="EP2121" s="2"/>
      <c r="EQ2121" s="2"/>
      <c r="ER2121" s="2"/>
      <c r="ES2121" s="2"/>
      <c r="ET2121" s="2"/>
      <c r="EU2121" s="2"/>
      <c r="EV2121" s="2"/>
      <c r="EW2121" s="2"/>
      <c r="EX2121" s="2"/>
      <c r="EY2121" s="2"/>
      <c r="EZ2121" s="2"/>
      <c r="FA2121" s="2"/>
      <c r="FB2121" s="2"/>
      <c r="FC2121" s="2"/>
    </row>
    <row r="2122" spans="1:159" s="4" customFormat="1">
      <c r="A2122" s="50" t="s">
        <v>2146</v>
      </c>
      <c r="B2122" s="59" t="s">
        <v>2805</v>
      </c>
      <c r="C2122" s="60">
        <v>3080</v>
      </c>
      <c r="D2122" s="59" t="s">
        <v>173</v>
      </c>
      <c r="E2122" s="78" t="str">
        <f>IFERROR(VLOOKUP($C2122,'2025-26 School Level AAFTE'!$C$2:$L$2349,9,FALSE), "No")</f>
        <v>No</v>
      </c>
      <c r="F2122" s="67">
        <f>IFERROR(VLOOKUP($C2122,'2025-26 School Level AAFTE'!$C$2:$J$2349,8,FALSE), 0)</f>
        <v>352.31</v>
      </c>
      <c r="G2122" s="69">
        <f>IFERROR(IF(E2122= "yes",VLOOKUP(C2122,Summary!$B:$I,6,0),0),0)</f>
        <v>0</v>
      </c>
      <c r="H2122" s="68">
        <f t="shared" si="351"/>
        <v>0</v>
      </c>
      <c r="I2122" s="110">
        <f>VLOOKUP($A2122,'2026-27 Salary &amp; Benefits'!$A:$I,3,FALSE)</f>
        <v>1.06</v>
      </c>
      <c r="J2122" s="110">
        <f>VLOOKUP($A2122,'2026-27 Salary &amp; Benefits'!$A:$I,4,FALSE)</f>
        <v>1.06</v>
      </c>
      <c r="K2122" s="101">
        <f t="shared" si="352"/>
        <v>0</v>
      </c>
      <c r="L2122" s="100">
        <f t="shared" si="353"/>
        <v>0</v>
      </c>
      <c r="M2122" s="102">
        <f>'2026-27 Salary &amp; Benefits'!$E$6</f>
        <v>78209</v>
      </c>
      <c r="N2122" s="102">
        <f>'2026-27 Salary &amp; Benefits'!$F$6</f>
        <v>82248</v>
      </c>
      <c r="O2122" s="7">
        <f t="shared" si="354"/>
        <v>0</v>
      </c>
      <c r="P2122" s="7">
        <f t="shared" si="355"/>
        <v>0</v>
      </c>
      <c r="Q2122" s="7">
        <f>'2026-27 Salary &amp; Benefits'!G$6</f>
        <v>16817.759999999998</v>
      </c>
      <c r="R2122" s="103">
        <f>'2026-27 Salary &amp; Benefits'!H$6</f>
        <v>0.16020000000000001</v>
      </c>
      <c r="S2122" s="103">
        <f>'2026-27 Salary &amp; Benefits'!I$6</f>
        <v>0.15390000000000001</v>
      </c>
      <c r="T2122" s="7">
        <f t="shared" si="356"/>
        <v>0</v>
      </c>
      <c r="U2122" s="7">
        <f t="shared" si="357"/>
        <v>0</v>
      </c>
      <c r="V2122" s="7">
        <f t="shared" si="358"/>
        <v>0</v>
      </c>
      <c r="W2122" s="7">
        <f t="shared" si="359"/>
        <v>0</v>
      </c>
      <c r="X2122" s="18">
        <f t="shared" si="360"/>
        <v>0</v>
      </c>
      <c r="Y2122" s="2"/>
      <c r="Z2122" s="2"/>
      <c r="AA2122" s="2"/>
      <c r="AB2122" s="2"/>
      <c r="AC2122" s="2"/>
      <c r="AD2122" s="2"/>
      <c r="AE2122" s="2"/>
      <c r="AF2122" s="2"/>
      <c r="AG2122" s="2"/>
      <c r="AH2122" s="2"/>
      <c r="AI2122" s="2"/>
      <c r="AJ2122" s="2"/>
      <c r="AK2122" s="2"/>
      <c r="AL2122" s="2"/>
      <c r="AM2122" s="2"/>
      <c r="AN2122" s="2"/>
      <c r="AO2122" s="2"/>
      <c r="AP2122" s="2"/>
      <c r="AQ2122" s="2"/>
      <c r="AR2122" s="2"/>
      <c r="AS2122" s="2"/>
      <c r="AT2122" s="2"/>
      <c r="AU2122" s="2"/>
      <c r="AV2122" s="2"/>
      <c r="AW2122" s="2"/>
      <c r="AX2122" s="2"/>
      <c r="AY2122" s="2"/>
      <c r="AZ2122" s="2"/>
      <c r="BA2122" s="2"/>
      <c r="BB2122" s="2"/>
      <c r="BC2122" s="2"/>
      <c r="BD2122" s="2"/>
      <c r="BE2122" s="2"/>
      <c r="BF2122" s="2"/>
      <c r="BG2122" s="2"/>
      <c r="BH2122" s="2"/>
      <c r="BI2122" s="2"/>
      <c r="BJ2122" s="2"/>
      <c r="BK2122" s="2"/>
      <c r="BL2122" s="2"/>
      <c r="BM2122" s="2"/>
      <c r="BN2122" s="2"/>
      <c r="BO2122" s="2"/>
      <c r="BP2122" s="2"/>
      <c r="BQ2122" s="2"/>
      <c r="BR2122" s="2"/>
      <c r="BS2122" s="2"/>
      <c r="BT2122" s="2"/>
      <c r="BU2122" s="2"/>
      <c r="BV2122" s="2"/>
      <c r="BW2122" s="2"/>
      <c r="BX2122" s="2"/>
      <c r="BY2122" s="2"/>
      <c r="BZ2122" s="2"/>
      <c r="CA2122" s="2"/>
      <c r="CB2122" s="2"/>
      <c r="CC2122" s="2"/>
      <c r="CD2122" s="2"/>
      <c r="CE2122" s="2"/>
      <c r="CF2122" s="2"/>
      <c r="CG2122" s="2"/>
      <c r="CH2122" s="2"/>
      <c r="CI2122" s="2"/>
      <c r="CJ2122" s="2"/>
      <c r="CK2122" s="2"/>
      <c r="CL2122" s="2"/>
      <c r="CM2122" s="2"/>
      <c r="CN2122" s="2"/>
      <c r="CO2122" s="2"/>
      <c r="CP2122" s="2"/>
      <c r="CQ2122" s="2"/>
      <c r="CR2122" s="2"/>
      <c r="CS2122" s="2"/>
      <c r="CT2122" s="2"/>
      <c r="CU2122" s="2"/>
      <c r="CV2122" s="2"/>
      <c r="CW2122" s="2"/>
      <c r="CX2122" s="2"/>
      <c r="CY2122" s="2"/>
      <c r="CZ2122" s="2"/>
      <c r="DA2122" s="2"/>
      <c r="DB2122" s="2"/>
      <c r="DC2122" s="2"/>
      <c r="DD2122" s="2"/>
      <c r="DE2122" s="2"/>
      <c r="DF2122" s="2"/>
      <c r="DG2122" s="2"/>
      <c r="DH2122" s="2"/>
      <c r="DI2122" s="2"/>
      <c r="DJ2122" s="2"/>
      <c r="DK2122" s="2"/>
      <c r="DL2122" s="2"/>
      <c r="DM2122" s="2"/>
      <c r="DN2122" s="2"/>
      <c r="DO2122" s="2"/>
      <c r="DP2122" s="2"/>
      <c r="DQ2122" s="2"/>
      <c r="DR2122" s="2"/>
      <c r="DS2122" s="2"/>
      <c r="DT2122" s="2"/>
      <c r="DU2122" s="2"/>
      <c r="DV2122" s="2"/>
      <c r="DW2122" s="2"/>
      <c r="DX2122" s="2"/>
      <c r="DY2122" s="2"/>
      <c r="DZ2122" s="2"/>
      <c r="EA2122" s="2"/>
      <c r="EB2122" s="2"/>
      <c r="EC2122" s="2"/>
      <c r="ED2122" s="2"/>
      <c r="EE2122" s="2"/>
      <c r="EF2122" s="2"/>
      <c r="EG2122" s="2"/>
      <c r="EH2122" s="2"/>
      <c r="EI2122" s="2"/>
      <c r="EJ2122" s="2"/>
      <c r="EK2122" s="2"/>
      <c r="EL2122" s="2"/>
      <c r="EM2122" s="2"/>
      <c r="EN2122" s="2"/>
      <c r="EO2122" s="2"/>
      <c r="EP2122" s="2"/>
      <c r="EQ2122" s="2"/>
      <c r="ER2122" s="2"/>
      <c r="ES2122" s="2"/>
      <c r="ET2122" s="2"/>
      <c r="EU2122" s="2"/>
      <c r="EV2122" s="2"/>
      <c r="EW2122" s="2"/>
      <c r="EX2122" s="2"/>
      <c r="EY2122" s="2"/>
      <c r="EZ2122" s="2"/>
      <c r="FA2122" s="2"/>
      <c r="FB2122" s="2"/>
      <c r="FC2122" s="2"/>
    </row>
    <row r="2123" spans="1:159" s="4" customFormat="1">
      <c r="A2123" s="50" t="s">
        <v>2146</v>
      </c>
      <c r="B2123" s="59" t="s">
        <v>2805</v>
      </c>
      <c r="C2123" s="60">
        <v>4405</v>
      </c>
      <c r="D2123" s="59" t="s">
        <v>188</v>
      </c>
      <c r="E2123" s="78" t="str">
        <f>IFERROR(VLOOKUP($C2123,'2025-26 School Level AAFTE'!$C$2:$L$2349,9,FALSE), "No")</f>
        <v>No</v>
      </c>
      <c r="F2123" s="67">
        <f>IFERROR(VLOOKUP($C2123,'2025-26 School Level AAFTE'!$C$2:$J$2349,8,FALSE), 0)</f>
        <v>441.52</v>
      </c>
      <c r="G2123" s="69">
        <f>IFERROR(IF(E2123= "yes",VLOOKUP(C2123,Summary!$B:$I,6,0),0),0)</f>
        <v>0</v>
      </c>
      <c r="H2123" s="68">
        <f t="shared" si="351"/>
        <v>0</v>
      </c>
      <c r="I2123" s="110">
        <f>VLOOKUP($A2123,'2026-27 Salary &amp; Benefits'!$A:$I,3,FALSE)</f>
        <v>1.06</v>
      </c>
      <c r="J2123" s="110">
        <f>VLOOKUP($A2123,'2026-27 Salary &amp; Benefits'!$A:$I,4,FALSE)</f>
        <v>1.06</v>
      </c>
      <c r="K2123" s="101">
        <f t="shared" si="352"/>
        <v>0</v>
      </c>
      <c r="L2123" s="100">
        <f t="shared" si="353"/>
        <v>0</v>
      </c>
      <c r="M2123" s="102">
        <f>'2026-27 Salary &amp; Benefits'!$E$6</f>
        <v>78209</v>
      </c>
      <c r="N2123" s="102">
        <f>'2026-27 Salary &amp; Benefits'!$F$6</f>
        <v>82248</v>
      </c>
      <c r="O2123" s="7">
        <f t="shared" si="354"/>
        <v>0</v>
      </c>
      <c r="P2123" s="7">
        <f t="shared" si="355"/>
        <v>0</v>
      </c>
      <c r="Q2123" s="7">
        <f>'2026-27 Salary &amp; Benefits'!G$6</f>
        <v>16817.759999999998</v>
      </c>
      <c r="R2123" s="103">
        <f>'2026-27 Salary &amp; Benefits'!H$6</f>
        <v>0.16020000000000001</v>
      </c>
      <c r="S2123" s="103">
        <f>'2026-27 Salary &amp; Benefits'!I$6</f>
        <v>0.15390000000000001</v>
      </c>
      <c r="T2123" s="7">
        <f t="shared" si="356"/>
        <v>0</v>
      </c>
      <c r="U2123" s="7">
        <f t="shared" si="357"/>
        <v>0</v>
      </c>
      <c r="V2123" s="7">
        <f t="shared" si="358"/>
        <v>0</v>
      </c>
      <c r="W2123" s="7">
        <f t="shared" si="359"/>
        <v>0</v>
      </c>
      <c r="X2123" s="18">
        <f t="shared" si="360"/>
        <v>0</v>
      </c>
      <c r="Y2123" s="2"/>
      <c r="Z2123" s="2"/>
      <c r="AA2123" s="2"/>
      <c r="AB2123" s="2"/>
      <c r="AC2123" s="2"/>
      <c r="AD2123" s="2"/>
      <c r="AE2123" s="2"/>
      <c r="AF2123" s="2"/>
      <c r="AG2123" s="2"/>
      <c r="AH2123" s="2"/>
      <c r="AI2123" s="2"/>
      <c r="AJ2123" s="2"/>
      <c r="AK2123" s="2"/>
      <c r="AL2123" s="2"/>
      <c r="AM2123" s="2"/>
      <c r="AN2123" s="2"/>
      <c r="AO2123" s="2"/>
      <c r="AP2123" s="2"/>
      <c r="AQ2123" s="2"/>
      <c r="AR2123" s="2"/>
      <c r="AS2123" s="2"/>
      <c r="AT2123" s="2"/>
      <c r="AU2123" s="2"/>
      <c r="AV2123" s="2"/>
      <c r="AW2123" s="2"/>
      <c r="AX2123" s="2"/>
      <c r="AY2123" s="2"/>
      <c r="AZ2123" s="2"/>
      <c r="BA2123" s="2"/>
      <c r="BB2123" s="2"/>
      <c r="BC2123" s="2"/>
      <c r="BD2123" s="2"/>
      <c r="BE2123" s="2"/>
      <c r="BF2123" s="2"/>
      <c r="BG2123" s="2"/>
      <c r="BH2123" s="2"/>
      <c r="BI2123" s="2"/>
      <c r="BJ2123" s="2"/>
      <c r="BK2123" s="2"/>
      <c r="BL2123" s="2"/>
      <c r="BM2123" s="2"/>
      <c r="BN2123" s="2"/>
      <c r="BO2123" s="2"/>
      <c r="BP2123" s="2"/>
      <c r="BQ2123" s="2"/>
      <c r="BR2123" s="2"/>
      <c r="BS2123" s="2"/>
      <c r="BT2123" s="2"/>
      <c r="BU2123" s="2"/>
      <c r="BV2123" s="2"/>
      <c r="BW2123" s="2"/>
      <c r="BX2123" s="2"/>
      <c r="BY2123" s="2"/>
      <c r="BZ2123" s="2"/>
      <c r="CA2123" s="2"/>
      <c r="CB2123" s="2"/>
      <c r="CC2123" s="2"/>
      <c r="CD2123" s="2"/>
      <c r="CE2123" s="2"/>
      <c r="CF2123" s="2"/>
      <c r="CG2123" s="2"/>
      <c r="CH2123" s="2"/>
      <c r="CI2123" s="2"/>
      <c r="CJ2123" s="2"/>
      <c r="CK2123" s="2"/>
      <c r="CL2123" s="2"/>
      <c r="CM2123" s="2"/>
      <c r="CN2123" s="2"/>
      <c r="CO2123" s="2"/>
      <c r="CP2123" s="2"/>
      <c r="CQ2123" s="2"/>
      <c r="CR2123" s="2"/>
      <c r="CS2123" s="2"/>
      <c r="CT2123" s="2"/>
      <c r="CU2123" s="2"/>
      <c r="CV2123" s="2"/>
      <c r="CW2123" s="2"/>
      <c r="CX2123" s="2"/>
      <c r="CY2123" s="2"/>
      <c r="CZ2123" s="2"/>
      <c r="DA2123" s="2"/>
      <c r="DB2123" s="2"/>
      <c r="DC2123" s="2"/>
      <c r="DD2123" s="2"/>
      <c r="DE2123" s="2"/>
      <c r="DF2123" s="2"/>
      <c r="DG2123" s="2"/>
      <c r="DH2123" s="2"/>
      <c r="DI2123" s="2"/>
      <c r="DJ2123" s="2"/>
      <c r="DK2123" s="2"/>
      <c r="DL2123" s="2"/>
      <c r="DM2123" s="2"/>
      <c r="DN2123" s="2"/>
      <c r="DO2123" s="2"/>
      <c r="DP2123" s="2"/>
      <c r="DQ2123" s="2"/>
      <c r="DR2123" s="2"/>
      <c r="DS2123" s="2"/>
      <c r="DT2123" s="2"/>
      <c r="DU2123" s="2"/>
      <c r="DV2123" s="2"/>
      <c r="DW2123" s="2"/>
      <c r="DX2123" s="2"/>
      <c r="DY2123" s="2"/>
      <c r="DZ2123" s="2"/>
      <c r="EA2123" s="2"/>
      <c r="EB2123" s="2"/>
      <c r="EC2123" s="2"/>
      <c r="ED2123" s="2"/>
      <c r="EE2123" s="2"/>
      <c r="EF2123" s="2"/>
      <c r="EG2123" s="2"/>
      <c r="EH2123" s="2"/>
      <c r="EI2123" s="2"/>
      <c r="EJ2123" s="2"/>
      <c r="EK2123" s="2"/>
      <c r="EL2123" s="2"/>
      <c r="EM2123" s="2"/>
      <c r="EN2123" s="2"/>
      <c r="EO2123" s="2"/>
      <c r="EP2123" s="2"/>
      <c r="EQ2123" s="2"/>
      <c r="ER2123" s="2"/>
      <c r="ES2123" s="2"/>
      <c r="ET2123" s="2"/>
      <c r="EU2123" s="2"/>
      <c r="EV2123" s="2"/>
      <c r="EW2123" s="2"/>
      <c r="EX2123" s="2"/>
      <c r="EY2123" s="2"/>
      <c r="EZ2123" s="2"/>
      <c r="FA2123" s="2"/>
      <c r="FB2123" s="2"/>
      <c r="FC2123" s="2"/>
    </row>
    <row r="2124" spans="1:159" s="4" customFormat="1">
      <c r="A2124" s="50" t="s">
        <v>2146</v>
      </c>
      <c r="B2124" s="59" t="s">
        <v>2805</v>
      </c>
      <c r="C2124" s="60">
        <v>3423</v>
      </c>
      <c r="D2124" s="59" t="s">
        <v>176</v>
      </c>
      <c r="E2124" s="78" t="str">
        <f>IFERROR(VLOOKUP($C2124,'2025-26 School Level AAFTE'!$C$2:$L$2349,9,FALSE), "No")</f>
        <v>No</v>
      </c>
      <c r="F2124" s="67">
        <f>IFERROR(VLOOKUP($C2124,'2025-26 School Level AAFTE'!$C$2:$J$2349,8,FALSE), 0)</f>
        <v>1041.98</v>
      </c>
      <c r="G2124" s="69">
        <f>IFERROR(IF(E2124= "yes",VLOOKUP(C2124,Summary!$B:$I,6,0),0),0)</f>
        <v>0</v>
      </c>
      <c r="H2124" s="68">
        <f t="shared" si="351"/>
        <v>0</v>
      </c>
      <c r="I2124" s="110">
        <f>VLOOKUP($A2124,'2026-27 Salary &amp; Benefits'!$A:$I,3,FALSE)</f>
        <v>1.06</v>
      </c>
      <c r="J2124" s="110">
        <f>VLOOKUP($A2124,'2026-27 Salary &amp; Benefits'!$A:$I,4,FALSE)</f>
        <v>1.06</v>
      </c>
      <c r="K2124" s="101">
        <f t="shared" si="352"/>
        <v>0</v>
      </c>
      <c r="L2124" s="100">
        <f t="shared" si="353"/>
        <v>0</v>
      </c>
      <c r="M2124" s="102">
        <f>'2026-27 Salary &amp; Benefits'!$E$6</f>
        <v>78209</v>
      </c>
      <c r="N2124" s="102">
        <f>'2026-27 Salary &amp; Benefits'!$F$6</f>
        <v>82248</v>
      </c>
      <c r="O2124" s="7">
        <f t="shared" si="354"/>
        <v>0</v>
      </c>
      <c r="P2124" s="7">
        <f t="shared" si="355"/>
        <v>0</v>
      </c>
      <c r="Q2124" s="7">
        <f>'2026-27 Salary &amp; Benefits'!G$6</f>
        <v>16817.759999999998</v>
      </c>
      <c r="R2124" s="103">
        <f>'2026-27 Salary &amp; Benefits'!H$6</f>
        <v>0.16020000000000001</v>
      </c>
      <c r="S2124" s="103">
        <f>'2026-27 Salary &amp; Benefits'!I$6</f>
        <v>0.15390000000000001</v>
      </c>
      <c r="T2124" s="7">
        <f t="shared" si="356"/>
        <v>0</v>
      </c>
      <c r="U2124" s="7">
        <f t="shared" si="357"/>
        <v>0</v>
      </c>
      <c r="V2124" s="7">
        <f t="shared" si="358"/>
        <v>0</v>
      </c>
      <c r="W2124" s="7">
        <f t="shared" si="359"/>
        <v>0</v>
      </c>
      <c r="X2124" s="18">
        <f t="shared" si="360"/>
        <v>0</v>
      </c>
      <c r="Y2124" s="2"/>
      <c r="Z2124" s="2"/>
      <c r="AA2124" s="2"/>
      <c r="AB2124" s="2"/>
      <c r="AC2124" s="2"/>
      <c r="AD2124" s="2"/>
      <c r="AE2124" s="2"/>
      <c r="AF2124" s="2"/>
      <c r="AG2124" s="2"/>
      <c r="AH2124" s="2"/>
      <c r="AI2124" s="2"/>
      <c r="AJ2124" s="2"/>
      <c r="AK2124" s="2"/>
      <c r="AL2124" s="2"/>
      <c r="AM2124" s="2"/>
      <c r="AN2124" s="2"/>
      <c r="AO2124" s="2"/>
      <c r="AP2124" s="2"/>
      <c r="AQ2124" s="2"/>
      <c r="AR2124" s="2"/>
      <c r="AS2124" s="2"/>
      <c r="AT2124" s="2"/>
      <c r="AU2124" s="2"/>
      <c r="AV2124" s="2"/>
      <c r="AW2124" s="2"/>
      <c r="AX2124" s="2"/>
      <c r="AY2124" s="2"/>
      <c r="AZ2124" s="2"/>
      <c r="BA2124" s="2"/>
      <c r="BB2124" s="2"/>
      <c r="BC2124" s="2"/>
      <c r="BD2124" s="2"/>
      <c r="BE2124" s="2"/>
      <c r="BF2124" s="2"/>
      <c r="BG2124" s="2"/>
      <c r="BH2124" s="2"/>
      <c r="BI2124" s="2"/>
      <c r="BJ2124" s="2"/>
      <c r="BK2124" s="2"/>
      <c r="BL2124" s="2"/>
      <c r="BM2124" s="2"/>
      <c r="BN2124" s="2"/>
      <c r="BO2124" s="2"/>
      <c r="BP2124" s="2"/>
      <c r="BQ2124" s="2"/>
      <c r="BR2124" s="2"/>
      <c r="BS2124" s="2"/>
      <c r="BT2124" s="2"/>
      <c r="BU2124" s="2"/>
      <c r="BV2124" s="2"/>
      <c r="BW2124" s="2"/>
      <c r="BX2124" s="2"/>
      <c r="BY2124" s="2"/>
      <c r="BZ2124" s="2"/>
      <c r="CA2124" s="2"/>
      <c r="CB2124" s="2"/>
      <c r="CC2124" s="2"/>
      <c r="CD2124" s="2"/>
      <c r="CE2124" s="2"/>
      <c r="CF2124" s="2"/>
      <c r="CG2124" s="2"/>
      <c r="CH2124" s="2"/>
      <c r="CI2124" s="2"/>
      <c r="CJ2124" s="2"/>
      <c r="CK2124" s="2"/>
      <c r="CL2124" s="2"/>
      <c r="CM2124" s="2"/>
      <c r="CN2124" s="2"/>
      <c r="CO2124" s="2"/>
      <c r="CP2124" s="2"/>
      <c r="CQ2124" s="2"/>
      <c r="CR2124" s="2"/>
      <c r="CS2124" s="2"/>
      <c r="CT2124" s="2"/>
      <c r="CU2124" s="2"/>
      <c r="CV2124" s="2"/>
      <c r="CW2124" s="2"/>
      <c r="CX2124" s="2"/>
      <c r="CY2124" s="2"/>
      <c r="CZ2124" s="2"/>
      <c r="DA2124" s="2"/>
      <c r="DB2124" s="2"/>
      <c r="DC2124" s="2"/>
      <c r="DD2124" s="2"/>
      <c r="DE2124" s="2"/>
      <c r="DF2124" s="2"/>
      <c r="DG2124" s="2"/>
      <c r="DH2124" s="2"/>
      <c r="DI2124" s="2"/>
      <c r="DJ2124" s="2"/>
      <c r="DK2124" s="2"/>
      <c r="DL2124" s="2"/>
      <c r="DM2124" s="2"/>
      <c r="DN2124" s="2"/>
      <c r="DO2124" s="2"/>
      <c r="DP2124" s="2"/>
      <c r="DQ2124" s="2"/>
      <c r="DR2124" s="2"/>
      <c r="DS2124" s="2"/>
      <c r="DT2124" s="2"/>
      <c r="DU2124" s="2"/>
      <c r="DV2124" s="2"/>
      <c r="DW2124" s="2"/>
      <c r="DX2124" s="2"/>
      <c r="DY2124" s="2"/>
      <c r="DZ2124" s="2"/>
      <c r="EA2124" s="2"/>
      <c r="EB2124" s="2"/>
      <c r="EC2124" s="2"/>
      <c r="ED2124" s="2"/>
      <c r="EE2124" s="2"/>
      <c r="EF2124" s="2"/>
      <c r="EG2124" s="2"/>
      <c r="EH2124" s="2"/>
      <c r="EI2124" s="2"/>
      <c r="EJ2124" s="2"/>
      <c r="EK2124" s="2"/>
      <c r="EL2124" s="2"/>
      <c r="EM2124" s="2"/>
      <c r="EN2124" s="2"/>
      <c r="EO2124" s="2"/>
      <c r="EP2124" s="2"/>
      <c r="EQ2124" s="2"/>
      <c r="ER2124" s="2"/>
      <c r="ES2124" s="2"/>
      <c r="ET2124" s="2"/>
      <c r="EU2124" s="2"/>
      <c r="EV2124" s="2"/>
      <c r="EW2124" s="2"/>
      <c r="EX2124" s="2"/>
      <c r="EY2124" s="2"/>
      <c r="EZ2124" s="2"/>
      <c r="FA2124" s="2"/>
      <c r="FB2124" s="2"/>
      <c r="FC2124" s="2"/>
    </row>
    <row r="2125" spans="1:159" s="4" customFormat="1">
      <c r="A2125" s="50" t="s">
        <v>2146</v>
      </c>
      <c r="B2125" s="59" t="s">
        <v>2805</v>
      </c>
      <c r="C2125" s="60">
        <v>4503</v>
      </c>
      <c r="D2125" s="59" t="s">
        <v>190</v>
      </c>
      <c r="E2125" s="78" t="str">
        <f>IFERROR(VLOOKUP($C2125,'2025-26 School Level AAFTE'!$C$2:$L$2349,9,FALSE), "No")</f>
        <v>Yes</v>
      </c>
      <c r="F2125" s="67">
        <f>IFERROR(VLOOKUP($C2125,'2025-26 School Level AAFTE'!$C$2:$J$2349,8,FALSE), 0)</f>
        <v>519.88</v>
      </c>
      <c r="G2125" s="69">
        <f>IFERROR(IF(E2125= "yes",VLOOKUP(C2125,Summary!$B:$I,6,0),0),0)</f>
        <v>0</v>
      </c>
      <c r="H2125" s="68">
        <f t="shared" si="351"/>
        <v>519.88</v>
      </c>
      <c r="I2125" s="110">
        <f>VLOOKUP($A2125,'2026-27 Salary &amp; Benefits'!$A:$I,3,FALSE)</f>
        <v>1.06</v>
      </c>
      <c r="J2125" s="110">
        <f>VLOOKUP($A2125,'2026-27 Salary &amp; Benefits'!$A:$I,4,FALSE)</f>
        <v>1.06</v>
      </c>
      <c r="K2125" s="101">
        <f t="shared" si="352"/>
        <v>519.88</v>
      </c>
      <c r="L2125" s="100">
        <f t="shared" si="353"/>
        <v>1.5249999999999999</v>
      </c>
      <c r="M2125" s="102">
        <f>'2026-27 Salary &amp; Benefits'!$E$6</f>
        <v>78209</v>
      </c>
      <c r="N2125" s="102">
        <f>'2026-27 Salary &amp; Benefits'!$F$6</f>
        <v>82248</v>
      </c>
      <c r="O2125" s="7">
        <f t="shared" si="354"/>
        <v>126424.85</v>
      </c>
      <c r="P2125" s="7">
        <f t="shared" si="355"/>
        <v>6529.0400000000081</v>
      </c>
      <c r="Q2125" s="7">
        <f>'2026-27 Salary &amp; Benefits'!G$6</f>
        <v>16817.759999999998</v>
      </c>
      <c r="R2125" s="103">
        <f>'2026-27 Salary &amp; Benefits'!H$6</f>
        <v>0.16020000000000001</v>
      </c>
      <c r="S2125" s="103">
        <f>'2026-27 Salary &amp; Benefits'!I$6</f>
        <v>0.15390000000000001</v>
      </c>
      <c r="T2125" s="7">
        <f t="shared" si="356"/>
        <v>46905.16</v>
      </c>
      <c r="U2125" s="7">
        <f t="shared" si="357"/>
        <v>2215.9</v>
      </c>
      <c r="V2125" s="7">
        <f t="shared" si="358"/>
        <v>341.03</v>
      </c>
      <c r="W2125" s="7">
        <f t="shared" si="359"/>
        <v>2556.9300000000003</v>
      </c>
      <c r="X2125" s="18">
        <f t="shared" si="360"/>
        <v>182415.98</v>
      </c>
      <c r="Y2125" s="2"/>
      <c r="Z2125" s="2"/>
      <c r="AA2125" s="2"/>
      <c r="AB2125" s="2"/>
      <c r="AC2125" s="2"/>
      <c r="AD2125" s="2"/>
      <c r="AE2125" s="2"/>
      <c r="AF2125" s="2"/>
      <c r="AG2125" s="2"/>
      <c r="AH2125" s="2"/>
      <c r="AI2125" s="2"/>
      <c r="AJ2125" s="2"/>
      <c r="AK2125" s="2"/>
      <c r="AL2125" s="2"/>
      <c r="AM2125" s="2"/>
      <c r="AN2125" s="2"/>
      <c r="AO2125" s="2"/>
      <c r="AP2125" s="2"/>
      <c r="AQ2125" s="2"/>
      <c r="AR2125" s="2"/>
      <c r="AS2125" s="2"/>
      <c r="AT2125" s="2"/>
      <c r="AU2125" s="2"/>
      <c r="AV2125" s="2"/>
      <c r="AW2125" s="2"/>
      <c r="AX2125" s="2"/>
      <c r="AY2125" s="2"/>
      <c r="AZ2125" s="2"/>
      <c r="BA2125" s="2"/>
      <c r="BB2125" s="2"/>
      <c r="BC2125" s="2"/>
      <c r="BD2125" s="2"/>
      <c r="BE2125" s="2"/>
      <c r="BF2125" s="2"/>
      <c r="BG2125" s="2"/>
      <c r="BH2125" s="2"/>
      <c r="BI2125" s="2"/>
      <c r="BJ2125" s="2"/>
      <c r="BK2125" s="2"/>
      <c r="BL2125" s="2"/>
      <c r="BM2125" s="2"/>
      <c r="BN2125" s="2"/>
      <c r="BO2125" s="2"/>
      <c r="BP2125" s="2"/>
      <c r="BQ2125" s="2"/>
      <c r="BR2125" s="2"/>
      <c r="BS2125" s="2"/>
      <c r="BT2125" s="2"/>
      <c r="BU2125" s="2"/>
      <c r="BV2125" s="2"/>
      <c r="BW2125" s="2"/>
      <c r="BX2125" s="2"/>
      <c r="BY2125" s="2"/>
      <c r="BZ2125" s="2"/>
      <c r="CA2125" s="2"/>
      <c r="CB2125" s="2"/>
      <c r="CC2125" s="2"/>
      <c r="CD2125" s="2"/>
      <c r="CE2125" s="2"/>
      <c r="CF2125" s="2"/>
      <c r="CG2125" s="2"/>
      <c r="CH2125" s="2"/>
      <c r="CI2125" s="2"/>
      <c r="CJ2125" s="2"/>
      <c r="CK2125" s="2"/>
      <c r="CL2125" s="2"/>
      <c r="CM2125" s="2"/>
      <c r="CN2125" s="2"/>
      <c r="CO2125" s="2"/>
      <c r="CP2125" s="2"/>
      <c r="CQ2125" s="2"/>
      <c r="CR2125" s="2"/>
      <c r="CS2125" s="2"/>
      <c r="CT2125" s="2"/>
      <c r="CU2125" s="2"/>
      <c r="CV2125" s="2"/>
      <c r="CW2125" s="2"/>
      <c r="CX2125" s="2"/>
      <c r="CY2125" s="2"/>
      <c r="CZ2125" s="2"/>
      <c r="DA2125" s="2"/>
      <c r="DB2125" s="2"/>
      <c r="DC2125" s="2"/>
      <c r="DD2125" s="2"/>
      <c r="DE2125" s="2"/>
      <c r="DF2125" s="2"/>
      <c r="DG2125" s="2"/>
      <c r="DH2125" s="2"/>
      <c r="DI2125" s="2"/>
      <c r="DJ2125" s="2"/>
      <c r="DK2125" s="2"/>
      <c r="DL2125" s="2"/>
      <c r="DM2125" s="2"/>
      <c r="DN2125" s="2"/>
      <c r="DO2125" s="2"/>
      <c r="DP2125" s="2"/>
      <c r="DQ2125" s="2"/>
      <c r="DR2125" s="2"/>
      <c r="DS2125" s="2"/>
      <c r="DT2125" s="2"/>
      <c r="DU2125" s="2"/>
      <c r="DV2125" s="2"/>
      <c r="DW2125" s="2"/>
      <c r="DX2125" s="2"/>
      <c r="DY2125" s="2"/>
      <c r="DZ2125" s="2"/>
      <c r="EA2125" s="2"/>
      <c r="EB2125" s="2"/>
      <c r="EC2125" s="2"/>
      <c r="ED2125" s="2"/>
      <c r="EE2125" s="2"/>
      <c r="EF2125" s="2"/>
      <c r="EG2125" s="2"/>
      <c r="EH2125" s="2"/>
      <c r="EI2125" s="2"/>
      <c r="EJ2125" s="2"/>
      <c r="EK2125" s="2"/>
      <c r="EL2125" s="2"/>
      <c r="EM2125" s="2"/>
      <c r="EN2125" s="2"/>
      <c r="EO2125" s="2"/>
      <c r="EP2125" s="2"/>
      <c r="EQ2125" s="2"/>
      <c r="ER2125" s="2"/>
      <c r="ES2125" s="2"/>
      <c r="ET2125" s="2"/>
      <c r="EU2125" s="2"/>
      <c r="EV2125" s="2"/>
      <c r="EW2125" s="2"/>
      <c r="EX2125" s="2"/>
      <c r="EY2125" s="2"/>
      <c r="EZ2125" s="2"/>
      <c r="FA2125" s="2"/>
      <c r="FB2125" s="2"/>
      <c r="FC2125" s="2"/>
    </row>
    <row r="2126" spans="1:159" s="4" customFormat="1">
      <c r="A2126" s="50" t="s">
        <v>2146</v>
      </c>
      <c r="B2126" s="59" t="s">
        <v>2805</v>
      </c>
      <c r="C2126" s="60">
        <v>3733</v>
      </c>
      <c r="D2126" s="59" t="s">
        <v>181</v>
      </c>
      <c r="E2126" s="78" t="str">
        <f>IFERROR(VLOOKUP($C2126,'2025-26 School Level AAFTE'!$C$2:$L$2349,9,FALSE), "No")</f>
        <v>No</v>
      </c>
      <c r="F2126" s="67">
        <f>IFERROR(VLOOKUP($C2126,'2025-26 School Level AAFTE'!$C$2:$J$2349,8,FALSE), 0)</f>
        <v>375.05</v>
      </c>
      <c r="G2126" s="69">
        <f>IFERROR(IF(E2126= "yes",VLOOKUP(C2126,Summary!$B:$I,6,0),0),0)</f>
        <v>0</v>
      </c>
      <c r="H2126" s="68">
        <f t="shared" si="351"/>
        <v>0</v>
      </c>
      <c r="I2126" s="110">
        <f>VLOOKUP($A2126,'2026-27 Salary &amp; Benefits'!$A:$I,3,FALSE)</f>
        <v>1.06</v>
      </c>
      <c r="J2126" s="110">
        <f>VLOOKUP($A2126,'2026-27 Salary &amp; Benefits'!$A:$I,4,FALSE)</f>
        <v>1.06</v>
      </c>
      <c r="K2126" s="101">
        <f t="shared" si="352"/>
        <v>0</v>
      </c>
      <c r="L2126" s="100">
        <f t="shared" si="353"/>
        <v>0</v>
      </c>
      <c r="M2126" s="102">
        <f>'2026-27 Salary &amp; Benefits'!$E$6</f>
        <v>78209</v>
      </c>
      <c r="N2126" s="102">
        <f>'2026-27 Salary &amp; Benefits'!$F$6</f>
        <v>82248</v>
      </c>
      <c r="O2126" s="7">
        <f t="shared" si="354"/>
        <v>0</v>
      </c>
      <c r="P2126" s="7">
        <f t="shared" si="355"/>
        <v>0</v>
      </c>
      <c r="Q2126" s="7">
        <f>'2026-27 Salary &amp; Benefits'!G$6</f>
        <v>16817.759999999998</v>
      </c>
      <c r="R2126" s="103">
        <f>'2026-27 Salary &amp; Benefits'!H$6</f>
        <v>0.16020000000000001</v>
      </c>
      <c r="S2126" s="103">
        <f>'2026-27 Salary &amp; Benefits'!I$6</f>
        <v>0.15390000000000001</v>
      </c>
      <c r="T2126" s="7">
        <f t="shared" si="356"/>
        <v>0</v>
      </c>
      <c r="U2126" s="7">
        <f t="shared" si="357"/>
        <v>0</v>
      </c>
      <c r="V2126" s="7">
        <f t="shared" si="358"/>
        <v>0</v>
      </c>
      <c r="W2126" s="7">
        <f t="shared" si="359"/>
        <v>0</v>
      </c>
      <c r="X2126" s="18">
        <f t="shared" si="360"/>
        <v>0</v>
      </c>
      <c r="Y2126" s="2"/>
      <c r="Z2126" s="2"/>
      <c r="AA2126" s="2"/>
      <c r="AB2126" s="2"/>
      <c r="AC2126" s="2"/>
      <c r="AD2126" s="2"/>
      <c r="AE2126" s="2"/>
      <c r="AF2126" s="2"/>
      <c r="AG2126" s="2"/>
      <c r="AH2126" s="2"/>
      <c r="AI2126" s="2"/>
      <c r="AJ2126" s="2"/>
      <c r="AK2126" s="2"/>
      <c r="AL2126" s="2"/>
      <c r="AM2126" s="2"/>
      <c r="AN2126" s="2"/>
      <c r="AO2126" s="2"/>
      <c r="AP2126" s="2"/>
      <c r="AQ2126" s="2"/>
      <c r="AR2126" s="2"/>
      <c r="AS2126" s="2"/>
      <c r="AT2126" s="2"/>
      <c r="AU2126" s="2"/>
      <c r="AV2126" s="2"/>
      <c r="AW2126" s="2"/>
      <c r="AX2126" s="2"/>
      <c r="AY2126" s="2"/>
      <c r="AZ2126" s="2"/>
      <c r="BA2126" s="2"/>
      <c r="BB2126" s="2"/>
      <c r="BC2126" s="2"/>
      <c r="BD2126" s="2"/>
      <c r="BE2126" s="2"/>
      <c r="BF2126" s="2"/>
      <c r="BG2126" s="2"/>
      <c r="BH2126" s="2"/>
      <c r="BI2126" s="2"/>
      <c r="BJ2126" s="2"/>
      <c r="BK2126" s="2"/>
      <c r="BL2126" s="2"/>
      <c r="BM2126" s="2"/>
      <c r="BN2126" s="2"/>
      <c r="BO2126" s="2"/>
      <c r="BP2126" s="2"/>
      <c r="BQ2126" s="2"/>
      <c r="BR2126" s="2"/>
      <c r="BS2126" s="2"/>
      <c r="BT2126" s="2"/>
      <c r="BU2126" s="2"/>
      <c r="BV2126" s="2"/>
      <c r="BW2126" s="2"/>
      <c r="BX2126" s="2"/>
      <c r="BY2126" s="2"/>
      <c r="BZ2126" s="2"/>
      <c r="CA2126" s="2"/>
      <c r="CB2126" s="2"/>
      <c r="CC2126" s="2"/>
      <c r="CD2126" s="2"/>
      <c r="CE2126" s="2"/>
      <c r="CF2126" s="2"/>
      <c r="CG2126" s="2"/>
      <c r="CH2126" s="2"/>
      <c r="CI2126" s="2"/>
      <c r="CJ2126" s="2"/>
      <c r="CK2126" s="2"/>
      <c r="CL2126" s="2"/>
      <c r="CM2126" s="2"/>
      <c r="CN2126" s="2"/>
      <c r="CO2126" s="2"/>
      <c r="CP2126" s="2"/>
      <c r="CQ2126" s="2"/>
      <c r="CR2126" s="2"/>
      <c r="CS2126" s="2"/>
      <c r="CT2126" s="2"/>
      <c r="CU2126" s="2"/>
      <c r="CV2126" s="2"/>
      <c r="CW2126" s="2"/>
      <c r="CX2126" s="2"/>
      <c r="CY2126" s="2"/>
      <c r="CZ2126" s="2"/>
      <c r="DA2126" s="2"/>
      <c r="DB2126" s="2"/>
      <c r="DC2126" s="2"/>
      <c r="DD2126" s="2"/>
      <c r="DE2126" s="2"/>
      <c r="DF2126" s="2"/>
      <c r="DG2126" s="2"/>
      <c r="DH2126" s="2"/>
      <c r="DI2126" s="2"/>
      <c r="DJ2126" s="2"/>
      <c r="DK2126" s="2"/>
      <c r="DL2126" s="2"/>
      <c r="DM2126" s="2"/>
      <c r="DN2126" s="2"/>
      <c r="DO2126" s="2"/>
      <c r="DP2126" s="2"/>
      <c r="DQ2126" s="2"/>
      <c r="DR2126" s="2"/>
      <c r="DS2126" s="2"/>
      <c r="DT2126" s="2"/>
      <c r="DU2126" s="2"/>
      <c r="DV2126" s="2"/>
      <c r="DW2126" s="2"/>
      <c r="DX2126" s="2"/>
      <c r="DY2126" s="2"/>
      <c r="DZ2126" s="2"/>
      <c r="EA2126" s="2"/>
      <c r="EB2126" s="2"/>
      <c r="EC2126" s="2"/>
      <c r="ED2126" s="2"/>
      <c r="EE2126" s="2"/>
      <c r="EF2126" s="2"/>
      <c r="EG2126" s="2"/>
      <c r="EH2126" s="2"/>
      <c r="EI2126" s="2"/>
      <c r="EJ2126" s="2"/>
      <c r="EK2126" s="2"/>
      <c r="EL2126" s="2"/>
      <c r="EM2126" s="2"/>
      <c r="EN2126" s="2"/>
      <c r="EO2126" s="2"/>
      <c r="EP2126" s="2"/>
      <c r="EQ2126" s="2"/>
      <c r="ER2126" s="2"/>
      <c r="ES2126" s="2"/>
      <c r="ET2126" s="2"/>
      <c r="EU2126" s="2"/>
      <c r="EV2126" s="2"/>
      <c r="EW2126" s="2"/>
      <c r="EX2126" s="2"/>
      <c r="EY2126" s="2"/>
      <c r="EZ2126" s="2"/>
      <c r="FA2126" s="2"/>
      <c r="FB2126" s="2"/>
      <c r="FC2126" s="2"/>
    </row>
    <row r="2127" spans="1:159" s="4" customFormat="1">
      <c r="A2127" s="50" t="s">
        <v>2146</v>
      </c>
      <c r="B2127" s="59" t="s">
        <v>2805</v>
      </c>
      <c r="C2127" s="60">
        <v>2643</v>
      </c>
      <c r="D2127" s="59" t="s">
        <v>3253</v>
      </c>
      <c r="E2127" s="78" t="str">
        <f>IFERROR(VLOOKUP($C2127,'2025-26 School Level AAFTE'!$C$2:$L$2349,9,FALSE), "No")</f>
        <v>Yes</v>
      </c>
      <c r="F2127" s="67">
        <f>IFERROR(VLOOKUP($C2127,'2025-26 School Level AAFTE'!$C$2:$J$2349,8,FALSE), 0)</f>
        <v>460.12</v>
      </c>
      <c r="G2127" s="69">
        <f>IFERROR(IF(E2127= "yes",VLOOKUP(C2127,Summary!$B:$I,6,0),0),0)</f>
        <v>0</v>
      </c>
      <c r="H2127" s="68">
        <f t="shared" si="351"/>
        <v>460.12</v>
      </c>
      <c r="I2127" s="110">
        <f>VLOOKUP($A2127,'2026-27 Salary &amp; Benefits'!$A:$I,3,FALSE)</f>
        <v>1.06</v>
      </c>
      <c r="J2127" s="110">
        <f>VLOOKUP($A2127,'2026-27 Salary &amp; Benefits'!$A:$I,4,FALSE)</f>
        <v>1.06</v>
      </c>
      <c r="K2127" s="101">
        <f t="shared" si="352"/>
        <v>460.12</v>
      </c>
      <c r="L2127" s="100">
        <f t="shared" si="353"/>
        <v>1.35</v>
      </c>
      <c r="M2127" s="102">
        <f>'2026-27 Salary &amp; Benefits'!$E$6</f>
        <v>78209</v>
      </c>
      <c r="N2127" s="102">
        <f>'2026-27 Salary &amp; Benefits'!$F$6</f>
        <v>82248</v>
      </c>
      <c r="O2127" s="7">
        <f t="shared" si="354"/>
        <v>111917.08</v>
      </c>
      <c r="P2127" s="7">
        <f t="shared" si="355"/>
        <v>5779.8099999999977</v>
      </c>
      <c r="Q2127" s="7">
        <f>'2026-27 Salary &amp; Benefits'!G$6</f>
        <v>16817.759999999998</v>
      </c>
      <c r="R2127" s="103">
        <f>'2026-27 Salary &amp; Benefits'!H$6</f>
        <v>0.16020000000000001</v>
      </c>
      <c r="S2127" s="103">
        <f>'2026-27 Salary &amp; Benefits'!I$6</f>
        <v>0.15390000000000001</v>
      </c>
      <c r="T2127" s="7">
        <f t="shared" si="356"/>
        <v>41522.6</v>
      </c>
      <c r="U2127" s="7">
        <f t="shared" si="357"/>
        <v>1961.61</v>
      </c>
      <c r="V2127" s="7">
        <f t="shared" si="358"/>
        <v>301.89</v>
      </c>
      <c r="W2127" s="7">
        <f t="shared" si="359"/>
        <v>2263.5</v>
      </c>
      <c r="X2127" s="18">
        <f t="shared" si="360"/>
        <v>161482.99</v>
      </c>
      <c r="Y2127" s="2"/>
      <c r="Z2127" s="2"/>
      <c r="AA2127" s="2"/>
      <c r="AB2127" s="2"/>
      <c r="AC2127" s="2"/>
      <c r="AD2127" s="2"/>
      <c r="AE2127" s="2"/>
      <c r="AF2127" s="2"/>
      <c r="AG2127" s="2"/>
      <c r="AH2127" s="2"/>
      <c r="AI2127" s="2"/>
      <c r="AJ2127" s="2"/>
      <c r="AK2127" s="2"/>
      <c r="AL2127" s="2"/>
      <c r="AM2127" s="2"/>
      <c r="AN2127" s="2"/>
      <c r="AO2127" s="2"/>
      <c r="AP2127" s="2"/>
      <c r="AQ2127" s="2"/>
      <c r="AR2127" s="2"/>
      <c r="AS2127" s="2"/>
      <c r="AT2127" s="2"/>
      <c r="AU2127" s="2"/>
      <c r="AV2127" s="2"/>
      <c r="AW2127" s="2"/>
      <c r="AX2127" s="2"/>
      <c r="AY2127" s="2"/>
      <c r="AZ2127" s="2"/>
      <c r="BA2127" s="2"/>
      <c r="BB2127" s="2"/>
      <c r="BC2127" s="2"/>
      <c r="BD2127" s="2"/>
      <c r="BE2127" s="2"/>
      <c r="BF2127" s="2"/>
      <c r="BG2127" s="2"/>
      <c r="BH2127" s="2"/>
      <c r="BI2127" s="2"/>
      <c r="BJ2127" s="2"/>
      <c r="BK2127" s="2"/>
      <c r="BL2127" s="2"/>
      <c r="BM2127" s="2"/>
      <c r="BN2127" s="2"/>
      <c r="BO2127" s="2"/>
      <c r="BP2127" s="2"/>
      <c r="BQ2127" s="2"/>
      <c r="BR2127" s="2"/>
      <c r="BS2127" s="2"/>
      <c r="BT2127" s="2"/>
      <c r="BU2127" s="2"/>
      <c r="BV2127" s="2"/>
      <c r="BW2127" s="2"/>
      <c r="BX2127" s="2"/>
      <c r="BY2127" s="2"/>
      <c r="BZ2127" s="2"/>
      <c r="CA2127" s="2"/>
      <c r="CB2127" s="2"/>
      <c r="CC2127" s="2"/>
      <c r="CD2127" s="2"/>
      <c r="CE2127" s="2"/>
      <c r="CF2127" s="2"/>
      <c r="CG2127" s="2"/>
      <c r="CH2127" s="2"/>
      <c r="CI2127" s="2"/>
      <c r="CJ2127" s="2"/>
      <c r="CK2127" s="2"/>
      <c r="CL2127" s="2"/>
      <c r="CM2127" s="2"/>
      <c r="CN2127" s="2"/>
      <c r="CO2127" s="2"/>
      <c r="CP2127" s="2"/>
      <c r="CQ2127" s="2"/>
      <c r="CR2127" s="2"/>
      <c r="CS2127" s="2"/>
      <c r="CT2127" s="2"/>
      <c r="CU2127" s="2"/>
      <c r="CV2127" s="2"/>
      <c r="CW2127" s="2"/>
      <c r="CX2127" s="2"/>
      <c r="CY2127" s="2"/>
      <c r="CZ2127" s="2"/>
      <c r="DA2127" s="2"/>
      <c r="DB2127" s="2"/>
      <c r="DC2127" s="2"/>
      <c r="DD2127" s="2"/>
      <c r="DE2127" s="2"/>
      <c r="DF2127" s="2"/>
      <c r="DG2127" s="2"/>
      <c r="DH2127" s="2"/>
      <c r="DI2127" s="2"/>
      <c r="DJ2127" s="2"/>
      <c r="DK2127" s="2"/>
      <c r="DL2127" s="2"/>
      <c r="DM2127" s="2"/>
      <c r="DN2127" s="2"/>
      <c r="DO2127" s="2"/>
      <c r="DP2127" s="2"/>
      <c r="DQ2127" s="2"/>
      <c r="DR2127" s="2"/>
      <c r="DS2127" s="2"/>
      <c r="DT2127" s="2"/>
      <c r="DU2127" s="2"/>
      <c r="DV2127" s="2"/>
      <c r="DW2127" s="2"/>
      <c r="DX2127" s="2"/>
      <c r="DY2127" s="2"/>
      <c r="DZ2127" s="2"/>
      <c r="EA2127" s="2"/>
      <c r="EB2127" s="2"/>
      <c r="EC2127" s="2"/>
      <c r="ED2127" s="2"/>
      <c r="EE2127" s="2"/>
      <c r="EF2127" s="2"/>
      <c r="EG2127" s="2"/>
      <c r="EH2127" s="2"/>
      <c r="EI2127" s="2"/>
      <c r="EJ2127" s="2"/>
      <c r="EK2127" s="2"/>
      <c r="EL2127" s="2"/>
      <c r="EM2127" s="2"/>
      <c r="EN2127" s="2"/>
      <c r="EO2127" s="2"/>
      <c r="EP2127" s="2"/>
      <c r="EQ2127" s="2"/>
      <c r="ER2127" s="2"/>
      <c r="ES2127" s="2"/>
      <c r="ET2127" s="2"/>
      <c r="EU2127" s="2"/>
      <c r="EV2127" s="2"/>
      <c r="EW2127" s="2"/>
      <c r="EX2127" s="2"/>
      <c r="EY2127" s="2"/>
      <c r="EZ2127" s="2"/>
      <c r="FA2127" s="2"/>
      <c r="FB2127" s="2"/>
      <c r="FC2127" s="2"/>
    </row>
    <row r="2128" spans="1:159" s="4" customFormat="1">
      <c r="A2128" s="50" t="s">
        <v>2146</v>
      </c>
      <c r="B2128" s="59" t="s">
        <v>2805</v>
      </c>
      <c r="C2128" s="60">
        <v>4075</v>
      </c>
      <c r="D2128" s="59" t="s">
        <v>187</v>
      </c>
      <c r="E2128" s="78" t="str">
        <f>IFERROR(VLOOKUP($C2128,'2025-26 School Level AAFTE'!$C$2:$L$2349,9,FALSE), "No")</f>
        <v>No</v>
      </c>
      <c r="F2128" s="67">
        <f>IFERROR(VLOOKUP($C2128,'2025-26 School Level AAFTE'!$C$2:$J$2349,8,FALSE), 0)</f>
        <v>537.01</v>
      </c>
      <c r="G2128" s="69">
        <f>IFERROR(IF(E2128= "yes",VLOOKUP(C2128,Summary!$B:$I,6,0),0),0)</f>
        <v>0</v>
      </c>
      <c r="H2128" s="68">
        <f t="shared" si="351"/>
        <v>0</v>
      </c>
      <c r="I2128" s="110">
        <f>VLOOKUP($A2128,'2026-27 Salary &amp; Benefits'!$A:$I,3,FALSE)</f>
        <v>1.06</v>
      </c>
      <c r="J2128" s="110">
        <f>VLOOKUP($A2128,'2026-27 Salary &amp; Benefits'!$A:$I,4,FALSE)</f>
        <v>1.06</v>
      </c>
      <c r="K2128" s="101">
        <f t="shared" si="352"/>
        <v>0</v>
      </c>
      <c r="L2128" s="100">
        <f t="shared" si="353"/>
        <v>0</v>
      </c>
      <c r="M2128" s="102">
        <f>'2026-27 Salary &amp; Benefits'!$E$6</f>
        <v>78209</v>
      </c>
      <c r="N2128" s="102">
        <f>'2026-27 Salary &amp; Benefits'!$F$6</f>
        <v>82248</v>
      </c>
      <c r="O2128" s="7">
        <f t="shared" si="354"/>
        <v>0</v>
      </c>
      <c r="P2128" s="7">
        <f t="shared" si="355"/>
        <v>0</v>
      </c>
      <c r="Q2128" s="7">
        <f>'2026-27 Salary &amp; Benefits'!G$6</f>
        <v>16817.759999999998</v>
      </c>
      <c r="R2128" s="103">
        <f>'2026-27 Salary &amp; Benefits'!H$6</f>
        <v>0.16020000000000001</v>
      </c>
      <c r="S2128" s="103">
        <f>'2026-27 Salary &amp; Benefits'!I$6</f>
        <v>0.15390000000000001</v>
      </c>
      <c r="T2128" s="7">
        <f t="shared" si="356"/>
        <v>0</v>
      </c>
      <c r="U2128" s="7">
        <f t="shared" si="357"/>
        <v>0</v>
      </c>
      <c r="V2128" s="7">
        <f t="shared" si="358"/>
        <v>0</v>
      </c>
      <c r="W2128" s="7">
        <f t="shared" si="359"/>
        <v>0</v>
      </c>
      <c r="X2128" s="18">
        <f t="shared" si="360"/>
        <v>0</v>
      </c>
      <c r="Y2128" s="2"/>
      <c r="Z2128" s="2"/>
      <c r="AA2128" s="2"/>
      <c r="AB2128" s="2"/>
      <c r="AC2128" s="2"/>
      <c r="AD2128" s="2"/>
      <c r="AE2128" s="2"/>
      <c r="AF2128" s="2"/>
      <c r="AG2128" s="2"/>
      <c r="AH2128" s="2"/>
      <c r="AI2128" s="2"/>
      <c r="AJ2128" s="2"/>
      <c r="AK2128" s="2"/>
      <c r="AL2128" s="2"/>
      <c r="AM2128" s="2"/>
      <c r="AN2128" s="2"/>
      <c r="AO2128" s="2"/>
      <c r="AP2128" s="2"/>
      <c r="AQ2128" s="2"/>
      <c r="AR2128" s="2"/>
      <c r="AS2128" s="2"/>
      <c r="AT2128" s="2"/>
      <c r="AU2128" s="2"/>
      <c r="AV2128" s="2"/>
      <c r="AW2128" s="2"/>
      <c r="AX2128" s="2"/>
      <c r="AY2128" s="2"/>
      <c r="AZ2128" s="2"/>
      <c r="BA2128" s="2"/>
      <c r="BB2128" s="2"/>
      <c r="BC2128" s="2"/>
      <c r="BD2128" s="2"/>
      <c r="BE2128" s="2"/>
      <c r="BF2128" s="2"/>
      <c r="BG2128" s="2"/>
      <c r="BH2128" s="2"/>
      <c r="BI2128" s="2"/>
      <c r="BJ2128" s="2"/>
      <c r="BK2128" s="2"/>
      <c r="BL2128" s="2"/>
      <c r="BM2128" s="2"/>
      <c r="BN2128" s="2"/>
      <c r="BO2128" s="2"/>
      <c r="BP2128" s="2"/>
      <c r="BQ2128" s="2"/>
      <c r="BR2128" s="2"/>
      <c r="BS2128" s="2"/>
      <c r="BT2128" s="2"/>
      <c r="BU2128" s="2"/>
      <c r="BV2128" s="2"/>
      <c r="BW2128" s="2"/>
      <c r="BX2128" s="2"/>
      <c r="BY2128" s="2"/>
      <c r="BZ2128" s="2"/>
      <c r="CA2128" s="2"/>
      <c r="CB2128" s="2"/>
      <c r="CC2128" s="2"/>
      <c r="CD2128" s="2"/>
      <c r="CE2128" s="2"/>
      <c r="CF2128" s="2"/>
      <c r="CG2128" s="2"/>
      <c r="CH2128" s="2"/>
      <c r="CI2128" s="2"/>
      <c r="CJ2128" s="2"/>
      <c r="CK2128" s="2"/>
      <c r="CL2128" s="2"/>
      <c r="CM2128" s="2"/>
      <c r="CN2128" s="2"/>
      <c r="CO2128" s="2"/>
      <c r="CP2128" s="2"/>
      <c r="CQ2128" s="2"/>
      <c r="CR2128" s="2"/>
      <c r="CS2128" s="2"/>
      <c r="CT2128" s="2"/>
      <c r="CU2128" s="2"/>
      <c r="CV2128" s="2"/>
      <c r="CW2128" s="2"/>
      <c r="CX2128" s="2"/>
      <c r="CY2128" s="2"/>
      <c r="CZ2128" s="2"/>
      <c r="DA2128" s="2"/>
      <c r="DB2128" s="2"/>
      <c r="DC2128" s="2"/>
      <c r="DD2128" s="2"/>
      <c r="DE2128" s="2"/>
      <c r="DF2128" s="2"/>
      <c r="DG2128" s="2"/>
      <c r="DH2128" s="2"/>
      <c r="DI2128" s="2"/>
      <c r="DJ2128" s="2"/>
      <c r="DK2128" s="2"/>
      <c r="DL2128" s="2"/>
      <c r="DM2128" s="2"/>
      <c r="DN2128" s="2"/>
      <c r="DO2128" s="2"/>
      <c r="DP2128" s="2"/>
      <c r="DQ2128" s="2"/>
      <c r="DR2128" s="2"/>
      <c r="DS2128" s="2"/>
      <c r="DT2128" s="2"/>
      <c r="DU2128" s="2"/>
      <c r="DV2128" s="2"/>
      <c r="DW2128" s="2"/>
      <c r="DX2128" s="2"/>
      <c r="DY2128" s="2"/>
      <c r="DZ2128" s="2"/>
      <c r="EA2128" s="2"/>
      <c r="EB2128" s="2"/>
      <c r="EC2128" s="2"/>
      <c r="ED2128" s="2"/>
      <c r="EE2128" s="2"/>
      <c r="EF2128" s="2"/>
      <c r="EG2128" s="2"/>
      <c r="EH2128" s="2"/>
      <c r="EI2128" s="2"/>
      <c r="EJ2128" s="2"/>
      <c r="EK2128" s="2"/>
      <c r="EL2128" s="2"/>
      <c r="EM2128" s="2"/>
      <c r="EN2128" s="2"/>
      <c r="EO2128" s="2"/>
      <c r="EP2128" s="2"/>
      <c r="EQ2128" s="2"/>
      <c r="ER2128" s="2"/>
      <c r="ES2128" s="2"/>
      <c r="ET2128" s="2"/>
      <c r="EU2128" s="2"/>
      <c r="EV2128" s="2"/>
      <c r="EW2128" s="2"/>
      <c r="EX2128" s="2"/>
      <c r="EY2128" s="2"/>
      <c r="EZ2128" s="2"/>
      <c r="FA2128" s="2"/>
      <c r="FB2128" s="2"/>
      <c r="FC2128" s="2"/>
    </row>
    <row r="2129" spans="1:159" s="4" customFormat="1">
      <c r="A2129" s="50" t="s">
        <v>2146</v>
      </c>
      <c r="B2129" s="59" t="s">
        <v>2805</v>
      </c>
      <c r="C2129" s="60">
        <v>2179</v>
      </c>
      <c r="D2129" s="59" t="s">
        <v>162</v>
      </c>
      <c r="E2129" s="78" t="str">
        <f>IFERROR(VLOOKUP($C2129,'2025-26 School Level AAFTE'!$C$2:$L$2349,9,FALSE), "No")</f>
        <v>Yes</v>
      </c>
      <c r="F2129" s="67">
        <f>IFERROR(VLOOKUP($C2129,'2025-26 School Level AAFTE'!$C$2:$J$2349,8,FALSE), 0)</f>
        <v>1216.74</v>
      </c>
      <c r="G2129" s="69">
        <f>IFERROR(IF(E2129= "yes",VLOOKUP(C2129,Summary!$B:$I,6,0),0),0)</f>
        <v>0</v>
      </c>
      <c r="H2129" s="68">
        <f t="shared" si="351"/>
        <v>1216.74</v>
      </c>
      <c r="I2129" s="110">
        <f>VLOOKUP($A2129,'2026-27 Salary &amp; Benefits'!$A:$I,3,FALSE)</f>
        <v>1.06</v>
      </c>
      <c r="J2129" s="110">
        <f>VLOOKUP($A2129,'2026-27 Salary &amp; Benefits'!$A:$I,4,FALSE)</f>
        <v>1.06</v>
      </c>
      <c r="K2129" s="101">
        <f t="shared" si="352"/>
        <v>1216.74</v>
      </c>
      <c r="L2129" s="100">
        <f t="shared" si="353"/>
        <v>3.569</v>
      </c>
      <c r="M2129" s="102">
        <f>'2026-27 Salary &amp; Benefits'!$E$6</f>
        <v>78209</v>
      </c>
      <c r="N2129" s="102">
        <f>'2026-27 Salary &amp; Benefits'!$F$6</f>
        <v>82248</v>
      </c>
      <c r="O2129" s="7">
        <f t="shared" si="354"/>
        <v>295875.59999999998</v>
      </c>
      <c r="P2129" s="7">
        <f t="shared" si="355"/>
        <v>15280.100000000035</v>
      </c>
      <c r="Q2129" s="7">
        <f>'2026-27 Salary &amp; Benefits'!G$6</f>
        <v>16817.759999999998</v>
      </c>
      <c r="R2129" s="103">
        <f>'2026-27 Salary &amp; Benefits'!H$6</f>
        <v>0.16020000000000001</v>
      </c>
      <c r="S2129" s="103">
        <f>'2026-27 Salary &amp; Benefits'!I$6</f>
        <v>0.15390000000000001</v>
      </c>
      <c r="T2129" s="7">
        <f t="shared" si="356"/>
        <v>109773.46</v>
      </c>
      <c r="U2129" s="7">
        <f t="shared" si="357"/>
        <v>5185.93</v>
      </c>
      <c r="V2129" s="7">
        <f t="shared" si="358"/>
        <v>798.11</v>
      </c>
      <c r="W2129" s="7">
        <f t="shared" si="359"/>
        <v>5984.04</v>
      </c>
      <c r="X2129" s="18">
        <f t="shared" si="360"/>
        <v>426913.2</v>
      </c>
      <c r="Y2129" s="2"/>
      <c r="Z2129" s="2"/>
      <c r="AA2129" s="2"/>
      <c r="AB2129" s="2"/>
      <c r="AC2129" s="2"/>
      <c r="AD2129" s="2"/>
      <c r="AE2129" s="2"/>
      <c r="AF2129" s="2"/>
      <c r="AG2129" s="2"/>
      <c r="AH2129" s="2"/>
      <c r="AI2129" s="2"/>
      <c r="AJ2129" s="2"/>
      <c r="AK2129" s="2"/>
      <c r="AL2129" s="2"/>
      <c r="AM2129" s="2"/>
      <c r="AN2129" s="2"/>
      <c r="AO2129" s="2"/>
      <c r="AP2129" s="2"/>
      <c r="AQ2129" s="2"/>
      <c r="AR2129" s="2"/>
      <c r="AS2129" s="2"/>
      <c r="AT2129" s="2"/>
      <c r="AU2129" s="2"/>
      <c r="AV2129" s="2"/>
      <c r="AW2129" s="2"/>
      <c r="AX2129" s="2"/>
      <c r="AY2129" s="2"/>
      <c r="AZ2129" s="2"/>
      <c r="BA2129" s="2"/>
      <c r="BB2129" s="2"/>
      <c r="BC2129" s="2"/>
      <c r="BD2129" s="2"/>
      <c r="BE2129" s="2"/>
      <c r="BF2129" s="2"/>
      <c r="BG2129" s="2"/>
      <c r="BH2129" s="2"/>
      <c r="BI2129" s="2"/>
      <c r="BJ2129" s="2"/>
      <c r="BK2129" s="2"/>
      <c r="BL2129" s="2"/>
      <c r="BM2129" s="2"/>
      <c r="BN2129" s="2"/>
      <c r="BO2129" s="2"/>
      <c r="BP2129" s="2"/>
      <c r="BQ2129" s="2"/>
      <c r="BR2129" s="2"/>
      <c r="BS2129" s="2"/>
      <c r="BT2129" s="2"/>
      <c r="BU2129" s="2"/>
      <c r="BV2129" s="2"/>
      <c r="BW2129" s="2"/>
      <c r="BX2129" s="2"/>
      <c r="BY2129" s="2"/>
      <c r="BZ2129" s="2"/>
      <c r="CA2129" s="2"/>
      <c r="CB2129" s="2"/>
      <c r="CC2129" s="2"/>
      <c r="CD2129" s="2"/>
      <c r="CE2129" s="2"/>
      <c r="CF2129" s="2"/>
      <c r="CG2129" s="2"/>
      <c r="CH2129" s="2"/>
      <c r="CI2129" s="2"/>
      <c r="CJ2129" s="2"/>
      <c r="CK2129" s="2"/>
      <c r="CL2129" s="2"/>
      <c r="CM2129" s="2"/>
      <c r="CN2129" s="2"/>
      <c r="CO2129" s="2"/>
      <c r="CP2129" s="2"/>
      <c r="CQ2129" s="2"/>
      <c r="CR2129" s="2"/>
      <c r="CS2129" s="2"/>
      <c r="CT2129" s="2"/>
      <c r="CU2129" s="2"/>
      <c r="CV2129" s="2"/>
      <c r="CW2129" s="2"/>
      <c r="CX2129" s="2"/>
      <c r="CY2129" s="2"/>
      <c r="CZ2129" s="2"/>
      <c r="DA2129" s="2"/>
      <c r="DB2129" s="2"/>
      <c r="DC2129" s="2"/>
      <c r="DD2129" s="2"/>
      <c r="DE2129" s="2"/>
      <c r="DF2129" s="2"/>
      <c r="DG2129" s="2"/>
      <c r="DH2129" s="2"/>
      <c r="DI2129" s="2"/>
      <c r="DJ2129" s="2"/>
      <c r="DK2129" s="2"/>
      <c r="DL2129" s="2"/>
      <c r="DM2129" s="2"/>
      <c r="DN2129" s="2"/>
      <c r="DO2129" s="2"/>
      <c r="DP2129" s="2"/>
      <c r="DQ2129" s="2"/>
      <c r="DR2129" s="2"/>
      <c r="DS2129" s="2"/>
      <c r="DT2129" s="2"/>
      <c r="DU2129" s="2"/>
      <c r="DV2129" s="2"/>
      <c r="DW2129" s="2"/>
      <c r="DX2129" s="2"/>
      <c r="DY2129" s="2"/>
      <c r="DZ2129" s="2"/>
      <c r="EA2129" s="2"/>
      <c r="EB2129" s="2"/>
      <c r="EC2129" s="2"/>
      <c r="ED2129" s="2"/>
      <c r="EE2129" s="2"/>
      <c r="EF2129" s="2"/>
      <c r="EG2129" s="2"/>
      <c r="EH2129" s="2"/>
      <c r="EI2129" s="2"/>
      <c r="EJ2129" s="2"/>
      <c r="EK2129" s="2"/>
      <c r="EL2129" s="2"/>
      <c r="EM2129" s="2"/>
      <c r="EN2129" s="2"/>
      <c r="EO2129" s="2"/>
      <c r="EP2129" s="2"/>
      <c r="EQ2129" s="2"/>
      <c r="ER2129" s="2"/>
      <c r="ES2129" s="2"/>
      <c r="ET2129" s="2"/>
      <c r="EU2129" s="2"/>
      <c r="EV2129" s="2"/>
      <c r="EW2129" s="2"/>
      <c r="EX2129" s="2"/>
      <c r="EY2129" s="2"/>
      <c r="EZ2129" s="2"/>
      <c r="FA2129" s="2"/>
      <c r="FB2129" s="2"/>
      <c r="FC2129" s="2"/>
    </row>
    <row r="2130" spans="1:159" s="4" customFormat="1">
      <c r="A2130" s="50" t="s">
        <v>2146</v>
      </c>
      <c r="B2130" s="59" t="s">
        <v>2805</v>
      </c>
      <c r="C2130" s="60">
        <v>2637</v>
      </c>
      <c r="D2130" s="59" t="s">
        <v>164</v>
      </c>
      <c r="E2130" s="78" t="str">
        <f>IFERROR(VLOOKUP($C2130,'2025-26 School Level AAFTE'!$C$2:$L$2349,9,FALSE), "No")</f>
        <v>Yes</v>
      </c>
      <c r="F2130" s="67">
        <f>IFERROR(VLOOKUP($C2130,'2025-26 School Level AAFTE'!$C$2:$J$2349,8,FALSE), 0)</f>
        <v>182.4</v>
      </c>
      <c r="G2130" s="69">
        <f>IFERROR(IF(E2130= "yes",VLOOKUP(C2130,Summary!$B:$I,6,0),0),0)</f>
        <v>0</v>
      </c>
      <c r="H2130" s="68">
        <f t="shared" si="351"/>
        <v>182.4</v>
      </c>
      <c r="I2130" s="110">
        <f>VLOOKUP($A2130,'2026-27 Salary &amp; Benefits'!$A:$I,3,FALSE)</f>
        <v>1.06</v>
      </c>
      <c r="J2130" s="110">
        <f>VLOOKUP($A2130,'2026-27 Salary &amp; Benefits'!$A:$I,4,FALSE)</f>
        <v>1.06</v>
      </c>
      <c r="K2130" s="101">
        <f t="shared" si="352"/>
        <v>182.4</v>
      </c>
      <c r="L2130" s="100">
        <f t="shared" si="353"/>
        <v>0.53500000000000003</v>
      </c>
      <c r="M2130" s="102">
        <f>'2026-27 Salary &amp; Benefits'!$E$6</f>
        <v>78209</v>
      </c>
      <c r="N2130" s="102">
        <f>'2026-27 Salary &amp; Benefits'!$F$6</f>
        <v>82248</v>
      </c>
      <c r="O2130" s="7">
        <f t="shared" si="354"/>
        <v>44352.32</v>
      </c>
      <c r="P2130" s="7">
        <f t="shared" si="355"/>
        <v>2290.5199999999968</v>
      </c>
      <c r="Q2130" s="7">
        <f>'2026-27 Salary &amp; Benefits'!G$6</f>
        <v>16817.759999999998</v>
      </c>
      <c r="R2130" s="103">
        <f>'2026-27 Salary &amp; Benefits'!H$6</f>
        <v>0.16020000000000001</v>
      </c>
      <c r="S2130" s="103">
        <f>'2026-27 Salary &amp; Benefits'!I$6</f>
        <v>0.15390000000000001</v>
      </c>
      <c r="T2130" s="7">
        <f t="shared" si="356"/>
        <v>16455.25</v>
      </c>
      <c r="U2130" s="7">
        <f t="shared" si="357"/>
        <v>777.38</v>
      </c>
      <c r="V2130" s="7">
        <f t="shared" si="358"/>
        <v>119.64</v>
      </c>
      <c r="W2130" s="7">
        <f t="shared" si="359"/>
        <v>897.02</v>
      </c>
      <c r="X2130" s="18">
        <f t="shared" si="360"/>
        <v>63995.109999999993</v>
      </c>
      <c r="Y2130" s="2"/>
      <c r="Z2130" s="2"/>
      <c r="AA2130" s="2"/>
      <c r="AB2130" s="2"/>
      <c r="AC2130" s="2"/>
      <c r="AD2130" s="2"/>
      <c r="AE2130" s="2"/>
      <c r="AF2130" s="2"/>
      <c r="AG2130" s="2"/>
      <c r="AH2130" s="2"/>
      <c r="AI2130" s="2"/>
      <c r="AJ2130" s="2"/>
      <c r="AK2130" s="2"/>
      <c r="AL2130" s="2"/>
      <c r="AM2130" s="2"/>
      <c r="AN2130" s="2"/>
      <c r="AO2130" s="2"/>
      <c r="AP2130" s="2"/>
      <c r="AQ2130" s="2"/>
      <c r="AR2130" s="2"/>
      <c r="AS2130" s="2"/>
      <c r="AT2130" s="2"/>
      <c r="AU2130" s="2"/>
      <c r="AV2130" s="2"/>
      <c r="AW2130" s="2"/>
      <c r="AX2130" s="2"/>
      <c r="AY2130" s="2"/>
      <c r="AZ2130" s="2"/>
      <c r="BA2130" s="2"/>
      <c r="BB2130" s="2"/>
      <c r="BC2130" s="2"/>
      <c r="BD2130" s="2"/>
      <c r="BE2130" s="2"/>
      <c r="BF2130" s="2"/>
      <c r="BG2130" s="2"/>
      <c r="BH2130" s="2"/>
      <c r="BI2130" s="2"/>
      <c r="BJ2130" s="2"/>
      <c r="BK2130" s="2"/>
      <c r="BL2130" s="2"/>
      <c r="BM2130" s="2"/>
      <c r="BN2130" s="2"/>
      <c r="BO2130" s="2"/>
      <c r="BP2130" s="2"/>
      <c r="BQ2130" s="2"/>
      <c r="BR2130" s="2"/>
      <c r="BS2130" s="2"/>
      <c r="BT2130" s="2"/>
      <c r="BU2130" s="2"/>
      <c r="BV2130" s="2"/>
      <c r="BW2130" s="2"/>
      <c r="BX2130" s="2"/>
      <c r="BY2130" s="2"/>
      <c r="BZ2130" s="2"/>
      <c r="CA2130" s="2"/>
      <c r="CB2130" s="2"/>
      <c r="CC2130" s="2"/>
      <c r="CD2130" s="2"/>
      <c r="CE2130" s="2"/>
      <c r="CF2130" s="2"/>
      <c r="CG2130" s="2"/>
      <c r="CH2130" s="2"/>
      <c r="CI2130" s="2"/>
      <c r="CJ2130" s="2"/>
      <c r="CK2130" s="2"/>
      <c r="CL2130" s="2"/>
      <c r="CM2130" s="2"/>
      <c r="CN2130" s="2"/>
      <c r="CO2130" s="2"/>
      <c r="CP2130" s="2"/>
      <c r="CQ2130" s="2"/>
      <c r="CR2130" s="2"/>
      <c r="CS2130" s="2"/>
      <c r="CT2130" s="2"/>
      <c r="CU2130" s="2"/>
      <c r="CV2130" s="2"/>
      <c r="CW2130" s="2"/>
      <c r="CX2130" s="2"/>
      <c r="CY2130" s="2"/>
      <c r="CZ2130" s="2"/>
      <c r="DA2130" s="2"/>
      <c r="DB2130" s="2"/>
      <c r="DC2130" s="2"/>
      <c r="DD2130" s="2"/>
      <c r="DE2130" s="2"/>
      <c r="DF2130" s="2"/>
      <c r="DG2130" s="2"/>
      <c r="DH2130" s="2"/>
      <c r="DI2130" s="2"/>
      <c r="DJ2130" s="2"/>
      <c r="DK2130" s="2"/>
      <c r="DL2130" s="2"/>
      <c r="DM2130" s="2"/>
      <c r="DN2130" s="2"/>
      <c r="DO2130" s="2"/>
      <c r="DP2130" s="2"/>
      <c r="DQ2130" s="2"/>
      <c r="DR2130" s="2"/>
      <c r="DS2130" s="2"/>
      <c r="DT2130" s="2"/>
      <c r="DU2130" s="2"/>
      <c r="DV2130" s="2"/>
      <c r="DW2130" s="2"/>
      <c r="DX2130" s="2"/>
      <c r="DY2130" s="2"/>
      <c r="DZ2130" s="2"/>
      <c r="EA2130" s="2"/>
      <c r="EB2130" s="2"/>
      <c r="EC2130" s="2"/>
      <c r="ED2130" s="2"/>
      <c r="EE2130" s="2"/>
      <c r="EF2130" s="2"/>
      <c r="EG2130" s="2"/>
      <c r="EH2130" s="2"/>
      <c r="EI2130" s="2"/>
      <c r="EJ2130" s="2"/>
      <c r="EK2130" s="2"/>
      <c r="EL2130" s="2"/>
      <c r="EM2130" s="2"/>
      <c r="EN2130" s="2"/>
      <c r="EO2130" s="2"/>
      <c r="EP2130" s="2"/>
      <c r="EQ2130" s="2"/>
      <c r="ER2130" s="2"/>
      <c r="ES2130" s="2"/>
      <c r="ET2130" s="2"/>
      <c r="EU2130" s="2"/>
      <c r="EV2130" s="2"/>
      <c r="EW2130" s="2"/>
      <c r="EX2130" s="2"/>
      <c r="EY2130" s="2"/>
      <c r="EZ2130" s="2"/>
      <c r="FA2130" s="2"/>
      <c r="FB2130" s="2"/>
      <c r="FC2130" s="2"/>
    </row>
    <row r="2131" spans="1:159" s="4" customFormat="1">
      <c r="A2131" s="50" t="s">
        <v>2146</v>
      </c>
      <c r="B2131" s="59" t="s">
        <v>2805</v>
      </c>
      <c r="C2131" s="60">
        <v>3902</v>
      </c>
      <c r="D2131" s="59" t="s">
        <v>184</v>
      </c>
      <c r="E2131" s="78" t="str">
        <f>IFERROR(VLOOKUP($C2131,'2025-26 School Level AAFTE'!$C$2:$L$2349,9,FALSE), "No")</f>
        <v>Yes</v>
      </c>
      <c r="F2131" s="67">
        <f>IFERROR(VLOOKUP($C2131,'2025-26 School Level AAFTE'!$C$2:$J$2349,8,FALSE), 0)</f>
        <v>690.42</v>
      </c>
      <c r="G2131" s="69">
        <f>IFERROR(IF(E2131= "yes",VLOOKUP(C2131,Summary!$B:$I,6,0),0),0)</f>
        <v>0</v>
      </c>
      <c r="H2131" s="68">
        <f t="shared" si="351"/>
        <v>690.42</v>
      </c>
      <c r="I2131" s="110">
        <f>VLOOKUP($A2131,'2026-27 Salary &amp; Benefits'!$A:$I,3,FALSE)</f>
        <v>1.06</v>
      </c>
      <c r="J2131" s="110">
        <f>VLOOKUP($A2131,'2026-27 Salary &amp; Benefits'!$A:$I,4,FALSE)</f>
        <v>1.06</v>
      </c>
      <c r="K2131" s="101">
        <f t="shared" si="352"/>
        <v>690.42</v>
      </c>
      <c r="L2131" s="100">
        <f t="shared" si="353"/>
        <v>2.0249999999999999</v>
      </c>
      <c r="M2131" s="102">
        <f>'2026-27 Salary &amp; Benefits'!$E$6</f>
        <v>78209</v>
      </c>
      <c r="N2131" s="102">
        <f>'2026-27 Salary &amp; Benefits'!$F$6</f>
        <v>82248</v>
      </c>
      <c r="O2131" s="7">
        <f t="shared" si="354"/>
        <v>167875.62</v>
      </c>
      <c r="P2131" s="7">
        <f t="shared" si="355"/>
        <v>8669.7099999999919</v>
      </c>
      <c r="Q2131" s="7">
        <f>'2026-27 Salary &amp; Benefits'!G$6</f>
        <v>16817.759999999998</v>
      </c>
      <c r="R2131" s="103">
        <f>'2026-27 Salary &amp; Benefits'!H$6</f>
        <v>0.16020000000000001</v>
      </c>
      <c r="S2131" s="103">
        <f>'2026-27 Salary &amp; Benefits'!I$6</f>
        <v>0.15390000000000001</v>
      </c>
      <c r="T2131" s="7">
        <f t="shared" si="356"/>
        <v>62283.91</v>
      </c>
      <c r="U2131" s="7">
        <f t="shared" si="357"/>
        <v>2942.42</v>
      </c>
      <c r="V2131" s="7">
        <f t="shared" si="358"/>
        <v>452.84</v>
      </c>
      <c r="W2131" s="7">
        <f t="shared" si="359"/>
        <v>3395.26</v>
      </c>
      <c r="X2131" s="18">
        <f t="shared" si="360"/>
        <v>242224.5</v>
      </c>
      <c r="Y2131" s="2"/>
      <c r="Z2131" s="2"/>
      <c r="AA2131" s="2"/>
      <c r="AB2131" s="2"/>
      <c r="AC2131" s="2"/>
      <c r="AD2131" s="2"/>
      <c r="AE2131" s="2"/>
      <c r="AF2131" s="2"/>
      <c r="AG2131" s="2"/>
      <c r="AH2131" s="2"/>
      <c r="AI2131" s="2"/>
      <c r="AJ2131" s="2"/>
      <c r="AK2131" s="2"/>
      <c r="AL2131" s="2"/>
      <c r="AM2131" s="2"/>
      <c r="AN2131" s="2"/>
      <c r="AO2131" s="2"/>
      <c r="AP2131" s="2"/>
      <c r="AQ2131" s="2"/>
      <c r="AR2131" s="2"/>
      <c r="AS2131" s="2"/>
      <c r="AT2131" s="2"/>
      <c r="AU2131" s="2"/>
      <c r="AV2131" s="2"/>
      <c r="AW2131" s="2"/>
      <c r="AX2131" s="2"/>
      <c r="AY2131" s="2"/>
      <c r="AZ2131" s="2"/>
      <c r="BA2131" s="2"/>
      <c r="BB2131" s="2"/>
      <c r="BC2131" s="2"/>
      <c r="BD2131" s="2"/>
      <c r="BE2131" s="2"/>
      <c r="BF2131" s="2"/>
      <c r="BG2131" s="2"/>
      <c r="BH2131" s="2"/>
      <c r="BI2131" s="2"/>
      <c r="BJ2131" s="2"/>
      <c r="BK2131" s="2"/>
      <c r="BL2131" s="2"/>
      <c r="BM2131" s="2"/>
      <c r="BN2131" s="2"/>
      <c r="BO2131" s="2"/>
      <c r="BP2131" s="2"/>
      <c r="BQ2131" s="2"/>
      <c r="BR2131" s="2"/>
      <c r="BS2131" s="2"/>
      <c r="BT2131" s="2"/>
      <c r="BU2131" s="2"/>
      <c r="BV2131" s="2"/>
      <c r="BW2131" s="2"/>
      <c r="BX2131" s="2"/>
      <c r="BY2131" s="2"/>
      <c r="BZ2131" s="2"/>
      <c r="CA2131" s="2"/>
      <c r="CB2131" s="2"/>
      <c r="CC2131" s="2"/>
      <c r="CD2131" s="2"/>
      <c r="CE2131" s="2"/>
      <c r="CF2131" s="2"/>
      <c r="CG2131" s="2"/>
      <c r="CH2131" s="2"/>
      <c r="CI2131" s="2"/>
      <c r="CJ2131" s="2"/>
      <c r="CK2131" s="2"/>
      <c r="CL2131" s="2"/>
      <c r="CM2131" s="2"/>
      <c r="CN2131" s="2"/>
      <c r="CO2131" s="2"/>
      <c r="CP2131" s="2"/>
      <c r="CQ2131" s="2"/>
      <c r="CR2131" s="2"/>
      <c r="CS2131" s="2"/>
      <c r="CT2131" s="2"/>
      <c r="CU2131" s="2"/>
      <c r="CV2131" s="2"/>
      <c r="CW2131" s="2"/>
      <c r="CX2131" s="2"/>
      <c r="CY2131" s="2"/>
      <c r="CZ2131" s="2"/>
      <c r="DA2131" s="2"/>
      <c r="DB2131" s="2"/>
      <c r="DC2131" s="2"/>
      <c r="DD2131" s="2"/>
      <c r="DE2131" s="2"/>
      <c r="DF2131" s="2"/>
      <c r="DG2131" s="2"/>
      <c r="DH2131" s="2"/>
      <c r="DI2131" s="2"/>
      <c r="DJ2131" s="2"/>
      <c r="DK2131" s="2"/>
      <c r="DL2131" s="2"/>
      <c r="DM2131" s="2"/>
      <c r="DN2131" s="2"/>
      <c r="DO2131" s="2"/>
      <c r="DP2131" s="2"/>
      <c r="DQ2131" s="2"/>
      <c r="DR2131" s="2"/>
      <c r="DS2131" s="2"/>
      <c r="DT2131" s="2"/>
      <c r="DU2131" s="2"/>
      <c r="DV2131" s="2"/>
      <c r="DW2131" s="2"/>
      <c r="DX2131" s="2"/>
      <c r="DY2131" s="2"/>
      <c r="DZ2131" s="2"/>
      <c r="EA2131" s="2"/>
      <c r="EB2131" s="2"/>
      <c r="EC2131" s="2"/>
      <c r="ED2131" s="2"/>
      <c r="EE2131" s="2"/>
      <c r="EF2131" s="2"/>
      <c r="EG2131" s="2"/>
      <c r="EH2131" s="2"/>
      <c r="EI2131" s="2"/>
      <c r="EJ2131" s="2"/>
      <c r="EK2131" s="2"/>
      <c r="EL2131" s="2"/>
      <c r="EM2131" s="2"/>
      <c r="EN2131" s="2"/>
      <c r="EO2131" s="2"/>
      <c r="EP2131" s="2"/>
      <c r="EQ2131" s="2"/>
      <c r="ER2131" s="2"/>
      <c r="ES2131" s="2"/>
      <c r="ET2131" s="2"/>
      <c r="EU2131" s="2"/>
      <c r="EV2131" s="2"/>
      <c r="EW2131" s="2"/>
      <c r="EX2131" s="2"/>
      <c r="EY2131" s="2"/>
      <c r="EZ2131" s="2"/>
      <c r="FA2131" s="2"/>
      <c r="FB2131" s="2"/>
      <c r="FC2131" s="2"/>
    </row>
    <row r="2132" spans="1:159" s="4" customFormat="1">
      <c r="A2132" s="50" t="s">
        <v>2146</v>
      </c>
      <c r="B2132" s="59" t="s">
        <v>2805</v>
      </c>
      <c r="C2132" s="60">
        <v>1738</v>
      </c>
      <c r="D2132" s="59" t="s">
        <v>161</v>
      </c>
      <c r="E2132" s="78" t="str">
        <f>IFERROR(VLOOKUP($C2132,'2025-26 School Level AAFTE'!$C$2:$L$2349,9,FALSE), "No")</f>
        <v>Yes</v>
      </c>
      <c r="F2132" s="67">
        <f>IFERROR(VLOOKUP($C2132,'2025-26 School Level AAFTE'!$C$2:$J$2349,8,FALSE), 0)</f>
        <v>65.099999999999994</v>
      </c>
      <c r="G2132" s="69">
        <f>IFERROR(IF(E2132= "yes",VLOOKUP(C2132,Summary!$B:$I,6,0),0),0)</f>
        <v>0</v>
      </c>
      <c r="H2132" s="68">
        <f t="shared" si="351"/>
        <v>65.099999999999994</v>
      </c>
      <c r="I2132" s="110">
        <f>VLOOKUP($A2132,'2026-27 Salary &amp; Benefits'!$A:$I,3,FALSE)</f>
        <v>1.06</v>
      </c>
      <c r="J2132" s="110">
        <f>VLOOKUP($A2132,'2026-27 Salary &amp; Benefits'!$A:$I,4,FALSE)</f>
        <v>1.06</v>
      </c>
      <c r="K2132" s="101">
        <f t="shared" si="352"/>
        <v>65.099999999999994</v>
      </c>
      <c r="L2132" s="100">
        <f t="shared" si="353"/>
        <v>0.191</v>
      </c>
      <c r="M2132" s="102">
        <f>'2026-27 Salary &amp; Benefits'!$E$6</f>
        <v>78209</v>
      </c>
      <c r="N2132" s="102">
        <f>'2026-27 Salary &amp; Benefits'!$F$6</f>
        <v>82248</v>
      </c>
      <c r="O2132" s="7">
        <f t="shared" si="354"/>
        <v>15834.19</v>
      </c>
      <c r="P2132" s="7">
        <f t="shared" si="355"/>
        <v>817.73999999999978</v>
      </c>
      <c r="Q2132" s="7">
        <f>'2026-27 Salary &amp; Benefits'!G$6</f>
        <v>16817.759999999998</v>
      </c>
      <c r="R2132" s="103">
        <f>'2026-27 Salary &amp; Benefits'!H$6</f>
        <v>0.16020000000000001</v>
      </c>
      <c r="S2132" s="103">
        <f>'2026-27 Salary &amp; Benefits'!I$6</f>
        <v>0.15390000000000001</v>
      </c>
      <c r="T2132" s="7">
        <f t="shared" si="356"/>
        <v>5874.68</v>
      </c>
      <c r="U2132" s="7">
        <f t="shared" si="357"/>
        <v>277.52999999999997</v>
      </c>
      <c r="V2132" s="7">
        <f t="shared" si="358"/>
        <v>42.71</v>
      </c>
      <c r="W2132" s="7">
        <f t="shared" si="359"/>
        <v>320.23999999999995</v>
      </c>
      <c r="X2132" s="18">
        <f t="shared" si="360"/>
        <v>22846.850000000002</v>
      </c>
      <c r="Y2132" s="2"/>
      <c r="Z2132" s="2"/>
      <c r="AA2132" s="2"/>
      <c r="AB2132" s="2"/>
      <c r="AC2132" s="2"/>
      <c r="AD2132" s="2"/>
      <c r="AE2132" s="2"/>
      <c r="AF2132" s="2"/>
      <c r="AG2132" s="2"/>
      <c r="AH2132" s="2"/>
      <c r="AI2132" s="2"/>
      <c r="AJ2132" s="2"/>
      <c r="AK2132" s="2"/>
      <c r="AL2132" s="2"/>
      <c r="AM2132" s="2"/>
      <c r="AN2132" s="2"/>
      <c r="AO2132" s="2"/>
      <c r="AP2132" s="2"/>
      <c r="AQ2132" s="2"/>
      <c r="AR2132" s="2"/>
      <c r="AS2132" s="2"/>
      <c r="AT2132" s="2"/>
      <c r="AU2132" s="2"/>
      <c r="AV2132" s="2"/>
      <c r="AW2132" s="2"/>
      <c r="AX2132" s="2"/>
      <c r="AY2132" s="2"/>
      <c r="AZ2132" s="2"/>
      <c r="BA2132" s="2"/>
      <c r="BB2132" s="2"/>
      <c r="BC2132" s="2"/>
      <c r="BD2132" s="2"/>
      <c r="BE2132" s="2"/>
      <c r="BF2132" s="2"/>
      <c r="BG2132" s="2"/>
      <c r="BH2132" s="2"/>
      <c r="BI2132" s="2"/>
      <c r="BJ2132" s="2"/>
      <c r="BK2132" s="2"/>
      <c r="BL2132" s="2"/>
      <c r="BM2132" s="2"/>
      <c r="BN2132" s="2"/>
      <c r="BO2132" s="2"/>
      <c r="BP2132" s="2"/>
      <c r="BQ2132" s="2"/>
      <c r="BR2132" s="2"/>
      <c r="BS2132" s="2"/>
      <c r="BT2132" s="2"/>
      <c r="BU2132" s="2"/>
      <c r="BV2132" s="2"/>
      <c r="BW2132" s="2"/>
      <c r="BX2132" s="2"/>
      <c r="BY2132" s="2"/>
      <c r="BZ2132" s="2"/>
      <c r="CA2132" s="2"/>
      <c r="CB2132" s="2"/>
      <c r="CC2132" s="2"/>
      <c r="CD2132" s="2"/>
      <c r="CE2132" s="2"/>
      <c r="CF2132" s="2"/>
      <c r="CG2132" s="2"/>
      <c r="CH2132" s="2"/>
      <c r="CI2132" s="2"/>
      <c r="CJ2132" s="2"/>
      <c r="CK2132" s="2"/>
      <c r="CL2132" s="2"/>
      <c r="CM2132" s="2"/>
      <c r="CN2132" s="2"/>
      <c r="CO2132" s="2"/>
      <c r="CP2132" s="2"/>
      <c r="CQ2132" s="2"/>
      <c r="CR2132" s="2"/>
      <c r="CS2132" s="2"/>
      <c r="CT2132" s="2"/>
      <c r="CU2132" s="2"/>
      <c r="CV2132" s="2"/>
      <c r="CW2132" s="2"/>
      <c r="CX2132" s="2"/>
      <c r="CY2132" s="2"/>
      <c r="CZ2132" s="2"/>
      <c r="DA2132" s="2"/>
      <c r="DB2132" s="2"/>
      <c r="DC2132" s="2"/>
      <c r="DD2132" s="2"/>
      <c r="DE2132" s="2"/>
      <c r="DF2132" s="2"/>
      <c r="DG2132" s="2"/>
      <c r="DH2132" s="2"/>
      <c r="DI2132" s="2"/>
      <c r="DJ2132" s="2"/>
      <c r="DK2132" s="2"/>
      <c r="DL2132" s="2"/>
      <c r="DM2132" s="2"/>
      <c r="DN2132" s="2"/>
      <c r="DO2132" s="2"/>
      <c r="DP2132" s="2"/>
      <c r="DQ2132" s="2"/>
      <c r="DR2132" s="2"/>
      <c r="DS2132" s="2"/>
      <c r="DT2132" s="2"/>
      <c r="DU2132" s="2"/>
      <c r="DV2132" s="2"/>
      <c r="DW2132" s="2"/>
      <c r="DX2132" s="2"/>
      <c r="DY2132" s="2"/>
      <c r="DZ2132" s="2"/>
      <c r="EA2132" s="2"/>
      <c r="EB2132" s="2"/>
      <c r="EC2132" s="2"/>
      <c r="ED2132" s="2"/>
      <c r="EE2132" s="2"/>
      <c r="EF2132" s="2"/>
      <c r="EG2132" s="2"/>
      <c r="EH2132" s="2"/>
      <c r="EI2132" s="2"/>
      <c r="EJ2132" s="2"/>
      <c r="EK2132" s="2"/>
      <c r="EL2132" s="2"/>
      <c r="EM2132" s="2"/>
      <c r="EN2132" s="2"/>
      <c r="EO2132" s="2"/>
      <c r="EP2132" s="2"/>
      <c r="EQ2132" s="2"/>
      <c r="ER2132" s="2"/>
      <c r="ES2132" s="2"/>
      <c r="ET2132" s="2"/>
      <c r="EU2132" s="2"/>
      <c r="EV2132" s="2"/>
      <c r="EW2132" s="2"/>
      <c r="EX2132" s="2"/>
      <c r="EY2132" s="2"/>
      <c r="EZ2132" s="2"/>
      <c r="FA2132" s="2"/>
      <c r="FB2132" s="2"/>
      <c r="FC2132" s="2"/>
    </row>
    <row r="2133" spans="1:159" s="4" customFormat="1">
      <c r="A2133" s="50" t="s">
        <v>2146</v>
      </c>
      <c r="B2133" s="59" t="s">
        <v>2805</v>
      </c>
      <c r="C2133" s="65">
        <v>3424</v>
      </c>
      <c r="D2133" s="52" t="s">
        <v>177</v>
      </c>
      <c r="E2133" s="78" t="str">
        <f>IFERROR(VLOOKUP($C2133,'2025-26 School Level AAFTE'!$C$2:$L$2349,9,FALSE), "No")</f>
        <v>Yes</v>
      </c>
      <c r="F2133" s="67">
        <f>IFERROR(VLOOKUP($C2133,'2025-26 School Level AAFTE'!$C$2:$J$2349,8,FALSE), 0)</f>
        <v>270.54000000000002</v>
      </c>
      <c r="G2133" s="69">
        <f>IFERROR(IF(E2133= "yes",VLOOKUP(C2133,Summary!$B:$I,6,0),0),0)</f>
        <v>0</v>
      </c>
      <c r="H2133" s="68">
        <f t="shared" si="351"/>
        <v>270.54000000000002</v>
      </c>
      <c r="I2133" s="110">
        <f>VLOOKUP($A2133,'2026-27 Salary &amp; Benefits'!$A:$I,3,FALSE)</f>
        <v>1.06</v>
      </c>
      <c r="J2133" s="110">
        <f>VLOOKUP($A2133,'2026-27 Salary &amp; Benefits'!$A:$I,4,FALSE)</f>
        <v>1.06</v>
      </c>
      <c r="K2133" s="101">
        <f t="shared" si="352"/>
        <v>270.54000000000002</v>
      </c>
      <c r="L2133" s="100">
        <f t="shared" si="353"/>
        <v>0.79400000000000004</v>
      </c>
      <c r="M2133" s="102">
        <f>'2026-27 Salary &amp; Benefits'!$E$6</f>
        <v>78209</v>
      </c>
      <c r="N2133" s="102">
        <f>'2026-27 Salary &amp; Benefits'!$F$6</f>
        <v>82248</v>
      </c>
      <c r="O2133" s="7">
        <f t="shared" si="354"/>
        <v>65823.820000000007</v>
      </c>
      <c r="P2133" s="7">
        <f t="shared" si="355"/>
        <v>3399.3899999999994</v>
      </c>
      <c r="Q2133" s="7">
        <f>'2026-27 Salary &amp; Benefits'!G$6</f>
        <v>16817.759999999998</v>
      </c>
      <c r="R2133" s="103">
        <f>'2026-27 Salary &amp; Benefits'!H$6</f>
        <v>0.16020000000000001</v>
      </c>
      <c r="S2133" s="103">
        <f>'2026-27 Salary &amp; Benefits'!I$6</f>
        <v>0.15390000000000001</v>
      </c>
      <c r="T2133" s="7">
        <f t="shared" si="356"/>
        <v>24421.439999999999</v>
      </c>
      <c r="U2133" s="7">
        <f t="shared" si="357"/>
        <v>1153.72</v>
      </c>
      <c r="V2133" s="7">
        <f t="shared" si="358"/>
        <v>177.56</v>
      </c>
      <c r="W2133" s="7">
        <f t="shared" si="359"/>
        <v>1331.28</v>
      </c>
      <c r="X2133" s="18">
        <f t="shared" si="360"/>
        <v>94975.930000000008</v>
      </c>
      <c r="Y2133" s="2"/>
      <c r="Z2133" s="2"/>
      <c r="AA2133" s="2"/>
      <c r="AB2133" s="2"/>
      <c r="AC2133" s="2"/>
      <c r="AD2133" s="2"/>
      <c r="AE2133" s="2"/>
      <c r="AF2133" s="2"/>
      <c r="AG2133" s="2"/>
      <c r="AH2133" s="2"/>
      <c r="AI2133" s="2"/>
      <c r="AJ2133" s="2"/>
      <c r="AK2133" s="2"/>
      <c r="AL2133" s="2"/>
      <c r="AM2133" s="2"/>
      <c r="AN2133" s="2"/>
      <c r="AO2133" s="2"/>
      <c r="AP2133" s="2"/>
      <c r="AQ2133" s="2"/>
      <c r="AR2133" s="2"/>
      <c r="AS2133" s="2"/>
      <c r="AT2133" s="2"/>
      <c r="AU2133" s="2"/>
      <c r="AV2133" s="2"/>
      <c r="AW2133" s="2"/>
      <c r="AX2133" s="2"/>
      <c r="AY2133" s="2"/>
      <c r="AZ2133" s="2"/>
      <c r="BA2133" s="2"/>
      <c r="BB2133" s="2"/>
      <c r="BC2133" s="2"/>
      <c r="BD2133" s="2"/>
      <c r="BE2133" s="2"/>
      <c r="BF2133" s="2"/>
      <c r="BG2133" s="2"/>
      <c r="BH2133" s="2"/>
      <c r="BI2133" s="2"/>
      <c r="BJ2133" s="2"/>
      <c r="BK2133" s="2"/>
      <c r="BL2133" s="2"/>
      <c r="BM2133" s="2"/>
      <c r="BN2133" s="2"/>
      <c r="BO2133" s="2"/>
      <c r="BP2133" s="2"/>
      <c r="BQ2133" s="2"/>
      <c r="BR2133" s="2"/>
      <c r="BS2133" s="2"/>
      <c r="BT2133" s="2"/>
      <c r="BU2133" s="2"/>
      <c r="BV2133" s="2"/>
      <c r="BW2133" s="2"/>
      <c r="BX2133" s="2"/>
      <c r="BY2133" s="2"/>
      <c r="BZ2133" s="2"/>
      <c r="CA2133" s="2"/>
      <c r="CB2133" s="2"/>
      <c r="CC2133" s="2"/>
      <c r="CD2133" s="2"/>
      <c r="CE2133" s="2"/>
      <c r="CF2133" s="2"/>
      <c r="CG2133" s="2"/>
      <c r="CH2133" s="2"/>
      <c r="CI2133" s="2"/>
      <c r="CJ2133" s="2"/>
      <c r="CK2133" s="2"/>
      <c r="CL2133" s="2"/>
      <c r="CM2133" s="2"/>
      <c r="CN2133" s="2"/>
      <c r="CO2133" s="2"/>
      <c r="CP2133" s="2"/>
      <c r="CQ2133" s="2"/>
      <c r="CR2133" s="2"/>
      <c r="CS2133" s="2"/>
      <c r="CT2133" s="2"/>
      <c r="CU2133" s="2"/>
      <c r="CV2133" s="2"/>
      <c r="CW2133" s="2"/>
      <c r="CX2133" s="2"/>
      <c r="CY2133" s="2"/>
      <c r="CZ2133" s="2"/>
      <c r="DA2133" s="2"/>
      <c r="DB2133" s="2"/>
      <c r="DC2133" s="2"/>
      <c r="DD2133" s="2"/>
      <c r="DE2133" s="2"/>
      <c r="DF2133" s="2"/>
      <c r="DG2133" s="2"/>
      <c r="DH2133" s="2"/>
      <c r="DI2133" s="2"/>
      <c r="DJ2133" s="2"/>
      <c r="DK2133" s="2"/>
      <c r="DL2133" s="2"/>
      <c r="DM2133" s="2"/>
      <c r="DN2133" s="2"/>
      <c r="DO2133" s="2"/>
      <c r="DP2133" s="2"/>
      <c r="DQ2133" s="2"/>
      <c r="DR2133" s="2"/>
      <c r="DS2133" s="2"/>
      <c r="DT2133" s="2"/>
      <c r="DU2133" s="2"/>
      <c r="DV2133" s="2"/>
      <c r="DW2133" s="2"/>
      <c r="DX2133" s="2"/>
      <c r="DY2133" s="2"/>
      <c r="DZ2133" s="2"/>
      <c r="EA2133" s="2"/>
      <c r="EB2133" s="2"/>
      <c r="EC2133" s="2"/>
      <c r="ED2133" s="2"/>
      <c r="EE2133" s="2"/>
      <c r="EF2133" s="2"/>
      <c r="EG2133" s="2"/>
      <c r="EH2133" s="2"/>
      <c r="EI2133" s="2"/>
      <c r="EJ2133" s="2"/>
      <c r="EK2133" s="2"/>
      <c r="EL2133" s="2"/>
      <c r="EM2133" s="2"/>
      <c r="EN2133" s="2"/>
      <c r="EO2133" s="2"/>
      <c r="EP2133" s="2"/>
      <c r="EQ2133" s="2"/>
      <c r="ER2133" s="2"/>
      <c r="ES2133" s="2"/>
      <c r="ET2133" s="2"/>
      <c r="EU2133" s="2"/>
      <c r="EV2133" s="2"/>
      <c r="EW2133" s="2"/>
      <c r="EX2133" s="2"/>
      <c r="EY2133" s="2"/>
      <c r="EZ2133" s="2"/>
      <c r="FA2133" s="2"/>
      <c r="FB2133" s="2"/>
      <c r="FC2133" s="2"/>
    </row>
    <row r="2134" spans="1:159" s="4" customFormat="1">
      <c r="A2134" s="50" t="s">
        <v>2146</v>
      </c>
      <c r="B2134" s="59" t="s">
        <v>2805</v>
      </c>
      <c r="C2134" s="60">
        <v>3735</v>
      </c>
      <c r="D2134" s="59" t="s">
        <v>183</v>
      </c>
      <c r="E2134" s="78" t="str">
        <f>IFERROR(VLOOKUP($C2134,'2025-26 School Level AAFTE'!$C$2:$L$2349,9,FALSE), "No")</f>
        <v>Yes</v>
      </c>
      <c r="F2134" s="67">
        <f>IFERROR(VLOOKUP($C2134,'2025-26 School Level AAFTE'!$C$2:$J$2349,8,FALSE), 0)</f>
        <v>476.6</v>
      </c>
      <c r="G2134" s="69">
        <f>IFERROR(IF(E2134= "yes",VLOOKUP(C2134,Summary!$B:$I,6,0),0),0)</f>
        <v>0</v>
      </c>
      <c r="H2134" s="68">
        <f t="shared" si="351"/>
        <v>476.6</v>
      </c>
      <c r="I2134" s="110">
        <f>VLOOKUP($A2134,'2026-27 Salary &amp; Benefits'!$A:$I,3,FALSE)</f>
        <v>1.06</v>
      </c>
      <c r="J2134" s="110">
        <f>VLOOKUP($A2134,'2026-27 Salary &amp; Benefits'!$A:$I,4,FALSE)</f>
        <v>1.06</v>
      </c>
      <c r="K2134" s="101">
        <f t="shared" si="352"/>
        <v>476.6</v>
      </c>
      <c r="L2134" s="100">
        <f t="shared" si="353"/>
        <v>1.3979999999999999</v>
      </c>
      <c r="M2134" s="102">
        <f>'2026-27 Salary &amp; Benefits'!$E$6</f>
        <v>78209</v>
      </c>
      <c r="N2134" s="102">
        <f>'2026-27 Salary &amp; Benefits'!$F$6</f>
        <v>82248</v>
      </c>
      <c r="O2134" s="7">
        <f t="shared" si="354"/>
        <v>115896.35</v>
      </c>
      <c r="P2134" s="7">
        <f t="shared" si="355"/>
        <v>5985.3199999999924</v>
      </c>
      <c r="Q2134" s="7">
        <f>'2026-27 Salary &amp; Benefits'!G$6</f>
        <v>16817.759999999998</v>
      </c>
      <c r="R2134" s="103">
        <f>'2026-27 Salary &amp; Benefits'!H$6</f>
        <v>0.16020000000000001</v>
      </c>
      <c r="S2134" s="103">
        <f>'2026-27 Salary &amp; Benefits'!I$6</f>
        <v>0.15390000000000001</v>
      </c>
      <c r="T2134" s="7">
        <f t="shared" si="356"/>
        <v>42998.96</v>
      </c>
      <c r="U2134" s="7">
        <f t="shared" si="357"/>
        <v>2031.36</v>
      </c>
      <c r="V2134" s="7">
        <f t="shared" si="358"/>
        <v>312.63</v>
      </c>
      <c r="W2134" s="7">
        <f t="shared" si="359"/>
        <v>2343.9899999999998</v>
      </c>
      <c r="X2134" s="18">
        <f t="shared" si="360"/>
        <v>167224.62</v>
      </c>
      <c r="Y2134" s="2"/>
      <c r="Z2134" s="2"/>
      <c r="AA2134" s="2"/>
      <c r="AB2134" s="2"/>
      <c r="AC2134" s="2"/>
      <c r="AD2134" s="2"/>
      <c r="AE2134" s="2"/>
      <c r="AF2134" s="2"/>
      <c r="AG2134" s="2"/>
      <c r="AH2134" s="2"/>
      <c r="AI2134" s="2"/>
      <c r="AJ2134" s="2"/>
      <c r="AK2134" s="2"/>
      <c r="AL2134" s="2"/>
      <c r="AM2134" s="2"/>
      <c r="AN2134" s="2"/>
      <c r="AO2134" s="2"/>
      <c r="AP2134" s="2"/>
      <c r="AQ2134" s="2"/>
      <c r="AR2134" s="2"/>
      <c r="AS2134" s="2"/>
      <c r="AT2134" s="2"/>
      <c r="AU2134" s="2"/>
      <c r="AV2134" s="2"/>
      <c r="AW2134" s="2"/>
      <c r="AX2134" s="2"/>
      <c r="AY2134" s="2"/>
      <c r="AZ2134" s="2"/>
      <c r="BA2134" s="2"/>
      <c r="BB2134" s="2"/>
      <c r="BC2134" s="2"/>
      <c r="BD2134" s="2"/>
      <c r="BE2134" s="2"/>
      <c r="BF2134" s="2"/>
      <c r="BG2134" s="2"/>
      <c r="BH2134" s="2"/>
      <c r="BI2134" s="2"/>
      <c r="BJ2134" s="2"/>
      <c r="BK2134" s="2"/>
      <c r="BL2134" s="2"/>
      <c r="BM2134" s="2"/>
      <c r="BN2134" s="2"/>
      <c r="BO2134" s="2"/>
      <c r="BP2134" s="2"/>
      <c r="BQ2134" s="2"/>
      <c r="BR2134" s="2"/>
      <c r="BS2134" s="2"/>
      <c r="BT2134" s="2"/>
      <c r="BU2134" s="2"/>
      <c r="BV2134" s="2"/>
      <c r="BW2134" s="2"/>
      <c r="BX2134" s="2"/>
      <c r="BY2134" s="2"/>
      <c r="BZ2134" s="2"/>
      <c r="CA2134" s="2"/>
      <c r="CB2134" s="2"/>
      <c r="CC2134" s="2"/>
      <c r="CD2134" s="2"/>
      <c r="CE2134" s="2"/>
      <c r="CF2134" s="2"/>
      <c r="CG2134" s="2"/>
      <c r="CH2134" s="2"/>
      <c r="CI2134" s="2"/>
      <c r="CJ2134" s="2"/>
      <c r="CK2134" s="2"/>
      <c r="CL2134" s="2"/>
      <c r="CM2134" s="2"/>
      <c r="CN2134" s="2"/>
      <c r="CO2134" s="2"/>
      <c r="CP2134" s="2"/>
      <c r="CQ2134" s="2"/>
      <c r="CR2134" s="2"/>
      <c r="CS2134" s="2"/>
      <c r="CT2134" s="2"/>
      <c r="CU2134" s="2"/>
      <c r="CV2134" s="2"/>
      <c r="CW2134" s="2"/>
      <c r="CX2134" s="2"/>
      <c r="CY2134" s="2"/>
      <c r="CZ2134" s="2"/>
      <c r="DA2134" s="2"/>
      <c r="DB2134" s="2"/>
      <c r="DC2134" s="2"/>
      <c r="DD2134" s="2"/>
      <c r="DE2134" s="2"/>
      <c r="DF2134" s="2"/>
      <c r="DG2134" s="2"/>
      <c r="DH2134" s="2"/>
      <c r="DI2134" s="2"/>
      <c r="DJ2134" s="2"/>
      <c r="DK2134" s="2"/>
      <c r="DL2134" s="2"/>
      <c r="DM2134" s="2"/>
      <c r="DN2134" s="2"/>
      <c r="DO2134" s="2"/>
      <c r="DP2134" s="2"/>
      <c r="DQ2134" s="2"/>
      <c r="DR2134" s="2"/>
      <c r="DS2134" s="2"/>
      <c r="DT2134" s="2"/>
      <c r="DU2134" s="2"/>
      <c r="DV2134" s="2"/>
      <c r="DW2134" s="2"/>
      <c r="DX2134" s="2"/>
      <c r="DY2134" s="2"/>
      <c r="DZ2134" s="2"/>
      <c r="EA2134" s="2"/>
      <c r="EB2134" s="2"/>
      <c r="EC2134" s="2"/>
      <c r="ED2134" s="2"/>
      <c r="EE2134" s="2"/>
      <c r="EF2134" s="2"/>
      <c r="EG2134" s="2"/>
      <c r="EH2134" s="2"/>
      <c r="EI2134" s="2"/>
      <c r="EJ2134" s="2"/>
      <c r="EK2134" s="2"/>
      <c r="EL2134" s="2"/>
      <c r="EM2134" s="2"/>
      <c r="EN2134" s="2"/>
      <c r="EO2134" s="2"/>
      <c r="EP2134" s="2"/>
      <c r="EQ2134" s="2"/>
      <c r="ER2134" s="2"/>
      <c r="ES2134" s="2"/>
      <c r="ET2134" s="2"/>
      <c r="EU2134" s="2"/>
      <c r="EV2134" s="2"/>
      <c r="EW2134" s="2"/>
      <c r="EX2134" s="2"/>
      <c r="EY2134" s="2"/>
      <c r="EZ2134" s="2"/>
      <c r="FA2134" s="2"/>
      <c r="FB2134" s="2"/>
      <c r="FC2134" s="2"/>
    </row>
    <row r="2135" spans="1:159" s="4" customFormat="1">
      <c r="A2135" s="50" t="s">
        <v>2146</v>
      </c>
      <c r="B2135" s="59" t="s">
        <v>2805</v>
      </c>
      <c r="C2135" s="60">
        <v>2690</v>
      </c>
      <c r="D2135" s="59" t="s">
        <v>167</v>
      </c>
      <c r="E2135" s="78" t="str">
        <f>IFERROR(VLOOKUP($C2135,'2025-26 School Level AAFTE'!$C$2:$L$2349,9,FALSE), "No")</f>
        <v>Yes</v>
      </c>
      <c r="F2135" s="67">
        <f>IFERROR(VLOOKUP($C2135,'2025-26 School Level AAFTE'!$C$2:$J$2349,8,FALSE), 0)</f>
        <v>348.7</v>
      </c>
      <c r="G2135" s="69">
        <f>IFERROR(IF(E2135= "yes",VLOOKUP(C2135,Summary!$B:$I,6,0),0),0)</f>
        <v>0</v>
      </c>
      <c r="H2135" s="68">
        <f t="shared" si="351"/>
        <v>348.7</v>
      </c>
      <c r="I2135" s="110">
        <f>VLOOKUP($A2135,'2026-27 Salary &amp; Benefits'!$A:$I,3,FALSE)</f>
        <v>1.06</v>
      </c>
      <c r="J2135" s="110">
        <f>VLOOKUP($A2135,'2026-27 Salary &amp; Benefits'!$A:$I,4,FALSE)</f>
        <v>1.06</v>
      </c>
      <c r="K2135" s="101">
        <f t="shared" si="352"/>
        <v>348.7</v>
      </c>
      <c r="L2135" s="100">
        <f t="shared" si="353"/>
        <v>1.0229999999999999</v>
      </c>
      <c r="M2135" s="102">
        <f>'2026-27 Salary &amp; Benefits'!$E$6</f>
        <v>78209</v>
      </c>
      <c r="N2135" s="102">
        <f>'2026-27 Salary &amp; Benefits'!$F$6</f>
        <v>82248</v>
      </c>
      <c r="O2135" s="7">
        <f t="shared" si="354"/>
        <v>84808.28</v>
      </c>
      <c r="P2135" s="7">
        <f t="shared" si="355"/>
        <v>4379.8099999999977</v>
      </c>
      <c r="Q2135" s="7">
        <f>'2026-27 Salary &amp; Benefits'!G$6</f>
        <v>16817.759999999998</v>
      </c>
      <c r="R2135" s="103">
        <f>'2026-27 Salary &amp; Benefits'!H$6</f>
        <v>0.16020000000000001</v>
      </c>
      <c r="S2135" s="103">
        <f>'2026-27 Salary &amp; Benefits'!I$6</f>
        <v>0.15390000000000001</v>
      </c>
      <c r="T2135" s="7">
        <f t="shared" si="356"/>
        <v>31464.91</v>
      </c>
      <c r="U2135" s="7">
        <f t="shared" si="357"/>
        <v>1486.47</v>
      </c>
      <c r="V2135" s="7">
        <f t="shared" si="358"/>
        <v>228.77</v>
      </c>
      <c r="W2135" s="7">
        <f t="shared" si="359"/>
        <v>1715.24</v>
      </c>
      <c r="X2135" s="18">
        <f t="shared" si="360"/>
        <v>122368.24</v>
      </c>
      <c r="Y2135" s="2"/>
      <c r="Z2135" s="2"/>
      <c r="AA2135" s="2"/>
      <c r="AB2135" s="2"/>
      <c r="AC2135" s="2"/>
      <c r="AD2135" s="2"/>
      <c r="AE2135" s="2"/>
      <c r="AF2135" s="2"/>
      <c r="AG2135" s="2"/>
      <c r="AH2135" s="2"/>
      <c r="AI2135" s="2"/>
      <c r="AJ2135" s="2"/>
      <c r="AK2135" s="2"/>
      <c r="AL2135" s="2"/>
      <c r="AM2135" s="2"/>
      <c r="AN2135" s="2"/>
      <c r="AO2135" s="2"/>
      <c r="AP2135" s="2"/>
      <c r="AQ2135" s="2"/>
      <c r="AR2135" s="2"/>
      <c r="AS2135" s="2"/>
      <c r="AT2135" s="2"/>
      <c r="AU2135" s="2"/>
      <c r="AV2135" s="2"/>
      <c r="AW2135" s="2"/>
      <c r="AX2135" s="2"/>
      <c r="AY2135" s="2"/>
      <c r="AZ2135" s="2"/>
      <c r="BA2135" s="2"/>
      <c r="BB2135" s="2"/>
      <c r="BC2135" s="2"/>
      <c r="BD2135" s="2"/>
      <c r="BE2135" s="2"/>
      <c r="BF2135" s="2"/>
      <c r="BG2135" s="2"/>
      <c r="BH2135" s="2"/>
      <c r="BI2135" s="2"/>
      <c r="BJ2135" s="2"/>
      <c r="BK2135" s="2"/>
      <c r="BL2135" s="2"/>
      <c r="BM2135" s="2"/>
      <c r="BN2135" s="2"/>
      <c r="BO2135" s="2"/>
      <c r="BP2135" s="2"/>
      <c r="BQ2135" s="2"/>
      <c r="BR2135" s="2"/>
      <c r="BS2135" s="2"/>
      <c r="BT2135" s="2"/>
      <c r="BU2135" s="2"/>
      <c r="BV2135" s="2"/>
      <c r="BW2135" s="2"/>
      <c r="BX2135" s="2"/>
      <c r="BY2135" s="2"/>
      <c r="BZ2135" s="2"/>
      <c r="CA2135" s="2"/>
      <c r="CB2135" s="2"/>
      <c r="CC2135" s="2"/>
      <c r="CD2135" s="2"/>
      <c r="CE2135" s="2"/>
      <c r="CF2135" s="2"/>
      <c r="CG2135" s="2"/>
      <c r="CH2135" s="2"/>
      <c r="CI2135" s="2"/>
      <c r="CJ2135" s="2"/>
      <c r="CK2135" s="2"/>
      <c r="CL2135" s="2"/>
      <c r="CM2135" s="2"/>
      <c r="CN2135" s="2"/>
      <c r="CO2135" s="2"/>
      <c r="CP2135" s="2"/>
      <c r="CQ2135" s="2"/>
      <c r="CR2135" s="2"/>
      <c r="CS2135" s="2"/>
      <c r="CT2135" s="2"/>
      <c r="CU2135" s="2"/>
      <c r="CV2135" s="2"/>
      <c r="CW2135" s="2"/>
      <c r="CX2135" s="2"/>
      <c r="CY2135" s="2"/>
      <c r="CZ2135" s="2"/>
      <c r="DA2135" s="2"/>
      <c r="DB2135" s="2"/>
      <c r="DC2135" s="2"/>
      <c r="DD2135" s="2"/>
      <c r="DE2135" s="2"/>
      <c r="DF2135" s="2"/>
      <c r="DG2135" s="2"/>
      <c r="DH2135" s="2"/>
      <c r="DI2135" s="2"/>
      <c r="DJ2135" s="2"/>
      <c r="DK2135" s="2"/>
      <c r="DL2135" s="2"/>
      <c r="DM2135" s="2"/>
      <c r="DN2135" s="2"/>
      <c r="DO2135" s="2"/>
      <c r="DP2135" s="2"/>
      <c r="DQ2135" s="2"/>
      <c r="DR2135" s="2"/>
      <c r="DS2135" s="2"/>
      <c r="DT2135" s="2"/>
      <c r="DU2135" s="2"/>
      <c r="DV2135" s="2"/>
      <c r="DW2135" s="2"/>
      <c r="DX2135" s="2"/>
      <c r="DY2135" s="2"/>
      <c r="DZ2135" s="2"/>
      <c r="EA2135" s="2"/>
      <c r="EB2135" s="2"/>
      <c r="EC2135" s="2"/>
      <c r="ED2135" s="2"/>
      <c r="EE2135" s="2"/>
      <c r="EF2135" s="2"/>
      <c r="EG2135" s="2"/>
      <c r="EH2135" s="2"/>
      <c r="EI2135" s="2"/>
      <c r="EJ2135" s="2"/>
      <c r="EK2135" s="2"/>
      <c r="EL2135" s="2"/>
      <c r="EM2135" s="2"/>
      <c r="EN2135" s="2"/>
      <c r="EO2135" s="2"/>
      <c r="EP2135" s="2"/>
      <c r="EQ2135" s="2"/>
      <c r="ER2135" s="2"/>
      <c r="ES2135" s="2"/>
      <c r="ET2135" s="2"/>
      <c r="EU2135" s="2"/>
      <c r="EV2135" s="2"/>
      <c r="EW2135" s="2"/>
      <c r="EX2135" s="2"/>
      <c r="EY2135" s="2"/>
      <c r="EZ2135" s="2"/>
      <c r="FA2135" s="2"/>
      <c r="FB2135" s="2"/>
      <c r="FC2135" s="2"/>
    </row>
    <row r="2136" spans="1:159" s="4" customFormat="1">
      <c r="A2136" s="50" t="s">
        <v>2146</v>
      </c>
      <c r="B2136" s="59" t="s">
        <v>2805</v>
      </c>
      <c r="C2136" s="60">
        <v>2610</v>
      </c>
      <c r="D2136" s="59" t="s">
        <v>163</v>
      </c>
      <c r="E2136" s="78" t="str">
        <f>IFERROR(VLOOKUP($C2136,'2025-26 School Level AAFTE'!$C$2:$L$2349,9,FALSE), "No")</f>
        <v>Yes</v>
      </c>
      <c r="F2136" s="67">
        <f>IFERROR(VLOOKUP($C2136,'2025-26 School Level AAFTE'!$C$2:$J$2349,8,FALSE), 0)</f>
        <v>239.26</v>
      </c>
      <c r="G2136" s="69">
        <f>IFERROR(IF(E2136= "yes",VLOOKUP(C2136,Summary!$B:$I,6,0),0),0)</f>
        <v>0</v>
      </c>
      <c r="H2136" s="68">
        <f t="shared" si="351"/>
        <v>239.26</v>
      </c>
      <c r="I2136" s="110">
        <f>VLOOKUP($A2136,'2026-27 Salary &amp; Benefits'!$A:$I,3,FALSE)</f>
        <v>1.06</v>
      </c>
      <c r="J2136" s="110">
        <f>VLOOKUP($A2136,'2026-27 Salary &amp; Benefits'!$A:$I,4,FALSE)</f>
        <v>1.06</v>
      </c>
      <c r="K2136" s="101">
        <f t="shared" si="352"/>
        <v>239.26</v>
      </c>
      <c r="L2136" s="100">
        <f t="shared" si="353"/>
        <v>0.70199999999999996</v>
      </c>
      <c r="M2136" s="102">
        <f>'2026-27 Salary &amp; Benefits'!$E$6</f>
        <v>78209</v>
      </c>
      <c r="N2136" s="102">
        <f>'2026-27 Salary &amp; Benefits'!$F$6</f>
        <v>82248</v>
      </c>
      <c r="O2136" s="7">
        <f t="shared" si="354"/>
        <v>58196.88</v>
      </c>
      <c r="P2136" s="7">
        <f t="shared" si="355"/>
        <v>3005.5</v>
      </c>
      <c r="Q2136" s="7">
        <f>'2026-27 Salary &amp; Benefits'!G$6</f>
        <v>16817.759999999998</v>
      </c>
      <c r="R2136" s="103">
        <f>'2026-27 Salary &amp; Benefits'!H$6</f>
        <v>0.16020000000000001</v>
      </c>
      <c r="S2136" s="103">
        <f>'2026-27 Salary &amp; Benefits'!I$6</f>
        <v>0.15390000000000001</v>
      </c>
      <c r="T2136" s="7">
        <f t="shared" si="356"/>
        <v>21591.75</v>
      </c>
      <c r="U2136" s="7">
        <f t="shared" si="357"/>
        <v>1020.04</v>
      </c>
      <c r="V2136" s="7">
        <f t="shared" si="358"/>
        <v>156.97999999999999</v>
      </c>
      <c r="W2136" s="7">
        <f t="shared" si="359"/>
        <v>1177.02</v>
      </c>
      <c r="X2136" s="18">
        <f t="shared" si="360"/>
        <v>83971.150000000009</v>
      </c>
      <c r="Y2136" s="2"/>
      <c r="Z2136" s="2"/>
      <c r="AA2136" s="2"/>
      <c r="AB2136" s="2"/>
      <c r="AC2136" s="2"/>
      <c r="AD2136" s="2"/>
      <c r="AE2136" s="2"/>
      <c r="AF2136" s="2"/>
      <c r="AG2136" s="2"/>
      <c r="AH2136" s="2"/>
      <c r="AI2136" s="2"/>
      <c r="AJ2136" s="2"/>
      <c r="AK2136" s="2"/>
      <c r="AL2136" s="2"/>
      <c r="AM2136" s="2"/>
      <c r="AN2136" s="2"/>
      <c r="AO2136" s="2"/>
      <c r="AP2136" s="2"/>
      <c r="AQ2136" s="2"/>
      <c r="AR2136" s="2"/>
      <c r="AS2136" s="2"/>
      <c r="AT2136" s="2"/>
      <c r="AU2136" s="2"/>
      <c r="AV2136" s="2"/>
      <c r="AW2136" s="2"/>
      <c r="AX2136" s="2"/>
      <c r="AY2136" s="2"/>
      <c r="AZ2136" s="2"/>
      <c r="BA2136" s="2"/>
      <c r="BB2136" s="2"/>
      <c r="BC2136" s="2"/>
      <c r="BD2136" s="2"/>
      <c r="BE2136" s="2"/>
      <c r="BF2136" s="2"/>
      <c r="BG2136" s="2"/>
      <c r="BH2136" s="2"/>
      <c r="BI2136" s="2"/>
      <c r="BJ2136" s="2"/>
      <c r="BK2136" s="2"/>
      <c r="BL2136" s="2"/>
      <c r="BM2136" s="2"/>
      <c r="BN2136" s="2"/>
      <c r="BO2136" s="2"/>
      <c r="BP2136" s="2"/>
      <c r="BQ2136" s="2"/>
      <c r="BR2136" s="2"/>
      <c r="BS2136" s="2"/>
      <c r="BT2136" s="2"/>
      <c r="BU2136" s="2"/>
      <c r="BV2136" s="2"/>
      <c r="BW2136" s="2"/>
      <c r="BX2136" s="2"/>
      <c r="BY2136" s="2"/>
      <c r="BZ2136" s="2"/>
      <c r="CA2136" s="2"/>
      <c r="CB2136" s="2"/>
      <c r="CC2136" s="2"/>
      <c r="CD2136" s="2"/>
      <c r="CE2136" s="2"/>
      <c r="CF2136" s="2"/>
      <c r="CG2136" s="2"/>
      <c r="CH2136" s="2"/>
      <c r="CI2136" s="2"/>
      <c r="CJ2136" s="2"/>
      <c r="CK2136" s="2"/>
      <c r="CL2136" s="2"/>
      <c r="CM2136" s="2"/>
      <c r="CN2136" s="2"/>
      <c r="CO2136" s="2"/>
      <c r="CP2136" s="2"/>
      <c r="CQ2136" s="2"/>
      <c r="CR2136" s="2"/>
      <c r="CS2136" s="2"/>
      <c r="CT2136" s="2"/>
      <c r="CU2136" s="2"/>
      <c r="CV2136" s="2"/>
      <c r="CW2136" s="2"/>
      <c r="CX2136" s="2"/>
      <c r="CY2136" s="2"/>
      <c r="CZ2136" s="2"/>
      <c r="DA2136" s="2"/>
      <c r="DB2136" s="2"/>
      <c r="DC2136" s="2"/>
      <c r="DD2136" s="2"/>
      <c r="DE2136" s="2"/>
      <c r="DF2136" s="2"/>
      <c r="DG2136" s="2"/>
      <c r="DH2136" s="2"/>
      <c r="DI2136" s="2"/>
      <c r="DJ2136" s="2"/>
      <c r="DK2136" s="2"/>
      <c r="DL2136" s="2"/>
      <c r="DM2136" s="2"/>
      <c r="DN2136" s="2"/>
      <c r="DO2136" s="2"/>
      <c r="DP2136" s="2"/>
      <c r="DQ2136" s="2"/>
      <c r="DR2136" s="2"/>
      <c r="DS2136" s="2"/>
      <c r="DT2136" s="2"/>
      <c r="DU2136" s="2"/>
      <c r="DV2136" s="2"/>
      <c r="DW2136" s="2"/>
      <c r="DX2136" s="2"/>
      <c r="DY2136" s="2"/>
      <c r="DZ2136" s="2"/>
      <c r="EA2136" s="2"/>
      <c r="EB2136" s="2"/>
      <c r="EC2136" s="2"/>
      <c r="ED2136" s="2"/>
      <c r="EE2136" s="2"/>
      <c r="EF2136" s="2"/>
      <c r="EG2136" s="2"/>
      <c r="EH2136" s="2"/>
      <c r="EI2136" s="2"/>
      <c r="EJ2136" s="2"/>
      <c r="EK2136" s="2"/>
      <c r="EL2136" s="2"/>
      <c r="EM2136" s="2"/>
      <c r="EN2136" s="2"/>
      <c r="EO2136" s="2"/>
      <c r="EP2136" s="2"/>
      <c r="EQ2136" s="2"/>
      <c r="ER2136" s="2"/>
      <c r="ES2136" s="2"/>
      <c r="ET2136" s="2"/>
      <c r="EU2136" s="2"/>
      <c r="EV2136" s="2"/>
      <c r="EW2136" s="2"/>
      <c r="EX2136" s="2"/>
      <c r="EY2136" s="2"/>
      <c r="EZ2136" s="2"/>
      <c r="FA2136" s="2"/>
      <c r="FB2136" s="2"/>
      <c r="FC2136" s="2"/>
    </row>
    <row r="2137" spans="1:159" s="4" customFormat="1">
      <c r="A2137" s="50" t="s">
        <v>2146</v>
      </c>
      <c r="B2137" s="59" t="s">
        <v>2805</v>
      </c>
      <c r="C2137" s="60">
        <v>3081</v>
      </c>
      <c r="D2137" s="59" t="s">
        <v>174</v>
      </c>
      <c r="E2137" s="78" t="str">
        <f>IFERROR(VLOOKUP($C2137,'2025-26 School Level AAFTE'!$C$2:$L$2349,9,FALSE), "No")</f>
        <v>Yes</v>
      </c>
      <c r="F2137" s="67">
        <f>IFERROR(VLOOKUP($C2137,'2025-26 School Level AAFTE'!$C$2:$J$2349,8,FALSE), 0)</f>
        <v>1027.98</v>
      </c>
      <c r="G2137" s="69">
        <f>IFERROR(IF(E2137= "yes",VLOOKUP(C2137,Summary!$B:$I,6,0),0),0)</f>
        <v>0</v>
      </c>
      <c r="H2137" s="68">
        <f t="shared" si="351"/>
        <v>1027.98</v>
      </c>
      <c r="I2137" s="110">
        <f>VLOOKUP($A2137,'2026-27 Salary &amp; Benefits'!$A:$I,3,FALSE)</f>
        <v>1.06</v>
      </c>
      <c r="J2137" s="110">
        <f>VLOOKUP($A2137,'2026-27 Salary &amp; Benefits'!$A:$I,4,FALSE)</f>
        <v>1.06</v>
      </c>
      <c r="K2137" s="101">
        <f t="shared" si="352"/>
        <v>1027.98</v>
      </c>
      <c r="L2137" s="100">
        <f t="shared" si="353"/>
        <v>3.0150000000000001</v>
      </c>
      <c r="M2137" s="102">
        <f>'2026-27 Salary &amp; Benefits'!$E$6</f>
        <v>78209</v>
      </c>
      <c r="N2137" s="102">
        <f>'2026-27 Salary &amp; Benefits'!$F$6</f>
        <v>82248</v>
      </c>
      <c r="O2137" s="7">
        <f t="shared" si="354"/>
        <v>249948.14</v>
      </c>
      <c r="P2137" s="7">
        <f t="shared" si="355"/>
        <v>12908.239999999991</v>
      </c>
      <c r="Q2137" s="7">
        <f>'2026-27 Salary &amp; Benefits'!G$6</f>
        <v>16817.759999999998</v>
      </c>
      <c r="R2137" s="103">
        <f>'2026-27 Salary &amp; Benefits'!H$6</f>
        <v>0.16020000000000001</v>
      </c>
      <c r="S2137" s="103">
        <f>'2026-27 Salary &amp; Benefits'!I$6</f>
        <v>0.15390000000000001</v>
      </c>
      <c r="T2137" s="7">
        <f t="shared" si="356"/>
        <v>92733.82</v>
      </c>
      <c r="U2137" s="7">
        <f t="shared" si="357"/>
        <v>4380.9399999999996</v>
      </c>
      <c r="V2137" s="7">
        <f t="shared" si="358"/>
        <v>674.23</v>
      </c>
      <c r="W2137" s="7">
        <f t="shared" si="359"/>
        <v>5055.17</v>
      </c>
      <c r="X2137" s="18">
        <f t="shared" si="360"/>
        <v>360645.37</v>
      </c>
      <c r="Y2137" s="2"/>
      <c r="Z2137" s="2"/>
      <c r="AA2137" s="2"/>
      <c r="AB2137" s="2"/>
      <c r="AC2137" s="2"/>
      <c r="AD2137" s="2"/>
      <c r="AE2137" s="2"/>
      <c r="AF2137" s="2"/>
      <c r="AG2137" s="2"/>
      <c r="AH2137" s="2"/>
      <c r="AI2137" s="2"/>
      <c r="AJ2137" s="2"/>
      <c r="AK2137" s="2"/>
      <c r="AL2137" s="2"/>
      <c r="AM2137" s="2"/>
      <c r="AN2137" s="2"/>
      <c r="AO2137" s="2"/>
      <c r="AP2137" s="2"/>
      <c r="AQ2137" s="2"/>
      <c r="AR2137" s="2"/>
      <c r="AS2137" s="2"/>
      <c r="AT2137" s="2"/>
      <c r="AU2137" s="2"/>
      <c r="AV2137" s="2"/>
      <c r="AW2137" s="2"/>
      <c r="AX2137" s="2"/>
      <c r="AY2137" s="2"/>
      <c r="AZ2137" s="2"/>
      <c r="BA2137" s="2"/>
      <c r="BB2137" s="2"/>
      <c r="BC2137" s="2"/>
      <c r="BD2137" s="2"/>
      <c r="BE2137" s="2"/>
      <c r="BF2137" s="2"/>
      <c r="BG2137" s="2"/>
      <c r="BH2137" s="2"/>
      <c r="BI2137" s="2"/>
      <c r="BJ2137" s="2"/>
      <c r="BK2137" s="2"/>
      <c r="BL2137" s="2"/>
      <c r="BM2137" s="2"/>
      <c r="BN2137" s="2"/>
      <c r="BO2137" s="2"/>
      <c r="BP2137" s="2"/>
      <c r="BQ2137" s="2"/>
      <c r="BR2137" s="2"/>
      <c r="BS2137" s="2"/>
      <c r="BT2137" s="2"/>
      <c r="BU2137" s="2"/>
      <c r="BV2137" s="2"/>
      <c r="BW2137" s="2"/>
      <c r="BX2137" s="2"/>
      <c r="BY2137" s="2"/>
      <c r="BZ2137" s="2"/>
      <c r="CA2137" s="2"/>
      <c r="CB2137" s="2"/>
      <c r="CC2137" s="2"/>
      <c r="CD2137" s="2"/>
      <c r="CE2137" s="2"/>
      <c r="CF2137" s="2"/>
      <c r="CG2137" s="2"/>
      <c r="CH2137" s="2"/>
      <c r="CI2137" s="2"/>
      <c r="CJ2137" s="2"/>
      <c r="CK2137" s="2"/>
      <c r="CL2137" s="2"/>
      <c r="CM2137" s="2"/>
      <c r="CN2137" s="2"/>
      <c r="CO2137" s="2"/>
      <c r="CP2137" s="2"/>
      <c r="CQ2137" s="2"/>
      <c r="CR2137" s="2"/>
      <c r="CS2137" s="2"/>
      <c r="CT2137" s="2"/>
      <c r="CU2137" s="2"/>
      <c r="CV2137" s="2"/>
      <c r="CW2137" s="2"/>
      <c r="CX2137" s="2"/>
      <c r="CY2137" s="2"/>
      <c r="CZ2137" s="2"/>
      <c r="DA2137" s="2"/>
      <c r="DB2137" s="2"/>
      <c r="DC2137" s="2"/>
      <c r="DD2137" s="2"/>
      <c r="DE2137" s="2"/>
      <c r="DF2137" s="2"/>
      <c r="DG2137" s="2"/>
      <c r="DH2137" s="2"/>
      <c r="DI2137" s="2"/>
      <c r="DJ2137" s="2"/>
      <c r="DK2137" s="2"/>
      <c r="DL2137" s="2"/>
      <c r="DM2137" s="2"/>
      <c r="DN2137" s="2"/>
      <c r="DO2137" s="2"/>
      <c r="DP2137" s="2"/>
      <c r="DQ2137" s="2"/>
      <c r="DR2137" s="2"/>
      <c r="DS2137" s="2"/>
      <c r="DT2137" s="2"/>
      <c r="DU2137" s="2"/>
      <c r="DV2137" s="2"/>
      <c r="DW2137" s="2"/>
      <c r="DX2137" s="2"/>
      <c r="DY2137" s="2"/>
      <c r="DZ2137" s="2"/>
      <c r="EA2137" s="2"/>
      <c r="EB2137" s="2"/>
      <c r="EC2137" s="2"/>
      <c r="ED2137" s="2"/>
      <c r="EE2137" s="2"/>
      <c r="EF2137" s="2"/>
      <c r="EG2137" s="2"/>
      <c r="EH2137" s="2"/>
      <c r="EI2137" s="2"/>
      <c r="EJ2137" s="2"/>
      <c r="EK2137" s="2"/>
      <c r="EL2137" s="2"/>
      <c r="EM2137" s="2"/>
      <c r="EN2137" s="2"/>
      <c r="EO2137" s="2"/>
      <c r="EP2137" s="2"/>
      <c r="EQ2137" s="2"/>
      <c r="ER2137" s="2"/>
      <c r="ES2137" s="2"/>
      <c r="ET2137" s="2"/>
      <c r="EU2137" s="2"/>
      <c r="EV2137" s="2"/>
      <c r="EW2137" s="2"/>
      <c r="EX2137" s="2"/>
      <c r="EY2137" s="2"/>
      <c r="EZ2137" s="2"/>
      <c r="FA2137" s="2"/>
      <c r="FB2137" s="2"/>
      <c r="FC2137" s="2"/>
    </row>
    <row r="2138" spans="1:159" s="4" customFormat="1">
      <c r="A2138" s="50" t="s">
        <v>2146</v>
      </c>
      <c r="B2138" s="59" t="s">
        <v>2805</v>
      </c>
      <c r="C2138" s="60">
        <v>3543</v>
      </c>
      <c r="D2138" s="59" t="s">
        <v>178</v>
      </c>
      <c r="E2138" s="78" t="str">
        <f>IFERROR(VLOOKUP($C2138,'2025-26 School Level AAFTE'!$C$2:$L$2349,9,FALSE), "No")</f>
        <v>Yes</v>
      </c>
      <c r="F2138" s="67">
        <f>IFERROR(VLOOKUP($C2138,'2025-26 School Level AAFTE'!$C$2:$J$2349,8,FALSE), 0)</f>
        <v>578.54999999999995</v>
      </c>
      <c r="G2138" s="69">
        <f>IFERROR(IF(E2138= "yes",VLOOKUP(C2138,Summary!$B:$I,6,0),0),0)</f>
        <v>0</v>
      </c>
      <c r="H2138" s="68">
        <f t="shared" si="351"/>
        <v>578.54999999999995</v>
      </c>
      <c r="I2138" s="110">
        <f>VLOOKUP($A2138,'2026-27 Salary &amp; Benefits'!$A:$I,3,FALSE)</f>
        <v>1.06</v>
      </c>
      <c r="J2138" s="110">
        <f>VLOOKUP($A2138,'2026-27 Salary &amp; Benefits'!$A:$I,4,FALSE)</f>
        <v>1.06</v>
      </c>
      <c r="K2138" s="101">
        <f t="shared" si="352"/>
        <v>578.54999999999995</v>
      </c>
      <c r="L2138" s="100">
        <f t="shared" si="353"/>
        <v>1.6970000000000001</v>
      </c>
      <c r="M2138" s="102">
        <f>'2026-27 Salary &amp; Benefits'!$E$6</f>
        <v>78209</v>
      </c>
      <c r="N2138" s="102">
        <f>'2026-27 Salary &amp; Benefits'!$F$6</f>
        <v>82248</v>
      </c>
      <c r="O2138" s="7">
        <f t="shared" si="354"/>
        <v>140683.91</v>
      </c>
      <c r="P2138" s="7">
        <f t="shared" si="355"/>
        <v>7265.4400000000023</v>
      </c>
      <c r="Q2138" s="7">
        <f>'2026-27 Salary &amp; Benefits'!G$6</f>
        <v>16817.759999999998</v>
      </c>
      <c r="R2138" s="103">
        <f>'2026-27 Salary &amp; Benefits'!H$6</f>
        <v>0.16020000000000001</v>
      </c>
      <c r="S2138" s="103">
        <f>'2026-27 Salary &amp; Benefits'!I$6</f>
        <v>0.15390000000000001</v>
      </c>
      <c r="T2138" s="7">
        <f t="shared" si="356"/>
        <v>52195.45</v>
      </c>
      <c r="U2138" s="7">
        <f t="shared" si="357"/>
        <v>2465.8200000000002</v>
      </c>
      <c r="V2138" s="7">
        <f t="shared" si="358"/>
        <v>379.49</v>
      </c>
      <c r="W2138" s="7">
        <f t="shared" si="359"/>
        <v>2845.3100000000004</v>
      </c>
      <c r="X2138" s="18">
        <f t="shared" si="360"/>
        <v>202990.11</v>
      </c>
      <c r="Y2138" s="2"/>
      <c r="Z2138" s="2"/>
      <c r="AA2138" s="2"/>
      <c r="AB2138" s="2"/>
      <c r="AC2138" s="2"/>
      <c r="AD2138" s="2"/>
      <c r="AE2138" s="2"/>
      <c r="AF2138" s="2"/>
      <c r="AG2138" s="2"/>
      <c r="AH2138" s="2"/>
      <c r="AI2138" s="2"/>
      <c r="AJ2138" s="2"/>
      <c r="AK2138" s="2"/>
      <c r="AL2138" s="2"/>
      <c r="AM2138" s="2"/>
      <c r="AN2138" s="2"/>
      <c r="AO2138" s="2"/>
      <c r="AP2138" s="2"/>
      <c r="AQ2138" s="2"/>
      <c r="AR2138" s="2"/>
      <c r="AS2138" s="2"/>
      <c r="AT2138" s="2"/>
      <c r="AU2138" s="2"/>
      <c r="AV2138" s="2"/>
      <c r="AW2138" s="2"/>
      <c r="AX2138" s="2"/>
      <c r="AY2138" s="2"/>
      <c r="AZ2138" s="2"/>
      <c r="BA2138" s="2"/>
      <c r="BB2138" s="2"/>
      <c r="BC2138" s="2"/>
      <c r="BD2138" s="2"/>
      <c r="BE2138" s="2"/>
      <c r="BF2138" s="2"/>
      <c r="BG2138" s="2"/>
      <c r="BH2138" s="2"/>
      <c r="BI2138" s="2"/>
      <c r="BJ2138" s="2"/>
      <c r="BK2138" s="2"/>
      <c r="BL2138" s="2"/>
      <c r="BM2138" s="2"/>
      <c r="BN2138" s="2"/>
      <c r="BO2138" s="2"/>
      <c r="BP2138" s="2"/>
      <c r="BQ2138" s="2"/>
      <c r="BR2138" s="2"/>
      <c r="BS2138" s="2"/>
      <c r="BT2138" s="2"/>
      <c r="BU2138" s="2"/>
      <c r="BV2138" s="2"/>
      <c r="BW2138" s="2"/>
      <c r="BX2138" s="2"/>
      <c r="BY2138" s="2"/>
      <c r="BZ2138" s="2"/>
      <c r="CA2138" s="2"/>
      <c r="CB2138" s="2"/>
      <c r="CC2138" s="2"/>
      <c r="CD2138" s="2"/>
      <c r="CE2138" s="2"/>
      <c r="CF2138" s="2"/>
      <c r="CG2138" s="2"/>
      <c r="CH2138" s="2"/>
      <c r="CI2138" s="2"/>
      <c r="CJ2138" s="2"/>
      <c r="CK2138" s="2"/>
      <c r="CL2138" s="2"/>
      <c r="CM2138" s="2"/>
      <c r="CN2138" s="2"/>
      <c r="CO2138" s="2"/>
      <c r="CP2138" s="2"/>
      <c r="CQ2138" s="2"/>
      <c r="CR2138" s="2"/>
      <c r="CS2138" s="2"/>
      <c r="CT2138" s="2"/>
      <c r="CU2138" s="2"/>
      <c r="CV2138" s="2"/>
      <c r="CW2138" s="2"/>
      <c r="CX2138" s="2"/>
      <c r="CY2138" s="2"/>
      <c r="CZ2138" s="2"/>
      <c r="DA2138" s="2"/>
      <c r="DB2138" s="2"/>
      <c r="DC2138" s="2"/>
      <c r="DD2138" s="2"/>
      <c r="DE2138" s="2"/>
      <c r="DF2138" s="2"/>
      <c r="DG2138" s="2"/>
      <c r="DH2138" s="2"/>
      <c r="DI2138" s="2"/>
      <c r="DJ2138" s="2"/>
      <c r="DK2138" s="2"/>
      <c r="DL2138" s="2"/>
      <c r="DM2138" s="2"/>
      <c r="DN2138" s="2"/>
      <c r="DO2138" s="2"/>
      <c r="DP2138" s="2"/>
      <c r="DQ2138" s="2"/>
      <c r="DR2138" s="2"/>
      <c r="DS2138" s="2"/>
      <c r="DT2138" s="2"/>
      <c r="DU2138" s="2"/>
      <c r="DV2138" s="2"/>
      <c r="DW2138" s="2"/>
      <c r="DX2138" s="2"/>
      <c r="DY2138" s="2"/>
      <c r="DZ2138" s="2"/>
      <c r="EA2138" s="2"/>
      <c r="EB2138" s="2"/>
      <c r="EC2138" s="2"/>
      <c r="ED2138" s="2"/>
      <c r="EE2138" s="2"/>
      <c r="EF2138" s="2"/>
      <c r="EG2138" s="2"/>
      <c r="EH2138" s="2"/>
      <c r="EI2138" s="2"/>
      <c r="EJ2138" s="2"/>
      <c r="EK2138" s="2"/>
      <c r="EL2138" s="2"/>
      <c r="EM2138" s="2"/>
      <c r="EN2138" s="2"/>
      <c r="EO2138" s="2"/>
      <c r="EP2138" s="2"/>
      <c r="EQ2138" s="2"/>
      <c r="ER2138" s="2"/>
      <c r="ES2138" s="2"/>
      <c r="ET2138" s="2"/>
      <c r="EU2138" s="2"/>
      <c r="EV2138" s="2"/>
      <c r="EW2138" s="2"/>
      <c r="EX2138" s="2"/>
      <c r="EY2138" s="2"/>
      <c r="EZ2138" s="2"/>
      <c r="FA2138" s="2"/>
      <c r="FB2138" s="2"/>
      <c r="FC2138" s="2"/>
    </row>
    <row r="2139" spans="1:159" s="4" customFormat="1">
      <c r="A2139" s="50" t="s">
        <v>2146</v>
      </c>
      <c r="B2139" s="59" t="s">
        <v>2805</v>
      </c>
      <c r="C2139" s="60">
        <v>4591</v>
      </c>
      <c r="D2139" s="59" t="s">
        <v>192</v>
      </c>
      <c r="E2139" s="78" t="str">
        <f>IFERROR(VLOOKUP($C2139,'2025-26 School Level AAFTE'!$C$2:$L$2349,9,FALSE), "No")</f>
        <v>No</v>
      </c>
      <c r="F2139" s="67">
        <f>IFERROR(VLOOKUP($C2139,'2025-26 School Level AAFTE'!$C$2:$J$2349,8,FALSE), 0)</f>
        <v>764.56</v>
      </c>
      <c r="G2139" s="69">
        <f>IFERROR(IF(E2139= "yes",VLOOKUP(C2139,Summary!$B:$I,6,0),0),0)</f>
        <v>0</v>
      </c>
      <c r="H2139" s="68">
        <f t="shared" si="351"/>
        <v>0</v>
      </c>
      <c r="I2139" s="110">
        <f>VLOOKUP($A2139,'2026-27 Salary &amp; Benefits'!$A:$I,3,FALSE)</f>
        <v>1.06</v>
      </c>
      <c r="J2139" s="110">
        <f>VLOOKUP($A2139,'2026-27 Salary &amp; Benefits'!$A:$I,4,FALSE)</f>
        <v>1.06</v>
      </c>
      <c r="K2139" s="101">
        <f t="shared" si="352"/>
        <v>0</v>
      </c>
      <c r="L2139" s="100">
        <f t="shared" si="353"/>
        <v>0</v>
      </c>
      <c r="M2139" s="102">
        <f>'2026-27 Salary &amp; Benefits'!$E$6</f>
        <v>78209</v>
      </c>
      <c r="N2139" s="102">
        <f>'2026-27 Salary &amp; Benefits'!$F$6</f>
        <v>82248</v>
      </c>
      <c r="O2139" s="7">
        <f t="shared" si="354"/>
        <v>0</v>
      </c>
      <c r="P2139" s="7">
        <f t="shared" si="355"/>
        <v>0</v>
      </c>
      <c r="Q2139" s="7">
        <f>'2026-27 Salary &amp; Benefits'!G$6</f>
        <v>16817.759999999998</v>
      </c>
      <c r="R2139" s="103">
        <f>'2026-27 Salary &amp; Benefits'!H$6</f>
        <v>0.16020000000000001</v>
      </c>
      <c r="S2139" s="103">
        <f>'2026-27 Salary &amp; Benefits'!I$6</f>
        <v>0.15390000000000001</v>
      </c>
      <c r="T2139" s="7">
        <f t="shared" si="356"/>
        <v>0</v>
      </c>
      <c r="U2139" s="7">
        <f t="shared" si="357"/>
        <v>0</v>
      </c>
      <c r="V2139" s="7">
        <f t="shared" si="358"/>
        <v>0</v>
      </c>
      <c r="W2139" s="7">
        <f t="shared" si="359"/>
        <v>0</v>
      </c>
      <c r="X2139" s="18">
        <f t="shared" si="360"/>
        <v>0</v>
      </c>
      <c r="Y2139" s="2"/>
      <c r="Z2139" s="2"/>
      <c r="AA2139" s="2"/>
      <c r="AB2139" s="2"/>
      <c r="AC2139" s="2"/>
      <c r="AD2139" s="2"/>
      <c r="AE2139" s="2"/>
      <c r="AF2139" s="2"/>
      <c r="AG2139" s="2"/>
      <c r="AH2139" s="2"/>
      <c r="AI2139" s="2"/>
      <c r="AJ2139" s="2"/>
      <c r="AK2139" s="2"/>
      <c r="AL2139" s="2"/>
      <c r="AM2139" s="2"/>
      <c r="AN2139" s="2"/>
      <c r="AO2139" s="2"/>
      <c r="AP2139" s="2"/>
      <c r="AQ2139" s="2"/>
      <c r="AR2139" s="2"/>
      <c r="AS2139" s="2"/>
      <c r="AT2139" s="2"/>
      <c r="AU2139" s="2"/>
      <c r="AV2139" s="2"/>
      <c r="AW2139" s="2"/>
      <c r="AX2139" s="2"/>
      <c r="AY2139" s="2"/>
      <c r="AZ2139" s="2"/>
      <c r="BA2139" s="2"/>
      <c r="BB2139" s="2"/>
      <c r="BC2139" s="2"/>
      <c r="BD2139" s="2"/>
      <c r="BE2139" s="2"/>
      <c r="BF2139" s="2"/>
      <c r="BG2139" s="2"/>
      <c r="BH2139" s="2"/>
      <c r="BI2139" s="2"/>
      <c r="BJ2139" s="2"/>
      <c r="BK2139" s="2"/>
      <c r="BL2139" s="2"/>
      <c r="BM2139" s="2"/>
      <c r="BN2139" s="2"/>
      <c r="BO2139" s="2"/>
      <c r="BP2139" s="2"/>
      <c r="BQ2139" s="2"/>
      <c r="BR2139" s="2"/>
      <c r="BS2139" s="2"/>
      <c r="BT2139" s="2"/>
      <c r="BU2139" s="2"/>
      <c r="BV2139" s="2"/>
      <c r="BW2139" s="2"/>
      <c r="BX2139" s="2"/>
      <c r="BY2139" s="2"/>
      <c r="BZ2139" s="2"/>
      <c r="CA2139" s="2"/>
      <c r="CB2139" s="2"/>
      <c r="CC2139" s="2"/>
      <c r="CD2139" s="2"/>
      <c r="CE2139" s="2"/>
      <c r="CF2139" s="2"/>
      <c r="CG2139" s="2"/>
      <c r="CH2139" s="2"/>
      <c r="CI2139" s="2"/>
      <c r="CJ2139" s="2"/>
      <c r="CK2139" s="2"/>
      <c r="CL2139" s="2"/>
      <c r="CM2139" s="2"/>
      <c r="CN2139" s="2"/>
      <c r="CO2139" s="2"/>
      <c r="CP2139" s="2"/>
      <c r="CQ2139" s="2"/>
      <c r="CR2139" s="2"/>
      <c r="CS2139" s="2"/>
      <c r="CT2139" s="2"/>
      <c r="CU2139" s="2"/>
      <c r="CV2139" s="2"/>
      <c r="CW2139" s="2"/>
      <c r="CX2139" s="2"/>
      <c r="CY2139" s="2"/>
      <c r="CZ2139" s="2"/>
      <c r="DA2139" s="2"/>
      <c r="DB2139" s="2"/>
      <c r="DC2139" s="2"/>
      <c r="DD2139" s="2"/>
      <c r="DE2139" s="2"/>
      <c r="DF2139" s="2"/>
      <c r="DG2139" s="2"/>
      <c r="DH2139" s="2"/>
      <c r="DI2139" s="2"/>
      <c r="DJ2139" s="2"/>
      <c r="DK2139" s="2"/>
      <c r="DL2139" s="2"/>
      <c r="DM2139" s="2"/>
      <c r="DN2139" s="2"/>
      <c r="DO2139" s="2"/>
      <c r="DP2139" s="2"/>
      <c r="DQ2139" s="2"/>
      <c r="DR2139" s="2"/>
      <c r="DS2139" s="2"/>
      <c r="DT2139" s="2"/>
      <c r="DU2139" s="2"/>
      <c r="DV2139" s="2"/>
      <c r="DW2139" s="2"/>
      <c r="DX2139" s="2"/>
      <c r="DY2139" s="2"/>
      <c r="DZ2139" s="2"/>
      <c r="EA2139" s="2"/>
      <c r="EB2139" s="2"/>
      <c r="EC2139" s="2"/>
      <c r="ED2139" s="2"/>
      <c r="EE2139" s="2"/>
      <c r="EF2139" s="2"/>
      <c r="EG2139" s="2"/>
      <c r="EH2139" s="2"/>
      <c r="EI2139" s="2"/>
      <c r="EJ2139" s="2"/>
      <c r="EK2139" s="2"/>
      <c r="EL2139" s="2"/>
      <c r="EM2139" s="2"/>
      <c r="EN2139" s="2"/>
      <c r="EO2139" s="2"/>
      <c r="EP2139" s="2"/>
      <c r="EQ2139" s="2"/>
      <c r="ER2139" s="2"/>
      <c r="ES2139" s="2"/>
      <c r="ET2139" s="2"/>
      <c r="EU2139" s="2"/>
      <c r="EV2139" s="2"/>
      <c r="EW2139" s="2"/>
      <c r="EX2139" s="2"/>
      <c r="EY2139" s="2"/>
      <c r="EZ2139" s="2"/>
      <c r="FA2139" s="2"/>
      <c r="FB2139" s="2"/>
      <c r="FC2139" s="2"/>
    </row>
    <row r="2140" spans="1:159" s="4" customFormat="1">
      <c r="A2140" s="50" t="s">
        <v>2146</v>
      </c>
      <c r="B2140" s="59" t="s">
        <v>2805</v>
      </c>
      <c r="C2140" s="60">
        <v>1574</v>
      </c>
      <c r="D2140" s="59" t="s">
        <v>3162</v>
      </c>
      <c r="E2140" s="78" t="str">
        <f>IFERROR(VLOOKUP($C2140,'2025-26 School Level AAFTE'!$C$2:$L$2349,9,FALSE), "No")</f>
        <v>Yes</v>
      </c>
      <c r="F2140" s="67">
        <f>IFERROR(VLOOKUP($C2140,'2025-26 School Level AAFTE'!$C$2:$J$2349,8,FALSE), 0)</f>
        <v>53.4</v>
      </c>
      <c r="G2140" s="69">
        <f>IFERROR(IF(E2140= "yes",VLOOKUP(C2140,Summary!$B:$I,6,0),0),0)</f>
        <v>0</v>
      </c>
      <c r="H2140" s="68">
        <f t="shared" si="351"/>
        <v>53.4</v>
      </c>
      <c r="I2140" s="110">
        <f>VLOOKUP($A2140,'2026-27 Salary &amp; Benefits'!$A:$I,3,FALSE)</f>
        <v>1.06</v>
      </c>
      <c r="J2140" s="110">
        <f>VLOOKUP($A2140,'2026-27 Salary &amp; Benefits'!$A:$I,4,FALSE)</f>
        <v>1.06</v>
      </c>
      <c r="K2140" s="101">
        <f t="shared" si="352"/>
        <v>53.4</v>
      </c>
      <c r="L2140" s="100">
        <f t="shared" si="353"/>
        <v>0.157</v>
      </c>
      <c r="M2140" s="102">
        <f>'2026-27 Salary &amp; Benefits'!$E$6</f>
        <v>78209</v>
      </c>
      <c r="N2140" s="102">
        <f>'2026-27 Salary &amp; Benefits'!$F$6</f>
        <v>82248</v>
      </c>
      <c r="O2140" s="7">
        <f t="shared" si="354"/>
        <v>13015.54</v>
      </c>
      <c r="P2140" s="7">
        <f t="shared" si="355"/>
        <v>672.16999999999825</v>
      </c>
      <c r="Q2140" s="7">
        <f>'2026-27 Salary &amp; Benefits'!G$6</f>
        <v>16817.759999999998</v>
      </c>
      <c r="R2140" s="103">
        <f>'2026-27 Salary &amp; Benefits'!H$6</f>
        <v>0.16020000000000001</v>
      </c>
      <c r="S2140" s="103">
        <f>'2026-27 Salary &amp; Benefits'!I$6</f>
        <v>0.15390000000000001</v>
      </c>
      <c r="T2140" s="7">
        <f t="shared" si="356"/>
        <v>4828.92</v>
      </c>
      <c r="U2140" s="7">
        <f t="shared" si="357"/>
        <v>228.13</v>
      </c>
      <c r="V2140" s="7">
        <f t="shared" si="358"/>
        <v>35.11</v>
      </c>
      <c r="W2140" s="7">
        <f t="shared" si="359"/>
        <v>263.24</v>
      </c>
      <c r="X2140" s="18">
        <f t="shared" si="360"/>
        <v>18779.87</v>
      </c>
      <c r="Y2140" s="2"/>
      <c r="Z2140" s="2"/>
      <c r="AA2140" s="2"/>
      <c r="AB2140" s="2"/>
      <c r="AC2140" s="2"/>
      <c r="AD2140" s="2"/>
      <c r="AE2140" s="2"/>
      <c r="AF2140" s="2"/>
      <c r="AG2140" s="2"/>
      <c r="AH2140" s="2"/>
      <c r="AI2140" s="2"/>
      <c r="AJ2140" s="2"/>
      <c r="AK2140" s="2"/>
      <c r="AL2140" s="2"/>
      <c r="AM2140" s="2"/>
      <c r="AN2140" s="2"/>
      <c r="AO2140" s="2"/>
      <c r="AP2140" s="2"/>
      <c r="AQ2140" s="2"/>
      <c r="AR2140" s="2"/>
      <c r="AS2140" s="2"/>
      <c r="AT2140" s="2"/>
      <c r="AU2140" s="2"/>
      <c r="AV2140" s="2"/>
      <c r="AW2140" s="2"/>
      <c r="AX2140" s="2"/>
      <c r="AY2140" s="2"/>
      <c r="AZ2140" s="2"/>
      <c r="BA2140" s="2"/>
      <c r="BB2140" s="2"/>
      <c r="BC2140" s="2"/>
      <c r="BD2140" s="2"/>
      <c r="BE2140" s="2"/>
      <c r="BF2140" s="2"/>
      <c r="BG2140" s="2"/>
      <c r="BH2140" s="2"/>
      <c r="BI2140" s="2"/>
      <c r="BJ2140" s="2"/>
      <c r="BK2140" s="2"/>
      <c r="BL2140" s="2"/>
      <c r="BM2140" s="2"/>
      <c r="BN2140" s="2"/>
      <c r="BO2140" s="2"/>
      <c r="BP2140" s="2"/>
      <c r="BQ2140" s="2"/>
      <c r="BR2140" s="2"/>
      <c r="BS2140" s="2"/>
      <c r="BT2140" s="2"/>
      <c r="BU2140" s="2"/>
      <c r="BV2140" s="2"/>
      <c r="BW2140" s="2"/>
      <c r="BX2140" s="2"/>
      <c r="BY2140" s="2"/>
      <c r="BZ2140" s="2"/>
      <c r="CA2140" s="2"/>
      <c r="CB2140" s="2"/>
      <c r="CC2140" s="2"/>
      <c r="CD2140" s="2"/>
      <c r="CE2140" s="2"/>
      <c r="CF2140" s="2"/>
      <c r="CG2140" s="2"/>
      <c r="CH2140" s="2"/>
      <c r="CI2140" s="2"/>
      <c r="CJ2140" s="2"/>
      <c r="CK2140" s="2"/>
      <c r="CL2140" s="2"/>
      <c r="CM2140" s="2"/>
      <c r="CN2140" s="2"/>
      <c r="CO2140" s="2"/>
      <c r="CP2140" s="2"/>
      <c r="CQ2140" s="2"/>
      <c r="CR2140" s="2"/>
      <c r="CS2140" s="2"/>
      <c r="CT2140" s="2"/>
      <c r="CU2140" s="2"/>
      <c r="CV2140" s="2"/>
      <c r="CW2140" s="2"/>
      <c r="CX2140" s="2"/>
      <c r="CY2140" s="2"/>
      <c r="CZ2140" s="2"/>
      <c r="DA2140" s="2"/>
      <c r="DB2140" s="2"/>
      <c r="DC2140" s="2"/>
      <c r="DD2140" s="2"/>
      <c r="DE2140" s="2"/>
      <c r="DF2140" s="2"/>
      <c r="DG2140" s="2"/>
      <c r="DH2140" s="2"/>
      <c r="DI2140" s="2"/>
      <c r="DJ2140" s="2"/>
      <c r="DK2140" s="2"/>
      <c r="DL2140" s="2"/>
      <c r="DM2140" s="2"/>
      <c r="DN2140" s="2"/>
      <c r="DO2140" s="2"/>
      <c r="DP2140" s="2"/>
      <c r="DQ2140" s="2"/>
      <c r="DR2140" s="2"/>
      <c r="DS2140" s="2"/>
      <c r="DT2140" s="2"/>
      <c r="DU2140" s="2"/>
      <c r="DV2140" s="2"/>
      <c r="DW2140" s="2"/>
      <c r="DX2140" s="2"/>
      <c r="DY2140" s="2"/>
      <c r="DZ2140" s="2"/>
      <c r="EA2140" s="2"/>
      <c r="EB2140" s="2"/>
      <c r="EC2140" s="2"/>
      <c r="ED2140" s="2"/>
      <c r="EE2140" s="2"/>
      <c r="EF2140" s="2"/>
      <c r="EG2140" s="2"/>
      <c r="EH2140" s="2"/>
      <c r="EI2140" s="2"/>
      <c r="EJ2140" s="2"/>
      <c r="EK2140" s="2"/>
      <c r="EL2140" s="2"/>
      <c r="EM2140" s="2"/>
      <c r="EN2140" s="2"/>
      <c r="EO2140" s="2"/>
      <c r="EP2140" s="2"/>
      <c r="EQ2140" s="2"/>
      <c r="ER2140" s="2"/>
      <c r="ES2140" s="2"/>
      <c r="ET2140" s="2"/>
      <c r="EU2140" s="2"/>
      <c r="EV2140" s="2"/>
      <c r="EW2140" s="2"/>
      <c r="EX2140" s="2"/>
      <c r="EY2140" s="2"/>
      <c r="EZ2140" s="2"/>
      <c r="FA2140" s="2"/>
      <c r="FB2140" s="2"/>
      <c r="FC2140" s="2"/>
    </row>
    <row r="2141" spans="1:159" s="4" customFormat="1">
      <c r="A2141" s="50" t="s">
        <v>2146</v>
      </c>
      <c r="B2141" s="59" t="s">
        <v>2805</v>
      </c>
      <c r="C2141" s="60">
        <v>3017</v>
      </c>
      <c r="D2141" s="59" t="s">
        <v>172</v>
      </c>
      <c r="E2141" s="78" t="str">
        <f>IFERROR(VLOOKUP($C2141,'2025-26 School Level AAFTE'!$C$2:$L$2349,9,FALSE), "No")</f>
        <v>No</v>
      </c>
      <c r="F2141" s="67">
        <f>IFERROR(VLOOKUP($C2141,'2025-26 School Level AAFTE'!$C$2:$J$2349,8,FALSE), 0)</f>
        <v>293.5</v>
      </c>
      <c r="G2141" s="69">
        <f>IFERROR(IF(E2141= "yes",VLOOKUP(C2141,Summary!$B:$I,6,0),0),0)</f>
        <v>0</v>
      </c>
      <c r="H2141" s="68">
        <f t="shared" si="351"/>
        <v>0</v>
      </c>
      <c r="I2141" s="110">
        <f>VLOOKUP($A2141,'2026-27 Salary &amp; Benefits'!$A:$I,3,FALSE)</f>
        <v>1.06</v>
      </c>
      <c r="J2141" s="110">
        <f>VLOOKUP($A2141,'2026-27 Salary &amp; Benefits'!$A:$I,4,FALSE)</f>
        <v>1.06</v>
      </c>
      <c r="K2141" s="101">
        <f t="shared" si="352"/>
        <v>0</v>
      </c>
      <c r="L2141" s="100">
        <f t="shared" si="353"/>
        <v>0</v>
      </c>
      <c r="M2141" s="102">
        <f>'2026-27 Salary &amp; Benefits'!$E$6</f>
        <v>78209</v>
      </c>
      <c r="N2141" s="102">
        <f>'2026-27 Salary &amp; Benefits'!$F$6</f>
        <v>82248</v>
      </c>
      <c r="O2141" s="7">
        <f t="shared" si="354"/>
        <v>0</v>
      </c>
      <c r="P2141" s="7">
        <f t="shared" si="355"/>
        <v>0</v>
      </c>
      <c r="Q2141" s="7">
        <f>'2026-27 Salary &amp; Benefits'!G$6</f>
        <v>16817.759999999998</v>
      </c>
      <c r="R2141" s="103">
        <f>'2026-27 Salary &amp; Benefits'!H$6</f>
        <v>0.16020000000000001</v>
      </c>
      <c r="S2141" s="103">
        <f>'2026-27 Salary &amp; Benefits'!I$6</f>
        <v>0.15390000000000001</v>
      </c>
      <c r="T2141" s="7">
        <f t="shared" si="356"/>
        <v>0</v>
      </c>
      <c r="U2141" s="7">
        <f t="shared" si="357"/>
        <v>0</v>
      </c>
      <c r="V2141" s="7">
        <f t="shared" si="358"/>
        <v>0</v>
      </c>
      <c r="W2141" s="7">
        <f t="shared" si="359"/>
        <v>0</v>
      </c>
      <c r="X2141" s="18">
        <f t="shared" si="360"/>
        <v>0</v>
      </c>
      <c r="Y2141" s="2"/>
      <c r="Z2141" s="2"/>
      <c r="AA2141" s="2"/>
      <c r="AB2141" s="2"/>
      <c r="AC2141" s="2"/>
      <c r="AD2141" s="2"/>
      <c r="AE2141" s="2"/>
      <c r="AF2141" s="2"/>
      <c r="AG2141" s="2"/>
      <c r="AH2141" s="2"/>
      <c r="AI2141" s="2"/>
      <c r="AJ2141" s="2"/>
      <c r="AK2141" s="2"/>
      <c r="AL2141" s="2"/>
      <c r="AM2141" s="2"/>
      <c r="AN2141" s="2"/>
      <c r="AO2141" s="2"/>
      <c r="AP2141" s="2"/>
      <c r="AQ2141" s="2"/>
      <c r="AR2141" s="2"/>
      <c r="AS2141" s="2"/>
      <c r="AT2141" s="2"/>
      <c r="AU2141" s="2"/>
      <c r="AV2141" s="2"/>
      <c r="AW2141" s="2"/>
      <c r="AX2141" s="2"/>
      <c r="AY2141" s="2"/>
      <c r="AZ2141" s="2"/>
      <c r="BA2141" s="2"/>
      <c r="BB2141" s="2"/>
      <c r="BC2141" s="2"/>
      <c r="BD2141" s="2"/>
      <c r="BE2141" s="2"/>
      <c r="BF2141" s="2"/>
      <c r="BG2141" s="2"/>
      <c r="BH2141" s="2"/>
      <c r="BI2141" s="2"/>
      <c r="BJ2141" s="2"/>
      <c r="BK2141" s="2"/>
      <c r="BL2141" s="2"/>
      <c r="BM2141" s="2"/>
      <c r="BN2141" s="2"/>
      <c r="BO2141" s="2"/>
      <c r="BP2141" s="2"/>
      <c r="BQ2141" s="2"/>
      <c r="BR2141" s="2"/>
      <c r="BS2141" s="2"/>
      <c r="BT2141" s="2"/>
      <c r="BU2141" s="2"/>
      <c r="BV2141" s="2"/>
      <c r="BW2141" s="2"/>
      <c r="BX2141" s="2"/>
      <c r="BY2141" s="2"/>
      <c r="BZ2141" s="2"/>
      <c r="CA2141" s="2"/>
      <c r="CB2141" s="2"/>
      <c r="CC2141" s="2"/>
      <c r="CD2141" s="2"/>
      <c r="CE2141" s="2"/>
      <c r="CF2141" s="2"/>
      <c r="CG2141" s="2"/>
      <c r="CH2141" s="2"/>
      <c r="CI2141" s="2"/>
      <c r="CJ2141" s="2"/>
      <c r="CK2141" s="2"/>
      <c r="CL2141" s="2"/>
      <c r="CM2141" s="2"/>
      <c r="CN2141" s="2"/>
      <c r="CO2141" s="2"/>
      <c r="CP2141" s="2"/>
      <c r="CQ2141" s="2"/>
      <c r="CR2141" s="2"/>
      <c r="CS2141" s="2"/>
      <c r="CT2141" s="2"/>
      <c r="CU2141" s="2"/>
      <c r="CV2141" s="2"/>
      <c r="CW2141" s="2"/>
      <c r="CX2141" s="2"/>
      <c r="CY2141" s="2"/>
      <c r="CZ2141" s="2"/>
      <c r="DA2141" s="2"/>
      <c r="DB2141" s="2"/>
      <c r="DC2141" s="2"/>
      <c r="DD2141" s="2"/>
      <c r="DE2141" s="2"/>
      <c r="DF2141" s="2"/>
      <c r="DG2141" s="2"/>
      <c r="DH2141" s="2"/>
      <c r="DI2141" s="2"/>
      <c r="DJ2141" s="2"/>
      <c r="DK2141" s="2"/>
      <c r="DL2141" s="2"/>
      <c r="DM2141" s="2"/>
      <c r="DN2141" s="2"/>
      <c r="DO2141" s="2"/>
      <c r="DP2141" s="2"/>
      <c r="DQ2141" s="2"/>
      <c r="DR2141" s="2"/>
      <c r="DS2141" s="2"/>
      <c r="DT2141" s="2"/>
      <c r="DU2141" s="2"/>
      <c r="DV2141" s="2"/>
      <c r="DW2141" s="2"/>
      <c r="DX2141" s="2"/>
      <c r="DY2141" s="2"/>
      <c r="DZ2141" s="2"/>
      <c r="EA2141" s="2"/>
      <c r="EB2141" s="2"/>
      <c r="EC2141" s="2"/>
      <c r="ED2141" s="2"/>
      <c r="EE2141" s="2"/>
      <c r="EF2141" s="2"/>
      <c r="EG2141" s="2"/>
      <c r="EH2141" s="2"/>
      <c r="EI2141" s="2"/>
      <c r="EJ2141" s="2"/>
      <c r="EK2141" s="2"/>
      <c r="EL2141" s="2"/>
      <c r="EM2141" s="2"/>
      <c r="EN2141" s="2"/>
      <c r="EO2141" s="2"/>
      <c r="EP2141" s="2"/>
      <c r="EQ2141" s="2"/>
      <c r="ER2141" s="2"/>
      <c r="ES2141" s="2"/>
      <c r="ET2141" s="2"/>
      <c r="EU2141" s="2"/>
      <c r="EV2141" s="2"/>
      <c r="EW2141" s="2"/>
      <c r="EX2141" s="2"/>
      <c r="EY2141" s="2"/>
      <c r="EZ2141" s="2"/>
      <c r="FA2141" s="2"/>
      <c r="FB2141" s="2"/>
      <c r="FC2141" s="2"/>
    </row>
    <row r="2142" spans="1:159" s="4" customFormat="1">
      <c r="A2142" s="50" t="s">
        <v>2146</v>
      </c>
      <c r="B2142" s="59" t="s">
        <v>2805</v>
      </c>
      <c r="C2142" s="60">
        <v>2318</v>
      </c>
      <c r="D2142" s="59" t="s">
        <v>49</v>
      </c>
      <c r="E2142" s="78" t="str">
        <f>IFERROR(VLOOKUP($C2142,'2025-26 School Level AAFTE'!$C$2:$L$2349,9,FALSE), "No")</f>
        <v>Yes</v>
      </c>
      <c r="F2142" s="67">
        <f>IFERROR(VLOOKUP($C2142,'2025-26 School Level AAFTE'!$C$2:$J$2349,8,FALSE), 0)</f>
        <v>275.33999999999997</v>
      </c>
      <c r="G2142" s="69">
        <f>IFERROR(IF(E2142= "yes",VLOOKUP(C2142,Summary!$B:$I,6,0),0),0)</f>
        <v>0</v>
      </c>
      <c r="H2142" s="68">
        <f t="shared" ref="H2142:H2205" si="361">IF(E2142= "yes", F2142,0)</f>
        <v>275.33999999999997</v>
      </c>
      <c r="I2142" s="110">
        <f>VLOOKUP($A2142,'2026-27 Salary &amp; Benefits'!$A:$I,3,FALSE)</f>
        <v>1.06</v>
      </c>
      <c r="J2142" s="110">
        <f>VLOOKUP($A2142,'2026-27 Salary &amp; Benefits'!$A:$I,4,FALSE)</f>
        <v>1.06</v>
      </c>
      <c r="K2142" s="101">
        <f t="shared" ref="K2142:K2205" si="362">IF(G2142&gt;0,G2142,H2142)</f>
        <v>275.33999999999997</v>
      </c>
      <c r="L2142" s="100">
        <f t="shared" ref="L2142:L2205" si="363">ROUND((($K2142*1.1*36)/15)/900,3)</f>
        <v>0.80800000000000005</v>
      </c>
      <c r="M2142" s="102">
        <f>'2026-27 Salary &amp; Benefits'!$E$6</f>
        <v>78209</v>
      </c>
      <c r="N2142" s="102">
        <f>'2026-27 Salary &amp; Benefits'!$F$6</f>
        <v>82248</v>
      </c>
      <c r="O2142" s="7">
        <f t="shared" ref="O2142:O2205" si="364">ROUND($I2142*$M2142*$L2142,2)</f>
        <v>66984.44</v>
      </c>
      <c r="P2142" s="7">
        <f t="shared" ref="P2142:P2205" si="365">ROUND($J2142*$N2142*$L2142,2)-O2142</f>
        <v>3459.3300000000017</v>
      </c>
      <c r="Q2142" s="7">
        <f>'2026-27 Salary &amp; Benefits'!G$6</f>
        <v>16817.759999999998</v>
      </c>
      <c r="R2142" s="103">
        <f>'2026-27 Salary &amp; Benefits'!H$6</f>
        <v>0.16020000000000001</v>
      </c>
      <c r="S2142" s="103">
        <f>'2026-27 Salary &amp; Benefits'!I$6</f>
        <v>0.15390000000000001</v>
      </c>
      <c r="T2142" s="7">
        <f t="shared" ref="T2142:T2205" si="366">ROUND(O2142*R2142+P2142*S2142+L2142*Q2142,2)</f>
        <v>24852.05</v>
      </c>
      <c r="U2142" s="7">
        <f t="shared" ref="U2142:U2205" si="367">ROUND((($N2142*$J2142*$L2142)/180)*3,2)</f>
        <v>1174.06</v>
      </c>
      <c r="V2142" s="7">
        <f t="shared" ref="V2142:V2205" si="368">ROUND(U2142*S2142,2)</f>
        <v>180.69</v>
      </c>
      <c r="W2142" s="7">
        <f t="shared" ref="W2142:W2205" si="369">SUM(U2142:V2142)</f>
        <v>1354.75</v>
      </c>
      <c r="X2142" s="18">
        <f t="shared" ref="X2142:X2205" si="370">SUM(T2142,O2142:P2142,W2142)</f>
        <v>96650.57</v>
      </c>
      <c r="Y2142" s="2"/>
      <c r="Z2142" s="2"/>
      <c r="AA2142" s="2"/>
      <c r="AB2142" s="2"/>
      <c r="AC2142" s="2"/>
      <c r="AD2142" s="2"/>
      <c r="AE2142" s="2"/>
      <c r="AF2142" s="2"/>
      <c r="AG2142" s="2"/>
      <c r="AH2142" s="2"/>
      <c r="AI2142" s="2"/>
      <c r="AJ2142" s="2"/>
      <c r="AK2142" s="2"/>
      <c r="AL2142" s="2"/>
      <c r="AM2142" s="2"/>
      <c r="AN2142" s="2"/>
      <c r="AO2142" s="2"/>
      <c r="AP2142" s="2"/>
      <c r="AQ2142" s="2"/>
      <c r="AR2142" s="2"/>
      <c r="AS2142" s="2"/>
      <c r="AT2142" s="2"/>
      <c r="AU2142" s="2"/>
      <c r="AV2142" s="2"/>
      <c r="AW2142" s="2"/>
      <c r="AX2142" s="2"/>
      <c r="AY2142" s="2"/>
      <c r="AZ2142" s="2"/>
      <c r="BA2142" s="2"/>
      <c r="BB2142" s="2"/>
      <c r="BC2142" s="2"/>
      <c r="BD2142" s="2"/>
      <c r="BE2142" s="2"/>
      <c r="BF2142" s="2"/>
      <c r="BG2142" s="2"/>
      <c r="BH2142" s="2"/>
      <c r="BI2142" s="2"/>
      <c r="BJ2142" s="2"/>
      <c r="BK2142" s="2"/>
      <c r="BL2142" s="2"/>
      <c r="BM2142" s="2"/>
      <c r="BN2142" s="2"/>
      <c r="BO2142" s="2"/>
      <c r="BP2142" s="2"/>
      <c r="BQ2142" s="2"/>
      <c r="BR2142" s="2"/>
      <c r="BS2142" s="2"/>
      <c r="BT2142" s="2"/>
      <c r="BU2142" s="2"/>
      <c r="BV2142" s="2"/>
      <c r="BW2142" s="2"/>
      <c r="BX2142" s="2"/>
      <c r="BY2142" s="2"/>
      <c r="BZ2142" s="2"/>
      <c r="CA2142" s="2"/>
      <c r="CB2142" s="2"/>
      <c r="CC2142" s="2"/>
      <c r="CD2142" s="2"/>
      <c r="CE2142" s="2"/>
      <c r="CF2142" s="2"/>
      <c r="CG2142" s="2"/>
      <c r="CH2142" s="2"/>
      <c r="CI2142" s="2"/>
      <c r="CJ2142" s="2"/>
      <c r="CK2142" s="2"/>
      <c r="CL2142" s="2"/>
      <c r="CM2142" s="2"/>
      <c r="CN2142" s="2"/>
      <c r="CO2142" s="2"/>
      <c r="CP2142" s="2"/>
      <c r="CQ2142" s="2"/>
      <c r="CR2142" s="2"/>
      <c r="CS2142" s="2"/>
      <c r="CT2142" s="2"/>
      <c r="CU2142" s="2"/>
      <c r="CV2142" s="2"/>
      <c r="CW2142" s="2"/>
      <c r="CX2142" s="2"/>
      <c r="CY2142" s="2"/>
      <c r="CZ2142" s="2"/>
      <c r="DA2142" s="2"/>
      <c r="DB2142" s="2"/>
      <c r="DC2142" s="2"/>
      <c r="DD2142" s="2"/>
      <c r="DE2142" s="2"/>
      <c r="DF2142" s="2"/>
      <c r="DG2142" s="2"/>
      <c r="DH2142" s="2"/>
      <c r="DI2142" s="2"/>
      <c r="DJ2142" s="2"/>
      <c r="DK2142" s="2"/>
      <c r="DL2142" s="2"/>
      <c r="DM2142" s="2"/>
      <c r="DN2142" s="2"/>
      <c r="DO2142" s="2"/>
      <c r="DP2142" s="2"/>
      <c r="DQ2142" s="2"/>
      <c r="DR2142" s="2"/>
      <c r="DS2142" s="2"/>
      <c r="DT2142" s="2"/>
      <c r="DU2142" s="2"/>
      <c r="DV2142" s="2"/>
      <c r="DW2142" s="2"/>
      <c r="DX2142" s="2"/>
      <c r="DY2142" s="2"/>
      <c r="DZ2142" s="2"/>
      <c r="EA2142" s="2"/>
      <c r="EB2142" s="2"/>
      <c r="EC2142" s="2"/>
      <c r="ED2142" s="2"/>
      <c r="EE2142" s="2"/>
      <c r="EF2142" s="2"/>
      <c r="EG2142" s="2"/>
      <c r="EH2142" s="2"/>
      <c r="EI2142" s="2"/>
      <c r="EJ2142" s="2"/>
      <c r="EK2142" s="2"/>
      <c r="EL2142" s="2"/>
      <c r="EM2142" s="2"/>
      <c r="EN2142" s="2"/>
      <c r="EO2142" s="2"/>
      <c r="EP2142" s="2"/>
      <c r="EQ2142" s="2"/>
      <c r="ER2142" s="2"/>
      <c r="ES2142" s="2"/>
      <c r="ET2142" s="2"/>
      <c r="EU2142" s="2"/>
      <c r="EV2142" s="2"/>
      <c r="EW2142" s="2"/>
      <c r="EX2142" s="2"/>
      <c r="EY2142" s="2"/>
      <c r="EZ2142" s="2"/>
      <c r="FA2142" s="2"/>
      <c r="FB2142" s="2"/>
      <c r="FC2142" s="2"/>
    </row>
    <row r="2143" spans="1:159" s="4" customFormat="1">
      <c r="A2143" s="50" t="s">
        <v>2146</v>
      </c>
      <c r="B2143" s="59" t="s">
        <v>2805</v>
      </c>
      <c r="C2143" s="60">
        <v>3734</v>
      </c>
      <c r="D2143" s="59" t="s">
        <v>182</v>
      </c>
      <c r="E2143" s="78" t="str">
        <f>IFERROR(VLOOKUP($C2143,'2025-26 School Level AAFTE'!$C$2:$L$2349,9,FALSE), "No")</f>
        <v>Yes</v>
      </c>
      <c r="F2143" s="67">
        <f>IFERROR(VLOOKUP($C2143,'2025-26 School Level AAFTE'!$C$2:$J$2349,8,FALSE), 0)</f>
        <v>464.21000000000004</v>
      </c>
      <c r="G2143" s="69">
        <f>IFERROR(IF(E2143= "yes",VLOOKUP(C2143,Summary!$B:$I,6,0),0),0)</f>
        <v>0</v>
      </c>
      <c r="H2143" s="68">
        <f t="shared" si="361"/>
        <v>464.21000000000004</v>
      </c>
      <c r="I2143" s="110">
        <f>VLOOKUP($A2143,'2026-27 Salary &amp; Benefits'!$A:$I,3,FALSE)</f>
        <v>1.06</v>
      </c>
      <c r="J2143" s="110">
        <f>VLOOKUP($A2143,'2026-27 Salary &amp; Benefits'!$A:$I,4,FALSE)</f>
        <v>1.06</v>
      </c>
      <c r="K2143" s="101">
        <f t="shared" si="362"/>
        <v>464.21000000000004</v>
      </c>
      <c r="L2143" s="100">
        <f t="shared" si="363"/>
        <v>1.3620000000000001</v>
      </c>
      <c r="M2143" s="102">
        <f>'2026-27 Salary &amp; Benefits'!$E$6</f>
        <v>78209</v>
      </c>
      <c r="N2143" s="102">
        <f>'2026-27 Salary &amp; Benefits'!$F$6</f>
        <v>82248</v>
      </c>
      <c r="O2143" s="7">
        <f t="shared" si="364"/>
        <v>112911.9</v>
      </c>
      <c r="P2143" s="7">
        <f t="shared" si="365"/>
        <v>5831.1800000000076</v>
      </c>
      <c r="Q2143" s="7">
        <f>'2026-27 Salary &amp; Benefits'!G$6</f>
        <v>16817.759999999998</v>
      </c>
      <c r="R2143" s="103">
        <f>'2026-27 Salary &amp; Benefits'!H$6</f>
        <v>0.16020000000000001</v>
      </c>
      <c r="S2143" s="103">
        <f>'2026-27 Salary &amp; Benefits'!I$6</f>
        <v>0.15390000000000001</v>
      </c>
      <c r="T2143" s="7">
        <f t="shared" si="366"/>
        <v>41891.69</v>
      </c>
      <c r="U2143" s="7">
        <f t="shared" si="367"/>
        <v>1979.05</v>
      </c>
      <c r="V2143" s="7">
        <f t="shared" si="368"/>
        <v>304.58</v>
      </c>
      <c r="W2143" s="7">
        <f t="shared" si="369"/>
        <v>2283.63</v>
      </c>
      <c r="X2143" s="18">
        <f t="shared" si="370"/>
        <v>162918.40000000002</v>
      </c>
      <c r="Y2143" s="2"/>
      <c r="Z2143" s="2"/>
      <c r="AA2143" s="2"/>
      <c r="AB2143" s="2"/>
      <c r="AC2143" s="2"/>
      <c r="AD2143" s="2"/>
      <c r="AE2143" s="2"/>
      <c r="AF2143" s="2"/>
      <c r="AG2143" s="2"/>
      <c r="AH2143" s="2"/>
      <c r="AI2143" s="2"/>
      <c r="AJ2143" s="2"/>
      <c r="AK2143" s="2"/>
      <c r="AL2143" s="2"/>
      <c r="AM2143" s="2"/>
      <c r="AN2143" s="2"/>
      <c r="AO2143" s="2"/>
      <c r="AP2143" s="2"/>
      <c r="AQ2143" s="2"/>
      <c r="AR2143" s="2"/>
      <c r="AS2143" s="2"/>
      <c r="AT2143" s="2"/>
      <c r="AU2143" s="2"/>
      <c r="AV2143" s="2"/>
      <c r="AW2143" s="2"/>
      <c r="AX2143" s="2"/>
      <c r="AY2143" s="2"/>
      <c r="AZ2143" s="2"/>
      <c r="BA2143" s="2"/>
      <c r="BB2143" s="2"/>
      <c r="BC2143" s="2"/>
      <c r="BD2143" s="2"/>
      <c r="BE2143" s="2"/>
      <c r="BF2143" s="2"/>
      <c r="BG2143" s="2"/>
      <c r="BH2143" s="2"/>
      <c r="BI2143" s="2"/>
      <c r="BJ2143" s="2"/>
      <c r="BK2143" s="2"/>
      <c r="BL2143" s="2"/>
      <c r="BM2143" s="2"/>
      <c r="BN2143" s="2"/>
      <c r="BO2143" s="2"/>
      <c r="BP2143" s="2"/>
      <c r="BQ2143" s="2"/>
      <c r="BR2143" s="2"/>
      <c r="BS2143" s="2"/>
      <c r="BT2143" s="2"/>
      <c r="BU2143" s="2"/>
      <c r="BV2143" s="2"/>
      <c r="BW2143" s="2"/>
      <c r="BX2143" s="2"/>
      <c r="BY2143" s="2"/>
      <c r="BZ2143" s="2"/>
      <c r="CA2143" s="2"/>
      <c r="CB2143" s="2"/>
      <c r="CC2143" s="2"/>
      <c r="CD2143" s="2"/>
      <c r="CE2143" s="2"/>
      <c r="CF2143" s="2"/>
      <c r="CG2143" s="2"/>
      <c r="CH2143" s="2"/>
      <c r="CI2143" s="2"/>
      <c r="CJ2143" s="2"/>
      <c r="CK2143" s="2"/>
      <c r="CL2143" s="2"/>
      <c r="CM2143" s="2"/>
      <c r="CN2143" s="2"/>
      <c r="CO2143" s="2"/>
      <c r="CP2143" s="2"/>
      <c r="CQ2143" s="2"/>
      <c r="CR2143" s="2"/>
      <c r="CS2143" s="2"/>
      <c r="CT2143" s="2"/>
      <c r="CU2143" s="2"/>
      <c r="CV2143" s="2"/>
      <c r="CW2143" s="2"/>
      <c r="CX2143" s="2"/>
      <c r="CY2143" s="2"/>
      <c r="CZ2143" s="2"/>
      <c r="DA2143" s="2"/>
      <c r="DB2143" s="2"/>
      <c r="DC2143" s="2"/>
      <c r="DD2143" s="2"/>
      <c r="DE2143" s="2"/>
      <c r="DF2143" s="2"/>
      <c r="DG2143" s="2"/>
      <c r="DH2143" s="2"/>
      <c r="DI2143" s="2"/>
      <c r="DJ2143" s="2"/>
      <c r="DK2143" s="2"/>
      <c r="DL2143" s="2"/>
      <c r="DM2143" s="2"/>
      <c r="DN2143" s="2"/>
      <c r="DO2143" s="2"/>
      <c r="DP2143" s="2"/>
      <c r="DQ2143" s="2"/>
      <c r="DR2143" s="2"/>
      <c r="DS2143" s="2"/>
      <c r="DT2143" s="2"/>
      <c r="DU2143" s="2"/>
      <c r="DV2143" s="2"/>
      <c r="DW2143" s="2"/>
      <c r="DX2143" s="2"/>
      <c r="DY2143" s="2"/>
      <c r="DZ2143" s="2"/>
      <c r="EA2143" s="2"/>
      <c r="EB2143" s="2"/>
      <c r="EC2143" s="2"/>
      <c r="ED2143" s="2"/>
      <c r="EE2143" s="2"/>
      <c r="EF2143" s="2"/>
      <c r="EG2143" s="2"/>
      <c r="EH2143" s="2"/>
      <c r="EI2143" s="2"/>
      <c r="EJ2143" s="2"/>
      <c r="EK2143" s="2"/>
      <c r="EL2143" s="2"/>
      <c r="EM2143" s="2"/>
      <c r="EN2143" s="2"/>
      <c r="EO2143" s="2"/>
      <c r="EP2143" s="2"/>
      <c r="EQ2143" s="2"/>
      <c r="ER2143" s="2"/>
      <c r="ES2143" s="2"/>
      <c r="ET2143" s="2"/>
      <c r="EU2143" s="2"/>
      <c r="EV2143" s="2"/>
      <c r="EW2143" s="2"/>
      <c r="EX2143" s="2"/>
      <c r="EY2143" s="2"/>
      <c r="EZ2143" s="2"/>
      <c r="FA2143" s="2"/>
      <c r="FB2143" s="2"/>
      <c r="FC2143" s="2"/>
    </row>
    <row r="2144" spans="1:159" s="4" customFormat="1">
      <c r="A2144" s="50" t="s">
        <v>2146</v>
      </c>
      <c r="B2144" s="59" t="s">
        <v>2805</v>
      </c>
      <c r="C2144" s="60">
        <v>3146</v>
      </c>
      <c r="D2144" s="59" t="s">
        <v>175</v>
      </c>
      <c r="E2144" s="78" t="str">
        <f>IFERROR(VLOOKUP($C2144,'2025-26 School Level AAFTE'!$C$2:$L$2349,9,FALSE), "No")</f>
        <v>Yes</v>
      </c>
      <c r="F2144" s="67">
        <f>IFERROR(VLOOKUP($C2144,'2025-26 School Level AAFTE'!$C$2:$J$2349,8,FALSE), 0)</f>
        <v>831.48</v>
      </c>
      <c r="G2144" s="69">
        <f>IFERROR(IF(E2144= "yes",VLOOKUP(C2144,Summary!$B:$I,6,0),0),0)</f>
        <v>0</v>
      </c>
      <c r="H2144" s="68">
        <f t="shared" si="361"/>
        <v>831.48</v>
      </c>
      <c r="I2144" s="110">
        <f>VLOOKUP($A2144,'2026-27 Salary &amp; Benefits'!$A:$I,3,FALSE)</f>
        <v>1.06</v>
      </c>
      <c r="J2144" s="110">
        <f>VLOOKUP($A2144,'2026-27 Salary &amp; Benefits'!$A:$I,4,FALSE)</f>
        <v>1.06</v>
      </c>
      <c r="K2144" s="101">
        <f t="shared" si="362"/>
        <v>831.48</v>
      </c>
      <c r="L2144" s="100">
        <f t="shared" si="363"/>
        <v>2.4390000000000001</v>
      </c>
      <c r="M2144" s="102">
        <f>'2026-27 Salary &amp; Benefits'!$E$6</f>
        <v>78209</v>
      </c>
      <c r="N2144" s="102">
        <f>'2026-27 Salary &amp; Benefits'!$F$6</f>
        <v>82248</v>
      </c>
      <c r="O2144" s="7">
        <f t="shared" si="364"/>
        <v>202196.86</v>
      </c>
      <c r="P2144" s="7">
        <f t="shared" si="365"/>
        <v>10442.180000000022</v>
      </c>
      <c r="Q2144" s="7">
        <f>'2026-27 Salary &amp; Benefits'!G$6</f>
        <v>16817.759999999998</v>
      </c>
      <c r="R2144" s="103">
        <f>'2026-27 Salary &amp; Benefits'!H$6</f>
        <v>0.16020000000000001</v>
      </c>
      <c r="S2144" s="103">
        <f>'2026-27 Salary &amp; Benefits'!I$6</f>
        <v>0.15390000000000001</v>
      </c>
      <c r="T2144" s="7">
        <f t="shared" si="366"/>
        <v>75017.509999999995</v>
      </c>
      <c r="U2144" s="7">
        <f t="shared" si="367"/>
        <v>3543.98</v>
      </c>
      <c r="V2144" s="7">
        <f t="shared" si="368"/>
        <v>545.41999999999996</v>
      </c>
      <c r="W2144" s="7">
        <f t="shared" si="369"/>
        <v>4089.4</v>
      </c>
      <c r="X2144" s="18">
        <f t="shared" si="370"/>
        <v>291745.95000000007</v>
      </c>
      <c r="Y2144" s="2"/>
      <c r="Z2144" s="2"/>
      <c r="AA2144" s="2"/>
      <c r="AB2144" s="2"/>
      <c r="AC2144" s="2"/>
      <c r="AD2144" s="2"/>
      <c r="AE2144" s="2"/>
      <c r="AF2144" s="2"/>
      <c r="AG2144" s="2"/>
      <c r="AH2144" s="2"/>
      <c r="AI2144" s="2"/>
      <c r="AJ2144" s="2"/>
      <c r="AK2144" s="2"/>
      <c r="AL2144" s="2"/>
      <c r="AM2144" s="2"/>
      <c r="AN2144" s="2"/>
      <c r="AO2144" s="2"/>
      <c r="AP2144" s="2"/>
      <c r="AQ2144" s="2"/>
      <c r="AR2144" s="2"/>
      <c r="AS2144" s="2"/>
      <c r="AT2144" s="2"/>
      <c r="AU2144" s="2"/>
      <c r="AV2144" s="2"/>
      <c r="AW2144" s="2"/>
      <c r="AX2144" s="2"/>
      <c r="AY2144" s="2"/>
      <c r="AZ2144" s="2"/>
      <c r="BA2144" s="2"/>
      <c r="BB2144" s="2"/>
      <c r="BC2144" s="2"/>
      <c r="BD2144" s="2"/>
      <c r="BE2144" s="2"/>
      <c r="BF2144" s="2"/>
      <c r="BG2144" s="2"/>
      <c r="BH2144" s="2"/>
      <c r="BI2144" s="2"/>
      <c r="BJ2144" s="2"/>
      <c r="BK2144" s="2"/>
      <c r="BL2144" s="2"/>
      <c r="BM2144" s="2"/>
      <c r="BN2144" s="2"/>
      <c r="BO2144" s="2"/>
      <c r="BP2144" s="2"/>
      <c r="BQ2144" s="2"/>
      <c r="BR2144" s="2"/>
      <c r="BS2144" s="2"/>
      <c r="BT2144" s="2"/>
      <c r="BU2144" s="2"/>
      <c r="BV2144" s="2"/>
      <c r="BW2144" s="2"/>
      <c r="BX2144" s="2"/>
      <c r="BY2144" s="2"/>
      <c r="BZ2144" s="2"/>
      <c r="CA2144" s="2"/>
      <c r="CB2144" s="2"/>
      <c r="CC2144" s="2"/>
      <c r="CD2144" s="2"/>
      <c r="CE2144" s="2"/>
      <c r="CF2144" s="2"/>
      <c r="CG2144" s="2"/>
      <c r="CH2144" s="2"/>
      <c r="CI2144" s="2"/>
      <c r="CJ2144" s="2"/>
      <c r="CK2144" s="2"/>
      <c r="CL2144" s="2"/>
      <c r="CM2144" s="2"/>
      <c r="CN2144" s="2"/>
      <c r="CO2144" s="2"/>
      <c r="CP2144" s="2"/>
      <c r="CQ2144" s="2"/>
      <c r="CR2144" s="2"/>
      <c r="CS2144" s="2"/>
      <c r="CT2144" s="2"/>
      <c r="CU2144" s="2"/>
      <c r="CV2144" s="2"/>
      <c r="CW2144" s="2"/>
      <c r="CX2144" s="2"/>
      <c r="CY2144" s="2"/>
      <c r="CZ2144" s="2"/>
      <c r="DA2144" s="2"/>
      <c r="DB2144" s="2"/>
      <c r="DC2144" s="2"/>
      <c r="DD2144" s="2"/>
      <c r="DE2144" s="2"/>
      <c r="DF2144" s="2"/>
      <c r="DG2144" s="2"/>
      <c r="DH2144" s="2"/>
      <c r="DI2144" s="2"/>
      <c r="DJ2144" s="2"/>
      <c r="DK2144" s="2"/>
      <c r="DL2144" s="2"/>
      <c r="DM2144" s="2"/>
      <c r="DN2144" s="2"/>
      <c r="DO2144" s="2"/>
      <c r="DP2144" s="2"/>
      <c r="DQ2144" s="2"/>
      <c r="DR2144" s="2"/>
      <c r="DS2144" s="2"/>
      <c r="DT2144" s="2"/>
      <c r="DU2144" s="2"/>
      <c r="DV2144" s="2"/>
      <c r="DW2144" s="2"/>
      <c r="DX2144" s="2"/>
      <c r="DY2144" s="2"/>
      <c r="DZ2144" s="2"/>
      <c r="EA2144" s="2"/>
      <c r="EB2144" s="2"/>
      <c r="EC2144" s="2"/>
      <c r="ED2144" s="2"/>
      <c r="EE2144" s="2"/>
      <c r="EF2144" s="2"/>
      <c r="EG2144" s="2"/>
      <c r="EH2144" s="2"/>
      <c r="EI2144" s="2"/>
      <c r="EJ2144" s="2"/>
      <c r="EK2144" s="2"/>
      <c r="EL2144" s="2"/>
      <c r="EM2144" s="2"/>
      <c r="EN2144" s="2"/>
      <c r="EO2144" s="2"/>
      <c r="EP2144" s="2"/>
      <c r="EQ2144" s="2"/>
      <c r="ER2144" s="2"/>
      <c r="ES2144" s="2"/>
      <c r="ET2144" s="2"/>
      <c r="EU2144" s="2"/>
      <c r="EV2144" s="2"/>
      <c r="EW2144" s="2"/>
      <c r="EX2144" s="2"/>
      <c r="EY2144" s="2"/>
      <c r="EZ2144" s="2"/>
      <c r="FA2144" s="2"/>
      <c r="FB2144" s="2"/>
      <c r="FC2144" s="2"/>
    </row>
    <row r="2145" spans="1:159" s="4" customFormat="1">
      <c r="A2145" s="50" t="s">
        <v>2146</v>
      </c>
      <c r="B2145" s="59" t="s">
        <v>2805</v>
      </c>
      <c r="C2145" s="58">
        <v>2723</v>
      </c>
      <c r="D2145" s="2" t="s">
        <v>168</v>
      </c>
      <c r="E2145" s="78" t="str">
        <f>IFERROR(VLOOKUP($C2145,'2025-26 School Level AAFTE'!$C$2:$L$2349,9,FALSE), "No")</f>
        <v>Yes</v>
      </c>
      <c r="F2145" s="67">
        <f>IFERROR(VLOOKUP($C2145,'2025-26 School Level AAFTE'!$C$2:$J$2349,8,FALSE), 0)</f>
        <v>470.81</v>
      </c>
      <c r="G2145" s="69">
        <f>IFERROR(IF(E2145= "yes",VLOOKUP(C2145,Summary!$B:$I,6,0),0),0)</f>
        <v>0</v>
      </c>
      <c r="H2145" s="68">
        <f t="shared" si="361"/>
        <v>470.81</v>
      </c>
      <c r="I2145" s="110">
        <f>VLOOKUP($A2145,'2026-27 Salary &amp; Benefits'!$A:$I,3,FALSE)</f>
        <v>1.06</v>
      </c>
      <c r="J2145" s="110">
        <f>VLOOKUP($A2145,'2026-27 Salary &amp; Benefits'!$A:$I,4,FALSE)</f>
        <v>1.06</v>
      </c>
      <c r="K2145" s="101">
        <f t="shared" si="362"/>
        <v>470.81</v>
      </c>
      <c r="L2145" s="100">
        <f t="shared" si="363"/>
        <v>1.381</v>
      </c>
      <c r="M2145" s="102">
        <f>'2026-27 Salary &amp; Benefits'!$E$6</f>
        <v>78209</v>
      </c>
      <c r="N2145" s="102">
        <f>'2026-27 Salary &amp; Benefits'!$F$6</f>
        <v>82248</v>
      </c>
      <c r="O2145" s="7">
        <f t="shared" si="364"/>
        <v>114487.03</v>
      </c>
      <c r="P2145" s="7">
        <f t="shared" si="365"/>
        <v>5912.5299999999988</v>
      </c>
      <c r="Q2145" s="7">
        <f>'2026-27 Salary &amp; Benefits'!G$6</f>
        <v>16817.759999999998</v>
      </c>
      <c r="R2145" s="103">
        <f>'2026-27 Salary &amp; Benefits'!H$6</f>
        <v>0.16020000000000001</v>
      </c>
      <c r="S2145" s="103">
        <f>'2026-27 Salary &amp; Benefits'!I$6</f>
        <v>0.15390000000000001</v>
      </c>
      <c r="T2145" s="7">
        <f t="shared" si="366"/>
        <v>42476.09</v>
      </c>
      <c r="U2145" s="7">
        <f t="shared" si="367"/>
        <v>2006.66</v>
      </c>
      <c r="V2145" s="7">
        <f t="shared" si="368"/>
        <v>308.82</v>
      </c>
      <c r="W2145" s="7">
        <f t="shared" si="369"/>
        <v>2315.48</v>
      </c>
      <c r="X2145" s="18">
        <f t="shared" si="370"/>
        <v>165191.13</v>
      </c>
      <c r="Y2145" s="2"/>
      <c r="Z2145" s="2"/>
      <c r="AA2145" s="2"/>
      <c r="AB2145" s="2"/>
      <c r="AC2145" s="2"/>
      <c r="AD2145" s="2"/>
      <c r="AE2145" s="2"/>
      <c r="AF2145" s="2"/>
      <c r="AG2145" s="2"/>
      <c r="AH2145" s="2"/>
      <c r="AI2145" s="2"/>
      <c r="AJ2145" s="2"/>
      <c r="AK2145" s="2"/>
      <c r="AL2145" s="2"/>
      <c r="AM2145" s="2"/>
      <c r="AN2145" s="2"/>
      <c r="AO2145" s="2"/>
      <c r="AP2145" s="2"/>
      <c r="AQ2145" s="2"/>
      <c r="AR2145" s="2"/>
      <c r="AS2145" s="2"/>
      <c r="AT2145" s="2"/>
      <c r="AU2145" s="2"/>
      <c r="AV2145" s="2"/>
      <c r="AW2145" s="2"/>
      <c r="AX2145" s="2"/>
      <c r="AY2145" s="2"/>
      <c r="AZ2145" s="2"/>
      <c r="BA2145" s="2"/>
      <c r="BB2145" s="2"/>
      <c r="BC2145" s="2"/>
      <c r="BD2145" s="2"/>
      <c r="BE2145" s="2"/>
      <c r="BF2145" s="2"/>
      <c r="BG2145" s="2"/>
      <c r="BH2145" s="2"/>
      <c r="BI2145" s="2"/>
      <c r="BJ2145" s="2"/>
      <c r="BK2145" s="2"/>
      <c r="BL2145" s="2"/>
      <c r="BM2145" s="2"/>
      <c r="BN2145" s="2"/>
      <c r="BO2145" s="2"/>
      <c r="BP2145" s="2"/>
      <c r="BQ2145" s="2"/>
      <c r="BR2145" s="2"/>
      <c r="BS2145" s="2"/>
      <c r="BT2145" s="2"/>
      <c r="BU2145" s="2"/>
      <c r="BV2145" s="2"/>
      <c r="BW2145" s="2"/>
      <c r="BX2145" s="2"/>
      <c r="BY2145" s="2"/>
      <c r="BZ2145" s="2"/>
      <c r="CA2145" s="2"/>
      <c r="CB2145" s="2"/>
      <c r="CC2145" s="2"/>
      <c r="CD2145" s="2"/>
      <c r="CE2145" s="2"/>
      <c r="CF2145" s="2"/>
      <c r="CG2145" s="2"/>
      <c r="CH2145" s="2"/>
      <c r="CI2145" s="2"/>
      <c r="CJ2145" s="2"/>
      <c r="CK2145" s="2"/>
      <c r="CL2145" s="2"/>
      <c r="CM2145" s="2"/>
      <c r="CN2145" s="2"/>
      <c r="CO2145" s="2"/>
      <c r="CP2145" s="2"/>
      <c r="CQ2145" s="2"/>
      <c r="CR2145" s="2"/>
      <c r="CS2145" s="2"/>
      <c r="CT2145" s="2"/>
      <c r="CU2145" s="2"/>
      <c r="CV2145" s="2"/>
      <c r="CW2145" s="2"/>
      <c r="CX2145" s="2"/>
      <c r="CY2145" s="2"/>
      <c r="CZ2145" s="2"/>
      <c r="DA2145" s="2"/>
      <c r="DB2145" s="2"/>
      <c r="DC2145" s="2"/>
      <c r="DD2145" s="2"/>
      <c r="DE2145" s="2"/>
      <c r="DF2145" s="2"/>
      <c r="DG2145" s="2"/>
      <c r="DH2145" s="2"/>
      <c r="DI2145" s="2"/>
      <c r="DJ2145" s="2"/>
      <c r="DK2145" s="2"/>
      <c r="DL2145" s="2"/>
      <c r="DM2145" s="2"/>
      <c r="DN2145" s="2"/>
      <c r="DO2145" s="2"/>
      <c r="DP2145" s="2"/>
      <c r="DQ2145" s="2"/>
      <c r="DR2145" s="2"/>
      <c r="DS2145" s="2"/>
      <c r="DT2145" s="2"/>
      <c r="DU2145" s="2"/>
      <c r="DV2145" s="2"/>
      <c r="DW2145" s="2"/>
      <c r="DX2145" s="2"/>
      <c r="DY2145" s="2"/>
      <c r="DZ2145" s="2"/>
      <c r="EA2145" s="2"/>
      <c r="EB2145" s="2"/>
      <c r="EC2145" s="2"/>
      <c r="ED2145" s="2"/>
      <c r="EE2145" s="2"/>
      <c r="EF2145" s="2"/>
      <c r="EG2145" s="2"/>
      <c r="EH2145" s="2"/>
      <c r="EI2145" s="2"/>
      <c r="EJ2145" s="2"/>
      <c r="EK2145" s="2"/>
      <c r="EL2145" s="2"/>
      <c r="EM2145" s="2"/>
      <c r="EN2145" s="2"/>
      <c r="EO2145" s="2"/>
      <c r="EP2145" s="2"/>
      <c r="EQ2145" s="2"/>
      <c r="ER2145" s="2"/>
      <c r="ES2145" s="2"/>
      <c r="ET2145" s="2"/>
      <c r="EU2145" s="2"/>
      <c r="EV2145" s="2"/>
      <c r="EW2145" s="2"/>
      <c r="EX2145" s="2"/>
      <c r="EY2145" s="2"/>
      <c r="EZ2145" s="2"/>
      <c r="FA2145" s="2"/>
      <c r="FB2145" s="2"/>
      <c r="FC2145" s="2"/>
    </row>
    <row r="2146" spans="1:159" s="4" customFormat="1">
      <c r="A2146" s="50" t="s">
        <v>2146</v>
      </c>
      <c r="B2146" s="59" t="s">
        <v>2805</v>
      </c>
      <c r="C2146" s="60">
        <v>2644</v>
      </c>
      <c r="D2146" s="59" t="s">
        <v>3254</v>
      </c>
      <c r="E2146" s="78" t="str">
        <f>IFERROR(VLOOKUP($C2146,'2025-26 School Level AAFTE'!$C$2:$L$2349,9,FALSE), "No")</f>
        <v>Yes</v>
      </c>
      <c r="F2146" s="67">
        <f>IFERROR(VLOOKUP($C2146,'2025-26 School Level AAFTE'!$C$2:$J$2349,8,FALSE), 0)</f>
        <v>551.84</v>
      </c>
      <c r="G2146" s="69">
        <f>IFERROR(IF(E2146= "yes",VLOOKUP(C2146,Summary!$B:$I,6,0),0),0)</f>
        <v>0</v>
      </c>
      <c r="H2146" s="68">
        <f t="shared" si="361"/>
        <v>551.84</v>
      </c>
      <c r="I2146" s="110">
        <f>VLOOKUP($A2146,'2026-27 Salary &amp; Benefits'!$A:$I,3,FALSE)</f>
        <v>1.06</v>
      </c>
      <c r="J2146" s="110">
        <f>VLOOKUP($A2146,'2026-27 Salary &amp; Benefits'!$A:$I,4,FALSE)</f>
        <v>1.06</v>
      </c>
      <c r="K2146" s="101">
        <f t="shared" si="362"/>
        <v>551.84</v>
      </c>
      <c r="L2146" s="100">
        <f t="shared" si="363"/>
        <v>1.619</v>
      </c>
      <c r="M2146" s="102">
        <f>'2026-27 Salary &amp; Benefits'!$E$6</f>
        <v>78209</v>
      </c>
      <c r="N2146" s="102">
        <f>'2026-27 Salary &amp; Benefits'!$F$6</f>
        <v>82248</v>
      </c>
      <c r="O2146" s="7">
        <f t="shared" si="364"/>
        <v>134217.59</v>
      </c>
      <c r="P2146" s="7">
        <f t="shared" si="365"/>
        <v>6931.4899999999907</v>
      </c>
      <c r="Q2146" s="7">
        <f>'2026-27 Salary &amp; Benefits'!G$6</f>
        <v>16817.759999999998</v>
      </c>
      <c r="R2146" s="103">
        <f>'2026-27 Salary &amp; Benefits'!H$6</f>
        <v>0.16020000000000001</v>
      </c>
      <c r="S2146" s="103">
        <f>'2026-27 Salary &amp; Benefits'!I$6</f>
        <v>0.15390000000000001</v>
      </c>
      <c r="T2146" s="7">
        <f t="shared" si="366"/>
        <v>49796.37</v>
      </c>
      <c r="U2146" s="7">
        <f t="shared" si="367"/>
        <v>2352.48</v>
      </c>
      <c r="V2146" s="7">
        <f t="shared" si="368"/>
        <v>362.05</v>
      </c>
      <c r="W2146" s="7">
        <f t="shared" si="369"/>
        <v>2714.53</v>
      </c>
      <c r="X2146" s="18">
        <f t="shared" si="370"/>
        <v>193659.97999999998</v>
      </c>
      <c r="Y2146" s="2"/>
      <c r="Z2146" s="2"/>
      <c r="AA2146" s="2"/>
      <c r="AB2146" s="2"/>
      <c r="AC2146" s="2"/>
      <c r="AD2146" s="2"/>
      <c r="AE2146" s="2"/>
      <c r="AF2146" s="2"/>
      <c r="AG2146" s="2"/>
      <c r="AH2146" s="2"/>
      <c r="AI2146" s="2"/>
      <c r="AJ2146" s="2"/>
      <c r="AK2146" s="2"/>
      <c r="AL2146" s="2"/>
      <c r="AM2146" s="2"/>
      <c r="AN2146" s="2"/>
      <c r="AO2146" s="2"/>
      <c r="AP2146" s="2"/>
      <c r="AQ2146" s="2"/>
      <c r="AR2146" s="2"/>
      <c r="AS2146" s="2"/>
      <c r="AT2146" s="2"/>
      <c r="AU2146" s="2"/>
      <c r="AV2146" s="2"/>
      <c r="AW2146" s="2"/>
      <c r="AX2146" s="2"/>
      <c r="AY2146" s="2"/>
      <c r="AZ2146" s="2"/>
      <c r="BA2146" s="2"/>
      <c r="BB2146" s="2"/>
      <c r="BC2146" s="2"/>
      <c r="BD2146" s="2"/>
      <c r="BE2146" s="2"/>
      <c r="BF2146" s="2"/>
      <c r="BG2146" s="2"/>
      <c r="BH2146" s="2"/>
      <c r="BI2146" s="2"/>
      <c r="BJ2146" s="2"/>
      <c r="BK2146" s="2"/>
      <c r="BL2146" s="2"/>
      <c r="BM2146" s="2"/>
      <c r="BN2146" s="2"/>
      <c r="BO2146" s="2"/>
      <c r="BP2146" s="2"/>
      <c r="BQ2146" s="2"/>
      <c r="BR2146" s="2"/>
      <c r="BS2146" s="2"/>
      <c r="BT2146" s="2"/>
      <c r="BU2146" s="2"/>
      <c r="BV2146" s="2"/>
      <c r="BW2146" s="2"/>
      <c r="BX2146" s="2"/>
      <c r="BY2146" s="2"/>
      <c r="BZ2146" s="2"/>
      <c r="CA2146" s="2"/>
      <c r="CB2146" s="2"/>
      <c r="CC2146" s="2"/>
      <c r="CD2146" s="2"/>
      <c r="CE2146" s="2"/>
      <c r="CF2146" s="2"/>
      <c r="CG2146" s="2"/>
      <c r="CH2146" s="2"/>
      <c r="CI2146" s="2"/>
      <c r="CJ2146" s="2"/>
      <c r="CK2146" s="2"/>
      <c r="CL2146" s="2"/>
      <c r="CM2146" s="2"/>
      <c r="CN2146" s="2"/>
      <c r="CO2146" s="2"/>
      <c r="CP2146" s="2"/>
      <c r="CQ2146" s="2"/>
      <c r="CR2146" s="2"/>
      <c r="CS2146" s="2"/>
      <c r="CT2146" s="2"/>
      <c r="CU2146" s="2"/>
      <c r="CV2146" s="2"/>
      <c r="CW2146" s="2"/>
      <c r="CX2146" s="2"/>
      <c r="CY2146" s="2"/>
      <c r="CZ2146" s="2"/>
      <c r="DA2146" s="2"/>
      <c r="DB2146" s="2"/>
      <c r="DC2146" s="2"/>
      <c r="DD2146" s="2"/>
      <c r="DE2146" s="2"/>
      <c r="DF2146" s="2"/>
      <c r="DG2146" s="2"/>
      <c r="DH2146" s="2"/>
      <c r="DI2146" s="2"/>
      <c r="DJ2146" s="2"/>
      <c r="DK2146" s="2"/>
      <c r="DL2146" s="2"/>
      <c r="DM2146" s="2"/>
      <c r="DN2146" s="2"/>
      <c r="DO2146" s="2"/>
      <c r="DP2146" s="2"/>
      <c r="DQ2146" s="2"/>
      <c r="DR2146" s="2"/>
      <c r="DS2146" s="2"/>
      <c r="DT2146" s="2"/>
      <c r="DU2146" s="2"/>
      <c r="DV2146" s="2"/>
      <c r="DW2146" s="2"/>
      <c r="DX2146" s="2"/>
      <c r="DY2146" s="2"/>
      <c r="DZ2146" s="2"/>
      <c r="EA2146" s="2"/>
      <c r="EB2146" s="2"/>
      <c r="EC2146" s="2"/>
      <c r="ED2146" s="2"/>
      <c r="EE2146" s="2"/>
      <c r="EF2146" s="2"/>
      <c r="EG2146" s="2"/>
      <c r="EH2146" s="2"/>
      <c r="EI2146" s="2"/>
      <c r="EJ2146" s="2"/>
      <c r="EK2146" s="2"/>
      <c r="EL2146" s="2"/>
      <c r="EM2146" s="2"/>
      <c r="EN2146" s="2"/>
      <c r="EO2146" s="2"/>
      <c r="EP2146" s="2"/>
      <c r="EQ2146" s="2"/>
      <c r="ER2146" s="2"/>
      <c r="ES2146" s="2"/>
      <c r="ET2146" s="2"/>
      <c r="EU2146" s="2"/>
      <c r="EV2146" s="2"/>
      <c r="EW2146" s="2"/>
      <c r="EX2146" s="2"/>
      <c r="EY2146" s="2"/>
      <c r="EZ2146" s="2"/>
      <c r="FA2146" s="2"/>
      <c r="FB2146" s="2"/>
      <c r="FC2146" s="2"/>
    </row>
    <row r="2147" spans="1:159" s="4" customFormat="1">
      <c r="A2147" s="50" t="s">
        <v>2146</v>
      </c>
      <c r="B2147" s="59" t="s">
        <v>2805</v>
      </c>
      <c r="C2147" s="60">
        <v>5342</v>
      </c>
      <c r="D2147" s="59" t="s">
        <v>195</v>
      </c>
      <c r="E2147" s="78" t="str">
        <f>IFERROR(VLOOKUP($C2147,'2025-26 School Level AAFTE'!$C$2:$L$2349,9,FALSE), "No")</f>
        <v>Yes</v>
      </c>
      <c r="F2147" s="67">
        <f>IFERROR(VLOOKUP($C2147,'2025-26 School Level AAFTE'!$C$2:$J$2349,8,FALSE), 0)</f>
        <v>278.28000000000003</v>
      </c>
      <c r="G2147" s="69">
        <f>IFERROR(IF(E2147= "yes",VLOOKUP(C2147,Summary!$B:$I,6,0),0),0)</f>
        <v>0</v>
      </c>
      <c r="H2147" s="68">
        <f t="shared" si="361"/>
        <v>278.28000000000003</v>
      </c>
      <c r="I2147" s="110">
        <f>VLOOKUP($A2147,'2026-27 Salary &amp; Benefits'!$A:$I,3,FALSE)</f>
        <v>1.06</v>
      </c>
      <c r="J2147" s="110">
        <f>VLOOKUP($A2147,'2026-27 Salary &amp; Benefits'!$A:$I,4,FALSE)</f>
        <v>1.06</v>
      </c>
      <c r="K2147" s="101">
        <f t="shared" si="362"/>
        <v>278.28000000000003</v>
      </c>
      <c r="L2147" s="100">
        <f t="shared" si="363"/>
        <v>0.81599999999999995</v>
      </c>
      <c r="M2147" s="102">
        <f>'2026-27 Salary &amp; Benefits'!$E$6</f>
        <v>78209</v>
      </c>
      <c r="N2147" s="102">
        <f>'2026-27 Salary &amp; Benefits'!$F$6</f>
        <v>82248</v>
      </c>
      <c r="O2147" s="7">
        <f t="shared" si="364"/>
        <v>67647.66</v>
      </c>
      <c r="P2147" s="7">
        <f t="shared" si="365"/>
        <v>3493.5699999999924</v>
      </c>
      <c r="Q2147" s="7">
        <f>'2026-27 Salary &amp; Benefits'!G$6</f>
        <v>16817.759999999998</v>
      </c>
      <c r="R2147" s="103">
        <f>'2026-27 Salary &amp; Benefits'!H$6</f>
        <v>0.16020000000000001</v>
      </c>
      <c r="S2147" s="103">
        <f>'2026-27 Salary &amp; Benefits'!I$6</f>
        <v>0.15390000000000001</v>
      </c>
      <c r="T2147" s="7">
        <f t="shared" si="366"/>
        <v>25098.11</v>
      </c>
      <c r="U2147" s="7">
        <f t="shared" si="367"/>
        <v>1185.69</v>
      </c>
      <c r="V2147" s="7">
        <f t="shared" si="368"/>
        <v>182.48</v>
      </c>
      <c r="W2147" s="7">
        <f t="shared" si="369"/>
        <v>1368.17</v>
      </c>
      <c r="X2147" s="18">
        <f t="shared" si="370"/>
        <v>97607.51</v>
      </c>
      <c r="Y2147" s="2"/>
      <c r="Z2147" s="2"/>
      <c r="AA2147" s="2"/>
      <c r="AB2147" s="2"/>
      <c r="AC2147" s="2"/>
      <c r="AD2147" s="2"/>
      <c r="AE2147" s="2"/>
      <c r="AF2147" s="2"/>
      <c r="AG2147" s="2"/>
      <c r="AH2147" s="2"/>
      <c r="AI2147" s="2"/>
      <c r="AJ2147" s="2"/>
      <c r="AK2147" s="2"/>
      <c r="AL2147" s="2"/>
      <c r="AM2147" s="2"/>
      <c r="AN2147" s="2"/>
      <c r="AO2147" s="2"/>
      <c r="AP2147" s="2"/>
      <c r="AQ2147" s="2"/>
      <c r="AR2147" s="2"/>
      <c r="AS2147" s="2"/>
      <c r="AT2147" s="2"/>
      <c r="AU2147" s="2"/>
      <c r="AV2147" s="2"/>
      <c r="AW2147" s="2"/>
      <c r="AX2147" s="2"/>
      <c r="AY2147" s="2"/>
      <c r="AZ2147" s="2"/>
      <c r="BA2147" s="2"/>
      <c r="BB2147" s="2"/>
      <c r="BC2147" s="2"/>
      <c r="BD2147" s="2"/>
      <c r="BE2147" s="2"/>
      <c r="BF2147" s="2"/>
      <c r="BG2147" s="2"/>
      <c r="BH2147" s="2"/>
      <c r="BI2147" s="2"/>
      <c r="BJ2147" s="2"/>
      <c r="BK2147" s="2"/>
      <c r="BL2147" s="2"/>
      <c r="BM2147" s="2"/>
      <c r="BN2147" s="2"/>
      <c r="BO2147" s="2"/>
      <c r="BP2147" s="2"/>
      <c r="BQ2147" s="2"/>
      <c r="BR2147" s="2"/>
      <c r="BS2147" s="2"/>
      <c r="BT2147" s="2"/>
      <c r="BU2147" s="2"/>
      <c r="BV2147" s="2"/>
      <c r="BW2147" s="2"/>
      <c r="BX2147" s="2"/>
      <c r="BY2147" s="2"/>
      <c r="BZ2147" s="2"/>
      <c r="CA2147" s="2"/>
      <c r="CB2147" s="2"/>
      <c r="CC2147" s="2"/>
      <c r="CD2147" s="2"/>
      <c r="CE2147" s="2"/>
      <c r="CF2147" s="2"/>
      <c r="CG2147" s="2"/>
      <c r="CH2147" s="2"/>
      <c r="CI2147" s="2"/>
      <c r="CJ2147" s="2"/>
      <c r="CK2147" s="2"/>
      <c r="CL2147" s="2"/>
      <c r="CM2147" s="2"/>
      <c r="CN2147" s="2"/>
      <c r="CO2147" s="2"/>
      <c r="CP2147" s="2"/>
      <c r="CQ2147" s="2"/>
      <c r="CR2147" s="2"/>
      <c r="CS2147" s="2"/>
      <c r="CT2147" s="2"/>
      <c r="CU2147" s="2"/>
      <c r="CV2147" s="2"/>
      <c r="CW2147" s="2"/>
      <c r="CX2147" s="2"/>
      <c r="CY2147" s="2"/>
      <c r="CZ2147" s="2"/>
      <c r="DA2147" s="2"/>
      <c r="DB2147" s="2"/>
      <c r="DC2147" s="2"/>
      <c r="DD2147" s="2"/>
      <c r="DE2147" s="2"/>
      <c r="DF2147" s="2"/>
      <c r="DG2147" s="2"/>
      <c r="DH2147" s="2"/>
      <c r="DI2147" s="2"/>
      <c r="DJ2147" s="2"/>
      <c r="DK2147" s="2"/>
      <c r="DL2147" s="2"/>
      <c r="DM2147" s="2"/>
      <c r="DN2147" s="2"/>
      <c r="DO2147" s="2"/>
      <c r="DP2147" s="2"/>
      <c r="DQ2147" s="2"/>
      <c r="DR2147" s="2"/>
      <c r="DS2147" s="2"/>
      <c r="DT2147" s="2"/>
      <c r="DU2147" s="2"/>
      <c r="DV2147" s="2"/>
      <c r="DW2147" s="2"/>
      <c r="DX2147" s="2"/>
      <c r="DY2147" s="2"/>
      <c r="DZ2147" s="2"/>
      <c r="EA2147" s="2"/>
      <c r="EB2147" s="2"/>
      <c r="EC2147" s="2"/>
      <c r="ED2147" s="2"/>
      <c r="EE2147" s="2"/>
      <c r="EF2147" s="2"/>
      <c r="EG2147" s="2"/>
      <c r="EH2147" s="2"/>
      <c r="EI2147" s="2"/>
      <c r="EJ2147" s="2"/>
      <c r="EK2147" s="2"/>
      <c r="EL2147" s="2"/>
      <c r="EM2147" s="2"/>
      <c r="EN2147" s="2"/>
      <c r="EO2147" s="2"/>
      <c r="EP2147" s="2"/>
      <c r="EQ2147" s="2"/>
      <c r="ER2147" s="2"/>
      <c r="ES2147" s="2"/>
      <c r="ET2147" s="2"/>
      <c r="EU2147" s="2"/>
      <c r="EV2147" s="2"/>
      <c r="EW2147" s="2"/>
      <c r="EX2147" s="2"/>
      <c r="EY2147" s="2"/>
      <c r="EZ2147" s="2"/>
      <c r="FA2147" s="2"/>
      <c r="FB2147" s="2"/>
      <c r="FC2147" s="2"/>
    </row>
    <row r="2148" spans="1:159" s="4" customFormat="1">
      <c r="A2148" s="50" t="s">
        <v>2146</v>
      </c>
      <c r="B2148" s="59" t="s">
        <v>2805</v>
      </c>
      <c r="C2148" s="60">
        <v>4410</v>
      </c>
      <c r="D2148" s="59" t="s">
        <v>140</v>
      </c>
      <c r="E2148" s="78" t="str">
        <f>IFERROR(VLOOKUP($C2148,'2025-26 School Level AAFTE'!$C$2:$L$2349,9,FALSE), "No")</f>
        <v>Yes</v>
      </c>
      <c r="F2148" s="67">
        <f>IFERROR(VLOOKUP($C2148,'2025-26 School Level AAFTE'!$C$2:$J$2349,8,FALSE), 0)</f>
        <v>529.69999999999993</v>
      </c>
      <c r="G2148" s="69">
        <f>IFERROR(IF(E2148= "yes",VLOOKUP(C2148,Summary!$B:$I,6,0),0),0)</f>
        <v>0</v>
      </c>
      <c r="H2148" s="68">
        <f t="shared" si="361"/>
        <v>529.69999999999993</v>
      </c>
      <c r="I2148" s="110">
        <f>VLOOKUP($A2148,'2026-27 Salary &amp; Benefits'!$A:$I,3,FALSE)</f>
        <v>1.06</v>
      </c>
      <c r="J2148" s="110">
        <f>VLOOKUP($A2148,'2026-27 Salary &amp; Benefits'!$A:$I,4,FALSE)</f>
        <v>1.06</v>
      </c>
      <c r="K2148" s="101">
        <f t="shared" si="362"/>
        <v>529.69999999999993</v>
      </c>
      <c r="L2148" s="100">
        <f t="shared" si="363"/>
        <v>1.554</v>
      </c>
      <c r="M2148" s="102">
        <f>'2026-27 Salary &amp; Benefits'!$E$6</f>
        <v>78209</v>
      </c>
      <c r="N2148" s="102">
        <f>'2026-27 Salary &amp; Benefits'!$F$6</f>
        <v>82248</v>
      </c>
      <c r="O2148" s="7">
        <f t="shared" si="364"/>
        <v>128828.99</v>
      </c>
      <c r="P2148" s="7">
        <f t="shared" si="365"/>
        <v>6653.2100000000064</v>
      </c>
      <c r="Q2148" s="7">
        <f>'2026-27 Salary &amp; Benefits'!G$6</f>
        <v>16817.759999999998</v>
      </c>
      <c r="R2148" s="103">
        <f>'2026-27 Salary &amp; Benefits'!H$6</f>
        <v>0.16020000000000001</v>
      </c>
      <c r="S2148" s="103">
        <f>'2026-27 Salary &amp; Benefits'!I$6</f>
        <v>0.15390000000000001</v>
      </c>
      <c r="T2148" s="7">
        <f t="shared" si="366"/>
        <v>47797.13</v>
      </c>
      <c r="U2148" s="7">
        <f t="shared" si="367"/>
        <v>2258.04</v>
      </c>
      <c r="V2148" s="7">
        <f t="shared" si="368"/>
        <v>347.51</v>
      </c>
      <c r="W2148" s="7">
        <f t="shared" si="369"/>
        <v>2605.5500000000002</v>
      </c>
      <c r="X2148" s="18">
        <f t="shared" si="370"/>
        <v>185884.88</v>
      </c>
      <c r="Y2148" s="2"/>
      <c r="Z2148" s="2"/>
      <c r="AA2148" s="2"/>
      <c r="AB2148" s="2"/>
      <c r="AC2148" s="2"/>
      <c r="AD2148" s="2"/>
      <c r="AE2148" s="2"/>
      <c r="AF2148" s="2"/>
      <c r="AG2148" s="2"/>
      <c r="AH2148" s="2"/>
      <c r="AI2148" s="2"/>
      <c r="AJ2148" s="2"/>
      <c r="AK2148" s="2"/>
      <c r="AL2148" s="2"/>
      <c r="AM2148" s="2"/>
      <c r="AN2148" s="2"/>
      <c r="AO2148" s="2"/>
      <c r="AP2148" s="2"/>
      <c r="AQ2148" s="2"/>
      <c r="AR2148" s="2"/>
      <c r="AS2148" s="2"/>
      <c r="AT2148" s="2"/>
      <c r="AU2148" s="2"/>
      <c r="AV2148" s="2"/>
      <c r="AW2148" s="2"/>
      <c r="AX2148" s="2"/>
      <c r="AY2148" s="2"/>
      <c r="AZ2148" s="2"/>
      <c r="BA2148" s="2"/>
      <c r="BB2148" s="2"/>
      <c r="BC2148" s="2"/>
      <c r="BD2148" s="2"/>
      <c r="BE2148" s="2"/>
      <c r="BF2148" s="2"/>
      <c r="BG2148" s="2"/>
      <c r="BH2148" s="2"/>
      <c r="BI2148" s="2"/>
      <c r="BJ2148" s="2"/>
      <c r="BK2148" s="2"/>
      <c r="BL2148" s="2"/>
      <c r="BM2148" s="2"/>
      <c r="BN2148" s="2"/>
      <c r="BO2148" s="2"/>
      <c r="BP2148" s="2"/>
      <c r="BQ2148" s="2"/>
      <c r="BR2148" s="2"/>
      <c r="BS2148" s="2"/>
      <c r="BT2148" s="2"/>
      <c r="BU2148" s="2"/>
      <c r="BV2148" s="2"/>
      <c r="BW2148" s="2"/>
      <c r="BX2148" s="2"/>
      <c r="BY2148" s="2"/>
      <c r="BZ2148" s="2"/>
      <c r="CA2148" s="2"/>
      <c r="CB2148" s="2"/>
      <c r="CC2148" s="2"/>
      <c r="CD2148" s="2"/>
      <c r="CE2148" s="2"/>
      <c r="CF2148" s="2"/>
      <c r="CG2148" s="2"/>
      <c r="CH2148" s="2"/>
      <c r="CI2148" s="2"/>
      <c r="CJ2148" s="2"/>
      <c r="CK2148" s="2"/>
      <c r="CL2148" s="2"/>
      <c r="CM2148" s="2"/>
      <c r="CN2148" s="2"/>
      <c r="CO2148" s="2"/>
      <c r="CP2148" s="2"/>
      <c r="CQ2148" s="2"/>
      <c r="CR2148" s="2"/>
      <c r="CS2148" s="2"/>
      <c r="CT2148" s="2"/>
      <c r="CU2148" s="2"/>
      <c r="CV2148" s="2"/>
      <c r="CW2148" s="2"/>
      <c r="CX2148" s="2"/>
      <c r="CY2148" s="2"/>
      <c r="CZ2148" s="2"/>
      <c r="DA2148" s="2"/>
      <c r="DB2148" s="2"/>
      <c r="DC2148" s="2"/>
      <c r="DD2148" s="2"/>
      <c r="DE2148" s="2"/>
      <c r="DF2148" s="2"/>
      <c r="DG2148" s="2"/>
      <c r="DH2148" s="2"/>
      <c r="DI2148" s="2"/>
      <c r="DJ2148" s="2"/>
      <c r="DK2148" s="2"/>
      <c r="DL2148" s="2"/>
      <c r="DM2148" s="2"/>
      <c r="DN2148" s="2"/>
      <c r="DO2148" s="2"/>
      <c r="DP2148" s="2"/>
      <c r="DQ2148" s="2"/>
      <c r="DR2148" s="2"/>
      <c r="DS2148" s="2"/>
      <c r="DT2148" s="2"/>
      <c r="DU2148" s="2"/>
      <c r="DV2148" s="2"/>
      <c r="DW2148" s="2"/>
      <c r="DX2148" s="2"/>
      <c r="DY2148" s="2"/>
      <c r="DZ2148" s="2"/>
      <c r="EA2148" s="2"/>
      <c r="EB2148" s="2"/>
      <c r="EC2148" s="2"/>
      <c r="ED2148" s="2"/>
      <c r="EE2148" s="2"/>
      <c r="EF2148" s="2"/>
      <c r="EG2148" s="2"/>
      <c r="EH2148" s="2"/>
      <c r="EI2148" s="2"/>
      <c r="EJ2148" s="2"/>
      <c r="EK2148" s="2"/>
      <c r="EL2148" s="2"/>
      <c r="EM2148" s="2"/>
      <c r="EN2148" s="2"/>
      <c r="EO2148" s="2"/>
      <c r="EP2148" s="2"/>
      <c r="EQ2148" s="2"/>
      <c r="ER2148" s="2"/>
      <c r="ES2148" s="2"/>
      <c r="ET2148" s="2"/>
      <c r="EU2148" s="2"/>
      <c r="EV2148" s="2"/>
      <c r="EW2148" s="2"/>
      <c r="EX2148" s="2"/>
      <c r="EY2148" s="2"/>
      <c r="EZ2148" s="2"/>
      <c r="FA2148" s="2"/>
      <c r="FB2148" s="2"/>
      <c r="FC2148" s="2"/>
    </row>
    <row r="2149" spans="1:159" s="4" customFormat="1">
      <c r="A2149" s="50" t="s">
        <v>2146</v>
      </c>
      <c r="B2149" s="59" t="s">
        <v>2805</v>
      </c>
      <c r="C2149" s="60">
        <v>5744</v>
      </c>
      <c r="D2149" s="59" t="s">
        <v>3069</v>
      </c>
      <c r="E2149" s="78" t="str">
        <f>IFERROR(VLOOKUP($C2149,'2025-26 School Level AAFTE'!$C$2:$L$2349,9,FALSE), "No")</f>
        <v>No</v>
      </c>
      <c r="F2149" s="67">
        <f>IFERROR(VLOOKUP($C2149,'2025-26 School Level AAFTE'!$C$2:$J$2349,8,FALSE), 0)</f>
        <v>274.5</v>
      </c>
      <c r="G2149" s="69">
        <f>IFERROR(IF(E2149= "yes",VLOOKUP(C2149,Summary!$B:$I,6,0),0),0)</f>
        <v>0</v>
      </c>
      <c r="H2149" s="68">
        <f t="shared" si="361"/>
        <v>0</v>
      </c>
      <c r="I2149" s="110">
        <f>VLOOKUP($A2149,'2026-27 Salary &amp; Benefits'!$A:$I,3,FALSE)</f>
        <v>1.06</v>
      </c>
      <c r="J2149" s="110">
        <f>VLOOKUP($A2149,'2026-27 Salary &amp; Benefits'!$A:$I,4,FALSE)</f>
        <v>1.06</v>
      </c>
      <c r="K2149" s="101">
        <f t="shared" si="362"/>
        <v>0</v>
      </c>
      <c r="L2149" s="100">
        <f t="shared" si="363"/>
        <v>0</v>
      </c>
      <c r="M2149" s="102">
        <f>'2026-27 Salary &amp; Benefits'!$E$6</f>
        <v>78209</v>
      </c>
      <c r="N2149" s="102">
        <f>'2026-27 Salary &amp; Benefits'!$F$6</f>
        <v>82248</v>
      </c>
      <c r="O2149" s="7">
        <f t="shared" si="364"/>
        <v>0</v>
      </c>
      <c r="P2149" s="7">
        <f t="shared" si="365"/>
        <v>0</v>
      </c>
      <c r="Q2149" s="7">
        <f>'2026-27 Salary &amp; Benefits'!G$6</f>
        <v>16817.759999999998</v>
      </c>
      <c r="R2149" s="103">
        <f>'2026-27 Salary &amp; Benefits'!H$6</f>
        <v>0.16020000000000001</v>
      </c>
      <c r="S2149" s="103">
        <f>'2026-27 Salary &amp; Benefits'!I$6</f>
        <v>0.15390000000000001</v>
      </c>
      <c r="T2149" s="7">
        <f t="shared" si="366"/>
        <v>0</v>
      </c>
      <c r="U2149" s="7">
        <f t="shared" si="367"/>
        <v>0</v>
      </c>
      <c r="V2149" s="7">
        <f t="shared" si="368"/>
        <v>0</v>
      </c>
      <c r="W2149" s="7">
        <f t="shared" si="369"/>
        <v>0</v>
      </c>
      <c r="X2149" s="18">
        <f t="shared" si="370"/>
        <v>0</v>
      </c>
      <c r="Y2149" s="2"/>
      <c r="Z2149" s="2"/>
      <c r="AA2149" s="2"/>
      <c r="AB2149" s="2"/>
      <c r="AC2149" s="2"/>
      <c r="AD2149" s="2"/>
      <c r="AE2149" s="2"/>
      <c r="AF2149" s="2"/>
      <c r="AG2149" s="2"/>
      <c r="AH2149" s="2"/>
      <c r="AI2149" s="2"/>
      <c r="AJ2149" s="2"/>
      <c r="AK2149" s="2"/>
      <c r="AL2149" s="2"/>
      <c r="AM2149" s="2"/>
      <c r="AN2149" s="2"/>
      <c r="AO2149" s="2"/>
      <c r="AP2149" s="2"/>
      <c r="AQ2149" s="2"/>
      <c r="AR2149" s="2"/>
      <c r="AS2149" s="2"/>
      <c r="AT2149" s="2"/>
      <c r="AU2149" s="2"/>
      <c r="AV2149" s="2"/>
      <c r="AW2149" s="2"/>
      <c r="AX2149" s="2"/>
      <c r="AY2149" s="2"/>
      <c r="AZ2149" s="2"/>
      <c r="BA2149" s="2"/>
      <c r="BB2149" s="2"/>
      <c r="BC2149" s="2"/>
      <c r="BD2149" s="2"/>
      <c r="BE2149" s="2"/>
      <c r="BF2149" s="2"/>
      <c r="BG2149" s="2"/>
      <c r="BH2149" s="2"/>
      <c r="BI2149" s="2"/>
      <c r="BJ2149" s="2"/>
      <c r="BK2149" s="2"/>
      <c r="BL2149" s="2"/>
      <c r="BM2149" s="2"/>
      <c r="BN2149" s="2"/>
      <c r="BO2149" s="2"/>
      <c r="BP2149" s="2"/>
      <c r="BQ2149" s="2"/>
      <c r="BR2149" s="2"/>
      <c r="BS2149" s="2"/>
      <c r="BT2149" s="2"/>
      <c r="BU2149" s="2"/>
      <c r="BV2149" s="2"/>
      <c r="BW2149" s="2"/>
      <c r="BX2149" s="2"/>
      <c r="BY2149" s="2"/>
      <c r="BZ2149" s="2"/>
      <c r="CA2149" s="2"/>
      <c r="CB2149" s="2"/>
      <c r="CC2149" s="2"/>
      <c r="CD2149" s="2"/>
      <c r="CE2149" s="2"/>
      <c r="CF2149" s="2"/>
      <c r="CG2149" s="2"/>
      <c r="CH2149" s="2"/>
      <c r="CI2149" s="2"/>
      <c r="CJ2149" s="2"/>
      <c r="CK2149" s="2"/>
      <c r="CL2149" s="2"/>
      <c r="CM2149" s="2"/>
      <c r="CN2149" s="2"/>
      <c r="CO2149" s="2"/>
      <c r="CP2149" s="2"/>
      <c r="CQ2149" s="2"/>
      <c r="CR2149" s="2"/>
      <c r="CS2149" s="2"/>
      <c r="CT2149" s="2"/>
      <c r="CU2149" s="2"/>
      <c r="CV2149" s="2"/>
      <c r="CW2149" s="2"/>
      <c r="CX2149" s="2"/>
      <c r="CY2149" s="2"/>
      <c r="CZ2149" s="2"/>
      <c r="DA2149" s="2"/>
      <c r="DB2149" s="2"/>
      <c r="DC2149" s="2"/>
      <c r="DD2149" s="2"/>
      <c r="DE2149" s="2"/>
      <c r="DF2149" s="2"/>
      <c r="DG2149" s="2"/>
      <c r="DH2149" s="2"/>
      <c r="DI2149" s="2"/>
      <c r="DJ2149" s="2"/>
      <c r="DK2149" s="2"/>
      <c r="DL2149" s="2"/>
      <c r="DM2149" s="2"/>
      <c r="DN2149" s="2"/>
      <c r="DO2149" s="2"/>
      <c r="DP2149" s="2"/>
      <c r="DQ2149" s="2"/>
      <c r="DR2149" s="2"/>
      <c r="DS2149" s="2"/>
      <c r="DT2149" s="2"/>
      <c r="DU2149" s="2"/>
      <c r="DV2149" s="2"/>
      <c r="DW2149" s="2"/>
      <c r="DX2149" s="2"/>
      <c r="DY2149" s="2"/>
      <c r="DZ2149" s="2"/>
      <c r="EA2149" s="2"/>
      <c r="EB2149" s="2"/>
      <c r="EC2149" s="2"/>
      <c r="ED2149" s="2"/>
      <c r="EE2149" s="2"/>
      <c r="EF2149" s="2"/>
      <c r="EG2149" s="2"/>
      <c r="EH2149" s="2"/>
      <c r="EI2149" s="2"/>
      <c r="EJ2149" s="2"/>
      <c r="EK2149" s="2"/>
      <c r="EL2149" s="2"/>
      <c r="EM2149" s="2"/>
      <c r="EN2149" s="2"/>
      <c r="EO2149" s="2"/>
      <c r="EP2149" s="2"/>
      <c r="EQ2149" s="2"/>
      <c r="ER2149" s="2"/>
      <c r="ES2149" s="2"/>
      <c r="ET2149" s="2"/>
      <c r="EU2149" s="2"/>
      <c r="EV2149" s="2"/>
      <c r="EW2149" s="2"/>
      <c r="EX2149" s="2"/>
      <c r="EY2149" s="2"/>
      <c r="EZ2149" s="2"/>
      <c r="FA2149" s="2"/>
      <c r="FB2149" s="2"/>
      <c r="FC2149" s="2"/>
    </row>
    <row r="2150" spans="1:159" s="4" customFormat="1">
      <c r="A2150" s="50" t="s">
        <v>2146</v>
      </c>
      <c r="B2150" s="59" t="s">
        <v>2805</v>
      </c>
      <c r="C2150" s="60">
        <v>4034</v>
      </c>
      <c r="D2150" s="59" t="s">
        <v>186</v>
      </c>
      <c r="E2150" s="78" t="str">
        <f>IFERROR(VLOOKUP($C2150,'2025-26 School Level AAFTE'!$C$2:$L$2349,9,FALSE), "No")</f>
        <v>No</v>
      </c>
      <c r="F2150" s="67">
        <f>IFERROR(VLOOKUP($C2150,'2025-26 School Level AAFTE'!$C$2:$J$2349,8,FALSE), 0)</f>
        <v>377.76</v>
      </c>
      <c r="G2150" s="69">
        <f>IFERROR(IF(E2150= "yes",VLOOKUP(C2150,Summary!$B:$I,6,0),0),0)</f>
        <v>0</v>
      </c>
      <c r="H2150" s="68">
        <f t="shared" si="361"/>
        <v>0</v>
      </c>
      <c r="I2150" s="110">
        <f>VLOOKUP($A2150,'2026-27 Salary &amp; Benefits'!$A:$I,3,FALSE)</f>
        <v>1.06</v>
      </c>
      <c r="J2150" s="110">
        <f>VLOOKUP($A2150,'2026-27 Salary &amp; Benefits'!$A:$I,4,FALSE)</f>
        <v>1.06</v>
      </c>
      <c r="K2150" s="101">
        <f t="shared" si="362"/>
        <v>0</v>
      </c>
      <c r="L2150" s="100">
        <f t="shared" si="363"/>
        <v>0</v>
      </c>
      <c r="M2150" s="102">
        <f>'2026-27 Salary &amp; Benefits'!$E$6</f>
        <v>78209</v>
      </c>
      <c r="N2150" s="102">
        <f>'2026-27 Salary &amp; Benefits'!$F$6</f>
        <v>82248</v>
      </c>
      <c r="O2150" s="7">
        <f t="shared" si="364"/>
        <v>0</v>
      </c>
      <c r="P2150" s="7">
        <f t="shared" si="365"/>
        <v>0</v>
      </c>
      <c r="Q2150" s="7">
        <f>'2026-27 Salary &amp; Benefits'!G$6</f>
        <v>16817.759999999998</v>
      </c>
      <c r="R2150" s="103">
        <f>'2026-27 Salary &amp; Benefits'!H$6</f>
        <v>0.16020000000000001</v>
      </c>
      <c r="S2150" s="103">
        <f>'2026-27 Salary &amp; Benefits'!I$6</f>
        <v>0.15390000000000001</v>
      </c>
      <c r="T2150" s="7">
        <f t="shared" si="366"/>
        <v>0</v>
      </c>
      <c r="U2150" s="7">
        <f t="shared" si="367"/>
        <v>0</v>
      </c>
      <c r="V2150" s="7">
        <f t="shared" si="368"/>
        <v>0</v>
      </c>
      <c r="W2150" s="7">
        <f t="shared" si="369"/>
        <v>0</v>
      </c>
      <c r="X2150" s="18">
        <f t="shared" si="370"/>
        <v>0</v>
      </c>
      <c r="Y2150" s="2"/>
      <c r="Z2150" s="2"/>
      <c r="AA2150" s="2"/>
      <c r="AB2150" s="2"/>
      <c r="AC2150" s="2"/>
      <c r="AD2150" s="2"/>
      <c r="AE2150" s="2"/>
      <c r="AF2150" s="2"/>
      <c r="AG2150" s="2"/>
      <c r="AH2150" s="2"/>
      <c r="AI2150" s="2"/>
      <c r="AJ2150" s="2"/>
      <c r="AK2150" s="2"/>
      <c r="AL2150" s="2"/>
      <c r="AM2150" s="2"/>
      <c r="AN2150" s="2"/>
      <c r="AO2150" s="2"/>
      <c r="AP2150" s="2"/>
      <c r="AQ2150" s="2"/>
      <c r="AR2150" s="2"/>
      <c r="AS2150" s="2"/>
      <c r="AT2150" s="2"/>
      <c r="AU2150" s="2"/>
      <c r="AV2150" s="2"/>
      <c r="AW2150" s="2"/>
      <c r="AX2150" s="2"/>
      <c r="AY2150" s="2"/>
      <c r="AZ2150" s="2"/>
      <c r="BA2150" s="2"/>
      <c r="BB2150" s="2"/>
      <c r="BC2150" s="2"/>
      <c r="BD2150" s="2"/>
      <c r="BE2150" s="2"/>
      <c r="BF2150" s="2"/>
      <c r="BG2150" s="2"/>
      <c r="BH2150" s="2"/>
      <c r="BI2150" s="2"/>
      <c r="BJ2150" s="2"/>
      <c r="BK2150" s="2"/>
      <c r="BL2150" s="2"/>
      <c r="BM2150" s="2"/>
      <c r="BN2150" s="2"/>
      <c r="BO2150" s="2"/>
      <c r="BP2150" s="2"/>
      <c r="BQ2150" s="2"/>
      <c r="BR2150" s="2"/>
      <c r="BS2150" s="2"/>
      <c r="BT2150" s="2"/>
      <c r="BU2150" s="2"/>
      <c r="BV2150" s="2"/>
      <c r="BW2150" s="2"/>
      <c r="BX2150" s="2"/>
      <c r="BY2150" s="2"/>
      <c r="BZ2150" s="2"/>
      <c r="CA2150" s="2"/>
      <c r="CB2150" s="2"/>
      <c r="CC2150" s="2"/>
      <c r="CD2150" s="2"/>
      <c r="CE2150" s="2"/>
      <c r="CF2150" s="2"/>
      <c r="CG2150" s="2"/>
      <c r="CH2150" s="2"/>
      <c r="CI2150" s="2"/>
      <c r="CJ2150" s="2"/>
      <c r="CK2150" s="2"/>
      <c r="CL2150" s="2"/>
      <c r="CM2150" s="2"/>
      <c r="CN2150" s="2"/>
      <c r="CO2150" s="2"/>
      <c r="CP2150" s="2"/>
      <c r="CQ2150" s="2"/>
      <c r="CR2150" s="2"/>
      <c r="CS2150" s="2"/>
      <c r="CT2150" s="2"/>
      <c r="CU2150" s="2"/>
      <c r="CV2150" s="2"/>
      <c r="CW2150" s="2"/>
      <c r="CX2150" s="2"/>
      <c r="CY2150" s="2"/>
      <c r="CZ2150" s="2"/>
      <c r="DA2150" s="2"/>
      <c r="DB2150" s="2"/>
      <c r="DC2150" s="2"/>
      <c r="DD2150" s="2"/>
      <c r="DE2150" s="2"/>
      <c r="DF2150" s="2"/>
      <c r="DG2150" s="2"/>
      <c r="DH2150" s="2"/>
      <c r="DI2150" s="2"/>
      <c r="DJ2150" s="2"/>
      <c r="DK2150" s="2"/>
      <c r="DL2150" s="2"/>
      <c r="DM2150" s="2"/>
      <c r="DN2150" s="2"/>
      <c r="DO2150" s="2"/>
      <c r="DP2150" s="2"/>
      <c r="DQ2150" s="2"/>
      <c r="DR2150" s="2"/>
      <c r="DS2150" s="2"/>
      <c r="DT2150" s="2"/>
      <c r="DU2150" s="2"/>
      <c r="DV2150" s="2"/>
      <c r="DW2150" s="2"/>
      <c r="DX2150" s="2"/>
      <c r="DY2150" s="2"/>
      <c r="DZ2150" s="2"/>
      <c r="EA2150" s="2"/>
      <c r="EB2150" s="2"/>
      <c r="EC2150" s="2"/>
      <c r="ED2150" s="2"/>
      <c r="EE2150" s="2"/>
      <c r="EF2150" s="2"/>
      <c r="EG2150" s="2"/>
      <c r="EH2150" s="2"/>
      <c r="EI2150" s="2"/>
      <c r="EJ2150" s="2"/>
      <c r="EK2150" s="2"/>
      <c r="EL2150" s="2"/>
      <c r="EM2150" s="2"/>
      <c r="EN2150" s="2"/>
      <c r="EO2150" s="2"/>
      <c r="EP2150" s="2"/>
      <c r="EQ2150" s="2"/>
      <c r="ER2150" s="2"/>
      <c r="ES2150" s="2"/>
      <c r="ET2150" s="2"/>
      <c r="EU2150" s="2"/>
      <c r="EV2150" s="2"/>
      <c r="EW2150" s="2"/>
      <c r="EX2150" s="2"/>
      <c r="EY2150" s="2"/>
      <c r="EZ2150" s="2"/>
      <c r="FA2150" s="2"/>
      <c r="FB2150" s="2"/>
      <c r="FC2150" s="2"/>
    </row>
    <row r="2151" spans="1:159" s="4" customFormat="1">
      <c r="A2151" s="50" t="s">
        <v>2146</v>
      </c>
      <c r="B2151" s="59" t="s">
        <v>2805</v>
      </c>
      <c r="C2151" s="60">
        <v>2964</v>
      </c>
      <c r="D2151" s="59" t="s">
        <v>170</v>
      </c>
      <c r="E2151" s="78" t="str">
        <f>IFERROR(VLOOKUP($C2151,'2025-26 School Level AAFTE'!$C$2:$L$2349,9,FALSE), "No")</f>
        <v>No</v>
      </c>
      <c r="F2151" s="67">
        <f>IFERROR(VLOOKUP($C2151,'2025-26 School Level AAFTE'!$C$2:$J$2349,8,FALSE), 0)</f>
        <v>383.69</v>
      </c>
      <c r="G2151" s="69">
        <f>IFERROR(IF(E2151= "yes",VLOOKUP(C2151,Summary!$B:$I,6,0),0),0)</f>
        <v>0</v>
      </c>
      <c r="H2151" s="68">
        <f t="shared" si="361"/>
        <v>0</v>
      </c>
      <c r="I2151" s="110">
        <f>VLOOKUP($A2151,'2026-27 Salary &amp; Benefits'!$A:$I,3,FALSE)</f>
        <v>1.06</v>
      </c>
      <c r="J2151" s="110">
        <f>VLOOKUP($A2151,'2026-27 Salary &amp; Benefits'!$A:$I,4,FALSE)</f>
        <v>1.06</v>
      </c>
      <c r="K2151" s="101">
        <f t="shared" si="362"/>
        <v>0</v>
      </c>
      <c r="L2151" s="100">
        <f t="shared" si="363"/>
        <v>0</v>
      </c>
      <c r="M2151" s="102">
        <f>'2026-27 Salary &amp; Benefits'!$E$6</f>
        <v>78209</v>
      </c>
      <c r="N2151" s="102">
        <f>'2026-27 Salary &amp; Benefits'!$F$6</f>
        <v>82248</v>
      </c>
      <c r="O2151" s="7">
        <f t="shared" si="364"/>
        <v>0</v>
      </c>
      <c r="P2151" s="7">
        <f t="shared" si="365"/>
        <v>0</v>
      </c>
      <c r="Q2151" s="7">
        <f>'2026-27 Salary &amp; Benefits'!G$6</f>
        <v>16817.759999999998</v>
      </c>
      <c r="R2151" s="103">
        <f>'2026-27 Salary &amp; Benefits'!H$6</f>
        <v>0.16020000000000001</v>
      </c>
      <c r="S2151" s="103">
        <f>'2026-27 Salary &amp; Benefits'!I$6</f>
        <v>0.15390000000000001</v>
      </c>
      <c r="T2151" s="7">
        <f t="shared" si="366"/>
        <v>0</v>
      </c>
      <c r="U2151" s="7">
        <f t="shared" si="367"/>
        <v>0</v>
      </c>
      <c r="V2151" s="7">
        <f t="shared" si="368"/>
        <v>0</v>
      </c>
      <c r="W2151" s="7">
        <f t="shared" si="369"/>
        <v>0</v>
      </c>
      <c r="X2151" s="18">
        <f t="shared" si="370"/>
        <v>0</v>
      </c>
      <c r="Y2151" s="2"/>
      <c r="Z2151" s="2"/>
      <c r="AA2151" s="2"/>
      <c r="AB2151" s="2"/>
      <c r="AC2151" s="2"/>
      <c r="AD2151" s="2"/>
      <c r="AE2151" s="2"/>
      <c r="AF2151" s="2"/>
      <c r="AG2151" s="2"/>
      <c r="AH2151" s="2"/>
      <c r="AI2151" s="2"/>
      <c r="AJ2151" s="2"/>
      <c r="AK2151" s="2"/>
      <c r="AL2151" s="2"/>
      <c r="AM2151" s="2"/>
      <c r="AN2151" s="2"/>
      <c r="AO2151" s="2"/>
      <c r="AP2151" s="2"/>
      <c r="AQ2151" s="2"/>
      <c r="AR2151" s="2"/>
      <c r="AS2151" s="2"/>
      <c r="AT2151" s="2"/>
      <c r="AU2151" s="2"/>
      <c r="AV2151" s="2"/>
      <c r="AW2151" s="2"/>
      <c r="AX2151" s="2"/>
      <c r="AY2151" s="2"/>
      <c r="AZ2151" s="2"/>
      <c r="BA2151" s="2"/>
      <c r="BB2151" s="2"/>
      <c r="BC2151" s="2"/>
      <c r="BD2151" s="2"/>
      <c r="BE2151" s="2"/>
      <c r="BF2151" s="2"/>
      <c r="BG2151" s="2"/>
      <c r="BH2151" s="2"/>
      <c r="BI2151" s="2"/>
      <c r="BJ2151" s="2"/>
      <c r="BK2151" s="2"/>
      <c r="BL2151" s="2"/>
      <c r="BM2151" s="2"/>
      <c r="BN2151" s="2"/>
      <c r="BO2151" s="2"/>
      <c r="BP2151" s="2"/>
      <c r="BQ2151" s="2"/>
      <c r="BR2151" s="2"/>
      <c r="BS2151" s="2"/>
      <c r="BT2151" s="2"/>
      <c r="BU2151" s="2"/>
      <c r="BV2151" s="2"/>
      <c r="BW2151" s="2"/>
      <c r="BX2151" s="2"/>
      <c r="BY2151" s="2"/>
      <c r="BZ2151" s="2"/>
      <c r="CA2151" s="2"/>
      <c r="CB2151" s="2"/>
      <c r="CC2151" s="2"/>
      <c r="CD2151" s="2"/>
      <c r="CE2151" s="2"/>
      <c r="CF2151" s="2"/>
      <c r="CG2151" s="2"/>
      <c r="CH2151" s="2"/>
      <c r="CI2151" s="2"/>
      <c r="CJ2151" s="2"/>
      <c r="CK2151" s="2"/>
      <c r="CL2151" s="2"/>
      <c r="CM2151" s="2"/>
      <c r="CN2151" s="2"/>
      <c r="CO2151" s="2"/>
      <c r="CP2151" s="2"/>
      <c r="CQ2151" s="2"/>
      <c r="CR2151" s="2"/>
      <c r="CS2151" s="2"/>
      <c r="CT2151" s="2"/>
      <c r="CU2151" s="2"/>
      <c r="CV2151" s="2"/>
      <c r="CW2151" s="2"/>
      <c r="CX2151" s="2"/>
      <c r="CY2151" s="2"/>
      <c r="CZ2151" s="2"/>
      <c r="DA2151" s="2"/>
      <c r="DB2151" s="2"/>
      <c r="DC2151" s="2"/>
      <c r="DD2151" s="2"/>
      <c r="DE2151" s="2"/>
      <c r="DF2151" s="2"/>
      <c r="DG2151" s="2"/>
      <c r="DH2151" s="2"/>
      <c r="DI2151" s="2"/>
      <c r="DJ2151" s="2"/>
      <c r="DK2151" s="2"/>
      <c r="DL2151" s="2"/>
      <c r="DM2151" s="2"/>
      <c r="DN2151" s="2"/>
      <c r="DO2151" s="2"/>
      <c r="DP2151" s="2"/>
      <c r="DQ2151" s="2"/>
      <c r="DR2151" s="2"/>
      <c r="DS2151" s="2"/>
      <c r="DT2151" s="2"/>
      <c r="DU2151" s="2"/>
      <c r="DV2151" s="2"/>
      <c r="DW2151" s="2"/>
      <c r="DX2151" s="2"/>
      <c r="DY2151" s="2"/>
      <c r="DZ2151" s="2"/>
      <c r="EA2151" s="2"/>
      <c r="EB2151" s="2"/>
      <c r="EC2151" s="2"/>
      <c r="ED2151" s="2"/>
      <c r="EE2151" s="2"/>
      <c r="EF2151" s="2"/>
      <c r="EG2151" s="2"/>
      <c r="EH2151" s="2"/>
      <c r="EI2151" s="2"/>
      <c r="EJ2151" s="2"/>
      <c r="EK2151" s="2"/>
      <c r="EL2151" s="2"/>
      <c r="EM2151" s="2"/>
      <c r="EN2151" s="2"/>
      <c r="EO2151" s="2"/>
      <c r="EP2151" s="2"/>
      <c r="EQ2151" s="2"/>
      <c r="ER2151" s="2"/>
      <c r="ES2151" s="2"/>
      <c r="ET2151" s="2"/>
      <c r="EU2151" s="2"/>
      <c r="EV2151" s="2"/>
      <c r="EW2151" s="2"/>
      <c r="EX2151" s="2"/>
      <c r="EY2151" s="2"/>
      <c r="EZ2151" s="2"/>
      <c r="FA2151" s="2"/>
      <c r="FB2151" s="2"/>
      <c r="FC2151" s="2"/>
    </row>
    <row r="2152" spans="1:159" s="4" customFormat="1">
      <c r="A2152" s="50" t="s">
        <v>2146</v>
      </c>
      <c r="B2152" s="59" t="s">
        <v>2805</v>
      </c>
      <c r="C2152" s="60">
        <v>3016</v>
      </c>
      <c r="D2152" s="59" t="s">
        <v>171</v>
      </c>
      <c r="E2152" s="78" t="str">
        <f>IFERROR(VLOOKUP($C2152,'2025-26 School Level AAFTE'!$C$2:$L$2349,9,FALSE), "No")</f>
        <v>Yes</v>
      </c>
      <c r="F2152" s="67">
        <f>IFERROR(VLOOKUP($C2152,'2025-26 School Level AAFTE'!$C$2:$J$2349,8,FALSE), 0)</f>
        <v>598.62</v>
      </c>
      <c r="G2152" s="69">
        <f>IFERROR(IF(E2152= "yes",VLOOKUP(C2152,Summary!$B:$I,6,0),0),0)</f>
        <v>0</v>
      </c>
      <c r="H2152" s="68">
        <f t="shared" si="361"/>
        <v>598.62</v>
      </c>
      <c r="I2152" s="110">
        <f>VLOOKUP($A2152,'2026-27 Salary &amp; Benefits'!$A:$I,3,FALSE)</f>
        <v>1.06</v>
      </c>
      <c r="J2152" s="110">
        <f>VLOOKUP($A2152,'2026-27 Salary &amp; Benefits'!$A:$I,4,FALSE)</f>
        <v>1.06</v>
      </c>
      <c r="K2152" s="101">
        <f t="shared" si="362"/>
        <v>598.62</v>
      </c>
      <c r="L2152" s="100">
        <f t="shared" si="363"/>
        <v>1.756</v>
      </c>
      <c r="M2152" s="102">
        <f>'2026-27 Salary &amp; Benefits'!$E$6</f>
        <v>78209</v>
      </c>
      <c r="N2152" s="102">
        <f>'2026-27 Salary &amp; Benefits'!$F$6</f>
        <v>82248</v>
      </c>
      <c r="O2152" s="7">
        <f t="shared" si="364"/>
        <v>145575.1</v>
      </c>
      <c r="P2152" s="7">
        <f t="shared" si="365"/>
        <v>7518.0400000000081</v>
      </c>
      <c r="Q2152" s="7">
        <f>'2026-27 Salary &amp; Benefits'!G$6</f>
        <v>16817.759999999998</v>
      </c>
      <c r="R2152" s="103">
        <f>'2026-27 Salary &amp; Benefits'!H$6</f>
        <v>0.16020000000000001</v>
      </c>
      <c r="S2152" s="103">
        <f>'2026-27 Salary &amp; Benefits'!I$6</f>
        <v>0.15390000000000001</v>
      </c>
      <c r="T2152" s="7">
        <f t="shared" si="366"/>
        <v>54010.14</v>
      </c>
      <c r="U2152" s="7">
        <f t="shared" si="367"/>
        <v>2551.5500000000002</v>
      </c>
      <c r="V2152" s="7">
        <f t="shared" si="368"/>
        <v>392.68</v>
      </c>
      <c r="W2152" s="7">
        <f t="shared" si="369"/>
        <v>2944.23</v>
      </c>
      <c r="X2152" s="18">
        <f t="shared" si="370"/>
        <v>210047.51</v>
      </c>
      <c r="Y2152" s="2"/>
      <c r="Z2152" s="2"/>
      <c r="AA2152" s="2"/>
      <c r="AB2152" s="2"/>
      <c r="AC2152" s="2"/>
      <c r="AD2152" s="2"/>
      <c r="AE2152" s="2"/>
      <c r="AF2152" s="2"/>
      <c r="AG2152" s="2"/>
      <c r="AH2152" s="2"/>
      <c r="AI2152" s="2"/>
      <c r="AJ2152" s="2"/>
      <c r="AK2152" s="2"/>
      <c r="AL2152" s="2"/>
      <c r="AM2152" s="2"/>
      <c r="AN2152" s="2"/>
      <c r="AO2152" s="2"/>
      <c r="AP2152" s="2"/>
      <c r="AQ2152" s="2"/>
      <c r="AR2152" s="2"/>
      <c r="AS2152" s="2"/>
      <c r="AT2152" s="2"/>
      <c r="AU2152" s="2"/>
      <c r="AV2152" s="2"/>
      <c r="AW2152" s="2"/>
      <c r="AX2152" s="2"/>
      <c r="AY2152" s="2"/>
      <c r="AZ2152" s="2"/>
      <c r="BA2152" s="2"/>
      <c r="BB2152" s="2"/>
      <c r="BC2152" s="2"/>
      <c r="BD2152" s="2"/>
      <c r="BE2152" s="2"/>
      <c r="BF2152" s="2"/>
      <c r="BG2152" s="2"/>
      <c r="BH2152" s="2"/>
      <c r="BI2152" s="2"/>
      <c r="BJ2152" s="2"/>
      <c r="BK2152" s="2"/>
      <c r="BL2152" s="2"/>
      <c r="BM2152" s="2"/>
      <c r="BN2152" s="2"/>
      <c r="BO2152" s="2"/>
      <c r="BP2152" s="2"/>
      <c r="BQ2152" s="2"/>
      <c r="BR2152" s="2"/>
      <c r="BS2152" s="2"/>
      <c r="BT2152" s="2"/>
      <c r="BU2152" s="2"/>
      <c r="BV2152" s="2"/>
      <c r="BW2152" s="2"/>
      <c r="BX2152" s="2"/>
      <c r="BY2152" s="2"/>
      <c r="BZ2152" s="2"/>
      <c r="CA2152" s="2"/>
      <c r="CB2152" s="2"/>
      <c r="CC2152" s="2"/>
      <c r="CD2152" s="2"/>
      <c r="CE2152" s="2"/>
      <c r="CF2152" s="2"/>
      <c r="CG2152" s="2"/>
      <c r="CH2152" s="2"/>
      <c r="CI2152" s="2"/>
      <c r="CJ2152" s="2"/>
      <c r="CK2152" s="2"/>
      <c r="CL2152" s="2"/>
      <c r="CM2152" s="2"/>
      <c r="CN2152" s="2"/>
      <c r="CO2152" s="2"/>
      <c r="CP2152" s="2"/>
      <c r="CQ2152" s="2"/>
      <c r="CR2152" s="2"/>
      <c r="CS2152" s="2"/>
      <c r="CT2152" s="2"/>
      <c r="CU2152" s="2"/>
      <c r="CV2152" s="2"/>
      <c r="CW2152" s="2"/>
      <c r="CX2152" s="2"/>
      <c r="CY2152" s="2"/>
      <c r="CZ2152" s="2"/>
      <c r="DA2152" s="2"/>
      <c r="DB2152" s="2"/>
      <c r="DC2152" s="2"/>
      <c r="DD2152" s="2"/>
      <c r="DE2152" s="2"/>
      <c r="DF2152" s="2"/>
      <c r="DG2152" s="2"/>
      <c r="DH2152" s="2"/>
      <c r="DI2152" s="2"/>
      <c r="DJ2152" s="2"/>
      <c r="DK2152" s="2"/>
      <c r="DL2152" s="2"/>
      <c r="DM2152" s="2"/>
      <c r="DN2152" s="2"/>
      <c r="DO2152" s="2"/>
      <c r="DP2152" s="2"/>
      <c r="DQ2152" s="2"/>
      <c r="DR2152" s="2"/>
      <c r="DS2152" s="2"/>
      <c r="DT2152" s="2"/>
      <c r="DU2152" s="2"/>
      <c r="DV2152" s="2"/>
      <c r="DW2152" s="2"/>
      <c r="DX2152" s="2"/>
      <c r="DY2152" s="2"/>
      <c r="DZ2152" s="2"/>
      <c r="EA2152" s="2"/>
      <c r="EB2152" s="2"/>
      <c r="EC2152" s="2"/>
      <c r="ED2152" s="2"/>
      <c r="EE2152" s="2"/>
      <c r="EF2152" s="2"/>
      <c r="EG2152" s="2"/>
      <c r="EH2152" s="2"/>
      <c r="EI2152" s="2"/>
      <c r="EJ2152" s="2"/>
      <c r="EK2152" s="2"/>
      <c r="EL2152" s="2"/>
      <c r="EM2152" s="2"/>
      <c r="EN2152" s="2"/>
      <c r="EO2152" s="2"/>
      <c r="EP2152" s="2"/>
      <c r="EQ2152" s="2"/>
      <c r="ER2152" s="2"/>
      <c r="ES2152" s="2"/>
      <c r="ET2152" s="2"/>
      <c r="EU2152" s="2"/>
      <c r="EV2152" s="2"/>
      <c r="EW2152" s="2"/>
      <c r="EX2152" s="2"/>
      <c r="EY2152" s="2"/>
      <c r="EZ2152" s="2"/>
      <c r="FA2152" s="2"/>
      <c r="FB2152" s="2"/>
      <c r="FC2152" s="2"/>
    </row>
    <row r="2153" spans="1:159" s="4" customFormat="1">
      <c r="A2153" s="50" t="s">
        <v>2146</v>
      </c>
      <c r="B2153" s="59" t="s">
        <v>2805</v>
      </c>
      <c r="C2153" s="60">
        <v>4504</v>
      </c>
      <c r="D2153" s="59" t="s">
        <v>191</v>
      </c>
      <c r="E2153" s="78" t="str">
        <f>IFERROR(VLOOKUP($C2153,'2025-26 School Level AAFTE'!$C$2:$L$2349,9,FALSE), "No")</f>
        <v>No</v>
      </c>
      <c r="F2153" s="67">
        <f>IFERROR(VLOOKUP($C2153,'2025-26 School Level AAFTE'!$C$2:$J$2349,8,FALSE), 0)</f>
        <v>1693.06</v>
      </c>
      <c r="G2153" s="69">
        <f>IFERROR(IF(E2153= "yes",VLOOKUP(C2153,Summary!$B:$I,6,0),0),0)</f>
        <v>0</v>
      </c>
      <c r="H2153" s="68">
        <f t="shared" si="361"/>
        <v>0</v>
      </c>
      <c r="I2153" s="110">
        <f>VLOOKUP($A2153,'2026-27 Salary &amp; Benefits'!$A:$I,3,FALSE)</f>
        <v>1.06</v>
      </c>
      <c r="J2153" s="110">
        <f>VLOOKUP($A2153,'2026-27 Salary &amp; Benefits'!$A:$I,4,FALSE)</f>
        <v>1.06</v>
      </c>
      <c r="K2153" s="101">
        <f t="shared" si="362"/>
        <v>0</v>
      </c>
      <c r="L2153" s="100">
        <f t="shared" si="363"/>
        <v>0</v>
      </c>
      <c r="M2153" s="102">
        <f>'2026-27 Salary &amp; Benefits'!$E$6</f>
        <v>78209</v>
      </c>
      <c r="N2153" s="102">
        <f>'2026-27 Salary &amp; Benefits'!$F$6</f>
        <v>82248</v>
      </c>
      <c r="O2153" s="7">
        <f t="shared" si="364"/>
        <v>0</v>
      </c>
      <c r="P2153" s="7">
        <f t="shared" si="365"/>
        <v>0</v>
      </c>
      <c r="Q2153" s="7">
        <f>'2026-27 Salary &amp; Benefits'!G$6</f>
        <v>16817.759999999998</v>
      </c>
      <c r="R2153" s="103">
        <f>'2026-27 Salary &amp; Benefits'!H$6</f>
        <v>0.16020000000000001</v>
      </c>
      <c r="S2153" s="103">
        <f>'2026-27 Salary &amp; Benefits'!I$6</f>
        <v>0.15390000000000001</v>
      </c>
      <c r="T2153" s="7">
        <f t="shared" si="366"/>
        <v>0</v>
      </c>
      <c r="U2153" s="7">
        <f t="shared" si="367"/>
        <v>0</v>
      </c>
      <c r="V2153" s="7">
        <f t="shared" si="368"/>
        <v>0</v>
      </c>
      <c r="W2153" s="7">
        <f t="shared" si="369"/>
        <v>0</v>
      </c>
      <c r="X2153" s="18">
        <f t="shared" si="370"/>
        <v>0</v>
      </c>
      <c r="Y2153" s="2"/>
      <c r="Z2153" s="2"/>
      <c r="AA2153" s="2"/>
      <c r="AB2153" s="2"/>
      <c r="AC2153" s="2"/>
      <c r="AD2153" s="2"/>
      <c r="AE2153" s="2"/>
      <c r="AF2153" s="2"/>
      <c r="AG2153" s="2"/>
      <c r="AH2153" s="2"/>
      <c r="AI2153" s="2"/>
      <c r="AJ2153" s="2"/>
      <c r="AK2153" s="2"/>
      <c r="AL2153" s="2"/>
      <c r="AM2153" s="2"/>
      <c r="AN2153" s="2"/>
      <c r="AO2153" s="2"/>
      <c r="AP2153" s="2"/>
      <c r="AQ2153" s="2"/>
      <c r="AR2153" s="2"/>
      <c r="AS2153" s="2"/>
      <c r="AT2153" s="2"/>
      <c r="AU2153" s="2"/>
      <c r="AV2153" s="2"/>
      <c r="AW2153" s="2"/>
      <c r="AX2153" s="2"/>
      <c r="AY2153" s="2"/>
      <c r="AZ2153" s="2"/>
      <c r="BA2153" s="2"/>
      <c r="BB2153" s="2"/>
      <c r="BC2153" s="2"/>
      <c r="BD2153" s="2"/>
      <c r="BE2153" s="2"/>
      <c r="BF2153" s="2"/>
      <c r="BG2153" s="2"/>
      <c r="BH2153" s="2"/>
      <c r="BI2153" s="2"/>
      <c r="BJ2153" s="2"/>
      <c r="BK2153" s="2"/>
      <c r="BL2153" s="2"/>
      <c r="BM2153" s="2"/>
      <c r="BN2153" s="2"/>
      <c r="BO2153" s="2"/>
      <c r="BP2153" s="2"/>
      <c r="BQ2153" s="2"/>
      <c r="BR2153" s="2"/>
      <c r="BS2153" s="2"/>
      <c r="BT2153" s="2"/>
      <c r="BU2153" s="2"/>
      <c r="BV2153" s="2"/>
      <c r="BW2153" s="2"/>
      <c r="BX2153" s="2"/>
      <c r="BY2153" s="2"/>
      <c r="BZ2153" s="2"/>
      <c r="CA2153" s="2"/>
      <c r="CB2153" s="2"/>
      <c r="CC2153" s="2"/>
      <c r="CD2153" s="2"/>
      <c r="CE2153" s="2"/>
      <c r="CF2153" s="2"/>
      <c r="CG2153" s="2"/>
      <c r="CH2153" s="2"/>
      <c r="CI2153" s="2"/>
      <c r="CJ2153" s="2"/>
      <c r="CK2153" s="2"/>
      <c r="CL2153" s="2"/>
      <c r="CM2153" s="2"/>
      <c r="CN2153" s="2"/>
      <c r="CO2153" s="2"/>
      <c r="CP2153" s="2"/>
      <c r="CQ2153" s="2"/>
      <c r="CR2153" s="2"/>
      <c r="CS2153" s="2"/>
      <c r="CT2153" s="2"/>
      <c r="CU2153" s="2"/>
      <c r="CV2153" s="2"/>
      <c r="CW2153" s="2"/>
      <c r="CX2153" s="2"/>
      <c r="CY2153" s="2"/>
      <c r="CZ2153" s="2"/>
      <c r="DA2153" s="2"/>
      <c r="DB2153" s="2"/>
      <c r="DC2153" s="2"/>
      <c r="DD2153" s="2"/>
      <c r="DE2153" s="2"/>
      <c r="DF2153" s="2"/>
      <c r="DG2153" s="2"/>
      <c r="DH2153" s="2"/>
      <c r="DI2153" s="2"/>
      <c r="DJ2153" s="2"/>
      <c r="DK2153" s="2"/>
      <c r="DL2153" s="2"/>
      <c r="DM2153" s="2"/>
      <c r="DN2153" s="2"/>
      <c r="DO2153" s="2"/>
      <c r="DP2153" s="2"/>
      <c r="DQ2153" s="2"/>
      <c r="DR2153" s="2"/>
      <c r="DS2153" s="2"/>
      <c r="DT2153" s="2"/>
      <c r="DU2153" s="2"/>
      <c r="DV2153" s="2"/>
      <c r="DW2153" s="2"/>
      <c r="DX2153" s="2"/>
      <c r="DY2153" s="2"/>
      <c r="DZ2153" s="2"/>
      <c r="EA2153" s="2"/>
      <c r="EB2153" s="2"/>
      <c r="EC2153" s="2"/>
      <c r="ED2153" s="2"/>
      <c r="EE2153" s="2"/>
      <c r="EF2153" s="2"/>
      <c r="EG2153" s="2"/>
      <c r="EH2153" s="2"/>
      <c r="EI2153" s="2"/>
      <c r="EJ2153" s="2"/>
      <c r="EK2153" s="2"/>
      <c r="EL2153" s="2"/>
      <c r="EM2153" s="2"/>
      <c r="EN2153" s="2"/>
      <c r="EO2153" s="2"/>
      <c r="EP2153" s="2"/>
      <c r="EQ2153" s="2"/>
      <c r="ER2153" s="2"/>
      <c r="ES2153" s="2"/>
      <c r="ET2153" s="2"/>
      <c r="EU2153" s="2"/>
      <c r="EV2153" s="2"/>
      <c r="EW2153" s="2"/>
      <c r="EX2153" s="2"/>
      <c r="EY2153" s="2"/>
      <c r="EZ2153" s="2"/>
      <c r="FA2153" s="2"/>
      <c r="FB2153" s="2"/>
      <c r="FC2153" s="2"/>
    </row>
    <row r="2154" spans="1:159" s="4" customFormat="1">
      <c r="A2154" s="50" t="s">
        <v>2146</v>
      </c>
      <c r="B2154" s="59" t="s">
        <v>2805</v>
      </c>
      <c r="C2154" s="60">
        <v>3556</v>
      </c>
      <c r="D2154" s="59" t="s">
        <v>179</v>
      </c>
      <c r="E2154" s="78" t="str">
        <f>IFERROR(VLOOKUP($C2154,'2025-26 School Level AAFTE'!$C$2:$L$2349,9,FALSE), "No")</f>
        <v>No</v>
      </c>
      <c r="F2154" s="67">
        <f>IFERROR(VLOOKUP($C2154,'2025-26 School Level AAFTE'!$C$2:$J$2349,8,FALSE), 0)</f>
        <v>167.29</v>
      </c>
      <c r="G2154" s="69">
        <f>IFERROR(IF(E2154= "yes",VLOOKUP(C2154,Summary!$B:$I,6,0),0),0)</f>
        <v>0</v>
      </c>
      <c r="H2154" s="68">
        <f t="shared" si="361"/>
        <v>0</v>
      </c>
      <c r="I2154" s="110">
        <f>VLOOKUP($A2154,'2026-27 Salary &amp; Benefits'!$A:$I,3,FALSE)</f>
        <v>1.06</v>
      </c>
      <c r="J2154" s="110">
        <f>VLOOKUP($A2154,'2026-27 Salary &amp; Benefits'!$A:$I,4,FALSE)</f>
        <v>1.06</v>
      </c>
      <c r="K2154" s="101">
        <f t="shared" si="362"/>
        <v>0</v>
      </c>
      <c r="L2154" s="100">
        <f t="shared" si="363"/>
        <v>0</v>
      </c>
      <c r="M2154" s="102">
        <f>'2026-27 Salary &amp; Benefits'!$E$6</f>
        <v>78209</v>
      </c>
      <c r="N2154" s="102">
        <f>'2026-27 Salary &amp; Benefits'!$F$6</f>
        <v>82248</v>
      </c>
      <c r="O2154" s="7">
        <f t="shared" si="364"/>
        <v>0</v>
      </c>
      <c r="P2154" s="7">
        <f t="shared" si="365"/>
        <v>0</v>
      </c>
      <c r="Q2154" s="7">
        <f>'2026-27 Salary &amp; Benefits'!G$6</f>
        <v>16817.759999999998</v>
      </c>
      <c r="R2154" s="103">
        <f>'2026-27 Salary &amp; Benefits'!H$6</f>
        <v>0.16020000000000001</v>
      </c>
      <c r="S2154" s="103">
        <f>'2026-27 Salary &amp; Benefits'!I$6</f>
        <v>0.15390000000000001</v>
      </c>
      <c r="T2154" s="7">
        <f t="shared" si="366"/>
        <v>0</v>
      </c>
      <c r="U2154" s="7">
        <f t="shared" si="367"/>
        <v>0</v>
      </c>
      <c r="V2154" s="7">
        <f t="shared" si="368"/>
        <v>0</v>
      </c>
      <c r="W2154" s="7">
        <f t="shared" si="369"/>
        <v>0</v>
      </c>
      <c r="X2154" s="18">
        <f t="shared" si="370"/>
        <v>0</v>
      </c>
      <c r="Y2154" s="2"/>
      <c r="Z2154" s="2"/>
      <c r="AA2154" s="2"/>
      <c r="AB2154" s="2"/>
      <c r="AC2154" s="2"/>
      <c r="AD2154" s="2"/>
      <c r="AE2154" s="2"/>
      <c r="AF2154" s="2"/>
      <c r="AG2154" s="2"/>
      <c r="AH2154" s="2"/>
      <c r="AI2154" s="2"/>
      <c r="AJ2154" s="2"/>
      <c r="AK2154" s="2"/>
      <c r="AL2154" s="2"/>
      <c r="AM2154" s="2"/>
      <c r="AN2154" s="2"/>
      <c r="AO2154" s="2"/>
      <c r="AP2154" s="2"/>
      <c r="AQ2154" s="2"/>
      <c r="AR2154" s="2"/>
      <c r="AS2154" s="2"/>
      <c r="AT2154" s="2"/>
      <c r="AU2154" s="2"/>
      <c r="AV2154" s="2"/>
      <c r="AW2154" s="2"/>
      <c r="AX2154" s="2"/>
      <c r="AY2154" s="2"/>
      <c r="AZ2154" s="2"/>
      <c r="BA2154" s="2"/>
      <c r="BB2154" s="2"/>
      <c r="BC2154" s="2"/>
      <c r="BD2154" s="2"/>
      <c r="BE2154" s="2"/>
      <c r="BF2154" s="2"/>
      <c r="BG2154" s="2"/>
      <c r="BH2154" s="2"/>
      <c r="BI2154" s="2"/>
      <c r="BJ2154" s="2"/>
      <c r="BK2154" s="2"/>
      <c r="BL2154" s="2"/>
      <c r="BM2154" s="2"/>
      <c r="BN2154" s="2"/>
      <c r="BO2154" s="2"/>
      <c r="BP2154" s="2"/>
      <c r="BQ2154" s="2"/>
      <c r="BR2154" s="2"/>
      <c r="BS2154" s="2"/>
      <c r="BT2154" s="2"/>
      <c r="BU2154" s="2"/>
      <c r="BV2154" s="2"/>
      <c r="BW2154" s="2"/>
      <c r="BX2154" s="2"/>
      <c r="BY2154" s="2"/>
      <c r="BZ2154" s="2"/>
      <c r="CA2154" s="2"/>
      <c r="CB2154" s="2"/>
      <c r="CC2154" s="2"/>
      <c r="CD2154" s="2"/>
      <c r="CE2154" s="2"/>
      <c r="CF2154" s="2"/>
      <c r="CG2154" s="2"/>
      <c r="CH2154" s="2"/>
      <c r="CI2154" s="2"/>
      <c r="CJ2154" s="2"/>
      <c r="CK2154" s="2"/>
      <c r="CL2154" s="2"/>
      <c r="CM2154" s="2"/>
      <c r="CN2154" s="2"/>
      <c r="CO2154" s="2"/>
      <c r="CP2154" s="2"/>
      <c r="CQ2154" s="2"/>
      <c r="CR2154" s="2"/>
      <c r="CS2154" s="2"/>
      <c r="CT2154" s="2"/>
      <c r="CU2154" s="2"/>
      <c r="CV2154" s="2"/>
      <c r="CW2154" s="2"/>
      <c r="CX2154" s="2"/>
      <c r="CY2154" s="2"/>
      <c r="CZ2154" s="2"/>
      <c r="DA2154" s="2"/>
      <c r="DB2154" s="2"/>
      <c r="DC2154" s="2"/>
      <c r="DD2154" s="2"/>
      <c r="DE2154" s="2"/>
      <c r="DF2154" s="2"/>
      <c r="DG2154" s="2"/>
      <c r="DH2154" s="2"/>
      <c r="DI2154" s="2"/>
      <c r="DJ2154" s="2"/>
      <c r="DK2154" s="2"/>
      <c r="DL2154" s="2"/>
      <c r="DM2154" s="2"/>
      <c r="DN2154" s="2"/>
      <c r="DO2154" s="2"/>
      <c r="DP2154" s="2"/>
      <c r="DQ2154" s="2"/>
      <c r="DR2154" s="2"/>
      <c r="DS2154" s="2"/>
      <c r="DT2154" s="2"/>
      <c r="DU2154" s="2"/>
      <c r="DV2154" s="2"/>
      <c r="DW2154" s="2"/>
      <c r="DX2154" s="2"/>
      <c r="DY2154" s="2"/>
      <c r="DZ2154" s="2"/>
      <c r="EA2154" s="2"/>
      <c r="EB2154" s="2"/>
      <c r="EC2154" s="2"/>
      <c r="ED2154" s="2"/>
      <c r="EE2154" s="2"/>
      <c r="EF2154" s="2"/>
      <c r="EG2154" s="2"/>
      <c r="EH2154" s="2"/>
      <c r="EI2154" s="2"/>
      <c r="EJ2154" s="2"/>
      <c r="EK2154" s="2"/>
      <c r="EL2154" s="2"/>
      <c r="EM2154" s="2"/>
      <c r="EN2154" s="2"/>
      <c r="EO2154" s="2"/>
      <c r="EP2154" s="2"/>
      <c r="EQ2154" s="2"/>
      <c r="ER2154" s="2"/>
      <c r="ES2154" s="2"/>
      <c r="ET2154" s="2"/>
      <c r="EU2154" s="2"/>
      <c r="EV2154" s="2"/>
      <c r="EW2154" s="2"/>
      <c r="EX2154" s="2"/>
      <c r="EY2154" s="2"/>
      <c r="EZ2154" s="2"/>
      <c r="FA2154" s="2"/>
      <c r="FB2154" s="2"/>
      <c r="FC2154" s="2"/>
    </row>
    <row r="2155" spans="1:159" s="4" customFormat="1">
      <c r="A2155" s="50" t="s">
        <v>2146</v>
      </c>
      <c r="B2155" s="59" t="s">
        <v>2805</v>
      </c>
      <c r="C2155" s="60">
        <v>5745</v>
      </c>
      <c r="D2155" s="59" t="s">
        <v>3070</v>
      </c>
      <c r="E2155" s="78" t="str">
        <f>IFERROR(VLOOKUP($C2155,'2025-26 School Level AAFTE'!$C$2:$L$2349,9,FALSE), "No")</f>
        <v>No</v>
      </c>
      <c r="F2155" s="67">
        <f>IFERROR(VLOOKUP($C2155,'2025-26 School Level AAFTE'!$C$2:$J$2349,8,FALSE), 0)</f>
        <v>286.39999999999998</v>
      </c>
      <c r="G2155" s="69">
        <f>IFERROR(IF(E2155= "yes",VLOOKUP(C2155,Summary!$B:$I,6,0),0),0)</f>
        <v>0</v>
      </c>
      <c r="H2155" s="68">
        <f t="shared" si="361"/>
        <v>0</v>
      </c>
      <c r="I2155" s="110">
        <f>VLOOKUP($A2155,'2026-27 Salary &amp; Benefits'!$A:$I,3,FALSE)</f>
        <v>1.06</v>
      </c>
      <c r="J2155" s="110">
        <f>VLOOKUP($A2155,'2026-27 Salary &amp; Benefits'!$A:$I,4,FALSE)</f>
        <v>1.06</v>
      </c>
      <c r="K2155" s="101">
        <f t="shared" si="362"/>
        <v>0</v>
      </c>
      <c r="L2155" s="100">
        <f t="shared" si="363"/>
        <v>0</v>
      </c>
      <c r="M2155" s="102">
        <f>'2026-27 Salary &amp; Benefits'!$E$6</f>
        <v>78209</v>
      </c>
      <c r="N2155" s="102">
        <f>'2026-27 Salary &amp; Benefits'!$F$6</f>
        <v>82248</v>
      </c>
      <c r="O2155" s="7">
        <f t="shared" si="364"/>
        <v>0</v>
      </c>
      <c r="P2155" s="7">
        <f t="shared" si="365"/>
        <v>0</v>
      </c>
      <c r="Q2155" s="7">
        <f>'2026-27 Salary &amp; Benefits'!G$6</f>
        <v>16817.759999999998</v>
      </c>
      <c r="R2155" s="103">
        <f>'2026-27 Salary &amp; Benefits'!H$6</f>
        <v>0.16020000000000001</v>
      </c>
      <c r="S2155" s="103">
        <f>'2026-27 Salary &amp; Benefits'!I$6</f>
        <v>0.15390000000000001</v>
      </c>
      <c r="T2155" s="7">
        <f t="shared" si="366"/>
        <v>0</v>
      </c>
      <c r="U2155" s="7">
        <f t="shared" si="367"/>
        <v>0</v>
      </c>
      <c r="V2155" s="7">
        <f t="shared" si="368"/>
        <v>0</v>
      </c>
      <c r="W2155" s="7">
        <f t="shared" si="369"/>
        <v>0</v>
      </c>
      <c r="X2155" s="18">
        <f t="shared" si="370"/>
        <v>0</v>
      </c>
      <c r="Y2155" s="2"/>
      <c r="Z2155" s="2"/>
      <c r="AA2155" s="2"/>
      <c r="AB2155" s="2"/>
      <c r="AC2155" s="2"/>
      <c r="AD2155" s="2"/>
      <c r="AE2155" s="2"/>
      <c r="AF2155" s="2"/>
      <c r="AG2155" s="2"/>
      <c r="AH2155" s="2"/>
      <c r="AI2155" s="2"/>
      <c r="AJ2155" s="2"/>
      <c r="AK2155" s="2"/>
      <c r="AL2155" s="2"/>
      <c r="AM2155" s="2"/>
      <c r="AN2155" s="2"/>
      <c r="AO2155" s="2"/>
      <c r="AP2155" s="2"/>
      <c r="AQ2155" s="2"/>
      <c r="AR2155" s="2"/>
      <c r="AS2155" s="2"/>
      <c r="AT2155" s="2"/>
      <c r="AU2155" s="2"/>
      <c r="AV2155" s="2"/>
      <c r="AW2155" s="2"/>
      <c r="AX2155" s="2"/>
      <c r="AY2155" s="2"/>
      <c r="AZ2155" s="2"/>
      <c r="BA2155" s="2"/>
      <c r="BB2155" s="2"/>
      <c r="BC2155" s="2"/>
      <c r="BD2155" s="2"/>
      <c r="BE2155" s="2"/>
      <c r="BF2155" s="2"/>
      <c r="BG2155" s="2"/>
      <c r="BH2155" s="2"/>
      <c r="BI2155" s="2"/>
      <c r="BJ2155" s="2"/>
      <c r="BK2155" s="2"/>
      <c r="BL2155" s="2"/>
      <c r="BM2155" s="2"/>
      <c r="BN2155" s="2"/>
      <c r="BO2155" s="2"/>
      <c r="BP2155" s="2"/>
      <c r="BQ2155" s="2"/>
      <c r="BR2155" s="2"/>
      <c r="BS2155" s="2"/>
      <c r="BT2155" s="2"/>
      <c r="BU2155" s="2"/>
      <c r="BV2155" s="2"/>
      <c r="BW2155" s="2"/>
      <c r="BX2155" s="2"/>
      <c r="BY2155" s="2"/>
      <c r="BZ2155" s="2"/>
      <c r="CA2155" s="2"/>
      <c r="CB2155" s="2"/>
      <c r="CC2155" s="2"/>
      <c r="CD2155" s="2"/>
      <c r="CE2155" s="2"/>
      <c r="CF2155" s="2"/>
      <c r="CG2155" s="2"/>
      <c r="CH2155" s="2"/>
      <c r="CI2155" s="2"/>
      <c r="CJ2155" s="2"/>
      <c r="CK2155" s="2"/>
      <c r="CL2155" s="2"/>
      <c r="CM2155" s="2"/>
      <c r="CN2155" s="2"/>
      <c r="CO2155" s="2"/>
      <c r="CP2155" s="2"/>
      <c r="CQ2155" s="2"/>
      <c r="CR2155" s="2"/>
      <c r="CS2155" s="2"/>
      <c r="CT2155" s="2"/>
      <c r="CU2155" s="2"/>
      <c r="CV2155" s="2"/>
      <c r="CW2155" s="2"/>
      <c r="CX2155" s="2"/>
      <c r="CY2155" s="2"/>
      <c r="CZ2155" s="2"/>
      <c r="DA2155" s="2"/>
      <c r="DB2155" s="2"/>
      <c r="DC2155" s="2"/>
      <c r="DD2155" s="2"/>
      <c r="DE2155" s="2"/>
      <c r="DF2155" s="2"/>
      <c r="DG2155" s="2"/>
      <c r="DH2155" s="2"/>
      <c r="DI2155" s="2"/>
      <c r="DJ2155" s="2"/>
      <c r="DK2155" s="2"/>
      <c r="DL2155" s="2"/>
      <c r="DM2155" s="2"/>
      <c r="DN2155" s="2"/>
      <c r="DO2155" s="2"/>
      <c r="DP2155" s="2"/>
      <c r="DQ2155" s="2"/>
      <c r="DR2155" s="2"/>
      <c r="DS2155" s="2"/>
      <c r="DT2155" s="2"/>
      <c r="DU2155" s="2"/>
      <c r="DV2155" s="2"/>
      <c r="DW2155" s="2"/>
      <c r="DX2155" s="2"/>
      <c r="DY2155" s="2"/>
      <c r="DZ2155" s="2"/>
      <c r="EA2155" s="2"/>
      <c r="EB2155" s="2"/>
      <c r="EC2155" s="2"/>
      <c r="ED2155" s="2"/>
      <c r="EE2155" s="2"/>
      <c r="EF2155" s="2"/>
      <c r="EG2155" s="2"/>
      <c r="EH2155" s="2"/>
      <c r="EI2155" s="2"/>
      <c r="EJ2155" s="2"/>
      <c r="EK2155" s="2"/>
      <c r="EL2155" s="2"/>
      <c r="EM2155" s="2"/>
      <c r="EN2155" s="2"/>
      <c r="EO2155" s="2"/>
      <c r="EP2155" s="2"/>
      <c r="EQ2155" s="2"/>
      <c r="ER2155" s="2"/>
      <c r="ES2155" s="2"/>
      <c r="ET2155" s="2"/>
      <c r="EU2155" s="2"/>
      <c r="EV2155" s="2"/>
      <c r="EW2155" s="2"/>
      <c r="EX2155" s="2"/>
      <c r="EY2155" s="2"/>
      <c r="EZ2155" s="2"/>
      <c r="FA2155" s="2"/>
      <c r="FB2155" s="2"/>
      <c r="FC2155" s="2"/>
    </row>
    <row r="2156" spans="1:159" s="4" customFormat="1">
      <c r="A2156" s="50" t="s">
        <v>2146</v>
      </c>
      <c r="B2156" s="59" t="s">
        <v>2805</v>
      </c>
      <c r="C2156" s="60">
        <v>5271</v>
      </c>
      <c r="D2156" s="52" t="s">
        <v>194</v>
      </c>
      <c r="E2156" s="78" t="str">
        <f>IFERROR(VLOOKUP($C2156,'2025-26 School Level AAFTE'!$C$2:$L$2349,9,FALSE), "No")</f>
        <v>No</v>
      </c>
      <c r="F2156" s="67">
        <f>IFERROR(VLOOKUP($C2156,'2025-26 School Level AAFTE'!$C$2:$J$2349,8,FALSE), 0)</f>
        <v>579.5100000000001</v>
      </c>
      <c r="G2156" s="69">
        <f>IFERROR(IF(E2156= "yes",VLOOKUP(C2156,Summary!$B:$I,6,0),0),0)</f>
        <v>0</v>
      </c>
      <c r="H2156" s="68">
        <f t="shared" si="361"/>
        <v>0</v>
      </c>
      <c r="I2156" s="110">
        <f>VLOOKUP($A2156,'2026-27 Salary &amp; Benefits'!$A:$I,3,FALSE)</f>
        <v>1.06</v>
      </c>
      <c r="J2156" s="110">
        <f>VLOOKUP($A2156,'2026-27 Salary &amp; Benefits'!$A:$I,4,FALSE)</f>
        <v>1.06</v>
      </c>
      <c r="K2156" s="101">
        <f t="shared" si="362"/>
        <v>0</v>
      </c>
      <c r="L2156" s="100">
        <f t="shared" si="363"/>
        <v>0</v>
      </c>
      <c r="M2156" s="102">
        <f>'2026-27 Salary &amp; Benefits'!$E$6</f>
        <v>78209</v>
      </c>
      <c r="N2156" s="102">
        <f>'2026-27 Salary &amp; Benefits'!$F$6</f>
        <v>82248</v>
      </c>
      <c r="O2156" s="7">
        <f t="shared" si="364"/>
        <v>0</v>
      </c>
      <c r="P2156" s="7">
        <f t="shared" si="365"/>
        <v>0</v>
      </c>
      <c r="Q2156" s="7">
        <f>'2026-27 Salary &amp; Benefits'!G$6</f>
        <v>16817.759999999998</v>
      </c>
      <c r="R2156" s="103">
        <f>'2026-27 Salary &amp; Benefits'!H$6</f>
        <v>0.16020000000000001</v>
      </c>
      <c r="S2156" s="103">
        <f>'2026-27 Salary &amp; Benefits'!I$6</f>
        <v>0.15390000000000001</v>
      </c>
      <c r="T2156" s="7">
        <f t="shared" si="366"/>
        <v>0</v>
      </c>
      <c r="U2156" s="7">
        <f t="shared" si="367"/>
        <v>0</v>
      </c>
      <c r="V2156" s="7">
        <f t="shared" si="368"/>
        <v>0</v>
      </c>
      <c r="W2156" s="7">
        <f t="shared" si="369"/>
        <v>0</v>
      </c>
      <c r="X2156" s="18">
        <f t="shared" si="370"/>
        <v>0</v>
      </c>
      <c r="Y2156" s="2"/>
      <c r="Z2156" s="2"/>
      <c r="AA2156" s="2"/>
      <c r="AB2156" s="2"/>
      <c r="AC2156" s="2"/>
      <c r="AD2156" s="2"/>
      <c r="AE2156" s="2"/>
      <c r="AF2156" s="2"/>
      <c r="AG2156" s="2"/>
      <c r="AH2156" s="2"/>
      <c r="AI2156" s="2"/>
      <c r="AJ2156" s="2"/>
      <c r="AK2156" s="2"/>
      <c r="AL2156" s="2"/>
      <c r="AM2156" s="2"/>
      <c r="AN2156" s="2"/>
      <c r="AO2156" s="2"/>
      <c r="AP2156" s="2"/>
      <c r="AQ2156" s="2"/>
      <c r="AR2156" s="2"/>
      <c r="AS2156" s="2"/>
      <c r="AT2156" s="2"/>
      <c r="AU2156" s="2"/>
      <c r="AV2156" s="2"/>
      <c r="AW2156" s="2"/>
      <c r="AX2156" s="2"/>
      <c r="AY2156" s="2"/>
      <c r="AZ2156" s="2"/>
      <c r="BA2156" s="2"/>
      <c r="BB2156" s="2"/>
      <c r="BC2156" s="2"/>
      <c r="BD2156" s="2"/>
      <c r="BE2156" s="2"/>
      <c r="BF2156" s="2"/>
      <c r="BG2156" s="2"/>
      <c r="BH2156" s="2"/>
      <c r="BI2156" s="2"/>
      <c r="BJ2156" s="2"/>
      <c r="BK2156" s="2"/>
      <c r="BL2156" s="2"/>
      <c r="BM2156" s="2"/>
      <c r="BN2156" s="2"/>
      <c r="BO2156" s="2"/>
      <c r="BP2156" s="2"/>
      <c r="BQ2156" s="2"/>
      <c r="BR2156" s="2"/>
      <c r="BS2156" s="2"/>
      <c r="BT2156" s="2"/>
      <c r="BU2156" s="2"/>
      <c r="BV2156" s="2"/>
      <c r="BW2156" s="2"/>
      <c r="BX2156" s="2"/>
      <c r="BY2156" s="2"/>
      <c r="BZ2156" s="2"/>
      <c r="CA2156" s="2"/>
      <c r="CB2156" s="2"/>
      <c r="CC2156" s="2"/>
      <c r="CD2156" s="2"/>
      <c r="CE2156" s="2"/>
      <c r="CF2156" s="2"/>
      <c r="CG2156" s="2"/>
      <c r="CH2156" s="2"/>
      <c r="CI2156" s="2"/>
      <c r="CJ2156" s="2"/>
      <c r="CK2156" s="2"/>
      <c r="CL2156" s="2"/>
      <c r="CM2156" s="2"/>
      <c r="CN2156" s="2"/>
      <c r="CO2156" s="2"/>
      <c r="CP2156" s="2"/>
      <c r="CQ2156" s="2"/>
      <c r="CR2156" s="2"/>
      <c r="CS2156" s="2"/>
      <c r="CT2156" s="2"/>
      <c r="CU2156" s="2"/>
      <c r="CV2156" s="2"/>
      <c r="CW2156" s="2"/>
      <c r="CX2156" s="2"/>
      <c r="CY2156" s="2"/>
      <c r="CZ2156" s="2"/>
      <c r="DA2156" s="2"/>
      <c r="DB2156" s="2"/>
      <c r="DC2156" s="2"/>
      <c r="DD2156" s="2"/>
      <c r="DE2156" s="2"/>
      <c r="DF2156" s="2"/>
      <c r="DG2156" s="2"/>
      <c r="DH2156" s="2"/>
      <c r="DI2156" s="2"/>
      <c r="DJ2156" s="2"/>
      <c r="DK2156" s="2"/>
      <c r="DL2156" s="2"/>
      <c r="DM2156" s="2"/>
      <c r="DN2156" s="2"/>
      <c r="DO2156" s="2"/>
      <c r="DP2156" s="2"/>
      <c r="DQ2156" s="2"/>
      <c r="DR2156" s="2"/>
      <c r="DS2156" s="2"/>
      <c r="DT2156" s="2"/>
      <c r="DU2156" s="2"/>
      <c r="DV2156" s="2"/>
      <c r="DW2156" s="2"/>
      <c r="DX2156" s="2"/>
      <c r="DY2156" s="2"/>
      <c r="DZ2156" s="2"/>
      <c r="EA2156" s="2"/>
      <c r="EB2156" s="2"/>
      <c r="EC2156" s="2"/>
      <c r="ED2156" s="2"/>
      <c r="EE2156" s="2"/>
      <c r="EF2156" s="2"/>
      <c r="EG2156" s="2"/>
      <c r="EH2156" s="2"/>
      <c r="EI2156" s="2"/>
      <c r="EJ2156" s="2"/>
      <c r="EK2156" s="2"/>
      <c r="EL2156" s="2"/>
      <c r="EM2156" s="2"/>
      <c r="EN2156" s="2"/>
      <c r="EO2156" s="2"/>
      <c r="EP2156" s="2"/>
      <c r="EQ2156" s="2"/>
      <c r="ER2156" s="2"/>
      <c r="ES2156" s="2"/>
      <c r="ET2156" s="2"/>
      <c r="EU2156" s="2"/>
      <c r="EV2156" s="2"/>
      <c r="EW2156" s="2"/>
      <c r="EX2156" s="2"/>
      <c r="EY2156" s="2"/>
      <c r="EZ2156" s="2"/>
      <c r="FA2156" s="2"/>
      <c r="FB2156" s="2"/>
      <c r="FC2156" s="2"/>
    </row>
    <row r="2157" spans="1:159" s="4" customFormat="1">
      <c r="A2157" s="50" t="s">
        <v>2146</v>
      </c>
      <c r="B2157" s="59" t="s">
        <v>2805</v>
      </c>
      <c r="C2157" s="60">
        <v>1689</v>
      </c>
      <c r="D2157" s="59" t="s">
        <v>160</v>
      </c>
      <c r="E2157" s="78" t="str">
        <f>IFERROR(VLOOKUP($C2157,'2025-26 School Level AAFTE'!$C$2:$L$2349,9,FALSE), "No")</f>
        <v>No</v>
      </c>
      <c r="F2157" s="67">
        <f>IFERROR(VLOOKUP($C2157,'2025-26 School Level AAFTE'!$C$2:$J$2349,8,FALSE), 0)</f>
        <v>789.91</v>
      </c>
      <c r="G2157" s="69">
        <f>IFERROR(IF(E2157= "yes",VLOOKUP(C2157,Summary!$B:$I,6,0),0),0)</f>
        <v>0</v>
      </c>
      <c r="H2157" s="68">
        <f t="shared" si="361"/>
        <v>0</v>
      </c>
      <c r="I2157" s="110">
        <f>VLOOKUP($A2157,'2026-27 Salary &amp; Benefits'!$A:$I,3,FALSE)</f>
        <v>1.06</v>
      </c>
      <c r="J2157" s="110">
        <f>VLOOKUP($A2157,'2026-27 Salary &amp; Benefits'!$A:$I,4,FALSE)</f>
        <v>1.06</v>
      </c>
      <c r="K2157" s="101">
        <f t="shared" si="362"/>
        <v>0</v>
      </c>
      <c r="L2157" s="100">
        <f t="shared" si="363"/>
        <v>0</v>
      </c>
      <c r="M2157" s="102">
        <f>'2026-27 Salary &amp; Benefits'!$E$6</f>
        <v>78209</v>
      </c>
      <c r="N2157" s="102">
        <f>'2026-27 Salary &amp; Benefits'!$F$6</f>
        <v>82248</v>
      </c>
      <c r="O2157" s="7">
        <f t="shared" si="364"/>
        <v>0</v>
      </c>
      <c r="P2157" s="7">
        <f t="shared" si="365"/>
        <v>0</v>
      </c>
      <c r="Q2157" s="7">
        <f>'2026-27 Salary &amp; Benefits'!G$6</f>
        <v>16817.759999999998</v>
      </c>
      <c r="R2157" s="103">
        <f>'2026-27 Salary &amp; Benefits'!H$6</f>
        <v>0.16020000000000001</v>
      </c>
      <c r="S2157" s="103">
        <f>'2026-27 Salary &amp; Benefits'!I$6</f>
        <v>0.15390000000000001</v>
      </c>
      <c r="T2157" s="7">
        <f t="shared" si="366"/>
        <v>0</v>
      </c>
      <c r="U2157" s="7">
        <f t="shared" si="367"/>
        <v>0</v>
      </c>
      <c r="V2157" s="7">
        <f t="shared" si="368"/>
        <v>0</v>
      </c>
      <c r="W2157" s="7">
        <f t="shared" si="369"/>
        <v>0</v>
      </c>
      <c r="X2157" s="18">
        <f t="shared" si="370"/>
        <v>0</v>
      </c>
      <c r="Y2157" s="2"/>
      <c r="Z2157" s="2"/>
      <c r="AA2157" s="2"/>
      <c r="AB2157" s="2"/>
      <c r="AC2157" s="2"/>
      <c r="AD2157" s="2"/>
      <c r="AE2157" s="2"/>
      <c r="AF2157" s="2"/>
      <c r="AG2157" s="2"/>
      <c r="AH2157" s="2"/>
      <c r="AI2157" s="2"/>
      <c r="AJ2157" s="2"/>
      <c r="AK2157" s="2"/>
      <c r="AL2157" s="2"/>
      <c r="AM2157" s="2"/>
      <c r="AN2157" s="2"/>
      <c r="AO2157" s="2"/>
      <c r="AP2157" s="2"/>
      <c r="AQ2157" s="2"/>
      <c r="AR2157" s="2"/>
      <c r="AS2157" s="2"/>
      <c r="AT2157" s="2"/>
      <c r="AU2157" s="2"/>
      <c r="AV2157" s="2"/>
      <c r="AW2157" s="2"/>
      <c r="AX2157" s="2"/>
      <c r="AY2157" s="2"/>
      <c r="AZ2157" s="2"/>
      <c r="BA2157" s="2"/>
      <c r="BB2157" s="2"/>
      <c r="BC2157" s="2"/>
      <c r="BD2157" s="2"/>
      <c r="BE2157" s="2"/>
      <c r="BF2157" s="2"/>
      <c r="BG2157" s="2"/>
      <c r="BH2157" s="2"/>
      <c r="BI2157" s="2"/>
      <c r="BJ2157" s="2"/>
      <c r="BK2157" s="2"/>
      <c r="BL2157" s="2"/>
      <c r="BM2157" s="2"/>
      <c r="BN2157" s="2"/>
      <c r="BO2157" s="2"/>
      <c r="BP2157" s="2"/>
      <c r="BQ2157" s="2"/>
      <c r="BR2157" s="2"/>
      <c r="BS2157" s="2"/>
      <c r="BT2157" s="2"/>
      <c r="BU2157" s="2"/>
      <c r="BV2157" s="2"/>
      <c r="BW2157" s="2"/>
      <c r="BX2157" s="2"/>
      <c r="BY2157" s="2"/>
      <c r="BZ2157" s="2"/>
      <c r="CA2157" s="2"/>
      <c r="CB2157" s="2"/>
      <c r="CC2157" s="2"/>
      <c r="CD2157" s="2"/>
      <c r="CE2157" s="2"/>
      <c r="CF2157" s="2"/>
      <c r="CG2157" s="2"/>
      <c r="CH2157" s="2"/>
      <c r="CI2157" s="2"/>
      <c r="CJ2157" s="2"/>
      <c r="CK2157" s="2"/>
      <c r="CL2157" s="2"/>
      <c r="CM2157" s="2"/>
      <c r="CN2157" s="2"/>
      <c r="CO2157" s="2"/>
      <c r="CP2157" s="2"/>
      <c r="CQ2157" s="2"/>
      <c r="CR2157" s="2"/>
      <c r="CS2157" s="2"/>
      <c r="CT2157" s="2"/>
      <c r="CU2157" s="2"/>
      <c r="CV2157" s="2"/>
      <c r="CW2157" s="2"/>
      <c r="CX2157" s="2"/>
      <c r="CY2157" s="2"/>
      <c r="CZ2157" s="2"/>
      <c r="DA2157" s="2"/>
      <c r="DB2157" s="2"/>
      <c r="DC2157" s="2"/>
      <c r="DD2157" s="2"/>
      <c r="DE2157" s="2"/>
      <c r="DF2157" s="2"/>
      <c r="DG2157" s="2"/>
      <c r="DH2157" s="2"/>
      <c r="DI2157" s="2"/>
      <c r="DJ2157" s="2"/>
      <c r="DK2157" s="2"/>
      <c r="DL2157" s="2"/>
      <c r="DM2157" s="2"/>
      <c r="DN2157" s="2"/>
      <c r="DO2157" s="2"/>
      <c r="DP2157" s="2"/>
      <c r="DQ2157" s="2"/>
      <c r="DR2157" s="2"/>
      <c r="DS2157" s="2"/>
      <c r="DT2157" s="2"/>
      <c r="DU2157" s="2"/>
      <c r="DV2157" s="2"/>
      <c r="DW2157" s="2"/>
      <c r="DX2157" s="2"/>
      <c r="DY2157" s="2"/>
      <c r="DZ2157" s="2"/>
      <c r="EA2157" s="2"/>
      <c r="EB2157" s="2"/>
      <c r="EC2157" s="2"/>
      <c r="ED2157" s="2"/>
      <c r="EE2157" s="2"/>
      <c r="EF2157" s="2"/>
      <c r="EG2157" s="2"/>
      <c r="EH2157" s="2"/>
      <c r="EI2157" s="2"/>
      <c r="EJ2157" s="2"/>
      <c r="EK2157" s="2"/>
      <c r="EL2157" s="2"/>
      <c r="EM2157" s="2"/>
      <c r="EN2157" s="2"/>
      <c r="EO2157" s="2"/>
      <c r="EP2157" s="2"/>
      <c r="EQ2157" s="2"/>
      <c r="ER2157" s="2"/>
      <c r="ES2157" s="2"/>
      <c r="ET2157" s="2"/>
      <c r="EU2157" s="2"/>
      <c r="EV2157" s="2"/>
      <c r="EW2157" s="2"/>
      <c r="EX2157" s="2"/>
      <c r="EY2157" s="2"/>
      <c r="EZ2157" s="2"/>
      <c r="FA2157" s="2"/>
      <c r="FB2157" s="2"/>
      <c r="FC2157" s="2"/>
    </row>
    <row r="2158" spans="1:159" s="4" customFormat="1">
      <c r="A2158" s="50" t="s">
        <v>2146</v>
      </c>
      <c r="B2158" s="59" t="s">
        <v>2805</v>
      </c>
      <c r="C2158" s="60">
        <v>5713</v>
      </c>
      <c r="D2158" s="59" t="s">
        <v>3163</v>
      </c>
      <c r="E2158" s="78" t="str">
        <f>IFERROR(VLOOKUP($C2158,'2025-26 School Level AAFTE'!$C$2:$L$2349,9,FALSE), "No")</f>
        <v>Yes</v>
      </c>
      <c r="F2158" s="67">
        <f>IFERROR(VLOOKUP($C2158,'2025-26 School Level AAFTE'!$C$2:$J$2349,8,FALSE), 0)</f>
        <v>82.55</v>
      </c>
      <c r="G2158" s="69">
        <f>IFERROR(IF(E2158= "yes",VLOOKUP(C2158,Summary!$B:$I,6,0),0),0)</f>
        <v>0</v>
      </c>
      <c r="H2158" s="68">
        <f t="shared" si="361"/>
        <v>82.55</v>
      </c>
      <c r="I2158" s="110">
        <f>VLOOKUP($A2158,'2026-27 Salary &amp; Benefits'!$A:$I,3,FALSE)</f>
        <v>1.06</v>
      </c>
      <c r="J2158" s="110">
        <f>VLOOKUP($A2158,'2026-27 Salary &amp; Benefits'!$A:$I,4,FALSE)</f>
        <v>1.06</v>
      </c>
      <c r="K2158" s="101">
        <f t="shared" si="362"/>
        <v>82.55</v>
      </c>
      <c r="L2158" s="100">
        <f t="shared" si="363"/>
        <v>0.24199999999999999</v>
      </c>
      <c r="M2158" s="102">
        <f>'2026-27 Salary &amp; Benefits'!$E$6</f>
        <v>78209</v>
      </c>
      <c r="N2158" s="102">
        <f>'2026-27 Salary &amp; Benefits'!$F$6</f>
        <v>82248</v>
      </c>
      <c r="O2158" s="7">
        <f t="shared" si="364"/>
        <v>20062.169999999998</v>
      </c>
      <c r="P2158" s="7">
        <f t="shared" si="365"/>
        <v>1036.0900000000001</v>
      </c>
      <c r="Q2158" s="7">
        <f>'2026-27 Salary &amp; Benefits'!G$6</f>
        <v>16817.759999999998</v>
      </c>
      <c r="R2158" s="103">
        <f>'2026-27 Salary &amp; Benefits'!H$6</f>
        <v>0.16020000000000001</v>
      </c>
      <c r="S2158" s="103">
        <f>'2026-27 Salary &amp; Benefits'!I$6</f>
        <v>0.15390000000000001</v>
      </c>
      <c r="T2158" s="7">
        <f t="shared" si="366"/>
        <v>7443.31</v>
      </c>
      <c r="U2158" s="7">
        <f t="shared" si="367"/>
        <v>351.64</v>
      </c>
      <c r="V2158" s="7">
        <f t="shared" si="368"/>
        <v>54.12</v>
      </c>
      <c r="W2158" s="7">
        <f t="shared" si="369"/>
        <v>405.76</v>
      </c>
      <c r="X2158" s="18">
        <f t="shared" si="370"/>
        <v>28947.329999999998</v>
      </c>
      <c r="Y2158" s="2"/>
      <c r="Z2158" s="2"/>
      <c r="AA2158" s="2"/>
      <c r="AB2158" s="2"/>
      <c r="AC2158" s="2"/>
      <c r="AD2158" s="2"/>
      <c r="AE2158" s="2"/>
      <c r="AF2158" s="2"/>
      <c r="AG2158" s="2"/>
      <c r="AH2158" s="2"/>
      <c r="AI2158" s="2"/>
      <c r="AJ2158" s="2"/>
      <c r="AK2158" s="2"/>
      <c r="AL2158" s="2"/>
      <c r="AM2158" s="2"/>
      <c r="AN2158" s="2"/>
      <c r="AO2158" s="2"/>
      <c r="AP2158" s="2"/>
      <c r="AQ2158" s="2"/>
      <c r="AR2158" s="2"/>
      <c r="AS2158" s="2"/>
      <c r="AT2158" s="2"/>
      <c r="AU2158" s="2"/>
      <c r="AV2158" s="2"/>
      <c r="AW2158" s="2"/>
      <c r="AX2158" s="2"/>
      <c r="AY2158" s="2"/>
      <c r="AZ2158" s="2"/>
      <c r="BA2158" s="2"/>
      <c r="BB2158" s="2"/>
      <c r="BC2158" s="2"/>
      <c r="BD2158" s="2"/>
      <c r="BE2158" s="2"/>
      <c r="BF2158" s="2"/>
      <c r="BG2158" s="2"/>
      <c r="BH2158" s="2"/>
      <c r="BI2158" s="2"/>
      <c r="BJ2158" s="2"/>
      <c r="BK2158" s="2"/>
      <c r="BL2158" s="2"/>
      <c r="BM2158" s="2"/>
      <c r="BN2158" s="2"/>
      <c r="BO2158" s="2"/>
      <c r="BP2158" s="2"/>
      <c r="BQ2158" s="2"/>
      <c r="BR2158" s="2"/>
      <c r="BS2158" s="2"/>
      <c r="BT2158" s="2"/>
      <c r="BU2158" s="2"/>
      <c r="BV2158" s="2"/>
      <c r="BW2158" s="2"/>
      <c r="BX2158" s="2"/>
      <c r="BY2158" s="2"/>
      <c r="BZ2158" s="2"/>
      <c r="CA2158" s="2"/>
      <c r="CB2158" s="2"/>
      <c r="CC2158" s="2"/>
      <c r="CD2158" s="2"/>
      <c r="CE2158" s="2"/>
      <c r="CF2158" s="2"/>
      <c r="CG2158" s="2"/>
      <c r="CH2158" s="2"/>
      <c r="CI2158" s="2"/>
      <c r="CJ2158" s="2"/>
      <c r="CK2158" s="2"/>
      <c r="CL2158" s="2"/>
      <c r="CM2158" s="2"/>
      <c r="CN2158" s="2"/>
      <c r="CO2158" s="2"/>
      <c r="CP2158" s="2"/>
      <c r="CQ2158" s="2"/>
      <c r="CR2158" s="2"/>
      <c r="CS2158" s="2"/>
      <c r="CT2158" s="2"/>
      <c r="CU2158" s="2"/>
      <c r="CV2158" s="2"/>
      <c r="CW2158" s="2"/>
      <c r="CX2158" s="2"/>
      <c r="CY2158" s="2"/>
      <c r="CZ2158" s="2"/>
      <c r="DA2158" s="2"/>
      <c r="DB2158" s="2"/>
      <c r="DC2158" s="2"/>
      <c r="DD2158" s="2"/>
      <c r="DE2158" s="2"/>
      <c r="DF2158" s="2"/>
      <c r="DG2158" s="2"/>
      <c r="DH2158" s="2"/>
      <c r="DI2158" s="2"/>
      <c r="DJ2158" s="2"/>
      <c r="DK2158" s="2"/>
      <c r="DL2158" s="2"/>
      <c r="DM2158" s="2"/>
      <c r="DN2158" s="2"/>
      <c r="DO2158" s="2"/>
      <c r="DP2158" s="2"/>
      <c r="DQ2158" s="2"/>
      <c r="DR2158" s="2"/>
      <c r="DS2158" s="2"/>
      <c r="DT2158" s="2"/>
      <c r="DU2158" s="2"/>
      <c r="DV2158" s="2"/>
      <c r="DW2158" s="2"/>
      <c r="DX2158" s="2"/>
      <c r="DY2158" s="2"/>
      <c r="DZ2158" s="2"/>
      <c r="EA2158" s="2"/>
      <c r="EB2158" s="2"/>
      <c r="EC2158" s="2"/>
      <c r="ED2158" s="2"/>
      <c r="EE2158" s="2"/>
      <c r="EF2158" s="2"/>
      <c r="EG2158" s="2"/>
      <c r="EH2158" s="2"/>
      <c r="EI2158" s="2"/>
      <c r="EJ2158" s="2"/>
      <c r="EK2158" s="2"/>
      <c r="EL2158" s="2"/>
      <c r="EM2158" s="2"/>
      <c r="EN2158" s="2"/>
      <c r="EO2158" s="2"/>
      <c r="EP2158" s="2"/>
      <c r="EQ2158" s="2"/>
      <c r="ER2158" s="2"/>
      <c r="ES2158" s="2"/>
      <c r="ET2158" s="2"/>
      <c r="EU2158" s="2"/>
      <c r="EV2158" s="2"/>
      <c r="EW2158" s="2"/>
      <c r="EX2158" s="2"/>
      <c r="EY2158" s="2"/>
      <c r="EZ2158" s="2"/>
      <c r="FA2158" s="2"/>
      <c r="FB2158" s="2"/>
      <c r="FC2158" s="2"/>
    </row>
    <row r="2159" spans="1:159" s="4" customFormat="1">
      <c r="A2159" s="50" t="s">
        <v>2146</v>
      </c>
      <c r="B2159" s="59" t="s">
        <v>2805</v>
      </c>
      <c r="C2159" s="60">
        <v>5149</v>
      </c>
      <c r="D2159" s="59" t="s">
        <v>193</v>
      </c>
      <c r="E2159" s="78" t="str">
        <f>IFERROR(VLOOKUP($C2159,'2025-26 School Level AAFTE'!$C$2:$L$2349,9,FALSE), "No")</f>
        <v>Yes</v>
      </c>
      <c r="F2159" s="67">
        <f>IFERROR(VLOOKUP($C2159,'2025-26 School Level AAFTE'!$C$2:$J$2349,8,FALSE), 0)</f>
        <v>466.01000000000005</v>
      </c>
      <c r="G2159" s="69">
        <f>IFERROR(IF(E2159= "yes",VLOOKUP(C2159,Summary!$B:$I,6,0),0),0)</f>
        <v>0</v>
      </c>
      <c r="H2159" s="68">
        <f t="shared" si="361"/>
        <v>466.01000000000005</v>
      </c>
      <c r="I2159" s="110">
        <f>VLOOKUP($A2159,'2026-27 Salary &amp; Benefits'!$A:$I,3,FALSE)</f>
        <v>1.06</v>
      </c>
      <c r="J2159" s="110">
        <f>VLOOKUP($A2159,'2026-27 Salary &amp; Benefits'!$A:$I,4,FALSE)</f>
        <v>1.06</v>
      </c>
      <c r="K2159" s="101">
        <f t="shared" si="362"/>
        <v>466.01000000000005</v>
      </c>
      <c r="L2159" s="100">
        <f t="shared" si="363"/>
        <v>1.367</v>
      </c>
      <c r="M2159" s="102">
        <f>'2026-27 Salary &amp; Benefits'!$E$6</f>
        <v>78209</v>
      </c>
      <c r="N2159" s="102">
        <f>'2026-27 Salary &amp; Benefits'!$F$6</f>
        <v>82248</v>
      </c>
      <c r="O2159" s="7">
        <f t="shared" si="364"/>
        <v>113326.41</v>
      </c>
      <c r="P2159" s="7">
        <f t="shared" si="365"/>
        <v>5852.5899999999965</v>
      </c>
      <c r="Q2159" s="7">
        <f>'2026-27 Salary &amp; Benefits'!G$6</f>
        <v>16817.759999999998</v>
      </c>
      <c r="R2159" s="103">
        <f>'2026-27 Salary &amp; Benefits'!H$6</f>
        <v>0.16020000000000001</v>
      </c>
      <c r="S2159" s="103">
        <f>'2026-27 Salary &amp; Benefits'!I$6</f>
        <v>0.15390000000000001</v>
      </c>
      <c r="T2159" s="7">
        <f t="shared" si="366"/>
        <v>42045.48</v>
      </c>
      <c r="U2159" s="7">
        <f t="shared" si="367"/>
        <v>1986.32</v>
      </c>
      <c r="V2159" s="7">
        <f t="shared" si="368"/>
        <v>305.69</v>
      </c>
      <c r="W2159" s="7">
        <f t="shared" si="369"/>
        <v>2292.0099999999998</v>
      </c>
      <c r="X2159" s="18">
        <f t="shared" si="370"/>
        <v>163516.49000000002</v>
      </c>
      <c r="Y2159" s="2"/>
      <c r="Z2159" s="2"/>
      <c r="AA2159" s="2"/>
      <c r="AB2159" s="2"/>
      <c r="AC2159" s="2"/>
      <c r="AD2159" s="2"/>
      <c r="AE2159" s="2"/>
      <c r="AF2159" s="2"/>
      <c r="AG2159" s="2"/>
      <c r="AH2159" s="2"/>
      <c r="AI2159" s="2"/>
      <c r="AJ2159" s="2"/>
      <c r="AK2159" s="2"/>
      <c r="AL2159" s="2"/>
      <c r="AM2159" s="2"/>
      <c r="AN2159" s="2"/>
      <c r="AO2159" s="2"/>
      <c r="AP2159" s="2"/>
      <c r="AQ2159" s="2"/>
      <c r="AR2159" s="2"/>
      <c r="AS2159" s="2"/>
      <c r="AT2159" s="2"/>
      <c r="AU2159" s="2"/>
      <c r="AV2159" s="2"/>
      <c r="AW2159" s="2"/>
      <c r="AX2159" s="2"/>
      <c r="AY2159" s="2"/>
      <c r="AZ2159" s="2"/>
      <c r="BA2159" s="2"/>
      <c r="BB2159" s="2"/>
      <c r="BC2159" s="2"/>
      <c r="BD2159" s="2"/>
      <c r="BE2159" s="2"/>
      <c r="BF2159" s="2"/>
      <c r="BG2159" s="2"/>
      <c r="BH2159" s="2"/>
      <c r="BI2159" s="2"/>
      <c r="BJ2159" s="2"/>
      <c r="BK2159" s="2"/>
      <c r="BL2159" s="2"/>
      <c r="BM2159" s="2"/>
      <c r="BN2159" s="2"/>
      <c r="BO2159" s="2"/>
      <c r="BP2159" s="2"/>
      <c r="BQ2159" s="2"/>
      <c r="BR2159" s="2"/>
      <c r="BS2159" s="2"/>
      <c r="BT2159" s="2"/>
      <c r="BU2159" s="2"/>
      <c r="BV2159" s="2"/>
      <c r="BW2159" s="2"/>
      <c r="BX2159" s="2"/>
      <c r="BY2159" s="2"/>
      <c r="BZ2159" s="2"/>
      <c r="CA2159" s="2"/>
      <c r="CB2159" s="2"/>
      <c r="CC2159" s="2"/>
      <c r="CD2159" s="2"/>
      <c r="CE2159" s="2"/>
      <c r="CF2159" s="2"/>
      <c r="CG2159" s="2"/>
      <c r="CH2159" s="2"/>
      <c r="CI2159" s="2"/>
      <c r="CJ2159" s="2"/>
      <c r="CK2159" s="2"/>
      <c r="CL2159" s="2"/>
      <c r="CM2159" s="2"/>
      <c r="CN2159" s="2"/>
      <c r="CO2159" s="2"/>
      <c r="CP2159" s="2"/>
      <c r="CQ2159" s="2"/>
      <c r="CR2159" s="2"/>
      <c r="CS2159" s="2"/>
      <c r="CT2159" s="2"/>
      <c r="CU2159" s="2"/>
      <c r="CV2159" s="2"/>
      <c r="CW2159" s="2"/>
      <c r="CX2159" s="2"/>
      <c r="CY2159" s="2"/>
      <c r="CZ2159" s="2"/>
      <c r="DA2159" s="2"/>
      <c r="DB2159" s="2"/>
      <c r="DC2159" s="2"/>
      <c r="DD2159" s="2"/>
      <c r="DE2159" s="2"/>
      <c r="DF2159" s="2"/>
      <c r="DG2159" s="2"/>
      <c r="DH2159" s="2"/>
      <c r="DI2159" s="2"/>
      <c r="DJ2159" s="2"/>
      <c r="DK2159" s="2"/>
      <c r="DL2159" s="2"/>
      <c r="DM2159" s="2"/>
      <c r="DN2159" s="2"/>
      <c r="DO2159" s="2"/>
      <c r="DP2159" s="2"/>
      <c r="DQ2159" s="2"/>
      <c r="DR2159" s="2"/>
      <c r="DS2159" s="2"/>
      <c r="DT2159" s="2"/>
      <c r="DU2159" s="2"/>
      <c r="DV2159" s="2"/>
      <c r="DW2159" s="2"/>
      <c r="DX2159" s="2"/>
      <c r="DY2159" s="2"/>
      <c r="DZ2159" s="2"/>
      <c r="EA2159" s="2"/>
      <c r="EB2159" s="2"/>
      <c r="EC2159" s="2"/>
      <c r="ED2159" s="2"/>
      <c r="EE2159" s="2"/>
      <c r="EF2159" s="2"/>
      <c r="EG2159" s="2"/>
      <c r="EH2159" s="2"/>
      <c r="EI2159" s="2"/>
      <c r="EJ2159" s="2"/>
      <c r="EK2159" s="2"/>
      <c r="EL2159" s="2"/>
      <c r="EM2159" s="2"/>
      <c r="EN2159" s="2"/>
      <c r="EO2159" s="2"/>
      <c r="EP2159" s="2"/>
      <c r="EQ2159" s="2"/>
      <c r="ER2159" s="2"/>
      <c r="ES2159" s="2"/>
      <c r="ET2159" s="2"/>
      <c r="EU2159" s="2"/>
      <c r="EV2159" s="2"/>
      <c r="EW2159" s="2"/>
      <c r="EX2159" s="2"/>
      <c r="EY2159" s="2"/>
      <c r="EZ2159" s="2"/>
      <c r="FA2159" s="2"/>
      <c r="FB2159" s="2"/>
      <c r="FC2159" s="2"/>
    </row>
    <row r="2160" spans="1:159" s="4" customFormat="1">
      <c r="A2160" t="s">
        <v>2146</v>
      </c>
      <c r="B2160" s="59" t="s">
        <v>2805</v>
      </c>
      <c r="C2160" s="3">
        <v>2828</v>
      </c>
      <c r="D2160" t="s">
        <v>169</v>
      </c>
      <c r="E2160" s="78" t="str">
        <f>IFERROR(VLOOKUP($C2160,'2025-26 School Level AAFTE'!$C$2:$L$2349,9,FALSE), "No")</f>
        <v>Yes</v>
      </c>
      <c r="F2160" s="67">
        <f>IFERROR(VLOOKUP($C2160,'2025-26 School Level AAFTE'!$C$2:$J$2349,8,FALSE), 0)</f>
        <v>666.04000000000008</v>
      </c>
      <c r="G2160" s="69">
        <f>IFERROR(IF(E2160= "yes",VLOOKUP(C2160,Summary!$B:$I,6,0),0),0)</f>
        <v>0</v>
      </c>
      <c r="H2160" s="68">
        <f t="shared" si="361"/>
        <v>666.04000000000008</v>
      </c>
      <c r="I2160" s="110">
        <f>VLOOKUP($A2160,'2026-27 Salary &amp; Benefits'!$A:$I,3,FALSE)</f>
        <v>1.06</v>
      </c>
      <c r="J2160" s="110">
        <f>VLOOKUP($A2160,'2026-27 Salary &amp; Benefits'!$A:$I,4,FALSE)</f>
        <v>1.06</v>
      </c>
      <c r="K2160" s="101">
        <f t="shared" si="362"/>
        <v>666.04000000000008</v>
      </c>
      <c r="L2160" s="100">
        <f t="shared" si="363"/>
        <v>1.954</v>
      </c>
      <c r="M2160" s="102">
        <f>'2026-27 Salary &amp; Benefits'!$E$6</f>
        <v>78209</v>
      </c>
      <c r="N2160" s="102">
        <f>'2026-27 Salary &amp; Benefits'!$F$6</f>
        <v>82248</v>
      </c>
      <c r="O2160" s="7">
        <f t="shared" si="364"/>
        <v>161989.60999999999</v>
      </c>
      <c r="P2160" s="7">
        <f t="shared" si="365"/>
        <v>8365.7400000000198</v>
      </c>
      <c r="Q2160" s="7">
        <f>'2026-27 Salary &amp; Benefits'!G$6</f>
        <v>16817.759999999998</v>
      </c>
      <c r="R2160" s="103">
        <f>'2026-27 Salary &amp; Benefits'!H$6</f>
        <v>0.16020000000000001</v>
      </c>
      <c r="S2160" s="103">
        <f>'2026-27 Salary &amp; Benefits'!I$6</f>
        <v>0.15390000000000001</v>
      </c>
      <c r="T2160" s="7">
        <f t="shared" si="366"/>
        <v>60100.13</v>
      </c>
      <c r="U2160" s="7">
        <f t="shared" si="367"/>
        <v>2839.26</v>
      </c>
      <c r="V2160" s="7">
        <f t="shared" si="368"/>
        <v>436.96</v>
      </c>
      <c r="W2160" s="7">
        <f t="shared" si="369"/>
        <v>3276.2200000000003</v>
      </c>
      <c r="X2160" s="18">
        <f t="shared" si="370"/>
        <v>233731.7</v>
      </c>
      <c r="Y2160" s="2"/>
      <c r="Z2160" s="2"/>
      <c r="AA2160" s="2"/>
      <c r="AB2160" s="2"/>
      <c r="AC2160" s="2"/>
      <c r="AD2160" s="2"/>
      <c r="AE2160" s="2"/>
      <c r="AF2160" s="2"/>
      <c r="AG2160" s="2"/>
      <c r="AH2160" s="2"/>
      <c r="AI2160" s="2"/>
      <c r="AJ2160" s="2"/>
      <c r="AK2160" s="2"/>
      <c r="AL2160" s="2"/>
      <c r="AM2160" s="2"/>
      <c r="AN2160" s="2"/>
      <c r="AO2160" s="2"/>
      <c r="AP2160" s="2"/>
      <c r="AQ2160" s="2"/>
      <c r="AR2160" s="2"/>
      <c r="AS2160" s="2"/>
      <c r="AT2160" s="2"/>
      <c r="AU2160" s="2"/>
      <c r="AV2160" s="2"/>
      <c r="AW2160" s="2"/>
      <c r="AX2160" s="2"/>
      <c r="AY2160" s="2"/>
      <c r="AZ2160" s="2"/>
      <c r="BA2160" s="2"/>
      <c r="BB2160" s="2"/>
      <c r="BC2160" s="2"/>
      <c r="BD2160" s="2"/>
      <c r="BE2160" s="2"/>
      <c r="BF2160" s="2"/>
      <c r="BG2160" s="2"/>
      <c r="BH2160" s="2"/>
      <c r="BI2160" s="2"/>
      <c r="BJ2160" s="2"/>
      <c r="BK2160" s="2"/>
      <c r="BL2160" s="2"/>
      <c r="BM2160" s="2"/>
      <c r="BN2160" s="2"/>
      <c r="BO2160" s="2"/>
      <c r="BP2160" s="2"/>
      <c r="BQ2160" s="2"/>
      <c r="BR2160" s="2"/>
      <c r="BS2160" s="2"/>
      <c r="BT2160" s="2"/>
      <c r="BU2160" s="2"/>
      <c r="BV2160" s="2"/>
      <c r="BW2160" s="2"/>
      <c r="BX2160" s="2"/>
      <c r="BY2160" s="2"/>
      <c r="BZ2160" s="2"/>
      <c r="CA2160" s="2"/>
      <c r="CB2160" s="2"/>
      <c r="CC2160" s="2"/>
      <c r="CD2160" s="2"/>
      <c r="CE2160" s="2"/>
      <c r="CF2160" s="2"/>
      <c r="CG2160" s="2"/>
      <c r="CH2160" s="2"/>
      <c r="CI2160" s="2"/>
      <c r="CJ2160" s="2"/>
      <c r="CK2160" s="2"/>
      <c r="CL2160" s="2"/>
      <c r="CM2160" s="2"/>
      <c r="CN2160" s="2"/>
      <c r="CO2160" s="2"/>
      <c r="CP2160" s="2"/>
      <c r="CQ2160" s="2"/>
      <c r="CR2160" s="2"/>
      <c r="CS2160" s="2"/>
      <c r="CT2160" s="2"/>
      <c r="CU2160" s="2"/>
      <c r="CV2160" s="2"/>
      <c r="CW2160" s="2"/>
      <c r="CX2160" s="2"/>
      <c r="CY2160" s="2"/>
      <c r="CZ2160" s="2"/>
      <c r="DA2160" s="2"/>
      <c r="DB2160" s="2"/>
      <c r="DC2160" s="2"/>
      <c r="DD2160" s="2"/>
      <c r="DE2160" s="2"/>
      <c r="DF2160" s="2"/>
      <c r="DG2160" s="2"/>
      <c r="DH2160" s="2"/>
      <c r="DI2160" s="2"/>
      <c r="DJ2160" s="2"/>
      <c r="DK2160" s="2"/>
      <c r="DL2160" s="2"/>
      <c r="DM2160" s="2"/>
      <c r="DN2160" s="2"/>
      <c r="DO2160" s="2"/>
      <c r="DP2160" s="2"/>
      <c r="DQ2160" s="2"/>
      <c r="DR2160" s="2"/>
      <c r="DS2160" s="2"/>
      <c r="DT2160" s="2"/>
      <c r="DU2160" s="2"/>
      <c r="DV2160" s="2"/>
      <c r="DW2160" s="2"/>
      <c r="DX2160" s="2"/>
      <c r="DY2160" s="2"/>
      <c r="DZ2160" s="2"/>
      <c r="EA2160" s="2"/>
      <c r="EB2160" s="2"/>
      <c r="EC2160" s="2"/>
      <c r="ED2160" s="2"/>
      <c r="EE2160" s="2"/>
      <c r="EF2160" s="2"/>
      <c r="EG2160" s="2"/>
      <c r="EH2160" s="2"/>
      <c r="EI2160" s="2"/>
      <c r="EJ2160" s="2"/>
      <c r="EK2160" s="2"/>
      <c r="EL2160" s="2"/>
      <c r="EM2160" s="2"/>
      <c r="EN2160" s="2"/>
      <c r="EO2160" s="2"/>
      <c r="EP2160" s="2"/>
      <c r="EQ2160" s="2"/>
      <c r="ER2160" s="2"/>
      <c r="ES2160" s="2"/>
      <c r="ET2160" s="2"/>
      <c r="EU2160" s="2"/>
      <c r="EV2160" s="2"/>
      <c r="EW2160" s="2"/>
      <c r="EX2160" s="2"/>
      <c r="EY2160" s="2"/>
      <c r="EZ2160" s="2"/>
      <c r="FA2160" s="2"/>
      <c r="FB2160" s="2"/>
      <c r="FC2160" s="2"/>
    </row>
    <row r="2161" spans="1:159" s="4" customFormat="1">
      <c r="A2161" t="s">
        <v>2146</v>
      </c>
      <c r="B2161" s="59" t="s">
        <v>2805</v>
      </c>
      <c r="C2161" s="3">
        <v>3565</v>
      </c>
      <c r="D2161" t="s">
        <v>180</v>
      </c>
      <c r="E2161" s="78" t="str">
        <f>IFERROR(VLOOKUP($C2161,'2025-26 School Level AAFTE'!$C$2:$L$2349,9,FALSE), "No")</f>
        <v>Yes</v>
      </c>
      <c r="F2161" s="67">
        <f>IFERROR(VLOOKUP($C2161,'2025-26 School Level AAFTE'!$C$2:$J$2349,8,FALSE), 0)</f>
        <v>230.8</v>
      </c>
      <c r="G2161" s="69">
        <f>IFERROR(IF(E2161= "yes",VLOOKUP(C2161,Summary!$B:$I,6,0),0),0)</f>
        <v>0</v>
      </c>
      <c r="H2161" s="68">
        <f t="shared" si="361"/>
        <v>230.8</v>
      </c>
      <c r="I2161" s="110">
        <f>VLOOKUP($A2161,'2026-27 Salary &amp; Benefits'!$A:$I,3,FALSE)</f>
        <v>1.06</v>
      </c>
      <c r="J2161" s="110">
        <f>VLOOKUP($A2161,'2026-27 Salary &amp; Benefits'!$A:$I,4,FALSE)</f>
        <v>1.06</v>
      </c>
      <c r="K2161" s="101">
        <f t="shared" si="362"/>
        <v>230.8</v>
      </c>
      <c r="L2161" s="100">
        <f t="shared" si="363"/>
        <v>0.67700000000000005</v>
      </c>
      <c r="M2161" s="102">
        <f>'2026-27 Salary &amp; Benefits'!$E$6</f>
        <v>78209</v>
      </c>
      <c r="N2161" s="102">
        <f>'2026-27 Salary &amp; Benefits'!$F$6</f>
        <v>82248</v>
      </c>
      <c r="O2161" s="7">
        <f t="shared" si="364"/>
        <v>56124.34</v>
      </c>
      <c r="P2161" s="7">
        <f t="shared" si="365"/>
        <v>2898.4700000000012</v>
      </c>
      <c r="Q2161" s="7">
        <f>'2026-27 Salary &amp; Benefits'!G$6</f>
        <v>16817.759999999998</v>
      </c>
      <c r="R2161" s="103">
        <f>'2026-27 Salary &amp; Benefits'!H$6</f>
        <v>0.16020000000000001</v>
      </c>
      <c r="S2161" s="103">
        <f>'2026-27 Salary &amp; Benefits'!I$6</f>
        <v>0.15390000000000001</v>
      </c>
      <c r="T2161" s="7">
        <f t="shared" si="366"/>
        <v>20822.82</v>
      </c>
      <c r="U2161" s="7">
        <f t="shared" si="367"/>
        <v>983.71</v>
      </c>
      <c r="V2161" s="7">
        <f t="shared" si="368"/>
        <v>151.38999999999999</v>
      </c>
      <c r="W2161" s="7">
        <f t="shared" si="369"/>
        <v>1135.0999999999999</v>
      </c>
      <c r="X2161" s="18">
        <f t="shared" si="370"/>
        <v>80980.73000000001</v>
      </c>
      <c r="Y2161" s="2"/>
      <c r="Z2161" s="2"/>
      <c r="AA2161" s="2"/>
      <c r="AB2161" s="2"/>
      <c r="AC2161" s="2"/>
      <c r="AD2161" s="2"/>
      <c r="AE2161" s="2"/>
      <c r="AF2161" s="2"/>
      <c r="AG2161" s="2"/>
      <c r="AH2161" s="2"/>
      <c r="AI2161" s="2"/>
      <c r="AJ2161" s="2"/>
      <c r="AK2161" s="2"/>
      <c r="AL2161" s="2"/>
      <c r="AM2161" s="2"/>
      <c r="AN2161" s="2"/>
      <c r="AO2161" s="2"/>
      <c r="AP2161" s="2"/>
      <c r="AQ2161" s="2"/>
      <c r="AR2161" s="2"/>
      <c r="AS2161" s="2"/>
      <c r="AT2161" s="2"/>
      <c r="AU2161" s="2"/>
      <c r="AV2161" s="2"/>
      <c r="AW2161" s="2"/>
      <c r="AX2161" s="2"/>
      <c r="AY2161" s="2"/>
      <c r="AZ2161" s="2"/>
      <c r="BA2161" s="2"/>
      <c r="BB2161" s="2"/>
      <c r="BC2161" s="2"/>
      <c r="BD2161" s="2"/>
      <c r="BE2161" s="2"/>
      <c r="BF2161" s="2"/>
      <c r="BG2161" s="2"/>
      <c r="BH2161" s="2"/>
      <c r="BI2161" s="2"/>
      <c r="BJ2161" s="2"/>
      <c r="BK2161" s="2"/>
      <c r="BL2161" s="2"/>
      <c r="BM2161" s="2"/>
      <c r="BN2161" s="2"/>
      <c r="BO2161" s="2"/>
      <c r="BP2161" s="2"/>
      <c r="BQ2161" s="2"/>
      <c r="BR2161" s="2"/>
      <c r="BS2161" s="2"/>
      <c r="BT2161" s="2"/>
      <c r="BU2161" s="2"/>
      <c r="BV2161" s="2"/>
      <c r="BW2161" s="2"/>
      <c r="BX2161" s="2"/>
      <c r="BY2161" s="2"/>
      <c r="BZ2161" s="2"/>
      <c r="CA2161" s="2"/>
      <c r="CB2161" s="2"/>
      <c r="CC2161" s="2"/>
      <c r="CD2161" s="2"/>
      <c r="CE2161" s="2"/>
      <c r="CF2161" s="2"/>
      <c r="CG2161" s="2"/>
      <c r="CH2161" s="2"/>
      <c r="CI2161" s="2"/>
      <c r="CJ2161" s="2"/>
      <c r="CK2161" s="2"/>
      <c r="CL2161" s="2"/>
      <c r="CM2161" s="2"/>
      <c r="CN2161" s="2"/>
      <c r="CO2161" s="2"/>
      <c r="CP2161" s="2"/>
      <c r="CQ2161" s="2"/>
      <c r="CR2161" s="2"/>
      <c r="CS2161" s="2"/>
      <c r="CT2161" s="2"/>
      <c r="CU2161" s="2"/>
      <c r="CV2161" s="2"/>
      <c r="CW2161" s="2"/>
      <c r="CX2161" s="2"/>
      <c r="CY2161" s="2"/>
      <c r="CZ2161" s="2"/>
      <c r="DA2161" s="2"/>
      <c r="DB2161" s="2"/>
      <c r="DC2161" s="2"/>
      <c r="DD2161" s="2"/>
      <c r="DE2161" s="2"/>
      <c r="DF2161" s="2"/>
      <c r="DG2161" s="2"/>
      <c r="DH2161" s="2"/>
      <c r="DI2161" s="2"/>
      <c r="DJ2161" s="2"/>
      <c r="DK2161" s="2"/>
      <c r="DL2161" s="2"/>
      <c r="DM2161" s="2"/>
      <c r="DN2161" s="2"/>
      <c r="DO2161" s="2"/>
      <c r="DP2161" s="2"/>
      <c r="DQ2161" s="2"/>
      <c r="DR2161" s="2"/>
      <c r="DS2161" s="2"/>
      <c r="DT2161" s="2"/>
      <c r="DU2161" s="2"/>
      <c r="DV2161" s="2"/>
      <c r="DW2161" s="2"/>
      <c r="DX2161" s="2"/>
      <c r="DY2161" s="2"/>
      <c r="DZ2161" s="2"/>
      <c r="EA2161" s="2"/>
      <c r="EB2161" s="2"/>
      <c r="EC2161" s="2"/>
      <c r="ED2161" s="2"/>
      <c r="EE2161" s="2"/>
      <c r="EF2161" s="2"/>
      <c r="EG2161" s="2"/>
      <c r="EH2161" s="2"/>
      <c r="EI2161" s="2"/>
      <c r="EJ2161" s="2"/>
      <c r="EK2161" s="2"/>
      <c r="EL2161" s="2"/>
      <c r="EM2161" s="2"/>
      <c r="EN2161" s="2"/>
      <c r="EO2161" s="2"/>
      <c r="EP2161" s="2"/>
      <c r="EQ2161" s="2"/>
      <c r="ER2161" s="2"/>
      <c r="ES2161" s="2"/>
      <c r="ET2161" s="2"/>
      <c r="EU2161" s="2"/>
      <c r="EV2161" s="2"/>
      <c r="EW2161" s="2"/>
      <c r="EX2161" s="2"/>
      <c r="EY2161" s="2"/>
      <c r="EZ2161" s="2"/>
      <c r="FA2161" s="2"/>
      <c r="FB2161" s="2"/>
      <c r="FC2161" s="2"/>
    </row>
    <row r="2162" spans="1:159" s="4" customFormat="1">
      <c r="A2162" t="s">
        <v>2146</v>
      </c>
      <c r="B2162" s="59" t="s">
        <v>2805</v>
      </c>
      <c r="C2162" s="3">
        <v>3932</v>
      </c>
      <c r="D2162" t="s">
        <v>185</v>
      </c>
      <c r="E2162" s="78" t="str">
        <f>IFERROR(VLOOKUP($C2162,'2025-26 School Level AAFTE'!$C$2:$L$2349,9,FALSE), "No")</f>
        <v>No</v>
      </c>
      <c r="F2162" s="67">
        <f>IFERROR(VLOOKUP($C2162,'2025-26 School Level AAFTE'!$C$2:$J$2349,8,FALSE), 0)</f>
        <v>83.33</v>
      </c>
      <c r="G2162" s="69">
        <f>IFERROR(IF(E2162= "yes",VLOOKUP(C2162,Summary!$B:$I,6,0),0),0)</f>
        <v>0</v>
      </c>
      <c r="H2162" s="68">
        <f t="shared" si="361"/>
        <v>0</v>
      </c>
      <c r="I2162" s="110">
        <f>VLOOKUP($A2162,'2026-27 Salary &amp; Benefits'!$A:$I,3,FALSE)</f>
        <v>1.06</v>
      </c>
      <c r="J2162" s="110">
        <f>VLOOKUP($A2162,'2026-27 Salary &amp; Benefits'!$A:$I,4,FALSE)</f>
        <v>1.06</v>
      </c>
      <c r="K2162" s="101">
        <f t="shared" si="362"/>
        <v>0</v>
      </c>
      <c r="L2162" s="100">
        <f t="shared" si="363"/>
        <v>0</v>
      </c>
      <c r="M2162" s="102">
        <f>'2026-27 Salary &amp; Benefits'!$E$6</f>
        <v>78209</v>
      </c>
      <c r="N2162" s="102">
        <f>'2026-27 Salary &amp; Benefits'!$F$6</f>
        <v>82248</v>
      </c>
      <c r="O2162" s="7">
        <f t="shared" si="364"/>
        <v>0</v>
      </c>
      <c r="P2162" s="7">
        <f t="shared" si="365"/>
        <v>0</v>
      </c>
      <c r="Q2162" s="7">
        <f>'2026-27 Salary &amp; Benefits'!G$6</f>
        <v>16817.759999999998</v>
      </c>
      <c r="R2162" s="103">
        <f>'2026-27 Salary &amp; Benefits'!H$6</f>
        <v>0.16020000000000001</v>
      </c>
      <c r="S2162" s="103">
        <f>'2026-27 Salary &amp; Benefits'!I$6</f>
        <v>0.15390000000000001</v>
      </c>
      <c r="T2162" s="7">
        <f t="shared" si="366"/>
        <v>0</v>
      </c>
      <c r="U2162" s="7">
        <f t="shared" si="367"/>
        <v>0</v>
      </c>
      <c r="V2162" s="7">
        <f t="shared" si="368"/>
        <v>0</v>
      </c>
      <c r="W2162" s="7">
        <f t="shared" si="369"/>
        <v>0</v>
      </c>
      <c r="X2162" s="18">
        <f t="shared" si="370"/>
        <v>0</v>
      </c>
      <c r="Y2162" s="2"/>
      <c r="Z2162" s="2"/>
      <c r="AA2162" s="2"/>
      <c r="AB2162" s="2"/>
      <c r="AC2162" s="2"/>
      <c r="AD2162" s="2"/>
      <c r="AE2162" s="2"/>
      <c r="AF2162" s="2"/>
      <c r="AG2162" s="2"/>
      <c r="AH2162" s="2"/>
      <c r="AI2162" s="2"/>
      <c r="AJ2162" s="2"/>
      <c r="AK2162" s="2"/>
      <c r="AL2162" s="2"/>
      <c r="AM2162" s="2"/>
      <c r="AN2162" s="2"/>
      <c r="AO2162" s="2"/>
      <c r="AP2162" s="2"/>
      <c r="AQ2162" s="2"/>
      <c r="AR2162" s="2"/>
      <c r="AS2162" s="2"/>
      <c r="AT2162" s="2"/>
      <c r="AU2162" s="2"/>
      <c r="AV2162" s="2"/>
      <c r="AW2162" s="2"/>
      <c r="AX2162" s="2"/>
      <c r="AY2162" s="2"/>
      <c r="AZ2162" s="2"/>
      <c r="BA2162" s="2"/>
      <c r="BB2162" s="2"/>
      <c r="BC2162" s="2"/>
      <c r="BD2162" s="2"/>
      <c r="BE2162" s="2"/>
      <c r="BF2162" s="2"/>
      <c r="BG2162" s="2"/>
      <c r="BH2162" s="2"/>
      <c r="BI2162" s="2"/>
      <c r="BJ2162" s="2"/>
      <c r="BK2162" s="2"/>
      <c r="BL2162" s="2"/>
      <c r="BM2162" s="2"/>
      <c r="BN2162" s="2"/>
      <c r="BO2162" s="2"/>
      <c r="BP2162" s="2"/>
      <c r="BQ2162" s="2"/>
      <c r="BR2162" s="2"/>
      <c r="BS2162" s="2"/>
      <c r="BT2162" s="2"/>
      <c r="BU2162" s="2"/>
      <c r="BV2162" s="2"/>
      <c r="BW2162" s="2"/>
      <c r="BX2162" s="2"/>
      <c r="BY2162" s="2"/>
      <c r="BZ2162" s="2"/>
      <c r="CA2162" s="2"/>
      <c r="CB2162" s="2"/>
      <c r="CC2162" s="2"/>
      <c r="CD2162" s="2"/>
      <c r="CE2162" s="2"/>
      <c r="CF2162" s="2"/>
      <c r="CG2162" s="2"/>
      <c r="CH2162" s="2"/>
      <c r="CI2162" s="2"/>
      <c r="CJ2162" s="2"/>
      <c r="CK2162" s="2"/>
      <c r="CL2162" s="2"/>
      <c r="CM2162" s="2"/>
      <c r="CN2162" s="2"/>
      <c r="CO2162" s="2"/>
      <c r="CP2162" s="2"/>
      <c r="CQ2162" s="2"/>
      <c r="CR2162" s="2"/>
      <c r="CS2162" s="2"/>
      <c r="CT2162" s="2"/>
      <c r="CU2162" s="2"/>
      <c r="CV2162" s="2"/>
      <c r="CW2162" s="2"/>
      <c r="CX2162" s="2"/>
      <c r="CY2162" s="2"/>
      <c r="CZ2162" s="2"/>
      <c r="DA2162" s="2"/>
      <c r="DB2162" s="2"/>
      <c r="DC2162" s="2"/>
      <c r="DD2162" s="2"/>
      <c r="DE2162" s="2"/>
      <c r="DF2162" s="2"/>
      <c r="DG2162" s="2"/>
      <c r="DH2162" s="2"/>
      <c r="DI2162" s="2"/>
      <c r="DJ2162" s="2"/>
      <c r="DK2162" s="2"/>
      <c r="DL2162" s="2"/>
      <c r="DM2162" s="2"/>
      <c r="DN2162" s="2"/>
      <c r="DO2162" s="2"/>
      <c r="DP2162" s="2"/>
      <c r="DQ2162" s="2"/>
      <c r="DR2162" s="2"/>
      <c r="DS2162" s="2"/>
      <c r="DT2162" s="2"/>
      <c r="DU2162" s="2"/>
      <c r="DV2162" s="2"/>
      <c r="DW2162" s="2"/>
      <c r="DX2162" s="2"/>
      <c r="DY2162" s="2"/>
      <c r="DZ2162" s="2"/>
      <c r="EA2162" s="2"/>
      <c r="EB2162" s="2"/>
      <c r="EC2162" s="2"/>
      <c r="ED2162" s="2"/>
      <c r="EE2162" s="2"/>
      <c r="EF2162" s="2"/>
      <c r="EG2162" s="2"/>
      <c r="EH2162" s="2"/>
      <c r="EI2162" s="2"/>
      <c r="EJ2162" s="2"/>
      <c r="EK2162" s="2"/>
      <c r="EL2162" s="2"/>
      <c r="EM2162" s="2"/>
      <c r="EN2162" s="2"/>
      <c r="EO2162" s="2"/>
      <c r="EP2162" s="2"/>
      <c r="EQ2162" s="2"/>
      <c r="ER2162" s="2"/>
      <c r="ES2162" s="2"/>
      <c r="ET2162" s="2"/>
      <c r="EU2162" s="2"/>
      <c r="EV2162" s="2"/>
      <c r="EW2162" s="2"/>
      <c r="EX2162" s="2"/>
      <c r="EY2162" s="2"/>
      <c r="EZ2162" s="2"/>
      <c r="FA2162" s="2"/>
      <c r="FB2162" s="2"/>
      <c r="FC2162" s="2"/>
    </row>
    <row r="2163" spans="1:159">
      <c r="A2163" s="50" t="s">
        <v>2215</v>
      </c>
      <c r="B2163" s="59" t="s">
        <v>2806</v>
      </c>
      <c r="C2163" s="60">
        <v>4468</v>
      </c>
      <c r="D2163" s="59" t="s">
        <v>708</v>
      </c>
      <c r="E2163" s="78" t="str">
        <f>IFERROR(VLOOKUP($C2163,'2025-26 School Level AAFTE'!$C$2:$L$2349,9,FALSE), "No")</f>
        <v>No</v>
      </c>
      <c r="F2163" s="67">
        <f>IFERROR(VLOOKUP($C2163,'2025-26 School Level AAFTE'!$C$2:$J$2349,8,FALSE), 0)</f>
        <v>397.94</v>
      </c>
      <c r="G2163" s="69">
        <f>IFERROR(IF(E2163= "yes",VLOOKUP(C2163,Summary!$B:$I,6,0),0),0)</f>
        <v>0</v>
      </c>
      <c r="H2163" s="68">
        <f t="shared" si="361"/>
        <v>0</v>
      </c>
      <c r="I2163" s="110">
        <f>VLOOKUP($A2163,'2026-27 Salary &amp; Benefits'!$A:$I,3,FALSE)</f>
        <v>1.1200000000000001</v>
      </c>
      <c r="J2163" s="110">
        <f>VLOOKUP($A2163,'2026-27 Salary &amp; Benefits'!$A:$I,4,FALSE)</f>
        <v>1.1600000000000001</v>
      </c>
      <c r="K2163" s="101">
        <f t="shared" si="362"/>
        <v>0</v>
      </c>
      <c r="L2163" s="100">
        <f t="shared" si="363"/>
        <v>0</v>
      </c>
      <c r="M2163" s="102">
        <f>'2026-27 Salary &amp; Benefits'!$E$6</f>
        <v>78209</v>
      </c>
      <c r="N2163" s="102">
        <f>'2026-27 Salary &amp; Benefits'!$F$6</f>
        <v>82248</v>
      </c>
      <c r="O2163" s="7">
        <f t="shared" si="364"/>
        <v>0</v>
      </c>
      <c r="P2163" s="7">
        <f t="shared" si="365"/>
        <v>0</v>
      </c>
      <c r="Q2163" s="7">
        <f>'2026-27 Salary &amp; Benefits'!G$6</f>
        <v>16817.759999999998</v>
      </c>
      <c r="R2163" s="103">
        <f>'2026-27 Salary &amp; Benefits'!H$6</f>
        <v>0.16020000000000001</v>
      </c>
      <c r="S2163" s="103">
        <f>'2026-27 Salary &amp; Benefits'!I$6</f>
        <v>0.15390000000000001</v>
      </c>
      <c r="T2163" s="7">
        <f t="shared" si="366"/>
        <v>0</v>
      </c>
      <c r="U2163" s="7">
        <f t="shared" si="367"/>
        <v>0</v>
      </c>
      <c r="V2163" s="7">
        <f t="shared" si="368"/>
        <v>0</v>
      </c>
      <c r="W2163" s="7">
        <f t="shared" si="369"/>
        <v>0</v>
      </c>
      <c r="X2163" s="18">
        <f t="shared" si="370"/>
        <v>0</v>
      </c>
    </row>
    <row r="2164" spans="1:159">
      <c r="A2164" s="50" t="s">
        <v>2215</v>
      </c>
      <c r="B2164" s="59" t="s">
        <v>2806</v>
      </c>
      <c r="C2164" s="60">
        <v>1822</v>
      </c>
      <c r="D2164" s="59" t="s">
        <v>704</v>
      </c>
      <c r="E2164" s="78" t="str">
        <f>IFERROR(VLOOKUP($C2164,'2025-26 School Level AAFTE'!$C$2:$L$2349,9,FALSE), "No")</f>
        <v>No</v>
      </c>
      <c r="F2164" s="67">
        <f>IFERROR(VLOOKUP($C2164,'2025-26 School Level AAFTE'!$C$2:$J$2349,8,FALSE), 0)</f>
        <v>63.14</v>
      </c>
      <c r="G2164" s="69">
        <f>IFERROR(IF(E2164= "yes",VLOOKUP(C2164,Summary!$B:$I,6,0),0),0)</f>
        <v>0</v>
      </c>
      <c r="H2164" s="68">
        <f t="shared" si="361"/>
        <v>0</v>
      </c>
      <c r="I2164" s="110">
        <f>VLOOKUP($A2164,'2026-27 Salary &amp; Benefits'!$A:$I,3,FALSE)</f>
        <v>1.1200000000000001</v>
      </c>
      <c r="J2164" s="110">
        <f>VLOOKUP($A2164,'2026-27 Salary &amp; Benefits'!$A:$I,4,FALSE)</f>
        <v>1.1600000000000001</v>
      </c>
      <c r="K2164" s="101">
        <f t="shared" si="362"/>
        <v>0</v>
      </c>
      <c r="L2164" s="100">
        <f t="shared" si="363"/>
        <v>0</v>
      </c>
      <c r="M2164" s="102">
        <f>'2026-27 Salary &amp; Benefits'!$E$6</f>
        <v>78209</v>
      </c>
      <c r="N2164" s="102">
        <f>'2026-27 Salary &amp; Benefits'!$F$6</f>
        <v>82248</v>
      </c>
      <c r="O2164" s="7">
        <f t="shared" si="364"/>
        <v>0</v>
      </c>
      <c r="P2164" s="7">
        <f t="shared" si="365"/>
        <v>0</v>
      </c>
      <c r="Q2164" s="7">
        <f>'2026-27 Salary &amp; Benefits'!G$6</f>
        <v>16817.759999999998</v>
      </c>
      <c r="R2164" s="103">
        <f>'2026-27 Salary &amp; Benefits'!H$6</f>
        <v>0.16020000000000001</v>
      </c>
      <c r="S2164" s="103">
        <f>'2026-27 Salary &amp; Benefits'!I$6</f>
        <v>0.15390000000000001</v>
      </c>
      <c r="T2164" s="7">
        <f t="shared" si="366"/>
        <v>0</v>
      </c>
      <c r="U2164" s="7">
        <f t="shared" si="367"/>
        <v>0</v>
      </c>
      <c r="V2164" s="7">
        <f t="shared" si="368"/>
        <v>0</v>
      </c>
      <c r="W2164" s="7">
        <f t="shared" si="369"/>
        <v>0</v>
      </c>
      <c r="X2164" s="18">
        <f t="shared" si="370"/>
        <v>0</v>
      </c>
    </row>
    <row r="2165" spans="1:159">
      <c r="A2165" s="50" t="s">
        <v>2215</v>
      </c>
      <c r="B2165" s="59" t="s">
        <v>2806</v>
      </c>
      <c r="C2165" s="60">
        <v>3667</v>
      </c>
      <c r="D2165" s="59" t="s">
        <v>707</v>
      </c>
      <c r="E2165" s="78" t="str">
        <f>IFERROR(VLOOKUP($C2165,'2025-26 School Level AAFTE'!$C$2:$L$2349,9,FALSE), "No")</f>
        <v>No</v>
      </c>
      <c r="F2165" s="67">
        <f>IFERROR(VLOOKUP($C2165,'2025-26 School Level AAFTE'!$C$2:$J$2349,8,FALSE), 0)</f>
        <v>378.86</v>
      </c>
      <c r="G2165" s="69">
        <f>IFERROR(IF(E2165= "yes",VLOOKUP(C2165,Summary!$B:$I,6,0),0),0)</f>
        <v>0</v>
      </c>
      <c r="H2165" s="68">
        <f t="shared" si="361"/>
        <v>0</v>
      </c>
      <c r="I2165" s="110">
        <f>VLOOKUP($A2165,'2026-27 Salary &amp; Benefits'!$A:$I,3,FALSE)</f>
        <v>1.1200000000000001</v>
      </c>
      <c r="J2165" s="110">
        <f>VLOOKUP($A2165,'2026-27 Salary &amp; Benefits'!$A:$I,4,FALSE)</f>
        <v>1.1600000000000001</v>
      </c>
      <c r="K2165" s="101">
        <f t="shared" si="362"/>
        <v>0</v>
      </c>
      <c r="L2165" s="100">
        <f t="shared" si="363"/>
        <v>0</v>
      </c>
      <c r="M2165" s="102">
        <f>'2026-27 Salary &amp; Benefits'!$E$6</f>
        <v>78209</v>
      </c>
      <c r="N2165" s="102">
        <f>'2026-27 Salary &amp; Benefits'!$F$6</f>
        <v>82248</v>
      </c>
      <c r="O2165" s="7">
        <f t="shared" si="364"/>
        <v>0</v>
      </c>
      <c r="P2165" s="7">
        <f t="shared" si="365"/>
        <v>0</v>
      </c>
      <c r="Q2165" s="7">
        <f>'2026-27 Salary &amp; Benefits'!G$6</f>
        <v>16817.759999999998</v>
      </c>
      <c r="R2165" s="103">
        <f>'2026-27 Salary &amp; Benefits'!H$6</f>
        <v>0.16020000000000001</v>
      </c>
      <c r="S2165" s="103">
        <f>'2026-27 Salary &amp; Benefits'!I$6</f>
        <v>0.15390000000000001</v>
      </c>
      <c r="T2165" s="7">
        <f t="shared" si="366"/>
        <v>0</v>
      </c>
      <c r="U2165" s="7">
        <f t="shared" si="367"/>
        <v>0</v>
      </c>
      <c r="V2165" s="7">
        <f t="shared" si="368"/>
        <v>0</v>
      </c>
      <c r="W2165" s="7">
        <f t="shared" si="369"/>
        <v>0</v>
      </c>
      <c r="X2165" s="18">
        <f t="shared" si="370"/>
        <v>0</v>
      </c>
    </row>
    <row r="2166" spans="1:159">
      <c r="A2166" s="50" t="s">
        <v>2215</v>
      </c>
      <c r="B2166" s="59" t="s">
        <v>2806</v>
      </c>
      <c r="C2166" s="60">
        <v>1938</v>
      </c>
      <c r="D2166" s="59" t="s">
        <v>705</v>
      </c>
      <c r="E2166" s="78" t="str">
        <f>IFERROR(VLOOKUP($C2166,'2025-26 School Level AAFTE'!$C$2:$L$2349,9,FALSE), "No")</f>
        <v>Yes</v>
      </c>
      <c r="F2166" s="67">
        <f>IFERROR(VLOOKUP($C2166,'2025-26 School Level AAFTE'!$C$2:$J$2349,8,FALSE), 0)</f>
        <v>46.17</v>
      </c>
      <c r="G2166" s="69">
        <f>IFERROR(IF(E2166= "yes",VLOOKUP(C2166,Summary!$B:$I,6,0),0),0)</f>
        <v>0</v>
      </c>
      <c r="H2166" s="68">
        <f t="shared" si="361"/>
        <v>46.17</v>
      </c>
      <c r="I2166" s="110">
        <f>VLOOKUP($A2166,'2026-27 Salary &amp; Benefits'!$A:$I,3,FALSE)</f>
        <v>1.1200000000000001</v>
      </c>
      <c r="J2166" s="110">
        <f>VLOOKUP($A2166,'2026-27 Salary &amp; Benefits'!$A:$I,4,FALSE)</f>
        <v>1.1600000000000001</v>
      </c>
      <c r="K2166" s="101">
        <f t="shared" si="362"/>
        <v>46.17</v>
      </c>
      <c r="L2166" s="100">
        <f t="shared" si="363"/>
        <v>0.13500000000000001</v>
      </c>
      <c r="M2166" s="102">
        <f>'2026-27 Salary &amp; Benefits'!$E$6</f>
        <v>78209</v>
      </c>
      <c r="N2166" s="102">
        <f>'2026-27 Salary &amp; Benefits'!$F$6</f>
        <v>82248</v>
      </c>
      <c r="O2166" s="7">
        <f t="shared" si="364"/>
        <v>11825.2</v>
      </c>
      <c r="P2166" s="7">
        <f t="shared" si="365"/>
        <v>1054.8400000000001</v>
      </c>
      <c r="Q2166" s="7">
        <f>'2026-27 Salary &amp; Benefits'!G$6</f>
        <v>16817.759999999998</v>
      </c>
      <c r="R2166" s="103">
        <f>'2026-27 Salary &amp; Benefits'!H$6</f>
        <v>0.16020000000000001</v>
      </c>
      <c r="S2166" s="103">
        <f>'2026-27 Salary &amp; Benefits'!I$6</f>
        <v>0.15390000000000001</v>
      </c>
      <c r="T2166" s="7">
        <f t="shared" si="366"/>
        <v>4327.13</v>
      </c>
      <c r="U2166" s="7">
        <f t="shared" si="367"/>
        <v>214.67</v>
      </c>
      <c r="V2166" s="7">
        <f t="shared" si="368"/>
        <v>33.04</v>
      </c>
      <c r="W2166" s="7">
        <f t="shared" si="369"/>
        <v>247.70999999999998</v>
      </c>
      <c r="X2166" s="18">
        <f t="shared" si="370"/>
        <v>17454.88</v>
      </c>
    </row>
    <row r="2167" spans="1:159">
      <c r="A2167" s="50" t="s">
        <v>2215</v>
      </c>
      <c r="B2167" s="59" t="s">
        <v>2806</v>
      </c>
      <c r="C2167" s="60">
        <v>2419</v>
      </c>
      <c r="D2167" s="59" t="s">
        <v>706</v>
      </c>
      <c r="E2167" s="78" t="str">
        <f>IFERROR(VLOOKUP($C2167,'2025-26 School Level AAFTE'!$C$2:$L$2349,9,FALSE), "No")</f>
        <v>No</v>
      </c>
      <c r="F2167" s="67">
        <f>IFERROR(VLOOKUP($C2167,'2025-26 School Level AAFTE'!$C$2:$J$2349,8,FALSE), 0)</f>
        <v>467.61</v>
      </c>
      <c r="G2167" s="69">
        <f>IFERROR(IF(E2167= "yes",VLOOKUP(C2167,Summary!$B:$I,6,0),0),0)</f>
        <v>0</v>
      </c>
      <c r="H2167" s="68">
        <f t="shared" si="361"/>
        <v>0</v>
      </c>
      <c r="I2167" s="110">
        <f>VLOOKUP($A2167,'2026-27 Salary &amp; Benefits'!$A:$I,3,FALSE)</f>
        <v>1.1200000000000001</v>
      </c>
      <c r="J2167" s="110">
        <f>VLOOKUP($A2167,'2026-27 Salary &amp; Benefits'!$A:$I,4,FALSE)</f>
        <v>1.1600000000000001</v>
      </c>
      <c r="K2167" s="101">
        <f t="shared" si="362"/>
        <v>0</v>
      </c>
      <c r="L2167" s="100">
        <f t="shared" si="363"/>
        <v>0</v>
      </c>
      <c r="M2167" s="102">
        <f>'2026-27 Salary &amp; Benefits'!$E$6</f>
        <v>78209</v>
      </c>
      <c r="N2167" s="102">
        <f>'2026-27 Salary &amp; Benefits'!$F$6</f>
        <v>82248</v>
      </c>
      <c r="O2167" s="7">
        <f t="shared" si="364"/>
        <v>0</v>
      </c>
      <c r="P2167" s="7">
        <f t="shared" si="365"/>
        <v>0</v>
      </c>
      <c r="Q2167" s="7">
        <f>'2026-27 Salary &amp; Benefits'!G$6</f>
        <v>16817.759999999998</v>
      </c>
      <c r="R2167" s="103">
        <f>'2026-27 Salary &amp; Benefits'!H$6</f>
        <v>0.16020000000000001</v>
      </c>
      <c r="S2167" s="103">
        <f>'2026-27 Salary &amp; Benefits'!I$6</f>
        <v>0.15390000000000001</v>
      </c>
      <c r="T2167" s="7">
        <f t="shared" si="366"/>
        <v>0</v>
      </c>
      <c r="U2167" s="7">
        <f t="shared" si="367"/>
        <v>0</v>
      </c>
      <c r="V2167" s="7">
        <f t="shared" si="368"/>
        <v>0</v>
      </c>
      <c r="W2167" s="7">
        <f t="shared" si="369"/>
        <v>0</v>
      </c>
      <c r="X2167" s="18">
        <f t="shared" si="370"/>
        <v>0</v>
      </c>
    </row>
    <row r="2168" spans="1:159">
      <c r="A2168" s="50" t="s">
        <v>2460</v>
      </c>
      <c r="B2168" s="59" t="s">
        <v>2871</v>
      </c>
      <c r="C2168" s="60">
        <v>5496</v>
      </c>
      <c r="D2168" s="59" t="s">
        <v>1869</v>
      </c>
      <c r="E2168" s="78" t="str">
        <f>IFERROR(VLOOKUP($C2168,'2025-26 School Level AAFTE'!$C$2:$L$2349,9,FALSE), "No")</f>
        <v>Yes</v>
      </c>
      <c r="F2168" s="67">
        <f>IFERROR(VLOOKUP($C2168,'2025-26 School Level AAFTE'!$C$2:$J$2349,8,FALSE), 0)</f>
        <v>128.88999999999999</v>
      </c>
      <c r="G2168" s="69">
        <f>IFERROR(IF(E2168= "yes",VLOOKUP(C2168,Summary!$B:$I,6,0),0),0)</f>
        <v>0</v>
      </c>
      <c r="H2168" s="68">
        <f t="shared" si="361"/>
        <v>128.88999999999999</v>
      </c>
      <c r="I2168" s="110">
        <f>VLOOKUP($A2168,'2026-27 Salary &amp; Benefits'!$A:$I,3,FALSE)</f>
        <v>1</v>
      </c>
      <c r="J2168" s="110">
        <f>VLOOKUP($A2168,'2026-27 Salary &amp; Benefits'!$A:$I,4,FALSE)</f>
        <v>1</v>
      </c>
      <c r="K2168" s="101">
        <f t="shared" si="362"/>
        <v>128.88999999999999</v>
      </c>
      <c r="L2168" s="100">
        <f t="shared" si="363"/>
        <v>0.378</v>
      </c>
      <c r="M2168" s="102">
        <f>'2026-27 Salary &amp; Benefits'!$E$6</f>
        <v>78209</v>
      </c>
      <c r="N2168" s="102">
        <f>'2026-27 Salary &amp; Benefits'!$F$6</f>
        <v>82248</v>
      </c>
      <c r="O2168" s="7">
        <f t="shared" si="364"/>
        <v>29563</v>
      </c>
      <c r="P2168" s="7">
        <f t="shared" si="365"/>
        <v>1526.7400000000016</v>
      </c>
      <c r="Q2168" s="7">
        <f>'2026-27 Salary &amp; Benefits'!G$6</f>
        <v>16817.759999999998</v>
      </c>
      <c r="R2168" s="103">
        <f>'2026-27 Salary &amp; Benefits'!H$6</f>
        <v>0.16020000000000001</v>
      </c>
      <c r="S2168" s="103">
        <f>'2026-27 Salary &amp; Benefits'!I$6</f>
        <v>0.15390000000000001</v>
      </c>
      <c r="T2168" s="7">
        <f t="shared" si="366"/>
        <v>11328.07</v>
      </c>
      <c r="U2168" s="7">
        <f t="shared" si="367"/>
        <v>518.16</v>
      </c>
      <c r="V2168" s="7">
        <f t="shared" si="368"/>
        <v>79.739999999999995</v>
      </c>
      <c r="W2168" s="7">
        <f t="shared" si="369"/>
        <v>597.9</v>
      </c>
      <c r="X2168" s="18">
        <f t="shared" si="370"/>
        <v>43015.71</v>
      </c>
    </row>
    <row r="2169" spans="1:159">
      <c r="A2169" s="50" t="s">
        <v>2379</v>
      </c>
      <c r="B2169" s="59" t="s">
        <v>2807</v>
      </c>
      <c r="C2169" s="60">
        <v>2893</v>
      </c>
      <c r="D2169" s="59" t="s">
        <v>1910</v>
      </c>
      <c r="E2169" s="78" t="str">
        <f>IFERROR(VLOOKUP($C2169,'2025-26 School Level AAFTE'!$C$2:$L$2349,9,FALSE), "No")</f>
        <v>Yes</v>
      </c>
      <c r="F2169" s="67">
        <f>IFERROR(VLOOKUP($C2169,'2025-26 School Level AAFTE'!$C$2:$J$2349,8,FALSE), 0)</f>
        <v>272.41000000000003</v>
      </c>
      <c r="G2169" s="69">
        <f>IFERROR(IF(E2169= "yes",VLOOKUP(C2169,Summary!$B:$I,6,0),0),0)</f>
        <v>0</v>
      </c>
      <c r="H2169" s="68">
        <f t="shared" si="361"/>
        <v>272.41000000000003</v>
      </c>
      <c r="I2169" s="110">
        <f>VLOOKUP($A2169,'2026-27 Salary &amp; Benefits'!$A:$I,3,FALSE)</f>
        <v>1</v>
      </c>
      <c r="J2169" s="110">
        <f>VLOOKUP($A2169,'2026-27 Salary &amp; Benefits'!$A:$I,4,FALSE)</f>
        <v>1.04</v>
      </c>
      <c r="K2169" s="101">
        <f t="shared" si="362"/>
        <v>272.41000000000003</v>
      </c>
      <c r="L2169" s="100">
        <f t="shared" si="363"/>
        <v>0.79900000000000004</v>
      </c>
      <c r="M2169" s="102">
        <f>'2026-27 Salary &amp; Benefits'!$E$6</f>
        <v>78209</v>
      </c>
      <c r="N2169" s="102">
        <f>'2026-27 Salary &amp; Benefits'!$F$6</f>
        <v>82248</v>
      </c>
      <c r="O2169" s="7">
        <f t="shared" si="364"/>
        <v>62488.99</v>
      </c>
      <c r="P2169" s="7">
        <f t="shared" si="365"/>
        <v>5855.8100000000049</v>
      </c>
      <c r="Q2169" s="7">
        <f>'2026-27 Salary &amp; Benefits'!G$6</f>
        <v>16817.759999999998</v>
      </c>
      <c r="R2169" s="103">
        <f>'2026-27 Salary &amp; Benefits'!H$6</f>
        <v>0.16020000000000001</v>
      </c>
      <c r="S2169" s="103">
        <f>'2026-27 Salary &amp; Benefits'!I$6</f>
        <v>0.15390000000000001</v>
      </c>
      <c r="T2169" s="7">
        <f t="shared" si="366"/>
        <v>24349.34</v>
      </c>
      <c r="U2169" s="7">
        <f t="shared" si="367"/>
        <v>1139.08</v>
      </c>
      <c r="V2169" s="7">
        <f t="shared" si="368"/>
        <v>175.3</v>
      </c>
      <c r="W2169" s="7">
        <f t="shared" si="369"/>
        <v>1314.3799999999999</v>
      </c>
      <c r="X2169" s="18">
        <f t="shared" si="370"/>
        <v>94008.520000000019</v>
      </c>
    </row>
    <row r="2170" spans="1:159">
      <c r="A2170" s="50" t="s">
        <v>2379</v>
      </c>
      <c r="B2170" s="59" t="s">
        <v>2807</v>
      </c>
      <c r="C2170" s="60">
        <v>3467</v>
      </c>
      <c r="D2170" s="59" t="s">
        <v>1911</v>
      </c>
      <c r="E2170" s="78" t="str">
        <f>IFERROR(VLOOKUP($C2170,'2025-26 School Level AAFTE'!$C$2:$L$2349,9,FALSE), "No")</f>
        <v>Yes</v>
      </c>
      <c r="F2170" s="67">
        <f>IFERROR(VLOOKUP($C2170,'2025-26 School Level AAFTE'!$C$2:$J$2349,8,FALSE), 0)</f>
        <v>128.64000000000001</v>
      </c>
      <c r="G2170" s="69">
        <f>IFERROR(IF(E2170= "yes",VLOOKUP(C2170,Summary!$B:$I,6,0),0),0)</f>
        <v>0</v>
      </c>
      <c r="H2170" s="68">
        <f t="shared" si="361"/>
        <v>128.64000000000001</v>
      </c>
      <c r="I2170" s="110">
        <f>VLOOKUP($A2170,'2026-27 Salary &amp; Benefits'!$A:$I,3,FALSE)</f>
        <v>1</v>
      </c>
      <c r="J2170" s="110">
        <f>VLOOKUP($A2170,'2026-27 Salary &amp; Benefits'!$A:$I,4,FALSE)</f>
        <v>1.04</v>
      </c>
      <c r="K2170" s="101">
        <f t="shared" si="362"/>
        <v>128.64000000000001</v>
      </c>
      <c r="L2170" s="100">
        <f t="shared" si="363"/>
        <v>0.377</v>
      </c>
      <c r="M2170" s="102">
        <f>'2026-27 Salary &amp; Benefits'!$E$6</f>
        <v>78209</v>
      </c>
      <c r="N2170" s="102">
        <f>'2026-27 Salary &amp; Benefits'!$F$6</f>
        <v>82248</v>
      </c>
      <c r="O2170" s="7">
        <f t="shared" si="364"/>
        <v>29484.79</v>
      </c>
      <c r="P2170" s="7">
        <f t="shared" si="365"/>
        <v>2763.0099999999984</v>
      </c>
      <c r="Q2170" s="7">
        <f>'2026-27 Salary &amp; Benefits'!G$6</f>
        <v>16817.759999999998</v>
      </c>
      <c r="R2170" s="103">
        <f>'2026-27 Salary &amp; Benefits'!H$6</f>
        <v>0.16020000000000001</v>
      </c>
      <c r="S2170" s="103">
        <f>'2026-27 Salary &amp; Benefits'!I$6</f>
        <v>0.15390000000000001</v>
      </c>
      <c r="T2170" s="7">
        <f t="shared" si="366"/>
        <v>11488.99</v>
      </c>
      <c r="U2170" s="7">
        <f t="shared" si="367"/>
        <v>537.46</v>
      </c>
      <c r="V2170" s="7">
        <f t="shared" si="368"/>
        <v>82.72</v>
      </c>
      <c r="W2170" s="7">
        <f t="shared" si="369"/>
        <v>620.18000000000006</v>
      </c>
      <c r="X2170" s="18">
        <f t="shared" si="370"/>
        <v>44356.969999999994</v>
      </c>
    </row>
    <row r="2171" spans="1:159">
      <c r="A2171" s="50" t="s">
        <v>2179</v>
      </c>
      <c r="B2171" s="59" t="s">
        <v>2808</v>
      </c>
      <c r="C2171" s="60">
        <v>3152</v>
      </c>
      <c r="D2171" s="59" t="s">
        <v>398</v>
      </c>
      <c r="E2171" s="78" t="str">
        <f>IFERROR(VLOOKUP($C2171,'2025-26 School Level AAFTE'!$C$2:$L$2349,9,FALSE), "No")</f>
        <v>Yes</v>
      </c>
      <c r="F2171" s="67">
        <f>IFERROR(VLOOKUP($C2171,'2025-26 School Level AAFTE'!$C$2:$J$2349,8,FALSE), 0)</f>
        <v>172.3</v>
      </c>
      <c r="G2171" s="69">
        <f>IFERROR(IF(E2171= "yes",VLOOKUP(C2171,Summary!$B:$I,6,0),0),0)</f>
        <v>0</v>
      </c>
      <c r="H2171" s="68">
        <f t="shared" si="361"/>
        <v>172.3</v>
      </c>
      <c r="I2171" s="110">
        <f>VLOOKUP($A2171,'2026-27 Salary &amp; Benefits'!$A:$I,3,FALSE)</f>
        <v>1</v>
      </c>
      <c r="J2171" s="110">
        <f>VLOOKUP($A2171,'2026-27 Salary &amp; Benefits'!$A:$I,4,FALSE)</f>
        <v>1</v>
      </c>
      <c r="K2171" s="101">
        <f t="shared" si="362"/>
        <v>172.3</v>
      </c>
      <c r="L2171" s="100">
        <f t="shared" si="363"/>
        <v>0.505</v>
      </c>
      <c r="M2171" s="102">
        <f>'2026-27 Salary &amp; Benefits'!$E$6</f>
        <v>78209</v>
      </c>
      <c r="N2171" s="102">
        <f>'2026-27 Salary &amp; Benefits'!$F$6</f>
        <v>82248</v>
      </c>
      <c r="O2171" s="7">
        <f t="shared" si="364"/>
        <v>39495.550000000003</v>
      </c>
      <c r="P2171" s="7">
        <f t="shared" si="365"/>
        <v>2039.6899999999951</v>
      </c>
      <c r="Q2171" s="7">
        <f>'2026-27 Salary &amp; Benefits'!G$6</f>
        <v>16817.759999999998</v>
      </c>
      <c r="R2171" s="103">
        <f>'2026-27 Salary &amp; Benefits'!H$6</f>
        <v>0.16020000000000001</v>
      </c>
      <c r="S2171" s="103">
        <f>'2026-27 Salary &amp; Benefits'!I$6</f>
        <v>0.15390000000000001</v>
      </c>
      <c r="T2171" s="7">
        <f t="shared" si="366"/>
        <v>15134.06</v>
      </c>
      <c r="U2171" s="7">
        <f t="shared" si="367"/>
        <v>692.25</v>
      </c>
      <c r="V2171" s="7">
        <f t="shared" si="368"/>
        <v>106.54</v>
      </c>
      <c r="W2171" s="7">
        <f t="shared" si="369"/>
        <v>798.79</v>
      </c>
      <c r="X2171" s="18">
        <f t="shared" si="370"/>
        <v>57468.09</v>
      </c>
    </row>
    <row r="2172" spans="1:159">
      <c r="A2172" s="50" t="s">
        <v>2179</v>
      </c>
      <c r="B2172" s="59" t="s">
        <v>2808</v>
      </c>
      <c r="C2172" s="60">
        <v>4222</v>
      </c>
      <c r="D2172" s="59" t="s">
        <v>399</v>
      </c>
      <c r="E2172" s="78" t="str">
        <f>IFERROR(VLOOKUP($C2172,'2025-26 School Level AAFTE'!$C$2:$L$2349,9,FALSE), "No")</f>
        <v>Yes</v>
      </c>
      <c r="F2172" s="67">
        <f>IFERROR(VLOOKUP($C2172,'2025-26 School Level AAFTE'!$C$2:$J$2349,8,FALSE), 0)</f>
        <v>326.60000000000002</v>
      </c>
      <c r="G2172" s="69">
        <f>IFERROR(IF(E2172= "yes",VLOOKUP(C2172,Summary!$B:$I,6,0),0),0)</f>
        <v>0</v>
      </c>
      <c r="H2172" s="68">
        <f t="shared" si="361"/>
        <v>326.60000000000002</v>
      </c>
      <c r="I2172" s="110">
        <f>VLOOKUP($A2172,'2026-27 Salary &amp; Benefits'!$A:$I,3,FALSE)</f>
        <v>1</v>
      </c>
      <c r="J2172" s="110">
        <f>VLOOKUP($A2172,'2026-27 Salary &amp; Benefits'!$A:$I,4,FALSE)</f>
        <v>1</v>
      </c>
      <c r="K2172" s="101">
        <f t="shared" si="362"/>
        <v>326.60000000000002</v>
      </c>
      <c r="L2172" s="100">
        <f t="shared" si="363"/>
        <v>0.95799999999999996</v>
      </c>
      <c r="M2172" s="102">
        <f>'2026-27 Salary &amp; Benefits'!$E$6</f>
        <v>78209</v>
      </c>
      <c r="N2172" s="102">
        <f>'2026-27 Salary &amp; Benefits'!$F$6</f>
        <v>82248</v>
      </c>
      <c r="O2172" s="7">
        <f t="shared" si="364"/>
        <v>74924.22</v>
      </c>
      <c r="P2172" s="7">
        <f t="shared" si="365"/>
        <v>3869.3600000000006</v>
      </c>
      <c r="Q2172" s="7">
        <f>'2026-27 Salary &amp; Benefits'!G$6</f>
        <v>16817.759999999998</v>
      </c>
      <c r="R2172" s="103">
        <f>'2026-27 Salary &amp; Benefits'!H$6</f>
        <v>0.16020000000000001</v>
      </c>
      <c r="S2172" s="103">
        <f>'2026-27 Salary &amp; Benefits'!I$6</f>
        <v>0.15390000000000001</v>
      </c>
      <c r="T2172" s="7">
        <f t="shared" si="366"/>
        <v>28709.77</v>
      </c>
      <c r="U2172" s="7">
        <f t="shared" si="367"/>
        <v>1313.23</v>
      </c>
      <c r="V2172" s="7">
        <f t="shared" si="368"/>
        <v>202.11</v>
      </c>
      <c r="W2172" s="7">
        <f t="shared" si="369"/>
        <v>1515.3400000000001</v>
      </c>
      <c r="X2172" s="18">
        <f t="shared" si="370"/>
        <v>109018.69</v>
      </c>
    </row>
    <row r="2173" spans="1:159">
      <c r="A2173" s="50" t="s">
        <v>2179</v>
      </c>
      <c r="B2173" s="59" t="s">
        <v>2808</v>
      </c>
      <c r="C2173" s="60">
        <v>4490</v>
      </c>
      <c r="D2173" s="59" t="s">
        <v>401</v>
      </c>
      <c r="E2173" s="78" t="str">
        <f>IFERROR(VLOOKUP($C2173,'2025-26 School Level AAFTE'!$C$2:$L$2349,9,FALSE), "No")</f>
        <v>Yes</v>
      </c>
      <c r="F2173" s="67">
        <f>IFERROR(VLOOKUP($C2173,'2025-26 School Level AAFTE'!$C$2:$J$2349,8,FALSE), 0)</f>
        <v>456.04</v>
      </c>
      <c r="G2173" s="69">
        <f>IFERROR(IF(E2173= "yes",VLOOKUP(C2173,Summary!$B:$I,6,0),0),0)</f>
        <v>0</v>
      </c>
      <c r="H2173" s="68">
        <f t="shared" si="361"/>
        <v>456.04</v>
      </c>
      <c r="I2173" s="110">
        <f>VLOOKUP($A2173,'2026-27 Salary &amp; Benefits'!$A:$I,3,FALSE)</f>
        <v>1</v>
      </c>
      <c r="J2173" s="110">
        <f>VLOOKUP($A2173,'2026-27 Salary &amp; Benefits'!$A:$I,4,FALSE)</f>
        <v>1</v>
      </c>
      <c r="K2173" s="101">
        <f t="shared" si="362"/>
        <v>456.04</v>
      </c>
      <c r="L2173" s="100">
        <f t="shared" si="363"/>
        <v>1.3380000000000001</v>
      </c>
      <c r="M2173" s="102">
        <f>'2026-27 Salary &amp; Benefits'!$E$6</f>
        <v>78209</v>
      </c>
      <c r="N2173" s="102">
        <f>'2026-27 Salary &amp; Benefits'!$F$6</f>
        <v>82248</v>
      </c>
      <c r="O2173" s="7">
        <f t="shared" si="364"/>
        <v>104643.64</v>
      </c>
      <c r="P2173" s="7">
        <f t="shared" si="365"/>
        <v>5404.1800000000076</v>
      </c>
      <c r="Q2173" s="7">
        <f>'2026-27 Salary &amp; Benefits'!G$6</f>
        <v>16817.759999999998</v>
      </c>
      <c r="R2173" s="103">
        <f>'2026-27 Salary &amp; Benefits'!H$6</f>
        <v>0.16020000000000001</v>
      </c>
      <c r="S2173" s="103">
        <f>'2026-27 Salary &amp; Benefits'!I$6</f>
        <v>0.15390000000000001</v>
      </c>
      <c r="T2173" s="7">
        <f t="shared" si="366"/>
        <v>40097.78</v>
      </c>
      <c r="U2173" s="7">
        <f t="shared" si="367"/>
        <v>1834.13</v>
      </c>
      <c r="V2173" s="7">
        <f t="shared" si="368"/>
        <v>282.27</v>
      </c>
      <c r="W2173" s="7">
        <f t="shared" si="369"/>
        <v>2116.4</v>
      </c>
      <c r="X2173" s="18">
        <f t="shared" si="370"/>
        <v>152261.99999999997</v>
      </c>
    </row>
    <row r="2174" spans="1:159">
      <c r="A2174" s="50" t="s">
        <v>2179</v>
      </c>
      <c r="B2174" s="59" t="s">
        <v>2808</v>
      </c>
      <c r="C2174" s="60">
        <v>1835</v>
      </c>
      <c r="D2174" s="59" t="s">
        <v>397</v>
      </c>
      <c r="E2174" s="78" t="str">
        <f>IFERROR(VLOOKUP($C2174,'2025-26 School Level AAFTE'!$C$2:$L$2349,9,FALSE), "No")</f>
        <v>Yes</v>
      </c>
      <c r="F2174" s="67">
        <f>IFERROR(VLOOKUP($C2174,'2025-26 School Level AAFTE'!$C$2:$J$2349,8,FALSE), 0)</f>
        <v>44.22</v>
      </c>
      <c r="G2174" s="69">
        <f>IFERROR(IF(E2174= "yes",VLOOKUP(C2174,Summary!$B:$I,6,0),0),0)</f>
        <v>0</v>
      </c>
      <c r="H2174" s="68">
        <f t="shared" si="361"/>
        <v>44.22</v>
      </c>
      <c r="I2174" s="110">
        <f>VLOOKUP($A2174,'2026-27 Salary &amp; Benefits'!$A:$I,3,FALSE)</f>
        <v>1</v>
      </c>
      <c r="J2174" s="110">
        <f>VLOOKUP($A2174,'2026-27 Salary &amp; Benefits'!$A:$I,4,FALSE)</f>
        <v>1</v>
      </c>
      <c r="K2174" s="101">
        <f t="shared" si="362"/>
        <v>44.22</v>
      </c>
      <c r="L2174" s="100">
        <f t="shared" si="363"/>
        <v>0.13</v>
      </c>
      <c r="M2174" s="102">
        <f>'2026-27 Salary &amp; Benefits'!$E$6</f>
        <v>78209</v>
      </c>
      <c r="N2174" s="102">
        <f>'2026-27 Salary &amp; Benefits'!$F$6</f>
        <v>82248</v>
      </c>
      <c r="O2174" s="7">
        <f t="shared" si="364"/>
        <v>10167.17</v>
      </c>
      <c r="P2174" s="7">
        <f t="shared" si="365"/>
        <v>525.06999999999971</v>
      </c>
      <c r="Q2174" s="7">
        <f>'2026-27 Salary &amp; Benefits'!G$6</f>
        <v>16817.759999999998</v>
      </c>
      <c r="R2174" s="103">
        <f>'2026-27 Salary &amp; Benefits'!H$6</f>
        <v>0.16020000000000001</v>
      </c>
      <c r="S2174" s="103">
        <f>'2026-27 Salary &amp; Benefits'!I$6</f>
        <v>0.15390000000000001</v>
      </c>
      <c r="T2174" s="7">
        <f t="shared" si="366"/>
        <v>3895.9</v>
      </c>
      <c r="U2174" s="7">
        <f t="shared" si="367"/>
        <v>178.2</v>
      </c>
      <c r="V2174" s="7">
        <f t="shared" si="368"/>
        <v>27.42</v>
      </c>
      <c r="W2174" s="7">
        <f t="shared" si="369"/>
        <v>205.62</v>
      </c>
      <c r="X2174" s="18">
        <f t="shared" si="370"/>
        <v>14793.76</v>
      </c>
    </row>
    <row r="2175" spans="1:159">
      <c r="A2175" s="50" t="s">
        <v>2179</v>
      </c>
      <c r="B2175" s="59" t="s">
        <v>2808</v>
      </c>
      <c r="C2175" s="60">
        <v>4254</v>
      </c>
      <c r="D2175" s="59" t="s">
        <v>400</v>
      </c>
      <c r="E2175" s="78" t="str">
        <f>IFERROR(VLOOKUP($C2175,'2025-26 School Level AAFTE'!$C$2:$L$2349,9,FALSE), "No")</f>
        <v>Yes</v>
      </c>
      <c r="F2175" s="67">
        <f>IFERROR(VLOOKUP($C2175,'2025-26 School Level AAFTE'!$C$2:$J$2349,8,FALSE), 0)</f>
        <v>719.88</v>
      </c>
      <c r="G2175" s="69">
        <f>IFERROR(IF(E2175= "yes",VLOOKUP(C2175,Summary!$B:$I,6,0),0),0)</f>
        <v>0</v>
      </c>
      <c r="H2175" s="68">
        <f t="shared" si="361"/>
        <v>719.88</v>
      </c>
      <c r="I2175" s="110">
        <f>VLOOKUP($A2175,'2026-27 Salary &amp; Benefits'!$A:$I,3,FALSE)</f>
        <v>1</v>
      </c>
      <c r="J2175" s="110">
        <f>VLOOKUP($A2175,'2026-27 Salary &amp; Benefits'!$A:$I,4,FALSE)</f>
        <v>1</v>
      </c>
      <c r="K2175" s="101">
        <f t="shared" si="362"/>
        <v>719.88</v>
      </c>
      <c r="L2175" s="100">
        <f t="shared" si="363"/>
        <v>2.1120000000000001</v>
      </c>
      <c r="M2175" s="102">
        <f>'2026-27 Salary &amp; Benefits'!$E$6</f>
        <v>78209</v>
      </c>
      <c r="N2175" s="102">
        <f>'2026-27 Salary &amp; Benefits'!$F$6</f>
        <v>82248</v>
      </c>
      <c r="O2175" s="7">
        <f t="shared" si="364"/>
        <v>165177.41</v>
      </c>
      <c r="P2175" s="7">
        <f t="shared" si="365"/>
        <v>8530.3699999999953</v>
      </c>
      <c r="Q2175" s="7">
        <f>'2026-27 Salary &amp; Benefits'!G$6</f>
        <v>16817.759999999998</v>
      </c>
      <c r="R2175" s="103">
        <f>'2026-27 Salary &amp; Benefits'!H$6</f>
        <v>0.16020000000000001</v>
      </c>
      <c r="S2175" s="103">
        <f>'2026-27 Salary &amp; Benefits'!I$6</f>
        <v>0.15390000000000001</v>
      </c>
      <c r="T2175" s="7">
        <f t="shared" si="366"/>
        <v>63293.35</v>
      </c>
      <c r="U2175" s="7">
        <f t="shared" si="367"/>
        <v>2895.13</v>
      </c>
      <c r="V2175" s="7">
        <f t="shared" si="368"/>
        <v>445.56</v>
      </c>
      <c r="W2175" s="7">
        <f t="shared" si="369"/>
        <v>3340.69</v>
      </c>
      <c r="X2175" s="18">
        <f t="shared" si="370"/>
        <v>240341.82</v>
      </c>
    </row>
    <row r="2176" spans="1:159">
      <c r="A2176" s="50" t="s">
        <v>2179</v>
      </c>
      <c r="B2176" s="59" t="s">
        <v>2808</v>
      </c>
      <c r="C2176" s="60">
        <v>5144</v>
      </c>
      <c r="D2176" s="59" t="s">
        <v>402</v>
      </c>
      <c r="E2176" s="78" t="str">
        <f>IFERROR(VLOOKUP($C2176,'2025-26 School Level AAFTE'!$C$2:$L$2349,9,FALSE), "No")</f>
        <v>Yes</v>
      </c>
      <c r="F2176" s="67">
        <f>IFERROR(VLOOKUP($C2176,'2025-26 School Level AAFTE'!$C$2:$J$2349,8,FALSE), 0)</f>
        <v>505.83</v>
      </c>
      <c r="G2176" s="69">
        <f>IFERROR(IF(E2176= "yes",VLOOKUP(C2176,Summary!$B:$I,6,0),0),0)</f>
        <v>0</v>
      </c>
      <c r="H2176" s="68">
        <f t="shared" si="361"/>
        <v>505.83</v>
      </c>
      <c r="I2176" s="110">
        <f>VLOOKUP($A2176,'2026-27 Salary &amp; Benefits'!$A:$I,3,FALSE)</f>
        <v>1</v>
      </c>
      <c r="J2176" s="110">
        <f>VLOOKUP($A2176,'2026-27 Salary &amp; Benefits'!$A:$I,4,FALSE)</f>
        <v>1</v>
      </c>
      <c r="K2176" s="101">
        <f t="shared" si="362"/>
        <v>505.83</v>
      </c>
      <c r="L2176" s="100">
        <f t="shared" si="363"/>
        <v>1.484</v>
      </c>
      <c r="M2176" s="102">
        <f>'2026-27 Salary &amp; Benefits'!$E$6</f>
        <v>78209</v>
      </c>
      <c r="N2176" s="102">
        <f>'2026-27 Salary &amp; Benefits'!$F$6</f>
        <v>82248</v>
      </c>
      <c r="O2176" s="7">
        <f t="shared" si="364"/>
        <v>116062.16</v>
      </c>
      <c r="P2176" s="7">
        <f t="shared" si="365"/>
        <v>5993.8699999999953</v>
      </c>
      <c r="Q2176" s="7">
        <f>'2026-27 Salary &amp; Benefits'!G$6</f>
        <v>16817.759999999998</v>
      </c>
      <c r="R2176" s="103">
        <f>'2026-27 Salary &amp; Benefits'!H$6</f>
        <v>0.16020000000000001</v>
      </c>
      <c r="S2176" s="103">
        <f>'2026-27 Salary &amp; Benefits'!I$6</f>
        <v>0.15390000000000001</v>
      </c>
      <c r="T2176" s="7">
        <f t="shared" si="366"/>
        <v>44473.17</v>
      </c>
      <c r="U2176" s="7">
        <f t="shared" si="367"/>
        <v>2034.27</v>
      </c>
      <c r="V2176" s="7">
        <f t="shared" si="368"/>
        <v>313.07</v>
      </c>
      <c r="W2176" s="7">
        <f t="shared" si="369"/>
        <v>2347.34</v>
      </c>
      <c r="X2176" s="18">
        <f t="shared" si="370"/>
        <v>168876.54</v>
      </c>
    </row>
    <row r="2177" spans="1:24">
      <c r="A2177" s="50" t="s">
        <v>2385</v>
      </c>
      <c r="B2177" s="59" t="s">
        <v>2809</v>
      </c>
      <c r="C2177" s="60">
        <v>2712</v>
      </c>
      <c r="D2177" s="59" t="s">
        <v>1932</v>
      </c>
      <c r="E2177" s="78" t="str">
        <f>IFERROR(VLOOKUP($C2177,'2025-26 School Level AAFTE'!$C$2:$L$2349,9,FALSE), "No")</f>
        <v>No</v>
      </c>
      <c r="F2177" s="67">
        <f>IFERROR(VLOOKUP($C2177,'2025-26 School Level AAFTE'!$C$2:$J$2349,8,FALSE), 0)</f>
        <v>143.68</v>
      </c>
      <c r="G2177" s="69">
        <f>IFERROR(IF(E2177= "yes",VLOOKUP(C2177,Summary!$B:$I,6,0),0),0)</f>
        <v>0</v>
      </c>
      <c r="H2177" s="68">
        <f t="shared" si="361"/>
        <v>0</v>
      </c>
      <c r="I2177" s="110">
        <f>VLOOKUP($A2177,'2026-27 Salary &amp; Benefits'!$A:$I,3,FALSE)</f>
        <v>1</v>
      </c>
      <c r="J2177" s="110">
        <f>VLOOKUP($A2177,'2026-27 Salary &amp; Benefits'!$A:$I,4,FALSE)</f>
        <v>1</v>
      </c>
      <c r="K2177" s="101">
        <f t="shared" si="362"/>
        <v>0</v>
      </c>
      <c r="L2177" s="100">
        <f t="shared" si="363"/>
        <v>0</v>
      </c>
      <c r="M2177" s="102">
        <f>'2026-27 Salary &amp; Benefits'!$E$6</f>
        <v>78209</v>
      </c>
      <c r="N2177" s="102">
        <f>'2026-27 Salary &amp; Benefits'!$F$6</f>
        <v>82248</v>
      </c>
      <c r="O2177" s="7">
        <f t="shared" si="364"/>
        <v>0</v>
      </c>
      <c r="P2177" s="7">
        <f t="shared" si="365"/>
        <v>0</v>
      </c>
      <c r="Q2177" s="7">
        <f>'2026-27 Salary &amp; Benefits'!G$6</f>
        <v>16817.759999999998</v>
      </c>
      <c r="R2177" s="103">
        <f>'2026-27 Salary &amp; Benefits'!H$6</f>
        <v>0.16020000000000001</v>
      </c>
      <c r="S2177" s="103">
        <f>'2026-27 Salary &amp; Benefits'!I$6</f>
        <v>0.15390000000000001</v>
      </c>
      <c r="T2177" s="7">
        <f t="shared" si="366"/>
        <v>0</v>
      </c>
      <c r="U2177" s="7">
        <f t="shared" si="367"/>
        <v>0</v>
      </c>
      <c r="V2177" s="7">
        <f t="shared" si="368"/>
        <v>0</v>
      </c>
      <c r="W2177" s="7">
        <f t="shared" si="369"/>
        <v>0</v>
      </c>
      <c r="X2177" s="18">
        <f t="shared" si="370"/>
        <v>0</v>
      </c>
    </row>
    <row r="2178" spans="1:24">
      <c r="A2178" s="50" t="s">
        <v>2385</v>
      </c>
      <c r="B2178" s="59" t="s">
        <v>2809</v>
      </c>
      <c r="C2178" s="61">
        <v>2386</v>
      </c>
      <c r="D2178" s="72" t="s">
        <v>1931</v>
      </c>
      <c r="E2178" s="78" t="str">
        <f>IFERROR(VLOOKUP($C2178,'2025-26 School Level AAFTE'!$C$2:$L$2349,9,FALSE), "No")</f>
        <v>No</v>
      </c>
      <c r="F2178" s="67">
        <f>IFERROR(VLOOKUP($C2178,'2025-26 School Level AAFTE'!$C$2:$J$2349,8,FALSE), 0)</f>
        <v>116.82</v>
      </c>
      <c r="G2178" s="69">
        <f>IFERROR(IF(E2178= "yes",VLOOKUP(C2178,Summary!$B:$I,6,0),0),0)</f>
        <v>0</v>
      </c>
      <c r="H2178" s="68">
        <f t="shared" si="361"/>
        <v>0</v>
      </c>
      <c r="I2178" s="110">
        <f>VLOOKUP($A2178,'2026-27 Salary &amp; Benefits'!$A:$I,3,FALSE)</f>
        <v>1</v>
      </c>
      <c r="J2178" s="110">
        <f>VLOOKUP($A2178,'2026-27 Salary &amp; Benefits'!$A:$I,4,FALSE)</f>
        <v>1</v>
      </c>
      <c r="K2178" s="101">
        <f t="shared" si="362"/>
        <v>0</v>
      </c>
      <c r="L2178" s="100">
        <f t="shared" si="363"/>
        <v>0</v>
      </c>
      <c r="M2178" s="102">
        <f>'2026-27 Salary &amp; Benefits'!$E$6</f>
        <v>78209</v>
      </c>
      <c r="N2178" s="102">
        <f>'2026-27 Salary &amp; Benefits'!$F$6</f>
        <v>82248</v>
      </c>
      <c r="O2178" s="7">
        <f t="shared" si="364"/>
        <v>0</v>
      </c>
      <c r="P2178" s="7">
        <f t="shared" si="365"/>
        <v>0</v>
      </c>
      <c r="Q2178" s="7">
        <f>'2026-27 Salary &amp; Benefits'!G$6</f>
        <v>16817.759999999998</v>
      </c>
      <c r="R2178" s="103">
        <f>'2026-27 Salary &amp; Benefits'!H$6</f>
        <v>0.16020000000000001</v>
      </c>
      <c r="S2178" s="103">
        <f>'2026-27 Salary &amp; Benefits'!I$6</f>
        <v>0.15390000000000001</v>
      </c>
      <c r="T2178" s="7">
        <f t="shared" si="366"/>
        <v>0</v>
      </c>
      <c r="U2178" s="7">
        <f t="shared" si="367"/>
        <v>0</v>
      </c>
      <c r="V2178" s="7">
        <f t="shared" si="368"/>
        <v>0</v>
      </c>
      <c r="W2178" s="7">
        <f t="shared" si="369"/>
        <v>0</v>
      </c>
      <c r="X2178" s="18">
        <f t="shared" si="370"/>
        <v>0</v>
      </c>
    </row>
    <row r="2179" spans="1:24">
      <c r="A2179" s="50" t="s">
        <v>2381</v>
      </c>
      <c r="B2179" s="59" t="s">
        <v>2810</v>
      </c>
      <c r="C2179" s="60">
        <v>2074</v>
      </c>
      <c r="D2179" s="59" t="s">
        <v>1915</v>
      </c>
      <c r="E2179" s="78" t="str">
        <f>IFERROR(VLOOKUP($C2179,'2025-26 School Level AAFTE'!$C$2:$L$2349,9,FALSE), "No")</f>
        <v>Yes</v>
      </c>
      <c r="F2179" s="67">
        <f>IFERROR(VLOOKUP($C2179,'2025-26 School Level AAFTE'!$C$2:$J$2349,8,FALSE), 0)</f>
        <v>308.24</v>
      </c>
      <c r="G2179" s="69">
        <f>IFERROR(IF(E2179= "yes",VLOOKUP(C2179,Summary!$B:$I,6,0),0),0)</f>
        <v>0</v>
      </c>
      <c r="H2179" s="68">
        <f t="shared" si="361"/>
        <v>308.24</v>
      </c>
      <c r="I2179" s="110">
        <f>VLOOKUP($A2179,'2026-27 Salary &amp; Benefits'!$A:$I,3,FALSE)</f>
        <v>1</v>
      </c>
      <c r="J2179" s="110">
        <f>VLOOKUP($A2179,'2026-27 Salary &amp; Benefits'!$A:$I,4,FALSE)</f>
        <v>1</v>
      </c>
      <c r="K2179" s="101">
        <f t="shared" si="362"/>
        <v>308.24</v>
      </c>
      <c r="L2179" s="100">
        <f t="shared" si="363"/>
        <v>0.90400000000000003</v>
      </c>
      <c r="M2179" s="102">
        <f>'2026-27 Salary &amp; Benefits'!$E$6</f>
        <v>78209</v>
      </c>
      <c r="N2179" s="102">
        <f>'2026-27 Salary &amp; Benefits'!$F$6</f>
        <v>82248</v>
      </c>
      <c r="O2179" s="7">
        <f t="shared" si="364"/>
        <v>70700.94</v>
      </c>
      <c r="P2179" s="7">
        <f t="shared" si="365"/>
        <v>3651.25</v>
      </c>
      <c r="Q2179" s="7">
        <f>'2026-27 Salary &amp; Benefits'!G$6</f>
        <v>16817.759999999998</v>
      </c>
      <c r="R2179" s="103">
        <f>'2026-27 Salary &amp; Benefits'!H$6</f>
        <v>0.16020000000000001</v>
      </c>
      <c r="S2179" s="103">
        <f>'2026-27 Salary &amp; Benefits'!I$6</f>
        <v>0.15390000000000001</v>
      </c>
      <c r="T2179" s="7">
        <f t="shared" si="366"/>
        <v>27091.47</v>
      </c>
      <c r="U2179" s="7">
        <f t="shared" si="367"/>
        <v>1239.2</v>
      </c>
      <c r="V2179" s="7">
        <f t="shared" si="368"/>
        <v>190.71</v>
      </c>
      <c r="W2179" s="7">
        <f t="shared" si="369"/>
        <v>1429.91</v>
      </c>
      <c r="X2179" s="18">
        <f t="shared" si="370"/>
        <v>102873.57</v>
      </c>
    </row>
    <row r="2180" spans="1:24">
      <c r="A2180" s="50" t="s">
        <v>2381</v>
      </c>
      <c r="B2180" s="59" t="s">
        <v>2810</v>
      </c>
      <c r="C2180" s="60">
        <v>2528</v>
      </c>
      <c r="D2180" s="59" t="s">
        <v>1918</v>
      </c>
      <c r="E2180" s="78" t="str">
        <f>IFERROR(VLOOKUP($C2180,'2025-26 School Level AAFTE'!$C$2:$L$2349,9,FALSE), "No")</f>
        <v>Yes</v>
      </c>
      <c r="F2180" s="67">
        <f>IFERROR(VLOOKUP($C2180,'2025-26 School Level AAFTE'!$C$2:$J$2349,8,FALSE), 0)</f>
        <v>464.1</v>
      </c>
      <c r="G2180" s="69">
        <f>IFERROR(IF(E2180= "yes",VLOOKUP(C2180,Summary!$B:$I,6,0),0),0)</f>
        <v>0</v>
      </c>
      <c r="H2180" s="68">
        <f t="shared" si="361"/>
        <v>464.1</v>
      </c>
      <c r="I2180" s="110">
        <f>VLOOKUP($A2180,'2026-27 Salary &amp; Benefits'!$A:$I,3,FALSE)</f>
        <v>1</v>
      </c>
      <c r="J2180" s="110">
        <f>VLOOKUP($A2180,'2026-27 Salary &amp; Benefits'!$A:$I,4,FALSE)</f>
        <v>1</v>
      </c>
      <c r="K2180" s="101">
        <f t="shared" si="362"/>
        <v>464.1</v>
      </c>
      <c r="L2180" s="100">
        <f t="shared" si="363"/>
        <v>1.361</v>
      </c>
      <c r="M2180" s="102">
        <f>'2026-27 Salary &amp; Benefits'!$E$6</f>
        <v>78209</v>
      </c>
      <c r="N2180" s="102">
        <f>'2026-27 Salary &amp; Benefits'!$F$6</f>
        <v>82248</v>
      </c>
      <c r="O2180" s="7">
        <f t="shared" si="364"/>
        <v>106442.45</v>
      </c>
      <c r="P2180" s="7">
        <f t="shared" si="365"/>
        <v>5497.0800000000017</v>
      </c>
      <c r="Q2180" s="7">
        <f>'2026-27 Salary &amp; Benefits'!G$6</f>
        <v>16817.759999999998</v>
      </c>
      <c r="R2180" s="103">
        <f>'2026-27 Salary &amp; Benefits'!H$6</f>
        <v>0.16020000000000001</v>
      </c>
      <c r="S2180" s="103">
        <f>'2026-27 Salary &amp; Benefits'!I$6</f>
        <v>0.15390000000000001</v>
      </c>
      <c r="T2180" s="7">
        <f t="shared" si="366"/>
        <v>40787.050000000003</v>
      </c>
      <c r="U2180" s="7">
        <f t="shared" si="367"/>
        <v>1865.66</v>
      </c>
      <c r="V2180" s="7">
        <f t="shared" si="368"/>
        <v>287.13</v>
      </c>
      <c r="W2180" s="7">
        <f t="shared" si="369"/>
        <v>2152.79</v>
      </c>
      <c r="X2180" s="18">
        <f t="shared" si="370"/>
        <v>154879.37000000002</v>
      </c>
    </row>
    <row r="2181" spans="1:24">
      <c r="A2181" s="50" t="s">
        <v>2381</v>
      </c>
      <c r="B2181" s="59" t="s">
        <v>2810</v>
      </c>
      <c r="C2181" s="60">
        <v>3510</v>
      </c>
      <c r="D2181" s="59" t="s">
        <v>1920</v>
      </c>
      <c r="E2181" s="78" t="str">
        <f>IFERROR(VLOOKUP($C2181,'2025-26 School Level AAFTE'!$C$2:$L$2349,9,FALSE), "No")</f>
        <v>Yes</v>
      </c>
      <c r="F2181" s="67">
        <f>IFERROR(VLOOKUP($C2181,'2025-26 School Level AAFTE'!$C$2:$J$2349,8,FALSE), 0)</f>
        <v>537.76</v>
      </c>
      <c r="G2181" s="69">
        <f>IFERROR(IF(E2181= "yes",VLOOKUP(C2181,Summary!$B:$I,6,0),0),0)</f>
        <v>0</v>
      </c>
      <c r="H2181" s="68">
        <f t="shared" si="361"/>
        <v>537.76</v>
      </c>
      <c r="I2181" s="110">
        <f>VLOOKUP($A2181,'2026-27 Salary &amp; Benefits'!$A:$I,3,FALSE)</f>
        <v>1</v>
      </c>
      <c r="J2181" s="110">
        <f>VLOOKUP($A2181,'2026-27 Salary &amp; Benefits'!$A:$I,4,FALSE)</f>
        <v>1</v>
      </c>
      <c r="K2181" s="101">
        <f t="shared" si="362"/>
        <v>537.76</v>
      </c>
      <c r="L2181" s="100">
        <f t="shared" si="363"/>
        <v>1.577</v>
      </c>
      <c r="M2181" s="102">
        <f>'2026-27 Salary &amp; Benefits'!$E$6</f>
        <v>78209</v>
      </c>
      <c r="N2181" s="102">
        <f>'2026-27 Salary &amp; Benefits'!$F$6</f>
        <v>82248</v>
      </c>
      <c r="O2181" s="7">
        <f t="shared" si="364"/>
        <v>123335.59</v>
      </c>
      <c r="P2181" s="7">
        <f t="shared" si="365"/>
        <v>6369.5100000000093</v>
      </c>
      <c r="Q2181" s="7">
        <f>'2026-27 Salary &amp; Benefits'!G$6</f>
        <v>16817.759999999998</v>
      </c>
      <c r="R2181" s="103">
        <f>'2026-27 Salary &amp; Benefits'!H$6</f>
        <v>0.16020000000000001</v>
      </c>
      <c r="S2181" s="103">
        <f>'2026-27 Salary &amp; Benefits'!I$6</f>
        <v>0.15390000000000001</v>
      </c>
      <c r="T2181" s="7">
        <f t="shared" si="366"/>
        <v>47260.24</v>
      </c>
      <c r="U2181" s="7">
        <f t="shared" si="367"/>
        <v>2161.75</v>
      </c>
      <c r="V2181" s="7">
        <f t="shared" si="368"/>
        <v>332.69</v>
      </c>
      <c r="W2181" s="7">
        <f t="shared" si="369"/>
        <v>2494.44</v>
      </c>
      <c r="X2181" s="18">
        <f t="shared" si="370"/>
        <v>179459.78</v>
      </c>
    </row>
    <row r="2182" spans="1:24">
      <c r="A2182" s="50" t="s">
        <v>2381</v>
      </c>
      <c r="B2182" s="59" t="s">
        <v>2810</v>
      </c>
      <c r="C2182" s="60">
        <v>2078</v>
      </c>
      <c r="D2182" s="52" t="s">
        <v>1916</v>
      </c>
      <c r="E2182" s="78" t="str">
        <f>IFERROR(VLOOKUP($C2182,'2025-26 School Level AAFTE'!$C$2:$L$2349,9,FALSE), "No")</f>
        <v>Yes</v>
      </c>
      <c r="F2182" s="67">
        <f>IFERROR(VLOOKUP($C2182,'2025-26 School Level AAFTE'!$C$2:$J$2349,8,FALSE), 0)</f>
        <v>508.15</v>
      </c>
      <c r="G2182" s="69">
        <f>IFERROR(IF(E2182= "yes",VLOOKUP(C2182,Summary!$B:$I,6,0),0),0)</f>
        <v>0</v>
      </c>
      <c r="H2182" s="68">
        <f t="shared" si="361"/>
        <v>508.15</v>
      </c>
      <c r="I2182" s="110">
        <f>VLOOKUP($A2182,'2026-27 Salary &amp; Benefits'!$A:$I,3,FALSE)</f>
        <v>1</v>
      </c>
      <c r="J2182" s="110">
        <f>VLOOKUP($A2182,'2026-27 Salary &amp; Benefits'!$A:$I,4,FALSE)</f>
        <v>1</v>
      </c>
      <c r="K2182" s="101">
        <f t="shared" si="362"/>
        <v>508.15</v>
      </c>
      <c r="L2182" s="100">
        <f t="shared" si="363"/>
        <v>1.4910000000000001</v>
      </c>
      <c r="M2182" s="102">
        <f>'2026-27 Salary &amp; Benefits'!$E$6</f>
        <v>78209</v>
      </c>
      <c r="N2182" s="102">
        <f>'2026-27 Salary &amp; Benefits'!$F$6</f>
        <v>82248</v>
      </c>
      <c r="O2182" s="7">
        <f t="shared" si="364"/>
        <v>116609.62</v>
      </c>
      <c r="P2182" s="7">
        <f t="shared" si="365"/>
        <v>6022.1500000000087</v>
      </c>
      <c r="Q2182" s="7">
        <f>'2026-27 Salary &amp; Benefits'!G$6</f>
        <v>16817.759999999998</v>
      </c>
      <c r="R2182" s="103">
        <f>'2026-27 Salary &amp; Benefits'!H$6</f>
        <v>0.16020000000000001</v>
      </c>
      <c r="S2182" s="103">
        <f>'2026-27 Salary &amp; Benefits'!I$6</f>
        <v>0.15390000000000001</v>
      </c>
      <c r="T2182" s="7">
        <f t="shared" si="366"/>
        <v>44682.95</v>
      </c>
      <c r="U2182" s="7">
        <f t="shared" si="367"/>
        <v>2043.86</v>
      </c>
      <c r="V2182" s="7">
        <f t="shared" si="368"/>
        <v>314.55</v>
      </c>
      <c r="W2182" s="7">
        <f t="shared" si="369"/>
        <v>2358.41</v>
      </c>
      <c r="X2182" s="18">
        <f t="shared" si="370"/>
        <v>169673.13000000003</v>
      </c>
    </row>
    <row r="2183" spans="1:24">
      <c r="A2183" s="50" t="s">
        <v>2381</v>
      </c>
      <c r="B2183" s="59" t="s">
        <v>2810</v>
      </c>
      <c r="C2183" s="60">
        <v>1772</v>
      </c>
      <c r="D2183" s="59" t="s">
        <v>1511</v>
      </c>
      <c r="E2183" s="78" t="str">
        <f>IFERROR(VLOOKUP($C2183,'2025-26 School Level AAFTE'!$C$2:$L$2349,9,FALSE), "No")</f>
        <v>No</v>
      </c>
      <c r="F2183" s="67">
        <f>IFERROR(VLOOKUP($C2183,'2025-26 School Level AAFTE'!$C$2:$J$2349,8,FALSE), 0)</f>
        <v>52.67</v>
      </c>
      <c r="G2183" s="69">
        <f>IFERROR(IF(E2183= "yes",VLOOKUP(C2183,Summary!$B:$I,6,0),0),0)</f>
        <v>0</v>
      </c>
      <c r="H2183" s="68">
        <f t="shared" si="361"/>
        <v>0</v>
      </c>
      <c r="I2183" s="110">
        <f>VLOOKUP($A2183,'2026-27 Salary &amp; Benefits'!$A:$I,3,FALSE)</f>
        <v>1</v>
      </c>
      <c r="J2183" s="110">
        <f>VLOOKUP($A2183,'2026-27 Salary &amp; Benefits'!$A:$I,4,FALSE)</f>
        <v>1</v>
      </c>
      <c r="K2183" s="101">
        <f t="shared" si="362"/>
        <v>0</v>
      </c>
      <c r="L2183" s="100">
        <f t="shared" si="363"/>
        <v>0</v>
      </c>
      <c r="M2183" s="102">
        <f>'2026-27 Salary &amp; Benefits'!$E$6</f>
        <v>78209</v>
      </c>
      <c r="N2183" s="102">
        <f>'2026-27 Salary &amp; Benefits'!$F$6</f>
        <v>82248</v>
      </c>
      <c r="O2183" s="7">
        <f t="shared" si="364"/>
        <v>0</v>
      </c>
      <c r="P2183" s="7">
        <f t="shared" si="365"/>
        <v>0</v>
      </c>
      <c r="Q2183" s="7">
        <f>'2026-27 Salary &amp; Benefits'!G$6</f>
        <v>16817.759999999998</v>
      </c>
      <c r="R2183" s="103">
        <f>'2026-27 Salary &amp; Benefits'!H$6</f>
        <v>0.16020000000000001</v>
      </c>
      <c r="S2183" s="103">
        <f>'2026-27 Salary &amp; Benefits'!I$6</f>
        <v>0.15390000000000001</v>
      </c>
      <c r="T2183" s="7">
        <f t="shared" si="366"/>
        <v>0</v>
      </c>
      <c r="U2183" s="7">
        <f t="shared" si="367"/>
        <v>0</v>
      </c>
      <c r="V2183" s="7">
        <f t="shared" si="368"/>
        <v>0</v>
      </c>
      <c r="W2183" s="7">
        <f t="shared" si="369"/>
        <v>0</v>
      </c>
      <c r="X2183" s="18">
        <f t="shared" si="370"/>
        <v>0</v>
      </c>
    </row>
    <row r="2184" spans="1:24">
      <c r="A2184" s="50" t="s">
        <v>2381</v>
      </c>
      <c r="B2184" s="59" t="s">
        <v>2810</v>
      </c>
      <c r="C2184" s="60">
        <v>4071</v>
      </c>
      <c r="D2184" s="59" t="s">
        <v>138</v>
      </c>
      <c r="E2184" s="78" t="str">
        <f>IFERROR(VLOOKUP($C2184,'2025-26 School Level AAFTE'!$C$2:$L$2349,9,FALSE), "No")</f>
        <v>Yes</v>
      </c>
      <c r="F2184" s="67">
        <f>IFERROR(VLOOKUP($C2184,'2025-26 School Level AAFTE'!$C$2:$J$2349,8,FALSE), 0)</f>
        <v>166.43</v>
      </c>
      <c r="G2184" s="69">
        <f>IFERROR(IF(E2184= "yes",VLOOKUP(C2184,Summary!$B:$I,6,0),0),0)</f>
        <v>0</v>
      </c>
      <c r="H2184" s="68">
        <f t="shared" si="361"/>
        <v>166.43</v>
      </c>
      <c r="I2184" s="110">
        <f>VLOOKUP($A2184,'2026-27 Salary &amp; Benefits'!$A:$I,3,FALSE)</f>
        <v>1</v>
      </c>
      <c r="J2184" s="110">
        <f>VLOOKUP($A2184,'2026-27 Salary &amp; Benefits'!$A:$I,4,FALSE)</f>
        <v>1</v>
      </c>
      <c r="K2184" s="101">
        <f t="shared" si="362"/>
        <v>166.43</v>
      </c>
      <c r="L2184" s="100">
        <f t="shared" si="363"/>
        <v>0.48799999999999999</v>
      </c>
      <c r="M2184" s="102">
        <f>'2026-27 Salary &amp; Benefits'!$E$6</f>
        <v>78209</v>
      </c>
      <c r="N2184" s="102">
        <f>'2026-27 Salary &amp; Benefits'!$F$6</f>
        <v>82248</v>
      </c>
      <c r="O2184" s="7">
        <f t="shared" si="364"/>
        <v>38165.99</v>
      </c>
      <c r="P2184" s="7">
        <f t="shared" si="365"/>
        <v>1971.0299999999988</v>
      </c>
      <c r="Q2184" s="7">
        <f>'2026-27 Salary &amp; Benefits'!G$6</f>
        <v>16817.759999999998</v>
      </c>
      <c r="R2184" s="103">
        <f>'2026-27 Salary &amp; Benefits'!H$6</f>
        <v>0.16020000000000001</v>
      </c>
      <c r="S2184" s="103">
        <f>'2026-27 Salary &amp; Benefits'!I$6</f>
        <v>0.15390000000000001</v>
      </c>
      <c r="T2184" s="7">
        <f t="shared" si="366"/>
        <v>14624.6</v>
      </c>
      <c r="U2184" s="7">
        <f t="shared" si="367"/>
        <v>668.95</v>
      </c>
      <c r="V2184" s="7">
        <f t="shared" si="368"/>
        <v>102.95</v>
      </c>
      <c r="W2184" s="7">
        <f t="shared" si="369"/>
        <v>771.90000000000009</v>
      </c>
      <c r="X2184" s="18">
        <f t="shared" si="370"/>
        <v>55533.52</v>
      </c>
    </row>
    <row r="2185" spans="1:24">
      <c r="A2185" s="50" t="s">
        <v>2381</v>
      </c>
      <c r="B2185" s="59" t="s">
        <v>2810</v>
      </c>
      <c r="C2185" s="60">
        <v>2780</v>
      </c>
      <c r="D2185" s="59" t="s">
        <v>126</v>
      </c>
      <c r="E2185" s="78" t="str">
        <f>IFERROR(VLOOKUP($C2185,'2025-26 School Level AAFTE'!$C$2:$L$2349,9,FALSE), "No")</f>
        <v>Yes</v>
      </c>
      <c r="F2185" s="67">
        <f>IFERROR(VLOOKUP($C2185,'2025-26 School Level AAFTE'!$C$2:$J$2349,8,FALSE), 0)</f>
        <v>587.09</v>
      </c>
      <c r="G2185" s="69">
        <f>IFERROR(IF(E2185= "yes",VLOOKUP(C2185,Summary!$B:$I,6,0),0),0)</f>
        <v>0</v>
      </c>
      <c r="H2185" s="68">
        <f t="shared" si="361"/>
        <v>587.09</v>
      </c>
      <c r="I2185" s="110">
        <f>VLOOKUP($A2185,'2026-27 Salary &amp; Benefits'!$A:$I,3,FALSE)</f>
        <v>1</v>
      </c>
      <c r="J2185" s="110">
        <f>VLOOKUP($A2185,'2026-27 Salary &amp; Benefits'!$A:$I,4,FALSE)</f>
        <v>1</v>
      </c>
      <c r="K2185" s="101">
        <f t="shared" si="362"/>
        <v>587.09</v>
      </c>
      <c r="L2185" s="100">
        <f t="shared" si="363"/>
        <v>1.722</v>
      </c>
      <c r="M2185" s="102">
        <f>'2026-27 Salary &amp; Benefits'!$E$6</f>
        <v>78209</v>
      </c>
      <c r="N2185" s="102">
        <f>'2026-27 Salary &amp; Benefits'!$F$6</f>
        <v>82248</v>
      </c>
      <c r="O2185" s="7">
        <f t="shared" si="364"/>
        <v>134675.9</v>
      </c>
      <c r="P2185" s="7">
        <f t="shared" si="365"/>
        <v>6955.1600000000035</v>
      </c>
      <c r="Q2185" s="7">
        <f>'2026-27 Salary &amp; Benefits'!G$6</f>
        <v>16817.759999999998</v>
      </c>
      <c r="R2185" s="103">
        <f>'2026-27 Salary &amp; Benefits'!H$6</f>
        <v>0.16020000000000001</v>
      </c>
      <c r="S2185" s="103">
        <f>'2026-27 Salary &amp; Benefits'!I$6</f>
        <v>0.15390000000000001</v>
      </c>
      <c r="T2185" s="7">
        <f t="shared" si="366"/>
        <v>51605.66</v>
      </c>
      <c r="U2185" s="7">
        <f t="shared" si="367"/>
        <v>2360.52</v>
      </c>
      <c r="V2185" s="7">
        <f t="shared" si="368"/>
        <v>363.28</v>
      </c>
      <c r="W2185" s="7">
        <f t="shared" si="369"/>
        <v>2723.8</v>
      </c>
      <c r="X2185" s="18">
        <f t="shared" si="370"/>
        <v>195960.52</v>
      </c>
    </row>
    <row r="2186" spans="1:24">
      <c r="A2186" s="50" t="s">
        <v>2381</v>
      </c>
      <c r="B2186" s="59" t="s">
        <v>2810</v>
      </c>
      <c r="C2186" s="60">
        <v>2159</v>
      </c>
      <c r="D2186" s="59" t="s">
        <v>1917</v>
      </c>
      <c r="E2186" s="78" t="str">
        <f>IFERROR(VLOOKUP($C2186,'2025-26 School Level AAFTE'!$C$2:$L$2349,9,FALSE), "No")</f>
        <v>No</v>
      </c>
      <c r="F2186" s="67">
        <f>IFERROR(VLOOKUP($C2186,'2025-26 School Level AAFTE'!$C$2:$J$2349,8,FALSE), 0)</f>
        <v>397.97</v>
      </c>
      <c r="G2186" s="69">
        <f>IFERROR(IF(E2186= "yes",VLOOKUP(C2186,Summary!$B:$I,6,0),0),0)</f>
        <v>0</v>
      </c>
      <c r="H2186" s="68">
        <f t="shared" si="361"/>
        <v>0</v>
      </c>
      <c r="I2186" s="110">
        <f>VLOOKUP($A2186,'2026-27 Salary &amp; Benefits'!$A:$I,3,FALSE)</f>
        <v>1</v>
      </c>
      <c r="J2186" s="110">
        <f>VLOOKUP($A2186,'2026-27 Salary &amp; Benefits'!$A:$I,4,FALSE)</f>
        <v>1</v>
      </c>
      <c r="K2186" s="101">
        <f t="shared" si="362"/>
        <v>0</v>
      </c>
      <c r="L2186" s="100">
        <f t="shared" si="363"/>
        <v>0</v>
      </c>
      <c r="M2186" s="102">
        <f>'2026-27 Salary &amp; Benefits'!$E$6</f>
        <v>78209</v>
      </c>
      <c r="N2186" s="102">
        <f>'2026-27 Salary &amp; Benefits'!$F$6</f>
        <v>82248</v>
      </c>
      <c r="O2186" s="7">
        <f t="shared" si="364"/>
        <v>0</v>
      </c>
      <c r="P2186" s="7">
        <f t="shared" si="365"/>
        <v>0</v>
      </c>
      <c r="Q2186" s="7">
        <f>'2026-27 Salary &amp; Benefits'!G$6</f>
        <v>16817.759999999998</v>
      </c>
      <c r="R2186" s="103">
        <f>'2026-27 Salary &amp; Benefits'!H$6</f>
        <v>0.16020000000000001</v>
      </c>
      <c r="S2186" s="103">
        <f>'2026-27 Salary &amp; Benefits'!I$6</f>
        <v>0.15390000000000001</v>
      </c>
      <c r="T2186" s="7">
        <f t="shared" si="366"/>
        <v>0</v>
      </c>
      <c r="U2186" s="7">
        <f t="shared" si="367"/>
        <v>0</v>
      </c>
      <c r="V2186" s="7">
        <f t="shared" si="368"/>
        <v>0</v>
      </c>
      <c r="W2186" s="7">
        <f t="shared" si="369"/>
        <v>0</v>
      </c>
      <c r="X2186" s="18">
        <f t="shared" si="370"/>
        <v>0</v>
      </c>
    </row>
    <row r="2187" spans="1:24">
      <c r="A2187" s="50" t="s">
        <v>2381</v>
      </c>
      <c r="B2187" s="59" t="s">
        <v>2810</v>
      </c>
      <c r="C2187" s="60">
        <v>5337</v>
      </c>
      <c r="D2187" s="59" t="s">
        <v>2493</v>
      </c>
      <c r="E2187" s="78" t="str">
        <f>IFERROR(VLOOKUP($C2187,'2025-26 School Level AAFTE'!$C$2:$L$2349,9,FALSE), "No")</f>
        <v>No</v>
      </c>
      <c r="F2187" s="67">
        <f>IFERROR(VLOOKUP($C2187,'2025-26 School Level AAFTE'!$C$2:$J$2349,8,FALSE), 0)</f>
        <v>136.15</v>
      </c>
      <c r="G2187" s="69">
        <f>IFERROR(IF(E2187= "yes",VLOOKUP(C2187,Summary!$B:$I,6,0),0),0)</f>
        <v>0</v>
      </c>
      <c r="H2187" s="68">
        <f t="shared" si="361"/>
        <v>0</v>
      </c>
      <c r="I2187" s="110">
        <f>VLOOKUP($A2187,'2026-27 Salary &amp; Benefits'!$A:$I,3,FALSE)</f>
        <v>1</v>
      </c>
      <c r="J2187" s="110">
        <f>VLOOKUP($A2187,'2026-27 Salary &amp; Benefits'!$A:$I,4,FALSE)</f>
        <v>1</v>
      </c>
      <c r="K2187" s="101">
        <f t="shared" si="362"/>
        <v>0</v>
      </c>
      <c r="L2187" s="100">
        <f t="shared" si="363"/>
        <v>0</v>
      </c>
      <c r="M2187" s="102">
        <f>'2026-27 Salary &amp; Benefits'!$E$6</f>
        <v>78209</v>
      </c>
      <c r="N2187" s="102">
        <f>'2026-27 Salary &amp; Benefits'!$F$6</f>
        <v>82248</v>
      </c>
      <c r="O2187" s="7">
        <f t="shared" si="364"/>
        <v>0</v>
      </c>
      <c r="P2187" s="7">
        <f t="shared" si="365"/>
        <v>0</v>
      </c>
      <c r="Q2187" s="7">
        <f>'2026-27 Salary &amp; Benefits'!G$6</f>
        <v>16817.759999999998</v>
      </c>
      <c r="R2187" s="103">
        <f>'2026-27 Salary &amp; Benefits'!H$6</f>
        <v>0.16020000000000001</v>
      </c>
      <c r="S2187" s="103">
        <f>'2026-27 Salary &amp; Benefits'!I$6</f>
        <v>0.15390000000000001</v>
      </c>
      <c r="T2187" s="7">
        <f t="shared" si="366"/>
        <v>0</v>
      </c>
      <c r="U2187" s="7">
        <f t="shared" si="367"/>
        <v>0</v>
      </c>
      <c r="V2187" s="7">
        <f t="shared" si="368"/>
        <v>0</v>
      </c>
      <c r="W2187" s="7">
        <f t="shared" si="369"/>
        <v>0</v>
      </c>
      <c r="X2187" s="18">
        <f t="shared" si="370"/>
        <v>0</v>
      </c>
    </row>
    <row r="2188" spans="1:24">
      <c r="A2188" s="50" t="s">
        <v>2381</v>
      </c>
      <c r="B2188" s="59" t="s">
        <v>2810</v>
      </c>
      <c r="C2188" s="60">
        <v>3728</v>
      </c>
      <c r="D2188" s="59" t="s">
        <v>1921</v>
      </c>
      <c r="E2188" s="78" t="str">
        <f>IFERROR(VLOOKUP($C2188,'2025-26 School Level AAFTE'!$C$2:$L$2349,9,FALSE), "No")</f>
        <v>Yes</v>
      </c>
      <c r="F2188" s="67">
        <f>IFERROR(VLOOKUP($C2188,'2025-26 School Level AAFTE'!$C$2:$J$2349,8,FALSE), 0)</f>
        <v>317.10000000000002</v>
      </c>
      <c r="G2188" s="69">
        <f>IFERROR(IF(E2188= "yes",VLOOKUP(C2188,Summary!$B:$I,6,0),0),0)</f>
        <v>0</v>
      </c>
      <c r="H2188" s="68">
        <f t="shared" si="361"/>
        <v>317.10000000000002</v>
      </c>
      <c r="I2188" s="110">
        <f>VLOOKUP($A2188,'2026-27 Salary &amp; Benefits'!$A:$I,3,FALSE)</f>
        <v>1</v>
      </c>
      <c r="J2188" s="110">
        <f>VLOOKUP($A2188,'2026-27 Salary &amp; Benefits'!$A:$I,4,FALSE)</f>
        <v>1</v>
      </c>
      <c r="K2188" s="101">
        <f t="shared" si="362"/>
        <v>317.10000000000002</v>
      </c>
      <c r="L2188" s="100">
        <f t="shared" si="363"/>
        <v>0.93</v>
      </c>
      <c r="M2188" s="102">
        <f>'2026-27 Salary &amp; Benefits'!$E$6</f>
        <v>78209</v>
      </c>
      <c r="N2188" s="102">
        <f>'2026-27 Salary &amp; Benefits'!$F$6</f>
        <v>82248</v>
      </c>
      <c r="O2188" s="7">
        <f t="shared" si="364"/>
        <v>72734.37</v>
      </c>
      <c r="P2188" s="7">
        <f t="shared" si="365"/>
        <v>3756.2700000000041</v>
      </c>
      <c r="Q2188" s="7">
        <f>'2026-27 Salary &amp; Benefits'!G$6</f>
        <v>16817.759999999998</v>
      </c>
      <c r="R2188" s="103">
        <f>'2026-27 Salary &amp; Benefits'!H$6</f>
        <v>0.16020000000000001</v>
      </c>
      <c r="S2188" s="103">
        <f>'2026-27 Salary &amp; Benefits'!I$6</f>
        <v>0.15390000000000001</v>
      </c>
      <c r="T2188" s="7">
        <f t="shared" si="366"/>
        <v>27870.65</v>
      </c>
      <c r="U2188" s="7">
        <f t="shared" si="367"/>
        <v>1274.8399999999999</v>
      </c>
      <c r="V2188" s="7">
        <f t="shared" si="368"/>
        <v>196.2</v>
      </c>
      <c r="W2188" s="7">
        <f t="shared" si="369"/>
        <v>1471.04</v>
      </c>
      <c r="X2188" s="18">
        <f t="shared" si="370"/>
        <v>105832.32999999999</v>
      </c>
    </row>
    <row r="2189" spans="1:24">
      <c r="A2189" s="50" t="s">
        <v>2381</v>
      </c>
      <c r="B2189" s="59" t="s">
        <v>2810</v>
      </c>
      <c r="C2189" s="60">
        <v>5616</v>
      </c>
      <c r="D2189" s="59" t="s">
        <v>2955</v>
      </c>
      <c r="E2189" s="78" t="str">
        <f>IFERROR(VLOOKUP($C2189,'2025-26 School Level AAFTE'!$C$2:$L$2349,9,FALSE), "No")</f>
        <v>Yes</v>
      </c>
      <c r="F2189" s="67">
        <f>IFERROR(VLOOKUP($C2189,'2025-26 School Level AAFTE'!$C$2:$J$2349,8,FALSE), 0)</f>
        <v>89.12</v>
      </c>
      <c r="G2189" s="69">
        <f>IFERROR(IF(E2189= "yes",VLOOKUP(C2189,Summary!$B:$I,6,0),0),0)</f>
        <v>0</v>
      </c>
      <c r="H2189" s="68">
        <f t="shared" si="361"/>
        <v>89.12</v>
      </c>
      <c r="I2189" s="110">
        <f>VLOOKUP($A2189,'2026-27 Salary &amp; Benefits'!$A:$I,3,FALSE)</f>
        <v>1</v>
      </c>
      <c r="J2189" s="110">
        <f>VLOOKUP($A2189,'2026-27 Salary &amp; Benefits'!$A:$I,4,FALSE)</f>
        <v>1</v>
      </c>
      <c r="K2189" s="101">
        <f t="shared" si="362"/>
        <v>89.12</v>
      </c>
      <c r="L2189" s="100">
        <f t="shared" si="363"/>
        <v>0.26100000000000001</v>
      </c>
      <c r="M2189" s="102">
        <f>'2026-27 Salary &amp; Benefits'!$E$6</f>
        <v>78209</v>
      </c>
      <c r="N2189" s="102">
        <f>'2026-27 Salary &amp; Benefits'!$F$6</f>
        <v>82248</v>
      </c>
      <c r="O2189" s="7">
        <f t="shared" si="364"/>
        <v>20412.55</v>
      </c>
      <c r="P2189" s="7">
        <f t="shared" si="365"/>
        <v>1054.1800000000003</v>
      </c>
      <c r="Q2189" s="7">
        <f>'2026-27 Salary &amp; Benefits'!G$6</f>
        <v>16817.759999999998</v>
      </c>
      <c r="R2189" s="103">
        <f>'2026-27 Salary &amp; Benefits'!H$6</f>
        <v>0.16020000000000001</v>
      </c>
      <c r="S2189" s="103">
        <f>'2026-27 Salary &amp; Benefits'!I$6</f>
        <v>0.15390000000000001</v>
      </c>
      <c r="T2189" s="7">
        <f t="shared" si="366"/>
        <v>7821.76</v>
      </c>
      <c r="U2189" s="7">
        <f t="shared" si="367"/>
        <v>357.78</v>
      </c>
      <c r="V2189" s="7">
        <f t="shared" si="368"/>
        <v>55.06</v>
      </c>
      <c r="W2189" s="7">
        <f t="shared" si="369"/>
        <v>412.84</v>
      </c>
      <c r="X2189" s="18">
        <f t="shared" si="370"/>
        <v>29701.329999999998</v>
      </c>
    </row>
    <row r="2190" spans="1:24">
      <c r="A2190" s="50" t="s">
        <v>2381</v>
      </c>
      <c r="B2190" s="59" t="s">
        <v>2810</v>
      </c>
      <c r="C2190" s="60">
        <v>3468</v>
      </c>
      <c r="D2190" s="59" t="s">
        <v>1919</v>
      </c>
      <c r="E2190" s="78" t="str">
        <f>IFERROR(VLOOKUP($C2190,'2025-26 School Level AAFTE'!$C$2:$L$2349,9,FALSE), "No")</f>
        <v>Yes</v>
      </c>
      <c r="F2190" s="67">
        <f>IFERROR(VLOOKUP($C2190,'2025-26 School Level AAFTE'!$C$2:$J$2349,8,FALSE), 0)</f>
        <v>1464.03</v>
      </c>
      <c r="G2190" s="69">
        <f>IFERROR(IF(E2190= "yes",VLOOKUP(C2190,Summary!$B:$I,6,0),0),0)</f>
        <v>0</v>
      </c>
      <c r="H2190" s="68">
        <f t="shared" si="361"/>
        <v>1464.03</v>
      </c>
      <c r="I2190" s="110">
        <f>VLOOKUP($A2190,'2026-27 Salary &amp; Benefits'!$A:$I,3,FALSE)</f>
        <v>1</v>
      </c>
      <c r="J2190" s="110">
        <f>VLOOKUP($A2190,'2026-27 Salary &amp; Benefits'!$A:$I,4,FALSE)</f>
        <v>1</v>
      </c>
      <c r="K2190" s="101">
        <f t="shared" si="362"/>
        <v>1464.03</v>
      </c>
      <c r="L2190" s="100">
        <f t="shared" si="363"/>
        <v>4.2939999999999996</v>
      </c>
      <c r="M2190" s="102">
        <f>'2026-27 Salary &amp; Benefits'!$E$6</f>
        <v>78209</v>
      </c>
      <c r="N2190" s="102">
        <f>'2026-27 Salary &amp; Benefits'!$F$6</f>
        <v>82248</v>
      </c>
      <c r="O2190" s="7">
        <f t="shared" si="364"/>
        <v>335829.45</v>
      </c>
      <c r="P2190" s="7">
        <f t="shared" si="365"/>
        <v>17343.459999999963</v>
      </c>
      <c r="Q2190" s="7">
        <f>'2026-27 Salary &amp; Benefits'!G$6</f>
        <v>16817.759999999998</v>
      </c>
      <c r="R2190" s="103">
        <f>'2026-27 Salary &amp; Benefits'!H$6</f>
        <v>0.16020000000000001</v>
      </c>
      <c r="S2190" s="103">
        <f>'2026-27 Salary &amp; Benefits'!I$6</f>
        <v>0.15390000000000001</v>
      </c>
      <c r="T2190" s="7">
        <f t="shared" si="366"/>
        <v>128684.5</v>
      </c>
      <c r="U2190" s="7">
        <f t="shared" si="367"/>
        <v>5886.22</v>
      </c>
      <c r="V2190" s="7">
        <f t="shared" si="368"/>
        <v>905.89</v>
      </c>
      <c r="W2190" s="7">
        <f t="shared" si="369"/>
        <v>6792.1100000000006</v>
      </c>
      <c r="X2190" s="18">
        <f t="shared" si="370"/>
        <v>488649.51999999996</v>
      </c>
    </row>
    <row r="2191" spans="1:24">
      <c r="A2191" s="50" t="s">
        <v>2381</v>
      </c>
      <c r="B2191" s="59" t="s">
        <v>2810</v>
      </c>
      <c r="C2191" s="60">
        <v>5636</v>
      </c>
      <c r="D2191" s="59" t="s">
        <v>2956</v>
      </c>
      <c r="E2191" s="78" t="str">
        <f>IFERROR(VLOOKUP($C2191,'2025-26 School Level AAFTE'!$C$2:$L$2349,9,FALSE), "No")</f>
        <v>Yes</v>
      </c>
      <c r="F2191" s="67">
        <f>IFERROR(VLOOKUP($C2191,'2025-26 School Level AAFTE'!$C$2:$J$2349,8,FALSE), 0)</f>
        <v>118.86000000000001</v>
      </c>
      <c r="G2191" s="69">
        <f>IFERROR(IF(E2191= "yes",VLOOKUP(C2191,Summary!$B:$I,6,0),0),0)</f>
        <v>0</v>
      </c>
      <c r="H2191" s="68">
        <f t="shared" si="361"/>
        <v>118.86000000000001</v>
      </c>
      <c r="I2191" s="110">
        <f>VLOOKUP($A2191,'2026-27 Salary &amp; Benefits'!$A:$I,3,FALSE)</f>
        <v>1</v>
      </c>
      <c r="J2191" s="110">
        <f>VLOOKUP($A2191,'2026-27 Salary &amp; Benefits'!$A:$I,4,FALSE)</f>
        <v>1</v>
      </c>
      <c r="K2191" s="101">
        <f t="shared" si="362"/>
        <v>118.86000000000001</v>
      </c>
      <c r="L2191" s="100">
        <f t="shared" si="363"/>
        <v>0.34899999999999998</v>
      </c>
      <c r="M2191" s="102">
        <f>'2026-27 Salary &amp; Benefits'!$E$6</f>
        <v>78209</v>
      </c>
      <c r="N2191" s="102">
        <f>'2026-27 Salary &amp; Benefits'!$F$6</f>
        <v>82248</v>
      </c>
      <c r="O2191" s="7">
        <f t="shared" si="364"/>
        <v>27294.94</v>
      </c>
      <c r="P2191" s="7">
        <f t="shared" si="365"/>
        <v>1409.6100000000006</v>
      </c>
      <c r="Q2191" s="7">
        <f>'2026-27 Salary &amp; Benefits'!G$6</f>
        <v>16817.759999999998</v>
      </c>
      <c r="R2191" s="103">
        <f>'2026-27 Salary &amp; Benefits'!H$6</f>
        <v>0.16020000000000001</v>
      </c>
      <c r="S2191" s="103">
        <f>'2026-27 Salary &amp; Benefits'!I$6</f>
        <v>0.15390000000000001</v>
      </c>
      <c r="T2191" s="7">
        <f t="shared" si="366"/>
        <v>10458.99</v>
      </c>
      <c r="U2191" s="7">
        <f t="shared" si="367"/>
        <v>478.41</v>
      </c>
      <c r="V2191" s="7">
        <f t="shared" si="368"/>
        <v>73.63</v>
      </c>
      <c r="W2191" s="7">
        <f t="shared" si="369"/>
        <v>552.04</v>
      </c>
      <c r="X2191" s="18">
        <f t="shared" si="370"/>
        <v>39715.58</v>
      </c>
    </row>
    <row r="2192" spans="1:24">
      <c r="A2192" s="50" t="s">
        <v>2381</v>
      </c>
      <c r="B2192" s="59" t="s">
        <v>2810</v>
      </c>
      <c r="C2192" s="60">
        <v>5460</v>
      </c>
      <c r="D2192" s="59" t="s">
        <v>2957</v>
      </c>
      <c r="E2192" s="78" t="str">
        <f>IFERROR(VLOOKUP($C2192,'2025-26 School Level AAFTE'!$C$2:$L$2349,9,FALSE), "No")</f>
        <v>Yes</v>
      </c>
      <c r="F2192" s="67">
        <f>IFERROR(VLOOKUP($C2192,'2025-26 School Level AAFTE'!$C$2:$J$2349,8,FALSE), 0)</f>
        <v>94.7</v>
      </c>
      <c r="G2192" s="69">
        <f>IFERROR(IF(E2192= "yes",VLOOKUP(C2192,Summary!$B:$I,6,0),0),0)</f>
        <v>0</v>
      </c>
      <c r="H2192" s="68">
        <f t="shared" si="361"/>
        <v>94.7</v>
      </c>
      <c r="I2192" s="110">
        <f>VLOOKUP($A2192,'2026-27 Salary &amp; Benefits'!$A:$I,3,FALSE)</f>
        <v>1</v>
      </c>
      <c r="J2192" s="110">
        <f>VLOOKUP($A2192,'2026-27 Salary &amp; Benefits'!$A:$I,4,FALSE)</f>
        <v>1</v>
      </c>
      <c r="K2192" s="101">
        <f t="shared" si="362"/>
        <v>94.7</v>
      </c>
      <c r="L2192" s="100">
        <f t="shared" si="363"/>
        <v>0.27800000000000002</v>
      </c>
      <c r="M2192" s="102">
        <f>'2026-27 Salary &amp; Benefits'!$E$6</f>
        <v>78209</v>
      </c>
      <c r="N2192" s="102">
        <f>'2026-27 Salary &amp; Benefits'!$F$6</f>
        <v>82248</v>
      </c>
      <c r="O2192" s="7">
        <f t="shared" si="364"/>
        <v>21742.1</v>
      </c>
      <c r="P2192" s="7">
        <f t="shared" si="365"/>
        <v>1122.8400000000001</v>
      </c>
      <c r="Q2192" s="7">
        <f>'2026-27 Salary &amp; Benefits'!G$6</f>
        <v>16817.759999999998</v>
      </c>
      <c r="R2192" s="103">
        <f>'2026-27 Salary &amp; Benefits'!H$6</f>
        <v>0.16020000000000001</v>
      </c>
      <c r="S2192" s="103">
        <f>'2026-27 Salary &amp; Benefits'!I$6</f>
        <v>0.15390000000000001</v>
      </c>
      <c r="T2192" s="7">
        <f t="shared" si="366"/>
        <v>8331.23</v>
      </c>
      <c r="U2192" s="7">
        <f t="shared" si="367"/>
        <v>381.08</v>
      </c>
      <c r="V2192" s="7">
        <f t="shared" si="368"/>
        <v>58.65</v>
      </c>
      <c r="W2192" s="7">
        <f t="shared" si="369"/>
        <v>439.72999999999996</v>
      </c>
      <c r="X2192" s="18">
        <f t="shared" si="370"/>
        <v>31635.899999999998</v>
      </c>
    </row>
    <row r="2193" spans="1:24">
      <c r="A2193" s="50" t="s">
        <v>2420</v>
      </c>
      <c r="B2193" s="59" t="s">
        <v>2811</v>
      </c>
      <c r="C2193" s="61">
        <v>4518</v>
      </c>
      <c r="D2193" s="72" t="s">
        <v>1671</v>
      </c>
      <c r="E2193" s="78" t="str">
        <f>IFERROR(VLOOKUP($C2193,'2025-26 School Level AAFTE'!$C$2:$L$2349,9,FALSE), "No")</f>
        <v>Yes</v>
      </c>
      <c r="F2193" s="67">
        <f>IFERROR(VLOOKUP($C2193,'2025-26 School Level AAFTE'!$C$2:$J$2349,8,FALSE), 0)</f>
        <v>369.39</v>
      </c>
      <c r="G2193" s="69">
        <f>IFERROR(IF(E2193= "yes",VLOOKUP(C2193,Summary!$B:$I,6,0),0),0)</f>
        <v>0</v>
      </c>
      <c r="H2193" s="68">
        <f t="shared" si="361"/>
        <v>369.39</v>
      </c>
      <c r="I2193" s="110">
        <f>VLOOKUP($A2193,'2026-27 Salary &amp; Benefits'!$A:$I,3,FALSE)</f>
        <v>1</v>
      </c>
      <c r="J2193" s="110">
        <f>VLOOKUP($A2193,'2026-27 Salary &amp; Benefits'!$A:$I,4,FALSE)</f>
        <v>1</v>
      </c>
      <c r="K2193" s="101">
        <f t="shared" si="362"/>
        <v>369.39</v>
      </c>
      <c r="L2193" s="100">
        <f t="shared" si="363"/>
        <v>1.0840000000000001</v>
      </c>
      <c r="M2193" s="102">
        <f>'2026-27 Salary &amp; Benefits'!$E$6</f>
        <v>78209</v>
      </c>
      <c r="N2193" s="102">
        <f>'2026-27 Salary &amp; Benefits'!$F$6</f>
        <v>82248</v>
      </c>
      <c r="O2193" s="7">
        <f t="shared" si="364"/>
        <v>84778.559999999998</v>
      </c>
      <c r="P2193" s="7">
        <f t="shared" si="365"/>
        <v>4378.2700000000041</v>
      </c>
      <c r="Q2193" s="7">
        <f>'2026-27 Salary &amp; Benefits'!G$6</f>
        <v>16817.759999999998</v>
      </c>
      <c r="R2193" s="103">
        <f>'2026-27 Salary &amp; Benefits'!H$6</f>
        <v>0.16020000000000001</v>
      </c>
      <c r="S2193" s="103">
        <f>'2026-27 Salary &amp; Benefits'!I$6</f>
        <v>0.15390000000000001</v>
      </c>
      <c r="T2193" s="7">
        <f t="shared" si="366"/>
        <v>32485.79</v>
      </c>
      <c r="U2193" s="7">
        <f t="shared" si="367"/>
        <v>1485.95</v>
      </c>
      <c r="V2193" s="7">
        <f t="shared" si="368"/>
        <v>228.69</v>
      </c>
      <c r="W2193" s="7">
        <f t="shared" si="369"/>
        <v>1714.64</v>
      </c>
      <c r="X2193" s="18">
        <f t="shared" si="370"/>
        <v>123357.26000000001</v>
      </c>
    </row>
    <row r="2194" spans="1:24">
      <c r="A2194" s="50" t="s">
        <v>2420</v>
      </c>
      <c r="B2194" s="59" t="s">
        <v>2811</v>
      </c>
      <c r="C2194" s="60">
        <v>5544</v>
      </c>
      <c r="D2194" s="59" t="s">
        <v>2107</v>
      </c>
      <c r="E2194" s="78" t="str">
        <f>IFERROR(VLOOKUP($C2194,'2025-26 School Level AAFTE'!$C$2:$L$2349,9,FALSE), "No")</f>
        <v>Yes</v>
      </c>
      <c r="F2194" s="67">
        <f>IFERROR(VLOOKUP($C2194,'2025-26 School Level AAFTE'!$C$2:$J$2349,8,FALSE), 0)</f>
        <v>378.7</v>
      </c>
      <c r="G2194" s="69">
        <f>IFERROR(IF(E2194= "yes",VLOOKUP(C2194,Summary!$B:$I,6,0),0),0)</f>
        <v>0</v>
      </c>
      <c r="H2194" s="68">
        <f t="shared" si="361"/>
        <v>378.7</v>
      </c>
      <c r="I2194" s="110">
        <f>VLOOKUP($A2194,'2026-27 Salary &amp; Benefits'!$A:$I,3,FALSE)</f>
        <v>1</v>
      </c>
      <c r="J2194" s="110">
        <f>VLOOKUP($A2194,'2026-27 Salary &amp; Benefits'!$A:$I,4,FALSE)</f>
        <v>1</v>
      </c>
      <c r="K2194" s="101">
        <f t="shared" si="362"/>
        <v>378.7</v>
      </c>
      <c r="L2194" s="100">
        <f t="shared" si="363"/>
        <v>1.111</v>
      </c>
      <c r="M2194" s="102">
        <f>'2026-27 Salary &amp; Benefits'!$E$6</f>
        <v>78209</v>
      </c>
      <c r="N2194" s="102">
        <f>'2026-27 Salary &amp; Benefits'!$F$6</f>
        <v>82248</v>
      </c>
      <c r="O2194" s="7">
        <f t="shared" si="364"/>
        <v>86890.2</v>
      </c>
      <c r="P2194" s="7">
        <f t="shared" si="365"/>
        <v>4487.3300000000017</v>
      </c>
      <c r="Q2194" s="7">
        <f>'2026-27 Salary &amp; Benefits'!G$6</f>
        <v>16817.759999999998</v>
      </c>
      <c r="R2194" s="103">
        <f>'2026-27 Salary &amp; Benefits'!H$6</f>
        <v>0.16020000000000001</v>
      </c>
      <c r="S2194" s="103">
        <f>'2026-27 Salary &amp; Benefits'!I$6</f>
        <v>0.15390000000000001</v>
      </c>
      <c r="T2194" s="7">
        <f t="shared" si="366"/>
        <v>33294.94</v>
      </c>
      <c r="U2194" s="7">
        <f t="shared" si="367"/>
        <v>1522.96</v>
      </c>
      <c r="V2194" s="7">
        <f t="shared" si="368"/>
        <v>234.38</v>
      </c>
      <c r="W2194" s="7">
        <f t="shared" si="369"/>
        <v>1757.3400000000001</v>
      </c>
      <c r="X2194" s="18">
        <f t="shared" si="370"/>
        <v>126429.81</v>
      </c>
    </row>
    <row r="2195" spans="1:24">
      <c r="A2195" s="50" t="s">
        <v>2420</v>
      </c>
      <c r="B2195" s="59" t="s">
        <v>2811</v>
      </c>
      <c r="C2195" s="60">
        <v>4022</v>
      </c>
      <c r="D2195" s="59" t="s">
        <v>2109</v>
      </c>
      <c r="E2195" s="78" t="str">
        <f>IFERROR(VLOOKUP($C2195,'2025-26 School Level AAFTE'!$C$2:$L$2349,9,FALSE), "No")</f>
        <v>Yes</v>
      </c>
      <c r="F2195" s="67">
        <f>IFERROR(VLOOKUP($C2195,'2025-26 School Level AAFTE'!$C$2:$J$2349,8,FALSE), 0)</f>
        <v>63.44</v>
      </c>
      <c r="G2195" s="69">
        <f>IFERROR(IF(E2195= "yes",VLOOKUP(C2195,Summary!$B:$I,6,0),0),0)</f>
        <v>0</v>
      </c>
      <c r="H2195" s="68">
        <f t="shared" si="361"/>
        <v>63.44</v>
      </c>
      <c r="I2195" s="110">
        <f>VLOOKUP($A2195,'2026-27 Salary &amp; Benefits'!$A:$I,3,FALSE)</f>
        <v>1</v>
      </c>
      <c r="J2195" s="110">
        <f>VLOOKUP($A2195,'2026-27 Salary &amp; Benefits'!$A:$I,4,FALSE)</f>
        <v>1</v>
      </c>
      <c r="K2195" s="101">
        <f t="shared" si="362"/>
        <v>63.44</v>
      </c>
      <c r="L2195" s="100">
        <f t="shared" si="363"/>
        <v>0.186</v>
      </c>
      <c r="M2195" s="102">
        <f>'2026-27 Salary &amp; Benefits'!$E$6</f>
        <v>78209</v>
      </c>
      <c r="N2195" s="102">
        <f>'2026-27 Salary &amp; Benefits'!$F$6</f>
        <v>82248</v>
      </c>
      <c r="O2195" s="7">
        <f t="shared" si="364"/>
        <v>14546.87</v>
      </c>
      <c r="P2195" s="7">
        <f t="shared" si="365"/>
        <v>751.2599999999984</v>
      </c>
      <c r="Q2195" s="7">
        <f>'2026-27 Salary &amp; Benefits'!G$6</f>
        <v>16817.759999999998</v>
      </c>
      <c r="R2195" s="103">
        <f>'2026-27 Salary &amp; Benefits'!H$6</f>
        <v>0.16020000000000001</v>
      </c>
      <c r="S2195" s="103">
        <f>'2026-27 Salary &amp; Benefits'!I$6</f>
        <v>0.15390000000000001</v>
      </c>
      <c r="T2195" s="7">
        <f t="shared" si="366"/>
        <v>5574.13</v>
      </c>
      <c r="U2195" s="7">
        <f t="shared" si="367"/>
        <v>254.97</v>
      </c>
      <c r="V2195" s="7">
        <f t="shared" si="368"/>
        <v>39.24</v>
      </c>
      <c r="W2195" s="7">
        <f t="shared" si="369"/>
        <v>294.20999999999998</v>
      </c>
      <c r="X2195" s="18">
        <f t="shared" si="370"/>
        <v>21166.469999999998</v>
      </c>
    </row>
    <row r="2196" spans="1:24">
      <c r="A2196" s="50" t="s">
        <v>2420</v>
      </c>
      <c r="B2196" s="59" t="s">
        <v>2811</v>
      </c>
      <c r="C2196" s="60">
        <v>5543</v>
      </c>
      <c r="D2196" s="59" t="s">
        <v>2958</v>
      </c>
      <c r="E2196" s="78" t="str">
        <f>IFERROR(VLOOKUP($C2196,'2025-26 School Level AAFTE'!$C$2:$L$2349,9,FALSE), "No")</f>
        <v>Yes</v>
      </c>
      <c r="F2196" s="67">
        <f>IFERROR(VLOOKUP($C2196,'2025-26 School Level AAFTE'!$C$2:$J$2349,8,FALSE), 0)</f>
        <v>310.89999999999998</v>
      </c>
      <c r="G2196" s="69">
        <f>IFERROR(IF(E2196= "yes",VLOOKUP(C2196,Summary!$B:$I,6,0),0),0)</f>
        <v>0</v>
      </c>
      <c r="H2196" s="68">
        <f t="shared" si="361"/>
        <v>310.89999999999998</v>
      </c>
      <c r="I2196" s="110">
        <f>VLOOKUP($A2196,'2026-27 Salary &amp; Benefits'!$A:$I,3,FALSE)</f>
        <v>1</v>
      </c>
      <c r="J2196" s="110">
        <f>VLOOKUP($A2196,'2026-27 Salary &amp; Benefits'!$A:$I,4,FALSE)</f>
        <v>1</v>
      </c>
      <c r="K2196" s="101">
        <f t="shared" si="362"/>
        <v>310.89999999999998</v>
      </c>
      <c r="L2196" s="100">
        <f t="shared" si="363"/>
        <v>0.91200000000000003</v>
      </c>
      <c r="M2196" s="102">
        <f>'2026-27 Salary &amp; Benefits'!$E$6</f>
        <v>78209</v>
      </c>
      <c r="N2196" s="102">
        <f>'2026-27 Salary &amp; Benefits'!$F$6</f>
        <v>82248</v>
      </c>
      <c r="O2196" s="7">
        <f t="shared" si="364"/>
        <v>71326.61</v>
      </c>
      <c r="P2196" s="7">
        <f t="shared" si="365"/>
        <v>3683.5699999999924</v>
      </c>
      <c r="Q2196" s="7">
        <f>'2026-27 Salary &amp; Benefits'!G$6</f>
        <v>16817.759999999998</v>
      </c>
      <c r="R2196" s="103">
        <f>'2026-27 Salary &amp; Benefits'!H$6</f>
        <v>0.16020000000000001</v>
      </c>
      <c r="S2196" s="103">
        <f>'2026-27 Salary &amp; Benefits'!I$6</f>
        <v>0.15390000000000001</v>
      </c>
      <c r="T2196" s="7">
        <f t="shared" si="366"/>
        <v>27331.22</v>
      </c>
      <c r="U2196" s="7">
        <f t="shared" si="367"/>
        <v>1250.17</v>
      </c>
      <c r="V2196" s="7">
        <f t="shared" si="368"/>
        <v>192.4</v>
      </c>
      <c r="W2196" s="7">
        <f t="shared" si="369"/>
        <v>1442.5700000000002</v>
      </c>
      <c r="X2196" s="18">
        <f t="shared" si="370"/>
        <v>103783.97</v>
      </c>
    </row>
    <row r="2197" spans="1:24">
      <c r="A2197" s="50" t="s">
        <v>2420</v>
      </c>
      <c r="B2197" s="59" t="s">
        <v>2811</v>
      </c>
      <c r="C2197" s="60">
        <v>5595</v>
      </c>
      <c r="D2197" s="59" t="s">
        <v>2875</v>
      </c>
      <c r="E2197" s="78" t="str">
        <f>IFERROR(VLOOKUP($C2197,'2025-26 School Level AAFTE'!$C$2:$L$2349,9,FALSE), "No")</f>
        <v>No</v>
      </c>
      <c r="F2197" s="67">
        <f>IFERROR(VLOOKUP($C2197,'2025-26 School Level AAFTE'!$C$2:$J$2349,8,FALSE), 0)</f>
        <v>26.2</v>
      </c>
      <c r="G2197" s="69">
        <f>IFERROR(IF(E2197= "yes",VLOOKUP(C2197,Summary!$B:$I,6,0),0),0)</f>
        <v>0</v>
      </c>
      <c r="H2197" s="68">
        <f t="shared" si="361"/>
        <v>0</v>
      </c>
      <c r="I2197" s="110">
        <f>VLOOKUP($A2197,'2026-27 Salary &amp; Benefits'!$A:$I,3,FALSE)</f>
        <v>1</v>
      </c>
      <c r="J2197" s="110">
        <f>VLOOKUP($A2197,'2026-27 Salary &amp; Benefits'!$A:$I,4,FALSE)</f>
        <v>1</v>
      </c>
      <c r="K2197" s="101">
        <f t="shared" si="362"/>
        <v>0</v>
      </c>
      <c r="L2197" s="100">
        <f t="shared" si="363"/>
        <v>0</v>
      </c>
      <c r="M2197" s="102">
        <f>'2026-27 Salary &amp; Benefits'!$E$6</f>
        <v>78209</v>
      </c>
      <c r="N2197" s="102">
        <f>'2026-27 Salary &amp; Benefits'!$F$6</f>
        <v>82248</v>
      </c>
      <c r="O2197" s="7">
        <f t="shared" si="364"/>
        <v>0</v>
      </c>
      <c r="P2197" s="7">
        <f t="shared" si="365"/>
        <v>0</v>
      </c>
      <c r="Q2197" s="7">
        <f>'2026-27 Salary &amp; Benefits'!G$6</f>
        <v>16817.759999999998</v>
      </c>
      <c r="R2197" s="103">
        <f>'2026-27 Salary &amp; Benefits'!H$6</f>
        <v>0.16020000000000001</v>
      </c>
      <c r="S2197" s="103">
        <f>'2026-27 Salary &amp; Benefits'!I$6</f>
        <v>0.15390000000000001</v>
      </c>
      <c r="T2197" s="7">
        <f t="shared" si="366"/>
        <v>0</v>
      </c>
      <c r="U2197" s="7">
        <f t="shared" si="367"/>
        <v>0</v>
      </c>
      <c r="V2197" s="7">
        <f t="shared" si="368"/>
        <v>0</v>
      </c>
      <c r="W2197" s="7">
        <f t="shared" si="369"/>
        <v>0</v>
      </c>
      <c r="X2197" s="18">
        <f t="shared" si="370"/>
        <v>0</v>
      </c>
    </row>
    <row r="2198" spans="1:24">
      <c r="A2198" t="s">
        <v>2420</v>
      </c>
      <c r="B2198" s="59" t="s">
        <v>2811</v>
      </c>
      <c r="C2198" s="3">
        <v>3141</v>
      </c>
      <c r="D2198" t="s">
        <v>2108</v>
      </c>
      <c r="E2198" s="78" t="str">
        <f>IFERROR(VLOOKUP($C2198,'2025-26 School Level AAFTE'!$C$2:$L$2349,9,FALSE), "No")</f>
        <v>Yes</v>
      </c>
      <c r="F2198" s="67">
        <f>IFERROR(VLOOKUP($C2198,'2025-26 School Level AAFTE'!$C$2:$J$2349,8,FALSE), 0)</f>
        <v>790.57999999999993</v>
      </c>
      <c r="G2198" s="69">
        <f>IFERROR(IF(E2198= "yes",VLOOKUP(C2198,Summary!$B:$I,6,0),0),0)</f>
        <v>0</v>
      </c>
      <c r="H2198" s="68">
        <f t="shared" si="361"/>
        <v>790.57999999999993</v>
      </c>
      <c r="I2198" s="110">
        <f>VLOOKUP($A2198,'2026-27 Salary &amp; Benefits'!$A:$I,3,FALSE)</f>
        <v>1</v>
      </c>
      <c r="J2198" s="110">
        <f>VLOOKUP($A2198,'2026-27 Salary &amp; Benefits'!$A:$I,4,FALSE)</f>
        <v>1</v>
      </c>
      <c r="K2198" s="101">
        <f t="shared" si="362"/>
        <v>790.57999999999993</v>
      </c>
      <c r="L2198" s="100">
        <f t="shared" si="363"/>
        <v>2.319</v>
      </c>
      <c r="M2198" s="102">
        <f>'2026-27 Salary &amp; Benefits'!$E$6</f>
        <v>78209</v>
      </c>
      <c r="N2198" s="102">
        <f>'2026-27 Salary &amp; Benefits'!$F$6</f>
        <v>82248</v>
      </c>
      <c r="O2198" s="7">
        <f t="shared" si="364"/>
        <v>181366.67</v>
      </c>
      <c r="P2198" s="7">
        <f t="shared" si="365"/>
        <v>9366.4399999999732</v>
      </c>
      <c r="Q2198" s="7">
        <f>'2026-27 Salary &amp; Benefits'!G$6</f>
        <v>16817.759999999998</v>
      </c>
      <c r="R2198" s="103">
        <f>'2026-27 Salary &amp; Benefits'!H$6</f>
        <v>0.16020000000000001</v>
      </c>
      <c r="S2198" s="103">
        <f>'2026-27 Salary &amp; Benefits'!I$6</f>
        <v>0.15390000000000001</v>
      </c>
      <c r="T2198" s="7">
        <f t="shared" si="366"/>
        <v>69496.820000000007</v>
      </c>
      <c r="U2198" s="7">
        <f t="shared" si="367"/>
        <v>3178.89</v>
      </c>
      <c r="V2198" s="7">
        <f t="shared" si="368"/>
        <v>489.23</v>
      </c>
      <c r="W2198" s="7">
        <f t="shared" si="369"/>
        <v>3668.12</v>
      </c>
      <c r="X2198" s="18">
        <f t="shared" si="370"/>
        <v>263898.05</v>
      </c>
    </row>
    <row r="2199" spans="1:24">
      <c r="A2199" s="50" t="s">
        <v>2420</v>
      </c>
      <c r="B2199" s="59" t="s">
        <v>2811</v>
      </c>
      <c r="C2199" s="60">
        <v>2131</v>
      </c>
      <c r="D2199" s="59" t="s">
        <v>2105</v>
      </c>
      <c r="E2199" s="78" t="str">
        <f>IFERROR(VLOOKUP($C2199,'2025-26 School Level AAFTE'!$C$2:$L$2349,9,FALSE), "No")</f>
        <v>Yes</v>
      </c>
      <c r="F2199" s="67">
        <f>IFERROR(VLOOKUP($C2199,'2025-26 School Level AAFTE'!$C$2:$J$2349,8,FALSE), 0)</f>
        <v>693.75</v>
      </c>
      <c r="G2199" s="69">
        <f>IFERROR(IF(E2199= "yes",VLOOKUP(C2199,Summary!$B:$I,6,0),0),0)</f>
        <v>0</v>
      </c>
      <c r="H2199" s="68">
        <f t="shared" si="361"/>
        <v>693.75</v>
      </c>
      <c r="I2199" s="110">
        <f>VLOOKUP($A2199,'2026-27 Salary &amp; Benefits'!$A:$I,3,FALSE)</f>
        <v>1</v>
      </c>
      <c r="J2199" s="110">
        <f>VLOOKUP($A2199,'2026-27 Salary &amp; Benefits'!$A:$I,4,FALSE)</f>
        <v>1</v>
      </c>
      <c r="K2199" s="101">
        <f t="shared" si="362"/>
        <v>693.75</v>
      </c>
      <c r="L2199" s="100">
        <f t="shared" si="363"/>
        <v>2.0350000000000001</v>
      </c>
      <c r="M2199" s="102">
        <f>'2026-27 Salary &amp; Benefits'!$E$6</f>
        <v>78209</v>
      </c>
      <c r="N2199" s="102">
        <f>'2026-27 Salary &amp; Benefits'!$F$6</f>
        <v>82248</v>
      </c>
      <c r="O2199" s="7">
        <f t="shared" si="364"/>
        <v>159155.32</v>
      </c>
      <c r="P2199" s="7">
        <f t="shared" si="365"/>
        <v>8219.359999999986</v>
      </c>
      <c r="Q2199" s="7">
        <f>'2026-27 Salary &amp; Benefits'!G$6</f>
        <v>16817.759999999998</v>
      </c>
      <c r="R2199" s="103">
        <f>'2026-27 Salary &amp; Benefits'!H$6</f>
        <v>0.16020000000000001</v>
      </c>
      <c r="S2199" s="103">
        <f>'2026-27 Salary &amp; Benefits'!I$6</f>
        <v>0.15390000000000001</v>
      </c>
      <c r="T2199" s="7">
        <f t="shared" si="366"/>
        <v>60985.78</v>
      </c>
      <c r="U2199" s="7">
        <f t="shared" si="367"/>
        <v>2789.58</v>
      </c>
      <c r="V2199" s="7">
        <f t="shared" si="368"/>
        <v>429.32</v>
      </c>
      <c r="W2199" s="7">
        <f t="shared" si="369"/>
        <v>3218.9</v>
      </c>
      <c r="X2199" s="18">
        <f t="shared" si="370"/>
        <v>231579.36</v>
      </c>
    </row>
    <row r="2200" spans="1:24">
      <c r="A2200" s="50" t="s">
        <v>2420</v>
      </c>
      <c r="B2200" s="59" t="s">
        <v>2811</v>
      </c>
      <c r="C2200" s="60">
        <v>5724</v>
      </c>
      <c r="D2200" s="59" t="s">
        <v>3024</v>
      </c>
      <c r="E2200" s="78" t="str">
        <f>IFERROR(VLOOKUP($C2200,'2025-26 School Level AAFTE'!$C$2:$L$2349,9,FALSE), "No")</f>
        <v>Yes</v>
      </c>
      <c r="F2200" s="67">
        <f>IFERROR(VLOOKUP($C2200,'2025-26 School Level AAFTE'!$C$2:$J$2349,8,FALSE), 0)</f>
        <v>10.88</v>
      </c>
      <c r="G2200" s="69">
        <f>IFERROR(IF(E2200= "yes",VLOOKUP(C2200,Summary!$B:$I,6,0),0),0)</f>
        <v>0</v>
      </c>
      <c r="H2200" s="68">
        <f t="shared" si="361"/>
        <v>10.88</v>
      </c>
      <c r="I2200" s="110">
        <f>VLOOKUP($A2200,'2026-27 Salary &amp; Benefits'!$A:$I,3,FALSE)</f>
        <v>1</v>
      </c>
      <c r="J2200" s="110">
        <f>VLOOKUP($A2200,'2026-27 Salary &amp; Benefits'!$A:$I,4,FALSE)</f>
        <v>1</v>
      </c>
      <c r="K2200" s="101">
        <f t="shared" si="362"/>
        <v>10.88</v>
      </c>
      <c r="L2200" s="100">
        <f t="shared" si="363"/>
        <v>3.2000000000000001E-2</v>
      </c>
      <c r="M2200" s="102">
        <f>'2026-27 Salary &amp; Benefits'!$E$6</f>
        <v>78209</v>
      </c>
      <c r="N2200" s="102">
        <f>'2026-27 Salary &amp; Benefits'!$F$6</f>
        <v>82248</v>
      </c>
      <c r="O2200" s="7">
        <f t="shared" si="364"/>
        <v>2502.69</v>
      </c>
      <c r="P2200" s="7">
        <f t="shared" si="365"/>
        <v>129.25</v>
      </c>
      <c r="Q2200" s="7">
        <f>'2026-27 Salary &amp; Benefits'!G$6</f>
        <v>16817.759999999998</v>
      </c>
      <c r="R2200" s="103">
        <f>'2026-27 Salary &amp; Benefits'!H$6</f>
        <v>0.16020000000000001</v>
      </c>
      <c r="S2200" s="103">
        <f>'2026-27 Salary &amp; Benefits'!I$6</f>
        <v>0.15390000000000001</v>
      </c>
      <c r="T2200" s="7">
        <f t="shared" si="366"/>
        <v>958.99</v>
      </c>
      <c r="U2200" s="7">
        <f t="shared" si="367"/>
        <v>43.87</v>
      </c>
      <c r="V2200" s="7">
        <f t="shared" si="368"/>
        <v>6.75</v>
      </c>
      <c r="W2200" s="7">
        <f t="shared" si="369"/>
        <v>50.62</v>
      </c>
      <c r="X2200" s="18">
        <f t="shared" si="370"/>
        <v>3641.55</v>
      </c>
    </row>
    <row r="2201" spans="1:24">
      <c r="A2201" s="50" t="s">
        <v>2420</v>
      </c>
      <c r="B2201" s="59" t="s">
        <v>2811</v>
      </c>
      <c r="C2201" s="60">
        <v>5725</v>
      </c>
      <c r="D2201" s="59" t="s">
        <v>3025</v>
      </c>
      <c r="E2201" s="78" t="str">
        <f>IFERROR(VLOOKUP($C2201,'2025-26 School Level AAFTE'!$C$2:$L$2349,9,FALSE), "No")</f>
        <v>Yes</v>
      </c>
      <c r="F2201" s="67">
        <f>IFERROR(VLOOKUP($C2201,'2025-26 School Level AAFTE'!$C$2:$J$2349,8,FALSE), 0)</f>
        <v>38.49</v>
      </c>
      <c r="G2201" s="69">
        <f>IFERROR(IF(E2201= "yes",VLOOKUP(C2201,Summary!$B:$I,6,0),0),0)</f>
        <v>0</v>
      </c>
      <c r="H2201" s="68">
        <f t="shared" si="361"/>
        <v>38.49</v>
      </c>
      <c r="I2201" s="110">
        <f>VLOOKUP($A2201,'2026-27 Salary &amp; Benefits'!$A:$I,3,FALSE)</f>
        <v>1</v>
      </c>
      <c r="J2201" s="110">
        <f>VLOOKUP($A2201,'2026-27 Salary &amp; Benefits'!$A:$I,4,FALSE)</f>
        <v>1</v>
      </c>
      <c r="K2201" s="101">
        <f t="shared" si="362"/>
        <v>38.49</v>
      </c>
      <c r="L2201" s="100">
        <f t="shared" si="363"/>
        <v>0.113</v>
      </c>
      <c r="M2201" s="102">
        <f>'2026-27 Salary &amp; Benefits'!$E$6</f>
        <v>78209</v>
      </c>
      <c r="N2201" s="102">
        <f>'2026-27 Salary &amp; Benefits'!$F$6</f>
        <v>82248</v>
      </c>
      <c r="O2201" s="7">
        <f t="shared" si="364"/>
        <v>8837.6200000000008</v>
      </c>
      <c r="P2201" s="7">
        <f t="shared" si="365"/>
        <v>456.39999999999964</v>
      </c>
      <c r="Q2201" s="7">
        <f>'2026-27 Salary &amp; Benefits'!G$6</f>
        <v>16817.759999999998</v>
      </c>
      <c r="R2201" s="103">
        <f>'2026-27 Salary &amp; Benefits'!H$6</f>
        <v>0.16020000000000001</v>
      </c>
      <c r="S2201" s="103">
        <f>'2026-27 Salary &amp; Benefits'!I$6</f>
        <v>0.15390000000000001</v>
      </c>
      <c r="T2201" s="7">
        <f t="shared" si="366"/>
        <v>3386.43</v>
      </c>
      <c r="U2201" s="7">
        <f t="shared" si="367"/>
        <v>154.9</v>
      </c>
      <c r="V2201" s="7">
        <f t="shared" si="368"/>
        <v>23.84</v>
      </c>
      <c r="W2201" s="7">
        <f t="shared" si="369"/>
        <v>178.74</v>
      </c>
      <c r="X2201" s="18">
        <f t="shared" si="370"/>
        <v>12859.19</v>
      </c>
    </row>
    <row r="2202" spans="1:24">
      <c r="A2202" s="50" t="s">
        <v>2420</v>
      </c>
      <c r="B2202" s="59" t="s">
        <v>2811</v>
      </c>
      <c r="C2202" s="60">
        <v>5723</v>
      </c>
      <c r="D2202" s="59" t="s">
        <v>3026</v>
      </c>
      <c r="E2202" s="78" t="str">
        <f>IFERROR(VLOOKUP($C2202,'2025-26 School Level AAFTE'!$C$2:$L$2349,9,FALSE), "No")</f>
        <v>Yes</v>
      </c>
      <c r="F2202" s="67">
        <f>IFERROR(VLOOKUP($C2202,'2025-26 School Level AAFTE'!$C$2:$J$2349,8,FALSE), 0)</f>
        <v>3.13</v>
      </c>
      <c r="G2202" s="69">
        <f>IFERROR(IF(E2202= "yes",VLOOKUP(C2202,Summary!$B:$I,6,0),0),0)</f>
        <v>0</v>
      </c>
      <c r="H2202" s="68">
        <f t="shared" si="361"/>
        <v>3.13</v>
      </c>
      <c r="I2202" s="110">
        <f>VLOOKUP($A2202,'2026-27 Salary &amp; Benefits'!$A:$I,3,FALSE)</f>
        <v>1</v>
      </c>
      <c r="J2202" s="110">
        <f>VLOOKUP($A2202,'2026-27 Salary &amp; Benefits'!$A:$I,4,FALSE)</f>
        <v>1</v>
      </c>
      <c r="K2202" s="101">
        <f t="shared" si="362"/>
        <v>3.13</v>
      </c>
      <c r="L2202" s="100">
        <f t="shared" si="363"/>
        <v>8.9999999999999993E-3</v>
      </c>
      <c r="M2202" s="102">
        <f>'2026-27 Salary &amp; Benefits'!$E$6</f>
        <v>78209</v>
      </c>
      <c r="N2202" s="102">
        <f>'2026-27 Salary &amp; Benefits'!$F$6</f>
        <v>82248</v>
      </c>
      <c r="O2202" s="7">
        <f t="shared" si="364"/>
        <v>703.88</v>
      </c>
      <c r="P2202" s="7">
        <f t="shared" si="365"/>
        <v>36.350000000000023</v>
      </c>
      <c r="Q2202" s="7">
        <f>'2026-27 Salary &amp; Benefits'!G$6</f>
        <v>16817.759999999998</v>
      </c>
      <c r="R2202" s="103">
        <f>'2026-27 Salary &amp; Benefits'!H$6</f>
        <v>0.16020000000000001</v>
      </c>
      <c r="S2202" s="103">
        <f>'2026-27 Salary &amp; Benefits'!I$6</f>
        <v>0.15390000000000001</v>
      </c>
      <c r="T2202" s="7">
        <f t="shared" si="366"/>
        <v>269.72000000000003</v>
      </c>
      <c r="U2202" s="7">
        <f t="shared" si="367"/>
        <v>12.34</v>
      </c>
      <c r="V2202" s="7">
        <f t="shared" si="368"/>
        <v>1.9</v>
      </c>
      <c r="W2202" s="7">
        <f t="shared" si="369"/>
        <v>14.24</v>
      </c>
      <c r="X2202" s="18">
        <f t="shared" si="370"/>
        <v>1024.19</v>
      </c>
    </row>
    <row r="2203" spans="1:24">
      <c r="A2203" s="50" t="s">
        <v>2420</v>
      </c>
      <c r="B2203" s="59" t="s">
        <v>2811</v>
      </c>
      <c r="C2203" s="60">
        <v>2757</v>
      </c>
      <c r="D2203" s="59" t="s">
        <v>2106</v>
      </c>
      <c r="E2203" s="78" t="str">
        <f>IFERROR(VLOOKUP($C2203,'2025-26 School Level AAFTE'!$C$2:$L$2349,9,FALSE), "No")</f>
        <v>Yes</v>
      </c>
      <c r="F2203" s="67">
        <f>IFERROR(VLOOKUP($C2203,'2025-26 School Level AAFTE'!$C$2:$J$2349,8,FALSE), 0)</f>
        <v>295.55</v>
      </c>
      <c r="G2203" s="69">
        <f>IFERROR(IF(E2203= "yes",VLOOKUP(C2203,Summary!$B:$I,6,0),0),0)</f>
        <v>0</v>
      </c>
      <c r="H2203" s="68">
        <f t="shared" si="361"/>
        <v>295.55</v>
      </c>
      <c r="I2203" s="110">
        <f>VLOOKUP($A2203,'2026-27 Salary &amp; Benefits'!$A:$I,3,FALSE)</f>
        <v>1</v>
      </c>
      <c r="J2203" s="110">
        <f>VLOOKUP($A2203,'2026-27 Salary &amp; Benefits'!$A:$I,4,FALSE)</f>
        <v>1</v>
      </c>
      <c r="K2203" s="101">
        <f t="shared" si="362"/>
        <v>295.55</v>
      </c>
      <c r="L2203" s="100">
        <f t="shared" si="363"/>
        <v>0.86699999999999999</v>
      </c>
      <c r="M2203" s="102">
        <f>'2026-27 Salary &amp; Benefits'!$E$6</f>
        <v>78209</v>
      </c>
      <c r="N2203" s="102">
        <f>'2026-27 Salary &amp; Benefits'!$F$6</f>
        <v>82248</v>
      </c>
      <c r="O2203" s="7">
        <f t="shared" si="364"/>
        <v>67807.199999999997</v>
      </c>
      <c r="P2203" s="7">
        <f t="shared" si="365"/>
        <v>3501.820000000007</v>
      </c>
      <c r="Q2203" s="7">
        <f>'2026-27 Salary &amp; Benefits'!G$6</f>
        <v>16817.759999999998</v>
      </c>
      <c r="R2203" s="103">
        <f>'2026-27 Salary &amp; Benefits'!H$6</f>
        <v>0.16020000000000001</v>
      </c>
      <c r="S2203" s="103">
        <f>'2026-27 Salary &amp; Benefits'!I$6</f>
        <v>0.15390000000000001</v>
      </c>
      <c r="T2203" s="7">
        <f t="shared" si="366"/>
        <v>25982.639999999999</v>
      </c>
      <c r="U2203" s="7">
        <f t="shared" si="367"/>
        <v>1188.48</v>
      </c>
      <c r="V2203" s="7">
        <f t="shared" si="368"/>
        <v>182.91</v>
      </c>
      <c r="W2203" s="7">
        <f t="shared" si="369"/>
        <v>1371.39</v>
      </c>
      <c r="X2203" s="18">
        <f t="shared" si="370"/>
        <v>98663.05</v>
      </c>
    </row>
    <row r="2204" spans="1:24">
      <c r="A2204" s="50" t="s">
        <v>2181</v>
      </c>
      <c r="B2204" s="59" t="s">
        <v>2812</v>
      </c>
      <c r="C2204" s="60">
        <v>2792</v>
      </c>
      <c r="D2204" s="59" t="s">
        <v>410</v>
      </c>
      <c r="E2204" s="78" t="str">
        <f>IFERROR(VLOOKUP($C2204,'2025-26 School Level AAFTE'!$C$2:$L$2349,9,FALSE), "No")</f>
        <v>Yes</v>
      </c>
      <c r="F2204" s="67">
        <f>IFERROR(VLOOKUP($C2204,'2025-26 School Level AAFTE'!$C$2:$J$2349,8,FALSE), 0)</f>
        <v>379.69</v>
      </c>
      <c r="G2204" s="69">
        <f>IFERROR(IF(E2204= "yes",VLOOKUP(C2204,Summary!$B:$I,6,0),0),0)</f>
        <v>0</v>
      </c>
      <c r="H2204" s="68">
        <f t="shared" si="361"/>
        <v>379.69</v>
      </c>
      <c r="I2204" s="110">
        <f>VLOOKUP($A2204,'2026-27 Salary &amp; Benefits'!$A:$I,3,FALSE)</f>
        <v>1</v>
      </c>
      <c r="J2204" s="110">
        <f>VLOOKUP($A2204,'2026-27 Salary &amp; Benefits'!$A:$I,4,FALSE)</f>
        <v>1</v>
      </c>
      <c r="K2204" s="101">
        <f t="shared" si="362"/>
        <v>379.69</v>
      </c>
      <c r="L2204" s="100">
        <f t="shared" si="363"/>
        <v>1.1140000000000001</v>
      </c>
      <c r="M2204" s="102">
        <f>'2026-27 Salary &amp; Benefits'!$E$6</f>
        <v>78209</v>
      </c>
      <c r="N2204" s="102">
        <f>'2026-27 Salary &amp; Benefits'!$F$6</f>
        <v>82248</v>
      </c>
      <c r="O2204" s="7">
        <f t="shared" si="364"/>
        <v>87124.83</v>
      </c>
      <c r="P2204" s="7">
        <f t="shared" si="365"/>
        <v>4499.4400000000023</v>
      </c>
      <c r="Q2204" s="7">
        <f>'2026-27 Salary &amp; Benefits'!G$6</f>
        <v>16817.759999999998</v>
      </c>
      <c r="R2204" s="103">
        <f>'2026-27 Salary &amp; Benefits'!H$6</f>
        <v>0.16020000000000001</v>
      </c>
      <c r="S2204" s="103">
        <f>'2026-27 Salary &amp; Benefits'!I$6</f>
        <v>0.15390000000000001</v>
      </c>
      <c r="T2204" s="7">
        <f t="shared" si="366"/>
        <v>33384.85</v>
      </c>
      <c r="U2204" s="7">
        <f t="shared" si="367"/>
        <v>1527.07</v>
      </c>
      <c r="V2204" s="7">
        <f t="shared" si="368"/>
        <v>235.02</v>
      </c>
      <c r="W2204" s="7">
        <f t="shared" si="369"/>
        <v>1762.09</v>
      </c>
      <c r="X2204" s="18">
        <f t="shared" si="370"/>
        <v>126771.20999999999</v>
      </c>
    </row>
    <row r="2205" spans="1:24">
      <c r="A2205" s="50" t="s">
        <v>2181</v>
      </c>
      <c r="B2205" s="59" t="s">
        <v>2812</v>
      </c>
      <c r="C2205" s="60">
        <v>3273</v>
      </c>
      <c r="D2205" s="59" t="s">
        <v>411</v>
      </c>
      <c r="E2205" s="78" t="str">
        <f>IFERROR(VLOOKUP($C2205,'2025-26 School Level AAFTE'!$C$2:$L$2349,9,FALSE), "No")</f>
        <v>Yes</v>
      </c>
      <c r="F2205" s="67">
        <f>IFERROR(VLOOKUP($C2205,'2025-26 School Level AAFTE'!$C$2:$J$2349,8,FALSE), 0)</f>
        <v>295.35000000000002</v>
      </c>
      <c r="G2205" s="69">
        <f>IFERROR(IF(E2205= "yes",VLOOKUP(C2205,Summary!$B:$I,6,0),0),0)</f>
        <v>0</v>
      </c>
      <c r="H2205" s="68">
        <f t="shared" si="361"/>
        <v>295.35000000000002</v>
      </c>
      <c r="I2205" s="110">
        <f>VLOOKUP($A2205,'2026-27 Salary &amp; Benefits'!$A:$I,3,FALSE)</f>
        <v>1</v>
      </c>
      <c r="J2205" s="110">
        <f>VLOOKUP($A2205,'2026-27 Salary &amp; Benefits'!$A:$I,4,FALSE)</f>
        <v>1</v>
      </c>
      <c r="K2205" s="101">
        <f t="shared" si="362"/>
        <v>295.35000000000002</v>
      </c>
      <c r="L2205" s="100">
        <f t="shared" si="363"/>
        <v>0.86599999999999999</v>
      </c>
      <c r="M2205" s="102">
        <f>'2026-27 Salary &amp; Benefits'!$E$6</f>
        <v>78209</v>
      </c>
      <c r="N2205" s="102">
        <f>'2026-27 Salary &amp; Benefits'!$F$6</f>
        <v>82248</v>
      </c>
      <c r="O2205" s="7">
        <f t="shared" si="364"/>
        <v>67728.990000000005</v>
      </c>
      <c r="P2205" s="7">
        <f t="shared" si="365"/>
        <v>3497.7799999999988</v>
      </c>
      <c r="Q2205" s="7">
        <f>'2026-27 Salary &amp; Benefits'!G$6</f>
        <v>16817.759999999998</v>
      </c>
      <c r="R2205" s="103">
        <f>'2026-27 Salary &amp; Benefits'!H$6</f>
        <v>0.16020000000000001</v>
      </c>
      <c r="S2205" s="103">
        <f>'2026-27 Salary &amp; Benefits'!I$6</f>
        <v>0.15390000000000001</v>
      </c>
      <c r="T2205" s="7">
        <f t="shared" si="366"/>
        <v>25952.67</v>
      </c>
      <c r="U2205" s="7">
        <f t="shared" si="367"/>
        <v>1187.1099999999999</v>
      </c>
      <c r="V2205" s="7">
        <f t="shared" si="368"/>
        <v>182.7</v>
      </c>
      <c r="W2205" s="7">
        <f t="shared" si="369"/>
        <v>1369.81</v>
      </c>
      <c r="X2205" s="18">
        <f t="shared" si="370"/>
        <v>98549.25</v>
      </c>
    </row>
    <row r="2206" spans="1:24">
      <c r="A2206" s="50" t="s">
        <v>2181</v>
      </c>
      <c r="B2206" s="59" t="s">
        <v>2812</v>
      </c>
      <c r="C2206" s="60">
        <v>3909</v>
      </c>
      <c r="D2206" s="59" t="s">
        <v>412</v>
      </c>
      <c r="E2206" s="78" t="str">
        <f>IFERROR(VLOOKUP($C2206,'2025-26 School Level AAFTE'!$C$2:$L$2349,9,FALSE), "No")</f>
        <v>Yes</v>
      </c>
      <c r="F2206" s="67">
        <f>IFERROR(VLOOKUP($C2206,'2025-26 School Level AAFTE'!$C$2:$J$2349,8,FALSE), 0)</f>
        <v>207.96</v>
      </c>
      <c r="G2206" s="69">
        <f>IFERROR(IF(E2206= "yes",VLOOKUP(C2206,Summary!$B:$I,6,0),0),0)</f>
        <v>0</v>
      </c>
      <c r="H2206" s="68">
        <f t="shared" ref="H2206:H2269" si="371">IF(E2206= "yes", F2206,0)</f>
        <v>207.96</v>
      </c>
      <c r="I2206" s="110">
        <f>VLOOKUP($A2206,'2026-27 Salary &amp; Benefits'!$A:$I,3,FALSE)</f>
        <v>1</v>
      </c>
      <c r="J2206" s="110">
        <f>VLOOKUP($A2206,'2026-27 Salary &amp; Benefits'!$A:$I,4,FALSE)</f>
        <v>1</v>
      </c>
      <c r="K2206" s="101">
        <f t="shared" ref="K2206:K2269" si="372">IF(G2206&gt;0,G2206,H2206)</f>
        <v>207.96</v>
      </c>
      <c r="L2206" s="100">
        <f t="shared" ref="L2206:L2269" si="373">ROUND((($K2206*1.1*36)/15)/900,3)</f>
        <v>0.61</v>
      </c>
      <c r="M2206" s="102">
        <f>'2026-27 Salary &amp; Benefits'!$E$6</f>
        <v>78209</v>
      </c>
      <c r="N2206" s="102">
        <f>'2026-27 Salary &amp; Benefits'!$F$6</f>
        <v>82248</v>
      </c>
      <c r="O2206" s="7">
        <f t="shared" ref="O2206:O2269" si="374">ROUND($I2206*$M2206*$L2206,2)</f>
        <v>47707.49</v>
      </c>
      <c r="P2206" s="7">
        <f t="shared" ref="P2206:P2269" si="375">ROUND($J2206*$N2206*$L2206,2)-O2206</f>
        <v>2463.7900000000009</v>
      </c>
      <c r="Q2206" s="7">
        <f>'2026-27 Salary &amp; Benefits'!G$6</f>
        <v>16817.759999999998</v>
      </c>
      <c r="R2206" s="103">
        <f>'2026-27 Salary &amp; Benefits'!H$6</f>
        <v>0.16020000000000001</v>
      </c>
      <c r="S2206" s="103">
        <f>'2026-27 Salary &amp; Benefits'!I$6</f>
        <v>0.15390000000000001</v>
      </c>
      <c r="T2206" s="7">
        <f t="shared" ref="T2206:T2269" si="376">ROUND(O2206*R2206+P2206*S2206+L2206*Q2206,2)</f>
        <v>18280.75</v>
      </c>
      <c r="U2206" s="7">
        <f t="shared" ref="U2206:U2269" si="377">ROUND((($N2206*$J2206*$L2206)/180)*3,2)</f>
        <v>836.19</v>
      </c>
      <c r="V2206" s="7">
        <f t="shared" ref="V2206:V2269" si="378">ROUND(U2206*S2206,2)</f>
        <v>128.69</v>
      </c>
      <c r="W2206" s="7">
        <f t="shared" ref="W2206:W2269" si="379">SUM(U2206:V2206)</f>
        <v>964.88000000000011</v>
      </c>
      <c r="X2206" s="18">
        <f t="shared" ref="X2206:X2269" si="380">SUM(T2206,O2206:P2206,W2206)</f>
        <v>69416.91</v>
      </c>
    </row>
    <row r="2207" spans="1:24">
      <c r="A2207" s="50" t="s">
        <v>2150</v>
      </c>
      <c r="B2207" s="59" t="s">
        <v>2813</v>
      </c>
      <c r="C2207" s="60">
        <v>4549</v>
      </c>
      <c r="D2207" s="59" t="s">
        <v>212</v>
      </c>
      <c r="E2207" s="78" t="str">
        <f>IFERROR(VLOOKUP($C2207,'2025-26 School Level AAFTE'!$C$2:$L$2349,9,FALSE), "No")</f>
        <v>No</v>
      </c>
      <c r="F2207" s="67">
        <f>IFERROR(VLOOKUP($C2207,'2025-26 School Level AAFTE'!$C$2:$J$2349,8,FALSE), 0)</f>
        <v>167.8</v>
      </c>
      <c r="G2207" s="69">
        <f>IFERROR(IF(E2207= "yes",VLOOKUP(C2207,Summary!$B:$I,6,0),0),0)</f>
        <v>0</v>
      </c>
      <c r="H2207" s="68">
        <f t="shared" si="371"/>
        <v>0</v>
      </c>
      <c r="I2207" s="110">
        <f>VLOOKUP($A2207,'2026-27 Salary &amp; Benefits'!$A:$I,3,FALSE)</f>
        <v>1.06</v>
      </c>
      <c r="J2207" s="110">
        <f>VLOOKUP($A2207,'2026-27 Salary &amp; Benefits'!$A:$I,4,FALSE)</f>
        <v>1.06</v>
      </c>
      <c r="K2207" s="101">
        <f t="shared" si="372"/>
        <v>0</v>
      </c>
      <c r="L2207" s="100">
        <f t="shared" si="373"/>
        <v>0</v>
      </c>
      <c r="M2207" s="102">
        <f>'2026-27 Salary &amp; Benefits'!$E$6</f>
        <v>78209</v>
      </c>
      <c r="N2207" s="102">
        <f>'2026-27 Salary &amp; Benefits'!$F$6</f>
        <v>82248</v>
      </c>
      <c r="O2207" s="7">
        <f t="shared" si="374"/>
        <v>0</v>
      </c>
      <c r="P2207" s="7">
        <f t="shared" si="375"/>
        <v>0</v>
      </c>
      <c r="Q2207" s="7">
        <f>'2026-27 Salary &amp; Benefits'!G$6</f>
        <v>16817.759999999998</v>
      </c>
      <c r="R2207" s="103">
        <f>'2026-27 Salary &amp; Benefits'!H$6</f>
        <v>0.16020000000000001</v>
      </c>
      <c r="S2207" s="103">
        <f>'2026-27 Salary &amp; Benefits'!I$6</f>
        <v>0.15390000000000001</v>
      </c>
      <c r="T2207" s="7">
        <f t="shared" si="376"/>
        <v>0</v>
      </c>
      <c r="U2207" s="7">
        <f t="shared" si="377"/>
        <v>0</v>
      </c>
      <c r="V2207" s="7">
        <f t="shared" si="378"/>
        <v>0</v>
      </c>
      <c r="W2207" s="7">
        <f t="shared" si="379"/>
        <v>0</v>
      </c>
      <c r="X2207" s="18">
        <f t="shared" si="380"/>
        <v>0</v>
      </c>
    </row>
    <row r="2208" spans="1:24">
      <c r="A2208" s="50" t="s">
        <v>2150</v>
      </c>
      <c r="B2208" s="59" t="s">
        <v>2813</v>
      </c>
      <c r="C2208" s="60">
        <v>3270</v>
      </c>
      <c r="D2208" s="59" t="s">
        <v>210</v>
      </c>
      <c r="E2208" s="78" t="str">
        <f>IFERROR(VLOOKUP($C2208,'2025-26 School Level AAFTE'!$C$2:$L$2349,9,FALSE), "No")</f>
        <v>No</v>
      </c>
      <c r="F2208" s="67">
        <f>IFERROR(VLOOKUP($C2208,'2025-26 School Level AAFTE'!$C$2:$J$2349,8,FALSE), 0)</f>
        <v>279.10000000000002</v>
      </c>
      <c r="G2208" s="69">
        <f>IFERROR(IF(E2208= "yes",VLOOKUP(C2208,Summary!$B:$I,6,0),0),0)</f>
        <v>0</v>
      </c>
      <c r="H2208" s="68">
        <f t="shared" si="371"/>
        <v>0</v>
      </c>
      <c r="I2208" s="110">
        <f>VLOOKUP($A2208,'2026-27 Salary &amp; Benefits'!$A:$I,3,FALSE)</f>
        <v>1.06</v>
      </c>
      <c r="J2208" s="110">
        <f>VLOOKUP($A2208,'2026-27 Salary &amp; Benefits'!$A:$I,4,FALSE)</f>
        <v>1.06</v>
      </c>
      <c r="K2208" s="101">
        <f t="shared" si="372"/>
        <v>0</v>
      </c>
      <c r="L2208" s="100">
        <f t="shared" si="373"/>
        <v>0</v>
      </c>
      <c r="M2208" s="102">
        <f>'2026-27 Salary &amp; Benefits'!$E$6</f>
        <v>78209</v>
      </c>
      <c r="N2208" s="102">
        <f>'2026-27 Salary &amp; Benefits'!$F$6</f>
        <v>82248</v>
      </c>
      <c r="O2208" s="7">
        <f t="shared" si="374"/>
        <v>0</v>
      </c>
      <c r="P2208" s="7">
        <f t="shared" si="375"/>
        <v>0</v>
      </c>
      <c r="Q2208" s="7">
        <f>'2026-27 Salary &amp; Benefits'!G$6</f>
        <v>16817.759999999998</v>
      </c>
      <c r="R2208" s="103">
        <f>'2026-27 Salary &amp; Benefits'!H$6</f>
        <v>0.16020000000000001</v>
      </c>
      <c r="S2208" s="103">
        <f>'2026-27 Salary &amp; Benefits'!I$6</f>
        <v>0.15390000000000001</v>
      </c>
      <c r="T2208" s="7">
        <f t="shared" si="376"/>
        <v>0</v>
      </c>
      <c r="U2208" s="7">
        <f t="shared" si="377"/>
        <v>0</v>
      </c>
      <c r="V2208" s="7">
        <f t="shared" si="378"/>
        <v>0</v>
      </c>
      <c r="W2208" s="7">
        <f t="shared" si="379"/>
        <v>0</v>
      </c>
      <c r="X2208" s="18">
        <f t="shared" si="380"/>
        <v>0</v>
      </c>
    </row>
    <row r="2209" spans="1:24">
      <c r="A2209" s="50" t="s">
        <v>2150</v>
      </c>
      <c r="B2209" s="59" t="s">
        <v>2813</v>
      </c>
      <c r="C2209" s="60">
        <v>5494</v>
      </c>
      <c r="D2209" s="52" t="s">
        <v>2494</v>
      </c>
      <c r="E2209" s="78" t="str">
        <f>IFERROR(VLOOKUP($C2209,'2025-26 School Level AAFTE'!$C$2:$L$2349,9,FALSE), "No")</f>
        <v>No</v>
      </c>
      <c r="F2209" s="67">
        <f>IFERROR(VLOOKUP($C2209,'2025-26 School Level AAFTE'!$C$2:$J$2349,8,FALSE), 0)</f>
        <v>341.93</v>
      </c>
      <c r="G2209" s="69">
        <f>IFERROR(IF(E2209= "yes",VLOOKUP(C2209,Summary!$B:$I,6,0),0),0)</f>
        <v>0</v>
      </c>
      <c r="H2209" s="68">
        <f t="shared" si="371"/>
        <v>0</v>
      </c>
      <c r="I2209" s="110">
        <f>VLOOKUP($A2209,'2026-27 Salary &amp; Benefits'!$A:$I,3,FALSE)</f>
        <v>1.06</v>
      </c>
      <c r="J2209" s="110">
        <f>VLOOKUP($A2209,'2026-27 Salary &amp; Benefits'!$A:$I,4,FALSE)</f>
        <v>1.06</v>
      </c>
      <c r="K2209" s="101">
        <f t="shared" si="372"/>
        <v>0</v>
      </c>
      <c r="L2209" s="100">
        <f t="shared" si="373"/>
        <v>0</v>
      </c>
      <c r="M2209" s="102">
        <f>'2026-27 Salary &amp; Benefits'!$E$6</f>
        <v>78209</v>
      </c>
      <c r="N2209" s="102">
        <f>'2026-27 Salary &amp; Benefits'!$F$6</f>
        <v>82248</v>
      </c>
      <c r="O2209" s="7">
        <f t="shared" si="374"/>
        <v>0</v>
      </c>
      <c r="P2209" s="7">
        <f t="shared" si="375"/>
        <v>0</v>
      </c>
      <c r="Q2209" s="7">
        <f>'2026-27 Salary &amp; Benefits'!G$6</f>
        <v>16817.759999999998</v>
      </c>
      <c r="R2209" s="103">
        <f>'2026-27 Salary &amp; Benefits'!H$6</f>
        <v>0.16020000000000001</v>
      </c>
      <c r="S2209" s="103">
        <f>'2026-27 Salary &amp; Benefits'!I$6</f>
        <v>0.15390000000000001</v>
      </c>
      <c r="T2209" s="7">
        <f t="shared" si="376"/>
        <v>0</v>
      </c>
      <c r="U2209" s="7">
        <f t="shared" si="377"/>
        <v>0</v>
      </c>
      <c r="V2209" s="7">
        <f t="shared" si="378"/>
        <v>0</v>
      </c>
      <c r="W2209" s="7">
        <f t="shared" si="379"/>
        <v>0</v>
      </c>
      <c r="X2209" s="18">
        <f t="shared" si="380"/>
        <v>0</v>
      </c>
    </row>
    <row r="2210" spans="1:24">
      <c r="A2210" s="50" t="s">
        <v>2150</v>
      </c>
      <c r="B2210" s="59" t="s">
        <v>2813</v>
      </c>
      <c r="C2210" s="60">
        <v>2911</v>
      </c>
      <c r="D2210" s="59" t="s">
        <v>208</v>
      </c>
      <c r="E2210" s="78" t="str">
        <f>IFERROR(VLOOKUP($C2210,'2025-26 School Level AAFTE'!$C$2:$L$2349,9,FALSE), "No")</f>
        <v>No</v>
      </c>
      <c r="F2210" s="67">
        <f>IFERROR(VLOOKUP($C2210,'2025-26 School Level AAFTE'!$C$2:$J$2349,8,FALSE), 0)</f>
        <v>226.70000000000002</v>
      </c>
      <c r="G2210" s="69">
        <f>IFERROR(IF(E2210= "yes",VLOOKUP(C2210,Summary!$B:$I,6,0),0),0)</f>
        <v>0</v>
      </c>
      <c r="H2210" s="68">
        <f t="shared" si="371"/>
        <v>0</v>
      </c>
      <c r="I2210" s="110">
        <f>VLOOKUP($A2210,'2026-27 Salary &amp; Benefits'!$A:$I,3,FALSE)</f>
        <v>1.06</v>
      </c>
      <c r="J2210" s="110">
        <f>VLOOKUP($A2210,'2026-27 Salary &amp; Benefits'!$A:$I,4,FALSE)</f>
        <v>1.06</v>
      </c>
      <c r="K2210" s="101">
        <f t="shared" si="372"/>
        <v>0</v>
      </c>
      <c r="L2210" s="100">
        <f t="shared" si="373"/>
        <v>0</v>
      </c>
      <c r="M2210" s="102">
        <f>'2026-27 Salary &amp; Benefits'!$E$6</f>
        <v>78209</v>
      </c>
      <c r="N2210" s="102">
        <f>'2026-27 Salary &amp; Benefits'!$F$6</f>
        <v>82248</v>
      </c>
      <c r="O2210" s="7">
        <f t="shared" si="374"/>
        <v>0</v>
      </c>
      <c r="P2210" s="7">
        <f t="shared" si="375"/>
        <v>0</v>
      </c>
      <c r="Q2210" s="7">
        <f>'2026-27 Salary &amp; Benefits'!G$6</f>
        <v>16817.759999999998</v>
      </c>
      <c r="R2210" s="103">
        <f>'2026-27 Salary &amp; Benefits'!H$6</f>
        <v>0.16020000000000001</v>
      </c>
      <c r="S2210" s="103">
        <f>'2026-27 Salary &amp; Benefits'!I$6</f>
        <v>0.15390000000000001</v>
      </c>
      <c r="T2210" s="7">
        <f t="shared" si="376"/>
        <v>0</v>
      </c>
      <c r="U2210" s="7">
        <f t="shared" si="377"/>
        <v>0</v>
      </c>
      <c r="V2210" s="7">
        <f t="shared" si="378"/>
        <v>0</v>
      </c>
      <c r="W2210" s="7">
        <f t="shared" si="379"/>
        <v>0</v>
      </c>
      <c r="X2210" s="18">
        <f t="shared" si="380"/>
        <v>0</v>
      </c>
    </row>
    <row r="2211" spans="1:24">
      <c r="A2211" s="50" t="s">
        <v>2150</v>
      </c>
      <c r="B2211" s="59" t="s">
        <v>2813</v>
      </c>
      <c r="C2211" s="60">
        <v>2509</v>
      </c>
      <c r="D2211" s="59" t="s">
        <v>207</v>
      </c>
      <c r="E2211" s="78" t="str">
        <f>IFERROR(VLOOKUP($C2211,'2025-26 School Level AAFTE'!$C$2:$L$2349,9,FALSE), "No")</f>
        <v>No</v>
      </c>
      <c r="F2211" s="67">
        <f>IFERROR(VLOOKUP($C2211,'2025-26 School Level AAFTE'!$C$2:$J$2349,8,FALSE), 0)</f>
        <v>300.44</v>
      </c>
      <c r="G2211" s="69">
        <f>IFERROR(IF(E2211= "yes",VLOOKUP(C2211,Summary!$B:$I,6,0),0),0)</f>
        <v>0</v>
      </c>
      <c r="H2211" s="68">
        <f t="shared" si="371"/>
        <v>0</v>
      </c>
      <c r="I2211" s="110">
        <f>VLOOKUP($A2211,'2026-27 Salary &amp; Benefits'!$A:$I,3,FALSE)</f>
        <v>1.06</v>
      </c>
      <c r="J2211" s="110">
        <f>VLOOKUP($A2211,'2026-27 Salary &amp; Benefits'!$A:$I,4,FALSE)</f>
        <v>1.06</v>
      </c>
      <c r="K2211" s="101">
        <f t="shared" si="372"/>
        <v>0</v>
      </c>
      <c r="L2211" s="100">
        <f t="shared" si="373"/>
        <v>0</v>
      </c>
      <c r="M2211" s="102">
        <f>'2026-27 Salary &amp; Benefits'!$E$6</f>
        <v>78209</v>
      </c>
      <c r="N2211" s="102">
        <f>'2026-27 Salary &amp; Benefits'!$F$6</f>
        <v>82248</v>
      </c>
      <c r="O2211" s="7">
        <f t="shared" si="374"/>
        <v>0</v>
      </c>
      <c r="P2211" s="7">
        <f t="shared" si="375"/>
        <v>0</v>
      </c>
      <c r="Q2211" s="7">
        <f>'2026-27 Salary &amp; Benefits'!G$6</f>
        <v>16817.759999999998</v>
      </c>
      <c r="R2211" s="103">
        <f>'2026-27 Salary &amp; Benefits'!H$6</f>
        <v>0.16020000000000001</v>
      </c>
      <c r="S2211" s="103">
        <f>'2026-27 Salary &amp; Benefits'!I$6</f>
        <v>0.15390000000000001</v>
      </c>
      <c r="T2211" s="7">
        <f t="shared" si="376"/>
        <v>0</v>
      </c>
      <c r="U2211" s="7">
        <f t="shared" si="377"/>
        <v>0</v>
      </c>
      <c r="V2211" s="7">
        <f t="shared" si="378"/>
        <v>0</v>
      </c>
      <c r="W2211" s="7">
        <f t="shared" si="379"/>
        <v>0</v>
      </c>
      <c r="X2211" s="18">
        <f t="shared" si="380"/>
        <v>0</v>
      </c>
    </row>
    <row r="2212" spans="1:24">
      <c r="A2212" s="50" t="s">
        <v>2150</v>
      </c>
      <c r="B2212" s="59" t="s">
        <v>2813</v>
      </c>
      <c r="C2212" s="60">
        <v>4207</v>
      </c>
      <c r="D2212" s="59" t="s">
        <v>211</v>
      </c>
      <c r="E2212" s="78" t="str">
        <f>IFERROR(VLOOKUP($C2212,'2025-26 School Level AAFTE'!$C$2:$L$2349,9,FALSE), "No")</f>
        <v>No</v>
      </c>
      <c r="F2212" s="67">
        <f>IFERROR(VLOOKUP($C2212,'2025-26 School Level AAFTE'!$C$2:$J$2349,8,FALSE), 0)</f>
        <v>396.73</v>
      </c>
      <c r="G2212" s="69">
        <f>IFERROR(IF(E2212= "yes",VLOOKUP(C2212,Summary!$B:$I,6,0),0),0)</f>
        <v>0</v>
      </c>
      <c r="H2212" s="68">
        <f t="shared" si="371"/>
        <v>0</v>
      </c>
      <c r="I2212" s="110">
        <f>VLOOKUP($A2212,'2026-27 Salary &amp; Benefits'!$A:$I,3,FALSE)</f>
        <v>1.06</v>
      </c>
      <c r="J2212" s="110">
        <f>VLOOKUP($A2212,'2026-27 Salary &amp; Benefits'!$A:$I,4,FALSE)</f>
        <v>1.06</v>
      </c>
      <c r="K2212" s="101">
        <f t="shared" si="372"/>
        <v>0</v>
      </c>
      <c r="L2212" s="100">
        <f t="shared" si="373"/>
        <v>0</v>
      </c>
      <c r="M2212" s="102">
        <f>'2026-27 Salary &amp; Benefits'!$E$6</f>
        <v>78209</v>
      </c>
      <c r="N2212" s="102">
        <f>'2026-27 Salary &amp; Benefits'!$F$6</f>
        <v>82248</v>
      </c>
      <c r="O2212" s="7">
        <f t="shared" si="374"/>
        <v>0</v>
      </c>
      <c r="P2212" s="7">
        <f t="shared" si="375"/>
        <v>0</v>
      </c>
      <c r="Q2212" s="7">
        <f>'2026-27 Salary &amp; Benefits'!G$6</f>
        <v>16817.759999999998</v>
      </c>
      <c r="R2212" s="103">
        <f>'2026-27 Salary &amp; Benefits'!H$6</f>
        <v>0.16020000000000001</v>
      </c>
      <c r="S2212" s="103">
        <f>'2026-27 Salary &amp; Benefits'!I$6</f>
        <v>0.15390000000000001</v>
      </c>
      <c r="T2212" s="7">
        <f t="shared" si="376"/>
        <v>0</v>
      </c>
      <c r="U2212" s="7">
        <f t="shared" si="377"/>
        <v>0</v>
      </c>
      <c r="V2212" s="7">
        <f t="shared" si="378"/>
        <v>0</v>
      </c>
      <c r="W2212" s="7">
        <f t="shared" si="379"/>
        <v>0</v>
      </c>
      <c r="X2212" s="18">
        <f t="shared" si="380"/>
        <v>0</v>
      </c>
    </row>
    <row r="2213" spans="1:24">
      <c r="A2213" s="50" t="s">
        <v>2150</v>
      </c>
      <c r="B2213" s="59" t="s">
        <v>2813</v>
      </c>
      <c r="C2213" s="60">
        <v>3147</v>
      </c>
      <c r="D2213" s="59" t="s">
        <v>209</v>
      </c>
      <c r="E2213" s="78" t="str">
        <f>IFERROR(VLOOKUP($C2213,'2025-26 School Level AAFTE'!$C$2:$L$2349,9,FALSE), "No")</f>
        <v>No</v>
      </c>
      <c r="F2213" s="67">
        <f>IFERROR(VLOOKUP($C2213,'2025-26 School Level AAFTE'!$C$2:$J$2349,8,FALSE), 0)</f>
        <v>864.51999999999987</v>
      </c>
      <c r="G2213" s="69">
        <f>IFERROR(IF(E2213= "yes",VLOOKUP(C2213,Summary!$B:$I,6,0),0),0)</f>
        <v>0</v>
      </c>
      <c r="H2213" s="68">
        <f t="shared" si="371"/>
        <v>0</v>
      </c>
      <c r="I2213" s="110">
        <f>VLOOKUP($A2213,'2026-27 Salary &amp; Benefits'!$A:$I,3,FALSE)</f>
        <v>1.06</v>
      </c>
      <c r="J2213" s="110">
        <f>VLOOKUP($A2213,'2026-27 Salary &amp; Benefits'!$A:$I,4,FALSE)</f>
        <v>1.06</v>
      </c>
      <c r="K2213" s="101">
        <f t="shared" si="372"/>
        <v>0</v>
      </c>
      <c r="L2213" s="100">
        <f t="shared" si="373"/>
        <v>0</v>
      </c>
      <c r="M2213" s="102">
        <f>'2026-27 Salary &amp; Benefits'!$E$6</f>
        <v>78209</v>
      </c>
      <c r="N2213" s="102">
        <f>'2026-27 Salary &amp; Benefits'!$F$6</f>
        <v>82248</v>
      </c>
      <c r="O2213" s="7">
        <f t="shared" si="374"/>
        <v>0</v>
      </c>
      <c r="P2213" s="7">
        <f t="shared" si="375"/>
        <v>0</v>
      </c>
      <c r="Q2213" s="7">
        <f>'2026-27 Salary &amp; Benefits'!G$6</f>
        <v>16817.759999999998</v>
      </c>
      <c r="R2213" s="103">
        <f>'2026-27 Salary &amp; Benefits'!H$6</f>
        <v>0.16020000000000001</v>
      </c>
      <c r="S2213" s="103">
        <f>'2026-27 Salary &amp; Benefits'!I$6</f>
        <v>0.15390000000000001</v>
      </c>
      <c r="T2213" s="7">
        <f t="shared" si="376"/>
        <v>0</v>
      </c>
      <c r="U2213" s="7">
        <f t="shared" si="377"/>
        <v>0</v>
      </c>
      <c r="V2213" s="7">
        <f t="shared" si="378"/>
        <v>0</v>
      </c>
      <c r="W2213" s="7">
        <f t="shared" si="379"/>
        <v>0</v>
      </c>
      <c r="X2213" s="18">
        <f t="shared" si="380"/>
        <v>0</v>
      </c>
    </row>
    <row r="2214" spans="1:24">
      <c r="A2214" s="50" t="s">
        <v>2150</v>
      </c>
      <c r="B2214" s="59" t="s">
        <v>2813</v>
      </c>
      <c r="C2214" s="60">
        <v>5615</v>
      </c>
      <c r="D2214" s="59" t="s">
        <v>2959</v>
      </c>
      <c r="E2214" s="78" t="str">
        <f>IFERROR(VLOOKUP($C2214,'2025-26 School Level AAFTE'!$C$2:$L$2349,9,FALSE), "No")</f>
        <v>No</v>
      </c>
      <c r="F2214" s="67">
        <f>IFERROR(VLOOKUP($C2214,'2025-26 School Level AAFTE'!$C$2:$J$2349,8,FALSE), 0)</f>
        <v>47.14</v>
      </c>
      <c r="G2214" s="69">
        <f>IFERROR(IF(E2214= "yes",VLOOKUP(C2214,Summary!$B:$I,6,0),0),0)</f>
        <v>0</v>
      </c>
      <c r="H2214" s="68">
        <f t="shared" si="371"/>
        <v>0</v>
      </c>
      <c r="I2214" s="110">
        <f>VLOOKUP($A2214,'2026-27 Salary &amp; Benefits'!$A:$I,3,FALSE)</f>
        <v>1.06</v>
      </c>
      <c r="J2214" s="110">
        <f>VLOOKUP($A2214,'2026-27 Salary &amp; Benefits'!$A:$I,4,FALSE)</f>
        <v>1.06</v>
      </c>
      <c r="K2214" s="101">
        <f t="shared" si="372"/>
        <v>0</v>
      </c>
      <c r="L2214" s="100">
        <f t="shared" si="373"/>
        <v>0</v>
      </c>
      <c r="M2214" s="102">
        <f>'2026-27 Salary &amp; Benefits'!$E$6</f>
        <v>78209</v>
      </c>
      <c r="N2214" s="102">
        <f>'2026-27 Salary &amp; Benefits'!$F$6</f>
        <v>82248</v>
      </c>
      <c r="O2214" s="7">
        <f t="shared" si="374"/>
        <v>0</v>
      </c>
      <c r="P2214" s="7">
        <f t="shared" si="375"/>
        <v>0</v>
      </c>
      <c r="Q2214" s="7">
        <f>'2026-27 Salary &amp; Benefits'!G$6</f>
        <v>16817.759999999998</v>
      </c>
      <c r="R2214" s="103">
        <f>'2026-27 Salary &amp; Benefits'!H$6</f>
        <v>0.16020000000000001</v>
      </c>
      <c r="S2214" s="103">
        <f>'2026-27 Salary &amp; Benefits'!I$6</f>
        <v>0.15390000000000001</v>
      </c>
      <c r="T2214" s="7">
        <f t="shared" si="376"/>
        <v>0</v>
      </c>
      <c r="U2214" s="7">
        <f t="shared" si="377"/>
        <v>0</v>
      </c>
      <c r="V2214" s="7">
        <f t="shared" si="378"/>
        <v>0</v>
      </c>
      <c r="W2214" s="7">
        <f t="shared" si="379"/>
        <v>0</v>
      </c>
      <c r="X2214" s="18">
        <f t="shared" si="380"/>
        <v>0</v>
      </c>
    </row>
    <row r="2215" spans="1:24">
      <c r="A2215" s="50" t="s">
        <v>2150</v>
      </c>
      <c r="B2215" s="59" t="s">
        <v>2813</v>
      </c>
      <c r="C2215" s="60">
        <v>1899</v>
      </c>
      <c r="D2215" s="59" t="s">
        <v>3037</v>
      </c>
      <c r="E2215" s="78" t="str">
        <f>IFERROR(VLOOKUP($C2215,'2025-26 School Level AAFTE'!$C$2:$L$2349,9,FALSE), "No")</f>
        <v>No</v>
      </c>
      <c r="F2215" s="67">
        <f>IFERROR(VLOOKUP($C2215,'2025-26 School Level AAFTE'!$C$2:$J$2349,8,FALSE), 0)</f>
        <v>2.69</v>
      </c>
      <c r="G2215" s="69">
        <f>IFERROR(IF(E2215= "yes",VLOOKUP(C2215,Summary!$B:$I,6,0),0),0)</f>
        <v>0</v>
      </c>
      <c r="H2215" s="68">
        <f t="shared" si="371"/>
        <v>0</v>
      </c>
      <c r="I2215" s="110">
        <f>VLOOKUP($A2215,'2026-27 Salary &amp; Benefits'!$A:$I,3,FALSE)</f>
        <v>1.06</v>
      </c>
      <c r="J2215" s="110">
        <f>VLOOKUP($A2215,'2026-27 Salary &amp; Benefits'!$A:$I,4,FALSE)</f>
        <v>1.06</v>
      </c>
      <c r="K2215" s="101">
        <f t="shared" si="372"/>
        <v>0</v>
      </c>
      <c r="L2215" s="100">
        <f t="shared" si="373"/>
        <v>0</v>
      </c>
      <c r="M2215" s="102">
        <f>'2026-27 Salary &amp; Benefits'!$E$6</f>
        <v>78209</v>
      </c>
      <c r="N2215" s="102">
        <f>'2026-27 Salary &amp; Benefits'!$F$6</f>
        <v>82248</v>
      </c>
      <c r="O2215" s="7">
        <f t="shared" si="374"/>
        <v>0</v>
      </c>
      <c r="P2215" s="7">
        <f t="shared" si="375"/>
        <v>0</v>
      </c>
      <c r="Q2215" s="7">
        <f>'2026-27 Salary &amp; Benefits'!G$6</f>
        <v>16817.759999999998</v>
      </c>
      <c r="R2215" s="103">
        <f>'2026-27 Salary &amp; Benefits'!H$6</f>
        <v>0.16020000000000001</v>
      </c>
      <c r="S2215" s="103">
        <f>'2026-27 Salary &amp; Benefits'!I$6</f>
        <v>0.15390000000000001</v>
      </c>
      <c r="T2215" s="7">
        <f t="shared" si="376"/>
        <v>0</v>
      </c>
      <c r="U2215" s="7">
        <f t="shared" si="377"/>
        <v>0</v>
      </c>
      <c r="V2215" s="7">
        <f t="shared" si="378"/>
        <v>0</v>
      </c>
      <c r="W2215" s="7">
        <f t="shared" si="379"/>
        <v>0</v>
      </c>
      <c r="X2215" s="18">
        <f t="shared" si="380"/>
        <v>0</v>
      </c>
    </row>
    <row r="2216" spans="1:24">
      <c r="A2216" s="50" t="s">
        <v>2120</v>
      </c>
      <c r="B2216" s="59" t="s">
        <v>2814</v>
      </c>
      <c r="C2216" s="60">
        <v>3075</v>
      </c>
      <c r="D2216" s="59" t="s">
        <v>1</v>
      </c>
      <c r="E2216" s="78" t="str">
        <f>IFERROR(VLOOKUP($C2216,'2025-26 School Level AAFTE'!$C$2:$L$2349,9,FALSE), "No")</f>
        <v>Yes</v>
      </c>
      <c r="F2216" s="67">
        <f>IFERROR(VLOOKUP($C2216,'2025-26 School Level AAFTE'!$C$2:$J$2349,8,FALSE), 0)</f>
        <v>59.25</v>
      </c>
      <c r="G2216" s="69">
        <f>IFERROR(IF(E2216= "yes",VLOOKUP(C2216,Summary!$B:$I,6,0),0),0)</f>
        <v>0</v>
      </c>
      <c r="H2216" s="68">
        <f t="shared" si="371"/>
        <v>59.25</v>
      </c>
      <c r="I2216" s="110">
        <f>VLOOKUP($A2216,'2026-27 Salary &amp; Benefits'!$A:$I,3,FALSE)</f>
        <v>1</v>
      </c>
      <c r="J2216" s="110">
        <f>VLOOKUP($A2216,'2026-27 Salary &amp; Benefits'!$A:$I,4,FALSE)</f>
        <v>1</v>
      </c>
      <c r="K2216" s="101">
        <f t="shared" si="372"/>
        <v>59.25</v>
      </c>
      <c r="L2216" s="100">
        <f t="shared" si="373"/>
        <v>0.17399999999999999</v>
      </c>
      <c r="M2216" s="102">
        <f>'2026-27 Salary &amp; Benefits'!$E$6</f>
        <v>78209</v>
      </c>
      <c r="N2216" s="102">
        <f>'2026-27 Salary &amp; Benefits'!$F$6</f>
        <v>82248</v>
      </c>
      <c r="O2216" s="7">
        <f t="shared" si="374"/>
        <v>13608.37</v>
      </c>
      <c r="P2216" s="7">
        <f t="shared" si="375"/>
        <v>702.77999999999884</v>
      </c>
      <c r="Q2216" s="7">
        <f>'2026-27 Salary &amp; Benefits'!G$6</f>
        <v>16817.759999999998</v>
      </c>
      <c r="R2216" s="103">
        <f>'2026-27 Salary &amp; Benefits'!H$6</f>
        <v>0.16020000000000001</v>
      </c>
      <c r="S2216" s="103">
        <f>'2026-27 Salary &amp; Benefits'!I$6</f>
        <v>0.15390000000000001</v>
      </c>
      <c r="T2216" s="7">
        <f t="shared" si="376"/>
        <v>5214.51</v>
      </c>
      <c r="U2216" s="7">
        <f t="shared" si="377"/>
        <v>238.52</v>
      </c>
      <c r="V2216" s="7">
        <f t="shared" si="378"/>
        <v>36.71</v>
      </c>
      <c r="W2216" s="7">
        <f t="shared" si="379"/>
        <v>275.23</v>
      </c>
      <c r="X2216" s="18">
        <f t="shared" si="380"/>
        <v>19800.89</v>
      </c>
    </row>
    <row r="2217" spans="1:24">
      <c r="A2217" s="50" t="s">
        <v>2168</v>
      </c>
      <c r="B2217" s="59" t="s">
        <v>2815</v>
      </c>
      <c r="C2217" s="60">
        <v>2161</v>
      </c>
      <c r="D2217" s="59" t="s">
        <v>346</v>
      </c>
      <c r="E2217" s="78" t="str">
        <f>IFERROR(VLOOKUP($C2217,'2025-26 School Level AAFTE'!$C$2:$L$2349,9,FALSE), "No")</f>
        <v>No</v>
      </c>
      <c r="F2217" s="67">
        <f>IFERROR(VLOOKUP($C2217,'2025-26 School Level AAFTE'!$C$2:$J$2349,8,FALSE), 0)</f>
        <v>143.38</v>
      </c>
      <c r="G2217" s="69">
        <f>IFERROR(IF(E2217= "yes",VLOOKUP(C2217,Summary!$B:$I,6,0),0),0)</f>
        <v>0</v>
      </c>
      <c r="H2217" s="68">
        <f t="shared" si="371"/>
        <v>0</v>
      </c>
      <c r="I2217" s="110">
        <f>VLOOKUP($A2217,'2026-27 Salary &amp; Benefits'!$A:$I,3,FALSE)</f>
        <v>1</v>
      </c>
      <c r="J2217" s="110">
        <f>VLOOKUP($A2217,'2026-27 Salary &amp; Benefits'!$A:$I,4,FALSE)</f>
        <v>1</v>
      </c>
      <c r="K2217" s="101">
        <f t="shared" si="372"/>
        <v>0</v>
      </c>
      <c r="L2217" s="100">
        <f t="shared" si="373"/>
        <v>0</v>
      </c>
      <c r="M2217" s="102">
        <f>'2026-27 Salary &amp; Benefits'!$E$6</f>
        <v>78209</v>
      </c>
      <c r="N2217" s="102">
        <f>'2026-27 Salary &amp; Benefits'!$F$6</f>
        <v>82248</v>
      </c>
      <c r="O2217" s="7">
        <f t="shared" si="374"/>
        <v>0</v>
      </c>
      <c r="P2217" s="7">
        <f t="shared" si="375"/>
        <v>0</v>
      </c>
      <c r="Q2217" s="7">
        <f>'2026-27 Salary &amp; Benefits'!G$6</f>
        <v>16817.759999999998</v>
      </c>
      <c r="R2217" s="103">
        <f>'2026-27 Salary &amp; Benefits'!H$6</f>
        <v>0.16020000000000001</v>
      </c>
      <c r="S2217" s="103">
        <f>'2026-27 Salary &amp; Benefits'!I$6</f>
        <v>0.15390000000000001</v>
      </c>
      <c r="T2217" s="7">
        <f t="shared" si="376"/>
        <v>0</v>
      </c>
      <c r="U2217" s="7">
        <f t="shared" si="377"/>
        <v>0</v>
      </c>
      <c r="V2217" s="7">
        <f t="shared" si="378"/>
        <v>0</v>
      </c>
      <c r="W2217" s="7">
        <f t="shared" si="379"/>
        <v>0</v>
      </c>
      <c r="X2217" s="18">
        <f t="shared" si="380"/>
        <v>0</v>
      </c>
    </row>
    <row r="2218" spans="1:24">
      <c r="A2218" s="50" t="s">
        <v>2168</v>
      </c>
      <c r="B2218" s="59" t="s">
        <v>2815</v>
      </c>
      <c r="C2218" s="60">
        <v>2162</v>
      </c>
      <c r="D2218" s="59" t="s">
        <v>347</v>
      </c>
      <c r="E2218" s="78" t="str">
        <f>IFERROR(VLOOKUP($C2218,'2025-26 School Level AAFTE'!$C$2:$L$2349,9,FALSE), "No")</f>
        <v>Yes</v>
      </c>
      <c r="F2218" s="67">
        <f>IFERROR(VLOOKUP($C2218,'2025-26 School Level AAFTE'!$C$2:$J$2349,8,FALSE), 0)</f>
        <v>136.16</v>
      </c>
      <c r="G2218" s="69">
        <f>IFERROR(IF(E2218= "yes",VLOOKUP(C2218,Summary!$B:$I,6,0),0),0)</f>
        <v>0</v>
      </c>
      <c r="H2218" s="68">
        <f t="shared" si="371"/>
        <v>136.16</v>
      </c>
      <c r="I2218" s="110">
        <f>VLOOKUP($A2218,'2026-27 Salary &amp; Benefits'!$A:$I,3,FALSE)</f>
        <v>1</v>
      </c>
      <c r="J2218" s="110">
        <f>VLOOKUP($A2218,'2026-27 Salary &amp; Benefits'!$A:$I,4,FALSE)</f>
        <v>1</v>
      </c>
      <c r="K2218" s="101">
        <f t="shared" si="372"/>
        <v>136.16</v>
      </c>
      <c r="L2218" s="100">
        <f t="shared" si="373"/>
        <v>0.39900000000000002</v>
      </c>
      <c r="M2218" s="102">
        <f>'2026-27 Salary &amp; Benefits'!$E$6</f>
        <v>78209</v>
      </c>
      <c r="N2218" s="102">
        <f>'2026-27 Salary &amp; Benefits'!$F$6</f>
        <v>82248</v>
      </c>
      <c r="O2218" s="7">
        <f t="shared" si="374"/>
        <v>31205.39</v>
      </c>
      <c r="P2218" s="7">
        <f t="shared" si="375"/>
        <v>1611.5599999999977</v>
      </c>
      <c r="Q2218" s="7">
        <f>'2026-27 Salary &amp; Benefits'!G$6</f>
        <v>16817.759999999998</v>
      </c>
      <c r="R2218" s="103">
        <f>'2026-27 Salary &amp; Benefits'!H$6</f>
        <v>0.16020000000000001</v>
      </c>
      <c r="S2218" s="103">
        <f>'2026-27 Salary &amp; Benefits'!I$6</f>
        <v>0.15390000000000001</v>
      </c>
      <c r="T2218" s="7">
        <f t="shared" si="376"/>
        <v>11957.41</v>
      </c>
      <c r="U2218" s="7">
        <f t="shared" si="377"/>
        <v>546.95000000000005</v>
      </c>
      <c r="V2218" s="7">
        <f t="shared" si="378"/>
        <v>84.18</v>
      </c>
      <c r="W2218" s="7">
        <f t="shared" si="379"/>
        <v>631.13000000000011</v>
      </c>
      <c r="X2218" s="18">
        <f t="shared" si="380"/>
        <v>45405.49</v>
      </c>
    </row>
    <row r="2219" spans="1:24">
      <c r="A2219" s="50" t="s">
        <v>2361</v>
      </c>
      <c r="B2219" s="59" t="s">
        <v>2816</v>
      </c>
      <c r="C2219" s="60">
        <v>2549</v>
      </c>
      <c r="D2219" s="59" t="s">
        <v>1805</v>
      </c>
      <c r="E2219" s="78" t="str">
        <f>IFERROR(VLOOKUP($C2219,'2025-26 School Level AAFTE'!$C$2:$L$2349,9,FALSE), "No")</f>
        <v>Yes</v>
      </c>
      <c r="F2219" s="67">
        <f>IFERROR(VLOOKUP($C2219,'2025-26 School Level AAFTE'!$C$2:$J$2349,8,FALSE), 0)</f>
        <v>117.3</v>
      </c>
      <c r="G2219" s="69">
        <f>IFERROR(IF(E2219= "yes",VLOOKUP(C2219,Summary!$B:$I,6,0),0),0)</f>
        <v>0</v>
      </c>
      <c r="H2219" s="68">
        <f t="shared" si="371"/>
        <v>117.3</v>
      </c>
      <c r="I2219" s="110">
        <f>VLOOKUP($A2219,'2026-27 Salary &amp; Benefits'!$A:$I,3,FALSE)</f>
        <v>1</v>
      </c>
      <c r="J2219" s="110">
        <f>VLOOKUP($A2219,'2026-27 Salary &amp; Benefits'!$A:$I,4,FALSE)</f>
        <v>1</v>
      </c>
      <c r="K2219" s="101">
        <f t="shared" si="372"/>
        <v>117.3</v>
      </c>
      <c r="L2219" s="100">
        <f t="shared" si="373"/>
        <v>0.34399999999999997</v>
      </c>
      <c r="M2219" s="102">
        <f>'2026-27 Salary &amp; Benefits'!$E$6</f>
        <v>78209</v>
      </c>
      <c r="N2219" s="102">
        <f>'2026-27 Salary &amp; Benefits'!$F$6</f>
        <v>82248</v>
      </c>
      <c r="O2219" s="7">
        <f t="shared" si="374"/>
        <v>26903.9</v>
      </c>
      <c r="P2219" s="7">
        <f t="shared" si="375"/>
        <v>1389.4099999999999</v>
      </c>
      <c r="Q2219" s="7">
        <f>'2026-27 Salary &amp; Benefits'!G$6</f>
        <v>16817.759999999998</v>
      </c>
      <c r="R2219" s="103">
        <f>'2026-27 Salary &amp; Benefits'!H$6</f>
        <v>0.16020000000000001</v>
      </c>
      <c r="S2219" s="103">
        <f>'2026-27 Salary &amp; Benefits'!I$6</f>
        <v>0.15390000000000001</v>
      </c>
      <c r="T2219" s="7">
        <f t="shared" si="376"/>
        <v>10309.14</v>
      </c>
      <c r="U2219" s="7">
        <f t="shared" si="377"/>
        <v>471.56</v>
      </c>
      <c r="V2219" s="7">
        <f t="shared" si="378"/>
        <v>72.569999999999993</v>
      </c>
      <c r="W2219" s="7">
        <f t="shared" si="379"/>
        <v>544.13</v>
      </c>
      <c r="X2219" s="18">
        <f t="shared" si="380"/>
        <v>39146.579999999994</v>
      </c>
    </row>
    <row r="2220" spans="1:24">
      <c r="A2220" s="48" t="s">
        <v>2361</v>
      </c>
      <c r="B2220" s="59" t="s">
        <v>2816</v>
      </c>
      <c r="C2220" s="60">
        <v>2550</v>
      </c>
      <c r="D2220" s="59" t="s">
        <v>1806</v>
      </c>
      <c r="E2220" s="78" t="str">
        <f>IFERROR(VLOOKUP($C2220,'2025-26 School Level AAFTE'!$C$2:$L$2349,9,FALSE), "No")</f>
        <v>Yes</v>
      </c>
      <c r="F2220" s="67">
        <f>IFERROR(VLOOKUP($C2220,'2025-26 School Level AAFTE'!$C$2:$J$2349,8,FALSE), 0)</f>
        <v>94.289999999999992</v>
      </c>
      <c r="G2220" s="69">
        <f>IFERROR(IF(E2220= "yes",VLOOKUP(C2220,Summary!$B:$I,6,0),0),0)</f>
        <v>0</v>
      </c>
      <c r="H2220" s="68">
        <f t="shared" si="371"/>
        <v>94.289999999999992</v>
      </c>
      <c r="I2220" s="110">
        <f>VLOOKUP($A2220,'2026-27 Salary &amp; Benefits'!$A:$I,3,FALSE)</f>
        <v>1</v>
      </c>
      <c r="J2220" s="110">
        <f>VLOOKUP($A2220,'2026-27 Salary &amp; Benefits'!$A:$I,4,FALSE)</f>
        <v>1</v>
      </c>
      <c r="K2220" s="101">
        <f t="shared" si="372"/>
        <v>94.289999999999992</v>
      </c>
      <c r="L2220" s="100">
        <f t="shared" si="373"/>
        <v>0.27700000000000002</v>
      </c>
      <c r="M2220" s="102">
        <f>'2026-27 Salary &amp; Benefits'!$E$6</f>
        <v>78209</v>
      </c>
      <c r="N2220" s="102">
        <f>'2026-27 Salary &amp; Benefits'!$F$6</f>
        <v>82248</v>
      </c>
      <c r="O2220" s="7">
        <f t="shared" si="374"/>
        <v>21663.89</v>
      </c>
      <c r="P2220" s="7">
        <f t="shared" si="375"/>
        <v>1118.8100000000013</v>
      </c>
      <c r="Q2220" s="7">
        <f>'2026-27 Salary &amp; Benefits'!G$6</f>
        <v>16817.759999999998</v>
      </c>
      <c r="R2220" s="103">
        <f>'2026-27 Salary &amp; Benefits'!H$6</f>
        <v>0.16020000000000001</v>
      </c>
      <c r="S2220" s="103">
        <f>'2026-27 Salary &amp; Benefits'!I$6</f>
        <v>0.15390000000000001</v>
      </c>
      <c r="T2220" s="7">
        <f t="shared" si="376"/>
        <v>8301.26</v>
      </c>
      <c r="U2220" s="7">
        <f t="shared" si="377"/>
        <v>379.71</v>
      </c>
      <c r="V2220" s="7">
        <f t="shared" si="378"/>
        <v>58.44</v>
      </c>
      <c r="W2220" s="7">
        <f t="shared" si="379"/>
        <v>438.15</v>
      </c>
      <c r="X2220" s="18">
        <f t="shared" si="380"/>
        <v>31522.110000000004</v>
      </c>
    </row>
    <row r="2221" spans="1:24">
      <c r="A2221" t="s">
        <v>2361</v>
      </c>
      <c r="B2221" s="59" t="s">
        <v>2816</v>
      </c>
      <c r="C2221" s="3">
        <v>4232</v>
      </c>
      <c r="D2221" t="s">
        <v>1807</v>
      </c>
      <c r="E2221" s="78" t="str">
        <f>IFERROR(VLOOKUP($C2221,'2025-26 School Level AAFTE'!$C$2:$L$2349,9,FALSE), "No")</f>
        <v>Yes</v>
      </c>
      <c r="F2221" s="67">
        <f>IFERROR(VLOOKUP($C2221,'2025-26 School Level AAFTE'!$C$2:$J$2349,8,FALSE), 0)</f>
        <v>74.099999999999994</v>
      </c>
      <c r="G2221" s="69">
        <f>IFERROR(IF(E2221= "yes",VLOOKUP(C2221,Summary!$B:$I,6,0),0),0)</f>
        <v>0</v>
      </c>
      <c r="H2221" s="68">
        <f t="shared" si="371"/>
        <v>74.099999999999994</v>
      </c>
      <c r="I2221" s="110">
        <f>VLOOKUP($A2221,'2026-27 Salary &amp; Benefits'!$A:$I,3,FALSE)</f>
        <v>1</v>
      </c>
      <c r="J2221" s="110">
        <f>VLOOKUP($A2221,'2026-27 Salary &amp; Benefits'!$A:$I,4,FALSE)</f>
        <v>1</v>
      </c>
      <c r="K2221" s="101">
        <f t="shared" si="372"/>
        <v>74.099999999999994</v>
      </c>
      <c r="L2221" s="100">
        <f t="shared" si="373"/>
        <v>0.217</v>
      </c>
      <c r="M2221" s="102">
        <f>'2026-27 Salary &amp; Benefits'!$E$6</f>
        <v>78209</v>
      </c>
      <c r="N2221" s="102">
        <f>'2026-27 Salary &amp; Benefits'!$F$6</f>
        <v>82248</v>
      </c>
      <c r="O2221" s="7">
        <f t="shared" si="374"/>
        <v>16971.349999999999</v>
      </c>
      <c r="P2221" s="7">
        <f t="shared" si="375"/>
        <v>876.47000000000116</v>
      </c>
      <c r="Q2221" s="7">
        <f>'2026-27 Salary &amp; Benefits'!G$6</f>
        <v>16817.759999999998</v>
      </c>
      <c r="R2221" s="103">
        <f>'2026-27 Salary &amp; Benefits'!H$6</f>
        <v>0.16020000000000001</v>
      </c>
      <c r="S2221" s="103">
        <f>'2026-27 Salary &amp; Benefits'!I$6</f>
        <v>0.15390000000000001</v>
      </c>
      <c r="T2221" s="7">
        <f t="shared" si="376"/>
        <v>6503.15</v>
      </c>
      <c r="U2221" s="7">
        <f t="shared" si="377"/>
        <v>297.45999999999998</v>
      </c>
      <c r="V2221" s="7">
        <f t="shared" si="378"/>
        <v>45.78</v>
      </c>
      <c r="W2221" s="7">
        <f t="shared" si="379"/>
        <v>343.24</v>
      </c>
      <c r="X2221" s="18">
        <f t="shared" si="380"/>
        <v>24694.210000000003</v>
      </c>
    </row>
    <row r="2222" spans="1:24">
      <c r="A2222" t="s">
        <v>2361</v>
      </c>
      <c r="B2222" s="59" t="s">
        <v>2816</v>
      </c>
      <c r="C2222" s="3">
        <v>5461</v>
      </c>
      <c r="D2222" t="s">
        <v>3165</v>
      </c>
      <c r="E2222" s="78" t="str">
        <f>IFERROR(VLOOKUP($C2222,'2025-26 School Level AAFTE'!$C$2:$L$2349,9,FALSE), "No")</f>
        <v>No</v>
      </c>
      <c r="F2222" s="67">
        <f>IFERROR(VLOOKUP($C2222,'2025-26 School Level AAFTE'!$C$2:$J$2349,8,FALSE), 0)</f>
        <v>68.7</v>
      </c>
      <c r="G2222" s="69">
        <f>IFERROR(IF(E2222= "yes",VLOOKUP(C2222,Summary!$B:$I,6,0),0),0)</f>
        <v>0</v>
      </c>
      <c r="H2222" s="68">
        <f t="shared" si="371"/>
        <v>0</v>
      </c>
      <c r="I2222" s="110">
        <f>VLOOKUP($A2222,'2026-27 Salary &amp; Benefits'!$A:$I,3,FALSE)</f>
        <v>1</v>
      </c>
      <c r="J2222" s="110">
        <f>VLOOKUP($A2222,'2026-27 Salary &amp; Benefits'!$A:$I,4,FALSE)</f>
        <v>1</v>
      </c>
      <c r="K2222" s="101">
        <f t="shared" si="372"/>
        <v>0</v>
      </c>
      <c r="L2222" s="100">
        <f t="shared" si="373"/>
        <v>0</v>
      </c>
      <c r="M2222" s="102">
        <f>'2026-27 Salary &amp; Benefits'!$E$6</f>
        <v>78209</v>
      </c>
      <c r="N2222" s="102">
        <f>'2026-27 Salary &amp; Benefits'!$F$6</f>
        <v>82248</v>
      </c>
      <c r="O2222" s="7">
        <f t="shared" si="374"/>
        <v>0</v>
      </c>
      <c r="P2222" s="7">
        <f t="shared" si="375"/>
        <v>0</v>
      </c>
      <c r="Q2222" s="7">
        <f>'2026-27 Salary &amp; Benefits'!G$6</f>
        <v>16817.759999999998</v>
      </c>
      <c r="R2222" s="103">
        <f>'2026-27 Salary &amp; Benefits'!H$6</f>
        <v>0.16020000000000001</v>
      </c>
      <c r="S2222" s="103">
        <f>'2026-27 Salary &amp; Benefits'!I$6</f>
        <v>0.15390000000000001</v>
      </c>
      <c r="T2222" s="7">
        <f t="shared" si="376"/>
        <v>0</v>
      </c>
      <c r="U2222" s="7">
        <f t="shared" si="377"/>
        <v>0</v>
      </c>
      <c r="V2222" s="7">
        <f t="shared" si="378"/>
        <v>0</v>
      </c>
      <c r="W2222" s="7">
        <f t="shared" si="379"/>
        <v>0</v>
      </c>
      <c r="X2222" s="18">
        <f t="shared" si="380"/>
        <v>0</v>
      </c>
    </row>
    <row r="2223" spans="1:24">
      <c r="A2223" s="50" t="s">
        <v>2139</v>
      </c>
      <c r="B2223" s="59" t="s">
        <v>2817</v>
      </c>
      <c r="C2223" s="60">
        <v>3209</v>
      </c>
      <c r="D2223" s="59" t="s">
        <v>125</v>
      </c>
      <c r="E2223" s="78" t="str">
        <f>IFERROR(VLOOKUP($C2223,'2025-26 School Level AAFTE'!$C$2:$L$2349,9,FALSE), "No")</f>
        <v>Yes</v>
      </c>
      <c r="F2223" s="67">
        <f>IFERROR(VLOOKUP($C2223,'2025-26 School Level AAFTE'!$C$2:$J$2349,8,FALSE), 0)</f>
        <v>529.63</v>
      </c>
      <c r="G2223" s="69">
        <f>IFERROR(IF(E2223= "yes",VLOOKUP(C2223,Summary!$B:$I,6,0),0),0)</f>
        <v>0</v>
      </c>
      <c r="H2223" s="68">
        <f t="shared" si="371"/>
        <v>529.63</v>
      </c>
      <c r="I2223" s="110">
        <f>VLOOKUP($A2223,'2026-27 Salary &amp; Benefits'!$A:$I,3,FALSE)</f>
        <v>1</v>
      </c>
      <c r="J2223" s="110">
        <f>VLOOKUP($A2223,'2026-27 Salary &amp; Benefits'!$A:$I,4,FALSE)</f>
        <v>1</v>
      </c>
      <c r="K2223" s="101">
        <f t="shared" si="372"/>
        <v>529.63</v>
      </c>
      <c r="L2223" s="100">
        <f t="shared" si="373"/>
        <v>1.554</v>
      </c>
      <c r="M2223" s="102">
        <f>'2026-27 Salary &amp; Benefits'!$E$6</f>
        <v>78209</v>
      </c>
      <c r="N2223" s="102">
        <f>'2026-27 Salary &amp; Benefits'!$F$6</f>
        <v>82248</v>
      </c>
      <c r="O2223" s="7">
        <f t="shared" si="374"/>
        <v>121536.79</v>
      </c>
      <c r="P2223" s="7">
        <f t="shared" si="375"/>
        <v>6276.6000000000058</v>
      </c>
      <c r="Q2223" s="7">
        <f>'2026-27 Salary &amp; Benefits'!G$6</f>
        <v>16817.759999999998</v>
      </c>
      <c r="R2223" s="103">
        <f>'2026-27 Salary &amp; Benefits'!H$6</f>
        <v>0.16020000000000001</v>
      </c>
      <c r="S2223" s="103">
        <f>'2026-27 Salary &amp; Benefits'!I$6</f>
        <v>0.15390000000000001</v>
      </c>
      <c r="T2223" s="7">
        <f t="shared" si="376"/>
        <v>46570.96</v>
      </c>
      <c r="U2223" s="7">
        <f t="shared" si="377"/>
        <v>2130.2199999999998</v>
      </c>
      <c r="V2223" s="7">
        <f t="shared" si="378"/>
        <v>327.84</v>
      </c>
      <c r="W2223" s="7">
        <f t="shared" si="379"/>
        <v>2458.06</v>
      </c>
      <c r="X2223" s="18">
        <f t="shared" si="380"/>
        <v>176842.41</v>
      </c>
    </row>
    <row r="2224" spans="1:24">
      <c r="A2224" s="50" t="s">
        <v>2139</v>
      </c>
      <c r="B2224" s="59" t="s">
        <v>2817</v>
      </c>
      <c r="C2224" s="60">
        <v>3269</v>
      </c>
      <c r="D2224" s="59" t="s">
        <v>2960</v>
      </c>
      <c r="E2224" s="78" t="str">
        <f>IFERROR(VLOOKUP($C2224,'2025-26 School Level AAFTE'!$C$2:$L$2349,9,FALSE), "No")</f>
        <v>No</v>
      </c>
      <c r="F2224" s="67">
        <f>IFERROR(VLOOKUP($C2224,'2025-26 School Level AAFTE'!$C$2:$J$2349,8,FALSE), 0)</f>
        <v>1.89</v>
      </c>
      <c r="G2224" s="69">
        <f>IFERROR(IF(E2224= "yes",VLOOKUP(C2224,Summary!$B:$I,6,0),0),0)</f>
        <v>0</v>
      </c>
      <c r="H2224" s="68">
        <f t="shared" si="371"/>
        <v>0</v>
      </c>
      <c r="I2224" s="110">
        <f>VLOOKUP($A2224,'2026-27 Salary &amp; Benefits'!$A:$I,3,FALSE)</f>
        <v>1</v>
      </c>
      <c r="J2224" s="110">
        <f>VLOOKUP($A2224,'2026-27 Salary &amp; Benefits'!$A:$I,4,FALSE)</f>
        <v>1</v>
      </c>
      <c r="K2224" s="101">
        <f t="shared" si="372"/>
        <v>0</v>
      </c>
      <c r="L2224" s="100">
        <f t="shared" si="373"/>
        <v>0</v>
      </c>
      <c r="M2224" s="102">
        <f>'2026-27 Salary &amp; Benefits'!$E$6</f>
        <v>78209</v>
      </c>
      <c r="N2224" s="102">
        <f>'2026-27 Salary &amp; Benefits'!$F$6</f>
        <v>82248</v>
      </c>
      <c r="O2224" s="7">
        <f t="shared" si="374"/>
        <v>0</v>
      </c>
      <c r="P2224" s="7">
        <f t="shared" si="375"/>
        <v>0</v>
      </c>
      <c r="Q2224" s="7">
        <f>'2026-27 Salary &amp; Benefits'!G$6</f>
        <v>16817.759999999998</v>
      </c>
      <c r="R2224" s="103">
        <f>'2026-27 Salary &amp; Benefits'!H$6</f>
        <v>0.16020000000000001</v>
      </c>
      <c r="S2224" s="103">
        <f>'2026-27 Salary &amp; Benefits'!I$6</f>
        <v>0.15390000000000001</v>
      </c>
      <c r="T2224" s="7">
        <f t="shared" si="376"/>
        <v>0</v>
      </c>
      <c r="U2224" s="7">
        <f t="shared" si="377"/>
        <v>0</v>
      </c>
      <c r="V2224" s="7">
        <f t="shared" si="378"/>
        <v>0</v>
      </c>
      <c r="W2224" s="7">
        <f t="shared" si="379"/>
        <v>0</v>
      </c>
      <c r="X2224" s="18">
        <f t="shared" si="380"/>
        <v>0</v>
      </c>
    </row>
    <row r="2225" spans="1:24">
      <c r="A2225" s="50" t="s">
        <v>2139</v>
      </c>
      <c r="B2225" s="59" t="s">
        <v>2817</v>
      </c>
      <c r="C2225" s="60">
        <v>4432</v>
      </c>
      <c r="D2225" s="59" t="s">
        <v>130</v>
      </c>
      <c r="E2225" s="78" t="str">
        <f>IFERROR(VLOOKUP($C2225,'2025-26 School Level AAFTE'!$C$2:$L$2349,9,FALSE), "No")</f>
        <v>Yes</v>
      </c>
      <c r="F2225" s="67">
        <f>IFERROR(VLOOKUP($C2225,'2025-26 School Level AAFTE'!$C$2:$J$2349,8,FALSE), 0)</f>
        <v>521.21</v>
      </c>
      <c r="G2225" s="69">
        <f>IFERROR(IF(E2225= "yes",VLOOKUP(C2225,Summary!$B:$I,6,0),0),0)</f>
        <v>0</v>
      </c>
      <c r="H2225" s="68">
        <f t="shared" si="371"/>
        <v>521.21</v>
      </c>
      <c r="I2225" s="110">
        <f>VLOOKUP($A2225,'2026-27 Salary &amp; Benefits'!$A:$I,3,FALSE)</f>
        <v>1</v>
      </c>
      <c r="J2225" s="110">
        <f>VLOOKUP($A2225,'2026-27 Salary &amp; Benefits'!$A:$I,4,FALSE)</f>
        <v>1</v>
      </c>
      <c r="K2225" s="101">
        <f t="shared" si="372"/>
        <v>521.21</v>
      </c>
      <c r="L2225" s="100">
        <f t="shared" si="373"/>
        <v>1.5289999999999999</v>
      </c>
      <c r="M2225" s="102">
        <f>'2026-27 Salary &amp; Benefits'!$E$6</f>
        <v>78209</v>
      </c>
      <c r="N2225" s="102">
        <f>'2026-27 Salary &amp; Benefits'!$F$6</f>
        <v>82248</v>
      </c>
      <c r="O2225" s="7">
        <f t="shared" si="374"/>
        <v>119581.56</v>
      </c>
      <c r="P2225" s="7">
        <f t="shared" si="375"/>
        <v>6175.6300000000047</v>
      </c>
      <c r="Q2225" s="7">
        <f>'2026-27 Salary &amp; Benefits'!G$6</f>
        <v>16817.759999999998</v>
      </c>
      <c r="R2225" s="103">
        <f>'2026-27 Salary &amp; Benefits'!H$6</f>
        <v>0.16020000000000001</v>
      </c>
      <c r="S2225" s="103">
        <f>'2026-27 Salary &amp; Benefits'!I$6</f>
        <v>0.15390000000000001</v>
      </c>
      <c r="T2225" s="7">
        <f t="shared" si="376"/>
        <v>45821.75</v>
      </c>
      <c r="U2225" s="7">
        <f t="shared" si="377"/>
        <v>2095.9499999999998</v>
      </c>
      <c r="V2225" s="7">
        <f t="shared" si="378"/>
        <v>322.57</v>
      </c>
      <c r="W2225" s="7">
        <f t="shared" si="379"/>
        <v>2418.52</v>
      </c>
      <c r="X2225" s="18">
        <f t="shared" si="380"/>
        <v>173997.46</v>
      </c>
    </row>
    <row r="2226" spans="1:24">
      <c r="A2226" s="50" t="s">
        <v>2139</v>
      </c>
      <c r="B2226" s="59" t="s">
        <v>2817</v>
      </c>
      <c r="C2226" s="60">
        <v>4423</v>
      </c>
      <c r="D2226" s="59" t="s">
        <v>129</v>
      </c>
      <c r="E2226" s="78" t="str">
        <f>IFERROR(VLOOKUP($C2226,'2025-26 School Level AAFTE'!$C$2:$L$2349,9,FALSE), "No")</f>
        <v>Yes</v>
      </c>
      <c r="F2226" s="67">
        <f>IFERROR(VLOOKUP($C2226,'2025-26 School Level AAFTE'!$C$2:$J$2349,8,FALSE), 0)</f>
        <v>410.65</v>
      </c>
      <c r="G2226" s="69">
        <f>IFERROR(IF(E2226= "yes",VLOOKUP(C2226,Summary!$B:$I,6,0),0),0)</f>
        <v>0</v>
      </c>
      <c r="H2226" s="68">
        <f t="shared" si="371"/>
        <v>410.65</v>
      </c>
      <c r="I2226" s="110">
        <f>VLOOKUP($A2226,'2026-27 Salary &amp; Benefits'!$A:$I,3,FALSE)</f>
        <v>1</v>
      </c>
      <c r="J2226" s="110">
        <f>VLOOKUP($A2226,'2026-27 Salary &amp; Benefits'!$A:$I,4,FALSE)</f>
        <v>1</v>
      </c>
      <c r="K2226" s="101">
        <f t="shared" si="372"/>
        <v>410.65</v>
      </c>
      <c r="L2226" s="100">
        <f t="shared" si="373"/>
        <v>1.2050000000000001</v>
      </c>
      <c r="M2226" s="102">
        <f>'2026-27 Salary &amp; Benefits'!$E$6</f>
        <v>78209</v>
      </c>
      <c r="N2226" s="102">
        <f>'2026-27 Salary &amp; Benefits'!$F$6</f>
        <v>82248</v>
      </c>
      <c r="O2226" s="7">
        <f t="shared" si="374"/>
        <v>94241.85</v>
      </c>
      <c r="P2226" s="7">
        <f t="shared" si="375"/>
        <v>4866.9899999999907</v>
      </c>
      <c r="Q2226" s="7">
        <f>'2026-27 Salary &amp; Benefits'!G$6</f>
        <v>16817.759999999998</v>
      </c>
      <c r="R2226" s="103">
        <f>'2026-27 Salary &amp; Benefits'!H$6</f>
        <v>0.16020000000000001</v>
      </c>
      <c r="S2226" s="103">
        <f>'2026-27 Salary &amp; Benefits'!I$6</f>
        <v>0.15390000000000001</v>
      </c>
      <c r="T2226" s="7">
        <f t="shared" si="376"/>
        <v>36111.97</v>
      </c>
      <c r="U2226" s="7">
        <f t="shared" si="377"/>
        <v>1651.81</v>
      </c>
      <c r="V2226" s="7">
        <f t="shared" si="378"/>
        <v>254.21</v>
      </c>
      <c r="W2226" s="7">
        <f t="shared" si="379"/>
        <v>1906.02</v>
      </c>
      <c r="X2226" s="18">
        <f t="shared" si="380"/>
        <v>137126.82999999999</v>
      </c>
    </row>
    <row r="2227" spans="1:24">
      <c r="A2227" s="50" t="s">
        <v>2139</v>
      </c>
      <c r="B2227" s="59" t="s">
        <v>2817</v>
      </c>
      <c r="C2227" s="60">
        <v>2279</v>
      </c>
      <c r="D2227" s="59" t="s">
        <v>121</v>
      </c>
      <c r="E2227" s="78" t="str">
        <f>IFERROR(VLOOKUP($C2227,'2025-26 School Level AAFTE'!$C$2:$L$2349,9,FALSE), "No")</f>
        <v>Yes</v>
      </c>
      <c r="F2227" s="67">
        <f>IFERROR(VLOOKUP($C2227,'2025-26 School Level AAFTE'!$C$2:$J$2349,8,FALSE), 0)</f>
        <v>388.43</v>
      </c>
      <c r="G2227" s="69">
        <f>IFERROR(IF(E2227= "yes",VLOOKUP(C2227,Summary!$B:$I,6,0),0),0)</f>
        <v>0</v>
      </c>
      <c r="H2227" s="68">
        <f t="shared" si="371"/>
        <v>388.43</v>
      </c>
      <c r="I2227" s="110">
        <f>VLOOKUP($A2227,'2026-27 Salary &amp; Benefits'!$A:$I,3,FALSE)</f>
        <v>1</v>
      </c>
      <c r="J2227" s="110">
        <f>VLOOKUP($A2227,'2026-27 Salary &amp; Benefits'!$A:$I,4,FALSE)</f>
        <v>1</v>
      </c>
      <c r="K2227" s="101">
        <f t="shared" si="372"/>
        <v>388.43</v>
      </c>
      <c r="L2227" s="100">
        <f t="shared" si="373"/>
        <v>1.139</v>
      </c>
      <c r="M2227" s="102">
        <f>'2026-27 Salary &amp; Benefits'!$E$6</f>
        <v>78209</v>
      </c>
      <c r="N2227" s="102">
        <f>'2026-27 Salary &amp; Benefits'!$F$6</f>
        <v>82248</v>
      </c>
      <c r="O2227" s="7">
        <f t="shared" si="374"/>
        <v>89080.05</v>
      </c>
      <c r="P2227" s="7">
        <f t="shared" si="375"/>
        <v>4600.4199999999983</v>
      </c>
      <c r="Q2227" s="7">
        <f>'2026-27 Salary &amp; Benefits'!G$6</f>
        <v>16817.759999999998</v>
      </c>
      <c r="R2227" s="103">
        <f>'2026-27 Salary &amp; Benefits'!H$6</f>
        <v>0.16020000000000001</v>
      </c>
      <c r="S2227" s="103">
        <f>'2026-27 Salary &amp; Benefits'!I$6</f>
        <v>0.15390000000000001</v>
      </c>
      <c r="T2227" s="7">
        <f t="shared" si="376"/>
        <v>34134.06</v>
      </c>
      <c r="U2227" s="7">
        <f t="shared" si="377"/>
        <v>1561.34</v>
      </c>
      <c r="V2227" s="7">
        <f t="shared" si="378"/>
        <v>240.29</v>
      </c>
      <c r="W2227" s="7">
        <f t="shared" si="379"/>
        <v>1801.6299999999999</v>
      </c>
      <c r="X2227" s="18">
        <f t="shared" si="380"/>
        <v>129616.16</v>
      </c>
    </row>
    <row r="2228" spans="1:24">
      <c r="A2228" s="50" t="s">
        <v>2139</v>
      </c>
      <c r="B2228" s="59" t="s">
        <v>2817</v>
      </c>
      <c r="C2228" s="60">
        <v>2347</v>
      </c>
      <c r="D2228" s="59" t="s">
        <v>123</v>
      </c>
      <c r="E2228" s="78" t="str">
        <f>IFERROR(VLOOKUP($C2228,'2025-26 School Level AAFTE'!$C$2:$L$2349,9,FALSE), "No")</f>
        <v>Yes</v>
      </c>
      <c r="F2228" s="67">
        <f>IFERROR(VLOOKUP($C2228,'2025-26 School Level AAFTE'!$C$2:$J$2349,8,FALSE), 0)</f>
        <v>477.65999999999997</v>
      </c>
      <c r="G2228" s="69">
        <f>IFERROR(IF(E2228= "yes",VLOOKUP(C2228,Summary!$B:$I,6,0),0),0)</f>
        <v>0</v>
      </c>
      <c r="H2228" s="68">
        <f t="shared" si="371"/>
        <v>477.65999999999997</v>
      </c>
      <c r="I2228" s="110">
        <f>VLOOKUP($A2228,'2026-27 Salary &amp; Benefits'!$A:$I,3,FALSE)</f>
        <v>1</v>
      </c>
      <c r="J2228" s="110">
        <f>VLOOKUP($A2228,'2026-27 Salary &amp; Benefits'!$A:$I,4,FALSE)</f>
        <v>1</v>
      </c>
      <c r="K2228" s="101">
        <f t="shared" si="372"/>
        <v>477.65999999999997</v>
      </c>
      <c r="L2228" s="100">
        <f t="shared" si="373"/>
        <v>1.401</v>
      </c>
      <c r="M2228" s="102">
        <f>'2026-27 Salary &amp; Benefits'!$E$6</f>
        <v>78209</v>
      </c>
      <c r="N2228" s="102">
        <f>'2026-27 Salary &amp; Benefits'!$F$6</f>
        <v>82248</v>
      </c>
      <c r="O2228" s="7">
        <f t="shared" si="374"/>
        <v>109570.81</v>
      </c>
      <c r="P2228" s="7">
        <f t="shared" si="375"/>
        <v>5658.6399999999994</v>
      </c>
      <c r="Q2228" s="7">
        <f>'2026-27 Salary &amp; Benefits'!G$6</f>
        <v>16817.759999999998</v>
      </c>
      <c r="R2228" s="103">
        <f>'2026-27 Salary &amp; Benefits'!H$6</f>
        <v>0.16020000000000001</v>
      </c>
      <c r="S2228" s="103">
        <f>'2026-27 Salary &amp; Benefits'!I$6</f>
        <v>0.15390000000000001</v>
      </c>
      <c r="T2228" s="7">
        <f t="shared" si="376"/>
        <v>41985.79</v>
      </c>
      <c r="U2228" s="7">
        <f t="shared" si="377"/>
        <v>1920.49</v>
      </c>
      <c r="V2228" s="7">
        <f t="shared" si="378"/>
        <v>295.56</v>
      </c>
      <c r="W2228" s="7">
        <f t="shared" si="379"/>
        <v>2216.0500000000002</v>
      </c>
      <c r="X2228" s="18">
        <f t="shared" si="380"/>
        <v>159431.28999999998</v>
      </c>
    </row>
    <row r="2229" spans="1:24">
      <c r="A2229" s="50" t="s">
        <v>2139</v>
      </c>
      <c r="B2229" s="59" t="s">
        <v>2817</v>
      </c>
      <c r="C2229" s="60">
        <v>5316</v>
      </c>
      <c r="D2229" s="59" t="s">
        <v>131</v>
      </c>
      <c r="E2229" s="78" t="str">
        <f>IFERROR(VLOOKUP($C2229,'2025-26 School Level AAFTE'!$C$2:$L$2349,9,FALSE), "No")</f>
        <v>Yes</v>
      </c>
      <c r="F2229" s="67">
        <f>IFERROR(VLOOKUP($C2229,'2025-26 School Level AAFTE'!$C$2:$J$2349,8,FALSE), 0)</f>
        <v>94.75</v>
      </c>
      <c r="G2229" s="69">
        <f>IFERROR(IF(E2229= "yes",VLOOKUP(C2229,Summary!$B:$I,6,0),0),0)</f>
        <v>0</v>
      </c>
      <c r="H2229" s="68">
        <f t="shared" si="371"/>
        <v>94.75</v>
      </c>
      <c r="I2229" s="110">
        <f>VLOOKUP($A2229,'2026-27 Salary &amp; Benefits'!$A:$I,3,FALSE)</f>
        <v>1</v>
      </c>
      <c r="J2229" s="110">
        <f>VLOOKUP($A2229,'2026-27 Salary &amp; Benefits'!$A:$I,4,FALSE)</f>
        <v>1</v>
      </c>
      <c r="K2229" s="101">
        <f t="shared" si="372"/>
        <v>94.75</v>
      </c>
      <c r="L2229" s="100">
        <f t="shared" si="373"/>
        <v>0.27800000000000002</v>
      </c>
      <c r="M2229" s="102">
        <f>'2026-27 Salary &amp; Benefits'!$E$6</f>
        <v>78209</v>
      </c>
      <c r="N2229" s="102">
        <f>'2026-27 Salary &amp; Benefits'!$F$6</f>
        <v>82248</v>
      </c>
      <c r="O2229" s="7">
        <f t="shared" si="374"/>
        <v>21742.1</v>
      </c>
      <c r="P2229" s="7">
        <f t="shared" si="375"/>
        <v>1122.8400000000001</v>
      </c>
      <c r="Q2229" s="7">
        <f>'2026-27 Salary &amp; Benefits'!G$6</f>
        <v>16817.759999999998</v>
      </c>
      <c r="R2229" s="103">
        <f>'2026-27 Salary &amp; Benefits'!H$6</f>
        <v>0.16020000000000001</v>
      </c>
      <c r="S2229" s="103">
        <f>'2026-27 Salary &amp; Benefits'!I$6</f>
        <v>0.15390000000000001</v>
      </c>
      <c r="T2229" s="7">
        <f t="shared" si="376"/>
        <v>8331.23</v>
      </c>
      <c r="U2229" s="7">
        <f t="shared" si="377"/>
        <v>381.08</v>
      </c>
      <c r="V2229" s="7">
        <f t="shared" si="378"/>
        <v>58.65</v>
      </c>
      <c r="W2229" s="7">
        <f t="shared" si="379"/>
        <v>439.72999999999996</v>
      </c>
      <c r="X2229" s="18">
        <f t="shared" si="380"/>
        <v>31635.899999999998</v>
      </c>
    </row>
    <row r="2230" spans="1:24">
      <c r="A2230" s="50" t="s">
        <v>2139</v>
      </c>
      <c r="B2230" s="59" t="s">
        <v>2817</v>
      </c>
      <c r="C2230" s="60">
        <v>3370</v>
      </c>
      <c r="D2230" s="59" t="s">
        <v>127</v>
      </c>
      <c r="E2230" s="78" t="str">
        <f>IFERROR(VLOOKUP($C2230,'2025-26 School Level AAFTE'!$C$2:$L$2349,9,FALSE), "No")</f>
        <v>Yes</v>
      </c>
      <c r="F2230" s="67">
        <f>IFERROR(VLOOKUP($C2230,'2025-26 School Level AAFTE'!$C$2:$J$2349,8,FALSE), 0)</f>
        <v>385.89</v>
      </c>
      <c r="G2230" s="69">
        <f>IFERROR(IF(E2230= "yes",VLOOKUP(C2230,Summary!$B:$I,6,0),0),0)</f>
        <v>0</v>
      </c>
      <c r="H2230" s="68">
        <f t="shared" si="371"/>
        <v>385.89</v>
      </c>
      <c r="I2230" s="110">
        <f>VLOOKUP($A2230,'2026-27 Salary &amp; Benefits'!$A:$I,3,FALSE)</f>
        <v>1</v>
      </c>
      <c r="J2230" s="110">
        <f>VLOOKUP($A2230,'2026-27 Salary &amp; Benefits'!$A:$I,4,FALSE)</f>
        <v>1</v>
      </c>
      <c r="K2230" s="101">
        <f t="shared" si="372"/>
        <v>385.89</v>
      </c>
      <c r="L2230" s="100">
        <f t="shared" si="373"/>
        <v>1.1319999999999999</v>
      </c>
      <c r="M2230" s="102">
        <f>'2026-27 Salary &amp; Benefits'!$E$6</f>
        <v>78209</v>
      </c>
      <c r="N2230" s="102">
        <f>'2026-27 Salary &amp; Benefits'!$F$6</f>
        <v>82248</v>
      </c>
      <c r="O2230" s="7">
        <f t="shared" si="374"/>
        <v>88532.59</v>
      </c>
      <c r="P2230" s="7">
        <f t="shared" si="375"/>
        <v>4572.1500000000087</v>
      </c>
      <c r="Q2230" s="7">
        <f>'2026-27 Salary &amp; Benefits'!G$6</f>
        <v>16817.759999999998</v>
      </c>
      <c r="R2230" s="103">
        <f>'2026-27 Salary &amp; Benefits'!H$6</f>
        <v>0.16020000000000001</v>
      </c>
      <c r="S2230" s="103">
        <f>'2026-27 Salary &amp; Benefits'!I$6</f>
        <v>0.15390000000000001</v>
      </c>
      <c r="T2230" s="7">
        <f t="shared" si="376"/>
        <v>33924.28</v>
      </c>
      <c r="U2230" s="7">
        <f t="shared" si="377"/>
        <v>1551.75</v>
      </c>
      <c r="V2230" s="7">
        <f t="shared" si="378"/>
        <v>238.81</v>
      </c>
      <c r="W2230" s="7">
        <f t="shared" si="379"/>
        <v>1790.56</v>
      </c>
      <c r="X2230" s="18">
        <f t="shared" si="380"/>
        <v>128819.58</v>
      </c>
    </row>
    <row r="2231" spans="1:24">
      <c r="A2231" s="50" t="s">
        <v>2139</v>
      </c>
      <c r="B2231" s="59" t="s">
        <v>2817</v>
      </c>
      <c r="C2231" s="60">
        <v>3210</v>
      </c>
      <c r="D2231" s="59" t="s">
        <v>126</v>
      </c>
      <c r="E2231" s="78" t="str">
        <f>IFERROR(VLOOKUP($C2231,'2025-26 School Level AAFTE'!$C$2:$L$2349,9,FALSE), "No")</f>
        <v>Yes</v>
      </c>
      <c r="F2231" s="67">
        <f>IFERROR(VLOOKUP($C2231,'2025-26 School Level AAFTE'!$C$2:$J$2349,8,FALSE), 0)</f>
        <v>463.64</v>
      </c>
      <c r="G2231" s="69">
        <f>IFERROR(IF(E2231= "yes",VLOOKUP(C2231,Summary!$B:$I,6,0),0),0)</f>
        <v>0</v>
      </c>
      <c r="H2231" s="68">
        <f t="shared" si="371"/>
        <v>463.64</v>
      </c>
      <c r="I2231" s="110">
        <f>VLOOKUP($A2231,'2026-27 Salary &amp; Benefits'!$A:$I,3,FALSE)</f>
        <v>1</v>
      </c>
      <c r="J2231" s="110">
        <f>VLOOKUP($A2231,'2026-27 Salary &amp; Benefits'!$A:$I,4,FALSE)</f>
        <v>1</v>
      </c>
      <c r="K2231" s="101">
        <f t="shared" si="372"/>
        <v>463.64</v>
      </c>
      <c r="L2231" s="100">
        <f t="shared" si="373"/>
        <v>1.36</v>
      </c>
      <c r="M2231" s="102">
        <f>'2026-27 Salary &amp; Benefits'!$E$6</f>
        <v>78209</v>
      </c>
      <c r="N2231" s="102">
        <f>'2026-27 Salary &amp; Benefits'!$F$6</f>
        <v>82248</v>
      </c>
      <c r="O2231" s="7">
        <f t="shared" si="374"/>
        <v>106364.24</v>
      </c>
      <c r="P2231" s="7">
        <f t="shared" si="375"/>
        <v>5493.0399999999936</v>
      </c>
      <c r="Q2231" s="7">
        <f>'2026-27 Salary &amp; Benefits'!G$6</f>
        <v>16817.759999999998</v>
      </c>
      <c r="R2231" s="103">
        <f>'2026-27 Salary &amp; Benefits'!H$6</f>
        <v>0.16020000000000001</v>
      </c>
      <c r="S2231" s="103">
        <f>'2026-27 Salary &amp; Benefits'!I$6</f>
        <v>0.15390000000000001</v>
      </c>
      <c r="T2231" s="7">
        <f t="shared" si="376"/>
        <v>40757.08</v>
      </c>
      <c r="U2231" s="7">
        <f t="shared" si="377"/>
        <v>1864.29</v>
      </c>
      <c r="V2231" s="7">
        <f t="shared" si="378"/>
        <v>286.91000000000003</v>
      </c>
      <c r="W2231" s="7">
        <f t="shared" si="379"/>
        <v>2151.1999999999998</v>
      </c>
      <c r="X2231" s="18">
        <f t="shared" si="380"/>
        <v>154765.56</v>
      </c>
    </row>
    <row r="2232" spans="1:24">
      <c r="A2232" s="50" t="s">
        <v>2139</v>
      </c>
      <c r="B2232" s="59" t="s">
        <v>2817</v>
      </c>
      <c r="C2232" s="60">
        <v>1612</v>
      </c>
      <c r="D2232" s="59" t="s">
        <v>118</v>
      </c>
      <c r="E2232" s="78" t="str">
        <f>IFERROR(VLOOKUP($C2232,'2025-26 School Level AAFTE'!$C$2:$L$2349,9,FALSE), "No")</f>
        <v>Yes</v>
      </c>
      <c r="F2232" s="67">
        <f>IFERROR(VLOOKUP($C2232,'2025-26 School Level AAFTE'!$C$2:$J$2349,8,FALSE), 0)</f>
        <v>3.8099999999999996</v>
      </c>
      <c r="G2232" s="69">
        <f>IFERROR(IF(E2232= "yes",VLOOKUP(C2232,Summary!$B:$I,6,0),0),0)</f>
        <v>0</v>
      </c>
      <c r="H2232" s="68">
        <f t="shared" si="371"/>
        <v>3.8099999999999996</v>
      </c>
      <c r="I2232" s="110">
        <f>VLOOKUP($A2232,'2026-27 Salary &amp; Benefits'!$A:$I,3,FALSE)</f>
        <v>1</v>
      </c>
      <c r="J2232" s="110">
        <f>VLOOKUP($A2232,'2026-27 Salary &amp; Benefits'!$A:$I,4,FALSE)</f>
        <v>1</v>
      </c>
      <c r="K2232" s="101">
        <f t="shared" si="372"/>
        <v>3.8099999999999996</v>
      </c>
      <c r="L2232" s="100">
        <f t="shared" si="373"/>
        <v>1.0999999999999999E-2</v>
      </c>
      <c r="M2232" s="102">
        <f>'2026-27 Salary &amp; Benefits'!$E$6</f>
        <v>78209</v>
      </c>
      <c r="N2232" s="102">
        <f>'2026-27 Salary &amp; Benefits'!$F$6</f>
        <v>82248</v>
      </c>
      <c r="O2232" s="7">
        <f t="shared" si="374"/>
        <v>860.3</v>
      </c>
      <c r="P2232" s="7">
        <f t="shared" si="375"/>
        <v>44.430000000000064</v>
      </c>
      <c r="Q2232" s="7">
        <f>'2026-27 Salary &amp; Benefits'!G$6</f>
        <v>16817.759999999998</v>
      </c>
      <c r="R2232" s="103">
        <f>'2026-27 Salary &amp; Benefits'!H$6</f>
        <v>0.16020000000000001</v>
      </c>
      <c r="S2232" s="103">
        <f>'2026-27 Salary &amp; Benefits'!I$6</f>
        <v>0.15390000000000001</v>
      </c>
      <c r="T2232" s="7">
        <f t="shared" si="376"/>
        <v>329.65</v>
      </c>
      <c r="U2232" s="7">
        <f t="shared" si="377"/>
        <v>15.08</v>
      </c>
      <c r="V2232" s="7">
        <f t="shared" si="378"/>
        <v>2.3199999999999998</v>
      </c>
      <c r="W2232" s="7">
        <f t="shared" si="379"/>
        <v>17.399999999999999</v>
      </c>
      <c r="X2232" s="18">
        <f t="shared" si="380"/>
        <v>1251.78</v>
      </c>
    </row>
    <row r="2233" spans="1:24">
      <c r="A2233" s="50" t="s">
        <v>2139</v>
      </c>
      <c r="B2233" s="59" t="s">
        <v>2817</v>
      </c>
      <c r="C2233" s="60">
        <v>3208</v>
      </c>
      <c r="D2233" s="59" t="s">
        <v>124</v>
      </c>
      <c r="E2233" s="78" t="str">
        <f>IFERROR(VLOOKUP($C2233,'2025-26 School Level AAFTE'!$C$2:$L$2349,9,FALSE), "No")</f>
        <v>No</v>
      </c>
      <c r="F2233" s="67">
        <f>IFERROR(VLOOKUP($C2233,'2025-26 School Level AAFTE'!$C$2:$J$2349,8,FALSE), 0)</f>
        <v>301.68</v>
      </c>
      <c r="G2233" s="69">
        <f>IFERROR(IF(E2233= "yes",VLOOKUP(C2233,Summary!$B:$I,6,0),0),0)</f>
        <v>0</v>
      </c>
      <c r="H2233" s="68">
        <f t="shared" si="371"/>
        <v>0</v>
      </c>
      <c r="I2233" s="110">
        <f>VLOOKUP($A2233,'2026-27 Salary &amp; Benefits'!$A:$I,3,FALSE)</f>
        <v>1</v>
      </c>
      <c r="J2233" s="110">
        <f>VLOOKUP($A2233,'2026-27 Salary &amp; Benefits'!$A:$I,4,FALSE)</f>
        <v>1</v>
      </c>
      <c r="K2233" s="101">
        <f t="shared" si="372"/>
        <v>0</v>
      </c>
      <c r="L2233" s="100">
        <f t="shared" si="373"/>
        <v>0</v>
      </c>
      <c r="M2233" s="102">
        <f>'2026-27 Salary &amp; Benefits'!$E$6</f>
        <v>78209</v>
      </c>
      <c r="N2233" s="102">
        <f>'2026-27 Salary &amp; Benefits'!$F$6</f>
        <v>82248</v>
      </c>
      <c r="O2233" s="7">
        <f t="shared" si="374"/>
        <v>0</v>
      </c>
      <c r="P2233" s="7">
        <f t="shared" si="375"/>
        <v>0</v>
      </c>
      <c r="Q2233" s="7">
        <f>'2026-27 Salary &amp; Benefits'!G$6</f>
        <v>16817.759999999998</v>
      </c>
      <c r="R2233" s="103">
        <f>'2026-27 Salary &amp; Benefits'!H$6</f>
        <v>0.16020000000000001</v>
      </c>
      <c r="S2233" s="103">
        <f>'2026-27 Salary &amp; Benefits'!I$6</f>
        <v>0.15390000000000001</v>
      </c>
      <c r="T2233" s="7">
        <f t="shared" si="376"/>
        <v>0</v>
      </c>
      <c r="U2233" s="7">
        <f t="shared" si="377"/>
        <v>0</v>
      </c>
      <c r="V2233" s="7">
        <f t="shared" si="378"/>
        <v>0</v>
      </c>
      <c r="W2233" s="7">
        <f t="shared" si="379"/>
        <v>0</v>
      </c>
      <c r="X2233" s="18">
        <f t="shared" si="380"/>
        <v>0</v>
      </c>
    </row>
    <row r="2234" spans="1:24">
      <c r="A2234" s="50" t="s">
        <v>2139</v>
      </c>
      <c r="B2234" s="59" t="s">
        <v>2817</v>
      </c>
      <c r="C2234" s="60">
        <v>5569</v>
      </c>
      <c r="D2234" s="59" t="s">
        <v>3255</v>
      </c>
      <c r="E2234" s="78" t="str">
        <f>IFERROR(VLOOKUP($C2234,'2025-26 School Level AAFTE'!$C$2:$L$2349,9,FALSE), "No")</f>
        <v>No</v>
      </c>
      <c r="F2234" s="67">
        <f>IFERROR(VLOOKUP($C2234,'2025-26 School Level AAFTE'!$C$2:$J$2349,8,FALSE), 0)</f>
        <v>283.85000000000002</v>
      </c>
      <c r="G2234" s="69">
        <f>IFERROR(IF(E2234= "yes",VLOOKUP(C2234,Summary!$B:$I,6,0),0),0)</f>
        <v>0</v>
      </c>
      <c r="H2234" s="68">
        <f t="shared" si="371"/>
        <v>0</v>
      </c>
      <c r="I2234" s="110">
        <f>VLOOKUP($A2234,'2026-27 Salary &amp; Benefits'!$A:$I,3,FALSE)</f>
        <v>1</v>
      </c>
      <c r="J2234" s="110">
        <f>VLOOKUP($A2234,'2026-27 Salary &amp; Benefits'!$A:$I,4,FALSE)</f>
        <v>1</v>
      </c>
      <c r="K2234" s="101">
        <f t="shared" si="372"/>
        <v>0</v>
      </c>
      <c r="L2234" s="100">
        <f t="shared" si="373"/>
        <v>0</v>
      </c>
      <c r="M2234" s="102">
        <f>'2026-27 Salary &amp; Benefits'!$E$6</f>
        <v>78209</v>
      </c>
      <c r="N2234" s="102">
        <f>'2026-27 Salary &amp; Benefits'!$F$6</f>
        <v>82248</v>
      </c>
      <c r="O2234" s="7">
        <f t="shared" si="374"/>
        <v>0</v>
      </c>
      <c r="P2234" s="7">
        <f t="shared" si="375"/>
        <v>0</v>
      </c>
      <c r="Q2234" s="7">
        <f>'2026-27 Salary &amp; Benefits'!G$6</f>
        <v>16817.759999999998</v>
      </c>
      <c r="R2234" s="103">
        <f>'2026-27 Salary &amp; Benefits'!H$6</f>
        <v>0.16020000000000001</v>
      </c>
      <c r="S2234" s="103">
        <f>'2026-27 Salary &amp; Benefits'!I$6</f>
        <v>0.15390000000000001</v>
      </c>
      <c r="T2234" s="7">
        <f t="shared" si="376"/>
        <v>0</v>
      </c>
      <c r="U2234" s="7">
        <f t="shared" si="377"/>
        <v>0</v>
      </c>
      <c r="V2234" s="7">
        <f t="shared" si="378"/>
        <v>0</v>
      </c>
      <c r="W2234" s="7">
        <f t="shared" si="379"/>
        <v>0</v>
      </c>
      <c r="X2234" s="18">
        <f t="shared" si="380"/>
        <v>0</v>
      </c>
    </row>
    <row r="2235" spans="1:24">
      <c r="A2235" s="50" t="s">
        <v>2139</v>
      </c>
      <c r="B2235" s="59" t="s">
        <v>2817</v>
      </c>
      <c r="C2235" s="60">
        <v>5637</v>
      </c>
      <c r="D2235" s="59" t="s">
        <v>3166</v>
      </c>
      <c r="E2235" s="78" t="str">
        <f>IFERROR(VLOOKUP($C2235,'2025-26 School Level AAFTE'!$C$2:$L$2349,9,FALSE), "No")</f>
        <v>Yes</v>
      </c>
      <c r="F2235" s="67">
        <f>IFERROR(VLOOKUP($C2235,'2025-26 School Level AAFTE'!$C$2:$J$2349,8,FALSE), 0)</f>
        <v>15.41</v>
      </c>
      <c r="G2235" s="69">
        <f>IFERROR(IF(E2235= "yes",VLOOKUP(C2235,Summary!$B:$I,6,0),0),0)</f>
        <v>0</v>
      </c>
      <c r="H2235" s="68">
        <f t="shared" si="371"/>
        <v>15.41</v>
      </c>
      <c r="I2235" s="110">
        <f>VLOOKUP($A2235,'2026-27 Salary &amp; Benefits'!$A:$I,3,FALSE)</f>
        <v>1</v>
      </c>
      <c r="J2235" s="110">
        <f>VLOOKUP($A2235,'2026-27 Salary &amp; Benefits'!$A:$I,4,FALSE)</f>
        <v>1</v>
      </c>
      <c r="K2235" s="101">
        <f t="shared" si="372"/>
        <v>15.41</v>
      </c>
      <c r="L2235" s="100">
        <f t="shared" si="373"/>
        <v>4.4999999999999998E-2</v>
      </c>
      <c r="M2235" s="102">
        <f>'2026-27 Salary &amp; Benefits'!$E$6</f>
        <v>78209</v>
      </c>
      <c r="N2235" s="102">
        <f>'2026-27 Salary &amp; Benefits'!$F$6</f>
        <v>82248</v>
      </c>
      <c r="O2235" s="7">
        <f t="shared" si="374"/>
        <v>3519.41</v>
      </c>
      <c r="P2235" s="7">
        <f t="shared" si="375"/>
        <v>181.75</v>
      </c>
      <c r="Q2235" s="7">
        <f>'2026-27 Salary &amp; Benefits'!G$6</f>
        <v>16817.759999999998</v>
      </c>
      <c r="R2235" s="103">
        <f>'2026-27 Salary &amp; Benefits'!H$6</f>
        <v>0.16020000000000001</v>
      </c>
      <c r="S2235" s="103">
        <f>'2026-27 Salary &amp; Benefits'!I$6</f>
        <v>0.15390000000000001</v>
      </c>
      <c r="T2235" s="7">
        <f t="shared" si="376"/>
        <v>1348.58</v>
      </c>
      <c r="U2235" s="7">
        <f t="shared" si="377"/>
        <v>61.69</v>
      </c>
      <c r="V2235" s="7">
        <f t="shared" si="378"/>
        <v>9.49</v>
      </c>
      <c r="W2235" s="7">
        <f t="shared" si="379"/>
        <v>71.179999999999993</v>
      </c>
      <c r="X2235" s="18">
        <f t="shared" si="380"/>
        <v>5120.92</v>
      </c>
    </row>
    <row r="2236" spans="1:24">
      <c r="A2236" s="50" t="s">
        <v>2139</v>
      </c>
      <c r="B2236" s="59" t="s">
        <v>2817</v>
      </c>
      <c r="C2236" s="60">
        <v>2907</v>
      </c>
      <c r="D2236" s="59" t="s">
        <v>39</v>
      </c>
      <c r="E2236" s="78" t="str">
        <f>IFERROR(VLOOKUP($C2236,'2025-26 School Level AAFTE'!$C$2:$L$2349,9,FALSE), "No")</f>
        <v>No</v>
      </c>
      <c r="F2236" s="67">
        <f>IFERROR(VLOOKUP($C2236,'2025-26 School Level AAFTE'!$C$2:$J$2349,8,FALSE), 0)</f>
        <v>535.43999999999994</v>
      </c>
      <c r="G2236" s="69">
        <f>IFERROR(IF(E2236= "yes",VLOOKUP(C2236,Summary!$B:$I,6,0),0),0)</f>
        <v>0</v>
      </c>
      <c r="H2236" s="68">
        <f t="shared" si="371"/>
        <v>0</v>
      </c>
      <c r="I2236" s="110">
        <f>VLOOKUP($A2236,'2026-27 Salary &amp; Benefits'!$A:$I,3,FALSE)</f>
        <v>1</v>
      </c>
      <c r="J2236" s="110">
        <f>VLOOKUP($A2236,'2026-27 Salary &amp; Benefits'!$A:$I,4,FALSE)</f>
        <v>1</v>
      </c>
      <c r="K2236" s="101">
        <f t="shared" si="372"/>
        <v>0</v>
      </c>
      <c r="L2236" s="100">
        <f t="shared" si="373"/>
        <v>0</v>
      </c>
      <c r="M2236" s="102">
        <f>'2026-27 Salary &amp; Benefits'!$E$6</f>
        <v>78209</v>
      </c>
      <c r="N2236" s="102">
        <f>'2026-27 Salary &amp; Benefits'!$F$6</f>
        <v>82248</v>
      </c>
      <c r="O2236" s="7">
        <f t="shared" si="374"/>
        <v>0</v>
      </c>
      <c r="P2236" s="7">
        <f t="shared" si="375"/>
        <v>0</v>
      </c>
      <c r="Q2236" s="7">
        <f>'2026-27 Salary &amp; Benefits'!G$6</f>
        <v>16817.759999999998</v>
      </c>
      <c r="R2236" s="103">
        <f>'2026-27 Salary &amp; Benefits'!H$6</f>
        <v>0.16020000000000001</v>
      </c>
      <c r="S2236" s="103">
        <f>'2026-27 Salary &amp; Benefits'!I$6</f>
        <v>0.15390000000000001</v>
      </c>
      <c r="T2236" s="7">
        <f t="shared" si="376"/>
        <v>0</v>
      </c>
      <c r="U2236" s="7">
        <f t="shared" si="377"/>
        <v>0</v>
      </c>
      <c r="V2236" s="7">
        <f t="shared" si="378"/>
        <v>0</v>
      </c>
      <c r="W2236" s="7">
        <f t="shared" si="379"/>
        <v>0</v>
      </c>
      <c r="X2236" s="18">
        <f t="shared" si="380"/>
        <v>0</v>
      </c>
    </row>
    <row r="2237" spans="1:24">
      <c r="A2237" s="50" t="s">
        <v>2139</v>
      </c>
      <c r="B2237" s="59" t="s">
        <v>2817</v>
      </c>
      <c r="C2237" s="60">
        <v>2134</v>
      </c>
      <c r="D2237" s="59" t="s">
        <v>120</v>
      </c>
      <c r="E2237" s="78" t="str">
        <f>IFERROR(VLOOKUP($C2237,'2025-26 School Level AAFTE'!$C$2:$L$2349,9,FALSE), "No")</f>
        <v>Yes</v>
      </c>
      <c r="F2237" s="67">
        <f>IFERROR(VLOOKUP($C2237,'2025-26 School Level AAFTE'!$C$2:$J$2349,8,FALSE), 0)</f>
        <v>1914.2400000000002</v>
      </c>
      <c r="G2237" s="69">
        <f>IFERROR(IF(E2237= "yes",VLOOKUP(C2237,Summary!$B:$I,6,0),0),0)</f>
        <v>0</v>
      </c>
      <c r="H2237" s="68">
        <f t="shared" si="371"/>
        <v>1914.2400000000002</v>
      </c>
      <c r="I2237" s="110">
        <f>VLOOKUP($A2237,'2026-27 Salary &amp; Benefits'!$A:$I,3,FALSE)</f>
        <v>1</v>
      </c>
      <c r="J2237" s="110">
        <f>VLOOKUP($A2237,'2026-27 Salary &amp; Benefits'!$A:$I,4,FALSE)</f>
        <v>1</v>
      </c>
      <c r="K2237" s="101">
        <f t="shared" si="372"/>
        <v>1914.2400000000002</v>
      </c>
      <c r="L2237" s="100">
        <f t="shared" si="373"/>
        <v>5.6150000000000002</v>
      </c>
      <c r="M2237" s="102">
        <f>'2026-27 Salary &amp; Benefits'!$E$6</f>
        <v>78209</v>
      </c>
      <c r="N2237" s="102">
        <f>'2026-27 Salary &amp; Benefits'!$F$6</f>
        <v>82248</v>
      </c>
      <c r="O2237" s="7">
        <f t="shared" si="374"/>
        <v>439143.54</v>
      </c>
      <c r="P2237" s="7">
        <f t="shared" si="375"/>
        <v>22678.98000000004</v>
      </c>
      <c r="Q2237" s="7">
        <f>'2026-27 Salary &amp; Benefits'!G$6</f>
        <v>16817.759999999998</v>
      </c>
      <c r="R2237" s="103">
        <f>'2026-27 Salary &amp; Benefits'!H$6</f>
        <v>0.16020000000000001</v>
      </c>
      <c r="S2237" s="103">
        <f>'2026-27 Salary &amp; Benefits'!I$6</f>
        <v>0.15390000000000001</v>
      </c>
      <c r="T2237" s="7">
        <f t="shared" si="376"/>
        <v>168272.81</v>
      </c>
      <c r="U2237" s="7">
        <f t="shared" si="377"/>
        <v>7697.04</v>
      </c>
      <c r="V2237" s="7">
        <f t="shared" si="378"/>
        <v>1184.57</v>
      </c>
      <c r="W2237" s="7">
        <f t="shared" si="379"/>
        <v>8881.61</v>
      </c>
      <c r="X2237" s="18">
        <f t="shared" si="380"/>
        <v>638976.94000000006</v>
      </c>
    </row>
    <row r="2238" spans="1:24">
      <c r="A2238" s="50" t="s">
        <v>2139</v>
      </c>
      <c r="B2238" s="59" t="s">
        <v>2817</v>
      </c>
      <c r="C2238" s="60">
        <v>4105</v>
      </c>
      <c r="D2238" s="59" t="s">
        <v>128</v>
      </c>
      <c r="E2238" s="78" t="str">
        <f>IFERROR(VLOOKUP($C2238,'2025-26 School Level AAFTE'!$C$2:$L$2349,9,FALSE), "No")</f>
        <v>No</v>
      </c>
      <c r="F2238" s="67">
        <f>IFERROR(VLOOKUP($C2238,'2025-26 School Level AAFTE'!$C$2:$J$2349,8,FALSE), 0)</f>
        <v>208.13</v>
      </c>
      <c r="G2238" s="69">
        <f>IFERROR(IF(E2238= "yes",VLOOKUP(C2238,Summary!$B:$I,6,0),0),0)</f>
        <v>0</v>
      </c>
      <c r="H2238" s="68">
        <f t="shared" si="371"/>
        <v>0</v>
      </c>
      <c r="I2238" s="110">
        <f>VLOOKUP($A2238,'2026-27 Salary &amp; Benefits'!$A:$I,3,FALSE)</f>
        <v>1</v>
      </c>
      <c r="J2238" s="110">
        <f>VLOOKUP($A2238,'2026-27 Salary &amp; Benefits'!$A:$I,4,FALSE)</f>
        <v>1</v>
      </c>
      <c r="K2238" s="101">
        <f t="shared" si="372"/>
        <v>0</v>
      </c>
      <c r="L2238" s="100">
        <f t="shared" si="373"/>
        <v>0</v>
      </c>
      <c r="M2238" s="102">
        <f>'2026-27 Salary &amp; Benefits'!$E$6</f>
        <v>78209</v>
      </c>
      <c r="N2238" s="102">
        <f>'2026-27 Salary &amp; Benefits'!$F$6</f>
        <v>82248</v>
      </c>
      <c r="O2238" s="7">
        <f t="shared" si="374"/>
        <v>0</v>
      </c>
      <c r="P2238" s="7">
        <f t="shared" si="375"/>
        <v>0</v>
      </c>
      <c r="Q2238" s="7">
        <f>'2026-27 Salary &amp; Benefits'!G$6</f>
        <v>16817.759999999998</v>
      </c>
      <c r="R2238" s="103">
        <f>'2026-27 Salary &amp; Benefits'!H$6</f>
        <v>0.16020000000000001</v>
      </c>
      <c r="S2238" s="103">
        <f>'2026-27 Salary &amp; Benefits'!I$6</f>
        <v>0.15390000000000001</v>
      </c>
      <c r="T2238" s="7">
        <f t="shared" si="376"/>
        <v>0</v>
      </c>
      <c r="U2238" s="7">
        <f t="shared" si="377"/>
        <v>0</v>
      </c>
      <c r="V2238" s="7">
        <f t="shared" si="378"/>
        <v>0</v>
      </c>
      <c r="W2238" s="7">
        <f t="shared" si="379"/>
        <v>0</v>
      </c>
      <c r="X2238" s="18">
        <f t="shared" si="380"/>
        <v>0</v>
      </c>
    </row>
    <row r="2239" spans="1:24">
      <c r="A2239" s="50" t="s">
        <v>2139</v>
      </c>
      <c r="B2239" s="59" t="s">
        <v>2817</v>
      </c>
      <c r="C2239" s="60">
        <v>1613</v>
      </c>
      <c r="D2239" s="59" t="s">
        <v>119</v>
      </c>
      <c r="E2239" s="78" t="str">
        <f>IFERROR(VLOOKUP($C2239,'2025-26 School Level AAFTE'!$C$2:$L$2349,9,FALSE), "No")</f>
        <v>Yes</v>
      </c>
      <c r="F2239" s="67">
        <f>IFERROR(VLOOKUP($C2239,'2025-26 School Level AAFTE'!$C$2:$J$2349,8,FALSE), 0)</f>
        <v>269.53999999999996</v>
      </c>
      <c r="G2239" s="69">
        <f>IFERROR(IF(E2239= "yes",VLOOKUP(C2239,Summary!$B:$I,6,0),0),0)</f>
        <v>0</v>
      </c>
      <c r="H2239" s="68">
        <f t="shared" si="371"/>
        <v>269.53999999999996</v>
      </c>
      <c r="I2239" s="110">
        <f>VLOOKUP($A2239,'2026-27 Salary &amp; Benefits'!$A:$I,3,FALSE)</f>
        <v>1</v>
      </c>
      <c r="J2239" s="110">
        <f>VLOOKUP($A2239,'2026-27 Salary &amp; Benefits'!$A:$I,4,FALSE)</f>
        <v>1</v>
      </c>
      <c r="K2239" s="101">
        <f t="shared" si="372"/>
        <v>269.53999999999996</v>
      </c>
      <c r="L2239" s="100">
        <f t="shared" si="373"/>
        <v>0.79100000000000004</v>
      </c>
      <c r="M2239" s="102">
        <f>'2026-27 Salary &amp; Benefits'!$E$6</f>
        <v>78209</v>
      </c>
      <c r="N2239" s="102">
        <f>'2026-27 Salary &amp; Benefits'!$F$6</f>
        <v>82248</v>
      </c>
      <c r="O2239" s="7">
        <f t="shared" si="374"/>
        <v>61863.32</v>
      </c>
      <c r="P2239" s="7">
        <f t="shared" si="375"/>
        <v>3194.8499999999985</v>
      </c>
      <c r="Q2239" s="7">
        <f>'2026-27 Salary &amp; Benefits'!G$6</f>
        <v>16817.759999999998</v>
      </c>
      <c r="R2239" s="103">
        <f>'2026-27 Salary &amp; Benefits'!H$6</f>
        <v>0.16020000000000001</v>
      </c>
      <c r="S2239" s="103">
        <f>'2026-27 Salary &amp; Benefits'!I$6</f>
        <v>0.15390000000000001</v>
      </c>
      <c r="T2239" s="7">
        <f t="shared" si="376"/>
        <v>23705.040000000001</v>
      </c>
      <c r="U2239" s="7">
        <f t="shared" si="377"/>
        <v>1084.3</v>
      </c>
      <c r="V2239" s="7">
        <f t="shared" si="378"/>
        <v>166.87</v>
      </c>
      <c r="W2239" s="7">
        <f t="shared" si="379"/>
        <v>1251.17</v>
      </c>
      <c r="X2239" s="18">
        <f t="shared" si="380"/>
        <v>90014.37999999999</v>
      </c>
    </row>
    <row r="2240" spans="1:24">
      <c r="A2240" s="50" t="s">
        <v>2354</v>
      </c>
      <c r="B2240" s="59" t="s">
        <v>2818</v>
      </c>
      <c r="C2240" s="60">
        <v>3538</v>
      </c>
      <c r="D2240" s="59" t="s">
        <v>1622</v>
      </c>
      <c r="E2240" s="78" t="str">
        <f>IFERROR(VLOOKUP($C2240,'2025-26 School Level AAFTE'!$C$2:$L$2349,9,FALSE), "No")</f>
        <v>Yes</v>
      </c>
      <c r="F2240" s="67">
        <f>IFERROR(VLOOKUP($C2240,'2025-26 School Level AAFTE'!$C$2:$J$2349,8,FALSE), 0)</f>
        <v>535.13</v>
      </c>
      <c r="G2240" s="69">
        <f>IFERROR(IF(E2240= "yes",VLOOKUP(C2240,Summary!$B:$I,6,0),0),0)</f>
        <v>0</v>
      </c>
      <c r="H2240" s="68">
        <f t="shared" si="371"/>
        <v>535.13</v>
      </c>
      <c r="I2240" s="110">
        <f>VLOOKUP($A2240,'2026-27 Salary &amp; Benefits'!$A:$I,3,FALSE)</f>
        <v>1</v>
      </c>
      <c r="J2240" s="110">
        <f>VLOOKUP($A2240,'2026-27 Salary &amp; Benefits'!$A:$I,4,FALSE)</f>
        <v>1</v>
      </c>
      <c r="K2240" s="101">
        <f t="shared" si="372"/>
        <v>535.13</v>
      </c>
      <c r="L2240" s="100">
        <f t="shared" si="373"/>
        <v>1.57</v>
      </c>
      <c r="M2240" s="102">
        <f>'2026-27 Salary &amp; Benefits'!$E$6</f>
        <v>78209</v>
      </c>
      <c r="N2240" s="102">
        <f>'2026-27 Salary &amp; Benefits'!$F$6</f>
        <v>82248</v>
      </c>
      <c r="O2240" s="7">
        <f t="shared" si="374"/>
        <v>122788.13</v>
      </c>
      <c r="P2240" s="7">
        <f t="shared" si="375"/>
        <v>6341.2299999999959</v>
      </c>
      <c r="Q2240" s="7">
        <f>'2026-27 Salary &amp; Benefits'!G$6</f>
        <v>16817.759999999998</v>
      </c>
      <c r="R2240" s="103">
        <f>'2026-27 Salary &amp; Benefits'!H$6</f>
        <v>0.16020000000000001</v>
      </c>
      <c r="S2240" s="103">
        <f>'2026-27 Salary &amp; Benefits'!I$6</f>
        <v>0.15390000000000001</v>
      </c>
      <c r="T2240" s="7">
        <f t="shared" si="376"/>
        <v>47050.46</v>
      </c>
      <c r="U2240" s="7">
        <f t="shared" si="377"/>
        <v>2152.16</v>
      </c>
      <c r="V2240" s="7">
        <f t="shared" si="378"/>
        <v>331.22</v>
      </c>
      <c r="W2240" s="7">
        <f t="shared" si="379"/>
        <v>2483.38</v>
      </c>
      <c r="X2240" s="18">
        <f t="shared" si="380"/>
        <v>178663.2</v>
      </c>
    </row>
    <row r="2241" spans="1:24">
      <c r="A2241" s="50" t="s">
        <v>2354</v>
      </c>
      <c r="B2241" s="59" t="s">
        <v>2818</v>
      </c>
      <c r="C2241" s="60">
        <v>1628</v>
      </c>
      <c r="D2241" s="59" t="s">
        <v>1777</v>
      </c>
      <c r="E2241" s="78" t="str">
        <f>IFERROR(VLOOKUP($C2241,'2025-26 School Level AAFTE'!$C$2:$L$2349,9,FALSE), "No")</f>
        <v>Yes</v>
      </c>
      <c r="F2241" s="67">
        <f>IFERROR(VLOOKUP($C2241,'2025-26 School Level AAFTE'!$C$2:$J$2349,8,FALSE), 0)</f>
        <v>325.86</v>
      </c>
      <c r="G2241" s="69">
        <f>IFERROR(IF(E2241= "yes",VLOOKUP(C2241,Summary!$B:$I,6,0),0),0)</f>
        <v>0</v>
      </c>
      <c r="H2241" s="68">
        <f t="shared" si="371"/>
        <v>325.86</v>
      </c>
      <c r="I2241" s="110">
        <f>VLOOKUP($A2241,'2026-27 Salary &amp; Benefits'!$A:$I,3,FALSE)</f>
        <v>1</v>
      </c>
      <c r="J2241" s="110">
        <f>VLOOKUP($A2241,'2026-27 Salary &amp; Benefits'!$A:$I,4,FALSE)</f>
        <v>1</v>
      </c>
      <c r="K2241" s="101">
        <f t="shared" si="372"/>
        <v>325.86</v>
      </c>
      <c r="L2241" s="100">
        <f t="shared" si="373"/>
        <v>0.95599999999999996</v>
      </c>
      <c r="M2241" s="102">
        <f>'2026-27 Salary &amp; Benefits'!$E$6</f>
        <v>78209</v>
      </c>
      <c r="N2241" s="102">
        <f>'2026-27 Salary &amp; Benefits'!$F$6</f>
        <v>82248</v>
      </c>
      <c r="O2241" s="7">
        <f t="shared" si="374"/>
        <v>74767.8</v>
      </c>
      <c r="P2241" s="7">
        <f t="shared" si="375"/>
        <v>3861.2899999999936</v>
      </c>
      <c r="Q2241" s="7">
        <f>'2026-27 Salary &amp; Benefits'!G$6</f>
        <v>16817.759999999998</v>
      </c>
      <c r="R2241" s="103">
        <f>'2026-27 Salary &amp; Benefits'!H$6</f>
        <v>0.16020000000000001</v>
      </c>
      <c r="S2241" s="103">
        <f>'2026-27 Salary &amp; Benefits'!I$6</f>
        <v>0.15390000000000001</v>
      </c>
      <c r="T2241" s="7">
        <f t="shared" si="376"/>
        <v>28649.83</v>
      </c>
      <c r="U2241" s="7">
        <f t="shared" si="377"/>
        <v>1310.48</v>
      </c>
      <c r="V2241" s="7">
        <f t="shared" si="378"/>
        <v>201.68</v>
      </c>
      <c r="W2241" s="7">
        <f t="shared" si="379"/>
        <v>1512.16</v>
      </c>
      <c r="X2241" s="18">
        <f t="shared" si="380"/>
        <v>108791.08</v>
      </c>
    </row>
    <row r="2242" spans="1:24">
      <c r="A2242" s="50" t="s">
        <v>2354</v>
      </c>
      <c r="B2242" s="59" t="s">
        <v>2818</v>
      </c>
      <c r="C2242" s="60">
        <v>3196</v>
      </c>
      <c r="D2242" s="59" t="s">
        <v>1784</v>
      </c>
      <c r="E2242" s="78" t="str">
        <f>IFERROR(VLOOKUP($C2242,'2025-26 School Level AAFTE'!$C$2:$L$2349,9,FALSE), "No")</f>
        <v>Yes</v>
      </c>
      <c r="F2242" s="67">
        <f>IFERROR(VLOOKUP($C2242,'2025-26 School Level AAFTE'!$C$2:$J$2349,8,FALSE), 0)</f>
        <v>263.58999999999997</v>
      </c>
      <c r="G2242" s="69">
        <f>IFERROR(IF(E2242= "yes",VLOOKUP(C2242,Summary!$B:$I,6,0),0),0)</f>
        <v>0</v>
      </c>
      <c r="H2242" s="68">
        <f t="shared" si="371"/>
        <v>263.58999999999997</v>
      </c>
      <c r="I2242" s="110">
        <f>VLOOKUP($A2242,'2026-27 Salary &amp; Benefits'!$A:$I,3,FALSE)</f>
        <v>1</v>
      </c>
      <c r="J2242" s="110">
        <f>VLOOKUP($A2242,'2026-27 Salary &amp; Benefits'!$A:$I,4,FALSE)</f>
        <v>1</v>
      </c>
      <c r="K2242" s="101">
        <f t="shared" si="372"/>
        <v>263.58999999999997</v>
      </c>
      <c r="L2242" s="100">
        <f t="shared" si="373"/>
        <v>0.77300000000000002</v>
      </c>
      <c r="M2242" s="102">
        <f>'2026-27 Salary &amp; Benefits'!$E$6</f>
        <v>78209</v>
      </c>
      <c r="N2242" s="102">
        <f>'2026-27 Salary &amp; Benefits'!$F$6</f>
        <v>82248</v>
      </c>
      <c r="O2242" s="7">
        <f t="shared" si="374"/>
        <v>60455.56</v>
      </c>
      <c r="P2242" s="7">
        <f t="shared" si="375"/>
        <v>3122.1399999999994</v>
      </c>
      <c r="Q2242" s="7">
        <f>'2026-27 Salary &amp; Benefits'!G$6</f>
        <v>16817.759999999998</v>
      </c>
      <c r="R2242" s="103">
        <f>'2026-27 Salary &amp; Benefits'!H$6</f>
        <v>0.16020000000000001</v>
      </c>
      <c r="S2242" s="103">
        <f>'2026-27 Salary &amp; Benefits'!I$6</f>
        <v>0.15390000000000001</v>
      </c>
      <c r="T2242" s="7">
        <f t="shared" si="376"/>
        <v>23165.61</v>
      </c>
      <c r="U2242" s="7">
        <f t="shared" si="377"/>
        <v>1059.6300000000001</v>
      </c>
      <c r="V2242" s="7">
        <f t="shared" si="378"/>
        <v>163.08000000000001</v>
      </c>
      <c r="W2242" s="7">
        <f t="shared" si="379"/>
        <v>1222.71</v>
      </c>
      <c r="X2242" s="18">
        <f t="shared" si="380"/>
        <v>87966.02</v>
      </c>
    </row>
    <row r="2243" spans="1:24">
      <c r="A2243" s="50" t="s">
        <v>2354</v>
      </c>
      <c r="B2243" s="59" t="s">
        <v>2818</v>
      </c>
      <c r="C2243" s="61">
        <v>3129</v>
      </c>
      <c r="D2243" s="72" t="s">
        <v>1781</v>
      </c>
      <c r="E2243" s="78" t="str">
        <f>IFERROR(VLOOKUP($C2243,'2025-26 School Level AAFTE'!$C$2:$L$2349,9,FALSE), "No")</f>
        <v>Yes</v>
      </c>
      <c r="F2243" s="67">
        <f>IFERROR(VLOOKUP($C2243,'2025-26 School Level AAFTE'!$C$2:$J$2349,8,FALSE), 0)</f>
        <v>239.08</v>
      </c>
      <c r="G2243" s="69">
        <f>IFERROR(IF(E2243= "yes",VLOOKUP(C2243,Summary!$B:$I,6,0),0),0)</f>
        <v>0</v>
      </c>
      <c r="H2243" s="68">
        <f t="shared" si="371"/>
        <v>239.08</v>
      </c>
      <c r="I2243" s="110">
        <f>VLOOKUP($A2243,'2026-27 Salary &amp; Benefits'!$A:$I,3,FALSE)</f>
        <v>1</v>
      </c>
      <c r="J2243" s="110">
        <f>VLOOKUP($A2243,'2026-27 Salary &amp; Benefits'!$A:$I,4,FALSE)</f>
        <v>1</v>
      </c>
      <c r="K2243" s="101">
        <f t="shared" si="372"/>
        <v>239.08</v>
      </c>
      <c r="L2243" s="100">
        <f t="shared" si="373"/>
        <v>0.70099999999999996</v>
      </c>
      <c r="M2243" s="102">
        <f>'2026-27 Salary &amp; Benefits'!$E$6</f>
        <v>78209</v>
      </c>
      <c r="N2243" s="102">
        <f>'2026-27 Salary &amp; Benefits'!$F$6</f>
        <v>82248</v>
      </c>
      <c r="O2243" s="7">
        <f t="shared" si="374"/>
        <v>54824.51</v>
      </c>
      <c r="P2243" s="7">
        <f t="shared" si="375"/>
        <v>2831.3399999999965</v>
      </c>
      <c r="Q2243" s="7">
        <f>'2026-27 Salary &amp; Benefits'!G$6</f>
        <v>16817.759999999998</v>
      </c>
      <c r="R2243" s="103">
        <f>'2026-27 Salary &amp; Benefits'!H$6</f>
        <v>0.16020000000000001</v>
      </c>
      <c r="S2243" s="103">
        <f>'2026-27 Salary &amp; Benefits'!I$6</f>
        <v>0.15390000000000001</v>
      </c>
      <c r="T2243" s="7">
        <f t="shared" si="376"/>
        <v>21007.88</v>
      </c>
      <c r="U2243" s="7">
        <f t="shared" si="377"/>
        <v>960.93</v>
      </c>
      <c r="V2243" s="7">
        <f t="shared" si="378"/>
        <v>147.88999999999999</v>
      </c>
      <c r="W2243" s="7">
        <f t="shared" si="379"/>
        <v>1108.82</v>
      </c>
      <c r="X2243" s="18">
        <f t="shared" si="380"/>
        <v>79772.55</v>
      </c>
    </row>
    <row r="2244" spans="1:24">
      <c r="A2244" s="50" t="s">
        <v>2354</v>
      </c>
      <c r="B2244" s="59" t="s">
        <v>2818</v>
      </c>
      <c r="C2244" s="60">
        <v>3194</v>
      </c>
      <c r="D2244" s="59" t="s">
        <v>1782</v>
      </c>
      <c r="E2244" s="78" t="str">
        <f>IFERROR(VLOOKUP($C2244,'2025-26 School Level AAFTE'!$C$2:$L$2349,9,FALSE), "No")</f>
        <v>No</v>
      </c>
      <c r="F2244" s="67">
        <f>IFERROR(VLOOKUP($C2244,'2025-26 School Level AAFTE'!$C$2:$J$2349,8,FALSE), 0)</f>
        <v>413.33</v>
      </c>
      <c r="G2244" s="69">
        <f>IFERROR(IF(E2244= "yes",VLOOKUP(C2244,Summary!$B:$I,6,0),0),0)</f>
        <v>0</v>
      </c>
      <c r="H2244" s="68">
        <f t="shared" si="371"/>
        <v>0</v>
      </c>
      <c r="I2244" s="110">
        <f>VLOOKUP($A2244,'2026-27 Salary &amp; Benefits'!$A:$I,3,FALSE)</f>
        <v>1</v>
      </c>
      <c r="J2244" s="110">
        <f>VLOOKUP($A2244,'2026-27 Salary &amp; Benefits'!$A:$I,4,FALSE)</f>
        <v>1</v>
      </c>
      <c r="K2244" s="101">
        <f t="shared" si="372"/>
        <v>0</v>
      </c>
      <c r="L2244" s="100">
        <f t="shared" si="373"/>
        <v>0</v>
      </c>
      <c r="M2244" s="102">
        <f>'2026-27 Salary &amp; Benefits'!$E$6</f>
        <v>78209</v>
      </c>
      <c r="N2244" s="102">
        <f>'2026-27 Salary &amp; Benefits'!$F$6</f>
        <v>82248</v>
      </c>
      <c r="O2244" s="7">
        <f t="shared" si="374"/>
        <v>0</v>
      </c>
      <c r="P2244" s="7">
        <f t="shared" si="375"/>
        <v>0</v>
      </c>
      <c r="Q2244" s="7">
        <f>'2026-27 Salary &amp; Benefits'!G$6</f>
        <v>16817.759999999998</v>
      </c>
      <c r="R2244" s="103">
        <f>'2026-27 Salary &amp; Benefits'!H$6</f>
        <v>0.16020000000000001</v>
      </c>
      <c r="S2244" s="103">
        <f>'2026-27 Salary &amp; Benefits'!I$6</f>
        <v>0.15390000000000001</v>
      </c>
      <c r="T2244" s="7">
        <f t="shared" si="376"/>
        <v>0</v>
      </c>
      <c r="U2244" s="7">
        <f t="shared" si="377"/>
        <v>0</v>
      </c>
      <c r="V2244" s="7">
        <f t="shared" si="378"/>
        <v>0</v>
      </c>
      <c r="W2244" s="7">
        <f t="shared" si="379"/>
        <v>0</v>
      </c>
      <c r="X2244" s="18">
        <f t="shared" si="380"/>
        <v>0</v>
      </c>
    </row>
    <row r="2245" spans="1:24">
      <c r="A2245" s="50" t="s">
        <v>2354</v>
      </c>
      <c r="B2245" s="59" t="s">
        <v>2818</v>
      </c>
      <c r="C2245" s="60">
        <v>2956</v>
      </c>
      <c r="D2245" s="59" t="s">
        <v>1780</v>
      </c>
      <c r="E2245" s="78" t="str">
        <f>IFERROR(VLOOKUP($C2245,'2025-26 School Level AAFTE'!$C$2:$L$2349,9,FALSE), "No")</f>
        <v>Yes</v>
      </c>
      <c r="F2245" s="67">
        <f>IFERROR(VLOOKUP($C2245,'2025-26 School Level AAFTE'!$C$2:$J$2349,8,FALSE), 0)</f>
        <v>288.05</v>
      </c>
      <c r="G2245" s="69">
        <f>IFERROR(IF(E2245= "yes",VLOOKUP(C2245,Summary!$B:$I,6,0),0),0)</f>
        <v>0</v>
      </c>
      <c r="H2245" s="68">
        <f t="shared" si="371"/>
        <v>288.05</v>
      </c>
      <c r="I2245" s="110">
        <f>VLOOKUP($A2245,'2026-27 Salary &amp; Benefits'!$A:$I,3,FALSE)</f>
        <v>1</v>
      </c>
      <c r="J2245" s="110">
        <f>VLOOKUP($A2245,'2026-27 Salary &amp; Benefits'!$A:$I,4,FALSE)</f>
        <v>1</v>
      </c>
      <c r="K2245" s="101">
        <f t="shared" si="372"/>
        <v>288.05</v>
      </c>
      <c r="L2245" s="100">
        <f t="shared" si="373"/>
        <v>0.84499999999999997</v>
      </c>
      <c r="M2245" s="102">
        <f>'2026-27 Salary &amp; Benefits'!$E$6</f>
        <v>78209</v>
      </c>
      <c r="N2245" s="102">
        <f>'2026-27 Salary &amp; Benefits'!$F$6</f>
        <v>82248</v>
      </c>
      <c r="O2245" s="7">
        <f t="shared" si="374"/>
        <v>66086.61</v>
      </c>
      <c r="P2245" s="7">
        <f t="shared" si="375"/>
        <v>3412.9499999999971</v>
      </c>
      <c r="Q2245" s="7">
        <f>'2026-27 Salary &amp; Benefits'!G$6</f>
        <v>16817.759999999998</v>
      </c>
      <c r="R2245" s="103">
        <f>'2026-27 Salary &amp; Benefits'!H$6</f>
        <v>0.16020000000000001</v>
      </c>
      <c r="S2245" s="103">
        <f>'2026-27 Salary &amp; Benefits'!I$6</f>
        <v>0.15390000000000001</v>
      </c>
      <c r="T2245" s="7">
        <f t="shared" si="376"/>
        <v>25323.34</v>
      </c>
      <c r="U2245" s="7">
        <f t="shared" si="377"/>
        <v>1158.33</v>
      </c>
      <c r="V2245" s="7">
        <f t="shared" si="378"/>
        <v>178.27</v>
      </c>
      <c r="W2245" s="7">
        <f t="shared" si="379"/>
        <v>1336.6</v>
      </c>
      <c r="X2245" s="18">
        <f t="shared" si="380"/>
        <v>96159.5</v>
      </c>
    </row>
    <row r="2246" spans="1:24">
      <c r="A2246" s="50" t="s">
        <v>2354</v>
      </c>
      <c r="B2246" s="59" t="s">
        <v>2818</v>
      </c>
      <c r="C2246" s="60">
        <v>5645</v>
      </c>
      <c r="D2246" s="59" t="s">
        <v>1779</v>
      </c>
      <c r="E2246" s="78" t="str">
        <f>IFERROR(VLOOKUP($C2246,'2025-26 School Level AAFTE'!$C$2:$L$2349,9,FALSE), "No")</f>
        <v>Yes</v>
      </c>
      <c r="F2246" s="67">
        <f>IFERROR(VLOOKUP($C2246,'2025-26 School Level AAFTE'!$C$2:$J$2349,8,FALSE), 0)</f>
        <v>226.81</v>
      </c>
      <c r="G2246" s="69">
        <f>IFERROR(IF(E2246= "yes",VLOOKUP(C2246,Summary!$B:$I,6,0),0),0)</f>
        <v>0</v>
      </c>
      <c r="H2246" s="68">
        <f t="shared" si="371"/>
        <v>226.81</v>
      </c>
      <c r="I2246" s="110">
        <f>VLOOKUP($A2246,'2026-27 Salary &amp; Benefits'!$A:$I,3,FALSE)</f>
        <v>1</v>
      </c>
      <c r="J2246" s="110">
        <f>VLOOKUP($A2246,'2026-27 Salary &amp; Benefits'!$A:$I,4,FALSE)</f>
        <v>1</v>
      </c>
      <c r="K2246" s="101">
        <f t="shared" si="372"/>
        <v>226.81</v>
      </c>
      <c r="L2246" s="100">
        <f t="shared" si="373"/>
        <v>0.66500000000000004</v>
      </c>
      <c r="M2246" s="102">
        <f>'2026-27 Salary &amp; Benefits'!$E$6</f>
        <v>78209</v>
      </c>
      <c r="N2246" s="102">
        <f>'2026-27 Salary &amp; Benefits'!$F$6</f>
        <v>82248</v>
      </c>
      <c r="O2246" s="7">
        <f t="shared" si="374"/>
        <v>52008.99</v>
      </c>
      <c r="P2246" s="7">
        <f t="shared" si="375"/>
        <v>2685.9300000000003</v>
      </c>
      <c r="Q2246" s="7">
        <f>'2026-27 Salary &amp; Benefits'!G$6</f>
        <v>16817.759999999998</v>
      </c>
      <c r="R2246" s="103">
        <f>'2026-27 Salary &amp; Benefits'!H$6</f>
        <v>0.16020000000000001</v>
      </c>
      <c r="S2246" s="103">
        <f>'2026-27 Salary &amp; Benefits'!I$6</f>
        <v>0.15390000000000001</v>
      </c>
      <c r="T2246" s="7">
        <f t="shared" si="376"/>
        <v>19929.02</v>
      </c>
      <c r="U2246" s="7">
        <f t="shared" si="377"/>
        <v>911.58</v>
      </c>
      <c r="V2246" s="7">
        <f t="shared" si="378"/>
        <v>140.29</v>
      </c>
      <c r="W2246" s="7">
        <f t="shared" si="379"/>
        <v>1051.8700000000001</v>
      </c>
      <c r="X2246" s="18">
        <f t="shared" si="380"/>
        <v>75675.81</v>
      </c>
    </row>
    <row r="2247" spans="1:24">
      <c r="A2247" s="50" t="s">
        <v>2354</v>
      </c>
      <c r="B2247" s="59" t="s">
        <v>2818</v>
      </c>
      <c r="C2247" s="60">
        <v>1755</v>
      </c>
      <c r="D2247" s="59" t="s">
        <v>1778</v>
      </c>
      <c r="E2247" s="78" t="str">
        <f>IFERROR(VLOOKUP($C2247,'2025-26 School Level AAFTE'!$C$2:$L$2349,9,FALSE), "No")</f>
        <v>No</v>
      </c>
      <c r="F2247" s="67">
        <f>IFERROR(VLOOKUP($C2247,'2025-26 School Level AAFTE'!$C$2:$J$2349,8,FALSE), 0)</f>
        <v>198.7</v>
      </c>
      <c r="G2247" s="69">
        <f>IFERROR(IF(E2247= "yes",VLOOKUP(C2247,Summary!$B:$I,6,0),0),0)</f>
        <v>0</v>
      </c>
      <c r="H2247" s="68">
        <f t="shared" si="371"/>
        <v>0</v>
      </c>
      <c r="I2247" s="110">
        <f>VLOOKUP($A2247,'2026-27 Salary &amp; Benefits'!$A:$I,3,FALSE)</f>
        <v>1</v>
      </c>
      <c r="J2247" s="110">
        <f>VLOOKUP($A2247,'2026-27 Salary &amp; Benefits'!$A:$I,4,FALSE)</f>
        <v>1</v>
      </c>
      <c r="K2247" s="101">
        <f t="shared" si="372"/>
        <v>0</v>
      </c>
      <c r="L2247" s="100">
        <f t="shared" si="373"/>
        <v>0</v>
      </c>
      <c r="M2247" s="102">
        <f>'2026-27 Salary &amp; Benefits'!$E$6</f>
        <v>78209</v>
      </c>
      <c r="N2247" s="102">
        <f>'2026-27 Salary &amp; Benefits'!$F$6</f>
        <v>82248</v>
      </c>
      <c r="O2247" s="7">
        <f t="shared" si="374"/>
        <v>0</v>
      </c>
      <c r="P2247" s="7">
        <f t="shared" si="375"/>
        <v>0</v>
      </c>
      <c r="Q2247" s="7">
        <f>'2026-27 Salary &amp; Benefits'!G$6</f>
        <v>16817.759999999998</v>
      </c>
      <c r="R2247" s="103">
        <f>'2026-27 Salary &amp; Benefits'!H$6</f>
        <v>0.16020000000000001</v>
      </c>
      <c r="S2247" s="103">
        <f>'2026-27 Salary &amp; Benefits'!I$6</f>
        <v>0.15390000000000001</v>
      </c>
      <c r="T2247" s="7">
        <f t="shared" si="376"/>
        <v>0</v>
      </c>
      <c r="U2247" s="7">
        <f t="shared" si="377"/>
        <v>0</v>
      </c>
      <c r="V2247" s="7">
        <f t="shared" si="378"/>
        <v>0</v>
      </c>
      <c r="W2247" s="7">
        <f t="shared" si="379"/>
        <v>0</v>
      </c>
      <c r="X2247" s="18">
        <f t="shared" si="380"/>
        <v>0</v>
      </c>
    </row>
    <row r="2248" spans="1:24">
      <c r="A2248" s="50" t="s">
        <v>2354</v>
      </c>
      <c r="B2248" s="59" t="s">
        <v>2818</v>
      </c>
      <c r="C2248" s="60">
        <v>3195</v>
      </c>
      <c r="D2248" s="59" t="s">
        <v>1783</v>
      </c>
      <c r="E2248" s="78" t="str">
        <f>IFERROR(VLOOKUP($C2248,'2025-26 School Level AAFTE'!$C$2:$L$2349,9,FALSE), "No")</f>
        <v>No</v>
      </c>
      <c r="F2248" s="67">
        <f>IFERROR(VLOOKUP($C2248,'2025-26 School Level AAFTE'!$C$2:$J$2349,8,FALSE), 0)</f>
        <v>804.28</v>
      </c>
      <c r="G2248" s="69">
        <f>IFERROR(IF(E2248= "yes",VLOOKUP(C2248,Summary!$B:$I,6,0),0),0)</f>
        <v>0</v>
      </c>
      <c r="H2248" s="68">
        <f t="shared" si="371"/>
        <v>0</v>
      </c>
      <c r="I2248" s="110">
        <f>VLOOKUP($A2248,'2026-27 Salary &amp; Benefits'!$A:$I,3,FALSE)</f>
        <v>1</v>
      </c>
      <c r="J2248" s="110">
        <f>VLOOKUP($A2248,'2026-27 Salary &amp; Benefits'!$A:$I,4,FALSE)</f>
        <v>1</v>
      </c>
      <c r="K2248" s="101">
        <f t="shared" si="372"/>
        <v>0</v>
      </c>
      <c r="L2248" s="100">
        <f t="shared" si="373"/>
        <v>0</v>
      </c>
      <c r="M2248" s="102">
        <f>'2026-27 Salary &amp; Benefits'!$E$6</f>
        <v>78209</v>
      </c>
      <c r="N2248" s="102">
        <f>'2026-27 Salary &amp; Benefits'!$F$6</f>
        <v>82248</v>
      </c>
      <c r="O2248" s="7">
        <f t="shared" si="374"/>
        <v>0</v>
      </c>
      <c r="P2248" s="7">
        <f t="shared" si="375"/>
        <v>0</v>
      </c>
      <c r="Q2248" s="7">
        <f>'2026-27 Salary &amp; Benefits'!G$6</f>
        <v>16817.759999999998</v>
      </c>
      <c r="R2248" s="103">
        <f>'2026-27 Salary &amp; Benefits'!H$6</f>
        <v>0.16020000000000001</v>
      </c>
      <c r="S2248" s="103">
        <f>'2026-27 Salary &amp; Benefits'!I$6</f>
        <v>0.15390000000000001</v>
      </c>
      <c r="T2248" s="7">
        <f t="shared" si="376"/>
        <v>0</v>
      </c>
      <c r="U2248" s="7">
        <f t="shared" si="377"/>
        <v>0</v>
      </c>
      <c r="V2248" s="7">
        <f t="shared" si="378"/>
        <v>0</v>
      </c>
      <c r="W2248" s="7">
        <f t="shared" si="379"/>
        <v>0</v>
      </c>
      <c r="X2248" s="18">
        <f t="shared" si="380"/>
        <v>0</v>
      </c>
    </row>
    <row r="2249" spans="1:24">
      <c r="A2249" s="50" t="s">
        <v>2354</v>
      </c>
      <c r="B2249" s="59" t="s">
        <v>2818</v>
      </c>
      <c r="C2249" s="60">
        <v>5698</v>
      </c>
      <c r="D2249" s="59" t="s">
        <v>3027</v>
      </c>
      <c r="E2249" s="78" t="str">
        <f>IFERROR(VLOOKUP($C2249,'2025-26 School Level AAFTE'!$C$2:$L$2349,9,FALSE), "No")</f>
        <v>Yes</v>
      </c>
      <c r="F2249" s="67">
        <f>IFERROR(VLOOKUP($C2249,'2025-26 School Level AAFTE'!$C$2:$J$2349,8,FALSE), 0)</f>
        <v>38.4</v>
      </c>
      <c r="G2249" s="69">
        <f>IFERROR(IF(E2249= "yes",VLOOKUP(C2249,Summary!$B:$I,6,0),0),0)</f>
        <v>0</v>
      </c>
      <c r="H2249" s="68">
        <f t="shared" si="371"/>
        <v>38.4</v>
      </c>
      <c r="I2249" s="110">
        <f>VLOOKUP($A2249,'2026-27 Salary &amp; Benefits'!$A:$I,3,FALSE)</f>
        <v>1</v>
      </c>
      <c r="J2249" s="110">
        <f>VLOOKUP($A2249,'2026-27 Salary &amp; Benefits'!$A:$I,4,FALSE)</f>
        <v>1</v>
      </c>
      <c r="K2249" s="101">
        <f t="shared" si="372"/>
        <v>38.4</v>
      </c>
      <c r="L2249" s="100">
        <f t="shared" si="373"/>
        <v>0.113</v>
      </c>
      <c r="M2249" s="102">
        <f>'2026-27 Salary &amp; Benefits'!$E$6</f>
        <v>78209</v>
      </c>
      <c r="N2249" s="102">
        <f>'2026-27 Salary &amp; Benefits'!$F$6</f>
        <v>82248</v>
      </c>
      <c r="O2249" s="7">
        <f t="shared" si="374"/>
        <v>8837.6200000000008</v>
      </c>
      <c r="P2249" s="7">
        <f t="shared" si="375"/>
        <v>456.39999999999964</v>
      </c>
      <c r="Q2249" s="7">
        <f>'2026-27 Salary &amp; Benefits'!G$6</f>
        <v>16817.759999999998</v>
      </c>
      <c r="R2249" s="103">
        <f>'2026-27 Salary &amp; Benefits'!H$6</f>
        <v>0.16020000000000001</v>
      </c>
      <c r="S2249" s="103">
        <f>'2026-27 Salary &amp; Benefits'!I$6</f>
        <v>0.15390000000000001</v>
      </c>
      <c r="T2249" s="7">
        <f t="shared" si="376"/>
        <v>3386.43</v>
      </c>
      <c r="U2249" s="7">
        <f t="shared" si="377"/>
        <v>154.9</v>
      </c>
      <c r="V2249" s="7">
        <f t="shared" si="378"/>
        <v>23.84</v>
      </c>
      <c r="W2249" s="7">
        <f t="shared" si="379"/>
        <v>178.74</v>
      </c>
      <c r="X2249" s="18">
        <f t="shared" si="380"/>
        <v>12859.19</v>
      </c>
    </row>
    <row r="2250" spans="1:24">
      <c r="A2250" t="s">
        <v>2354</v>
      </c>
      <c r="B2250" s="59" t="s">
        <v>2818</v>
      </c>
      <c r="C2250" s="3">
        <v>5356</v>
      </c>
      <c r="D2250" t="s">
        <v>3167</v>
      </c>
      <c r="E2250" s="78" t="str">
        <f>IFERROR(VLOOKUP($C2250,'2025-26 School Level AAFTE'!$C$2:$L$2349,9,FALSE), "No")</f>
        <v>No</v>
      </c>
      <c r="F2250" s="67">
        <f>IFERROR(VLOOKUP($C2250,'2025-26 School Level AAFTE'!$C$2:$J$2349,8,FALSE), 0)</f>
        <v>2.5</v>
      </c>
      <c r="G2250" s="69">
        <f>IFERROR(IF(E2250= "yes",VLOOKUP(C2250,Summary!$B:$I,6,0),0),0)</f>
        <v>0</v>
      </c>
      <c r="H2250" s="68">
        <f t="shared" si="371"/>
        <v>0</v>
      </c>
      <c r="I2250" s="110">
        <f>VLOOKUP($A2250,'2026-27 Salary &amp; Benefits'!$A:$I,3,FALSE)</f>
        <v>1</v>
      </c>
      <c r="J2250" s="110">
        <f>VLOOKUP($A2250,'2026-27 Salary &amp; Benefits'!$A:$I,4,FALSE)</f>
        <v>1</v>
      </c>
      <c r="K2250" s="101">
        <f t="shared" si="372"/>
        <v>0</v>
      </c>
      <c r="L2250" s="100">
        <f t="shared" si="373"/>
        <v>0</v>
      </c>
      <c r="M2250" s="102">
        <f>'2026-27 Salary &amp; Benefits'!$E$6</f>
        <v>78209</v>
      </c>
      <c r="N2250" s="102">
        <f>'2026-27 Salary &amp; Benefits'!$F$6</f>
        <v>82248</v>
      </c>
      <c r="O2250" s="7">
        <f t="shared" si="374"/>
        <v>0</v>
      </c>
      <c r="P2250" s="7">
        <f t="shared" si="375"/>
        <v>0</v>
      </c>
      <c r="Q2250" s="7">
        <f>'2026-27 Salary &amp; Benefits'!G$6</f>
        <v>16817.759999999998</v>
      </c>
      <c r="R2250" s="103">
        <f>'2026-27 Salary &amp; Benefits'!H$6</f>
        <v>0.16020000000000001</v>
      </c>
      <c r="S2250" s="103">
        <f>'2026-27 Salary &amp; Benefits'!I$6</f>
        <v>0.15390000000000001</v>
      </c>
      <c r="T2250" s="7">
        <f t="shared" si="376"/>
        <v>0</v>
      </c>
      <c r="U2250" s="7">
        <f t="shared" si="377"/>
        <v>0</v>
      </c>
      <c r="V2250" s="7">
        <f t="shared" si="378"/>
        <v>0</v>
      </c>
      <c r="W2250" s="7">
        <f t="shared" si="379"/>
        <v>0</v>
      </c>
      <c r="X2250" s="18">
        <f t="shared" si="380"/>
        <v>0</v>
      </c>
    </row>
    <row r="2251" spans="1:24">
      <c r="A2251" s="50" t="s">
        <v>2421</v>
      </c>
      <c r="B2251" s="59" t="s">
        <v>2819</v>
      </c>
      <c r="C2251" s="60">
        <v>2822</v>
      </c>
      <c r="D2251" s="59" t="s">
        <v>2113</v>
      </c>
      <c r="E2251" s="78" t="str">
        <f>IFERROR(VLOOKUP($C2251,'2025-26 School Level AAFTE'!$C$2:$L$2349,9,FALSE), "No")</f>
        <v>Yes</v>
      </c>
      <c r="F2251" s="67">
        <f>IFERROR(VLOOKUP($C2251,'2025-26 School Level AAFTE'!$C$2:$J$2349,8,FALSE), 0)</f>
        <v>371.82</v>
      </c>
      <c r="G2251" s="69">
        <f>IFERROR(IF(E2251= "yes",VLOOKUP(C2251,Summary!$B:$I,6,0),0),0)</f>
        <v>0</v>
      </c>
      <c r="H2251" s="68">
        <f t="shared" si="371"/>
        <v>371.82</v>
      </c>
      <c r="I2251" s="110">
        <f>VLOOKUP($A2251,'2026-27 Salary &amp; Benefits'!$A:$I,3,FALSE)</f>
        <v>1</v>
      </c>
      <c r="J2251" s="110">
        <f>VLOOKUP($A2251,'2026-27 Salary &amp; Benefits'!$A:$I,4,FALSE)</f>
        <v>1</v>
      </c>
      <c r="K2251" s="101">
        <f t="shared" si="372"/>
        <v>371.82</v>
      </c>
      <c r="L2251" s="100">
        <f t="shared" si="373"/>
        <v>1.091</v>
      </c>
      <c r="M2251" s="102">
        <f>'2026-27 Salary &amp; Benefits'!$E$6</f>
        <v>78209</v>
      </c>
      <c r="N2251" s="102">
        <f>'2026-27 Salary &amp; Benefits'!$F$6</f>
        <v>82248</v>
      </c>
      <c r="O2251" s="7">
        <f t="shared" si="374"/>
        <v>85326.02</v>
      </c>
      <c r="P2251" s="7">
        <f t="shared" si="375"/>
        <v>4406.5500000000029</v>
      </c>
      <c r="Q2251" s="7">
        <f>'2026-27 Salary &amp; Benefits'!G$6</f>
        <v>16817.759999999998</v>
      </c>
      <c r="R2251" s="103">
        <f>'2026-27 Salary &amp; Benefits'!H$6</f>
        <v>0.16020000000000001</v>
      </c>
      <c r="S2251" s="103">
        <f>'2026-27 Salary &amp; Benefits'!I$6</f>
        <v>0.15390000000000001</v>
      </c>
      <c r="T2251" s="7">
        <f t="shared" si="376"/>
        <v>32695.57</v>
      </c>
      <c r="U2251" s="7">
        <f t="shared" si="377"/>
        <v>1495.54</v>
      </c>
      <c r="V2251" s="7">
        <f t="shared" si="378"/>
        <v>230.16</v>
      </c>
      <c r="W2251" s="7">
        <f t="shared" si="379"/>
        <v>1725.7</v>
      </c>
      <c r="X2251" s="18">
        <f t="shared" si="380"/>
        <v>124153.84</v>
      </c>
    </row>
    <row r="2252" spans="1:24">
      <c r="A2252" s="50" t="s">
        <v>2421</v>
      </c>
      <c r="B2252" s="59" t="s">
        <v>2819</v>
      </c>
      <c r="C2252" s="60">
        <v>3699</v>
      </c>
      <c r="D2252" s="59" t="s">
        <v>2115</v>
      </c>
      <c r="E2252" s="78" t="str">
        <f>IFERROR(VLOOKUP($C2252,'2025-26 School Level AAFTE'!$C$2:$L$2349,9,FALSE), "No")</f>
        <v>No</v>
      </c>
      <c r="F2252" s="67">
        <f>IFERROR(VLOOKUP($C2252,'2025-26 School Level AAFTE'!$C$2:$J$2349,8,FALSE), 0)</f>
        <v>450.64</v>
      </c>
      <c r="G2252" s="69">
        <f>IFERROR(IF(E2252= "yes",VLOOKUP(C2252,Summary!$B:$I,6,0),0),0)</f>
        <v>0</v>
      </c>
      <c r="H2252" s="68">
        <f t="shared" si="371"/>
        <v>0</v>
      </c>
      <c r="I2252" s="110">
        <f>VLOOKUP($A2252,'2026-27 Salary &amp; Benefits'!$A:$I,3,FALSE)</f>
        <v>1</v>
      </c>
      <c r="J2252" s="110">
        <f>VLOOKUP($A2252,'2026-27 Salary &amp; Benefits'!$A:$I,4,FALSE)</f>
        <v>1</v>
      </c>
      <c r="K2252" s="101">
        <f t="shared" si="372"/>
        <v>0</v>
      </c>
      <c r="L2252" s="100">
        <f t="shared" si="373"/>
        <v>0</v>
      </c>
      <c r="M2252" s="102">
        <f>'2026-27 Salary &amp; Benefits'!$E$6</f>
        <v>78209</v>
      </c>
      <c r="N2252" s="102">
        <f>'2026-27 Salary &amp; Benefits'!$F$6</f>
        <v>82248</v>
      </c>
      <c r="O2252" s="7">
        <f t="shared" si="374"/>
        <v>0</v>
      </c>
      <c r="P2252" s="7">
        <f t="shared" si="375"/>
        <v>0</v>
      </c>
      <c r="Q2252" s="7">
        <f>'2026-27 Salary &amp; Benefits'!G$6</f>
        <v>16817.759999999998</v>
      </c>
      <c r="R2252" s="103">
        <f>'2026-27 Salary &amp; Benefits'!H$6</f>
        <v>0.16020000000000001</v>
      </c>
      <c r="S2252" s="103">
        <f>'2026-27 Salary &amp; Benefits'!I$6</f>
        <v>0.15390000000000001</v>
      </c>
      <c r="T2252" s="7">
        <f t="shared" si="376"/>
        <v>0</v>
      </c>
      <c r="U2252" s="7">
        <f t="shared" si="377"/>
        <v>0</v>
      </c>
      <c r="V2252" s="7">
        <f t="shared" si="378"/>
        <v>0</v>
      </c>
      <c r="W2252" s="7">
        <f t="shared" si="379"/>
        <v>0</v>
      </c>
      <c r="X2252" s="18">
        <f t="shared" si="380"/>
        <v>0</v>
      </c>
    </row>
    <row r="2253" spans="1:24">
      <c r="A2253" s="50" t="s">
        <v>2421</v>
      </c>
      <c r="B2253" s="59" t="s">
        <v>2819</v>
      </c>
      <c r="C2253" s="60">
        <v>4448</v>
      </c>
      <c r="D2253" s="59" t="s">
        <v>1016</v>
      </c>
      <c r="E2253" s="78" t="str">
        <f>IFERROR(VLOOKUP($C2253,'2025-26 School Level AAFTE'!$C$2:$L$2349,9,FALSE), "No")</f>
        <v>No</v>
      </c>
      <c r="F2253" s="67">
        <f>IFERROR(VLOOKUP($C2253,'2025-26 School Level AAFTE'!$C$2:$J$2349,8,FALSE), 0)</f>
        <v>377.26</v>
      </c>
      <c r="G2253" s="69">
        <f>IFERROR(IF(E2253= "yes",VLOOKUP(C2253,Summary!$B:$I,6,0),0),0)</f>
        <v>0</v>
      </c>
      <c r="H2253" s="68">
        <f t="shared" si="371"/>
        <v>0</v>
      </c>
      <c r="I2253" s="110">
        <f>VLOOKUP($A2253,'2026-27 Salary &amp; Benefits'!$A:$I,3,FALSE)</f>
        <v>1</v>
      </c>
      <c r="J2253" s="110">
        <f>VLOOKUP($A2253,'2026-27 Salary &amp; Benefits'!$A:$I,4,FALSE)</f>
        <v>1</v>
      </c>
      <c r="K2253" s="101">
        <f t="shared" si="372"/>
        <v>0</v>
      </c>
      <c r="L2253" s="100">
        <f t="shared" si="373"/>
        <v>0</v>
      </c>
      <c r="M2253" s="102">
        <f>'2026-27 Salary &amp; Benefits'!$E$6</f>
        <v>78209</v>
      </c>
      <c r="N2253" s="102">
        <f>'2026-27 Salary &amp; Benefits'!$F$6</f>
        <v>82248</v>
      </c>
      <c r="O2253" s="7">
        <f t="shared" si="374"/>
        <v>0</v>
      </c>
      <c r="P2253" s="7">
        <f t="shared" si="375"/>
        <v>0</v>
      </c>
      <c r="Q2253" s="7">
        <f>'2026-27 Salary &amp; Benefits'!G$6</f>
        <v>16817.759999999998</v>
      </c>
      <c r="R2253" s="103">
        <f>'2026-27 Salary &amp; Benefits'!H$6</f>
        <v>0.16020000000000001</v>
      </c>
      <c r="S2253" s="103">
        <f>'2026-27 Salary &amp; Benefits'!I$6</f>
        <v>0.15390000000000001</v>
      </c>
      <c r="T2253" s="7">
        <f t="shared" si="376"/>
        <v>0</v>
      </c>
      <c r="U2253" s="7">
        <f t="shared" si="377"/>
        <v>0</v>
      </c>
      <c r="V2253" s="7">
        <f t="shared" si="378"/>
        <v>0</v>
      </c>
      <c r="W2253" s="7">
        <f t="shared" si="379"/>
        <v>0</v>
      </c>
      <c r="X2253" s="18">
        <f t="shared" si="380"/>
        <v>0</v>
      </c>
    </row>
    <row r="2254" spans="1:24">
      <c r="A2254" s="48" t="s">
        <v>2421</v>
      </c>
      <c r="B2254" s="59" t="s">
        <v>2819</v>
      </c>
      <c r="C2254" s="60">
        <v>2758</v>
      </c>
      <c r="D2254" s="59" t="s">
        <v>2112</v>
      </c>
      <c r="E2254" s="78" t="str">
        <f>IFERROR(VLOOKUP($C2254,'2025-26 School Level AAFTE'!$C$2:$L$2349,9,FALSE), "No")</f>
        <v>Yes</v>
      </c>
      <c r="F2254" s="67">
        <f>IFERROR(VLOOKUP($C2254,'2025-26 School Level AAFTE'!$C$2:$J$2349,8,FALSE), 0)</f>
        <v>247.51</v>
      </c>
      <c r="G2254" s="69">
        <f>IFERROR(IF(E2254= "yes",VLOOKUP(C2254,Summary!$B:$I,6,0),0),0)</f>
        <v>0</v>
      </c>
      <c r="H2254" s="68">
        <f t="shared" si="371"/>
        <v>247.51</v>
      </c>
      <c r="I2254" s="110">
        <f>VLOOKUP($A2254,'2026-27 Salary &amp; Benefits'!$A:$I,3,FALSE)</f>
        <v>1</v>
      </c>
      <c r="J2254" s="110">
        <f>VLOOKUP($A2254,'2026-27 Salary &amp; Benefits'!$A:$I,4,FALSE)</f>
        <v>1</v>
      </c>
      <c r="K2254" s="101">
        <f t="shared" si="372"/>
        <v>247.51</v>
      </c>
      <c r="L2254" s="100">
        <f t="shared" si="373"/>
        <v>0.72599999999999998</v>
      </c>
      <c r="M2254" s="102">
        <f>'2026-27 Salary &amp; Benefits'!$E$6</f>
        <v>78209</v>
      </c>
      <c r="N2254" s="102">
        <f>'2026-27 Salary &amp; Benefits'!$F$6</f>
        <v>82248</v>
      </c>
      <c r="O2254" s="7">
        <f t="shared" si="374"/>
        <v>56779.73</v>
      </c>
      <c r="P2254" s="7">
        <f t="shared" si="375"/>
        <v>2932.3199999999997</v>
      </c>
      <c r="Q2254" s="7">
        <f>'2026-27 Salary &amp; Benefits'!G$6</f>
        <v>16817.759999999998</v>
      </c>
      <c r="R2254" s="103">
        <f>'2026-27 Salary &amp; Benefits'!H$6</f>
        <v>0.16020000000000001</v>
      </c>
      <c r="S2254" s="103">
        <f>'2026-27 Salary &amp; Benefits'!I$6</f>
        <v>0.15390000000000001</v>
      </c>
      <c r="T2254" s="7">
        <f t="shared" si="376"/>
        <v>21757.09</v>
      </c>
      <c r="U2254" s="7">
        <f t="shared" si="377"/>
        <v>995.2</v>
      </c>
      <c r="V2254" s="7">
        <f t="shared" si="378"/>
        <v>153.16</v>
      </c>
      <c r="W2254" s="7">
        <f t="shared" si="379"/>
        <v>1148.3600000000001</v>
      </c>
      <c r="X2254" s="18">
        <f t="shared" si="380"/>
        <v>82617.500000000015</v>
      </c>
    </row>
    <row r="2255" spans="1:24">
      <c r="A2255" s="50" t="s">
        <v>2421</v>
      </c>
      <c r="B2255" s="59" t="s">
        <v>2819</v>
      </c>
      <c r="C2255" s="60">
        <v>3207</v>
      </c>
      <c r="D2255" s="59" t="s">
        <v>2114</v>
      </c>
      <c r="E2255" s="78" t="str">
        <f>IFERROR(VLOOKUP($C2255,'2025-26 School Level AAFTE'!$C$2:$L$2349,9,FALSE), "No")</f>
        <v>Yes</v>
      </c>
      <c r="F2255" s="67">
        <f>IFERROR(VLOOKUP($C2255,'2025-26 School Level AAFTE'!$C$2:$J$2349,8,FALSE), 0)</f>
        <v>489.88</v>
      </c>
      <c r="G2255" s="69">
        <f>IFERROR(IF(E2255= "yes",VLOOKUP(C2255,Summary!$B:$I,6,0),0),0)</f>
        <v>0</v>
      </c>
      <c r="H2255" s="68">
        <f t="shared" si="371"/>
        <v>489.88</v>
      </c>
      <c r="I2255" s="110">
        <f>VLOOKUP($A2255,'2026-27 Salary &amp; Benefits'!$A:$I,3,FALSE)</f>
        <v>1</v>
      </c>
      <c r="J2255" s="110">
        <f>VLOOKUP($A2255,'2026-27 Salary &amp; Benefits'!$A:$I,4,FALSE)</f>
        <v>1</v>
      </c>
      <c r="K2255" s="101">
        <f t="shared" si="372"/>
        <v>489.88</v>
      </c>
      <c r="L2255" s="100">
        <f t="shared" si="373"/>
        <v>1.4370000000000001</v>
      </c>
      <c r="M2255" s="102">
        <f>'2026-27 Salary &amp; Benefits'!$E$6</f>
        <v>78209</v>
      </c>
      <c r="N2255" s="102">
        <f>'2026-27 Salary &amp; Benefits'!$F$6</f>
        <v>82248</v>
      </c>
      <c r="O2255" s="7">
        <f t="shared" si="374"/>
        <v>112386.33</v>
      </c>
      <c r="P2255" s="7">
        <f t="shared" si="375"/>
        <v>5804.0500000000029</v>
      </c>
      <c r="Q2255" s="7">
        <f>'2026-27 Salary &amp; Benefits'!G$6</f>
        <v>16817.759999999998</v>
      </c>
      <c r="R2255" s="103">
        <f>'2026-27 Salary &amp; Benefits'!H$6</f>
        <v>0.16020000000000001</v>
      </c>
      <c r="S2255" s="103">
        <f>'2026-27 Salary &amp; Benefits'!I$6</f>
        <v>0.15390000000000001</v>
      </c>
      <c r="T2255" s="7">
        <f t="shared" si="376"/>
        <v>43064.65</v>
      </c>
      <c r="U2255" s="7">
        <f t="shared" si="377"/>
        <v>1969.84</v>
      </c>
      <c r="V2255" s="7">
        <f t="shared" si="378"/>
        <v>303.16000000000003</v>
      </c>
      <c r="W2255" s="7">
        <f t="shared" si="379"/>
        <v>2273</v>
      </c>
      <c r="X2255" s="18">
        <f t="shared" si="380"/>
        <v>163528.03000000003</v>
      </c>
    </row>
    <row r="2256" spans="1:24">
      <c r="A2256" s="50" t="s">
        <v>2421</v>
      </c>
      <c r="B2256" s="59" t="s">
        <v>2819</v>
      </c>
      <c r="C2256" s="60">
        <v>3074</v>
      </c>
      <c r="D2256" s="59" t="s">
        <v>1783</v>
      </c>
      <c r="E2256" s="78" t="str">
        <f>IFERROR(VLOOKUP($C2256,'2025-26 School Level AAFTE'!$C$2:$L$2349,9,FALSE), "No")</f>
        <v>No</v>
      </c>
      <c r="F2256" s="67">
        <f>IFERROR(VLOOKUP($C2256,'2025-26 School Level AAFTE'!$C$2:$J$2349,8,FALSE), 0)</f>
        <v>1379.99</v>
      </c>
      <c r="G2256" s="69">
        <f>IFERROR(IF(E2256= "yes",VLOOKUP(C2256,Summary!$B:$I,6,0),0),0)</f>
        <v>0</v>
      </c>
      <c r="H2256" s="68">
        <f t="shared" si="371"/>
        <v>0</v>
      </c>
      <c r="I2256" s="110">
        <f>VLOOKUP($A2256,'2026-27 Salary &amp; Benefits'!$A:$I,3,FALSE)</f>
        <v>1</v>
      </c>
      <c r="J2256" s="110">
        <f>VLOOKUP($A2256,'2026-27 Salary &amp; Benefits'!$A:$I,4,FALSE)</f>
        <v>1</v>
      </c>
      <c r="K2256" s="101">
        <f t="shared" si="372"/>
        <v>0</v>
      </c>
      <c r="L2256" s="100">
        <f t="shared" si="373"/>
        <v>0</v>
      </c>
      <c r="M2256" s="102">
        <f>'2026-27 Salary &amp; Benefits'!$E$6</f>
        <v>78209</v>
      </c>
      <c r="N2256" s="102">
        <f>'2026-27 Salary &amp; Benefits'!$F$6</f>
        <v>82248</v>
      </c>
      <c r="O2256" s="7">
        <f t="shared" si="374"/>
        <v>0</v>
      </c>
      <c r="P2256" s="7">
        <f t="shared" si="375"/>
        <v>0</v>
      </c>
      <c r="Q2256" s="7">
        <f>'2026-27 Salary &amp; Benefits'!G$6</f>
        <v>16817.759999999998</v>
      </c>
      <c r="R2256" s="103">
        <f>'2026-27 Salary &amp; Benefits'!H$6</f>
        <v>0.16020000000000001</v>
      </c>
      <c r="S2256" s="103">
        <f>'2026-27 Salary &amp; Benefits'!I$6</f>
        <v>0.15390000000000001</v>
      </c>
      <c r="T2256" s="7">
        <f t="shared" si="376"/>
        <v>0</v>
      </c>
      <c r="U2256" s="7">
        <f t="shared" si="377"/>
        <v>0</v>
      </c>
      <c r="V2256" s="7">
        <f t="shared" si="378"/>
        <v>0</v>
      </c>
      <c r="W2256" s="7">
        <f t="shared" si="379"/>
        <v>0</v>
      </c>
      <c r="X2256" s="18">
        <f t="shared" si="380"/>
        <v>0</v>
      </c>
    </row>
    <row r="2257" spans="1:24">
      <c r="A2257" s="50" t="s">
        <v>2421</v>
      </c>
      <c r="B2257" s="59" t="s">
        <v>2819</v>
      </c>
      <c r="C2257" s="60">
        <v>5699</v>
      </c>
      <c r="D2257" s="59" t="s">
        <v>3028</v>
      </c>
      <c r="E2257" s="78" t="str">
        <f>IFERROR(VLOOKUP($C2257,'2025-26 School Level AAFTE'!$C$2:$L$2349,9,FALSE), "No")</f>
        <v>Yes</v>
      </c>
      <c r="F2257" s="67">
        <f>IFERROR(VLOOKUP($C2257,'2025-26 School Level AAFTE'!$C$2:$J$2349,8,FALSE), 0)</f>
        <v>169.78</v>
      </c>
      <c r="G2257" s="69">
        <f>IFERROR(IF(E2257= "yes",VLOOKUP(C2257,Summary!$B:$I,6,0),0),0)</f>
        <v>0</v>
      </c>
      <c r="H2257" s="68">
        <f t="shared" si="371"/>
        <v>169.78</v>
      </c>
      <c r="I2257" s="110">
        <f>VLOOKUP($A2257,'2026-27 Salary &amp; Benefits'!$A:$I,3,FALSE)</f>
        <v>1</v>
      </c>
      <c r="J2257" s="110">
        <f>VLOOKUP($A2257,'2026-27 Salary &amp; Benefits'!$A:$I,4,FALSE)</f>
        <v>1</v>
      </c>
      <c r="K2257" s="101">
        <f t="shared" si="372"/>
        <v>169.78</v>
      </c>
      <c r="L2257" s="100">
        <f t="shared" si="373"/>
        <v>0.498</v>
      </c>
      <c r="M2257" s="102">
        <f>'2026-27 Salary &amp; Benefits'!$E$6</f>
        <v>78209</v>
      </c>
      <c r="N2257" s="102">
        <f>'2026-27 Salary &amp; Benefits'!$F$6</f>
        <v>82248</v>
      </c>
      <c r="O2257" s="7">
        <f t="shared" si="374"/>
        <v>38948.080000000002</v>
      </c>
      <c r="P2257" s="7">
        <f t="shared" si="375"/>
        <v>2011.4199999999983</v>
      </c>
      <c r="Q2257" s="7">
        <f>'2026-27 Salary &amp; Benefits'!G$6</f>
        <v>16817.759999999998</v>
      </c>
      <c r="R2257" s="103">
        <f>'2026-27 Salary &amp; Benefits'!H$6</f>
        <v>0.16020000000000001</v>
      </c>
      <c r="S2257" s="103">
        <f>'2026-27 Salary &amp; Benefits'!I$6</f>
        <v>0.15390000000000001</v>
      </c>
      <c r="T2257" s="7">
        <f t="shared" si="376"/>
        <v>14924.28</v>
      </c>
      <c r="U2257" s="7">
        <f t="shared" si="377"/>
        <v>682.66</v>
      </c>
      <c r="V2257" s="7">
        <f t="shared" si="378"/>
        <v>105.06</v>
      </c>
      <c r="W2257" s="7">
        <f t="shared" si="379"/>
        <v>787.72</v>
      </c>
      <c r="X2257" s="18">
        <f t="shared" si="380"/>
        <v>56671.5</v>
      </c>
    </row>
    <row r="2258" spans="1:24">
      <c r="A2258" s="50" t="s">
        <v>2421</v>
      </c>
      <c r="B2258" s="59" t="s">
        <v>2819</v>
      </c>
      <c r="C2258" s="60">
        <v>4040</v>
      </c>
      <c r="D2258" s="59" t="s">
        <v>3168</v>
      </c>
      <c r="E2258" s="78" t="str">
        <f>IFERROR(VLOOKUP($C2258,'2025-26 School Level AAFTE'!$C$2:$L$2349,9,FALSE), "No")</f>
        <v>No</v>
      </c>
      <c r="F2258" s="67">
        <f>IFERROR(VLOOKUP($C2258,'2025-26 School Level AAFTE'!$C$2:$J$2349,8,FALSE), 0)</f>
        <v>1221.43</v>
      </c>
      <c r="G2258" s="69">
        <f>IFERROR(IF(E2258= "yes",VLOOKUP(C2258,Summary!$B:$I,6,0),0),0)</f>
        <v>0</v>
      </c>
      <c r="H2258" s="68">
        <f t="shared" si="371"/>
        <v>0</v>
      </c>
      <c r="I2258" s="110">
        <f>VLOOKUP($A2258,'2026-27 Salary &amp; Benefits'!$A:$I,3,FALSE)</f>
        <v>1</v>
      </c>
      <c r="J2258" s="110">
        <f>VLOOKUP($A2258,'2026-27 Salary &amp; Benefits'!$A:$I,4,FALSE)</f>
        <v>1</v>
      </c>
      <c r="K2258" s="101">
        <f t="shared" si="372"/>
        <v>0</v>
      </c>
      <c r="L2258" s="100">
        <f t="shared" si="373"/>
        <v>0</v>
      </c>
      <c r="M2258" s="102">
        <f>'2026-27 Salary &amp; Benefits'!$E$6</f>
        <v>78209</v>
      </c>
      <c r="N2258" s="102">
        <f>'2026-27 Salary &amp; Benefits'!$F$6</f>
        <v>82248</v>
      </c>
      <c r="O2258" s="7">
        <f t="shared" si="374"/>
        <v>0</v>
      </c>
      <c r="P2258" s="7">
        <f t="shared" si="375"/>
        <v>0</v>
      </c>
      <c r="Q2258" s="7">
        <f>'2026-27 Salary &amp; Benefits'!G$6</f>
        <v>16817.759999999998</v>
      </c>
      <c r="R2258" s="103">
        <f>'2026-27 Salary &amp; Benefits'!H$6</f>
        <v>0.16020000000000001</v>
      </c>
      <c r="S2258" s="103">
        <f>'2026-27 Salary &amp; Benefits'!I$6</f>
        <v>0.15390000000000001</v>
      </c>
      <c r="T2258" s="7">
        <f t="shared" si="376"/>
        <v>0</v>
      </c>
      <c r="U2258" s="7">
        <f t="shared" si="377"/>
        <v>0</v>
      </c>
      <c r="V2258" s="7">
        <f t="shared" si="378"/>
        <v>0</v>
      </c>
      <c r="W2258" s="7">
        <f t="shared" si="379"/>
        <v>0</v>
      </c>
      <c r="X2258" s="18">
        <f t="shared" si="380"/>
        <v>0</v>
      </c>
    </row>
    <row r="2259" spans="1:24">
      <c r="A2259" s="50" t="s">
        <v>2421</v>
      </c>
      <c r="B2259" s="59" t="s">
        <v>2819</v>
      </c>
      <c r="C2259" s="60">
        <v>5505</v>
      </c>
      <c r="D2259" s="59" t="s">
        <v>2495</v>
      </c>
      <c r="E2259" s="78" t="str">
        <f>IFERROR(VLOOKUP($C2259,'2025-26 School Level AAFTE'!$C$2:$L$2349,9,FALSE), "No")</f>
        <v>No</v>
      </c>
      <c r="F2259" s="67">
        <f>IFERROR(VLOOKUP($C2259,'2025-26 School Level AAFTE'!$C$2:$J$2349,8,FALSE), 0)</f>
        <v>21.96</v>
      </c>
      <c r="G2259" s="69">
        <f>IFERROR(IF(E2259= "yes",VLOOKUP(C2259,Summary!$B:$I,6,0),0),0)</f>
        <v>0</v>
      </c>
      <c r="H2259" s="68">
        <f t="shared" si="371"/>
        <v>0</v>
      </c>
      <c r="I2259" s="110">
        <f>VLOOKUP($A2259,'2026-27 Salary &amp; Benefits'!$A:$I,3,FALSE)</f>
        <v>1</v>
      </c>
      <c r="J2259" s="110">
        <f>VLOOKUP($A2259,'2026-27 Salary &amp; Benefits'!$A:$I,4,FALSE)</f>
        <v>1</v>
      </c>
      <c r="K2259" s="101">
        <f t="shared" si="372"/>
        <v>0</v>
      </c>
      <c r="L2259" s="100">
        <f t="shared" si="373"/>
        <v>0</v>
      </c>
      <c r="M2259" s="102">
        <f>'2026-27 Salary &amp; Benefits'!$E$6</f>
        <v>78209</v>
      </c>
      <c r="N2259" s="102">
        <f>'2026-27 Salary &amp; Benefits'!$F$6</f>
        <v>82248</v>
      </c>
      <c r="O2259" s="7">
        <f t="shared" si="374"/>
        <v>0</v>
      </c>
      <c r="P2259" s="7">
        <f t="shared" si="375"/>
        <v>0</v>
      </c>
      <c r="Q2259" s="7">
        <f>'2026-27 Salary &amp; Benefits'!G$6</f>
        <v>16817.759999999998</v>
      </c>
      <c r="R2259" s="103">
        <f>'2026-27 Salary &amp; Benefits'!H$6</f>
        <v>0.16020000000000001</v>
      </c>
      <c r="S2259" s="103">
        <f>'2026-27 Salary &amp; Benefits'!I$6</f>
        <v>0.15390000000000001</v>
      </c>
      <c r="T2259" s="7">
        <f t="shared" si="376"/>
        <v>0</v>
      </c>
      <c r="U2259" s="7">
        <f t="shared" si="377"/>
        <v>0</v>
      </c>
      <c r="V2259" s="7">
        <f t="shared" si="378"/>
        <v>0</v>
      </c>
      <c r="W2259" s="7">
        <f t="shared" si="379"/>
        <v>0</v>
      </c>
      <c r="X2259" s="18">
        <f t="shared" si="380"/>
        <v>0</v>
      </c>
    </row>
    <row r="2260" spans="1:24">
      <c r="A2260" s="50" t="s">
        <v>2421</v>
      </c>
      <c r="B2260" s="59" t="s">
        <v>2819</v>
      </c>
      <c r="C2260" s="60">
        <v>5506</v>
      </c>
      <c r="D2260" s="59" t="s">
        <v>2496</v>
      </c>
      <c r="E2260" s="78" t="str">
        <f>IFERROR(VLOOKUP($C2260,'2025-26 School Level AAFTE'!$C$2:$L$2349,9,FALSE), "No")</f>
        <v>No</v>
      </c>
      <c r="F2260" s="67">
        <f>IFERROR(VLOOKUP($C2260,'2025-26 School Level AAFTE'!$C$2:$J$2349,8,FALSE), 0)</f>
        <v>169.29</v>
      </c>
      <c r="G2260" s="69">
        <f>IFERROR(IF(E2260= "yes",VLOOKUP(C2260,Summary!$B:$I,6,0),0),0)</f>
        <v>0</v>
      </c>
      <c r="H2260" s="68">
        <f t="shared" si="371"/>
        <v>0</v>
      </c>
      <c r="I2260" s="110">
        <f>VLOOKUP($A2260,'2026-27 Salary &amp; Benefits'!$A:$I,3,FALSE)</f>
        <v>1</v>
      </c>
      <c r="J2260" s="110">
        <f>VLOOKUP($A2260,'2026-27 Salary &amp; Benefits'!$A:$I,4,FALSE)</f>
        <v>1</v>
      </c>
      <c r="K2260" s="101">
        <f t="shared" si="372"/>
        <v>0</v>
      </c>
      <c r="L2260" s="100">
        <f t="shared" si="373"/>
        <v>0</v>
      </c>
      <c r="M2260" s="102">
        <f>'2026-27 Salary &amp; Benefits'!$E$6</f>
        <v>78209</v>
      </c>
      <c r="N2260" s="102">
        <f>'2026-27 Salary &amp; Benefits'!$F$6</f>
        <v>82248</v>
      </c>
      <c r="O2260" s="7">
        <f t="shared" si="374"/>
        <v>0</v>
      </c>
      <c r="P2260" s="7">
        <f t="shared" si="375"/>
        <v>0</v>
      </c>
      <c r="Q2260" s="7">
        <f>'2026-27 Salary &amp; Benefits'!G$6</f>
        <v>16817.759999999998</v>
      </c>
      <c r="R2260" s="103">
        <f>'2026-27 Salary &amp; Benefits'!H$6</f>
        <v>0.16020000000000001</v>
      </c>
      <c r="S2260" s="103">
        <f>'2026-27 Salary &amp; Benefits'!I$6</f>
        <v>0.15390000000000001</v>
      </c>
      <c r="T2260" s="7">
        <f t="shared" si="376"/>
        <v>0</v>
      </c>
      <c r="U2260" s="7">
        <f t="shared" si="377"/>
        <v>0</v>
      </c>
      <c r="V2260" s="7">
        <f t="shared" si="378"/>
        <v>0</v>
      </c>
      <c r="W2260" s="7">
        <f t="shared" si="379"/>
        <v>0</v>
      </c>
      <c r="X2260" s="18">
        <f t="shared" si="380"/>
        <v>0</v>
      </c>
    </row>
    <row r="2261" spans="1:24">
      <c r="A2261" s="50" t="s">
        <v>2421</v>
      </c>
      <c r="B2261" s="59" t="s">
        <v>2819</v>
      </c>
      <c r="C2261" s="60">
        <v>5504</v>
      </c>
      <c r="D2261" s="59" t="s">
        <v>2497</v>
      </c>
      <c r="E2261" s="78" t="str">
        <f>IFERROR(VLOOKUP($C2261,'2025-26 School Level AAFTE'!$C$2:$L$2349,9,FALSE), "No")</f>
        <v>No</v>
      </c>
      <c r="F2261" s="67">
        <f>IFERROR(VLOOKUP($C2261,'2025-26 School Level AAFTE'!$C$2:$J$2349,8,FALSE), 0)</f>
        <v>28.85</v>
      </c>
      <c r="G2261" s="69">
        <f>IFERROR(IF(E2261= "yes",VLOOKUP(C2261,Summary!$B:$I,6,0),0),0)</f>
        <v>0</v>
      </c>
      <c r="H2261" s="68">
        <f t="shared" si="371"/>
        <v>0</v>
      </c>
      <c r="I2261" s="110">
        <f>VLOOKUP($A2261,'2026-27 Salary &amp; Benefits'!$A:$I,3,FALSE)</f>
        <v>1</v>
      </c>
      <c r="J2261" s="110">
        <f>VLOOKUP($A2261,'2026-27 Salary &amp; Benefits'!$A:$I,4,FALSE)</f>
        <v>1</v>
      </c>
      <c r="K2261" s="101">
        <f t="shared" si="372"/>
        <v>0</v>
      </c>
      <c r="L2261" s="100">
        <f t="shared" si="373"/>
        <v>0</v>
      </c>
      <c r="M2261" s="102">
        <f>'2026-27 Salary &amp; Benefits'!$E$6</f>
        <v>78209</v>
      </c>
      <c r="N2261" s="102">
        <f>'2026-27 Salary &amp; Benefits'!$F$6</f>
        <v>82248</v>
      </c>
      <c r="O2261" s="7">
        <f t="shared" si="374"/>
        <v>0</v>
      </c>
      <c r="P2261" s="7">
        <f t="shared" si="375"/>
        <v>0</v>
      </c>
      <c r="Q2261" s="7">
        <f>'2026-27 Salary &amp; Benefits'!G$6</f>
        <v>16817.759999999998</v>
      </c>
      <c r="R2261" s="103">
        <f>'2026-27 Salary &amp; Benefits'!H$6</f>
        <v>0.16020000000000001</v>
      </c>
      <c r="S2261" s="103">
        <f>'2026-27 Salary &amp; Benefits'!I$6</f>
        <v>0.15390000000000001</v>
      </c>
      <c r="T2261" s="7">
        <f t="shared" si="376"/>
        <v>0</v>
      </c>
      <c r="U2261" s="7">
        <f t="shared" si="377"/>
        <v>0</v>
      </c>
      <c r="V2261" s="7">
        <f t="shared" si="378"/>
        <v>0</v>
      </c>
      <c r="W2261" s="7">
        <f t="shared" si="379"/>
        <v>0</v>
      </c>
      <c r="X2261" s="18">
        <f t="shared" si="380"/>
        <v>0</v>
      </c>
    </row>
    <row r="2262" spans="1:24">
      <c r="A2262" s="50" t="s">
        <v>2421</v>
      </c>
      <c r="B2262" s="59" t="s">
        <v>2819</v>
      </c>
      <c r="C2262" s="60">
        <v>2505</v>
      </c>
      <c r="D2262" s="59" t="s">
        <v>2111</v>
      </c>
      <c r="E2262" s="78" t="str">
        <f>IFERROR(VLOOKUP($C2262,'2025-26 School Level AAFTE'!$C$2:$L$2349,9,FALSE), "No")</f>
        <v>Yes</v>
      </c>
      <c r="F2262" s="67">
        <f>IFERROR(VLOOKUP($C2262,'2025-26 School Level AAFTE'!$C$2:$J$2349,8,FALSE), 0)</f>
        <v>410.42</v>
      </c>
      <c r="G2262" s="69">
        <f>IFERROR(IF(E2262= "yes",VLOOKUP(C2262,Summary!$B:$I,6,0),0),0)</f>
        <v>0</v>
      </c>
      <c r="H2262" s="68">
        <f t="shared" si="371"/>
        <v>410.42</v>
      </c>
      <c r="I2262" s="110">
        <f>VLOOKUP($A2262,'2026-27 Salary &amp; Benefits'!$A:$I,3,FALSE)</f>
        <v>1</v>
      </c>
      <c r="J2262" s="110">
        <f>VLOOKUP($A2262,'2026-27 Salary &amp; Benefits'!$A:$I,4,FALSE)</f>
        <v>1</v>
      </c>
      <c r="K2262" s="101">
        <f t="shared" si="372"/>
        <v>410.42</v>
      </c>
      <c r="L2262" s="100">
        <f t="shared" si="373"/>
        <v>1.204</v>
      </c>
      <c r="M2262" s="102">
        <f>'2026-27 Salary &amp; Benefits'!$E$6</f>
        <v>78209</v>
      </c>
      <c r="N2262" s="102">
        <f>'2026-27 Salary &amp; Benefits'!$F$6</f>
        <v>82248</v>
      </c>
      <c r="O2262" s="7">
        <f t="shared" si="374"/>
        <v>94163.64</v>
      </c>
      <c r="P2262" s="7">
        <f t="shared" si="375"/>
        <v>4862.9499999999971</v>
      </c>
      <c r="Q2262" s="7">
        <f>'2026-27 Salary &amp; Benefits'!G$6</f>
        <v>16817.759999999998</v>
      </c>
      <c r="R2262" s="103">
        <f>'2026-27 Salary &amp; Benefits'!H$6</f>
        <v>0.16020000000000001</v>
      </c>
      <c r="S2262" s="103">
        <f>'2026-27 Salary &amp; Benefits'!I$6</f>
        <v>0.15390000000000001</v>
      </c>
      <c r="T2262" s="7">
        <f t="shared" si="376"/>
        <v>36082.01</v>
      </c>
      <c r="U2262" s="7">
        <f t="shared" si="377"/>
        <v>1650.44</v>
      </c>
      <c r="V2262" s="7">
        <f t="shared" si="378"/>
        <v>254</v>
      </c>
      <c r="W2262" s="7">
        <f t="shared" si="379"/>
        <v>1904.44</v>
      </c>
      <c r="X2262" s="18">
        <f t="shared" si="380"/>
        <v>137013.03999999998</v>
      </c>
    </row>
    <row r="2263" spans="1:24">
      <c r="A2263" s="50" t="s">
        <v>2886</v>
      </c>
      <c r="B2263" s="59" t="s">
        <v>3029</v>
      </c>
      <c r="C2263" s="60">
        <v>5710</v>
      </c>
      <c r="D2263" s="59" t="s">
        <v>2970</v>
      </c>
      <c r="E2263" s="78" t="str">
        <f>IFERROR(VLOOKUP($C2263,'2025-26 School Level AAFTE'!$C$2:$L$2349,9,FALSE), "No")</f>
        <v>No</v>
      </c>
      <c r="F2263" s="67">
        <f>IFERROR(VLOOKUP($C2263,'2025-26 School Level AAFTE'!$C$2:$J$2349,8,FALSE), 0)</f>
        <v>106.62</v>
      </c>
      <c r="G2263" s="69">
        <f>IFERROR(IF(E2263= "yes",VLOOKUP(C2263,Summary!$B:$I,6,0),0),0)</f>
        <v>0</v>
      </c>
      <c r="H2263" s="68">
        <f t="shared" si="371"/>
        <v>0</v>
      </c>
      <c r="I2263" s="110">
        <f>VLOOKUP($A2263,'2026-27 Salary &amp; Benefits'!$A:$I,3,FALSE)</f>
        <v>1.06</v>
      </c>
      <c r="J2263" s="110">
        <f>VLOOKUP($A2263,'2026-27 Salary &amp; Benefits'!$A:$I,4,FALSE)</f>
        <v>1.06</v>
      </c>
      <c r="K2263" s="101">
        <f t="shared" si="372"/>
        <v>0</v>
      </c>
      <c r="L2263" s="100">
        <f t="shared" si="373"/>
        <v>0</v>
      </c>
      <c r="M2263" s="102">
        <f>'2026-27 Salary &amp; Benefits'!$E$6</f>
        <v>78209</v>
      </c>
      <c r="N2263" s="102">
        <f>'2026-27 Salary &amp; Benefits'!$F$6</f>
        <v>82248</v>
      </c>
      <c r="O2263" s="7">
        <f t="shared" si="374"/>
        <v>0</v>
      </c>
      <c r="P2263" s="7">
        <f t="shared" si="375"/>
        <v>0</v>
      </c>
      <c r="Q2263" s="7">
        <f>'2026-27 Salary &amp; Benefits'!G$6</f>
        <v>16817.759999999998</v>
      </c>
      <c r="R2263" s="103">
        <f>'2026-27 Salary &amp; Benefits'!H$6</f>
        <v>0.16020000000000001</v>
      </c>
      <c r="S2263" s="103">
        <f>'2026-27 Salary &amp; Benefits'!I$6</f>
        <v>0.15390000000000001</v>
      </c>
      <c r="T2263" s="7">
        <f t="shared" si="376"/>
        <v>0</v>
      </c>
      <c r="U2263" s="7">
        <f t="shared" si="377"/>
        <v>0</v>
      </c>
      <c r="V2263" s="7">
        <f t="shared" si="378"/>
        <v>0</v>
      </c>
      <c r="W2263" s="7">
        <f t="shared" si="379"/>
        <v>0</v>
      </c>
      <c r="X2263" s="18">
        <f t="shared" si="380"/>
        <v>0</v>
      </c>
    </row>
    <row r="2264" spans="1:24">
      <c r="A2264" s="50" t="s">
        <v>2265</v>
      </c>
      <c r="B2264" s="59" t="s">
        <v>2820</v>
      </c>
      <c r="C2264" s="60">
        <v>3555</v>
      </c>
      <c r="D2264" s="59" t="s">
        <v>1126</v>
      </c>
      <c r="E2264" s="78" t="str">
        <f>IFERROR(VLOOKUP($C2264,'2025-26 School Level AAFTE'!$C$2:$L$2349,9,FALSE), "No")</f>
        <v>Yes</v>
      </c>
      <c r="F2264" s="67">
        <f>IFERROR(VLOOKUP($C2264,'2025-26 School Level AAFTE'!$C$2:$J$2349,8,FALSE), 0)</f>
        <v>186.95</v>
      </c>
      <c r="G2264" s="69">
        <f>IFERROR(IF(E2264= "yes",VLOOKUP(C2264,Summary!$B:$I,6,0),0),0)</f>
        <v>0</v>
      </c>
      <c r="H2264" s="68">
        <f t="shared" si="371"/>
        <v>186.95</v>
      </c>
      <c r="I2264" s="110">
        <f>VLOOKUP($A2264,'2026-27 Salary &amp; Benefits'!$A:$I,3,FALSE)</f>
        <v>1</v>
      </c>
      <c r="J2264" s="110">
        <f>VLOOKUP($A2264,'2026-27 Salary &amp; Benefits'!$A:$I,4,FALSE)</f>
        <v>1</v>
      </c>
      <c r="K2264" s="101">
        <f t="shared" si="372"/>
        <v>186.95</v>
      </c>
      <c r="L2264" s="100">
        <f t="shared" si="373"/>
        <v>0.54800000000000004</v>
      </c>
      <c r="M2264" s="102">
        <f>'2026-27 Salary &amp; Benefits'!$E$6</f>
        <v>78209</v>
      </c>
      <c r="N2264" s="102">
        <f>'2026-27 Salary &amp; Benefits'!$F$6</f>
        <v>82248</v>
      </c>
      <c r="O2264" s="7">
        <f t="shared" si="374"/>
        <v>42858.53</v>
      </c>
      <c r="P2264" s="7">
        <f t="shared" si="375"/>
        <v>2213.3700000000026</v>
      </c>
      <c r="Q2264" s="7">
        <f>'2026-27 Salary &amp; Benefits'!G$6</f>
        <v>16817.759999999998</v>
      </c>
      <c r="R2264" s="103">
        <f>'2026-27 Salary &amp; Benefits'!H$6</f>
        <v>0.16020000000000001</v>
      </c>
      <c r="S2264" s="103">
        <f>'2026-27 Salary &amp; Benefits'!I$6</f>
        <v>0.15390000000000001</v>
      </c>
      <c r="T2264" s="7">
        <f t="shared" si="376"/>
        <v>16422.71</v>
      </c>
      <c r="U2264" s="7">
        <f t="shared" si="377"/>
        <v>751.2</v>
      </c>
      <c r="V2264" s="7">
        <f t="shared" si="378"/>
        <v>115.61</v>
      </c>
      <c r="W2264" s="7">
        <f t="shared" si="379"/>
        <v>866.81000000000006</v>
      </c>
      <c r="X2264" s="18">
        <f t="shared" si="380"/>
        <v>62361.42</v>
      </c>
    </row>
    <row r="2265" spans="1:24">
      <c r="A2265" s="50" t="s">
        <v>2265</v>
      </c>
      <c r="B2265" s="59" t="s">
        <v>2820</v>
      </c>
      <c r="C2265" s="60">
        <v>2859</v>
      </c>
      <c r="D2265" s="59" t="s">
        <v>1125</v>
      </c>
      <c r="E2265" s="78" t="str">
        <f>IFERROR(VLOOKUP($C2265,'2025-26 School Level AAFTE'!$C$2:$L$2349,9,FALSE), "No")</f>
        <v>Yes</v>
      </c>
      <c r="F2265" s="67">
        <f>IFERROR(VLOOKUP($C2265,'2025-26 School Level AAFTE'!$C$2:$J$2349,8,FALSE), 0)</f>
        <v>149.68</v>
      </c>
      <c r="G2265" s="69">
        <f>IFERROR(IF(E2265= "yes",VLOOKUP(C2265,Summary!$B:$I,6,0),0),0)</f>
        <v>0</v>
      </c>
      <c r="H2265" s="68">
        <f t="shared" si="371"/>
        <v>149.68</v>
      </c>
      <c r="I2265" s="110">
        <f>VLOOKUP($A2265,'2026-27 Salary &amp; Benefits'!$A:$I,3,FALSE)</f>
        <v>1</v>
      </c>
      <c r="J2265" s="110">
        <f>VLOOKUP($A2265,'2026-27 Salary &amp; Benefits'!$A:$I,4,FALSE)</f>
        <v>1</v>
      </c>
      <c r="K2265" s="101">
        <f t="shared" si="372"/>
        <v>149.68</v>
      </c>
      <c r="L2265" s="100">
        <f t="shared" si="373"/>
        <v>0.439</v>
      </c>
      <c r="M2265" s="102">
        <f>'2026-27 Salary &amp; Benefits'!$E$6</f>
        <v>78209</v>
      </c>
      <c r="N2265" s="102">
        <f>'2026-27 Salary &amp; Benefits'!$F$6</f>
        <v>82248</v>
      </c>
      <c r="O2265" s="7">
        <f t="shared" si="374"/>
        <v>34333.75</v>
      </c>
      <c r="P2265" s="7">
        <f t="shared" si="375"/>
        <v>1773.1200000000026</v>
      </c>
      <c r="Q2265" s="7">
        <f>'2026-27 Salary &amp; Benefits'!G$6</f>
        <v>16817.759999999998</v>
      </c>
      <c r="R2265" s="103">
        <f>'2026-27 Salary &amp; Benefits'!H$6</f>
        <v>0.16020000000000001</v>
      </c>
      <c r="S2265" s="103">
        <f>'2026-27 Salary &amp; Benefits'!I$6</f>
        <v>0.15390000000000001</v>
      </c>
      <c r="T2265" s="7">
        <f t="shared" si="376"/>
        <v>13156.15</v>
      </c>
      <c r="U2265" s="7">
        <f t="shared" si="377"/>
        <v>601.78</v>
      </c>
      <c r="V2265" s="7">
        <f t="shared" si="378"/>
        <v>92.61</v>
      </c>
      <c r="W2265" s="7">
        <f t="shared" si="379"/>
        <v>694.39</v>
      </c>
      <c r="X2265" s="18">
        <f t="shared" si="380"/>
        <v>49957.41</v>
      </c>
    </row>
    <row r="2266" spans="1:24">
      <c r="A2266" s="50" t="s">
        <v>2312</v>
      </c>
      <c r="B2266" s="59" t="s">
        <v>2821</v>
      </c>
      <c r="C2266" s="60">
        <v>2190</v>
      </c>
      <c r="D2266" s="59" t="s">
        <v>1409</v>
      </c>
      <c r="E2266" s="78" t="str">
        <f>IFERROR(VLOOKUP($C2266,'2025-26 School Level AAFTE'!$C$2:$L$2349,9,FALSE), "No")</f>
        <v>No</v>
      </c>
      <c r="F2266" s="67">
        <f>IFERROR(VLOOKUP($C2266,'2025-26 School Level AAFTE'!$C$2:$J$2349,8,FALSE), 0)</f>
        <v>549.41</v>
      </c>
      <c r="G2266" s="69">
        <f>IFERROR(IF(E2266= "yes",VLOOKUP(C2266,Summary!$B:$I,6,0),0),0)</f>
        <v>0</v>
      </c>
      <c r="H2266" s="68">
        <f t="shared" si="371"/>
        <v>0</v>
      </c>
      <c r="I2266" s="110">
        <f>VLOOKUP($A2266,'2026-27 Salary &amp; Benefits'!$A:$I,3,FALSE)</f>
        <v>1.06</v>
      </c>
      <c r="J2266" s="110">
        <f>VLOOKUP($A2266,'2026-27 Salary &amp; Benefits'!$A:$I,4,FALSE)</f>
        <v>1.06</v>
      </c>
      <c r="K2266" s="101">
        <f t="shared" si="372"/>
        <v>0</v>
      </c>
      <c r="L2266" s="100">
        <f t="shared" si="373"/>
        <v>0</v>
      </c>
      <c r="M2266" s="102">
        <f>'2026-27 Salary &amp; Benefits'!$E$6</f>
        <v>78209</v>
      </c>
      <c r="N2266" s="102">
        <f>'2026-27 Salary &amp; Benefits'!$F$6</f>
        <v>82248</v>
      </c>
      <c r="O2266" s="7">
        <f t="shared" si="374"/>
        <v>0</v>
      </c>
      <c r="P2266" s="7">
        <f t="shared" si="375"/>
        <v>0</v>
      </c>
      <c r="Q2266" s="7">
        <f>'2026-27 Salary &amp; Benefits'!G$6</f>
        <v>16817.759999999998</v>
      </c>
      <c r="R2266" s="103">
        <f>'2026-27 Salary &amp; Benefits'!H$6</f>
        <v>0.16020000000000001</v>
      </c>
      <c r="S2266" s="103">
        <f>'2026-27 Salary &amp; Benefits'!I$6</f>
        <v>0.15390000000000001</v>
      </c>
      <c r="T2266" s="7">
        <f t="shared" si="376"/>
        <v>0</v>
      </c>
      <c r="U2266" s="7">
        <f t="shared" si="377"/>
        <v>0</v>
      </c>
      <c r="V2266" s="7">
        <f t="shared" si="378"/>
        <v>0</v>
      </c>
      <c r="W2266" s="7">
        <f t="shared" si="379"/>
        <v>0</v>
      </c>
      <c r="X2266" s="18">
        <f t="shared" si="380"/>
        <v>0</v>
      </c>
    </row>
    <row r="2267" spans="1:24">
      <c r="A2267" s="50" t="s">
        <v>2312</v>
      </c>
      <c r="B2267" s="59" t="s">
        <v>2821</v>
      </c>
      <c r="C2267" s="60">
        <v>4309</v>
      </c>
      <c r="D2267" s="59" t="s">
        <v>1412</v>
      </c>
      <c r="E2267" s="78" t="str">
        <f>IFERROR(VLOOKUP($C2267,'2025-26 School Level AAFTE'!$C$2:$L$2349,9,FALSE), "No")</f>
        <v>No</v>
      </c>
      <c r="F2267" s="67">
        <f>IFERROR(VLOOKUP($C2267,'2025-26 School Level AAFTE'!$C$2:$J$2349,8,FALSE), 0)</f>
        <v>490.06</v>
      </c>
      <c r="G2267" s="69">
        <f>IFERROR(IF(E2267= "yes",VLOOKUP(C2267,Summary!$B:$I,6,0),0),0)</f>
        <v>0</v>
      </c>
      <c r="H2267" s="68">
        <f t="shared" si="371"/>
        <v>0</v>
      </c>
      <c r="I2267" s="110">
        <f>VLOOKUP($A2267,'2026-27 Salary &amp; Benefits'!$A:$I,3,FALSE)</f>
        <v>1.06</v>
      </c>
      <c r="J2267" s="110">
        <f>VLOOKUP($A2267,'2026-27 Salary &amp; Benefits'!$A:$I,4,FALSE)</f>
        <v>1.06</v>
      </c>
      <c r="K2267" s="101">
        <f t="shared" si="372"/>
        <v>0</v>
      </c>
      <c r="L2267" s="100">
        <f t="shared" si="373"/>
        <v>0</v>
      </c>
      <c r="M2267" s="102">
        <f>'2026-27 Salary &amp; Benefits'!$E$6</f>
        <v>78209</v>
      </c>
      <c r="N2267" s="102">
        <f>'2026-27 Salary &amp; Benefits'!$F$6</f>
        <v>82248</v>
      </c>
      <c r="O2267" s="7">
        <f t="shared" si="374"/>
        <v>0</v>
      </c>
      <c r="P2267" s="7">
        <f t="shared" si="375"/>
        <v>0</v>
      </c>
      <c r="Q2267" s="7">
        <f>'2026-27 Salary &amp; Benefits'!G$6</f>
        <v>16817.759999999998</v>
      </c>
      <c r="R2267" s="103">
        <f>'2026-27 Salary &amp; Benefits'!H$6</f>
        <v>0.16020000000000001</v>
      </c>
      <c r="S2267" s="103">
        <f>'2026-27 Salary &amp; Benefits'!I$6</f>
        <v>0.15390000000000001</v>
      </c>
      <c r="T2267" s="7">
        <f t="shared" si="376"/>
        <v>0</v>
      </c>
      <c r="U2267" s="7">
        <f t="shared" si="377"/>
        <v>0</v>
      </c>
      <c r="V2267" s="7">
        <f t="shared" si="378"/>
        <v>0</v>
      </c>
      <c r="W2267" s="7">
        <f t="shared" si="379"/>
        <v>0</v>
      </c>
      <c r="X2267" s="18">
        <f t="shared" si="380"/>
        <v>0</v>
      </c>
    </row>
    <row r="2268" spans="1:24">
      <c r="A2268" s="50" t="s">
        <v>2312</v>
      </c>
      <c r="B2268" s="59" t="s">
        <v>2821</v>
      </c>
      <c r="C2268" s="60">
        <v>3458</v>
      </c>
      <c r="D2268" s="59" t="s">
        <v>1410</v>
      </c>
      <c r="E2268" s="78" t="str">
        <f>IFERROR(VLOOKUP($C2268,'2025-26 School Level AAFTE'!$C$2:$L$2349,9,FALSE), "No")</f>
        <v>No</v>
      </c>
      <c r="F2268" s="67">
        <f>IFERROR(VLOOKUP($C2268,'2025-26 School Level AAFTE'!$C$2:$J$2349,8,FALSE), 0)</f>
        <v>997.62</v>
      </c>
      <c r="G2268" s="69">
        <f>IFERROR(IF(E2268= "yes",VLOOKUP(C2268,Summary!$B:$I,6,0),0),0)</f>
        <v>0</v>
      </c>
      <c r="H2268" s="68">
        <f t="shared" si="371"/>
        <v>0</v>
      </c>
      <c r="I2268" s="110">
        <f>VLOOKUP($A2268,'2026-27 Salary &amp; Benefits'!$A:$I,3,FALSE)</f>
        <v>1.06</v>
      </c>
      <c r="J2268" s="110">
        <f>VLOOKUP($A2268,'2026-27 Salary &amp; Benefits'!$A:$I,4,FALSE)</f>
        <v>1.06</v>
      </c>
      <c r="K2268" s="101">
        <f t="shared" si="372"/>
        <v>0</v>
      </c>
      <c r="L2268" s="100">
        <f t="shared" si="373"/>
        <v>0</v>
      </c>
      <c r="M2268" s="102">
        <f>'2026-27 Salary &amp; Benefits'!$E$6</f>
        <v>78209</v>
      </c>
      <c r="N2268" s="102">
        <f>'2026-27 Salary &amp; Benefits'!$F$6</f>
        <v>82248</v>
      </c>
      <c r="O2268" s="7">
        <f t="shared" si="374"/>
        <v>0</v>
      </c>
      <c r="P2268" s="7">
        <f t="shared" si="375"/>
        <v>0</v>
      </c>
      <c r="Q2268" s="7">
        <f>'2026-27 Salary &amp; Benefits'!G$6</f>
        <v>16817.759999999998</v>
      </c>
      <c r="R2268" s="103">
        <f>'2026-27 Salary &amp; Benefits'!H$6</f>
        <v>0.16020000000000001</v>
      </c>
      <c r="S2268" s="103">
        <f>'2026-27 Salary &amp; Benefits'!I$6</f>
        <v>0.15390000000000001</v>
      </c>
      <c r="T2268" s="7">
        <f t="shared" si="376"/>
        <v>0</v>
      </c>
      <c r="U2268" s="7">
        <f t="shared" si="377"/>
        <v>0</v>
      </c>
      <c r="V2268" s="7">
        <f t="shared" si="378"/>
        <v>0</v>
      </c>
      <c r="W2268" s="7">
        <f t="shared" si="379"/>
        <v>0</v>
      </c>
      <c r="X2268" s="18">
        <f t="shared" si="380"/>
        <v>0</v>
      </c>
    </row>
    <row r="2269" spans="1:24">
      <c r="A2269" s="50" t="s">
        <v>2312</v>
      </c>
      <c r="B2269" s="59" t="s">
        <v>2821</v>
      </c>
      <c r="C2269" s="60">
        <v>4471</v>
      </c>
      <c r="D2269" s="59" t="s">
        <v>1413</v>
      </c>
      <c r="E2269" s="78" t="str">
        <f>IFERROR(VLOOKUP($C2269,'2025-26 School Level AAFTE'!$C$2:$L$2349,9,FALSE), "No")</f>
        <v>No</v>
      </c>
      <c r="F2269" s="67">
        <f>IFERROR(VLOOKUP($C2269,'2025-26 School Level AAFTE'!$C$2:$J$2349,8,FALSE), 0)</f>
        <v>439.47</v>
      </c>
      <c r="G2269" s="69">
        <f>IFERROR(IF(E2269= "yes",VLOOKUP(C2269,Summary!$B:$I,6,0),0),0)</f>
        <v>0</v>
      </c>
      <c r="H2269" s="68">
        <f t="shared" si="371"/>
        <v>0</v>
      </c>
      <c r="I2269" s="110">
        <f>VLOOKUP($A2269,'2026-27 Salary &amp; Benefits'!$A:$I,3,FALSE)</f>
        <v>1.06</v>
      </c>
      <c r="J2269" s="110">
        <f>VLOOKUP($A2269,'2026-27 Salary &amp; Benefits'!$A:$I,4,FALSE)</f>
        <v>1.06</v>
      </c>
      <c r="K2269" s="101">
        <f t="shared" si="372"/>
        <v>0</v>
      </c>
      <c r="L2269" s="100">
        <f t="shared" si="373"/>
        <v>0</v>
      </c>
      <c r="M2269" s="102">
        <f>'2026-27 Salary &amp; Benefits'!$E$6</f>
        <v>78209</v>
      </c>
      <c r="N2269" s="102">
        <f>'2026-27 Salary &amp; Benefits'!$F$6</f>
        <v>82248</v>
      </c>
      <c r="O2269" s="7">
        <f t="shared" si="374"/>
        <v>0</v>
      </c>
      <c r="P2269" s="7">
        <f t="shared" si="375"/>
        <v>0</v>
      </c>
      <c r="Q2269" s="7">
        <f>'2026-27 Salary &amp; Benefits'!G$6</f>
        <v>16817.759999999998</v>
      </c>
      <c r="R2269" s="103">
        <f>'2026-27 Salary &amp; Benefits'!H$6</f>
        <v>0.16020000000000001</v>
      </c>
      <c r="S2269" s="103">
        <f>'2026-27 Salary &amp; Benefits'!I$6</f>
        <v>0.15390000000000001</v>
      </c>
      <c r="T2269" s="7">
        <f t="shared" si="376"/>
        <v>0</v>
      </c>
      <c r="U2269" s="7">
        <f t="shared" si="377"/>
        <v>0</v>
      </c>
      <c r="V2269" s="7">
        <f t="shared" si="378"/>
        <v>0</v>
      </c>
      <c r="W2269" s="7">
        <f t="shared" si="379"/>
        <v>0</v>
      </c>
      <c r="X2269" s="18">
        <f t="shared" si="380"/>
        <v>0</v>
      </c>
    </row>
    <row r="2270" spans="1:24">
      <c r="A2270" s="50" t="s">
        <v>2312</v>
      </c>
      <c r="B2270" s="59" t="s">
        <v>2821</v>
      </c>
      <c r="C2270" s="60">
        <v>5564</v>
      </c>
      <c r="D2270" s="59" t="s">
        <v>2866</v>
      </c>
      <c r="E2270" s="78" t="str">
        <f>IFERROR(VLOOKUP($C2270,'2025-26 School Level AAFTE'!$C$2:$L$2349,9,FALSE), "No")</f>
        <v>No</v>
      </c>
      <c r="F2270" s="67">
        <f>IFERROR(VLOOKUP($C2270,'2025-26 School Level AAFTE'!$C$2:$J$2349,8,FALSE), 0)</f>
        <v>230.45</v>
      </c>
      <c r="G2270" s="69">
        <f>IFERROR(IF(E2270= "yes",VLOOKUP(C2270,Summary!$B:$I,6,0),0),0)</f>
        <v>0</v>
      </c>
      <c r="H2270" s="68">
        <f t="shared" ref="H2270:H2284" si="381">IF(E2270= "yes", F2270,0)</f>
        <v>0</v>
      </c>
      <c r="I2270" s="110">
        <f>VLOOKUP($A2270,'2026-27 Salary &amp; Benefits'!$A:$I,3,FALSE)</f>
        <v>1.06</v>
      </c>
      <c r="J2270" s="110">
        <f>VLOOKUP($A2270,'2026-27 Salary &amp; Benefits'!$A:$I,4,FALSE)</f>
        <v>1.06</v>
      </c>
      <c r="K2270" s="101">
        <f t="shared" ref="K2270:K2284" si="382">IF(G2270&gt;0,G2270,H2270)</f>
        <v>0</v>
      </c>
      <c r="L2270" s="100">
        <f t="shared" ref="L2270:L2284" si="383">ROUND((($K2270*1.1*36)/15)/900,3)</f>
        <v>0</v>
      </c>
      <c r="M2270" s="102">
        <f>'2026-27 Salary &amp; Benefits'!$E$6</f>
        <v>78209</v>
      </c>
      <c r="N2270" s="102">
        <f>'2026-27 Salary &amp; Benefits'!$F$6</f>
        <v>82248</v>
      </c>
      <c r="O2270" s="7">
        <f t="shared" ref="O2270:O2284" si="384">ROUND($I2270*$M2270*$L2270,2)</f>
        <v>0</v>
      </c>
      <c r="P2270" s="7">
        <f t="shared" ref="P2270:P2284" si="385">ROUND($J2270*$N2270*$L2270,2)-O2270</f>
        <v>0</v>
      </c>
      <c r="Q2270" s="7">
        <f>'2026-27 Salary &amp; Benefits'!G$6</f>
        <v>16817.759999999998</v>
      </c>
      <c r="R2270" s="103">
        <f>'2026-27 Salary &amp; Benefits'!H$6</f>
        <v>0.16020000000000001</v>
      </c>
      <c r="S2270" s="103">
        <f>'2026-27 Salary &amp; Benefits'!I$6</f>
        <v>0.15390000000000001</v>
      </c>
      <c r="T2270" s="7">
        <f t="shared" ref="T2270:T2284" si="386">ROUND(O2270*R2270+P2270*S2270+L2270*Q2270,2)</f>
        <v>0</v>
      </c>
      <c r="U2270" s="7">
        <f t="shared" ref="U2270:U2284" si="387">ROUND((($N2270*$J2270*$L2270)/180)*3,2)</f>
        <v>0</v>
      </c>
      <c r="V2270" s="7">
        <f t="shared" ref="V2270:V2284" si="388">ROUND(U2270*S2270,2)</f>
        <v>0</v>
      </c>
      <c r="W2270" s="7">
        <f t="shared" ref="W2270:W2284" si="389">SUM(U2270:V2270)</f>
        <v>0</v>
      </c>
      <c r="X2270" s="18">
        <f t="shared" ref="X2270:X2284" si="390">SUM(T2270,O2270:P2270,W2270)</f>
        <v>0</v>
      </c>
    </row>
    <row r="2271" spans="1:24">
      <c r="A2271" s="50" t="s">
        <v>2312</v>
      </c>
      <c r="B2271" s="59" t="s">
        <v>2821</v>
      </c>
      <c r="C2271" s="60">
        <v>4569</v>
      </c>
      <c r="D2271" s="59" t="s">
        <v>1414</v>
      </c>
      <c r="E2271" s="78" t="str">
        <f>IFERROR(VLOOKUP($C2271,'2025-26 School Level AAFTE'!$C$2:$L$2349,9,FALSE), "No")</f>
        <v>No</v>
      </c>
      <c r="F2271" s="67">
        <f>IFERROR(VLOOKUP($C2271,'2025-26 School Level AAFTE'!$C$2:$J$2349,8,FALSE), 0)</f>
        <v>1373.29</v>
      </c>
      <c r="G2271" s="69">
        <f>IFERROR(IF(E2271= "yes",VLOOKUP(C2271,Summary!$B:$I,6,0),0),0)</f>
        <v>0</v>
      </c>
      <c r="H2271" s="68">
        <f t="shared" si="381"/>
        <v>0</v>
      </c>
      <c r="I2271" s="110">
        <f>VLOOKUP($A2271,'2026-27 Salary &amp; Benefits'!$A:$I,3,FALSE)</f>
        <v>1.06</v>
      </c>
      <c r="J2271" s="110">
        <f>VLOOKUP($A2271,'2026-27 Salary &amp; Benefits'!$A:$I,4,FALSE)</f>
        <v>1.06</v>
      </c>
      <c r="K2271" s="101">
        <f t="shared" si="382"/>
        <v>0</v>
      </c>
      <c r="L2271" s="100">
        <f t="shared" si="383"/>
        <v>0</v>
      </c>
      <c r="M2271" s="102">
        <f>'2026-27 Salary &amp; Benefits'!$E$6</f>
        <v>78209</v>
      </c>
      <c r="N2271" s="102">
        <f>'2026-27 Salary &amp; Benefits'!$F$6</f>
        <v>82248</v>
      </c>
      <c r="O2271" s="7">
        <f t="shared" si="384"/>
        <v>0</v>
      </c>
      <c r="P2271" s="7">
        <f t="shared" si="385"/>
        <v>0</v>
      </c>
      <c r="Q2271" s="7">
        <f>'2026-27 Salary &amp; Benefits'!G$6</f>
        <v>16817.759999999998</v>
      </c>
      <c r="R2271" s="103">
        <f>'2026-27 Salary &amp; Benefits'!H$6</f>
        <v>0.16020000000000001</v>
      </c>
      <c r="S2271" s="103">
        <f>'2026-27 Salary &amp; Benefits'!I$6</f>
        <v>0.15390000000000001</v>
      </c>
      <c r="T2271" s="7">
        <f t="shared" si="386"/>
        <v>0</v>
      </c>
      <c r="U2271" s="7">
        <f t="shared" si="387"/>
        <v>0</v>
      </c>
      <c r="V2271" s="7">
        <f t="shared" si="388"/>
        <v>0</v>
      </c>
      <c r="W2271" s="7">
        <f t="shared" si="389"/>
        <v>0</v>
      </c>
      <c r="X2271" s="18">
        <f t="shared" si="390"/>
        <v>0</v>
      </c>
    </row>
    <row r="2272" spans="1:24">
      <c r="A2272" s="50" t="s">
        <v>2312</v>
      </c>
      <c r="B2272" s="59" t="s">
        <v>2821</v>
      </c>
      <c r="C2272" s="60">
        <v>5338</v>
      </c>
      <c r="D2272" s="59" t="s">
        <v>1415</v>
      </c>
      <c r="E2272" s="78" t="str">
        <f>IFERROR(VLOOKUP($C2272,'2025-26 School Level AAFTE'!$C$2:$L$2349,9,FALSE), "No")</f>
        <v>Yes</v>
      </c>
      <c r="F2272" s="67">
        <f>IFERROR(VLOOKUP($C2272,'2025-26 School Level AAFTE'!$C$2:$J$2349,8,FALSE), 0)</f>
        <v>44.6</v>
      </c>
      <c r="G2272" s="69">
        <f>IFERROR(IF(E2272= "yes",VLOOKUP(C2272,Summary!$B:$I,6,0),0),0)</f>
        <v>0</v>
      </c>
      <c r="H2272" s="68">
        <f t="shared" si="381"/>
        <v>44.6</v>
      </c>
      <c r="I2272" s="110">
        <f>VLOOKUP($A2272,'2026-27 Salary &amp; Benefits'!$A:$I,3,FALSE)</f>
        <v>1.06</v>
      </c>
      <c r="J2272" s="110">
        <f>VLOOKUP($A2272,'2026-27 Salary &amp; Benefits'!$A:$I,4,FALSE)</f>
        <v>1.06</v>
      </c>
      <c r="K2272" s="101">
        <f t="shared" si="382"/>
        <v>44.6</v>
      </c>
      <c r="L2272" s="100">
        <f t="shared" si="383"/>
        <v>0.13100000000000001</v>
      </c>
      <c r="M2272" s="102">
        <f>'2026-27 Salary &amp; Benefits'!$E$6</f>
        <v>78209</v>
      </c>
      <c r="N2272" s="102">
        <f>'2026-27 Salary &amp; Benefits'!$F$6</f>
        <v>82248</v>
      </c>
      <c r="O2272" s="7">
        <f t="shared" si="384"/>
        <v>10860.1</v>
      </c>
      <c r="P2272" s="7">
        <f t="shared" si="385"/>
        <v>560.85999999999876</v>
      </c>
      <c r="Q2272" s="7">
        <f>'2026-27 Salary &amp; Benefits'!G$6</f>
        <v>16817.759999999998</v>
      </c>
      <c r="R2272" s="103">
        <f>'2026-27 Salary &amp; Benefits'!H$6</f>
        <v>0.16020000000000001</v>
      </c>
      <c r="S2272" s="103">
        <f>'2026-27 Salary &amp; Benefits'!I$6</f>
        <v>0.15390000000000001</v>
      </c>
      <c r="T2272" s="7">
        <f t="shared" si="386"/>
        <v>4029.23</v>
      </c>
      <c r="U2272" s="7">
        <f t="shared" si="387"/>
        <v>190.35</v>
      </c>
      <c r="V2272" s="7">
        <f t="shared" si="388"/>
        <v>29.29</v>
      </c>
      <c r="W2272" s="7">
        <f t="shared" si="389"/>
        <v>219.64</v>
      </c>
      <c r="X2272" s="18">
        <f t="shared" si="390"/>
        <v>15669.829999999998</v>
      </c>
    </row>
    <row r="2273" spans="1:24">
      <c r="A2273" s="50" t="s">
        <v>2312</v>
      </c>
      <c r="B2273" s="59" t="s">
        <v>2821</v>
      </c>
      <c r="C2273" s="60">
        <v>4170</v>
      </c>
      <c r="D2273" s="59" t="s">
        <v>1411</v>
      </c>
      <c r="E2273" s="78" t="str">
        <f>IFERROR(VLOOKUP($C2273,'2025-26 School Level AAFTE'!$C$2:$L$2349,9,FALSE), "No")</f>
        <v>No</v>
      </c>
      <c r="F2273" s="67">
        <f>IFERROR(VLOOKUP($C2273,'2025-26 School Level AAFTE'!$C$2:$J$2349,8,FALSE), 0)</f>
        <v>237.29</v>
      </c>
      <c r="G2273" s="69">
        <f>IFERROR(IF(E2273= "yes",VLOOKUP(C2273,Summary!$B:$I,6,0),0),0)</f>
        <v>0</v>
      </c>
      <c r="H2273" s="68">
        <f t="shared" si="381"/>
        <v>0</v>
      </c>
      <c r="I2273" s="110">
        <f>VLOOKUP($A2273,'2026-27 Salary &amp; Benefits'!$A:$I,3,FALSE)</f>
        <v>1.06</v>
      </c>
      <c r="J2273" s="110">
        <f>VLOOKUP($A2273,'2026-27 Salary &amp; Benefits'!$A:$I,4,FALSE)</f>
        <v>1.06</v>
      </c>
      <c r="K2273" s="101">
        <f t="shared" si="382"/>
        <v>0</v>
      </c>
      <c r="L2273" s="100">
        <f t="shared" si="383"/>
        <v>0</v>
      </c>
      <c r="M2273" s="102">
        <f>'2026-27 Salary &amp; Benefits'!$E$6</f>
        <v>78209</v>
      </c>
      <c r="N2273" s="102">
        <f>'2026-27 Salary &amp; Benefits'!$F$6</f>
        <v>82248</v>
      </c>
      <c r="O2273" s="7">
        <f t="shared" si="384"/>
        <v>0</v>
      </c>
      <c r="P2273" s="7">
        <f t="shared" si="385"/>
        <v>0</v>
      </c>
      <c r="Q2273" s="7">
        <f>'2026-27 Salary &amp; Benefits'!G$6</f>
        <v>16817.759999999998</v>
      </c>
      <c r="R2273" s="103">
        <f>'2026-27 Salary &amp; Benefits'!H$6</f>
        <v>0.16020000000000001</v>
      </c>
      <c r="S2273" s="103">
        <f>'2026-27 Salary &amp; Benefits'!I$6</f>
        <v>0.15390000000000001</v>
      </c>
      <c r="T2273" s="7">
        <f t="shared" si="386"/>
        <v>0</v>
      </c>
      <c r="U2273" s="7">
        <f t="shared" si="387"/>
        <v>0</v>
      </c>
      <c r="V2273" s="7">
        <f t="shared" si="388"/>
        <v>0</v>
      </c>
      <c r="W2273" s="7">
        <f t="shared" si="389"/>
        <v>0</v>
      </c>
      <c r="X2273" s="18">
        <f t="shared" si="390"/>
        <v>0</v>
      </c>
    </row>
    <row r="2274" spans="1:24">
      <c r="A2274" s="50" t="s">
        <v>2252</v>
      </c>
      <c r="B2274" s="59" t="s">
        <v>2822</v>
      </c>
      <c r="C2274" s="60">
        <v>2330</v>
      </c>
      <c r="D2274" s="59" t="s">
        <v>1079</v>
      </c>
      <c r="E2274" s="78" t="str">
        <f>IFERROR(VLOOKUP($C2274,'2025-26 School Level AAFTE'!$C$2:$L$2349,9,FALSE), "No")</f>
        <v>No</v>
      </c>
      <c r="F2274" s="67">
        <f>IFERROR(VLOOKUP($C2274,'2025-26 School Level AAFTE'!$C$2:$J$2349,8,FALSE), 0)</f>
        <v>348.81</v>
      </c>
      <c r="G2274" s="69">
        <f>IFERROR(IF(E2274= "yes",VLOOKUP(C2274,Summary!$B:$I,6,0),0),0)</f>
        <v>0</v>
      </c>
      <c r="H2274" s="68">
        <f t="shared" si="381"/>
        <v>0</v>
      </c>
      <c r="I2274" s="110">
        <f>VLOOKUP($A2274,'2026-27 Salary &amp; Benefits'!$A:$I,3,FALSE)</f>
        <v>1</v>
      </c>
      <c r="J2274" s="110">
        <f>VLOOKUP($A2274,'2026-27 Salary &amp; Benefits'!$A:$I,4,FALSE)</f>
        <v>1.04</v>
      </c>
      <c r="K2274" s="101">
        <f t="shared" si="382"/>
        <v>0</v>
      </c>
      <c r="L2274" s="100">
        <f t="shared" si="383"/>
        <v>0</v>
      </c>
      <c r="M2274" s="102">
        <f>'2026-27 Salary &amp; Benefits'!$E$6</f>
        <v>78209</v>
      </c>
      <c r="N2274" s="102">
        <f>'2026-27 Salary &amp; Benefits'!$F$6</f>
        <v>82248</v>
      </c>
      <c r="O2274" s="7">
        <f t="shared" si="384"/>
        <v>0</v>
      </c>
      <c r="P2274" s="7">
        <f t="shared" si="385"/>
        <v>0</v>
      </c>
      <c r="Q2274" s="7">
        <f>'2026-27 Salary &amp; Benefits'!G$6</f>
        <v>16817.759999999998</v>
      </c>
      <c r="R2274" s="103">
        <f>'2026-27 Salary &amp; Benefits'!H$6</f>
        <v>0.16020000000000001</v>
      </c>
      <c r="S2274" s="103">
        <f>'2026-27 Salary &amp; Benefits'!I$6</f>
        <v>0.15390000000000001</v>
      </c>
      <c r="T2274" s="7">
        <f t="shared" si="386"/>
        <v>0</v>
      </c>
      <c r="U2274" s="7">
        <f t="shared" si="387"/>
        <v>0</v>
      </c>
      <c r="V2274" s="7">
        <f t="shared" si="388"/>
        <v>0</v>
      </c>
      <c r="W2274" s="7">
        <f t="shared" si="389"/>
        <v>0</v>
      </c>
      <c r="X2274" s="18">
        <f t="shared" si="390"/>
        <v>0</v>
      </c>
    </row>
    <row r="2275" spans="1:24">
      <c r="A2275" s="50" t="s">
        <v>2252</v>
      </c>
      <c r="B2275" s="59" t="s">
        <v>2822</v>
      </c>
      <c r="C2275" s="60">
        <v>2997</v>
      </c>
      <c r="D2275" s="59" t="s">
        <v>1080</v>
      </c>
      <c r="E2275" s="78" t="str">
        <f>IFERROR(VLOOKUP($C2275,'2025-26 School Level AAFTE'!$C$2:$L$2349,9,FALSE), "No")</f>
        <v>No</v>
      </c>
      <c r="F2275" s="67">
        <f>IFERROR(VLOOKUP($C2275,'2025-26 School Level AAFTE'!$C$2:$J$2349,8,FALSE), 0)</f>
        <v>351.41</v>
      </c>
      <c r="G2275" s="69">
        <f>IFERROR(IF(E2275= "yes",VLOOKUP(C2275,Summary!$B:$I,6,0),0),0)</f>
        <v>0</v>
      </c>
      <c r="H2275" s="68">
        <f t="shared" si="381"/>
        <v>0</v>
      </c>
      <c r="I2275" s="110">
        <f>VLOOKUP($A2275,'2026-27 Salary &amp; Benefits'!$A:$I,3,FALSE)</f>
        <v>1</v>
      </c>
      <c r="J2275" s="110">
        <f>VLOOKUP($A2275,'2026-27 Salary &amp; Benefits'!$A:$I,4,FALSE)</f>
        <v>1.04</v>
      </c>
      <c r="K2275" s="101">
        <f t="shared" si="382"/>
        <v>0</v>
      </c>
      <c r="L2275" s="100">
        <f t="shared" si="383"/>
        <v>0</v>
      </c>
      <c r="M2275" s="102">
        <f>'2026-27 Salary &amp; Benefits'!$E$6</f>
        <v>78209</v>
      </c>
      <c r="N2275" s="102">
        <f>'2026-27 Salary &amp; Benefits'!$F$6</f>
        <v>82248</v>
      </c>
      <c r="O2275" s="7">
        <f t="shared" si="384"/>
        <v>0</v>
      </c>
      <c r="P2275" s="7">
        <f t="shared" si="385"/>
        <v>0</v>
      </c>
      <c r="Q2275" s="7">
        <f>'2026-27 Salary &amp; Benefits'!G$6</f>
        <v>16817.759999999998</v>
      </c>
      <c r="R2275" s="103">
        <f>'2026-27 Salary &amp; Benefits'!H$6</f>
        <v>0.16020000000000001</v>
      </c>
      <c r="S2275" s="103">
        <f>'2026-27 Salary &amp; Benefits'!I$6</f>
        <v>0.15390000000000001</v>
      </c>
      <c r="T2275" s="7">
        <f t="shared" si="386"/>
        <v>0</v>
      </c>
      <c r="U2275" s="7">
        <f t="shared" si="387"/>
        <v>0</v>
      </c>
      <c r="V2275" s="7">
        <f t="shared" si="388"/>
        <v>0</v>
      </c>
      <c r="W2275" s="7">
        <f t="shared" si="389"/>
        <v>0</v>
      </c>
      <c r="X2275" s="18">
        <f t="shared" si="390"/>
        <v>0</v>
      </c>
    </row>
    <row r="2276" spans="1:24">
      <c r="A2276" s="50" t="s">
        <v>2252</v>
      </c>
      <c r="B2276" s="59" t="s">
        <v>2822</v>
      </c>
      <c r="C2276" s="60">
        <v>5368</v>
      </c>
      <c r="D2276" s="59" t="s">
        <v>1083</v>
      </c>
      <c r="E2276" s="78" t="str">
        <f>IFERROR(VLOOKUP($C2276,'2025-26 School Level AAFTE'!$C$2:$L$2349,9,FALSE), "No")</f>
        <v>No</v>
      </c>
      <c r="F2276" s="67">
        <f>IFERROR(VLOOKUP($C2276,'2025-26 School Level AAFTE'!$C$2:$J$2349,8,FALSE), 0)</f>
        <v>135.38999999999999</v>
      </c>
      <c r="G2276" s="69">
        <f>IFERROR(IF(E2276= "yes",VLOOKUP(C2276,Summary!$B:$I,6,0),0),0)</f>
        <v>0</v>
      </c>
      <c r="H2276" s="68">
        <f t="shared" si="381"/>
        <v>0</v>
      </c>
      <c r="I2276" s="110">
        <f>VLOOKUP($A2276,'2026-27 Salary &amp; Benefits'!$A:$I,3,FALSE)</f>
        <v>1</v>
      </c>
      <c r="J2276" s="110">
        <f>VLOOKUP($A2276,'2026-27 Salary &amp; Benefits'!$A:$I,4,FALSE)</f>
        <v>1.04</v>
      </c>
      <c r="K2276" s="101">
        <f t="shared" si="382"/>
        <v>0</v>
      </c>
      <c r="L2276" s="100">
        <f t="shared" si="383"/>
        <v>0</v>
      </c>
      <c r="M2276" s="102">
        <f>'2026-27 Salary &amp; Benefits'!$E$6</f>
        <v>78209</v>
      </c>
      <c r="N2276" s="102">
        <f>'2026-27 Salary &amp; Benefits'!$F$6</f>
        <v>82248</v>
      </c>
      <c r="O2276" s="7">
        <f t="shared" si="384"/>
        <v>0</v>
      </c>
      <c r="P2276" s="7">
        <f t="shared" si="385"/>
        <v>0</v>
      </c>
      <c r="Q2276" s="7">
        <f>'2026-27 Salary &amp; Benefits'!G$6</f>
        <v>16817.759999999998</v>
      </c>
      <c r="R2276" s="103">
        <f>'2026-27 Salary &amp; Benefits'!H$6</f>
        <v>0.16020000000000001</v>
      </c>
      <c r="S2276" s="103">
        <f>'2026-27 Salary &amp; Benefits'!I$6</f>
        <v>0.15390000000000001</v>
      </c>
      <c r="T2276" s="7">
        <f t="shared" si="386"/>
        <v>0</v>
      </c>
      <c r="U2276" s="7">
        <f t="shared" si="387"/>
        <v>0</v>
      </c>
      <c r="V2276" s="7">
        <f t="shared" si="388"/>
        <v>0</v>
      </c>
      <c r="W2276" s="7">
        <f t="shared" si="389"/>
        <v>0</v>
      </c>
      <c r="X2276" s="18">
        <f t="shared" si="390"/>
        <v>0</v>
      </c>
    </row>
    <row r="2277" spans="1:24">
      <c r="A2277" s="50" t="s">
        <v>2252</v>
      </c>
      <c r="B2277" s="59" t="s">
        <v>2822</v>
      </c>
      <c r="C2277" s="60">
        <v>3394</v>
      </c>
      <c r="D2277" s="59" t="s">
        <v>1081</v>
      </c>
      <c r="E2277" s="78" t="str">
        <f>IFERROR(VLOOKUP($C2277,'2025-26 School Level AAFTE'!$C$2:$L$2349,9,FALSE), "No")</f>
        <v>No</v>
      </c>
      <c r="F2277" s="67">
        <f>IFERROR(VLOOKUP($C2277,'2025-26 School Level AAFTE'!$C$2:$J$2349,8,FALSE), 0)</f>
        <v>169.8</v>
      </c>
      <c r="G2277" s="69">
        <f>IFERROR(IF(E2277= "yes",VLOOKUP(C2277,Summary!$B:$I,6,0),0),0)</f>
        <v>0</v>
      </c>
      <c r="H2277" s="68">
        <f t="shared" si="381"/>
        <v>0</v>
      </c>
      <c r="I2277" s="110">
        <f>VLOOKUP($A2277,'2026-27 Salary &amp; Benefits'!$A:$I,3,FALSE)</f>
        <v>1</v>
      </c>
      <c r="J2277" s="110">
        <f>VLOOKUP($A2277,'2026-27 Salary &amp; Benefits'!$A:$I,4,FALSE)</f>
        <v>1.04</v>
      </c>
      <c r="K2277" s="101">
        <f t="shared" si="382"/>
        <v>0</v>
      </c>
      <c r="L2277" s="100">
        <f t="shared" si="383"/>
        <v>0</v>
      </c>
      <c r="M2277" s="102">
        <f>'2026-27 Salary &amp; Benefits'!$E$6</f>
        <v>78209</v>
      </c>
      <c r="N2277" s="102">
        <f>'2026-27 Salary &amp; Benefits'!$F$6</f>
        <v>82248</v>
      </c>
      <c r="O2277" s="7">
        <f t="shared" si="384"/>
        <v>0</v>
      </c>
      <c r="P2277" s="7">
        <f t="shared" si="385"/>
        <v>0</v>
      </c>
      <c r="Q2277" s="7">
        <f>'2026-27 Salary &amp; Benefits'!G$6</f>
        <v>16817.759999999998</v>
      </c>
      <c r="R2277" s="103">
        <f>'2026-27 Salary &amp; Benefits'!H$6</f>
        <v>0.16020000000000001</v>
      </c>
      <c r="S2277" s="103">
        <f>'2026-27 Salary &amp; Benefits'!I$6</f>
        <v>0.15390000000000001</v>
      </c>
      <c r="T2277" s="7">
        <f t="shared" si="386"/>
        <v>0</v>
      </c>
      <c r="U2277" s="7">
        <f t="shared" si="387"/>
        <v>0</v>
      </c>
      <c r="V2277" s="7">
        <f t="shared" si="388"/>
        <v>0</v>
      </c>
      <c r="W2277" s="7">
        <f t="shared" si="389"/>
        <v>0</v>
      </c>
      <c r="X2277" s="18">
        <f t="shared" si="390"/>
        <v>0</v>
      </c>
    </row>
    <row r="2278" spans="1:24">
      <c r="A2278" s="50" t="s">
        <v>2252</v>
      </c>
      <c r="B2278" s="59" t="s">
        <v>2822</v>
      </c>
      <c r="C2278" s="60">
        <v>5077</v>
      </c>
      <c r="D2278" s="59" t="s">
        <v>1082</v>
      </c>
      <c r="E2278" s="78" t="str">
        <f>IFERROR(VLOOKUP($C2278,'2025-26 School Level AAFTE'!$C$2:$L$2349,9,FALSE), "No")</f>
        <v>Yes</v>
      </c>
      <c r="F2278" s="67">
        <f>IFERROR(VLOOKUP($C2278,'2025-26 School Level AAFTE'!$C$2:$J$2349,8,FALSE), 0)</f>
        <v>34.519999999999996</v>
      </c>
      <c r="G2278" s="69">
        <f>IFERROR(IF(E2278= "yes",VLOOKUP(C2278,Summary!$B:$I,6,0),0),0)</f>
        <v>0</v>
      </c>
      <c r="H2278" s="68">
        <f t="shared" si="381"/>
        <v>34.519999999999996</v>
      </c>
      <c r="I2278" s="110">
        <f>VLOOKUP($A2278,'2026-27 Salary &amp; Benefits'!$A:$I,3,FALSE)</f>
        <v>1</v>
      </c>
      <c r="J2278" s="110">
        <f>VLOOKUP($A2278,'2026-27 Salary &amp; Benefits'!$A:$I,4,FALSE)</f>
        <v>1.04</v>
      </c>
      <c r="K2278" s="101">
        <f t="shared" si="382"/>
        <v>34.519999999999996</v>
      </c>
      <c r="L2278" s="100">
        <f t="shared" si="383"/>
        <v>0.10100000000000001</v>
      </c>
      <c r="M2278" s="102">
        <f>'2026-27 Salary &amp; Benefits'!$E$6</f>
        <v>78209</v>
      </c>
      <c r="N2278" s="102">
        <f>'2026-27 Salary &amp; Benefits'!$F$6</f>
        <v>82248</v>
      </c>
      <c r="O2278" s="7">
        <f t="shared" si="384"/>
        <v>7899.11</v>
      </c>
      <c r="P2278" s="7">
        <f t="shared" si="385"/>
        <v>740.22000000000025</v>
      </c>
      <c r="Q2278" s="7">
        <f>'2026-27 Salary &amp; Benefits'!G$6</f>
        <v>16817.759999999998</v>
      </c>
      <c r="R2278" s="103">
        <f>'2026-27 Salary &amp; Benefits'!H$6</f>
        <v>0.16020000000000001</v>
      </c>
      <c r="S2278" s="103">
        <f>'2026-27 Salary &amp; Benefits'!I$6</f>
        <v>0.15390000000000001</v>
      </c>
      <c r="T2278" s="7">
        <f t="shared" si="386"/>
        <v>3077.95</v>
      </c>
      <c r="U2278" s="7">
        <f t="shared" si="387"/>
        <v>143.99</v>
      </c>
      <c r="V2278" s="7">
        <f t="shared" si="388"/>
        <v>22.16</v>
      </c>
      <c r="W2278" s="7">
        <f t="shared" si="389"/>
        <v>166.15</v>
      </c>
      <c r="X2278" s="18">
        <f t="shared" si="390"/>
        <v>11883.429999999998</v>
      </c>
    </row>
    <row r="2279" spans="1:24">
      <c r="A2279" s="50" t="s">
        <v>2272</v>
      </c>
      <c r="B2279" s="59" t="s">
        <v>2823</v>
      </c>
      <c r="C2279" s="60">
        <v>3290</v>
      </c>
      <c r="D2279" s="59" t="s">
        <v>1151</v>
      </c>
      <c r="E2279" s="78" t="str">
        <f>IFERROR(VLOOKUP($C2279,'2025-26 School Level AAFTE'!$C$2:$L$2349,9,FALSE), "No")</f>
        <v>No</v>
      </c>
      <c r="F2279" s="67">
        <f>IFERROR(VLOOKUP($C2279,'2025-26 School Level AAFTE'!$C$2:$J$2349,8,FALSE), 0)</f>
        <v>136.4</v>
      </c>
      <c r="G2279" s="69">
        <f>IFERROR(IF(E2279= "yes",VLOOKUP(C2279,Summary!$B:$I,6,0),0),0)</f>
        <v>0</v>
      </c>
      <c r="H2279" s="68">
        <f t="shared" si="381"/>
        <v>0</v>
      </c>
      <c r="I2279" s="110">
        <f>VLOOKUP($A2279,'2026-27 Salary &amp; Benefits'!$A:$I,3,FALSE)</f>
        <v>1</v>
      </c>
      <c r="J2279" s="110">
        <f>VLOOKUP($A2279,'2026-27 Salary &amp; Benefits'!$A:$I,4,FALSE)</f>
        <v>1</v>
      </c>
      <c r="K2279" s="101">
        <f t="shared" si="382"/>
        <v>0</v>
      </c>
      <c r="L2279" s="100">
        <f t="shared" si="383"/>
        <v>0</v>
      </c>
      <c r="M2279" s="102">
        <f>'2026-27 Salary &amp; Benefits'!$E$6</f>
        <v>78209</v>
      </c>
      <c r="N2279" s="102">
        <f>'2026-27 Salary &amp; Benefits'!$F$6</f>
        <v>82248</v>
      </c>
      <c r="O2279" s="7">
        <f t="shared" si="384"/>
        <v>0</v>
      </c>
      <c r="P2279" s="7">
        <f t="shared" si="385"/>
        <v>0</v>
      </c>
      <c r="Q2279" s="7">
        <f>'2026-27 Salary &amp; Benefits'!G$6</f>
        <v>16817.759999999998</v>
      </c>
      <c r="R2279" s="103">
        <f>'2026-27 Salary &amp; Benefits'!H$6</f>
        <v>0.16020000000000001</v>
      </c>
      <c r="S2279" s="103">
        <f>'2026-27 Salary &amp; Benefits'!I$6</f>
        <v>0.15390000000000001</v>
      </c>
      <c r="T2279" s="7">
        <f t="shared" si="386"/>
        <v>0</v>
      </c>
      <c r="U2279" s="7">
        <f t="shared" si="387"/>
        <v>0</v>
      </c>
      <c r="V2279" s="7">
        <f t="shared" si="388"/>
        <v>0</v>
      </c>
      <c r="W2279" s="7">
        <f t="shared" si="389"/>
        <v>0</v>
      </c>
      <c r="X2279" s="18">
        <f t="shared" si="390"/>
        <v>0</v>
      </c>
    </row>
    <row r="2280" spans="1:24">
      <c r="A2280" s="50" t="s">
        <v>2272</v>
      </c>
      <c r="B2280" s="59" t="s">
        <v>2823</v>
      </c>
      <c r="C2280" s="60">
        <v>3289</v>
      </c>
      <c r="D2280" s="59" t="s">
        <v>1150</v>
      </c>
      <c r="E2280" s="78" t="str">
        <f>IFERROR(VLOOKUP($C2280,'2025-26 School Level AAFTE'!$C$2:$L$2349,9,FALSE), "No")</f>
        <v>No</v>
      </c>
      <c r="F2280" s="67">
        <f>IFERROR(VLOOKUP($C2280,'2025-26 School Level AAFTE'!$C$2:$J$2349,8,FALSE), 0)</f>
        <v>109.53</v>
      </c>
      <c r="G2280" s="69">
        <f>IFERROR(IF(E2280= "yes",VLOOKUP(C2280,Summary!$B:$I,6,0),0),0)</f>
        <v>0</v>
      </c>
      <c r="H2280" s="68">
        <f t="shared" si="381"/>
        <v>0</v>
      </c>
      <c r="I2280" s="110">
        <f>VLOOKUP($A2280,'2026-27 Salary &amp; Benefits'!$A:$I,3,FALSE)</f>
        <v>1</v>
      </c>
      <c r="J2280" s="110">
        <f>VLOOKUP($A2280,'2026-27 Salary &amp; Benefits'!$A:$I,4,FALSE)</f>
        <v>1</v>
      </c>
      <c r="K2280" s="101">
        <f t="shared" si="382"/>
        <v>0</v>
      </c>
      <c r="L2280" s="100">
        <f t="shared" si="383"/>
        <v>0</v>
      </c>
      <c r="M2280" s="102">
        <f>'2026-27 Salary &amp; Benefits'!$E$6</f>
        <v>78209</v>
      </c>
      <c r="N2280" s="102">
        <f>'2026-27 Salary &amp; Benefits'!$F$6</f>
        <v>82248</v>
      </c>
      <c r="O2280" s="7">
        <f t="shared" si="384"/>
        <v>0</v>
      </c>
      <c r="P2280" s="7">
        <f t="shared" si="385"/>
        <v>0</v>
      </c>
      <c r="Q2280" s="7">
        <f>'2026-27 Salary &amp; Benefits'!G$6</f>
        <v>16817.759999999998</v>
      </c>
      <c r="R2280" s="103">
        <f>'2026-27 Salary &amp; Benefits'!H$6</f>
        <v>0.16020000000000001</v>
      </c>
      <c r="S2280" s="103">
        <f>'2026-27 Salary &amp; Benefits'!I$6</f>
        <v>0.15390000000000001</v>
      </c>
      <c r="T2280" s="7">
        <f t="shared" si="386"/>
        <v>0</v>
      </c>
      <c r="U2280" s="7">
        <f t="shared" si="387"/>
        <v>0</v>
      </c>
      <c r="V2280" s="7">
        <f t="shared" si="388"/>
        <v>0</v>
      </c>
      <c r="W2280" s="7">
        <f t="shared" si="389"/>
        <v>0</v>
      </c>
      <c r="X2280" s="18">
        <f t="shared" si="390"/>
        <v>0</v>
      </c>
    </row>
    <row r="2281" spans="1:24">
      <c r="A2281" s="50" t="s">
        <v>2294</v>
      </c>
      <c r="B2281" s="59" t="s">
        <v>2824</v>
      </c>
      <c r="C2281" s="60">
        <v>3444</v>
      </c>
      <c r="D2281" s="59" t="s">
        <v>1228</v>
      </c>
      <c r="E2281" s="78" t="str">
        <f>IFERROR(VLOOKUP($C2281,'2025-26 School Level AAFTE'!$C$2:$L$2349,9,FALSE), "No")</f>
        <v>No</v>
      </c>
      <c r="F2281" s="67">
        <f>IFERROR(VLOOKUP($C2281,'2025-26 School Level AAFTE'!$C$2:$J$2349,8,FALSE), 0)</f>
        <v>155.1</v>
      </c>
      <c r="G2281" s="69">
        <f>IFERROR(IF(E2281= "yes",VLOOKUP(C2281,Summary!$B:$I,6,0),0),0)</f>
        <v>0</v>
      </c>
      <c r="H2281" s="68">
        <f t="shared" si="381"/>
        <v>0</v>
      </c>
      <c r="I2281" s="110">
        <f>VLOOKUP($A2281,'2026-27 Salary &amp; Benefits'!$A:$I,3,FALSE)</f>
        <v>1</v>
      </c>
      <c r="J2281" s="110">
        <f>VLOOKUP($A2281,'2026-27 Salary &amp; Benefits'!$A:$I,4,FALSE)</f>
        <v>1</v>
      </c>
      <c r="K2281" s="101">
        <f t="shared" si="382"/>
        <v>0</v>
      </c>
      <c r="L2281" s="100">
        <f t="shared" si="383"/>
        <v>0</v>
      </c>
      <c r="M2281" s="102">
        <f>'2026-27 Salary &amp; Benefits'!$E$6</f>
        <v>78209</v>
      </c>
      <c r="N2281" s="102">
        <f>'2026-27 Salary &amp; Benefits'!$F$6</f>
        <v>82248</v>
      </c>
      <c r="O2281" s="7">
        <f t="shared" si="384"/>
        <v>0</v>
      </c>
      <c r="P2281" s="7">
        <f t="shared" si="385"/>
        <v>0</v>
      </c>
      <c r="Q2281" s="7">
        <f>'2026-27 Salary &amp; Benefits'!G$6</f>
        <v>16817.759999999998</v>
      </c>
      <c r="R2281" s="103">
        <f>'2026-27 Salary &amp; Benefits'!H$6</f>
        <v>0.16020000000000001</v>
      </c>
      <c r="S2281" s="103">
        <f>'2026-27 Salary &amp; Benefits'!I$6</f>
        <v>0.15390000000000001</v>
      </c>
      <c r="T2281" s="7">
        <f t="shared" si="386"/>
        <v>0</v>
      </c>
      <c r="U2281" s="7">
        <f t="shared" si="387"/>
        <v>0</v>
      </c>
      <c r="V2281" s="7">
        <f t="shared" si="388"/>
        <v>0</v>
      </c>
      <c r="W2281" s="7">
        <f t="shared" si="389"/>
        <v>0</v>
      </c>
      <c r="X2281" s="18">
        <f t="shared" si="390"/>
        <v>0</v>
      </c>
    </row>
    <row r="2282" spans="1:24">
      <c r="A2282" s="50" t="s">
        <v>2294</v>
      </c>
      <c r="B2282" s="59" t="s">
        <v>2824</v>
      </c>
      <c r="C2282" s="60">
        <v>2542</v>
      </c>
      <c r="D2282" s="59" t="s">
        <v>1227</v>
      </c>
      <c r="E2282" s="78" t="str">
        <f>IFERROR(VLOOKUP($C2282,'2025-26 School Level AAFTE'!$C$2:$L$2349,9,FALSE), "No")</f>
        <v>No</v>
      </c>
      <c r="F2282" s="67">
        <f>IFERROR(VLOOKUP($C2282,'2025-26 School Level AAFTE'!$C$2:$J$2349,8,FALSE), 0)</f>
        <v>210.17000000000002</v>
      </c>
      <c r="G2282" s="69">
        <f>IFERROR(IF(E2282= "yes",VLOOKUP(C2282,Summary!$B:$I,6,0),0),0)</f>
        <v>0</v>
      </c>
      <c r="H2282" s="68">
        <f t="shared" si="381"/>
        <v>0</v>
      </c>
      <c r="I2282" s="110">
        <f>VLOOKUP($A2282,'2026-27 Salary &amp; Benefits'!$A:$I,3,FALSE)</f>
        <v>1</v>
      </c>
      <c r="J2282" s="110">
        <f>VLOOKUP($A2282,'2026-27 Salary &amp; Benefits'!$A:$I,4,FALSE)</f>
        <v>1</v>
      </c>
      <c r="K2282" s="101">
        <f t="shared" si="382"/>
        <v>0</v>
      </c>
      <c r="L2282" s="100">
        <f t="shared" si="383"/>
        <v>0</v>
      </c>
      <c r="M2282" s="102">
        <f>'2026-27 Salary &amp; Benefits'!$E$6</f>
        <v>78209</v>
      </c>
      <c r="N2282" s="102">
        <f>'2026-27 Salary &amp; Benefits'!$F$6</f>
        <v>82248</v>
      </c>
      <c r="O2282" s="7">
        <f t="shared" si="384"/>
        <v>0</v>
      </c>
      <c r="P2282" s="7">
        <f t="shared" si="385"/>
        <v>0</v>
      </c>
      <c r="Q2282" s="7">
        <f>'2026-27 Salary &amp; Benefits'!G$6</f>
        <v>16817.759999999998</v>
      </c>
      <c r="R2282" s="103">
        <f>'2026-27 Salary &amp; Benefits'!H$6</f>
        <v>0.16020000000000001</v>
      </c>
      <c r="S2282" s="103">
        <f>'2026-27 Salary &amp; Benefits'!I$6</f>
        <v>0.15390000000000001</v>
      </c>
      <c r="T2282" s="7">
        <f t="shared" si="386"/>
        <v>0</v>
      </c>
      <c r="U2282" s="7">
        <f t="shared" si="387"/>
        <v>0</v>
      </c>
      <c r="V2282" s="7">
        <f t="shared" si="388"/>
        <v>0</v>
      </c>
      <c r="W2282" s="7">
        <f t="shared" si="389"/>
        <v>0</v>
      </c>
      <c r="X2282" s="18">
        <f t="shared" si="390"/>
        <v>0</v>
      </c>
    </row>
    <row r="2283" spans="1:24">
      <c r="A2283" s="50" t="s">
        <v>2187</v>
      </c>
      <c r="B2283" s="59" t="s">
        <v>2825</v>
      </c>
      <c r="C2283" s="60">
        <v>2472</v>
      </c>
      <c r="D2283" s="59" t="s">
        <v>446</v>
      </c>
      <c r="E2283" s="78" t="str">
        <f>IFERROR(VLOOKUP($C2283,'2025-26 School Level AAFTE'!$C$2:$L$2349,9,FALSE), "No")</f>
        <v>Yes</v>
      </c>
      <c r="F2283" s="67">
        <f>IFERROR(VLOOKUP($C2283,'2025-26 School Level AAFTE'!$C$2:$J$2349,8,FALSE), 0)</f>
        <v>54.76</v>
      </c>
      <c r="G2283" s="69">
        <f>IFERROR(IF(E2283= "yes",VLOOKUP(C2283,Summary!$B:$I,6,0),0),0)</f>
        <v>0</v>
      </c>
      <c r="H2283" s="68">
        <f t="shared" si="381"/>
        <v>54.76</v>
      </c>
      <c r="I2283" s="110">
        <f>VLOOKUP($A2283,'2026-27 Salary &amp; Benefits'!$A:$I,3,FALSE)</f>
        <v>1</v>
      </c>
      <c r="J2283" s="110">
        <f>VLOOKUP($A2283,'2026-27 Salary &amp; Benefits'!$A:$I,4,FALSE)</f>
        <v>1</v>
      </c>
      <c r="K2283" s="101">
        <f t="shared" si="382"/>
        <v>54.76</v>
      </c>
      <c r="L2283" s="100">
        <f t="shared" si="383"/>
        <v>0.161</v>
      </c>
      <c r="M2283" s="102">
        <f>'2026-27 Salary &amp; Benefits'!$E$6</f>
        <v>78209</v>
      </c>
      <c r="N2283" s="102">
        <f>'2026-27 Salary &amp; Benefits'!$F$6</f>
        <v>82248</v>
      </c>
      <c r="O2283" s="7">
        <f t="shared" si="384"/>
        <v>12591.65</v>
      </c>
      <c r="P2283" s="7">
        <f t="shared" si="385"/>
        <v>650.28000000000065</v>
      </c>
      <c r="Q2283" s="7">
        <f>'2026-27 Salary &amp; Benefits'!G$6</f>
        <v>16817.759999999998</v>
      </c>
      <c r="R2283" s="103">
        <f>'2026-27 Salary &amp; Benefits'!H$6</f>
        <v>0.16020000000000001</v>
      </c>
      <c r="S2283" s="103">
        <f>'2026-27 Salary &amp; Benefits'!I$6</f>
        <v>0.15390000000000001</v>
      </c>
      <c r="T2283" s="7">
        <f t="shared" si="386"/>
        <v>4824.92</v>
      </c>
      <c r="U2283" s="7">
        <f t="shared" si="387"/>
        <v>220.7</v>
      </c>
      <c r="V2283" s="7">
        <f t="shared" si="388"/>
        <v>33.97</v>
      </c>
      <c r="W2283" s="7">
        <f t="shared" si="389"/>
        <v>254.67</v>
      </c>
      <c r="X2283" s="18">
        <f t="shared" si="390"/>
        <v>18321.519999999997</v>
      </c>
    </row>
    <row r="2284" spans="1:24">
      <c r="A2284" s="50" t="s">
        <v>2187</v>
      </c>
      <c r="B2284" s="59" t="s">
        <v>2825</v>
      </c>
      <c r="C2284" s="60">
        <v>2473</v>
      </c>
      <c r="D2284" s="59" t="s">
        <v>447</v>
      </c>
      <c r="E2284" s="78" t="str">
        <f>IFERROR(VLOOKUP($C2284,'2025-26 School Level AAFTE'!$C$2:$L$2349,9,FALSE), "No")</f>
        <v>Yes</v>
      </c>
      <c r="F2284" s="67">
        <f>IFERROR(VLOOKUP($C2284,'2025-26 School Level AAFTE'!$C$2:$J$2349,8,FALSE), 0)</f>
        <v>63.01</v>
      </c>
      <c r="G2284" s="69">
        <f>IFERROR(IF(E2284= "yes",VLOOKUP(C2284,Summary!$B:$I,6,0),0),0)</f>
        <v>0</v>
      </c>
      <c r="H2284" s="68">
        <f t="shared" si="381"/>
        <v>63.01</v>
      </c>
      <c r="I2284" s="110">
        <f>VLOOKUP($A2284,'2026-27 Salary &amp; Benefits'!$A:$I,3,FALSE)</f>
        <v>1</v>
      </c>
      <c r="J2284" s="110">
        <f>VLOOKUP($A2284,'2026-27 Salary &amp; Benefits'!$A:$I,4,FALSE)</f>
        <v>1</v>
      </c>
      <c r="K2284" s="101">
        <f t="shared" si="382"/>
        <v>63.01</v>
      </c>
      <c r="L2284" s="100">
        <f t="shared" si="383"/>
        <v>0.185</v>
      </c>
      <c r="M2284" s="102">
        <f>'2026-27 Salary &amp; Benefits'!$E$6</f>
        <v>78209</v>
      </c>
      <c r="N2284" s="102">
        <f>'2026-27 Salary &amp; Benefits'!$F$6</f>
        <v>82248</v>
      </c>
      <c r="O2284" s="7">
        <f t="shared" si="384"/>
        <v>14468.67</v>
      </c>
      <c r="P2284" s="7">
        <f t="shared" si="385"/>
        <v>747.20999999999913</v>
      </c>
      <c r="Q2284" s="7">
        <f>'2026-27 Salary &amp; Benefits'!G$6</f>
        <v>16817.759999999998</v>
      </c>
      <c r="R2284" s="103">
        <f>'2026-27 Salary &amp; Benefits'!H$6</f>
        <v>0.16020000000000001</v>
      </c>
      <c r="S2284" s="103">
        <f>'2026-27 Salary &amp; Benefits'!I$6</f>
        <v>0.15390000000000001</v>
      </c>
      <c r="T2284" s="7">
        <f t="shared" si="386"/>
        <v>5544.16</v>
      </c>
      <c r="U2284" s="7">
        <f t="shared" si="387"/>
        <v>253.6</v>
      </c>
      <c r="V2284" s="7">
        <f t="shared" si="388"/>
        <v>39.03</v>
      </c>
      <c r="W2284" s="7">
        <f t="shared" si="389"/>
        <v>292.63</v>
      </c>
      <c r="X2284" s="18">
        <f t="shared" si="390"/>
        <v>21052.670000000002</v>
      </c>
    </row>
    <row r="2285" spans="1:24">
      <c r="A2285" s="50" t="s">
        <v>2259</v>
      </c>
      <c r="B2285" s="59" t="s">
        <v>2826</v>
      </c>
      <c r="C2285" s="60">
        <v>4369</v>
      </c>
      <c r="D2285" s="59" t="s">
        <v>1106</v>
      </c>
      <c r="E2285" s="78" t="str">
        <f>IFERROR(VLOOKUP($C2285,'2025-26 School Level AAFTE'!$C$2:$L$2349,9,FALSE), "No")</f>
        <v>Yes</v>
      </c>
      <c r="F2285" s="67">
        <f>IFERROR(VLOOKUP($C2285,'2025-26 School Level AAFTE'!$C$2:$J$2349,8,FALSE), 0)</f>
        <v>160.35</v>
      </c>
      <c r="G2285" s="69">
        <f>IFERROR(IF(E2285= "yes",VLOOKUP(C2285,Summary!$B:$I,6,0),0),0)</f>
        <v>0</v>
      </c>
      <c r="H2285" s="68">
        <f t="shared" ref="H2285:H2306" si="391">IF(E2285= "yes", F2285,0)</f>
        <v>160.35</v>
      </c>
      <c r="I2285" s="110">
        <f>VLOOKUP($A2285,'2026-27 Salary &amp; Benefits'!$A:$I,3,FALSE)</f>
        <v>1</v>
      </c>
      <c r="J2285" s="110">
        <f>VLOOKUP($A2285,'2026-27 Salary &amp; Benefits'!$A:$I,4,FALSE)</f>
        <v>1</v>
      </c>
      <c r="K2285" s="101">
        <f t="shared" ref="K2285:K2306" si="392">IF(G2285&gt;0,G2285,H2285)</f>
        <v>160.35</v>
      </c>
      <c r="L2285" s="100">
        <f t="shared" ref="L2285:L2306" si="393">ROUND((($K2285*1.1*36)/15)/900,3)</f>
        <v>0.47</v>
      </c>
      <c r="M2285" s="102">
        <f>'2026-27 Salary &amp; Benefits'!$E$6</f>
        <v>78209</v>
      </c>
      <c r="N2285" s="102">
        <f>'2026-27 Salary &amp; Benefits'!$F$6</f>
        <v>82248</v>
      </c>
      <c r="O2285" s="7">
        <f t="shared" ref="O2285:O2306" si="394">ROUND($I2285*$M2285*$L2285,2)</f>
        <v>36758.230000000003</v>
      </c>
      <c r="P2285" s="7">
        <f t="shared" ref="P2285:P2306" si="395">ROUND($J2285*$N2285*$L2285,2)-O2285</f>
        <v>1898.3299999999945</v>
      </c>
      <c r="Q2285" s="7">
        <f>'2026-27 Salary &amp; Benefits'!G$6</f>
        <v>16817.759999999998</v>
      </c>
      <c r="R2285" s="103">
        <f>'2026-27 Salary &amp; Benefits'!H$6</f>
        <v>0.16020000000000001</v>
      </c>
      <c r="S2285" s="103">
        <f>'2026-27 Salary &amp; Benefits'!I$6</f>
        <v>0.15390000000000001</v>
      </c>
      <c r="T2285" s="7">
        <f t="shared" ref="T2285:T2306" si="396">ROUND(O2285*R2285+P2285*S2285+L2285*Q2285,2)</f>
        <v>14085.17</v>
      </c>
      <c r="U2285" s="7">
        <f t="shared" ref="U2285:U2306" si="397">ROUND((($N2285*$J2285*$L2285)/180)*3,2)</f>
        <v>644.28</v>
      </c>
      <c r="V2285" s="7">
        <f t="shared" ref="V2285:V2306" si="398">ROUND(U2285*S2285,2)</f>
        <v>99.15</v>
      </c>
      <c r="W2285" s="7">
        <f t="shared" ref="W2285:W2306" si="399">SUM(U2285:V2285)</f>
        <v>743.43</v>
      </c>
      <c r="X2285" s="18">
        <f t="shared" ref="X2285:X2306" si="400">SUM(T2285,O2285:P2285,W2285)</f>
        <v>53485.159999999996</v>
      </c>
    </row>
    <row r="2286" spans="1:24">
      <c r="A2286" s="50" t="s">
        <v>2259</v>
      </c>
      <c r="B2286" s="59" t="s">
        <v>2826</v>
      </c>
      <c r="C2286" s="60">
        <v>2290</v>
      </c>
      <c r="D2286" s="59" t="s">
        <v>1104</v>
      </c>
      <c r="E2286" s="78" t="str">
        <f>IFERROR(VLOOKUP($C2286,'2025-26 School Level AAFTE'!$C$2:$L$2349,9,FALSE), "No")</f>
        <v>Yes</v>
      </c>
      <c r="F2286" s="67">
        <f>IFERROR(VLOOKUP($C2286,'2025-26 School Level AAFTE'!$C$2:$J$2349,8,FALSE), 0)</f>
        <v>390.7</v>
      </c>
      <c r="G2286" s="69">
        <f>IFERROR(IF(E2286= "yes",VLOOKUP(C2286,Summary!$B:$I,6,0),0),0)</f>
        <v>0</v>
      </c>
      <c r="H2286" s="68">
        <f t="shared" si="391"/>
        <v>390.7</v>
      </c>
      <c r="I2286" s="110">
        <f>VLOOKUP($A2286,'2026-27 Salary &amp; Benefits'!$A:$I,3,FALSE)</f>
        <v>1</v>
      </c>
      <c r="J2286" s="110">
        <f>VLOOKUP($A2286,'2026-27 Salary &amp; Benefits'!$A:$I,4,FALSE)</f>
        <v>1</v>
      </c>
      <c r="K2286" s="101">
        <f t="shared" si="392"/>
        <v>390.7</v>
      </c>
      <c r="L2286" s="100">
        <f t="shared" si="393"/>
        <v>1.1459999999999999</v>
      </c>
      <c r="M2286" s="102">
        <f>'2026-27 Salary &amp; Benefits'!$E$6</f>
        <v>78209</v>
      </c>
      <c r="N2286" s="102">
        <f>'2026-27 Salary &amp; Benefits'!$F$6</f>
        <v>82248</v>
      </c>
      <c r="O2286" s="7">
        <f t="shared" si="394"/>
        <v>89627.51</v>
      </c>
      <c r="P2286" s="7">
        <f t="shared" si="395"/>
        <v>4628.7000000000116</v>
      </c>
      <c r="Q2286" s="7">
        <f>'2026-27 Salary &amp; Benefits'!G$6</f>
        <v>16817.759999999998</v>
      </c>
      <c r="R2286" s="103">
        <f>'2026-27 Salary &amp; Benefits'!H$6</f>
        <v>0.16020000000000001</v>
      </c>
      <c r="S2286" s="103">
        <f>'2026-27 Salary &amp; Benefits'!I$6</f>
        <v>0.15390000000000001</v>
      </c>
      <c r="T2286" s="7">
        <f t="shared" si="396"/>
        <v>34343.839999999997</v>
      </c>
      <c r="U2286" s="7">
        <f t="shared" si="397"/>
        <v>1570.94</v>
      </c>
      <c r="V2286" s="7">
        <f t="shared" si="398"/>
        <v>241.77</v>
      </c>
      <c r="W2286" s="7">
        <f t="shared" si="399"/>
        <v>1812.71</v>
      </c>
      <c r="X2286" s="18">
        <f t="shared" si="400"/>
        <v>130412.76000000001</v>
      </c>
    </row>
    <row r="2287" spans="1:24">
      <c r="A2287" s="48" t="s">
        <v>2259</v>
      </c>
      <c r="B2287" s="59" t="s">
        <v>2826</v>
      </c>
      <c r="C2287" s="60">
        <v>3597</v>
      </c>
      <c r="D2287" s="59" t="s">
        <v>1105</v>
      </c>
      <c r="E2287" s="78" t="str">
        <f>IFERROR(VLOOKUP($C2287,'2025-26 School Level AAFTE'!$C$2:$L$2349,9,FALSE), "No")</f>
        <v>Yes</v>
      </c>
      <c r="F2287" s="67">
        <f>IFERROR(VLOOKUP($C2287,'2025-26 School Level AAFTE'!$C$2:$J$2349,8,FALSE), 0)</f>
        <v>231.34</v>
      </c>
      <c r="G2287" s="69">
        <f>IFERROR(IF(E2287= "yes",VLOOKUP(C2287,Summary!$B:$I,6,0),0),0)</f>
        <v>0</v>
      </c>
      <c r="H2287" s="68">
        <f t="shared" si="391"/>
        <v>231.34</v>
      </c>
      <c r="I2287" s="110">
        <f>VLOOKUP($A2287,'2026-27 Salary &amp; Benefits'!$A:$I,3,FALSE)</f>
        <v>1</v>
      </c>
      <c r="J2287" s="110">
        <f>VLOOKUP($A2287,'2026-27 Salary &amp; Benefits'!$A:$I,4,FALSE)</f>
        <v>1</v>
      </c>
      <c r="K2287" s="101">
        <f t="shared" si="392"/>
        <v>231.34</v>
      </c>
      <c r="L2287" s="100">
        <f t="shared" si="393"/>
        <v>0.67900000000000005</v>
      </c>
      <c r="M2287" s="102">
        <f>'2026-27 Salary &amp; Benefits'!$E$6</f>
        <v>78209</v>
      </c>
      <c r="N2287" s="102">
        <f>'2026-27 Salary &amp; Benefits'!$F$6</f>
        <v>82248</v>
      </c>
      <c r="O2287" s="7">
        <f t="shared" si="394"/>
        <v>53103.91</v>
      </c>
      <c r="P2287" s="7">
        <f t="shared" si="395"/>
        <v>2742.4799999999959</v>
      </c>
      <c r="Q2287" s="7">
        <f>'2026-27 Salary &amp; Benefits'!G$6</f>
        <v>16817.759999999998</v>
      </c>
      <c r="R2287" s="103">
        <f>'2026-27 Salary &amp; Benefits'!H$6</f>
        <v>0.16020000000000001</v>
      </c>
      <c r="S2287" s="103">
        <f>'2026-27 Salary &amp; Benefits'!I$6</f>
        <v>0.15390000000000001</v>
      </c>
      <c r="T2287" s="7">
        <f t="shared" si="396"/>
        <v>20348.57</v>
      </c>
      <c r="U2287" s="7">
        <f t="shared" si="397"/>
        <v>930.77</v>
      </c>
      <c r="V2287" s="7">
        <f t="shared" si="398"/>
        <v>143.25</v>
      </c>
      <c r="W2287" s="7">
        <f t="shared" si="399"/>
        <v>1074.02</v>
      </c>
      <c r="X2287" s="18">
        <f t="shared" si="400"/>
        <v>77268.98000000001</v>
      </c>
    </row>
    <row r="2288" spans="1:24">
      <c r="A2288" s="50" t="s">
        <v>2199</v>
      </c>
      <c r="B2288" s="59" t="s">
        <v>2827</v>
      </c>
      <c r="C2288" s="60">
        <v>3375</v>
      </c>
      <c r="D2288" s="59" t="s">
        <v>491</v>
      </c>
      <c r="E2288" s="78" t="str">
        <f>IFERROR(VLOOKUP($C2288,'2025-26 School Level AAFTE'!$C$2:$L$2349,9,FALSE), "No")</f>
        <v>Yes</v>
      </c>
      <c r="F2288" s="67">
        <f>IFERROR(VLOOKUP($C2288,'2025-26 School Level AAFTE'!$C$2:$J$2349,8,FALSE), 0)</f>
        <v>179.45999999999998</v>
      </c>
      <c r="G2288" s="69">
        <f>IFERROR(IF(E2288= "yes",VLOOKUP(C2288,Summary!$B:$I,6,0),0),0)</f>
        <v>0</v>
      </c>
      <c r="H2288" s="68">
        <f t="shared" si="391"/>
        <v>179.45999999999998</v>
      </c>
      <c r="I2288" s="110">
        <f>VLOOKUP($A2288,'2026-27 Salary &amp; Benefits'!$A:$I,3,FALSE)</f>
        <v>1</v>
      </c>
      <c r="J2288" s="110">
        <f>VLOOKUP($A2288,'2026-27 Salary &amp; Benefits'!$A:$I,4,FALSE)</f>
        <v>1</v>
      </c>
      <c r="K2288" s="101">
        <f t="shared" si="392"/>
        <v>179.45999999999998</v>
      </c>
      <c r="L2288" s="100">
        <f t="shared" si="393"/>
        <v>0.52600000000000002</v>
      </c>
      <c r="M2288" s="102">
        <f>'2026-27 Salary &amp; Benefits'!$E$6</f>
        <v>78209</v>
      </c>
      <c r="N2288" s="102">
        <f>'2026-27 Salary &amp; Benefits'!$F$6</f>
        <v>82248</v>
      </c>
      <c r="O2288" s="7">
        <f t="shared" si="394"/>
        <v>41137.93</v>
      </c>
      <c r="P2288" s="7">
        <f t="shared" si="395"/>
        <v>2124.5199999999968</v>
      </c>
      <c r="Q2288" s="7">
        <f>'2026-27 Salary &amp; Benefits'!G$6</f>
        <v>16817.759999999998</v>
      </c>
      <c r="R2288" s="103">
        <f>'2026-27 Salary &amp; Benefits'!H$6</f>
        <v>0.16020000000000001</v>
      </c>
      <c r="S2288" s="103">
        <f>'2026-27 Salary &amp; Benefits'!I$6</f>
        <v>0.15390000000000001</v>
      </c>
      <c r="T2288" s="7">
        <f t="shared" si="396"/>
        <v>15763.4</v>
      </c>
      <c r="U2288" s="7">
        <f t="shared" si="397"/>
        <v>721.04</v>
      </c>
      <c r="V2288" s="7">
        <f t="shared" si="398"/>
        <v>110.97</v>
      </c>
      <c r="W2288" s="7">
        <f t="shared" si="399"/>
        <v>832.01</v>
      </c>
      <c r="X2288" s="18">
        <f t="shared" si="400"/>
        <v>59857.86</v>
      </c>
    </row>
    <row r="2289" spans="1:24">
      <c r="A2289" t="s">
        <v>2244</v>
      </c>
      <c r="B2289" s="59" t="s">
        <v>2828</v>
      </c>
      <c r="C2289" s="58">
        <v>2605</v>
      </c>
      <c r="D2289" s="51" t="s">
        <v>1060</v>
      </c>
      <c r="E2289" s="78" t="str">
        <f>IFERROR(VLOOKUP($C2289,'2025-26 School Level AAFTE'!$C$2:$L$2349,9,FALSE), "No")</f>
        <v>Yes</v>
      </c>
      <c r="F2289" s="67">
        <f>IFERROR(VLOOKUP($C2289,'2025-26 School Level AAFTE'!$C$2:$J$2349,8,FALSE), 0)</f>
        <v>80.539999999999992</v>
      </c>
      <c r="G2289" s="69">
        <f>IFERROR(IF(E2289= "yes",VLOOKUP(C2289,Summary!$B:$I,6,0),0),0)</f>
        <v>0</v>
      </c>
      <c r="H2289" s="68">
        <f t="shared" si="391"/>
        <v>80.539999999999992</v>
      </c>
      <c r="I2289" s="110">
        <f>VLOOKUP($A2289,'2026-27 Salary &amp; Benefits'!$A:$I,3,FALSE)</f>
        <v>1</v>
      </c>
      <c r="J2289" s="110">
        <f>VLOOKUP($A2289,'2026-27 Salary &amp; Benefits'!$A:$I,4,FALSE)</f>
        <v>1</v>
      </c>
      <c r="K2289" s="101">
        <f t="shared" si="392"/>
        <v>80.539999999999992</v>
      </c>
      <c r="L2289" s="100">
        <f t="shared" si="393"/>
        <v>0.23599999999999999</v>
      </c>
      <c r="M2289" s="102">
        <f>'2026-27 Salary &amp; Benefits'!$E$6</f>
        <v>78209</v>
      </c>
      <c r="N2289" s="102">
        <f>'2026-27 Salary &amp; Benefits'!$F$6</f>
        <v>82248</v>
      </c>
      <c r="O2289" s="7">
        <f t="shared" si="394"/>
        <v>18457.32</v>
      </c>
      <c r="P2289" s="7">
        <f t="shared" si="395"/>
        <v>953.20999999999913</v>
      </c>
      <c r="Q2289" s="7">
        <f>'2026-27 Salary &amp; Benefits'!G$6</f>
        <v>16817.759999999998</v>
      </c>
      <c r="R2289" s="103">
        <f>'2026-27 Salary &amp; Benefits'!H$6</f>
        <v>0.16020000000000001</v>
      </c>
      <c r="S2289" s="103">
        <f>'2026-27 Salary &amp; Benefits'!I$6</f>
        <v>0.15390000000000001</v>
      </c>
      <c r="T2289" s="7">
        <f t="shared" si="396"/>
        <v>7072.55</v>
      </c>
      <c r="U2289" s="7">
        <f t="shared" si="397"/>
        <v>323.51</v>
      </c>
      <c r="V2289" s="7">
        <f t="shared" si="398"/>
        <v>49.79</v>
      </c>
      <c r="W2289" s="7">
        <f t="shared" si="399"/>
        <v>373.3</v>
      </c>
      <c r="X2289" s="18">
        <f t="shared" si="400"/>
        <v>26856.379999999997</v>
      </c>
    </row>
    <row r="2290" spans="1:24">
      <c r="A2290" s="50" t="s">
        <v>2161</v>
      </c>
      <c r="B2290" s="59" t="s">
        <v>2829</v>
      </c>
      <c r="C2290" s="60">
        <v>5599</v>
      </c>
      <c r="D2290" s="59" t="s">
        <v>122</v>
      </c>
      <c r="E2290" s="78" t="str">
        <f>IFERROR(VLOOKUP($C2290,'2025-26 School Level AAFTE'!$C$2:$L$2349,9,FALSE), "No")</f>
        <v>Yes</v>
      </c>
      <c r="F2290" s="67">
        <f>IFERROR(VLOOKUP($C2290,'2025-26 School Level AAFTE'!$C$2:$J$2349,8,FALSE), 0)</f>
        <v>316.38</v>
      </c>
      <c r="G2290" s="69">
        <f>IFERROR(IF(E2290= "yes",VLOOKUP(C2290,Summary!$B:$I,6,0),0),0)</f>
        <v>0</v>
      </c>
      <c r="H2290" s="68">
        <f t="shared" si="391"/>
        <v>316.38</v>
      </c>
      <c r="I2290" s="110">
        <f>VLOOKUP($A2290,'2026-27 Salary &amp; Benefits'!$A:$I,3,FALSE)</f>
        <v>1</v>
      </c>
      <c r="J2290" s="110">
        <f>VLOOKUP($A2290,'2026-27 Salary &amp; Benefits'!$A:$I,4,FALSE)</f>
        <v>1</v>
      </c>
      <c r="K2290" s="101">
        <f t="shared" si="392"/>
        <v>316.38</v>
      </c>
      <c r="L2290" s="100">
        <f t="shared" si="393"/>
        <v>0.92800000000000005</v>
      </c>
      <c r="M2290" s="102">
        <f>'2026-27 Salary &amp; Benefits'!$E$6</f>
        <v>78209</v>
      </c>
      <c r="N2290" s="102">
        <f>'2026-27 Salary &amp; Benefits'!$F$6</f>
        <v>82248</v>
      </c>
      <c r="O2290" s="7">
        <f t="shared" si="394"/>
        <v>72577.95</v>
      </c>
      <c r="P2290" s="7">
        <f t="shared" si="395"/>
        <v>3748.1900000000023</v>
      </c>
      <c r="Q2290" s="7">
        <f>'2026-27 Salary &amp; Benefits'!G$6</f>
        <v>16817.759999999998</v>
      </c>
      <c r="R2290" s="103">
        <f>'2026-27 Salary &amp; Benefits'!H$6</f>
        <v>0.16020000000000001</v>
      </c>
      <c r="S2290" s="103">
        <f>'2026-27 Salary &amp; Benefits'!I$6</f>
        <v>0.15390000000000001</v>
      </c>
      <c r="T2290" s="7">
        <f t="shared" si="396"/>
        <v>27810.720000000001</v>
      </c>
      <c r="U2290" s="7">
        <f t="shared" si="397"/>
        <v>1272.0999999999999</v>
      </c>
      <c r="V2290" s="7">
        <f t="shared" si="398"/>
        <v>195.78</v>
      </c>
      <c r="W2290" s="7">
        <f t="shared" si="399"/>
        <v>1467.8799999999999</v>
      </c>
      <c r="X2290" s="18">
        <f t="shared" si="400"/>
        <v>105604.74</v>
      </c>
    </row>
    <row r="2291" spans="1:24">
      <c r="A2291" s="50" t="s">
        <v>2161</v>
      </c>
      <c r="B2291" s="59" t="s">
        <v>2829</v>
      </c>
      <c r="C2291" s="60">
        <v>5246</v>
      </c>
      <c r="D2291" s="59" t="s">
        <v>314</v>
      </c>
      <c r="E2291" s="78" t="str">
        <f>IFERROR(VLOOKUP($C2291,'2025-26 School Level AAFTE'!$C$2:$L$2349,9,FALSE), "No")</f>
        <v>No</v>
      </c>
      <c r="F2291" s="67">
        <f>IFERROR(VLOOKUP($C2291,'2025-26 School Level AAFTE'!$C$2:$J$2349,8,FALSE), 0)</f>
        <v>46.86</v>
      </c>
      <c r="G2291" s="69">
        <f>IFERROR(IF(E2291= "yes",VLOOKUP(C2291,Summary!$B:$I,6,0),0),0)</f>
        <v>0</v>
      </c>
      <c r="H2291" s="68">
        <f t="shared" si="391"/>
        <v>0</v>
      </c>
      <c r="I2291" s="110">
        <f>VLOOKUP($A2291,'2026-27 Salary &amp; Benefits'!$A:$I,3,FALSE)</f>
        <v>1</v>
      </c>
      <c r="J2291" s="110">
        <f>VLOOKUP($A2291,'2026-27 Salary &amp; Benefits'!$A:$I,4,FALSE)</f>
        <v>1</v>
      </c>
      <c r="K2291" s="101">
        <f t="shared" si="392"/>
        <v>0</v>
      </c>
      <c r="L2291" s="100">
        <f t="shared" si="393"/>
        <v>0</v>
      </c>
      <c r="M2291" s="102">
        <f>'2026-27 Salary &amp; Benefits'!$E$6</f>
        <v>78209</v>
      </c>
      <c r="N2291" s="102">
        <f>'2026-27 Salary &amp; Benefits'!$F$6</f>
        <v>82248</v>
      </c>
      <c r="O2291" s="7">
        <f t="shared" si="394"/>
        <v>0</v>
      </c>
      <c r="P2291" s="7">
        <f t="shared" si="395"/>
        <v>0</v>
      </c>
      <c r="Q2291" s="7">
        <f>'2026-27 Salary &amp; Benefits'!G$6</f>
        <v>16817.759999999998</v>
      </c>
      <c r="R2291" s="103">
        <f>'2026-27 Salary &amp; Benefits'!H$6</f>
        <v>0.16020000000000001</v>
      </c>
      <c r="S2291" s="103">
        <f>'2026-27 Salary &amp; Benefits'!I$6</f>
        <v>0.15390000000000001</v>
      </c>
      <c r="T2291" s="7">
        <f t="shared" si="396"/>
        <v>0</v>
      </c>
      <c r="U2291" s="7">
        <f t="shared" si="397"/>
        <v>0</v>
      </c>
      <c r="V2291" s="7">
        <f t="shared" si="398"/>
        <v>0</v>
      </c>
      <c r="W2291" s="7">
        <f t="shared" si="399"/>
        <v>0</v>
      </c>
      <c r="X2291" s="18">
        <f t="shared" si="400"/>
        <v>0</v>
      </c>
    </row>
    <row r="2292" spans="1:24">
      <c r="A2292" s="50" t="s">
        <v>2161</v>
      </c>
      <c r="B2292" s="59" t="s">
        <v>2829</v>
      </c>
      <c r="C2292" s="60">
        <v>5600</v>
      </c>
      <c r="D2292" s="59" t="s">
        <v>2961</v>
      </c>
      <c r="E2292" s="78" t="str">
        <f>IFERROR(VLOOKUP($C2292,'2025-26 School Level AAFTE'!$C$2:$L$2349,9,FALSE), "No")</f>
        <v>No</v>
      </c>
      <c r="F2292" s="67">
        <f>IFERROR(VLOOKUP($C2292,'2025-26 School Level AAFTE'!$C$2:$J$2349,8,FALSE), 0)</f>
        <v>478.59</v>
      </c>
      <c r="G2292" s="69">
        <f>IFERROR(IF(E2292= "yes",VLOOKUP(C2292,Summary!$B:$I,6,0),0),0)</f>
        <v>0</v>
      </c>
      <c r="H2292" s="68">
        <f t="shared" si="391"/>
        <v>0</v>
      </c>
      <c r="I2292" s="110">
        <f>VLOOKUP($A2292,'2026-27 Salary &amp; Benefits'!$A:$I,3,FALSE)</f>
        <v>1</v>
      </c>
      <c r="J2292" s="110">
        <f>VLOOKUP($A2292,'2026-27 Salary &amp; Benefits'!$A:$I,4,FALSE)</f>
        <v>1</v>
      </c>
      <c r="K2292" s="101">
        <f t="shared" si="392"/>
        <v>0</v>
      </c>
      <c r="L2292" s="100">
        <f t="shared" si="393"/>
        <v>0</v>
      </c>
      <c r="M2292" s="102">
        <f>'2026-27 Salary &amp; Benefits'!$E$6</f>
        <v>78209</v>
      </c>
      <c r="N2292" s="102">
        <f>'2026-27 Salary &amp; Benefits'!$F$6</f>
        <v>82248</v>
      </c>
      <c r="O2292" s="7">
        <f t="shared" si="394"/>
        <v>0</v>
      </c>
      <c r="P2292" s="7">
        <f t="shared" si="395"/>
        <v>0</v>
      </c>
      <c r="Q2292" s="7">
        <f>'2026-27 Salary &amp; Benefits'!G$6</f>
        <v>16817.759999999998</v>
      </c>
      <c r="R2292" s="103">
        <f>'2026-27 Salary &amp; Benefits'!H$6</f>
        <v>0.16020000000000001</v>
      </c>
      <c r="S2292" s="103">
        <f>'2026-27 Salary &amp; Benefits'!I$6</f>
        <v>0.15390000000000001</v>
      </c>
      <c r="T2292" s="7">
        <f t="shared" si="396"/>
        <v>0</v>
      </c>
      <c r="U2292" s="7">
        <f t="shared" si="397"/>
        <v>0</v>
      </c>
      <c r="V2292" s="7">
        <f t="shared" si="398"/>
        <v>0</v>
      </c>
      <c r="W2292" s="7">
        <f t="shared" si="399"/>
        <v>0</v>
      </c>
      <c r="X2292" s="18">
        <f t="shared" si="400"/>
        <v>0</v>
      </c>
    </row>
    <row r="2293" spans="1:24">
      <c r="A2293" s="50" t="s">
        <v>2161</v>
      </c>
      <c r="B2293" s="59" t="s">
        <v>2829</v>
      </c>
      <c r="C2293" s="60">
        <v>1795</v>
      </c>
      <c r="D2293" s="59" t="s">
        <v>311</v>
      </c>
      <c r="E2293" s="78" t="str">
        <f>IFERROR(VLOOKUP($C2293,'2025-26 School Level AAFTE'!$C$2:$L$2349,9,FALSE), "No")</f>
        <v>No</v>
      </c>
      <c r="F2293" s="67">
        <f>IFERROR(VLOOKUP($C2293,'2025-26 School Level AAFTE'!$C$2:$J$2349,8,FALSE), 0)</f>
        <v>61.629999999999995</v>
      </c>
      <c r="G2293" s="69">
        <f>IFERROR(IF(E2293= "yes",VLOOKUP(C2293,Summary!$B:$I,6,0),0),0)</f>
        <v>0</v>
      </c>
      <c r="H2293" s="68">
        <f t="shared" si="391"/>
        <v>0</v>
      </c>
      <c r="I2293" s="110">
        <f>VLOOKUP($A2293,'2026-27 Salary &amp; Benefits'!$A:$I,3,FALSE)</f>
        <v>1</v>
      </c>
      <c r="J2293" s="110">
        <f>VLOOKUP($A2293,'2026-27 Salary &amp; Benefits'!$A:$I,4,FALSE)</f>
        <v>1</v>
      </c>
      <c r="K2293" s="101">
        <f t="shared" si="392"/>
        <v>0</v>
      </c>
      <c r="L2293" s="100">
        <f t="shared" si="393"/>
        <v>0</v>
      </c>
      <c r="M2293" s="102">
        <f>'2026-27 Salary &amp; Benefits'!$E$6</f>
        <v>78209</v>
      </c>
      <c r="N2293" s="102">
        <f>'2026-27 Salary &amp; Benefits'!$F$6</f>
        <v>82248</v>
      </c>
      <c r="O2293" s="7">
        <f t="shared" si="394"/>
        <v>0</v>
      </c>
      <c r="P2293" s="7">
        <f t="shared" si="395"/>
        <v>0</v>
      </c>
      <c r="Q2293" s="7">
        <f>'2026-27 Salary &amp; Benefits'!G$6</f>
        <v>16817.759999999998</v>
      </c>
      <c r="R2293" s="103">
        <f>'2026-27 Salary &amp; Benefits'!H$6</f>
        <v>0.16020000000000001</v>
      </c>
      <c r="S2293" s="103">
        <f>'2026-27 Salary &amp; Benefits'!I$6</f>
        <v>0.15390000000000001</v>
      </c>
      <c r="T2293" s="7">
        <f t="shared" si="396"/>
        <v>0</v>
      </c>
      <c r="U2293" s="7">
        <f t="shared" si="397"/>
        <v>0</v>
      </c>
      <c r="V2293" s="7">
        <f t="shared" si="398"/>
        <v>0</v>
      </c>
      <c r="W2293" s="7">
        <f t="shared" si="399"/>
        <v>0</v>
      </c>
      <c r="X2293" s="18">
        <f t="shared" si="400"/>
        <v>0</v>
      </c>
    </row>
    <row r="2294" spans="1:24">
      <c r="A2294" s="50" t="s">
        <v>2161</v>
      </c>
      <c r="B2294" s="59" t="s">
        <v>2829</v>
      </c>
      <c r="C2294" s="60">
        <v>3546</v>
      </c>
      <c r="D2294" s="59" t="s">
        <v>313</v>
      </c>
      <c r="E2294" s="78" t="str">
        <f>IFERROR(VLOOKUP($C2294,'2025-26 School Level AAFTE'!$C$2:$L$2349,9,FALSE), "No")</f>
        <v>No</v>
      </c>
      <c r="F2294" s="67">
        <f>IFERROR(VLOOKUP($C2294,'2025-26 School Level AAFTE'!$C$2:$J$2349,8,FALSE), 0)</f>
        <v>646.38999999999987</v>
      </c>
      <c r="G2294" s="69">
        <f>IFERROR(IF(E2294= "yes",VLOOKUP(C2294,Summary!$B:$I,6,0),0),0)</f>
        <v>0</v>
      </c>
      <c r="H2294" s="68">
        <f t="shared" si="391"/>
        <v>0</v>
      </c>
      <c r="I2294" s="110">
        <f>VLOOKUP($A2294,'2026-27 Salary &amp; Benefits'!$A:$I,3,FALSE)</f>
        <v>1</v>
      </c>
      <c r="J2294" s="110">
        <f>VLOOKUP($A2294,'2026-27 Salary &amp; Benefits'!$A:$I,4,FALSE)</f>
        <v>1</v>
      </c>
      <c r="K2294" s="101">
        <f t="shared" si="392"/>
        <v>0</v>
      </c>
      <c r="L2294" s="100">
        <f t="shared" si="393"/>
        <v>0</v>
      </c>
      <c r="M2294" s="102">
        <f>'2026-27 Salary &amp; Benefits'!$E$6</f>
        <v>78209</v>
      </c>
      <c r="N2294" s="102">
        <f>'2026-27 Salary &amp; Benefits'!$F$6</f>
        <v>82248</v>
      </c>
      <c r="O2294" s="7">
        <f t="shared" si="394"/>
        <v>0</v>
      </c>
      <c r="P2294" s="7">
        <f t="shared" si="395"/>
        <v>0</v>
      </c>
      <c r="Q2294" s="7">
        <f>'2026-27 Salary &amp; Benefits'!G$6</f>
        <v>16817.759999999998</v>
      </c>
      <c r="R2294" s="103">
        <f>'2026-27 Salary &amp; Benefits'!H$6</f>
        <v>0.16020000000000001</v>
      </c>
      <c r="S2294" s="103">
        <f>'2026-27 Salary &amp; Benefits'!I$6</f>
        <v>0.15390000000000001</v>
      </c>
      <c r="T2294" s="7">
        <f t="shared" si="396"/>
        <v>0</v>
      </c>
      <c r="U2294" s="7">
        <f t="shared" si="397"/>
        <v>0</v>
      </c>
      <c r="V2294" s="7">
        <f t="shared" si="398"/>
        <v>0</v>
      </c>
      <c r="W2294" s="7">
        <f t="shared" si="399"/>
        <v>0</v>
      </c>
      <c r="X2294" s="18">
        <f t="shared" si="400"/>
        <v>0</v>
      </c>
    </row>
    <row r="2295" spans="1:24">
      <c r="A2295" s="50" t="s">
        <v>2161</v>
      </c>
      <c r="B2295" s="59" t="s">
        <v>2829</v>
      </c>
      <c r="C2295" s="60">
        <v>5409</v>
      </c>
      <c r="D2295" s="59" t="s">
        <v>315</v>
      </c>
      <c r="E2295" s="78" t="str">
        <f>IFERROR(VLOOKUP($C2295,'2025-26 School Level AAFTE'!$C$2:$L$2349,9,FALSE), "No")</f>
        <v>No</v>
      </c>
      <c r="F2295" s="67">
        <f>IFERROR(VLOOKUP($C2295,'2025-26 School Level AAFTE'!$C$2:$J$2349,8,FALSE), 0)</f>
        <v>709.14</v>
      </c>
      <c r="G2295" s="69">
        <f>IFERROR(IF(E2295= "yes",VLOOKUP(C2295,Summary!$B:$I,6,0),0),0)</f>
        <v>0</v>
      </c>
      <c r="H2295" s="68">
        <f t="shared" si="391"/>
        <v>0</v>
      </c>
      <c r="I2295" s="110">
        <f>VLOOKUP($A2295,'2026-27 Salary &amp; Benefits'!$A:$I,3,FALSE)</f>
        <v>1</v>
      </c>
      <c r="J2295" s="110">
        <f>VLOOKUP($A2295,'2026-27 Salary &amp; Benefits'!$A:$I,4,FALSE)</f>
        <v>1</v>
      </c>
      <c r="K2295" s="101">
        <f t="shared" si="392"/>
        <v>0</v>
      </c>
      <c r="L2295" s="100">
        <f t="shared" si="393"/>
        <v>0</v>
      </c>
      <c r="M2295" s="102">
        <f>'2026-27 Salary &amp; Benefits'!$E$6</f>
        <v>78209</v>
      </c>
      <c r="N2295" s="102">
        <f>'2026-27 Salary &amp; Benefits'!$F$6</f>
        <v>82248</v>
      </c>
      <c r="O2295" s="7">
        <f t="shared" si="394"/>
        <v>0</v>
      </c>
      <c r="P2295" s="7">
        <f t="shared" si="395"/>
        <v>0</v>
      </c>
      <c r="Q2295" s="7">
        <f>'2026-27 Salary &amp; Benefits'!G$6</f>
        <v>16817.759999999998</v>
      </c>
      <c r="R2295" s="103">
        <f>'2026-27 Salary &amp; Benefits'!H$6</f>
        <v>0.16020000000000001</v>
      </c>
      <c r="S2295" s="103">
        <f>'2026-27 Salary &amp; Benefits'!I$6</f>
        <v>0.15390000000000001</v>
      </c>
      <c r="T2295" s="7">
        <f t="shared" si="396"/>
        <v>0</v>
      </c>
      <c r="U2295" s="7">
        <f t="shared" si="397"/>
        <v>0</v>
      </c>
      <c r="V2295" s="7">
        <f t="shared" si="398"/>
        <v>0</v>
      </c>
      <c r="W2295" s="7">
        <f t="shared" si="399"/>
        <v>0</v>
      </c>
      <c r="X2295" s="18">
        <f t="shared" si="400"/>
        <v>0</v>
      </c>
    </row>
    <row r="2296" spans="1:24">
      <c r="A2296" s="50" t="s">
        <v>2161</v>
      </c>
      <c r="B2296" s="59" t="s">
        <v>2829</v>
      </c>
      <c r="C2296" s="60">
        <v>3513</v>
      </c>
      <c r="D2296" s="59" t="s">
        <v>312</v>
      </c>
      <c r="E2296" s="78" t="str">
        <f>IFERROR(VLOOKUP($C2296,'2025-26 School Level AAFTE'!$C$2:$L$2349,9,FALSE), "No")</f>
        <v>No</v>
      </c>
      <c r="F2296" s="67">
        <f>IFERROR(VLOOKUP($C2296,'2025-26 School Level AAFTE'!$C$2:$J$2349,8,FALSE), 0)</f>
        <v>47.4</v>
      </c>
      <c r="G2296" s="69">
        <f>IFERROR(IF(E2296= "yes",VLOOKUP(C2296,Summary!$B:$I,6,0),0),0)</f>
        <v>0</v>
      </c>
      <c r="H2296" s="68">
        <f t="shared" si="391"/>
        <v>0</v>
      </c>
      <c r="I2296" s="110">
        <f>VLOOKUP($A2296,'2026-27 Salary &amp; Benefits'!$A:$I,3,FALSE)</f>
        <v>1</v>
      </c>
      <c r="J2296" s="110">
        <f>VLOOKUP($A2296,'2026-27 Salary &amp; Benefits'!$A:$I,4,FALSE)</f>
        <v>1</v>
      </c>
      <c r="K2296" s="101">
        <f t="shared" si="392"/>
        <v>0</v>
      </c>
      <c r="L2296" s="100">
        <f t="shared" si="393"/>
        <v>0</v>
      </c>
      <c r="M2296" s="102">
        <f>'2026-27 Salary &amp; Benefits'!$E$6</f>
        <v>78209</v>
      </c>
      <c r="N2296" s="102">
        <f>'2026-27 Salary &amp; Benefits'!$F$6</f>
        <v>82248</v>
      </c>
      <c r="O2296" s="7">
        <f t="shared" si="394"/>
        <v>0</v>
      </c>
      <c r="P2296" s="7">
        <f t="shared" si="395"/>
        <v>0</v>
      </c>
      <c r="Q2296" s="7">
        <f>'2026-27 Salary &amp; Benefits'!G$6</f>
        <v>16817.759999999998</v>
      </c>
      <c r="R2296" s="103">
        <f>'2026-27 Salary &amp; Benefits'!H$6</f>
        <v>0.16020000000000001</v>
      </c>
      <c r="S2296" s="103">
        <f>'2026-27 Salary &amp; Benefits'!I$6</f>
        <v>0.15390000000000001</v>
      </c>
      <c r="T2296" s="7">
        <f t="shared" si="396"/>
        <v>0</v>
      </c>
      <c r="U2296" s="7">
        <f t="shared" si="397"/>
        <v>0</v>
      </c>
      <c r="V2296" s="7">
        <f t="shared" si="398"/>
        <v>0</v>
      </c>
      <c r="W2296" s="7">
        <f t="shared" si="399"/>
        <v>0</v>
      </c>
      <c r="X2296" s="18">
        <f t="shared" si="400"/>
        <v>0</v>
      </c>
    </row>
    <row r="2297" spans="1:24">
      <c r="A2297" s="50" t="s">
        <v>2508</v>
      </c>
      <c r="B2297" s="59" t="s">
        <v>2509</v>
      </c>
      <c r="C2297" s="60">
        <v>5550</v>
      </c>
      <c r="D2297" s="59" t="s">
        <v>3210</v>
      </c>
      <c r="E2297" s="78" t="str">
        <f>IFERROR(VLOOKUP($C2297,'2025-26 School Level AAFTE'!$C$2:$L$2349,9,FALSE), "No")</f>
        <v>No</v>
      </c>
      <c r="F2297" s="67">
        <f>IFERROR(VLOOKUP($C2297,'2025-26 School Level AAFTE'!$C$2:$J$2349,8,FALSE), 0)</f>
        <v>148</v>
      </c>
      <c r="G2297" s="69">
        <f>IFERROR(IF(E2297= "yes",VLOOKUP(C2297,Summary!$B:$I,6,0),0),0)</f>
        <v>0</v>
      </c>
      <c r="H2297" s="68">
        <f t="shared" si="391"/>
        <v>0</v>
      </c>
      <c r="I2297" s="110">
        <f>VLOOKUP($A2297,'2026-27 Salary &amp; Benefits'!$A:$I,3,FALSE)</f>
        <v>1</v>
      </c>
      <c r="J2297" s="110">
        <f>VLOOKUP($A2297,'2026-27 Salary &amp; Benefits'!$A:$I,4,FALSE)</f>
        <v>1</v>
      </c>
      <c r="K2297" s="101">
        <f t="shared" si="392"/>
        <v>0</v>
      </c>
      <c r="L2297" s="100">
        <f t="shared" si="393"/>
        <v>0</v>
      </c>
      <c r="M2297" s="102">
        <f>'2026-27 Salary &amp; Benefits'!$E$6</f>
        <v>78209</v>
      </c>
      <c r="N2297" s="102">
        <f>'2026-27 Salary &amp; Benefits'!$F$6</f>
        <v>82248</v>
      </c>
      <c r="O2297" s="7">
        <f t="shared" si="394"/>
        <v>0</v>
      </c>
      <c r="P2297" s="7">
        <f t="shared" si="395"/>
        <v>0</v>
      </c>
      <c r="Q2297" s="7">
        <f>'2026-27 Salary &amp; Benefits'!G$6</f>
        <v>16817.759999999998</v>
      </c>
      <c r="R2297" s="103">
        <f>'2026-27 Salary &amp; Benefits'!H$6</f>
        <v>0.16020000000000001</v>
      </c>
      <c r="S2297" s="103">
        <f>'2026-27 Salary &amp; Benefits'!I$6</f>
        <v>0.15390000000000001</v>
      </c>
      <c r="T2297" s="7">
        <f t="shared" si="396"/>
        <v>0</v>
      </c>
      <c r="U2297" s="7">
        <f t="shared" si="397"/>
        <v>0</v>
      </c>
      <c r="V2297" s="7">
        <f t="shared" si="398"/>
        <v>0</v>
      </c>
      <c r="W2297" s="7">
        <f t="shared" si="399"/>
        <v>0</v>
      </c>
      <c r="X2297" s="18">
        <f t="shared" si="400"/>
        <v>0</v>
      </c>
    </row>
    <row r="2298" spans="1:24">
      <c r="A2298" s="50" t="s">
        <v>2410</v>
      </c>
      <c r="B2298" s="59" t="s">
        <v>2830</v>
      </c>
      <c r="C2298" s="60">
        <v>3023</v>
      </c>
      <c r="D2298" s="59" t="s">
        <v>3211</v>
      </c>
      <c r="E2298" s="78" t="str">
        <f>IFERROR(VLOOKUP($C2298,'2025-26 School Level AAFTE'!$C$2:$L$2349,9,FALSE), "No")</f>
        <v>Yes</v>
      </c>
      <c r="F2298" s="67">
        <f>IFERROR(VLOOKUP($C2298,'2025-26 School Level AAFTE'!$C$2:$J$2349,8,FALSE), 0)</f>
        <v>281.8</v>
      </c>
      <c r="G2298" s="69">
        <f>IFERROR(IF(E2298= "yes",VLOOKUP(C2298,Summary!$B:$I,6,0),0),0)</f>
        <v>0</v>
      </c>
      <c r="H2298" s="68">
        <f t="shared" si="391"/>
        <v>281.8</v>
      </c>
      <c r="I2298" s="110">
        <f>VLOOKUP($A2298,'2026-27 Salary &amp; Benefits'!$A:$I,3,FALSE)</f>
        <v>1</v>
      </c>
      <c r="J2298" s="110">
        <f>VLOOKUP($A2298,'2026-27 Salary &amp; Benefits'!$A:$I,4,FALSE)</f>
        <v>1</v>
      </c>
      <c r="K2298" s="101">
        <f t="shared" si="392"/>
        <v>281.8</v>
      </c>
      <c r="L2298" s="100">
        <f t="shared" si="393"/>
        <v>0.82699999999999996</v>
      </c>
      <c r="M2298" s="102">
        <f>'2026-27 Salary &amp; Benefits'!$E$6</f>
        <v>78209</v>
      </c>
      <c r="N2298" s="102">
        <f>'2026-27 Salary &amp; Benefits'!$F$6</f>
        <v>82248</v>
      </c>
      <c r="O2298" s="7">
        <f t="shared" si="394"/>
        <v>64678.84</v>
      </c>
      <c r="P2298" s="7">
        <f t="shared" si="395"/>
        <v>3340.2600000000093</v>
      </c>
      <c r="Q2298" s="7">
        <f>'2026-27 Salary &amp; Benefits'!G$6</f>
        <v>16817.759999999998</v>
      </c>
      <c r="R2298" s="103">
        <f>'2026-27 Salary &amp; Benefits'!H$6</f>
        <v>0.16020000000000001</v>
      </c>
      <c r="S2298" s="103">
        <f>'2026-27 Salary &amp; Benefits'!I$6</f>
        <v>0.15390000000000001</v>
      </c>
      <c r="T2298" s="7">
        <f t="shared" si="396"/>
        <v>24783.9</v>
      </c>
      <c r="U2298" s="7">
        <f t="shared" si="397"/>
        <v>1133.6500000000001</v>
      </c>
      <c r="V2298" s="7">
        <f t="shared" si="398"/>
        <v>174.47</v>
      </c>
      <c r="W2298" s="7">
        <f t="shared" si="399"/>
        <v>1308.1200000000001</v>
      </c>
      <c r="X2298" s="18">
        <f t="shared" si="400"/>
        <v>94111.12</v>
      </c>
    </row>
    <row r="2299" spans="1:24">
      <c r="A2299" s="50" t="s">
        <v>2410</v>
      </c>
      <c r="B2299" s="59" t="s">
        <v>2830</v>
      </c>
      <c r="C2299" s="60">
        <v>2592</v>
      </c>
      <c r="D2299" s="59" t="s">
        <v>550</v>
      </c>
      <c r="E2299" s="78" t="str">
        <f>IFERROR(VLOOKUP($C2299,'2025-26 School Level AAFTE'!$C$2:$L$2349,9,FALSE), "No")</f>
        <v>Yes</v>
      </c>
      <c r="F2299" s="67">
        <f>IFERROR(VLOOKUP($C2299,'2025-26 School Level AAFTE'!$C$2:$J$2349,8,FALSE), 0)</f>
        <v>629.65</v>
      </c>
      <c r="G2299" s="69">
        <f>IFERROR(IF(E2299= "yes",VLOOKUP(C2299,Summary!$B:$I,6,0),0),0)</f>
        <v>0</v>
      </c>
      <c r="H2299" s="68">
        <f t="shared" si="391"/>
        <v>629.65</v>
      </c>
      <c r="I2299" s="110">
        <f>VLOOKUP($A2299,'2026-27 Salary &amp; Benefits'!$A:$I,3,FALSE)</f>
        <v>1</v>
      </c>
      <c r="J2299" s="110">
        <f>VLOOKUP($A2299,'2026-27 Salary &amp; Benefits'!$A:$I,4,FALSE)</f>
        <v>1</v>
      </c>
      <c r="K2299" s="101">
        <f t="shared" si="392"/>
        <v>629.65</v>
      </c>
      <c r="L2299" s="100">
        <f t="shared" si="393"/>
        <v>1.847</v>
      </c>
      <c r="M2299" s="102">
        <f>'2026-27 Salary &amp; Benefits'!$E$6</f>
        <v>78209</v>
      </c>
      <c r="N2299" s="102">
        <f>'2026-27 Salary &amp; Benefits'!$F$6</f>
        <v>82248</v>
      </c>
      <c r="O2299" s="7">
        <f t="shared" si="394"/>
        <v>144452.01999999999</v>
      </c>
      <c r="P2299" s="7">
        <f t="shared" si="395"/>
        <v>7460.0400000000081</v>
      </c>
      <c r="Q2299" s="7">
        <f>'2026-27 Salary &amp; Benefits'!G$6</f>
        <v>16817.759999999998</v>
      </c>
      <c r="R2299" s="103">
        <f>'2026-27 Salary &amp; Benefits'!H$6</f>
        <v>0.16020000000000001</v>
      </c>
      <c r="S2299" s="103">
        <f>'2026-27 Salary &amp; Benefits'!I$6</f>
        <v>0.15390000000000001</v>
      </c>
      <c r="T2299" s="7">
        <f t="shared" si="396"/>
        <v>55351.72</v>
      </c>
      <c r="U2299" s="7">
        <f t="shared" si="397"/>
        <v>2531.87</v>
      </c>
      <c r="V2299" s="7">
        <f t="shared" si="398"/>
        <v>389.65</v>
      </c>
      <c r="W2299" s="7">
        <f t="shared" si="399"/>
        <v>2921.52</v>
      </c>
      <c r="X2299" s="18">
        <f t="shared" si="400"/>
        <v>210185.3</v>
      </c>
    </row>
    <row r="2300" spans="1:24">
      <c r="A2300" s="50" t="s">
        <v>2410</v>
      </c>
      <c r="B2300" s="59" t="s">
        <v>2830</v>
      </c>
      <c r="C2300" s="60">
        <v>3138</v>
      </c>
      <c r="D2300" s="59" t="s">
        <v>2047</v>
      </c>
      <c r="E2300" s="78" t="str">
        <f>IFERROR(VLOOKUP($C2300,'2025-26 School Level AAFTE'!$C$2:$L$2349,9,FALSE), "No")</f>
        <v>Yes</v>
      </c>
      <c r="F2300" s="67">
        <f>IFERROR(VLOOKUP($C2300,'2025-26 School Level AAFTE'!$C$2:$J$2349,8,FALSE), 0)</f>
        <v>488.51</v>
      </c>
      <c r="G2300" s="69">
        <f>IFERROR(IF(E2300= "yes",VLOOKUP(C2300,Summary!$B:$I,6,0),0),0)</f>
        <v>0</v>
      </c>
      <c r="H2300" s="68">
        <f t="shared" si="391"/>
        <v>488.51</v>
      </c>
      <c r="I2300" s="110">
        <f>VLOOKUP($A2300,'2026-27 Salary &amp; Benefits'!$A:$I,3,FALSE)</f>
        <v>1</v>
      </c>
      <c r="J2300" s="110">
        <f>VLOOKUP($A2300,'2026-27 Salary &amp; Benefits'!$A:$I,4,FALSE)</f>
        <v>1</v>
      </c>
      <c r="K2300" s="101">
        <f t="shared" si="392"/>
        <v>488.51</v>
      </c>
      <c r="L2300" s="100">
        <f t="shared" si="393"/>
        <v>1.4330000000000001</v>
      </c>
      <c r="M2300" s="102">
        <f>'2026-27 Salary &amp; Benefits'!$E$6</f>
        <v>78209</v>
      </c>
      <c r="N2300" s="102">
        <f>'2026-27 Salary &amp; Benefits'!$F$6</f>
        <v>82248</v>
      </c>
      <c r="O2300" s="7">
        <f t="shared" si="394"/>
        <v>112073.5</v>
      </c>
      <c r="P2300" s="7">
        <f t="shared" si="395"/>
        <v>5787.8800000000047</v>
      </c>
      <c r="Q2300" s="7">
        <f>'2026-27 Salary &amp; Benefits'!G$6</f>
        <v>16817.759999999998</v>
      </c>
      <c r="R2300" s="103">
        <f>'2026-27 Salary &amp; Benefits'!H$6</f>
        <v>0.16020000000000001</v>
      </c>
      <c r="S2300" s="103">
        <f>'2026-27 Salary &amp; Benefits'!I$6</f>
        <v>0.15390000000000001</v>
      </c>
      <c r="T2300" s="7">
        <f t="shared" si="396"/>
        <v>42944.78</v>
      </c>
      <c r="U2300" s="7">
        <f t="shared" si="397"/>
        <v>1964.36</v>
      </c>
      <c r="V2300" s="7">
        <f t="shared" si="398"/>
        <v>302.32</v>
      </c>
      <c r="W2300" s="7">
        <f t="shared" si="399"/>
        <v>2266.6799999999998</v>
      </c>
      <c r="X2300" s="18">
        <f t="shared" si="400"/>
        <v>163072.84</v>
      </c>
    </row>
    <row r="2301" spans="1:24">
      <c r="A2301" s="50" t="s">
        <v>2410</v>
      </c>
      <c r="B2301" s="59" t="s">
        <v>2830</v>
      </c>
      <c r="C2301" s="60">
        <v>2116</v>
      </c>
      <c r="D2301" s="59" t="s">
        <v>2040</v>
      </c>
      <c r="E2301" s="78" t="str">
        <f>IFERROR(VLOOKUP($C2301,'2025-26 School Level AAFTE'!$C$2:$L$2349,9,FALSE), "No")</f>
        <v>Yes</v>
      </c>
      <c r="F2301" s="67">
        <f>IFERROR(VLOOKUP($C2301,'2025-26 School Level AAFTE'!$C$2:$J$2349,8,FALSE), 0)</f>
        <v>2101.23</v>
      </c>
      <c r="G2301" s="69">
        <f>IFERROR(IF(E2301= "yes",VLOOKUP(C2301,Summary!$B:$I,6,0),0),0)</f>
        <v>0</v>
      </c>
      <c r="H2301" s="68">
        <f t="shared" si="391"/>
        <v>2101.23</v>
      </c>
      <c r="I2301" s="110">
        <f>VLOOKUP($A2301,'2026-27 Salary &amp; Benefits'!$A:$I,3,FALSE)</f>
        <v>1</v>
      </c>
      <c r="J2301" s="110">
        <f>VLOOKUP($A2301,'2026-27 Salary &amp; Benefits'!$A:$I,4,FALSE)</f>
        <v>1</v>
      </c>
      <c r="K2301" s="101">
        <f t="shared" si="392"/>
        <v>2101.23</v>
      </c>
      <c r="L2301" s="100">
        <f t="shared" si="393"/>
        <v>6.1639999999999997</v>
      </c>
      <c r="M2301" s="102">
        <f>'2026-27 Salary &amp; Benefits'!$E$6</f>
        <v>78209</v>
      </c>
      <c r="N2301" s="102">
        <f>'2026-27 Salary &amp; Benefits'!$F$6</f>
        <v>82248</v>
      </c>
      <c r="O2301" s="7">
        <f t="shared" si="394"/>
        <v>482080.28</v>
      </c>
      <c r="P2301" s="7">
        <f t="shared" si="395"/>
        <v>24896.389999999956</v>
      </c>
      <c r="Q2301" s="7">
        <f>'2026-27 Salary &amp; Benefits'!G$6</f>
        <v>16817.759999999998</v>
      </c>
      <c r="R2301" s="103">
        <f>'2026-27 Salary &amp; Benefits'!H$6</f>
        <v>0.16020000000000001</v>
      </c>
      <c r="S2301" s="103">
        <f>'2026-27 Salary &amp; Benefits'!I$6</f>
        <v>0.15390000000000001</v>
      </c>
      <c r="T2301" s="7">
        <f t="shared" si="396"/>
        <v>184725.49</v>
      </c>
      <c r="U2301" s="7">
        <f t="shared" si="397"/>
        <v>8449.61</v>
      </c>
      <c r="V2301" s="7">
        <f t="shared" si="398"/>
        <v>1300.3900000000001</v>
      </c>
      <c r="W2301" s="7">
        <f t="shared" si="399"/>
        <v>9750</v>
      </c>
      <c r="X2301" s="18">
        <f t="shared" si="400"/>
        <v>701452.15999999992</v>
      </c>
    </row>
    <row r="2302" spans="1:24">
      <c r="A2302" s="50" t="s">
        <v>2410</v>
      </c>
      <c r="B2302" s="59" t="s">
        <v>2830</v>
      </c>
      <c r="C2302" s="60">
        <v>3206</v>
      </c>
      <c r="D2302" s="59" t="s">
        <v>2048</v>
      </c>
      <c r="E2302" s="78" t="str">
        <f>IFERROR(VLOOKUP($C2302,'2025-26 School Level AAFTE'!$C$2:$L$2349,9,FALSE), "No")</f>
        <v>Yes</v>
      </c>
      <c r="F2302" s="67">
        <f>IFERROR(VLOOKUP($C2302,'2025-26 School Level AAFTE'!$C$2:$J$2349,8,FALSE), 0)</f>
        <v>1929.8799999999999</v>
      </c>
      <c r="G2302" s="69">
        <f>IFERROR(IF(E2302= "yes",VLOOKUP(C2302,Summary!$B:$I,6,0),0),0)</f>
        <v>0</v>
      </c>
      <c r="H2302" s="68">
        <f t="shared" si="391"/>
        <v>1929.8799999999999</v>
      </c>
      <c r="I2302" s="110">
        <f>VLOOKUP($A2302,'2026-27 Salary &amp; Benefits'!$A:$I,3,FALSE)</f>
        <v>1</v>
      </c>
      <c r="J2302" s="110">
        <f>VLOOKUP($A2302,'2026-27 Salary &amp; Benefits'!$A:$I,4,FALSE)</f>
        <v>1</v>
      </c>
      <c r="K2302" s="101">
        <f t="shared" si="392"/>
        <v>1929.8799999999999</v>
      </c>
      <c r="L2302" s="100">
        <f t="shared" si="393"/>
        <v>5.6609999999999996</v>
      </c>
      <c r="M2302" s="102">
        <f>'2026-27 Salary &amp; Benefits'!$E$6</f>
        <v>78209</v>
      </c>
      <c r="N2302" s="102">
        <f>'2026-27 Salary &amp; Benefits'!$F$6</f>
        <v>82248</v>
      </c>
      <c r="O2302" s="7">
        <f t="shared" si="394"/>
        <v>442741.15</v>
      </c>
      <c r="P2302" s="7">
        <f t="shared" si="395"/>
        <v>22864.77999999997</v>
      </c>
      <c r="Q2302" s="7">
        <f>'2026-27 Salary &amp; Benefits'!G$6</f>
        <v>16817.759999999998</v>
      </c>
      <c r="R2302" s="103">
        <f>'2026-27 Salary &amp; Benefits'!H$6</f>
        <v>0.16020000000000001</v>
      </c>
      <c r="S2302" s="103">
        <f>'2026-27 Salary &amp; Benefits'!I$6</f>
        <v>0.15390000000000001</v>
      </c>
      <c r="T2302" s="7">
        <f t="shared" si="396"/>
        <v>169651.36</v>
      </c>
      <c r="U2302" s="7">
        <f t="shared" si="397"/>
        <v>7760.1</v>
      </c>
      <c r="V2302" s="7">
        <f t="shared" si="398"/>
        <v>1194.28</v>
      </c>
      <c r="W2302" s="7">
        <f t="shared" si="399"/>
        <v>8954.380000000001</v>
      </c>
      <c r="X2302" s="18">
        <f t="shared" si="400"/>
        <v>644211.67000000004</v>
      </c>
    </row>
    <row r="2303" spans="1:24">
      <c r="A2303" s="50" t="s">
        <v>2410</v>
      </c>
      <c r="B2303" s="59" t="s">
        <v>2830</v>
      </c>
      <c r="C2303" s="60">
        <v>2410</v>
      </c>
      <c r="D2303" s="59" t="s">
        <v>2042</v>
      </c>
      <c r="E2303" s="78" t="str">
        <f>IFERROR(VLOOKUP($C2303,'2025-26 School Level AAFTE'!$C$2:$L$2349,9,FALSE), "No")</f>
        <v>Yes</v>
      </c>
      <c r="F2303" s="67">
        <f>IFERROR(VLOOKUP($C2303,'2025-26 School Level AAFTE'!$C$2:$J$2349,8,FALSE), 0)</f>
        <v>810.78</v>
      </c>
      <c r="G2303" s="69">
        <f>IFERROR(IF(E2303= "yes",VLOOKUP(C2303,Summary!$B:$I,6,0),0),0)</f>
        <v>0</v>
      </c>
      <c r="H2303" s="68">
        <f t="shared" si="391"/>
        <v>810.78</v>
      </c>
      <c r="I2303" s="110">
        <f>VLOOKUP($A2303,'2026-27 Salary &amp; Benefits'!$A:$I,3,FALSE)</f>
        <v>1</v>
      </c>
      <c r="J2303" s="110">
        <f>VLOOKUP($A2303,'2026-27 Salary &amp; Benefits'!$A:$I,4,FALSE)</f>
        <v>1</v>
      </c>
      <c r="K2303" s="101">
        <f t="shared" si="392"/>
        <v>810.78</v>
      </c>
      <c r="L2303" s="100">
        <f t="shared" si="393"/>
        <v>2.3780000000000001</v>
      </c>
      <c r="M2303" s="102">
        <f>'2026-27 Salary &amp; Benefits'!$E$6</f>
        <v>78209</v>
      </c>
      <c r="N2303" s="102">
        <f>'2026-27 Salary &amp; Benefits'!$F$6</f>
        <v>82248</v>
      </c>
      <c r="O2303" s="7">
        <f t="shared" si="394"/>
        <v>185981</v>
      </c>
      <c r="P2303" s="7">
        <f t="shared" si="395"/>
        <v>9604.7399999999907</v>
      </c>
      <c r="Q2303" s="7">
        <f>'2026-27 Salary &amp; Benefits'!G$6</f>
        <v>16817.759999999998</v>
      </c>
      <c r="R2303" s="103">
        <f>'2026-27 Salary &amp; Benefits'!H$6</f>
        <v>0.16020000000000001</v>
      </c>
      <c r="S2303" s="103">
        <f>'2026-27 Salary &amp; Benefits'!I$6</f>
        <v>0.15390000000000001</v>
      </c>
      <c r="T2303" s="7">
        <f t="shared" si="396"/>
        <v>71264.960000000006</v>
      </c>
      <c r="U2303" s="7">
        <f t="shared" si="397"/>
        <v>3259.76</v>
      </c>
      <c r="V2303" s="7">
        <f t="shared" si="398"/>
        <v>501.68</v>
      </c>
      <c r="W2303" s="7">
        <f t="shared" si="399"/>
        <v>3761.44</v>
      </c>
      <c r="X2303" s="18">
        <f t="shared" si="400"/>
        <v>270612.14</v>
      </c>
    </row>
    <row r="2304" spans="1:24">
      <c r="A2304" s="50" t="s">
        <v>2410</v>
      </c>
      <c r="B2304" s="59" t="s">
        <v>2830</v>
      </c>
      <c r="C2304" s="60">
        <v>2176</v>
      </c>
      <c r="D2304" s="59" t="s">
        <v>1489</v>
      </c>
      <c r="E2304" s="78" t="str">
        <f>IFERROR(VLOOKUP($C2304,'2025-26 School Level AAFTE'!$C$2:$L$2349,9,FALSE), "No")</f>
        <v>Yes</v>
      </c>
      <c r="F2304" s="67">
        <f>IFERROR(VLOOKUP($C2304,'2025-26 School Level AAFTE'!$C$2:$J$2349,8,FALSE), 0)</f>
        <v>463.71</v>
      </c>
      <c r="G2304" s="69">
        <f>IFERROR(IF(E2304= "yes",VLOOKUP(C2304,Summary!$B:$I,6,0),0),0)</f>
        <v>0</v>
      </c>
      <c r="H2304" s="68">
        <f t="shared" si="391"/>
        <v>463.71</v>
      </c>
      <c r="I2304" s="110">
        <f>VLOOKUP($A2304,'2026-27 Salary &amp; Benefits'!$A:$I,3,FALSE)</f>
        <v>1</v>
      </c>
      <c r="J2304" s="110">
        <f>VLOOKUP($A2304,'2026-27 Salary &amp; Benefits'!$A:$I,4,FALSE)</f>
        <v>1</v>
      </c>
      <c r="K2304" s="101">
        <f t="shared" si="392"/>
        <v>463.71</v>
      </c>
      <c r="L2304" s="100">
        <f t="shared" si="393"/>
        <v>1.36</v>
      </c>
      <c r="M2304" s="102">
        <f>'2026-27 Salary &amp; Benefits'!$E$6</f>
        <v>78209</v>
      </c>
      <c r="N2304" s="102">
        <f>'2026-27 Salary &amp; Benefits'!$F$6</f>
        <v>82248</v>
      </c>
      <c r="O2304" s="7">
        <f t="shared" si="394"/>
        <v>106364.24</v>
      </c>
      <c r="P2304" s="7">
        <f t="shared" si="395"/>
        <v>5493.0399999999936</v>
      </c>
      <c r="Q2304" s="7">
        <f>'2026-27 Salary &amp; Benefits'!G$6</f>
        <v>16817.759999999998</v>
      </c>
      <c r="R2304" s="103">
        <f>'2026-27 Salary &amp; Benefits'!H$6</f>
        <v>0.16020000000000001</v>
      </c>
      <c r="S2304" s="103">
        <f>'2026-27 Salary &amp; Benefits'!I$6</f>
        <v>0.15390000000000001</v>
      </c>
      <c r="T2304" s="7">
        <f t="shared" si="396"/>
        <v>40757.08</v>
      </c>
      <c r="U2304" s="7">
        <f t="shared" si="397"/>
        <v>1864.29</v>
      </c>
      <c r="V2304" s="7">
        <f t="shared" si="398"/>
        <v>286.91000000000003</v>
      </c>
      <c r="W2304" s="7">
        <f t="shared" si="399"/>
        <v>2151.1999999999998</v>
      </c>
      <c r="X2304" s="18">
        <f t="shared" si="400"/>
        <v>154765.56</v>
      </c>
    </row>
    <row r="2305" spans="1:24">
      <c r="A2305" t="s">
        <v>2410</v>
      </c>
      <c r="B2305" s="59" t="s">
        <v>2830</v>
      </c>
      <c r="C2305" s="60">
        <v>2818</v>
      </c>
      <c r="D2305" s="59" t="s">
        <v>2044</v>
      </c>
      <c r="E2305" s="78" t="str">
        <f>IFERROR(VLOOKUP($C2305,'2025-26 School Level AAFTE'!$C$2:$L$2349,9,FALSE), "No")</f>
        <v>Yes</v>
      </c>
      <c r="F2305" s="67">
        <f>IFERROR(VLOOKUP($C2305,'2025-26 School Level AAFTE'!$C$2:$J$2349,8,FALSE), 0)</f>
        <v>419.72</v>
      </c>
      <c r="G2305" s="69">
        <f>IFERROR(IF(E2305= "yes",VLOOKUP(C2305,Summary!$B:$I,6,0),0),0)</f>
        <v>0</v>
      </c>
      <c r="H2305" s="68">
        <f t="shared" si="391"/>
        <v>419.72</v>
      </c>
      <c r="I2305" s="110">
        <f>VLOOKUP($A2305,'2026-27 Salary &amp; Benefits'!$A:$I,3,FALSE)</f>
        <v>1</v>
      </c>
      <c r="J2305" s="110">
        <f>VLOOKUP($A2305,'2026-27 Salary &amp; Benefits'!$A:$I,4,FALSE)</f>
        <v>1</v>
      </c>
      <c r="K2305" s="101">
        <f t="shared" si="392"/>
        <v>419.72</v>
      </c>
      <c r="L2305" s="100">
        <f t="shared" si="393"/>
        <v>1.2310000000000001</v>
      </c>
      <c r="M2305" s="102">
        <f>'2026-27 Salary &amp; Benefits'!$E$6</f>
        <v>78209</v>
      </c>
      <c r="N2305" s="102">
        <f>'2026-27 Salary &amp; Benefits'!$F$6</f>
        <v>82248</v>
      </c>
      <c r="O2305" s="7">
        <f t="shared" si="394"/>
        <v>96275.28</v>
      </c>
      <c r="P2305" s="7">
        <f t="shared" si="395"/>
        <v>4972.0099999999948</v>
      </c>
      <c r="Q2305" s="7">
        <f>'2026-27 Salary &amp; Benefits'!G$6</f>
        <v>16817.759999999998</v>
      </c>
      <c r="R2305" s="103">
        <f>'2026-27 Salary &amp; Benefits'!H$6</f>
        <v>0.16020000000000001</v>
      </c>
      <c r="S2305" s="103">
        <f>'2026-27 Salary &amp; Benefits'!I$6</f>
        <v>0.15390000000000001</v>
      </c>
      <c r="T2305" s="7">
        <f t="shared" si="396"/>
        <v>36891.15</v>
      </c>
      <c r="U2305" s="7">
        <f t="shared" si="397"/>
        <v>1687.45</v>
      </c>
      <c r="V2305" s="7">
        <f t="shared" si="398"/>
        <v>259.7</v>
      </c>
      <c r="W2305" s="7">
        <f t="shared" si="399"/>
        <v>1947.15</v>
      </c>
      <c r="X2305" s="18">
        <f t="shared" si="400"/>
        <v>140085.59</v>
      </c>
    </row>
    <row r="2306" spans="1:24">
      <c r="A2306" s="50" t="s">
        <v>2410</v>
      </c>
      <c r="B2306" s="59" t="s">
        <v>2830</v>
      </c>
      <c r="C2306" s="60">
        <v>2715</v>
      </c>
      <c r="D2306" s="59" t="s">
        <v>2043</v>
      </c>
      <c r="E2306" s="78" t="str">
        <f>IFERROR(VLOOKUP($C2306,'2025-26 School Level AAFTE'!$C$2:$L$2349,9,FALSE), "No")</f>
        <v>Yes</v>
      </c>
      <c r="F2306" s="67">
        <f>IFERROR(VLOOKUP($C2306,'2025-26 School Level AAFTE'!$C$2:$J$2349,8,FALSE), 0)</f>
        <v>594.79999999999995</v>
      </c>
      <c r="G2306" s="69">
        <f>IFERROR(IF(E2306= "yes",VLOOKUP(C2306,Summary!$B:$I,6,0),0),0)</f>
        <v>0</v>
      </c>
      <c r="H2306" s="68">
        <f t="shared" si="391"/>
        <v>594.79999999999995</v>
      </c>
      <c r="I2306" s="110">
        <f>VLOOKUP($A2306,'2026-27 Salary &amp; Benefits'!$A:$I,3,FALSE)</f>
        <v>1</v>
      </c>
      <c r="J2306" s="110">
        <f>VLOOKUP($A2306,'2026-27 Salary &amp; Benefits'!$A:$I,4,FALSE)</f>
        <v>1</v>
      </c>
      <c r="K2306" s="101">
        <f t="shared" si="392"/>
        <v>594.79999999999995</v>
      </c>
      <c r="L2306" s="100">
        <f t="shared" si="393"/>
        <v>1.7450000000000001</v>
      </c>
      <c r="M2306" s="102">
        <f>'2026-27 Salary &amp; Benefits'!$E$6</f>
        <v>78209</v>
      </c>
      <c r="N2306" s="102">
        <f>'2026-27 Salary &amp; Benefits'!$F$6</f>
        <v>82248</v>
      </c>
      <c r="O2306" s="7">
        <f t="shared" si="394"/>
        <v>136474.71</v>
      </c>
      <c r="P2306" s="7">
        <f t="shared" si="395"/>
        <v>7048.0500000000175</v>
      </c>
      <c r="Q2306" s="7">
        <f>'2026-27 Salary &amp; Benefits'!G$6</f>
        <v>16817.759999999998</v>
      </c>
      <c r="R2306" s="103">
        <f>'2026-27 Salary &amp; Benefits'!H$6</f>
        <v>0.16020000000000001</v>
      </c>
      <c r="S2306" s="103">
        <f>'2026-27 Salary &amp; Benefits'!I$6</f>
        <v>0.15390000000000001</v>
      </c>
      <c r="T2306" s="7">
        <f t="shared" si="396"/>
        <v>52294.93</v>
      </c>
      <c r="U2306" s="7">
        <f t="shared" si="397"/>
        <v>2392.0500000000002</v>
      </c>
      <c r="V2306" s="7">
        <f t="shared" si="398"/>
        <v>368.14</v>
      </c>
      <c r="W2306" s="7">
        <f t="shared" si="399"/>
        <v>2760.19</v>
      </c>
      <c r="X2306" s="18">
        <f t="shared" si="400"/>
        <v>198577.88</v>
      </c>
    </row>
    <row r="2307" spans="1:24">
      <c r="A2307" s="50" t="s">
        <v>2410</v>
      </c>
      <c r="B2307" s="59" t="s">
        <v>2830</v>
      </c>
      <c r="C2307" s="60">
        <v>3615</v>
      </c>
      <c r="D2307" s="59" t="s">
        <v>2052</v>
      </c>
      <c r="E2307" s="78" t="str">
        <f>IFERROR(VLOOKUP($C2307,'2025-26 School Level AAFTE'!$C$2:$L$2349,9,FALSE), "No")</f>
        <v>Yes</v>
      </c>
      <c r="F2307" s="67">
        <f>IFERROR(VLOOKUP($C2307,'2025-26 School Level AAFTE'!$C$2:$J$2349,8,FALSE), 0)</f>
        <v>775.76</v>
      </c>
      <c r="G2307" s="69">
        <f>IFERROR(IF(E2307= "yes",VLOOKUP(C2307,Summary!$B:$I,6,0),0),0)</f>
        <v>0</v>
      </c>
      <c r="H2307" s="68">
        <f t="shared" ref="H2307:H2336" si="401">IF(E2307= "yes", F2307,0)</f>
        <v>775.76</v>
      </c>
      <c r="I2307" s="110">
        <f>VLOOKUP($A2307,'2026-27 Salary &amp; Benefits'!$A:$I,3,FALSE)</f>
        <v>1</v>
      </c>
      <c r="J2307" s="110">
        <f>VLOOKUP($A2307,'2026-27 Salary &amp; Benefits'!$A:$I,4,FALSE)</f>
        <v>1</v>
      </c>
      <c r="K2307" s="101">
        <f t="shared" ref="K2307:K2336" si="402">IF(G2307&gt;0,G2307,H2307)</f>
        <v>775.76</v>
      </c>
      <c r="L2307" s="100">
        <f t="shared" ref="L2307:L2336" si="403">ROUND((($K2307*1.1*36)/15)/900,3)</f>
        <v>2.2759999999999998</v>
      </c>
      <c r="M2307" s="102">
        <f>'2026-27 Salary &amp; Benefits'!$E$6</f>
        <v>78209</v>
      </c>
      <c r="N2307" s="102">
        <f>'2026-27 Salary &amp; Benefits'!$F$6</f>
        <v>82248</v>
      </c>
      <c r="O2307" s="7">
        <f t="shared" ref="O2307:O2336" si="404">ROUND($I2307*$M2307*$L2307,2)</f>
        <v>178003.68</v>
      </c>
      <c r="P2307" s="7">
        <f t="shared" ref="P2307:P2336" si="405">ROUND($J2307*$N2307*$L2307,2)-O2307</f>
        <v>9192.7700000000186</v>
      </c>
      <c r="Q2307" s="7">
        <f>'2026-27 Salary &amp; Benefits'!G$6</f>
        <v>16817.759999999998</v>
      </c>
      <c r="R2307" s="103">
        <f>'2026-27 Salary &amp; Benefits'!H$6</f>
        <v>0.16020000000000001</v>
      </c>
      <c r="S2307" s="103">
        <f>'2026-27 Salary &amp; Benefits'!I$6</f>
        <v>0.15390000000000001</v>
      </c>
      <c r="T2307" s="7">
        <f t="shared" ref="T2307:T2336" si="406">ROUND(O2307*R2307+P2307*S2307+L2307*Q2307,2)</f>
        <v>68208.179999999993</v>
      </c>
      <c r="U2307" s="7">
        <f t="shared" ref="U2307:U2336" si="407">ROUND((($N2307*$J2307*$L2307)/180)*3,2)</f>
        <v>3119.94</v>
      </c>
      <c r="V2307" s="7">
        <f t="shared" ref="V2307:V2336" si="408">ROUND(U2307*S2307,2)</f>
        <v>480.16</v>
      </c>
      <c r="W2307" s="7">
        <f t="shared" ref="W2307:W2336" si="409">SUM(U2307:V2307)</f>
        <v>3600.1</v>
      </c>
      <c r="X2307" s="18">
        <f t="shared" ref="X2307:X2336" si="410">SUM(T2307,O2307:P2307,W2307)</f>
        <v>259004.73</v>
      </c>
    </row>
    <row r="2308" spans="1:24">
      <c r="A2308" s="50" t="s">
        <v>2410</v>
      </c>
      <c r="B2308" s="59" t="s">
        <v>2830</v>
      </c>
      <c r="C2308" s="60">
        <v>3817</v>
      </c>
      <c r="D2308" s="59" t="s">
        <v>2053</v>
      </c>
      <c r="E2308" s="78" t="str">
        <f>IFERROR(VLOOKUP($C2308,'2025-26 School Level AAFTE'!$C$2:$L$2349,9,FALSE), "No")</f>
        <v>Yes</v>
      </c>
      <c r="F2308" s="67">
        <f>IFERROR(VLOOKUP($C2308,'2025-26 School Level AAFTE'!$C$2:$J$2349,8,FALSE), 0)</f>
        <v>484</v>
      </c>
      <c r="G2308" s="69">
        <f>IFERROR(IF(E2308= "yes",VLOOKUP(C2308,Summary!$B:$I,6,0),0),0)</f>
        <v>0</v>
      </c>
      <c r="H2308" s="68">
        <f t="shared" si="401"/>
        <v>484</v>
      </c>
      <c r="I2308" s="110">
        <f>VLOOKUP($A2308,'2026-27 Salary &amp; Benefits'!$A:$I,3,FALSE)</f>
        <v>1</v>
      </c>
      <c r="J2308" s="110">
        <f>VLOOKUP($A2308,'2026-27 Salary &amp; Benefits'!$A:$I,4,FALSE)</f>
        <v>1</v>
      </c>
      <c r="K2308" s="101">
        <f t="shared" si="402"/>
        <v>484</v>
      </c>
      <c r="L2308" s="100">
        <f t="shared" si="403"/>
        <v>1.42</v>
      </c>
      <c r="M2308" s="102">
        <f>'2026-27 Salary &amp; Benefits'!$E$6</f>
        <v>78209</v>
      </c>
      <c r="N2308" s="102">
        <f>'2026-27 Salary &amp; Benefits'!$F$6</f>
        <v>82248</v>
      </c>
      <c r="O2308" s="7">
        <f t="shared" si="404"/>
        <v>111056.78</v>
      </c>
      <c r="P2308" s="7">
        <f t="shared" si="405"/>
        <v>5735.3800000000047</v>
      </c>
      <c r="Q2308" s="7">
        <f>'2026-27 Salary &amp; Benefits'!G$6</f>
        <v>16817.759999999998</v>
      </c>
      <c r="R2308" s="103">
        <f>'2026-27 Salary &amp; Benefits'!H$6</f>
        <v>0.16020000000000001</v>
      </c>
      <c r="S2308" s="103">
        <f>'2026-27 Salary &amp; Benefits'!I$6</f>
        <v>0.15390000000000001</v>
      </c>
      <c r="T2308" s="7">
        <f t="shared" si="406"/>
        <v>42555.19</v>
      </c>
      <c r="U2308" s="7">
        <f t="shared" si="407"/>
        <v>1946.54</v>
      </c>
      <c r="V2308" s="7">
        <f t="shared" si="408"/>
        <v>299.57</v>
      </c>
      <c r="W2308" s="7">
        <f t="shared" si="409"/>
        <v>2246.11</v>
      </c>
      <c r="X2308" s="18">
        <f t="shared" si="410"/>
        <v>161593.46</v>
      </c>
    </row>
    <row r="2309" spans="1:24">
      <c r="A2309" s="50" t="s">
        <v>2410</v>
      </c>
      <c r="B2309" s="59" t="s">
        <v>2830</v>
      </c>
      <c r="C2309" s="60">
        <v>2899</v>
      </c>
      <c r="D2309" s="59" t="s">
        <v>2046</v>
      </c>
      <c r="E2309" s="78" t="str">
        <f>IFERROR(VLOOKUP($C2309,'2025-26 School Level AAFTE'!$C$2:$L$2349,9,FALSE), "No")</f>
        <v>Yes</v>
      </c>
      <c r="F2309" s="67">
        <f>IFERROR(VLOOKUP($C2309,'2025-26 School Level AAFTE'!$C$2:$J$2349,8,FALSE), 0)</f>
        <v>520.61</v>
      </c>
      <c r="G2309" s="69">
        <f>IFERROR(IF(E2309= "yes",VLOOKUP(C2309,Summary!$B:$I,6,0),0),0)</f>
        <v>0</v>
      </c>
      <c r="H2309" s="68">
        <f t="shared" si="401"/>
        <v>520.61</v>
      </c>
      <c r="I2309" s="110">
        <f>VLOOKUP($A2309,'2026-27 Salary &amp; Benefits'!$A:$I,3,FALSE)</f>
        <v>1</v>
      </c>
      <c r="J2309" s="110">
        <f>VLOOKUP($A2309,'2026-27 Salary &amp; Benefits'!$A:$I,4,FALSE)</f>
        <v>1</v>
      </c>
      <c r="K2309" s="101">
        <f t="shared" si="402"/>
        <v>520.61</v>
      </c>
      <c r="L2309" s="100">
        <f t="shared" si="403"/>
        <v>1.5269999999999999</v>
      </c>
      <c r="M2309" s="102">
        <f>'2026-27 Salary &amp; Benefits'!$E$6</f>
        <v>78209</v>
      </c>
      <c r="N2309" s="102">
        <f>'2026-27 Salary &amp; Benefits'!$F$6</f>
        <v>82248</v>
      </c>
      <c r="O2309" s="7">
        <f t="shared" si="404"/>
        <v>119425.14</v>
      </c>
      <c r="P2309" s="7">
        <f t="shared" si="405"/>
        <v>6167.5599999999977</v>
      </c>
      <c r="Q2309" s="7">
        <f>'2026-27 Salary &amp; Benefits'!G$6</f>
        <v>16817.759999999998</v>
      </c>
      <c r="R2309" s="103">
        <f>'2026-27 Salary &amp; Benefits'!H$6</f>
        <v>0.16020000000000001</v>
      </c>
      <c r="S2309" s="103">
        <f>'2026-27 Salary &amp; Benefits'!I$6</f>
        <v>0.15390000000000001</v>
      </c>
      <c r="T2309" s="7">
        <f t="shared" si="406"/>
        <v>45761.81</v>
      </c>
      <c r="U2309" s="7">
        <f t="shared" si="407"/>
        <v>2093.21</v>
      </c>
      <c r="V2309" s="7">
        <f t="shared" si="408"/>
        <v>322.14999999999998</v>
      </c>
      <c r="W2309" s="7">
        <f t="shared" si="409"/>
        <v>2415.36</v>
      </c>
      <c r="X2309" s="18">
        <f t="shared" si="410"/>
        <v>173769.87</v>
      </c>
    </row>
    <row r="2310" spans="1:24">
      <c r="A2310" s="50" t="s">
        <v>2410</v>
      </c>
      <c r="B2310" s="59" t="s">
        <v>2830</v>
      </c>
      <c r="C2310" s="60">
        <v>2177</v>
      </c>
      <c r="D2310" s="59" t="s">
        <v>2041</v>
      </c>
      <c r="E2310" s="78" t="str">
        <f>IFERROR(VLOOKUP($C2310,'2025-26 School Level AAFTE'!$C$2:$L$2349,9,FALSE), "No")</f>
        <v>Yes</v>
      </c>
      <c r="F2310" s="67">
        <f>IFERROR(VLOOKUP($C2310,'2025-26 School Level AAFTE'!$C$2:$J$2349,8,FALSE), 0)</f>
        <v>382.1</v>
      </c>
      <c r="G2310" s="69">
        <f>IFERROR(IF(E2310= "yes",VLOOKUP(C2310,Summary!$B:$I,6,0),0),0)</f>
        <v>0</v>
      </c>
      <c r="H2310" s="68">
        <f t="shared" si="401"/>
        <v>382.1</v>
      </c>
      <c r="I2310" s="110">
        <f>VLOOKUP($A2310,'2026-27 Salary &amp; Benefits'!$A:$I,3,FALSE)</f>
        <v>1</v>
      </c>
      <c r="J2310" s="110">
        <f>VLOOKUP($A2310,'2026-27 Salary &amp; Benefits'!$A:$I,4,FALSE)</f>
        <v>1</v>
      </c>
      <c r="K2310" s="101">
        <f t="shared" si="402"/>
        <v>382.1</v>
      </c>
      <c r="L2310" s="100">
        <f t="shared" si="403"/>
        <v>1.121</v>
      </c>
      <c r="M2310" s="102">
        <f>'2026-27 Salary &amp; Benefits'!$E$6</f>
        <v>78209</v>
      </c>
      <c r="N2310" s="102">
        <f>'2026-27 Salary &amp; Benefits'!$F$6</f>
        <v>82248</v>
      </c>
      <c r="O2310" s="7">
        <f t="shared" si="404"/>
        <v>87672.29</v>
      </c>
      <c r="P2310" s="7">
        <f t="shared" si="405"/>
        <v>4527.7200000000012</v>
      </c>
      <c r="Q2310" s="7">
        <f>'2026-27 Salary &amp; Benefits'!G$6</f>
        <v>16817.759999999998</v>
      </c>
      <c r="R2310" s="103">
        <f>'2026-27 Salary &amp; Benefits'!H$6</f>
        <v>0.16020000000000001</v>
      </c>
      <c r="S2310" s="103">
        <f>'2026-27 Salary &amp; Benefits'!I$6</f>
        <v>0.15390000000000001</v>
      </c>
      <c r="T2310" s="7">
        <f t="shared" si="406"/>
        <v>33594.629999999997</v>
      </c>
      <c r="U2310" s="7">
        <f t="shared" si="407"/>
        <v>1536.67</v>
      </c>
      <c r="V2310" s="7">
        <f t="shared" si="408"/>
        <v>236.49</v>
      </c>
      <c r="W2310" s="7">
        <f t="shared" si="409"/>
        <v>1773.16</v>
      </c>
      <c r="X2310" s="18">
        <f t="shared" si="410"/>
        <v>127567.79999999999</v>
      </c>
    </row>
    <row r="2311" spans="1:24">
      <c r="A2311" s="50" t="s">
        <v>2410</v>
      </c>
      <c r="B2311" s="59" t="s">
        <v>2830</v>
      </c>
      <c r="C2311" s="61">
        <v>2819</v>
      </c>
      <c r="D2311" s="72" t="s">
        <v>2045</v>
      </c>
      <c r="E2311" s="78" t="str">
        <f>IFERROR(VLOOKUP($C2311,'2025-26 School Level AAFTE'!$C$2:$L$2349,9,FALSE), "No")</f>
        <v>Yes</v>
      </c>
      <c r="F2311" s="67">
        <f>IFERROR(VLOOKUP($C2311,'2025-26 School Level AAFTE'!$C$2:$J$2349,8,FALSE), 0)</f>
        <v>350.9</v>
      </c>
      <c r="G2311" s="69">
        <f>IFERROR(IF(E2311= "yes",VLOOKUP(C2311,Summary!$B:$I,6,0),0),0)</f>
        <v>0</v>
      </c>
      <c r="H2311" s="68">
        <f t="shared" si="401"/>
        <v>350.9</v>
      </c>
      <c r="I2311" s="110">
        <f>VLOOKUP($A2311,'2026-27 Salary &amp; Benefits'!$A:$I,3,FALSE)</f>
        <v>1</v>
      </c>
      <c r="J2311" s="110">
        <f>VLOOKUP($A2311,'2026-27 Salary &amp; Benefits'!$A:$I,4,FALSE)</f>
        <v>1</v>
      </c>
      <c r="K2311" s="101">
        <f t="shared" si="402"/>
        <v>350.9</v>
      </c>
      <c r="L2311" s="100">
        <f t="shared" si="403"/>
        <v>1.0289999999999999</v>
      </c>
      <c r="M2311" s="102">
        <f>'2026-27 Salary &amp; Benefits'!$E$6</f>
        <v>78209</v>
      </c>
      <c r="N2311" s="102">
        <f>'2026-27 Salary &amp; Benefits'!$F$6</f>
        <v>82248</v>
      </c>
      <c r="O2311" s="7">
        <f t="shared" si="404"/>
        <v>80477.06</v>
      </c>
      <c r="P2311" s="7">
        <f t="shared" si="405"/>
        <v>4156.1300000000047</v>
      </c>
      <c r="Q2311" s="7">
        <f>'2026-27 Salary &amp; Benefits'!G$6</f>
        <v>16817.759999999998</v>
      </c>
      <c r="R2311" s="103">
        <f>'2026-27 Salary &amp; Benefits'!H$6</f>
        <v>0.16020000000000001</v>
      </c>
      <c r="S2311" s="103">
        <f>'2026-27 Salary &amp; Benefits'!I$6</f>
        <v>0.15390000000000001</v>
      </c>
      <c r="T2311" s="7">
        <f t="shared" si="406"/>
        <v>30837.53</v>
      </c>
      <c r="U2311" s="7">
        <f t="shared" si="407"/>
        <v>1410.55</v>
      </c>
      <c r="V2311" s="7">
        <f t="shared" si="408"/>
        <v>217.08</v>
      </c>
      <c r="W2311" s="7">
        <f t="shared" si="409"/>
        <v>1627.6299999999999</v>
      </c>
      <c r="X2311" s="18">
        <f t="shared" si="410"/>
        <v>117098.35</v>
      </c>
    </row>
    <row r="2312" spans="1:24">
      <c r="A2312" s="50" t="s">
        <v>2410</v>
      </c>
      <c r="B2312" s="59" t="s">
        <v>2830</v>
      </c>
      <c r="C2312" s="60">
        <v>2433</v>
      </c>
      <c r="D2312" s="59" t="s">
        <v>1680</v>
      </c>
      <c r="E2312" s="78" t="str">
        <f>IFERROR(VLOOKUP($C2312,'2025-26 School Level AAFTE'!$C$2:$L$2349,9,FALSE), "No")</f>
        <v>Yes</v>
      </c>
      <c r="F2312" s="67">
        <f>IFERROR(VLOOKUP($C2312,'2025-26 School Level AAFTE'!$C$2:$J$2349,8,FALSE), 0)</f>
        <v>488.05</v>
      </c>
      <c r="G2312" s="69">
        <f>IFERROR(IF(E2312= "yes",VLOOKUP(C2312,Summary!$B:$I,6,0),0),0)</f>
        <v>0</v>
      </c>
      <c r="H2312" s="68">
        <f t="shared" si="401"/>
        <v>488.05</v>
      </c>
      <c r="I2312" s="110">
        <f>VLOOKUP($A2312,'2026-27 Salary &amp; Benefits'!$A:$I,3,FALSE)</f>
        <v>1</v>
      </c>
      <c r="J2312" s="110">
        <f>VLOOKUP($A2312,'2026-27 Salary &amp; Benefits'!$A:$I,4,FALSE)</f>
        <v>1</v>
      </c>
      <c r="K2312" s="101">
        <f t="shared" si="402"/>
        <v>488.05</v>
      </c>
      <c r="L2312" s="100">
        <f t="shared" si="403"/>
        <v>1.4319999999999999</v>
      </c>
      <c r="M2312" s="102">
        <f>'2026-27 Salary &amp; Benefits'!$E$6</f>
        <v>78209</v>
      </c>
      <c r="N2312" s="102">
        <f>'2026-27 Salary &amp; Benefits'!$F$6</f>
        <v>82248</v>
      </c>
      <c r="O2312" s="7">
        <f t="shared" si="404"/>
        <v>111995.29</v>
      </c>
      <c r="P2312" s="7">
        <f t="shared" si="405"/>
        <v>5783.8500000000058</v>
      </c>
      <c r="Q2312" s="7">
        <f>'2026-27 Salary &amp; Benefits'!G$6</f>
        <v>16817.759999999998</v>
      </c>
      <c r="R2312" s="103">
        <f>'2026-27 Salary &amp; Benefits'!H$6</f>
        <v>0.16020000000000001</v>
      </c>
      <c r="S2312" s="103">
        <f>'2026-27 Salary &amp; Benefits'!I$6</f>
        <v>0.15390000000000001</v>
      </c>
      <c r="T2312" s="7">
        <f t="shared" si="406"/>
        <v>42914.81</v>
      </c>
      <c r="U2312" s="7">
        <f t="shared" si="407"/>
        <v>1962.99</v>
      </c>
      <c r="V2312" s="7">
        <f t="shared" si="408"/>
        <v>302.10000000000002</v>
      </c>
      <c r="W2312" s="7">
        <f t="shared" si="409"/>
        <v>2265.09</v>
      </c>
      <c r="X2312" s="18">
        <f t="shared" si="410"/>
        <v>162959.03999999998</v>
      </c>
    </row>
    <row r="2313" spans="1:24">
      <c r="A2313" s="50" t="s">
        <v>2410</v>
      </c>
      <c r="B2313" s="59" t="s">
        <v>2830</v>
      </c>
      <c r="C2313" s="60">
        <v>3264</v>
      </c>
      <c r="D2313" s="59" t="s">
        <v>2049</v>
      </c>
      <c r="E2313" s="78" t="str">
        <f>IFERROR(VLOOKUP($C2313,'2025-26 School Level AAFTE'!$C$2:$L$2349,9,FALSE), "No")</f>
        <v>Yes</v>
      </c>
      <c r="F2313" s="67">
        <f>IFERROR(VLOOKUP($C2313,'2025-26 School Level AAFTE'!$C$2:$J$2349,8,FALSE), 0)</f>
        <v>472.3</v>
      </c>
      <c r="G2313" s="69">
        <f>IFERROR(IF(E2313= "yes",VLOOKUP(C2313,Summary!$B:$I,6,0),0),0)</f>
        <v>0</v>
      </c>
      <c r="H2313" s="68">
        <f t="shared" si="401"/>
        <v>472.3</v>
      </c>
      <c r="I2313" s="110">
        <f>VLOOKUP($A2313,'2026-27 Salary &amp; Benefits'!$A:$I,3,FALSE)</f>
        <v>1</v>
      </c>
      <c r="J2313" s="110">
        <f>VLOOKUP($A2313,'2026-27 Salary &amp; Benefits'!$A:$I,4,FALSE)</f>
        <v>1</v>
      </c>
      <c r="K2313" s="101">
        <f t="shared" si="402"/>
        <v>472.3</v>
      </c>
      <c r="L2313" s="100">
        <f t="shared" si="403"/>
        <v>1.385</v>
      </c>
      <c r="M2313" s="102">
        <f>'2026-27 Salary &amp; Benefits'!$E$6</f>
        <v>78209</v>
      </c>
      <c r="N2313" s="102">
        <f>'2026-27 Salary &amp; Benefits'!$F$6</f>
        <v>82248</v>
      </c>
      <c r="O2313" s="7">
        <f t="shared" si="404"/>
        <v>108319.47</v>
      </c>
      <c r="P2313" s="7">
        <f t="shared" si="405"/>
        <v>5594.0099999999948</v>
      </c>
      <c r="Q2313" s="7">
        <f>'2026-27 Salary &amp; Benefits'!G$6</f>
        <v>16817.759999999998</v>
      </c>
      <c r="R2313" s="103">
        <f>'2026-27 Salary &amp; Benefits'!H$6</f>
        <v>0.16020000000000001</v>
      </c>
      <c r="S2313" s="103">
        <f>'2026-27 Salary &amp; Benefits'!I$6</f>
        <v>0.15390000000000001</v>
      </c>
      <c r="T2313" s="7">
        <f t="shared" si="406"/>
        <v>41506.29</v>
      </c>
      <c r="U2313" s="7">
        <f t="shared" si="407"/>
        <v>1898.56</v>
      </c>
      <c r="V2313" s="7">
        <f t="shared" si="408"/>
        <v>292.19</v>
      </c>
      <c r="W2313" s="7">
        <f t="shared" si="409"/>
        <v>2190.75</v>
      </c>
      <c r="X2313" s="18">
        <f t="shared" si="410"/>
        <v>157610.52000000002</v>
      </c>
    </row>
    <row r="2314" spans="1:24">
      <c r="A2314" s="50" t="s">
        <v>2410</v>
      </c>
      <c r="B2314" s="59" t="s">
        <v>2830</v>
      </c>
      <c r="C2314" s="60">
        <v>2529</v>
      </c>
      <c r="D2314" s="59" t="s">
        <v>140</v>
      </c>
      <c r="E2314" s="78" t="str">
        <f>IFERROR(VLOOKUP($C2314,'2025-26 School Level AAFTE'!$C$2:$L$2349,9,FALSE), "No")</f>
        <v>Yes</v>
      </c>
      <c r="F2314" s="67">
        <f>IFERROR(VLOOKUP($C2314,'2025-26 School Level AAFTE'!$C$2:$J$2349,8,FALSE), 0)</f>
        <v>424.8</v>
      </c>
      <c r="G2314" s="69">
        <f>IFERROR(IF(E2314= "yes",VLOOKUP(C2314,Summary!$B:$I,6,0),0),0)</f>
        <v>0</v>
      </c>
      <c r="H2314" s="68">
        <f t="shared" si="401"/>
        <v>424.8</v>
      </c>
      <c r="I2314" s="110">
        <f>VLOOKUP($A2314,'2026-27 Salary &amp; Benefits'!$A:$I,3,FALSE)</f>
        <v>1</v>
      </c>
      <c r="J2314" s="110">
        <f>VLOOKUP($A2314,'2026-27 Salary &amp; Benefits'!$A:$I,4,FALSE)</f>
        <v>1</v>
      </c>
      <c r="K2314" s="101">
        <f t="shared" si="402"/>
        <v>424.8</v>
      </c>
      <c r="L2314" s="100">
        <f t="shared" si="403"/>
        <v>1.246</v>
      </c>
      <c r="M2314" s="102">
        <f>'2026-27 Salary &amp; Benefits'!$E$6</f>
        <v>78209</v>
      </c>
      <c r="N2314" s="102">
        <f>'2026-27 Salary &amp; Benefits'!$F$6</f>
        <v>82248</v>
      </c>
      <c r="O2314" s="7">
        <f t="shared" si="404"/>
        <v>97448.41</v>
      </c>
      <c r="P2314" s="7">
        <f t="shared" si="405"/>
        <v>5032.5999999999913</v>
      </c>
      <c r="Q2314" s="7">
        <f>'2026-27 Salary &amp; Benefits'!G$6</f>
        <v>16817.759999999998</v>
      </c>
      <c r="R2314" s="103">
        <f>'2026-27 Salary &amp; Benefits'!H$6</f>
        <v>0.16020000000000001</v>
      </c>
      <c r="S2314" s="103">
        <f>'2026-27 Salary &amp; Benefits'!I$6</f>
        <v>0.15390000000000001</v>
      </c>
      <c r="T2314" s="7">
        <f t="shared" si="406"/>
        <v>37340.68</v>
      </c>
      <c r="U2314" s="7">
        <f t="shared" si="407"/>
        <v>1708.02</v>
      </c>
      <c r="V2314" s="7">
        <f t="shared" si="408"/>
        <v>262.86</v>
      </c>
      <c r="W2314" s="7">
        <f t="shared" si="409"/>
        <v>1970.88</v>
      </c>
      <c r="X2314" s="18">
        <f t="shared" si="410"/>
        <v>141792.57</v>
      </c>
    </row>
    <row r="2315" spans="1:24">
      <c r="A2315" s="50" t="s">
        <v>2410</v>
      </c>
      <c r="B2315" s="59" t="s">
        <v>2830</v>
      </c>
      <c r="C2315" s="60">
        <v>4093</v>
      </c>
      <c r="D2315" s="59" t="s">
        <v>2054</v>
      </c>
      <c r="E2315" s="78" t="str">
        <f>IFERROR(VLOOKUP($C2315,'2025-26 School Level AAFTE'!$C$2:$L$2349,9,FALSE), "No")</f>
        <v>Yes</v>
      </c>
      <c r="F2315" s="67">
        <f>IFERROR(VLOOKUP($C2315,'2025-26 School Level AAFTE'!$C$2:$J$2349,8,FALSE), 0)</f>
        <v>175.25</v>
      </c>
      <c r="G2315" s="69">
        <f>IFERROR(IF(E2315= "yes",VLOOKUP(C2315,Summary!$B:$I,6,0),0),0)</f>
        <v>0</v>
      </c>
      <c r="H2315" s="68">
        <f t="shared" si="401"/>
        <v>175.25</v>
      </c>
      <c r="I2315" s="110">
        <f>VLOOKUP($A2315,'2026-27 Salary &amp; Benefits'!$A:$I,3,FALSE)</f>
        <v>1</v>
      </c>
      <c r="J2315" s="110">
        <f>VLOOKUP($A2315,'2026-27 Salary &amp; Benefits'!$A:$I,4,FALSE)</f>
        <v>1</v>
      </c>
      <c r="K2315" s="101">
        <f t="shared" si="402"/>
        <v>175.25</v>
      </c>
      <c r="L2315" s="100">
        <f t="shared" si="403"/>
        <v>0.51400000000000001</v>
      </c>
      <c r="M2315" s="102">
        <f>'2026-27 Salary &amp; Benefits'!$E$6</f>
        <v>78209</v>
      </c>
      <c r="N2315" s="102">
        <f>'2026-27 Salary &amp; Benefits'!$F$6</f>
        <v>82248</v>
      </c>
      <c r="O2315" s="7">
        <f t="shared" si="404"/>
        <v>40199.43</v>
      </c>
      <c r="P2315" s="7">
        <f t="shared" si="405"/>
        <v>2076.0400000000009</v>
      </c>
      <c r="Q2315" s="7">
        <f>'2026-27 Salary &amp; Benefits'!G$6</f>
        <v>16817.759999999998</v>
      </c>
      <c r="R2315" s="103">
        <f>'2026-27 Salary &amp; Benefits'!H$6</f>
        <v>0.16020000000000001</v>
      </c>
      <c r="S2315" s="103">
        <f>'2026-27 Salary &amp; Benefits'!I$6</f>
        <v>0.15390000000000001</v>
      </c>
      <c r="T2315" s="7">
        <f t="shared" si="406"/>
        <v>15403.78</v>
      </c>
      <c r="U2315" s="7">
        <f t="shared" si="407"/>
        <v>704.59</v>
      </c>
      <c r="V2315" s="7">
        <f t="shared" si="408"/>
        <v>108.44</v>
      </c>
      <c r="W2315" s="7">
        <f t="shared" si="409"/>
        <v>813.03</v>
      </c>
      <c r="X2315" s="18">
        <f t="shared" si="410"/>
        <v>58492.28</v>
      </c>
    </row>
    <row r="2316" spans="1:24">
      <c r="A2316" s="50" t="s">
        <v>2410</v>
      </c>
      <c r="B2316" s="59" t="s">
        <v>2830</v>
      </c>
      <c r="C2316" s="60">
        <v>2314</v>
      </c>
      <c r="D2316" s="59" t="s">
        <v>612</v>
      </c>
      <c r="E2316" s="78" t="str">
        <f>IFERROR(VLOOKUP($C2316,'2025-26 School Level AAFTE'!$C$2:$L$2349,9,FALSE), "No")</f>
        <v>Yes</v>
      </c>
      <c r="F2316" s="67">
        <f>IFERROR(VLOOKUP($C2316,'2025-26 School Level AAFTE'!$C$2:$J$2349,8,FALSE), 0)</f>
        <v>701.73</v>
      </c>
      <c r="G2316" s="69">
        <f>IFERROR(IF(E2316= "yes",VLOOKUP(C2316,Summary!$B:$I,6,0),0),0)</f>
        <v>0</v>
      </c>
      <c r="H2316" s="68">
        <f t="shared" si="401"/>
        <v>701.73</v>
      </c>
      <c r="I2316" s="110">
        <f>VLOOKUP($A2316,'2026-27 Salary &amp; Benefits'!$A:$I,3,FALSE)</f>
        <v>1</v>
      </c>
      <c r="J2316" s="110">
        <f>VLOOKUP($A2316,'2026-27 Salary &amp; Benefits'!$A:$I,4,FALSE)</f>
        <v>1</v>
      </c>
      <c r="K2316" s="101">
        <f t="shared" si="402"/>
        <v>701.73</v>
      </c>
      <c r="L2316" s="100">
        <f t="shared" si="403"/>
        <v>2.0579999999999998</v>
      </c>
      <c r="M2316" s="102">
        <f>'2026-27 Salary &amp; Benefits'!$E$6</f>
        <v>78209</v>
      </c>
      <c r="N2316" s="102">
        <f>'2026-27 Salary &amp; Benefits'!$F$6</f>
        <v>82248</v>
      </c>
      <c r="O2316" s="7">
        <f t="shared" si="404"/>
        <v>160954.12</v>
      </c>
      <c r="P2316" s="7">
        <f t="shared" si="405"/>
        <v>8312.2600000000093</v>
      </c>
      <c r="Q2316" s="7">
        <f>'2026-27 Salary &amp; Benefits'!G$6</f>
        <v>16817.759999999998</v>
      </c>
      <c r="R2316" s="103">
        <f>'2026-27 Salary &amp; Benefits'!H$6</f>
        <v>0.16020000000000001</v>
      </c>
      <c r="S2316" s="103">
        <f>'2026-27 Salary &amp; Benefits'!I$6</f>
        <v>0.15390000000000001</v>
      </c>
      <c r="T2316" s="7">
        <f t="shared" si="406"/>
        <v>61675.06</v>
      </c>
      <c r="U2316" s="7">
        <f t="shared" si="407"/>
        <v>2821.11</v>
      </c>
      <c r="V2316" s="7">
        <f t="shared" si="408"/>
        <v>434.17</v>
      </c>
      <c r="W2316" s="7">
        <f t="shared" si="409"/>
        <v>3255.28</v>
      </c>
      <c r="X2316" s="18">
        <f t="shared" si="410"/>
        <v>234196.72</v>
      </c>
    </row>
    <row r="2317" spans="1:24">
      <c r="A2317" s="50" t="s">
        <v>2410</v>
      </c>
      <c r="B2317" s="59" t="s">
        <v>2830</v>
      </c>
      <c r="C2317" s="60">
        <v>3312</v>
      </c>
      <c r="D2317" s="59" t="s">
        <v>2050</v>
      </c>
      <c r="E2317" s="78" t="str">
        <f>IFERROR(VLOOKUP($C2317,'2025-26 School Level AAFTE'!$C$2:$L$2349,9,FALSE), "No")</f>
        <v>Yes</v>
      </c>
      <c r="F2317" s="67">
        <f>IFERROR(VLOOKUP($C2317,'2025-26 School Level AAFTE'!$C$2:$J$2349,8,FALSE), 0)</f>
        <v>411.5</v>
      </c>
      <c r="G2317" s="69">
        <f>IFERROR(IF(E2317= "yes",VLOOKUP(C2317,Summary!$B:$I,6,0),0),0)</f>
        <v>0</v>
      </c>
      <c r="H2317" s="68">
        <f t="shared" si="401"/>
        <v>411.5</v>
      </c>
      <c r="I2317" s="110">
        <f>VLOOKUP($A2317,'2026-27 Salary &amp; Benefits'!$A:$I,3,FALSE)</f>
        <v>1</v>
      </c>
      <c r="J2317" s="110">
        <f>VLOOKUP($A2317,'2026-27 Salary &amp; Benefits'!$A:$I,4,FALSE)</f>
        <v>1</v>
      </c>
      <c r="K2317" s="101">
        <f t="shared" si="402"/>
        <v>411.5</v>
      </c>
      <c r="L2317" s="100">
        <f t="shared" si="403"/>
        <v>1.2070000000000001</v>
      </c>
      <c r="M2317" s="102">
        <f>'2026-27 Salary &amp; Benefits'!$E$6</f>
        <v>78209</v>
      </c>
      <c r="N2317" s="102">
        <f>'2026-27 Salary &amp; Benefits'!$F$6</f>
        <v>82248</v>
      </c>
      <c r="O2317" s="7">
        <f t="shared" si="404"/>
        <v>94398.26</v>
      </c>
      <c r="P2317" s="7">
        <f t="shared" si="405"/>
        <v>4875.0800000000017</v>
      </c>
      <c r="Q2317" s="7">
        <f>'2026-27 Salary &amp; Benefits'!G$6</f>
        <v>16817.759999999998</v>
      </c>
      <c r="R2317" s="103">
        <f>'2026-27 Salary &amp; Benefits'!H$6</f>
        <v>0.16020000000000001</v>
      </c>
      <c r="S2317" s="103">
        <f>'2026-27 Salary &amp; Benefits'!I$6</f>
        <v>0.15390000000000001</v>
      </c>
      <c r="T2317" s="7">
        <f t="shared" si="406"/>
        <v>36171.910000000003</v>
      </c>
      <c r="U2317" s="7">
        <f t="shared" si="407"/>
        <v>1654.56</v>
      </c>
      <c r="V2317" s="7">
        <f t="shared" si="408"/>
        <v>254.64</v>
      </c>
      <c r="W2317" s="7">
        <f t="shared" si="409"/>
        <v>1909.1999999999998</v>
      </c>
      <c r="X2317" s="18">
        <f t="shared" si="410"/>
        <v>137354.45000000001</v>
      </c>
    </row>
    <row r="2318" spans="1:24">
      <c r="A2318" s="50" t="s">
        <v>2410</v>
      </c>
      <c r="B2318" s="59" t="s">
        <v>2830</v>
      </c>
      <c r="C2318" s="60">
        <v>3368</v>
      </c>
      <c r="D2318" s="59" t="s">
        <v>2051</v>
      </c>
      <c r="E2318" s="78" t="str">
        <f>IFERROR(VLOOKUP($C2318,'2025-26 School Level AAFTE'!$C$2:$L$2349,9,FALSE), "No")</f>
        <v>Yes</v>
      </c>
      <c r="F2318" s="67">
        <f>IFERROR(VLOOKUP($C2318,'2025-26 School Level AAFTE'!$C$2:$J$2349,8,FALSE), 0)</f>
        <v>853.13</v>
      </c>
      <c r="G2318" s="69">
        <f>IFERROR(IF(E2318= "yes",VLOOKUP(C2318,Summary!$B:$I,6,0),0),0)</f>
        <v>0</v>
      </c>
      <c r="H2318" s="68">
        <f t="shared" si="401"/>
        <v>853.13</v>
      </c>
      <c r="I2318" s="110">
        <f>VLOOKUP($A2318,'2026-27 Salary &amp; Benefits'!$A:$I,3,FALSE)</f>
        <v>1</v>
      </c>
      <c r="J2318" s="110">
        <f>VLOOKUP($A2318,'2026-27 Salary &amp; Benefits'!$A:$I,4,FALSE)</f>
        <v>1</v>
      </c>
      <c r="K2318" s="101">
        <f t="shared" si="402"/>
        <v>853.13</v>
      </c>
      <c r="L2318" s="100">
        <f t="shared" si="403"/>
        <v>2.5030000000000001</v>
      </c>
      <c r="M2318" s="102">
        <f>'2026-27 Salary &amp; Benefits'!$E$6</f>
        <v>78209</v>
      </c>
      <c r="N2318" s="102">
        <f>'2026-27 Salary &amp; Benefits'!$F$6</f>
        <v>82248</v>
      </c>
      <c r="O2318" s="7">
        <f t="shared" si="404"/>
        <v>195757.13</v>
      </c>
      <c r="P2318" s="7">
        <f t="shared" si="405"/>
        <v>10109.609999999986</v>
      </c>
      <c r="Q2318" s="7">
        <f>'2026-27 Salary &amp; Benefits'!G$6</f>
        <v>16817.759999999998</v>
      </c>
      <c r="R2318" s="103">
        <f>'2026-27 Salary &amp; Benefits'!H$6</f>
        <v>0.16020000000000001</v>
      </c>
      <c r="S2318" s="103">
        <f>'2026-27 Salary &amp; Benefits'!I$6</f>
        <v>0.15390000000000001</v>
      </c>
      <c r="T2318" s="7">
        <f t="shared" si="406"/>
        <v>75011.009999999995</v>
      </c>
      <c r="U2318" s="7">
        <f t="shared" si="407"/>
        <v>3431.11</v>
      </c>
      <c r="V2318" s="7">
        <f t="shared" si="408"/>
        <v>528.04999999999995</v>
      </c>
      <c r="W2318" s="7">
        <f t="shared" si="409"/>
        <v>3959.16</v>
      </c>
      <c r="X2318" s="18">
        <f t="shared" si="410"/>
        <v>284836.90999999997</v>
      </c>
    </row>
    <row r="2319" spans="1:24">
      <c r="A2319" s="50" t="s">
        <v>2410</v>
      </c>
      <c r="B2319" s="59" t="s">
        <v>2830</v>
      </c>
      <c r="C2319" s="3">
        <v>5153</v>
      </c>
      <c r="D2319" t="s">
        <v>2055</v>
      </c>
      <c r="E2319" s="78" t="str">
        <f>IFERROR(VLOOKUP($C2319,'2025-26 School Level AAFTE'!$C$2:$L$2349,9,FALSE), "No")</f>
        <v>Yes</v>
      </c>
      <c r="F2319" s="67">
        <f>IFERROR(VLOOKUP($C2319,'2025-26 School Level AAFTE'!$C$2:$J$2349,8,FALSE), 0)</f>
        <v>620.31999999999994</v>
      </c>
      <c r="G2319" s="69">
        <f>IFERROR(IF(E2319= "yes",VLOOKUP(C2319,Summary!$B:$I,6,0),0),0)</f>
        <v>0</v>
      </c>
      <c r="H2319" s="68">
        <f t="shared" si="401"/>
        <v>620.31999999999994</v>
      </c>
      <c r="I2319" s="110">
        <f>VLOOKUP($A2319,'2026-27 Salary &amp; Benefits'!$A:$I,3,FALSE)</f>
        <v>1</v>
      </c>
      <c r="J2319" s="110">
        <f>VLOOKUP($A2319,'2026-27 Salary &amp; Benefits'!$A:$I,4,FALSE)</f>
        <v>1</v>
      </c>
      <c r="K2319" s="101">
        <f t="shared" si="402"/>
        <v>620.31999999999994</v>
      </c>
      <c r="L2319" s="100">
        <f t="shared" si="403"/>
        <v>1.82</v>
      </c>
      <c r="M2319" s="102">
        <f>'2026-27 Salary &amp; Benefits'!$E$6</f>
        <v>78209</v>
      </c>
      <c r="N2319" s="102">
        <f>'2026-27 Salary &amp; Benefits'!$F$6</f>
        <v>82248</v>
      </c>
      <c r="O2319" s="7">
        <f t="shared" si="404"/>
        <v>142340.38</v>
      </c>
      <c r="P2319" s="7">
        <f t="shared" si="405"/>
        <v>7350.9799999999814</v>
      </c>
      <c r="Q2319" s="7">
        <f>'2026-27 Salary &amp; Benefits'!G$6</f>
        <v>16817.759999999998</v>
      </c>
      <c r="R2319" s="103">
        <f>'2026-27 Salary &amp; Benefits'!H$6</f>
        <v>0.16020000000000001</v>
      </c>
      <c r="S2319" s="103">
        <f>'2026-27 Salary &amp; Benefits'!I$6</f>
        <v>0.15390000000000001</v>
      </c>
      <c r="T2319" s="7">
        <f t="shared" si="406"/>
        <v>54542.57</v>
      </c>
      <c r="U2319" s="7">
        <f t="shared" si="407"/>
        <v>2494.86</v>
      </c>
      <c r="V2319" s="7">
        <f t="shared" si="408"/>
        <v>383.96</v>
      </c>
      <c r="W2319" s="7">
        <f t="shared" si="409"/>
        <v>2878.82</v>
      </c>
      <c r="X2319" s="18">
        <f t="shared" si="410"/>
        <v>207112.75</v>
      </c>
    </row>
    <row r="2320" spans="1:24">
      <c r="A2320" s="50" t="s">
        <v>2410</v>
      </c>
      <c r="B2320" s="59" t="s">
        <v>2830</v>
      </c>
      <c r="C2320" s="3">
        <v>5355</v>
      </c>
      <c r="D2320" t="s">
        <v>2057</v>
      </c>
      <c r="E2320" s="78" t="str">
        <f>IFERROR(VLOOKUP($C2320,'2025-26 School Level AAFTE'!$C$2:$L$2349,9,FALSE), "No")</f>
        <v>Yes</v>
      </c>
      <c r="F2320" s="67">
        <f>IFERROR(VLOOKUP($C2320,'2025-26 School Level AAFTE'!$C$2:$J$2349,8,FALSE), 0)</f>
        <v>114.2</v>
      </c>
      <c r="G2320" s="69">
        <f>IFERROR(IF(E2320= "yes",VLOOKUP(C2320,Summary!$B:$I,6,0),0),0)</f>
        <v>0</v>
      </c>
      <c r="H2320" s="68">
        <f t="shared" si="401"/>
        <v>114.2</v>
      </c>
      <c r="I2320" s="110">
        <f>VLOOKUP($A2320,'2026-27 Salary &amp; Benefits'!$A:$I,3,FALSE)</f>
        <v>1</v>
      </c>
      <c r="J2320" s="110">
        <f>VLOOKUP($A2320,'2026-27 Salary &amp; Benefits'!$A:$I,4,FALSE)</f>
        <v>1</v>
      </c>
      <c r="K2320" s="101">
        <f t="shared" si="402"/>
        <v>114.2</v>
      </c>
      <c r="L2320" s="100">
        <f t="shared" si="403"/>
        <v>0.33500000000000002</v>
      </c>
      <c r="M2320" s="102">
        <f>'2026-27 Salary &amp; Benefits'!$E$6</f>
        <v>78209</v>
      </c>
      <c r="N2320" s="102">
        <f>'2026-27 Salary &amp; Benefits'!$F$6</f>
        <v>82248</v>
      </c>
      <c r="O2320" s="7">
        <f t="shared" si="404"/>
        <v>26200.02</v>
      </c>
      <c r="P2320" s="7">
        <f t="shared" si="405"/>
        <v>1353.0600000000013</v>
      </c>
      <c r="Q2320" s="7">
        <f>'2026-27 Salary &amp; Benefits'!G$6</f>
        <v>16817.759999999998</v>
      </c>
      <c r="R2320" s="103">
        <f>'2026-27 Salary &amp; Benefits'!H$6</f>
        <v>0.16020000000000001</v>
      </c>
      <c r="S2320" s="103">
        <f>'2026-27 Salary &amp; Benefits'!I$6</f>
        <v>0.15390000000000001</v>
      </c>
      <c r="T2320" s="7">
        <f t="shared" si="406"/>
        <v>10039.43</v>
      </c>
      <c r="U2320" s="7">
        <f t="shared" si="407"/>
        <v>459.22</v>
      </c>
      <c r="V2320" s="7">
        <f t="shared" si="408"/>
        <v>70.67</v>
      </c>
      <c r="W2320" s="7">
        <f t="shared" si="409"/>
        <v>529.89</v>
      </c>
      <c r="X2320" s="18">
        <f t="shared" si="410"/>
        <v>38122.399999999994</v>
      </c>
    </row>
    <row r="2321" spans="1:24">
      <c r="A2321" s="50" t="s">
        <v>2410</v>
      </c>
      <c r="B2321" s="59" t="s">
        <v>2830</v>
      </c>
      <c r="C2321" s="3">
        <v>5224</v>
      </c>
      <c r="D2321" t="s">
        <v>2056</v>
      </c>
      <c r="E2321" s="78" t="str">
        <f>IFERROR(VLOOKUP($C2321,'2025-26 School Level AAFTE'!$C$2:$L$2349,9,FALSE), "No")</f>
        <v>No</v>
      </c>
      <c r="F2321" s="67">
        <f>IFERROR(VLOOKUP($C2321,'2025-26 School Level AAFTE'!$C$2:$J$2349,8,FALSE), 0)</f>
        <v>5.56</v>
      </c>
      <c r="G2321" s="69">
        <f>IFERROR(IF(E2321= "yes",VLOOKUP(C2321,Summary!$B:$I,6,0),0),0)</f>
        <v>0</v>
      </c>
      <c r="H2321" s="68">
        <f t="shared" si="401"/>
        <v>0</v>
      </c>
      <c r="I2321" s="110">
        <f>VLOOKUP($A2321,'2026-27 Salary &amp; Benefits'!$A:$I,3,FALSE)</f>
        <v>1</v>
      </c>
      <c r="J2321" s="110">
        <f>VLOOKUP($A2321,'2026-27 Salary &amp; Benefits'!$A:$I,4,FALSE)</f>
        <v>1</v>
      </c>
      <c r="K2321" s="101">
        <f t="shared" si="402"/>
        <v>0</v>
      </c>
      <c r="L2321" s="100">
        <f t="shared" si="403"/>
        <v>0</v>
      </c>
      <c r="M2321" s="102">
        <f>'2026-27 Salary &amp; Benefits'!$E$6</f>
        <v>78209</v>
      </c>
      <c r="N2321" s="102">
        <f>'2026-27 Salary &amp; Benefits'!$F$6</f>
        <v>82248</v>
      </c>
      <c r="O2321" s="7">
        <f t="shared" si="404"/>
        <v>0</v>
      </c>
      <c r="P2321" s="7">
        <f t="shared" si="405"/>
        <v>0</v>
      </c>
      <c r="Q2321" s="7">
        <f>'2026-27 Salary &amp; Benefits'!G$6</f>
        <v>16817.759999999998</v>
      </c>
      <c r="R2321" s="103">
        <f>'2026-27 Salary &amp; Benefits'!H$6</f>
        <v>0.16020000000000001</v>
      </c>
      <c r="S2321" s="103">
        <f>'2026-27 Salary &amp; Benefits'!I$6</f>
        <v>0.15390000000000001</v>
      </c>
      <c r="T2321" s="7">
        <f t="shared" si="406"/>
        <v>0</v>
      </c>
      <c r="U2321" s="7">
        <f t="shared" si="407"/>
        <v>0</v>
      </c>
      <c r="V2321" s="7">
        <f t="shared" si="408"/>
        <v>0</v>
      </c>
      <c r="W2321" s="7">
        <f t="shared" si="409"/>
        <v>0</v>
      </c>
      <c r="X2321" s="18">
        <f t="shared" si="410"/>
        <v>0</v>
      </c>
    </row>
    <row r="2322" spans="1:24">
      <c r="A2322" s="50" t="s">
        <v>2410</v>
      </c>
      <c r="B2322" s="59" t="s">
        <v>2830</v>
      </c>
      <c r="C2322" s="3">
        <v>4020</v>
      </c>
      <c r="D2322" t="s">
        <v>3071</v>
      </c>
      <c r="E2322" s="78" t="str">
        <f>IFERROR(VLOOKUP($C2322,'2025-26 School Level AAFTE'!$C$2:$L$2349,9,FALSE), "No")</f>
        <v>No</v>
      </c>
      <c r="F2322" s="67">
        <f>IFERROR(VLOOKUP($C2322,'2025-26 School Level AAFTE'!$C$2:$J$2349,8,FALSE), 0)</f>
        <v>508.28</v>
      </c>
      <c r="G2322" s="69">
        <f>IFERROR(IF(E2322= "yes",VLOOKUP(C2322,Summary!$B:$I,6,0),0),0)</f>
        <v>0</v>
      </c>
      <c r="H2322" s="68">
        <f t="shared" si="401"/>
        <v>0</v>
      </c>
      <c r="I2322" s="110">
        <f>VLOOKUP($A2322,'2026-27 Salary &amp; Benefits'!$A:$I,3,FALSE)</f>
        <v>1</v>
      </c>
      <c r="J2322" s="110">
        <f>VLOOKUP($A2322,'2026-27 Salary &amp; Benefits'!$A:$I,4,FALSE)</f>
        <v>1</v>
      </c>
      <c r="K2322" s="101">
        <f t="shared" si="402"/>
        <v>0</v>
      </c>
      <c r="L2322" s="100">
        <f t="shared" si="403"/>
        <v>0</v>
      </c>
      <c r="M2322" s="102">
        <f>'2026-27 Salary &amp; Benefits'!$E$6</f>
        <v>78209</v>
      </c>
      <c r="N2322" s="102">
        <f>'2026-27 Salary &amp; Benefits'!$F$6</f>
        <v>82248</v>
      </c>
      <c r="O2322" s="7">
        <f t="shared" si="404"/>
        <v>0</v>
      </c>
      <c r="P2322" s="7">
        <f t="shared" si="405"/>
        <v>0</v>
      </c>
      <c r="Q2322" s="7">
        <f>'2026-27 Salary &amp; Benefits'!G$6</f>
        <v>16817.759999999998</v>
      </c>
      <c r="R2322" s="103">
        <f>'2026-27 Salary &amp; Benefits'!H$6</f>
        <v>0.16020000000000001</v>
      </c>
      <c r="S2322" s="103">
        <f>'2026-27 Salary &amp; Benefits'!I$6</f>
        <v>0.15390000000000001</v>
      </c>
      <c r="T2322" s="7">
        <f t="shared" si="406"/>
        <v>0</v>
      </c>
      <c r="U2322" s="7">
        <f t="shared" si="407"/>
        <v>0</v>
      </c>
      <c r="V2322" s="7">
        <f t="shared" si="408"/>
        <v>0</v>
      </c>
      <c r="W2322" s="7">
        <f t="shared" si="409"/>
        <v>0</v>
      </c>
      <c r="X2322" s="18">
        <f t="shared" si="410"/>
        <v>0</v>
      </c>
    </row>
    <row r="2323" spans="1:24">
      <c r="A2323" s="50" t="s">
        <v>2371</v>
      </c>
      <c r="B2323" s="59" t="s">
        <v>2831</v>
      </c>
      <c r="C2323" s="3">
        <v>4346</v>
      </c>
      <c r="D2323" t="s">
        <v>1847</v>
      </c>
      <c r="E2323" s="78" t="str">
        <f>IFERROR(VLOOKUP($C2323,'2025-26 School Level AAFTE'!$C$2:$L$2349,9,FALSE), "No")</f>
        <v>Yes</v>
      </c>
      <c r="F2323" s="67">
        <f>IFERROR(VLOOKUP($C2323,'2025-26 School Level AAFTE'!$C$2:$J$2349,8,FALSE), 0)</f>
        <v>438.2</v>
      </c>
      <c r="G2323" s="69">
        <f>IFERROR(IF(E2323= "yes",VLOOKUP(C2323,Summary!$B:$I,6,0),0),0)</f>
        <v>0</v>
      </c>
      <c r="H2323" s="68">
        <f t="shared" si="401"/>
        <v>438.2</v>
      </c>
      <c r="I2323" s="110">
        <f>VLOOKUP($A2323,'2026-27 Salary &amp; Benefits'!$A:$I,3,FALSE)</f>
        <v>1.06</v>
      </c>
      <c r="J2323" s="110">
        <f>VLOOKUP($A2323,'2026-27 Salary &amp; Benefits'!$A:$I,4,FALSE)</f>
        <v>1.06</v>
      </c>
      <c r="K2323" s="101">
        <f t="shared" si="402"/>
        <v>438.2</v>
      </c>
      <c r="L2323" s="100">
        <f t="shared" si="403"/>
        <v>1.2849999999999999</v>
      </c>
      <c r="M2323" s="102">
        <f>'2026-27 Salary &amp; Benefits'!$E$6</f>
        <v>78209</v>
      </c>
      <c r="N2323" s="102">
        <f>'2026-27 Salary &amp; Benefits'!$F$6</f>
        <v>82248</v>
      </c>
      <c r="O2323" s="7">
        <f t="shared" si="404"/>
        <v>106528.48</v>
      </c>
      <c r="P2323" s="7">
        <f t="shared" si="405"/>
        <v>5501.5200000000041</v>
      </c>
      <c r="Q2323" s="7">
        <f>'2026-27 Salary &amp; Benefits'!G$6</f>
        <v>16817.759999999998</v>
      </c>
      <c r="R2323" s="103">
        <f>'2026-27 Salary &amp; Benefits'!H$6</f>
        <v>0.16020000000000001</v>
      </c>
      <c r="S2323" s="103">
        <f>'2026-27 Salary &amp; Benefits'!I$6</f>
        <v>0.15390000000000001</v>
      </c>
      <c r="T2323" s="7">
        <f t="shared" si="406"/>
        <v>39523.370000000003</v>
      </c>
      <c r="U2323" s="7">
        <f t="shared" si="407"/>
        <v>1867.17</v>
      </c>
      <c r="V2323" s="7">
        <f t="shared" si="408"/>
        <v>287.36</v>
      </c>
      <c r="W2323" s="7">
        <f t="shared" si="409"/>
        <v>2154.5300000000002</v>
      </c>
      <c r="X2323" s="18">
        <f t="shared" si="410"/>
        <v>153707.9</v>
      </c>
    </row>
    <row r="2324" spans="1:24">
      <c r="A2324" s="50" t="s">
        <v>2371</v>
      </c>
      <c r="B2324" s="59" t="s">
        <v>2831</v>
      </c>
      <c r="C2324" s="3">
        <v>5018</v>
      </c>
      <c r="D2324" t="s">
        <v>1849</v>
      </c>
      <c r="E2324" s="78" t="str">
        <f>IFERROR(VLOOKUP($C2324,'2025-26 School Level AAFTE'!$C$2:$L$2349,9,FALSE), "No")</f>
        <v>No</v>
      </c>
      <c r="F2324" s="67">
        <f>IFERROR(VLOOKUP($C2324,'2025-26 School Level AAFTE'!$C$2:$J$2349,8,FALSE), 0)</f>
        <v>271.36</v>
      </c>
      <c r="G2324" s="69">
        <f>IFERROR(IF(E2324= "yes",VLOOKUP(C2324,Summary!$B:$I,6,0),0),0)</f>
        <v>0</v>
      </c>
      <c r="H2324" s="68">
        <f t="shared" si="401"/>
        <v>0</v>
      </c>
      <c r="I2324" s="110">
        <f>VLOOKUP($A2324,'2026-27 Salary &amp; Benefits'!$A:$I,3,FALSE)</f>
        <v>1.06</v>
      </c>
      <c r="J2324" s="110">
        <f>VLOOKUP($A2324,'2026-27 Salary &amp; Benefits'!$A:$I,4,FALSE)</f>
        <v>1.06</v>
      </c>
      <c r="K2324" s="101">
        <f t="shared" si="402"/>
        <v>0</v>
      </c>
      <c r="L2324" s="100">
        <f t="shared" si="403"/>
        <v>0</v>
      </c>
      <c r="M2324" s="102">
        <f>'2026-27 Salary &amp; Benefits'!$E$6</f>
        <v>78209</v>
      </c>
      <c r="N2324" s="102">
        <f>'2026-27 Salary &amp; Benefits'!$F$6</f>
        <v>82248</v>
      </c>
      <c r="O2324" s="7">
        <f t="shared" si="404"/>
        <v>0</v>
      </c>
      <c r="P2324" s="7">
        <f t="shared" si="405"/>
        <v>0</v>
      </c>
      <c r="Q2324" s="7">
        <f>'2026-27 Salary &amp; Benefits'!G$6</f>
        <v>16817.759999999998</v>
      </c>
      <c r="R2324" s="103">
        <f>'2026-27 Salary &amp; Benefits'!H$6</f>
        <v>0.16020000000000001</v>
      </c>
      <c r="S2324" s="103">
        <f>'2026-27 Salary &amp; Benefits'!I$6</f>
        <v>0.15390000000000001</v>
      </c>
      <c r="T2324" s="7">
        <f t="shared" si="406"/>
        <v>0</v>
      </c>
      <c r="U2324" s="7">
        <f t="shared" si="407"/>
        <v>0</v>
      </c>
      <c r="V2324" s="7">
        <f t="shared" si="408"/>
        <v>0</v>
      </c>
      <c r="W2324" s="7">
        <f t="shared" si="409"/>
        <v>0</v>
      </c>
      <c r="X2324" s="18">
        <f t="shared" si="410"/>
        <v>0</v>
      </c>
    </row>
    <row r="2325" spans="1:24">
      <c r="A2325" s="50" t="s">
        <v>2371</v>
      </c>
      <c r="B2325" s="59" t="s">
        <v>2831</v>
      </c>
      <c r="C2325" s="3">
        <v>2260</v>
      </c>
      <c r="D2325" t="s">
        <v>1842</v>
      </c>
      <c r="E2325" s="78" t="str">
        <f>IFERROR(VLOOKUP($C2325,'2025-26 School Level AAFTE'!$C$2:$L$2349,9,FALSE), "No")</f>
        <v>No</v>
      </c>
      <c r="F2325" s="67">
        <f>IFERROR(VLOOKUP($C2325,'2025-26 School Level AAFTE'!$C$2:$J$2349,8,FALSE), 0)</f>
        <v>359.39</v>
      </c>
      <c r="G2325" s="69">
        <f>IFERROR(IF(E2325= "yes",VLOOKUP(C2325,Summary!$B:$I,6,0),0),0)</f>
        <v>0</v>
      </c>
      <c r="H2325" s="68">
        <f t="shared" si="401"/>
        <v>0</v>
      </c>
      <c r="I2325" s="110">
        <f>VLOOKUP($A2325,'2026-27 Salary &amp; Benefits'!$A:$I,3,FALSE)</f>
        <v>1.06</v>
      </c>
      <c r="J2325" s="110">
        <f>VLOOKUP($A2325,'2026-27 Salary &amp; Benefits'!$A:$I,4,FALSE)</f>
        <v>1.06</v>
      </c>
      <c r="K2325" s="101">
        <f t="shared" si="402"/>
        <v>0</v>
      </c>
      <c r="L2325" s="100">
        <f t="shared" si="403"/>
        <v>0</v>
      </c>
      <c r="M2325" s="102">
        <f>'2026-27 Salary &amp; Benefits'!$E$6</f>
        <v>78209</v>
      </c>
      <c r="N2325" s="102">
        <f>'2026-27 Salary &amp; Benefits'!$F$6</f>
        <v>82248</v>
      </c>
      <c r="O2325" s="7">
        <f t="shared" si="404"/>
        <v>0</v>
      </c>
      <c r="P2325" s="7">
        <f t="shared" si="405"/>
        <v>0</v>
      </c>
      <c r="Q2325" s="7">
        <f>'2026-27 Salary &amp; Benefits'!G$6</f>
        <v>16817.759999999998</v>
      </c>
      <c r="R2325" s="103">
        <f>'2026-27 Salary &amp; Benefits'!H$6</f>
        <v>0.16020000000000001</v>
      </c>
      <c r="S2325" s="103">
        <f>'2026-27 Salary &amp; Benefits'!I$6</f>
        <v>0.15390000000000001</v>
      </c>
      <c r="T2325" s="7">
        <f t="shared" si="406"/>
        <v>0</v>
      </c>
      <c r="U2325" s="7">
        <f t="shared" si="407"/>
        <v>0</v>
      </c>
      <c r="V2325" s="7">
        <f t="shared" si="408"/>
        <v>0</v>
      </c>
      <c r="W2325" s="7">
        <f t="shared" si="409"/>
        <v>0</v>
      </c>
      <c r="X2325" s="18">
        <f t="shared" si="410"/>
        <v>0</v>
      </c>
    </row>
    <row r="2326" spans="1:24">
      <c r="A2326" s="50" t="s">
        <v>2371</v>
      </c>
      <c r="B2326" s="59" t="s">
        <v>2831</v>
      </c>
      <c r="C2326" s="3">
        <v>4451</v>
      </c>
      <c r="D2326" t="s">
        <v>1848</v>
      </c>
      <c r="E2326" s="78" t="str">
        <f>IFERROR(VLOOKUP($C2326,'2025-26 School Level AAFTE'!$C$2:$L$2349,9,FALSE), "No")</f>
        <v>No</v>
      </c>
      <c r="F2326" s="67">
        <f>IFERROR(VLOOKUP($C2326,'2025-26 School Level AAFTE'!$C$2:$J$2349,8,FALSE), 0)</f>
        <v>344.6</v>
      </c>
      <c r="G2326" s="69">
        <f>IFERROR(IF(E2326= "yes",VLOOKUP(C2326,Summary!$B:$I,6,0),0),0)</f>
        <v>0</v>
      </c>
      <c r="H2326" s="68">
        <f t="shared" si="401"/>
        <v>0</v>
      </c>
      <c r="I2326" s="110">
        <f>VLOOKUP($A2326,'2026-27 Salary &amp; Benefits'!$A:$I,3,FALSE)</f>
        <v>1.06</v>
      </c>
      <c r="J2326" s="110">
        <f>VLOOKUP($A2326,'2026-27 Salary &amp; Benefits'!$A:$I,4,FALSE)</f>
        <v>1.06</v>
      </c>
      <c r="K2326" s="101">
        <f t="shared" si="402"/>
        <v>0</v>
      </c>
      <c r="L2326" s="100">
        <f t="shared" si="403"/>
        <v>0</v>
      </c>
      <c r="M2326" s="102">
        <f>'2026-27 Salary &amp; Benefits'!$E$6</f>
        <v>78209</v>
      </c>
      <c r="N2326" s="102">
        <f>'2026-27 Salary &amp; Benefits'!$F$6</f>
        <v>82248</v>
      </c>
      <c r="O2326" s="7">
        <f t="shared" si="404"/>
        <v>0</v>
      </c>
      <c r="P2326" s="7">
        <f t="shared" si="405"/>
        <v>0</v>
      </c>
      <c r="Q2326" s="7">
        <f>'2026-27 Salary &amp; Benefits'!G$6</f>
        <v>16817.759999999998</v>
      </c>
      <c r="R2326" s="103">
        <f>'2026-27 Salary &amp; Benefits'!H$6</f>
        <v>0.16020000000000001</v>
      </c>
      <c r="S2326" s="103">
        <f>'2026-27 Salary &amp; Benefits'!I$6</f>
        <v>0.15390000000000001</v>
      </c>
      <c r="T2326" s="7">
        <f t="shared" si="406"/>
        <v>0</v>
      </c>
      <c r="U2326" s="7">
        <f t="shared" si="407"/>
        <v>0</v>
      </c>
      <c r="V2326" s="7">
        <f t="shared" si="408"/>
        <v>0</v>
      </c>
      <c r="W2326" s="7">
        <f t="shared" si="409"/>
        <v>0</v>
      </c>
      <c r="X2326" s="18">
        <f t="shared" si="410"/>
        <v>0</v>
      </c>
    </row>
    <row r="2327" spans="1:24">
      <c r="A2327" s="50" t="s">
        <v>2371</v>
      </c>
      <c r="B2327" s="59" t="s">
        <v>2831</v>
      </c>
      <c r="C2327" s="3">
        <v>5052</v>
      </c>
      <c r="D2327" t="s">
        <v>1850</v>
      </c>
      <c r="E2327" s="78" t="str">
        <f>IFERROR(VLOOKUP($C2327,'2025-26 School Level AAFTE'!$C$2:$L$2349,9,FALSE), "No")</f>
        <v>No</v>
      </c>
      <c r="F2327" s="67">
        <f>IFERROR(VLOOKUP($C2327,'2025-26 School Level AAFTE'!$C$2:$J$2349,8,FALSE), 0)</f>
        <v>577.42999999999995</v>
      </c>
      <c r="G2327" s="69">
        <f>IFERROR(IF(E2327= "yes",VLOOKUP(C2327,Summary!$B:$I,6,0),0),0)</f>
        <v>0</v>
      </c>
      <c r="H2327" s="68">
        <f t="shared" si="401"/>
        <v>0</v>
      </c>
      <c r="I2327" s="110">
        <f>VLOOKUP($A2327,'2026-27 Salary &amp; Benefits'!$A:$I,3,FALSE)</f>
        <v>1.06</v>
      </c>
      <c r="J2327" s="110">
        <f>VLOOKUP($A2327,'2026-27 Salary &amp; Benefits'!$A:$I,4,FALSE)</f>
        <v>1.06</v>
      </c>
      <c r="K2327" s="101">
        <f t="shared" si="402"/>
        <v>0</v>
      </c>
      <c r="L2327" s="100">
        <f t="shared" si="403"/>
        <v>0</v>
      </c>
      <c r="M2327" s="102">
        <f>'2026-27 Salary &amp; Benefits'!$E$6</f>
        <v>78209</v>
      </c>
      <c r="N2327" s="102">
        <f>'2026-27 Salary &amp; Benefits'!$F$6</f>
        <v>82248</v>
      </c>
      <c r="O2327" s="7">
        <f t="shared" si="404"/>
        <v>0</v>
      </c>
      <c r="P2327" s="7">
        <f t="shared" si="405"/>
        <v>0</v>
      </c>
      <c r="Q2327" s="7">
        <f>'2026-27 Salary &amp; Benefits'!G$6</f>
        <v>16817.759999999998</v>
      </c>
      <c r="R2327" s="103">
        <f>'2026-27 Salary &amp; Benefits'!H$6</f>
        <v>0.16020000000000001</v>
      </c>
      <c r="S2327" s="103">
        <f>'2026-27 Salary &amp; Benefits'!I$6</f>
        <v>0.15390000000000001</v>
      </c>
      <c r="T2327" s="7">
        <f t="shared" si="406"/>
        <v>0</v>
      </c>
      <c r="U2327" s="7">
        <f t="shared" si="407"/>
        <v>0</v>
      </c>
      <c r="V2327" s="7">
        <f t="shared" si="408"/>
        <v>0</v>
      </c>
      <c r="W2327" s="7">
        <f t="shared" si="409"/>
        <v>0</v>
      </c>
      <c r="X2327" s="18">
        <f t="shared" si="410"/>
        <v>0</v>
      </c>
    </row>
    <row r="2328" spans="1:24">
      <c r="A2328" s="50" t="s">
        <v>2371</v>
      </c>
      <c r="B2328" s="59" t="s">
        <v>2831</v>
      </c>
      <c r="C2328" s="3">
        <v>3848</v>
      </c>
      <c r="D2328" t="s">
        <v>1845</v>
      </c>
      <c r="E2328" s="78" t="str">
        <f>IFERROR(VLOOKUP($C2328,'2025-26 School Level AAFTE'!$C$2:$L$2349,9,FALSE), "No")</f>
        <v>No</v>
      </c>
      <c r="F2328" s="67">
        <f>IFERROR(VLOOKUP($C2328,'2025-26 School Level AAFTE'!$C$2:$J$2349,8,FALSE), 0)</f>
        <v>636.99</v>
      </c>
      <c r="G2328" s="69">
        <f>IFERROR(IF(E2328= "yes",VLOOKUP(C2328,Summary!$B:$I,6,0),0),0)</f>
        <v>0</v>
      </c>
      <c r="H2328" s="68">
        <f t="shared" si="401"/>
        <v>0</v>
      </c>
      <c r="I2328" s="110">
        <f>VLOOKUP($A2328,'2026-27 Salary &amp; Benefits'!$A:$I,3,FALSE)</f>
        <v>1.06</v>
      </c>
      <c r="J2328" s="110">
        <f>VLOOKUP($A2328,'2026-27 Salary &amp; Benefits'!$A:$I,4,FALSE)</f>
        <v>1.06</v>
      </c>
      <c r="K2328" s="101">
        <f t="shared" si="402"/>
        <v>0</v>
      </c>
      <c r="L2328" s="100">
        <f t="shared" si="403"/>
        <v>0</v>
      </c>
      <c r="M2328" s="102">
        <f>'2026-27 Salary &amp; Benefits'!$E$6</f>
        <v>78209</v>
      </c>
      <c r="N2328" s="102">
        <f>'2026-27 Salary &amp; Benefits'!$F$6</f>
        <v>82248</v>
      </c>
      <c r="O2328" s="7">
        <f t="shared" si="404"/>
        <v>0</v>
      </c>
      <c r="P2328" s="7">
        <f t="shared" si="405"/>
        <v>0</v>
      </c>
      <c r="Q2328" s="7">
        <f>'2026-27 Salary &amp; Benefits'!G$6</f>
        <v>16817.759999999998</v>
      </c>
      <c r="R2328" s="103">
        <f>'2026-27 Salary &amp; Benefits'!H$6</f>
        <v>0.16020000000000001</v>
      </c>
      <c r="S2328" s="103">
        <f>'2026-27 Salary &amp; Benefits'!I$6</f>
        <v>0.15390000000000001</v>
      </c>
      <c r="T2328" s="7">
        <f t="shared" si="406"/>
        <v>0</v>
      </c>
      <c r="U2328" s="7">
        <f t="shared" si="407"/>
        <v>0</v>
      </c>
      <c r="V2328" s="7">
        <f t="shared" si="408"/>
        <v>0</v>
      </c>
      <c r="W2328" s="7">
        <f t="shared" si="409"/>
        <v>0</v>
      </c>
      <c r="X2328" s="18">
        <f t="shared" si="410"/>
        <v>0</v>
      </c>
    </row>
    <row r="2329" spans="1:24">
      <c r="A2329" s="50" t="s">
        <v>2371</v>
      </c>
      <c r="B2329" s="59" t="s">
        <v>2831</v>
      </c>
      <c r="C2329" s="3">
        <v>1627</v>
      </c>
      <c r="D2329" t="s">
        <v>1841</v>
      </c>
      <c r="E2329" s="78" t="str">
        <f>IFERROR(VLOOKUP($C2329,'2025-26 School Level AAFTE'!$C$2:$L$2349,9,FALSE), "No")</f>
        <v>Yes</v>
      </c>
      <c r="F2329" s="67">
        <f>IFERROR(VLOOKUP($C2329,'2025-26 School Level AAFTE'!$C$2:$J$2349,8,FALSE), 0)</f>
        <v>133.97</v>
      </c>
      <c r="G2329" s="69">
        <f>IFERROR(IF(E2329= "yes",VLOOKUP(C2329,Summary!$B:$I,6,0),0),0)</f>
        <v>0</v>
      </c>
      <c r="H2329" s="68">
        <f t="shared" si="401"/>
        <v>133.97</v>
      </c>
      <c r="I2329" s="110">
        <f>VLOOKUP($A2329,'2026-27 Salary &amp; Benefits'!$A:$I,3,FALSE)</f>
        <v>1.06</v>
      </c>
      <c r="J2329" s="110">
        <f>VLOOKUP($A2329,'2026-27 Salary &amp; Benefits'!$A:$I,4,FALSE)</f>
        <v>1.06</v>
      </c>
      <c r="K2329" s="101">
        <f t="shared" si="402"/>
        <v>133.97</v>
      </c>
      <c r="L2329" s="100">
        <f t="shared" si="403"/>
        <v>0.39300000000000002</v>
      </c>
      <c r="M2329" s="102">
        <f>'2026-27 Salary &amp; Benefits'!$E$6</f>
        <v>78209</v>
      </c>
      <c r="N2329" s="102">
        <f>'2026-27 Salary &amp; Benefits'!$F$6</f>
        <v>82248</v>
      </c>
      <c r="O2329" s="7">
        <f t="shared" si="404"/>
        <v>32580.31</v>
      </c>
      <c r="P2329" s="7">
        <f t="shared" si="405"/>
        <v>1682.5600000000013</v>
      </c>
      <c r="Q2329" s="7">
        <f>'2026-27 Salary &amp; Benefits'!G$6</f>
        <v>16817.759999999998</v>
      </c>
      <c r="R2329" s="103">
        <f>'2026-27 Salary &amp; Benefits'!H$6</f>
        <v>0.16020000000000001</v>
      </c>
      <c r="S2329" s="103">
        <f>'2026-27 Salary &amp; Benefits'!I$6</f>
        <v>0.15390000000000001</v>
      </c>
      <c r="T2329" s="7">
        <f t="shared" si="406"/>
        <v>12087.69</v>
      </c>
      <c r="U2329" s="7">
        <f t="shared" si="407"/>
        <v>571.04999999999995</v>
      </c>
      <c r="V2329" s="7">
        <f t="shared" si="408"/>
        <v>87.88</v>
      </c>
      <c r="W2329" s="7">
        <f t="shared" si="409"/>
        <v>658.93</v>
      </c>
      <c r="X2329" s="18">
        <f t="shared" si="410"/>
        <v>47009.49</v>
      </c>
    </row>
    <row r="2330" spans="1:24">
      <c r="A2330" s="50" t="s">
        <v>2371</v>
      </c>
      <c r="B2330" s="59" t="s">
        <v>2831</v>
      </c>
      <c r="C2330" s="3">
        <v>2633</v>
      </c>
      <c r="D2330" t="s">
        <v>1844</v>
      </c>
      <c r="E2330" s="78" t="str">
        <f>IFERROR(VLOOKUP($C2330,'2025-26 School Level AAFTE'!$C$2:$L$2349,9,FALSE), "No")</f>
        <v>No</v>
      </c>
      <c r="F2330" s="67">
        <f>IFERROR(VLOOKUP($C2330,'2025-26 School Level AAFTE'!$C$2:$J$2349,8,FALSE), 0)</f>
        <v>1524.55</v>
      </c>
      <c r="G2330" s="69">
        <f>IFERROR(IF(E2330= "yes",VLOOKUP(C2330,Summary!$B:$I,6,0),0),0)</f>
        <v>0</v>
      </c>
      <c r="H2330" s="68">
        <f t="shared" si="401"/>
        <v>0</v>
      </c>
      <c r="I2330" s="110">
        <f>VLOOKUP($A2330,'2026-27 Salary &amp; Benefits'!$A:$I,3,FALSE)</f>
        <v>1.06</v>
      </c>
      <c r="J2330" s="110">
        <f>VLOOKUP($A2330,'2026-27 Salary &amp; Benefits'!$A:$I,4,FALSE)</f>
        <v>1.06</v>
      </c>
      <c r="K2330" s="101">
        <f t="shared" si="402"/>
        <v>0</v>
      </c>
      <c r="L2330" s="100">
        <f t="shared" si="403"/>
        <v>0</v>
      </c>
      <c r="M2330" s="102">
        <f>'2026-27 Salary &amp; Benefits'!$E$6</f>
        <v>78209</v>
      </c>
      <c r="N2330" s="102">
        <f>'2026-27 Salary &amp; Benefits'!$F$6</f>
        <v>82248</v>
      </c>
      <c r="O2330" s="7">
        <f t="shared" si="404"/>
        <v>0</v>
      </c>
      <c r="P2330" s="7">
        <f t="shared" si="405"/>
        <v>0</v>
      </c>
      <c r="Q2330" s="7">
        <f>'2026-27 Salary &amp; Benefits'!G$6</f>
        <v>16817.759999999998</v>
      </c>
      <c r="R2330" s="103">
        <f>'2026-27 Salary &amp; Benefits'!H$6</f>
        <v>0.16020000000000001</v>
      </c>
      <c r="S2330" s="103">
        <f>'2026-27 Salary &amp; Benefits'!I$6</f>
        <v>0.15390000000000001</v>
      </c>
      <c r="T2330" s="7">
        <f t="shared" si="406"/>
        <v>0</v>
      </c>
      <c r="U2330" s="7">
        <f t="shared" si="407"/>
        <v>0</v>
      </c>
      <c r="V2330" s="7">
        <f t="shared" si="408"/>
        <v>0</v>
      </c>
      <c r="W2330" s="7">
        <f t="shared" si="409"/>
        <v>0</v>
      </c>
      <c r="X2330" s="18">
        <f t="shared" si="410"/>
        <v>0</v>
      </c>
    </row>
    <row r="2331" spans="1:24">
      <c r="A2331" s="50" t="s">
        <v>2371</v>
      </c>
      <c r="B2331" s="59" t="s">
        <v>2831</v>
      </c>
      <c r="C2331" s="3">
        <v>2481</v>
      </c>
      <c r="D2331" t="s">
        <v>1843</v>
      </c>
      <c r="E2331" s="78" t="str">
        <f>IFERROR(VLOOKUP($C2331,'2025-26 School Level AAFTE'!$C$2:$L$2349,9,FALSE), "No")</f>
        <v>No</v>
      </c>
      <c r="F2331" s="67">
        <f>IFERROR(VLOOKUP($C2331,'2025-26 School Level AAFTE'!$C$2:$J$2349,8,FALSE), 0)</f>
        <v>674.26</v>
      </c>
      <c r="G2331" s="69">
        <f>IFERROR(IF(E2331= "yes",VLOOKUP(C2331,Summary!$B:$I,6,0),0),0)</f>
        <v>0</v>
      </c>
      <c r="H2331" s="68">
        <f t="shared" si="401"/>
        <v>0</v>
      </c>
      <c r="I2331" s="110">
        <f>VLOOKUP($A2331,'2026-27 Salary &amp; Benefits'!$A:$I,3,FALSE)</f>
        <v>1.06</v>
      </c>
      <c r="J2331" s="110">
        <f>VLOOKUP($A2331,'2026-27 Salary &amp; Benefits'!$A:$I,4,FALSE)</f>
        <v>1.06</v>
      </c>
      <c r="K2331" s="101">
        <f t="shared" si="402"/>
        <v>0</v>
      </c>
      <c r="L2331" s="100">
        <f t="shared" si="403"/>
        <v>0</v>
      </c>
      <c r="M2331" s="102">
        <f>'2026-27 Salary &amp; Benefits'!$E$6</f>
        <v>78209</v>
      </c>
      <c r="N2331" s="102">
        <f>'2026-27 Salary &amp; Benefits'!$F$6</f>
        <v>82248</v>
      </c>
      <c r="O2331" s="7">
        <f t="shared" si="404"/>
        <v>0</v>
      </c>
      <c r="P2331" s="7">
        <f t="shared" si="405"/>
        <v>0</v>
      </c>
      <c r="Q2331" s="7">
        <f>'2026-27 Salary &amp; Benefits'!G$6</f>
        <v>16817.759999999998</v>
      </c>
      <c r="R2331" s="103">
        <f>'2026-27 Salary &amp; Benefits'!H$6</f>
        <v>0.16020000000000001</v>
      </c>
      <c r="S2331" s="103">
        <f>'2026-27 Salary &amp; Benefits'!I$6</f>
        <v>0.15390000000000001</v>
      </c>
      <c r="T2331" s="7">
        <f t="shared" si="406"/>
        <v>0</v>
      </c>
      <c r="U2331" s="7">
        <f t="shared" si="407"/>
        <v>0</v>
      </c>
      <c r="V2331" s="7">
        <f t="shared" si="408"/>
        <v>0</v>
      </c>
      <c r="W2331" s="7">
        <f t="shared" si="409"/>
        <v>0</v>
      </c>
      <c r="X2331" s="18">
        <f t="shared" si="410"/>
        <v>0</v>
      </c>
    </row>
    <row r="2332" spans="1:24">
      <c r="A2332" s="50" t="s">
        <v>2371</v>
      </c>
      <c r="B2332" s="59" t="s">
        <v>2831</v>
      </c>
      <c r="C2332" s="3">
        <v>4224</v>
      </c>
      <c r="D2332" t="s">
        <v>1846</v>
      </c>
      <c r="E2332" s="78" t="str">
        <f>IFERROR(VLOOKUP($C2332,'2025-26 School Level AAFTE'!$C$2:$L$2349,9,FALSE), "No")</f>
        <v>No</v>
      </c>
      <c r="F2332" s="67">
        <f>IFERROR(VLOOKUP($C2332,'2025-26 School Level AAFTE'!$C$2:$J$2349,8,FALSE), 0)</f>
        <v>340.02</v>
      </c>
      <c r="G2332" s="69">
        <f>IFERROR(IF(E2332= "yes",VLOOKUP(C2332,Summary!$B:$I,6,0),0),0)</f>
        <v>0</v>
      </c>
      <c r="H2332" s="68">
        <f t="shared" si="401"/>
        <v>0</v>
      </c>
      <c r="I2332" s="110">
        <f>VLOOKUP($A2332,'2026-27 Salary &amp; Benefits'!$A:$I,3,FALSE)</f>
        <v>1.06</v>
      </c>
      <c r="J2332" s="110">
        <f>VLOOKUP($A2332,'2026-27 Salary &amp; Benefits'!$A:$I,4,FALSE)</f>
        <v>1.06</v>
      </c>
      <c r="K2332" s="101">
        <f t="shared" si="402"/>
        <v>0</v>
      </c>
      <c r="L2332" s="100">
        <f t="shared" si="403"/>
        <v>0</v>
      </c>
      <c r="M2332" s="102">
        <f>'2026-27 Salary &amp; Benefits'!$E$6</f>
        <v>78209</v>
      </c>
      <c r="N2332" s="102">
        <f>'2026-27 Salary &amp; Benefits'!$F$6</f>
        <v>82248</v>
      </c>
      <c r="O2332" s="7">
        <f t="shared" si="404"/>
        <v>0</v>
      </c>
      <c r="P2332" s="7">
        <f t="shared" si="405"/>
        <v>0</v>
      </c>
      <c r="Q2332" s="7">
        <f>'2026-27 Salary &amp; Benefits'!G$6</f>
        <v>16817.759999999998</v>
      </c>
      <c r="R2332" s="103">
        <f>'2026-27 Salary &amp; Benefits'!H$6</f>
        <v>0.16020000000000001</v>
      </c>
      <c r="S2332" s="103">
        <f>'2026-27 Salary &amp; Benefits'!I$6</f>
        <v>0.15390000000000001</v>
      </c>
      <c r="T2332" s="7">
        <f t="shared" si="406"/>
        <v>0</v>
      </c>
      <c r="U2332" s="7">
        <f t="shared" si="407"/>
        <v>0</v>
      </c>
      <c r="V2332" s="7">
        <f t="shared" si="408"/>
        <v>0</v>
      </c>
      <c r="W2332" s="7">
        <f t="shared" si="409"/>
        <v>0</v>
      </c>
      <c r="X2332" s="18">
        <f t="shared" si="410"/>
        <v>0</v>
      </c>
    </row>
    <row r="2333" spans="1:24">
      <c r="A2333" s="50" t="s">
        <v>2419</v>
      </c>
      <c r="B2333" s="59" t="s">
        <v>2832</v>
      </c>
      <c r="C2333" s="3">
        <v>2783</v>
      </c>
      <c r="D2333" t="s">
        <v>2101</v>
      </c>
      <c r="E2333" s="78" t="str">
        <f>IFERROR(VLOOKUP($C2333,'2025-26 School Level AAFTE'!$C$2:$L$2349,9,FALSE), "No")</f>
        <v>Yes</v>
      </c>
      <c r="F2333" s="67">
        <f>IFERROR(VLOOKUP($C2333,'2025-26 School Level AAFTE'!$C$2:$J$2349,8,FALSE), 0)</f>
        <v>305.22000000000003</v>
      </c>
      <c r="G2333" s="69">
        <f>IFERROR(IF(E2333= "yes",VLOOKUP(C2333,Summary!$B:$I,6,0),0),0)</f>
        <v>0</v>
      </c>
      <c r="H2333" s="68">
        <f t="shared" si="401"/>
        <v>305.22000000000003</v>
      </c>
      <c r="I2333" s="110">
        <f>VLOOKUP($A2333,'2026-27 Salary &amp; Benefits'!$A:$I,3,FALSE)</f>
        <v>1</v>
      </c>
      <c r="J2333" s="110">
        <f>VLOOKUP($A2333,'2026-27 Salary &amp; Benefits'!$A:$I,4,FALSE)</f>
        <v>1</v>
      </c>
      <c r="K2333" s="101">
        <f t="shared" si="402"/>
        <v>305.22000000000003</v>
      </c>
      <c r="L2333" s="100">
        <f t="shared" si="403"/>
        <v>0.89500000000000002</v>
      </c>
      <c r="M2333" s="102">
        <f>'2026-27 Salary &amp; Benefits'!$E$6</f>
        <v>78209</v>
      </c>
      <c r="N2333" s="102">
        <f>'2026-27 Salary &amp; Benefits'!$F$6</f>
        <v>82248</v>
      </c>
      <c r="O2333" s="7">
        <f t="shared" si="404"/>
        <v>69997.06</v>
      </c>
      <c r="P2333" s="7">
        <f t="shared" si="405"/>
        <v>3614.9000000000087</v>
      </c>
      <c r="Q2333" s="7">
        <f>'2026-27 Salary &amp; Benefits'!G$6</f>
        <v>16817.759999999998</v>
      </c>
      <c r="R2333" s="103">
        <f>'2026-27 Salary &amp; Benefits'!H$6</f>
        <v>0.16020000000000001</v>
      </c>
      <c r="S2333" s="103">
        <f>'2026-27 Salary &amp; Benefits'!I$6</f>
        <v>0.15390000000000001</v>
      </c>
      <c r="T2333" s="7">
        <f t="shared" si="406"/>
        <v>26821.759999999998</v>
      </c>
      <c r="U2333" s="7">
        <f t="shared" si="407"/>
        <v>1226.8699999999999</v>
      </c>
      <c r="V2333" s="7">
        <f t="shared" si="408"/>
        <v>188.82</v>
      </c>
      <c r="W2333" s="7">
        <f t="shared" si="409"/>
        <v>1415.6899999999998</v>
      </c>
      <c r="X2333" s="18">
        <f t="shared" si="410"/>
        <v>101849.41</v>
      </c>
    </row>
    <row r="2334" spans="1:24">
      <c r="A2334" s="50" t="s">
        <v>2419</v>
      </c>
      <c r="B2334" s="59" t="s">
        <v>2832</v>
      </c>
      <c r="C2334" s="3">
        <v>2240</v>
      </c>
      <c r="D2334" t="s">
        <v>2100</v>
      </c>
      <c r="E2334" s="78" t="str">
        <f>IFERROR(VLOOKUP($C2334,'2025-26 School Level AAFTE'!$C$2:$L$2349,9,FALSE), "No")</f>
        <v>Yes</v>
      </c>
      <c r="F2334" s="67">
        <f>IFERROR(VLOOKUP($C2334,'2025-26 School Level AAFTE'!$C$2:$J$2349,8,FALSE), 0)</f>
        <v>436.86</v>
      </c>
      <c r="G2334" s="69">
        <f>IFERROR(IF(E2334= "yes",VLOOKUP(C2334,Summary!$B:$I,6,0),0),0)</f>
        <v>0</v>
      </c>
      <c r="H2334" s="68">
        <f t="shared" si="401"/>
        <v>436.86</v>
      </c>
      <c r="I2334" s="110">
        <f>VLOOKUP($A2334,'2026-27 Salary &amp; Benefits'!$A:$I,3,FALSE)</f>
        <v>1</v>
      </c>
      <c r="J2334" s="110">
        <f>VLOOKUP($A2334,'2026-27 Salary &amp; Benefits'!$A:$I,4,FALSE)</f>
        <v>1</v>
      </c>
      <c r="K2334" s="101">
        <f t="shared" si="402"/>
        <v>436.86</v>
      </c>
      <c r="L2334" s="100">
        <f t="shared" si="403"/>
        <v>1.2809999999999999</v>
      </c>
      <c r="M2334" s="102">
        <f>'2026-27 Salary &amp; Benefits'!$E$6</f>
        <v>78209</v>
      </c>
      <c r="N2334" s="102">
        <f>'2026-27 Salary &amp; Benefits'!$F$6</f>
        <v>82248</v>
      </c>
      <c r="O2334" s="7">
        <f t="shared" si="404"/>
        <v>100185.73</v>
      </c>
      <c r="P2334" s="7">
        <f t="shared" si="405"/>
        <v>5173.9600000000064</v>
      </c>
      <c r="Q2334" s="7">
        <f>'2026-27 Salary &amp; Benefits'!G$6</f>
        <v>16817.759999999998</v>
      </c>
      <c r="R2334" s="103">
        <f>'2026-27 Salary &amp; Benefits'!H$6</f>
        <v>0.16020000000000001</v>
      </c>
      <c r="S2334" s="103">
        <f>'2026-27 Salary &amp; Benefits'!I$6</f>
        <v>0.15390000000000001</v>
      </c>
      <c r="T2334" s="7">
        <f t="shared" si="406"/>
        <v>38389.58</v>
      </c>
      <c r="U2334" s="7">
        <f t="shared" si="407"/>
        <v>1755.99</v>
      </c>
      <c r="V2334" s="7">
        <f t="shared" si="408"/>
        <v>270.25</v>
      </c>
      <c r="W2334" s="7">
        <f t="shared" si="409"/>
        <v>2026.24</v>
      </c>
      <c r="X2334" s="18">
        <f t="shared" si="410"/>
        <v>145775.51</v>
      </c>
    </row>
    <row r="2335" spans="1:24">
      <c r="A2335" s="50" t="s">
        <v>2419</v>
      </c>
      <c r="B2335" s="59" t="s">
        <v>2832</v>
      </c>
      <c r="C2335" s="3">
        <v>4221</v>
      </c>
      <c r="D2335" t="s">
        <v>2102</v>
      </c>
      <c r="E2335" s="78" t="str">
        <f>IFERROR(VLOOKUP($C2335,'2025-26 School Level AAFTE'!$C$2:$L$2349,9,FALSE), "No")</f>
        <v>Yes</v>
      </c>
      <c r="F2335" s="67">
        <f>IFERROR(VLOOKUP($C2335,'2025-26 School Level AAFTE'!$C$2:$J$2349,8,FALSE), 0)</f>
        <v>281.49</v>
      </c>
      <c r="G2335" s="69">
        <f>IFERROR(IF(E2335= "yes",VLOOKUP(C2335,Summary!$B:$I,6,0),0),0)</f>
        <v>0</v>
      </c>
      <c r="H2335" s="68">
        <f t="shared" si="401"/>
        <v>281.49</v>
      </c>
      <c r="I2335" s="110">
        <f>VLOOKUP($A2335,'2026-27 Salary &amp; Benefits'!$A:$I,3,FALSE)</f>
        <v>1</v>
      </c>
      <c r="J2335" s="110">
        <f>VLOOKUP($A2335,'2026-27 Salary &amp; Benefits'!$A:$I,4,FALSE)</f>
        <v>1</v>
      </c>
      <c r="K2335" s="101">
        <f t="shared" si="402"/>
        <v>281.49</v>
      </c>
      <c r="L2335" s="100">
        <f t="shared" si="403"/>
        <v>0.82599999999999996</v>
      </c>
      <c r="M2335" s="102">
        <f>'2026-27 Salary &amp; Benefits'!$E$6</f>
        <v>78209</v>
      </c>
      <c r="N2335" s="102">
        <f>'2026-27 Salary &amp; Benefits'!$F$6</f>
        <v>82248</v>
      </c>
      <c r="O2335" s="7">
        <f t="shared" si="404"/>
        <v>64600.63</v>
      </c>
      <c r="P2335" s="7">
        <f t="shared" si="405"/>
        <v>3336.2200000000084</v>
      </c>
      <c r="Q2335" s="7">
        <f>'2026-27 Salary &amp; Benefits'!G$6</f>
        <v>16817.759999999998</v>
      </c>
      <c r="R2335" s="103">
        <f>'2026-27 Salary &amp; Benefits'!H$6</f>
        <v>0.16020000000000001</v>
      </c>
      <c r="S2335" s="103">
        <f>'2026-27 Salary &amp; Benefits'!I$6</f>
        <v>0.15390000000000001</v>
      </c>
      <c r="T2335" s="7">
        <f t="shared" si="406"/>
        <v>24753.93</v>
      </c>
      <c r="U2335" s="7">
        <f t="shared" si="407"/>
        <v>1132.28</v>
      </c>
      <c r="V2335" s="7">
        <f t="shared" si="408"/>
        <v>174.26</v>
      </c>
      <c r="W2335" s="7">
        <f t="shared" si="409"/>
        <v>1306.54</v>
      </c>
      <c r="X2335" s="18">
        <f t="shared" si="410"/>
        <v>93997.319999999992</v>
      </c>
    </row>
    <row r="2336" spans="1:24">
      <c r="A2336" s="50" t="s">
        <v>2419</v>
      </c>
      <c r="B2336" s="59" t="s">
        <v>2832</v>
      </c>
      <c r="C2336" s="3">
        <v>4481</v>
      </c>
      <c r="D2336" t="s">
        <v>2103</v>
      </c>
      <c r="E2336" s="78" t="str">
        <f>IFERROR(VLOOKUP($C2336,'2025-26 School Level AAFTE'!$C$2:$L$2349,9,FALSE), "No")</f>
        <v>Yes</v>
      </c>
      <c r="F2336" s="67">
        <f>IFERROR(VLOOKUP($C2336,'2025-26 School Level AAFTE'!$C$2:$J$2349,8,FALSE), 0)</f>
        <v>305.5</v>
      </c>
      <c r="G2336" s="69">
        <f>IFERROR(IF(E2336= "yes",VLOOKUP(C2336,Summary!$B:$I,6,0),0),0)</f>
        <v>0</v>
      </c>
      <c r="H2336" s="68">
        <f t="shared" si="401"/>
        <v>305.5</v>
      </c>
      <c r="I2336" s="110">
        <f>VLOOKUP($A2336,'2026-27 Salary &amp; Benefits'!$A:$I,3,FALSE)</f>
        <v>1</v>
      </c>
      <c r="J2336" s="110">
        <f>VLOOKUP($A2336,'2026-27 Salary &amp; Benefits'!$A:$I,4,FALSE)</f>
        <v>1</v>
      </c>
      <c r="K2336" s="101">
        <f t="shared" si="402"/>
        <v>305.5</v>
      </c>
      <c r="L2336" s="100">
        <f t="shared" si="403"/>
        <v>0.89600000000000002</v>
      </c>
      <c r="M2336" s="102">
        <f>'2026-27 Salary &amp; Benefits'!$E$6</f>
        <v>78209</v>
      </c>
      <c r="N2336" s="102">
        <f>'2026-27 Salary &amp; Benefits'!$F$6</f>
        <v>82248</v>
      </c>
      <c r="O2336" s="7">
        <f t="shared" si="404"/>
        <v>70075.259999999995</v>
      </c>
      <c r="P2336" s="7">
        <f t="shared" si="405"/>
        <v>3618.9500000000116</v>
      </c>
      <c r="Q2336" s="7">
        <f>'2026-27 Salary &amp; Benefits'!G$6</f>
        <v>16817.759999999998</v>
      </c>
      <c r="R2336" s="103">
        <f>'2026-27 Salary &amp; Benefits'!H$6</f>
        <v>0.16020000000000001</v>
      </c>
      <c r="S2336" s="103">
        <f>'2026-27 Salary &amp; Benefits'!I$6</f>
        <v>0.15390000000000001</v>
      </c>
      <c r="T2336" s="7">
        <f t="shared" si="406"/>
        <v>26851.73</v>
      </c>
      <c r="U2336" s="7">
        <f t="shared" si="407"/>
        <v>1228.24</v>
      </c>
      <c r="V2336" s="7">
        <f t="shared" si="408"/>
        <v>189.03</v>
      </c>
      <c r="W2336" s="7">
        <f t="shared" si="409"/>
        <v>1417.27</v>
      </c>
      <c r="X2336" s="18">
        <f t="shared" si="410"/>
        <v>101963.21</v>
      </c>
    </row>
    <row r="2337" spans="1:24">
      <c r="A2337" s="50"/>
      <c r="B2337" s="59"/>
      <c r="E2337" s="78"/>
      <c r="F2337" s="67"/>
      <c r="G2337" s="69"/>
      <c r="H2337" s="68"/>
      <c r="I2337" s="110"/>
      <c r="J2337" s="110"/>
      <c r="K2337" s="101"/>
      <c r="L2337" s="100"/>
      <c r="M2337" s="102"/>
      <c r="N2337" s="102"/>
      <c r="O2337" s="7"/>
      <c r="P2337" s="7"/>
      <c r="Q2337" s="7"/>
      <c r="R2337" s="103"/>
      <c r="S2337" s="103"/>
      <c r="T2337" s="7"/>
      <c r="U2337" s="7"/>
      <c r="V2337" s="7"/>
      <c r="W2337" s="7"/>
      <c r="X2337" s="18"/>
    </row>
    <row r="2338" spans="1:24">
      <c r="A2338" s="50"/>
      <c r="B2338" s="59"/>
      <c r="E2338" s="78"/>
      <c r="F2338" s="67"/>
      <c r="G2338" s="69"/>
      <c r="H2338" s="68"/>
      <c r="I2338" s="110"/>
      <c r="J2338" s="110"/>
      <c r="K2338" s="101"/>
      <c r="L2338" s="100"/>
      <c r="M2338" s="102"/>
      <c r="N2338" s="102"/>
      <c r="O2338" s="7"/>
      <c r="P2338" s="7"/>
      <c r="Q2338" s="7"/>
      <c r="R2338" s="103"/>
      <c r="S2338" s="103"/>
      <c r="T2338" s="7"/>
      <c r="U2338" s="7"/>
      <c r="V2338" s="7"/>
      <c r="W2338" s="7"/>
      <c r="X2338" s="18"/>
    </row>
    <row r="2339" spans="1:24">
      <c r="A2339" s="50"/>
      <c r="B2339" s="59"/>
      <c r="C2339" s="116"/>
      <c r="D2339" s="59"/>
      <c r="E2339" s="78"/>
      <c r="F2339" s="67"/>
      <c r="G2339" s="69"/>
      <c r="H2339" s="68"/>
      <c r="I2339" s="110"/>
      <c r="J2339" s="110"/>
      <c r="K2339" s="101"/>
      <c r="L2339" s="100"/>
      <c r="M2339" s="102"/>
      <c r="N2339" s="102"/>
      <c r="O2339" s="7"/>
      <c r="P2339" s="7"/>
      <c r="Q2339" s="7"/>
      <c r="R2339" s="103"/>
      <c r="S2339" s="103"/>
      <c r="T2339" s="7"/>
      <c r="U2339" s="7"/>
      <c r="V2339" s="7"/>
      <c r="W2339" s="7"/>
      <c r="X2339" s="18"/>
    </row>
    <row r="2340" spans="1:24">
      <c r="A2340" s="50"/>
      <c r="B2340" s="59"/>
      <c r="C2340" s="116"/>
      <c r="D2340" s="59"/>
      <c r="E2340" s="78"/>
      <c r="F2340" s="67"/>
      <c r="G2340" s="69"/>
      <c r="H2340" s="68"/>
      <c r="I2340" s="110"/>
      <c r="J2340" s="110"/>
      <c r="K2340" s="101"/>
      <c r="L2340" s="100"/>
      <c r="M2340" s="102"/>
      <c r="N2340" s="102"/>
      <c r="O2340" s="7"/>
      <c r="P2340" s="7"/>
      <c r="Q2340" s="7"/>
      <c r="R2340" s="103"/>
      <c r="S2340" s="103"/>
      <c r="T2340" s="7"/>
      <c r="U2340" s="7"/>
      <c r="V2340" s="7"/>
      <c r="W2340" s="7"/>
      <c r="X2340" s="18"/>
    </row>
    <row r="2341" spans="1:24">
      <c r="A2341" s="50"/>
      <c r="B2341" s="59"/>
      <c r="C2341" s="60"/>
      <c r="D2341" s="59"/>
      <c r="E2341" s="78"/>
      <c r="F2341" s="67"/>
      <c r="G2341" s="69"/>
      <c r="H2341" s="68"/>
      <c r="I2341" s="110"/>
      <c r="J2341" s="110"/>
      <c r="K2341" s="101"/>
      <c r="L2341" s="100"/>
      <c r="M2341" s="102"/>
      <c r="N2341" s="102"/>
      <c r="O2341" s="7"/>
      <c r="P2341" s="7"/>
      <c r="Q2341" s="7"/>
      <c r="R2341" s="103"/>
      <c r="S2341" s="103"/>
      <c r="T2341" s="7"/>
      <c r="U2341" s="7"/>
      <c r="V2341" s="7"/>
      <c r="W2341" s="7"/>
      <c r="X2341" s="18"/>
    </row>
    <row r="2342" spans="1:24">
      <c r="A2342" s="50"/>
      <c r="B2342" s="59"/>
      <c r="C2342" s="116"/>
      <c r="D2342" s="59"/>
      <c r="E2342" s="78"/>
      <c r="F2342" s="67"/>
      <c r="G2342" s="69"/>
      <c r="H2342" s="68"/>
      <c r="I2342" s="110"/>
      <c r="J2342" s="110"/>
      <c r="K2342" s="101"/>
      <c r="L2342" s="100"/>
      <c r="M2342" s="102"/>
      <c r="N2342" s="102"/>
      <c r="O2342" s="7"/>
      <c r="P2342" s="7"/>
      <c r="Q2342" s="7"/>
      <c r="R2342" s="103"/>
      <c r="S2342" s="103"/>
      <c r="T2342" s="7"/>
      <c r="U2342" s="7"/>
      <c r="V2342" s="7"/>
      <c r="W2342" s="7"/>
      <c r="X2342" s="18"/>
    </row>
    <row r="2343" spans="1:24">
      <c r="A2343" s="50"/>
      <c r="B2343" s="59"/>
      <c r="C2343" s="116"/>
      <c r="D2343" s="59"/>
      <c r="E2343" s="78"/>
      <c r="F2343" s="67"/>
      <c r="G2343" s="69"/>
      <c r="H2343" s="68"/>
      <c r="I2343" s="110"/>
      <c r="J2343" s="110"/>
      <c r="K2343" s="101"/>
      <c r="L2343" s="100"/>
      <c r="M2343" s="102"/>
      <c r="N2343" s="102"/>
      <c r="O2343" s="7"/>
      <c r="P2343" s="7"/>
      <c r="Q2343" s="7"/>
      <c r="R2343" s="103"/>
      <c r="S2343" s="103"/>
      <c r="T2343" s="7"/>
      <c r="U2343" s="7"/>
      <c r="V2343" s="7"/>
      <c r="W2343" s="7"/>
      <c r="X2343" s="18"/>
    </row>
    <row r="2344" spans="1:24">
      <c r="A2344" s="50"/>
      <c r="B2344" s="59"/>
      <c r="C2344" s="60"/>
      <c r="D2344" s="59"/>
      <c r="E2344" s="78"/>
      <c r="F2344" s="67"/>
      <c r="G2344" s="69"/>
      <c r="H2344" s="68"/>
      <c r="I2344" s="110"/>
      <c r="J2344" s="110"/>
      <c r="K2344" s="101"/>
      <c r="L2344" s="100"/>
      <c r="M2344" s="102"/>
      <c r="N2344" s="102"/>
      <c r="O2344" s="7"/>
      <c r="P2344" s="7"/>
      <c r="Q2344" s="7"/>
      <c r="R2344" s="103"/>
      <c r="S2344" s="103"/>
      <c r="T2344" s="7"/>
      <c r="U2344" s="7"/>
      <c r="V2344" s="7"/>
      <c r="W2344" s="7"/>
      <c r="X2344" s="18"/>
    </row>
    <row r="2345" spans="1:24">
      <c r="A2345" s="50"/>
      <c r="B2345" s="59"/>
      <c r="C2345" s="116"/>
      <c r="D2345" s="59"/>
      <c r="E2345" s="78"/>
      <c r="F2345" s="67"/>
      <c r="G2345" s="69"/>
      <c r="H2345" s="68"/>
      <c r="I2345" s="110"/>
      <c r="J2345" s="110"/>
      <c r="K2345" s="101"/>
      <c r="L2345" s="100"/>
      <c r="M2345" s="102"/>
      <c r="N2345" s="102"/>
      <c r="O2345" s="7"/>
      <c r="P2345" s="7"/>
      <c r="Q2345" s="7"/>
      <c r="R2345" s="103"/>
      <c r="S2345" s="103"/>
      <c r="T2345" s="7"/>
      <c r="U2345" s="7"/>
      <c r="V2345" s="7"/>
      <c r="W2345" s="7"/>
      <c r="X2345" s="18"/>
    </row>
    <row r="2346" spans="1:24">
      <c r="A2346" s="50"/>
      <c r="B2346" s="59"/>
      <c r="C2346" s="60"/>
      <c r="D2346" s="59"/>
      <c r="E2346" s="78"/>
      <c r="F2346" s="67"/>
      <c r="G2346" s="69"/>
      <c r="H2346" s="68"/>
      <c r="I2346" s="110"/>
      <c r="J2346" s="110"/>
      <c r="K2346" s="101"/>
      <c r="L2346" s="100"/>
      <c r="M2346" s="102"/>
      <c r="N2346" s="102"/>
      <c r="O2346" s="7"/>
      <c r="P2346" s="7"/>
      <c r="Q2346" s="7"/>
      <c r="R2346" s="103"/>
      <c r="S2346" s="103"/>
      <c r="T2346" s="7"/>
      <c r="U2346" s="7"/>
      <c r="V2346" s="7"/>
      <c r="W2346" s="7"/>
      <c r="X2346" s="18"/>
    </row>
    <row r="2347" spans="1:24">
      <c r="A2347" s="50"/>
      <c r="B2347" s="59"/>
      <c r="C2347" s="60"/>
      <c r="D2347" s="59"/>
      <c r="E2347" s="78"/>
      <c r="F2347" s="67"/>
      <c r="G2347" s="69"/>
      <c r="H2347" s="68"/>
      <c r="I2347" s="110"/>
      <c r="J2347" s="110"/>
      <c r="K2347" s="101"/>
      <c r="L2347" s="100"/>
      <c r="M2347" s="102"/>
      <c r="N2347" s="102"/>
      <c r="O2347" s="7"/>
      <c r="P2347" s="7"/>
      <c r="Q2347" s="7"/>
      <c r="R2347" s="103"/>
      <c r="S2347" s="103"/>
      <c r="T2347" s="7"/>
      <c r="U2347" s="7"/>
      <c r="V2347" s="7"/>
      <c r="W2347" s="7"/>
      <c r="X2347" s="18"/>
    </row>
    <row r="2348" spans="1:24">
      <c r="A2348" s="50"/>
      <c r="B2348" s="59"/>
      <c r="C2348" s="116"/>
      <c r="D2348" s="59"/>
      <c r="E2348" s="78"/>
      <c r="F2348" s="67"/>
      <c r="G2348" s="69"/>
      <c r="H2348" s="68"/>
      <c r="I2348" s="110"/>
      <c r="J2348" s="110"/>
      <c r="K2348" s="101"/>
      <c r="L2348" s="100"/>
      <c r="M2348" s="102"/>
      <c r="N2348" s="102"/>
      <c r="O2348" s="7"/>
      <c r="P2348" s="7"/>
      <c r="Q2348" s="7"/>
      <c r="R2348" s="103"/>
      <c r="S2348" s="103"/>
      <c r="T2348" s="7"/>
      <c r="U2348" s="7"/>
      <c r="V2348" s="7"/>
      <c r="W2348" s="7"/>
      <c r="X2348" s="18"/>
    </row>
    <row r="2349" spans="1:24">
      <c r="A2349" s="50"/>
      <c r="B2349" s="59"/>
      <c r="C2349" s="116"/>
      <c r="D2349" s="59"/>
      <c r="E2349" s="78"/>
      <c r="F2349" s="67"/>
      <c r="G2349" s="69"/>
      <c r="H2349" s="68"/>
      <c r="I2349" s="110"/>
      <c r="J2349" s="110"/>
      <c r="K2349" s="101"/>
      <c r="L2349" s="100"/>
      <c r="M2349" s="102"/>
      <c r="N2349" s="102"/>
      <c r="O2349" s="7"/>
      <c r="P2349" s="7"/>
      <c r="Q2349" s="7"/>
      <c r="R2349" s="103"/>
      <c r="S2349" s="103"/>
      <c r="T2349" s="7"/>
      <c r="U2349" s="7"/>
      <c r="V2349" s="7"/>
      <c r="W2349" s="7"/>
      <c r="X2349" s="18"/>
    </row>
    <row r="2350" spans="1:24">
      <c r="A2350" s="50"/>
      <c r="B2350" s="59"/>
      <c r="C2350" s="60"/>
      <c r="D2350" s="59"/>
      <c r="E2350" s="78"/>
      <c r="F2350" s="67"/>
      <c r="G2350" s="69"/>
      <c r="H2350" s="68"/>
      <c r="I2350" s="110"/>
      <c r="J2350" s="110"/>
      <c r="K2350" s="101"/>
      <c r="L2350" s="100"/>
      <c r="M2350" s="102"/>
      <c r="N2350" s="102"/>
      <c r="O2350" s="7"/>
      <c r="P2350" s="7"/>
      <c r="Q2350" s="7"/>
      <c r="R2350" s="103"/>
      <c r="S2350" s="103"/>
      <c r="T2350" s="7"/>
      <c r="U2350" s="7"/>
      <c r="V2350" s="7"/>
      <c r="W2350" s="7"/>
      <c r="X2350" s="18"/>
    </row>
    <row r="2351" spans="1:24">
      <c r="A2351" s="50"/>
      <c r="B2351" s="59"/>
      <c r="C2351" s="60"/>
      <c r="D2351" s="59"/>
      <c r="E2351" s="78"/>
      <c r="F2351" s="67"/>
      <c r="G2351" s="69"/>
      <c r="H2351" s="68"/>
      <c r="I2351" s="110"/>
      <c r="J2351" s="110"/>
      <c r="K2351" s="101"/>
      <c r="L2351" s="100"/>
      <c r="M2351" s="102"/>
      <c r="N2351" s="102"/>
      <c r="O2351" s="7"/>
      <c r="P2351" s="7"/>
      <c r="Q2351" s="7"/>
      <c r="R2351" s="103"/>
      <c r="S2351" s="103"/>
      <c r="T2351" s="7"/>
      <c r="U2351" s="7"/>
      <c r="V2351" s="7"/>
      <c r="W2351" s="7"/>
      <c r="X2351" s="18"/>
    </row>
    <row r="2352" spans="1:24">
      <c r="A2352" s="50"/>
      <c r="B2352" s="59"/>
      <c r="C2352" s="116"/>
      <c r="D2352" s="59"/>
      <c r="E2352" s="78"/>
      <c r="F2352" s="67"/>
      <c r="G2352" s="69"/>
      <c r="H2352" s="68"/>
      <c r="I2352" s="110"/>
      <c r="J2352" s="110"/>
      <c r="K2352" s="101"/>
      <c r="L2352" s="100"/>
      <c r="M2352" s="102"/>
      <c r="N2352" s="102"/>
      <c r="O2352" s="7"/>
      <c r="P2352" s="7"/>
      <c r="Q2352" s="7"/>
      <c r="R2352" s="103"/>
      <c r="S2352" s="103"/>
      <c r="T2352" s="7"/>
      <c r="U2352" s="7"/>
      <c r="V2352" s="7"/>
      <c r="W2352" s="7"/>
      <c r="X2352" s="18"/>
    </row>
    <row r="2353" spans="1:24">
      <c r="A2353" s="50"/>
      <c r="B2353" s="59"/>
      <c r="C2353" s="60"/>
      <c r="D2353" s="59"/>
      <c r="E2353" s="78"/>
      <c r="F2353" s="67"/>
      <c r="G2353" s="69"/>
      <c r="H2353" s="68"/>
      <c r="I2353" s="110"/>
      <c r="J2353" s="110"/>
      <c r="K2353" s="101"/>
      <c r="L2353" s="100"/>
      <c r="M2353" s="102"/>
      <c r="N2353" s="102"/>
      <c r="O2353" s="7"/>
      <c r="P2353" s="7"/>
      <c r="Q2353" s="7"/>
      <c r="R2353" s="103"/>
      <c r="S2353" s="103"/>
      <c r="T2353" s="7"/>
      <c r="U2353" s="7"/>
      <c r="V2353" s="7"/>
      <c r="W2353" s="7"/>
      <c r="X2353" s="18"/>
    </row>
    <row r="2354" spans="1:24">
      <c r="A2354" s="50"/>
      <c r="B2354" s="59"/>
      <c r="C2354" s="116"/>
      <c r="D2354" s="59"/>
      <c r="E2354" s="78"/>
      <c r="F2354" s="67"/>
      <c r="G2354" s="69"/>
      <c r="H2354" s="68"/>
      <c r="I2354" s="110"/>
      <c r="J2354" s="110"/>
      <c r="K2354" s="101"/>
      <c r="L2354" s="100"/>
      <c r="M2354" s="102"/>
      <c r="N2354" s="102"/>
      <c r="O2354" s="7"/>
      <c r="P2354" s="7"/>
      <c r="Q2354" s="7"/>
      <c r="R2354" s="103"/>
      <c r="S2354" s="103"/>
      <c r="T2354" s="7"/>
      <c r="U2354" s="7"/>
      <c r="V2354" s="7"/>
      <c r="W2354" s="7"/>
      <c r="X2354" s="18"/>
    </row>
    <row r="2355" spans="1:24">
      <c r="A2355" s="50"/>
      <c r="B2355" s="59"/>
      <c r="C2355" s="60"/>
      <c r="D2355" s="59"/>
      <c r="E2355" s="78"/>
      <c r="F2355" s="67"/>
      <c r="G2355" s="69"/>
      <c r="H2355" s="68"/>
      <c r="I2355" s="110"/>
      <c r="J2355" s="110"/>
      <c r="K2355" s="101"/>
      <c r="L2355" s="100"/>
      <c r="M2355" s="102"/>
      <c r="N2355" s="102"/>
      <c r="O2355" s="7"/>
      <c r="P2355" s="7"/>
      <c r="Q2355" s="7"/>
      <c r="R2355" s="103"/>
      <c r="S2355" s="103"/>
      <c r="T2355" s="7"/>
      <c r="U2355" s="7"/>
      <c r="V2355" s="7"/>
      <c r="W2355" s="7"/>
      <c r="X2355" s="18"/>
    </row>
    <row r="2356" spans="1:24">
      <c r="A2356" s="50"/>
      <c r="B2356" s="59"/>
      <c r="C2356" s="116"/>
      <c r="D2356" s="59"/>
      <c r="E2356" s="78"/>
      <c r="F2356" s="67"/>
      <c r="G2356" s="69"/>
      <c r="H2356" s="68"/>
      <c r="I2356" s="110"/>
      <c r="J2356" s="110"/>
      <c r="K2356" s="101"/>
      <c r="L2356" s="100"/>
      <c r="M2356" s="102"/>
      <c r="N2356" s="102"/>
      <c r="O2356" s="7"/>
      <c r="P2356" s="7"/>
      <c r="Q2356" s="7"/>
      <c r="R2356" s="103"/>
      <c r="S2356" s="103"/>
      <c r="T2356" s="7"/>
      <c r="U2356" s="7"/>
      <c r="V2356" s="7"/>
      <c r="W2356" s="7"/>
      <c r="X2356" s="18"/>
    </row>
    <row r="2357" spans="1:24">
      <c r="A2357" s="50"/>
      <c r="B2357" s="59"/>
      <c r="C2357" s="116"/>
      <c r="D2357" s="59"/>
      <c r="E2357" s="78"/>
      <c r="F2357" s="67"/>
      <c r="G2357" s="69"/>
      <c r="H2357" s="68"/>
      <c r="I2357" s="110"/>
      <c r="J2357" s="110"/>
      <c r="K2357" s="101"/>
      <c r="L2357" s="100"/>
      <c r="M2357" s="102"/>
      <c r="N2357" s="102"/>
      <c r="O2357" s="7"/>
      <c r="P2357" s="7"/>
      <c r="Q2357" s="7"/>
      <c r="R2357" s="103"/>
      <c r="S2357" s="103"/>
      <c r="T2357" s="7"/>
      <c r="U2357" s="7"/>
      <c r="V2357" s="7"/>
      <c r="W2357" s="7"/>
      <c r="X2357" s="18"/>
    </row>
    <row r="2358" spans="1:24">
      <c r="A2358" s="50"/>
      <c r="B2358" s="59"/>
      <c r="C2358" s="60"/>
      <c r="D2358" s="59"/>
      <c r="E2358" s="78"/>
      <c r="F2358" s="67"/>
      <c r="G2358" s="69"/>
      <c r="H2358" s="68"/>
      <c r="I2358" s="110"/>
      <c r="J2358" s="110"/>
      <c r="K2358" s="101"/>
      <c r="L2358" s="100"/>
      <c r="M2358" s="102"/>
      <c r="N2358" s="102"/>
      <c r="O2358" s="7"/>
      <c r="P2358" s="7"/>
      <c r="Q2358" s="7"/>
      <c r="R2358" s="103"/>
      <c r="S2358" s="103"/>
      <c r="T2358" s="7"/>
      <c r="U2358" s="7"/>
      <c r="V2358" s="7"/>
      <c r="W2358" s="7"/>
      <c r="X2358" s="18"/>
    </row>
    <row r="2359" spans="1:24">
      <c r="A2359" s="50"/>
      <c r="B2359" s="59"/>
      <c r="C2359" s="116"/>
      <c r="D2359" s="59"/>
      <c r="E2359" s="78"/>
      <c r="F2359" s="67"/>
      <c r="G2359" s="69"/>
      <c r="H2359" s="68"/>
      <c r="I2359" s="110"/>
      <c r="J2359" s="110"/>
      <c r="K2359" s="101"/>
      <c r="L2359" s="100"/>
      <c r="M2359" s="102"/>
      <c r="N2359" s="102"/>
      <c r="O2359" s="7"/>
      <c r="P2359" s="7"/>
      <c r="Q2359" s="7"/>
      <c r="R2359" s="103"/>
      <c r="S2359" s="103"/>
      <c r="T2359" s="7"/>
      <c r="U2359" s="7"/>
      <c r="V2359" s="7"/>
      <c r="W2359" s="7"/>
      <c r="X2359" s="18"/>
    </row>
    <row r="2360" spans="1:24">
      <c r="A2360" s="50"/>
      <c r="B2360" s="59"/>
      <c r="C2360" s="60"/>
      <c r="D2360" s="59"/>
      <c r="E2360" s="78"/>
      <c r="F2360" s="67"/>
      <c r="G2360" s="69"/>
      <c r="H2360" s="68"/>
      <c r="I2360" s="110"/>
      <c r="J2360" s="110"/>
      <c r="K2360" s="101"/>
      <c r="L2360" s="100"/>
      <c r="M2360" s="102"/>
      <c r="N2360" s="102"/>
      <c r="O2360" s="7"/>
      <c r="P2360" s="7"/>
      <c r="Q2360" s="7"/>
      <c r="R2360" s="103"/>
      <c r="S2360" s="103"/>
      <c r="T2360" s="7"/>
      <c r="U2360" s="7"/>
      <c r="V2360" s="7"/>
      <c r="W2360" s="7"/>
      <c r="X2360" s="18"/>
    </row>
    <row r="2361" spans="1:24">
      <c r="A2361" s="50"/>
      <c r="B2361" s="59"/>
      <c r="C2361" s="60"/>
      <c r="D2361" s="59"/>
      <c r="E2361" s="78"/>
      <c r="F2361" s="67"/>
      <c r="G2361" s="69"/>
      <c r="H2361" s="68"/>
      <c r="I2361" s="110"/>
      <c r="J2361" s="110"/>
      <c r="K2361" s="101"/>
      <c r="L2361" s="100"/>
      <c r="M2361" s="102"/>
      <c r="N2361" s="102"/>
      <c r="O2361" s="7"/>
      <c r="P2361" s="7"/>
      <c r="Q2361" s="7"/>
      <c r="R2361" s="103"/>
      <c r="S2361" s="103"/>
      <c r="T2361" s="7"/>
      <c r="U2361" s="7"/>
      <c r="V2361" s="7"/>
      <c r="W2361" s="7"/>
      <c r="X2361" s="18"/>
    </row>
    <row r="2362" spans="1:24">
      <c r="A2362" s="50"/>
      <c r="B2362" s="59"/>
      <c r="C2362" s="116"/>
      <c r="D2362" s="59"/>
      <c r="E2362" s="78"/>
      <c r="F2362" s="67"/>
      <c r="G2362" s="69"/>
      <c r="H2362" s="68"/>
      <c r="I2362" s="110"/>
      <c r="J2362" s="110"/>
      <c r="K2362" s="101"/>
      <c r="L2362" s="100"/>
      <c r="M2362" s="102"/>
      <c r="N2362" s="102"/>
      <c r="O2362" s="7"/>
      <c r="P2362" s="7"/>
      <c r="Q2362" s="7"/>
      <c r="R2362" s="103"/>
      <c r="S2362" s="103"/>
      <c r="T2362" s="7"/>
      <c r="U2362" s="7"/>
      <c r="V2362" s="7"/>
      <c r="W2362" s="7"/>
      <c r="X2362" s="18"/>
    </row>
    <row r="2363" spans="1:24">
      <c r="A2363" s="50"/>
      <c r="B2363" s="59"/>
      <c r="C2363" s="116"/>
      <c r="D2363" s="59"/>
      <c r="E2363" s="78"/>
      <c r="F2363" s="67"/>
      <c r="G2363" s="69"/>
      <c r="H2363" s="68"/>
      <c r="I2363" s="110"/>
      <c r="J2363" s="110"/>
      <c r="K2363" s="101"/>
      <c r="L2363" s="100"/>
      <c r="M2363" s="102"/>
      <c r="N2363" s="102"/>
      <c r="O2363" s="7"/>
      <c r="P2363" s="7"/>
      <c r="Q2363" s="7"/>
      <c r="R2363" s="103"/>
      <c r="S2363" s="103"/>
      <c r="T2363" s="7"/>
      <c r="U2363" s="7"/>
      <c r="V2363" s="7"/>
      <c r="W2363" s="7"/>
      <c r="X2363" s="18"/>
    </row>
    <row r="2364" spans="1:24">
      <c r="A2364" s="50"/>
      <c r="B2364" s="59"/>
      <c r="C2364" s="116"/>
      <c r="D2364" s="59"/>
      <c r="E2364" s="78"/>
      <c r="F2364" s="67"/>
      <c r="G2364" s="69"/>
      <c r="H2364" s="68"/>
      <c r="I2364" s="110"/>
      <c r="J2364" s="110"/>
      <c r="K2364" s="101"/>
      <c r="L2364" s="100"/>
      <c r="M2364" s="102"/>
      <c r="N2364" s="102"/>
      <c r="O2364" s="7"/>
      <c r="P2364" s="7"/>
      <c r="Q2364" s="7"/>
      <c r="R2364" s="103"/>
      <c r="S2364" s="103"/>
      <c r="T2364" s="7"/>
      <c r="U2364" s="7"/>
      <c r="V2364" s="7"/>
      <c r="W2364" s="7"/>
      <c r="X2364" s="18"/>
    </row>
    <row r="2365" spans="1:24">
      <c r="A2365" s="50"/>
      <c r="B2365" s="59"/>
      <c r="C2365" s="60"/>
      <c r="D2365" s="52"/>
      <c r="E2365" s="78"/>
      <c r="F2365" s="67"/>
      <c r="G2365" s="69"/>
      <c r="H2365" s="68"/>
      <c r="I2365" s="110"/>
      <c r="J2365" s="110"/>
      <c r="K2365" s="101"/>
      <c r="L2365" s="100"/>
      <c r="M2365" s="102"/>
      <c r="N2365" s="102"/>
      <c r="O2365" s="7"/>
      <c r="P2365" s="7"/>
      <c r="Q2365" s="7"/>
      <c r="R2365" s="103"/>
      <c r="S2365" s="103"/>
      <c r="T2365" s="7"/>
      <c r="U2365" s="7"/>
      <c r="V2365" s="7"/>
      <c r="W2365" s="7"/>
      <c r="X2365" s="18"/>
    </row>
    <row r="2366" spans="1:24">
      <c r="A2366" s="50"/>
      <c r="B2366" s="59"/>
      <c r="C2366" s="116"/>
      <c r="D2366" s="59"/>
      <c r="E2366" s="78"/>
      <c r="F2366" s="67"/>
      <c r="G2366" s="69"/>
      <c r="H2366" s="68"/>
      <c r="I2366" s="110"/>
      <c r="J2366" s="110"/>
      <c r="K2366" s="101"/>
      <c r="L2366" s="100"/>
      <c r="M2366" s="102"/>
      <c r="N2366" s="102"/>
      <c r="O2366" s="7"/>
      <c r="P2366" s="7"/>
      <c r="Q2366" s="7"/>
      <c r="R2366" s="103"/>
      <c r="S2366" s="103"/>
      <c r="T2366" s="7"/>
      <c r="U2366" s="7"/>
      <c r="V2366" s="7"/>
      <c r="W2366" s="7"/>
      <c r="X2366" s="18"/>
    </row>
    <row r="2367" spans="1:24">
      <c r="A2367" s="50"/>
      <c r="B2367" s="59"/>
      <c r="C2367" s="116"/>
      <c r="D2367" s="59"/>
      <c r="E2367" s="78"/>
      <c r="F2367" s="67"/>
      <c r="G2367" s="69"/>
      <c r="H2367" s="68"/>
      <c r="I2367" s="110"/>
      <c r="J2367" s="110"/>
      <c r="K2367" s="101"/>
      <c r="L2367" s="100"/>
      <c r="M2367" s="102"/>
      <c r="N2367" s="102"/>
      <c r="O2367" s="7"/>
      <c r="P2367" s="7"/>
      <c r="Q2367" s="7"/>
      <c r="R2367" s="103"/>
      <c r="S2367" s="103"/>
      <c r="T2367" s="7"/>
      <c r="U2367" s="7"/>
      <c r="V2367" s="7"/>
      <c r="W2367" s="7"/>
      <c r="X2367" s="18"/>
    </row>
  </sheetData>
  <autoFilter ref="A9:X2367" xr:uid="{00000000-0009-0000-0000-000002000000}"/>
  <mergeCells count="1">
    <mergeCell ref="H8:J8"/>
  </mergeCells>
  <conditionalFormatting sqref="C1:X1">
    <cfRule type="duplicateValues" dxfId="7" priority="52"/>
  </conditionalFormatting>
  <pageMargins left="0.7" right="0.7" top="0.75" bottom="0.75" header="0.3" footer="0.3"/>
  <pageSetup scale="29" fitToHeight="30"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E5705-8E4B-4981-A836-81F9B401D37D}">
  <sheetPr>
    <tabColor theme="5" tint="0.79998168889431442"/>
  </sheetPr>
  <dimension ref="A1:M321"/>
  <sheetViews>
    <sheetView workbookViewId="0">
      <selection activeCell="D3" sqref="D3:D320"/>
    </sheetView>
  </sheetViews>
  <sheetFormatPr defaultRowHeight="14.4"/>
  <cols>
    <col min="1" max="1" width="13.21875" bestFit="1" customWidth="1"/>
    <col min="2" max="2" width="5.21875" bestFit="1" customWidth="1"/>
    <col min="3" max="3" width="26" bestFit="1" customWidth="1"/>
    <col min="4" max="4" width="47.44140625" bestFit="1" customWidth="1"/>
    <col min="6" max="7" width="9" customWidth="1"/>
    <col min="8" max="8" width="12.5546875" style="85" customWidth="1"/>
    <col min="9" max="9" width="11.21875" style="85" bestFit="1" customWidth="1"/>
    <col min="12" max="12" width="6.88671875" bestFit="1" customWidth="1"/>
    <col min="13" max="13" width="37.6640625" bestFit="1" customWidth="1"/>
  </cols>
  <sheetData>
    <row r="1" spans="1:13">
      <c r="A1" s="182" t="s">
        <v>3272</v>
      </c>
      <c r="B1" s="181"/>
      <c r="C1" s="181" t="s">
        <v>3274</v>
      </c>
      <c r="F1" s="182" t="s">
        <v>3275</v>
      </c>
      <c r="G1" s="182"/>
      <c r="H1" s="183"/>
    </row>
    <row r="2" spans="1:13">
      <c r="A2" s="1" t="s">
        <v>2457</v>
      </c>
      <c r="B2" s="1" t="s">
        <v>3282</v>
      </c>
      <c r="C2" s="1" t="s">
        <v>3283</v>
      </c>
      <c r="D2" s="1" t="s">
        <v>3288</v>
      </c>
      <c r="F2" s="1" t="s">
        <v>2457</v>
      </c>
      <c r="G2" s="1" t="s">
        <v>3282</v>
      </c>
      <c r="H2" s="184" t="s">
        <v>3276</v>
      </c>
      <c r="I2" s="85" t="s">
        <v>3284</v>
      </c>
      <c r="L2" t="s">
        <v>2457</v>
      </c>
      <c r="M2" t="s">
        <v>2424</v>
      </c>
    </row>
    <row r="3" spans="1:13">
      <c r="A3" t="str">
        <f>L3</f>
        <v>01109</v>
      </c>
      <c r="B3" t="s">
        <v>3273</v>
      </c>
      <c r="C3">
        <v>1</v>
      </c>
      <c r="D3" t="str">
        <f>IFERROR(IF(C3=1, "Funded: Complete", "NOT Funded: Contact LAP Team for funding status"), "NONE")</f>
        <v>Funded: Complete</v>
      </c>
      <c r="F3" t="str">
        <f>L3</f>
        <v>01109</v>
      </c>
      <c r="G3" t="s">
        <v>3276</v>
      </c>
      <c r="H3" s="85">
        <f>VLOOKUP(F3, '2025-26 School Level AAFTE'!$Q$3:$T$320,3,0)</f>
        <v>59.25</v>
      </c>
      <c r="I3" s="85">
        <v>59.25</v>
      </c>
      <c r="L3" t="s">
        <v>2120</v>
      </c>
      <c r="M3" t="s">
        <v>0</v>
      </c>
    </row>
    <row r="4" spans="1:13">
      <c r="A4" t="str">
        <f t="shared" ref="A4:A67" si="0">L4</f>
        <v>01122</v>
      </c>
      <c r="B4" t="s">
        <v>3273</v>
      </c>
      <c r="C4">
        <v>0</v>
      </c>
      <c r="D4" t="str">
        <f t="shared" ref="D4:D67" si="1">IFERROR(IF(C4=1, "Funded: Complete", "NOT Funded: Contact LAP Team for funding status"), "NONE")</f>
        <v>NOT Funded: Contact LAP Team for funding status</v>
      </c>
      <c r="F4" t="str">
        <f t="shared" ref="F4:F47" si="2">L4</f>
        <v>01122</v>
      </c>
      <c r="G4" t="s">
        <v>3276</v>
      </c>
      <c r="H4" s="85">
        <f>VLOOKUP(F4, '2025-26 School Level AAFTE'!$Q$3:$T$320,3,0)</f>
        <v>0</v>
      </c>
      <c r="I4" s="85">
        <v>0</v>
      </c>
      <c r="L4" t="s">
        <v>2121</v>
      </c>
      <c r="M4" t="s">
        <v>2</v>
      </c>
    </row>
    <row r="5" spans="1:13">
      <c r="A5" t="str">
        <f t="shared" si="0"/>
        <v>01147</v>
      </c>
      <c r="B5" t="s">
        <v>3273</v>
      </c>
      <c r="C5">
        <v>1</v>
      </c>
      <c r="D5" t="str">
        <f t="shared" si="1"/>
        <v>Funded: Complete</v>
      </c>
      <c r="F5" t="str">
        <f t="shared" si="2"/>
        <v>01147</v>
      </c>
      <c r="G5" t="s">
        <v>3276</v>
      </c>
      <c r="H5" s="85">
        <f>VLOOKUP(F5, '2025-26 School Level AAFTE'!$Q$3:$T$320,3,0)</f>
        <v>4389.29</v>
      </c>
      <c r="I5" s="85">
        <v>4389.29</v>
      </c>
      <c r="L5" t="s">
        <v>2122</v>
      </c>
      <c r="M5" t="s">
        <v>4</v>
      </c>
    </row>
    <row r="6" spans="1:13">
      <c r="A6" t="str">
        <f t="shared" si="0"/>
        <v>01158</v>
      </c>
      <c r="B6" t="s">
        <v>3273</v>
      </c>
      <c r="C6">
        <v>1</v>
      </c>
      <c r="D6" t="str">
        <f t="shared" si="1"/>
        <v>Funded: Complete</v>
      </c>
      <c r="F6" t="str">
        <f t="shared" si="2"/>
        <v>01158</v>
      </c>
      <c r="G6" t="s">
        <v>3276</v>
      </c>
      <c r="H6" s="85">
        <f>VLOOKUP(F6, '2025-26 School Level AAFTE'!$Q$3:$T$320,3,0)</f>
        <v>158.61000000000001</v>
      </c>
      <c r="I6" s="85">
        <v>158.61000000000001</v>
      </c>
      <c r="L6" t="s">
        <v>2123</v>
      </c>
      <c r="M6" t="s">
        <v>11</v>
      </c>
    </row>
    <row r="7" spans="1:13">
      <c r="A7" t="str">
        <f t="shared" si="0"/>
        <v>01160</v>
      </c>
      <c r="B7" t="s">
        <v>3273</v>
      </c>
      <c r="C7">
        <v>1</v>
      </c>
      <c r="D7" t="str">
        <f t="shared" si="1"/>
        <v>Funded: Complete</v>
      </c>
      <c r="F7" t="str">
        <f t="shared" si="2"/>
        <v>01160</v>
      </c>
      <c r="G7" t="s">
        <v>3276</v>
      </c>
      <c r="H7" s="85">
        <f>VLOOKUP(F7, '2025-26 School Level AAFTE'!$Q$3:$T$320,3,0)</f>
        <v>155.70000000000002</v>
      </c>
      <c r="I7" s="85">
        <v>155.70000000000002</v>
      </c>
      <c r="L7" t="s">
        <v>2124</v>
      </c>
      <c r="M7" t="s">
        <v>15</v>
      </c>
    </row>
    <row r="8" spans="1:13">
      <c r="A8" t="str">
        <f t="shared" si="0"/>
        <v>02250</v>
      </c>
      <c r="B8" t="s">
        <v>3273</v>
      </c>
      <c r="C8">
        <v>1</v>
      </c>
      <c r="D8" t="str">
        <f t="shared" si="1"/>
        <v>Funded: Complete</v>
      </c>
      <c r="F8" t="str">
        <f t="shared" si="2"/>
        <v>02250</v>
      </c>
      <c r="G8" t="s">
        <v>3276</v>
      </c>
      <c r="H8" s="85">
        <f>VLOOKUP(F8, '2025-26 School Level AAFTE'!$Q$3:$T$320,3,0)</f>
        <v>1280.28</v>
      </c>
      <c r="I8" s="85">
        <v>1280.28</v>
      </c>
      <c r="L8" t="s">
        <v>2125</v>
      </c>
      <c r="M8" t="s">
        <v>19</v>
      </c>
    </row>
    <row r="9" spans="1:13">
      <c r="A9" t="str">
        <f t="shared" si="0"/>
        <v>02420</v>
      </c>
      <c r="B9" t="s">
        <v>3273</v>
      </c>
      <c r="C9">
        <v>1</v>
      </c>
      <c r="D9" t="str">
        <f t="shared" si="1"/>
        <v>Funded: Complete</v>
      </c>
      <c r="F9" t="str">
        <f t="shared" si="2"/>
        <v>02420</v>
      </c>
      <c r="G9" t="s">
        <v>3276</v>
      </c>
      <c r="H9" s="85">
        <f>VLOOKUP(F9, '2025-26 School Level AAFTE'!$Q$3:$T$320,3,0)</f>
        <v>0</v>
      </c>
      <c r="I9" s="85">
        <v>0</v>
      </c>
      <c r="L9" t="s">
        <v>2126</v>
      </c>
      <c r="M9" t="s">
        <v>29</v>
      </c>
    </row>
    <row r="10" spans="1:13">
      <c r="A10" t="str">
        <f t="shared" si="0"/>
        <v>03017</v>
      </c>
      <c r="B10" t="s">
        <v>3273</v>
      </c>
      <c r="C10">
        <v>1</v>
      </c>
      <c r="D10" t="str">
        <f t="shared" si="1"/>
        <v>Funded: Complete</v>
      </c>
      <c r="F10" t="str">
        <f t="shared" si="2"/>
        <v>03017</v>
      </c>
      <c r="G10" t="s">
        <v>3276</v>
      </c>
      <c r="H10" s="85">
        <f>VLOOKUP(F10, '2025-26 School Level AAFTE'!$Q$3:$T$320,3,0)</f>
        <v>12575.719999999998</v>
      </c>
      <c r="I10" s="85">
        <v>12575.719999999998</v>
      </c>
      <c r="L10" t="s">
        <v>2127</v>
      </c>
      <c r="M10" t="s">
        <v>32</v>
      </c>
    </row>
    <row r="11" spans="1:13">
      <c r="A11" t="str">
        <f t="shared" si="0"/>
        <v>03050</v>
      </c>
      <c r="B11" t="s">
        <v>3273</v>
      </c>
      <c r="C11">
        <v>1</v>
      </c>
      <c r="D11" t="str">
        <f t="shared" si="1"/>
        <v>Funded: Complete</v>
      </c>
      <c r="F11" t="str">
        <f t="shared" si="2"/>
        <v>03050</v>
      </c>
      <c r="G11" t="s">
        <v>3276</v>
      </c>
      <c r="H11" s="85">
        <f>VLOOKUP(F11, '2025-26 School Level AAFTE'!$Q$3:$T$320,3,0)</f>
        <v>140.4</v>
      </c>
      <c r="I11" s="85">
        <v>140.4</v>
      </c>
      <c r="L11" t="s">
        <v>2128</v>
      </c>
      <c r="M11" t="s">
        <v>59</v>
      </c>
    </row>
    <row r="12" spans="1:13">
      <c r="A12" t="str">
        <f t="shared" si="0"/>
        <v>03052</v>
      </c>
      <c r="B12" t="s">
        <v>3273</v>
      </c>
      <c r="C12">
        <v>1</v>
      </c>
      <c r="D12" t="str">
        <f t="shared" si="1"/>
        <v>Funded: Complete</v>
      </c>
      <c r="F12" t="str">
        <f t="shared" si="2"/>
        <v>03052</v>
      </c>
      <c r="G12" t="s">
        <v>3276</v>
      </c>
      <c r="H12" s="85">
        <f>VLOOKUP(F12, '2025-26 School Level AAFTE'!$Q$3:$T$320,3,0)</f>
        <v>1275.3700000000001</v>
      </c>
      <c r="I12" s="85">
        <v>1275.3700000000001</v>
      </c>
      <c r="L12" t="s">
        <v>2129</v>
      </c>
      <c r="M12" t="s">
        <v>61</v>
      </c>
    </row>
    <row r="13" spans="1:13">
      <c r="A13" t="str">
        <f t="shared" si="0"/>
        <v>03053</v>
      </c>
      <c r="B13" t="s">
        <v>3273</v>
      </c>
      <c r="C13">
        <v>1</v>
      </c>
      <c r="D13" t="str">
        <f t="shared" si="1"/>
        <v>Funded: Complete</v>
      </c>
      <c r="F13" t="str">
        <f t="shared" si="2"/>
        <v>03053</v>
      </c>
      <c r="G13" t="s">
        <v>3276</v>
      </c>
      <c r="H13" s="85">
        <f>VLOOKUP(F13, '2025-26 School Level AAFTE'!$Q$3:$T$320,3,0)</f>
        <v>852.63000000000011</v>
      </c>
      <c r="I13" s="85">
        <v>852.63000000000011</v>
      </c>
      <c r="L13" t="s">
        <v>2130</v>
      </c>
      <c r="M13" t="s">
        <v>64</v>
      </c>
    </row>
    <row r="14" spans="1:13">
      <c r="A14" t="str">
        <f t="shared" si="0"/>
        <v>03116</v>
      </c>
      <c r="B14" t="s">
        <v>3273</v>
      </c>
      <c r="C14">
        <v>1</v>
      </c>
      <c r="D14" t="str">
        <f t="shared" si="1"/>
        <v>Funded: Complete</v>
      </c>
      <c r="F14" t="str">
        <f t="shared" si="2"/>
        <v>03116</v>
      </c>
      <c r="G14" t="s">
        <v>3276</v>
      </c>
      <c r="H14" s="85">
        <f>VLOOKUP(F14, '2025-26 School Level AAFTE'!$Q$3:$T$320,3,0)</f>
        <v>2429.9599999999996</v>
      </c>
      <c r="I14" s="85">
        <v>2429.9599999999996</v>
      </c>
      <c r="L14" t="s">
        <v>2131</v>
      </c>
      <c r="M14" t="s">
        <v>68</v>
      </c>
    </row>
    <row r="15" spans="1:13">
      <c r="A15" t="str">
        <f t="shared" si="0"/>
        <v>03400</v>
      </c>
      <c r="B15" t="s">
        <v>3273</v>
      </c>
      <c r="C15">
        <v>1</v>
      </c>
      <c r="D15" t="str">
        <f t="shared" si="1"/>
        <v>Funded: Complete</v>
      </c>
      <c r="F15" t="str">
        <f t="shared" si="2"/>
        <v>03400</v>
      </c>
      <c r="G15" t="s">
        <v>3276</v>
      </c>
      <c r="H15" s="85">
        <f>VLOOKUP(F15, '2025-26 School Level AAFTE'!$Q$3:$T$320,3,0)</f>
        <v>3928.08</v>
      </c>
      <c r="I15" s="85">
        <v>3928.08</v>
      </c>
      <c r="L15" t="s">
        <v>2132</v>
      </c>
      <c r="M15" t="s">
        <v>74</v>
      </c>
    </row>
    <row r="16" spans="1:13">
      <c r="A16" t="str">
        <f t="shared" si="0"/>
        <v>04019</v>
      </c>
      <c r="B16" t="s">
        <v>3273</v>
      </c>
      <c r="C16">
        <v>1</v>
      </c>
      <c r="D16" t="str">
        <f t="shared" si="1"/>
        <v>Funded: Complete</v>
      </c>
      <c r="F16" t="str">
        <f t="shared" si="2"/>
        <v>04019</v>
      </c>
      <c r="G16" t="s">
        <v>3276</v>
      </c>
      <c r="H16" s="85">
        <f>VLOOKUP(F16, '2025-26 School Level AAFTE'!$Q$3:$T$320,3,0)</f>
        <v>585.42999999999995</v>
      </c>
      <c r="I16" s="85">
        <v>585.42999999999995</v>
      </c>
      <c r="L16" t="s">
        <v>2133</v>
      </c>
      <c r="M16" t="s">
        <v>92</v>
      </c>
    </row>
    <row r="17" spans="1:13">
      <c r="A17" t="str">
        <f t="shared" si="0"/>
        <v>04069</v>
      </c>
      <c r="B17" t="s">
        <v>3273</v>
      </c>
      <c r="C17">
        <v>0</v>
      </c>
      <c r="D17" t="str">
        <f t="shared" si="1"/>
        <v>NOT Funded: Contact LAP Team for funding status</v>
      </c>
      <c r="F17" t="str">
        <f t="shared" si="2"/>
        <v>04069</v>
      </c>
      <c r="G17" t="s">
        <v>3276</v>
      </c>
      <c r="H17" s="85">
        <f>VLOOKUP(F17, '2025-26 School Level AAFTE'!$Q$3:$T$320,3,0)</f>
        <v>0</v>
      </c>
      <c r="I17" s="85">
        <v>0</v>
      </c>
      <c r="L17" t="s">
        <v>2134</v>
      </c>
      <c r="M17" t="s">
        <v>96</v>
      </c>
    </row>
    <row r="18" spans="1:13">
      <c r="A18" t="str">
        <f t="shared" si="0"/>
        <v>04127</v>
      </c>
      <c r="B18" t="s">
        <v>3273</v>
      </c>
      <c r="C18">
        <v>1</v>
      </c>
      <c r="D18" t="str">
        <f t="shared" si="1"/>
        <v>Funded: Complete</v>
      </c>
      <c r="F18" t="str">
        <f t="shared" si="2"/>
        <v>04127</v>
      </c>
      <c r="G18" t="s">
        <v>3276</v>
      </c>
      <c r="H18" s="85">
        <f>VLOOKUP(F18, '2025-26 School Level AAFTE'!$Q$3:$T$320,3,0)</f>
        <v>407.11</v>
      </c>
      <c r="I18" s="85">
        <v>407.11</v>
      </c>
      <c r="L18" t="s">
        <v>2135</v>
      </c>
      <c r="M18" t="s">
        <v>98</v>
      </c>
    </row>
    <row r="19" spans="1:13">
      <c r="A19" t="str">
        <f t="shared" si="0"/>
        <v>04129</v>
      </c>
      <c r="B19" t="s">
        <v>3273</v>
      </c>
      <c r="C19">
        <v>1</v>
      </c>
      <c r="D19" t="str">
        <f t="shared" si="1"/>
        <v>Funded: Complete</v>
      </c>
      <c r="F19" t="str">
        <f t="shared" si="2"/>
        <v>04129</v>
      </c>
      <c r="G19" t="s">
        <v>3276</v>
      </c>
      <c r="H19" s="85">
        <f>VLOOKUP(F19, '2025-26 School Level AAFTE'!$Q$3:$T$320,3,0)</f>
        <v>1219.1100000000001</v>
      </c>
      <c r="I19" s="85">
        <v>1219.1100000000001</v>
      </c>
      <c r="L19" t="s">
        <v>2136</v>
      </c>
      <c r="M19" t="s">
        <v>101</v>
      </c>
    </row>
    <row r="20" spans="1:13">
      <c r="A20" t="str">
        <f t="shared" si="0"/>
        <v>04222</v>
      </c>
      <c r="B20" t="s">
        <v>3273</v>
      </c>
      <c r="C20">
        <v>1</v>
      </c>
      <c r="D20" t="str">
        <f t="shared" si="1"/>
        <v>Funded: Complete</v>
      </c>
      <c r="F20" t="str">
        <f t="shared" si="2"/>
        <v>04222</v>
      </c>
      <c r="G20" t="s">
        <v>3276</v>
      </c>
      <c r="H20" s="85">
        <f>VLOOKUP(F20, '2025-26 School Level AAFTE'!$Q$3:$T$320,3,0)</f>
        <v>0</v>
      </c>
      <c r="I20" s="85">
        <v>0</v>
      </c>
      <c r="L20" t="s">
        <v>2137</v>
      </c>
      <c r="M20" t="s">
        <v>107</v>
      </c>
    </row>
    <row r="21" spans="1:13">
      <c r="A21" t="str">
        <f t="shared" si="0"/>
        <v>04228</v>
      </c>
      <c r="B21" t="s">
        <v>3273</v>
      </c>
      <c r="C21">
        <v>1</v>
      </c>
      <c r="D21" t="str">
        <f t="shared" si="1"/>
        <v>Funded: Complete</v>
      </c>
      <c r="F21" t="str">
        <f t="shared" si="2"/>
        <v>04228</v>
      </c>
      <c r="G21" t="s">
        <v>3276</v>
      </c>
      <c r="H21" s="85">
        <f>VLOOKUP(F21, '2025-26 School Level AAFTE'!$Q$3:$T$320,3,0)</f>
        <v>0</v>
      </c>
      <c r="I21" s="85">
        <v>0</v>
      </c>
      <c r="L21" t="s">
        <v>2138</v>
      </c>
      <c r="M21" t="s">
        <v>111</v>
      </c>
    </row>
    <row r="22" spans="1:13">
      <c r="A22" t="str">
        <f t="shared" si="0"/>
        <v>04246</v>
      </c>
      <c r="B22" t="s">
        <v>3273</v>
      </c>
      <c r="C22">
        <v>1</v>
      </c>
      <c r="D22" t="str">
        <f t="shared" si="1"/>
        <v>Funded: Complete</v>
      </c>
      <c r="F22" t="str">
        <f t="shared" si="2"/>
        <v>04246</v>
      </c>
      <c r="G22" t="s">
        <v>3276</v>
      </c>
      <c r="H22" s="85">
        <f>VLOOKUP(F22, '2025-26 School Level AAFTE'!$Q$3:$T$320,3,0)</f>
        <v>5474.86</v>
      </c>
      <c r="I22" s="85">
        <v>5474.86</v>
      </c>
      <c r="L22" t="s">
        <v>2139</v>
      </c>
      <c r="M22" t="s">
        <v>117</v>
      </c>
    </row>
    <row r="23" spans="1:13">
      <c r="A23" t="str">
        <f t="shared" si="0"/>
        <v>04901</v>
      </c>
      <c r="B23" t="s">
        <v>3273</v>
      </c>
      <c r="C23">
        <v>1</v>
      </c>
      <c r="D23" t="str">
        <f t="shared" si="1"/>
        <v>Funded: Complete</v>
      </c>
      <c r="F23" t="str">
        <f t="shared" si="2"/>
        <v>04901</v>
      </c>
      <c r="G23" t="s">
        <v>3276</v>
      </c>
      <c r="H23" s="85">
        <f>VLOOKUP(F23, '2025-26 School Level AAFTE'!$Q$3:$T$320,3,0)</f>
        <v>208.32</v>
      </c>
      <c r="I23" s="85">
        <v>208.32</v>
      </c>
      <c r="L23" t="s">
        <v>2964</v>
      </c>
      <c r="M23" t="s">
        <v>3043</v>
      </c>
    </row>
    <row r="24" spans="1:13">
      <c r="A24" t="str">
        <f t="shared" si="0"/>
        <v>05121</v>
      </c>
      <c r="B24" t="s">
        <v>3273</v>
      </c>
      <c r="C24">
        <v>1</v>
      </c>
      <c r="D24" t="str">
        <f t="shared" si="1"/>
        <v>Funded: Complete</v>
      </c>
      <c r="F24" t="str">
        <f t="shared" si="2"/>
        <v>05121</v>
      </c>
      <c r="G24" t="s">
        <v>3276</v>
      </c>
      <c r="H24" s="85">
        <f>VLOOKUP(F24, '2025-26 School Level AAFTE'!$Q$3:$T$320,3,0)</f>
        <v>2429.0699999999997</v>
      </c>
      <c r="I24" s="85">
        <v>2429.0699999999997</v>
      </c>
      <c r="L24" t="s">
        <v>2140</v>
      </c>
      <c r="M24" t="s">
        <v>132</v>
      </c>
    </row>
    <row r="25" spans="1:13">
      <c r="A25" t="str">
        <f t="shared" si="0"/>
        <v>05313</v>
      </c>
      <c r="B25" t="s">
        <v>3273</v>
      </c>
      <c r="C25">
        <v>1</v>
      </c>
      <c r="D25" t="str">
        <f t="shared" si="1"/>
        <v>Funded: Complete</v>
      </c>
      <c r="F25" t="str">
        <f t="shared" si="2"/>
        <v>05313</v>
      </c>
      <c r="G25" t="s">
        <v>3276</v>
      </c>
      <c r="H25" s="85">
        <f>VLOOKUP(F25, '2025-26 School Level AAFTE'!$Q$3:$T$320,3,0)</f>
        <v>215.70000000000002</v>
      </c>
      <c r="I25" s="85">
        <v>215.70000000000002</v>
      </c>
      <c r="L25" t="s">
        <v>2141</v>
      </c>
      <c r="M25" t="s">
        <v>141</v>
      </c>
    </row>
    <row r="26" spans="1:13">
      <c r="A26" t="str">
        <f t="shared" si="0"/>
        <v>05323</v>
      </c>
      <c r="B26" t="s">
        <v>3273</v>
      </c>
      <c r="C26">
        <v>1</v>
      </c>
      <c r="D26" t="str">
        <f t="shared" si="1"/>
        <v>Funded: Complete</v>
      </c>
      <c r="F26" t="str">
        <f t="shared" si="2"/>
        <v>05323</v>
      </c>
      <c r="G26" t="s">
        <v>3276</v>
      </c>
      <c r="H26" s="85">
        <f>VLOOKUP(F26, '2025-26 School Level AAFTE'!$Q$3:$T$320,3,0)</f>
        <v>527.6</v>
      </c>
      <c r="I26" s="85">
        <v>527.6</v>
      </c>
      <c r="L26" t="s">
        <v>2142</v>
      </c>
      <c r="M26" t="s">
        <v>144</v>
      </c>
    </row>
    <row r="27" spans="1:13">
      <c r="A27" t="str">
        <f t="shared" si="0"/>
        <v>05401</v>
      </c>
      <c r="B27" t="s">
        <v>3273</v>
      </c>
      <c r="C27">
        <v>1</v>
      </c>
      <c r="D27" t="str">
        <f t="shared" si="1"/>
        <v>Funded: Complete</v>
      </c>
      <c r="F27" t="str">
        <f t="shared" si="2"/>
        <v>05401</v>
      </c>
      <c r="G27" t="s">
        <v>3276</v>
      </c>
      <c r="H27" s="85">
        <f>VLOOKUP(F27, '2025-26 School Level AAFTE'!$Q$3:$T$320,3,0)</f>
        <v>476.86</v>
      </c>
      <c r="I27" s="85">
        <v>476.86</v>
      </c>
      <c r="L27" t="s">
        <v>2143</v>
      </c>
      <c r="M27" t="s">
        <v>149</v>
      </c>
    </row>
    <row r="28" spans="1:13">
      <c r="A28" t="str">
        <f t="shared" si="0"/>
        <v>05402</v>
      </c>
      <c r="B28" t="s">
        <v>3273</v>
      </c>
      <c r="C28">
        <v>1</v>
      </c>
      <c r="D28" t="str">
        <f t="shared" si="1"/>
        <v>Funded: Complete</v>
      </c>
      <c r="F28" t="str">
        <f t="shared" si="2"/>
        <v>05402</v>
      </c>
      <c r="G28" t="s">
        <v>3276</v>
      </c>
      <c r="H28" s="85">
        <f>VLOOKUP(F28, '2025-26 School Level AAFTE'!$Q$3:$T$320,3,0)</f>
        <v>3860.4100000000003</v>
      </c>
      <c r="I28" s="85">
        <v>3860.41</v>
      </c>
      <c r="L28" t="s">
        <v>2144</v>
      </c>
      <c r="M28" t="s">
        <v>153</v>
      </c>
    </row>
    <row r="29" spans="1:13">
      <c r="A29" t="str">
        <f t="shared" si="0"/>
        <v>05903</v>
      </c>
      <c r="B29" t="s">
        <v>3273</v>
      </c>
      <c r="C29">
        <v>1</v>
      </c>
      <c r="D29" t="str">
        <f t="shared" si="1"/>
        <v>Funded: Complete</v>
      </c>
      <c r="F29" t="str">
        <f t="shared" si="2"/>
        <v>05903</v>
      </c>
      <c r="G29" t="s">
        <v>3276</v>
      </c>
      <c r="H29" s="85">
        <f>VLOOKUP(F29, '2025-26 School Level AAFTE'!$Q$3:$T$320,3,0)</f>
        <v>113.15</v>
      </c>
      <c r="I29" s="85">
        <v>113.15</v>
      </c>
      <c r="L29" t="s">
        <v>2145</v>
      </c>
      <c r="M29" t="s">
        <v>157</v>
      </c>
    </row>
    <row r="30" spans="1:13">
      <c r="A30" t="str">
        <f t="shared" si="0"/>
        <v>06037</v>
      </c>
      <c r="B30" t="s">
        <v>3273</v>
      </c>
      <c r="C30">
        <v>1</v>
      </c>
      <c r="D30" t="str">
        <f t="shared" si="1"/>
        <v>Funded: Complete</v>
      </c>
      <c r="F30" t="str">
        <f t="shared" si="2"/>
        <v>06037</v>
      </c>
      <c r="G30" t="s">
        <v>3276</v>
      </c>
      <c r="H30" s="85">
        <f>VLOOKUP(F30, '2025-26 School Level AAFTE'!$Q$3:$T$320,3,0)</f>
        <v>11575.37</v>
      </c>
      <c r="I30" s="85">
        <v>11575.37</v>
      </c>
      <c r="L30" t="s">
        <v>2146</v>
      </c>
      <c r="M30" t="s">
        <v>159</v>
      </c>
    </row>
    <row r="31" spans="1:13">
      <c r="A31" t="str">
        <f t="shared" si="0"/>
        <v>06098</v>
      </c>
      <c r="B31" t="s">
        <v>3273</v>
      </c>
      <c r="C31">
        <v>1</v>
      </c>
      <c r="D31" t="str">
        <f t="shared" si="1"/>
        <v>Funded: Complete</v>
      </c>
      <c r="F31" t="str">
        <f t="shared" si="2"/>
        <v>06098</v>
      </c>
      <c r="G31" t="s">
        <v>3276</v>
      </c>
      <c r="H31" s="85">
        <f>VLOOKUP(F31, '2025-26 School Level AAFTE'!$Q$3:$T$320,3,0)</f>
        <v>0</v>
      </c>
      <c r="I31" s="85">
        <v>0</v>
      </c>
      <c r="L31" t="s">
        <v>2147</v>
      </c>
      <c r="M31" t="s">
        <v>196</v>
      </c>
    </row>
    <row r="32" spans="1:13">
      <c r="A32" t="str">
        <f t="shared" si="0"/>
        <v>06101</v>
      </c>
      <c r="B32" t="s">
        <v>3273</v>
      </c>
      <c r="C32">
        <v>1</v>
      </c>
      <c r="D32" t="str">
        <f t="shared" si="1"/>
        <v>Funded: Complete</v>
      </c>
      <c r="F32" t="str">
        <f t="shared" si="2"/>
        <v>06101</v>
      </c>
      <c r="G32" t="s">
        <v>3276</v>
      </c>
      <c r="H32" s="85">
        <f>VLOOKUP(F32, '2025-26 School Level AAFTE'!$Q$3:$T$320,3,0)</f>
        <v>0</v>
      </c>
      <c r="I32" s="85">
        <v>0</v>
      </c>
      <c r="L32" t="s">
        <v>2148</v>
      </c>
      <c r="M32" t="s">
        <v>200</v>
      </c>
    </row>
    <row r="33" spans="1:13">
      <c r="A33" t="str">
        <f t="shared" si="0"/>
        <v>06103</v>
      </c>
      <c r="B33" t="s">
        <v>3273</v>
      </c>
      <c r="C33">
        <v>1</v>
      </c>
      <c r="D33" t="str">
        <f t="shared" si="1"/>
        <v>Funded: Complete</v>
      </c>
      <c r="F33" t="str">
        <f t="shared" si="2"/>
        <v>06103</v>
      </c>
      <c r="G33" t="s">
        <v>3276</v>
      </c>
      <c r="H33" s="85">
        <f>VLOOKUP(F33, '2025-26 School Level AAFTE'!$Q$3:$T$320,3,0)</f>
        <v>0</v>
      </c>
      <c r="I33" s="85">
        <v>0</v>
      </c>
      <c r="L33" t="s">
        <v>2149</v>
      </c>
      <c r="M33" t="s">
        <v>204</v>
      </c>
    </row>
    <row r="34" spans="1:13">
      <c r="A34" t="str">
        <f t="shared" si="0"/>
        <v>06112</v>
      </c>
      <c r="B34" t="s">
        <v>3273</v>
      </c>
      <c r="C34">
        <v>1</v>
      </c>
      <c r="D34" t="str">
        <f t="shared" si="1"/>
        <v>Funded: Complete</v>
      </c>
      <c r="F34" t="str">
        <f t="shared" si="2"/>
        <v>06112</v>
      </c>
      <c r="G34" t="s">
        <v>3276</v>
      </c>
      <c r="H34" s="85">
        <f>VLOOKUP(F34, '2025-26 School Level AAFTE'!$Q$3:$T$320,3,0)</f>
        <v>0</v>
      </c>
      <c r="I34" s="85">
        <v>0</v>
      </c>
      <c r="L34" t="s">
        <v>2150</v>
      </c>
      <c r="M34" t="s">
        <v>206</v>
      </c>
    </row>
    <row r="35" spans="1:13">
      <c r="A35" t="str">
        <f t="shared" si="0"/>
        <v>06114</v>
      </c>
      <c r="B35" t="s">
        <v>3273</v>
      </c>
      <c r="C35">
        <v>1</v>
      </c>
      <c r="D35" t="str">
        <f t="shared" si="1"/>
        <v>Funded: Complete</v>
      </c>
      <c r="F35" t="str">
        <f t="shared" si="2"/>
        <v>06114</v>
      </c>
      <c r="G35" t="s">
        <v>3276</v>
      </c>
      <c r="H35" s="85">
        <f>VLOOKUP(F35, '2025-26 School Level AAFTE'!$Q$3:$T$320,3,0)</f>
        <v>12051.279999999997</v>
      </c>
      <c r="I35" s="85">
        <v>12051.279999999997</v>
      </c>
      <c r="L35" t="s">
        <v>2151</v>
      </c>
      <c r="M35" t="s">
        <v>213</v>
      </c>
    </row>
    <row r="36" spans="1:13">
      <c r="A36" t="str">
        <f t="shared" si="0"/>
        <v>06117</v>
      </c>
      <c r="B36" t="s">
        <v>3273</v>
      </c>
      <c r="C36">
        <v>1</v>
      </c>
      <c r="D36" t="str">
        <f t="shared" si="1"/>
        <v>Funded: Complete</v>
      </c>
      <c r="F36" t="str">
        <f t="shared" si="2"/>
        <v>06117</v>
      </c>
      <c r="G36" t="s">
        <v>3276</v>
      </c>
      <c r="H36" s="85">
        <f>VLOOKUP(F36, '2025-26 School Level AAFTE'!$Q$3:$T$320,3,0)</f>
        <v>0</v>
      </c>
      <c r="I36" s="85">
        <v>0</v>
      </c>
      <c r="L36" t="s">
        <v>2152</v>
      </c>
      <c r="M36" t="s">
        <v>247</v>
      </c>
    </row>
    <row r="37" spans="1:13">
      <c r="A37" t="str">
        <f t="shared" si="0"/>
        <v>06119</v>
      </c>
      <c r="B37" t="s">
        <v>3273</v>
      </c>
      <c r="C37">
        <v>1</v>
      </c>
      <c r="D37" t="str">
        <f t="shared" si="1"/>
        <v>Funded: Complete</v>
      </c>
      <c r="F37" t="str">
        <f t="shared" si="2"/>
        <v>06119</v>
      </c>
      <c r="G37" t="s">
        <v>3276</v>
      </c>
      <c r="H37" s="85">
        <f>VLOOKUP(F37, '2025-26 School Level AAFTE'!$Q$3:$T$320,3,0)</f>
        <v>712.2</v>
      </c>
      <c r="I37" s="85">
        <v>712.2</v>
      </c>
      <c r="L37" t="s">
        <v>2153</v>
      </c>
      <c r="M37" t="s">
        <v>257</v>
      </c>
    </row>
    <row r="38" spans="1:13">
      <c r="A38" t="str">
        <f t="shared" si="0"/>
        <v>06122</v>
      </c>
      <c r="B38" t="s">
        <v>3273</v>
      </c>
      <c r="C38">
        <v>1</v>
      </c>
      <c r="D38" t="str">
        <f t="shared" si="1"/>
        <v>Funded: Complete</v>
      </c>
      <c r="F38" t="str">
        <f t="shared" si="2"/>
        <v>06122</v>
      </c>
      <c r="G38" t="s">
        <v>3276</v>
      </c>
      <c r="H38" s="85">
        <f>VLOOKUP(F38, '2025-26 School Level AAFTE'!$Q$3:$T$320,3,0)</f>
        <v>0</v>
      </c>
      <c r="I38" s="85">
        <v>0</v>
      </c>
      <c r="L38" t="s">
        <v>2154</v>
      </c>
      <c r="M38" t="s">
        <v>275</v>
      </c>
    </row>
    <row r="39" spans="1:13">
      <c r="A39" t="str">
        <f t="shared" si="0"/>
        <v>06901</v>
      </c>
      <c r="B39" t="s">
        <v>3273</v>
      </c>
      <c r="C39">
        <v>1</v>
      </c>
      <c r="D39" t="str">
        <f t="shared" si="1"/>
        <v>Funded: Complete</v>
      </c>
      <c r="F39" t="str">
        <f t="shared" si="2"/>
        <v>06901</v>
      </c>
      <c r="G39" t="s">
        <v>3276</v>
      </c>
      <c r="H39" s="85">
        <f>VLOOKUP(F39, '2025-26 School Level AAFTE'!$Q$3:$T$320,3,0)</f>
        <v>65.289999999999992</v>
      </c>
      <c r="I39" s="85">
        <v>65.289999999999992</v>
      </c>
      <c r="L39" t="s">
        <v>3040</v>
      </c>
      <c r="M39" t="s">
        <v>3112</v>
      </c>
    </row>
    <row r="40" spans="1:13">
      <c r="A40" t="str">
        <f t="shared" si="0"/>
        <v>07002</v>
      </c>
      <c r="B40" t="s">
        <v>3273</v>
      </c>
      <c r="C40">
        <v>1</v>
      </c>
      <c r="D40" t="str">
        <f t="shared" si="1"/>
        <v>Funded: Complete</v>
      </c>
      <c r="F40" t="str">
        <f t="shared" si="2"/>
        <v>07002</v>
      </c>
      <c r="G40" t="s">
        <v>3276</v>
      </c>
      <c r="H40" s="85">
        <f>VLOOKUP(F40, '2025-26 School Level AAFTE'!$Q$3:$T$320,3,0)</f>
        <v>326.08</v>
      </c>
      <c r="I40" s="85">
        <v>319.27999999999997</v>
      </c>
      <c r="L40" t="s">
        <v>2155</v>
      </c>
      <c r="M40" t="s">
        <v>280</v>
      </c>
    </row>
    <row r="41" spans="1:13">
      <c r="A41" t="str">
        <f t="shared" si="0"/>
        <v>07035</v>
      </c>
      <c r="B41" t="s">
        <v>3273</v>
      </c>
      <c r="C41">
        <v>1</v>
      </c>
      <c r="D41" t="str">
        <f t="shared" si="1"/>
        <v>Funded: Complete</v>
      </c>
      <c r="F41" t="str">
        <f t="shared" si="2"/>
        <v>07035</v>
      </c>
      <c r="G41" t="s">
        <v>3276</v>
      </c>
      <c r="H41" s="85">
        <f>VLOOKUP(F41, '2025-26 School Level AAFTE'!$Q$3:$T$320,3,0)</f>
        <v>31.8</v>
      </c>
      <c r="I41" s="85">
        <v>31.8</v>
      </c>
      <c r="L41" t="s">
        <v>2156</v>
      </c>
      <c r="M41" t="s">
        <v>284</v>
      </c>
    </row>
    <row r="42" spans="1:13">
      <c r="A42" t="str">
        <f t="shared" si="0"/>
        <v>08122</v>
      </c>
      <c r="B42" t="s">
        <v>3273</v>
      </c>
      <c r="C42">
        <v>1</v>
      </c>
      <c r="D42" t="str">
        <f t="shared" si="1"/>
        <v>Funded: Complete</v>
      </c>
      <c r="F42" t="str">
        <f t="shared" si="2"/>
        <v>08122</v>
      </c>
      <c r="G42" t="s">
        <v>3276</v>
      </c>
      <c r="H42" s="85">
        <f>VLOOKUP(F42, '2025-26 School Level AAFTE'!$Q$3:$T$320,3,0)</f>
        <v>4957.880000000001</v>
      </c>
      <c r="I42" s="85">
        <v>4957.880000000001</v>
      </c>
      <c r="L42" t="s">
        <v>2157</v>
      </c>
      <c r="M42" t="s">
        <v>286</v>
      </c>
    </row>
    <row r="43" spans="1:13">
      <c r="A43" t="str">
        <f t="shared" si="0"/>
        <v>08130</v>
      </c>
      <c r="B43" t="s">
        <v>3273</v>
      </c>
      <c r="C43">
        <v>1</v>
      </c>
      <c r="D43" t="str">
        <f t="shared" si="1"/>
        <v>Funded: Complete</v>
      </c>
      <c r="F43" t="str">
        <f t="shared" si="2"/>
        <v>08130</v>
      </c>
      <c r="G43" t="s">
        <v>3276</v>
      </c>
      <c r="H43" s="85">
        <f>VLOOKUP(F43, '2025-26 School Level AAFTE'!$Q$3:$T$320,3,0)</f>
        <v>0</v>
      </c>
      <c r="I43" s="85">
        <v>0</v>
      </c>
      <c r="L43" t="s">
        <v>2158</v>
      </c>
      <c r="M43" t="s">
        <v>301</v>
      </c>
    </row>
    <row r="44" spans="1:13">
      <c r="A44" t="str">
        <f t="shared" si="0"/>
        <v>08401</v>
      </c>
      <c r="B44" t="s">
        <v>3273</v>
      </c>
      <c r="C44">
        <v>1</v>
      </c>
      <c r="D44" t="str">
        <f t="shared" si="1"/>
        <v>Funded: Complete</v>
      </c>
      <c r="F44" t="str">
        <f t="shared" si="2"/>
        <v>08401</v>
      </c>
      <c r="G44" t="s">
        <v>3276</v>
      </c>
      <c r="H44" s="85">
        <f>VLOOKUP(F44, '2025-26 School Level AAFTE'!$Q$3:$T$320,3,0)</f>
        <v>936.37000000000012</v>
      </c>
      <c r="I44" s="85">
        <v>936.37000000000012</v>
      </c>
      <c r="L44" t="s">
        <v>2159</v>
      </c>
      <c r="M44" t="s">
        <v>304</v>
      </c>
    </row>
    <row r="45" spans="1:13">
      <c r="A45" t="str">
        <f t="shared" si="0"/>
        <v>08402</v>
      </c>
      <c r="B45" t="s">
        <v>3273</v>
      </c>
      <c r="C45">
        <v>1</v>
      </c>
      <c r="D45" t="str">
        <f t="shared" si="1"/>
        <v>Funded: Complete</v>
      </c>
      <c r="F45" t="str">
        <f t="shared" si="2"/>
        <v>08402</v>
      </c>
      <c r="G45" t="s">
        <v>3276</v>
      </c>
      <c r="H45" s="85">
        <f>VLOOKUP(F45, '2025-26 School Level AAFTE'!$Q$3:$T$320,3,0)</f>
        <v>0</v>
      </c>
      <c r="I45" s="85">
        <v>0</v>
      </c>
      <c r="L45" t="s">
        <v>2160</v>
      </c>
      <c r="M45" t="s">
        <v>308</v>
      </c>
    </row>
    <row r="46" spans="1:13">
      <c r="A46" t="str">
        <f t="shared" si="0"/>
        <v>08404</v>
      </c>
      <c r="B46" t="s">
        <v>3273</v>
      </c>
      <c r="C46">
        <v>1</v>
      </c>
      <c r="D46" t="str">
        <f t="shared" si="1"/>
        <v>Funded: Complete</v>
      </c>
      <c r="F46" t="str">
        <f t="shared" si="2"/>
        <v>08404</v>
      </c>
      <c r="G46" t="s">
        <v>3276</v>
      </c>
      <c r="H46" s="85">
        <f>VLOOKUP(F46, '2025-26 School Level AAFTE'!$Q$3:$T$320,3,0)</f>
        <v>316.38</v>
      </c>
      <c r="I46" s="85">
        <v>316.38</v>
      </c>
      <c r="L46" t="s">
        <v>2161</v>
      </c>
      <c r="M46" t="s">
        <v>310</v>
      </c>
    </row>
    <row r="47" spans="1:13">
      <c r="A47" t="str">
        <f t="shared" si="0"/>
        <v>08458</v>
      </c>
      <c r="B47" t="s">
        <v>3273</v>
      </c>
      <c r="C47">
        <v>1</v>
      </c>
      <c r="D47" t="str">
        <f t="shared" si="1"/>
        <v>Funded: Complete</v>
      </c>
      <c r="F47" t="str">
        <f t="shared" si="2"/>
        <v>08458</v>
      </c>
      <c r="G47" t="s">
        <v>3276</v>
      </c>
      <c r="H47" s="85">
        <f>VLOOKUP(F47, '2025-26 School Level AAFTE'!$Q$3:$T$320,3,0)</f>
        <v>4723.25</v>
      </c>
      <c r="I47" s="85">
        <v>4723.25</v>
      </c>
      <c r="L47" t="s">
        <v>2162</v>
      </c>
      <c r="M47" t="s">
        <v>316</v>
      </c>
    </row>
    <row r="48" spans="1:13">
      <c r="A48" t="str">
        <f t="shared" si="0"/>
        <v>09013</v>
      </c>
      <c r="B48" t="s">
        <v>3273</v>
      </c>
      <c r="C48">
        <v>1</v>
      </c>
      <c r="D48" t="str">
        <f t="shared" si="1"/>
        <v>Funded: Complete</v>
      </c>
      <c r="F48" t="str">
        <f t="shared" ref="F48:F111" si="3">L48</f>
        <v>09013</v>
      </c>
      <c r="G48" t="s">
        <v>3276</v>
      </c>
      <c r="H48" s="85">
        <f>VLOOKUP(F48, '2025-26 School Level AAFTE'!$Q$3:$T$320,3,0)</f>
        <v>112.6</v>
      </c>
      <c r="I48" s="85">
        <v>112.6</v>
      </c>
      <c r="L48" t="s">
        <v>2163</v>
      </c>
      <c r="M48" t="s">
        <v>327</v>
      </c>
    </row>
    <row r="49" spans="1:13">
      <c r="A49" t="str">
        <f t="shared" si="0"/>
        <v>09075</v>
      </c>
      <c r="B49" t="s">
        <v>3273</v>
      </c>
      <c r="C49">
        <v>1</v>
      </c>
      <c r="D49" t="str">
        <f t="shared" si="1"/>
        <v>Funded: Complete</v>
      </c>
      <c r="F49" t="str">
        <f t="shared" si="3"/>
        <v>09075</v>
      </c>
      <c r="G49" t="s">
        <v>3276</v>
      </c>
      <c r="H49" s="85">
        <f>VLOOKUP(F49, '2025-26 School Level AAFTE'!$Q$3:$T$320,3,0)</f>
        <v>731.77</v>
      </c>
      <c r="I49" s="85">
        <v>731.77</v>
      </c>
      <c r="L49" t="s">
        <v>2164</v>
      </c>
      <c r="M49" t="s">
        <v>329</v>
      </c>
    </row>
    <row r="50" spans="1:13">
      <c r="A50" t="str">
        <f t="shared" si="0"/>
        <v>09102</v>
      </c>
      <c r="B50" t="s">
        <v>3273</v>
      </c>
      <c r="C50">
        <v>1</v>
      </c>
      <c r="D50" t="str">
        <f t="shared" si="1"/>
        <v>Funded: Complete</v>
      </c>
      <c r="F50" t="str">
        <f t="shared" si="3"/>
        <v>09102</v>
      </c>
      <c r="G50" t="s">
        <v>3276</v>
      </c>
      <c r="H50" s="85">
        <f>VLOOKUP(F50, '2025-26 School Level AAFTE'!$Q$3:$T$320,3,0)</f>
        <v>24.5</v>
      </c>
      <c r="I50" s="85">
        <v>24.5</v>
      </c>
      <c r="L50" t="s">
        <v>2165</v>
      </c>
      <c r="M50" t="s">
        <v>334</v>
      </c>
    </row>
    <row r="51" spans="1:13">
      <c r="A51" t="str">
        <f t="shared" si="0"/>
        <v>09206</v>
      </c>
      <c r="B51" t="s">
        <v>3273</v>
      </c>
      <c r="C51">
        <v>1</v>
      </c>
      <c r="D51" t="str">
        <f t="shared" si="1"/>
        <v>Funded: Complete</v>
      </c>
      <c r="F51" t="str">
        <f t="shared" si="3"/>
        <v>09206</v>
      </c>
      <c r="G51" t="s">
        <v>3276</v>
      </c>
      <c r="H51" s="85">
        <f>VLOOKUP(F51, '2025-26 School Level AAFTE'!$Q$3:$T$320,3,0)</f>
        <v>5791.0999999999995</v>
      </c>
      <c r="I51" s="85">
        <v>5791.0999999999995</v>
      </c>
      <c r="L51" t="s">
        <v>2166</v>
      </c>
      <c r="M51" t="s">
        <v>336</v>
      </c>
    </row>
    <row r="52" spans="1:13">
      <c r="A52" t="str">
        <f t="shared" si="0"/>
        <v>09207</v>
      </c>
      <c r="B52" t="s">
        <v>3273</v>
      </c>
      <c r="C52">
        <v>1</v>
      </c>
      <c r="D52" t="str">
        <f t="shared" si="1"/>
        <v>Funded: Complete</v>
      </c>
      <c r="F52" t="str">
        <f t="shared" si="3"/>
        <v>09207</v>
      </c>
      <c r="G52" t="s">
        <v>3276</v>
      </c>
      <c r="H52" s="85">
        <f>VLOOKUP(F52, '2025-26 School Level AAFTE'!$Q$3:$T$320,3,0)</f>
        <v>106.22</v>
      </c>
      <c r="I52" s="85">
        <v>106.22</v>
      </c>
      <c r="L52" t="s">
        <v>2167</v>
      </c>
      <c r="M52" t="s">
        <v>343</v>
      </c>
    </row>
    <row r="53" spans="1:13">
      <c r="A53" t="str">
        <f t="shared" si="0"/>
        <v>09209</v>
      </c>
      <c r="B53" t="s">
        <v>3273</v>
      </c>
      <c r="C53">
        <v>1</v>
      </c>
      <c r="D53" t="str">
        <f t="shared" si="1"/>
        <v>Funded: Complete</v>
      </c>
      <c r="F53" t="str">
        <f t="shared" si="3"/>
        <v>09209</v>
      </c>
      <c r="G53" t="s">
        <v>3276</v>
      </c>
      <c r="H53" s="85">
        <f>VLOOKUP(F53, '2025-26 School Level AAFTE'!$Q$3:$T$320,3,0)</f>
        <v>136.16</v>
      </c>
      <c r="I53" s="85">
        <v>136.16</v>
      </c>
      <c r="L53" t="s">
        <v>2168</v>
      </c>
      <c r="M53" t="s">
        <v>345</v>
      </c>
    </row>
    <row r="54" spans="1:13">
      <c r="A54" t="str">
        <f t="shared" si="0"/>
        <v>10003</v>
      </c>
      <c r="B54" t="s">
        <v>3273</v>
      </c>
      <c r="C54">
        <v>1</v>
      </c>
      <c r="D54" t="str">
        <f t="shared" si="1"/>
        <v>Funded: Complete</v>
      </c>
      <c r="F54" t="str">
        <f t="shared" si="3"/>
        <v>10003</v>
      </c>
      <c r="G54" t="s">
        <v>3276</v>
      </c>
      <c r="H54" s="85">
        <f>VLOOKUP(F54, '2025-26 School Level AAFTE'!$Q$3:$T$320,3,0)</f>
        <v>16.04</v>
      </c>
      <c r="I54" s="85">
        <v>16.04</v>
      </c>
      <c r="L54" t="s">
        <v>2169</v>
      </c>
      <c r="M54" t="s">
        <v>348</v>
      </c>
    </row>
    <row r="55" spans="1:13">
      <c r="A55" t="str">
        <f t="shared" si="0"/>
        <v>10050</v>
      </c>
      <c r="B55" t="s">
        <v>3273</v>
      </c>
      <c r="C55">
        <v>1</v>
      </c>
      <c r="D55" t="str">
        <f t="shared" si="1"/>
        <v>Funded: Complete</v>
      </c>
      <c r="F55" t="str">
        <f t="shared" si="3"/>
        <v>10050</v>
      </c>
      <c r="G55" t="s">
        <v>3276</v>
      </c>
      <c r="H55" s="85">
        <f>VLOOKUP(F55, '2025-26 School Level AAFTE'!$Q$3:$T$320,3,0)</f>
        <v>176.81</v>
      </c>
      <c r="I55" s="85">
        <v>176.81</v>
      </c>
      <c r="L55" t="s">
        <v>2170</v>
      </c>
      <c r="M55" t="s">
        <v>350</v>
      </c>
    </row>
    <row r="56" spans="1:13">
      <c r="A56" t="str">
        <f t="shared" si="0"/>
        <v>10065</v>
      </c>
      <c r="B56" t="s">
        <v>3273</v>
      </c>
      <c r="C56">
        <v>1</v>
      </c>
      <c r="D56" t="str">
        <f t="shared" si="1"/>
        <v>Funded: Complete</v>
      </c>
      <c r="F56" t="str">
        <f t="shared" si="3"/>
        <v>10065</v>
      </c>
      <c r="G56" t="s">
        <v>3276</v>
      </c>
      <c r="H56" s="85">
        <f>VLOOKUP(F56, '2025-26 School Level AAFTE'!$Q$3:$T$320,3,0)</f>
        <v>44</v>
      </c>
      <c r="I56" s="85">
        <v>44</v>
      </c>
      <c r="L56" t="s">
        <v>2171</v>
      </c>
      <c r="M56" t="s">
        <v>3277</v>
      </c>
    </row>
    <row r="57" spans="1:13">
      <c r="A57" t="str">
        <f t="shared" si="0"/>
        <v>10070</v>
      </c>
      <c r="B57" t="s">
        <v>3273</v>
      </c>
      <c r="C57">
        <v>1</v>
      </c>
      <c r="D57" t="str">
        <f t="shared" si="1"/>
        <v>Funded: Complete</v>
      </c>
      <c r="F57" t="str">
        <f t="shared" si="3"/>
        <v>10070</v>
      </c>
      <c r="G57" t="s">
        <v>3276</v>
      </c>
      <c r="H57" s="85">
        <f>VLOOKUP(F57, '2025-26 School Level AAFTE'!$Q$3:$T$320,3,0)</f>
        <v>186.36</v>
      </c>
      <c r="I57" s="85">
        <v>186.36</v>
      </c>
      <c r="L57" t="s">
        <v>2172</v>
      </c>
      <c r="M57" t="s">
        <v>353</v>
      </c>
    </row>
    <row r="58" spans="1:13">
      <c r="A58" t="str">
        <f t="shared" si="0"/>
        <v>10309</v>
      </c>
      <c r="B58" t="s">
        <v>3273</v>
      </c>
      <c r="C58">
        <v>1</v>
      </c>
      <c r="D58" t="str">
        <f t="shared" si="1"/>
        <v>Funded: Complete</v>
      </c>
      <c r="F58" t="str">
        <f t="shared" si="3"/>
        <v>10309</v>
      </c>
      <c r="G58" t="s">
        <v>3276</v>
      </c>
      <c r="H58" s="85">
        <f>VLOOKUP(F58, '2025-26 School Level AAFTE'!$Q$3:$T$320,3,0)</f>
        <v>327.31</v>
      </c>
      <c r="I58" s="85">
        <v>327.31</v>
      </c>
      <c r="L58" t="s">
        <v>2173</v>
      </c>
      <c r="M58" t="s">
        <v>357</v>
      </c>
    </row>
    <row r="59" spans="1:13">
      <c r="A59" t="str">
        <f t="shared" si="0"/>
        <v>11001</v>
      </c>
      <c r="B59" t="s">
        <v>3273</v>
      </c>
      <c r="C59">
        <v>1</v>
      </c>
      <c r="D59" t="str">
        <f t="shared" si="1"/>
        <v>Funded: Complete</v>
      </c>
      <c r="F59" t="str">
        <f t="shared" si="3"/>
        <v>11001</v>
      </c>
      <c r="G59" t="s">
        <v>3276</v>
      </c>
      <c r="H59" s="85">
        <f>VLOOKUP(F59, '2025-26 School Level AAFTE'!$Q$3:$T$320,3,0)</f>
        <v>17024.590000000004</v>
      </c>
      <c r="I59" s="85">
        <v>17024.590000000004</v>
      </c>
      <c r="L59" t="s">
        <v>2174</v>
      </c>
      <c r="M59" t="s">
        <v>361</v>
      </c>
    </row>
    <row r="60" spans="1:13">
      <c r="A60" t="str">
        <f t="shared" si="0"/>
        <v>11051</v>
      </c>
      <c r="B60" t="s">
        <v>3273</v>
      </c>
      <c r="C60">
        <v>1</v>
      </c>
      <c r="D60" t="str">
        <f t="shared" si="1"/>
        <v>Funded: Complete</v>
      </c>
      <c r="F60" t="str">
        <f t="shared" si="3"/>
        <v>11051</v>
      </c>
      <c r="G60" t="s">
        <v>3276</v>
      </c>
      <c r="H60" s="85">
        <f>VLOOKUP(F60, '2025-26 School Level AAFTE'!$Q$3:$T$320,3,0)</f>
        <v>1936.04</v>
      </c>
      <c r="I60" s="85">
        <v>1936.04</v>
      </c>
      <c r="L60" t="s">
        <v>2175</v>
      </c>
      <c r="M60" t="s">
        <v>381</v>
      </c>
    </row>
    <row r="61" spans="1:13">
      <c r="A61" t="str">
        <f t="shared" si="0"/>
        <v>11054</v>
      </c>
      <c r="B61" t="s">
        <v>3273</v>
      </c>
      <c r="C61">
        <v>0</v>
      </c>
      <c r="D61" t="str">
        <f t="shared" si="1"/>
        <v>NOT Funded: Contact LAP Team for funding status</v>
      </c>
      <c r="F61" t="str">
        <f t="shared" si="3"/>
        <v>11054</v>
      </c>
      <c r="G61" t="s">
        <v>3276</v>
      </c>
      <c r="H61" s="85">
        <f>VLOOKUP(F61, '2025-26 School Level AAFTE'!$Q$3:$T$320,3,0)</f>
        <v>0</v>
      </c>
      <c r="I61" s="85">
        <v>0</v>
      </c>
      <c r="L61" t="s">
        <v>2176</v>
      </c>
      <c r="M61" t="s">
        <v>389</v>
      </c>
    </row>
    <row r="62" spans="1:13">
      <c r="A62" t="str">
        <f t="shared" si="0"/>
        <v>11056</v>
      </c>
      <c r="B62" t="s">
        <v>3273</v>
      </c>
      <c r="C62">
        <v>1</v>
      </c>
      <c r="D62" t="str">
        <f t="shared" si="1"/>
        <v>Funded: Complete</v>
      </c>
      <c r="F62" t="str">
        <f t="shared" si="3"/>
        <v>11056</v>
      </c>
      <c r="G62" t="s">
        <v>3276</v>
      </c>
      <c r="H62" s="85">
        <f>VLOOKUP(F62, '2025-26 School Level AAFTE'!$Q$3:$T$320,3,0)</f>
        <v>37.28</v>
      </c>
      <c r="I62" s="85">
        <v>37.28</v>
      </c>
      <c r="L62" t="s">
        <v>2177</v>
      </c>
      <c r="M62" t="s">
        <v>391</v>
      </c>
    </row>
    <row r="63" spans="1:13">
      <c r="A63" t="str">
        <f t="shared" si="0"/>
        <v>12110</v>
      </c>
      <c r="B63" t="s">
        <v>3273</v>
      </c>
      <c r="C63">
        <v>1</v>
      </c>
      <c r="D63" t="str">
        <f t="shared" si="1"/>
        <v>Funded: Complete</v>
      </c>
      <c r="F63" t="str">
        <f t="shared" si="3"/>
        <v>12110</v>
      </c>
      <c r="G63" t="s">
        <v>3276</v>
      </c>
      <c r="H63" s="85">
        <f>VLOOKUP(F63, '2025-26 School Level AAFTE'!$Q$3:$T$320,3,0)</f>
        <v>145.22</v>
      </c>
      <c r="I63" s="85">
        <v>145.22</v>
      </c>
      <c r="L63" t="s">
        <v>2178</v>
      </c>
      <c r="M63" t="s">
        <v>393</v>
      </c>
    </row>
    <row r="64" spans="1:13">
      <c r="A64" t="str">
        <f t="shared" si="0"/>
        <v>13073</v>
      </c>
      <c r="B64" t="s">
        <v>3273</v>
      </c>
      <c r="C64">
        <v>1</v>
      </c>
      <c r="D64" t="str">
        <f t="shared" si="1"/>
        <v>Funded: Complete</v>
      </c>
      <c r="F64" t="str">
        <f t="shared" si="3"/>
        <v>13073</v>
      </c>
      <c r="G64" t="s">
        <v>3276</v>
      </c>
      <c r="H64" s="85">
        <f>VLOOKUP(F64, '2025-26 School Level AAFTE'!$Q$3:$T$320,3,0)</f>
        <v>2224.87</v>
      </c>
      <c r="I64" s="85">
        <v>2224.87</v>
      </c>
      <c r="L64" t="s">
        <v>2179</v>
      </c>
      <c r="M64" t="s">
        <v>396</v>
      </c>
    </row>
    <row r="65" spans="1:13">
      <c r="A65" t="str">
        <f t="shared" si="0"/>
        <v>13144</v>
      </c>
      <c r="B65" t="s">
        <v>3273</v>
      </c>
      <c r="C65">
        <v>1</v>
      </c>
      <c r="D65" t="str">
        <f t="shared" si="1"/>
        <v>Funded: Complete</v>
      </c>
      <c r="F65" t="str">
        <f t="shared" si="3"/>
        <v>13144</v>
      </c>
      <c r="G65" t="s">
        <v>3276</v>
      </c>
      <c r="H65" s="85">
        <f>VLOOKUP(F65, '2025-26 School Level AAFTE'!$Q$3:$T$320,3,0)</f>
        <v>3256.91</v>
      </c>
      <c r="I65" s="85">
        <v>3256.91</v>
      </c>
      <c r="L65" t="s">
        <v>2180</v>
      </c>
      <c r="M65" t="s">
        <v>403</v>
      </c>
    </row>
    <row r="66" spans="1:13">
      <c r="A66" t="str">
        <f t="shared" si="0"/>
        <v>13146</v>
      </c>
      <c r="B66" t="s">
        <v>3273</v>
      </c>
      <c r="C66">
        <v>1</v>
      </c>
      <c r="D66" t="str">
        <f t="shared" si="1"/>
        <v>Funded: Complete</v>
      </c>
      <c r="F66" t="str">
        <f t="shared" si="3"/>
        <v>13146</v>
      </c>
      <c r="G66" t="s">
        <v>3276</v>
      </c>
      <c r="H66" s="85">
        <f>VLOOKUP(F66, '2025-26 School Level AAFTE'!$Q$3:$T$320,3,0)</f>
        <v>883</v>
      </c>
      <c r="I66" s="85">
        <v>883</v>
      </c>
      <c r="L66" t="s">
        <v>2181</v>
      </c>
      <c r="M66" t="s">
        <v>409</v>
      </c>
    </row>
    <row r="67" spans="1:13">
      <c r="A67" t="str">
        <f t="shared" si="0"/>
        <v>13151</v>
      </c>
      <c r="B67" t="s">
        <v>3273</v>
      </c>
      <c r="C67">
        <v>1</v>
      </c>
      <c r="D67" t="str">
        <f t="shared" si="1"/>
        <v>Funded: Complete</v>
      </c>
      <c r="F67" t="str">
        <f t="shared" si="3"/>
        <v>13151</v>
      </c>
      <c r="G67" t="s">
        <v>3276</v>
      </c>
      <c r="H67" s="85">
        <f>VLOOKUP(F67, '2025-26 School Level AAFTE'!$Q$3:$T$320,3,0)</f>
        <v>0</v>
      </c>
      <c r="I67" s="85">
        <v>0</v>
      </c>
      <c r="L67" t="s">
        <v>2182</v>
      </c>
      <c r="M67" t="s">
        <v>413</v>
      </c>
    </row>
    <row r="68" spans="1:13">
      <c r="A68" t="str">
        <f t="shared" ref="A68:A131" si="4">L68</f>
        <v>13156</v>
      </c>
      <c r="B68" t="s">
        <v>3273</v>
      </c>
      <c r="C68">
        <v>1</v>
      </c>
      <c r="D68" t="str">
        <f t="shared" ref="D68:D131" si="5">IFERROR(IF(C68=1, "Funded: Complete", "NOT Funded: Contact LAP Team for funding status"), "NONE")</f>
        <v>Funded: Complete</v>
      </c>
      <c r="F68" t="str">
        <f t="shared" si="3"/>
        <v>13156</v>
      </c>
      <c r="G68" t="s">
        <v>3276</v>
      </c>
      <c r="H68" s="85">
        <f>VLOOKUP(F68, '2025-26 School Level AAFTE'!$Q$3:$T$320,3,0)</f>
        <v>531.76</v>
      </c>
      <c r="I68" s="85">
        <v>531.76</v>
      </c>
      <c r="L68" t="s">
        <v>2183</v>
      </c>
      <c r="M68" t="s">
        <v>416</v>
      </c>
    </row>
    <row r="69" spans="1:13">
      <c r="A69" t="str">
        <f t="shared" si="4"/>
        <v>13160</v>
      </c>
      <c r="B69" t="s">
        <v>3273</v>
      </c>
      <c r="C69">
        <v>1</v>
      </c>
      <c r="D69" t="str">
        <f t="shared" si="5"/>
        <v>Funded: Complete</v>
      </c>
      <c r="F69" t="str">
        <f t="shared" si="3"/>
        <v>13160</v>
      </c>
      <c r="G69" t="s">
        <v>3276</v>
      </c>
      <c r="H69" s="85">
        <f>VLOOKUP(F69, '2025-26 School Level AAFTE'!$Q$3:$T$320,3,0)</f>
        <v>1720.9</v>
      </c>
      <c r="I69" s="85">
        <v>1720.9</v>
      </c>
      <c r="L69" t="s">
        <v>2184</v>
      </c>
      <c r="M69" t="s">
        <v>419</v>
      </c>
    </row>
    <row r="70" spans="1:13">
      <c r="A70" t="str">
        <f t="shared" si="4"/>
        <v>13161</v>
      </c>
      <c r="B70" t="s">
        <v>3273</v>
      </c>
      <c r="C70">
        <v>1</v>
      </c>
      <c r="D70" t="str">
        <f t="shared" si="5"/>
        <v>Funded: Complete</v>
      </c>
      <c r="F70" t="str">
        <f t="shared" si="3"/>
        <v>13161</v>
      </c>
      <c r="G70" t="s">
        <v>3276</v>
      </c>
      <c r="H70" s="85">
        <f>VLOOKUP(F70, '2025-26 School Level AAFTE'!$Q$3:$T$320,3,0)</f>
        <v>7315.2199999999993</v>
      </c>
      <c r="I70" s="85">
        <v>7315.2199999999993</v>
      </c>
      <c r="L70" t="s">
        <v>2185</v>
      </c>
      <c r="M70" t="s">
        <v>424</v>
      </c>
    </row>
    <row r="71" spans="1:13">
      <c r="A71" t="str">
        <f t="shared" si="4"/>
        <v>13165</v>
      </c>
      <c r="B71" t="s">
        <v>3273</v>
      </c>
      <c r="C71">
        <v>1</v>
      </c>
      <c r="D71" t="str">
        <f t="shared" si="5"/>
        <v>Funded: Complete</v>
      </c>
      <c r="F71" t="str">
        <f t="shared" si="3"/>
        <v>13165</v>
      </c>
      <c r="G71" t="s">
        <v>3276</v>
      </c>
      <c r="H71" s="85">
        <f>VLOOKUP(F71, '2025-26 School Level AAFTE'!$Q$3:$T$320,3,0)</f>
        <v>2681.2000000000003</v>
      </c>
      <c r="I71" s="85">
        <v>2681.2000000000003</v>
      </c>
      <c r="L71" t="s">
        <v>2186</v>
      </c>
      <c r="M71" t="s">
        <v>438</v>
      </c>
    </row>
    <row r="72" spans="1:13">
      <c r="A72" t="str">
        <f t="shared" si="4"/>
        <v>13167</v>
      </c>
      <c r="B72" t="s">
        <v>3273</v>
      </c>
      <c r="C72">
        <v>1</v>
      </c>
      <c r="D72" t="str">
        <f t="shared" si="5"/>
        <v>Funded: Complete</v>
      </c>
      <c r="F72" t="str">
        <f t="shared" si="3"/>
        <v>13167</v>
      </c>
      <c r="G72" t="s">
        <v>3276</v>
      </c>
      <c r="H72" s="85">
        <f>VLOOKUP(F72, '2025-26 School Level AAFTE'!$Q$3:$T$320,3,0)</f>
        <v>117.77</v>
      </c>
      <c r="I72" s="85">
        <v>117.77</v>
      </c>
      <c r="L72" t="s">
        <v>2187</v>
      </c>
      <c r="M72" t="s">
        <v>445</v>
      </c>
    </row>
    <row r="73" spans="1:13">
      <c r="A73" t="str">
        <f t="shared" si="4"/>
        <v>13301</v>
      </c>
      <c r="B73" t="s">
        <v>3273</v>
      </c>
      <c r="C73">
        <v>1</v>
      </c>
      <c r="D73" t="str">
        <f t="shared" si="5"/>
        <v>Funded: Complete</v>
      </c>
      <c r="F73" t="str">
        <f t="shared" si="3"/>
        <v>13301</v>
      </c>
      <c r="G73" t="s">
        <v>3276</v>
      </c>
      <c r="H73" s="85">
        <f>VLOOKUP(F73, '2025-26 School Level AAFTE'!$Q$3:$T$320,3,0)</f>
        <v>604.3900000000001</v>
      </c>
      <c r="I73" s="85">
        <v>604.3900000000001</v>
      </c>
      <c r="L73" t="s">
        <v>2188</v>
      </c>
      <c r="M73" t="s">
        <v>448</v>
      </c>
    </row>
    <row r="74" spans="1:13">
      <c r="A74" t="str">
        <f t="shared" si="4"/>
        <v>14005</v>
      </c>
      <c r="B74" t="s">
        <v>3273</v>
      </c>
      <c r="C74">
        <v>1</v>
      </c>
      <c r="D74" t="str">
        <f t="shared" si="5"/>
        <v>Funded: Complete</v>
      </c>
      <c r="F74" t="str">
        <f t="shared" si="3"/>
        <v>14005</v>
      </c>
      <c r="G74" t="s">
        <v>3276</v>
      </c>
      <c r="H74" s="85">
        <f>VLOOKUP(F74, '2025-26 School Level AAFTE'!$Q$3:$T$320,3,0)</f>
        <v>2953.78</v>
      </c>
      <c r="I74" s="85">
        <v>2953.78</v>
      </c>
      <c r="L74" t="s">
        <v>2189</v>
      </c>
      <c r="M74" t="s">
        <v>451</v>
      </c>
    </row>
    <row r="75" spans="1:13">
      <c r="A75" t="str">
        <f t="shared" si="4"/>
        <v>14028</v>
      </c>
      <c r="B75" t="s">
        <v>3273</v>
      </c>
      <c r="C75">
        <v>1</v>
      </c>
      <c r="D75" t="str">
        <f t="shared" si="5"/>
        <v>Funded: Complete</v>
      </c>
      <c r="F75" t="str">
        <f t="shared" si="3"/>
        <v>14028</v>
      </c>
      <c r="G75" t="s">
        <v>3276</v>
      </c>
      <c r="H75" s="85">
        <f>VLOOKUP(F75, '2025-26 School Level AAFTE'!$Q$3:$T$320,3,0)</f>
        <v>1519.24</v>
      </c>
      <c r="I75" s="85">
        <v>1519.24</v>
      </c>
      <c r="L75" t="s">
        <v>2190</v>
      </c>
      <c r="M75" t="s">
        <v>459</v>
      </c>
    </row>
    <row r="76" spans="1:13">
      <c r="A76" t="str">
        <f t="shared" si="4"/>
        <v>14064</v>
      </c>
      <c r="B76" t="s">
        <v>3273</v>
      </c>
      <c r="C76">
        <v>1</v>
      </c>
      <c r="D76" t="str">
        <f t="shared" si="5"/>
        <v>Funded: Complete</v>
      </c>
      <c r="F76" t="str">
        <f t="shared" si="3"/>
        <v>14064</v>
      </c>
      <c r="G76" t="s">
        <v>3276</v>
      </c>
      <c r="H76" s="85">
        <f>VLOOKUP(F76, '2025-26 School Level AAFTE'!$Q$3:$T$320,3,0)</f>
        <v>635.68999999999994</v>
      </c>
      <c r="I76" s="85">
        <v>635.68999999999994</v>
      </c>
      <c r="L76" t="s">
        <v>2191</v>
      </c>
      <c r="M76" t="s">
        <v>465</v>
      </c>
    </row>
    <row r="77" spans="1:13">
      <c r="A77" t="str">
        <f t="shared" si="4"/>
        <v>14065</v>
      </c>
      <c r="B77" t="s">
        <v>3273</v>
      </c>
      <c r="C77">
        <v>1</v>
      </c>
      <c r="D77" t="str">
        <f t="shared" si="5"/>
        <v>Funded: Complete</v>
      </c>
      <c r="F77" t="str">
        <f t="shared" si="3"/>
        <v>14065</v>
      </c>
      <c r="G77" t="s">
        <v>3276</v>
      </c>
      <c r="H77" s="85">
        <f>VLOOKUP(F77, '2025-26 School Level AAFTE'!$Q$3:$T$320,3,0)</f>
        <v>0</v>
      </c>
      <c r="I77" s="85">
        <v>0</v>
      </c>
      <c r="L77" t="s">
        <v>2192</v>
      </c>
      <c r="M77" t="s">
        <v>470</v>
      </c>
    </row>
    <row r="78" spans="1:13">
      <c r="A78" t="str">
        <f t="shared" si="4"/>
        <v>14066</v>
      </c>
      <c r="B78" t="s">
        <v>3273</v>
      </c>
      <c r="C78">
        <v>1</v>
      </c>
      <c r="D78" t="str">
        <f t="shared" si="5"/>
        <v>Funded: Complete</v>
      </c>
      <c r="F78" t="str">
        <f t="shared" si="3"/>
        <v>14066</v>
      </c>
      <c r="G78" t="s">
        <v>3276</v>
      </c>
      <c r="H78" s="85">
        <f>VLOOKUP(F78, '2025-26 School Level AAFTE'!$Q$3:$T$320,3,0)</f>
        <v>0</v>
      </c>
      <c r="I78" s="85">
        <v>0</v>
      </c>
      <c r="L78" t="s">
        <v>2193</v>
      </c>
      <c r="M78" t="s">
        <v>472</v>
      </c>
    </row>
    <row r="79" spans="1:13">
      <c r="A79" t="str">
        <f t="shared" si="4"/>
        <v>14068</v>
      </c>
      <c r="B79" t="s">
        <v>3273</v>
      </c>
      <c r="C79">
        <v>1</v>
      </c>
      <c r="D79" t="str">
        <f t="shared" si="5"/>
        <v>Funded: Complete</v>
      </c>
      <c r="F79" t="str">
        <f t="shared" si="3"/>
        <v>14068</v>
      </c>
      <c r="G79" t="s">
        <v>3276</v>
      </c>
      <c r="H79" s="85">
        <f>VLOOKUP(F79, '2025-26 School Level AAFTE'!$Q$3:$T$320,3,0)</f>
        <v>1555.5200000000002</v>
      </c>
      <c r="I79" s="85">
        <v>1555.5200000000002</v>
      </c>
      <c r="L79" t="s">
        <v>2194</v>
      </c>
      <c r="M79" t="s">
        <v>476</v>
      </c>
    </row>
    <row r="80" spans="1:13">
      <c r="A80" t="str">
        <f t="shared" si="4"/>
        <v>14077</v>
      </c>
      <c r="B80" t="s">
        <v>3273</v>
      </c>
      <c r="C80">
        <v>1</v>
      </c>
      <c r="D80" t="str">
        <f t="shared" si="5"/>
        <v>Funded: Complete</v>
      </c>
      <c r="F80" t="str">
        <f t="shared" si="3"/>
        <v>14077</v>
      </c>
      <c r="G80" t="s">
        <v>3276</v>
      </c>
      <c r="H80" s="85">
        <f>VLOOKUP(F80, '2025-26 School Level AAFTE'!$Q$3:$T$320,3,0)</f>
        <v>185.48</v>
      </c>
      <c r="I80" s="85">
        <v>185.48</v>
      </c>
      <c r="L80" t="s">
        <v>2195</v>
      </c>
      <c r="M80" t="s">
        <v>482</v>
      </c>
    </row>
    <row r="81" spans="1:13">
      <c r="A81" t="str">
        <f t="shared" si="4"/>
        <v>14097</v>
      </c>
      <c r="B81" t="s">
        <v>3273</v>
      </c>
      <c r="C81">
        <v>1</v>
      </c>
      <c r="D81" t="str">
        <f t="shared" si="5"/>
        <v>Funded: Complete</v>
      </c>
      <c r="F81" t="str">
        <f t="shared" si="3"/>
        <v>14097</v>
      </c>
      <c r="G81" t="s">
        <v>3276</v>
      </c>
      <c r="H81" s="85">
        <f>VLOOKUP(F81, '2025-26 School Level AAFTE'!$Q$3:$T$320,3,0)</f>
        <v>202.62</v>
      </c>
      <c r="I81" s="85">
        <v>202.62</v>
      </c>
      <c r="L81" t="s">
        <v>2196</v>
      </c>
      <c r="M81" t="s">
        <v>485</v>
      </c>
    </row>
    <row r="82" spans="1:13">
      <c r="A82" t="str">
        <f t="shared" si="4"/>
        <v>14099</v>
      </c>
      <c r="B82" t="s">
        <v>3273</v>
      </c>
      <c r="C82">
        <v>1</v>
      </c>
      <c r="D82" t="str">
        <f t="shared" si="5"/>
        <v>Funded: Complete</v>
      </c>
      <c r="F82" t="str">
        <f t="shared" si="3"/>
        <v>14099</v>
      </c>
      <c r="G82" t="s">
        <v>3276</v>
      </c>
      <c r="H82" s="85">
        <f>VLOOKUP(F82, '2025-26 School Level AAFTE'!$Q$3:$T$320,3,0)</f>
        <v>0</v>
      </c>
      <c r="I82" s="85">
        <v>0</v>
      </c>
      <c r="L82" t="s">
        <v>2197</v>
      </c>
      <c r="M82" t="s">
        <v>486</v>
      </c>
    </row>
    <row r="83" spans="1:13">
      <c r="A83" t="str">
        <f t="shared" si="4"/>
        <v>14104</v>
      </c>
      <c r="B83" t="s">
        <v>3273</v>
      </c>
      <c r="C83">
        <v>1</v>
      </c>
      <c r="D83" t="str">
        <f t="shared" si="5"/>
        <v>Funded: Complete</v>
      </c>
      <c r="F83" t="str">
        <f t="shared" si="3"/>
        <v>14104</v>
      </c>
      <c r="G83" t="s">
        <v>3276</v>
      </c>
      <c r="H83" s="85">
        <f>VLOOKUP(F83, '2025-26 School Level AAFTE'!$Q$3:$T$320,3,0)</f>
        <v>0</v>
      </c>
      <c r="I83" s="85">
        <v>0</v>
      </c>
      <c r="L83" t="s">
        <v>2198</v>
      </c>
      <c r="M83" t="s">
        <v>488</v>
      </c>
    </row>
    <row r="84" spans="1:13">
      <c r="A84" t="str">
        <f t="shared" si="4"/>
        <v>14117</v>
      </c>
      <c r="B84" t="s">
        <v>3273</v>
      </c>
      <c r="C84">
        <v>1</v>
      </c>
      <c r="D84" t="str">
        <f t="shared" si="5"/>
        <v>Funded: Complete</v>
      </c>
      <c r="F84" t="str">
        <f t="shared" si="3"/>
        <v>14117</v>
      </c>
      <c r="G84" t="s">
        <v>3276</v>
      </c>
      <c r="H84" s="85">
        <f>VLOOKUP(F84, '2025-26 School Level AAFTE'!$Q$3:$T$320,3,0)</f>
        <v>179.45999999999998</v>
      </c>
      <c r="I84" s="85">
        <v>179.45999999999998</v>
      </c>
      <c r="L84" t="s">
        <v>2199</v>
      </c>
      <c r="M84" t="s">
        <v>490</v>
      </c>
    </row>
    <row r="85" spans="1:13">
      <c r="A85" t="str">
        <f t="shared" si="4"/>
        <v>14172</v>
      </c>
      <c r="B85" t="s">
        <v>3273</v>
      </c>
      <c r="C85">
        <v>1</v>
      </c>
      <c r="D85" t="str">
        <f t="shared" si="5"/>
        <v>Funded: Complete</v>
      </c>
      <c r="F85" t="str">
        <f t="shared" si="3"/>
        <v>14172</v>
      </c>
      <c r="G85" t="s">
        <v>3276</v>
      </c>
      <c r="H85" s="85">
        <f>VLOOKUP(F85, '2025-26 School Level AAFTE'!$Q$3:$T$320,3,0)</f>
        <v>543.52</v>
      </c>
      <c r="I85" s="85">
        <v>543.52</v>
      </c>
      <c r="L85" t="s">
        <v>2200</v>
      </c>
      <c r="M85" t="s">
        <v>492</v>
      </c>
    </row>
    <row r="86" spans="1:13">
      <c r="A86" t="str">
        <f t="shared" si="4"/>
        <v>14400</v>
      </c>
      <c r="B86" t="s">
        <v>3273</v>
      </c>
      <c r="C86">
        <v>1</v>
      </c>
      <c r="D86" t="str">
        <f t="shared" si="5"/>
        <v>Funded: Complete</v>
      </c>
      <c r="F86" t="str">
        <f t="shared" si="3"/>
        <v>14400</v>
      </c>
      <c r="G86" t="s">
        <v>3276</v>
      </c>
      <c r="H86" s="85">
        <f>VLOOKUP(F86, '2025-26 School Level AAFTE'!$Q$3:$T$320,3,0)</f>
        <v>327.2</v>
      </c>
      <c r="I86" s="85">
        <v>327.2</v>
      </c>
      <c r="L86" t="s">
        <v>2201</v>
      </c>
      <c r="M86" t="s">
        <v>495</v>
      </c>
    </row>
    <row r="87" spans="1:13">
      <c r="A87" t="str">
        <f t="shared" si="4"/>
        <v>15201</v>
      </c>
      <c r="B87" t="s">
        <v>3273</v>
      </c>
      <c r="C87">
        <v>1</v>
      </c>
      <c r="D87" t="str">
        <f t="shared" si="5"/>
        <v>Funded: Complete</v>
      </c>
      <c r="F87" t="str">
        <f t="shared" si="3"/>
        <v>15201</v>
      </c>
      <c r="G87" t="s">
        <v>3276</v>
      </c>
      <c r="H87" s="85">
        <f>VLOOKUP(F87, '2025-26 School Level AAFTE'!$Q$3:$T$320,3,0)</f>
        <v>429.4</v>
      </c>
      <c r="I87" s="85">
        <v>417.2</v>
      </c>
      <c r="L87" t="s">
        <v>2202</v>
      </c>
      <c r="M87" t="s">
        <v>498</v>
      </c>
    </row>
    <row r="88" spans="1:13">
      <c r="A88" t="str">
        <f t="shared" si="4"/>
        <v>15204</v>
      </c>
      <c r="B88" t="s">
        <v>3273</v>
      </c>
      <c r="C88">
        <v>1</v>
      </c>
      <c r="D88" t="str">
        <f t="shared" si="5"/>
        <v>Funded: Complete</v>
      </c>
      <c r="F88" t="str">
        <f t="shared" si="3"/>
        <v>15204</v>
      </c>
      <c r="G88" t="s">
        <v>3276</v>
      </c>
      <c r="H88" s="85">
        <f>VLOOKUP(F88, '2025-26 School Level AAFTE'!$Q$3:$T$320,3,0)</f>
        <v>0</v>
      </c>
      <c r="I88" s="85">
        <v>0</v>
      </c>
      <c r="L88" t="s">
        <v>2203</v>
      </c>
      <c r="M88" t="s">
        <v>506</v>
      </c>
    </row>
    <row r="89" spans="1:13">
      <c r="A89" t="str">
        <f t="shared" si="4"/>
        <v>15206</v>
      </c>
      <c r="B89" t="s">
        <v>3273</v>
      </c>
      <c r="C89">
        <v>1</v>
      </c>
      <c r="D89" t="str">
        <f t="shared" si="5"/>
        <v>Funded: Complete</v>
      </c>
      <c r="F89" t="str">
        <f t="shared" si="3"/>
        <v>15206</v>
      </c>
      <c r="G89" t="s">
        <v>3276</v>
      </c>
      <c r="H89" s="85">
        <f>VLOOKUP(F89, '2025-26 School Level AAFTE'!$Q$3:$T$320,3,0)</f>
        <v>26.13</v>
      </c>
      <c r="I89" s="85">
        <v>26.13</v>
      </c>
      <c r="L89" t="s">
        <v>2204</v>
      </c>
      <c r="M89" t="s">
        <v>510</v>
      </c>
    </row>
    <row r="90" spans="1:13">
      <c r="A90" t="str">
        <f t="shared" si="4"/>
        <v>16020</v>
      </c>
      <c r="B90" t="s">
        <v>3273</v>
      </c>
      <c r="C90">
        <v>1</v>
      </c>
      <c r="D90" t="str">
        <f t="shared" si="5"/>
        <v>Funded: Complete</v>
      </c>
      <c r="F90" t="str">
        <f t="shared" si="3"/>
        <v>16020</v>
      </c>
      <c r="G90" t="s">
        <v>3276</v>
      </c>
      <c r="H90" s="85">
        <f>VLOOKUP(F90, '2025-26 School Level AAFTE'!$Q$3:$T$320,3,0)</f>
        <v>34.5</v>
      </c>
      <c r="I90" s="85">
        <v>34.5</v>
      </c>
      <c r="L90" t="s">
        <v>2205</v>
      </c>
      <c r="M90" t="s">
        <v>515</v>
      </c>
    </row>
    <row r="91" spans="1:13">
      <c r="A91" t="str">
        <f t="shared" si="4"/>
        <v>16046</v>
      </c>
      <c r="B91" t="s">
        <v>3273</v>
      </c>
      <c r="C91">
        <v>1</v>
      </c>
      <c r="D91" t="str">
        <f t="shared" si="5"/>
        <v>Funded: Complete</v>
      </c>
      <c r="F91" t="str">
        <f t="shared" si="3"/>
        <v>16046</v>
      </c>
      <c r="G91" t="s">
        <v>3276</v>
      </c>
      <c r="H91" s="85">
        <f>VLOOKUP(F91, '2025-26 School Level AAFTE'!$Q$3:$T$320,3,0)</f>
        <v>69.759999999999991</v>
      </c>
      <c r="I91" s="85">
        <v>69.759999999999991</v>
      </c>
      <c r="L91" t="s">
        <v>2206</v>
      </c>
      <c r="M91" t="s">
        <v>517</v>
      </c>
    </row>
    <row r="92" spans="1:13">
      <c r="A92" t="str">
        <f t="shared" si="4"/>
        <v>16048</v>
      </c>
      <c r="B92" t="s">
        <v>3273</v>
      </c>
      <c r="C92">
        <v>1</v>
      </c>
      <c r="D92" t="str">
        <f t="shared" si="5"/>
        <v>Funded: Complete</v>
      </c>
      <c r="F92" t="str">
        <f t="shared" si="3"/>
        <v>16048</v>
      </c>
      <c r="G92" t="s">
        <v>3276</v>
      </c>
      <c r="H92" s="85">
        <f>VLOOKUP(F92, '2025-26 School Level AAFTE'!$Q$3:$T$320,3,0)</f>
        <v>187.6</v>
      </c>
      <c r="I92" s="85">
        <v>187.6</v>
      </c>
      <c r="L92" t="s">
        <v>2207</v>
      </c>
      <c r="M92" t="s">
        <v>519</v>
      </c>
    </row>
    <row r="93" spans="1:13">
      <c r="A93" t="str">
        <f t="shared" si="4"/>
        <v>16049</v>
      </c>
      <c r="B93" t="s">
        <v>3273</v>
      </c>
      <c r="C93">
        <v>1</v>
      </c>
      <c r="D93" t="str">
        <f t="shared" si="5"/>
        <v>Funded: Complete</v>
      </c>
      <c r="F93" t="str">
        <f t="shared" si="3"/>
        <v>16049</v>
      </c>
      <c r="G93" t="s">
        <v>3276</v>
      </c>
      <c r="H93" s="85">
        <f>VLOOKUP(F93, '2025-26 School Level AAFTE'!$Q$3:$T$320,3,0)</f>
        <v>677.86000000000013</v>
      </c>
      <c r="I93" s="85">
        <v>677.86000000000013</v>
      </c>
      <c r="L93" t="s">
        <v>2208</v>
      </c>
      <c r="M93" t="s">
        <v>522</v>
      </c>
    </row>
    <row r="94" spans="1:13">
      <c r="A94" t="str">
        <f t="shared" si="4"/>
        <v>16050</v>
      </c>
      <c r="B94" t="s">
        <v>3273</v>
      </c>
      <c r="C94">
        <v>1</v>
      </c>
      <c r="D94" t="str">
        <f t="shared" si="5"/>
        <v>Funded: Complete</v>
      </c>
      <c r="F94" t="str">
        <f t="shared" si="3"/>
        <v>16050</v>
      </c>
      <c r="G94" t="s">
        <v>3276</v>
      </c>
      <c r="H94" s="85">
        <f>VLOOKUP(F94, '2025-26 School Level AAFTE'!$Q$3:$T$320,3,0)</f>
        <v>155.05999999999997</v>
      </c>
      <c r="I94" s="85">
        <v>155.05999999999997</v>
      </c>
      <c r="L94" t="s">
        <v>2209</v>
      </c>
      <c r="M94" t="s">
        <v>526</v>
      </c>
    </row>
    <row r="95" spans="1:13">
      <c r="A95" t="str">
        <f t="shared" si="4"/>
        <v>17001</v>
      </c>
      <c r="B95" t="s">
        <v>3273</v>
      </c>
      <c r="C95">
        <v>1</v>
      </c>
      <c r="D95" t="str">
        <f t="shared" si="5"/>
        <v>Funded: Complete</v>
      </c>
      <c r="F95" t="str">
        <f t="shared" si="3"/>
        <v>17001</v>
      </c>
      <c r="G95" t="s">
        <v>3276</v>
      </c>
      <c r="H95" s="85">
        <f>VLOOKUP(F95, '2025-26 School Level AAFTE'!$Q$3:$T$320,3,0)</f>
        <v>13908.359999999999</v>
      </c>
      <c r="I95" s="85">
        <v>13908.359999999999</v>
      </c>
      <c r="L95" t="s">
        <v>2210</v>
      </c>
      <c r="M95" t="s">
        <v>530</v>
      </c>
    </row>
    <row r="96" spans="1:13">
      <c r="A96" t="str">
        <f t="shared" si="4"/>
        <v>17210</v>
      </c>
      <c r="B96" t="s">
        <v>3273</v>
      </c>
      <c r="C96">
        <v>1</v>
      </c>
      <c r="D96" t="str">
        <f t="shared" si="5"/>
        <v>Funded: Complete</v>
      </c>
      <c r="F96" t="str">
        <f t="shared" si="3"/>
        <v>17210</v>
      </c>
      <c r="G96" t="s">
        <v>3276</v>
      </c>
      <c r="H96" s="85">
        <f>VLOOKUP(F96, '2025-26 School Level AAFTE'!$Q$3:$T$320,3,0)</f>
        <v>20676.46</v>
      </c>
      <c r="I96" s="85">
        <v>20676.46</v>
      </c>
      <c r="L96" t="s">
        <v>2211</v>
      </c>
      <c r="M96" t="s">
        <v>626</v>
      </c>
    </row>
    <row r="97" spans="1:13">
      <c r="A97" t="str">
        <f t="shared" si="4"/>
        <v>17216</v>
      </c>
      <c r="B97" t="s">
        <v>3273</v>
      </c>
      <c r="C97">
        <v>1</v>
      </c>
      <c r="D97" t="str">
        <f t="shared" si="5"/>
        <v>Funded: Complete</v>
      </c>
      <c r="F97" t="str">
        <f t="shared" si="3"/>
        <v>17216</v>
      </c>
      <c r="G97" t="s">
        <v>3276</v>
      </c>
      <c r="H97" s="85">
        <f>VLOOKUP(F97, '2025-26 School Level AAFTE'!$Q$3:$T$320,3,0)</f>
        <v>0</v>
      </c>
      <c r="I97" s="85">
        <v>0</v>
      </c>
      <c r="L97" t="s">
        <v>2212</v>
      </c>
      <c r="M97" t="s">
        <v>663</v>
      </c>
    </row>
    <row r="98" spans="1:13">
      <c r="A98" t="str">
        <f t="shared" si="4"/>
        <v>17400</v>
      </c>
      <c r="B98" t="s">
        <v>3273</v>
      </c>
      <c r="C98">
        <v>1</v>
      </c>
      <c r="D98" t="str">
        <f t="shared" si="5"/>
        <v>Funded: Complete</v>
      </c>
      <c r="F98" t="str">
        <f t="shared" si="3"/>
        <v>17400</v>
      </c>
      <c r="G98" t="s">
        <v>3276</v>
      </c>
      <c r="H98" s="85">
        <f>VLOOKUP(F98, '2025-26 School Level AAFTE'!$Q$3:$T$320,3,0)</f>
        <v>0</v>
      </c>
      <c r="I98" s="85">
        <v>0</v>
      </c>
      <c r="L98" t="s">
        <v>2213</v>
      </c>
      <c r="M98" t="s">
        <v>672</v>
      </c>
    </row>
    <row r="99" spans="1:13">
      <c r="A99" t="str">
        <f t="shared" si="4"/>
        <v>17401</v>
      </c>
      <c r="B99" t="s">
        <v>3273</v>
      </c>
      <c r="C99">
        <v>1</v>
      </c>
      <c r="D99" t="str">
        <f t="shared" si="5"/>
        <v>Funded: Complete</v>
      </c>
      <c r="F99" t="str">
        <f t="shared" si="3"/>
        <v>17401</v>
      </c>
      <c r="G99" t="s">
        <v>3276</v>
      </c>
      <c r="H99" s="85">
        <f>VLOOKUP(F99, '2025-26 School Level AAFTE'!$Q$3:$T$320,3,0)</f>
        <v>14901.530000000002</v>
      </c>
      <c r="I99" s="85">
        <v>14901.530000000002</v>
      </c>
      <c r="L99" t="s">
        <v>2214</v>
      </c>
      <c r="M99" t="s">
        <v>679</v>
      </c>
    </row>
    <row r="100" spans="1:13">
      <c r="A100" t="str">
        <f t="shared" si="4"/>
        <v>17402</v>
      </c>
      <c r="B100" t="s">
        <v>3273</v>
      </c>
      <c r="C100">
        <v>1</v>
      </c>
      <c r="D100" t="str">
        <f t="shared" si="5"/>
        <v>Funded: Complete</v>
      </c>
      <c r="F100" t="str">
        <f t="shared" si="3"/>
        <v>17402</v>
      </c>
      <c r="G100" t="s">
        <v>3276</v>
      </c>
      <c r="H100" s="85">
        <f>VLOOKUP(F100, '2025-26 School Level AAFTE'!$Q$3:$T$320,3,0)</f>
        <v>46.17</v>
      </c>
      <c r="I100" s="85">
        <v>46.17</v>
      </c>
      <c r="L100" t="s">
        <v>2215</v>
      </c>
      <c r="M100" t="s">
        <v>703</v>
      </c>
    </row>
    <row r="101" spans="1:13">
      <c r="A101" t="str">
        <f t="shared" si="4"/>
        <v>17403</v>
      </c>
      <c r="B101" t="s">
        <v>3273</v>
      </c>
      <c r="C101">
        <v>1</v>
      </c>
      <c r="D101" t="str">
        <f t="shared" si="5"/>
        <v>Funded: Complete</v>
      </c>
      <c r="F101" t="str">
        <f t="shared" si="3"/>
        <v>17403</v>
      </c>
      <c r="G101" t="s">
        <v>3276</v>
      </c>
      <c r="H101" s="85">
        <f>VLOOKUP(F101, '2025-26 School Level AAFTE'!$Q$3:$T$320,3,0)</f>
        <v>7439.34</v>
      </c>
      <c r="I101" s="85">
        <v>7363.8099999999995</v>
      </c>
      <c r="L101" t="s">
        <v>2216</v>
      </c>
      <c r="M101" t="s">
        <v>709</v>
      </c>
    </row>
    <row r="102" spans="1:13">
      <c r="A102" t="str">
        <f t="shared" si="4"/>
        <v>17404</v>
      </c>
      <c r="B102" t="s">
        <v>3273</v>
      </c>
      <c r="C102">
        <v>1</v>
      </c>
      <c r="D102" t="str">
        <f t="shared" si="5"/>
        <v>Funded: Complete</v>
      </c>
      <c r="F102" t="str">
        <f t="shared" si="3"/>
        <v>17404</v>
      </c>
      <c r="G102" t="s">
        <v>3276</v>
      </c>
      <c r="H102" s="85">
        <f>VLOOKUP(F102, '2025-26 School Level AAFTE'!$Q$3:$T$320,3,0)</f>
        <v>42.96</v>
      </c>
      <c r="I102" s="85">
        <v>42.96</v>
      </c>
      <c r="L102" t="s">
        <v>2217</v>
      </c>
      <c r="M102" t="s">
        <v>732</v>
      </c>
    </row>
    <row r="103" spans="1:13">
      <c r="A103" t="str">
        <f t="shared" si="4"/>
        <v>17405</v>
      </c>
      <c r="B103" t="s">
        <v>3273</v>
      </c>
      <c r="C103">
        <v>1</v>
      </c>
      <c r="D103" t="str">
        <f t="shared" si="5"/>
        <v>Funded: Complete</v>
      </c>
      <c r="F103" t="str">
        <f t="shared" si="3"/>
        <v>17405</v>
      </c>
      <c r="G103" t="s">
        <v>3276</v>
      </c>
      <c r="H103" s="85">
        <f>VLOOKUP(F103, '2025-26 School Level AAFTE'!$Q$3:$T$320,3,0)</f>
        <v>1780.73</v>
      </c>
      <c r="I103" s="85">
        <v>1780.73</v>
      </c>
      <c r="L103" t="s">
        <v>2218</v>
      </c>
      <c r="M103" t="s">
        <v>735</v>
      </c>
    </row>
    <row r="104" spans="1:13">
      <c r="A104" t="str">
        <f t="shared" si="4"/>
        <v>17406</v>
      </c>
      <c r="B104" t="s">
        <v>3273</v>
      </c>
      <c r="C104">
        <v>1</v>
      </c>
      <c r="D104" t="str">
        <f t="shared" si="5"/>
        <v>Funded: Complete</v>
      </c>
      <c r="F104" t="str">
        <f t="shared" si="3"/>
        <v>17406</v>
      </c>
      <c r="G104" t="s">
        <v>3276</v>
      </c>
      <c r="H104" s="85">
        <f>VLOOKUP(F104, '2025-26 School Level AAFTE'!$Q$3:$T$320,3,0)</f>
        <v>2621.09</v>
      </c>
      <c r="I104" s="85">
        <v>2621.09</v>
      </c>
      <c r="L104" t="s">
        <v>2219</v>
      </c>
      <c r="M104" t="s">
        <v>763</v>
      </c>
    </row>
    <row r="105" spans="1:13">
      <c r="A105" t="str">
        <f t="shared" si="4"/>
        <v>17407</v>
      </c>
      <c r="B105" t="s">
        <v>3273</v>
      </c>
      <c r="C105">
        <v>1</v>
      </c>
      <c r="D105" t="str">
        <f t="shared" si="5"/>
        <v>Funded: Complete</v>
      </c>
      <c r="F105" t="str">
        <f t="shared" si="3"/>
        <v>17407</v>
      </c>
      <c r="G105" t="s">
        <v>3276</v>
      </c>
      <c r="H105" s="85">
        <f>VLOOKUP(F105, '2025-26 School Level AAFTE'!$Q$3:$T$320,3,0)</f>
        <v>0</v>
      </c>
      <c r="I105" s="85">
        <v>0</v>
      </c>
      <c r="L105" t="s">
        <v>2220</v>
      </c>
      <c r="M105" t="s">
        <v>769</v>
      </c>
    </row>
    <row r="106" spans="1:13">
      <c r="A106" t="str">
        <f t="shared" si="4"/>
        <v>17408</v>
      </c>
      <c r="B106" t="s">
        <v>3273</v>
      </c>
      <c r="C106">
        <v>1</v>
      </c>
      <c r="D106" t="str">
        <f t="shared" si="5"/>
        <v>Funded: Complete</v>
      </c>
      <c r="F106" t="str">
        <f t="shared" si="3"/>
        <v>17408</v>
      </c>
      <c r="G106" t="s">
        <v>3276</v>
      </c>
      <c r="H106" s="85">
        <f>VLOOKUP(F106, '2025-26 School Level AAFTE'!$Q$3:$T$320,3,0)</f>
        <v>13339.089999999998</v>
      </c>
      <c r="I106" s="85">
        <v>13339.089999999998</v>
      </c>
      <c r="L106" t="s">
        <v>2221</v>
      </c>
      <c r="M106" t="s">
        <v>777</v>
      </c>
    </row>
    <row r="107" spans="1:13">
      <c r="A107" t="str">
        <f t="shared" si="4"/>
        <v>17409</v>
      </c>
      <c r="B107" t="s">
        <v>3273</v>
      </c>
      <c r="C107">
        <v>1</v>
      </c>
      <c r="D107" t="str">
        <f t="shared" si="5"/>
        <v>Funded: Complete</v>
      </c>
      <c r="F107" t="str">
        <f t="shared" si="3"/>
        <v>17409</v>
      </c>
      <c r="G107" t="s">
        <v>3276</v>
      </c>
      <c r="H107" s="85">
        <f>VLOOKUP(F107, '2025-26 School Level AAFTE'!$Q$3:$T$320,3,0)</f>
        <v>0</v>
      </c>
      <c r="I107" s="85">
        <v>0</v>
      </c>
      <c r="L107" t="s">
        <v>2222</v>
      </c>
      <c r="M107" t="s">
        <v>795</v>
      </c>
    </row>
    <row r="108" spans="1:13">
      <c r="A108" t="str">
        <f t="shared" si="4"/>
        <v>17410</v>
      </c>
      <c r="B108" t="s">
        <v>3273</v>
      </c>
      <c r="C108">
        <v>1</v>
      </c>
      <c r="D108" t="str">
        <f t="shared" si="5"/>
        <v>Funded: Complete</v>
      </c>
      <c r="F108" t="str">
        <f t="shared" si="3"/>
        <v>17410</v>
      </c>
      <c r="G108" t="s">
        <v>3276</v>
      </c>
      <c r="H108" s="85">
        <f>VLOOKUP(F108, '2025-26 School Level AAFTE'!$Q$3:$T$320,3,0)</f>
        <v>0</v>
      </c>
      <c r="I108" s="85">
        <v>0</v>
      </c>
      <c r="L108" t="s">
        <v>2223</v>
      </c>
      <c r="M108" t="s">
        <v>801</v>
      </c>
    </row>
    <row r="109" spans="1:13">
      <c r="A109" t="str">
        <f t="shared" si="4"/>
        <v>17411</v>
      </c>
      <c r="B109" t="s">
        <v>3273</v>
      </c>
      <c r="C109">
        <v>1</v>
      </c>
      <c r="D109" t="str">
        <f t="shared" si="5"/>
        <v>Funded: Complete</v>
      </c>
      <c r="F109" t="str">
        <f t="shared" si="3"/>
        <v>17411</v>
      </c>
      <c r="G109" t="s">
        <v>3276</v>
      </c>
      <c r="H109" s="85">
        <f>VLOOKUP(F109, '2025-26 School Level AAFTE'!$Q$3:$T$320,3,0)</f>
        <v>0</v>
      </c>
      <c r="I109" s="85">
        <v>0</v>
      </c>
      <c r="L109" t="s">
        <v>2224</v>
      </c>
      <c r="M109" t="s">
        <v>814</v>
      </c>
    </row>
    <row r="110" spans="1:13">
      <c r="A110" t="str">
        <f t="shared" si="4"/>
        <v>17412</v>
      </c>
      <c r="B110" t="s">
        <v>3273</v>
      </c>
      <c r="C110">
        <v>1</v>
      </c>
      <c r="D110" t="str">
        <f t="shared" si="5"/>
        <v>Funded: Complete</v>
      </c>
      <c r="F110" t="str">
        <f t="shared" si="3"/>
        <v>17412</v>
      </c>
      <c r="G110" t="s">
        <v>3276</v>
      </c>
      <c r="H110" s="85">
        <f>VLOOKUP(F110, '2025-26 School Level AAFTE'!$Q$3:$T$320,3,0)</f>
        <v>0</v>
      </c>
      <c r="I110" s="85">
        <v>0</v>
      </c>
      <c r="L110" t="s">
        <v>2225</v>
      </c>
      <c r="M110" t="s">
        <v>839</v>
      </c>
    </row>
    <row r="111" spans="1:13">
      <c r="A111" t="str">
        <f t="shared" si="4"/>
        <v>17414</v>
      </c>
      <c r="B111" t="s">
        <v>3273</v>
      </c>
      <c r="C111">
        <v>1</v>
      </c>
      <c r="D111" t="str">
        <f t="shared" si="5"/>
        <v>Funded: Complete</v>
      </c>
      <c r="F111" t="str">
        <f t="shared" si="3"/>
        <v>17414</v>
      </c>
      <c r="G111" t="s">
        <v>3276</v>
      </c>
      <c r="H111" s="85">
        <f>VLOOKUP(F111, '2025-26 School Level AAFTE'!$Q$3:$T$320,3,0)</f>
        <v>0</v>
      </c>
      <c r="I111" s="85">
        <v>0</v>
      </c>
      <c r="L111" t="s">
        <v>2226</v>
      </c>
      <c r="M111" t="s">
        <v>856</v>
      </c>
    </row>
    <row r="112" spans="1:13">
      <c r="A112" t="str">
        <f t="shared" si="4"/>
        <v>17415</v>
      </c>
      <c r="B112" t="s">
        <v>3273</v>
      </c>
      <c r="C112">
        <v>1</v>
      </c>
      <c r="D112" t="str">
        <f t="shared" si="5"/>
        <v>Funded: Complete</v>
      </c>
      <c r="F112" t="str">
        <f t="shared" ref="F112:F175" si="6">L112</f>
        <v>17415</v>
      </c>
      <c r="G112" t="s">
        <v>3276</v>
      </c>
      <c r="H112" s="85">
        <f>VLOOKUP(F112, '2025-26 School Level AAFTE'!$Q$3:$T$320,3,0)</f>
        <v>12526.72</v>
      </c>
      <c r="I112" s="85">
        <v>12526.72</v>
      </c>
      <c r="L112" t="s">
        <v>2227</v>
      </c>
      <c r="M112" t="s">
        <v>905</v>
      </c>
    </row>
    <row r="113" spans="1:13">
      <c r="A113" t="str">
        <f t="shared" si="4"/>
        <v>17417</v>
      </c>
      <c r="B113" t="s">
        <v>3273</v>
      </c>
      <c r="C113">
        <v>1</v>
      </c>
      <c r="D113" t="str">
        <f t="shared" si="5"/>
        <v>Funded: Complete</v>
      </c>
      <c r="F113" t="str">
        <f t="shared" si="6"/>
        <v>17417</v>
      </c>
      <c r="G113" t="s">
        <v>3276</v>
      </c>
      <c r="H113" s="85">
        <f>VLOOKUP(F113, '2025-26 School Level AAFTE'!$Q$3:$T$320,3,0)</f>
        <v>0</v>
      </c>
      <c r="I113" s="85">
        <v>0</v>
      </c>
      <c r="L113" t="s">
        <v>2228</v>
      </c>
      <c r="M113" t="s">
        <v>945</v>
      </c>
    </row>
    <row r="114" spans="1:13">
      <c r="A114" t="str">
        <f t="shared" si="4"/>
        <v>17902</v>
      </c>
      <c r="B114" t="s">
        <v>3273</v>
      </c>
      <c r="C114">
        <v>1</v>
      </c>
      <c r="D114" t="str">
        <f t="shared" si="5"/>
        <v>Funded: Complete</v>
      </c>
      <c r="F114" t="str">
        <f t="shared" si="6"/>
        <v>17902</v>
      </c>
      <c r="G114" t="s">
        <v>3276</v>
      </c>
      <c r="H114" s="85">
        <f>VLOOKUP(F114, '2025-26 School Level AAFTE'!$Q$3:$T$320,3,0)</f>
        <v>0</v>
      </c>
      <c r="I114" s="85">
        <v>0</v>
      </c>
      <c r="L114" t="s">
        <v>2229</v>
      </c>
      <c r="M114" t="s">
        <v>975</v>
      </c>
    </row>
    <row r="115" spans="1:13">
      <c r="A115" t="str">
        <f t="shared" si="4"/>
        <v>17903</v>
      </c>
      <c r="B115" t="s">
        <v>3273</v>
      </c>
      <c r="C115">
        <v>1</v>
      </c>
      <c r="D115" t="str">
        <f t="shared" si="5"/>
        <v>Funded: Complete</v>
      </c>
      <c r="F115" t="str">
        <f t="shared" si="6"/>
        <v>17903</v>
      </c>
      <c r="G115" t="s">
        <v>3276</v>
      </c>
      <c r="H115" s="85">
        <f>VLOOKUP(F115, '2025-26 School Level AAFTE'!$Q$3:$T$320,3,0)</f>
        <v>455.88</v>
      </c>
      <c r="I115" s="85">
        <v>455.88</v>
      </c>
      <c r="L115" t="s">
        <v>2230</v>
      </c>
      <c r="M115" t="s">
        <v>976</v>
      </c>
    </row>
    <row r="116" spans="1:13">
      <c r="A116" t="str">
        <f t="shared" si="4"/>
        <v>17905</v>
      </c>
      <c r="B116" t="s">
        <v>3273</v>
      </c>
      <c r="C116">
        <v>1</v>
      </c>
      <c r="D116" t="str">
        <f t="shared" si="5"/>
        <v>Funded: Complete</v>
      </c>
      <c r="F116" t="str">
        <f t="shared" si="6"/>
        <v>17905</v>
      </c>
      <c r="G116" t="s">
        <v>3276</v>
      </c>
      <c r="H116" s="85">
        <f>VLOOKUP(F116, '2025-26 School Level AAFTE'!$Q$3:$T$320,3,0)</f>
        <v>0</v>
      </c>
      <c r="I116" s="85">
        <v>0</v>
      </c>
      <c r="L116" t="s">
        <v>2437</v>
      </c>
      <c r="M116" t="s">
        <v>2459</v>
      </c>
    </row>
    <row r="117" spans="1:13">
      <c r="A117" t="str">
        <f t="shared" si="4"/>
        <v>17908</v>
      </c>
      <c r="B117" t="s">
        <v>3273</v>
      </c>
      <c r="C117">
        <v>1</v>
      </c>
      <c r="D117" t="str">
        <f t="shared" si="5"/>
        <v>Funded: Complete</v>
      </c>
      <c r="F117" t="str">
        <f t="shared" si="6"/>
        <v>17908</v>
      </c>
      <c r="G117" t="s">
        <v>3276</v>
      </c>
      <c r="H117" s="85">
        <f>VLOOKUP(F117, '2025-26 School Level AAFTE'!$Q$3:$T$320,3,0)</f>
        <v>361.2</v>
      </c>
      <c r="I117" s="85">
        <v>361.2</v>
      </c>
      <c r="L117" t="s">
        <v>2231</v>
      </c>
      <c r="M117" t="s">
        <v>978</v>
      </c>
    </row>
    <row r="118" spans="1:13">
      <c r="A118" t="str">
        <f t="shared" si="4"/>
        <v>17910</v>
      </c>
      <c r="B118" t="s">
        <v>3273</v>
      </c>
      <c r="C118">
        <v>1</v>
      </c>
      <c r="D118" t="str">
        <f t="shared" si="5"/>
        <v>Funded: Complete</v>
      </c>
      <c r="F118" t="str">
        <f t="shared" si="6"/>
        <v>17910</v>
      </c>
      <c r="G118" t="s">
        <v>3276</v>
      </c>
      <c r="H118" s="85">
        <f>VLOOKUP(F118, '2025-26 School Level AAFTE'!$Q$3:$T$320,3,0)</f>
        <v>114.61999999999999</v>
      </c>
      <c r="I118" s="85">
        <v>114.61999999999999</v>
      </c>
      <c r="L118" t="s">
        <v>2439</v>
      </c>
      <c r="M118" t="s">
        <v>2967</v>
      </c>
    </row>
    <row r="119" spans="1:13">
      <c r="A119" t="str">
        <f t="shared" si="4"/>
        <v>17911</v>
      </c>
      <c r="B119" t="s">
        <v>3273</v>
      </c>
      <c r="C119">
        <v>1</v>
      </c>
      <c r="D119" t="str">
        <f t="shared" si="5"/>
        <v>Funded: Complete</v>
      </c>
      <c r="F119" t="str">
        <f t="shared" si="6"/>
        <v>17911</v>
      </c>
      <c r="G119" t="s">
        <v>3276</v>
      </c>
      <c r="H119" s="85">
        <f>VLOOKUP(F119, '2025-26 School Level AAFTE'!$Q$3:$T$320,3,0)</f>
        <v>519.6</v>
      </c>
      <c r="I119" s="85">
        <v>519.6</v>
      </c>
      <c r="L119" t="s">
        <v>2458</v>
      </c>
      <c r="M119" t="s">
        <v>3278</v>
      </c>
    </row>
    <row r="120" spans="1:13">
      <c r="A120" t="str">
        <f t="shared" si="4"/>
        <v>17916</v>
      </c>
      <c r="B120" t="s">
        <v>3273</v>
      </c>
      <c r="C120">
        <v>1</v>
      </c>
      <c r="D120" t="str">
        <f t="shared" si="5"/>
        <v>Funded: Complete</v>
      </c>
      <c r="F120" t="str">
        <f t="shared" si="6"/>
        <v>17916</v>
      </c>
      <c r="G120" t="s">
        <v>3276</v>
      </c>
      <c r="H120" s="85">
        <f>VLOOKUP(F120, '2025-26 School Level AAFTE'!$Q$3:$T$320,3,0)</f>
        <v>433.1</v>
      </c>
      <c r="I120" s="85">
        <v>433.1</v>
      </c>
      <c r="L120" t="s">
        <v>2882</v>
      </c>
      <c r="M120" t="s">
        <v>2913</v>
      </c>
    </row>
    <row r="121" spans="1:13">
      <c r="A121" t="str">
        <f t="shared" si="4"/>
        <v>17919</v>
      </c>
      <c r="B121" t="s">
        <v>3273</v>
      </c>
      <c r="C121">
        <v>1</v>
      </c>
      <c r="D121" t="str">
        <f t="shared" si="5"/>
        <v>Funded: Complete</v>
      </c>
      <c r="F121" t="str">
        <f t="shared" si="6"/>
        <v>17919</v>
      </c>
      <c r="G121" t="s">
        <v>3276</v>
      </c>
      <c r="H121" s="85">
        <f>VLOOKUP(F121, '2025-26 School Level AAFTE'!$Q$3:$T$320,3,0)</f>
        <v>268.8</v>
      </c>
      <c r="I121" s="85">
        <v>268.8</v>
      </c>
      <c r="L121" t="s">
        <v>3038</v>
      </c>
      <c r="M121" t="s">
        <v>3056</v>
      </c>
    </row>
    <row r="122" spans="1:13">
      <c r="A122" t="str">
        <f t="shared" si="4"/>
        <v>18100</v>
      </c>
      <c r="B122" t="s">
        <v>3273</v>
      </c>
      <c r="C122">
        <v>1</v>
      </c>
      <c r="D122" t="str">
        <f t="shared" si="5"/>
        <v>Funded: Complete</v>
      </c>
      <c r="F122" t="str">
        <f t="shared" si="6"/>
        <v>18100</v>
      </c>
      <c r="G122" t="s">
        <v>3276</v>
      </c>
      <c r="H122" s="85">
        <f>VLOOKUP(F122, '2025-26 School Level AAFTE'!$Q$3:$T$320,3,0)</f>
        <v>3743.6400000000003</v>
      </c>
      <c r="I122" s="85">
        <v>3743.6400000000003</v>
      </c>
      <c r="L122" t="s">
        <v>2232</v>
      </c>
      <c r="M122" t="s">
        <v>980</v>
      </c>
    </row>
    <row r="123" spans="1:13">
      <c r="A123" t="str">
        <f t="shared" si="4"/>
        <v>18303</v>
      </c>
      <c r="B123" t="s">
        <v>3273</v>
      </c>
      <c r="C123">
        <v>1</v>
      </c>
      <c r="D123" t="str">
        <f t="shared" si="5"/>
        <v>Funded: Complete</v>
      </c>
      <c r="F123" t="str">
        <f t="shared" si="6"/>
        <v>18303</v>
      </c>
      <c r="G123" t="s">
        <v>3276</v>
      </c>
      <c r="H123" s="85">
        <f>VLOOKUP(F123, '2025-26 School Level AAFTE'!$Q$3:$T$320,3,0)</f>
        <v>0</v>
      </c>
      <c r="I123" s="85">
        <v>0</v>
      </c>
      <c r="L123" t="s">
        <v>2233</v>
      </c>
      <c r="M123" t="s">
        <v>990</v>
      </c>
    </row>
    <row r="124" spans="1:13">
      <c r="A124" t="str">
        <f t="shared" si="4"/>
        <v>18400</v>
      </c>
      <c r="B124" t="s">
        <v>3273</v>
      </c>
      <c r="C124">
        <v>1</v>
      </c>
      <c r="D124" t="str">
        <f t="shared" si="5"/>
        <v>Funded: Complete</v>
      </c>
      <c r="F124" t="str">
        <f t="shared" si="6"/>
        <v>18400</v>
      </c>
      <c r="G124" t="s">
        <v>3276</v>
      </c>
      <c r="H124" s="85">
        <f>VLOOKUP(F124, '2025-26 School Level AAFTE'!$Q$3:$T$320,3,0)</f>
        <v>561.02</v>
      </c>
      <c r="I124" s="85">
        <v>561.02</v>
      </c>
      <c r="L124" t="s">
        <v>2234</v>
      </c>
      <c r="M124" t="s">
        <v>1000</v>
      </c>
    </row>
    <row r="125" spans="1:13">
      <c r="A125" t="str">
        <f t="shared" si="4"/>
        <v>18401</v>
      </c>
      <c r="B125" t="s">
        <v>3273</v>
      </c>
      <c r="C125">
        <v>1</v>
      </c>
      <c r="D125" t="str">
        <f t="shared" si="5"/>
        <v>Funded: Complete</v>
      </c>
      <c r="F125" t="str">
        <f t="shared" si="6"/>
        <v>18401</v>
      </c>
      <c r="G125" t="s">
        <v>3276</v>
      </c>
      <c r="H125" s="85">
        <f>VLOOKUP(F125, '2025-26 School Level AAFTE'!$Q$3:$T$320,3,0)</f>
        <v>1278.71</v>
      </c>
      <c r="I125" s="85">
        <v>1278.71</v>
      </c>
      <c r="L125" t="s">
        <v>2235</v>
      </c>
      <c r="M125" t="s">
        <v>1011</v>
      </c>
    </row>
    <row r="126" spans="1:13">
      <c r="A126" t="str">
        <f t="shared" si="4"/>
        <v>18402</v>
      </c>
      <c r="B126" t="s">
        <v>3273</v>
      </c>
      <c r="C126">
        <v>1</v>
      </c>
      <c r="D126" t="str">
        <f t="shared" si="5"/>
        <v>Funded: Complete</v>
      </c>
      <c r="F126" t="str">
        <f t="shared" si="6"/>
        <v>18402</v>
      </c>
      <c r="G126" t="s">
        <v>3276</v>
      </c>
      <c r="H126" s="85">
        <f>VLOOKUP(F126, '2025-26 School Level AAFTE'!$Q$3:$T$320,3,0)</f>
        <v>1766.08</v>
      </c>
      <c r="I126" s="85">
        <v>1766.08</v>
      </c>
      <c r="L126" t="s">
        <v>2236</v>
      </c>
      <c r="M126" t="s">
        <v>1029</v>
      </c>
    </row>
    <row r="127" spans="1:13">
      <c r="A127" t="str">
        <f t="shared" si="4"/>
        <v>18901</v>
      </c>
      <c r="B127" t="s">
        <v>3273</v>
      </c>
      <c r="C127">
        <v>1</v>
      </c>
      <c r="D127" t="str">
        <f t="shared" si="5"/>
        <v>Funded: Complete</v>
      </c>
      <c r="F127" t="str">
        <f t="shared" si="6"/>
        <v>18901</v>
      </c>
      <c r="G127" t="s">
        <v>3276</v>
      </c>
      <c r="H127" s="85">
        <f>VLOOKUP(F127, '2025-26 School Level AAFTE'!$Q$3:$T$320,3,0)</f>
        <v>0</v>
      </c>
      <c r="I127" s="85">
        <v>0</v>
      </c>
      <c r="L127" t="s">
        <v>2884</v>
      </c>
      <c r="M127" t="s">
        <v>2896</v>
      </c>
    </row>
    <row r="128" spans="1:13">
      <c r="A128" t="str">
        <f t="shared" si="4"/>
        <v>18902</v>
      </c>
      <c r="B128" t="s">
        <v>3273</v>
      </c>
      <c r="C128">
        <v>1</v>
      </c>
      <c r="D128" t="str">
        <f t="shared" si="5"/>
        <v>Funded: Complete</v>
      </c>
      <c r="F128" t="str">
        <f t="shared" si="6"/>
        <v>18902</v>
      </c>
      <c r="G128" t="s">
        <v>3276</v>
      </c>
      <c r="H128" s="85">
        <f>VLOOKUP(F128, '2025-26 School Level AAFTE'!$Q$3:$T$320,3,0)</f>
        <v>80.38</v>
      </c>
      <c r="I128" s="85">
        <v>80.38</v>
      </c>
      <c r="L128" t="s">
        <v>2237</v>
      </c>
      <c r="M128" t="s">
        <v>1038</v>
      </c>
    </row>
    <row r="129" spans="1:13">
      <c r="A129" t="str">
        <f t="shared" si="4"/>
        <v>19007</v>
      </c>
      <c r="B129" t="s">
        <v>3273</v>
      </c>
      <c r="C129">
        <v>0</v>
      </c>
      <c r="D129" t="str">
        <f t="shared" si="5"/>
        <v>NOT Funded: Contact LAP Team for funding status</v>
      </c>
      <c r="F129" t="str">
        <f t="shared" si="6"/>
        <v>19007</v>
      </c>
      <c r="G129" t="s">
        <v>3276</v>
      </c>
      <c r="H129" s="85">
        <f>VLOOKUP(F129, '2025-26 School Level AAFTE'!$Q$3:$T$320,3,0)</f>
        <v>0</v>
      </c>
      <c r="I129" s="85">
        <v>0</v>
      </c>
      <c r="L129" t="s">
        <v>2238</v>
      </c>
      <c r="M129" t="s">
        <v>1040</v>
      </c>
    </row>
    <row r="130" spans="1:13">
      <c r="A130" t="str">
        <f t="shared" si="4"/>
        <v>19028</v>
      </c>
      <c r="B130" t="s">
        <v>3273</v>
      </c>
      <c r="C130">
        <v>1</v>
      </c>
      <c r="D130" t="str">
        <f t="shared" si="5"/>
        <v>Funded: Complete</v>
      </c>
      <c r="F130" t="str">
        <f t="shared" si="6"/>
        <v>19028</v>
      </c>
      <c r="G130" t="s">
        <v>3276</v>
      </c>
      <c r="H130" s="85">
        <f>VLOOKUP(F130, '2025-26 School Level AAFTE'!$Q$3:$T$320,3,0)</f>
        <v>79.78</v>
      </c>
      <c r="I130" s="85">
        <v>79.78</v>
      </c>
      <c r="L130" t="s">
        <v>2239</v>
      </c>
      <c r="M130" t="s">
        <v>1042</v>
      </c>
    </row>
    <row r="131" spans="1:13">
      <c r="A131" t="str">
        <f t="shared" si="4"/>
        <v>19400</v>
      </c>
      <c r="B131" t="s">
        <v>3273</v>
      </c>
      <c r="C131">
        <v>1</v>
      </c>
      <c r="D131" t="str">
        <f t="shared" si="5"/>
        <v>Funded: Complete</v>
      </c>
      <c r="F131" t="str">
        <f t="shared" si="6"/>
        <v>19400</v>
      </c>
      <c r="G131" t="s">
        <v>3276</v>
      </c>
      <c r="H131" s="85">
        <f>VLOOKUP(F131, '2025-26 School Level AAFTE'!$Q$3:$T$320,3,0)</f>
        <v>0</v>
      </c>
      <c r="I131" s="85">
        <v>0</v>
      </c>
      <c r="L131" t="s">
        <v>2240</v>
      </c>
      <c r="M131" t="s">
        <v>1044</v>
      </c>
    </row>
    <row r="132" spans="1:13">
      <c r="A132" t="str">
        <f t="shared" ref="A132:A195" si="7">L132</f>
        <v>19401</v>
      </c>
      <c r="B132" t="s">
        <v>3273</v>
      </c>
      <c r="C132">
        <v>1</v>
      </c>
      <c r="D132" t="str">
        <f t="shared" ref="D132:D195" si="8">IFERROR(IF(C132=1, "Funded: Complete", "NOT Funded: Contact LAP Team for funding status"), "NONE")</f>
        <v>Funded: Complete</v>
      </c>
      <c r="F132" t="str">
        <f t="shared" si="6"/>
        <v>19401</v>
      </c>
      <c r="G132" t="s">
        <v>3276</v>
      </c>
      <c r="H132" s="85">
        <f>VLOOKUP(F132, '2025-26 School Level AAFTE'!$Q$3:$T$320,3,0)</f>
        <v>1226.3700000000001</v>
      </c>
      <c r="I132" s="85">
        <v>1226.3700000000001</v>
      </c>
      <c r="L132" t="s">
        <v>2241</v>
      </c>
      <c r="M132" t="s">
        <v>1046</v>
      </c>
    </row>
    <row r="133" spans="1:13">
      <c r="A133" t="str">
        <f t="shared" si="7"/>
        <v>19403</v>
      </c>
      <c r="B133" t="s">
        <v>3273</v>
      </c>
      <c r="C133">
        <v>1</v>
      </c>
      <c r="D133" t="str">
        <f t="shared" si="8"/>
        <v>Funded: Complete</v>
      </c>
      <c r="F133" t="str">
        <f t="shared" si="6"/>
        <v>19403</v>
      </c>
      <c r="G133" t="s">
        <v>3276</v>
      </c>
      <c r="H133" s="85">
        <f>VLOOKUP(F133, '2025-26 School Level AAFTE'!$Q$3:$T$320,3,0)</f>
        <v>308.24999999999994</v>
      </c>
      <c r="I133" s="85">
        <v>308.24999999999994</v>
      </c>
      <c r="L133" t="s">
        <v>2242</v>
      </c>
      <c r="M133" t="s">
        <v>1051</v>
      </c>
    </row>
    <row r="134" spans="1:13">
      <c r="A134" t="str">
        <f t="shared" si="7"/>
        <v>19404</v>
      </c>
      <c r="B134" t="s">
        <v>3273</v>
      </c>
      <c r="C134">
        <v>1</v>
      </c>
      <c r="D134" t="str">
        <f t="shared" si="8"/>
        <v>Funded: Complete</v>
      </c>
      <c r="F134" t="str">
        <f t="shared" si="6"/>
        <v>19404</v>
      </c>
      <c r="G134" t="s">
        <v>3276</v>
      </c>
      <c r="H134" s="85">
        <f>VLOOKUP(F134, '2025-26 School Level AAFTE'!$Q$3:$T$320,3,0)</f>
        <v>15.33</v>
      </c>
      <c r="I134" s="85">
        <v>0</v>
      </c>
      <c r="L134" t="s">
        <v>2243</v>
      </c>
      <c r="M134" t="s">
        <v>1054</v>
      </c>
    </row>
    <row r="135" spans="1:13">
      <c r="A135" t="str">
        <f t="shared" si="7"/>
        <v>20094</v>
      </c>
      <c r="B135" t="s">
        <v>3273</v>
      </c>
      <c r="C135">
        <v>1</v>
      </c>
      <c r="D135" t="str">
        <f t="shared" si="8"/>
        <v>Funded: Complete</v>
      </c>
      <c r="F135" t="str">
        <f t="shared" si="6"/>
        <v>20094</v>
      </c>
      <c r="G135" t="s">
        <v>3276</v>
      </c>
      <c r="H135" s="85">
        <f>VLOOKUP(F135, '2025-26 School Level AAFTE'!$Q$3:$T$320,3,0)</f>
        <v>80.539999999999992</v>
      </c>
      <c r="I135" s="85">
        <v>80.539999999999992</v>
      </c>
      <c r="L135" t="s">
        <v>2244</v>
      </c>
      <c r="M135" t="s">
        <v>1059</v>
      </c>
    </row>
    <row r="136" spans="1:13">
      <c r="A136" t="str">
        <f t="shared" si="7"/>
        <v>20203</v>
      </c>
      <c r="B136" t="s">
        <v>3273</v>
      </c>
      <c r="C136">
        <v>0</v>
      </c>
      <c r="D136" t="str">
        <f t="shared" si="8"/>
        <v>NOT Funded: Contact LAP Team for funding status</v>
      </c>
      <c r="F136" t="str">
        <f t="shared" si="6"/>
        <v>20203</v>
      </c>
      <c r="G136" t="s">
        <v>3276</v>
      </c>
      <c r="H136" s="85">
        <f>VLOOKUP(F136, '2025-26 School Level AAFTE'!$Q$3:$T$320,3,0)</f>
        <v>0</v>
      </c>
      <c r="I136" s="85">
        <v>0</v>
      </c>
      <c r="L136" t="s">
        <v>2245</v>
      </c>
      <c r="M136" t="s">
        <v>1061</v>
      </c>
    </row>
    <row r="137" spans="1:13">
      <c r="A137" t="str">
        <f t="shared" si="7"/>
        <v>20215</v>
      </c>
      <c r="B137" t="s">
        <v>3273</v>
      </c>
      <c r="C137">
        <v>1</v>
      </c>
      <c r="D137" t="str">
        <f t="shared" si="8"/>
        <v>Funded: Complete</v>
      </c>
      <c r="F137" t="str">
        <f t="shared" si="6"/>
        <v>20215</v>
      </c>
      <c r="G137" t="s">
        <v>3276</v>
      </c>
      <c r="H137" s="85">
        <f>VLOOKUP(F137, '2025-26 School Level AAFTE'!$Q$3:$T$320,3,0)</f>
        <v>0</v>
      </c>
      <c r="I137" s="85">
        <v>0</v>
      </c>
      <c r="L137" t="s">
        <v>2246</v>
      </c>
      <c r="M137" t="s">
        <v>1063</v>
      </c>
    </row>
    <row r="138" spans="1:13">
      <c r="A138" t="str">
        <f t="shared" si="7"/>
        <v>20400</v>
      </c>
      <c r="B138" t="s">
        <v>3273</v>
      </c>
      <c r="C138">
        <v>1</v>
      </c>
      <c r="D138" t="str">
        <f t="shared" si="8"/>
        <v>Funded: Complete</v>
      </c>
      <c r="F138" t="str">
        <f t="shared" si="6"/>
        <v>20400</v>
      </c>
      <c r="G138" t="s">
        <v>3276</v>
      </c>
      <c r="H138" s="85">
        <f>VLOOKUP(F138, '2025-26 School Level AAFTE'!$Q$3:$T$320,3,0)</f>
        <v>0</v>
      </c>
      <c r="I138" s="85">
        <v>0</v>
      </c>
      <c r="L138" t="s">
        <v>2247</v>
      </c>
      <c r="M138" t="s">
        <v>1065</v>
      </c>
    </row>
    <row r="139" spans="1:13">
      <c r="A139" t="str">
        <f t="shared" si="7"/>
        <v>20401</v>
      </c>
      <c r="B139" t="s">
        <v>3273</v>
      </c>
      <c r="C139">
        <v>1</v>
      </c>
      <c r="D139" t="str">
        <f t="shared" si="8"/>
        <v>Funded: Complete</v>
      </c>
      <c r="F139" t="str">
        <f t="shared" si="6"/>
        <v>20401</v>
      </c>
      <c r="G139" t="s">
        <v>3276</v>
      </c>
      <c r="H139" s="85">
        <f>VLOOKUP(F139, '2025-26 School Level AAFTE'!$Q$3:$T$320,3,0)</f>
        <v>18.899999999999999</v>
      </c>
      <c r="I139" s="85">
        <v>0</v>
      </c>
      <c r="L139" t="s">
        <v>2248</v>
      </c>
      <c r="M139" t="s">
        <v>1068</v>
      </c>
    </row>
    <row r="140" spans="1:13">
      <c r="A140" t="str">
        <f t="shared" si="7"/>
        <v>20402</v>
      </c>
      <c r="B140" t="s">
        <v>3273</v>
      </c>
      <c r="C140">
        <v>1</v>
      </c>
      <c r="D140" t="str">
        <f t="shared" si="8"/>
        <v>Funded: Complete</v>
      </c>
      <c r="F140" t="str">
        <f t="shared" si="6"/>
        <v>20402</v>
      </c>
      <c r="G140" t="s">
        <v>3276</v>
      </c>
      <c r="H140" s="85">
        <f>VLOOKUP(F140, '2025-26 School Level AAFTE'!$Q$3:$T$320,3,0)</f>
        <v>0</v>
      </c>
      <c r="I140" s="85">
        <v>0</v>
      </c>
      <c r="L140" t="s">
        <v>2249</v>
      </c>
      <c r="M140" t="s">
        <v>1071</v>
      </c>
    </row>
    <row r="141" spans="1:13">
      <c r="A141" t="str">
        <f t="shared" si="7"/>
        <v>20403</v>
      </c>
      <c r="B141" t="s">
        <v>3273</v>
      </c>
      <c r="C141">
        <v>1</v>
      </c>
      <c r="D141" t="str">
        <f t="shared" si="8"/>
        <v>Funded: Complete</v>
      </c>
      <c r="F141" t="str">
        <f t="shared" si="6"/>
        <v>20403</v>
      </c>
      <c r="G141" t="s">
        <v>3276</v>
      </c>
      <c r="H141" s="85">
        <f>VLOOKUP(F141, '2025-26 School Level AAFTE'!$Q$3:$T$320,3,0)</f>
        <v>0</v>
      </c>
      <c r="I141" s="85">
        <v>0</v>
      </c>
      <c r="L141" t="s">
        <v>2250</v>
      </c>
      <c r="M141" t="s">
        <v>1073</v>
      </c>
    </row>
    <row r="142" spans="1:13">
      <c r="A142" t="str">
        <f t="shared" si="7"/>
        <v>20404</v>
      </c>
      <c r="B142" t="s">
        <v>3273</v>
      </c>
      <c r="C142">
        <v>1</v>
      </c>
      <c r="D142" t="str">
        <f t="shared" si="8"/>
        <v>Funded: Complete</v>
      </c>
      <c r="F142" t="str">
        <f t="shared" si="6"/>
        <v>20404</v>
      </c>
      <c r="G142" t="s">
        <v>3276</v>
      </c>
      <c r="H142" s="85">
        <f>VLOOKUP(F142, '2025-26 School Level AAFTE'!$Q$3:$T$320,3,0)</f>
        <v>835.58999999999992</v>
      </c>
      <c r="I142" s="85">
        <v>835.58999999999992</v>
      </c>
      <c r="L142" t="s">
        <v>2251</v>
      </c>
      <c r="M142" t="s">
        <v>1074</v>
      </c>
    </row>
    <row r="143" spans="1:13">
      <c r="A143" t="str">
        <f t="shared" si="7"/>
        <v>20405</v>
      </c>
      <c r="B143" t="s">
        <v>3273</v>
      </c>
      <c r="C143">
        <v>1</v>
      </c>
      <c r="D143" t="str">
        <f t="shared" si="8"/>
        <v>Funded: Complete</v>
      </c>
      <c r="F143" t="str">
        <f t="shared" si="6"/>
        <v>20405</v>
      </c>
      <c r="G143" t="s">
        <v>3276</v>
      </c>
      <c r="H143" s="85">
        <f>VLOOKUP(F143, '2025-26 School Level AAFTE'!$Q$3:$T$320,3,0)</f>
        <v>34.519999999999996</v>
      </c>
      <c r="I143" s="85">
        <v>0</v>
      </c>
      <c r="L143" t="s">
        <v>2252</v>
      </c>
      <c r="M143" t="s">
        <v>1078</v>
      </c>
    </row>
    <row r="144" spans="1:13">
      <c r="A144" t="str">
        <f t="shared" si="7"/>
        <v>20406</v>
      </c>
      <c r="B144" t="s">
        <v>3273</v>
      </c>
      <c r="C144">
        <v>1</v>
      </c>
      <c r="D144" t="str">
        <f t="shared" si="8"/>
        <v>Funded: Complete</v>
      </c>
      <c r="F144" t="str">
        <f t="shared" si="6"/>
        <v>20406</v>
      </c>
      <c r="G144" t="s">
        <v>3276</v>
      </c>
      <c r="H144" s="85">
        <f>VLOOKUP(F144, '2025-26 School Level AAFTE'!$Q$3:$T$320,3,0)</f>
        <v>186.32</v>
      </c>
      <c r="I144" s="85">
        <v>186.32</v>
      </c>
      <c r="L144" t="s">
        <v>2253</v>
      </c>
      <c r="M144" t="s">
        <v>1084</v>
      </c>
    </row>
    <row r="145" spans="1:13">
      <c r="A145" t="str">
        <f t="shared" si="7"/>
        <v>21014</v>
      </c>
      <c r="B145" t="s">
        <v>3273</v>
      </c>
      <c r="C145">
        <v>1</v>
      </c>
      <c r="D145" t="str">
        <f t="shared" si="8"/>
        <v>Funded: Complete</v>
      </c>
      <c r="F145" t="str">
        <f t="shared" si="6"/>
        <v>21014</v>
      </c>
      <c r="G145" t="s">
        <v>3276</v>
      </c>
      <c r="H145" s="85">
        <f>VLOOKUP(F145, '2025-26 School Level AAFTE'!$Q$3:$T$320,3,0)</f>
        <v>0</v>
      </c>
      <c r="I145" s="85">
        <v>0</v>
      </c>
      <c r="L145" t="s">
        <v>2254</v>
      </c>
      <c r="M145" t="s">
        <v>1088</v>
      </c>
    </row>
    <row r="146" spans="1:13">
      <c r="A146" t="str">
        <f t="shared" si="7"/>
        <v>21036</v>
      </c>
      <c r="B146" t="s">
        <v>3273</v>
      </c>
      <c r="C146">
        <v>1</v>
      </c>
      <c r="D146" t="str">
        <f t="shared" si="8"/>
        <v>Funded: Complete</v>
      </c>
      <c r="F146" t="str">
        <f t="shared" si="6"/>
        <v>21036</v>
      </c>
      <c r="G146" t="s">
        <v>3276</v>
      </c>
      <c r="H146" s="85">
        <f>VLOOKUP(F146, '2025-26 School Level AAFTE'!$Q$3:$T$320,3,0)</f>
        <v>0</v>
      </c>
      <c r="I146" s="85">
        <v>0</v>
      </c>
      <c r="L146" t="s">
        <v>2255</v>
      </c>
      <c r="M146" t="s">
        <v>1091</v>
      </c>
    </row>
    <row r="147" spans="1:13">
      <c r="A147" t="str">
        <f t="shared" si="7"/>
        <v>21206</v>
      </c>
      <c r="B147" t="s">
        <v>3273</v>
      </c>
      <c r="C147">
        <v>1</v>
      </c>
      <c r="D147" t="str">
        <f t="shared" si="8"/>
        <v>Funded: Complete</v>
      </c>
      <c r="F147" t="str">
        <f t="shared" si="6"/>
        <v>21206</v>
      </c>
      <c r="G147" t="s">
        <v>3276</v>
      </c>
      <c r="H147" s="85">
        <f>VLOOKUP(F147, '2025-26 School Level AAFTE'!$Q$3:$T$320,3,0)</f>
        <v>601.02</v>
      </c>
      <c r="I147" s="85">
        <v>601.02</v>
      </c>
      <c r="L147" t="s">
        <v>2256</v>
      </c>
      <c r="M147" t="s">
        <v>1093</v>
      </c>
    </row>
    <row r="148" spans="1:13">
      <c r="A148" t="str">
        <f t="shared" si="7"/>
        <v>21214</v>
      </c>
      <c r="B148" t="s">
        <v>3273</v>
      </c>
      <c r="C148">
        <v>1</v>
      </c>
      <c r="D148" t="str">
        <f t="shared" si="8"/>
        <v>Funded: Complete</v>
      </c>
      <c r="F148" t="str">
        <f t="shared" si="6"/>
        <v>21214</v>
      </c>
      <c r="G148" t="s">
        <v>3276</v>
      </c>
      <c r="H148" s="85">
        <f>VLOOKUP(F148, '2025-26 School Level AAFTE'!$Q$3:$T$320,3,0)</f>
        <v>408.95</v>
      </c>
      <c r="I148" s="85">
        <v>408.95000000000005</v>
      </c>
      <c r="L148" t="s">
        <v>2257</v>
      </c>
      <c r="M148" t="s">
        <v>1097</v>
      </c>
    </row>
    <row r="149" spans="1:13">
      <c r="A149" t="str">
        <f t="shared" si="7"/>
        <v>21226</v>
      </c>
      <c r="B149" t="s">
        <v>3273</v>
      </c>
      <c r="C149">
        <v>1</v>
      </c>
      <c r="D149" t="str">
        <f t="shared" si="8"/>
        <v>Funded: Complete</v>
      </c>
      <c r="F149" t="str">
        <f t="shared" si="6"/>
        <v>21226</v>
      </c>
      <c r="G149" t="s">
        <v>3276</v>
      </c>
      <c r="H149" s="85">
        <f>VLOOKUP(F149, '2025-26 School Level AAFTE'!$Q$3:$T$320,3,0)</f>
        <v>0</v>
      </c>
      <c r="I149" s="85">
        <v>0</v>
      </c>
      <c r="L149" t="s">
        <v>2258</v>
      </c>
      <c r="M149" t="s">
        <v>1100</v>
      </c>
    </row>
    <row r="150" spans="1:13">
      <c r="A150" t="str">
        <f t="shared" si="7"/>
        <v>21232</v>
      </c>
      <c r="B150" t="s">
        <v>3273</v>
      </c>
      <c r="C150">
        <v>1</v>
      </c>
      <c r="D150" t="str">
        <f t="shared" si="8"/>
        <v>Funded: Complete</v>
      </c>
      <c r="F150" t="str">
        <f t="shared" si="6"/>
        <v>21232</v>
      </c>
      <c r="G150" t="s">
        <v>3276</v>
      </c>
      <c r="H150" s="85">
        <f>VLOOKUP(F150, '2025-26 School Level AAFTE'!$Q$3:$T$320,3,0)</f>
        <v>782.39</v>
      </c>
      <c r="I150" s="85">
        <v>782.39</v>
      </c>
      <c r="L150" t="s">
        <v>2259</v>
      </c>
      <c r="M150" t="s">
        <v>1103</v>
      </c>
    </row>
    <row r="151" spans="1:13">
      <c r="A151" t="str">
        <f t="shared" si="7"/>
        <v>21234</v>
      </c>
      <c r="B151" t="s">
        <v>3273</v>
      </c>
      <c r="C151">
        <v>1</v>
      </c>
      <c r="D151" t="str">
        <f t="shared" si="8"/>
        <v>Funded: Complete</v>
      </c>
      <c r="F151" t="str">
        <f t="shared" si="6"/>
        <v>21234</v>
      </c>
      <c r="G151" t="s">
        <v>3276</v>
      </c>
      <c r="H151" s="85">
        <f>VLOOKUP(F151, '2025-26 School Level AAFTE'!$Q$3:$T$320,3,0)</f>
        <v>0</v>
      </c>
      <c r="I151" s="85">
        <v>0</v>
      </c>
      <c r="L151" t="s">
        <v>2260</v>
      </c>
      <c r="M151" t="s">
        <v>1107</v>
      </c>
    </row>
    <row r="152" spans="1:13">
      <c r="A152" t="str">
        <f t="shared" si="7"/>
        <v>21237</v>
      </c>
      <c r="B152" t="s">
        <v>3273</v>
      </c>
      <c r="C152">
        <v>1</v>
      </c>
      <c r="D152" t="str">
        <f t="shared" si="8"/>
        <v>Funded: Complete</v>
      </c>
      <c r="F152" t="str">
        <f t="shared" si="6"/>
        <v>21237</v>
      </c>
      <c r="G152" t="s">
        <v>3276</v>
      </c>
      <c r="H152" s="85">
        <f>VLOOKUP(F152, '2025-26 School Level AAFTE'!$Q$3:$T$320,3,0)</f>
        <v>235.13</v>
      </c>
      <c r="I152" s="85">
        <v>235.13</v>
      </c>
      <c r="L152" t="s">
        <v>2261</v>
      </c>
      <c r="M152" t="s">
        <v>1109</v>
      </c>
    </row>
    <row r="153" spans="1:13">
      <c r="A153" t="str">
        <f t="shared" si="7"/>
        <v>21300</v>
      </c>
      <c r="B153" t="s">
        <v>3273</v>
      </c>
      <c r="C153">
        <v>1</v>
      </c>
      <c r="D153" t="str">
        <f t="shared" si="8"/>
        <v>Funded: Complete</v>
      </c>
      <c r="F153" t="str">
        <f t="shared" si="6"/>
        <v>21300</v>
      </c>
      <c r="G153" t="s">
        <v>3276</v>
      </c>
      <c r="H153" s="85">
        <f>VLOOKUP(F153, '2025-26 School Level AAFTE'!$Q$3:$T$320,3,0)</f>
        <v>799.5100000000001</v>
      </c>
      <c r="I153" s="85">
        <v>799.5100000000001</v>
      </c>
      <c r="L153" t="s">
        <v>2262</v>
      </c>
      <c r="M153" t="s">
        <v>1114</v>
      </c>
    </row>
    <row r="154" spans="1:13">
      <c r="A154" t="str">
        <f t="shared" si="7"/>
        <v>21301</v>
      </c>
      <c r="B154" t="s">
        <v>3273</v>
      </c>
      <c r="C154">
        <v>1</v>
      </c>
      <c r="D154" t="str">
        <f t="shared" si="8"/>
        <v>Funded: Complete</v>
      </c>
      <c r="F154" t="str">
        <f t="shared" si="6"/>
        <v>21301</v>
      </c>
      <c r="G154" t="s">
        <v>3276</v>
      </c>
      <c r="H154" s="85">
        <f>VLOOKUP(F154, '2025-26 School Level AAFTE'!$Q$3:$T$320,3,0)</f>
        <v>276.53000000000003</v>
      </c>
      <c r="I154" s="85">
        <v>276.53000000000003</v>
      </c>
      <c r="L154" t="s">
        <v>2263</v>
      </c>
      <c r="M154" t="s">
        <v>1118</v>
      </c>
    </row>
    <row r="155" spans="1:13">
      <c r="A155" t="str">
        <f t="shared" si="7"/>
        <v>21302</v>
      </c>
      <c r="B155" t="s">
        <v>3273</v>
      </c>
      <c r="C155">
        <v>1</v>
      </c>
      <c r="D155" t="str">
        <f t="shared" si="8"/>
        <v>Funded: Complete</v>
      </c>
      <c r="F155" t="str">
        <f t="shared" si="6"/>
        <v>21302</v>
      </c>
      <c r="G155" t="s">
        <v>3276</v>
      </c>
      <c r="H155" s="85">
        <f>VLOOKUP(F155, '2025-26 School Level AAFTE'!$Q$3:$T$320,3,0)</f>
        <v>2190.5300000000002</v>
      </c>
      <c r="I155" s="85">
        <v>2190.5300000000002</v>
      </c>
      <c r="L155" t="s">
        <v>2264</v>
      </c>
      <c r="M155" t="s">
        <v>1120</v>
      </c>
    </row>
    <row r="156" spans="1:13">
      <c r="A156" t="str">
        <f t="shared" si="7"/>
        <v>21303</v>
      </c>
      <c r="B156" t="s">
        <v>3273</v>
      </c>
      <c r="C156">
        <v>1</v>
      </c>
      <c r="D156" t="str">
        <f t="shared" si="8"/>
        <v>Funded: Complete</v>
      </c>
      <c r="F156" t="str">
        <f t="shared" si="6"/>
        <v>21303</v>
      </c>
      <c r="G156" t="s">
        <v>3276</v>
      </c>
      <c r="H156" s="85">
        <f>VLOOKUP(F156, '2025-26 School Level AAFTE'!$Q$3:$T$320,3,0)</f>
        <v>336.63</v>
      </c>
      <c r="I156" s="85">
        <v>336.63</v>
      </c>
      <c r="L156" t="s">
        <v>2265</v>
      </c>
      <c r="M156" t="s">
        <v>1124</v>
      </c>
    </row>
    <row r="157" spans="1:13">
      <c r="A157" t="str">
        <f t="shared" si="7"/>
        <v>21401</v>
      </c>
      <c r="B157" t="s">
        <v>3273</v>
      </c>
      <c r="C157">
        <v>1</v>
      </c>
      <c r="D157" t="str">
        <f t="shared" si="8"/>
        <v>Funded: Complete</v>
      </c>
      <c r="F157" t="str">
        <f t="shared" si="6"/>
        <v>21401</v>
      </c>
      <c r="G157" t="s">
        <v>3276</v>
      </c>
      <c r="H157" s="85">
        <f>VLOOKUP(F157, '2025-26 School Level AAFTE'!$Q$3:$T$320,3,0)</f>
        <v>3247.32</v>
      </c>
      <c r="I157" s="85">
        <v>3247.32</v>
      </c>
      <c r="L157" t="s">
        <v>2266</v>
      </c>
      <c r="M157" t="s">
        <v>1127</v>
      </c>
    </row>
    <row r="158" spans="1:13">
      <c r="A158" t="str">
        <f t="shared" si="7"/>
        <v>22008</v>
      </c>
      <c r="B158" t="s">
        <v>3273</v>
      </c>
      <c r="C158">
        <v>1</v>
      </c>
      <c r="D158" t="str">
        <f t="shared" si="8"/>
        <v>Funded: Complete</v>
      </c>
      <c r="F158" t="str">
        <f t="shared" si="6"/>
        <v>22008</v>
      </c>
      <c r="G158" t="s">
        <v>3276</v>
      </c>
      <c r="H158" s="85">
        <f>VLOOKUP(F158, '2025-26 School Level AAFTE'!$Q$3:$T$320,3,0)</f>
        <v>53.66</v>
      </c>
      <c r="I158" s="85">
        <v>53.66</v>
      </c>
      <c r="L158" t="s">
        <v>2267</v>
      </c>
      <c r="M158" t="s">
        <v>1135</v>
      </c>
    </row>
    <row r="159" spans="1:13">
      <c r="A159" t="str">
        <f t="shared" si="7"/>
        <v>22009</v>
      </c>
      <c r="B159" t="s">
        <v>3273</v>
      </c>
      <c r="C159">
        <v>1</v>
      </c>
      <c r="D159" t="str">
        <f t="shared" si="8"/>
        <v>Funded: Complete</v>
      </c>
      <c r="F159" t="str">
        <f t="shared" si="6"/>
        <v>22009</v>
      </c>
      <c r="G159" t="s">
        <v>3276</v>
      </c>
      <c r="H159" s="85">
        <f>VLOOKUP(F159, '2025-26 School Level AAFTE'!$Q$3:$T$320,3,0)</f>
        <v>0</v>
      </c>
      <c r="I159" s="85">
        <v>0</v>
      </c>
      <c r="L159" t="s">
        <v>2268</v>
      </c>
      <c r="M159" t="s">
        <v>1138</v>
      </c>
    </row>
    <row r="160" spans="1:13">
      <c r="A160" t="str">
        <f t="shared" si="7"/>
        <v>22017</v>
      </c>
      <c r="B160" t="s">
        <v>3273</v>
      </c>
      <c r="C160">
        <v>1</v>
      </c>
      <c r="D160" t="str">
        <f t="shared" si="8"/>
        <v>Funded: Complete</v>
      </c>
      <c r="F160" t="str">
        <f t="shared" si="6"/>
        <v>22017</v>
      </c>
      <c r="G160" t="s">
        <v>3276</v>
      </c>
      <c r="H160" s="85">
        <f>VLOOKUP(F160, '2025-26 School Level AAFTE'!$Q$3:$T$320,3,0)</f>
        <v>0</v>
      </c>
      <c r="I160" s="85">
        <v>0</v>
      </c>
      <c r="L160" t="s">
        <v>2269</v>
      </c>
      <c r="M160" t="s">
        <v>1141</v>
      </c>
    </row>
    <row r="161" spans="1:13">
      <c r="A161" t="str">
        <f t="shared" si="7"/>
        <v>22073</v>
      </c>
      <c r="B161" t="s">
        <v>3273</v>
      </c>
      <c r="C161">
        <v>1</v>
      </c>
      <c r="D161" t="str">
        <f t="shared" si="8"/>
        <v>Funded: Complete</v>
      </c>
      <c r="F161" t="str">
        <f t="shared" si="6"/>
        <v>22073</v>
      </c>
      <c r="G161" t="s">
        <v>3276</v>
      </c>
      <c r="H161" s="85">
        <f>VLOOKUP(F161, '2025-26 School Level AAFTE'!$Q$3:$T$320,3,0)</f>
        <v>53.4</v>
      </c>
      <c r="I161" s="85">
        <v>53.4</v>
      </c>
      <c r="L161" t="s">
        <v>2270</v>
      </c>
      <c r="M161" t="s">
        <v>1143</v>
      </c>
    </row>
    <row r="162" spans="1:13">
      <c r="A162" t="str">
        <f t="shared" si="7"/>
        <v>22105</v>
      </c>
      <c r="B162" t="s">
        <v>3273</v>
      </c>
      <c r="C162">
        <v>1</v>
      </c>
      <c r="D162" t="str">
        <f t="shared" si="8"/>
        <v>Funded: Complete</v>
      </c>
      <c r="F162" t="str">
        <f t="shared" si="6"/>
        <v>22105</v>
      </c>
      <c r="G162" t="s">
        <v>3276</v>
      </c>
      <c r="H162" s="85">
        <f>VLOOKUP(F162, '2025-26 School Level AAFTE'!$Q$3:$T$320,3,0)</f>
        <v>89.5</v>
      </c>
      <c r="I162" s="85">
        <v>89.5</v>
      </c>
      <c r="L162" t="s">
        <v>2271</v>
      </c>
      <c r="M162" t="s">
        <v>1146</v>
      </c>
    </row>
    <row r="163" spans="1:13">
      <c r="A163" t="str">
        <f t="shared" si="7"/>
        <v>22200</v>
      </c>
      <c r="B163" t="s">
        <v>3273</v>
      </c>
      <c r="C163">
        <v>1</v>
      </c>
      <c r="D163" t="str">
        <f t="shared" si="8"/>
        <v>Funded: Complete</v>
      </c>
      <c r="F163" t="str">
        <f t="shared" si="6"/>
        <v>22200</v>
      </c>
      <c r="G163" t="s">
        <v>3276</v>
      </c>
      <c r="H163" s="85">
        <f>VLOOKUP(F163, '2025-26 School Level AAFTE'!$Q$3:$T$320,3,0)</f>
        <v>0</v>
      </c>
      <c r="I163" s="85">
        <v>0</v>
      </c>
      <c r="L163" t="s">
        <v>2272</v>
      </c>
      <c r="M163" t="s">
        <v>1149</v>
      </c>
    </row>
    <row r="164" spans="1:13">
      <c r="A164" t="str">
        <f t="shared" si="7"/>
        <v>22204</v>
      </c>
      <c r="B164" t="s">
        <v>3273</v>
      </c>
      <c r="C164">
        <v>1</v>
      </c>
      <c r="D164" t="str">
        <f t="shared" si="8"/>
        <v>Funded: Complete</v>
      </c>
      <c r="F164" t="str">
        <f t="shared" si="6"/>
        <v>22204</v>
      </c>
      <c r="G164" t="s">
        <v>3276</v>
      </c>
      <c r="H164" s="85">
        <f>VLOOKUP(F164, '2025-26 School Level AAFTE'!$Q$3:$T$320,3,0)</f>
        <v>104.58</v>
      </c>
      <c r="I164" s="85">
        <v>104.58</v>
      </c>
      <c r="L164" t="s">
        <v>2273</v>
      </c>
      <c r="M164" t="s">
        <v>1152</v>
      </c>
    </row>
    <row r="165" spans="1:13">
      <c r="A165" t="str">
        <f t="shared" si="7"/>
        <v>22207</v>
      </c>
      <c r="B165" t="s">
        <v>3273</v>
      </c>
      <c r="C165">
        <v>1</v>
      </c>
      <c r="D165" t="str">
        <f t="shared" si="8"/>
        <v>Funded: Complete</v>
      </c>
      <c r="F165" t="str">
        <f t="shared" si="6"/>
        <v>22207</v>
      </c>
      <c r="G165" t="s">
        <v>3276</v>
      </c>
      <c r="H165" s="85">
        <f>VLOOKUP(F165, '2025-26 School Level AAFTE'!$Q$3:$T$320,3,0)</f>
        <v>362.61</v>
      </c>
      <c r="I165" s="85">
        <v>362.61</v>
      </c>
      <c r="L165" t="s">
        <v>2274</v>
      </c>
      <c r="M165" t="s">
        <v>1155</v>
      </c>
    </row>
    <row r="166" spans="1:13">
      <c r="A166" t="str">
        <f t="shared" si="7"/>
        <v>23042</v>
      </c>
      <c r="B166" t="s">
        <v>3273</v>
      </c>
      <c r="C166">
        <v>1</v>
      </c>
      <c r="D166" t="str">
        <f t="shared" si="8"/>
        <v>Funded: Complete</v>
      </c>
      <c r="F166" t="str">
        <f t="shared" si="6"/>
        <v>23042</v>
      </c>
      <c r="G166" t="s">
        <v>3276</v>
      </c>
      <c r="H166" s="85">
        <f>VLOOKUP(F166, '2025-26 School Level AAFTE'!$Q$3:$T$320,3,0)</f>
        <v>0</v>
      </c>
      <c r="I166" s="85">
        <v>0</v>
      </c>
      <c r="L166" t="s">
        <v>2275</v>
      </c>
      <c r="M166" t="s">
        <v>1158</v>
      </c>
    </row>
    <row r="167" spans="1:13">
      <c r="A167" t="str">
        <f t="shared" si="7"/>
        <v>23054</v>
      </c>
      <c r="B167" t="s">
        <v>3273</v>
      </c>
      <c r="C167">
        <v>1</v>
      </c>
      <c r="D167" t="str">
        <f t="shared" si="8"/>
        <v>Funded: Complete</v>
      </c>
      <c r="F167" t="str">
        <f t="shared" si="6"/>
        <v>23054</v>
      </c>
      <c r="G167" t="s">
        <v>3276</v>
      </c>
      <c r="H167" s="85">
        <f>VLOOKUP(F167, '2025-26 School Level AAFTE'!$Q$3:$T$320,3,0)</f>
        <v>0</v>
      </c>
      <c r="I167" s="85">
        <v>0</v>
      </c>
      <c r="L167" t="s">
        <v>2276</v>
      </c>
      <c r="M167" t="s">
        <v>1160</v>
      </c>
    </row>
    <row r="168" spans="1:13">
      <c r="A168" t="str">
        <f t="shared" si="7"/>
        <v>23309</v>
      </c>
      <c r="B168" t="s">
        <v>3273</v>
      </c>
      <c r="C168">
        <v>1</v>
      </c>
      <c r="D168" t="str">
        <f t="shared" si="8"/>
        <v>Funded: Complete</v>
      </c>
      <c r="F168" t="str">
        <f t="shared" si="6"/>
        <v>23309</v>
      </c>
      <c r="G168" t="s">
        <v>3276</v>
      </c>
      <c r="H168" s="85">
        <f>VLOOKUP(F168, '2025-26 School Level AAFTE'!$Q$3:$T$320,3,0)</f>
        <v>4050.61</v>
      </c>
      <c r="I168" s="85">
        <v>4050.61</v>
      </c>
      <c r="L168" t="s">
        <v>2277</v>
      </c>
      <c r="M168" t="s">
        <v>1162</v>
      </c>
    </row>
    <row r="169" spans="1:13">
      <c r="A169" t="str">
        <f t="shared" si="7"/>
        <v>23311</v>
      </c>
      <c r="B169" t="s">
        <v>3273</v>
      </c>
      <c r="C169">
        <v>1</v>
      </c>
      <c r="D169" t="str">
        <f t="shared" si="8"/>
        <v>Funded: Complete</v>
      </c>
      <c r="F169" t="str">
        <f t="shared" si="6"/>
        <v>23311</v>
      </c>
      <c r="G169" t="s">
        <v>3276</v>
      </c>
      <c r="H169" s="85">
        <f>VLOOKUP(F169, '2025-26 School Level AAFTE'!$Q$3:$T$320,3,0)</f>
        <v>193.35999999999999</v>
      </c>
      <c r="I169" s="85">
        <v>193.35999999999999</v>
      </c>
      <c r="L169" t="s">
        <v>2278</v>
      </c>
      <c r="M169" t="s">
        <v>1167</v>
      </c>
    </row>
    <row r="170" spans="1:13">
      <c r="A170" t="str">
        <f t="shared" si="7"/>
        <v>23402</v>
      </c>
      <c r="B170" t="s">
        <v>3273</v>
      </c>
      <c r="C170">
        <v>1</v>
      </c>
      <c r="D170" t="str">
        <f t="shared" si="8"/>
        <v>Funded: Complete</v>
      </c>
      <c r="F170" t="str">
        <f t="shared" si="6"/>
        <v>23402</v>
      </c>
      <c r="G170" t="s">
        <v>3276</v>
      </c>
      <c r="H170" s="85">
        <f>VLOOKUP(F170, '2025-26 School Level AAFTE'!$Q$3:$T$320,3,0)</f>
        <v>742.8</v>
      </c>
      <c r="I170" s="85">
        <v>742.8</v>
      </c>
      <c r="L170" t="s">
        <v>2279</v>
      </c>
      <c r="M170" t="s">
        <v>1169</v>
      </c>
    </row>
    <row r="171" spans="1:13">
      <c r="A171" t="str">
        <f t="shared" si="7"/>
        <v>23403</v>
      </c>
      <c r="B171" t="s">
        <v>3273</v>
      </c>
      <c r="C171">
        <v>1</v>
      </c>
      <c r="D171" t="str">
        <f t="shared" si="8"/>
        <v>Funded: Complete</v>
      </c>
      <c r="F171" t="str">
        <f t="shared" si="6"/>
        <v>23403</v>
      </c>
      <c r="G171" t="s">
        <v>3276</v>
      </c>
      <c r="H171" s="85">
        <f>VLOOKUP(F171, '2025-26 School Level AAFTE'!$Q$3:$T$320,3,0)</f>
        <v>1510.98</v>
      </c>
      <c r="I171" s="85">
        <v>1510.98</v>
      </c>
      <c r="L171" t="s">
        <v>2280</v>
      </c>
      <c r="M171" t="s">
        <v>1170</v>
      </c>
    </row>
    <row r="172" spans="1:13">
      <c r="A172" t="str">
        <f t="shared" si="7"/>
        <v>23404</v>
      </c>
      <c r="B172" t="s">
        <v>3273</v>
      </c>
      <c r="C172">
        <v>1</v>
      </c>
      <c r="D172" t="str">
        <f t="shared" si="8"/>
        <v>Funded: Complete</v>
      </c>
      <c r="F172" t="str">
        <f t="shared" si="6"/>
        <v>23404</v>
      </c>
      <c r="G172" t="s">
        <v>3276</v>
      </c>
      <c r="H172" s="85">
        <f>VLOOKUP(F172, '2025-26 School Level AAFTE'!$Q$3:$T$320,3,0)</f>
        <v>326.77</v>
      </c>
      <c r="I172" s="85">
        <v>326.77</v>
      </c>
      <c r="L172" t="s">
        <v>2281</v>
      </c>
      <c r="M172" t="s">
        <v>1177</v>
      </c>
    </row>
    <row r="173" spans="1:13">
      <c r="A173" t="str">
        <f t="shared" si="7"/>
        <v>24014</v>
      </c>
      <c r="B173" t="s">
        <v>3273</v>
      </c>
      <c r="C173">
        <v>1</v>
      </c>
      <c r="D173" t="str">
        <f t="shared" si="8"/>
        <v>Funded: Complete</v>
      </c>
      <c r="F173" t="str">
        <f t="shared" si="6"/>
        <v>24014</v>
      </c>
      <c r="G173" t="s">
        <v>3276</v>
      </c>
      <c r="H173" s="85">
        <f>VLOOKUP(F173, '2025-26 School Level AAFTE'!$Q$3:$T$320,3,0)</f>
        <v>159.08000000000001</v>
      </c>
      <c r="I173" s="85">
        <v>159.08000000000001</v>
      </c>
      <c r="L173" t="s">
        <v>2282</v>
      </c>
      <c r="M173" t="s">
        <v>3044</v>
      </c>
    </row>
    <row r="174" spans="1:13">
      <c r="A174" t="str">
        <f t="shared" si="7"/>
        <v>24019</v>
      </c>
      <c r="B174" t="s">
        <v>3273</v>
      </c>
      <c r="C174">
        <v>1</v>
      </c>
      <c r="D174" t="str">
        <f t="shared" si="8"/>
        <v>Funded: Complete</v>
      </c>
      <c r="F174" t="str">
        <f t="shared" si="6"/>
        <v>24019</v>
      </c>
      <c r="G174" t="s">
        <v>3276</v>
      </c>
      <c r="H174" s="85">
        <f>VLOOKUP(F174, '2025-26 School Level AAFTE'!$Q$3:$T$320,3,0)</f>
        <v>6114.89</v>
      </c>
      <c r="I174" s="85">
        <v>6114.89</v>
      </c>
      <c r="L174" t="s">
        <v>2283</v>
      </c>
      <c r="M174" t="s">
        <v>1180</v>
      </c>
    </row>
    <row r="175" spans="1:13">
      <c r="A175" t="str">
        <f t="shared" si="7"/>
        <v>24105</v>
      </c>
      <c r="B175" t="s">
        <v>3273</v>
      </c>
      <c r="C175">
        <v>1</v>
      </c>
      <c r="D175" t="str">
        <f t="shared" si="8"/>
        <v>Funded: Complete</v>
      </c>
      <c r="F175" t="str">
        <f t="shared" si="6"/>
        <v>24105</v>
      </c>
      <c r="G175" t="s">
        <v>3276</v>
      </c>
      <c r="H175" s="85">
        <f>VLOOKUP(F175, '2025-26 School Level AAFTE'!$Q$3:$T$320,3,0)</f>
        <v>1047.8699999999999</v>
      </c>
      <c r="I175" s="85">
        <v>1047.8699999999999</v>
      </c>
      <c r="L175" t="s">
        <v>2284</v>
      </c>
      <c r="M175" t="s">
        <v>1188</v>
      </c>
    </row>
    <row r="176" spans="1:13">
      <c r="A176" t="str">
        <f t="shared" si="7"/>
        <v>24111</v>
      </c>
      <c r="B176" t="s">
        <v>3273</v>
      </c>
      <c r="C176">
        <v>1</v>
      </c>
      <c r="D176" t="str">
        <f t="shared" si="8"/>
        <v>Funded: Complete</v>
      </c>
      <c r="F176" t="str">
        <f t="shared" ref="F176:F239" si="9">L176</f>
        <v>24111</v>
      </c>
      <c r="G176" t="s">
        <v>3276</v>
      </c>
      <c r="H176" s="85">
        <f>VLOOKUP(F176, '2025-26 School Level AAFTE'!$Q$3:$T$320,3,0)</f>
        <v>977.05</v>
      </c>
      <c r="I176" s="85">
        <v>959.79</v>
      </c>
      <c r="L176" t="s">
        <v>2285</v>
      </c>
      <c r="M176" t="s">
        <v>1194</v>
      </c>
    </row>
    <row r="177" spans="1:13">
      <c r="A177" t="str">
        <f t="shared" si="7"/>
        <v>24122</v>
      </c>
      <c r="B177" t="s">
        <v>3273</v>
      </c>
      <c r="C177">
        <v>1</v>
      </c>
      <c r="D177" t="str">
        <f t="shared" si="8"/>
        <v>Funded: Complete</v>
      </c>
      <c r="F177" t="str">
        <f t="shared" si="9"/>
        <v>24122</v>
      </c>
      <c r="G177" t="s">
        <v>3276</v>
      </c>
      <c r="H177" s="85">
        <f>VLOOKUP(F177, '2025-26 School Level AAFTE'!$Q$3:$T$320,3,0)</f>
        <v>231.74</v>
      </c>
      <c r="I177" s="85">
        <v>229.45</v>
      </c>
      <c r="L177" t="s">
        <v>2286</v>
      </c>
      <c r="M177" t="s">
        <v>1199</v>
      </c>
    </row>
    <row r="178" spans="1:13">
      <c r="A178" t="str">
        <f t="shared" si="7"/>
        <v>24350</v>
      </c>
      <c r="B178" t="s">
        <v>3273</v>
      </c>
      <c r="C178">
        <v>1</v>
      </c>
      <c r="D178" t="str">
        <f t="shared" si="8"/>
        <v>Funded: Complete</v>
      </c>
      <c r="F178" t="str">
        <f t="shared" si="9"/>
        <v>24350</v>
      </c>
      <c r="G178" t="s">
        <v>3276</v>
      </c>
      <c r="H178" s="85">
        <f>VLOOKUP(F178, '2025-26 School Level AAFTE'!$Q$3:$T$320,3,0)</f>
        <v>38.22</v>
      </c>
      <c r="I178" s="85">
        <v>38.22</v>
      </c>
      <c r="L178" t="s">
        <v>2287</v>
      </c>
      <c r="M178" t="s">
        <v>1202</v>
      </c>
    </row>
    <row r="179" spans="1:13">
      <c r="A179" t="str">
        <f t="shared" si="7"/>
        <v>24404</v>
      </c>
      <c r="B179" t="s">
        <v>3273</v>
      </c>
      <c r="C179">
        <v>1</v>
      </c>
      <c r="D179" t="str">
        <f t="shared" si="8"/>
        <v>Funded: Complete</v>
      </c>
      <c r="F179" t="str">
        <f t="shared" si="9"/>
        <v>24404</v>
      </c>
      <c r="G179" t="s">
        <v>3276</v>
      </c>
      <c r="H179" s="85">
        <f>VLOOKUP(F179, '2025-26 School Level AAFTE'!$Q$3:$T$320,3,0)</f>
        <v>1032.78</v>
      </c>
      <c r="I179" s="85">
        <v>1032.78</v>
      </c>
      <c r="L179" t="s">
        <v>2288</v>
      </c>
      <c r="M179" t="s">
        <v>1206</v>
      </c>
    </row>
    <row r="180" spans="1:13">
      <c r="A180" t="str">
        <f t="shared" si="7"/>
        <v>24410</v>
      </c>
      <c r="B180" t="s">
        <v>3273</v>
      </c>
      <c r="C180">
        <v>1</v>
      </c>
      <c r="D180" t="str">
        <f t="shared" si="8"/>
        <v>Funded: Complete</v>
      </c>
      <c r="F180" t="str">
        <f t="shared" si="9"/>
        <v>24410</v>
      </c>
      <c r="G180" t="s">
        <v>3276</v>
      </c>
      <c r="H180" s="85">
        <f>VLOOKUP(F180, '2025-26 School Level AAFTE'!$Q$3:$T$320,3,0)</f>
        <v>502.12</v>
      </c>
      <c r="I180" s="85">
        <v>502.12</v>
      </c>
      <c r="L180" t="s">
        <v>2289</v>
      </c>
      <c r="M180" t="s">
        <v>1210</v>
      </c>
    </row>
    <row r="181" spans="1:13">
      <c r="A181" t="str">
        <f t="shared" si="7"/>
        <v>24915</v>
      </c>
      <c r="B181" t="s">
        <v>3273</v>
      </c>
      <c r="C181">
        <v>1</v>
      </c>
      <c r="D181" t="str">
        <f t="shared" si="8"/>
        <v>Funded: Complete</v>
      </c>
      <c r="F181" t="str">
        <f t="shared" si="9"/>
        <v>24915</v>
      </c>
      <c r="G181" t="s">
        <v>3276</v>
      </c>
      <c r="H181" s="85">
        <f>VLOOKUP(F181, '2025-26 School Level AAFTE'!$Q$3:$T$320,3,0)</f>
        <v>169.64</v>
      </c>
      <c r="I181" s="85">
        <v>169.64</v>
      </c>
      <c r="L181" t="s">
        <v>3065</v>
      </c>
      <c r="M181" t="s">
        <v>3107</v>
      </c>
    </row>
    <row r="182" spans="1:13">
      <c r="A182" t="str">
        <f t="shared" si="7"/>
        <v>25101</v>
      </c>
      <c r="B182" t="s">
        <v>3273</v>
      </c>
      <c r="C182">
        <v>1</v>
      </c>
      <c r="D182" t="str">
        <f t="shared" si="8"/>
        <v>Funded: Complete</v>
      </c>
      <c r="F182" t="str">
        <f t="shared" si="9"/>
        <v>25101</v>
      </c>
      <c r="G182" t="s">
        <v>3276</v>
      </c>
      <c r="H182" s="85">
        <f>VLOOKUP(F182, '2025-26 School Level AAFTE'!$Q$3:$T$320,3,0)</f>
        <v>883.69</v>
      </c>
      <c r="I182" s="85">
        <v>883.69</v>
      </c>
      <c r="L182" t="s">
        <v>2290</v>
      </c>
      <c r="M182" t="s">
        <v>1213</v>
      </c>
    </row>
    <row r="183" spans="1:13">
      <c r="A183" t="str">
        <f t="shared" si="7"/>
        <v>25116</v>
      </c>
      <c r="B183" t="s">
        <v>3273</v>
      </c>
      <c r="C183">
        <v>1</v>
      </c>
      <c r="D183" t="str">
        <f t="shared" si="8"/>
        <v>Funded: Complete</v>
      </c>
      <c r="F183" t="str">
        <f t="shared" si="9"/>
        <v>25116</v>
      </c>
      <c r="G183" t="s">
        <v>3276</v>
      </c>
      <c r="H183" s="85">
        <f>VLOOKUP(F183, '2025-26 School Level AAFTE'!$Q$3:$T$320,3,0)</f>
        <v>451.61</v>
      </c>
      <c r="I183" s="85">
        <v>451.61</v>
      </c>
      <c r="L183" t="s">
        <v>2291</v>
      </c>
      <c r="M183" t="s">
        <v>1218</v>
      </c>
    </row>
    <row r="184" spans="1:13">
      <c r="A184" t="str">
        <f t="shared" si="7"/>
        <v>25118</v>
      </c>
      <c r="B184" t="s">
        <v>3273</v>
      </c>
      <c r="C184">
        <v>1</v>
      </c>
      <c r="D184" t="str">
        <f t="shared" si="8"/>
        <v>Funded: Complete</v>
      </c>
      <c r="F184" t="str">
        <f t="shared" si="9"/>
        <v>25118</v>
      </c>
      <c r="G184" t="s">
        <v>3276</v>
      </c>
      <c r="H184" s="85">
        <f>VLOOKUP(F184, '2025-26 School Level AAFTE'!$Q$3:$T$320,3,0)</f>
        <v>544.93000000000006</v>
      </c>
      <c r="I184" s="85">
        <v>544.93000000000006</v>
      </c>
      <c r="L184" t="s">
        <v>2292</v>
      </c>
      <c r="M184" t="s">
        <v>1221</v>
      </c>
    </row>
    <row r="185" spans="1:13">
      <c r="A185" t="str">
        <f t="shared" si="7"/>
        <v>25155</v>
      </c>
      <c r="B185" t="s">
        <v>3273</v>
      </c>
      <c r="C185">
        <v>1</v>
      </c>
      <c r="D185" t="str">
        <f t="shared" si="8"/>
        <v>Funded: Complete</v>
      </c>
      <c r="F185" t="str">
        <f t="shared" si="9"/>
        <v>25155</v>
      </c>
      <c r="G185" t="s">
        <v>3276</v>
      </c>
      <c r="H185" s="85">
        <f>VLOOKUP(F185, '2025-26 School Level AAFTE'!$Q$3:$T$320,3,0)</f>
        <v>312.89999999999998</v>
      </c>
      <c r="I185" s="85">
        <v>312.89999999999998</v>
      </c>
      <c r="L185" t="s">
        <v>2293</v>
      </c>
      <c r="M185" t="s">
        <v>1223</v>
      </c>
    </row>
    <row r="186" spans="1:13">
      <c r="A186" t="str">
        <f t="shared" si="7"/>
        <v>25160</v>
      </c>
      <c r="B186" t="s">
        <v>3273</v>
      </c>
      <c r="C186">
        <v>1</v>
      </c>
      <c r="D186" t="str">
        <f t="shared" si="8"/>
        <v>Funded: Complete</v>
      </c>
      <c r="F186" t="str">
        <f t="shared" si="9"/>
        <v>25160</v>
      </c>
      <c r="G186" t="s">
        <v>3276</v>
      </c>
      <c r="H186" s="85">
        <f>VLOOKUP(F186, '2025-26 School Level AAFTE'!$Q$3:$T$320,3,0)</f>
        <v>0</v>
      </c>
      <c r="I186" s="85">
        <v>0</v>
      </c>
      <c r="L186" t="s">
        <v>2294</v>
      </c>
      <c r="M186" t="s">
        <v>1226</v>
      </c>
    </row>
    <row r="187" spans="1:13">
      <c r="A187" t="str">
        <f t="shared" si="7"/>
        <v>25200</v>
      </c>
      <c r="B187" t="s">
        <v>3273</v>
      </c>
      <c r="C187">
        <v>1</v>
      </c>
      <c r="D187" t="str">
        <f t="shared" si="8"/>
        <v>Funded: Complete</v>
      </c>
      <c r="F187" t="str">
        <f t="shared" si="9"/>
        <v>25200</v>
      </c>
      <c r="G187" t="s">
        <v>3276</v>
      </c>
      <c r="H187" s="85">
        <f>VLOOKUP(F187, '2025-26 School Level AAFTE'!$Q$3:$T$320,3,0)</f>
        <v>48.79</v>
      </c>
      <c r="I187" s="85">
        <v>48.79</v>
      </c>
      <c r="L187" t="s">
        <v>2295</v>
      </c>
      <c r="M187" t="s">
        <v>1229</v>
      </c>
    </row>
    <row r="188" spans="1:13">
      <c r="A188" t="str">
        <f t="shared" si="7"/>
        <v>26056</v>
      </c>
      <c r="B188" t="s">
        <v>3273</v>
      </c>
      <c r="C188">
        <v>1</v>
      </c>
      <c r="D188" t="str">
        <f t="shared" si="8"/>
        <v>Funded: Complete</v>
      </c>
      <c r="F188" t="str">
        <f t="shared" si="9"/>
        <v>26056</v>
      </c>
      <c r="G188" t="s">
        <v>3276</v>
      </c>
      <c r="H188" s="85">
        <f>VLOOKUP(F188, '2025-26 School Level AAFTE'!$Q$3:$T$320,3,0)</f>
        <v>1150.31</v>
      </c>
      <c r="I188" s="85">
        <v>1150.31</v>
      </c>
      <c r="L188" t="s">
        <v>2296</v>
      </c>
      <c r="M188" t="s">
        <v>1231</v>
      </c>
    </row>
    <row r="189" spans="1:13">
      <c r="A189" t="str">
        <f t="shared" si="7"/>
        <v>26059</v>
      </c>
      <c r="B189" t="s">
        <v>3273</v>
      </c>
      <c r="C189">
        <v>1</v>
      </c>
      <c r="D189" t="str">
        <f t="shared" si="8"/>
        <v>Funded: Complete</v>
      </c>
      <c r="F189" t="str">
        <f t="shared" si="9"/>
        <v>26059</v>
      </c>
      <c r="G189" t="s">
        <v>3276</v>
      </c>
      <c r="H189" s="85">
        <f>VLOOKUP(F189, '2025-26 School Level AAFTE'!$Q$3:$T$320,3,0)</f>
        <v>384.9</v>
      </c>
      <c r="I189" s="85">
        <v>286.85999999999996</v>
      </c>
      <c r="L189" t="s">
        <v>2297</v>
      </c>
      <c r="M189" t="s">
        <v>1236</v>
      </c>
    </row>
    <row r="190" spans="1:13">
      <c r="A190" t="str">
        <f t="shared" si="7"/>
        <v>26070</v>
      </c>
      <c r="B190" t="s">
        <v>3273</v>
      </c>
      <c r="C190">
        <v>1</v>
      </c>
      <c r="D190" t="str">
        <f t="shared" si="8"/>
        <v>Funded: Complete</v>
      </c>
      <c r="F190" t="str">
        <f t="shared" si="9"/>
        <v>26070</v>
      </c>
      <c r="G190" t="s">
        <v>3276</v>
      </c>
      <c r="H190" s="85">
        <f>VLOOKUP(F190, '2025-26 School Level AAFTE'!$Q$3:$T$320,3,0)</f>
        <v>242.49</v>
      </c>
      <c r="I190" s="85">
        <v>242.49</v>
      </c>
      <c r="L190" t="s">
        <v>2298</v>
      </c>
      <c r="M190" t="s">
        <v>1239</v>
      </c>
    </row>
    <row r="191" spans="1:13">
      <c r="A191" t="str">
        <f t="shared" si="7"/>
        <v>27001</v>
      </c>
      <c r="B191" t="s">
        <v>3273</v>
      </c>
      <c r="C191">
        <v>1</v>
      </c>
      <c r="D191" t="str">
        <f t="shared" si="8"/>
        <v>Funded: Complete</v>
      </c>
      <c r="F191" t="str">
        <f t="shared" si="9"/>
        <v>27001</v>
      </c>
      <c r="G191" t="s">
        <v>3276</v>
      </c>
      <c r="H191" s="85">
        <f>VLOOKUP(F191, '2025-26 School Level AAFTE'!$Q$3:$T$320,3,0)</f>
        <v>15.14</v>
      </c>
      <c r="I191" s="85">
        <v>15.14</v>
      </c>
      <c r="L191" t="s">
        <v>2299</v>
      </c>
      <c r="M191" t="s">
        <v>1243</v>
      </c>
    </row>
    <row r="192" spans="1:13">
      <c r="A192" t="str">
        <f t="shared" si="7"/>
        <v>27003</v>
      </c>
      <c r="B192" t="s">
        <v>3273</v>
      </c>
      <c r="C192">
        <v>1</v>
      </c>
      <c r="D192" t="str">
        <f t="shared" si="8"/>
        <v>Funded: Complete</v>
      </c>
      <c r="F192" t="str">
        <f t="shared" si="9"/>
        <v>27003</v>
      </c>
      <c r="G192" t="s">
        <v>3276</v>
      </c>
      <c r="H192" s="85">
        <f>VLOOKUP(F192, '2025-26 School Level AAFTE'!$Q$3:$T$320,3,0)</f>
        <v>2607.6200000000003</v>
      </c>
      <c r="I192" s="85">
        <v>2607.6200000000003</v>
      </c>
      <c r="L192" t="s">
        <v>2300</v>
      </c>
      <c r="M192" t="s">
        <v>1249</v>
      </c>
    </row>
    <row r="193" spans="1:13">
      <c r="A193" t="str">
        <f t="shared" si="7"/>
        <v>27010</v>
      </c>
      <c r="B193" t="s">
        <v>3273</v>
      </c>
      <c r="C193">
        <v>1</v>
      </c>
      <c r="D193" t="str">
        <f t="shared" si="8"/>
        <v>Funded: Complete</v>
      </c>
      <c r="F193" t="str">
        <f t="shared" si="9"/>
        <v>27010</v>
      </c>
      <c r="G193" t="s">
        <v>3276</v>
      </c>
      <c r="H193" s="85">
        <f>VLOOKUP(F193, '2025-26 School Level AAFTE'!$Q$3:$T$320,3,0)</f>
        <v>16955.43</v>
      </c>
      <c r="I193" s="85">
        <v>16955.43</v>
      </c>
      <c r="L193" t="s">
        <v>2301</v>
      </c>
      <c r="M193" t="s">
        <v>1280</v>
      </c>
    </row>
    <row r="194" spans="1:13">
      <c r="A194" t="str">
        <f t="shared" si="7"/>
        <v>27019</v>
      </c>
      <c r="B194" t="s">
        <v>3273</v>
      </c>
      <c r="C194">
        <v>1</v>
      </c>
      <c r="D194" t="str">
        <f t="shared" si="8"/>
        <v>Funded: Complete</v>
      </c>
      <c r="F194" t="str">
        <f t="shared" si="9"/>
        <v>27019</v>
      </c>
      <c r="G194" t="s">
        <v>3276</v>
      </c>
      <c r="H194" s="85">
        <f>VLOOKUP(F194, '2025-26 School Level AAFTE'!$Q$3:$T$320,3,0)</f>
        <v>0</v>
      </c>
      <c r="I194" s="85">
        <v>0</v>
      </c>
      <c r="L194" t="s">
        <v>2302</v>
      </c>
      <c r="M194" t="s">
        <v>1288</v>
      </c>
    </row>
    <row r="195" spans="1:13">
      <c r="A195" t="str">
        <f t="shared" si="7"/>
        <v>27083</v>
      </c>
      <c r="B195" t="s">
        <v>3273</v>
      </c>
      <c r="C195">
        <v>1</v>
      </c>
      <c r="D195" t="str">
        <f t="shared" si="8"/>
        <v>Funded: Complete</v>
      </c>
      <c r="F195" t="str">
        <f t="shared" si="9"/>
        <v>27083</v>
      </c>
      <c r="G195" t="s">
        <v>3276</v>
      </c>
      <c r="H195" s="85">
        <f>VLOOKUP(F195, '2025-26 School Level AAFTE'!$Q$3:$T$320,3,0)</f>
        <v>0</v>
      </c>
      <c r="I195" s="85">
        <v>0</v>
      </c>
      <c r="L195" t="s">
        <v>2303</v>
      </c>
      <c r="M195" t="s">
        <v>1290</v>
      </c>
    </row>
    <row r="196" spans="1:13">
      <c r="A196" t="str">
        <f t="shared" ref="A196:A259" si="10">L196</f>
        <v>27320</v>
      </c>
      <c r="B196" t="s">
        <v>3273</v>
      </c>
      <c r="C196">
        <v>1</v>
      </c>
      <c r="D196" t="str">
        <f t="shared" ref="D196:D259" si="11">IFERROR(IF(C196=1, "Funded: Complete", "NOT Funded: Contact LAP Team for funding status"), "NONE")</f>
        <v>Funded: Complete</v>
      </c>
      <c r="F196" t="str">
        <f t="shared" si="9"/>
        <v>27320</v>
      </c>
      <c r="G196" t="s">
        <v>3276</v>
      </c>
      <c r="H196" s="85">
        <f>VLOOKUP(F196, '2025-26 School Level AAFTE'!$Q$3:$T$320,3,0)</f>
        <v>435.96</v>
      </c>
      <c r="I196" s="85">
        <v>435.96</v>
      </c>
      <c r="L196" t="s">
        <v>2304</v>
      </c>
      <c r="M196" t="s">
        <v>3279</v>
      </c>
    </row>
    <row r="197" spans="1:13">
      <c r="A197" t="str">
        <f t="shared" si="10"/>
        <v>27343</v>
      </c>
      <c r="B197" t="s">
        <v>3273</v>
      </c>
      <c r="C197">
        <v>1</v>
      </c>
      <c r="D197" t="str">
        <f t="shared" si="11"/>
        <v>Funded: Complete</v>
      </c>
      <c r="F197" t="str">
        <f t="shared" si="9"/>
        <v>27343</v>
      </c>
      <c r="G197" t="s">
        <v>3276</v>
      </c>
      <c r="H197" s="85">
        <f>VLOOKUP(F197, '2025-26 School Level AAFTE'!$Q$3:$T$320,3,0)</f>
        <v>0</v>
      </c>
      <c r="I197" s="85">
        <v>0</v>
      </c>
      <c r="L197" t="s">
        <v>2305</v>
      </c>
      <c r="M197" t="s">
        <v>1312</v>
      </c>
    </row>
    <row r="198" spans="1:13">
      <c r="A198" t="str">
        <f t="shared" si="10"/>
        <v>27344</v>
      </c>
      <c r="B198" t="s">
        <v>3273</v>
      </c>
      <c r="C198">
        <v>1</v>
      </c>
      <c r="D198" t="str">
        <f t="shared" si="11"/>
        <v>Funded: Complete</v>
      </c>
      <c r="F198" t="str">
        <f t="shared" si="9"/>
        <v>27344</v>
      </c>
      <c r="G198" t="s">
        <v>3276</v>
      </c>
      <c r="H198" s="85">
        <f>VLOOKUP(F198, '2025-26 School Level AAFTE'!$Q$3:$T$320,3,0)</f>
        <v>0</v>
      </c>
      <c r="I198" s="85">
        <v>0</v>
      </c>
      <c r="L198" t="s">
        <v>2306</v>
      </c>
      <c r="M198" t="s">
        <v>1316</v>
      </c>
    </row>
    <row r="199" spans="1:13">
      <c r="A199" t="str">
        <f t="shared" si="10"/>
        <v>27400</v>
      </c>
      <c r="B199" t="s">
        <v>3273</v>
      </c>
      <c r="C199">
        <v>1</v>
      </c>
      <c r="D199" t="str">
        <f t="shared" si="11"/>
        <v>Funded: Complete</v>
      </c>
      <c r="F199" t="str">
        <f t="shared" si="9"/>
        <v>27400</v>
      </c>
      <c r="G199" t="s">
        <v>3276</v>
      </c>
      <c r="H199" s="85">
        <f>VLOOKUP(F199, '2025-26 School Level AAFTE'!$Q$3:$T$320,3,0)</f>
        <v>9854.869999999999</v>
      </c>
      <c r="I199" s="85">
        <v>9838.9499999999989</v>
      </c>
      <c r="L199" t="s">
        <v>2307</v>
      </c>
      <c r="M199" t="s">
        <v>1320</v>
      </c>
    </row>
    <row r="200" spans="1:13">
      <c r="A200" t="str">
        <f t="shared" si="10"/>
        <v>27401</v>
      </c>
      <c r="B200" t="s">
        <v>3273</v>
      </c>
      <c r="C200">
        <v>1</v>
      </c>
      <c r="D200" t="str">
        <f t="shared" si="11"/>
        <v>Funded: Complete</v>
      </c>
      <c r="F200" t="str">
        <f t="shared" si="9"/>
        <v>27401</v>
      </c>
      <c r="G200" t="s">
        <v>3276</v>
      </c>
      <c r="H200" s="85">
        <f>VLOOKUP(F200, '2025-26 School Level AAFTE'!$Q$3:$T$320,3,0)</f>
        <v>330.6</v>
      </c>
      <c r="I200" s="85">
        <v>330.6</v>
      </c>
      <c r="L200" t="s">
        <v>2308</v>
      </c>
      <c r="M200" t="s">
        <v>1345</v>
      </c>
    </row>
    <row r="201" spans="1:13">
      <c r="A201" t="str">
        <f t="shared" si="10"/>
        <v>27402</v>
      </c>
      <c r="B201" t="s">
        <v>3273</v>
      </c>
      <c r="C201">
        <v>1</v>
      </c>
      <c r="D201" t="str">
        <f t="shared" si="11"/>
        <v>Funded: Complete</v>
      </c>
      <c r="F201" t="str">
        <f t="shared" si="9"/>
        <v>27402</v>
      </c>
      <c r="G201" t="s">
        <v>3276</v>
      </c>
      <c r="H201" s="85">
        <f>VLOOKUP(F201, '2025-26 School Level AAFTE'!$Q$3:$T$320,3,0)</f>
        <v>6829.119999999999</v>
      </c>
      <c r="I201" s="85">
        <v>6829.119999999999</v>
      </c>
      <c r="L201" t="s">
        <v>2309</v>
      </c>
      <c r="M201" t="s">
        <v>1361</v>
      </c>
    </row>
    <row r="202" spans="1:13">
      <c r="A202" t="str">
        <f t="shared" si="10"/>
        <v>27403</v>
      </c>
      <c r="B202" t="s">
        <v>3273</v>
      </c>
      <c r="C202">
        <v>1</v>
      </c>
      <c r="D202" t="str">
        <f t="shared" si="11"/>
        <v>Funded: Complete</v>
      </c>
      <c r="F202" t="str">
        <f t="shared" si="9"/>
        <v>27403</v>
      </c>
      <c r="G202" t="s">
        <v>3276</v>
      </c>
      <c r="H202" s="85">
        <f>VLOOKUP(F202, '2025-26 School Level AAFTE'!$Q$3:$T$320,3,0)</f>
        <v>10989.970000000001</v>
      </c>
      <c r="I202" s="85">
        <v>10989.970000000001</v>
      </c>
      <c r="L202" t="s">
        <v>2310</v>
      </c>
      <c r="M202" t="s">
        <v>1374</v>
      </c>
    </row>
    <row r="203" spans="1:13">
      <c r="A203" t="str">
        <f t="shared" si="10"/>
        <v>27404</v>
      </c>
      <c r="B203" t="s">
        <v>3273</v>
      </c>
      <c r="C203">
        <v>1</v>
      </c>
      <c r="D203" t="str">
        <f t="shared" si="11"/>
        <v>Funded: Complete</v>
      </c>
      <c r="F203" t="str">
        <f t="shared" si="9"/>
        <v>27404</v>
      </c>
      <c r="G203" t="s">
        <v>3276</v>
      </c>
      <c r="H203" s="85">
        <f>VLOOKUP(F203, '2025-26 School Level AAFTE'!$Q$3:$T$320,3,0)</f>
        <v>178.85</v>
      </c>
      <c r="I203" s="85">
        <v>178.85</v>
      </c>
      <c r="L203" t="s">
        <v>2311</v>
      </c>
      <c r="M203" t="s">
        <v>1401</v>
      </c>
    </row>
    <row r="204" spans="1:13">
      <c r="A204" t="str">
        <f t="shared" si="10"/>
        <v>27416</v>
      </c>
      <c r="B204" t="s">
        <v>3273</v>
      </c>
      <c r="C204">
        <v>1</v>
      </c>
      <c r="D204" t="str">
        <f t="shared" si="11"/>
        <v>Funded: Complete</v>
      </c>
      <c r="F204" t="str">
        <f t="shared" si="9"/>
        <v>27416</v>
      </c>
      <c r="G204" t="s">
        <v>3276</v>
      </c>
      <c r="H204" s="85">
        <f>VLOOKUP(F204, '2025-26 School Level AAFTE'!$Q$3:$T$320,3,0)</f>
        <v>44.6</v>
      </c>
      <c r="I204" s="85">
        <v>0</v>
      </c>
      <c r="L204" t="s">
        <v>2312</v>
      </c>
      <c r="M204" t="s">
        <v>1408</v>
      </c>
    </row>
    <row r="205" spans="1:13">
      <c r="A205" t="str">
        <f t="shared" si="10"/>
        <v>27417</v>
      </c>
      <c r="B205" t="s">
        <v>3273</v>
      </c>
      <c r="C205">
        <v>1</v>
      </c>
      <c r="D205" t="str">
        <f t="shared" si="11"/>
        <v>Funded: Complete</v>
      </c>
      <c r="F205" t="str">
        <f t="shared" si="9"/>
        <v>27417</v>
      </c>
      <c r="G205" t="s">
        <v>3276</v>
      </c>
      <c r="H205" s="85">
        <f>VLOOKUP(F205, '2025-26 School Level AAFTE'!$Q$3:$T$320,3,0)</f>
        <v>2114.92</v>
      </c>
      <c r="I205" s="85">
        <v>2114.92</v>
      </c>
      <c r="L205" t="s">
        <v>2313</v>
      </c>
      <c r="M205" t="s">
        <v>1416</v>
      </c>
    </row>
    <row r="206" spans="1:13">
      <c r="A206" t="str">
        <f t="shared" si="10"/>
        <v>27901</v>
      </c>
      <c r="B206" t="s">
        <v>3273</v>
      </c>
      <c r="C206">
        <v>1</v>
      </c>
      <c r="D206" t="str">
        <f t="shared" si="11"/>
        <v>Funded: Complete</v>
      </c>
      <c r="F206" t="str">
        <f t="shared" si="9"/>
        <v>27901</v>
      </c>
      <c r="G206" t="s">
        <v>3276</v>
      </c>
      <c r="H206" s="85">
        <f>VLOOKUP(F206, '2025-26 School Level AAFTE'!$Q$3:$T$320,3,0)</f>
        <v>676.97</v>
      </c>
      <c r="I206" s="85">
        <v>676.97</v>
      </c>
      <c r="L206" t="s">
        <v>2506</v>
      </c>
      <c r="M206" t="s">
        <v>2968</v>
      </c>
    </row>
    <row r="207" spans="1:13">
      <c r="A207" t="str">
        <f t="shared" si="10"/>
        <v>27902</v>
      </c>
      <c r="B207" t="s">
        <v>3273</v>
      </c>
      <c r="C207">
        <v>1</v>
      </c>
      <c r="D207" t="str">
        <f t="shared" si="11"/>
        <v>Funded: Complete</v>
      </c>
      <c r="F207" t="str">
        <f t="shared" si="9"/>
        <v>27902</v>
      </c>
      <c r="G207" t="s">
        <v>3276</v>
      </c>
      <c r="H207" s="85">
        <f>VLOOKUP(F207, '2025-26 School Level AAFTE'!$Q$3:$T$320,3,0)</f>
        <v>261.5</v>
      </c>
      <c r="I207" s="85">
        <v>261.5</v>
      </c>
      <c r="L207" t="s">
        <v>2963</v>
      </c>
      <c r="M207" t="s">
        <v>3045</v>
      </c>
    </row>
    <row r="208" spans="1:13">
      <c r="A208" t="str">
        <f t="shared" si="10"/>
        <v>28010</v>
      </c>
      <c r="B208" t="s">
        <v>3273</v>
      </c>
      <c r="C208">
        <v>0</v>
      </c>
      <c r="D208" t="str">
        <f t="shared" si="11"/>
        <v>NOT Funded: Contact LAP Team for funding status</v>
      </c>
      <c r="F208" t="str">
        <f t="shared" si="9"/>
        <v>28010</v>
      </c>
      <c r="G208" t="s">
        <v>3276</v>
      </c>
      <c r="H208" s="85">
        <f>VLOOKUP(F208, '2025-26 School Level AAFTE'!$Q$3:$T$320,3,0)</f>
        <v>0</v>
      </c>
      <c r="I208" s="85">
        <v>0</v>
      </c>
      <c r="L208" t="s">
        <v>2314</v>
      </c>
      <c r="M208" t="s">
        <v>1422</v>
      </c>
    </row>
    <row r="209" spans="1:13">
      <c r="A209" t="str">
        <f t="shared" si="10"/>
        <v>28137</v>
      </c>
      <c r="B209" t="s">
        <v>3273</v>
      </c>
      <c r="C209">
        <v>1</v>
      </c>
      <c r="D209" t="str">
        <f t="shared" si="11"/>
        <v>Funded: Complete</v>
      </c>
      <c r="F209" t="str">
        <f t="shared" si="9"/>
        <v>28137</v>
      </c>
      <c r="G209" t="s">
        <v>3276</v>
      </c>
      <c r="H209" s="85">
        <f>VLOOKUP(F209, '2025-26 School Level AAFTE'!$Q$3:$T$320,3,0)</f>
        <v>0</v>
      </c>
      <c r="I209" s="85">
        <v>0</v>
      </c>
      <c r="L209" t="s">
        <v>2315</v>
      </c>
      <c r="M209" t="s">
        <v>1424</v>
      </c>
    </row>
    <row r="210" spans="1:13">
      <c r="A210" t="str">
        <f t="shared" si="10"/>
        <v>28144</v>
      </c>
      <c r="B210" t="s">
        <v>3273</v>
      </c>
      <c r="C210">
        <v>1</v>
      </c>
      <c r="D210" t="str">
        <f t="shared" si="11"/>
        <v>Funded: Complete</v>
      </c>
      <c r="F210" t="str">
        <f t="shared" si="9"/>
        <v>28144</v>
      </c>
      <c r="G210" t="s">
        <v>3276</v>
      </c>
      <c r="H210" s="85">
        <f>VLOOKUP(F210, '2025-26 School Level AAFTE'!$Q$3:$T$320,3,0)</f>
        <v>89.42</v>
      </c>
      <c r="I210" s="85">
        <v>89.42</v>
      </c>
      <c r="L210" t="s">
        <v>2316</v>
      </c>
      <c r="M210" t="s">
        <v>3280</v>
      </c>
    </row>
    <row r="211" spans="1:13">
      <c r="A211" t="str">
        <f t="shared" si="10"/>
        <v>28149</v>
      </c>
      <c r="B211" t="s">
        <v>3273</v>
      </c>
      <c r="C211">
        <v>1</v>
      </c>
      <c r="D211" t="str">
        <f t="shared" si="11"/>
        <v>Funded: Complete</v>
      </c>
      <c r="F211" t="str">
        <f t="shared" si="9"/>
        <v>28149</v>
      </c>
      <c r="G211" t="s">
        <v>3276</v>
      </c>
      <c r="H211" s="85">
        <f>VLOOKUP(F211, '2025-26 School Level AAFTE'!$Q$3:$T$320,3,0)</f>
        <v>7.8</v>
      </c>
      <c r="I211" s="85">
        <v>7.8</v>
      </c>
      <c r="L211" t="s">
        <v>2317</v>
      </c>
      <c r="M211" t="s">
        <v>1434</v>
      </c>
    </row>
    <row r="212" spans="1:13">
      <c r="A212" t="str">
        <f t="shared" si="10"/>
        <v>29011</v>
      </c>
      <c r="B212" t="s">
        <v>3273</v>
      </c>
      <c r="C212">
        <v>1</v>
      </c>
      <c r="D212" t="str">
        <f t="shared" si="11"/>
        <v>Funded: Complete</v>
      </c>
      <c r="F212" t="str">
        <f t="shared" si="9"/>
        <v>29011</v>
      </c>
      <c r="G212" t="s">
        <v>3276</v>
      </c>
      <c r="H212" s="85">
        <f>VLOOKUP(F212, '2025-26 School Level AAFTE'!$Q$3:$T$320,3,0)</f>
        <v>496.22</v>
      </c>
      <c r="I212" s="85">
        <v>496.22</v>
      </c>
      <c r="L212" t="s">
        <v>2318</v>
      </c>
      <c r="M212" t="s">
        <v>1439</v>
      </c>
    </row>
    <row r="213" spans="1:13">
      <c r="A213" t="str">
        <f t="shared" si="10"/>
        <v>29100</v>
      </c>
      <c r="B213" t="s">
        <v>3273</v>
      </c>
      <c r="C213">
        <v>1</v>
      </c>
      <c r="D213" t="str">
        <f t="shared" si="11"/>
        <v>Funded: Complete</v>
      </c>
      <c r="F213" t="str">
        <f t="shared" si="9"/>
        <v>29100</v>
      </c>
      <c r="G213" t="s">
        <v>3276</v>
      </c>
      <c r="H213" s="85">
        <f>VLOOKUP(F213, '2025-26 School Level AAFTE'!$Q$3:$T$320,3,0)</f>
        <v>2222.75</v>
      </c>
      <c r="I213" s="85">
        <v>2222.75</v>
      </c>
      <c r="L213" t="s">
        <v>2319</v>
      </c>
      <c r="M213" t="s">
        <v>1442</v>
      </c>
    </row>
    <row r="214" spans="1:13">
      <c r="A214" t="str">
        <f t="shared" si="10"/>
        <v>29101</v>
      </c>
      <c r="B214" t="s">
        <v>3273</v>
      </c>
      <c r="C214">
        <v>1</v>
      </c>
      <c r="D214" t="str">
        <f t="shared" si="11"/>
        <v>Funded: Complete</v>
      </c>
      <c r="F214" t="str">
        <f t="shared" si="9"/>
        <v>29101</v>
      </c>
      <c r="G214" t="s">
        <v>3276</v>
      </c>
      <c r="H214" s="85">
        <f>VLOOKUP(F214, '2025-26 School Level AAFTE'!$Q$3:$T$320,3,0)</f>
        <v>2260.67</v>
      </c>
      <c r="I214" s="85">
        <v>2260.67</v>
      </c>
      <c r="L214" t="s">
        <v>2320</v>
      </c>
      <c r="M214" t="s">
        <v>1448</v>
      </c>
    </row>
    <row r="215" spans="1:13">
      <c r="A215" t="str">
        <f t="shared" si="10"/>
        <v>29103</v>
      </c>
      <c r="B215" t="s">
        <v>3273</v>
      </c>
      <c r="C215">
        <v>1</v>
      </c>
      <c r="D215" t="str">
        <f t="shared" si="11"/>
        <v>Funded: Complete</v>
      </c>
      <c r="F215" t="str">
        <f t="shared" si="9"/>
        <v>29103</v>
      </c>
      <c r="G215" t="s">
        <v>3276</v>
      </c>
      <c r="H215" s="85">
        <f>VLOOKUP(F215, '2025-26 School Level AAFTE'!$Q$3:$T$320,3,0)</f>
        <v>63.81</v>
      </c>
      <c r="I215" s="85">
        <v>60.71</v>
      </c>
      <c r="L215" t="s">
        <v>2321</v>
      </c>
      <c r="M215" t="s">
        <v>1456</v>
      </c>
    </row>
    <row r="216" spans="1:13">
      <c r="A216" t="str">
        <f t="shared" si="10"/>
        <v>29311</v>
      </c>
      <c r="B216" t="s">
        <v>3273</v>
      </c>
      <c r="C216">
        <v>1</v>
      </c>
      <c r="D216" t="str">
        <f t="shared" si="11"/>
        <v>Funded: Complete</v>
      </c>
      <c r="F216" t="str">
        <f t="shared" si="9"/>
        <v>29311</v>
      </c>
      <c r="G216" t="s">
        <v>3276</v>
      </c>
      <c r="H216" s="85">
        <f>VLOOKUP(F216, '2025-26 School Level AAFTE'!$Q$3:$T$320,3,0)</f>
        <v>464.69000000000005</v>
      </c>
      <c r="I216" s="85">
        <v>464.69000000000005</v>
      </c>
      <c r="L216" t="s">
        <v>2322</v>
      </c>
      <c r="M216" t="s">
        <v>1463</v>
      </c>
    </row>
    <row r="217" spans="1:13">
      <c r="A217" t="str">
        <f t="shared" si="10"/>
        <v>29317</v>
      </c>
      <c r="B217" t="s">
        <v>3273</v>
      </c>
      <c r="C217">
        <v>1</v>
      </c>
      <c r="D217" t="str">
        <f t="shared" si="11"/>
        <v>Funded: Complete</v>
      </c>
      <c r="F217" t="str">
        <f t="shared" si="9"/>
        <v>29317</v>
      </c>
      <c r="G217" t="s">
        <v>3276</v>
      </c>
      <c r="H217" s="85">
        <f>VLOOKUP(F217, '2025-26 School Level AAFTE'!$Q$3:$T$320,3,0)</f>
        <v>0</v>
      </c>
      <c r="I217" s="85">
        <v>0</v>
      </c>
      <c r="L217" t="s">
        <v>2323</v>
      </c>
      <c r="M217" t="s">
        <v>1467</v>
      </c>
    </row>
    <row r="218" spans="1:13">
      <c r="A218" t="str">
        <f t="shared" si="10"/>
        <v>29320</v>
      </c>
      <c r="B218" t="s">
        <v>3273</v>
      </c>
      <c r="C218">
        <v>1</v>
      </c>
      <c r="D218" t="str">
        <f t="shared" si="11"/>
        <v>Funded: Complete</v>
      </c>
      <c r="F218" t="str">
        <f t="shared" si="9"/>
        <v>29320</v>
      </c>
      <c r="G218" t="s">
        <v>3276</v>
      </c>
      <c r="H218" s="85">
        <f>VLOOKUP(F218, '2025-26 School Level AAFTE'!$Q$3:$T$320,3,0)</f>
        <v>5847.6399999999994</v>
      </c>
      <c r="I218" s="85">
        <v>5724.99</v>
      </c>
      <c r="L218" t="s">
        <v>2324</v>
      </c>
      <c r="M218" t="s">
        <v>1469</v>
      </c>
    </row>
    <row r="219" spans="1:13">
      <c r="A219" t="str">
        <f t="shared" si="10"/>
        <v>30002</v>
      </c>
      <c r="B219" t="s">
        <v>3273</v>
      </c>
      <c r="C219">
        <v>1</v>
      </c>
      <c r="D219" t="str">
        <f t="shared" si="11"/>
        <v>Funded: Complete</v>
      </c>
      <c r="F219" t="str">
        <f t="shared" si="9"/>
        <v>30002</v>
      </c>
      <c r="G219" t="s">
        <v>3276</v>
      </c>
      <c r="H219" s="85">
        <f>VLOOKUP(F219, '2025-26 School Level AAFTE'!$Q$3:$T$320,3,0)</f>
        <v>119.94000000000001</v>
      </c>
      <c r="I219" s="85">
        <v>119.94000000000001</v>
      </c>
      <c r="L219" t="s">
        <v>2325</v>
      </c>
      <c r="M219" t="s">
        <v>1478</v>
      </c>
    </row>
    <row r="220" spans="1:13">
      <c r="A220" t="str">
        <f t="shared" si="10"/>
        <v>30029</v>
      </c>
      <c r="B220" t="s">
        <v>3273</v>
      </c>
      <c r="C220">
        <v>1</v>
      </c>
      <c r="D220" t="str">
        <f t="shared" si="11"/>
        <v>Funded: Complete</v>
      </c>
      <c r="F220" t="str">
        <f t="shared" si="9"/>
        <v>30029</v>
      </c>
      <c r="G220" t="s">
        <v>3276</v>
      </c>
      <c r="H220" s="85">
        <f>VLOOKUP(F220, '2025-26 School Level AAFTE'!$Q$3:$T$320,3,0)</f>
        <v>0</v>
      </c>
      <c r="I220" s="85">
        <v>0</v>
      </c>
      <c r="L220" t="s">
        <v>2326</v>
      </c>
      <c r="M220" t="s">
        <v>1480</v>
      </c>
    </row>
    <row r="221" spans="1:13">
      <c r="A221" t="str">
        <f t="shared" si="10"/>
        <v>30031</v>
      </c>
      <c r="B221" t="s">
        <v>3273</v>
      </c>
      <c r="C221">
        <v>1</v>
      </c>
      <c r="D221" t="str">
        <f t="shared" si="11"/>
        <v>Funded: Complete</v>
      </c>
      <c r="F221" t="str">
        <f t="shared" si="9"/>
        <v>30031</v>
      </c>
      <c r="G221" t="s">
        <v>3276</v>
      </c>
      <c r="H221" s="85">
        <f>VLOOKUP(F221, '2025-26 School Level AAFTE'!$Q$3:$T$320,3,0)</f>
        <v>0</v>
      </c>
      <c r="I221" s="85">
        <v>0</v>
      </c>
      <c r="L221" t="s">
        <v>2327</v>
      </c>
      <c r="M221" t="s">
        <v>1482</v>
      </c>
    </row>
    <row r="222" spans="1:13">
      <c r="A222" t="str">
        <f t="shared" si="10"/>
        <v>30303</v>
      </c>
      <c r="B222" t="s">
        <v>3273</v>
      </c>
      <c r="C222">
        <v>1</v>
      </c>
      <c r="D222" t="str">
        <f t="shared" si="11"/>
        <v>Funded: Complete</v>
      </c>
      <c r="F222" t="str">
        <f t="shared" si="9"/>
        <v>30303</v>
      </c>
      <c r="G222" t="s">
        <v>3276</v>
      </c>
      <c r="H222" s="85">
        <f>VLOOKUP(F222, '2025-26 School Level AAFTE'!$Q$3:$T$320,3,0)</f>
        <v>663.12</v>
      </c>
      <c r="I222" s="85">
        <v>663.12</v>
      </c>
      <c r="L222" t="s">
        <v>2328</v>
      </c>
      <c r="M222" t="s">
        <v>1484</v>
      </c>
    </row>
    <row r="223" spans="1:13">
      <c r="A223" t="str">
        <f t="shared" si="10"/>
        <v>31002</v>
      </c>
      <c r="B223" t="s">
        <v>3273</v>
      </c>
      <c r="C223">
        <v>1</v>
      </c>
      <c r="D223" t="str">
        <f t="shared" si="11"/>
        <v>Funded: Complete</v>
      </c>
      <c r="F223" t="str">
        <f t="shared" si="9"/>
        <v>31002</v>
      </c>
      <c r="G223" t="s">
        <v>3276</v>
      </c>
      <c r="H223" s="85">
        <f>VLOOKUP(F223, '2025-26 School Level AAFTE'!$Q$3:$T$320,3,0)</f>
        <v>10276.280000000001</v>
      </c>
      <c r="I223" s="85">
        <v>10276.280000000001</v>
      </c>
      <c r="L223" t="s">
        <v>2329</v>
      </c>
      <c r="M223" t="s">
        <v>1487</v>
      </c>
    </row>
    <row r="224" spans="1:13">
      <c r="A224" t="str">
        <f t="shared" si="10"/>
        <v>31004</v>
      </c>
      <c r="B224" t="s">
        <v>3273</v>
      </c>
      <c r="C224">
        <v>1</v>
      </c>
      <c r="D224" t="str">
        <f t="shared" si="11"/>
        <v>Funded: Complete</v>
      </c>
      <c r="F224" t="str">
        <f t="shared" si="9"/>
        <v>31004</v>
      </c>
      <c r="G224" t="s">
        <v>3276</v>
      </c>
      <c r="H224" s="85">
        <f>VLOOKUP(F224, '2025-26 School Level AAFTE'!$Q$3:$T$320,3,0)</f>
        <v>0</v>
      </c>
      <c r="I224" s="85">
        <v>0</v>
      </c>
      <c r="L224" t="s">
        <v>2330</v>
      </c>
      <c r="M224" t="s">
        <v>1510</v>
      </c>
    </row>
    <row r="225" spans="1:13">
      <c r="A225" t="str">
        <f t="shared" si="10"/>
        <v>31006</v>
      </c>
      <c r="B225" t="s">
        <v>3273</v>
      </c>
      <c r="C225">
        <v>1</v>
      </c>
      <c r="D225" t="str">
        <f t="shared" si="11"/>
        <v>Funded: Complete</v>
      </c>
      <c r="F225" t="str">
        <f t="shared" si="9"/>
        <v>31006</v>
      </c>
      <c r="G225" t="s">
        <v>3276</v>
      </c>
      <c r="H225" s="85">
        <f>VLOOKUP(F225, '2025-26 School Level AAFTE'!$Q$3:$T$320,3,0)</f>
        <v>8434.81</v>
      </c>
      <c r="I225" s="85">
        <v>8434.81</v>
      </c>
      <c r="L225" t="s">
        <v>2331</v>
      </c>
      <c r="M225" t="s">
        <v>1519</v>
      </c>
    </row>
    <row r="226" spans="1:13">
      <c r="A226" t="str">
        <f t="shared" si="10"/>
        <v>31015</v>
      </c>
      <c r="B226" t="s">
        <v>3273</v>
      </c>
      <c r="C226">
        <v>1</v>
      </c>
      <c r="D226" t="str">
        <f t="shared" si="11"/>
        <v>Funded: Complete</v>
      </c>
      <c r="F226" t="str">
        <f t="shared" si="9"/>
        <v>31015</v>
      </c>
      <c r="G226" t="s">
        <v>3276</v>
      </c>
      <c r="H226" s="85">
        <f>VLOOKUP(F226, '2025-26 School Level AAFTE'!$Q$3:$T$320,3,0)</f>
        <v>5497.3899999999994</v>
      </c>
      <c r="I226" s="85">
        <v>5497.3899999999994</v>
      </c>
      <c r="L226" t="s">
        <v>2332</v>
      </c>
      <c r="M226" t="s">
        <v>1537</v>
      </c>
    </row>
    <row r="227" spans="1:13">
      <c r="A227" t="str">
        <f t="shared" si="10"/>
        <v>31016</v>
      </c>
      <c r="B227" t="s">
        <v>3273</v>
      </c>
      <c r="C227">
        <v>1</v>
      </c>
      <c r="D227" t="str">
        <f t="shared" si="11"/>
        <v>Funded: Complete</v>
      </c>
      <c r="F227" t="str">
        <f t="shared" si="9"/>
        <v>31016</v>
      </c>
      <c r="G227" t="s">
        <v>3276</v>
      </c>
      <c r="H227" s="85">
        <f>VLOOKUP(F227, '2025-26 School Level AAFTE'!$Q$3:$T$320,3,0)</f>
        <v>153.10000000000002</v>
      </c>
      <c r="I227" s="85">
        <v>153.10000000000002</v>
      </c>
      <c r="L227" t="s">
        <v>2333</v>
      </c>
      <c r="M227" t="s">
        <v>1570</v>
      </c>
    </row>
    <row r="228" spans="1:13">
      <c r="A228" t="str">
        <f t="shared" si="10"/>
        <v>31025</v>
      </c>
      <c r="B228" t="s">
        <v>3273</v>
      </c>
      <c r="C228">
        <v>1</v>
      </c>
      <c r="D228" t="str">
        <f t="shared" si="11"/>
        <v>Funded: Complete</v>
      </c>
      <c r="F228" t="str">
        <f t="shared" si="9"/>
        <v>31025</v>
      </c>
      <c r="G228" t="s">
        <v>3276</v>
      </c>
      <c r="H228" s="85">
        <f>VLOOKUP(F228, '2025-26 School Level AAFTE'!$Q$3:$T$320,3,0)</f>
        <v>5883.8499999999985</v>
      </c>
      <c r="I228" s="85">
        <v>5883.8499999999985</v>
      </c>
      <c r="L228" t="s">
        <v>2334</v>
      </c>
      <c r="M228" t="s">
        <v>1578</v>
      </c>
    </row>
    <row r="229" spans="1:13">
      <c r="A229" t="str">
        <f t="shared" si="10"/>
        <v>31063</v>
      </c>
      <c r="B229" t="s">
        <v>3273</v>
      </c>
      <c r="C229">
        <v>1</v>
      </c>
      <c r="D229" t="str">
        <f t="shared" si="11"/>
        <v>Funded: Complete</v>
      </c>
      <c r="F229" t="str">
        <f t="shared" si="9"/>
        <v>31063</v>
      </c>
      <c r="G229" t="s">
        <v>3276</v>
      </c>
      <c r="H229" s="85">
        <f>VLOOKUP(F229, '2025-26 School Level AAFTE'!$Q$3:$T$320,3,0)</f>
        <v>0</v>
      </c>
      <c r="I229" s="85">
        <v>0</v>
      </c>
      <c r="L229" t="s">
        <v>2335</v>
      </c>
      <c r="M229" t="s">
        <v>1595</v>
      </c>
    </row>
    <row r="230" spans="1:13">
      <c r="A230" t="str">
        <f t="shared" si="10"/>
        <v>31103</v>
      </c>
      <c r="B230" t="s">
        <v>3273</v>
      </c>
      <c r="C230">
        <v>1</v>
      </c>
      <c r="D230" t="str">
        <f t="shared" si="11"/>
        <v>Funded: Complete</v>
      </c>
      <c r="F230" t="str">
        <f t="shared" si="9"/>
        <v>31103</v>
      </c>
      <c r="G230" t="s">
        <v>3276</v>
      </c>
      <c r="H230" s="85">
        <f>VLOOKUP(F230, '2025-26 School Level AAFTE'!$Q$3:$T$320,3,0)</f>
        <v>548.98</v>
      </c>
      <c r="I230" s="85">
        <v>548.98</v>
      </c>
      <c r="L230" t="s">
        <v>2336</v>
      </c>
      <c r="M230" t="s">
        <v>1597</v>
      </c>
    </row>
    <row r="231" spans="1:13">
      <c r="A231" t="str">
        <f t="shared" si="10"/>
        <v>31201</v>
      </c>
      <c r="B231" t="s">
        <v>3273</v>
      </c>
      <c r="C231">
        <v>1</v>
      </c>
      <c r="D231" t="str">
        <f t="shared" si="11"/>
        <v>Funded: Complete</v>
      </c>
      <c r="F231" t="str">
        <f t="shared" si="9"/>
        <v>31201</v>
      </c>
      <c r="G231" t="s">
        <v>3276</v>
      </c>
      <c r="H231" s="85">
        <f>VLOOKUP(F231, '2025-26 School Level AAFTE'!$Q$3:$T$320,3,0)</f>
        <v>69.42</v>
      </c>
      <c r="I231" s="85">
        <v>51.49</v>
      </c>
      <c r="L231" t="s">
        <v>2337</v>
      </c>
      <c r="M231" t="s">
        <v>1609</v>
      </c>
    </row>
    <row r="232" spans="1:13">
      <c r="A232" t="str">
        <f t="shared" si="10"/>
        <v>31306</v>
      </c>
      <c r="B232" t="s">
        <v>3273</v>
      </c>
      <c r="C232">
        <v>1</v>
      </c>
      <c r="D232" t="str">
        <f t="shared" si="11"/>
        <v>Funded: Complete</v>
      </c>
      <c r="F232" t="str">
        <f t="shared" si="9"/>
        <v>31306</v>
      </c>
      <c r="G232" t="s">
        <v>3276</v>
      </c>
      <c r="H232" s="85">
        <f>VLOOKUP(F232, '2025-26 School Level AAFTE'!$Q$3:$T$320,3,0)</f>
        <v>789.33999999999992</v>
      </c>
      <c r="I232" s="85">
        <v>789.33999999999992</v>
      </c>
      <c r="L232" t="s">
        <v>2338</v>
      </c>
      <c r="M232" t="s">
        <v>1625</v>
      </c>
    </row>
    <row r="233" spans="1:13">
      <c r="A233" t="str">
        <f t="shared" si="10"/>
        <v>31311</v>
      </c>
      <c r="B233" t="s">
        <v>3273</v>
      </c>
      <c r="C233">
        <v>1</v>
      </c>
      <c r="D233" t="str">
        <f t="shared" si="11"/>
        <v>Funded: Complete</v>
      </c>
      <c r="F233" t="str">
        <f t="shared" si="9"/>
        <v>31311</v>
      </c>
      <c r="G233" t="s">
        <v>3276</v>
      </c>
      <c r="H233" s="85">
        <f>VLOOKUP(F233, '2025-26 School Level AAFTE'!$Q$3:$T$320,3,0)</f>
        <v>1348.61</v>
      </c>
      <c r="I233" s="85">
        <v>1348.61</v>
      </c>
      <c r="L233" t="s">
        <v>2339</v>
      </c>
      <c r="M233" t="s">
        <v>1631</v>
      </c>
    </row>
    <row r="234" spans="1:13">
      <c r="A234" t="str">
        <f t="shared" si="10"/>
        <v>31330</v>
      </c>
      <c r="B234" t="s">
        <v>3273</v>
      </c>
      <c r="C234">
        <v>1</v>
      </c>
      <c r="D234" t="str">
        <f t="shared" si="11"/>
        <v>Funded: Complete</v>
      </c>
      <c r="F234" t="str">
        <f t="shared" si="9"/>
        <v>31330</v>
      </c>
      <c r="G234" t="s">
        <v>3276</v>
      </c>
      <c r="H234" s="85">
        <f>VLOOKUP(F234, '2025-26 School Level AAFTE'!$Q$3:$T$320,3,0)</f>
        <v>299.33</v>
      </c>
      <c r="I234" s="85">
        <v>299.33</v>
      </c>
      <c r="L234" t="s">
        <v>2340</v>
      </c>
      <c r="M234" t="s">
        <v>1637</v>
      </c>
    </row>
    <row r="235" spans="1:13">
      <c r="A235" t="str">
        <f t="shared" si="10"/>
        <v>31332</v>
      </c>
      <c r="B235" t="s">
        <v>3273</v>
      </c>
      <c r="C235">
        <v>1</v>
      </c>
      <c r="D235" t="str">
        <f t="shared" si="11"/>
        <v>Funded: Complete</v>
      </c>
      <c r="F235" t="str">
        <f t="shared" si="9"/>
        <v>31332</v>
      </c>
      <c r="G235" t="s">
        <v>3276</v>
      </c>
      <c r="H235" s="85">
        <f>VLOOKUP(F235, '2025-26 School Level AAFTE'!$Q$3:$T$320,3,0)</f>
        <v>162.38</v>
      </c>
      <c r="I235" s="85">
        <v>162.38</v>
      </c>
      <c r="L235" t="s">
        <v>2341</v>
      </c>
      <c r="M235" t="s">
        <v>1639</v>
      </c>
    </row>
    <row r="236" spans="1:13">
      <c r="A236" t="str">
        <f t="shared" si="10"/>
        <v>31401</v>
      </c>
      <c r="B236" t="s">
        <v>3273</v>
      </c>
      <c r="C236">
        <v>1</v>
      </c>
      <c r="D236" t="str">
        <f t="shared" si="11"/>
        <v>Funded: Complete</v>
      </c>
      <c r="F236" t="str">
        <f t="shared" si="9"/>
        <v>31401</v>
      </c>
      <c r="G236" t="s">
        <v>3276</v>
      </c>
      <c r="H236" s="85">
        <f>VLOOKUP(F236, '2025-26 School Level AAFTE'!$Q$3:$T$320,3,0)</f>
        <v>20</v>
      </c>
      <c r="I236" s="85">
        <v>20</v>
      </c>
      <c r="L236" t="s">
        <v>2342</v>
      </c>
      <c r="M236" t="s">
        <v>1646</v>
      </c>
    </row>
    <row r="237" spans="1:13">
      <c r="A237" t="str">
        <f t="shared" si="10"/>
        <v>32081</v>
      </c>
      <c r="B237" t="s">
        <v>3273</v>
      </c>
      <c r="C237">
        <v>1</v>
      </c>
      <c r="D237" t="str">
        <f t="shared" si="11"/>
        <v>Funded: Complete</v>
      </c>
      <c r="F237" t="str">
        <f t="shared" si="9"/>
        <v>32081</v>
      </c>
      <c r="G237" t="s">
        <v>3276</v>
      </c>
      <c r="H237" s="85">
        <f>VLOOKUP(F237, '2025-26 School Level AAFTE'!$Q$3:$T$320,3,0)</f>
        <v>17400.29</v>
      </c>
      <c r="I237" s="85">
        <v>17368.600000000002</v>
      </c>
      <c r="L237" t="s">
        <v>2343</v>
      </c>
      <c r="M237" t="s">
        <v>1658</v>
      </c>
    </row>
    <row r="238" spans="1:13">
      <c r="A238" t="str">
        <f t="shared" si="10"/>
        <v>32123</v>
      </c>
      <c r="B238" t="s">
        <v>3273</v>
      </c>
      <c r="C238">
        <v>0</v>
      </c>
      <c r="D238" t="str">
        <f t="shared" si="11"/>
        <v>NOT Funded: Contact LAP Team for funding status</v>
      </c>
      <c r="F238" t="str">
        <f t="shared" si="9"/>
        <v>32123</v>
      </c>
      <c r="G238" t="s">
        <v>3276</v>
      </c>
      <c r="H238" s="85">
        <f>VLOOKUP(F238, '2025-26 School Level AAFTE'!$Q$3:$T$320,3,0)</f>
        <v>0</v>
      </c>
      <c r="I238" s="85">
        <v>0</v>
      </c>
      <c r="L238" t="s">
        <v>2344</v>
      </c>
      <c r="M238" t="s">
        <v>1704</v>
      </c>
    </row>
    <row r="239" spans="1:13">
      <c r="A239" t="str">
        <f t="shared" si="10"/>
        <v>32312</v>
      </c>
      <c r="B239" t="s">
        <v>3273</v>
      </c>
      <c r="C239">
        <v>1</v>
      </c>
      <c r="D239" t="str">
        <f t="shared" si="11"/>
        <v>Funded: Complete</v>
      </c>
      <c r="F239" t="str">
        <f t="shared" si="9"/>
        <v>32312</v>
      </c>
      <c r="G239" t="s">
        <v>3276</v>
      </c>
      <c r="H239" s="85">
        <f>VLOOKUP(F239, '2025-26 School Level AAFTE'!$Q$3:$T$320,3,0)</f>
        <v>36.9</v>
      </c>
      <c r="I239" s="85">
        <v>36.9</v>
      </c>
      <c r="L239" t="s">
        <v>2345</v>
      </c>
      <c r="M239" t="s">
        <v>1706</v>
      </c>
    </row>
    <row r="240" spans="1:13">
      <c r="A240" t="str">
        <f t="shared" si="10"/>
        <v>32325</v>
      </c>
      <c r="B240" t="s">
        <v>3273</v>
      </c>
      <c r="C240">
        <v>1</v>
      </c>
      <c r="D240" t="str">
        <f t="shared" si="11"/>
        <v>Funded: Complete</v>
      </c>
      <c r="F240" t="str">
        <f t="shared" ref="F240:F303" si="12">L240</f>
        <v>32325</v>
      </c>
      <c r="G240" t="s">
        <v>3276</v>
      </c>
      <c r="H240" s="85">
        <f>VLOOKUP(F240, '2025-26 School Level AAFTE'!$Q$3:$T$320,3,0)</f>
        <v>0.53</v>
      </c>
      <c r="I240" s="85">
        <v>0.53</v>
      </c>
      <c r="L240" t="s">
        <v>2346</v>
      </c>
      <c r="M240" t="s">
        <v>1708</v>
      </c>
    </row>
    <row r="241" spans="1:13">
      <c r="A241" t="str">
        <f t="shared" si="10"/>
        <v>32326</v>
      </c>
      <c r="B241" t="s">
        <v>3273</v>
      </c>
      <c r="C241">
        <v>1</v>
      </c>
      <c r="D241" t="str">
        <f t="shared" si="11"/>
        <v>Funded: Complete</v>
      </c>
      <c r="F241" t="str">
        <f t="shared" si="12"/>
        <v>32326</v>
      </c>
      <c r="G241" t="s">
        <v>3276</v>
      </c>
      <c r="H241" s="85">
        <f>VLOOKUP(F241, '2025-26 School Level AAFTE'!$Q$3:$T$320,3,0)</f>
        <v>0</v>
      </c>
      <c r="I241" s="85">
        <v>0</v>
      </c>
      <c r="L241" t="s">
        <v>2347</v>
      </c>
      <c r="M241" t="s">
        <v>1714</v>
      </c>
    </row>
    <row r="242" spans="1:13">
      <c r="A242" t="str">
        <f t="shared" si="10"/>
        <v>32354</v>
      </c>
      <c r="B242" t="s">
        <v>3273</v>
      </c>
      <c r="C242">
        <v>1</v>
      </c>
      <c r="D242" t="str">
        <f t="shared" si="11"/>
        <v>Funded: Complete</v>
      </c>
      <c r="F242" t="str">
        <f t="shared" si="12"/>
        <v>32354</v>
      </c>
      <c r="G242" t="s">
        <v>3276</v>
      </c>
      <c r="H242" s="85">
        <f>VLOOKUP(F242, '2025-26 School Level AAFTE'!$Q$3:$T$320,3,0)</f>
        <v>707.57999999999993</v>
      </c>
      <c r="I242" s="85">
        <v>707.57999999999993</v>
      </c>
      <c r="L242" t="s">
        <v>2348</v>
      </c>
      <c r="M242" t="s">
        <v>1717</v>
      </c>
    </row>
    <row r="243" spans="1:13">
      <c r="A243" t="str">
        <f t="shared" si="10"/>
        <v>32356</v>
      </c>
      <c r="B243" t="s">
        <v>3273</v>
      </c>
      <c r="C243">
        <v>1</v>
      </c>
      <c r="D243" t="str">
        <f t="shared" si="11"/>
        <v>Funded: Complete</v>
      </c>
      <c r="F243" t="str">
        <f t="shared" si="12"/>
        <v>32356</v>
      </c>
      <c r="G243" t="s">
        <v>3276</v>
      </c>
      <c r="H243" s="85">
        <f>VLOOKUP(F243, '2025-26 School Level AAFTE'!$Q$3:$T$320,3,0)</f>
        <v>4407.5199999999995</v>
      </c>
      <c r="I243" s="85">
        <v>4407.5199999999995</v>
      </c>
      <c r="L243" t="s">
        <v>2349</v>
      </c>
      <c r="M243" t="s">
        <v>1728</v>
      </c>
    </row>
    <row r="244" spans="1:13">
      <c r="A244" t="str">
        <f t="shared" si="10"/>
        <v>32358</v>
      </c>
      <c r="B244" t="s">
        <v>3273</v>
      </c>
      <c r="C244">
        <v>1</v>
      </c>
      <c r="D244" t="str">
        <f t="shared" si="11"/>
        <v>Funded: Complete</v>
      </c>
      <c r="F244" t="str">
        <f t="shared" si="12"/>
        <v>32358</v>
      </c>
      <c r="G244" t="s">
        <v>3276</v>
      </c>
      <c r="H244" s="85">
        <f>VLOOKUP(F244, '2025-26 School Level AAFTE'!$Q$3:$T$320,3,0)</f>
        <v>0</v>
      </c>
      <c r="I244" s="85">
        <v>0</v>
      </c>
      <c r="L244" t="s">
        <v>2350</v>
      </c>
      <c r="M244" t="s">
        <v>1749</v>
      </c>
    </row>
    <row r="245" spans="1:13">
      <c r="A245" t="str">
        <f t="shared" si="10"/>
        <v>32360</v>
      </c>
      <c r="B245" t="s">
        <v>3273</v>
      </c>
      <c r="C245">
        <v>1</v>
      </c>
      <c r="D245" t="str">
        <f t="shared" si="11"/>
        <v>Funded: Complete</v>
      </c>
      <c r="F245" t="str">
        <f t="shared" si="12"/>
        <v>32360</v>
      </c>
      <c r="G245" t="s">
        <v>3276</v>
      </c>
      <c r="H245" s="85">
        <f>VLOOKUP(F245, '2025-26 School Level AAFTE'!$Q$3:$T$320,3,0)</f>
        <v>2247.7199999999998</v>
      </c>
      <c r="I245" s="85">
        <v>2247.7199999999998</v>
      </c>
      <c r="L245" t="s">
        <v>2351</v>
      </c>
      <c r="M245" t="s">
        <v>1753</v>
      </c>
    </row>
    <row r="246" spans="1:13">
      <c r="A246" t="str">
        <f t="shared" si="10"/>
        <v>32361</v>
      </c>
      <c r="B246" t="s">
        <v>3273</v>
      </c>
      <c r="C246">
        <v>1</v>
      </c>
      <c r="D246" t="str">
        <f t="shared" si="11"/>
        <v>Funded: Complete</v>
      </c>
      <c r="F246" t="str">
        <f t="shared" si="12"/>
        <v>32361</v>
      </c>
      <c r="G246" t="s">
        <v>3276</v>
      </c>
      <c r="H246" s="85">
        <f>VLOOKUP(F246, '2025-26 School Level AAFTE'!$Q$3:$T$320,3,0)</f>
        <v>2680.54</v>
      </c>
      <c r="I246" s="85">
        <v>2680.54</v>
      </c>
      <c r="L246" t="s">
        <v>2352</v>
      </c>
      <c r="M246" t="s">
        <v>1764</v>
      </c>
    </row>
    <row r="247" spans="1:13">
      <c r="A247" t="str">
        <f t="shared" si="10"/>
        <v>32362</v>
      </c>
      <c r="B247" t="s">
        <v>3273</v>
      </c>
      <c r="C247">
        <v>1</v>
      </c>
      <c r="D247" t="str">
        <f t="shared" si="11"/>
        <v>Funded: Complete</v>
      </c>
      <c r="F247" t="str">
        <f t="shared" si="12"/>
        <v>32362</v>
      </c>
      <c r="G247" t="s">
        <v>3276</v>
      </c>
      <c r="H247" s="85">
        <f>VLOOKUP(F247, '2025-26 School Level AAFTE'!$Q$3:$T$320,3,0)</f>
        <v>0</v>
      </c>
      <c r="I247" s="85">
        <v>0</v>
      </c>
      <c r="L247" t="s">
        <v>2353</v>
      </c>
      <c r="M247" t="s">
        <v>1773</v>
      </c>
    </row>
    <row r="248" spans="1:13">
      <c r="A248" t="str">
        <f t="shared" si="10"/>
        <v>32363</v>
      </c>
      <c r="B248" t="s">
        <v>3273</v>
      </c>
      <c r="C248">
        <v>1</v>
      </c>
      <c r="D248" t="str">
        <f t="shared" si="11"/>
        <v>Funded: Complete</v>
      </c>
      <c r="F248" t="str">
        <f t="shared" si="12"/>
        <v>32363</v>
      </c>
      <c r="G248" t="s">
        <v>3276</v>
      </c>
      <c r="H248" s="85">
        <f>VLOOKUP(F248, '2025-26 School Level AAFTE'!$Q$3:$T$320,3,0)</f>
        <v>1916.9199999999998</v>
      </c>
      <c r="I248" s="85">
        <v>1878.5199999999998</v>
      </c>
      <c r="L248" t="s">
        <v>2354</v>
      </c>
      <c r="M248" t="s">
        <v>1776</v>
      </c>
    </row>
    <row r="249" spans="1:13">
      <c r="A249" t="str">
        <f t="shared" si="10"/>
        <v>32414</v>
      </c>
      <c r="B249" t="s">
        <v>3273</v>
      </c>
      <c r="C249">
        <v>1</v>
      </c>
      <c r="D249" t="str">
        <f t="shared" si="11"/>
        <v>Funded: Complete</v>
      </c>
      <c r="F249" t="str">
        <f t="shared" si="12"/>
        <v>32414</v>
      </c>
      <c r="G249" t="s">
        <v>3276</v>
      </c>
      <c r="H249" s="85">
        <f>VLOOKUP(F249, '2025-26 School Level AAFTE'!$Q$3:$T$320,3,0)</f>
        <v>1474.77</v>
      </c>
      <c r="I249" s="85">
        <v>1474.77</v>
      </c>
      <c r="L249" t="s">
        <v>2355</v>
      </c>
      <c r="M249" t="s">
        <v>1785</v>
      </c>
    </row>
    <row r="250" spans="1:13">
      <c r="A250" t="str">
        <f t="shared" si="10"/>
        <v>32416</v>
      </c>
      <c r="B250" t="s">
        <v>3273</v>
      </c>
      <c r="C250">
        <v>1</v>
      </c>
      <c r="D250" t="str">
        <f t="shared" si="11"/>
        <v>Funded: Complete</v>
      </c>
      <c r="F250" t="str">
        <f t="shared" si="12"/>
        <v>32416</v>
      </c>
      <c r="G250" t="s">
        <v>3276</v>
      </c>
      <c r="H250" s="85">
        <f>VLOOKUP(F250, '2025-26 School Level AAFTE'!$Q$3:$T$320,3,0)</f>
        <v>696.78</v>
      </c>
      <c r="I250" s="85">
        <v>696.78</v>
      </c>
      <c r="L250" t="s">
        <v>2356</v>
      </c>
      <c r="M250" t="s">
        <v>1791</v>
      </c>
    </row>
    <row r="251" spans="1:13">
      <c r="A251" t="str">
        <f t="shared" si="10"/>
        <v>32901</v>
      </c>
      <c r="B251" t="s">
        <v>3273</v>
      </c>
      <c r="C251">
        <v>1</v>
      </c>
      <c r="D251" t="str">
        <f t="shared" si="11"/>
        <v>Funded: Complete</v>
      </c>
      <c r="F251" t="str">
        <f t="shared" si="12"/>
        <v>32901</v>
      </c>
      <c r="G251" t="s">
        <v>3276</v>
      </c>
      <c r="H251" s="85">
        <f>VLOOKUP(F251, '2025-26 School Level AAFTE'!$Q$3:$T$320,3,0)</f>
        <v>0</v>
      </c>
      <c r="I251" s="85">
        <v>0</v>
      </c>
      <c r="L251" t="s">
        <v>2357</v>
      </c>
      <c r="M251" t="s">
        <v>1797</v>
      </c>
    </row>
    <row r="252" spans="1:13">
      <c r="A252" t="str">
        <f t="shared" si="10"/>
        <v>32903</v>
      </c>
      <c r="B252" t="s">
        <v>3273</v>
      </c>
      <c r="C252">
        <v>1</v>
      </c>
      <c r="D252" t="str">
        <f t="shared" si="11"/>
        <v>Funded: Complete</v>
      </c>
      <c r="F252" t="str">
        <f t="shared" si="12"/>
        <v>32903</v>
      </c>
      <c r="G252" t="s">
        <v>3276</v>
      </c>
      <c r="H252" s="85">
        <f>VLOOKUP(F252, '2025-26 School Level AAFTE'!$Q$3:$T$320,3,0)</f>
        <v>23.3</v>
      </c>
      <c r="I252" s="85">
        <v>23.3</v>
      </c>
      <c r="L252" t="s">
        <v>2885</v>
      </c>
      <c r="M252" t="s">
        <v>2969</v>
      </c>
    </row>
    <row r="253" spans="1:13">
      <c r="A253" t="str">
        <f t="shared" si="10"/>
        <v>32907</v>
      </c>
      <c r="B253" t="s">
        <v>3273</v>
      </c>
      <c r="C253">
        <v>1</v>
      </c>
      <c r="D253" t="str">
        <f t="shared" si="11"/>
        <v>Funded: Complete</v>
      </c>
      <c r="F253" t="str">
        <f t="shared" si="12"/>
        <v>32907</v>
      </c>
      <c r="G253" t="s">
        <v>3276</v>
      </c>
      <c r="H253" s="85">
        <f>VLOOKUP(F253, '2025-26 School Level AAFTE'!$Q$3:$T$320,3,0)</f>
        <v>169.26000000000002</v>
      </c>
      <c r="I253" s="85">
        <v>169.26000000000002</v>
      </c>
      <c r="L253" t="s">
        <v>2358</v>
      </c>
      <c r="M253" t="s">
        <v>3281</v>
      </c>
    </row>
    <row r="254" spans="1:13">
      <c r="A254" t="str">
        <f t="shared" si="10"/>
        <v>33030</v>
      </c>
      <c r="B254" t="s">
        <v>3273</v>
      </c>
      <c r="C254">
        <v>1</v>
      </c>
      <c r="D254" t="str">
        <f t="shared" si="11"/>
        <v>Funded: Complete</v>
      </c>
      <c r="F254" t="str">
        <f t="shared" si="12"/>
        <v>33030</v>
      </c>
      <c r="G254" t="s">
        <v>3276</v>
      </c>
      <c r="H254" s="85">
        <f>VLOOKUP(F254, '2025-26 School Level AAFTE'!$Q$3:$T$320,3,0)</f>
        <v>51.5</v>
      </c>
      <c r="I254" s="85">
        <v>51.5</v>
      </c>
      <c r="L254" t="s">
        <v>2359</v>
      </c>
      <c r="M254" t="s">
        <v>1799</v>
      </c>
    </row>
    <row r="255" spans="1:13">
      <c r="A255" t="str">
        <f t="shared" si="10"/>
        <v>33036</v>
      </c>
      <c r="B255" t="s">
        <v>3273</v>
      </c>
      <c r="C255">
        <v>1</v>
      </c>
      <c r="D255" t="str">
        <f t="shared" si="11"/>
        <v>Funded: Complete</v>
      </c>
      <c r="F255" t="str">
        <f t="shared" si="12"/>
        <v>33036</v>
      </c>
      <c r="G255" t="s">
        <v>3276</v>
      </c>
      <c r="H255" s="85">
        <f>VLOOKUP(F255, '2025-26 School Level AAFTE'!$Q$3:$T$320,3,0)</f>
        <v>738.72</v>
      </c>
      <c r="I255" s="85">
        <v>738.72</v>
      </c>
      <c r="L255" t="s">
        <v>2360</v>
      </c>
      <c r="M255" t="s">
        <v>1801</v>
      </c>
    </row>
    <row r="256" spans="1:13">
      <c r="A256" t="str">
        <f t="shared" si="10"/>
        <v>33049</v>
      </c>
      <c r="B256" t="s">
        <v>3273</v>
      </c>
      <c r="C256">
        <v>1</v>
      </c>
      <c r="D256" t="str">
        <f t="shared" si="11"/>
        <v>Funded: Complete</v>
      </c>
      <c r="F256" t="str">
        <f t="shared" si="12"/>
        <v>33049</v>
      </c>
      <c r="G256" t="s">
        <v>3276</v>
      </c>
      <c r="H256" s="85">
        <f>VLOOKUP(F256, '2025-26 School Level AAFTE'!$Q$3:$T$320,3,0)</f>
        <v>285.68999999999994</v>
      </c>
      <c r="I256" s="85">
        <v>285.68999999999994</v>
      </c>
      <c r="L256" t="s">
        <v>2361</v>
      </c>
      <c r="M256" t="s">
        <v>1804</v>
      </c>
    </row>
    <row r="257" spans="1:13">
      <c r="A257" t="str">
        <f t="shared" si="10"/>
        <v>33070</v>
      </c>
      <c r="B257" t="s">
        <v>3273</v>
      </c>
      <c r="C257">
        <v>1</v>
      </c>
      <c r="D257" t="str">
        <f t="shared" si="11"/>
        <v>Funded: Complete</v>
      </c>
      <c r="F257" t="str">
        <f t="shared" si="12"/>
        <v>33070</v>
      </c>
      <c r="G257" t="s">
        <v>3276</v>
      </c>
      <c r="H257" s="85">
        <f>VLOOKUP(F257, '2025-26 School Level AAFTE'!$Q$3:$T$320,3,0)</f>
        <v>219.02</v>
      </c>
      <c r="I257" s="85">
        <v>219.02</v>
      </c>
      <c r="L257" t="s">
        <v>2362</v>
      </c>
      <c r="M257" t="s">
        <v>1808</v>
      </c>
    </row>
    <row r="258" spans="1:13">
      <c r="A258" t="str">
        <f t="shared" si="10"/>
        <v>33115</v>
      </c>
      <c r="B258" t="s">
        <v>3273</v>
      </c>
      <c r="C258">
        <v>1</v>
      </c>
      <c r="D258" t="str">
        <f t="shared" si="11"/>
        <v>Funded: Complete</v>
      </c>
      <c r="F258" t="str">
        <f t="shared" si="12"/>
        <v>33115</v>
      </c>
      <c r="G258" t="s">
        <v>3276</v>
      </c>
      <c r="H258" s="85">
        <f>VLOOKUP(F258, '2025-26 School Level AAFTE'!$Q$3:$T$320,3,0)</f>
        <v>1710.77</v>
      </c>
      <c r="I258" s="85">
        <v>1710.77</v>
      </c>
      <c r="L258" t="s">
        <v>2363</v>
      </c>
      <c r="M258" t="s">
        <v>1812</v>
      </c>
    </row>
    <row r="259" spans="1:13">
      <c r="A259" t="str">
        <f t="shared" si="10"/>
        <v>33183</v>
      </c>
      <c r="B259" t="s">
        <v>3273</v>
      </c>
      <c r="C259">
        <v>1</v>
      </c>
      <c r="D259" t="str">
        <f t="shared" si="11"/>
        <v>Funded: Complete</v>
      </c>
      <c r="F259" t="str">
        <f t="shared" si="12"/>
        <v>33183</v>
      </c>
      <c r="G259" t="s">
        <v>3276</v>
      </c>
      <c r="H259" s="85">
        <f>VLOOKUP(F259, '2025-26 School Level AAFTE'!$Q$3:$T$320,3,0)</f>
        <v>92.2</v>
      </c>
      <c r="I259" s="85">
        <v>92.2</v>
      </c>
      <c r="L259" t="s">
        <v>2364</v>
      </c>
      <c r="M259" t="s">
        <v>1818</v>
      </c>
    </row>
    <row r="260" spans="1:13">
      <c r="A260" t="str">
        <f t="shared" ref="A260:A291" si="13">L260</f>
        <v>33202</v>
      </c>
      <c r="B260" t="s">
        <v>3273</v>
      </c>
      <c r="C260">
        <v>1</v>
      </c>
      <c r="D260" t="str">
        <f t="shared" ref="D260:D320" si="14">IFERROR(IF(C260=1, "Funded: Complete", "NOT Funded: Contact LAP Team for funding status"), "NONE")</f>
        <v>Funded: Complete</v>
      </c>
      <c r="F260" t="str">
        <f t="shared" si="12"/>
        <v>33202</v>
      </c>
      <c r="G260" t="s">
        <v>3276</v>
      </c>
      <c r="H260" s="85">
        <f>VLOOKUP(F260, '2025-26 School Level AAFTE'!$Q$3:$T$320,3,0)</f>
        <v>91.33</v>
      </c>
      <c r="I260" s="85">
        <v>91.33</v>
      </c>
      <c r="L260" t="s">
        <v>2365</v>
      </c>
      <c r="M260" t="s">
        <v>1821</v>
      </c>
    </row>
    <row r="261" spans="1:13">
      <c r="A261" t="str">
        <f t="shared" si="13"/>
        <v>33205</v>
      </c>
      <c r="B261" t="s">
        <v>3273</v>
      </c>
      <c r="C261">
        <v>1</v>
      </c>
      <c r="D261" t="str">
        <f t="shared" si="14"/>
        <v>Funded: Complete</v>
      </c>
      <c r="F261" t="str">
        <f t="shared" si="12"/>
        <v>33205</v>
      </c>
      <c r="G261" t="s">
        <v>3276</v>
      </c>
      <c r="H261" s="85">
        <f>VLOOKUP(F261, '2025-26 School Level AAFTE'!$Q$3:$T$320,3,0)</f>
        <v>30.7</v>
      </c>
      <c r="I261" s="85">
        <v>30.7</v>
      </c>
      <c r="L261" t="s">
        <v>2366</v>
      </c>
      <c r="M261" t="s">
        <v>1823</v>
      </c>
    </row>
    <row r="262" spans="1:13">
      <c r="A262" t="str">
        <f t="shared" si="13"/>
        <v>33206</v>
      </c>
      <c r="B262" t="s">
        <v>3273</v>
      </c>
      <c r="C262">
        <v>1</v>
      </c>
      <c r="D262" t="str">
        <f t="shared" si="14"/>
        <v>Funded: Complete</v>
      </c>
      <c r="F262" t="str">
        <f t="shared" si="12"/>
        <v>33206</v>
      </c>
      <c r="G262" t="s">
        <v>3276</v>
      </c>
      <c r="H262" s="85">
        <f>VLOOKUP(F262, '2025-26 School Level AAFTE'!$Q$3:$T$320,3,0)</f>
        <v>104.05</v>
      </c>
      <c r="I262" s="85">
        <v>104.05</v>
      </c>
      <c r="L262" t="s">
        <v>2367</v>
      </c>
      <c r="M262" t="s">
        <v>1825</v>
      </c>
    </row>
    <row r="263" spans="1:13">
      <c r="A263" t="str">
        <f t="shared" si="13"/>
        <v>33207</v>
      </c>
      <c r="B263" t="s">
        <v>3273</v>
      </c>
      <c r="C263">
        <v>1</v>
      </c>
      <c r="D263" t="str">
        <f t="shared" si="14"/>
        <v>Funded: Complete</v>
      </c>
      <c r="F263" t="str">
        <f t="shared" si="12"/>
        <v>33207</v>
      </c>
      <c r="G263" t="s">
        <v>3276</v>
      </c>
      <c r="H263" s="85">
        <f>VLOOKUP(F263, '2025-26 School Level AAFTE'!$Q$3:$T$320,3,0)</f>
        <v>477.57000000000005</v>
      </c>
      <c r="I263" s="85">
        <v>477.57000000000005</v>
      </c>
      <c r="L263" t="s">
        <v>2368</v>
      </c>
      <c r="M263" t="s">
        <v>1827</v>
      </c>
    </row>
    <row r="264" spans="1:13">
      <c r="A264" t="str">
        <f t="shared" si="13"/>
        <v>33211</v>
      </c>
      <c r="B264" t="s">
        <v>3273</v>
      </c>
      <c r="C264">
        <v>1</v>
      </c>
      <c r="D264" t="str">
        <f t="shared" si="14"/>
        <v>Funded: Complete</v>
      </c>
      <c r="F264" t="str">
        <f t="shared" si="12"/>
        <v>33211</v>
      </c>
      <c r="G264" t="s">
        <v>3276</v>
      </c>
      <c r="H264" s="85">
        <f>VLOOKUP(F264, '2025-26 School Level AAFTE'!$Q$3:$T$320,3,0)</f>
        <v>161.84</v>
      </c>
      <c r="I264" s="85">
        <v>161.84</v>
      </c>
      <c r="L264" t="s">
        <v>2369</v>
      </c>
      <c r="M264" t="s">
        <v>1831</v>
      </c>
    </row>
    <row r="265" spans="1:13">
      <c r="A265" t="str">
        <f t="shared" si="13"/>
        <v>33212</v>
      </c>
      <c r="B265" t="s">
        <v>3273</v>
      </c>
      <c r="C265">
        <v>1</v>
      </c>
      <c r="D265" t="str">
        <f t="shared" si="14"/>
        <v>Funded: Complete</v>
      </c>
      <c r="F265" t="str">
        <f t="shared" si="12"/>
        <v>33212</v>
      </c>
      <c r="G265" t="s">
        <v>3276</v>
      </c>
      <c r="H265" s="85">
        <f>VLOOKUP(F265, '2025-26 School Level AAFTE'!$Q$3:$T$320,3,0)</f>
        <v>642.08000000000004</v>
      </c>
      <c r="I265" s="85">
        <v>642.08000000000004</v>
      </c>
      <c r="L265" t="s">
        <v>2370</v>
      </c>
      <c r="M265" t="s">
        <v>1835</v>
      </c>
    </row>
    <row r="266" spans="1:13">
      <c r="A266" t="str">
        <f t="shared" si="13"/>
        <v>34002</v>
      </c>
      <c r="B266" t="s">
        <v>3273</v>
      </c>
      <c r="C266">
        <v>1</v>
      </c>
      <c r="D266" t="str">
        <f t="shared" si="14"/>
        <v>Funded: Complete</v>
      </c>
      <c r="F266" t="str">
        <f t="shared" si="12"/>
        <v>34002</v>
      </c>
      <c r="G266" t="s">
        <v>3276</v>
      </c>
      <c r="H266" s="85">
        <f>VLOOKUP(F266, '2025-26 School Level AAFTE'!$Q$3:$T$320,3,0)</f>
        <v>572.16999999999996</v>
      </c>
      <c r="I266" s="85">
        <v>572.16999999999996</v>
      </c>
      <c r="L266" t="s">
        <v>2371</v>
      </c>
      <c r="M266" t="s">
        <v>1840</v>
      </c>
    </row>
    <row r="267" spans="1:13">
      <c r="A267" t="str">
        <f t="shared" si="13"/>
        <v>34003</v>
      </c>
      <c r="B267" t="s">
        <v>3273</v>
      </c>
      <c r="C267">
        <v>1</v>
      </c>
      <c r="D267" t="str">
        <f t="shared" si="14"/>
        <v>Funded: Complete</v>
      </c>
      <c r="F267" t="str">
        <f t="shared" si="12"/>
        <v>34003</v>
      </c>
      <c r="G267" t="s">
        <v>3276</v>
      </c>
      <c r="H267" s="85">
        <f>VLOOKUP(F267, '2025-26 School Level AAFTE'!$Q$3:$T$320,3,0)</f>
        <v>4597.5</v>
      </c>
      <c r="I267" s="85">
        <v>4597.5</v>
      </c>
      <c r="L267" t="s">
        <v>2372</v>
      </c>
      <c r="M267" t="s">
        <v>1851</v>
      </c>
    </row>
    <row r="268" spans="1:13">
      <c r="A268" t="str">
        <f t="shared" si="13"/>
        <v>34033</v>
      </c>
      <c r="B268" t="s">
        <v>3273</v>
      </c>
      <c r="C268">
        <v>1</v>
      </c>
      <c r="D268" t="str">
        <f t="shared" si="14"/>
        <v>Funded: Complete</v>
      </c>
      <c r="F268" t="str">
        <f t="shared" si="12"/>
        <v>34033</v>
      </c>
      <c r="G268" t="s">
        <v>3276</v>
      </c>
      <c r="H268" s="85">
        <f>VLOOKUP(F268, '2025-26 School Level AAFTE'!$Q$3:$T$320,3,0)</f>
        <v>173.56</v>
      </c>
      <c r="I268" s="85">
        <v>173.56</v>
      </c>
      <c r="L268" t="s">
        <v>2373</v>
      </c>
      <c r="M268" t="s">
        <v>1870</v>
      </c>
    </row>
    <row r="269" spans="1:13">
      <c r="A269" t="str">
        <f t="shared" si="13"/>
        <v>34111</v>
      </c>
      <c r="B269" t="s">
        <v>3273</v>
      </c>
      <c r="C269">
        <v>1</v>
      </c>
      <c r="D269" t="str">
        <f t="shared" si="14"/>
        <v>Funded: Complete</v>
      </c>
      <c r="F269" t="str">
        <f t="shared" si="12"/>
        <v>34111</v>
      </c>
      <c r="G269" t="s">
        <v>3276</v>
      </c>
      <c r="H269" s="85">
        <f>VLOOKUP(F269, '2025-26 School Level AAFTE'!$Q$3:$T$320,3,0)</f>
        <v>586.1</v>
      </c>
      <c r="I269" s="85">
        <v>586.1</v>
      </c>
      <c r="L269" t="s">
        <v>2374</v>
      </c>
      <c r="M269" t="s">
        <v>1881</v>
      </c>
    </row>
    <row r="270" spans="1:13">
      <c r="A270" t="str">
        <f t="shared" si="13"/>
        <v>34307</v>
      </c>
      <c r="B270" t="s">
        <v>3273</v>
      </c>
      <c r="C270">
        <v>1</v>
      </c>
      <c r="D270" t="str">
        <f t="shared" si="14"/>
        <v>Funded: Complete</v>
      </c>
      <c r="F270" t="str">
        <f t="shared" si="12"/>
        <v>34307</v>
      </c>
      <c r="G270" t="s">
        <v>3276</v>
      </c>
      <c r="H270" s="85">
        <f>VLOOKUP(F270, '2025-26 School Level AAFTE'!$Q$3:$T$320,3,0)</f>
        <v>0</v>
      </c>
      <c r="I270" s="85">
        <v>0</v>
      </c>
      <c r="L270" t="s">
        <v>2375</v>
      </c>
      <c r="M270" t="s">
        <v>1895</v>
      </c>
    </row>
    <row r="271" spans="1:13">
      <c r="A271" t="str">
        <f t="shared" si="13"/>
        <v>34324</v>
      </c>
      <c r="B271" t="s">
        <v>3273</v>
      </c>
      <c r="C271">
        <v>1</v>
      </c>
      <c r="D271" t="str">
        <f t="shared" si="14"/>
        <v>Funded: Complete</v>
      </c>
      <c r="F271" t="str">
        <f t="shared" si="12"/>
        <v>34324</v>
      </c>
      <c r="G271" t="s">
        <v>3276</v>
      </c>
      <c r="H271" s="85">
        <f>VLOOKUP(F271, '2025-26 School Level AAFTE'!$Q$3:$T$320,3,0)</f>
        <v>0</v>
      </c>
      <c r="I271" s="85">
        <v>0</v>
      </c>
      <c r="L271" t="s">
        <v>2376</v>
      </c>
      <c r="M271" t="s">
        <v>1897</v>
      </c>
    </row>
    <row r="272" spans="1:13">
      <c r="A272" t="str">
        <f t="shared" si="13"/>
        <v>34401</v>
      </c>
      <c r="B272" t="s">
        <v>3273</v>
      </c>
      <c r="C272">
        <v>1</v>
      </c>
      <c r="D272" t="str">
        <f t="shared" si="14"/>
        <v>Funded: Complete</v>
      </c>
      <c r="F272" t="str">
        <f t="shared" si="12"/>
        <v>34401</v>
      </c>
      <c r="G272" t="s">
        <v>3276</v>
      </c>
      <c r="H272" s="85">
        <f>VLOOKUP(F272, '2025-26 School Level AAFTE'!$Q$3:$T$320,3,0)</f>
        <v>2067.92</v>
      </c>
      <c r="I272" s="85">
        <v>2067.92</v>
      </c>
      <c r="L272" t="s">
        <v>2377</v>
      </c>
      <c r="M272" t="s">
        <v>1899</v>
      </c>
    </row>
    <row r="273" spans="1:13">
      <c r="A273" t="str">
        <f t="shared" si="13"/>
        <v>34402</v>
      </c>
      <c r="B273" t="s">
        <v>3273</v>
      </c>
      <c r="C273">
        <v>1</v>
      </c>
      <c r="D273" t="str">
        <f t="shared" si="14"/>
        <v>Funded: Complete</v>
      </c>
      <c r="F273" t="str">
        <f t="shared" si="12"/>
        <v>34402</v>
      </c>
      <c r="G273" t="s">
        <v>3276</v>
      </c>
      <c r="H273" s="85">
        <f>VLOOKUP(F273, '2025-26 School Level AAFTE'!$Q$3:$T$320,3,0)</f>
        <v>835.83</v>
      </c>
      <c r="I273" s="85">
        <v>835.83</v>
      </c>
      <c r="L273" t="s">
        <v>2378</v>
      </c>
      <c r="M273" t="s">
        <v>1905</v>
      </c>
    </row>
    <row r="274" spans="1:13">
      <c r="A274" t="str">
        <f t="shared" si="13"/>
        <v>34901</v>
      </c>
      <c r="B274" t="s">
        <v>3273</v>
      </c>
      <c r="C274">
        <v>1</v>
      </c>
      <c r="D274" t="str">
        <f t="shared" si="14"/>
        <v>Funded: Complete</v>
      </c>
      <c r="F274" t="str">
        <f t="shared" si="12"/>
        <v>34901</v>
      </c>
      <c r="G274" t="s">
        <v>3276</v>
      </c>
      <c r="H274" s="85">
        <f>VLOOKUP(F274, '2025-26 School Level AAFTE'!$Q$3:$T$320,3,0)</f>
        <v>128.88999999999999</v>
      </c>
      <c r="I274" s="85">
        <v>128.88999999999999</v>
      </c>
      <c r="L274" t="s">
        <v>2460</v>
      </c>
      <c r="M274" t="s">
        <v>2461</v>
      </c>
    </row>
    <row r="275" spans="1:13">
      <c r="A275" t="str">
        <f t="shared" si="13"/>
        <v>35200</v>
      </c>
      <c r="B275" t="s">
        <v>3273</v>
      </c>
      <c r="C275">
        <v>1</v>
      </c>
      <c r="D275" t="str">
        <f t="shared" si="14"/>
        <v>Funded: Complete</v>
      </c>
      <c r="F275" t="str">
        <f t="shared" si="12"/>
        <v>35200</v>
      </c>
      <c r="G275" t="s">
        <v>3276</v>
      </c>
      <c r="H275" s="85">
        <f>VLOOKUP(F275, '2025-26 School Level AAFTE'!$Q$3:$T$320,3,0)</f>
        <v>401.05000000000007</v>
      </c>
      <c r="I275" s="85">
        <v>401.05000000000007</v>
      </c>
      <c r="L275" t="s">
        <v>2379</v>
      </c>
      <c r="M275" t="s">
        <v>1909</v>
      </c>
    </row>
    <row r="276" spans="1:13">
      <c r="A276" t="str">
        <f t="shared" si="13"/>
        <v>36101</v>
      </c>
      <c r="B276" t="s">
        <v>3273</v>
      </c>
      <c r="C276">
        <v>1</v>
      </c>
      <c r="D276" t="str">
        <f t="shared" si="14"/>
        <v>Funded: Complete</v>
      </c>
      <c r="F276" t="str">
        <f t="shared" si="12"/>
        <v>36101</v>
      </c>
      <c r="G276" t="s">
        <v>3276</v>
      </c>
      <c r="H276" s="85">
        <f>VLOOKUP(F276, '2025-26 School Level AAFTE'!$Q$3:$T$320,3,0)</f>
        <v>14</v>
      </c>
      <c r="I276" s="85">
        <v>14</v>
      </c>
      <c r="L276" t="s">
        <v>2380</v>
      </c>
      <c r="M276" t="s">
        <v>1912</v>
      </c>
    </row>
    <row r="277" spans="1:13">
      <c r="A277" t="str">
        <f t="shared" si="13"/>
        <v>36140</v>
      </c>
      <c r="B277" t="s">
        <v>3273</v>
      </c>
      <c r="C277">
        <v>1</v>
      </c>
      <c r="D277" t="str">
        <f t="shared" si="14"/>
        <v>Funded: Complete</v>
      </c>
      <c r="F277" t="str">
        <f t="shared" si="12"/>
        <v>36140</v>
      </c>
      <c r="G277" t="s">
        <v>3276</v>
      </c>
      <c r="H277" s="85">
        <f>VLOOKUP(F277, '2025-26 School Level AAFTE'!$Q$3:$T$320,3,0)</f>
        <v>4655.579999999999</v>
      </c>
      <c r="I277" s="85">
        <v>4655.579999999999</v>
      </c>
      <c r="L277" t="s">
        <v>2381</v>
      </c>
      <c r="M277" t="s">
        <v>1914</v>
      </c>
    </row>
    <row r="278" spans="1:13">
      <c r="A278" t="str">
        <f t="shared" si="13"/>
        <v>36250</v>
      </c>
      <c r="B278" t="s">
        <v>3273</v>
      </c>
      <c r="C278">
        <v>1</v>
      </c>
      <c r="D278" t="str">
        <f t="shared" si="14"/>
        <v>Funded: Complete</v>
      </c>
      <c r="F278" t="str">
        <f t="shared" si="12"/>
        <v>36250</v>
      </c>
      <c r="G278" t="s">
        <v>3276</v>
      </c>
      <c r="H278" s="85">
        <f>VLOOKUP(F278, '2025-26 School Level AAFTE'!$Q$3:$T$320,3,0)</f>
        <v>1535.96</v>
      </c>
      <c r="I278" s="85">
        <v>1535.96</v>
      </c>
      <c r="L278" t="s">
        <v>2382</v>
      </c>
      <c r="M278" t="s">
        <v>1922</v>
      </c>
    </row>
    <row r="279" spans="1:13">
      <c r="A279" t="str">
        <f t="shared" si="13"/>
        <v>36300</v>
      </c>
      <c r="B279" t="s">
        <v>3273</v>
      </c>
      <c r="C279">
        <v>1</v>
      </c>
      <c r="D279" t="str">
        <f t="shared" si="14"/>
        <v>Funded: Complete</v>
      </c>
      <c r="F279" t="str">
        <f t="shared" si="12"/>
        <v>36300</v>
      </c>
      <c r="G279" t="s">
        <v>3276</v>
      </c>
      <c r="H279" s="85">
        <f>VLOOKUP(F279, '2025-26 School Level AAFTE'!$Q$3:$T$320,3,0)</f>
        <v>246.81</v>
      </c>
      <c r="I279" s="85">
        <v>246.81</v>
      </c>
      <c r="L279" t="s">
        <v>2383</v>
      </c>
      <c r="M279" t="s">
        <v>1926</v>
      </c>
    </row>
    <row r="280" spans="1:13">
      <c r="A280" t="str">
        <f t="shared" si="13"/>
        <v>36400</v>
      </c>
      <c r="B280" t="s">
        <v>3273</v>
      </c>
      <c r="C280">
        <v>1</v>
      </c>
      <c r="D280" t="str">
        <f t="shared" si="14"/>
        <v>Funded: Complete</v>
      </c>
      <c r="F280" t="str">
        <f t="shared" si="12"/>
        <v>36400</v>
      </c>
      <c r="G280" t="s">
        <v>3276</v>
      </c>
      <c r="H280" s="85">
        <f>VLOOKUP(F280, '2025-26 School Level AAFTE'!$Q$3:$T$320,3,0)</f>
        <v>783.41</v>
      </c>
      <c r="I280" s="85">
        <v>783.41</v>
      </c>
      <c r="L280" t="s">
        <v>2384</v>
      </c>
      <c r="M280" t="s">
        <v>1928</v>
      </c>
    </row>
    <row r="281" spans="1:13">
      <c r="A281" t="str">
        <f t="shared" si="13"/>
        <v>36401</v>
      </c>
      <c r="B281" t="s">
        <v>3273</v>
      </c>
      <c r="C281">
        <v>1</v>
      </c>
      <c r="D281" t="str">
        <f t="shared" si="14"/>
        <v>Funded: Complete</v>
      </c>
      <c r="F281" t="str">
        <f t="shared" si="12"/>
        <v>36401</v>
      </c>
      <c r="G281" t="s">
        <v>3276</v>
      </c>
      <c r="H281" s="85">
        <f>VLOOKUP(F281, '2025-26 School Level AAFTE'!$Q$3:$T$320,3,0)</f>
        <v>0</v>
      </c>
      <c r="I281" s="85">
        <v>0</v>
      </c>
      <c r="L281" t="s">
        <v>2385</v>
      </c>
      <c r="M281" t="s">
        <v>1930</v>
      </c>
    </row>
    <row r="282" spans="1:13">
      <c r="A282" t="str">
        <f t="shared" si="13"/>
        <v>36402</v>
      </c>
      <c r="B282" t="s">
        <v>3273</v>
      </c>
      <c r="C282">
        <v>1</v>
      </c>
      <c r="D282" t="str">
        <f t="shared" si="14"/>
        <v>Funded: Complete</v>
      </c>
      <c r="F282" t="str">
        <f t="shared" si="12"/>
        <v>36402</v>
      </c>
      <c r="G282" t="s">
        <v>3276</v>
      </c>
      <c r="H282" s="85">
        <f>VLOOKUP(F282, '2025-26 School Level AAFTE'!$Q$3:$T$320,3,0)</f>
        <v>242.23</v>
      </c>
      <c r="I282" s="85">
        <v>242.23</v>
      </c>
      <c r="L282" t="s">
        <v>2386</v>
      </c>
      <c r="M282" t="s">
        <v>1933</v>
      </c>
    </row>
    <row r="283" spans="1:13">
      <c r="A283" t="str">
        <f t="shared" si="13"/>
        <v>37501</v>
      </c>
      <c r="B283" t="s">
        <v>3273</v>
      </c>
      <c r="C283">
        <v>1</v>
      </c>
      <c r="D283" t="str">
        <f t="shared" si="14"/>
        <v>Funded: Complete</v>
      </c>
      <c r="F283" t="str">
        <f t="shared" si="12"/>
        <v>37501</v>
      </c>
      <c r="G283" t="s">
        <v>3276</v>
      </c>
      <c r="H283" s="85">
        <f>VLOOKUP(F283, '2025-26 School Level AAFTE'!$Q$3:$T$320,3,0)</f>
        <v>1882.9300000000003</v>
      </c>
      <c r="I283" s="85">
        <v>1882.9300000000003</v>
      </c>
      <c r="L283" t="s">
        <v>2387</v>
      </c>
      <c r="M283" t="s">
        <v>1935</v>
      </c>
    </row>
    <row r="284" spans="1:13">
      <c r="A284" t="str">
        <f t="shared" si="13"/>
        <v>37502</v>
      </c>
      <c r="B284" t="s">
        <v>3273</v>
      </c>
      <c r="C284">
        <v>1</v>
      </c>
      <c r="D284" t="str">
        <f t="shared" si="14"/>
        <v>Funded: Complete</v>
      </c>
      <c r="F284" t="str">
        <f t="shared" si="12"/>
        <v>37502</v>
      </c>
      <c r="G284" t="s">
        <v>3276</v>
      </c>
      <c r="H284" s="85">
        <f>VLOOKUP(F284, '2025-26 School Level AAFTE'!$Q$3:$T$320,3,0)</f>
        <v>2964.48</v>
      </c>
      <c r="I284" s="85">
        <v>2964.4799999999996</v>
      </c>
      <c r="L284" t="s">
        <v>2388</v>
      </c>
      <c r="M284" t="s">
        <v>1959</v>
      </c>
    </row>
    <row r="285" spans="1:13">
      <c r="A285" t="str">
        <f t="shared" si="13"/>
        <v>37503</v>
      </c>
      <c r="B285" t="s">
        <v>3273</v>
      </c>
      <c r="C285">
        <v>1</v>
      </c>
      <c r="D285" t="str">
        <f t="shared" si="14"/>
        <v>Funded: Complete</v>
      </c>
      <c r="F285" t="str">
        <f t="shared" si="12"/>
        <v>37503</v>
      </c>
      <c r="G285" t="s">
        <v>3276</v>
      </c>
      <c r="H285" s="85">
        <f>VLOOKUP(F285, '2025-26 School Level AAFTE'!$Q$3:$T$320,3,0)</f>
        <v>24.8</v>
      </c>
      <c r="I285" s="85">
        <v>24.8</v>
      </c>
      <c r="L285" t="s">
        <v>2389</v>
      </c>
      <c r="M285" t="s">
        <v>1966</v>
      </c>
    </row>
    <row r="286" spans="1:13">
      <c r="A286" t="str">
        <f t="shared" si="13"/>
        <v>37504</v>
      </c>
      <c r="B286" t="s">
        <v>3273</v>
      </c>
      <c r="C286">
        <v>1</v>
      </c>
      <c r="D286" t="str">
        <f t="shared" si="14"/>
        <v>Funded: Complete</v>
      </c>
      <c r="F286" t="str">
        <f t="shared" si="12"/>
        <v>37504</v>
      </c>
      <c r="G286" t="s">
        <v>3276</v>
      </c>
      <c r="H286" s="85">
        <f>VLOOKUP(F286, '2025-26 School Level AAFTE'!$Q$3:$T$320,3,0)</f>
        <v>0</v>
      </c>
      <c r="I286" s="85">
        <v>0</v>
      </c>
      <c r="L286" t="s">
        <v>2390</v>
      </c>
      <c r="M286" t="s">
        <v>1972</v>
      </c>
    </row>
    <row r="287" spans="1:13">
      <c r="A287" t="str">
        <f t="shared" si="13"/>
        <v>37505</v>
      </c>
      <c r="B287" t="s">
        <v>3273</v>
      </c>
      <c r="C287">
        <v>1</v>
      </c>
      <c r="D287" t="str">
        <f t="shared" si="14"/>
        <v>Funded: Complete</v>
      </c>
      <c r="F287" t="str">
        <f t="shared" si="12"/>
        <v>37505</v>
      </c>
      <c r="G287" t="s">
        <v>3276</v>
      </c>
      <c r="H287" s="85">
        <f>VLOOKUP(F287, '2025-26 School Level AAFTE'!$Q$3:$T$320,3,0)</f>
        <v>0</v>
      </c>
      <c r="I287" s="85">
        <v>0</v>
      </c>
      <c r="L287" t="s">
        <v>2391</v>
      </c>
      <c r="M287" t="s">
        <v>1979</v>
      </c>
    </row>
    <row r="288" spans="1:13">
      <c r="A288" t="str">
        <f t="shared" si="13"/>
        <v>37506</v>
      </c>
      <c r="B288" t="s">
        <v>3273</v>
      </c>
      <c r="C288">
        <v>1</v>
      </c>
      <c r="D288" t="str">
        <f t="shared" si="14"/>
        <v>Funded: Complete</v>
      </c>
      <c r="F288" t="str">
        <f t="shared" si="12"/>
        <v>37506</v>
      </c>
      <c r="G288" t="s">
        <v>3276</v>
      </c>
      <c r="H288" s="85">
        <f>VLOOKUP(F288, '2025-26 School Level AAFTE'!$Q$3:$T$320,3,0)</f>
        <v>1896.22</v>
      </c>
      <c r="I288" s="85">
        <v>1896.22</v>
      </c>
      <c r="L288" t="s">
        <v>2392</v>
      </c>
      <c r="M288" t="s">
        <v>1984</v>
      </c>
    </row>
    <row r="289" spans="1:13">
      <c r="A289" t="str">
        <f t="shared" si="13"/>
        <v>37507</v>
      </c>
      <c r="B289" t="s">
        <v>3273</v>
      </c>
      <c r="C289">
        <v>1</v>
      </c>
      <c r="D289" t="str">
        <f t="shared" si="14"/>
        <v>Funded: Complete</v>
      </c>
      <c r="F289" t="str">
        <f t="shared" si="12"/>
        <v>37507</v>
      </c>
      <c r="G289" t="s">
        <v>3276</v>
      </c>
      <c r="H289" s="85">
        <f>VLOOKUP(F289, '2025-26 School Level AAFTE'!$Q$3:$T$320,3,0)</f>
        <v>723.28</v>
      </c>
      <c r="I289" s="85">
        <v>723.28</v>
      </c>
      <c r="L289" t="s">
        <v>2393</v>
      </c>
      <c r="M289" t="s">
        <v>1990</v>
      </c>
    </row>
    <row r="290" spans="1:13">
      <c r="A290" t="str">
        <f t="shared" si="13"/>
        <v>37902</v>
      </c>
      <c r="B290" t="s">
        <v>3273</v>
      </c>
      <c r="C290">
        <v>1</v>
      </c>
      <c r="D290" t="str">
        <f t="shared" si="14"/>
        <v>Funded: Complete</v>
      </c>
      <c r="F290" t="str">
        <f t="shared" si="12"/>
        <v>37902</v>
      </c>
      <c r="G290" t="s">
        <v>3276</v>
      </c>
      <c r="H290" s="85">
        <f>VLOOKUP(F290, '2025-26 School Level AAFTE'!$Q$3:$T$320,3,0)</f>
        <v>0</v>
      </c>
      <c r="I290" s="85">
        <v>0</v>
      </c>
      <c r="L290" t="s">
        <v>2886</v>
      </c>
      <c r="M290" t="s">
        <v>2970</v>
      </c>
    </row>
    <row r="291" spans="1:13">
      <c r="A291" t="str">
        <f t="shared" si="13"/>
        <v>37903</v>
      </c>
      <c r="B291" t="s">
        <v>3273</v>
      </c>
      <c r="C291">
        <v>1</v>
      </c>
      <c r="D291" t="str">
        <f t="shared" si="14"/>
        <v>Funded: Complete</v>
      </c>
      <c r="F291" t="str">
        <f t="shared" si="12"/>
        <v>37903</v>
      </c>
      <c r="G291" t="s">
        <v>3276</v>
      </c>
      <c r="H291" s="85">
        <f>VLOOKUP(F291, '2025-26 School Level AAFTE'!$Q$3:$T$320,3,0)</f>
        <v>409.65</v>
      </c>
      <c r="I291" s="85">
        <v>409.65</v>
      </c>
      <c r="L291" t="s">
        <v>2394</v>
      </c>
      <c r="M291" t="s">
        <v>1997</v>
      </c>
    </row>
    <row r="292" spans="1:13">
      <c r="A292" t="str">
        <f t="shared" ref="A292:A320" si="15">L292</f>
        <v>38126</v>
      </c>
      <c r="B292" t="s">
        <v>3273</v>
      </c>
      <c r="C292">
        <v>1</v>
      </c>
      <c r="D292" t="str">
        <f t="shared" si="14"/>
        <v>Funded: Complete</v>
      </c>
      <c r="F292" t="str">
        <f t="shared" si="12"/>
        <v>38126</v>
      </c>
      <c r="G292" t="s">
        <v>3276</v>
      </c>
      <c r="H292" s="85">
        <f>VLOOKUP(F292, '2025-26 School Level AAFTE'!$Q$3:$T$320,3,0)</f>
        <v>37.28</v>
      </c>
      <c r="I292" s="85">
        <v>37.28</v>
      </c>
      <c r="L292" t="s">
        <v>2395</v>
      </c>
      <c r="M292" t="s">
        <v>1999</v>
      </c>
    </row>
    <row r="293" spans="1:13">
      <c r="A293" t="str">
        <f t="shared" si="15"/>
        <v>38264</v>
      </c>
      <c r="B293" t="s">
        <v>3273</v>
      </c>
      <c r="C293">
        <v>1</v>
      </c>
      <c r="D293" t="str">
        <f t="shared" si="14"/>
        <v>Funded: Complete</v>
      </c>
      <c r="F293" t="str">
        <f t="shared" si="12"/>
        <v>38264</v>
      </c>
      <c r="G293" t="s">
        <v>3276</v>
      </c>
      <c r="H293" s="85">
        <f>VLOOKUP(F293, '2025-26 School Level AAFTE'!$Q$3:$T$320,3,0)</f>
        <v>25.2</v>
      </c>
      <c r="I293" s="85">
        <v>25.2</v>
      </c>
      <c r="L293" t="s">
        <v>2396</v>
      </c>
      <c r="M293" t="s">
        <v>2002</v>
      </c>
    </row>
    <row r="294" spans="1:13">
      <c r="A294" t="str">
        <f t="shared" si="15"/>
        <v>38265</v>
      </c>
      <c r="B294" t="s">
        <v>3273</v>
      </c>
      <c r="C294">
        <v>1</v>
      </c>
      <c r="D294" t="str">
        <f t="shared" si="14"/>
        <v>Funded: Complete</v>
      </c>
      <c r="F294" t="str">
        <f t="shared" si="12"/>
        <v>38265</v>
      </c>
      <c r="G294" t="s">
        <v>3276</v>
      </c>
      <c r="H294" s="85">
        <f>VLOOKUP(F294, '2025-26 School Level AAFTE'!$Q$3:$T$320,3,0)</f>
        <v>192.59</v>
      </c>
      <c r="I294" s="85">
        <v>192.59</v>
      </c>
      <c r="L294" t="s">
        <v>2397</v>
      </c>
      <c r="M294" t="s">
        <v>2004</v>
      </c>
    </row>
    <row r="295" spans="1:13">
      <c r="A295" t="str">
        <f t="shared" si="15"/>
        <v>38267</v>
      </c>
      <c r="B295" t="s">
        <v>3273</v>
      </c>
      <c r="C295">
        <v>1</v>
      </c>
      <c r="D295" t="str">
        <f t="shared" si="14"/>
        <v>Funded: Complete</v>
      </c>
      <c r="F295" t="str">
        <f t="shared" si="12"/>
        <v>38267</v>
      </c>
      <c r="G295" t="s">
        <v>3276</v>
      </c>
      <c r="H295" s="85">
        <f>VLOOKUP(F295, '2025-26 School Level AAFTE'!$Q$3:$T$320,3,0)</f>
        <v>694.1</v>
      </c>
      <c r="I295" s="85">
        <v>694.1</v>
      </c>
      <c r="L295" t="s">
        <v>2398</v>
      </c>
      <c r="M295" t="s">
        <v>2007</v>
      </c>
    </row>
    <row r="296" spans="1:13">
      <c r="A296" t="str">
        <f t="shared" si="15"/>
        <v>38300</v>
      </c>
      <c r="B296" t="s">
        <v>3273</v>
      </c>
      <c r="C296">
        <v>1</v>
      </c>
      <c r="D296" t="str">
        <f t="shared" si="14"/>
        <v>Funded: Complete</v>
      </c>
      <c r="F296" t="str">
        <f t="shared" si="12"/>
        <v>38300</v>
      </c>
      <c r="G296" t="s">
        <v>3276</v>
      </c>
      <c r="H296" s="85">
        <f>VLOOKUP(F296, '2025-26 School Level AAFTE'!$Q$3:$T$320,3,0)</f>
        <v>0</v>
      </c>
      <c r="I296" s="85">
        <v>0</v>
      </c>
      <c r="L296" t="s">
        <v>2399</v>
      </c>
      <c r="M296" t="s">
        <v>2009</v>
      </c>
    </row>
    <row r="297" spans="1:13">
      <c r="A297" t="str">
        <f t="shared" si="15"/>
        <v>38301</v>
      </c>
      <c r="B297" t="s">
        <v>3273</v>
      </c>
      <c r="C297">
        <v>1</v>
      </c>
      <c r="D297" t="str">
        <f t="shared" si="14"/>
        <v>Funded: Complete</v>
      </c>
      <c r="F297" t="str">
        <f t="shared" si="12"/>
        <v>38301</v>
      </c>
      <c r="G297" t="s">
        <v>3276</v>
      </c>
      <c r="H297" s="85">
        <f>VLOOKUP(F297, '2025-26 School Level AAFTE'!$Q$3:$T$320,3,0)</f>
        <v>0</v>
      </c>
      <c r="I297" s="85">
        <v>0</v>
      </c>
      <c r="L297" t="s">
        <v>2400</v>
      </c>
      <c r="M297" t="s">
        <v>2012</v>
      </c>
    </row>
    <row r="298" spans="1:13">
      <c r="A298" t="str">
        <f t="shared" si="15"/>
        <v>38302</v>
      </c>
      <c r="B298" t="s">
        <v>3273</v>
      </c>
      <c r="C298">
        <v>1</v>
      </c>
      <c r="D298" t="str">
        <f t="shared" si="14"/>
        <v>Funded: Complete</v>
      </c>
      <c r="F298" t="str">
        <f t="shared" si="12"/>
        <v>38302</v>
      </c>
      <c r="G298" t="s">
        <v>3276</v>
      </c>
      <c r="H298" s="85">
        <f>VLOOKUP(F298, '2025-26 School Level AAFTE'!$Q$3:$T$320,3,0)</f>
        <v>127.28999999999999</v>
      </c>
      <c r="I298" s="85">
        <v>127.28999999999999</v>
      </c>
      <c r="L298" t="s">
        <v>2401</v>
      </c>
      <c r="M298" t="s">
        <v>2016</v>
      </c>
    </row>
    <row r="299" spans="1:13">
      <c r="A299" t="str">
        <f t="shared" si="15"/>
        <v>38304</v>
      </c>
      <c r="B299" t="s">
        <v>3273</v>
      </c>
      <c r="C299">
        <v>0</v>
      </c>
      <c r="D299" t="str">
        <f t="shared" si="14"/>
        <v>NOT Funded: Contact LAP Team for funding status</v>
      </c>
      <c r="F299" t="str">
        <f t="shared" si="12"/>
        <v>38304</v>
      </c>
      <c r="G299" t="s">
        <v>3276</v>
      </c>
      <c r="H299" s="85">
        <f>VLOOKUP(F299, '2025-26 School Level AAFTE'!$Q$3:$T$320,3,0)</f>
        <v>0</v>
      </c>
      <c r="I299" s="85">
        <v>0</v>
      </c>
      <c r="L299" t="s">
        <v>2402</v>
      </c>
      <c r="M299" t="s">
        <v>2019</v>
      </c>
    </row>
    <row r="300" spans="1:13">
      <c r="A300" t="str">
        <f t="shared" si="15"/>
        <v>38306</v>
      </c>
      <c r="B300" t="s">
        <v>3273</v>
      </c>
      <c r="C300">
        <v>1</v>
      </c>
      <c r="D300" t="str">
        <f t="shared" si="14"/>
        <v>Funded: Complete</v>
      </c>
      <c r="F300" t="str">
        <f t="shared" si="12"/>
        <v>38306</v>
      </c>
      <c r="G300" t="s">
        <v>3276</v>
      </c>
      <c r="H300" s="85">
        <f>VLOOKUP(F300, '2025-26 School Level AAFTE'!$Q$3:$T$320,3,0)</f>
        <v>0</v>
      </c>
      <c r="I300" s="85">
        <v>0</v>
      </c>
      <c r="L300" t="s">
        <v>2403</v>
      </c>
      <c r="M300" t="s">
        <v>2021</v>
      </c>
    </row>
    <row r="301" spans="1:13">
      <c r="A301" t="str">
        <f t="shared" si="15"/>
        <v>38308</v>
      </c>
      <c r="B301" t="s">
        <v>3273</v>
      </c>
      <c r="C301">
        <v>1</v>
      </c>
      <c r="D301" t="str">
        <f t="shared" si="14"/>
        <v>Funded: Complete</v>
      </c>
      <c r="F301" t="str">
        <f t="shared" si="12"/>
        <v>38308</v>
      </c>
      <c r="G301" t="s">
        <v>3276</v>
      </c>
      <c r="H301" s="85">
        <f>VLOOKUP(F301, '2025-26 School Level AAFTE'!$Q$3:$T$320,3,0)</f>
        <v>64.900000000000006</v>
      </c>
      <c r="I301" s="85">
        <v>64.900000000000006</v>
      </c>
      <c r="L301" t="s">
        <v>2404</v>
      </c>
      <c r="M301" t="s">
        <v>2023</v>
      </c>
    </row>
    <row r="302" spans="1:13">
      <c r="A302" t="str">
        <f t="shared" si="15"/>
        <v>38320</v>
      </c>
      <c r="B302" t="s">
        <v>3273</v>
      </c>
      <c r="C302">
        <v>1</v>
      </c>
      <c r="D302" t="str">
        <f t="shared" si="14"/>
        <v>Funded: Complete</v>
      </c>
      <c r="F302" t="str">
        <f t="shared" si="12"/>
        <v>38320</v>
      </c>
      <c r="G302" t="s">
        <v>3276</v>
      </c>
      <c r="H302" s="85">
        <f>VLOOKUP(F302, '2025-26 School Level AAFTE'!$Q$3:$T$320,3,0)</f>
        <v>144.11999999999998</v>
      </c>
      <c r="I302" s="85">
        <v>144.11999999999998</v>
      </c>
      <c r="L302" t="s">
        <v>2405</v>
      </c>
      <c r="M302" t="s">
        <v>2025</v>
      </c>
    </row>
    <row r="303" spans="1:13">
      <c r="A303" t="str">
        <f t="shared" si="15"/>
        <v>38322</v>
      </c>
      <c r="B303" t="s">
        <v>3273</v>
      </c>
      <c r="C303">
        <v>1</v>
      </c>
      <c r="D303" t="str">
        <f t="shared" si="14"/>
        <v>Funded: Complete</v>
      </c>
      <c r="F303" t="str">
        <f t="shared" si="12"/>
        <v>38322</v>
      </c>
      <c r="G303" t="s">
        <v>3276</v>
      </c>
      <c r="H303" s="85">
        <f>VLOOKUP(F303, '2025-26 School Level AAFTE'!$Q$3:$T$320,3,0)</f>
        <v>43.010000000000005</v>
      </c>
      <c r="I303" s="85">
        <v>43.010000000000005</v>
      </c>
      <c r="L303" t="s">
        <v>2406</v>
      </c>
      <c r="M303" t="s">
        <v>2027</v>
      </c>
    </row>
    <row r="304" spans="1:13">
      <c r="A304" t="str">
        <f t="shared" si="15"/>
        <v>38324</v>
      </c>
      <c r="B304" t="s">
        <v>3273</v>
      </c>
      <c r="C304">
        <v>1</v>
      </c>
      <c r="D304" t="str">
        <f t="shared" si="14"/>
        <v>Funded: Complete</v>
      </c>
      <c r="F304" t="str">
        <f t="shared" ref="F304:F320" si="16">L304</f>
        <v>38324</v>
      </c>
      <c r="G304" t="s">
        <v>3276</v>
      </c>
      <c r="H304" s="85">
        <f>VLOOKUP(F304, '2025-26 School Level AAFTE'!$Q$3:$T$320,3,0)</f>
        <v>0</v>
      </c>
      <c r="I304" s="85">
        <v>0</v>
      </c>
      <c r="L304" t="s">
        <v>2407</v>
      </c>
      <c r="M304" t="s">
        <v>2030</v>
      </c>
    </row>
    <row r="305" spans="1:13">
      <c r="A305" t="str">
        <f t="shared" si="15"/>
        <v>39002</v>
      </c>
      <c r="B305" t="s">
        <v>3273</v>
      </c>
      <c r="C305">
        <v>1</v>
      </c>
      <c r="D305" t="str">
        <f t="shared" si="14"/>
        <v>Funded: Complete</v>
      </c>
      <c r="F305" t="str">
        <f t="shared" si="16"/>
        <v>39002</v>
      </c>
      <c r="G305" t="s">
        <v>3276</v>
      </c>
      <c r="H305" s="85">
        <f>VLOOKUP(F305, '2025-26 School Level AAFTE'!$Q$3:$T$320,3,0)</f>
        <v>526.4</v>
      </c>
      <c r="I305" s="85">
        <v>526.4</v>
      </c>
      <c r="L305" t="s">
        <v>2408</v>
      </c>
      <c r="M305" t="s">
        <v>2033</v>
      </c>
    </row>
    <row r="306" spans="1:13">
      <c r="A306" t="str">
        <f t="shared" si="15"/>
        <v>39003</v>
      </c>
      <c r="B306" t="s">
        <v>3273</v>
      </c>
      <c r="C306">
        <v>1</v>
      </c>
      <c r="D306" t="str">
        <f t="shared" si="14"/>
        <v>Funded: Complete</v>
      </c>
      <c r="F306" t="str">
        <f t="shared" si="16"/>
        <v>39003</v>
      </c>
      <c r="G306" t="s">
        <v>3276</v>
      </c>
      <c r="H306" s="85">
        <f>VLOOKUP(F306, '2025-26 School Level AAFTE'!$Q$3:$T$320,3,0)</f>
        <v>1290.05</v>
      </c>
      <c r="I306" s="85">
        <v>1290.05</v>
      </c>
      <c r="L306" t="s">
        <v>2409</v>
      </c>
      <c r="M306" t="s">
        <v>2035</v>
      </c>
    </row>
    <row r="307" spans="1:13">
      <c r="A307" t="str">
        <f t="shared" si="15"/>
        <v>39007</v>
      </c>
      <c r="B307" t="s">
        <v>3273</v>
      </c>
      <c r="C307">
        <v>1</v>
      </c>
      <c r="D307" t="str">
        <f t="shared" si="14"/>
        <v>Funded: Complete</v>
      </c>
      <c r="F307" t="str">
        <f t="shared" si="16"/>
        <v>39007</v>
      </c>
      <c r="G307" t="s">
        <v>3276</v>
      </c>
      <c r="H307" s="85">
        <f>VLOOKUP(F307, '2025-26 School Level AAFTE'!$Q$3:$T$320,3,0)</f>
        <v>14494.729999999998</v>
      </c>
      <c r="I307" s="85">
        <v>14494.729999999998</v>
      </c>
      <c r="L307" t="s">
        <v>2410</v>
      </c>
      <c r="M307" t="s">
        <v>2039</v>
      </c>
    </row>
    <row r="308" spans="1:13">
      <c r="A308" t="str">
        <f t="shared" si="15"/>
        <v>39090</v>
      </c>
      <c r="B308" t="s">
        <v>3273</v>
      </c>
      <c r="C308">
        <v>1</v>
      </c>
      <c r="D308" t="str">
        <f t="shared" si="14"/>
        <v>Funded: Complete</v>
      </c>
      <c r="F308" t="str">
        <f t="shared" si="16"/>
        <v>39090</v>
      </c>
      <c r="G308" t="s">
        <v>3276</v>
      </c>
      <c r="H308" s="85">
        <f>VLOOKUP(F308, '2025-26 School Level AAFTE'!$Q$3:$T$320,3,0)</f>
        <v>3328.5199999999995</v>
      </c>
      <c r="I308" s="85">
        <v>3328.5199999999995</v>
      </c>
      <c r="L308" t="s">
        <v>2411</v>
      </c>
      <c r="M308" t="s">
        <v>2058</v>
      </c>
    </row>
    <row r="309" spans="1:13">
      <c r="A309" t="str">
        <f t="shared" si="15"/>
        <v>39119</v>
      </c>
      <c r="B309" t="s">
        <v>3273</v>
      </c>
      <c r="C309">
        <v>1</v>
      </c>
      <c r="D309" t="str">
        <f t="shared" si="14"/>
        <v>Funded: Complete</v>
      </c>
      <c r="F309" t="str">
        <f t="shared" si="16"/>
        <v>39119</v>
      </c>
      <c r="G309" t="s">
        <v>3276</v>
      </c>
      <c r="H309" s="85">
        <f>VLOOKUP(F309, '2025-26 School Level AAFTE'!$Q$3:$T$320,3,0)</f>
        <v>3524.1400000000003</v>
      </c>
      <c r="I309" s="85">
        <v>3524.1400000000003</v>
      </c>
      <c r="L309" t="s">
        <v>2412</v>
      </c>
      <c r="M309" t="s">
        <v>2063</v>
      </c>
    </row>
    <row r="310" spans="1:13">
      <c r="A310" t="str">
        <f t="shared" si="15"/>
        <v>39120</v>
      </c>
      <c r="B310" t="s">
        <v>3273</v>
      </c>
      <c r="C310">
        <v>1</v>
      </c>
      <c r="D310" t="str">
        <f t="shared" si="14"/>
        <v>Funded: Complete</v>
      </c>
      <c r="F310" t="str">
        <f t="shared" si="16"/>
        <v>39120</v>
      </c>
      <c r="G310" t="s">
        <v>3276</v>
      </c>
      <c r="H310" s="85">
        <f>VLOOKUP(F310, '2025-26 School Level AAFTE'!$Q$3:$T$320,3,0)</f>
        <v>671.61999999999989</v>
      </c>
      <c r="I310" s="85">
        <v>666.31999999999994</v>
      </c>
      <c r="L310" t="s">
        <v>2413</v>
      </c>
      <c r="M310" t="s">
        <v>2068</v>
      </c>
    </row>
    <row r="311" spans="1:13">
      <c r="A311" t="str">
        <f t="shared" si="15"/>
        <v>39200</v>
      </c>
      <c r="B311" t="s">
        <v>3273</v>
      </c>
      <c r="C311">
        <v>1</v>
      </c>
      <c r="D311" t="str">
        <f t="shared" si="14"/>
        <v>Funded: Complete</v>
      </c>
      <c r="F311" t="str">
        <f t="shared" si="16"/>
        <v>39200</v>
      </c>
      <c r="G311" t="s">
        <v>3276</v>
      </c>
      <c r="H311" s="85">
        <f>VLOOKUP(F311, '2025-26 School Level AAFTE'!$Q$3:$T$320,3,0)</f>
        <v>3505.45</v>
      </c>
      <c r="I311" s="85">
        <v>3505.45</v>
      </c>
      <c r="L311" t="s">
        <v>2414</v>
      </c>
      <c r="M311" t="s">
        <v>2071</v>
      </c>
    </row>
    <row r="312" spans="1:13">
      <c r="A312" t="str">
        <f t="shared" si="15"/>
        <v>39201</v>
      </c>
      <c r="B312" t="s">
        <v>3273</v>
      </c>
      <c r="C312">
        <v>1</v>
      </c>
      <c r="D312" t="str">
        <f t="shared" si="14"/>
        <v>Funded: Complete</v>
      </c>
      <c r="F312" t="str">
        <f t="shared" si="16"/>
        <v>39201</v>
      </c>
      <c r="G312" t="s">
        <v>3276</v>
      </c>
      <c r="H312" s="85">
        <f>VLOOKUP(F312, '2025-26 School Level AAFTE'!$Q$3:$T$320,3,0)</f>
        <v>5772.3899999999994</v>
      </c>
      <c r="I312" s="85">
        <v>5768.2899999999991</v>
      </c>
      <c r="L312" t="s">
        <v>2415</v>
      </c>
      <c r="M312" t="s">
        <v>2079</v>
      </c>
    </row>
    <row r="313" spans="1:13">
      <c r="A313" t="str">
        <f t="shared" si="15"/>
        <v>39202</v>
      </c>
      <c r="B313" t="s">
        <v>3273</v>
      </c>
      <c r="C313">
        <v>1</v>
      </c>
      <c r="D313" t="str">
        <f t="shared" si="14"/>
        <v>Funded: Complete</v>
      </c>
      <c r="F313" t="str">
        <f t="shared" si="16"/>
        <v>39202</v>
      </c>
      <c r="G313" t="s">
        <v>3276</v>
      </c>
      <c r="H313" s="85">
        <f>VLOOKUP(F313, '2025-26 School Level AAFTE'!$Q$3:$T$320,3,0)</f>
        <v>3228.1200000000003</v>
      </c>
      <c r="I313" s="85">
        <v>3228.1200000000003</v>
      </c>
      <c r="L313" t="s">
        <v>2416</v>
      </c>
      <c r="M313" t="s">
        <v>2087</v>
      </c>
    </row>
    <row r="314" spans="1:13">
      <c r="A314" t="str">
        <f t="shared" si="15"/>
        <v>39203</v>
      </c>
      <c r="B314" t="s">
        <v>3273</v>
      </c>
      <c r="C314">
        <v>1</v>
      </c>
      <c r="D314" t="str">
        <f t="shared" si="14"/>
        <v>Funded: Complete</v>
      </c>
      <c r="F314" t="str">
        <f t="shared" si="16"/>
        <v>39203</v>
      </c>
      <c r="G314" t="s">
        <v>3276</v>
      </c>
      <c r="H314" s="85">
        <f>VLOOKUP(F314, '2025-26 School Level AAFTE'!$Q$3:$T$320,3,0)</f>
        <v>1000.66</v>
      </c>
      <c r="I314" s="85">
        <v>1000.66</v>
      </c>
      <c r="L314" t="s">
        <v>2417</v>
      </c>
      <c r="M314" t="s">
        <v>2093</v>
      </c>
    </row>
    <row r="315" spans="1:13">
      <c r="A315" t="str">
        <f t="shared" si="15"/>
        <v>39204</v>
      </c>
      <c r="B315" t="s">
        <v>3273</v>
      </c>
      <c r="C315">
        <v>1</v>
      </c>
      <c r="D315" t="str">
        <f t="shared" si="14"/>
        <v>Funded: Complete</v>
      </c>
      <c r="F315" t="str">
        <f t="shared" si="16"/>
        <v>39204</v>
      </c>
      <c r="G315" t="s">
        <v>3276</v>
      </c>
      <c r="H315" s="85">
        <f>VLOOKUP(F315, '2025-26 School Level AAFTE'!$Q$3:$T$320,3,0)</f>
        <v>1388.05</v>
      </c>
      <c r="I315" s="85">
        <v>1388.05</v>
      </c>
      <c r="L315" t="s">
        <v>2418</v>
      </c>
      <c r="M315" t="s">
        <v>2096</v>
      </c>
    </row>
    <row r="316" spans="1:13">
      <c r="A316" t="str">
        <f t="shared" si="15"/>
        <v>39205</v>
      </c>
      <c r="B316" t="s">
        <v>3273</v>
      </c>
      <c r="C316">
        <v>1</v>
      </c>
      <c r="D316" t="str">
        <f t="shared" si="14"/>
        <v>Funded: Complete</v>
      </c>
      <c r="F316" t="str">
        <f t="shared" si="16"/>
        <v>39205</v>
      </c>
      <c r="G316" t="s">
        <v>3276</v>
      </c>
      <c r="H316" s="85">
        <f>VLOOKUP(F316, '2025-26 School Level AAFTE'!$Q$3:$T$320,3,0)</f>
        <v>1329.07</v>
      </c>
      <c r="I316" s="85">
        <v>1329.0700000000002</v>
      </c>
      <c r="L316" t="s">
        <v>2419</v>
      </c>
      <c r="M316" t="s">
        <v>2099</v>
      </c>
    </row>
    <row r="317" spans="1:13">
      <c r="A317" t="str">
        <f t="shared" si="15"/>
        <v>39207</v>
      </c>
      <c r="B317" t="s">
        <v>3273</v>
      </c>
      <c r="C317">
        <v>1</v>
      </c>
      <c r="D317" t="str">
        <f t="shared" si="14"/>
        <v>Funded: Complete</v>
      </c>
      <c r="F317" t="str">
        <f t="shared" si="16"/>
        <v>39207</v>
      </c>
      <c r="G317" t="s">
        <v>3276</v>
      </c>
      <c r="H317" s="85">
        <f>VLOOKUP(F317, '2025-26 School Level AAFTE'!$Q$3:$T$320,3,0)</f>
        <v>2954.81</v>
      </c>
      <c r="I317" s="85">
        <v>2954.81</v>
      </c>
      <c r="L317" t="s">
        <v>2420</v>
      </c>
      <c r="M317" t="s">
        <v>2104</v>
      </c>
    </row>
    <row r="318" spans="1:13">
      <c r="A318" t="str">
        <f t="shared" si="15"/>
        <v>39208</v>
      </c>
      <c r="B318" t="s">
        <v>3273</v>
      </c>
      <c r="C318">
        <v>1</v>
      </c>
      <c r="D318" t="str">
        <f t="shared" si="14"/>
        <v>Funded: Complete</v>
      </c>
      <c r="F318" t="str">
        <f t="shared" si="16"/>
        <v>39208</v>
      </c>
      <c r="G318" t="s">
        <v>3276</v>
      </c>
      <c r="H318" s="85">
        <f>VLOOKUP(F318, '2025-26 School Level AAFTE'!$Q$3:$T$320,3,0)</f>
        <v>1689.41</v>
      </c>
      <c r="I318" s="85">
        <v>1689.41</v>
      </c>
      <c r="L318" t="s">
        <v>2421</v>
      </c>
      <c r="M318" t="s">
        <v>2110</v>
      </c>
    </row>
    <row r="319" spans="1:13">
      <c r="A319" t="str">
        <f t="shared" si="15"/>
        <v>39209</v>
      </c>
      <c r="B319" t="s">
        <v>3273</v>
      </c>
      <c r="C319">
        <v>1</v>
      </c>
      <c r="D319" t="str">
        <f t="shared" si="14"/>
        <v>Funded: Complete</v>
      </c>
      <c r="F319" t="str">
        <f t="shared" si="16"/>
        <v>39209</v>
      </c>
      <c r="G319" t="s">
        <v>3276</v>
      </c>
      <c r="H319" s="85">
        <f>VLOOKUP(F319, '2025-26 School Level AAFTE'!$Q$3:$T$320,3,0)</f>
        <v>781.40000000000009</v>
      </c>
      <c r="I319" s="85">
        <v>781.40000000000009</v>
      </c>
      <c r="L319" t="s">
        <v>2422</v>
      </c>
      <c r="M319" t="s">
        <v>2116</v>
      </c>
    </row>
    <row r="320" spans="1:13">
      <c r="A320" t="str">
        <f t="shared" si="15"/>
        <v>39901</v>
      </c>
      <c r="B320" t="s">
        <v>3273</v>
      </c>
      <c r="C320">
        <v>0</v>
      </c>
      <c r="D320" t="str">
        <f t="shared" si="14"/>
        <v>NOT Funded: Contact LAP Team for funding status</v>
      </c>
      <c r="F320" t="str">
        <f t="shared" si="16"/>
        <v>39901</v>
      </c>
      <c r="G320" t="s">
        <v>3276</v>
      </c>
      <c r="H320" s="85">
        <f>VLOOKUP(F320, '2025-26 School Level AAFTE'!$Q$3:$T$320,3,0)</f>
        <v>0</v>
      </c>
      <c r="I320" s="85">
        <v>0</v>
      </c>
      <c r="L320" t="s">
        <v>2508</v>
      </c>
      <c r="M320" t="s">
        <v>2510</v>
      </c>
    </row>
    <row r="321" spans="3:9">
      <c r="C321" s="185">
        <f>SUM(C3:C320)</f>
        <v>309</v>
      </c>
      <c r="I321" s="163">
        <f>SUM(I3:I320)</f>
        <v>468957.81999999995</v>
      </c>
    </row>
  </sheetData>
  <phoneticPr fontId="58" type="noConversion"/>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27"/>
  <sheetViews>
    <sheetView workbookViewId="0">
      <selection activeCell="H10" sqref="H10"/>
    </sheetView>
  </sheetViews>
  <sheetFormatPr defaultRowHeight="14.4"/>
  <cols>
    <col min="2" max="2" width="53.33203125" bestFit="1" customWidth="1"/>
    <col min="3" max="3" width="16.88671875" customWidth="1"/>
    <col min="4" max="4" width="14.6640625" customWidth="1"/>
    <col min="5" max="6" width="9.109375" customWidth="1"/>
    <col min="7" max="7" width="12" customWidth="1"/>
    <col min="9" max="9" width="12.109375" bestFit="1" customWidth="1"/>
    <col min="13" max="13" width="9.88671875" bestFit="1" customWidth="1"/>
    <col min="14" max="14" width="10.44140625" bestFit="1" customWidth="1"/>
    <col min="18" max="18" width="11.5546875" bestFit="1" customWidth="1"/>
    <col min="19" max="21" width="9.88671875" customWidth="1"/>
    <col min="22" max="22" width="11.33203125" bestFit="1" customWidth="1"/>
  </cols>
  <sheetData>
    <row r="1" spans="1:22">
      <c r="A1" s="99">
        <f>COLUMN(A1)</f>
        <v>1</v>
      </c>
      <c r="B1" s="99">
        <f t="shared" ref="B1:V1" si="0">COLUMN(B1)</f>
        <v>2</v>
      </c>
      <c r="C1" s="99">
        <f t="shared" si="0"/>
        <v>3</v>
      </c>
      <c r="D1" s="99">
        <f t="shared" si="0"/>
        <v>4</v>
      </c>
      <c r="E1" s="99">
        <f t="shared" si="0"/>
        <v>5</v>
      </c>
      <c r="F1" s="99">
        <f t="shared" si="0"/>
        <v>6</v>
      </c>
      <c r="G1" s="99">
        <f t="shared" si="0"/>
        <v>7</v>
      </c>
      <c r="H1" s="99">
        <f t="shared" si="0"/>
        <v>8</v>
      </c>
      <c r="I1" s="99">
        <f t="shared" si="0"/>
        <v>9</v>
      </c>
      <c r="J1" s="99">
        <f t="shared" si="0"/>
        <v>10</v>
      </c>
      <c r="K1" s="99">
        <f t="shared" si="0"/>
        <v>11</v>
      </c>
      <c r="L1" s="99">
        <f t="shared" si="0"/>
        <v>12</v>
      </c>
      <c r="M1" s="99">
        <f t="shared" si="0"/>
        <v>13</v>
      </c>
      <c r="N1" s="99">
        <f t="shared" si="0"/>
        <v>14</v>
      </c>
      <c r="O1" s="99">
        <f t="shared" si="0"/>
        <v>15</v>
      </c>
      <c r="P1" s="99">
        <f t="shared" si="0"/>
        <v>16</v>
      </c>
      <c r="Q1" s="99">
        <f t="shared" si="0"/>
        <v>17</v>
      </c>
      <c r="R1" s="99">
        <f t="shared" si="0"/>
        <v>18</v>
      </c>
      <c r="S1" s="99">
        <f t="shared" si="0"/>
        <v>19</v>
      </c>
      <c r="T1" s="99">
        <f t="shared" si="0"/>
        <v>20</v>
      </c>
      <c r="U1" s="99">
        <f t="shared" si="0"/>
        <v>21</v>
      </c>
      <c r="V1" s="99">
        <f t="shared" si="0"/>
        <v>22</v>
      </c>
    </row>
    <row r="2" spans="1:22">
      <c r="C2" s="39"/>
      <c r="D2" s="83"/>
    </row>
    <row r="4" spans="1:22" ht="46.8">
      <c r="A4" t="s">
        <v>2457</v>
      </c>
      <c r="B4" t="s">
        <v>2424</v>
      </c>
      <c r="C4" s="13" t="str">
        <f>'HP Schools Calculation'!G9</f>
        <v>Adjusted 2025-26 AAFTE  w/TK</v>
      </c>
      <c r="D4" s="9" t="str">
        <f>Summary!G8</f>
        <v>Final 2025-26 AAFTE w/TK
(Should match F-203)</v>
      </c>
      <c r="E4" s="25" t="str">
        <f>'2026-27 Salary &amp; Benefits'!C5</f>
        <v>2026-27 Reg Base</v>
      </c>
      <c r="F4" s="25" t="str">
        <f>'2026-27 Salary &amp; Benefits'!D5</f>
        <v>2026-27 Reg Inc</v>
      </c>
      <c r="G4" s="128" t="str">
        <f>'CEDARS District FRPL'!C2</f>
        <v>% Used for 2026-27 LAP Funding</v>
      </c>
      <c r="H4" s="26" t="s">
        <v>2448</v>
      </c>
      <c r="I4" s="26" t="s">
        <v>2449</v>
      </c>
      <c r="J4" s="27" t="s">
        <v>2427</v>
      </c>
      <c r="K4" s="10" t="s">
        <v>2425</v>
      </c>
      <c r="L4" s="10" t="s">
        <v>2426</v>
      </c>
      <c r="M4" s="24" t="s">
        <v>2428</v>
      </c>
      <c r="N4" s="24" t="s">
        <v>2429</v>
      </c>
      <c r="O4" s="11" t="s">
        <v>2430</v>
      </c>
      <c r="P4" s="11" t="s">
        <v>2431</v>
      </c>
      <c r="Q4" s="11" t="s">
        <v>2432</v>
      </c>
      <c r="R4" s="24" t="s">
        <v>2440</v>
      </c>
      <c r="S4" s="11" t="s">
        <v>2501</v>
      </c>
      <c r="T4" s="11" t="s">
        <v>2502</v>
      </c>
      <c r="U4" s="24" t="s">
        <v>2503</v>
      </c>
      <c r="V4" s="47" t="s">
        <v>2451</v>
      </c>
    </row>
    <row r="5" spans="1:22">
      <c r="A5" s="75" t="s">
        <v>2189</v>
      </c>
      <c r="B5" s="2" t="s">
        <v>451</v>
      </c>
      <c r="C5" s="46">
        <f>IF(A5=Summary!$B$9,Summary!$G$9,0)</f>
        <v>0</v>
      </c>
      <c r="D5" s="82">
        <f>VLOOKUP(A5,AAFTE!$A:$AT,3,0)</f>
        <v>3015.64</v>
      </c>
      <c r="E5" s="106">
        <f>VLOOKUP($A5,'2026-27 Salary &amp; Benefits'!$A:$I,3,)</f>
        <v>1</v>
      </c>
      <c r="F5" s="106">
        <f>VLOOKUP($A5,'2026-27 Salary &amp; Benefits'!$A:$I,4,)</f>
        <v>1</v>
      </c>
      <c r="G5" s="107">
        <f>VLOOKUP(A5,'CEDARS District FRPL'!$A$3:$C$319,3,0)</f>
        <v>0.68179999999999996</v>
      </c>
      <c r="H5" s="108">
        <f>IF(C5&gt;0,C5,D5)</f>
        <v>3015.64</v>
      </c>
      <c r="I5" s="109">
        <f>ROUND(H5*G5,2)</f>
        <v>2056.06</v>
      </c>
      <c r="J5" s="100">
        <f>ROUND((($I5*2.3975*36)/15)/900,3)</f>
        <v>13.145</v>
      </c>
      <c r="K5" s="102">
        <f>'2026-27 Salary &amp; Benefits'!E$6</f>
        <v>78209</v>
      </c>
      <c r="L5" s="102">
        <f>'2026-27 Salary &amp; Benefits'!F$6</f>
        <v>82248</v>
      </c>
      <c r="M5" s="7">
        <f>ROUND($E5*$K5*$J5,2)</f>
        <v>1028057.31</v>
      </c>
      <c r="N5" s="7">
        <f>ROUND($L5*$F5*$J5,2)-$M5</f>
        <v>53092.649999999907</v>
      </c>
      <c r="O5" s="7">
        <f>'2026-27 Salary &amp; Benefits'!G$6</f>
        <v>16817.759999999998</v>
      </c>
      <c r="P5" s="103">
        <f>'2026-27 Salary &amp; Benefits'!H$6</f>
        <v>0.16020000000000001</v>
      </c>
      <c r="Q5" s="103">
        <f>'2026-27 Salary &amp; Benefits'!I$6</f>
        <v>0.15390000000000001</v>
      </c>
      <c r="R5" s="7">
        <f>ROUND(M5*P5+N5*Q5+J5*O5,2)</f>
        <v>393935.2</v>
      </c>
      <c r="S5" s="7">
        <f>ROUND(((($L5*$F5*$J5)/180)*3),2)</f>
        <v>18019.169999999998</v>
      </c>
      <c r="T5" s="7">
        <f>ROUND(S5*Q5,2)</f>
        <v>2773.15</v>
      </c>
      <c r="U5" s="7">
        <f>SUM(S5:T5)</f>
        <v>20792.32</v>
      </c>
      <c r="V5" s="7">
        <f>SUM(R5,M5:N5,U5)</f>
        <v>1495877.48</v>
      </c>
    </row>
    <row r="6" spans="1:22">
      <c r="A6" s="75" t="s">
        <v>2258</v>
      </c>
      <c r="B6" s="2" t="s">
        <v>1100</v>
      </c>
      <c r="C6" s="46">
        <f>IF(A6=Summary!$B$9,Summary!$G$9,0)</f>
        <v>0</v>
      </c>
      <c r="D6" s="82">
        <f>VLOOKUP(A6,AAFTE!$A:$AT,3,0)</f>
        <v>635.52</v>
      </c>
      <c r="E6" s="106">
        <f>VLOOKUP($A6,'2026-27 Salary &amp; Benefits'!$A:$I,3,)</f>
        <v>1</v>
      </c>
      <c r="F6" s="106">
        <f>VLOOKUP($A6,'2026-27 Salary &amp; Benefits'!$A:$I,4,)</f>
        <v>1.04</v>
      </c>
      <c r="G6" s="107">
        <f>VLOOKUP(A6,'CEDARS District FRPL'!$A$3:$C$319,3,0)</f>
        <v>0.20369999999999999</v>
      </c>
      <c r="H6" s="108">
        <f t="shared" ref="H6:H69" si="1">IF(C6&gt;0,C6,D6)</f>
        <v>635.52</v>
      </c>
      <c r="I6" s="109">
        <f t="shared" ref="I6:I69" si="2">ROUND(H6*G6,2)</f>
        <v>129.46</v>
      </c>
      <c r="J6" s="100">
        <f t="shared" ref="J6:J69" si="3">ROUND((($I6*2.3975*36)/15)/900,3)</f>
        <v>0.82799999999999996</v>
      </c>
      <c r="K6" s="102">
        <f>'2026-27 Salary &amp; Benefits'!E$6</f>
        <v>78209</v>
      </c>
      <c r="L6" s="102">
        <f>'2026-27 Salary &amp; Benefits'!F$6</f>
        <v>82248</v>
      </c>
      <c r="M6" s="7">
        <f t="shared" ref="M6:M69" si="4">ROUND($E6*$K6*$J6,2)</f>
        <v>64757.05</v>
      </c>
      <c r="N6" s="7">
        <f>ROUND($L6*$F6*$J6,2)-$M6</f>
        <v>6068.3499999999913</v>
      </c>
      <c r="O6" s="7">
        <f>'2026-27 Salary &amp; Benefits'!G$6</f>
        <v>16817.759999999998</v>
      </c>
      <c r="P6" s="103">
        <f>'2026-27 Salary &amp; Benefits'!H$6</f>
        <v>0.16020000000000001</v>
      </c>
      <c r="Q6" s="103">
        <f>'2026-27 Salary &amp; Benefits'!I$6</f>
        <v>0.15390000000000001</v>
      </c>
      <c r="R6" s="7">
        <f t="shared" ref="R6:R69" si="5">ROUND(M6*P6+N6*Q6+J6*O6,2)</f>
        <v>25233.1</v>
      </c>
      <c r="S6" s="7">
        <f t="shared" ref="S6:S69" si="6">ROUND(((($L6*$F6*$J6)/180)*3),2)</f>
        <v>1180.42</v>
      </c>
      <c r="T6" s="7">
        <f t="shared" ref="T6:T69" si="7">ROUND(S6*Q6,2)</f>
        <v>181.67</v>
      </c>
      <c r="U6" s="7">
        <f t="shared" ref="U6:U69" si="8">SUM(S6:T6)</f>
        <v>1362.0900000000001</v>
      </c>
      <c r="V6" s="7">
        <f t="shared" ref="V6:V69" si="9">SUM(R6,M6:N6,U6)</f>
        <v>97420.589999999982</v>
      </c>
    </row>
    <row r="7" spans="1:22">
      <c r="A7" s="75" t="s">
        <v>2269</v>
      </c>
      <c r="B7" s="2" t="s">
        <v>1141</v>
      </c>
      <c r="C7" s="46">
        <f>IF(A7=Summary!$B$9,Summary!$G$9,0)</f>
        <v>0</v>
      </c>
      <c r="D7" s="82">
        <f>VLOOKUP(A7,AAFTE!$A:$AT,3,0)</f>
        <v>104.69</v>
      </c>
      <c r="E7" s="106">
        <f>VLOOKUP($A7,'2026-27 Salary &amp; Benefits'!$A:$I,3,)</f>
        <v>1</v>
      </c>
      <c r="F7" s="106">
        <f>VLOOKUP($A7,'2026-27 Salary &amp; Benefits'!$A:$I,4,)</f>
        <v>1</v>
      </c>
      <c r="G7" s="107">
        <f>VLOOKUP(A7,'CEDARS District FRPL'!$A$3:$C$319,3,0)</f>
        <v>0.38929999999999998</v>
      </c>
      <c r="H7" s="108">
        <f t="shared" si="1"/>
        <v>104.69</v>
      </c>
      <c r="I7" s="109">
        <f t="shared" si="2"/>
        <v>40.76</v>
      </c>
      <c r="J7" s="100">
        <f t="shared" si="3"/>
        <v>0.26100000000000001</v>
      </c>
      <c r="K7" s="102">
        <f>'2026-27 Salary &amp; Benefits'!E$6</f>
        <v>78209</v>
      </c>
      <c r="L7" s="102">
        <f>'2026-27 Salary &amp; Benefits'!F$6</f>
        <v>82248</v>
      </c>
      <c r="M7" s="7">
        <f t="shared" si="4"/>
        <v>20412.55</v>
      </c>
      <c r="N7" s="7">
        <f t="shared" ref="N7:N69" si="10">ROUND($L7*$F7*$J7,2)-$M7</f>
        <v>1054.1800000000003</v>
      </c>
      <c r="O7" s="7">
        <f>'2026-27 Salary &amp; Benefits'!G$6</f>
        <v>16817.759999999998</v>
      </c>
      <c r="P7" s="103">
        <f>'2026-27 Salary &amp; Benefits'!H$6</f>
        <v>0.16020000000000001</v>
      </c>
      <c r="Q7" s="103">
        <f>'2026-27 Salary &amp; Benefits'!I$6</f>
        <v>0.15390000000000001</v>
      </c>
      <c r="R7" s="7">
        <f t="shared" si="5"/>
        <v>7821.76</v>
      </c>
      <c r="S7" s="7">
        <f t="shared" si="6"/>
        <v>357.78</v>
      </c>
      <c r="T7" s="7">
        <f t="shared" si="7"/>
        <v>55.06</v>
      </c>
      <c r="U7" s="7">
        <f t="shared" si="8"/>
        <v>412.84</v>
      </c>
      <c r="V7" s="7">
        <f t="shared" si="9"/>
        <v>29701.329999999998</v>
      </c>
    </row>
    <row r="8" spans="1:22">
      <c r="A8" s="75" t="s">
        <v>2321</v>
      </c>
      <c r="B8" s="2" t="s">
        <v>1456</v>
      </c>
      <c r="C8" s="46">
        <f>IF(A8=Summary!$B$9,Summary!$G$9,0)</f>
        <v>0</v>
      </c>
      <c r="D8" s="82">
        <f>VLOOKUP(A8,AAFTE!$A:$AT,3,0)</f>
        <v>2537.4699999999998</v>
      </c>
      <c r="E8" s="106">
        <f>VLOOKUP($A8,'2026-27 Salary &amp; Benefits'!$A:$I,3,)</f>
        <v>1.1200000000000001</v>
      </c>
      <c r="F8" s="106">
        <f>VLOOKUP($A8,'2026-27 Salary &amp; Benefits'!$A:$I,4,)</f>
        <v>1.1600000000000001</v>
      </c>
      <c r="G8" s="107">
        <f>VLOOKUP(A8,'CEDARS District FRPL'!$A$3:$C$319,3,0)</f>
        <v>0.30230000000000001</v>
      </c>
      <c r="H8" s="108">
        <f t="shared" si="1"/>
        <v>2537.4699999999998</v>
      </c>
      <c r="I8" s="109">
        <f t="shared" si="2"/>
        <v>767.08</v>
      </c>
      <c r="J8" s="100">
        <f t="shared" si="3"/>
        <v>4.9039999999999999</v>
      </c>
      <c r="K8" s="102">
        <f>'2026-27 Salary &amp; Benefits'!E$6</f>
        <v>78209</v>
      </c>
      <c r="L8" s="102">
        <f>'2026-27 Salary &amp; Benefits'!F$6</f>
        <v>82248</v>
      </c>
      <c r="M8" s="7">
        <f t="shared" si="4"/>
        <v>429561.37</v>
      </c>
      <c r="N8" s="7">
        <f>ROUND($L8*$F8*$J8,2)-$M8</f>
        <v>38317.890000000014</v>
      </c>
      <c r="O8" s="7">
        <f>'2026-27 Salary &amp; Benefits'!G$6</f>
        <v>16817.759999999998</v>
      </c>
      <c r="P8" s="103">
        <f>'2026-27 Salary &amp; Benefits'!H$6</f>
        <v>0.16020000000000001</v>
      </c>
      <c r="Q8" s="103">
        <f>'2026-27 Salary &amp; Benefits'!I$6</f>
        <v>0.15390000000000001</v>
      </c>
      <c r="R8" s="7">
        <f t="shared" si="5"/>
        <v>157187.15</v>
      </c>
      <c r="S8" s="7">
        <f t="shared" si="6"/>
        <v>7797.99</v>
      </c>
      <c r="T8" s="7">
        <f t="shared" si="7"/>
        <v>1200.1099999999999</v>
      </c>
      <c r="U8" s="7">
        <f t="shared" si="8"/>
        <v>8998.1</v>
      </c>
      <c r="V8" s="7">
        <f t="shared" si="9"/>
        <v>634064.51</v>
      </c>
    </row>
    <row r="9" spans="1:22">
      <c r="A9" s="75" t="s">
        <v>2333</v>
      </c>
      <c r="B9" s="2" t="s">
        <v>1570</v>
      </c>
      <c r="C9" s="46">
        <f>IF(A9=Summary!$B$9,Summary!$G$9,0)</f>
        <v>0</v>
      </c>
      <c r="D9" s="82">
        <f>VLOOKUP(A9,AAFTE!$A:$AT,3,0)</f>
        <v>5429.43</v>
      </c>
      <c r="E9" s="106">
        <f>VLOOKUP($A9,'2026-27 Salary &amp; Benefits'!$A:$I,3,)</f>
        <v>1.1200000000000001</v>
      </c>
      <c r="F9" s="106">
        <f>VLOOKUP($A9,'2026-27 Salary &amp; Benefits'!$A:$I,4,)</f>
        <v>1.1600000000000001</v>
      </c>
      <c r="G9" s="107">
        <f>VLOOKUP(A9,'CEDARS District FRPL'!$A$3:$C$319,3,0)</f>
        <v>0.39950000000000002</v>
      </c>
      <c r="H9" s="108">
        <f t="shared" si="1"/>
        <v>5429.43</v>
      </c>
      <c r="I9" s="109">
        <f t="shared" si="2"/>
        <v>2169.06</v>
      </c>
      <c r="J9" s="100">
        <f t="shared" si="3"/>
        <v>13.868</v>
      </c>
      <c r="K9" s="102">
        <f>'2026-27 Salary &amp; Benefits'!E$6</f>
        <v>78209</v>
      </c>
      <c r="L9" s="102">
        <f>'2026-27 Salary &amp; Benefits'!F$6</f>
        <v>82248</v>
      </c>
      <c r="M9" s="7">
        <f t="shared" si="4"/>
        <v>1214754.7</v>
      </c>
      <c r="N9" s="7">
        <f t="shared" si="10"/>
        <v>108359.01000000001</v>
      </c>
      <c r="O9" s="7">
        <f>'2026-27 Salary &amp; Benefits'!G$6</f>
        <v>16817.759999999998</v>
      </c>
      <c r="P9" s="103">
        <f>'2026-27 Salary &amp; Benefits'!H$6</f>
        <v>0.16020000000000001</v>
      </c>
      <c r="Q9" s="103">
        <f>'2026-27 Salary &amp; Benefits'!I$6</f>
        <v>0.15390000000000001</v>
      </c>
      <c r="R9" s="7">
        <f t="shared" si="5"/>
        <v>444508.85</v>
      </c>
      <c r="S9" s="7">
        <f t="shared" si="6"/>
        <v>22051.9</v>
      </c>
      <c r="T9" s="7">
        <f t="shared" si="7"/>
        <v>3393.79</v>
      </c>
      <c r="U9" s="7">
        <f t="shared" si="8"/>
        <v>25445.690000000002</v>
      </c>
      <c r="V9" s="7">
        <f t="shared" si="9"/>
        <v>1793068.2499999998</v>
      </c>
    </row>
    <row r="10" spans="1:22">
      <c r="A10" s="75" t="s">
        <v>2126</v>
      </c>
      <c r="B10" s="2" t="s">
        <v>29</v>
      </c>
      <c r="C10" s="46">
        <f>IF(A10=Summary!$B$9,Summary!$G$9,0)</f>
        <v>0</v>
      </c>
      <c r="D10" s="82">
        <f>VLOOKUP(A10,AAFTE!$A:$AT,3,0)</f>
        <v>656.82</v>
      </c>
      <c r="E10" s="106">
        <f>VLOOKUP($A10,'2026-27 Salary &amp; Benefits'!$A:$I,3,)</f>
        <v>1</v>
      </c>
      <c r="F10" s="106">
        <f>VLOOKUP($A10,'2026-27 Salary &amp; Benefits'!$A:$I,4,)</f>
        <v>1</v>
      </c>
      <c r="G10" s="107">
        <f>VLOOKUP(A10,'CEDARS District FRPL'!$A$3:$C$319,3,0)</f>
        <v>0.32579999999999998</v>
      </c>
      <c r="H10" s="108">
        <f t="shared" si="1"/>
        <v>656.82</v>
      </c>
      <c r="I10" s="109">
        <f t="shared" si="2"/>
        <v>213.99</v>
      </c>
      <c r="J10" s="100">
        <f t="shared" si="3"/>
        <v>1.3680000000000001</v>
      </c>
      <c r="K10" s="102">
        <f>'2026-27 Salary &amp; Benefits'!E$6</f>
        <v>78209</v>
      </c>
      <c r="L10" s="102">
        <f>'2026-27 Salary &amp; Benefits'!F$6</f>
        <v>82248</v>
      </c>
      <c r="M10" s="7">
        <f t="shared" si="4"/>
        <v>106989.91</v>
      </c>
      <c r="N10" s="7">
        <f t="shared" si="10"/>
        <v>5525.3499999999913</v>
      </c>
      <c r="O10" s="7">
        <f>'2026-27 Salary &amp; Benefits'!G$6</f>
        <v>16817.759999999998</v>
      </c>
      <c r="P10" s="103">
        <f>'2026-27 Salary &amp; Benefits'!H$6</f>
        <v>0.16020000000000001</v>
      </c>
      <c r="Q10" s="103">
        <f>'2026-27 Salary &amp; Benefits'!I$6</f>
        <v>0.15390000000000001</v>
      </c>
      <c r="R10" s="7">
        <f t="shared" si="5"/>
        <v>40996.83</v>
      </c>
      <c r="S10" s="7">
        <f t="shared" si="6"/>
        <v>1875.25</v>
      </c>
      <c r="T10" s="7">
        <f t="shared" si="7"/>
        <v>288.60000000000002</v>
      </c>
      <c r="U10" s="7">
        <f t="shared" si="8"/>
        <v>2163.85</v>
      </c>
      <c r="V10" s="7">
        <f t="shared" si="9"/>
        <v>155675.93999999997</v>
      </c>
    </row>
    <row r="11" spans="1:22">
      <c r="A11" s="75" t="s">
        <v>2221</v>
      </c>
      <c r="B11" s="2" t="s">
        <v>777</v>
      </c>
      <c r="C11" s="46">
        <f>IF(A11=Summary!$B$9,Summary!$G$9,0)</f>
        <v>0</v>
      </c>
      <c r="D11" s="82">
        <f>VLOOKUP(A11,AAFTE!$A:$AT,3,0)</f>
        <v>17244.310000000001</v>
      </c>
      <c r="E11" s="106">
        <f>VLOOKUP($A11,'2026-27 Salary &amp; Benefits'!$A:$I,3,)</f>
        <v>1.1200000000000001</v>
      </c>
      <c r="F11" s="106">
        <f>VLOOKUP($A11,'2026-27 Salary &amp; Benefits'!$A:$I,4,)</f>
        <v>1.1200000000000001</v>
      </c>
      <c r="G11" s="107">
        <f>VLOOKUP(A11,'CEDARS District FRPL'!$A$3:$C$319,3,0)</f>
        <v>0.56840000000000002</v>
      </c>
      <c r="H11" s="108">
        <f t="shared" si="1"/>
        <v>17244.310000000001</v>
      </c>
      <c r="I11" s="109">
        <f t="shared" si="2"/>
        <v>9801.67</v>
      </c>
      <c r="J11" s="100">
        <f t="shared" si="3"/>
        <v>62.664999999999999</v>
      </c>
      <c r="K11" s="102">
        <f>'2026-27 Salary &amp; Benefits'!E$6</f>
        <v>78209</v>
      </c>
      <c r="L11" s="102">
        <f>'2026-27 Salary &amp; Benefits'!F$6</f>
        <v>82248</v>
      </c>
      <c r="M11" s="7">
        <f t="shared" si="4"/>
        <v>5489083.0199999996</v>
      </c>
      <c r="N11" s="7">
        <f t="shared" si="10"/>
        <v>283476.41000000015</v>
      </c>
      <c r="O11" s="7">
        <f>'2026-27 Salary &amp; Benefits'!G$6</f>
        <v>16817.759999999998</v>
      </c>
      <c r="P11" s="103">
        <f>'2026-27 Salary &amp; Benefits'!H$6</f>
        <v>0.16020000000000001</v>
      </c>
      <c r="Q11" s="103">
        <f>'2026-27 Salary &amp; Benefits'!I$6</f>
        <v>0.15390000000000001</v>
      </c>
      <c r="R11" s="7">
        <f t="shared" si="5"/>
        <v>1976863.05</v>
      </c>
      <c r="S11" s="7">
        <f t="shared" si="6"/>
        <v>96209.32</v>
      </c>
      <c r="T11" s="7">
        <f t="shared" si="7"/>
        <v>14806.61</v>
      </c>
      <c r="U11" s="7">
        <f t="shared" si="8"/>
        <v>111015.93000000001</v>
      </c>
      <c r="V11" s="7">
        <f t="shared" si="9"/>
        <v>7860438.4099999992</v>
      </c>
    </row>
    <row r="12" spans="1:22">
      <c r="A12" s="75" t="s">
        <v>2233</v>
      </c>
      <c r="B12" s="2" t="s">
        <v>990</v>
      </c>
      <c r="C12" s="46">
        <f>IF(A12=Summary!$B$9,Summary!$G$9,0)</f>
        <v>0</v>
      </c>
      <c r="D12" s="82">
        <f>VLOOKUP(A12,AAFTE!$A:$AT,3,0)</f>
        <v>3356.09</v>
      </c>
      <c r="E12" s="106">
        <f>VLOOKUP($A12,'2026-27 Salary &amp; Benefits'!$A:$I,3,)</f>
        <v>1.18</v>
      </c>
      <c r="F12" s="106">
        <f>VLOOKUP($A12,'2026-27 Salary &amp; Benefits'!$A:$I,4,)</f>
        <v>1.22</v>
      </c>
      <c r="G12" s="107">
        <f>VLOOKUP(A12,'CEDARS District FRPL'!$A$3:$C$319,3,0)</f>
        <v>0.1103</v>
      </c>
      <c r="H12" s="108">
        <f t="shared" si="1"/>
        <v>3356.09</v>
      </c>
      <c r="I12" s="109">
        <f t="shared" si="2"/>
        <v>370.18</v>
      </c>
      <c r="J12" s="100">
        <f t="shared" si="3"/>
        <v>2.367</v>
      </c>
      <c r="K12" s="102">
        <f>'2026-27 Salary &amp; Benefits'!E$6</f>
        <v>78209</v>
      </c>
      <c r="L12" s="102">
        <f>'2026-27 Salary &amp; Benefits'!F$6</f>
        <v>82248</v>
      </c>
      <c r="M12" s="7">
        <f t="shared" si="4"/>
        <v>218442.43</v>
      </c>
      <c r="N12" s="7">
        <f t="shared" si="10"/>
        <v>19068.410000000003</v>
      </c>
      <c r="O12" s="7">
        <f>'2026-27 Salary &amp; Benefits'!G$6</f>
        <v>16817.759999999998</v>
      </c>
      <c r="P12" s="103">
        <f>'2026-27 Salary &amp; Benefits'!H$6</f>
        <v>0.16020000000000001</v>
      </c>
      <c r="Q12" s="103">
        <f>'2026-27 Salary &amp; Benefits'!I$6</f>
        <v>0.15390000000000001</v>
      </c>
      <c r="R12" s="7">
        <f t="shared" si="5"/>
        <v>77736.740000000005</v>
      </c>
      <c r="S12" s="7">
        <f t="shared" si="6"/>
        <v>3958.51</v>
      </c>
      <c r="T12" s="7">
        <f t="shared" si="7"/>
        <v>609.21</v>
      </c>
      <c r="U12" s="7">
        <f t="shared" si="8"/>
        <v>4567.72</v>
      </c>
      <c r="V12" s="7">
        <f t="shared" si="9"/>
        <v>319815.29999999993</v>
      </c>
    </row>
    <row r="13" spans="1:22">
      <c r="A13" s="75" t="s">
        <v>2153</v>
      </c>
      <c r="B13" s="2" t="s">
        <v>257</v>
      </c>
      <c r="C13" s="46">
        <f>IF(A13=Summary!$B$9,Summary!$G$9,0)</f>
        <v>0</v>
      </c>
      <c r="D13" s="82">
        <f>VLOOKUP(A13,AAFTE!$A:$AT,3,0)</f>
        <v>12496.81</v>
      </c>
      <c r="E13" s="106">
        <f>VLOOKUP($A13,'2026-27 Salary &amp; Benefits'!$A:$I,3,)</f>
        <v>1.06</v>
      </c>
      <c r="F13" s="106">
        <f>VLOOKUP($A13,'2026-27 Salary &amp; Benefits'!$A:$I,4,)</f>
        <v>1.1000000000000001</v>
      </c>
      <c r="G13" s="107">
        <f>VLOOKUP(A13,'CEDARS District FRPL'!$A$3:$C$319,3,0)</f>
        <v>0.3851</v>
      </c>
      <c r="H13" s="108">
        <f t="shared" si="1"/>
        <v>12496.81</v>
      </c>
      <c r="I13" s="109">
        <f t="shared" si="2"/>
        <v>4812.5200000000004</v>
      </c>
      <c r="J13" s="100">
        <f t="shared" si="3"/>
        <v>30.768000000000001</v>
      </c>
      <c r="K13" s="102">
        <f>'2026-27 Salary &amp; Benefits'!E$6</f>
        <v>78209</v>
      </c>
      <c r="L13" s="102">
        <f>'2026-27 Salary &amp; Benefits'!F$6</f>
        <v>82248</v>
      </c>
      <c r="M13" s="7">
        <f t="shared" si="4"/>
        <v>2550714.58</v>
      </c>
      <c r="N13" s="7">
        <f t="shared" si="10"/>
        <v>232952.5299999998</v>
      </c>
      <c r="O13" s="7">
        <f>'2026-27 Salary &amp; Benefits'!G$6</f>
        <v>16817.759999999998</v>
      </c>
      <c r="P13" s="103">
        <f>'2026-27 Salary &amp; Benefits'!H$6</f>
        <v>0.16020000000000001</v>
      </c>
      <c r="Q13" s="103">
        <f>'2026-27 Salary &amp; Benefits'!I$6</f>
        <v>0.15390000000000001</v>
      </c>
      <c r="R13" s="7">
        <f t="shared" si="5"/>
        <v>961924.71</v>
      </c>
      <c r="S13" s="7">
        <f t="shared" si="6"/>
        <v>46394.45</v>
      </c>
      <c r="T13" s="7">
        <f t="shared" si="7"/>
        <v>7140.11</v>
      </c>
      <c r="U13" s="7">
        <f t="shared" si="8"/>
        <v>53534.559999999998</v>
      </c>
      <c r="V13" s="7">
        <f t="shared" si="9"/>
        <v>3799126.38</v>
      </c>
    </row>
    <row r="14" spans="1:22">
      <c r="A14" s="75" t="s">
        <v>2218</v>
      </c>
      <c r="B14" s="2" t="s">
        <v>735</v>
      </c>
      <c r="C14" s="46">
        <f>IF(A14=Summary!$B$9,Summary!$G$9,0)</f>
        <v>0</v>
      </c>
      <c r="D14" s="82">
        <f>VLOOKUP(A14,AAFTE!$A:$AT,3,0)</f>
        <v>19839.41</v>
      </c>
      <c r="E14" s="106">
        <f>VLOOKUP($A14,'2026-27 Salary &amp; Benefits'!$A:$I,3,)</f>
        <v>1.18</v>
      </c>
      <c r="F14" s="106">
        <f>VLOOKUP($A14,'2026-27 Salary &amp; Benefits'!$A:$I,4,)</f>
        <v>1.18</v>
      </c>
      <c r="G14" s="107">
        <f>VLOOKUP(A14,'CEDARS District FRPL'!$A$3:$C$319,3,0)</f>
        <v>0.2228</v>
      </c>
      <c r="H14" s="108">
        <f t="shared" si="1"/>
        <v>19839.41</v>
      </c>
      <c r="I14" s="109">
        <f t="shared" si="2"/>
        <v>4420.22</v>
      </c>
      <c r="J14" s="100">
        <f t="shared" si="3"/>
        <v>28.26</v>
      </c>
      <c r="K14" s="102">
        <f>'2026-27 Salary &amp; Benefits'!E$6</f>
        <v>78209</v>
      </c>
      <c r="L14" s="102">
        <f>'2026-27 Salary &amp; Benefits'!F$6</f>
        <v>82248</v>
      </c>
      <c r="M14" s="7">
        <f t="shared" si="4"/>
        <v>2608019.88</v>
      </c>
      <c r="N14" s="7">
        <f t="shared" si="10"/>
        <v>134687.72999999998</v>
      </c>
      <c r="O14" s="7">
        <f>'2026-27 Salary &amp; Benefits'!G$6</f>
        <v>16817.759999999998</v>
      </c>
      <c r="P14" s="103">
        <f>'2026-27 Salary &amp; Benefits'!H$6</f>
        <v>0.16020000000000001</v>
      </c>
      <c r="Q14" s="103">
        <f>'2026-27 Salary &amp; Benefits'!I$6</f>
        <v>0.15390000000000001</v>
      </c>
      <c r="R14" s="7">
        <f t="shared" si="5"/>
        <v>913803.12</v>
      </c>
      <c r="S14" s="7">
        <f t="shared" si="6"/>
        <v>45711.79</v>
      </c>
      <c r="T14" s="7">
        <f t="shared" si="7"/>
        <v>7035.04</v>
      </c>
      <c r="U14" s="7">
        <f t="shared" si="8"/>
        <v>52746.83</v>
      </c>
      <c r="V14" s="7">
        <f t="shared" si="9"/>
        <v>3709257.56</v>
      </c>
    </row>
    <row r="15" spans="1:22">
      <c r="A15" s="75" t="s">
        <v>2387</v>
      </c>
      <c r="B15" s="2" t="s">
        <v>1935</v>
      </c>
      <c r="C15" s="46">
        <f>IF(A15=Summary!$B$9,Summary!$G$9,0)</f>
        <v>0</v>
      </c>
      <c r="D15" s="82">
        <f>VLOOKUP(A15,AAFTE!$A:$AT,3,0)</f>
        <v>10926.800000000001</v>
      </c>
      <c r="E15" s="106">
        <f>VLOOKUP($A15,'2026-27 Salary &amp; Benefits'!$A:$I,3,)</f>
        <v>1.06</v>
      </c>
      <c r="F15" s="106">
        <f>VLOOKUP($A15,'2026-27 Salary &amp; Benefits'!$A:$I,4,)</f>
        <v>1.06</v>
      </c>
      <c r="G15" s="107">
        <f>VLOOKUP(A15,'CEDARS District FRPL'!$A$3:$C$319,3,0)</f>
        <v>0.3931</v>
      </c>
      <c r="H15" s="108">
        <f t="shared" si="1"/>
        <v>10926.800000000001</v>
      </c>
      <c r="I15" s="109">
        <f t="shared" si="2"/>
        <v>4295.33</v>
      </c>
      <c r="J15" s="100">
        <f t="shared" si="3"/>
        <v>27.460999999999999</v>
      </c>
      <c r="K15" s="102">
        <f>'2026-27 Salary &amp; Benefits'!E$6</f>
        <v>78209</v>
      </c>
      <c r="L15" s="102">
        <f>'2026-27 Salary &amp; Benefits'!F$6</f>
        <v>82248</v>
      </c>
      <c r="M15" s="7">
        <f t="shared" si="4"/>
        <v>2276559.19</v>
      </c>
      <c r="N15" s="7">
        <f t="shared" si="10"/>
        <v>117569.87999999989</v>
      </c>
      <c r="O15" s="7">
        <f>'2026-27 Salary &amp; Benefits'!G$6</f>
        <v>16817.759999999998</v>
      </c>
      <c r="P15" s="103">
        <f>'2026-27 Salary &amp; Benefits'!H$6</f>
        <v>0.16020000000000001</v>
      </c>
      <c r="Q15" s="103">
        <f>'2026-27 Salary &amp; Benefits'!I$6</f>
        <v>0.15390000000000001</v>
      </c>
      <c r="R15" s="7">
        <f t="shared" si="5"/>
        <v>844631.29</v>
      </c>
      <c r="S15" s="7">
        <f t="shared" si="6"/>
        <v>39902.15</v>
      </c>
      <c r="T15" s="7">
        <f t="shared" si="7"/>
        <v>6140.94</v>
      </c>
      <c r="U15" s="7">
        <f t="shared" si="8"/>
        <v>46043.090000000004</v>
      </c>
      <c r="V15" s="7">
        <f t="shared" si="9"/>
        <v>3284803.4499999997</v>
      </c>
    </row>
    <row r="16" spans="1:22">
      <c r="A16" s="75" t="s">
        <v>2121</v>
      </c>
      <c r="B16" s="2" t="s">
        <v>2</v>
      </c>
      <c r="C16" s="46">
        <f>IF(A16=Summary!$B$9,Summary!$G$9,0)</f>
        <v>0</v>
      </c>
      <c r="D16" s="82">
        <f>VLOOKUP(A16,AAFTE!$A:$AT,3,0)</f>
        <v>8.1999999999999993</v>
      </c>
      <c r="E16" s="106">
        <f>VLOOKUP($A16,'2026-27 Salary &amp; Benefits'!$A:$I,3,)</f>
        <v>1</v>
      </c>
      <c r="F16" s="106">
        <f>VLOOKUP($A16,'2026-27 Salary &amp; Benefits'!$A:$I,4,)</f>
        <v>1</v>
      </c>
      <c r="G16" s="107">
        <f>VLOOKUP(A16,'CEDARS District FRPL'!$A$3:$C$319,3,0)</f>
        <v>0</v>
      </c>
      <c r="H16" s="108">
        <f t="shared" si="1"/>
        <v>8.1999999999999993</v>
      </c>
      <c r="I16" s="109">
        <f t="shared" si="2"/>
        <v>0</v>
      </c>
      <c r="J16" s="100">
        <f t="shared" si="3"/>
        <v>0</v>
      </c>
      <c r="K16" s="102">
        <f>'2026-27 Salary &amp; Benefits'!E$6</f>
        <v>78209</v>
      </c>
      <c r="L16" s="102">
        <f>'2026-27 Salary &amp; Benefits'!F$6</f>
        <v>82248</v>
      </c>
      <c r="M16" s="7">
        <f t="shared" si="4"/>
        <v>0</v>
      </c>
      <c r="N16" s="7">
        <f t="shared" si="10"/>
        <v>0</v>
      </c>
      <c r="O16" s="7">
        <f>'2026-27 Salary &amp; Benefits'!G$6</f>
        <v>16817.759999999998</v>
      </c>
      <c r="P16" s="103">
        <f>'2026-27 Salary &amp; Benefits'!H$6</f>
        <v>0.16020000000000001</v>
      </c>
      <c r="Q16" s="103">
        <f>'2026-27 Salary &amp; Benefits'!I$6</f>
        <v>0.15390000000000001</v>
      </c>
      <c r="R16" s="7">
        <f t="shared" si="5"/>
        <v>0</v>
      </c>
      <c r="S16" s="7">
        <f t="shared" si="6"/>
        <v>0</v>
      </c>
      <c r="T16" s="7">
        <f t="shared" si="7"/>
        <v>0</v>
      </c>
      <c r="U16" s="7">
        <f t="shared" si="8"/>
        <v>0</v>
      </c>
      <c r="V16" s="7">
        <f t="shared" si="9"/>
        <v>0</v>
      </c>
    </row>
    <row r="17" spans="1:22">
      <c r="A17" s="75" t="s">
        <v>2310</v>
      </c>
      <c r="B17" s="2" t="s">
        <v>1374</v>
      </c>
      <c r="C17" s="46">
        <f>IF(A17=Summary!$B$9,Summary!$G$9,0)</f>
        <v>0</v>
      </c>
      <c r="D17" s="82">
        <f>VLOOKUP(A17,AAFTE!$A:$AT,3,0)</f>
        <v>20858.760000000002</v>
      </c>
      <c r="E17" s="106">
        <f>VLOOKUP($A17,'2026-27 Salary &amp; Benefits'!$A:$I,3,)</f>
        <v>1.06</v>
      </c>
      <c r="F17" s="106">
        <f>VLOOKUP($A17,'2026-27 Salary &amp; Benefits'!$A:$I,4,)</f>
        <v>1.06</v>
      </c>
      <c r="G17" s="107">
        <f>VLOOKUP(A17,'CEDARS District FRPL'!$A$3:$C$319,3,0)</f>
        <v>0.5444</v>
      </c>
      <c r="H17" s="108">
        <f t="shared" si="1"/>
        <v>20858.760000000002</v>
      </c>
      <c r="I17" s="109">
        <f t="shared" si="2"/>
        <v>11355.51</v>
      </c>
      <c r="J17" s="100">
        <f t="shared" si="3"/>
        <v>72.599999999999994</v>
      </c>
      <c r="K17" s="102">
        <f>'2026-27 Salary &amp; Benefits'!E$6</f>
        <v>78209</v>
      </c>
      <c r="L17" s="102">
        <f>'2026-27 Salary &amp; Benefits'!F$6</f>
        <v>82248</v>
      </c>
      <c r="M17" s="7">
        <f t="shared" si="4"/>
        <v>6018651.7999999998</v>
      </c>
      <c r="N17" s="7">
        <f t="shared" si="10"/>
        <v>310825.29000000004</v>
      </c>
      <c r="O17" s="7">
        <f>'2026-27 Salary &amp; Benefits'!G$6</f>
        <v>16817.759999999998</v>
      </c>
      <c r="P17" s="103">
        <f>'2026-27 Salary &amp; Benefits'!H$6</f>
        <v>0.16020000000000001</v>
      </c>
      <c r="Q17" s="103">
        <f>'2026-27 Salary &amp; Benefits'!I$6</f>
        <v>0.15390000000000001</v>
      </c>
      <c r="R17" s="7">
        <f t="shared" si="5"/>
        <v>2232993.41</v>
      </c>
      <c r="S17" s="7">
        <f t="shared" si="6"/>
        <v>105491.28</v>
      </c>
      <c r="T17" s="7">
        <f t="shared" si="7"/>
        <v>16235.11</v>
      </c>
      <c r="U17" s="7">
        <f t="shared" si="8"/>
        <v>121726.39</v>
      </c>
      <c r="V17" s="7">
        <f t="shared" si="9"/>
        <v>8684196.8900000006</v>
      </c>
    </row>
    <row r="18" spans="1:22">
      <c r="A18" s="75" t="s">
        <v>2245</v>
      </c>
      <c r="B18" s="2" t="s">
        <v>1061</v>
      </c>
      <c r="C18" s="46">
        <f>IF(A18=Summary!$B$9,Summary!$G$9,0)</f>
        <v>0</v>
      </c>
      <c r="D18" s="82">
        <f>VLOOKUP(A18,AAFTE!$A:$AT,3,0)</f>
        <v>84.81</v>
      </c>
      <c r="E18" s="106">
        <f>VLOOKUP($A18,'2026-27 Salary &amp; Benefits'!$A:$I,3,)</f>
        <v>1</v>
      </c>
      <c r="F18" s="106">
        <f>VLOOKUP($A18,'2026-27 Salary &amp; Benefits'!$A:$I,4,)</f>
        <v>1</v>
      </c>
      <c r="G18" s="107">
        <f>VLOOKUP(A18,'CEDARS District FRPL'!$A$3:$C$319,3,0)</f>
        <v>0</v>
      </c>
      <c r="H18" s="108">
        <f t="shared" si="1"/>
        <v>84.81</v>
      </c>
      <c r="I18" s="109">
        <f t="shared" si="2"/>
        <v>0</v>
      </c>
      <c r="J18" s="100">
        <f t="shared" si="3"/>
        <v>0</v>
      </c>
      <c r="K18" s="102">
        <f>'2026-27 Salary &amp; Benefits'!E$6</f>
        <v>78209</v>
      </c>
      <c r="L18" s="102">
        <f>'2026-27 Salary &amp; Benefits'!F$6</f>
        <v>82248</v>
      </c>
      <c r="M18" s="7">
        <f t="shared" si="4"/>
        <v>0</v>
      </c>
      <c r="N18" s="7">
        <f t="shared" si="10"/>
        <v>0</v>
      </c>
      <c r="O18" s="7">
        <f>'2026-27 Salary &amp; Benefits'!G$6</f>
        <v>16817.759999999998</v>
      </c>
      <c r="P18" s="103">
        <f>'2026-27 Salary &amp; Benefits'!H$6</f>
        <v>0.16020000000000001</v>
      </c>
      <c r="Q18" s="103">
        <f>'2026-27 Salary &amp; Benefits'!I$6</f>
        <v>0.15390000000000001</v>
      </c>
      <c r="R18" s="7">
        <f t="shared" si="5"/>
        <v>0</v>
      </c>
      <c r="S18" s="7">
        <f t="shared" si="6"/>
        <v>0</v>
      </c>
      <c r="T18" s="7">
        <f t="shared" si="7"/>
        <v>0</v>
      </c>
      <c r="U18" s="7">
        <f t="shared" si="8"/>
        <v>0</v>
      </c>
      <c r="V18" s="7">
        <f t="shared" si="9"/>
        <v>0</v>
      </c>
    </row>
    <row r="19" spans="1:22">
      <c r="A19" s="75" t="s">
        <v>2389</v>
      </c>
      <c r="B19" s="2" t="s">
        <v>1966</v>
      </c>
      <c r="C19" s="46">
        <f>IF(A19=Summary!$B$9,Summary!$G$9,0)</f>
        <v>0</v>
      </c>
      <c r="D19" s="82">
        <f>VLOOKUP(A19,AAFTE!$A:$AT,3,0)</f>
        <v>1941.48</v>
      </c>
      <c r="E19" s="106">
        <f>VLOOKUP($A19,'2026-27 Salary &amp; Benefits'!$A:$I,3,)</f>
        <v>1.1200000000000001</v>
      </c>
      <c r="F19" s="106">
        <f>VLOOKUP($A19,'2026-27 Salary &amp; Benefits'!$A:$I,4,)</f>
        <v>1.1200000000000001</v>
      </c>
      <c r="G19" s="107">
        <f>VLOOKUP(A19,'CEDARS District FRPL'!$A$3:$C$319,3,0)</f>
        <v>0.44069999999999998</v>
      </c>
      <c r="H19" s="108">
        <f t="shared" si="1"/>
        <v>1941.48</v>
      </c>
      <c r="I19" s="109">
        <f t="shared" si="2"/>
        <v>855.61</v>
      </c>
      <c r="J19" s="100">
        <f t="shared" si="3"/>
        <v>5.47</v>
      </c>
      <c r="K19" s="102">
        <f>'2026-27 Salary &amp; Benefits'!E$6</f>
        <v>78209</v>
      </c>
      <c r="L19" s="102">
        <f>'2026-27 Salary &amp; Benefits'!F$6</f>
        <v>82248</v>
      </c>
      <c r="M19" s="7">
        <f t="shared" si="4"/>
        <v>479139.62</v>
      </c>
      <c r="N19" s="7">
        <f t="shared" si="10"/>
        <v>24744.530000000028</v>
      </c>
      <c r="O19" s="7">
        <f>'2026-27 Salary &amp; Benefits'!G$6</f>
        <v>16817.759999999998</v>
      </c>
      <c r="P19" s="103">
        <f>'2026-27 Salary &amp; Benefits'!H$6</f>
        <v>0.16020000000000001</v>
      </c>
      <c r="Q19" s="103">
        <f>'2026-27 Salary &amp; Benefits'!I$6</f>
        <v>0.15390000000000001</v>
      </c>
      <c r="R19" s="7">
        <f t="shared" si="5"/>
        <v>172559.5</v>
      </c>
      <c r="S19" s="7">
        <f t="shared" si="6"/>
        <v>8398.07</v>
      </c>
      <c r="T19" s="7">
        <f t="shared" si="7"/>
        <v>1292.46</v>
      </c>
      <c r="U19" s="7">
        <f t="shared" si="8"/>
        <v>9690.5299999999988</v>
      </c>
      <c r="V19" s="7">
        <f t="shared" si="9"/>
        <v>686134.18</v>
      </c>
    </row>
    <row r="20" spans="1:22">
      <c r="A20" s="75" t="s">
        <v>2260</v>
      </c>
      <c r="B20" s="2" t="s">
        <v>1107</v>
      </c>
      <c r="C20" s="46">
        <f>IF(A20=Summary!$B$9,Summary!$G$9,0)</f>
        <v>0</v>
      </c>
      <c r="D20" s="82">
        <f>VLOOKUP(A20,AAFTE!$A:$AT,3,0)</f>
        <v>393.69</v>
      </c>
      <c r="E20" s="106">
        <f>VLOOKUP($A20,'2026-27 Salary &amp; Benefits'!$A:$I,3,)</f>
        <v>1</v>
      </c>
      <c r="F20" s="106">
        <f>VLOOKUP($A20,'2026-27 Salary &amp; Benefits'!$A:$I,4,)</f>
        <v>1</v>
      </c>
      <c r="G20" s="107">
        <f>VLOOKUP(A20,'CEDARS District FRPL'!$A$3:$C$319,3,0)</f>
        <v>9.2399999999999996E-2</v>
      </c>
      <c r="H20" s="108">
        <f t="shared" si="1"/>
        <v>393.69</v>
      </c>
      <c r="I20" s="109">
        <f t="shared" si="2"/>
        <v>36.380000000000003</v>
      </c>
      <c r="J20" s="100">
        <f t="shared" si="3"/>
        <v>0.23300000000000001</v>
      </c>
      <c r="K20" s="102">
        <f>'2026-27 Salary &amp; Benefits'!E$6</f>
        <v>78209</v>
      </c>
      <c r="L20" s="102">
        <f>'2026-27 Salary &amp; Benefits'!F$6</f>
        <v>82248</v>
      </c>
      <c r="M20" s="7">
        <f t="shared" si="4"/>
        <v>18222.7</v>
      </c>
      <c r="N20" s="7">
        <f t="shared" si="10"/>
        <v>941.07999999999811</v>
      </c>
      <c r="O20" s="7">
        <f>'2026-27 Salary &amp; Benefits'!G$6</f>
        <v>16817.759999999998</v>
      </c>
      <c r="P20" s="103">
        <f>'2026-27 Salary &amp; Benefits'!H$6</f>
        <v>0.16020000000000001</v>
      </c>
      <c r="Q20" s="103">
        <f>'2026-27 Salary &amp; Benefits'!I$6</f>
        <v>0.15390000000000001</v>
      </c>
      <c r="R20" s="7">
        <f t="shared" si="5"/>
        <v>6982.65</v>
      </c>
      <c r="S20" s="7">
        <f t="shared" si="6"/>
        <v>319.39999999999998</v>
      </c>
      <c r="T20" s="7">
        <f t="shared" si="7"/>
        <v>49.16</v>
      </c>
      <c r="U20" s="7">
        <f t="shared" si="8"/>
        <v>368.55999999999995</v>
      </c>
      <c r="V20" s="7">
        <f t="shared" si="9"/>
        <v>26514.989999999998</v>
      </c>
    </row>
    <row r="21" spans="1:22">
      <c r="A21" s="75" t="s">
        <v>2232</v>
      </c>
      <c r="B21" s="2" t="s">
        <v>980</v>
      </c>
      <c r="C21" s="46">
        <f>IF(A21=Summary!$B$9,Summary!$G$9,0)</f>
        <v>0</v>
      </c>
      <c r="D21" s="82">
        <f>VLOOKUP(A21,AAFTE!$A:$AT,3,0)</f>
        <v>4425.08</v>
      </c>
      <c r="E21" s="106">
        <f>VLOOKUP($A21,'2026-27 Salary &amp; Benefits'!$A:$I,3,)</f>
        <v>1.18</v>
      </c>
      <c r="F21" s="106">
        <f>VLOOKUP($A21,'2026-27 Salary &amp; Benefits'!$A:$I,4,)</f>
        <v>1.18</v>
      </c>
      <c r="G21" s="107">
        <f>VLOOKUP(A21,'CEDARS District FRPL'!$A$3:$C$319,3,0)</f>
        <v>0.62960000000000005</v>
      </c>
      <c r="H21" s="108">
        <f t="shared" si="1"/>
        <v>4425.08</v>
      </c>
      <c r="I21" s="109">
        <f t="shared" si="2"/>
        <v>2786.03</v>
      </c>
      <c r="J21" s="100">
        <f t="shared" si="3"/>
        <v>17.812000000000001</v>
      </c>
      <c r="K21" s="102">
        <f>'2026-27 Salary &amp; Benefits'!E$6</f>
        <v>78209</v>
      </c>
      <c r="L21" s="102">
        <f>'2026-27 Salary &amp; Benefits'!F$6</f>
        <v>82248</v>
      </c>
      <c r="M21" s="7">
        <f t="shared" si="4"/>
        <v>1643809.28</v>
      </c>
      <c r="N21" s="7">
        <f t="shared" si="10"/>
        <v>84892.340000000084</v>
      </c>
      <c r="O21" s="7">
        <f>'2026-27 Salary &amp; Benefits'!G$6</f>
        <v>16817.759999999998</v>
      </c>
      <c r="P21" s="103">
        <f>'2026-27 Salary &amp; Benefits'!H$6</f>
        <v>0.16020000000000001</v>
      </c>
      <c r="Q21" s="103">
        <f>'2026-27 Salary &amp; Benefits'!I$6</f>
        <v>0.15390000000000001</v>
      </c>
      <c r="R21" s="7">
        <f t="shared" si="5"/>
        <v>575961.12</v>
      </c>
      <c r="S21" s="7">
        <f t="shared" si="6"/>
        <v>28811.69</v>
      </c>
      <c r="T21" s="7">
        <f t="shared" si="7"/>
        <v>4434.12</v>
      </c>
      <c r="U21" s="7">
        <f t="shared" si="8"/>
        <v>33245.81</v>
      </c>
      <c r="V21" s="7">
        <f t="shared" si="9"/>
        <v>2337908.5500000003</v>
      </c>
    </row>
    <row r="22" spans="1:22">
      <c r="A22" s="75" t="s">
        <v>2285</v>
      </c>
      <c r="B22" s="2" t="s">
        <v>1194</v>
      </c>
      <c r="C22" s="46">
        <f>IF(A22=Summary!$B$9,Summary!$G$9,0)</f>
        <v>0</v>
      </c>
      <c r="D22" s="82">
        <f>VLOOKUP(A22,AAFTE!$A:$AT,3,0)</f>
        <v>977.05</v>
      </c>
      <c r="E22" s="106">
        <f>VLOOKUP($A22,'2026-27 Salary &amp; Benefits'!$A:$I,3,)</f>
        <v>1</v>
      </c>
      <c r="F22" s="106">
        <f>VLOOKUP($A22,'2026-27 Salary &amp; Benefits'!$A:$I,4,)</f>
        <v>1</v>
      </c>
      <c r="G22" s="107">
        <f>VLOOKUP(A22,'CEDARS District FRPL'!$A$3:$C$319,3,0)</f>
        <v>0.94989999999999997</v>
      </c>
      <c r="H22" s="108">
        <f t="shared" si="1"/>
        <v>977.05</v>
      </c>
      <c r="I22" s="109">
        <f t="shared" si="2"/>
        <v>928.1</v>
      </c>
      <c r="J22" s="100">
        <f t="shared" si="3"/>
        <v>5.9340000000000002</v>
      </c>
      <c r="K22" s="102">
        <f>'2026-27 Salary &amp; Benefits'!E$6</f>
        <v>78209</v>
      </c>
      <c r="L22" s="102">
        <f>'2026-27 Salary &amp; Benefits'!F$6</f>
        <v>82248</v>
      </c>
      <c r="M22" s="7">
        <f t="shared" si="4"/>
        <v>464092.21</v>
      </c>
      <c r="N22" s="7">
        <f t="shared" si="10"/>
        <v>23967.419999999984</v>
      </c>
      <c r="O22" s="7">
        <f>'2026-27 Salary &amp; Benefits'!G$6</f>
        <v>16817.759999999998</v>
      </c>
      <c r="P22" s="103">
        <f>'2026-27 Salary &amp; Benefits'!H$6</f>
        <v>0.16020000000000001</v>
      </c>
      <c r="Q22" s="103">
        <f>'2026-27 Salary &amp; Benefits'!I$6</f>
        <v>0.15390000000000001</v>
      </c>
      <c r="R22" s="7">
        <f t="shared" si="5"/>
        <v>177832.75</v>
      </c>
      <c r="S22" s="7">
        <f t="shared" si="6"/>
        <v>8134.33</v>
      </c>
      <c r="T22" s="7">
        <f t="shared" si="7"/>
        <v>1251.8699999999999</v>
      </c>
      <c r="U22" s="7">
        <f t="shared" si="8"/>
        <v>9386.2000000000007</v>
      </c>
      <c r="V22" s="7">
        <f t="shared" si="9"/>
        <v>675278.57999999984</v>
      </c>
    </row>
    <row r="23" spans="1:22">
      <c r="A23" s="75" t="s">
        <v>2164</v>
      </c>
      <c r="B23" s="2" t="s">
        <v>329</v>
      </c>
      <c r="C23" s="46">
        <f>IF(A23=Summary!$B$9,Summary!$G$9,0)</f>
        <v>0</v>
      </c>
      <c r="D23" s="82">
        <f>VLOOKUP(A23,AAFTE!$A:$AT,3,0)</f>
        <v>731.7700000000001</v>
      </c>
      <c r="E23" s="106">
        <f>VLOOKUP($A23,'2026-27 Salary &amp; Benefits'!$A:$I,3,)</f>
        <v>1</v>
      </c>
      <c r="F23" s="106">
        <f>VLOOKUP($A23,'2026-27 Salary &amp; Benefits'!$A:$I,4,)</f>
        <v>1</v>
      </c>
      <c r="G23" s="107">
        <f>VLOOKUP(A23,'CEDARS District FRPL'!$A$3:$C$319,3,0)</f>
        <v>0.90639999999999998</v>
      </c>
      <c r="H23" s="108">
        <f t="shared" si="1"/>
        <v>731.7700000000001</v>
      </c>
      <c r="I23" s="109">
        <f t="shared" si="2"/>
        <v>663.28</v>
      </c>
      <c r="J23" s="100">
        <f t="shared" si="3"/>
        <v>4.2409999999999997</v>
      </c>
      <c r="K23" s="102">
        <f>'2026-27 Salary &amp; Benefits'!E$6</f>
        <v>78209</v>
      </c>
      <c r="L23" s="102">
        <f>'2026-27 Salary &amp; Benefits'!F$6</f>
        <v>82248</v>
      </c>
      <c r="M23" s="7">
        <f t="shared" si="4"/>
        <v>331684.37</v>
      </c>
      <c r="N23" s="7">
        <f t="shared" si="10"/>
        <v>17129.400000000023</v>
      </c>
      <c r="O23" s="7">
        <f>'2026-27 Salary &amp; Benefits'!G$6</f>
        <v>16817.759999999998</v>
      </c>
      <c r="P23" s="103">
        <f>'2026-27 Salary &amp; Benefits'!H$6</f>
        <v>0.16020000000000001</v>
      </c>
      <c r="Q23" s="103">
        <f>'2026-27 Salary &amp; Benefits'!I$6</f>
        <v>0.15390000000000001</v>
      </c>
      <c r="R23" s="7">
        <f t="shared" si="5"/>
        <v>127096.17</v>
      </c>
      <c r="S23" s="7">
        <f t="shared" si="6"/>
        <v>5813.56</v>
      </c>
      <c r="T23" s="7">
        <f t="shared" si="7"/>
        <v>894.71</v>
      </c>
      <c r="U23" s="7">
        <f t="shared" si="8"/>
        <v>6708.27</v>
      </c>
      <c r="V23" s="7">
        <f t="shared" si="9"/>
        <v>482618.21</v>
      </c>
    </row>
    <row r="24" spans="1:22">
      <c r="A24" s="75" t="s">
        <v>2206</v>
      </c>
      <c r="B24" s="2" t="s">
        <v>517</v>
      </c>
      <c r="C24" s="46">
        <f>IF(A24=Summary!$B$9,Summary!$G$9,0)</f>
        <v>0</v>
      </c>
      <c r="D24" s="82">
        <f>VLOOKUP(A24,AAFTE!$A:$AT,3,0)</f>
        <v>69.759999999999991</v>
      </c>
      <c r="E24" s="106">
        <f>VLOOKUP($A24,'2026-27 Salary &amp; Benefits'!$A:$I,3,)</f>
        <v>1</v>
      </c>
      <c r="F24" s="106">
        <f>VLOOKUP($A24,'2026-27 Salary &amp; Benefits'!$A:$I,4,)</f>
        <v>1</v>
      </c>
      <c r="G24" s="107">
        <f>VLOOKUP(A24,'CEDARS District FRPL'!$A$3:$C$319,3,0)</f>
        <v>0.76119999999999999</v>
      </c>
      <c r="H24" s="108">
        <f t="shared" si="1"/>
        <v>69.759999999999991</v>
      </c>
      <c r="I24" s="109">
        <f t="shared" si="2"/>
        <v>53.1</v>
      </c>
      <c r="J24" s="100">
        <f t="shared" si="3"/>
        <v>0.33900000000000002</v>
      </c>
      <c r="K24" s="102">
        <f>'2026-27 Salary &amp; Benefits'!E$6</f>
        <v>78209</v>
      </c>
      <c r="L24" s="102">
        <f>'2026-27 Salary &amp; Benefits'!F$6</f>
        <v>82248</v>
      </c>
      <c r="M24" s="7">
        <f t="shared" si="4"/>
        <v>26512.85</v>
      </c>
      <c r="N24" s="7">
        <f t="shared" si="10"/>
        <v>1369.2200000000012</v>
      </c>
      <c r="O24" s="7">
        <f>'2026-27 Salary &amp; Benefits'!G$6</f>
        <v>16817.759999999998</v>
      </c>
      <c r="P24" s="103">
        <f>'2026-27 Salary &amp; Benefits'!H$6</f>
        <v>0.16020000000000001</v>
      </c>
      <c r="Q24" s="103">
        <f>'2026-27 Salary &amp; Benefits'!I$6</f>
        <v>0.15390000000000001</v>
      </c>
      <c r="R24" s="7">
        <f t="shared" si="5"/>
        <v>10159.299999999999</v>
      </c>
      <c r="S24" s="7">
        <f t="shared" si="6"/>
        <v>464.7</v>
      </c>
      <c r="T24" s="7">
        <f t="shared" si="7"/>
        <v>71.52</v>
      </c>
      <c r="U24" s="7">
        <f t="shared" si="8"/>
        <v>536.22</v>
      </c>
      <c r="V24" s="7">
        <f t="shared" si="9"/>
        <v>38577.589999999997</v>
      </c>
    </row>
    <row r="25" spans="1:22">
      <c r="A25" s="75" t="s">
        <v>2319</v>
      </c>
      <c r="B25" s="2" t="s">
        <v>1442</v>
      </c>
      <c r="C25" s="46">
        <f>IF(A25=Summary!$B$9,Summary!$G$9,0)</f>
        <v>0</v>
      </c>
      <c r="D25" s="82">
        <f>VLOOKUP(A25,AAFTE!$A:$AT,3,0)</f>
        <v>3091.98</v>
      </c>
      <c r="E25" s="106">
        <f>VLOOKUP($A25,'2026-27 Salary &amp; Benefits'!$A:$I,3,)</f>
        <v>1.1200000000000001</v>
      </c>
      <c r="F25" s="106">
        <f>VLOOKUP($A25,'2026-27 Salary &amp; Benefits'!$A:$I,4,)</f>
        <v>1.1200000000000001</v>
      </c>
      <c r="G25" s="107">
        <f>VLOOKUP(A25,'CEDARS District FRPL'!$A$3:$C$319,3,0)</f>
        <v>0.54559999999999997</v>
      </c>
      <c r="H25" s="108">
        <f t="shared" si="1"/>
        <v>3091.98</v>
      </c>
      <c r="I25" s="109">
        <f t="shared" si="2"/>
        <v>1686.98</v>
      </c>
      <c r="J25" s="100">
        <f t="shared" si="3"/>
        <v>10.785</v>
      </c>
      <c r="K25" s="102">
        <f>'2026-27 Salary &amp; Benefits'!E$6</f>
        <v>78209</v>
      </c>
      <c r="L25" s="102">
        <f>'2026-27 Salary &amp; Benefits'!F$6</f>
        <v>82248</v>
      </c>
      <c r="M25" s="7">
        <f t="shared" si="4"/>
        <v>944702.15</v>
      </c>
      <c r="N25" s="7">
        <f t="shared" si="10"/>
        <v>48787.890000000014</v>
      </c>
      <c r="O25" s="7">
        <f>'2026-27 Salary &amp; Benefits'!G$6</f>
        <v>16817.759999999998</v>
      </c>
      <c r="P25" s="103">
        <f>'2026-27 Salary &amp; Benefits'!H$6</f>
        <v>0.16020000000000001</v>
      </c>
      <c r="Q25" s="103">
        <f>'2026-27 Salary &amp; Benefits'!I$6</f>
        <v>0.15390000000000001</v>
      </c>
      <c r="R25" s="7">
        <f t="shared" si="5"/>
        <v>340229.28</v>
      </c>
      <c r="S25" s="7">
        <f t="shared" si="6"/>
        <v>16558.169999999998</v>
      </c>
      <c r="T25" s="7">
        <f t="shared" si="7"/>
        <v>2548.3000000000002</v>
      </c>
      <c r="U25" s="7">
        <f t="shared" si="8"/>
        <v>19106.469999999998</v>
      </c>
      <c r="V25" s="7">
        <f t="shared" si="9"/>
        <v>1352825.7900000003</v>
      </c>
    </row>
    <row r="26" spans="1:22">
      <c r="A26" s="75" t="s">
        <v>2152</v>
      </c>
      <c r="B26" s="2" t="s">
        <v>247</v>
      </c>
      <c r="C26" s="46">
        <f>IF(A26=Summary!$B$9,Summary!$G$9,0)</f>
        <v>0</v>
      </c>
      <c r="D26" s="82">
        <f>VLOOKUP(A26,AAFTE!$A:$AT,3,0)</f>
        <v>7044.7999999999993</v>
      </c>
      <c r="E26" s="106">
        <f>VLOOKUP($A26,'2026-27 Salary &amp; Benefits'!$A:$I,3,)</f>
        <v>1.06</v>
      </c>
      <c r="F26" s="106">
        <f>VLOOKUP($A26,'2026-27 Salary &amp; Benefits'!$A:$I,4,)</f>
        <v>1.1000000000000001</v>
      </c>
      <c r="G26" s="107">
        <f>VLOOKUP(A26,'CEDARS District FRPL'!$A$3:$C$319,3,0)</f>
        <v>0.17330000000000001</v>
      </c>
      <c r="H26" s="108">
        <f t="shared" si="1"/>
        <v>7044.7999999999993</v>
      </c>
      <c r="I26" s="109">
        <f t="shared" si="2"/>
        <v>1220.8599999999999</v>
      </c>
      <c r="J26" s="100">
        <f t="shared" si="3"/>
        <v>7.8049999999999997</v>
      </c>
      <c r="K26" s="102">
        <f>'2026-27 Salary &amp; Benefits'!E$6</f>
        <v>78209</v>
      </c>
      <c r="L26" s="102">
        <f>'2026-27 Salary &amp; Benefits'!F$6</f>
        <v>82248</v>
      </c>
      <c r="M26" s="7">
        <f t="shared" si="4"/>
        <v>647046.52</v>
      </c>
      <c r="N26" s="7">
        <f t="shared" si="10"/>
        <v>59093.679999999935</v>
      </c>
      <c r="O26" s="7">
        <f>'2026-27 Salary &amp; Benefits'!G$6</f>
        <v>16817.759999999998</v>
      </c>
      <c r="P26" s="103">
        <f>'2026-27 Salary &amp; Benefits'!H$6</f>
        <v>0.16020000000000001</v>
      </c>
      <c r="Q26" s="103">
        <f>'2026-27 Salary &amp; Benefits'!I$6</f>
        <v>0.15390000000000001</v>
      </c>
      <c r="R26" s="7">
        <f t="shared" si="5"/>
        <v>244013.99</v>
      </c>
      <c r="S26" s="7">
        <f t="shared" si="6"/>
        <v>11769</v>
      </c>
      <c r="T26" s="7">
        <f t="shared" si="7"/>
        <v>1811.25</v>
      </c>
      <c r="U26" s="7">
        <f t="shared" si="8"/>
        <v>13580.25</v>
      </c>
      <c r="V26" s="7">
        <f t="shared" si="9"/>
        <v>963734.44</v>
      </c>
    </row>
    <row r="27" spans="1:22">
      <c r="A27" s="75" t="s">
        <v>2143</v>
      </c>
      <c r="B27" s="2" t="s">
        <v>149</v>
      </c>
      <c r="C27" s="46">
        <f>IF(A27=Summary!$B$9,Summary!$G$9,0)</f>
        <v>0</v>
      </c>
      <c r="D27" s="82">
        <f>VLOOKUP(A27,AAFTE!$A:$AT,3,0)</f>
        <v>476.86</v>
      </c>
      <c r="E27" s="106">
        <f>VLOOKUP($A27,'2026-27 Salary &amp; Benefits'!$A:$I,3,)</f>
        <v>1</v>
      </c>
      <c r="F27" s="106">
        <f>VLOOKUP($A27,'2026-27 Salary &amp; Benefits'!$A:$I,4,)</f>
        <v>1</v>
      </c>
      <c r="G27" s="107">
        <f>VLOOKUP(A27,'CEDARS District FRPL'!$A$3:$C$319,3,0)</f>
        <v>0.73799999999999999</v>
      </c>
      <c r="H27" s="108">
        <f t="shared" si="1"/>
        <v>476.86</v>
      </c>
      <c r="I27" s="109">
        <f t="shared" si="2"/>
        <v>351.92</v>
      </c>
      <c r="J27" s="100">
        <f t="shared" si="3"/>
        <v>2.25</v>
      </c>
      <c r="K27" s="102">
        <f>'2026-27 Salary &amp; Benefits'!E$6</f>
        <v>78209</v>
      </c>
      <c r="L27" s="102">
        <f>'2026-27 Salary &amp; Benefits'!F$6</f>
        <v>82248</v>
      </c>
      <c r="M27" s="7">
        <f t="shared" si="4"/>
        <v>175970.25</v>
      </c>
      <c r="N27" s="7">
        <f t="shared" si="10"/>
        <v>9087.75</v>
      </c>
      <c r="O27" s="7">
        <f>'2026-27 Salary &amp; Benefits'!G$6</f>
        <v>16817.759999999998</v>
      </c>
      <c r="P27" s="103">
        <f>'2026-27 Salary &amp; Benefits'!H$6</f>
        <v>0.16020000000000001</v>
      </c>
      <c r="Q27" s="103">
        <f>'2026-27 Salary &amp; Benefits'!I$6</f>
        <v>0.15390000000000001</v>
      </c>
      <c r="R27" s="7">
        <f t="shared" si="5"/>
        <v>67429</v>
      </c>
      <c r="S27" s="7">
        <f t="shared" si="6"/>
        <v>3084.3</v>
      </c>
      <c r="T27" s="7">
        <f t="shared" si="7"/>
        <v>474.67</v>
      </c>
      <c r="U27" s="7">
        <f t="shared" si="8"/>
        <v>3558.9700000000003</v>
      </c>
      <c r="V27" s="7">
        <f t="shared" si="9"/>
        <v>256045.97</v>
      </c>
    </row>
    <row r="28" spans="1:22">
      <c r="A28" s="75" t="s">
        <v>2302</v>
      </c>
      <c r="B28" s="2" t="s">
        <v>1288</v>
      </c>
      <c r="C28" s="46">
        <f>IF(A28=Summary!$B$9,Summary!$G$9,0)</f>
        <v>0</v>
      </c>
      <c r="D28" s="82">
        <f>VLOOKUP(A28,AAFTE!$A:$AT,3,0)</f>
        <v>168.9</v>
      </c>
      <c r="E28" s="106">
        <f>VLOOKUP($A28,'2026-27 Salary &amp; Benefits'!$A:$I,3,)</f>
        <v>1.06</v>
      </c>
      <c r="F28" s="106">
        <f>VLOOKUP($A28,'2026-27 Salary &amp; Benefits'!$A:$I,4,)</f>
        <v>1.06</v>
      </c>
      <c r="G28" s="107">
        <f>VLOOKUP(A28,'CEDARS District FRPL'!$A$3:$C$319,3,0)</f>
        <v>0.27379999999999999</v>
      </c>
      <c r="H28" s="108">
        <f t="shared" si="1"/>
        <v>168.9</v>
      </c>
      <c r="I28" s="109">
        <f t="shared" si="2"/>
        <v>46.24</v>
      </c>
      <c r="J28" s="100">
        <f t="shared" si="3"/>
        <v>0.29599999999999999</v>
      </c>
      <c r="K28" s="102">
        <f>'2026-27 Salary &amp; Benefits'!E$6</f>
        <v>78209</v>
      </c>
      <c r="L28" s="102">
        <f>'2026-27 Salary &amp; Benefits'!F$6</f>
        <v>82248</v>
      </c>
      <c r="M28" s="7">
        <f t="shared" si="4"/>
        <v>24538.86</v>
      </c>
      <c r="N28" s="7">
        <f t="shared" si="10"/>
        <v>1267.2700000000004</v>
      </c>
      <c r="O28" s="7">
        <f>'2026-27 Salary &amp; Benefits'!G$6</f>
        <v>16817.759999999998</v>
      </c>
      <c r="P28" s="103">
        <f>'2026-27 Salary &amp; Benefits'!H$6</f>
        <v>0.16020000000000001</v>
      </c>
      <c r="Q28" s="103">
        <f>'2026-27 Salary &amp; Benefits'!I$6</f>
        <v>0.15390000000000001</v>
      </c>
      <c r="R28" s="7">
        <f t="shared" si="5"/>
        <v>9104.2199999999993</v>
      </c>
      <c r="S28" s="7">
        <f t="shared" si="6"/>
        <v>430.1</v>
      </c>
      <c r="T28" s="7">
        <f t="shared" si="7"/>
        <v>66.19</v>
      </c>
      <c r="U28" s="7">
        <f t="shared" si="8"/>
        <v>496.29</v>
      </c>
      <c r="V28" s="7">
        <f t="shared" si="9"/>
        <v>35406.640000000007</v>
      </c>
    </row>
    <row r="29" spans="1:22">
      <c r="A29" t="s">
        <v>2138</v>
      </c>
      <c r="B29" t="s">
        <v>111</v>
      </c>
      <c r="C29" s="46">
        <f>IF(A29=Summary!$B$9,Summary!$G$9,0)</f>
        <v>0</v>
      </c>
      <c r="D29" s="82">
        <f>VLOOKUP(A29,AAFTE!$A:$AT,3,0)</f>
        <v>1206.3400000000001</v>
      </c>
      <c r="E29" s="106">
        <f>VLOOKUP($A29,'2026-27 Salary &amp; Benefits'!$A:$I,3,)</f>
        <v>1</v>
      </c>
      <c r="F29" s="106">
        <f>VLOOKUP($A29,'2026-27 Salary &amp; Benefits'!$A:$I,4,)</f>
        <v>1</v>
      </c>
      <c r="G29" s="107">
        <f>VLOOKUP(A29,'CEDARS District FRPL'!$A$3:$C$319,3,0)</f>
        <v>0.44240000000000002</v>
      </c>
      <c r="H29" s="108">
        <f t="shared" si="1"/>
        <v>1206.3400000000001</v>
      </c>
      <c r="I29" s="109">
        <f t="shared" si="2"/>
        <v>533.67999999999995</v>
      </c>
      <c r="J29" s="100">
        <f t="shared" si="3"/>
        <v>3.4119999999999999</v>
      </c>
      <c r="K29" s="102">
        <f>'2026-27 Salary &amp; Benefits'!E$6</f>
        <v>78209</v>
      </c>
      <c r="L29" s="102">
        <f>'2026-27 Salary &amp; Benefits'!F$6</f>
        <v>82248</v>
      </c>
      <c r="M29" s="7">
        <f t="shared" si="4"/>
        <v>266849.11</v>
      </c>
      <c r="N29" s="7">
        <f t="shared" si="10"/>
        <v>13781.070000000007</v>
      </c>
      <c r="O29" s="7">
        <f>'2026-27 Salary &amp; Benefits'!G$6</f>
        <v>16817.759999999998</v>
      </c>
      <c r="P29" s="103">
        <f>'2026-27 Salary &amp; Benefits'!H$6</f>
        <v>0.16020000000000001</v>
      </c>
      <c r="Q29" s="103">
        <f>'2026-27 Salary &amp; Benefits'!I$6</f>
        <v>0.15390000000000001</v>
      </c>
      <c r="R29" s="7">
        <f t="shared" si="5"/>
        <v>102252.33</v>
      </c>
      <c r="S29" s="7">
        <f t="shared" si="6"/>
        <v>4677.17</v>
      </c>
      <c r="T29" s="7">
        <f t="shared" si="7"/>
        <v>719.82</v>
      </c>
      <c r="U29" s="7">
        <f t="shared" si="8"/>
        <v>5396.99</v>
      </c>
      <c r="V29" s="7">
        <f t="shared" si="9"/>
        <v>388279.5</v>
      </c>
    </row>
    <row r="30" spans="1:22">
      <c r="A30" s="75" t="s">
        <v>2137</v>
      </c>
      <c r="B30" s="2" t="s">
        <v>2433</v>
      </c>
      <c r="C30" s="46">
        <f>IF(A30=Summary!$B$9,Summary!$G$9,0)</f>
        <v>0</v>
      </c>
      <c r="D30" s="82">
        <f>VLOOKUP(A30,AAFTE!$A:$AT,3,0)</f>
        <v>1577.15</v>
      </c>
      <c r="E30" s="106">
        <f>VLOOKUP($A30,'2026-27 Salary &amp; Benefits'!$A:$I,3,)</f>
        <v>1</v>
      </c>
      <c r="F30" s="106">
        <f>VLOOKUP($A30,'2026-27 Salary &amp; Benefits'!$A:$I,4,)</f>
        <v>1.04</v>
      </c>
      <c r="G30" s="107">
        <f>VLOOKUP(A30,'CEDARS District FRPL'!$A$3:$C$319,3,0)</f>
        <v>0.45429999999999998</v>
      </c>
      <c r="H30" s="108">
        <f t="shared" si="1"/>
        <v>1577.15</v>
      </c>
      <c r="I30" s="109">
        <f t="shared" si="2"/>
        <v>716.5</v>
      </c>
      <c r="J30" s="100">
        <f t="shared" si="3"/>
        <v>4.5810000000000004</v>
      </c>
      <c r="K30" s="102">
        <f>'2026-27 Salary &amp; Benefits'!E$6</f>
        <v>78209</v>
      </c>
      <c r="L30" s="102">
        <f>'2026-27 Salary &amp; Benefits'!F$6</f>
        <v>82248</v>
      </c>
      <c r="M30" s="7">
        <f t="shared" si="4"/>
        <v>358275.43</v>
      </c>
      <c r="N30" s="7">
        <f t="shared" si="10"/>
        <v>33573.780000000028</v>
      </c>
      <c r="O30" s="7">
        <f>'2026-27 Salary &amp; Benefits'!G$6</f>
        <v>16817.759999999998</v>
      </c>
      <c r="P30" s="103">
        <f>'2026-27 Salary &amp; Benefits'!H$6</f>
        <v>0.16020000000000001</v>
      </c>
      <c r="Q30" s="103">
        <f>'2026-27 Salary &amp; Benefits'!I$6</f>
        <v>0.15390000000000001</v>
      </c>
      <c r="R30" s="7">
        <f t="shared" si="5"/>
        <v>139604.89000000001</v>
      </c>
      <c r="S30" s="7">
        <f t="shared" si="6"/>
        <v>6530.82</v>
      </c>
      <c r="T30" s="7">
        <f t="shared" si="7"/>
        <v>1005.09</v>
      </c>
      <c r="U30" s="7">
        <f t="shared" si="8"/>
        <v>7535.91</v>
      </c>
      <c r="V30" s="7">
        <f t="shared" si="9"/>
        <v>538990.01000000013</v>
      </c>
    </row>
    <row r="31" spans="1:22">
      <c r="A31" s="75" t="s">
        <v>2159</v>
      </c>
      <c r="B31" s="2" t="s">
        <v>304</v>
      </c>
      <c r="C31" s="46">
        <f>IF(A31=Summary!$B$9,Summary!$G$9,0)</f>
        <v>0</v>
      </c>
      <c r="D31" s="82">
        <f>VLOOKUP(A31,AAFTE!$A:$AT,3,0)</f>
        <v>1381.4</v>
      </c>
      <c r="E31" s="106">
        <f>VLOOKUP($A31,'2026-27 Salary &amp; Benefits'!$A:$I,3,)</f>
        <v>1</v>
      </c>
      <c r="F31" s="106">
        <f>VLOOKUP($A31,'2026-27 Salary &amp; Benefits'!$A:$I,4,)</f>
        <v>1</v>
      </c>
      <c r="G31" s="107">
        <f>VLOOKUP(A31,'CEDARS District FRPL'!$A$3:$C$319,3,0)</f>
        <v>0.51829999999999998</v>
      </c>
      <c r="H31" s="108">
        <f t="shared" si="1"/>
        <v>1381.4</v>
      </c>
      <c r="I31" s="109">
        <f t="shared" si="2"/>
        <v>715.98</v>
      </c>
      <c r="J31" s="100">
        <f t="shared" si="3"/>
        <v>4.577</v>
      </c>
      <c r="K31" s="102">
        <f>'2026-27 Salary &amp; Benefits'!E$6</f>
        <v>78209</v>
      </c>
      <c r="L31" s="102">
        <f>'2026-27 Salary &amp; Benefits'!F$6</f>
        <v>82248</v>
      </c>
      <c r="M31" s="7">
        <f t="shared" si="4"/>
        <v>357962.59</v>
      </c>
      <c r="N31" s="7">
        <f t="shared" si="10"/>
        <v>18486.509999999951</v>
      </c>
      <c r="O31" s="7">
        <f>'2026-27 Salary &amp; Benefits'!G$6</f>
        <v>16817.759999999998</v>
      </c>
      <c r="P31" s="103">
        <f>'2026-27 Salary &amp; Benefits'!H$6</f>
        <v>0.16020000000000001</v>
      </c>
      <c r="Q31" s="103">
        <f>'2026-27 Salary &amp; Benefits'!I$6</f>
        <v>0.15390000000000001</v>
      </c>
      <c r="R31" s="7">
        <f t="shared" si="5"/>
        <v>137165.57</v>
      </c>
      <c r="S31" s="7">
        <f t="shared" si="6"/>
        <v>6274.15</v>
      </c>
      <c r="T31" s="7">
        <f t="shared" si="7"/>
        <v>965.59</v>
      </c>
      <c r="U31" s="7">
        <f t="shared" si="8"/>
        <v>7239.74</v>
      </c>
      <c r="V31" s="7">
        <f t="shared" si="9"/>
        <v>520854.41</v>
      </c>
    </row>
    <row r="32" spans="1:22">
      <c r="A32" s="75" t="s">
        <v>2884</v>
      </c>
      <c r="B32" s="2" t="s">
        <v>2896</v>
      </c>
      <c r="C32" s="46">
        <f>IF(A32=Summary!$B$9,Summary!$G$9,0)</f>
        <v>0</v>
      </c>
      <c r="D32" s="82">
        <f>VLOOKUP(A32,AAFTE!$A:$AT,3,0)</f>
        <v>518.89</v>
      </c>
      <c r="E32" s="106">
        <f>VLOOKUP($A32,'2026-27 Salary &amp; Benefits'!$A:$I,3,)</f>
        <v>1.18</v>
      </c>
      <c r="F32" s="106">
        <f>VLOOKUP($A32,'2026-27 Salary &amp; Benefits'!$A:$I,4,)</f>
        <v>1.18</v>
      </c>
      <c r="G32" s="107">
        <f>VLOOKUP(A32,'CEDARS District FRPL'!$A$3:$C$319,3,0)</f>
        <v>0.42120000000000002</v>
      </c>
      <c r="H32" s="108">
        <f t="shared" si="1"/>
        <v>518.89</v>
      </c>
      <c r="I32" s="109">
        <f t="shared" si="2"/>
        <v>218.56</v>
      </c>
      <c r="J32" s="100">
        <f t="shared" si="3"/>
        <v>1.397</v>
      </c>
      <c r="K32" s="102">
        <f>'2026-27 Salary &amp; Benefits'!E$6</f>
        <v>78209</v>
      </c>
      <c r="L32" s="102">
        <f>'2026-27 Salary &amp; Benefits'!F$6</f>
        <v>82248</v>
      </c>
      <c r="M32" s="7">
        <f t="shared" si="4"/>
        <v>128924.41</v>
      </c>
      <c r="N32" s="7">
        <f t="shared" si="10"/>
        <v>6658.1300000000047</v>
      </c>
      <c r="O32" s="7">
        <f>'2026-27 Salary &amp; Benefits'!G$6</f>
        <v>16817.759999999998</v>
      </c>
      <c r="P32" s="103">
        <f>'2026-27 Salary &amp; Benefits'!H$6</f>
        <v>0.16020000000000001</v>
      </c>
      <c r="Q32" s="103">
        <f>'2026-27 Salary &amp; Benefits'!I$6</f>
        <v>0.15390000000000001</v>
      </c>
      <c r="R32" s="7">
        <f t="shared" si="5"/>
        <v>45172.79</v>
      </c>
      <c r="S32" s="7">
        <f t="shared" si="6"/>
        <v>2259.71</v>
      </c>
      <c r="T32" s="7">
        <f t="shared" si="7"/>
        <v>347.77</v>
      </c>
      <c r="U32" s="7">
        <f t="shared" si="8"/>
        <v>2607.48</v>
      </c>
      <c r="V32" s="7">
        <f t="shared" si="9"/>
        <v>183362.81000000003</v>
      </c>
    </row>
    <row r="33" spans="1:22">
      <c r="A33" t="s">
        <v>2246</v>
      </c>
      <c r="B33" t="s">
        <v>1063</v>
      </c>
      <c r="C33" s="46">
        <f>IF(A33=Summary!$B$9,Summary!$G$9,0)</f>
        <v>0</v>
      </c>
      <c r="D33" s="82">
        <f>VLOOKUP(A33,AAFTE!$A:$AT,3,0)</f>
        <v>92.9</v>
      </c>
      <c r="E33" s="106">
        <f>VLOOKUP($A33,'2026-27 Salary &amp; Benefits'!$A:$I,3,)</f>
        <v>1</v>
      </c>
      <c r="F33" s="106">
        <f>VLOOKUP($A33,'2026-27 Salary &amp; Benefits'!$A:$I,4,)</f>
        <v>1</v>
      </c>
      <c r="G33" s="107">
        <f>VLOOKUP(A33,'CEDARS District FRPL'!$A$3:$C$319,3,0)</f>
        <v>0.25530000000000003</v>
      </c>
      <c r="H33" s="108">
        <f t="shared" si="1"/>
        <v>92.9</v>
      </c>
      <c r="I33" s="109">
        <f t="shared" si="2"/>
        <v>23.72</v>
      </c>
      <c r="J33" s="100">
        <f t="shared" si="3"/>
        <v>0.152</v>
      </c>
      <c r="K33" s="102">
        <f>'2026-27 Salary &amp; Benefits'!E$6</f>
        <v>78209</v>
      </c>
      <c r="L33" s="102">
        <f>'2026-27 Salary &amp; Benefits'!F$6</f>
        <v>82248</v>
      </c>
      <c r="M33" s="7">
        <f t="shared" si="4"/>
        <v>11887.77</v>
      </c>
      <c r="N33" s="7">
        <f t="shared" si="10"/>
        <v>613.93000000000029</v>
      </c>
      <c r="O33" s="7">
        <f>'2026-27 Salary &amp; Benefits'!G$6</f>
        <v>16817.759999999998</v>
      </c>
      <c r="P33" s="103">
        <f>'2026-27 Salary &amp; Benefits'!H$6</f>
        <v>0.16020000000000001</v>
      </c>
      <c r="Q33" s="103">
        <f>'2026-27 Salary &amp; Benefits'!I$6</f>
        <v>0.15390000000000001</v>
      </c>
      <c r="R33" s="7">
        <f t="shared" si="5"/>
        <v>4555.2</v>
      </c>
      <c r="S33" s="7">
        <f t="shared" si="6"/>
        <v>208.36</v>
      </c>
      <c r="T33" s="7">
        <f t="shared" si="7"/>
        <v>32.07</v>
      </c>
      <c r="U33" s="7">
        <f t="shared" si="8"/>
        <v>240.43</v>
      </c>
      <c r="V33" s="7">
        <f t="shared" si="9"/>
        <v>17297.330000000002</v>
      </c>
    </row>
    <row r="34" spans="1:22">
      <c r="A34" s="75" t="s">
        <v>2235</v>
      </c>
      <c r="B34" s="2" t="s">
        <v>1011</v>
      </c>
      <c r="C34" s="46">
        <f>IF(A34=Summary!$B$9,Summary!$G$9,0)</f>
        <v>0</v>
      </c>
      <c r="D34" s="82">
        <f>VLOOKUP(A34,AAFTE!$A:$AT,3,0)</f>
        <v>10899.539999999999</v>
      </c>
      <c r="E34" s="106">
        <f>VLOOKUP($A34,'2026-27 Salary &amp; Benefits'!$A:$I,3,)</f>
        <v>1.18</v>
      </c>
      <c r="F34" s="106">
        <f>VLOOKUP($A34,'2026-27 Salary &amp; Benefits'!$A:$I,4,)</f>
        <v>1.22</v>
      </c>
      <c r="G34" s="107">
        <f>VLOOKUP(A34,'CEDARS District FRPL'!$A$3:$C$319,3,0)</f>
        <v>0.39419999999999999</v>
      </c>
      <c r="H34" s="108">
        <f t="shared" si="1"/>
        <v>10899.539999999999</v>
      </c>
      <c r="I34" s="109">
        <f t="shared" si="2"/>
        <v>4296.6000000000004</v>
      </c>
      <c r="J34" s="100">
        <f t="shared" si="3"/>
        <v>27.47</v>
      </c>
      <c r="K34" s="102">
        <f>'2026-27 Salary &amp; Benefits'!E$6</f>
        <v>78209</v>
      </c>
      <c r="L34" s="102">
        <f>'2026-27 Salary &amp; Benefits'!F$6</f>
        <v>82248</v>
      </c>
      <c r="M34" s="7">
        <f t="shared" si="4"/>
        <v>2535113.4500000002</v>
      </c>
      <c r="N34" s="7">
        <f t="shared" si="10"/>
        <v>221296.66999999993</v>
      </c>
      <c r="O34" s="7">
        <f>'2026-27 Salary &amp; Benefits'!G$6</f>
        <v>16817.759999999998</v>
      </c>
      <c r="P34" s="103">
        <f>'2026-27 Salary &amp; Benefits'!H$6</f>
        <v>0.16020000000000001</v>
      </c>
      <c r="Q34" s="103">
        <f>'2026-27 Salary &amp; Benefits'!I$6</f>
        <v>0.15390000000000001</v>
      </c>
      <c r="R34" s="7">
        <f t="shared" si="5"/>
        <v>902166.6</v>
      </c>
      <c r="S34" s="7">
        <f t="shared" si="6"/>
        <v>45940.17</v>
      </c>
      <c r="T34" s="7">
        <f t="shared" si="7"/>
        <v>7070.19</v>
      </c>
      <c r="U34" s="7">
        <f t="shared" si="8"/>
        <v>53010.36</v>
      </c>
      <c r="V34" s="7">
        <f t="shared" si="9"/>
        <v>3711587.08</v>
      </c>
    </row>
    <row r="35" spans="1:22">
      <c r="A35" s="75" t="s">
        <v>2349</v>
      </c>
      <c r="B35" s="2" t="s">
        <v>1728</v>
      </c>
      <c r="C35" s="46">
        <f>IF(A35=Summary!$B$9,Summary!$G$9,0)</f>
        <v>0</v>
      </c>
      <c r="D35" s="82">
        <f>VLOOKUP(A35,AAFTE!$A:$AT,3,0)</f>
        <v>14285.91</v>
      </c>
      <c r="E35" s="106">
        <f>VLOOKUP($A35,'2026-27 Salary &amp; Benefits'!$A:$I,3,)</f>
        <v>1</v>
      </c>
      <c r="F35" s="106">
        <f>VLOOKUP($A35,'2026-27 Salary &amp; Benefits'!$A:$I,4,)</f>
        <v>1.04</v>
      </c>
      <c r="G35" s="107">
        <f>VLOOKUP(A35,'CEDARS District FRPL'!$A$3:$C$319,3,0)</f>
        <v>0.46550000000000002</v>
      </c>
      <c r="H35" s="108">
        <f t="shared" si="1"/>
        <v>14285.91</v>
      </c>
      <c r="I35" s="109">
        <f t="shared" si="2"/>
        <v>6650.09</v>
      </c>
      <c r="J35" s="100">
        <f t="shared" si="3"/>
        <v>42.515999999999998</v>
      </c>
      <c r="K35" s="102">
        <f>'2026-27 Salary &amp; Benefits'!E$6</f>
        <v>78209</v>
      </c>
      <c r="L35" s="102">
        <f>'2026-27 Salary &amp; Benefits'!F$6</f>
        <v>82248</v>
      </c>
      <c r="M35" s="7">
        <f t="shared" si="4"/>
        <v>3325133.84</v>
      </c>
      <c r="N35" s="7">
        <f t="shared" si="10"/>
        <v>311596.37000000011</v>
      </c>
      <c r="O35" s="7">
        <f>'2026-27 Salary &amp; Benefits'!G$6</f>
        <v>16817.759999999998</v>
      </c>
      <c r="P35" s="103">
        <f>'2026-27 Salary &amp; Benefits'!H$6</f>
        <v>0.16020000000000001</v>
      </c>
      <c r="Q35" s="103">
        <f>'2026-27 Salary &amp; Benefits'!I$6</f>
        <v>0.15390000000000001</v>
      </c>
      <c r="R35" s="7">
        <f t="shared" si="5"/>
        <v>1295665.01</v>
      </c>
      <c r="S35" s="7">
        <f t="shared" si="6"/>
        <v>60612.17</v>
      </c>
      <c r="T35" s="7">
        <f t="shared" si="7"/>
        <v>9328.2099999999991</v>
      </c>
      <c r="U35" s="7">
        <f t="shared" si="8"/>
        <v>69940.38</v>
      </c>
      <c r="V35" s="7">
        <f t="shared" si="9"/>
        <v>5002335.5999999996</v>
      </c>
    </row>
    <row r="36" spans="1:22">
      <c r="A36" s="75" t="s">
        <v>2266</v>
      </c>
      <c r="B36" s="2" t="s">
        <v>1127</v>
      </c>
      <c r="C36" s="46">
        <f>IF(A36=Summary!$B$9,Summary!$G$9,0)</f>
        <v>0</v>
      </c>
      <c r="D36" s="82">
        <f>VLOOKUP(A36,AAFTE!$A:$AT,3,0)</f>
        <v>3247.32</v>
      </c>
      <c r="E36" s="106">
        <f>VLOOKUP($A36,'2026-27 Salary &amp; Benefits'!$A:$I,3,)</f>
        <v>1</v>
      </c>
      <c r="F36" s="106">
        <f>VLOOKUP($A36,'2026-27 Salary &amp; Benefits'!$A:$I,4,)</f>
        <v>1</v>
      </c>
      <c r="G36" s="107">
        <f>VLOOKUP(A36,'CEDARS District FRPL'!$A$3:$C$319,3,0)</f>
        <v>0.70250000000000001</v>
      </c>
      <c r="H36" s="108">
        <f t="shared" si="1"/>
        <v>3247.32</v>
      </c>
      <c r="I36" s="109">
        <f t="shared" si="2"/>
        <v>2281.2399999999998</v>
      </c>
      <c r="J36" s="100">
        <f t="shared" si="3"/>
        <v>14.585000000000001</v>
      </c>
      <c r="K36" s="102">
        <f>'2026-27 Salary &amp; Benefits'!E$6</f>
        <v>78209</v>
      </c>
      <c r="L36" s="102">
        <f>'2026-27 Salary &amp; Benefits'!F$6</f>
        <v>82248</v>
      </c>
      <c r="M36" s="7">
        <f t="shared" si="4"/>
        <v>1140678.27</v>
      </c>
      <c r="N36" s="7">
        <f t="shared" si="10"/>
        <v>58908.810000000056</v>
      </c>
      <c r="O36" s="7">
        <f>'2026-27 Salary &amp; Benefits'!G$6</f>
        <v>16817.759999999998</v>
      </c>
      <c r="P36" s="103">
        <f>'2026-27 Salary &amp; Benefits'!H$6</f>
        <v>0.16020000000000001</v>
      </c>
      <c r="Q36" s="103">
        <f>'2026-27 Salary &amp; Benefits'!I$6</f>
        <v>0.15390000000000001</v>
      </c>
      <c r="R36" s="7">
        <f t="shared" si="5"/>
        <v>437089.75</v>
      </c>
      <c r="S36" s="7">
        <f t="shared" si="6"/>
        <v>19993.12</v>
      </c>
      <c r="T36" s="7">
        <f t="shared" si="7"/>
        <v>3076.94</v>
      </c>
      <c r="U36" s="7">
        <f t="shared" si="8"/>
        <v>23070.059999999998</v>
      </c>
      <c r="V36" s="7">
        <f t="shared" si="9"/>
        <v>1659746.8900000001</v>
      </c>
    </row>
    <row r="37" spans="1:22">
      <c r="A37" s="75" t="s">
        <v>2264</v>
      </c>
      <c r="B37" s="2" t="s">
        <v>1120</v>
      </c>
      <c r="C37" s="46">
        <f>IF(A37=Summary!$B$9,Summary!$G$9,0)</f>
        <v>0</v>
      </c>
      <c r="D37" s="82">
        <f>VLOOKUP(A37,AAFTE!$A:$AT,3,0)</f>
        <v>2885.83</v>
      </c>
      <c r="E37" s="106">
        <f>VLOOKUP($A37,'2026-27 Salary &amp; Benefits'!$A:$I,3,)</f>
        <v>1</v>
      </c>
      <c r="F37" s="106">
        <f>VLOOKUP($A37,'2026-27 Salary &amp; Benefits'!$A:$I,4,)</f>
        <v>1.04</v>
      </c>
      <c r="G37" s="107">
        <f>VLOOKUP(A37,'CEDARS District FRPL'!$A$3:$C$319,3,0)</f>
        <v>0.51380000000000003</v>
      </c>
      <c r="H37" s="108">
        <f t="shared" si="1"/>
        <v>2885.83</v>
      </c>
      <c r="I37" s="109">
        <f t="shared" si="2"/>
        <v>1482.74</v>
      </c>
      <c r="J37" s="100">
        <f t="shared" si="3"/>
        <v>9.48</v>
      </c>
      <c r="K37" s="102">
        <f>'2026-27 Salary &amp; Benefits'!E$6</f>
        <v>78209</v>
      </c>
      <c r="L37" s="102">
        <f>'2026-27 Salary &amp; Benefits'!F$6</f>
        <v>82248</v>
      </c>
      <c r="M37" s="7">
        <f t="shared" si="4"/>
        <v>741421.32</v>
      </c>
      <c r="N37" s="7">
        <f t="shared" si="10"/>
        <v>69478.160000000033</v>
      </c>
      <c r="O37" s="7">
        <f>'2026-27 Salary &amp; Benefits'!G$6</f>
        <v>16817.759999999998</v>
      </c>
      <c r="P37" s="103">
        <f>'2026-27 Salary &amp; Benefits'!H$6</f>
        <v>0.16020000000000001</v>
      </c>
      <c r="Q37" s="103">
        <f>'2026-27 Salary &amp; Benefits'!I$6</f>
        <v>0.15390000000000001</v>
      </c>
      <c r="R37" s="7">
        <f t="shared" si="5"/>
        <v>288900.75</v>
      </c>
      <c r="S37" s="7">
        <f t="shared" si="6"/>
        <v>13514.99</v>
      </c>
      <c r="T37" s="7">
        <f t="shared" si="7"/>
        <v>2079.96</v>
      </c>
      <c r="U37" s="7">
        <f t="shared" si="8"/>
        <v>15594.95</v>
      </c>
      <c r="V37" s="7">
        <f t="shared" si="9"/>
        <v>1115395.18</v>
      </c>
    </row>
    <row r="38" spans="1:22">
      <c r="A38" s="75" t="s">
        <v>2351</v>
      </c>
      <c r="B38" s="2" t="s">
        <v>1753</v>
      </c>
      <c r="C38" s="46">
        <f>IF(A38=Summary!$B$9,Summary!$G$9,0)</f>
        <v>0</v>
      </c>
      <c r="D38" s="82">
        <f>VLOOKUP(A38,AAFTE!$A:$AT,3,0)</f>
        <v>5456.86</v>
      </c>
      <c r="E38" s="106">
        <f>VLOOKUP($A38,'2026-27 Salary &amp; Benefits'!$A:$I,3,)</f>
        <v>1</v>
      </c>
      <c r="F38" s="106">
        <f>VLOOKUP($A38,'2026-27 Salary &amp; Benefits'!$A:$I,4,)</f>
        <v>1</v>
      </c>
      <c r="G38" s="107">
        <f>VLOOKUP(A38,'CEDARS District FRPL'!$A$3:$C$319,3,0)</f>
        <v>0.50470000000000004</v>
      </c>
      <c r="H38" s="108">
        <f t="shared" si="1"/>
        <v>5456.86</v>
      </c>
      <c r="I38" s="109">
        <f t="shared" si="2"/>
        <v>2754.08</v>
      </c>
      <c r="J38" s="100">
        <f t="shared" si="3"/>
        <v>17.608000000000001</v>
      </c>
      <c r="K38" s="102">
        <f>'2026-27 Salary &amp; Benefits'!E$6</f>
        <v>78209</v>
      </c>
      <c r="L38" s="102">
        <f>'2026-27 Salary &amp; Benefits'!F$6</f>
        <v>82248</v>
      </c>
      <c r="M38" s="7">
        <f t="shared" si="4"/>
        <v>1377104.07</v>
      </c>
      <c r="N38" s="7">
        <f t="shared" si="10"/>
        <v>71118.709999999963</v>
      </c>
      <c r="O38" s="7">
        <f>'2026-27 Salary &amp; Benefits'!G$6</f>
        <v>16817.759999999998</v>
      </c>
      <c r="P38" s="103">
        <f>'2026-27 Salary &amp; Benefits'!H$6</f>
        <v>0.16020000000000001</v>
      </c>
      <c r="Q38" s="103">
        <f>'2026-27 Salary &amp; Benefits'!I$6</f>
        <v>0.15390000000000001</v>
      </c>
      <c r="R38" s="7">
        <f t="shared" si="5"/>
        <v>527684.36</v>
      </c>
      <c r="S38" s="7">
        <f t="shared" si="6"/>
        <v>24137.05</v>
      </c>
      <c r="T38" s="7">
        <f t="shared" si="7"/>
        <v>3714.69</v>
      </c>
      <c r="U38" s="7">
        <f t="shared" si="8"/>
        <v>27851.739999999998</v>
      </c>
      <c r="V38" s="7">
        <f t="shared" si="9"/>
        <v>2003758.8800000001</v>
      </c>
    </row>
    <row r="39" spans="1:22">
      <c r="A39" s="75" t="s">
        <v>2360</v>
      </c>
      <c r="B39" s="2" t="s">
        <v>1801</v>
      </c>
      <c r="C39" s="46">
        <f>IF(A39=Summary!$B$9,Summary!$G$9,0)</f>
        <v>0</v>
      </c>
      <c r="D39" s="82">
        <f>VLOOKUP(A39,AAFTE!$A:$AT,3,0)</f>
        <v>738.72</v>
      </c>
      <c r="E39" s="106">
        <f>VLOOKUP($A39,'2026-27 Salary &amp; Benefits'!$A:$I,3,)</f>
        <v>1</v>
      </c>
      <c r="F39" s="106">
        <f>VLOOKUP($A39,'2026-27 Salary &amp; Benefits'!$A:$I,4,)</f>
        <v>1</v>
      </c>
      <c r="G39" s="107">
        <f>VLOOKUP(A39,'CEDARS District FRPL'!$A$3:$C$319,3,0)</f>
        <v>0.58360000000000001</v>
      </c>
      <c r="H39" s="108">
        <f t="shared" si="1"/>
        <v>738.72</v>
      </c>
      <c r="I39" s="109">
        <f t="shared" si="2"/>
        <v>431.12</v>
      </c>
      <c r="J39" s="100">
        <f t="shared" si="3"/>
        <v>2.7559999999999998</v>
      </c>
      <c r="K39" s="102">
        <f>'2026-27 Salary &amp; Benefits'!E$6</f>
        <v>78209</v>
      </c>
      <c r="L39" s="102">
        <f>'2026-27 Salary &amp; Benefits'!F$6</f>
        <v>82248</v>
      </c>
      <c r="M39" s="7">
        <f t="shared" si="4"/>
        <v>215544</v>
      </c>
      <c r="N39" s="7">
        <f t="shared" si="10"/>
        <v>11131.489999999991</v>
      </c>
      <c r="O39" s="7">
        <f>'2026-27 Salary &amp; Benefits'!G$6</f>
        <v>16817.759999999998</v>
      </c>
      <c r="P39" s="103">
        <f>'2026-27 Salary &amp; Benefits'!H$6</f>
        <v>0.16020000000000001</v>
      </c>
      <c r="Q39" s="103">
        <f>'2026-27 Salary &amp; Benefits'!I$6</f>
        <v>0.15390000000000001</v>
      </c>
      <c r="R39" s="7">
        <f t="shared" si="5"/>
        <v>82593.03</v>
      </c>
      <c r="S39" s="7">
        <f t="shared" si="6"/>
        <v>3777.92</v>
      </c>
      <c r="T39" s="7">
        <f t="shared" si="7"/>
        <v>581.41999999999996</v>
      </c>
      <c r="U39" s="7">
        <f t="shared" si="8"/>
        <v>4359.34</v>
      </c>
      <c r="V39" s="7">
        <f t="shared" si="9"/>
        <v>313627.86000000004</v>
      </c>
    </row>
    <row r="40" spans="1:22">
      <c r="A40" s="75" t="s">
        <v>2506</v>
      </c>
      <c r="B40" s="104" t="s">
        <v>2968</v>
      </c>
      <c r="C40" s="46">
        <f>IF(A40=Summary!$B$9,Summary!$G$9,0)</f>
        <v>0</v>
      </c>
      <c r="D40" s="82">
        <f>VLOOKUP(A40,AAFTE!$A:$AT,3,0)</f>
        <v>676.98</v>
      </c>
      <c r="E40" s="106">
        <f>VLOOKUP($A40,'2026-27 Salary &amp; Benefits'!$A:$I,3,)</f>
        <v>1.1200000000000001</v>
      </c>
      <c r="F40" s="106">
        <f>VLOOKUP($A40,'2026-27 Salary &amp; Benefits'!$A:$I,4,)</f>
        <v>1.1200000000000001</v>
      </c>
      <c r="G40" s="107">
        <f>VLOOKUP(A40,'CEDARS District FRPL'!$A$3:$C$319,3,0)</f>
        <v>0.61380000000000001</v>
      </c>
      <c r="H40" s="108">
        <f t="shared" si="1"/>
        <v>676.98</v>
      </c>
      <c r="I40" s="109">
        <f t="shared" si="2"/>
        <v>415.53</v>
      </c>
      <c r="J40" s="100">
        <f t="shared" si="3"/>
        <v>2.657</v>
      </c>
      <c r="K40" s="102">
        <f>'2026-27 Salary &amp; Benefits'!E$6</f>
        <v>78209</v>
      </c>
      <c r="L40" s="102">
        <f>'2026-27 Salary &amp; Benefits'!F$6</f>
        <v>82248</v>
      </c>
      <c r="M40" s="7">
        <f t="shared" si="4"/>
        <v>232737.47</v>
      </c>
      <c r="N40" s="7">
        <f t="shared" si="10"/>
        <v>12019.420000000013</v>
      </c>
      <c r="O40" s="7">
        <f>'2026-27 Salary &amp; Benefits'!G$6</f>
        <v>16817.759999999998</v>
      </c>
      <c r="P40" s="103">
        <f>'2026-27 Salary &amp; Benefits'!H$6</f>
        <v>0.16020000000000001</v>
      </c>
      <c r="Q40" s="103">
        <f>'2026-27 Salary &amp; Benefits'!I$6</f>
        <v>0.15390000000000001</v>
      </c>
      <c r="R40" s="7">
        <f t="shared" si="5"/>
        <v>83819.12</v>
      </c>
      <c r="S40" s="7">
        <f t="shared" si="6"/>
        <v>4079.28</v>
      </c>
      <c r="T40" s="7">
        <f t="shared" si="7"/>
        <v>627.79999999999995</v>
      </c>
      <c r="U40" s="7">
        <f t="shared" si="8"/>
        <v>4707.08</v>
      </c>
      <c r="V40" s="7">
        <f t="shared" si="9"/>
        <v>333283.09000000003</v>
      </c>
    </row>
    <row r="41" spans="1:22">
      <c r="A41" s="75" t="s">
        <v>2208</v>
      </c>
      <c r="B41" s="2" t="s">
        <v>522</v>
      </c>
      <c r="C41" s="46">
        <f>IF(A41=Summary!$B$9,Summary!$G$9,0)</f>
        <v>0</v>
      </c>
      <c r="D41" s="82">
        <f>VLOOKUP(A41,AAFTE!$A:$AT,3,0)</f>
        <v>677.86</v>
      </c>
      <c r="E41" s="106">
        <f>VLOOKUP($A41,'2026-27 Salary &amp; Benefits'!$A:$I,3,)</f>
        <v>1.1200000000000001</v>
      </c>
      <c r="F41" s="106">
        <f>VLOOKUP($A41,'2026-27 Salary &amp; Benefits'!$A:$I,4,)</f>
        <v>1.1200000000000001</v>
      </c>
      <c r="G41" s="107">
        <f>VLOOKUP(A41,'CEDARS District FRPL'!$A$3:$C$319,3,0)</f>
        <v>0.51580000000000004</v>
      </c>
      <c r="H41" s="108">
        <f t="shared" si="1"/>
        <v>677.86</v>
      </c>
      <c r="I41" s="109">
        <f t="shared" si="2"/>
        <v>349.64</v>
      </c>
      <c r="J41" s="100">
        <f t="shared" si="3"/>
        <v>2.2349999999999999</v>
      </c>
      <c r="K41" s="102">
        <f>'2026-27 Salary &amp; Benefits'!E$6</f>
        <v>78209</v>
      </c>
      <c r="L41" s="102">
        <f>'2026-27 Salary &amp; Benefits'!F$6</f>
        <v>82248</v>
      </c>
      <c r="M41" s="7">
        <f t="shared" si="4"/>
        <v>195772.77</v>
      </c>
      <c r="N41" s="7">
        <f t="shared" si="10"/>
        <v>10110.420000000013</v>
      </c>
      <c r="O41" s="7">
        <f>'2026-27 Salary &amp; Benefits'!G$6</f>
        <v>16817.759999999998</v>
      </c>
      <c r="P41" s="103">
        <f>'2026-27 Salary &amp; Benefits'!H$6</f>
        <v>0.16020000000000001</v>
      </c>
      <c r="Q41" s="103">
        <f>'2026-27 Salary &amp; Benefits'!I$6</f>
        <v>0.15390000000000001</v>
      </c>
      <c r="R41" s="7">
        <f t="shared" si="5"/>
        <v>70506.48</v>
      </c>
      <c r="S41" s="7">
        <f t="shared" si="6"/>
        <v>3431.39</v>
      </c>
      <c r="T41" s="7">
        <f t="shared" si="7"/>
        <v>528.09</v>
      </c>
      <c r="U41" s="7">
        <f t="shared" si="8"/>
        <v>3959.48</v>
      </c>
      <c r="V41" s="7">
        <f t="shared" si="9"/>
        <v>280349.15000000002</v>
      </c>
    </row>
    <row r="42" spans="1:22">
      <c r="A42" s="75" t="s">
        <v>2125</v>
      </c>
      <c r="B42" s="2" t="s">
        <v>19</v>
      </c>
      <c r="C42" s="46">
        <f>IF(A42=Summary!$B$9,Summary!$G$9,0)</f>
        <v>0</v>
      </c>
      <c r="D42" s="82">
        <f>VLOOKUP(A42,AAFTE!$A:$AT,3,0)</f>
        <v>2409.89</v>
      </c>
      <c r="E42" s="106">
        <f>VLOOKUP($A42,'2026-27 Salary &amp; Benefits'!$A:$I,3,)</f>
        <v>1</v>
      </c>
      <c r="F42" s="106">
        <f>VLOOKUP($A42,'2026-27 Salary &amp; Benefits'!$A:$I,4,)</f>
        <v>1</v>
      </c>
      <c r="G42" s="107">
        <f>VLOOKUP(A42,'CEDARS District FRPL'!$A$3:$C$319,3,0)</f>
        <v>0.5544</v>
      </c>
      <c r="H42" s="108">
        <f t="shared" si="1"/>
        <v>2409.89</v>
      </c>
      <c r="I42" s="109">
        <f t="shared" si="2"/>
        <v>1336.04</v>
      </c>
      <c r="J42" s="100">
        <f t="shared" si="3"/>
        <v>8.5419999999999998</v>
      </c>
      <c r="K42" s="102">
        <f>'2026-27 Salary &amp; Benefits'!E$6</f>
        <v>78209</v>
      </c>
      <c r="L42" s="102">
        <f>'2026-27 Salary &amp; Benefits'!F$6</f>
        <v>82248</v>
      </c>
      <c r="M42" s="7">
        <f t="shared" si="4"/>
        <v>668061.28</v>
      </c>
      <c r="N42" s="7">
        <f t="shared" si="10"/>
        <v>34501.140000000014</v>
      </c>
      <c r="O42" s="7">
        <f>'2026-27 Salary &amp; Benefits'!G$6</f>
        <v>16817.759999999998</v>
      </c>
      <c r="P42" s="103">
        <f>'2026-27 Salary &amp; Benefits'!H$6</f>
        <v>0.16020000000000001</v>
      </c>
      <c r="Q42" s="103">
        <f>'2026-27 Salary &amp; Benefits'!I$6</f>
        <v>0.15390000000000001</v>
      </c>
      <c r="R42" s="7">
        <f t="shared" si="5"/>
        <v>255990.45</v>
      </c>
      <c r="S42" s="7">
        <f t="shared" si="6"/>
        <v>11709.37</v>
      </c>
      <c r="T42" s="7">
        <f t="shared" si="7"/>
        <v>1802.07</v>
      </c>
      <c r="U42" s="7">
        <f t="shared" si="8"/>
        <v>13511.44</v>
      </c>
      <c r="V42" s="7">
        <f t="shared" si="9"/>
        <v>972064.30999999994</v>
      </c>
    </row>
    <row r="43" spans="1:22">
      <c r="A43" s="75" t="s">
        <v>2243</v>
      </c>
      <c r="B43" s="2" t="s">
        <v>1054</v>
      </c>
      <c r="C43" s="46">
        <f>IF(A43=Summary!$B$9,Summary!$G$9,0)</f>
        <v>0</v>
      </c>
      <c r="D43" s="82">
        <f>VLOOKUP(A43,AAFTE!$A:$AT,3,0)</f>
        <v>974.56</v>
      </c>
      <c r="E43" s="106">
        <f>VLOOKUP($A43,'2026-27 Salary &amp; Benefits'!$A:$I,3,)</f>
        <v>1.06</v>
      </c>
      <c r="F43" s="106">
        <f>VLOOKUP($A43,'2026-27 Salary &amp; Benefits'!$A:$I,4,)</f>
        <v>1.06</v>
      </c>
      <c r="G43" s="107">
        <f>VLOOKUP(A43,'CEDARS District FRPL'!$A$3:$C$319,3,0)</f>
        <v>0.39019999999999999</v>
      </c>
      <c r="H43" s="108">
        <f t="shared" si="1"/>
        <v>974.56</v>
      </c>
      <c r="I43" s="109">
        <f t="shared" si="2"/>
        <v>380.27</v>
      </c>
      <c r="J43" s="100">
        <f t="shared" si="3"/>
        <v>2.431</v>
      </c>
      <c r="K43" s="102">
        <f>'2026-27 Salary &amp; Benefits'!E$6</f>
        <v>78209</v>
      </c>
      <c r="L43" s="102">
        <f>'2026-27 Salary &amp; Benefits'!F$6</f>
        <v>82248</v>
      </c>
      <c r="M43" s="7">
        <f t="shared" si="4"/>
        <v>201533.64</v>
      </c>
      <c r="N43" s="7">
        <f t="shared" si="10"/>
        <v>10407.939999999973</v>
      </c>
      <c r="O43" s="7">
        <f>'2026-27 Salary &amp; Benefits'!G$6</f>
        <v>16817.759999999998</v>
      </c>
      <c r="P43" s="103">
        <f>'2026-27 Salary &amp; Benefits'!H$6</f>
        <v>0.16020000000000001</v>
      </c>
      <c r="Q43" s="103">
        <f>'2026-27 Salary &amp; Benefits'!I$6</f>
        <v>0.15390000000000001</v>
      </c>
      <c r="R43" s="7">
        <f t="shared" si="5"/>
        <v>74771.45</v>
      </c>
      <c r="S43" s="7">
        <f t="shared" si="6"/>
        <v>3532.36</v>
      </c>
      <c r="T43" s="7">
        <f t="shared" si="7"/>
        <v>543.63</v>
      </c>
      <c r="U43" s="7">
        <f t="shared" si="8"/>
        <v>4075.9900000000002</v>
      </c>
      <c r="V43" s="7">
        <f t="shared" si="9"/>
        <v>290789.02</v>
      </c>
    </row>
    <row r="44" spans="1:22">
      <c r="A44" s="75" t="s">
        <v>2307</v>
      </c>
      <c r="B44" s="2" t="s">
        <v>1320</v>
      </c>
      <c r="C44" s="46">
        <f>IF(A44=Summary!$B$9,Summary!$G$9,0)</f>
        <v>0</v>
      </c>
      <c r="D44" s="82">
        <f>VLOOKUP(A44,AAFTE!$A:$AT,3,0)</f>
        <v>11816.36</v>
      </c>
      <c r="E44" s="106">
        <f>VLOOKUP($A44,'2026-27 Salary &amp; Benefits'!$A:$I,3,)</f>
        <v>1.06</v>
      </c>
      <c r="F44" s="106">
        <f>VLOOKUP($A44,'2026-27 Salary &amp; Benefits'!$A:$I,4,)</f>
        <v>1.06</v>
      </c>
      <c r="G44" s="107">
        <f>VLOOKUP(A44,'CEDARS District FRPL'!$A$3:$C$319,3,0)</f>
        <v>0.68879999999999997</v>
      </c>
      <c r="H44" s="108">
        <f t="shared" si="1"/>
        <v>11816.36</v>
      </c>
      <c r="I44" s="109">
        <f t="shared" si="2"/>
        <v>8139.11</v>
      </c>
      <c r="J44" s="100">
        <f t="shared" si="3"/>
        <v>52.036000000000001</v>
      </c>
      <c r="K44" s="102">
        <f>'2026-27 Salary &amp; Benefits'!E$6</f>
        <v>78209</v>
      </c>
      <c r="L44" s="102">
        <f>'2026-27 Salary &amp; Benefits'!F$6</f>
        <v>82248</v>
      </c>
      <c r="M44" s="7">
        <f t="shared" si="4"/>
        <v>4313864.54</v>
      </c>
      <c r="N44" s="7">
        <f t="shared" si="10"/>
        <v>222783.79999999981</v>
      </c>
      <c r="O44" s="7">
        <f>'2026-27 Salary &amp; Benefits'!G$6</f>
        <v>16817.759999999998</v>
      </c>
      <c r="P44" s="103">
        <f>'2026-27 Salary &amp; Benefits'!H$6</f>
        <v>0.16020000000000001</v>
      </c>
      <c r="Q44" s="103">
        <f>'2026-27 Salary &amp; Benefits'!I$6</f>
        <v>0.15390000000000001</v>
      </c>
      <c r="R44" s="7">
        <f t="shared" si="5"/>
        <v>1600496.49</v>
      </c>
      <c r="S44" s="7">
        <f t="shared" si="6"/>
        <v>75610.81</v>
      </c>
      <c r="T44" s="7">
        <f t="shared" si="7"/>
        <v>11636.5</v>
      </c>
      <c r="U44" s="7">
        <f t="shared" si="8"/>
        <v>87247.31</v>
      </c>
      <c r="V44" s="7">
        <f t="shared" si="9"/>
        <v>6224392.1399999997</v>
      </c>
    </row>
    <row r="45" spans="1:22">
      <c r="A45" s="75" t="s">
        <v>2399</v>
      </c>
      <c r="B45" s="2" t="s">
        <v>2009</v>
      </c>
      <c r="C45" s="46">
        <f>IF(A45=Summary!$B$9,Summary!$G$9,0)</f>
        <v>0</v>
      </c>
      <c r="D45" s="82">
        <f>VLOOKUP(A45,AAFTE!$A:$AT,3,0)</f>
        <v>535.38</v>
      </c>
      <c r="E45" s="106">
        <f>VLOOKUP($A45,'2026-27 Salary &amp; Benefits'!$A:$I,3,)</f>
        <v>1</v>
      </c>
      <c r="F45" s="106">
        <f>VLOOKUP($A45,'2026-27 Salary &amp; Benefits'!$A:$I,4,)</f>
        <v>1.04</v>
      </c>
      <c r="G45" s="107">
        <f>VLOOKUP(A45,'CEDARS District FRPL'!$A$3:$C$319,3,0)</f>
        <v>0.30780000000000002</v>
      </c>
      <c r="H45" s="108">
        <f t="shared" si="1"/>
        <v>535.38</v>
      </c>
      <c r="I45" s="109">
        <f t="shared" si="2"/>
        <v>164.79</v>
      </c>
      <c r="J45" s="100">
        <f t="shared" si="3"/>
        <v>1.054</v>
      </c>
      <c r="K45" s="102">
        <f>'2026-27 Salary &amp; Benefits'!E$6</f>
        <v>78209</v>
      </c>
      <c r="L45" s="102">
        <f>'2026-27 Salary &amp; Benefits'!F$6</f>
        <v>82248</v>
      </c>
      <c r="M45" s="7">
        <f t="shared" si="4"/>
        <v>82432.289999999994</v>
      </c>
      <c r="N45" s="7">
        <f t="shared" si="10"/>
        <v>7724.6800000000076</v>
      </c>
      <c r="O45" s="7">
        <f>'2026-27 Salary &amp; Benefits'!G$6</f>
        <v>16817.759999999998</v>
      </c>
      <c r="P45" s="103">
        <f>'2026-27 Salary &amp; Benefits'!H$6</f>
        <v>0.16020000000000001</v>
      </c>
      <c r="Q45" s="103">
        <f>'2026-27 Salary &amp; Benefits'!I$6</f>
        <v>0.15390000000000001</v>
      </c>
      <c r="R45" s="7">
        <f t="shared" si="5"/>
        <v>32120.400000000001</v>
      </c>
      <c r="S45" s="7">
        <f t="shared" si="6"/>
        <v>1502.62</v>
      </c>
      <c r="T45" s="7">
        <f t="shared" si="7"/>
        <v>231.25</v>
      </c>
      <c r="U45" s="7">
        <f t="shared" si="8"/>
        <v>1733.87</v>
      </c>
      <c r="V45" s="7">
        <f t="shared" si="9"/>
        <v>124011.24</v>
      </c>
    </row>
    <row r="46" spans="1:22">
      <c r="A46" s="75" t="s">
        <v>2382</v>
      </c>
      <c r="B46" s="2" t="s">
        <v>1922</v>
      </c>
      <c r="C46" s="46">
        <f>IF(A46=Summary!$B$9,Summary!$G$9,0)</f>
        <v>0</v>
      </c>
      <c r="D46" s="82">
        <f>VLOOKUP(A46,AAFTE!$A:$AT,3,0)</f>
        <v>1535.98</v>
      </c>
      <c r="E46" s="106">
        <f>VLOOKUP($A46,'2026-27 Salary &amp; Benefits'!$A:$I,3,)</f>
        <v>1</v>
      </c>
      <c r="F46" s="106">
        <f>VLOOKUP($A46,'2026-27 Salary &amp; Benefits'!$A:$I,4,)</f>
        <v>1</v>
      </c>
      <c r="G46" s="107">
        <f>VLOOKUP(A46,'CEDARS District FRPL'!$A$3:$C$319,3,0)</f>
        <v>0.54490000000000005</v>
      </c>
      <c r="H46" s="108">
        <f t="shared" si="1"/>
        <v>1535.98</v>
      </c>
      <c r="I46" s="109">
        <f t="shared" si="2"/>
        <v>836.96</v>
      </c>
      <c r="J46" s="100">
        <f t="shared" si="3"/>
        <v>5.351</v>
      </c>
      <c r="K46" s="102">
        <f>'2026-27 Salary &amp; Benefits'!E$6</f>
        <v>78209</v>
      </c>
      <c r="L46" s="102">
        <f>'2026-27 Salary &amp; Benefits'!F$6</f>
        <v>82248</v>
      </c>
      <c r="M46" s="7">
        <f t="shared" si="4"/>
        <v>418496.36</v>
      </c>
      <c r="N46" s="7">
        <f t="shared" si="10"/>
        <v>21612.690000000002</v>
      </c>
      <c r="O46" s="7">
        <f>'2026-27 Salary &amp; Benefits'!G$6</f>
        <v>16817.759999999998</v>
      </c>
      <c r="P46" s="103">
        <f>'2026-27 Salary &amp; Benefits'!H$6</f>
        <v>0.16020000000000001</v>
      </c>
      <c r="Q46" s="103">
        <f>'2026-27 Salary &amp; Benefits'!I$6</f>
        <v>0.15390000000000001</v>
      </c>
      <c r="R46" s="7">
        <f t="shared" si="5"/>
        <v>160361.14000000001</v>
      </c>
      <c r="S46" s="7">
        <f t="shared" si="6"/>
        <v>7335.15</v>
      </c>
      <c r="T46" s="7">
        <f t="shared" si="7"/>
        <v>1128.8800000000001</v>
      </c>
      <c r="U46" s="7">
        <f t="shared" si="8"/>
        <v>8464.0299999999988</v>
      </c>
      <c r="V46" s="7">
        <f t="shared" si="9"/>
        <v>608934.22</v>
      </c>
    </row>
    <row r="47" spans="1:22">
      <c r="A47" s="75" t="s">
        <v>2403</v>
      </c>
      <c r="B47" s="2" t="s">
        <v>2021</v>
      </c>
      <c r="C47" s="46">
        <f>IF(A47=Summary!$B$9,Summary!$G$9,0)</f>
        <v>0</v>
      </c>
      <c r="D47" s="82">
        <f>VLOOKUP(A47,AAFTE!$A:$AT,3,0)</f>
        <v>161.94</v>
      </c>
      <c r="E47" s="106">
        <f>VLOOKUP($A47,'2026-27 Salary &amp; Benefits'!$A:$I,3,)</f>
        <v>1</v>
      </c>
      <c r="F47" s="106">
        <f>VLOOKUP($A47,'2026-27 Salary &amp; Benefits'!$A:$I,4,)</f>
        <v>1</v>
      </c>
      <c r="G47" s="107">
        <f>VLOOKUP(A47,'CEDARS District FRPL'!$A$3:$C$319,3,0)</f>
        <v>0.247</v>
      </c>
      <c r="H47" s="108">
        <f t="shared" si="1"/>
        <v>161.94</v>
      </c>
      <c r="I47" s="109">
        <f t="shared" si="2"/>
        <v>40</v>
      </c>
      <c r="J47" s="100">
        <f t="shared" si="3"/>
        <v>0.25600000000000001</v>
      </c>
      <c r="K47" s="102">
        <f>'2026-27 Salary &amp; Benefits'!E$6</f>
        <v>78209</v>
      </c>
      <c r="L47" s="102">
        <f>'2026-27 Salary &amp; Benefits'!F$6</f>
        <v>82248</v>
      </c>
      <c r="M47" s="7">
        <f t="shared" si="4"/>
        <v>20021.5</v>
      </c>
      <c r="N47" s="7">
        <f t="shared" si="10"/>
        <v>1033.9900000000016</v>
      </c>
      <c r="O47" s="7">
        <f>'2026-27 Salary &amp; Benefits'!G$6</f>
        <v>16817.759999999998</v>
      </c>
      <c r="P47" s="103">
        <f>'2026-27 Salary &amp; Benefits'!H$6</f>
        <v>0.16020000000000001</v>
      </c>
      <c r="Q47" s="103">
        <f>'2026-27 Salary &amp; Benefits'!I$6</f>
        <v>0.15390000000000001</v>
      </c>
      <c r="R47" s="7">
        <f t="shared" si="5"/>
        <v>7671.92</v>
      </c>
      <c r="S47" s="7">
        <f t="shared" si="6"/>
        <v>350.92</v>
      </c>
      <c r="T47" s="7">
        <f t="shared" si="7"/>
        <v>54.01</v>
      </c>
      <c r="U47" s="7">
        <f t="shared" si="8"/>
        <v>404.93</v>
      </c>
      <c r="V47" s="7">
        <f t="shared" si="9"/>
        <v>29132.34</v>
      </c>
    </row>
    <row r="48" spans="1:22">
      <c r="A48" s="75" t="s">
        <v>2367</v>
      </c>
      <c r="B48" s="2" t="s">
        <v>1825</v>
      </c>
      <c r="C48" s="46">
        <f>IF(A48=Summary!$B$9,Summary!$G$9,0)</f>
        <v>0</v>
      </c>
      <c r="D48" s="82">
        <f>VLOOKUP(A48,AAFTE!$A:$AT,3,0)</f>
        <v>104.05</v>
      </c>
      <c r="E48" s="106">
        <f>VLOOKUP($A48,'2026-27 Salary &amp; Benefits'!$A:$I,3,)</f>
        <v>1</v>
      </c>
      <c r="F48" s="106">
        <f>VLOOKUP($A48,'2026-27 Salary &amp; Benefits'!$A:$I,4,)</f>
        <v>1</v>
      </c>
      <c r="G48" s="107">
        <f>VLOOKUP(A48,'CEDARS District FRPL'!$A$3:$C$319,3,0)</f>
        <v>0.72550000000000003</v>
      </c>
      <c r="H48" s="108">
        <f t="shared" si="1"/>
        <v>104.05</v>
      </c>
      <c r="I48" s="109">
        <f t="shared" si="2"/>
        <v>75.489999999999995</v>
      </c>
      <c r="J48" s="100">
        <f t="shared" si="3"/>
        <v>0.48299999999999998</v>
      </c>
      <c r="K48" s="102">
        <f>'2026-27 Salary &amp; Benefits'!E$6</f>
        <v>78209</v>
      </c>
      <c r="L48" s="102">
        <f>'2026-27 Salary &amp; Benefits'!F$6</f>
        <v>82248</v>
      </c>
      <c r="M48" s="7">
        <f t="shared" si="4"/>
        <v>37774.949999999997</v>
      </c>
      <c r="N48" s="7">
        <f t="shared" si="10"/>
        <v>1950.8300000000017</v>
      </c>
      <c r="O48" s="7">
        <f>'2026-27 Salary &amp; Benefits'!G$6</f>
        <v>16817.759999999998</v>
      </c>
      <c r="P48" s="103">
        <f>'2026-27 Salary &amp; Benefits'!H$6</f>
        <v>0.16020000000000001</v>
      </c>
      <c r="Q48" s="103">
        <f>'2026-27 Salary &amp; Benefits'!I$6</f>
        <v>0.15390000000000001</v>
      </c>
      <c r="R48" s="7">
        <f t="shared" si="5"/>
        <v>14474.76</v>
      </c>
      <c r="S48" s="7">
        <f t="shared" si="6"/>
        <v>662.1</v>
      </c>
      <c r="T48" s="7">
        <f t="shared" si="7"/>
        <v>101.9</v>
      </c>
      <c r="U48" s="7">
        <f t="shared" si="8"/>
        <v>764</v>
      </c>
      <c r="V48" s="7">
        <f t="shared" si="9"/>
        <v>54964.54</v>
      </c>
    </row>
    <row r="49" spans="1:22">
      <c r="A49" s="75" t="s">
        <v>2384</v>
      </c>
      <c r="B49" s="2" t="s">
        <v>1928</v>
      </c>
      <c r="C49" s="46">
        <f>IF(A49=Summary!$B$9,Summary!$G$9,0)</f>
        <v>0</v>
      </c>
      <c r="D49" s="82">
        <f>VLOOKUP(A49,AAFTE!$A:$AT,3,0)</f>
        <v>783.42</v>
      </c>
      <c r="E49" s="106">
        <f>VLOOKUP($A49,'2026-27 Salary &amp; Benefits'!$A:$I,3,)</f>
        <v>1</v>
      </c>
      <c r="F49" s="106">
        <f>VLOOKUP($A49,'2026-27 Salary &amp; Benefits'!$A:$I,4,)</f>
        <v>1</v>
      </c>
      <c r="G49" s="107">
        <f>VLOOKUP(A49,'CEDARS District FRPL'!$A$3:$C$319,3,0)</f>
        <v>0.55069999999999997</v>
      </c>
      <c r="H49" s="108">
        <f t="shared" si="1"/>
        <v>783.42</v>
      </c>
      <c r="I49" s="109">
        <f t="shared" si="2"/>
        <v>431.43</v>
      </c>
      <c r="J49" s="100">
        <f t="shared" si="3"/>
        <v>2.758</v>
      </c>
      <c r="K49" s="102">
        <f>'2026-27 Salary &amp; Benefits'!E$6</f>
        <v>78209</v>
      </c>
      <c r="L49" s="102">
        <f>'2026-27 Salary &amp; Benefits'!F$6</f>
        <v>82248</v>
      </c>
      <c r="M49" s="7">
        <f t="shared" si="4"/>
        <v>215700.42</v>
      </c>
      <c r="N49" s="7">
        <f t="shared" si="10"/>
        <v>11139.559999999998</v>
      </c>
      <c r="O49" s="7">
        <f>'2026-27 Salary &amp; Benefits'!G$6</f>
        <v>16817.759999999998</v>
      </c>
      <c r="P49" s="103">
        <f>'2026-27 Salary &amp; Benefits'!H$6</f>
        <v>0.16020000000000001</v>
      </c>
      <c r="Q49" s="103">
        <f>'2026-27 Salary &amp; Benefits'!I$6</f>
        <v>0.15390000000000001</v>
      </c>
      <c r="R49" s="7">
        <f t="shared" si="5"/>
        <v>82652.97</v>
      </c>
      <c r="S49" s="7">
        <f t="shared" si="6"/>
        <v>3780.67</v>
      </c>
      <c r="T49" s="7">
        <f t="shared" si="7"/>
        <v>581.85</v>
      </c>
      <c r="U49" s="7">
        <f t="shared" si="8"/>
        <v>4362.5200000000004</v>
      </c>
      <c r="V49" s="7">
        <f t="shared" si="9"/>
        <v>313855.47000000003</v>
      </c>
    </row>
    <row r="50" spans="1:22">
      <c r="A50" s="75" t="s">
        <v>2363</v>
      </c>
      <c r="B50" s="2" t="s">
        <v>1812</v>
      </c>
      <c r="C50" s="46">
        <f>IF(A50=Summary!$B$9,Summary!$G$9,0)</f>
        <v>0</v>
      </c>
      <c r="D50" s="82">
        <f>VLOOKUP(A50,AAFTE!$A:$AT,3,0)</f>
        <v>1723.6299999999999</v>
      </c>
      <c r="E50" s="106">
        <f>VLOOKUP($A50,'2026-27 Salary &amp; Benefits'!$A:$I,3,)</f>
        <v>1</v>
      </c>
      <c r="F50" s="106">
        <f>VLOOKUP($A50,'2026-27 Salary &amp; Benefits'!$A:$I,4,)</f>
        <v>1.04</v>
      </c>
      <c r="G50" s="107">
        <f>VLOOKUP(A50,'CEDARS District FRPL'!$A$3:$C$319,3,0)</f>
        <v>0.54620000000000002</v>
      </c>
      <c r="H50" s="108">
        <f t="shared" si="1"/>
        <v>1723.6299999999999</v>
      </c>
      <c r="I50" s="109">
        <f t="shared" si="2"/>
        <v>941.45</v>
      </c>
      <c r="J50" s="100">
        <f t="shared" si="3"/>
        <v>6.0190000000000001</v>
      </c>
      <c r="K50" s="102">
        <f>'2026-27 Salary &amp; Benefits'!E$6</f>
        <v>78209</v>
      </c>
      <c r="L50" s="102">
        <f>'2026-27 Salary &amp; Benefits'!F$6</f>
        <v>82248</v>
      </c>
      <c r="M50" s="7">
        <f t="shared" si="4"/>
        <v>470739.97</v>
      </c>
      <c r="N50" s="7">
        <f t="shared" si="10"/>
        <v>44112.770000000019</v>
      </c>
      <c r="O50" s="7">
        <f>'2026-27 Salary &amp; Benefits'!G$6</f>
        <v>16817.759999999998</v>
      </c>
      <c r="P50" s="103">
        <f>'2026-27 Salary &amp; Benefits'!H$6</f>
        <v>0.16020000000000001</v>
      </c>
      <c r="Q50" s="103">
        <f>'2026-27 Salary &amp; Benefits'!I$6</f>
        <v>0.15390000000000001</v>
      </c>
      <c r="R50" s="7">
        <f t="shared" si="5"/>
        <v>183427.6</v>
      </c>
      <c r="S50" s="7">
        <f t="shared" si="6"/>
        <v>8580.8799999999992</v>
      </c>
      <c r="T50" s="7">
        <f t="shared" si="7"/>
        <v>1320.6</v>
      </c>
      <c r="U50" s="7">
        <f t="shared" si="8"/>
        <v>9901.48</v>
      </c>
      <c r="V50" s="7">
        <f t="shared" si="9"/>
        <v>708181.82</v>
      </c>
    </row>
    <row r="51" spans="1:22">
      <c r="A51" s="75" t="s">
        <v>2318</v>
      </c>
      <c r="B51" s="2" t="s">
        <v>1439</v>
      </c>
      <c r="C51" s="46">
        <f>IF(A51=Summary!$B$9,Summary!$G$9,0)</f>
        <v>0</v>
      </c>
      <c r="D51" s="82">
        <f>VLOOKUP(A51,AAFTE!$A:$AT,3,0)</f>
        <v>496.21000000000004</v>
      </c>
      <c r="E51" s="106">
        <f>VLOOKUP($A51,'2026-27 Salary &amp; Benefits'!$A:$I,3,)</f>
        <v>1.06</v>
      </c>
      <c r="F51" s="106">
        <f>VLOOKUP($A51,'2026-27 Salary &amp; Benefits'!$A:$I,4,)</f>
        <v>1.06</v>
      </c>
      <c r="G51" s="107">
        <f>VLOOKUP(A51,'CEDARS District FRPL'!$A$3:$C$319,3,0)</f>
        <v>0.66930000000000001</v>
      </c>
      <c r="H51" s="108">
        <f t="shared" si="1"/>
        <v>496.21000000000004</v>
      </c>
      <c r="I51" s="109">
        <f t="shared" si="2"/>
        <v>332.11</v>
      </c>
      <c r="J51" s="100">
        <f t="shared" si="3"/>
        <v>2.1230000000000002</v>
      </c>
      <c r="K51" s="102">
        <f>'2026-27 Salary &amp; Benefits'!E$6</f>
        <v>78209</v>
      </c>
      <c r="L51" s="102">
        <f>'2026-27 Salary &amp; Benefits'!F$6</f>
        <v>82248</v>
      </c>
      <c r="M51" s="7">
        <f t="shared" si="4"/>
        <v>175999.97</v>
      </c>
      <c r="N51" s="7">
        <f t="shared" si="10"/>
        <v>9089.2799999999988</v>
      </c>
      <c r="O51" s="7">
        <f>'2026-27 Salary &amp; Benefits'!G$6</f>
        <v>16817.759999999998</v>
      </c>
      <c r="P51" s="103">
        <f>'2026-27 Salary &amp; Benefits'!H$6</f>
        <v>0.16020000000000001</v>
      </c>
      <c r="Q51" s="103">
        <f>'2026-27 Salary &amp; Benefits'!I$6</f>
        <v>0.15390000000000001</v>
      </c>
      <c r="R51" s="7">
        <f t="shared" si="5"/>
        <v>65298.14</v>
      </c>
      <c r="S51" s="7">
        <f t="shared" si="6"/>
        <v>3084.82</v>
      </c>
      <c r="T51" s="7">
        <f t="shared" si="7"/>
        <v>474.75</v>
      </c>
      <c r="U51" s="7">
        <f t="shared" si="8"/>
        <v>3559.57</v>
      </c>
      <c r="V51" s="7">
        <f t="shared" si="9"/>
        <v>253946.96</v>
      </c>
    </row>
    <row r="52" spans="1:22">
      <c r="A52" s="75" t="s">
        <v>2323</v>
      </c>
      <c r="B52" s="2" t="s">
        <v>1467</v>
      </c>
      <c r="C52" s="46">
        <f>IF(A52=Summary!$B$9,Summary!$G$9,0)</f>
        <v>0</v>
      </c>
      <c r="D52" s="82">
        <f>VLOOKUP(A52,AAFTE!$A:$AT,3,0)</f>
        <v>412.02</v>
      </c>
      <c r="E52" s="106">
        <f>VLOOKUP($A52,'2026-27 Salary &amp; Benefits'!$A:$I,3,)</f>
        <v>1.1200000000000001</v>
      </c>
      <c r="F52" s="106">
        <f>VLOOKUP($A52,'2026-27 Salary &amp; Benefits'!$A:$I,4,)</f>
        <v>1.1600000000000001</v>
      </c>
      <c r="G52" s="107">
        <f>VLOOKUP(A52,'CEDARS District FRPL'!$A$3:$C$319,3,0)</f>
        <v>0.26390000000000002</v>
      </c>
      <c r="H52" s="108">
        <f t="shared" si="1"/>
        <v>412.02</v>
      </c>
      <c r="I52" s="109">
        <f t="shared" si="2"/>
        <v>108.73</v>
      </c>
      <c r="J52" s="100">
        <f t="shared" si="3"/>
        <v>0.69499999999999995</v>
      </c>
      <c r="K52" s="102">
        <f>'2026-27 Salary &amp; Benefits'!E$6</f>
        <v>78209</v>
      </c>
      <c r="L52" s="102">
        <f>'2026-27 Salary &amp; Benefits'!F$6</f>
        <v>82248</v>
      </c>
      <c r="M52" s="7">
        <f t="shared" si="4"/>
        <v>60877.89</v>
      </c>
      <c r="N52" s="7">
        <f t="shared" si="10"/>
        <v>5430.4499999999971</v>
      </c>
      <c r="O52" s="7">
        <f>'2026-27 Salary &amp; Benefits'!G$6</f>
        <v>16817.759999999998</v>
      </c>
      <c r="P52" s="103">
        <f>'2026-27 Salary &amp; Benefits'!H$6</f>
        <v>0.16020000000000001</v>
      </c>
      <c r="Q52" s="103">
        <f>'2026-27 Salary &amp; Benefits'!I$6</f>
        <v>0.15390000000000001</v>
      </c>
      <c r="R52" s="7">
        <f t="shared" si="5"/>
        <v>22276.73</v>
      </c>
      <c r="S52" s="7">
        <f t="shared" si="6"/>
        <v>1105.1400000000001</v>
      </c>
      <c r="T52" s="7">
        <f t="shared" si="7"/>
        <v>170.08</v>
      </c>
      <c r="U52" s="7">
        <f t="shared" si="8"/>
        <v>1275.22</v>
      </c>
      <c r="V52" s="7">
        <f t="shared" si="9"/>
        <v>89860.29</v>
      </c>
    </row>
    <row r="53" spans="1:22">
      <c r="A53" s="75" t="s">
        <v>2197</v>
      </c>
      <c r="B53" s="2" t="s">
        <v>486</v>
      </c>
      <c r="C53" s="46">
        <f>IF(A53=Summary!$B$9,Summary!$G$9,0)</f>
        <v>0</v>
      </c>
      <c r="D53" s="82">
        <f>VLOOKUP(A53,AAFTE!$A:$AT,3,0)</f>
        <v>162.08000000000001</v>
      </c>
      <c r="E53" s="106">
        <f>VLOOKUP($A53,'2026-27 Salary &amp; Benefits'!$A:$I,3,)</f>
        <v>1</v>
      </c>
      <c r="F53" s="106">
        <f>VLOOKUP($A53,'2026-27 Salary &amp; Benefits'!$A:$I,4,)</f>
        <v>1</v>
      </c>
      <c r="G53" s="107">
        <f>VLOOKUP(A53,'CEDARS District FRPL'!$A$3:$C$319,3,0)</f>
        <v>0.46629999999999999</v>
      </c>
      <c r="H53" s="108">
        <f t="shared" si="1"/>
        <v>162.08000000000001</v>
      </c>
      <c r="I53" s="109">
        <f t="shared" si="2"/>
        <v>75.58</v>
      </c>
      <c r="J53" s="100">
        <f t="shared" si="3"/>
        <v>0.48299999999999998</v>
      </c>
      <c r="K53" s="102">
        <f>'2026-27 Salary &amp; Benefits'!E$6</f>
        <v>78209</v>
      </c>
      <c r="L53" s="102">
        <f>'2026-27 Salary &amp; Benefits'!F$6</f>
        <v>82248</v>
      </c>
      <c r="M53" s="7">
        <f t="shared" si="4"/>
        <v>37774.949999999997</v>
      </c>
      <c r="N53" s="7">
        <f t="shared" si="10"/>
        <v>1950.8300000000017</v>
      </c>
      <c r="O53" s="7">
        <f>'2026-27 Salary &amp; Benefits'!G$6</f>
        <v>16817.759999999998</v>
      </c>
      <c r="P53" s="103">
        <f>'2026-27 Salary &amp; Benefits'!H$6</f>
        <v>0.16020000000000001</v>
      </c>
      <c r="Q53" s="103">
        <f>'2026-27 Salary &amp; Benefits'!I$6</f>
        <v>0.15390000000000001</v>
      </c>
      <c r="R53" s="7">
        <f t="shared" si="5"/>
        <v>14474.76</v>
      </c>
      <c r="S53" s="7">
        <f t="shared" si="6"/>
        <v>662.1</v>
      </c>
      <c r="T53" s="7">
        <f t="shared" si="7"/>
        <v>101.9</v>
      </c>
      <c r="U53" s="7">
        <f t="shared" si="8"/>
        <v>764</v>
      </c>
      <c r="V53" s="7">
        <f t="shared" si="9"/>
        <v>54964.54</v>
      </c>
    </row>
    <row r="54" spans="1:22">
      <c r="A54" s="75" t="s">
        <v>2182</v>
      </c>
      <c r="B54" s="2" t="s">
        <v>413</v>
      </c>
      <c r="C54" s="46">
        <f>IF(A54=Summary!$B$9,Summary!$G$9,0)</f>
        <v>0</v>
      </c>
      <c r="D54" s="82">
        <f>VLOOKUP(A54,AAFTE!$A:$AT,3,0)</f>
        <v>178.4</v>
      </c>
      <c r="E54" s="106">
        <f>VLOOKUP($A54,'2026-27 Salary &amp; Benefits'!$A:$I,3,)</f>
        <v>1</v>
      </c>
      <c r="F54" s="106">
        <f>VLOOKUP($A54,'2026-27 Salary &amp; Benefits'!$A:$I,4,)</f>
        <v>1</v>
      </c>
      <c r="G54" s="107">
        <f>VLOOKUP(A54,'CEDARS District FRPL'!$A$3:$C$319,3,0)</f>
        <v>0.39510000000000001</v>
      </c>
      <c r="H54" s="108">
        <f t="shared" si="1"/>
        <v>178.4</v>
      </c>
      <c r="I54" s="109">
        <f t="shared" si="2"/>
        <v>70.489999999999995</v>
      </c>
      <c r="J54" s="100">
        <f t="shared" si="3"/>
        <v>0.45100000000000001</v>
      </c>
      <c r="K54" s="102">
        <f>'2026-27 Salary &amp; Benefits'!E$6</f>
        <v>78209</v>
      </c>
      <c r="L54" s="102">
        <f>'2026-27 Salary &amp; Benefits'!F$6</f>
        <v>82248</v>
      </c>
      <c r="M54" s="7">
        <f t="shared" si="4"/>
        <v>35272.26</v>
      </c>
      <c r="N54" s="7">
        <f t="shared" si="10"/>
        <v>1821.5899999999965</v>
      </c>
      <c r="O54" s="7">
        <f>'2026-27 Salary &amp; Benefits'!G$6</f>
        <v>16817.759999999998</v>
      </c>
      <c r="P54" s="103">
        <f>'2026-27 Salary &amp; Benefits'!H$6</f>
        <v>0.16020000000000001</v>
      </c>
      <c r="Q54" s="103">
        <f>'2026-27 Salary &amp; Benefits'!I$6</f>
        <v>0.15390000000000001</v>
      </c>
      <c r="R54" s="7">
        <f t="shared" si="5"/>
        <v>13515.77</v>
      </c>
      <c r="S54" s="7">
        <f t="shared" si="6"/>
        <v>618.23</v>
      </c>
      <c r="T54" s="7">
        <f t="shared" si="7"/>
        <v>95.15</v>
      </c>
      <c r="U54" s="7">
        <f t="shared" si="8"/>
        <v>713.38</v>
      </c>
      <c r="V54" s="7">
        <f t="shared" si="9"/>
        <v>51322.999999999993</v>
      </c>
    </row>
    <row r="55" spans="1:22">
      <c r="A55" s="75" t="s">
        <v>2203</v>
      </c>
      <c r="B55" s="2" t="s">
        <v>506</v>
      </c>
      <c r="C55" s="46">
        <f>IF(A55=Summary!$B$9,Summary!$G$9,0)</f>
        <v>0</v>
      </c>
      <c r="D55" s="82">
        <f>VLOOKUP(A55,AAFTE!$A:$AT,3,0)</f>
        <v>961.11</v>
      </c>
      <c r="E55" s="106">
        <f>VLOOKUP($A55,'2026-27 Salary &amp; Benefits'!$A:$I,3,)</f>
        <v>1.1200000000000001</v>
      </c>
      <c r="F55" s="106">
        <f>VLOOKUP($A55,'2026-27 Salary &amp; Benefits'!$A:$I,4,)</f>
        <v>1.1200000000000001</v>
      </c>
      <c r="G55" s="107">
        <f>VLOOKUP(A55,'CEDARS District FRPL'!$A$3:$C$319,3,0)</f>
        <v>0.36870000000000003</v>
      </c>
      <c r="H55" s="108">
        <f t="shared" si="1"/>
        <v>961.11</v>
      </c>
      <c r="I55" s="109">
        <f t="shared" si="2"/>
        <v>354.36</v>
      </c>
      <c r="J55" s="100">
        <f t="shared" si="3"/>
        <v>2.266</v>
      </c>
      <c r="K55" s="102">
        <f>'2026-27 Salary &amp; Benefits'!E$6</f>
        <v>78209</v>
      </c>
      <c r="L55" s="102">
        <f>'2026-27 Salary &amp; Benefits'!F$6</f>
        <v>82248</v>
      </c>
      <c r="M55" s="7">
        <f t="shared" si="4"/>
        <v>198488.19</v>
      </c>
      <c r="N55" s="7">
        <f t="shared" si="10"/>
        <v>10250.649999999994</v>
      </c>
      <c r="O55" s="7">
        <f>'2026-27 Salary &amp; Benefits'!G$6</f>
        <v>16817.759999999998</v>
      </c>
      <c r="P55" s="103">
        <f>'2026-27 Salary &amp; Benefits'!H$6</f>
        <v>0.16020000000000001</v>
      </c>
      <c r="Q55" s="103">
        <f>'2026-27 Salary &amp; Benefits'!I$6</f>
        <v>0.15390000000000001</v>
      </c>
      <c r="R55" s="7">
        <f t="shared" si="5"/>
        <v>71484.429999999993</v>
      </c>
      <c r="S55" s="7">
        <f t="shared" si="6"/>
        <v>3478.98</v>
      </c>
      <c r="T55" s="7">
        <f t="shared" si="7"/>
        <v>535.41999999999996</v>
      </c>
      <c r="U55" s="7">
        <f t="shared" si="8"/>
        <v>4014.4</v>
      </c>
      <c r="V55" s="7">
        <f t="shared" si="9"/>
        <v>284237.67000000004</v>
      </c>
    </row>
    <row r="56" spans="1:22">
      <c r="A56" s="75" t="s">
        <v>2141</v>
      </c>
      <c r="B56" s="2" t="s">
        <v>141</v>
      </c>
      <c r="C56" s="46">
        <f>IF(A56=Summary!$B$9,Summary!$G$9,0)</f>
        <v>0</v>
      </c>
      <c r="D56" s="82">
        <f>VLOOKUP(A56,AAFTE!$A:$AT,3,0)</f>
        <v>392.64</v>
      </c>
      <c r="E56" s="106">
        <f>VLOOKUP($A56,'2026-27 Salary &amp; Benefits'!$A:$I,3,)</f>
        <v>1</v>
      </c>
      <c r="F56" s="106">
        <f>VLOOKUP($A56,'2026-27 Salary &amp; Benefits'!$A:$I,4,)</f>
        <v>1</v>
      </c>
      <c r="G56" s="107">
        <f>VLOOKUP(A56,'CEDARS District FRPL'!$A$3:$C$319,3,0)</f>
        <v>0.39550000000000002</v>
      </c>
      <c r="H56" s="108">
        <f t="shared" si="1"/>
        <v>392.64</v>
      </c>
      <c r="I56" s="109">
        <f t="shared" si="2"/>
        <v>155.29</v>
      </c>
      <c r="J56" s="100">
        <f t="shared" si="3"/>
        <v>0.99299999999999999</v>
      </c>
      <c r="K56" s="102">
        <f>'2026-27 Salary &amp; Benefits'!E$6</f>
        <v>78209</v>
      </c>
      <c r="L56" s="102">
        <f>'2026-27 Salary &amp; Benefits'!F$6</f>
        <v>82248</v>
      </c>
      <c r="M56" s="7">
        <f t="shared" si="4"/>
        <v>77661.539999999994</v>
      </c>
      <c r="N56" s="7">
        <f t="shared" si="10"/>
        <v>4010.7200000000012</v>
      </c>
      <c r="O56" s="7">
        <f>'2026-27 Salary &amp; Benefits'!G$6</f>
        <v>16817.759999999998</v>
      </c>
      <c r="P56" s="103">
        <f>'2026-27 Salary &amp; Benefits'!H$6</f>
        <v>0.16020000000000001</v>
      </c>
      <c r="Q56" s="103">
        <f>'2026-27 Salary &amp; Benefits'!I$6</f>
        <v>0.15390000000000001</v>
      </c>
      <c r="R56" s="7">
        <f t="shared" si="5"/>
        <v>29758.66</v>
      </c>
      <c r="S56" s="7">
        <f t="shared" si="6"/>
        <v>1361.2</v>
      </c>
      <c r="T56" s="7">
        <f t="shared" si="7"/>
        <v>209.49</v>
      </c>
      <c r="U56" s="7">
        <f t="shared" si="8"/>
        <v>1570.69</v>
      </c>
      <c r="V56" s="7">
        <f t="shared" si="9"/>
        <v>113001.61</v>
      </c>
    </row>
    <row r="57" spans="1:22">
      <c r="A57" s="75" t="s">
        <v>2270</v>
      </c>
      <c r="B57" s="2" t="s">
        <v>1143</v>
      </c>
      <c r="C57" s="46">
        <f>IF(A57=Summary!$B$9,Summary!$G$9,0)</f>
        <v>0</v>
      </c>
      <c r="D57" s="82">
        <f>VLOOKUP(A57,AAFTE!$A:$AT,3,0)</f>
        <v>89.07</v>
      </c>
      <c r="E57" s="106">
        <f>VLOOKUP($A57,'2026-27 Salary &amp; Benefits'!$A:$I,3,)</f>
        <v>1</v>
      </c>
      <c r="F57" s="106">
        <f>VLOOKUP($A57,'2026-27 Salary &amp; Benefits'!$A:$I,4,)</f>
        <v>1</v>
      </c>
      <c r="G57" s="107">
        <f>VLOOKUP(A57,'CEDARS District FRPL'!$A$3:$C$319,3,0)</f>
        <v>0.49490000000000001</v>
      </c>
      <c r="H57" s="108">
        <f t="shared" si="1"/>
        <v>89.07</v>
      </c>
      <c r="I57" s="109">
        <f t="shared" si="2"/>
        <v>44.08</v>
      </c>
      <c r="J57" s="100">
        <f t="shared" si="3"/>
        <v>0.28199999999999997</v>
      </c>
      <c r="K57" s="102">
        <f>'2026-27 Salary &amp; Benefits'!E$6</f>
        <v>78209</v>
      </c>
      <c r="L57" s="102">
        <f>'2026-27 Salary &amp; Benefits'!F$6</f>
        <v>82248</v>
      </c>
      <c r="M57" s="7">
        <f t="shared" si="4"/>
        <v>22054.94</v>
      </c>
      <c r="N57" s="7">
        <f t="shared" si="10"/>
        <v>1139</v>
      </c>
      <c r="O57" s="7">
        <f>'2026-27 Salary &amp; Benefits'!G$6</f>
        <v>16817.759999999998</v>
      </c>
      <c r="P57" s="103">
        <f>'2026-27 Salary &amp; Benefits'!H$6</f>
        <v>0.16020000000000001</v>
      </c>
      <c r="Q57" s="103">
        <f>'2026-27 Salary &amp; Benefits'!I$6</f>
        <v>0.15390000000000001</v>
      </c>
      <c r="R57" s="7">
        <f t="shared" si="5"/>
        <v>8451.1</v>
      </c>
      <c r="S57" s="7">
        <f t="shared" si="6"/>
        <v>386.57</v>
      </c>
      <c r="T57" s="7">
        <f t="shared" si="7"/>
        <v>59.49</v>
      </c>
      <c r="U57" s="7">
        <f t="shared" si="8"/>
        <v>446.06</v>
      </c>
      <c r="V57" s="7">
        <f t="shared" si="9"/>
        <v>32091.100000000002</v>
      </c>
    </row>
    <row r="58" spans="1:22">
      <c r="A58" s="75" t="s">
        <v>2170</v>
      </c>
      <c r="B58" s="2" t="s">
        <v>350</v>
      </c>
      <c r="C58" s="46">
        <f>IF(A58=Summary!$B$9,Summary!$G$9,0)</f>
        <v>0</v>
      </c>
      <c r="D58" s="82">
        <f>VLOOKUP(A58,AAFTE!$A:$AT,3,0)</f>
        <v>219.01</v>
      </c>
      <c r="E58" s="106">
        <f>VLOOKUP($A58,'2026-27 Salary &amp; Benefits'!$A:$I,3,)</f>
        <v>1</v>
      </c>
      <c r="F58" s="106">
        <f>VLOOKUP($A58,'2026-27 Salary &amp; Benefits'!$A:$I,4,)</f>
        <v>1</v>
      </c>
      <c r="G58" s="107">
        <f>VLOOKUP(A58,'CEDARS District FRPL'!$A$3:$C$319,3,0)</f>
        <v>0.53490000000000004</v>
      </c>
      <c r="H58" s="108">
        <f t="shared" si="1"/>
        <v>219.01</v>
      </c>
      <c r="I58" s="109">
        <f t="shared" si="2"/>
        <v>117.15</v>
      </c>
      <c r="J58" s="100">
        <f t="shared" si="3"/>
        <v>0.749</v>
      </c>
      <c r="K58" s="102">
        <f>'2026-27 Salary &amp; Benefits'!E$6</f>
        <v>78209</v>
      </c>
      <c r="L58" s="102">
        <f>'2026-27 Salary &amp; Benefits'!F$6</f>
        <v>82248</v>
      </c>
      <c r="M58" s="7">
        <f t="shared" si="4"/>
        <v>58578.54</v>
      </c>
      <c r="N58" s="7">
        <f t="shared" si="10"/>
        <v>3025.2099999999991</v>
      </c>
      <c r="O58" s="7">
        <f>'2026-27 Salary &amp; Benefits'!G$6</f>
        <v>16817.759999999998</v>
      </c>
      <c r="P58" s="103">
        <f>'2026-27 Salary &amp; Benefits'!H$6</f>
        <v>0.16020000000000001</v>
      </c>
      <c r="Q58" s="103">
        <f>'2026-27 Salary &amp; Benefits'!I$6</f>
        <v>0.15390000000000001</v>
      </c>
      <c r="R58" s="7">
        <f t="shared" si="5"/>
        <v>22446.36</v>
      </c>
      <c r="S58" s="7">
        <f t="shared" si="6"/>
        <v>1026.73</v>
      </c>
      <c r="T58" s="7">
        <f t="shared" si="7"/>
        <v>158.01</v>
      </c>
      <c r="U58" s="7">
        <f t="shared" si="8"/>
        <v>1184.74</v>
      </c>
      <c r="V58" s="7">
        <f t="shared" si="9"/>
        <v>85234.849999999991</v>
      </c>
    </row>
    <row r="59" spans="1:22">
      <c r="A59" s="75" t="s">
        <v>2297</v>
      </c>
      <c r="B59" s="2" t="s">
        <v>1236</v>
      </c>
      <c r="C59" s="46">
        <f>IF(A59=Summary!$B$9,Summary!$G$9,0)</f>
        <v>0</v>
      </c>
      <c r="D59" s="82">
        <f>VLOOKUP(A59,AAFTE!$A:$AT,3,0)</f>
        <v>397.89</v>
      </c>
      <c r="E59" s="106">
        <f>VLOOKUP($A59,'2026-27 Salary &amp; Benefits'!$A:$I,3,)</f>
        <v>1</v>
      </c>
      <c r="F59" s="106">
        <f>VLOOKUP($A59,'2026-27 Salary &amp; Benefits'!$A:$I,4,)</f>
        <v>1</v>
      </c>
      <c r="G59" s="107">
        <f>VLOOKUP(A59,'CEDARS District FRPL'!$A$3:$C$319,3,0)</f>
        <v>0.65980000000000005</v>
      </c>
      <c r="H59" s="108">
        <f t="shared" si="1"/>
        <v>397.89</v>
      </c>
      <c r="I59" s="109">
        <f t="shared" si="2"/>
        <v>262.52999999999997</v>
      </c>
      <c r="J59" s="100">
        <f t="shared" si="3"/>
        <v>1.6779999999999999</v>
      </c>
      <c r="K59" s="102">
        <f>'2026-27 Salary &amp; Benefits'!E$6</f>
        <v>78209</v>
      </c>
      <c r="L59" s="102">
        <f>'2026-27 Salary &amp; Benefits'!F$6</f>
        <v>82248</v>
      </c>
      <c r="M59" s="7">
        <f t="shared" si="4"/>
        <v>131234.70000000001</v>
      </c>
      <c r="N59" s="7">
        <f t="shared" si="10"/>
        <v>6777.4400000000023</v>
      </c>
      <c r="O59" s="7">
        <f>'2026-27 Salary &amp; Benefits'!G$6</f>
        <v>16817.759999999998</v>
      </c>
      <c r="P59" s="103">
        <f>'2026-27 Salary &amp; Benefits'!H$6</f>
        <v>0.16020000000000001</v>
      </c>
      <c r="Q59" s="103">
        <f>'2026-27 Salary &amp; Benefits'!I$6</f>
        <v>0.15390000000000001</v>
      </c>
      <c r="R59" s="7">
        <f t="shared" si="5"/>
        <v>50287.05</v>
      </c>
      <c r="S59" s="7">
        <f t="shared" si="6"/>
        <v>2300.1999999999998</v>
      </c>
      <c r="T59" s="7">
        <f t="shared" si="7"/>
        <v>354</v>
      </c>
      <c r="U59" s="7">
        <f t="shared" si="8"/>
        <v>2654.2</v>
      </c>
      <c r="V59" s="7">
        <f t="shared" si="9"/>
        <v>190953.39</v>
      </c>
    </row>
    <row r="60" spans="1:22">
      <c r="A60" s="75" t="s">
        <v>2238</v>
      </c>
      <c r="B60" s="2" t="s">
        <v>1040</v>
      </c>
      <c r="C60" s="46">
        <f>IF(A60=Summary!$B$9,Summary!$G$9,0)</f>
        <v>0</v>
      </c>
      <c r="D60" s="82">
        <f>VLOOKUP(A60,AAFTE!$A:$AT,3,0)</f>
        <v>44.6</v>
      </c>
      <c r="E60" s="106">
        <f>VLOOKUP($A60,'2026-27 Salary &amp; Benefits'!$A:$I,3,)</f>
        <v>1</v>
      </c>
      <c r="F60" s="106">
        <f>VLOOKUP($A60,'2026-27 Salary &amp; Benefits'!$A:$I,4,)</f>
        <v>1.04</v>
      </c>
      <c r="G60" s="107">
        <f>VLOOKUP(A60,'CEDARS District FRPL'!$A$3:$C$319,3,0)</f>
        <v>0</v>
      </c>
      <c r="H60" s="108">
        <f t="shared" si="1"/>
        <v>44.6</v>
      </c>
      <c r="I60" s="109">
        <f t="shared" si="2"/>
        <v>0</v>
      </c>
      <c r="J60" s="100">
        <f t="shared" si="3"/>
        <v>0</v>
      </c>
      <c r="K60" s="102">
        <f>'2026-27 Salary &amp; Benefits'!E$6</f>
        <v>78209</v>
      </c>
      <c r="L60" s="102">
        <f>'2026-27 Salary &amp; Benefits'!F$6</f>
        <v>82248</v>
      </c>
      <c r="M60" s="7">
        <f t="shared" si="4"/>
        <v>0</v>
      </c>
      <c r="N60" s="7">
        <f t="shared" si="10"/>
        <v>0</v>
      </c>
      <c r="O60" s="7">
        <f>'2026-27 Salary &amp; Benefits'!G$6</f>
        <v>16817.759999999998</v>
      </c>
      <c r="P60" s="103">
        <f>'2026-27 Salary &amp; Benefits'!H$6</f>
        <v>0.16020000000000001</v>
      </c>
      <c r="Q60" s="103">
        <f>'2026-27 Salary &amp; Benefits'!I$6</f>
        <v>0.15390000000000001</v>
      </c>
      <c r="R60" s="7">
        <f t="shared" si="5"/>
        <v>0</v>
      </c>
      <c r="S60" s="7">
        <f t="shared" si="6"/>
        <v>0</v>
      </c>
      <c r="T60" s="7">
        <f t="shared" si="7"/>
        <v>0</v>
      </c>
      <c r="U60" s="7">
        <f t="shared" si="8"/>
        <v>0</v>
      </c>
      <c r="V60" s="7">
        <f t="shared" si="9"/>
        <v>0</v>
      </c>
    </row>
    <row r="61" spans="1:22">
      <c r="A61" s="75" t="s">
        <v>2340</v>
      </c>
      <c r="B61" s="2" t="s">
        <v>1637</v>
      </c>
      <c r="C61" s="46">
        <f>IF(A61=Summary!$B$9,Summary!$G$9,0)</f>
        <v>0</v>
      </c>
      <c r="D61" s="82">
        <f>VLOOKUP(A61,AAFTE!$A:$AT,3,0)</f>
        <v>423.17</v>
      </c>
      <c r="E61" s="106">
        <f>VLOOKUP($A61,'2026-27 Salary &amp; Benefits'!$A:$I,3,)</f>
        <v>1.1200000000000001</v>
      </c>
      <c r="F61" s="106">
        <f>VLOOKUP($A61,'2026-27 Salary &amp; Benefits'!$A:$I,4,)</f>
        <v>1.1200000000000001</v>
      </c>
      <c r="G61" s="107">
        <f>VLOOKUP(A61,'CEDARS District FRPL'!$A$3:$C$319,3,0)</f>
        <v>0.53500000000000003</v>
      </c>
      <c r="H61" s="108">
        <f t="shared" si="1"/>
        <v>423.17</v>
      </c>
      <c r="I61" s="109">
        <f t="shared" si="2"/>
        <v>226.4</v>
      </c>
      <c r="J61" s="100">
        <f t="shared" si="3"/>
        <v>1.4470000000000001</v>
      </c>
      <c r="K61" s="102">
        <f>'2026-27 Salary &amp; Benefits'!E$6</f>
        <v>78209</v>
      </c>
      <c r="L61" s="102">
        <f>'2026-27 Salary &amp; Benefits'!F$6</f>
        <v>82248</v>
      </c>
      <c r="M61" s="7">
        <f t="shared" si="4"/>
        <v>126748.63</v>
      </c>
      <c r="N61" s="7">
        <f t="shared" si="10"/>
        <v>6545.7699999999895</v>
      </c>
      <c r="O61" s="7">
        <f>'2026-27 Salary &amp; Benefits'!G$6</f>
        <v>16817.759999999998</v>
      </c>
      <c r="P61" s="103">
        <f>'2026-27 Salary &amp; Benefits'!H$6</f>
        <v>0.16020000000000001</v>
      </c>
      <c r="Q61" s="103">
        <f>'2026-27 Salary &amp; Benefits'!I$6</f>
        <v>0.15390000000000001</v>
      </c>
      <c r="R61" s="7">
        <f t="shared" si="5"/>
        <v>45647.82</v>
      </c>
      <c r="S61" s="7">
        <f t="shared" si="6"/>
        <v>2221.5700000000002</v>
      </c>
      <c r="T61" s="7">
        <f t="shared" si="7"/>
        <v>341.9</v>
      </c>
      <c r="U61" s="7">
        <f t="shared" si="8"/>
        <v>2563.4700000000003</v>
      </c>
      <c r="V61" s="7">
        <f t="shared" si="9"/>
        <v>181505.69</v>
      </c>
    </row>
    <row r="62" spans="1:22">
      <c r="A62" s="75" t="s">
        <v>2274</v>
      </c>
      <c r="B62" s="2" t="s">
        <v>1155</v>
      </c>
      <c r="C62" s="46">
        <f>IF(A62=Summary!$B$9,Summary!$G$9,0)</f>
        <v>0</v>
      </c>
      <c r="D62" s="82">
        <f>VLOOKUP(A62,AAFTE!$A:$AT,3,0)</f>
        <v>681.68000000000006</v>
      </c>
      <c r="E62" s="106">
        <f>VLOOKUP($A62,'2026-27 Salary &amp; Benefits'!$A:$I,3,)</f>
        <v>1</v>
      </c>
      <c r="F62" s="106">
        <f>VLOOKUP($A62,'2026-27 Salary &amp; Benefits'!$A:$I,4,)</f>
        <v>1</v>
      </c>
      <c r="G62" s="107">
        <f>VLOOKUP(A62,'CEDARS District FRPL'!$A$3:$C$319,3,0)</f>
        <v>0.51239999999999997</v>
      </c>
      <c r="H62" s="108">
        <f t="shared" si="1"/>
        <v>681.68000000000006</v>
      </c>
      <c r="I62" s="109">
        <f t="shared" si="2"/>
        <v>349.29</v>
      </c>
      <c r="J62" s="100">
        <f t="shared" si="3"/>
        <v>2.2330000000000001</v>
      </c>
      <c r="K62" s="102">
        <f>'2026-27 Salary &amp; Benefits'!E$6</f>
        <v>78209</v>
      </c>
      <c r="L62" s="102">
        <f>'2026-27 Salary &amp; Benefits'!F$6</f>
        <v>82248</v>
      </c>
      <c r="M62" s="7">
        <f t="shared" si="4"/>
        <v>174640.7</v>
      </c>
      <c r="N62" s="7">
        <f t="shared" si="10"/>
        <v>9019.0799999999872</v>
      </c>
      <c r="O62" s="7">
        <f>'2026-27 Salary &amp; Benefits'!G$6</f>
        <v>16817.759999999998</v>
      </c>
      <c r="P62" s="103">
        <f>'2026-27 Salary &amp; Benefits'!H$6</f>
        <v>0.16020000000000001</v>
      </c>
      <c r="Q62" s="103">
        <f>'2026-27 Salary &amp; Benefits'!I$6</f>
        <v>0.15390000000000001</v>
      </c>
      <c r="R62" s="7">
        <f t="shared" si="5"/>
        <v>66919.53</v>
      </c>
      <c r="S62" s="7">
        <f t="shared" si="6"/>
        <v>3061</v>
      </c>
      <c r="T62" s="7">
        <f t="shared" si="7"/>
        <v>471.09</v>
      </c>
      <c r="U62" s="7">
        <f t="shared" si="8"/>
        <v>3532.09</v>
      </c>
      <c r="V62" s="7">
        <f t="shared" si="9"/>
        <v>254111.4</v>
      </c>
    </row>
    <row r="63" spans="1:22">
      <c r="A63" s="75" t="s">
        <v>2155</v>
      </c>
      <c r="B63" s="2" t="s">
        <v>280</v>
      </c>
      <c r="C63" s="46">
        <f>IF(A63=Summary!$B$9,Summary!$G$9,0)</f>
        <v>0</v>
      </c>
      <c r="D63" s="82">
        <f>VLOOKUP(A63,AAFTE!$A:$AT,3,0)</f>
        <v>326.07</v>
      </c>
      <c r="E63" s="106">
        <f>VLOOKUP($A63,'2026-27 Salary &amp; Benefits'!$A:$I,3,)</f>
        <v>1</v>
      </c>
      <c r="F63" s="106">
        <f>VLOOKUP($A63,'2026-27 Salary &amp; Benefits'!$A:$I,4,)</f>
        <v>1.04</v>
      </c>
      <c r="G63" s="107">
        <f>VLOOKUP(A63,'CEDARS District FRPL'!$A$3:$C$319,3,0)</f>
        <v>0.53320000000000001</v>
      </c>
      <c r="H63" s="108">
        <f t="shared" si="1"/>
        <v>326.07</v>
      </c>
      <c r="I63" s="109">
        <f t="shared" si="2"/>
        <v>173.86</v>
      </c>
      <c r="J63" s="100">
        <f t="shared" si="3"/>
        <v>1.1120000000000001</v>
      </c>
      <c r="K63" s="102">
        <f>'2026-27 Salary &amp; Benefits'!E$6</f>
        <v>78209</v>
      </c>
      <c r="L63" s="102">
        <f>'2026-27 Salary &amp; Benefits'!F$6</f>
        <v>82248</v>
      </c>
      <c r="M63" s="7">
        <f t="shared" si="4"/>
        <v>86968.41</v>
      </c>
      <c r="N63" s="7">
        <f t="shared" si="10"/>
        <v>8149.7599999999948</v>
      </c>
      <c r="O63" s="7">
        <f>'2026-27 Salary &amp; Benefits'!G$6</f>
        <v>16817.759999999998</v>
      </c>
      <c r="P63" s="103">
        <f>'2026-27 Salary &amp; Benefits'!H$6</f>
        <v>0.16020000000000001</v>
      </c>
      <c r="Q63" s="103">
        <f>'2026-27 Salary &amp; Benefits'!I$6</f>
        <v>0.15390000000000001</v>
      </c>
      <c r="R63" s="7">
        <f t="shared" si="5"/>
        <v>33887.94</v>
      </c>
      <c r="S63" s="7">
        <f t="shared" si="6"/>
        <v>1585.3</v>
      </c>
      <c r="T63" s="7">
        <f t="shared" si="7"/>
        <v>243.98</v>
      </c>
      <c r="U63" s="7">
        <f t="shared" si="8"/>
        <v>1829.28</v>
      </c>
      <c r="V63" s="7">
        <f t="shared" si="9"/>
        <v>130835.39</v>
      </c>
    </row>
    <row r="64" spans="1:22">
      <c r="A64" s="75" t="s">
        <v>2355</v>
      </c>
      <c r="B64" s="2" t="s">
        <v>1785</v>
      </c>
      <c r="C64" s="46">
        <f>IF(A64=Summary!$B$9,Summary!$G$9,0)</f>
        <v>0</v>
      </c>
      <c r="D64" s="82">
        <f>VLOOKUP(A64,AAFTE!$A:$AT,3,0)</f>
        <v>2623.93</v>
      </c>
      <c r="E64" s="106">
        <f>VLOOKUP($A64,'2026-27 Salary &amp; Benefits'!$A:$I,3,)</f>
        <v>1</v>
      </c>
      <c r="F64" s="106">
        <f>VLOOKUP($A64,'2026-27 Salary &amp; Benefits'!$A:$I,4,)</f>
        <v>1</v>
      </c>
      <c r="G64" s="107">
        <f>VLOOKUP(A64,'CEDARS District FRPL'!$A$3:$C$319,3,0)</f>
        <v>0.48470000000000002</v>
      </c>
      <c r="H64" s="108">
        <f t="shared" si="1"/>
        <v>2623.93</v>
      </c>
      <c r="I64" s="109">
        <f t="shared" si="2"/>
        <v>1271.82</v>
      </c>
      <c r="J64" s="100">
        <f t="shared" si="3"/>
        <v>8.1310000000000002</v>
      </c>
      <c r="K64" s="102">
        <f>'2026-27 Salary &amp; Benefits'!E$6</f>
        <v>78209</v>
      </c>
      <c r="L64" s="102">
        <f>'2026-27 Salary &amp; Benefits'!F$6</f>
        <v>82248</v>
      </c>
      <c r="M64" s="7">
        <f t="shared" si="4"/>
        <v>635917.38</v>
      </c>
      <c r="N64" s="7">
        <f t="shared" si="10"/>
        <v>32841.109999999986</v>
      </c>
      <c r="O64" s="7">
        <f>'2026-27 Salary &amp; Benefits'!G$6</f>
        <v>16817.759999999998</v>
      </c>
      <c r="P64" s="103">
        <f>'2026-27 Salary &amp; Benefits'!H$6</f>
        <v>0.16020000000000001</v>
      </c>
      <c r="Q64" s="103">
        <f>'2026-27 Salary &amp; Benefits'!I$6</f>
        <v>0.15390000000000001</v>
      </c>
      <c r="R64" s="7">
        <f t="shared" si="5"/>
        <v>243673.42</v>
      </c>
      <c r="S64" s="7">
        <f t="shared" si="6"/>
        <v>11145.97</v>
      </c>
      <c r="T64" s="7">
        <f t="shared" si="7"/>
        <v>1715.36</v>
      </c>
      <c r="U64" s="7">
        <f t="shared" si="8"/>
        <v>12861.33</v>
      </c>
      <c r="V64" s="7">
        <f t="shared" si="9"/>
        <v>925293.24</v>
      </c>
    </row>
    <row r="65" spans="1:22">
      <c r="A65" s="75" t="s">
        <v>2305</v>
      </c>
      <c r="B65" s="2" t="s">
        <v>1312</v>
      </c>
      <c r="C65" s="46">
        <f>IF(A65=Summary!$B$9,Summary!$G$9,0)</f>
        <v>0</v>
      </c>
      <c r="D65" s="82">
        <f>VLOOKUP(A65,AAFTE!$A:$AT,3,0)</f>
        <v>1423.52</v>
      </c>
      <c r="E65" s="106">
        <f>VLOOKUP($A65,'2026-27 Salary &amp; Benefits'!$A:$I,3,)</f>
        <v>1.1200000000000001</v>
      </c>
      <c r="F65" s="106">
        <f>VLOOKUP($A65,'2026-27 Salary &amp; Benefits'!$A:$I,4,)</f>
        <v>1.1600000000000001</v>
      </c>
      <c r="G65" s="107">
        <f>VLOOKUP(A65,'CEDARS District FRPL'!$A$3:$C$319,3,0)</f>
        <v>0.21959999999999999</v>
      </c>
      <c r="H65" s="108">
        <f t="shared" si="1"/>
        <v>1423.52</v>
      </c>
      <c r="I65" s="109">
        <f t="shared" si="2"/>
        <v>312.60000000000002</v>
      </c>
      <c r="J65" s="100">
        <f t="shared" si="3"/>
        <v>1.9990000000000001</v>
      </c>
      <c r="K65" s="102">
        <f>'2026-27 Salary &amp; Benefits'!E$6</f>
        <v>78209</v>
      </c>
      <c r="L65" s="102">
        <f>'2026-27 Salary &amp; Benefits'!F$6</f>
        <v>82248</v>
      </c>
      <c r="M65" s="7">
        <f t="shared" si="4"/>
        <v>175100.57</v>
      </c>
      <c r="N65" s="7">
        <f t="shared" si="10"/>
        <v>15619.380000000005</v>
      </c>
      <c r="O65" s="7">
        <f>'2026-27 Salary &amp; Benefits'!G$6</f>
        <v>16817.759999999998</v>
      </c>
      <c r="P65" s="103">
        <f>'2026-27 Salary &amp; Benefits'!H$6</f>
        <v>0.16020000000000001</v>
      </c>
      <c r="Q65" s="103">
        <f>'2026-27 Salary &amp; Benefits'!I$6</f>
        <v>0.15390000000000001</v>
      </c>
      <c r="R65" s="7">
        <f t="shared" si="5"/>
        <v>64073.64</v>
      </c>
      <c r="S65" s="7">
        <f t="shared" si="6"/>
        <v>3178.67</v>
      </c>
      <c r="T65" s="7">
        <f t="shared" si="7"/>
        <v>489.2</v>
      </c>
      <c r="U65" s="7">
        <f t="shared" si="8"/>
        <v>3667.87</v>
      </c>
      <c r="V65" s="7">
        <f t="shared" si="9"/>
        <v>258461.46000000002</v>
      </c>
    </row>
    <row r="66" spans="1:22">
      <c r="A66" s="75" t="s">
        <v>2380</v>
      </c>
      <c r="B66" s="2" t="s">
        <v>1912</v>
      </c>
      <c r="C66" s="46">
        <f>IF(A66=Summary!$B$9,Summary!$G$9,0)</f>
        <v>0</v>
      </c>
      <c r="D66" s="82">
        <f>VLOOKUP(A66,AAFTE!$A:$AT,3,0)</f>
        <v>14</v>
      </c>
      <c r="E66" s="106">
        <f>VLOOKUP($A66,'2026-27 Salary &amp; Benefits'!$A:$I,3,)</f>
        <v>1</v>
      </c>
      <c r="F66" s="106">
        <f>VLOOKUP($A66,'2026-27 Salary &amp; Benefits'!$A:$I,4,)</f>
        <v>1.04</v>
      </c>
      <c r="G66" s="107">
        <f>VLOOKUP(A66,'CEDARS District FRPL'!$A$3:$C$319,3,0)</f>
        <v>0.44440000000000002</v>
      </c>
      <c r="H66" s="108">
        <f t="shared" si="1"/>
        <v>14</v>
      </c>
      <c r="I66" s="109">
        <f t="shared" si="2"/>
        <v>6.22</v>
      </c>
      <c r="J66" s="100">
        <f t="shared" si="3"/>
        <v>0.04</v>
      </c>
      <c r="K66" s="102">
        <f>'2026-27 Salary &amp; Benefits'!E$6</f>
        <v>78209</v>
      </c>
      <c r="L66" s="102">
        <f>'2026-27 Salary &amp; Benefits'!F$6</f>
        <v>82248</v>
      </c>
      <c r="M66" s="7">
        <f t="shared" si="4"/>
        <v>3128.36</v>
      </c>
      <c r="N66" s="7">
        <f t="shared" si="10"/>
        <v>293.15999999999985</v>
      </c>
      <c r="O66" s="7">
        <f>'2026-27 Salary &amp; Benefits'!G$6</f>
        <v>16817.759999999998</v>
      </c>
      <c r="P66" s="103">
        <f>'2026-27 Salary &amp; Benefits'!H$6</f>
        <v>0.16020000000000001</v>
      </c>
      <c r="Q66" s="103">
        <f>'2026-27 Salary &amp; Benefits'!I$6</f>
        <v>0.15390000000000001</v>
      </c>
      <c r="R66" s="7">
        <f t="shared" si="5"/>
        <v>1218.99</v>
      </c>
      <c r="S66" s="7">
        <f t="shared" si="6"/>
        <v>57.03</v>
      </c>
      <c r="T66" s="7">
        <f t="shared" si="7"/>
        <v>8.7799999999999994</v>
      </c>
      <c r="U66" s="7">
        <f t="shared" si="8"/>
        <v>65.81</v>
      </c>
      <c r="V66" s="7">
        <f t="shared" si="9"/>
        <v>4706.3200000000006</v>
      </c>
    </row>
    <row r="67" spans="1:22">
      <c r="A67" s="75" t="s">
        <v>2352</v>
      </c>
      <c r="B67" s="2" t="s">
        <v>1764</v>
      </c>
      <c r="C67" s="46">
        <f>IF(A67=Summary!$B$9,Summary!$G$9,0)</f>
        <v>0</v>
      </c>
      <c r="D67" s="82">
        <f>VLOOKUP(A67,AAFTE!$A:$AT,3,0)</f>
        <v>3326.42</v>
      </c>
      <c r="E67" s="106">
        <f>VLOOKUP($A67,'2026-27 Salary &amp; Benefits'!$A:$I,3,)</f>
        <v>1</v>
      </c>
      <c r="F67" s="106">
        <f>VLOOKUP($A67,'2026-27 Salary &amp; Benefits'!$A:$I,4,)</f>
        <v>1.04</v>
      </c>
      <c r="G67" s="107">
        <f>VLOOKUP(A67,'CEDARS District FRPL'!$A$3:$C$319,3,0)</f>
        <v>0.55230000000000001</v>
      </c>
      <c r="H67" s="108">
        <f t="shared" si="1"/>
        <v>3326.42</v>
      </c>
      <c r="I67" s="109">
        <f t="shared" si="2"/>
        <v>1837.18</v>
      </c>
      <c r="J67" s="100">
        <f t="shared" si="3"/>
        <v>11.746</v>
      </c>
      <c r="K67" s="102">
        <f>'2026-27 Salary &amp; Benefits'!E$6</f>
        <v>78209</v>
      </c>
      <c r="L67" s="102">
        <f>'2026-27 Salary &amp; Benefits'!F$6</f>
        <v>82248</v>
      </c>
      <c r="M67" s="7">
        <f t="shared" si="4"/>
        <v>918642.91</v>
      </c>
      <c r="N67" s="7">
        <f t="shared" si="10"/>
        <v>86085.5</v>
      </c>
      <c r="O67" s="7">
        <f>'2026-27 Salary &amp; Benefits'!G$6</f>
        <v>16817.759999999998</v>
      </c>
      <c r="P67" s="103">
        <f>'2026-27 Salary &amp; Benefits'!H$6</f>
        <v>0.16020000000000001</v>
      </c>
      <c r="Q67" s="103">
        <f>'2026-27 Salary &amp; Benefits'!I$6</f>
        <v>0.15390000000000001</v>
      </c>
      <c r="R67" s="7">
        <f t="shared" si="5"/>
        <v>357956.56</v>
      </c>
      <c r="S67" s="7">
        <f t="shared" si="6"/>
        <v>16745.47</v>
      </c>
      <c r="T67" s="7">
        <f t="shared" si="7"/>
        <v>2577.13</v>
      </c>
      <c r="U67" s="7">
        <f t="shared" si="8"/>
        <v>19322.600000000002</v>
      </c>
      <c r="V67" s="7">
        <f t="shared" si="9"/>
        <v>1382007.57</v>
      </c>
    </row>
    <row r="68" spans="1:22">
      <c r="A68" s="75" t="s">
        <v>2411</v>
      </c>
      <c r="B68" s="2" t="s">
        <v>2058</v>
      </c>
      <c r="C68" s="46">
        <f>IF(A68=Summary!$B$9,Summary!$G$9,0)</f>
        <v>0</v>
      </c>
      <c r="D68" s="82">
        <f>VLOOKUP(A68,AAFTE!$A:$AT,3,0)</f>
        <v>3328.52</v>
      </c>
      <c r="E68" s="106">
        <f>VLOOKUP($A68,'2026-27 Salary &amp; Benefits'!$A:$I,3,)</f>
        <v>1</v>
      </c>
      <c r="F68" s="106">
        <f>VLOOKUP($A68,'2026-27 Salary &amp; Benefits'!$A:$I,4,)</f>
        <v>1</v>
      </c>
      <c r="G68" s="107">
        <f>VLOOKUP(A68,'CEDARS District FRPL'!$A$3:$C$319,3,0)</f>
        <v>0.58460000000000001</v>
      </c>
      <c r="H68" s="108">
        <f t="shared" si="1"/>
        <v>3328.52</v>
      </c>
      <c r="I68" s="109">
        <f t="shared" si="2"/>
        <v>1945.85</v>
      </c>
      <c r="J68" s="100">
        <f t="shared" si="3"/>
        <v>12.44</v>
      </c>
      <c r="K68" s="102">
        <f>'2026-27 Salary &amp; Benefits'!E$6</f>
        <v>78209</v>
      </c>
      <c r="L68" s="102">
        <f>'2026-27 Salary &amp; Benefits'!F$6</f>
        <v>82248</v>
      </c>
      <c r="M68" s="7">
        <f t="shared" si="4"/>
        <v>972919.96</v>
      </c>
      <c r="N68" s="7">
        <f t="shared" si="10"/>
        <v>50245.160000000033</v>
      </c>
      <c r="O68" s="7">
        <f>'2026-27 Salary &amp; Benefits'!G$6</f>
        <v>16817.759999999998</v>
      </c>
      <c r="P68" s="103">
        <f>'2026-27 Salary &amp; Benefits'!H$6</f>
        <v>0.16020000000000001</v>
      </c>
      <c r="Q68" s="103">
        <f>'2026-27 Salary &amp; Benefits'!I$6</f>
        <v>0.15390000000000001</v>
      </c>
      <c r="R68" s="7">
        <f t="shared" si="5"/>
        <v>372807.44</v>
      </c>
      <c r="S68" s="7">
        <f t="shared" si="6"/>
        <v>17052.75</v>
      </c>
      <c r="T68" s="7">
        <f t="shared" si="7"/>
        <v>2624.42</v>
      </c>
      <c r="U68" s="7">
        <f t="shared" si="8"/>
        <v>19677.169999999998</v>
      </c>
      <c r="V68" s="7">
        <f t="shared" si="9"/>
        <v>1415649.73</v>
      </c>
    </row>
    <row r="69" spans="1:22">
      <c r="A69" s="75" t="s">
        <v>2166</v>
      </c>
      <c r="B69" s="2" t="s">
        <v>336</v>
      </c>
      <c r="C69" s="46">
        <f>IF(A69=Summary!$B$9,Summary!$G$9,0)</f>
        <v>0</v>
      </c>
      <c r="D69" s="82">
        <f>VLOOKUP(A69,AAFTE!$A:$AT,3,0)</f>
        <v>5791.09</v>
      </c>
      <c r="E69" s="106">
        <f>VLOOKUP($A69,'2026-27 Salary &amp; Benefits'!$A:$I,3,)</f>
        <v>1</v>
      </c>
      <c r="F69" s="106">
        <f>VLOOKUP($A69,'2026-27 Salary &amp; Benefits'!$A:$I,4,)</f>
        <v>1</v>
      </c>
      <c r="G69" s="107">
        <f>VLOOKUP(A69,'CEDARS District FRPL'!$A$3:$C$319,3,0)</f>
        <v>0.57940000000000003</v>
      </c>
      <c r="H69" s="108">
        <f t="shared" si="1"/>
        <v>5791.09</v>
      </c>
      <c r="I69" s="109">
        <f t="shared" si="2"/>
        <v>3355.36</v>
      </c>
      <c r="J69" s="100">
        <f t="shared" si="3"/>
        <v>21.452000000000002</v>
      </c>
      <c r="K69" s="102">
        <f>'2026-27 Salary &amp; Benefits'!E$6</f>
        <v>78209</v>
      </c>
      <c r="L69" s="102">
        <f>'2026-27 Salary &amp; Benefits'!F$6</f>
        <v>82248</v>
      </c>
      <c r="M69" s="7">
        <f t="shared" si="4"/>
        <v>1677739.47</v>
      </c>
      <c r="N69" s="7">
        <f t="shared" si="10"/>
        <v>86644.630000000121</v>
      </c>
      <c r="O69" s="7">
        <f>'2026-27 Salary &amp; Benefits'!G$6</f>
        <v>16817.759999999998</v>
      </c>
      <c r="P69" s="103">
        <f>'2026-27 Salary &amp; Benefits'!H$6</f>
        <v>0.16020000000000001</v>
      </c>
      <c r="Q69" s="103">
        <f>'2026-27 Salary &amp; Benefits'!I$6</f>
        <v>0.15390000000000001</v>
      </c>
      <c r="R69" s="7">
        <f t="shared" si="5"/>
        <v>642883.06000000006</v>
      </c>
      <c r="S69" s="7">
        <f t="shared" si="6"/>
        <v>29406.400000000001</v>
      </c>
      <c r="T69" s="7">
        <f t="shared" si="7"/>
        <v>4525.6400000000003</v>
      </c>
      <c r="U69" s="7">
        <f t="shared" si="8"/>
        <v>33932.04</v>
      </c>
      <c r="V69" s="7">
        <f t="shared" si="9"/>
        <v>2441199.2000000002</v>
      </c>
    </row>
    <row r="70" spans="1:22">
      <c r="A70" s="75" t="s">
        <v>2239</v>
      </c>
      <c r="B70" s="2" t="s">
        <v>1042</v>
      </c>
      <c r="C70" s="46">
        <f>IF(A70=Summary!$B$9,Summary!$G$9,0)</f>
        <v>0</v>
      </c>
      <c r="D70" s="82">
        <f>VLOOKUP(A70,AAFTE!$A:$AT,3,0)</f>
        <v>79.78</v>
      </c>
      <c r="E70" s="106">
        <f>VLOOKUP($A70,'2026-27 Salary &amp; Benefits'!$A:$I,3,)</f>
        <v>1.1200000000000001</v>
      </c>
      <c r="F70" s="106">
        <f>VLOOKUP($A70,'2026-27 Salary &amp; Benefits'!$A:$I,4,)</f>
        <v>1.1200000000000001</v>
      </c>
      <c r="G70" s="107">
        <f>VLOOKUP(A70,'CEDARS District FRPL'!$A$3:$C$319,3,0)</f>
        <v>0.72150000000000003</v>
      </c>
      <c r="H70" s="108">
        <f t="shared" ref="H70:H134" si="11">IF(C70&gt;0,C70,D70)</f>
        <v>79.78</v>
      </c>
      <c r="I70" s="109">
        <f t="shared" ref="I70:I134" si="12">ROUND(H70*G70,2)</f>
        <v>57.56</v>
      </c>
      <c r="J70" s="100">
        <f t="shared" ref="J70:J133" si="13">ROUND((($I70*2.3975*36)/15)/900,3)</f>
        <v>0.36799999999999999</v>
      </c>
      <c r="K70" s="102">
        <f>'2026-27 Salary &amp; Benefits'!E$6</f>
        <v>78209</v>
      </c>
      <c r="L70" s="102">
        <f>'2026-27 Salary &amp; Benefits'!F$6</f>
        <v>82248</v>
      </c>
      <c r="M70" s="7">
        <f t="shared" ref="M70:M134" si="14">ROUND($E70*$K70*$J70,2)</f>
        <v>32234.62</v>
      </c>
      <c r="N70" s="7">
        <f t="shared" ref="N70:N134" si="15">ROUND($L70*$F70*$J70,2)-$M70</f>
        <v>1664.7199999999975</v>
      </c>
      <c r="O70" s="7">
        <f>'2026-27 Salary &amp; Benefits'!G$6</f>
        <v>16817.759999999998</v>
      </c>
      <c r="P70" s="103">
        <f>'2026-27 Salary &amp; Benefits'!H$6</f>
        <v>0.16020000000000001</v>
      </c>
      <c r="Q70" s="103">
        <f>'2026-27 Salary &amp; Benefits'!I$6</f>
        <v>0.15390000000000001</v>
      </c>
      <c r="R70" s="7">
        <f t="shared" ref="R70:R134" si="16">ROUND(M70*P70+N70*Q70+J70*O70,2)</f>
        <v>11609.12</v>
      </c>
      <c r="S70" s="7">
        <f t="shared" ref="S70:S133" si="17">ROUND(((($L70*$F70*$J70)/180)*3),2)</f>
        <v>564.99</v>
      </c>
      <c r="T70" s="7">
        <f t="shared" ref="T70:T134" si="18">ROUND(S70*Q70,2)</f>
        <v>86.95</v>
      </c>
      <c r="U70" s="7">
        <f t="shared" ref="U70:U134" si="19">SUM(S70:T70)</f>
        <v>651.94000000000005</v>
      </c>
      <c r="V70" s="7">
        <f t="shared" ref="V70:V134" si="20">SUM(R70,M70:N70,U70)</f>
        <v>46160.399999999994</v>
      </c>
    </row>
    <row r="71" spans="1:22">
      <c r="A71" s="75" t="s">
        <v>2311</v>
      </c>
      <c r="B71" s="2" t="s">
        <v>1401</v>
      </c>
      <c r="C71" s="46">
        <f>IF(A71=Summary!$B$9,Summary!$G$9,0)</f>
        <v>0</v>
      </c>
      <c r="D71" s="82">
        <f>VLOOKUP(A71,AAFTE!$A:$AT,3,0)</f>
        <v>1971.78</v>
      </c>
      <c r="E71" s="106">
        <f>VLOOKUP($A71,'2026-27 Salary &amp; Benefits'!$A:$I,3,)</f>
        <v>1</v>
      </c>
      <c r="F71" s="106">
        <f>VLOOKUP($A71,'2026-27 Salary &amp; Benefits'!$A:$I,4,)</f>
        <v>1</v>
      </c>
      <c r="G71" s="107">
        <f>VLOOKUP(A71,'CEDARS District FRPL'!$A$3:$C$319,3,0)</f>
        <v>0.43109999999999998</v>
      </c>
      <c r="H71" s="108">
        <f t="shared" si="11"/>
        <v>1971.78</v>
      </c>
      <c r="I71" s="109">
        <f t="shared" si="12"/>
        <v>850.03</v>
      </c>
      <c r="J71" s="100">
        <f t="shared" si="13"/>
        <v>5.4349999999999996</v>
      </c>
      <c r="K71" s="102">
        <f>'2026-27 Salary &amp; Benefits'!E$6</f>
        <v>78209</v>
      </c>
      <c r="L71" s="102">
        <f>'2026-27 Salary &amp; Benefits'!F$6</f>
        <v>82248</v>
      </c>
      <c r="M71" s="7">
        <f t="shared" si="14"/>
        <v>425065.92</v>
      </c>
      <c r="N71" s="7">
        <f t="shared" si="15"/>
        <v>21951.960000000021</v>
      </c>
      <c r="O71" s="7">
        <f>'2026-27 Salary &amp; Benefits'!G$6</f>
        <v>16817.759999999998</v>
      </c>
      <c r="P71" s="103">
        <f>'2026-27 Salary &amp; Benefits'!H$6</f>
        <v>0.16020000000000001</v>
      </c>
      <c r="Q71" s="103">
        <f>'2026-27 Salary &amp; Benefits'!I$6</f>
        <v>0.15390000000000001</v>
      </c>
      <c r="R71" s="7">
        <f t="shared" si="16"/>
        <v>162878.49</v>
      </c>
      <c r="S71" s="7">
        <f t="shared" si="17"/>
        <v>7450.3</v>
      </c>
      <c r="T71" s="7">
        <f t="shared" si="18"/>
        <v>1146.5999999999999</v>
      </c>
      <c r="U71" s="7">
        <f t="shared" si="19"/>
        <v>8596.9</v>
      </c>
      <c r="V71" s="7">
        <f t="shared" si="20"/>
        <v>618493.2699999999</v>
      </c>
    </row>
    <row r="72" spans="1:22">
      <c r="A72" s="75" t="s">
        <v>2332</v>
      </c>
      <c r="B72" s="2" t="s">
        <v>1537</v>
      </c>
      <c r="C72" s="46">
        <f>IF(A72=Summary!$B$9,Summary!$G$9,0)</f>
        <v>0</v>
      </c>
      <c r="D72" s="82">
        <f>VLOOKUP(A72,AAFTE!$A:$AT,3,0)</f>
        <v>19878.93</v>
      </c>
      <c r="E72" s="106">
        <f>VLOOKUP($A72,'2026-27 Salary &amp; Benefits'!$A:$I,3,)</f>
        <v>1.18</v>
      </c>
      <c r="F72" s="106">
        <f>VLOOKUP($A72,'2026-27 Salary &amp; Benefits'!$A:$I,4,)</f>
        <v>1.18</v>
      </c>
      <c r="G72" s="107">
        <f>VLOOKUP(A72,'CEDARS District FRPL'!$A$3:$C$319,3,0)</f>
        <v>0.3992</v>
      </c>
      <c r="H72" s="108">
        <f t="shared" si="11"/>
        <v>19878.93</v>
      </c>
      <c r="I72" s="109">
        <f t="shared" si="12"/>
        <v>7935.67</v>
      </c>
      <c r="J72" s="100">
        <f t="shared" si="13"/>
        <v>50.734999999999999</v>
      </c>
      <c r="K72" s="102">
        <f>'2026-27 Salary &amp; Benefits'!E$6</f>
        <v>78209</v>
      </c>
      <c r="L72" s="102">
        <f>'2026-27 Salary &amp; Benefits'!F$6</f>
        <v>82248</v>
      </c>
      <c r="M72" s="7">
        <f t="shared" si="14"/>
        <v>4682161.67</v>
      </c>
      <c r="N72" s="7">
        <f t="shared" si="15"/>
        <v>241804.02000000048</v>
      </c>
      <c r="O72" s="7">
        <f>'2026-27 Salary &amp; Benefits'!G$6</f>
        <v>16817.759999999998</v>
      </c>
      <c r="P72" s="103">
        <f>'2026-27 Salary &amp; Benefits'!H$6</f>
        <v>0.16020000000000001</v>
      </c>
      <c r="Q72" s="103">
        <f>'2026-27 Salary &amp; Benefits'!I$6</f>
        <v>0.15390000000000001</v>
      </c>
      <c r="R72" s="7">
        <f t="shared" si="16"/>
        <v>1640544.99</v>
      </c>
      <c r="S72" s="7">
        <f t="shared" si="17"/>
        <v>82066.09</v>
      </c>
      <c r="T72" s="7">
        <f t="shared" si="18"/>
        <v>12629.97</v>
      </c>
      <c r="U72" s="7">
        <f t="shared" si="19"/>
        <v>94696.06</v>
      </c>
      <c r="V72" s="7">
        <f t="shared" si="20"/>
        <v>6659206.7400000002</v>
      </c>
    </row>
    <row r="73" spans="1:22">
      <c r="A73" s="75" t="s">
        <v>2241</v>
      </c>
      <c r="B73" s="2" t="s">
        <v>1046</v>
      </c>
      <c r="C73" s="46">
        <f>IF(A73=Summary!$B$9,Summary!$G$9,0)</f>
        <v>0</v>
      </c>
      <c r="D73" s="82">
        <f>VLOOKUP(A73,AAFTE!$A:$AT,3,0)</f>
        <v>3263.75</v>
      </c>
      <c r="E73" s="106">
        <f>VLOOKUP($A73,'2026-27 Salary &amp; Benefits'!$A:$I,3,)</f>
        <v>1</v>
      </c>
      <c r="F73" s="106">
        <f>VLOOKUP($A73,'2026-27 Salary &amp; Benefits'!$A:$I,4,)</f>
        <v>1</v>
      </c>
      <c r="G73" s="107">
        <f>VLOOKUP(A73,'CEDARS District FRPL'!$A$3:$C$319,3,0)</f>
        <v>0.43030000000000002</v>
      </c>
      <c r="H73" s="108">
        <f t="shared" si="11"/>
        <v>3263.75</v>
      </c>
      <c r="I73" s="109">
        <f t="shared" si="12"/>
        <v>1404.39</v>
      </c>
      <c r="J73" s="100">
        <f t="shared" si="13"/>
        <v>8.9789999999999992</v>
      </c>
      <c r="K73" s="102">
        <f>'2026-27 Salary &amp; Benefits'!E$6</f>
        <v>78209</v>
      </c>
      <c r="L73" s="102">
        <f>'2026-27 Salary &amp; Benefits'!F$6</f>
        <v>82248</v>
      </c>
      <c r="M73" s="7">
        <f t="shared" si="14"/>
        <v>702238.61</v>
      </c>
      <c r="N73" s="7">
        <f t="shared" si="15"/>
        <v>36266.180000000051</v>
      </c>
      <c r="O73" s="7">
        <f>'2026-27 Salary &amp; Benefits'!G$6</f>
        <v>16817.759999999998</v>
      </c>
      <c r="P73" s="103">
        <f>'2026-27 Salary &amp; Benefits'!H$6</f>
        <v>0.16020000000000001</v>
      </c>
      <c r="Q73" s="103">
        <f>'2026-27 Salary &amp; Benefits'!I$6</f>
        <v>0.15390000000000001</v>
      </c>
      <c r="R73" s="7">
        <f t="shared" si="16"/>
        <v>269086.65999999997</v>
      </c>
      <c r="S73" s="7">
        <f t="shared" si="17"/>
        <v>12308.41</v>
      </c>
      <c r="T73" s="7">
        <f t="shared" si="18"/>
        <v>1894.26</v>
      </c>
      <c r="U73" s="7">
        <f t="shared" si="19"/>
        <v>14202.67</v>
      </c>
      <c r="V73" s="7">
        <f t="shared" si="20"/>
        <v>1021794.1200000001</v>
      </c>
    </row>
    <row r="74" spans="1:22">
      <c r="A74" s="75" t="s">
        <v>2194</v>
      </c>
      <c r="B74" s="2" t="s">
        <v>476</v>
      </c>
      <c r="C74" s="46">
        <f>IF(A74=Summary!$B$9,Summary!$G$9,0)</f>
        <v>0</v>
      </c>
      <c r="D74" s="82">
        <f>VLOOKUP(A74,AAFTE!$A:$AT,3,0)</f>
        <v>1578.47</v>
      </c>
      <c r="E74" s="106">
        <f>VLOOKUP($A74,'2026-27 Salary &amp; Benefits'!$A:$I,3,)</f>
        <v>1</v>
      </c>
      <c r="F74" s="106">
        <f>VLOOKUP($A74,'2026-27 Salary &amp; Benefits'!$A:$I,4,)</f>
        <v>1</v>
      </c>
      <c r="G74" s="107">
        <f>VLOOKUP(A74,'CEDARS District FRPL'!$A$3:$C$319,3,0)</f>
        <v>0.58950000000000002</v>
      </c>
      <c r="H74" s="108">
        <f t="shared" si="11"/>
        <v>1578.47</v>
      </c>
      <c r="I74" s="109">
        <f t="shared" si="12"/>
        <v>930.51</v>
      </c>
      <c r="J74" s="100">
        <f t="shared" si="13"/>
        <v>5.9489999999999998</v>
      </c>
      <c r="K74" s="102">
        <f>'2026-27 Salary &amp; Benefits'!E$6</f>
        <v>78209</v>
      </c>
      <c r="L74" s="102">
        <f>'2026-27 Salary &amp; Benefits'!F$6</f>
        <v>82248</v>
      </c>
      <c r="M74" s="7">
        <f t="shared" si="14"/>
        <v>465265.34</v>
      </c>
      <c r="N74" s="7">
        <f t="shared" si="15"/>
        <v>24028.009999999951</v>
      </c>
      <c r="O74" s="7">
        <f>'2026-27 Salary &amp; Benefits'!G$6</f>
        <v>16817.759999999998</v>
      </c>
      <c r="P74" s="103">
        <f>'2026-27 Salary &amp; Benefits'!H$6</f>
        <v>0.16020000000000001</v>
      </c>
      <c r="Q74" s="103">
        <f>'2026-27 Salary &amp; Benefits'!I$6</f>
        <v>0.15390000000000001</v>
      </c>
      <c r="R74" s="7">
        <f t="shared" si="16"/>
        <v>178282.27</v>
      </c>
      <c r="S74" s="7">
        <f t="shared" si="17"/>
        <v>8154.89</v>
      </c>
      <c r="T74" s="7">
        <f t="shared" si="18"/>
        <v>1255.04</v>
      </c>
      <c r="U74" s="7">
        <f t="shared" si="19"/>
        <v>9409.93</v>
      </c>
      <c r="V74" s="7">
        <f t="shared" si="20"/>
        <v>676985.54999999993</v>
      </c>
    </row>
    <row r="75" spans="1:22">
      <c r="A75" s="75" t="s">
        <v>2404</v>
      </c>
      <c r="B75" s="2" t="s">
        <v>2023</v>
      </c>
      <c r="C75" s="46">
        <f>IF(A75=Summary!$B$9,Summary!$G$9,0)</f>
        <v>0</v>
      </c>
      <c r="D75" s="82">
        <f>VLOOKUP(A75,AAFTE!$A:$AT,3,0)</f>
        <v>64.900000000000006</v>
      </c>
      <c r="E75" s="106">
        <f>VLOOKUP($A75,'2026-27 Salary &amp; Benefits'!$A:$I,3,)</f>
        <v>1</v>
      </c>
      <c r="F75" s="106">
        <f>VLOOKUP($A75,'2026-27 Salary &amp; Benefits'!$A:$I,4,)</f>
        <v>1</v>
      </c>
      <c r="G75" s="107">
        <f>VLOOKUP(A75,'CEDARS District FRPL'!$A$3:$C$319,3,0)</f>
        <v>0.62160000000000004</v>
      </c>
      <c r="H75" s="108">
        <f t="shared" si="11"/>
        <v>64.900000000000006</v>
      </c>
      <c r="I75" s="109">
        <f t="shared" si="12"/>
        <v>40.340000000000003</v>
      </c>
      <c r="J75" s="100">
        <f t="shared" si="13"/>
        <v>0.25800000000000001</v>
      </c>
      <c r="K75" s="102">
        <f>'2026-27 Salary &amp; Benefits'!E$6</f>
        <v>78209</v>
      </c>
      <c r="L75" s="102">
        <f>'2026-27 Salary &amp; Benefits'!F$6</f>
        <v>82248</v>
      </c>
      <c r="M75" s="7">
        <f t="shared" si="14"/>
        <v>20177.919999999998</v>
      </c>
      <c r="N75" s="7">
        <f t="shared" si="15"/>
        <v>1042.0600000000013</v>
      </c>
      <c r="O75" s="7">
        <f>'2026-27 Salary &amp; Benefits'!G$6</f>
        <v>16817.759999999998</v>
      </c>
      <c r="P75" s="103">
        <f>'2026-27 Salary &amp; Benefits'!H$6</f>
        <v>0.16020000000000001</v>
      </c>
      <c r="Q75" s="103">
        <f>'2026-27 Salary &amp; Benefits'!I$6</f>
        <v>0.15390000000000001</v>
      </c>
      <c r="R75" s="7">
        <f t="shared" si="16"/>
        <v>7731.86</v>
      </c>
      <c r="S75" s="7">
        <f t="shared" si="17"/>
        <v>353.67</v>
      </c>
      <c r="T75" s="7">
        <f t="shared" si="18"/>
        <v>54.43</v>
      </c>
      <c r="U75" s="7">
        <f t="shared" si="19"/>
        <v>408.1</v>
      </c>
      <c r="V75" s="7">
        <f t="shared" si="20"/>
        <v>29359.94</v>
      </c>
    </row>
    <row r="76" spans="1:22">
      <c r="A76" s="75" t="s">
        <v>2135</v>
      </c>
      <c r="B76" s="2" t="s">
        <v>98</v>
      </c>
      <c r="C76" s="46">
        <f>IF(A76=Summary!$B$9,Summary!$G$9,0)</f>
        <v>0</v>
      </c>
      <c r="D76" s="82">
        <f>VLOOKUP(A76,AAFTE!$A:$AT,3,0)</f>
        <v>407.12</v>
      </c>
      <c r="E76" s="106">
        <f>VLOOKUP($A76,'2026-27 Salary &amp; Benefits'!$A:$I,3,)</f>
        <v>1</v>
      </c>
      <c r="F76" s="106">
        <f>VLOOKUP($A76,'2026-27 Salary &amp; Benefits'!$A:$I,4,)</f>
        <v>1.04</v>
      </c>
      <c r="G76" s="107">
        <f>VLOOKUP(A76,'CEDARS District FRPL'!$A$3:$C$319,3,0)</f>
        <v>0.64759999999999995</v>
      </c>
      <c r="H76" s="108">
        <f t="shared" si="11"/>
        <v>407.12</v>
      </c>
      <c r="I76" s="109">
        <f t="shared" si="12"/>
        <v>263.64999999999998</v>
      </c>
      <c r="J76" s="100">
        <f t="shared" si="13"/>
        <v>1.6859999999999999</v>
      </c>
      <c r="K76" s="102">
        <f>'2026-27 Salary &amp; Benefits'!E$6</f>
        <v>78209</v>
      </c>
      <c r="L76" s="102">
        <f>'2026-27 Salary &amp; Benefits'!F$6</f>
        <v>82248</v>
      </c>
      <c r="M76" s="7">
        <f t="shared" si="14"/>
        <v>131860.37</v>
      </c>
      <c r="N76" s="7">
        <f t="shared" si="15"/>
        <v>12356.559999999998</v>
      </c>
      <c r="O76" s="7">
        <f>'2026-27 Salary &amp; Benefits'!G$6</f>
        <v>16817.759999999998</v>
      </c>
      <c r="P76" s="103">
        <f>'2026-27 Salary &amp; Benefits'!H$6</f>
        <v>0.16020000000000001</v>
      </c>
      <c r="Q76" s="103">
        <f>'2026-27 Salary &amp; Benefits'!I$6</f>
        <v>0.15390000000000001</v>
      </c>
      <c r="R76" s="7">
        <f t="shared" si="16"/>
        <v>51380.45</v>
      </c>
      <c r="S76" s="7">
        <f t="shared" si="17"/>
        <v>2403.62</v>
      </c>
      <c r="T76" s="7">
        <f t="shared" si="18"/>
        <v>369.92</v>
      </c>
      <c r="U76" s="7">
        <f t="shared" si="19"/>
        <v>2773.54</v>
      </c>
      <c r="V76" s="7">
        <f t="shared" si="20"/>
        <v>198370.92</v>
      </c>
    </row>
    <row r="77" spans="1:22">
      <c r="A77" s="75" t="s">
        <v>2212</v>
      </c>
      <c r="B77" s="2" t="s">
        <v>663</v>
      </c>
      <c r="C77" s="46">
        <f>IF(A77=Summary!$B$9,Summary!$G$9,0)</f>
        <v>0</v>
      </c>
      <c r="D77" s="82">
        <f>VLOOKUP(A77,AAFTE!$A:$AT,3,0)</f>
        <v>4407.26</v>
      </c>
      <c r="E77" s="106">
        <f>VLOOKUP($A77,'2026-27 Salary &amp; Benefits'!$A:$I,3,)</f>
        <v>1.1200000000000001</v>
      </c>
      <c r="F77" s="106">
        <f>VLOOKUP($A77,'2026-27 Salary &amp; Benefits'!$A:$I,4,)</f>
        <v>1.1200000000000001</v>
      </c>
      <c r="G77" s="107">
        <f>VLOOKUP(A77,'CEDARS District FRPL'!$A$3:$C$319,3,0)</f>
        <v>0.31940000000000002</v>
      </c>
      <c r="H77" s="108">
        <f t="shared" si="11"/>
        <v>4407.26</v>
      </c>
      <c r="I77" s="109">
        <f t="shared" si="12"/>
        <v>1407.68</v>
      </c>
      <c r="J77" s="100">
        <f t="shared" si="13"/>
        <v>9</v>
      </c>
      <c r="K77" s="102">
        <f>'2026-27 Salary &amp; Benefits'!E$6</f>
        <v>78209</v>
      </c>
      <c r="L77" s="102">
        <f>'2026-27 Salary &amp; Benefits'!F$6</f>
        <v>82248</v>
      </c>
      <c r="M77" s="7">
        <f t="shared" si="14"/>
        <v>788346.72</v>
      </c>
      <c r="N77" s="7">
        <f t="shared" si="15"/>
        <v>40713.119999999995</v>
      </c>
      <c r="O77" s="7">
        <f>'2026-27 Salary &amp; Benefits'!G$6</f>
        <v>16817.759999999998</v>
      </c>
      <c r="P77" s="103">
        <f>'2026-27 Salary &amp; Benefits'!H$6</f>
        <v>0.16020000000000001</v>
      </c>
      <c r="Q77" s="103">
        <f>'2026-27 Salary &amp; Benefits'!I$6</f>
        <v>0.15390000000000001</v>
      </c>
      <c r="R77" s="7">
        <f t="shared" si="16"/>
        <v>283918.73</v>
      </c>
      <c r="S77" s="7">
        <f t="shared" si="17"/>
        <v>13817.66</v>
      </c>
      <c r="T77" s="7">
        <f t="shared" si="18"/>
        <v>2126.54</v>
      </c>
      <c r="U77" s="7">
        <f t="shared" si="19"/>
        <v>15944.2</v>
      </c>
      <c r="V77" s="7">
        <f t="shared" si="20"/>
        <v>1128922.7699999998</v>
      </c>
    </row>
    <row r="78" spans="1:22">
      <c r="A78" s="75" t="s">
        <v>2186</v>
      </c>
      <c r="B78" s="2" t="s">
        <v>438</v>
      </c>
      <c r="C78" s="46">
        <f>IF(A78=Summary!$B$9,Summary!$G$9,0)</f>
        <v>0</v>
      </c>
      <c r="D78" s="82">
        <f>VLOOKUP(A78,AAFTE!$A:$AT,3,0)</f>
        <v>2681.22</v>
      </c>
      <c r="E78" s="106">
        <f>VLOOKUP($A78,'2026-27 Salary &amp; Benefits'!$A:$I,3,)</f>
        <v>1</v>
      </c>
      <c r="F78" s="106">
        <f>VLOOKUP($A78,'2026-27 Salary &amp; Benefits'!$A:$I,4,)</f>
        <v>1.04</v>
      </c>
      <c r="G78" s="107">
        <f>VLOOKUP(A78,'CEDARS District FRPL'!$A$3:$C$319,3,0)</f>
        <v>0.56420000000000003</v>
      </c>
      <c r="H78" s="108">
        <f t="shared" si="11"/>
        <v>2681.22</v>
      </c>
      <c r="I78" s="109">
        <f t="shared" si="12"/>
        <v>1512.74</v>
      </c>
      <c r="J78" s="100">
        <f t="shared" si="13"/>
        <v>9.6709999999999994</v>
      </c>
      <c r="K78" s="102">
        <f>'2026-27 Salary &amp; Benefits'!E$6</f>
        <v>78209</v>
      </c>
      <c r="L78" s="102">
        <f>'2026-27 Salary &amp; Benefits'!F$6</f>
        <v>82248</v>
      </c>
      <c r="M78" s="7">
        <f t="shared" si="14"/>
        <v>756359.24</v>
      </c>
      <c r="N78" s="7">
        <f t="shared" si="15"/>
        <v>70877.979999999981</v>
      </c>
      <c r="O78" s="7">
        <f>'2026-27 Salary &amp; Benefits'!G$6</f>
        <v>16817.759999999998</v>
      </c>
      <c r="P78" s="103">
        <f>'2026-27 Salary &amp; Benefits'!H$6</f>
        <v>0.16020000000000001</v>
      </c>
      <c r="Q78" s="103">
        <f>'2026-27 Salary &amp; Benefits'!I$6</f>
        <v>0.15390000000000001</v>
      </c>
      <c r="R78" s="7">
        <f t="shared" si="16"/>
        <v>294721.43</v>
      </c>
      <c r="S78" s="7">
        <f t="shared" si="17"/>
        <v>13787.29</v>
      </c>
      <c r="T78" s="7">
        <f t="shared" si="18"/>
        <v>2121.86</v>
      </c>
      <c r="U78" s="7">
        <f t="shared" si="19"/>
        <v>15909.150000000001</v>
      </c>
      <c r="V78" s="7">
        <f t="shared" si="20"/>
        <v>1137867.7999999998</v>
      </c>
    </row>
    <row r="79" spans="1:22">
      <c r="A79" s="75" t="s">
        <v>2255</v>
      </c>
      <c r="B79" s="2" t="s">
        <v>1091</v>
      </c>
      <c r="C79" s="46">
        <f>IF(A79=Summary!$B$9,Summary!$G$9,0)</f>
        <v>0</v>
      </c>
      <c r="D79" s="82">
        <f>VLOOKUP(A79,AAFTE!$A:$AT,3,0)</f>
        <v>67.900000000000006</v>
      </c>
      <c r="E79" s="106">
        <f>VLOOKUP($A79,'2026-27 Salary &amp; Benefits'!$A:$I,3,)</f>
        <v>1</v>
      </c>
      <c r="F79" s="106">
        <f>VLOOKUP($A79,'2026-27 Salary &amp; Benefits'!$A:$I,4,)</f>
        <v>1</v>
      </c>
      <c r="G79" s="107">
        <f>VLOOKUP(A79,'CEDARS District FRPL'!$A$3:$C$319,3,0)</f>
        <v>0.43940000000000001</v>
      </c>
      <c r="H79" s="108">
        <f t="shared" si="11"/>
        <v>67.900000000000006</v>
      </c>
      <c r="I79" s="109">
        <f t="shared" si="12"/>
        <v>29.84</v>
      </c>
      <c r="J79" s="100">
        <f t="shared" si="13"/>
        <v>0.191</v>
      </c>
      <c r="K79" s="102">
        <f>'2026-27 Salary &amp; Benefits'!E$6</f>
        <v>78209</v>
      </c>
      <c r="L79" s="102">
        <f>'2026-27 Salary &amp; Benefits'!F$6</f>
        <v>82248</v>
      </c>
      <c r="M79" s="7">
        <f t="shared" si="14"/>
        <v>14937.92</v>
      </c>
      <c r="N79" s="7">
        <f t="shared" si="15"/>
        <v>771.45000000000073</v>
      </c>
      <c r="O79" s="7">
        <f>'2026-27 Salary &amp; Benefits'!G$6</f>
        <v>16817.759999999998</v>
      </c>
      <c r="P79" s="103">
        <f>'2026-27 Salary &amp; Benefits'!H$6</f>
        <v>0.16020000000000001</v>
      </c>
      <c r="Q79" s="103">
        <f>'2026-27 Salary &amp; Benefits'!I$6</f>
        <v>0.15390000000000001</v>
      </c>
      <c r="R79" s="7">
        <f t="shared" si="16"/>
        <v>5723.97</v>
      </c>
      <c r="S79" s="7">
        <f t="shared" si="17"/>
        <v>261.82</v>
      </c>
      <c r="T79" s="7">
        <f t="shared" si="18"/>
        <v>40.29</v>
      </c>
      <c r="U79" s="7">
        <f t="shared" si="19"/>
        <v>302.11</v>
      </c>
      <c r="V79" s="7">
        <f t="shared" si="20"/>
        <v>21735.45</v>
      </c>
    </row>
    <row r="80" spans="1:22">
      <c r="A80" s="75" t="s">
        <v>2329</v>
      </c>
      <c r="B80" s="2" t="s">
        <v>1487</v>
      </c>
      <c r="C80" s="46">
        <f>IF(A80=Summary!$B$9,Summary!$G$9,0)</f>
        <v>0</v>
      </c>
      <c r="D80" s="82">
        <f>VLOOKUP(A80,AAFTE!$A:$AT,3,0)</f>
        <v>20007.829999999998</v>
      </c>
      <c r="E80" s="106">
        <f>VLOOKUP($A80,'2026-27 Salary &amp; Benefits'!$A:$I,3,)</f>
        <v>1.18</v>
      </c>
      <c r="F80" s="106">
        <f>VLOOKUP($A80,'2026-27 Salary &amp; Benefits'!$A:$I,4,)</f>
        <v>1.18</v>
      </c>
      <c r="G80" s="107">
        <f>VLOOKUP(A80,'CEDARS District FRPL'!$A$3:$C$319,3,0)</f>
        <v>0.40350000000000003</v>
      </c>
      <c r="H80" s="108">
        <f t="shared" si="11"/>
        <v>20007.829999999998</v>
      </c>
      <c r="I80" s="109">
        <f t="shared" si="12"/>
        <v>8073.16</v>
      </c>
      <c r="J80" s="100">
        <f t="shared" si="13"/>
        <v>51.613999999999997</v>
      </c>
      <c r="K80" s="102">
        <f>'2026-27 Salary &amp; Benefits'!E$6</f>
        <v>78209</v>
      </c>
      <c r="L80" s="102">
        <f>'2026-27 Salary &amp; Benefits'!F$6</f>
        <v>82248</v>
      </c>
      <c r="M80" s="7">
        <f t="shared" si="14"/>
        <v>4763281.5999999996</v>
      </c>
      <c r="N80" s="7">
        <f t="shared" si="15"/>
        <v>245993.36000000034</v>
      </c>
      <c r="O80" s="7">
        <f>'2026-27 Salary &amp; Benefits'!G$6</f>
        <v>16817.759999999998</v>
      </c>
      <c r="P80" s="103">
        <f>'2026-27 Salary &amp; Benefits'!H$6</f>
        <v>0.16020000000000001</v>
      </c>
      <c r="Q80" s="103">
        <f>'2026-27 Salary &amp; Benefits'!I$6</f>
        <v>0.15390000000000001</v>
      </c>
      <c r="R80" s="7">
        <f t="shared" si="16"/>
        <v>1668967.96</v>
      </c>
      <c r="S80" s="7">
        <f t="shared" si="17"/>
        <v>83487.92</v>
      </c>
      <c r="T80" s="7">
        <f t="shared" si="18"/>
        <v>12848.79</v>
      </c>
      <c r="U80" s="7">
        <f t="shared" si="19"/>
        <v>96336.709999999992</v>
      </c>
      <c r="V80" s="7">
        <f t="shared" si="20"/>
        <v>6774579.6299999999</v>
      </c>
    </row>
    <row r="81" spans="1:22">
      <c r="A81" s="75" t="s">
        <v>2151</v>
      </c>
      <c r="B81" s="2" t="s">
        <v>213</v>
      </c>
      <c r="C81" s="46">
        <f>IF(A81=Summary!$B$9,Summary!$G$9,0)</f>
        <v>0</v>
      </c>
      <c r="D81" s="82">
        <f>VLOOKUP(A81,AAFTE!$A:$AT,3,0)</f>
        <v>21526.39</v>
      </c>
      <c r="E81" s="106">
        <f>VLOOKUP($A81,'2026-27 Salary &amp; Benefits'!$A:$I,3,)</f>
        <v>1.06</v>
      </c>
      <c r="F81" s="106">
        <f>VLOOKUP($A81,'2026-27 Salary &amp; Benefits'!$A:$I,4,)</f>
        <v>1.1000000000000001</v>
      </c>
      <c r="G81" s="107">
        <f>VLOOKUP(A81,'CEDARS District FRPL'!$A$3:$C$319,3,0)</f>
        <v>0.53939999999999999</v>
      </c>
      <c r="H81" s="108">
        <f t="shared" si="11"/>
        <v>21526.39</v>
      </c>
      <c r="I81" s="109">
        <f t="shared" si="12"/>
        <v>11611.33</v>
      </c>
      <c r="J81" s="100">
        <f t="shared" si="13"/>
        <v>74.234999999999999</v>
      </c>
      <c r="K81" s="102">
        <f>'2026-27 Salary &amp; Benefits'!E$6</f>
        <v>78209</v>
      </c>
      <c r="L81" s="102">
        <f>'2026-27 Salary &amp; Benefits'!F$6</f>
        <v>82248</v>
      </c>
      <c r="M81" s="7">
        <f t="shared" si="14"/>
        <v>6154195.8200000003</v>
      </c>
      <c r="N81" s="7">
        <f t="shared" si="15"/>
        <v>562052.48999999929</v>
      </c>
      <c r="O81" s="7">
        <f>'2026-27 Salary &amp; Benefits'!G$6</f>
        <v>16817.759999999998</v>
      </c>
      <c r="P81" s="103">
        <f>'2026-27 Salary &amp; Benefits'!H$6</f>
        <v>0.16020000000000001</v>
      </c>
      <c r="Q81" s="103">
        <f>'2026-27 Salary &amp; Benefits'!I$6</f>
        <v>0.15390000000000001</v>
      </c>
      <c r="R81" s="7">
        <f t="shared" si="16"/>
        <v>2320868.46</v>
      </c>
      <c r="S81" s="7">
        <f t="shared" si="17"/>
        <v>111937.47</v>
      </c>
      <c r="T81" s="7">
        <f t="shared" si="18"/>
        <v>17227.18</v>
      </c>
      <c r="U81" s="7">
        <f t="shared" si="19"/>
        <v>129164.65</v>
      </c>
      <c r="V81" s="7">
        <f t="shared" si="20"/>
        <v>9166281.4199999999</v>
      </c>
    </row>
    <row r="82" spans="1:22">
      <c r="A82" s="75" t="s">
        <v>2366</v>
      </c>
      <c r="B82" s="2" t="s">
        <v>1823</v>
      </c>
      <c r="C82" s="46">
        <f>IF(A82=Summary!$B$9,Summary!$G$9,0)</f>
        <v>0</v>
      </c>
      <c r="D82" s="82">
        <f>VLOOKUP(A82,AAFTE!$A:$AT,3,0)</f>
        <v>30.7</v>
      </c>
      <c r="E82" s="106">
        <f>VLOOKUP($A82,'2026-27 Salary &amp; Benefits'!$A:$I,3,)</f>
        <v>1</v>
      </c>
      <c r="F82" s="106">
        <f>VLOOKUP($A82,'2026-27 Salary &amp; Benefits'!$A:$I,4,)</f>
        <v>1</v>
      </c>
      <c r="G82" s="107">
        <f>VLOOKUP(A82,'CEDARS District FRPL'!$A$3:$C$319,3,0)</f>
        <v>0.74360000000000004</v>
      </c>
      <c r="H82" s="108">
        <f t="shared" si="11"/>
        <v>30.7</v>
      </c>
      <c r="I82" s="109">
        <f t="shared" si="12"/>
        <v>22.83</v>
      </c>
      <c r="J82" s="100">
        <f t="shared" si="13"/>
        <v>0.14599999999999999</v>
      </c>
      <c r="K82" s="102">
        <f>'2026-27 Salary &amp; Benefits'!E$6</f>
        <v>78209</v>
      </c>
      <c r="L82" s="102">
        <f>'2026-27 Salary &amp; Benefits'!F$6</f>
        <v>82248</v>
      </c>
      <c r="M82" s="7">
        <f t="shared" si="14"/>
        <v>11418.51</v>
      </c>
      <c r="N82" s="7">
        <f t="shared" si="15"/>
        <v>589.69999999999891</v>
      </c>
      <c r="O82" s="7">
        <f>'2026-27 Salary &amp; Benefits'!G$6</f>
        <v>16817.759999999998</v>
      </c>
      <c r="P82" s="103">
        <f>'2026-27 Salary &amp; Benefits'!H$6</f>
        <v>0.16020000000000001</v>
      </c>
      <c r="Q82" s="103">
        <f>'2026-27 Salary &amp; Benefits'!I$6</f>
        <v>0.15390000000000001</v>
      </c>
      <c r="R82" s="7">
        <f t="shared" si="16"/>
        <v>4375.3900000000003</v>
      </c>
      <c r="S82" s="7">
        <f t="shared" si="17"/>
        <v>200.14</v>
      </c>
      <c r="T82" s="7">
        <f t="shared" si="18"/>
        <v>30.8</v>
      </c>
      <c r="U82" s="7">
        <f t="shared" si="19"/>
        <v>230.94</v>
      </c>
      <c r="V82" s="7">
        <f t="shared" si="20"/>
        <v>16614.54</v>
      </c>
    </row>
    <row r="83" spans="1:22">
      <c r="A83" s="75" t="s">
        <v>2211</v>
      </c>
      <c r="B83" s="2" t="s">
        <v>626</v>
      </c>
      <c r="C83" s="46">
        <f>IF(A83=Summary!$B$9,Summary!$G$9,0)</f>
        <v>0</v>
      </c>
      <c r="D83" s="82">
        <f>VLOOKUP(A83,AAFTE!$A:$AT,3,0)</f>
        <v>20981.75</v>
      </c>
      <c r="E83" s="106">
        <f>VLOOKUP($A83,'2026-27 Salary &amp; Benefits'!$A:$I,3,)</f>
        <v>1.1200000000000001</v>
      </c>
      <c r="F83" s="106">
        <f>VLOOKUP($A83,'2026-27 Salary &amp; Benefits'!$A:$I,4,)</f>
        <v>1.1200000000000001</v>
      </c>
      <c r="G83" s="107">
        <f>VLOOKUP(A83,'CEDARS District FRPL'!$A$3:$C$319,3,0)</f>
        <v>0.70309999999999995</v>
      </c>
      <c r="H83" s="108">
        <f t="shared" si="11"/>
        <v>20981.75</v>
      </c>
      <c r="I83" s="109">
        <f t="shared" si="12"/>
        <v>14752.27</v>
      </c>
      <c r="J83" s="100">
        <f t="shared" si="13"/>
        <v>94.316000000000003</v>
      </c>
      <c r="K83" s="102">
        <f>'2026-27 Salary &amp; Benefits'!E$6</f>
        <v>78209</v>
      </c>
      <c r="L83" s="102">
        <f>'2026-27 Salary &amp; Benefits'!F$6</f>
        <v>82248</v>
      </c>
      <c r="M83" s="7">
        <f t="shared" si="14"/>
        <v>8261523.25</v>
      </c>
      <c r="N83" s="7">
        <f t="shared" si="15"/>
        <v>426655.40000000037</v>
      </c>
      <c r="O83" s="7">
        <f>'2026-27 Salary &amp; Benefits'!G$6</f>
        <v>16817.759999999998</v>
      </c>
      <c r="P83" s="103">
        <f>'2026-27 Salary &amp; Benefits'!H$6</f>
        <v>0.16020000000000001</v>
      </c>
      <c r="Q83" s="103">
        <f>'2026-27 Salary &amp; Benefits'!I$6</f>
        <v>0.15390000000000001</v>
      </c>
      <c r="R83" s="7">
        <f t="shared" si="16"/>
        <v>2975342.14</v>
      </c>
      <c r="S83" s="7">
        <f t="shared" si="17"/>
        <v>144802.98000000001</v>
      </c>
      <c r="T83" s="7">
        <f t="shared" si="18"/>
        <v>22285.18</v>
      </c>
      <c r="U83" s="7">
        <f t="shared" si="19"/>
        <v>167088.16</v>
      </c>
      <c r="V83" s="7">
        <f t="shared" si="20"/>
        <v>11830608.950000001</v>
      </c>
    </row>
    <row r="84" spans="1:22">
      <c r="A84" s="75" t="s">
        <v>2388</v>
      </c>
      <c r="B84" s="2" t="s">
        <v>1959</v>
      </c>
      <c r="C84" s="46">
        <f>IF(A84=Summary!$B$9,Summary!$G$9,0)</f>
        <v>0</v>
      </c>
      <c r="D84" s="82">
        <f>VLOOKUP(A84,AAFTE!$A:$AT,3,0)</f>
        <v>4628.1900000000005</v>
      </c>
      <c r="E84" s="106">
        <f>VLOOKUP($A84,'2026-27 Salary &amp; Benefits'!$A:$I,3,)</f>
        <v>1.06</v>
      </c>
      <c r="F84" s="106">
        <f>VLOOKUP($A84,'2026-27 Salary &amp; Benefits'!$A:$I,4,)</f>
        <v>1.06</v>
      </c>
      <c r="G84" s="107">
        <f>VLOOKUP(A84,'CEDARS District FRPL'!$A$3:$C$319,3,0)</f>
        <v>0.49020000000000002</v>
      </c>
      <c r="H84" s="108">
        <f t="shared" si="11"/>
        <v>4628.1900000000005</v>
      </c>
      <c r="I84" s="109">
        <f t="shared" si="12"/>
        <v>2268.7399999999998</v>
      </c>
      <c r="J84" s="100">
        <f t="shared" si="13"/>
        <v>14.505000000000001</v>
      </c>
      <c r="K84" s="102">
        <f>'2026-27 Salary &amp; Benefits'!E$6</f>
        <v>78209</v>
      </c>
      <c r="L84" s="102">
        <f>'2026-27 Salary &amp; Benefits'!F$6</f>
        <v>82248</v>
      </c>
      <c r="M84" s="7">
        <f t="shared" si="14"/>
        <v>1202486.8400000001</v>
      </c>
      <c r="N84" s="7">
        <f t="shared" si="15"/>
        <v>62100.829999999842</v>
      </c>
      <c r="O84" s="7">
        <f>'2026-27 Salary &amp; Benefits'!G$6</f>
        <v>16817.759999999998</v>
      </c>
      <c r="P84" s="103">
        <f>'2026-27 Salary &amp; Benefits'!H$6</f>
        <v>0.16020000000000001</v>
      </c>
      <c r="Q84" s="103">
        <f>'2026-27 Salary &amp; Benefits'!I$6</f>
        <v>0.15390000000000001</v>
      </c>
      <c r="R84" s="7">
        <f t="shared" si="16"/>
        <v>446137.32</v>
      </c>
      <c r="S84" s="7">
        <f t="shared" si="17"/>
        <v>21076.46</v>
      </c>
      <c r="T84" s="7">
        <f t="shared" si="18"/>
        <v>3243.67</v>
      </c>
      <c r="U84" s="7">
        <f t="shared" si="19"/>
        <v>24320.129999999997</v>
      </c>
      <c r="V84" s="7">
        <f t="shared" si="20"/>
        <v>1735045.1199999999</v>
      </c>
    </row>
    <row r="85" spans="1:22">
      <c r="A85" s="75" t="s">
        <v>2313</v>
      </c>
      <c r="B85" s="2" t="s">
        <v>1416</v>
      </c>
      <c r="C85" s="46">
        <f>IF(A85=Summary!$B$9,Summary!$G$9,0)</f>
        <v>0</v>
      </c>
      <c r="D85" s="82">
        <f>VLOOKUP(A85,AAFTE!$A:$AT,3,0)</f>
        <v>3845.66</v>
      </c>
      <c r="E85" s="106">
        <f>VLOOKUP($A85,'2026-27 Salary &amp; Benefits'!$A:$I,3,)</f>
        <v>1.1200000000000001</v>
      </c>
      <c r="F85" s="106">
        <f>VLOOKUP($A85,'2026-27 Salary &amp; Benefits'!$A:$I,4,)</f>
        <v>1.1200000000000001</v>
      </c>
      <c r="G85" s="107">
        <f>VLOOKUP(A85,'CEDARS District FRPL'!$A$3:$C$319,3,0)</f>
        <v>0.4869</v>
      </c>
      <c r="H85" s="108">
        <f t="shared" si="11"/>
        <v>3845.66</v>
      </c>
      <c r="I85" s="109">
        <f t="shared" si="12"/>
        <v>1872.45</v>
      </c>
      <c r="J85" s="100">
        <f t="shared" si="13"/>
        <v>11.971</v>
      </c>
      <c r="K85" s="102">
        <f>'2026-27 Salary &amp; Benefits'!E$6</f>
        <v>78209</v>
      </c>
      <c r="L85" s="102">
        <f>'2026-27 Salary &amp; Benefits'!F$6</f>
        <v>82248</v>
      </c>
      <c r="M85" s="7">
        <f t="shared" si="14"/>
        <v>1048588.73</v>
      </c>
      <c r="N85" s="7">
        <f t="shared" si="15"/>
        <v>54152.969999999972</v>
      </c>
      <c r="O85" s="7">
        <f>'2026-27 Salary &amp; Benefits'!G$6</f>
        <v>16817.759999999998</v>
      </c>
      <c r="P85" s="103">
        <f>'2026-27 Salary &amp; Benefits'!H$6</f>
        <v>0.16020000000000001</v>
      </c>
      <c r="Q85" s="103">
        <f>'2026-27 Salary &amp; Benefits'!I$6</f>
        <v>0.15390000000000001</v>
      </c>
      <c r="R85" s="7">
        <f t="shared" si="16"/>
        <v>377643.46</v>
      </c>
      <c r="S85" s="7">
        <f t="shared" si="17"/>
        <v>18379.03</v>
      </c>
      <c r="T85" s="7">
        <f t="shared" si="18"/>
        <v>2828.53</v>
      </c>
      <c r="U85" s="7">
        <f t="shared" si="19"/>
        <v>21207.559999999998</v>
      </c>
      <c r="V85" s="7">
        <f t="shared" si="20"/>
        <v>1501592.72</v>
      </c>
    </row>
    <row r="86" spans="1:22">
      <c r="A86" s="75" t="s">
        <v>2130</v>
      </c>
      <c r="B86" s="2" t="s">
        <v>64</v>
      </c>
      <c r="C86" s="46">
        <f>IF(A86=Summary!$B$9,Summary!$G$9,0)</f>
        <v>0</v>
      </c>
      <c r="D86" s="82">
        <f>VLOOKUP(A86,AAFTE!$A:$AT,3,0)</f>
        <v>852.64</v>
      </c>
      <c r="E86" s="106">
        <f>VLOOKUP($A86,'2026-27 Salary &amp; Benefits'!$A:$I,3,)</f>
        <v>1</v>
      </c>
      <c r="F86" s="106">
        <f>VLOOKUP($A86,'2026-27 Salary &amp; Benefits'!$A:$I,4,)</f>
        <v>1</v>
      </c>
      <c r="G86" s="107">
        <f>VLOOKUP(A86,'CEDARS District FRPL'!$A$3:$C$319,3,0)</f>
        <v>0.72050000000000003</v>
      </c>
      <c r="H86" s="108">
        <f t="shared" si="11"/>
        <v>852.64</v>
      </c>
      <c r="I86" s="109">
        <f t="shared" si="12"/>
        <v>614.33000000000004</v>
      </c>
      <c r="J86" s="100">
        <f t="shared" si="13"/>
        <v>3.9279999999999999</v>
      </c>
      <c r="K86" s="102">
        <f>'2026-27 Salary &amp; Benefits'!E$6</f>
        <v>78209</v>
      </c>
      <c r="L86" s="102">
        <f>'2026-27 Salary &amp; Benefits'!F$6</f>
        <v>82248</v>
      </c>
      <c r="M86" s="7">
        <f t="shared" si="14"/>
        <v>307204.95</v>
      </c>
      <c r="N86" s="7">
        <f t="shared" si="15"/>
        <v>15865.190000000002</v>
      </c>
      <c r="O86" s="7">
        <f>'2026-27 Salary &amp; Benefits'!G$6</f>
        <v>16817.759999999998</v>
      </c>
      <c r="P86" s="103">
        <f>'2026-27 Salary &amp; Benefits'!H$6</f>
        <v>0.16020000000000001</v>
      </c>
      <c r="Q86" s="103">
        <f>'2026-27 Salary &amp; Benefits'!I$6</f>
        <v>0.15390000000000001</v>
      </c>
      <c r="R86" s="7">
        <f t="shared" si="16"/>
        <v>117716.05</v>
      </c>
      <c r="S86" s="7">
        <f t="shared" si="17"/>
        <v>5384.5</v>
      </c>
      <c r="T86" s="7">
        <f t="shared" si="18"/>
        <v>828.67</v>
      </c>
      <c r="U86" s="7">
        <f t="shared" si="19"/>
        <v>6213.17</v>
      </c>
      <c r="V86" s="7">
        <f t="shared" si="20"/>
        <v>446999.36</v>
      </c>
    </row>
    <row r="87" spans="1:22">
      <c r="A87" s="75" t="s">
        <v>2309</v>
      </c>
      <c r="B87" s="2" t="s">
        <v>1361</v>
      </c>
      <c r="C87" s="46">
        <f>IF(A87=Summary!$B$9,Summary!$G$9,0)</f>
        <v>0</v>
      </c>
      <c r="D87" s="82">
        <f>VLOOKUP(A87,AAFTE!$A:$AT,3,0)</f>
        <v>6829.14</v>
      </c>
      <c r="E87" s="106">
        <f>VLOOKUP($A87,'2026-27 Salary &amp; Benefits'!$A:$I,3,)</f>
        <v>1.06</v>
      </c>
      <c r="F87" s="106">
        <f>VLOOKUP($A87,'2026-27 Salary &amp; Benefits'!$A:$I,4,)</f>
        <v>1.06</v>
      </c>
      <c r="G87" s="107">
        <f>VLOOKUP(A87,'CEDARS District FRPL'!$A$3:$C$319,3,0)</f>
        <v>0.72230000000000005</v>
      </c>
      <c r="H87" s="108">
        <f t="shared" si="11"/>
        <v>6829.14</v>
      </c>
      <c r="I87" s="109">
        <f t="shared" si="12"/>
        <v>4932.6899999999996</v>
      </c>
      <c r="J87" s="100">
        <f t="shared" si="13"/>
        <v>31.536000000000001</v>
      </c>
      <c r="K87" s="102">
        <f>'2026-27 Salary &amp; Benefits'!E$6</f>
        <v>78209</v>
      </c>
      <c r="L87" s="102">
        <f>'2026-27 Salary &amp; Benefits'!F$6</f>
        <v>82248</v>
      </c>
      <c r="M87" s="7">
        <f t="shared" si="14"/>
        <v>2614382.9700000002</v>
      </c>
      <c r="N87" s="7">
        <f t="shared" si="15"/>
        <v>135016.32999999961</v>
      </c>
      <c r="O87" s="7">
        <f>'2026-27 Salary &amp; Benefits'!G$6</f>
        <v>16817.759999999998</v>
      </c>
      <c r="P87" s="103">
        <f>'2026-27 Salary &amp; Benefits'!H$6</f>
        <v>0.16020000000000001</v>
      </c>
      <c r="Q87" s="103">
        <f>'2026-27 Salary &amp; Benefits'!I$6</f>
        <v>0.15390000000000001</v>
      </c>
      <c r="R87" s="7">
        <f t="shared" si="16"/>
        <v>969968.04</v>
      </c>
      <c r="S87" s="7">
        <f t="shared" si="17"/>
        <v>45823.32</v>
      </c>
      <c r="T87" s="7">
        <f t="shared" si="18"/>
        <v>7052.21</v>
      </c>
      <c r="U87" s="7">
        <f t="shared" si="19"/>
        <v>52875.53</v>
      </c>
      <c r="V87" s="7">
        <f t="shared" si="20"/>
        <v>3772242.8699999996</v>
      </c>
    </row>
    <row r="88" spans="1:22">
      <c r="A88" s="75" t="s">
        <v>2350</v>
      </c>
      <c r="B88" s="2" t="s">
        <v>1749</v>
      </c>
      <c r="C88" s="46">
        <f>IF(A88=Summary!$B$9,Summary!$G$9,0)</f>
        <v>0</v>
      </c>
      <c r="D88" s="82">
        <f>VLOOKUP(A88,AAFTE!$A:$AT,3,0)</f>
        <v>872.75</v>
      </c>
      <c r="E88" s="106">
        <f>VLOOKUP($A88,'2026-27 Salary &amp; Benefits'!$A:$I,3,)</f>
        <v>1</v>
      </c>
      <c r="F88" s="106">
        <f>VLOOKUP($A88,'2026-27 Salary &amp; Benefits'!$A:$I,4,)</f>
        <v>1.04</v>
      </c>
      <c r="G88" s="107">
        <f>VLOOKUP(A88,'CEDARS District FRPL'!$A$3:$C$319,3,0)</f>
        <v>0.21440000000000001</v>
      </c>
      <c r="H88" s="108">
        <f t="shared" si="11"/>
        <v>872.75</v>
      </c>
      <c r="I88" s="109">
        <f t="shared" si="12"/>
        <v>187.12</v>
      </c>
      <c r="J88" s="100">
        <f t="shared" si="13"/>
        <v>1.196</v>
      </c>
      <c r="K88" s="102">
        <f>'2026-27 Salary &amp; Benefits'!E$6</f>
        <v>78209</v>
      </c>
      <c r="L88" s="102">
        <f>'2026-27 Salary &amp; Benefits'!F$6</f>
        <v>82248</v>
      </c>
      <c r="M88" s="7">
        <f t="shared" si="14"/>
        <v>93537.96</v>
      </c>
      <c r="N88" s="7">
        <f t="shared" si="15"/>
        <v>8765.39</v>
      </c>
      <c r="O88" s="7">
        <f>'2026-27 Salary &amp; Benefits'!G$6</f>
        <v>16817.759999999998</v>
      </c>
      <c r="P88" s="103">
        <f>'2026-27 Salary &amp; Benefits'!H$6</f>
        <v>0.16020000000000001</v>
      </c>
      <c r="Q88" s="103">
        <f>'2026-27 Salary &amp; Benefits'!I$6</f>
        <v>0.15390000000000001</v>
      </c>
      <c r="R88" s="7">
        <f t="shared" si="16"/>
        <v>36447.82</v>
      </c>
      <c r="S88" s="7">
        <f t="shared" si="17"/>
        <v>1705.06</v>
      </c>
      <c r="T88" s="7">
        <f t="shared" si="18"/>
        <v>262.41000000000003</v>
      </c>
      <c r="U88" s="7">
        <f t="shared" si="19"/>
        <v>1967.47</v>
      </c>
      <c r="V88" s="7">
        <f t="shared" si="20"/>
        <v>140718.63999999998</v>
      </c>
    </row>
    <row r="89" spans="1:22">
      <c r="A89" s="75" t="s">
        <v>2401</v>
      </c>
      <c r="B89" s="2" t="s">
        <v>2016</v>
      </c>
      <c r="C89" s="46">
        <f>IF(A89=Summary!$B$9,Summary!$G$9,0)</f>
        <v>0</v>
      </c>
      <c r="D89" s="82">
        <f>VLOOKUP(A89,AAFTE!$A:$AT,3,0)</f>
        <v>127.28</v>
      </c>
      <c r="E89" s="106">
        <f>VLOOKUP($A89,'2026-27 Salary &amp; Benefits'!$A:$I,3,)</f>
        <v>1</v>
      </c>
      <c r="F89" s="106">
        <f>VLOOKUP($A89,'2026-27 Salary &amp; Benefits'!$A:$I,4,)</f>
        <v>1</v>
      </c>
      <c r="G89" s="107">
        <f>VLOOKUP(A89,'CEDARS District FRPL'!$A$3:$C$319,3,0)</f>
        <v>0.5746</v>
      </c>
      <c r="H89" s="108">
        <f t="shared" si="11"/>
        <v>127.28</v>
      </c>
      <c r="I89" s="109">
        <f t="shared" si="12"/>
        <v>73.14</v>
      </c>
      <c r="J89" s="100">
        <f t="shared" si="13"/>
        <v>0.46800000000000003</v>
      </c>
      <c r="K89" s="102">
        <f>'2026-27 Salary &amp; Benefits'!E$6</f>
        <v>78209</v>
      </c>
      <c r="L89" s="102">
        <f>'2026-27 Salary &amp; Benefits'!F$6</f>
        <v>82248</v>
      </c>
      <c r="M89" s="7">
        <f t="shared" si="14"/>
        <v>36601.81</v>
      </c>
      <c r="N89" s="7">
        <f t="shared" si="15"/>
        <v>1890.25</v>
      </c>
      <c r="O89" s="7">
        <f>'2026-27 Salary &amp; Benefits'!G$6</f>
        <v>16817.759999999998</v>
      </c>
      <c r="P89" s="103">
        <f>'2026-27 Salary &amp; Benefits'!H$6</f>
        <v>0.16020000000000001</v>
      </c>
      <c r="Q89" s="103">
        <f>'2026-27 Salary &amp; Benefits'!I$6</f>
        <v>0.15390000000000001</v>
      </c>
      <c r="R89" s="7">
        <f t="shared" si="16"/>
        <v>14025.23</v>
      </c>
      <c r="S89" s="7">
        <f t="shared" si="17"/>
        <v>641.53</v>
      </c>
      <c r="T89" s="7">
        <f t="shared" si="18"/>
        <v>98.73</v>
      </c>
      <c r="U89" s="7">
        <f t="shared" si="19"/>
        <v>740.26</v>
      </c>
      <c r="V89" s="7">
        <f t="shared" si="20"/>
        <v>53257.549999999996</v>
      </c>
    </row>
    <row r="90" spans="1:22">
      <c r="A90" s="75" t="s">
        <v>2248</v>
      </c>
      <c r="B90" s="2" t="s">
        <v>1068</v>
      </c>
      <c r="C90" s="46">
        <f>IF(A90=Summary!$B$9,Summary!$G$9,0)</f>
        <v>0</v>
      </c>
      <c r="D90" s="82">
        <f>VLOOKUP(A90,AAFTE!$A:$AT,3,0)</f>
        <v>34.06</v>
      </c>
      <c r="E90" s="106">
        <f>VLOOKUP($A90,'2026-27 Salary &amp; Benefits'!$A:$I,3,)</f>
        <v>1</v>
      </c>
      <c r="F90" s="106">
        <f>VLOOKUP($A90,'2026-27 Salary &amp; Benefits'!$A:$I,4,)</f>
        <v>1.04</v>
      </c>
      <c r="G90" s="107">
        <f>VLOOKUP(A90,'CEDARS District FRPL'!$A$3:$C$319,3,0)</f>
        <v>0.51519999999999999</v>
      </c>
      <c r="H90" s="108">
        <f t="shared" si="11"/>
        <v>34.06</v>
      </c>
      <c r="I90" s="109">
        <f t="shared" si="12"/>
        <v>17.55</v>
      </c>
      <c r="J90" s="100">
        <f t="shared" si="13"/>
        <v>0.112</v>
      </c>
      <c r="K90" s="102">
        <f>'2026-27 Salary &amp; Benefits'!E$6</f>
        <v>78209</v>
      </c>
      <c r="L90" s="102">
        <f>'2026-27 Salary &amp; Benefits'!F$6</f>
        <v>82248</v>
      </c>
      <c r="M90" s="7">
        <f t="shared" si="14"/>
        <v>8759.41</v>
      </c>
      <c r="N90" s="7">
        <f t="shared" si="15"/>
        <v>820.84000000000015</v>
      </c>
      <c r="O90" s="7">
        <f>'2026-27 Salary &amp; Benefits'!G$6</f>
        <v>16817.759999999998</v>
      </c>
      <c r="P90" s="103">
        <f>'2026-27 Salary &amp; Benefits'!H$6</f>
        <v>0.16020000000000001</v>
      </c>
      <c r="Q90" s="103">
        <f>'2026-27 Salary &amp; Benefits'!I$6</f>
        <v>0.15390000000000001</v>
      </c>
      <c r="R90" s="7">
        <f t="shared" si="16"/>
        <v>3413.17</v>
      </c>
      <c r="S90" s="7">
        <f t="shared" si="17"/>
        <v>159.66999999999999</v>
      </c>
      <c r="T90" s="7">
        <f t="shared" si="18"/>
        <v>24.57</v>
      </c>
      <c r="U90" s="7">
        <f t="shared" si="19"/>
        <v>184.23999999999998</v>
      </c>
      <c r="V90" s="7">
        <f t="shared" si="20"/>
        <v>13177.66</v>
      </c>
    </row>
    <row r="91" spans="1:22">
      <c r="A91" s="75" t="s">
        <v>2251</v>
      </c>
      <c r="B91" s="2" t="s">
        <v>1074</v>
      </c>
      <c r="C91" s="46">
        <f>IF(A91=Summary!$B$9,Summary!$G$9,0)</f>
        <v>0</v>
      </c>
      <c r="D91" s="82">
        <f>VLOOKUP(A91,AAFTE!$A:$AT,3,0)</f>
        <v>3252.89</v>
      </c>
      <c r="E91" s="106">
        <f>VLOOKUP($A91,'2026-27 Salary &amp; Benefits'!$A:$I,3,)</f>
        <v>1</v>
      </c>
      <c r="F91" s="106">
        <f>VLOOKUP($A91,'2026-27 Salary &amp; Benefits'!$A:$I,4,)</f>
        <v>1</v>
      </c>
      <c r="G91" s="107">
        <f>VLOOKUP(A91,'CEDARS District FRPL'!$A$3:$C$319,3,0)</f>
        <v>0.46629999999999999</v>
      </c>
      <c r="H91" s="108">
        <f t="shared" si="11"/>
        <v>3252.89</v>
      </c>
      <c r="I91" s="109">
        <f t="shared" si="12"/>
        <v>1516.82</v>
      </c>
      <c r="J91" s="100">
        <f t="shared" si="13"/>
        <v>9.6980000000000004</v>
      </c>
      <c r="K91" s="102">
        <f>'2026-27 Salary &amp; Benefits'!E$6</f>
        <v>78209</v>
      </c>
      <c r="L91" s="102">
        <f>'2026-27 Salary &amp; Benefits'!F$6</f>
        <v>82248</v>
      </c>
      <c r="M91" s="7">
        <f t="shared" si="14"/>
        <v>758470.88</v>
      </c>
      <c r="N91" s="7">
        <f t="shared" si="15"/>
        <v>39170.219999999972</v>
      </c>
      <c r="O91" s="7">
        <f>'2026-27 Salary &amp; Benefits'!G$6</f>
        <v>16817.759999999998</v>
      </c>
      <c r="P91" s="103">
        <f>'2026-27 Salary &amp; Benefits'!H$6</f>
        <v>0.16020000000000001</v>
      </c>
      <c r="Q91" s="103">
        <f>'2026-27 Salary &amp; Benefits'!I$6</f>
        <v>0.15390000000000001</v>
      </c>
      <c r="R91" s="7">
        <f t="shared" si="16"/>
        <v>290633.96999999997</v>
      </c>
      <c r="S91" s="7">
        <f t="shared" si="17"/>
        <v>13294.02</v>
      </c>
      <c r="T91" s="7">
        <f t="shared" si="18"/>
        <v>2045.95</v>
      </c>
      <c r="U91" s="7">
        <f t="shared" si="19"/>
        <v>15339.970000000001</v>
      </c>
      <c r="V91" s="7">
        <f t="shared" si="20"/>
        <v>1103615.04</v>
      </c>
    </row>
    <row r="92" spans="1:22">
      <c r="A92" s="75" t="s">
        <v>2188</v>
      </c>
      <c r="B92" s="2" t="s">
        <v>448</v>
      </c>
      <c r="C92" s="46">
        <f>IF(A92=Summary!$B$9,Summary!$G$9,0)</f>
        <v>0</v>
      </c>
      <c r="D92" s="82">
        <f>VLOOKUP(A92,AAFTE!$A:$AT,3,0)</f>
        <v>604.4</v>
      </c>
      <c r="E92" s="106">
        <f>VLOOKUP($A92,'2026-27 Salary &amp; Benefits'!$A:$I,3,)</f>
        <v>1</v>
      </c>
      <c r="F92" s="106">
        <f>VLOOKUP($A92,'2026-27 Salary &amp; Benefits'!$A:$I,4,)</f>
        <v>1</v>
      </c>
      <c r="G92" s="107">
        <f>VLOOKUP(A92,'CEDARS District FRPL'!$A$3:$C$319,3,0)</f>
        <v>0.73499999999999999</v>
      </c>
      <c r="H92" s="108">
        <f t="shared" si="11"/>
        <v>604.4</v>
      </c>
      <c r="I92" s="109">
        <f t="shared" si="12"/>
        <v>444.23</v>
      </c>
      <c r="J92" s="100">
        <f t="shared" si="13"/>
        <v>2.84</v>
      </c>
      <c r="K92" s="102">
        <f>'2026-27 Salary &amp; Benefits'!E$6</f>
        <v>78209</v>
      </c>
      <c r="L92" s="102">
        <f>'2026-27 Salary &amp; Benefits'!F$6</f>
        <v>82248</v>
      </c>
      <c r="M92" s="7">
        <f t="shared" si="14"/>
        <v>222113.56</v>
      </c>
      <c r="N92" s="7">
        <f t="shared" si="15"/>
        <v>11470.760000000009</v>
      </c>
      <c r="O92" s="7">
        <f>'2026-27 Salary &amp; Benefits'!G$6</f>
        <v>16817.759999999998</v>
      </c>
      <c r="P92" s="103">
        <f>'2026-27 Salary &amp; Benefits'!H$6</f>
        <v>0.16020000000000001</v>
      </c>
      <c r="Q92" s="103">
        <f>'2026-27 Salary &amp; Benefits'!I$6</f>
        <v>0.15390000000000001</v>
      </c>
      <c r="R92" s="7">
        <f t="shared" si="16"/>
        <v>85110.38</v>
      </c>
      <c r="S92" s="7">
        <f t="shared" si="17"/>
        <v>3893.07</v>
      </c>
      <c r="T92" s="7">
        <f t="shared" si="18"/>
        <v>599.14</v>
      </c>
      <c r="U92" s="7">
        <f t="shared" si="19"/>
        <v>4492.21</v>
      </c>
      <c r="V92" s="7">
        <f t="shared" si="20"/>
        <v>323186.91000000003</v>
      </c>
    </row>
    <row r="93" spans="1:22">
      <c r="A93" s="75" t="s">
        <v>2414</v>
      </c>
      <c r="B93" s="2" t="s">
        <v>2071</v>
      </c>
      <c r="C93" s="46">
        <f>IF(A93=Summary!$B$9,Summary!$G$9,0)</f>
        <v>0</v>
      </c>
      <c r="D93" s="82">
        <f>VLOOKUP(A93,AAFTE!$A:$AT,3,0)</f>
        <v>3505.46</v>
      </c>
      <c r="E93" s="106">
        <f>VLOOKUP($A93,'2026-27 Salary &amp; Benefits'!$A:$I,3,)</f>
        <v>1</v>
      </c>
      <c r="F93" s="106">
        <f>VLOOKUP($A93,'2026-27 Salary &amp; Benefits'!$A:$I,4,)</f>
        <v>1</v>
      </c>
      <c r="G93" s="107">
        <f>VLOOKUP(A93,'CEDARS District FRPL'!$A$3:$C$319,3,0)</f>
        <v>0.83130000000000004</v>
      </c>
      <c r="H93" s="108">
        <f t="shared" si="11"/>
        <v>3505.46</v>
      </c>
      <c r="I93" s="109">
        <f t="shared" si="12"/>
        <v>2914.09</v>
      </c>
      <c r="J93" s="100">
        <f t="shared" si="13"/>
        <v>18.631</v>
      </c>
      <c r="K93" s="102">
        <f>'2026-27 Salary &amp; Benefits'!E$6</f>
        <v>78209</v>
      </c>
      <c r="L93" s="102">
        <f>'2026-27 Salary &amp; Benefits'!F$6</f>
        <v>82248</v>
      </c>
      <c r="M93" s="7">
        <f t="shared" si="14"/>
        <v>1457111.88</v>
      </c>
      <c r="N93" s="7">
        <f t="shared" si="15"/>
        <v>75250.610000000102</v>
      </c>
      <c r="O93" s="7">
        <f>'2026-27 Salary &amp; Benefits'!G$6</f>
        <v>16817.759999999998</v>
      </c>
      <c r="P93" s="103">
        <f>'2026-27 Salary &amp; Benefits'!H$6</f>
        <v>0.16020000000000001</v>
      </c>
      <c r="Q93" s="103">
        <f>'2026-27 Salary &amp; Benefits'!I$6</f>
        <v>0.15390000000000001</v>
      </c>
      <c r="R93" s="7">
        <f t="shared" si="16"/>
        <v>558342.07999999996</v>
      </c>
      <c r="S93" s="7">
        <f t="shared" si="17"/>
        <v>25539.37</v>
      </c>
      <c r="T93" s="7">
        <f t="shared" si="18"/>
        <v>3930.51</v>
      </c>
      <c r="U93" s="7">
        <f t="shared" si="19"/>
        <v>29469.879999999997</v>
      </c>
      <c r="V93" s="7">
        <f t="shared" si="20"/>
        <v>2120174.4500000002</v>
      </c>
    </row>
    <row r="94" spans="1:22">
      <c r="A94" s="75" t="s">
        <v>2418</v>
      </c>
      <c r="B94" s="2" t="s">
        <v>2096</v>
      </c>
      <c r="C94" s="46">
        <f>IF(A94=Summary!$B$9,Summary!$G$9,0)</f>
        <v>0</v>
      </c>
      <c r="D94" s="82">
        <f>VLOOKUP(A94,AAFTE!$A:$AT,3,0)</f>
        <v>1388.05</v>
      </c>
      <c r="E94" s="106">
        <f>VLOOKUP($A94,'2026-27 Salary &amp; Benefits'!$A:$I,3,)</f>
        <v>1</v>
      </c>
      <c r="F94" s="106">
        <f>VLOOKUP($A94,'2026-27 Salary &amp; Benefits'!$A:$I,4,)</f>
        <v>1</v>
      </c>
      <c r="G94" s="107">
        <f>VLOOKUP(A94,'CEDARS District FRPL'!$A$3:$C$319,3,0)</f>
        <v>0.90959999999999996</v>
      </c>
      <c r="H94" s="108">
        <f t="shared" si="11"/>
        <v>1388.05</v>
      </c>
      <c r="I94" s="109">
        <f t="shared" si="12"/>
        <v>1262.57</v>
      </c>
      <c r="J94" s="100">
        <f t="shared" si="13"/>
        <v>8.0719999999999992</v>
      </c>
      <c r="K94" s="102">
        <f>'2026-27 Salary &amp; Benefits'!E$6</f>
        <v>78209</v>
      </c>
      <c r="L94" s="102">
        <f>'2026-27 Salary &amp; Benefits'!F$6</f>
        <v>82248</v>
      </c>
      <c r="M94" s="7">
        <f t="shared" si="14"/>
        <v>631303.05000000005</v>
      </c>
      <c r="N94" s="7">
        <f t="shared" si="15"/>
        <v>32602.809999999939</v>
      </c>
      <c r="O94" s="7">
        <f>'2026-27 Salary &amp; Benefits'!G$6</f>
        <v>16817.759999999998</v>
      </c>
      <c r="P94" s="103">
        <f>'2026-27 Salary &amp; Benefits'!H$6</f>
        <v>0.16020000000000001</v>
      </c>
      <c r="Q94" s="103">
        <f>'2026-27 Salary &amp; Benefits'!I$6</f>
        <v>0.15390000000000001</v>
      </c>
      <c r="R94" s="7">
        <f t="shared" si="16"/>
        <v>241905.28</v>
      </c>
      <c r="S94" s="7">
        <f t="shared" si="17"/>
        <v>11065.1</v>
      </c>
      <c r="T94" s="7">
        <f t="shared" si="18"/>
        <v>1702.92</v>
      </c>
      <c r="U94" s="7">
        <f t="shared" si="19"/>
        <v>12768.02</v>
      </c>
      <c r="V94" s="7">
        <f t="shared" si="20"/>
        <v>918579.16</v>
      </c>
    </row>
    <row r="95" spans="1:22">
      <c r="A95" s="75" t="s">
        <v>2341</v>
      </c>
      <c r="B95" s="2" t="s">
        <v>1639</v>
      </c>
      <c r="C95" s="46">
        <f>IF(A95=Summary!$B$9,Summary!$G$9,0)</f>
        <v>0</v>
      </c>
      <c r="D95" s="82">
        <f>VLOOKUP(A95,AAFTE!$A:$AT,3,0)</f>
        <v>2174.91</v>
      </c>
      <c r="E95" s="106">
        <f>VLOOKUP($A95,'2026-27 Salary &amp; Benefits'!$A:$I,3,)</f>
        <v>1.1200000000000001</v>
      </c>
      <c r="F95" s="106">
        <f>VLOOKUP($A95,'2026-27 Salary &amp; Benefits'!$A:$I,4,)</f>
        <v>1.1200000000000001</v>
      </c>
      <c r="G95" s="107">
        <f>VLOOKUP(A95,'CEDARS District FRPL'!$A$3:$C$319,3,0)</f>
        <v>0.42399999999999999</v>
      </c>
      <c r="H95" s="108">
        <f t="shared" si="11"/>
        <v>2174.91</v>
      </c>
      <c r="I95" s="109">
        <f t="shared" si="12"/>
        <v>922.16</v>
      </c>
      <c r="J95" s="100">
        <f t="shared" si="13"/>
        <v>5.8959999999999999</v>
      </c>
      <c r="K95" s="102">
        <f>'2026-27 Salary &amp; Benefits'!E$6</f>
        <v>78209</v>
      </c>
      <c r="L95" s="102">
        <f>'2026-27 Salary &amp; Benefits'!F$6</f>
        <v>82248</v>
      </c>
      <c r="M95" s="7">
        <f t="shared" si="14"/>
        <v>516454.7</v>
      </c>
      <c r="N95" s="7">
        <f t="shared" si="15"/>
        <v>26671.610000000044</v>
      </c>
      <c r="O95" s="7">
        <f>'2026-27 Salary &amp; Benefits'!G$6</f>
        <v>16817.759999999998</v>
      </c>
      <c r="P95" s="103">
        <f>'2026-27 Salary &amp; Benefits'!H$6</f>
        <v>0.16020000000000001</v>
      </c>
      <c r="Q95" s="103">
        <f>'2026-27 Salary &amp; Benefits'!I$6</f>
        <v>0.15390000000000001</v>
      </c>
      <c r="R95" s="7">
        <f t="shared" si="16"/>
        <v>185998.32</v>
      </c>
      <c r="S95" s="7">
        <f t="shared" si="17"/>
        <v>9052.11</v>
      </c>
      <c r="T95" s="7">
        <f t="shared" si="18"/>
        <v>1393.12</v>
      </c>
      <c r="U95" s="7">
        <f t="shared" si="19"/>
        <v>10445.23</v>
      </c>
      <c r="V95" s="7">
        <f t="shared" si="20"/>
        <v>739569.8600000001</v>
      </c>
    </row>
    <row r="96" spans="1:22">
      <c r="A96" s="75" t="s">
        <v>2276</v>
      </c>
      <c r="B96" s="2" t="s">
        <v>1160</v>
      </c>
      <c r="C96" s="46">
        <f>IF(A96=Summary!$B$9,Summary!$G$9,0)</f>
        <v>0</v>
      </c>
      <c r="D96" s="82">
        <f>VLOOKUP(A96,AAFTE!$A:$AT,3,0)</f>
        <v>232.32</v>
      </c>
      <c r="E96" s="106">
        <f>VLOOKUP($A96,'2026-27 Salary &amp; Benefits'!$A:$I,3,)</f>
        <v>1.06</v>
      </c>
      <c r="F96" s="106">
        <f>VLOOKUP($A96,'2026-27 Salary &amp; Benefits'!$A:$I,4,)</f>
        <v>1.06</v>
      </c>
      <c r="G96" s="107">
        <f>VLOOKUP(A96,'CEDARS District FRPL'!$A$3:$C$319,3,0)</f>
        <v>0.47810000000000002</v>
      </c>
      <c r="H96" s="108">
        <f t="shared" si="11"/>
        <v>232.32</v>
      </c>
      <c r="I96" s="109">
        <f t="shared" si="12"/>
        <v>111.07</v>
      </c>
      <c r="J96" s="100">
        <f t="shared" si="13"/>
        <v>0.71</v>
      </c>
      <c r="K96" s="102">
        <f>'2026-27 Salary &amp; Benefits'!E$6</f>
        <v>78209</v>
      </c>
      <c r="L96" s="102">
        <f>'2026-27 Salary &amp; Benefits'!F$6</f>
        <v>82248</v>
      </c>
      <c r="M96" s="7">
        <f t="shared" si="14"/>
        <v>58860.09</v>
      </c>
      <c r="N96" s="7">
        <f t="shared" si="15"/>
        <v>3039.75</v>
      </c>
      <c r="O96" s="7">
        <f>'2026-27 Salary &amp; Benefits'!G$6</f>
        <v>16817.759999999998</v>
      </c>
      <c r="P96" s="103">
        <f>'2026-27 Salary &amp; Benefits'!H$6</f>
        <v>0.16020000000000001</v>
      </c>
      <c r="Q96" s="103">
        <f>'2026-27 Salary &amp; Benefits'!I$6</f>
        <v>0.15390000000000001</v>
      </c>
      <c r="R96" s="7">
        <f t="shared" si="16"/>
        <v>21837.81</v>
      </c>
      <c r="S96" s="7">
        <f t="shared" si="17"/>
        <v>1031.6600000000001</v>
      </c>
      <c r="T96" s="7">
        <f t="shared" si="18"/>
        <v>158.77000000000001</v>
      </c>
      <c r="U96" s="7">
        <f t="shared" si="19"/>
        <v>1190.43</v>
      </c>
      <c r="V96" s="7">
        <f t="shared" si="20"/>
        <v>84928.079999999987</v>
      </c>
    </row>
    <row r="97" spans="1:22">
      <c r="A97" s="75" t="s">
        <v>2345</v>
      </c>
      <c r="B97" s="2" t="s">
        <v>1706</v>
      </c>
      <c r="C97" s="46">
        <f>IF(A97=Summary!$B$9,Summary!$G$9,0)</f>
        <v>0</v>
      </c>
      <c r="D97" s="82">
        <f>VLOOKUP(A97,AAFTE!$A:$AT,3,0)</f>
        <v>36.9</v>
      </c>
      <c r="E97" s="106">
        <f>VLOOKUP($A97,'2026-27 Salary &amp; Benefits'!$A:$I,3,)</f>
        <v>1</v>
      </c>
      <c r="F97" s="106">
        <f>VLOOKUP($A97,'2026-27 Salary &amp; Benefits'!$A:$I,4,)</f>
        <v>1</v>
      </c>
      <c r="G97" s="107">
        <f>VLOOKUP(A97,'CEDARS District FRPL'!$A$3:$C$319,3,0)</f>
        <v>0.61360000000000003</v>
      </c>
      <c r="H97" s="108">
        <f t="shared" si="11"/>
        <v>36.9</v>
      </c>
      <c r="I97" s="109">
        <f t="shared" si="12"/>
        <v>22.64</v>
      </c>
      <c r="J97" s="100">
        <f t="shared" si="13"/>
        <v>0.14499999999999999</v>
      </c>
      <c r="K97" s="102">
        <f>'2026-27 Salary &amp; Benefits'!E$6</f>
        <v>78209</v>
      </c>
      <c r="L97" s="102">
        <f>'2026-27 Salary &amp; Benefits'!F$6</f>
        <v>82248</v>
      </c>
      <c r="M97" s="7">
        <f t="shared" si="14"/>
        <v>11340.31</v>
      </c>
      <c r="N97" s="7">
        <f t="shared" si="15"/>
        <v>585.64999999999964</v>
      </c>
      <c r="O97" s="7">
        <f>'2026-27 Salary &amp; Benefits'!G$6</f>
        <v>16817.759999999998</v>
      </c>
      <c r="P97" s="103">
        <f>'2026-27 Salary &amp; Benefits'!H$6</f>
        <v>0.16020000000000001</v>
      </c>
      <c r="Q97" s="103">
        <f>'2026-27 Salary &amp; Benefits'!I$6</f>
        <v>0.15390000000000001</v>
      </c>
      <c r="R97" s="7">
        <f t="shared" si="16"/>
        <v>4345.42</v>
      </c>
      <c r="S97" s="7">
        <f t="shared" si="17"/>
        <v>198.77</v>
      </c>
      <c r="T97" s="7">
        <f t="shared" si="18"/>
        <v>30.59</v>
      </c>
      <c r="U97" s="7">
        <f t="shared" si="19"/>
        <v>229.36</v>
      </c>
      <c r="V97" s="7">
        <f t="shared" si="20"/>
        <v>16500.739999999998</v>
      </c>
    </row>
    <row r="98" spans="1:22">
      <c r="A98" s="75" t="s">
        <v>2149</v>
      </c>
      <c r="B98" s="2" t="s">
        <v>204</v>
      </c>
      <c r="C98" s="46">
        <f>IF(A98=Summary!$B$9,Summary!$G$9,0)</f>
        <v>0</v>
      </c>
      <c r="D98" s="82">
        <f>VLOOKUP(A98,AAFTE!$A:$AT,3,0)</f>
        <v>173.07</v>
      </c>
      <c r="E98" s="106">
        <f>VLOOKUP($A98,'2026-27 Salary &amp; Benefits'!$A:$I,3,)</f>
        <v>1.06</v>
      </c>
      <c r="F98" s="106">
        <f>VLOOKUP($A98,'2026-27 Salary &amp; Benefits'!$A:$I,4,)</f>
        <v>1.06</v>
      </c>
      <c r="G98" s="107">
        <f>VLOOKUP(A98,'CEDARS District FRPL'!$A$3:$C$319,3,0)</f>
        <v>0.32569999999999999</v>
      </c>
      <c r="H98" s="108">
        <f t="shared" si="11"/>
        <v>173.07</v>
      </c>
      <c r="I98" s="109">
        <f t="shared" si="12"/>
        <v>56.37</v>
      </c>
      <c r="J98" s="100">
        <f t="shared" si="13"/>
        <v>0.36</v>
      </c>
      <c r="K98" s="102">
        <f>'2026-27 Salary &amp; Benefits'!E$6</f>
        <v>78209</v>
      </c>
      <c r="L98" s="102">
        <f>'2026-27 Salary &amp; Benefits'!F$6</f>
        <v>82248</v>
      </c>
      <c r="M98" s="7">
        <f t="shared" si="14"/>
        <v>29844.55</v>
      </c>
      <c r="N98" s="7">
        <f t="shared" si="15"/>
        <v>1541.2900000000009</v>
      </c>
      <c r="O98" s="7">
        <f>'2026-27 Salary &amp; Benefits'!G$6</f>
        <v>16817.759999999998</v>
      </c>
      <c r="P98" s="103">
        <f>'2026-27 Salary &amp; Benefits'!H$6</f>
        <v>0.16020000000000001</v>
      </c>
      <c r="Q98" s="103">
        <f>'2026-27 Salary &amp; Benefits'!I$6</f>
        <v>0.15390000000000001</v>
      </c>
      <c r="R98" s="7">
        <f t="shared" si="16"/>
        <v>11072.7</v>
      </c>
      <c r="S98" s="7">
        <f t="shared" si="17"/>
        <v>523.1</v>
      </c>
      <c r="T98" s="7">
        <f t="shared" si="18"/>
        <v>80.510000000000005</v>
      </c>
      <c r="U98" s="7">
        <f t="shared" si="19"/>
        <v>603.61</v>
      </c>
      <c r="V98" s="7">
        <f t="shared" si="20"/>
        <v>43062.15</v>
      </c>
    </row>
    <row r="99" spans="1:22">
      <c r="A99" s="76" t="s">
        <v>2376</v>
      </c>
      <c r="B99" s="2" t="s">
        <v>1897</v>
      </c>
      <c r="C99" s="46">
        <f>IF(A99=Summary!$B$9,Summary!$G$9,0)</f>
        <v>0</v>
      </c>
      <c r="D99" s="82">
        <f>VLOOKUP(A99,AAFTE!$A:$AT,3,0)</f>
        <v>583.26</v>
      </c>
      <c r="E99" s="106">
        <f>VLOOKUP($A99,'2026-27 Salary &amp; Benefits'!$A:$I,3,)</f>
        <v>1</v>
      </c>
      <c r="F99" s="106">
        <f>VLOOKUP($A99,'2026-27 Salary &amp; Benefits'!$A:$I,4,)</f>
        <v>1</v>
      </c>
      <c r="G99" s="107">
        <f>VLOOKUP(A99,'CEDARS District FRPL'!$A$3:$C$319,3,0)</f>
        <v>0.27839999999999998</v>
      </c>
      <c r="H99" s="108">
        <f t="shared" si="11"/>
        <v>583.26</v>
      </c>
      <c r="I99" s="109">
        <f t="shared" si="12"/>
        <v>162.38</v>
      </c>
      <c r="J99" s="100">
        <f t="shared" si="13"/>
        <v>1.038</v>
      </c>
      <c r="K99" s="102">
        <f>'2026-27 Salary &amp; Benefits'!E$6</f>
        <v>78209</v>
      </c>
      <c r="L99" s="102">
        <f>'2026-27 Salary &amp; Benefits'!F$6</f>
        <v>82248</v>
      </c>
      <c r="M99" s="7">
        <f t="shared" si="14"/>
        <v>81180.94</v>
      </c>
      <c r="N99" s="7">
        <f t="shared" si="15"/>
        <v>4192.4799999999959</v>
      </c>
      <c r="O99" s="7">
        <f>'2026-27 Salary &amp; Benefits'!G$6</f>
        <v>16817.759999999998</v>
      </c>
      <c r="P99" s="103">
        <f>'2026-27 Salary &amp; Benefits'!H$6</f>
        <v>0.16020000000000001</v>
      </c>
      <c r="Q99" s="103">
        <f>'2026-27 Salary &amp; Benefits'!I$6</f>
        <v>0.15390000000000001</v>
      </c>
      <c r="R99" s="7">
        <f t="shared" si="16"/>
        <v>31107.24</v>
      </c>
      <c r="S99" s="7">
        <f t="shared" si="17"/>
        <v>1422.89</v>
      </c>
      <c r="T99" s="7">
        <f t="shared" si="18"/>
        <v>218.98</v>
      </c>
      <c r="U99" s="7">
        <f t="shared" si="19"/>
        <v>1641.8700000000001</v>
      </c>
      <c r="V99" s="7">
        <f t="shared" si="20"/>
        <v>118122.53</v>
      </c>
    </row>
    <row r="100" spans="1:22">
      <c r="A100" s="75" t="s">
        <v>2273</v>
      </c>
      <c r="B100" s="2" t="s">
        <v>1152</v>
      </c>
      <c r="C100" s="46">
        <f>IF(A100=Summary!$B$9,Summary!$G$9,0)</f>
        <v>0</v>
      </c>
      <c r="D100" s="82">
        <f>VLOOKUP(A100,AAFTE!$A:$AT,3,0)</f>
        <v>104.58</v>
      </c>
      <c r="E100" s="106">
        <f>VLOOKUP($A100,'2026-27 Salary &amp; Benefits'!$A:$I,3,)</f>
        <v>1</v>
      </c>
      <c r="F100" s="106">
        <f>VLOOKUP($A100,'2026-27 Salary &amp; Benefits'!$A:$I,4,)</f>
        <v>1.04</v>
      </c>
      <c r="G100" s="107">
        <f>VLOOKUP(A100,'CEDARS District FRPL'!$A$3:$C$319,3,0)</f>
        <v>0.64490000000000003</v>
      </c>
      <c r="H100" s="108">
        <f t="shared" si="11"/>
        <v>104.58</v>
      </c>
      <c r="I100" s="109">
        <f t="shared" si="12"/>
        <v>67.44</v>
      </c>
      <c r="J100" s="100">
        <f t="shared" si="13"/>
        <v>0.43099999999999999</v>
      </c>
      <c r="K100" s="102">
        <f>'2026-27 Salary &amp; Benefits'!E$6</f>
        <v>78209</v>
      </c>
      <c r="L100" s="102">
        <f>'2026-27 Salary &amp; Benefits'!F$6</f>
        <v>82248</v>
      </c>
      <c r="M100" s="7">
        <f t="shared" si="14"/>
        <v>33708.080000000002</v>
      </c>
      <c r="N100" s="7">
        <f t="shared" si="15"/>
        <v>3158.7599999999948</v>
      </c>
      <c r="O100" s="7">
        <f>'2026-27 Salary &amp; Benefits'!G$6</f>
        <v>16817.759999999998</v>
      </c>
      <c r="P100" s="103">
        <f>'2026-27 Salary &amp; Benefits'!H$6</f>
        <v>0.16020000000000001</v>
      </c>
      <c r="Q100" s="103">
        <f>'2026-27 Salary &amp; Benefits'!I$6</f>
        <v>0.15390000000000001</v>
      </c>
      <c r="R100" s="7">
        <f t="shared" si="16"/>
        <v>13134.62</v>
      </c>
      <c r="S100" s="7">
        <f t="shared" si="17"/>
        <v>614.45000000000005</v>
      </c>
      <c r="T100" s="7">
        <f t="shared" si="18"/>
        <v>94.56</v>
      </c>
      <c r="U100" s="7">
        <f t="shared" si="19"/>
        <v>709.01</v>
      </c>
      <c r="V100" s="7">
        <f t="shared" si="20"/>
        <v>50710.47</v>
      </c>
    </row>
    <row r="101" spans="1:22">
      <c r="A101" s="75" t="s">
        <v>2417</v>
      </c>
      <c r="B101" s="2" t="s">
        <v>2093</v>
      </c>
      <c r="C101" s="46">
        <f>IF(A101=Summary!$B$9,Summary!$G$9,0)</f>
        <v>0</v>
      </c>
      <c r="D101" s="82">
        <f>VLOOKUP(A101,AAFTE!$A:$AT,3,0)</f>
        <v>1000.6600000000001</v>
      </c>
      <c r="E101" s="106">
        <f>VLOOKUP($A101,'2026-27 Salary &amp; Benefits'!$A:$I,3,)</f>
        <v>1</v>
      </c>
      <c r="F101" s="106">
        <f>VLOOKUP($A101,'2026-27 Salary &amp; Benefits'!$A:$I,4,)</f>
        <v>1</v>
      </c>
      <c r="G101" s="107">
        <f>VLOOKUP(A101,'CEDARS District FRPL'!$A$3:$C$319,3,0)</f>
        <v>0.80530000000000002</v>
      </c>
      <c r="H101" s="108">
        <f t="shared" si="11"/>
        <v>1000.6600000000001</v>
      </c>
      <c r="I101" s="109">
        <f t="shared" si="12"/>
        <v>805.83</v>
      </c>
      <c r="J101" s="100">
        <f t="shared" si="13"/>
        <v>5.1520000000000001</v>
      </c>
      <c r="K101" s="102">
        <f>'2026-27 Salary &amp; Benefits'!E$6</f>
        <v>78209</v>
      </c>
      <c r="L101" s="102">
        <f>'2026-27 Salary &amp; Benefits'!F$6</f>
        <v>82248</v>
      </c>
      <c r="M101" s="7">
        <f t="shared" si="14"/>
        <v>402932.77</v>
      </c>
      <c r="N101" s="7">
        <f t="shared" si="15"/>
        <v>20808.929999999993</v>
      </c>
      <c r="O101" s="7">
        <f>'2026-27 Salary &amp; Benefits'!G$6</f>
        <v>16817.759999999998</v>
      </c>
      <c r="P101" s="103">
        <f>'2026-27 Salary &amp; Benefits'!H$6</f>
        <v>0.16020000000000001</v>
      </c>
      <c r="Q101" s="103">
        <f>'2026-27 Salary &amp; Benefits'!I$6</f>
        <v>0.15390000000000001</v>
      </c>
      <c r="R101" s="7">
        <f t="shared" si="16"/>
        <v>154397.42000000001</v>
      </c>
      <c r="S101" s="7">
        <f t="shared" si="17"/>
        <v>7062.36</v>
      </c>
      <c r="T101" s="7">
        <f t="shared" si="18"/>
        <v>1086.9000000000001</v>
      </c>
      <c r="U101" s="7">
        <f t="shared" si="19"/>
        <v>8149.26</v>
      </c>
      <c r="V101" s="7">
        <f t="shared" si="20"/>
        <v>586288.38000000012</v>
      </c>
    </row>
    <row r="102" spans="1:22">
      <c r="A102" s="75" t="s">
        <v>2214</v>
      </c>
      <c r="B102" s="2" t="s">
        <v>679</v>
      </c>
      <c r="C102" s="46">
        <f>IF(A102=Summary!$B$9,Summary!$G$9,0)</f>
        <v>0</v>
      </c>
      <c r="D102" s="82">
        <f>VLOOKUP(A102,AAFTE!$A:$AT,3,0)</f>
        <v>17727.400000000001</v>
      </c>
      <c r="E102" s="106">
        <f>VLOOKUP($A102,'2026-27 Salary &amp; Benefits'!$A:$I,3,)</f>
        <v>1.18</v>
      </c>
      <c r="F102" s="106">
        <f>VLOOKUP($A102,'2026-27 Salary &amp; Benefits'!$A:$I,4,)</f>
        <v>1.18</v>
      </c>
      <c r="G102" s="107">
        <f>VLOOKUP(A102,'CEDARS District FRPL'!$A$3:$C$319,3,0)</f>
        <v>0.70820000000000005</v>
      </c>
      <c r="H102" s="108">
        <f t="shared" si="11"/>
        <v>17727.400000000001</v>
      </c>
      <c r="I102" s="109">
        <f t="shared" si="12"/>
        <v>12554.54</v>
      </c>
      <c r="J102" s="100">
        <f t="shared" si="13"/>
        <v>80.265000000000001</v>
      </c>
      <c r="K102" s="102">
        <f>'2026-27 Salary &amp; Benefits'!E$6</f>
        <v>78209</v>
      </c>
      <c r="L102" s="102">
        <f>'2026-27 Salary &amp; Benefits'!F$6</f>
        <v>82248</v>
      </c>
      <c r="M102" s="7">
        <f t="shared" si="14"/>
        <v>7407385.5499999998</v>
      </c>
      <c r="N102" s="7">
        <f t="shared" si="15"/>
        <v>382544.60000000056</v>
      </c>
      <c r="O102" s="7">
        <f>'2026-27 Salary &amp; Benefits'!G$6</f>
        <v>16817.759999999998</v>
      </c>
      <c r="P102" s="103">
        <f>'2026-27 Salary &amp; Benefits'!H$6</f>
        <v>0.16020000000000001</v>
      </c>
      <c r="Q102" s="103">
        <f>'2026-27 Salary &amp; Benefits'!I$6</f>
        <v>0.15390000000000001</v>
      </c>
      <c r="R102" s="7">
        <f t="shared" si="16"/>
        <v>2595414.29</v>
      </c>
      <c r="S102" s="7">
        <f t="shared" si="17"/>
        <v>129832.17</v>
      </c>
      <c r="T102" s="7">
        <f t="shared" si="18"/>
        <v>19981.169999999998</v>
      </c>
      <c r="U102" s="7">
        <f t="shared" si="19"/>
        <v>149813.34</v>
      </c>
      <c r="V102" s="7">
        <f t="shared" si="20"/>
        <v>10535157.780000001</v>
      </c>
    </row>
    <row r="103" spans="1:22">
      <c r="A103" s="75" t="s">
        <v>2147</v>
      </c>
      <c r="B103" s="2" t="s">
        <v>196</v>
      </c>
      <c r="C103" s="46">
        <f>IF(A103=Summary!$B$9,Summary!$G$9,0)</f>
        <v>0</v>
      </c>
      <c r="D103" s="82">
        <f>VLOOKUP(A103,AAFTE!$A:$AT,3,0)</f>
        <v>2042.75</v>
      </c>
      <c r="E103" s="106">
        <f>VLOOKUP($A103,'2026-27 Salary &amp; Benefits'!$A:$I,3,)</f>
        <v>1.06</v>
      </c>
      <c r="F103" s="106">
        <f>VLOOKUP($A103,'2026-27 Salary &amp; Benefits'!$A:$I,4,)</f>
        <v>1.06</v>
      </c>
      <c r="G103" s="107">
        <f>VLOOKUP(A103,'CEDARS District FRPL'!$A$3:$C$319,3,0)</f>
        <v>0.25409999999999999</v>
      </c>
      <c r="H103" s="108">
        <f t="shared" si="11"/>
        <v>2042.75</v>
      </c>
      <c r="I103" s="109">
        <f t="shared" si="12"/>
        <v>519.05999999999995</v>
      </c>
      <c r="J103" s="100">
        <f t="shared" si="13"/>
        <v>3.319</v>
      </c>
      <c r="K103" s="102">
        <f>'2026-27 Salary &amp; Benefits'!E$6</f>
        <v>78209</v>
      </c>
      <c r="L103" s="102">
        <f>'2026-27 Salary &amp; Benefits'!F$6</f>
        <v>82248</v>
      </c>
      <c r="M103" s="7">
        <f t="shared" si="14"/>
        <v>275150.21000000002</v>
      </c>
      <c r="N103" s="7">
        <f t="shared" si="15"/>
        <v>14209.76999999996</v>
      </c>
      <c r="O103" s="7">
        <f>'2026-27 Salary &amp; Benefits'!G$6</f>
        <v>16817.759999999998</v>
      </c>
      <c r="P103" s="103">
        <f>'2026-27 Salary &amp; Benefits'!H$6</f>
        <v>0.16020000000000001</v>
      </c>
      <c r="Q103" s="103">
        <f>'2026-27 Salary &amp; Benefits'!I$6</f>
        <v>0.15390000000000001</v>
      </c>
      <c r="R103" s="7">
        <f t="shared" si="16"/>
        <v>102084.09</v>
      </c>
      <c r="S103" s="7">
        <f t="shared" si="17"/>
        <v>4822.67</v>
      </c>
      <c r="T103" s="7">
        <f t="shared" si="18"/>
        <v>742.21</v>
      </c>
      <c r="U103" s="7">
        <f t="shared" si="19"/>
        <v>5564.88</v>
      </c>
      <c r="V103" s="7">
        <f t="shared" si="20"/>
        <v>397008.95</v>
      </c>
    </row>
    <row r="104" spans="1:22">
      <c r="A104" s="75" t="s">
        <v>2281</v>
      </c>
      <c r="B104" s="2" t="s">
        <v>1177</v>
      </c>
      <c r="C104" s="46">
        <f>IF(A104=Summary!$B$9,Summary!$G$9,0)</f>
        <v>0</v>
      </c>
      <c r="D104" s="82">
        <f>VLOOKUP(A104,AAFTE!$A:$AT,3,0)</f>
        <v>326.77</v>
      </c>
      <c r="E104" s="106">
        <f>VLOOKUP($A104,'2026-27 Salary &amp; Benefits'!$A:$I,3,)</f>
        <v>1</v>
      </c>
      <c r="F104" s="106">
        <f>VLOOKUP($A104,'2026-27 Salary &amp; Benefits'!$A:$I,4,)</f>
        <v>1</v>
      </c>
      <c r="G104" s="107">
        <f>VLOOKUP(A104,'CEDARS District FRPL'!$A$3:$C$319,3,0)</f>
        <v>0.73370000000000002</v>
      </c>
      <c r="H104" s="108">
        <f t="shared" si="11"/>
        <v>326.77</v>
      </c>
      <c r="I104" s="109">
        <f t="shared" si="12"/>
        <v>239.75</v>
      </c>
      <c r="J104" s="100">
        <f t="shared" si="13"/>
        <v>1.5329999999999999</v>
      </c>
      <c r="K104" s="102">
        <f>'2026-27 Salary &amp; Benefits'!E$6</f>
        <v>78209</v>
      </c>
      <c r="L104" s="102">
        <f>'2026-27 Salary &amp; Benefits'!F$6</f>
        <v>82248</v>
      </c>
      <c r="M104" s="7">
        <f t="shared" si="14"/>
        <v>119894.39999999999</v>
      </c>
      <c r="N104" s="7">
        <f t="shared" si="15"/>
        <v>6191.7799999999988</v>
      </c>
      <c r="O104" s="7">
        <f>'2026-27 Salary &amp; Benefits'!G$6</f>
        <v>16817.759999999998</v>
      </c>
      <c r="P104" s="103">
        <f>'2026-27 Salary &amp; Benefits'!H$6</f>
        <v>0.16020000000000001</v>
      </c>
      <c r="Q104" s="103">
        <f>'2026-27 Salary &amp; Benefits'!I$6</f>
        <v>0.15390000000000001</v>
      </c>
      <c r="R104" s="7">
        <f t="shared" si="16"/>
        <v>45941.62</v>
      </c>
      <c r="S104" s="7">
        <f t="shared" si="17"/>
        <v>2101.44</v>
      </c>
      <c r="T104" s="7">
        <f t="shared" si="18"/>
        <v>323.41000000000003</v>
      </c>
      <c r="U104" s="7">
        <f t="shared" si="19"/>
        <v>2424.85</v>
      </c>
      <c r="V104" s="7">
        <f t="shared" si="20"/>
        <v>174452.65</v>
      </c>
    </row>
    <row r="105" spans="1:22">
      <c r="A105" s="75" t="s">
        <v>2190</v>
      </c>
      <c r="B105" s="2" t="s">
        <v>459</v>
      </c>
      <c r="C105" s="46">
        <f>IF(A105=Summary!$B$9,Summary!$G$9,0)</f>
        <v>0</v>
      </c>
      <c r="D105" s="82">
        <f>VLOOKUP(A105,AAFTE!$A:$AT,3,0)</f>
        <v>1519.22</v>
      </c>
      <c r="E105" s="106">
        <f>VLOOKUP($A105,'2026-27 Salary &amp; Benefits'!$A:$I,3,)</f>
        <v>1</v>
      </c>
      <c r="F105" s="106">
        <f>VLOOKUP($A105,'2026-27 Salary &amp; Benefits'!$A:$I,4,)</f>
        <v>1</v>
      </c>
      <c r="G105" s="107">
        <f>VLOOKUP(A105,'CEDARS District FRPL'!$A$3:$C$319,3,0)</f>
        <v>0.68440000000000001</v>
      </c>
      <c r="H105" s="108">
        <f t="shared" si="11"/>
        <v>1519.22</v>
      </c>
      <c r="I105" s="109">
        <f t="shared" si="12"/>
        <v>1039.75</v>
      </c>
      <c r="J105" s="100">
        <f t="shared" si="13"/>
        <v>6.6470000000000002</v>
      </c>
      <c r="K105" s="102">
        <f>'2026-27 Salary &amp; Benefits'!E$6</f>
        <v>78209</v>
      </c>
      <c r="L105" s="102">
        <f>'2026-27 Salary &amp; Benefits'!F$6</f>
        <v>82248</v>
      </c>
      <c r="M105" s="7">
        <f t="shared" si="14"/>
        <v>519855.22</v>
      </c>
      <c r="N105" s="7">
        <f t="shared" si="15"/>
        <v>26847.239999999991</v>
      </c>
      <c r="O105" s="7">
        <f>'2026-27 Salary &amp; Benefits'!G$6</f>
        <v>16817.759999999998</v>
      </c>
      <c r="P105" s="103">
        <f>'2026-27 Salary &amp; Benefits'!H$6</f>
        <v>0.16020000000000001</v>
      </c>
      <c r="Q105" s="103">
        <f>'2026-27 Salary &amp; Benefits'!I$6</f>
        <v>0.15390000000000001</v>
      </c>
      <c r="R105" s="7">
        <f t="shared" si="16"/>
        <v>199200.25</v>
      </c>
      <c r="S105" s="7">
        <f t="shared" si="17"/>
        <v>9111.7099999999991</v>
      </c>
      <c r="T105" s="7">
        <f t="shared" si="18"/>
        <v>1402.29</v>
      </c>
      <c r="U105" s="7">
        <f t="shared" si="19"/>
        <v>10514</v>
      </c>
      <c r="V105" s="7">
        <f t="shared" si="20"/>
        <v>756416.71</v>
      </c>
    </row>
    <row r="106" spans="1:22">
      <c r="A106" s="76" t="s">
        <v>2963</v>
      </c>
      <c r="B106" t="s">
        <v>2977</v>
      </c>
      <c r="C106" s="46">
        <f>IF(A106=Summary!$B$9,Summary!$G$9,0)</f>
        <v>0</v>
      </c>
      <c r="D106" s="82">
        <f>VLOOKUP(A106,AAFTE!$A:$AT,3,0)</f>
        <v>261.5</v>
      </c>
      <c r="E106" s="106">
        <f>VLOOKUP($A106,'2026-27 Salary &amp; Benefits'!$A:$I,3,)</f>
        <v>1.1200000000000001</v>
      </c>
      <c r="F106" s="106">
        <f>VLOOKUP($A106,'2026-27 Salary &amp; Benefits'!$A:$I,4,)</f>
        <v>1.1200000000000001</v>
      </c>
      <c r="G106" s="107">
        <f>VLOOKUP(A106,'CEDARS District FRPL'!$A$3:$C$319,3,0)</f>
        <v>0.68820000000000003</v>
      </c>
      <c r="H106" s="108">
        <f>IF(C106&gt;0,C106,D106)</f>
        <v>261.5</v>
      </c>
      <c r="I106" s="109">
        <f>ROUND(H106*G106,2)</f>
        <v>179.96</v>
      </c>
      <c r="J106" s="100">
        <f t="shared" si="13"/>
        <v>1.151</v>
      </c>
      <c r="K106" s="102">
        <f>'2026-27 Salary &amp; Benefits'!E$6</f>
        <v>78209</v>
      </c>
      <c r="L106" s="102">
        <f>'2026-27 Salary &amp; Benefits'!F$6</f>
        <v>82248</v>
      </c>
      <c r="M106" s="7">
        <f>ROUND($E106*$K106*$J106,2)</f>
        <v>100820.79</v>
      </c>
      <c r="N106" s="7">
        <f>ROUND($L106*$F106*$J106,2)-$M106</f>
        <v>5206.75</v>
      </c>
      <c r="O106" s="7">
        <f>'2026-27 Salary &amp; Benefits'!G$6</f>
        <v>16817.759999999998</v>
      </c>
      <c r="P106" s="103">
        <f>'2026-27 Salary &amp; Benefits'!H$6</f>
        <v>0.16020000000000001</v>
      </c>
      <c r="Q106" s="103">
        <f>'2026-27 Salary &amp; Benefits'!I$6</f>
        <v>0.15390000000000001</v>
      </c>
      <c r="R106" s="7">
        <f>ROUND(M106*P106+N106*Q106+J106*O106,2)</f>
        <v>36310.050000000003</v>
      </c>
      <c r="S106" s="7">
        <f t="shared" si="17"/>
        <v>1767.13</v>
      </c>
      <c r="T106" s="7">
        <f>ROUND(S106*Q106,2)</f>
        <v>271.95999999999998</v>
      </c>
      <c r="U106" s="7">
        <f>SUM(S106:T106)</f>
        <v>2039.0900000000001</v>
      </c>
      <c r="V106" s="7">
        <f>SUM(R106,M106:N106,U106)</f>
        <v>144376.68</v>
      </c>
    </row>
    <row r="107" spans="1:22">
      <c r="A107" s="75" t="s">
        <v>2458</v>
      </c>
      <c r="B107" t="s">
        <v>2911</v>
      </c>
      <c r="C107" s="46">
        <f>IF(A107=Summary!$B$9,Summary!$G$9,0)</f>
        <v>0</v>
      </c>
      <c r="D107" s="82">
        <f>VLOOKUP(A107,AAFTE!$A:$AT,3,0)</f>
        <v>519.6</v>
      </c>
      <c r="E107" s="106">
        <f>VLOOKUP($A107,'2026-27 Salary &amp; Benefits'!$A:$I,3,)</f>
        <v>1.18</v>
      </c>
      <c r="F107" s="106">
        <f>VLOOKUP($A107,'2026-27 Salary &amp; Benefits'!$A:$I,4,)</f>
        <v>1.18</v>
      </c>
      <c r="G107" s="107">
        <f>VLOOKUP(A107,'CEDARS District FRPL'!$A$3:$C$319,3,0)</f>
        <v>0.71919999999999995</v>
      </c>
      <c r="H107" s="108">
        <f t="shared" si="11"/>
        <v>519.6</v>
      </c>
      <c r="I107" s="109">
        <f t="shared" si="12"/>
        <v>373.7</v>
      </c>
      <c r="J107" s="100">
        <f t="shared" si="13"/>
        <v>2.3889999999999998</v>
      </c>
      <c r="K107" s="102">
        <f>'2026-27 Salary &amp; Benefits'!E$6</f>
        <v>78209</v>
      </c>
      <c r="L107" s="102">
        <f>'2026-27 Salary &amp; Benefits'!F$6</f>
        <v>82248</v>
      </c>
      <c r="M107" s="7">
        <f t="shared" si="14"/>
        <v>220472.74</v>
      </c>
      <c r="N107" s="7">
        <f t="shared" si="15"/>
        <v>11386.020000000019</v>
      </c>
      <c r="O107" s="7">
        <f>'2026-27 Salary &amp; Benefits'!G$6</f>
        <v>16817.759999999998</v>
      </c>
      <c r="P107" s="103">
        <f>'2026-27 Salary &amp; Benefits'!H$6</f>
        <v>0.16020000000000001</v>
      </c>
      <c r="Q107" s="103">
        <f>'2026-27 Salary &amp; Benefits'!I$6</f>
        <v>0.15390000000000001</v>
      </c>
      <c r="R107" s="7">
        <f t="shared" si="16"/>
        <v>77249.67</v>
      </c>
      <c r="S107" s="7">
        <f t="shared" si="17"/>
        <v>3864.31</v>
      </c>
      <c r="T107" s="7">
        <f t="shared" si="18"/>
        <v>594.72</v>
      </c>
      <c r="U107" s="7">
        <f t="shared" si="19"/>
        <v>4459.03</v>
      </c>
      <c r="V107" s="7">
        <f t="shared" si="20"/>
        <v>313567.46000000002</v>
      </c>
    </row>
    <row r="108" spans="1:22">
      <c r="A108" s="75" t="s">
        <v>2882</v>
      </c>
      <c r="B108" t="s">
        <v>2913</v>
      </c>
      <c r="C108" s="46">
        <f>IF(A108=Summary!$B$9,Summary!$G$9,0)</f>
        <v>0</v>
      </c>
      <c r="D108" s="82">
        <f>VLOOKUP(A108,AAFTE!$A:$AT,3,0)</f>
        <v>433.1</v>
      </c>
      <c r="E108" s="106">
        <f>VLOOKUP($A108,'2026-27 Salary &amp; Benefits'!$A:$I,3,)</f>
        <v>1.18</v>
      </c>
      <c r="F108" s="106">
        <f>VLOOKUP($A108,'2026-27 Salary &amp; Benefits'!$A:$I,4,)</f>
        <v>1.18</v>
      </c>
      <c r="G108" s="107">
        <f>VLOOKUP(A108,'CEDARS District FRPL'!$A$3:$C$319,3,0)</f>
        <v>0.70140000000000002</v>
      </c>
      <c r="H108" s="108">
        <f t="shared" si="11"/>
        <v>433.1</v>
      </c>
      <c r="I108" s="109">
        <f t="shared" si="12"/>
        <v>303.77999999999997</v>
      </c>
      <c r="J108" s="100">
        <f t="shared" si="13"/>
        <v>1.9419999999999999</v>
      </c>
      <c r="K108" s="102">
        <f>'2026-27 Salary &amp; Benefits'!E$6</f>
        <v>78209</v>
      </c>
      <c r="L108" s="102">
        <f>'2026-27 Salary &amp; Benefits'!F$6</f>
        <v>82248</v>
      </c>
      <c r="M108" s="7">
        <f t="shared" si="14"/>
        <v>179220.62</v>
      </c>
      <c r="N108" s="7">
        <f t="shared" si="15"/>
        <v>9255.6100000000151</v>
      </c>
      <c r="O108" s="7">
        <f>'2026-27 Salary &amp; Benefits'!G$6</f>
        <v>16817.759999999998</v>
      </c>
      <c r="P108" s="103">
        <f>'2026-27 Salary &amp; Benefits'!H$6</f>
        <v>0.16020000000000001</v>
      </c>
      <c r="Q108" s="103">
        <f>'2026-27 Salary &amp; Benefits'!I$6</f>
        <v>0.15390000000000001</v>
      </c>
      <c r="R108" s="7">
        <f t="shared" si="16"/>
        <v>62795.67</v>
      </c>
      <c r="S108" s="7">
        <f t="shared" si="17"/>
        <v>3141.27</v>
      </c>
      <c r="T108" s="7">
        <f t="shared" si="18"/>
        <v>483.44</v>
      </c>
      <c r="U108" s="7">
        <f t="shared" si="19"/>
        <v>3624.71</v>
      </c>
      <c r="V108" s="7">
        <f t="shared" si="20"/>
        <v>254896.61</v>
      </c>
    </row>
    <row r="109" spans="1:22">
      <c r="A109" t="s">
        <v>3038</v>
      </c>
      <c r="B109" t="s">
        <v>3048</v>
      </c>
      <c r="C109" s="46">
        <f>IF(A109=Summary!$B$9,Summary!$G$9,0)</f>
        <v>0</v>
      </c>
      <c r="D109" s="82">
        <f>VLOOKUP(A109,AAFTE!$A:$AT,3,0)</f>
        <v>268.8</v>
      </c>
      <c r="E109" s="106">
        <f>VLOOKUP($A109,'2026-27 Salary &amp; Benefits'!$A:$I,3,)</f>
        <v>1.18</v>
      </c>
      <c r="F109" s="106">
        <f>VLOOKUP($A109,'2026-27 Salary &amp; Benefits'!$A:$I,4,)</f>
        <v>1.18</v>
      </c>
      <c r="G109" s="107">
        <f>VLOOKUP(A109,'CEDARS District FRPL'!$A$3:$C$319,3,0)</f>
        <v>0.62770000000000004</v>
      </c>
      <c r="H109" s="108">
        <f>IF(C109&gt;0,C109,D109)</f>
        <v>268.8</v>
      </c>
      <c r="I109" s="109">
        <f>ROUND(H109*G109,2)</f>
        <v>168.73</v>
      </c>
      <c r="J109" s="100">
        <f t="shared" si="13"/>
        <v>1.079</v>
      </c>
      <c r="K109" s="102">
        <f>'2026-27 Salary &amp; Benefits'!E$6</f>
        <v>78209</v>
      </c>
      <c r="L109" s="102">
        <f>'2026-27 Salary &amp; Benefits'!F$6</f>
        <v>82248</v>
      </c>
      <c r="M109" s="7">
        <f>ROUND($E109*$K109*$J109,2)</f>
        <v>99577.26</v>
      </c>
      <c r="N109" s="7">
        <f>ROUND($L109*$F109*$J109,2)-$M109</f>
        <v>5142.5400000000081</v>
      </c>
      <c r="O109" s="7">
        <f>'2026-27 Salary &amp; Benefits'!G$6</f>
        <v>16817.759999999998</v>
      </c>
      <c r="P109" s="103">
        <f>'2026-27 Salary &amp; Benefits'!H$6</f>
        <v>0.16020000000000001</v>
      </c>
      <c r="Q109" s="103">
        <f>'2026-27 Salary &amp; Benefits'!I$6</f>
        <v>0.15390000000000001</v>
      </c>
      <c r="R109" s="7">
        <f>ROUND(M109*P109+N109*Q109+J109*O109,2)</f>
        <v>34890.080000000002</v>
      </c>
      <c r="S109" s="7">
        <f t="shared" si="17"/>
        <v>1745.33</v>
      </c>
      <c r="T109" s="7">
        <f>ROUND(S109*Q109,2)</f>
        <v>268.61</v>
      </c>
      <c r="U109" s="7">
        <f>SUM(S109:T109)</f>
        <v>2013.94</v>
      </c>
      <c r="V109" s="7">
        <f>SUM(R109,M109:N109,U109)</f>
        <v>141623.82</v>
      </c>
    </row>
    <row r="110" spans="1:22">
      <c r="A110" t="s">
        <v>2172</v>
      </c>
      <c r="B110" t="s">
        <v>353</v>
      </c>
      <c r="C110" s="46">
        <f>IF(A110=Summary!$B$9,Summary!$G$9,0)</f>
        <v>0</v>
      </c>
      <c r="D110" s="82">
        <f>VLOOKUP(A110,AAFTE!$A:$AT,3,0)</f>
        <v>186.37</v>
      </c>
      <c r="E110" s="106">
        <f>VLOOKUP($A110,'2026-27 Salary &amp; Benefits'!$A:$I,3,)</f>
        <v>1</v>
      </c>
      <c r="F110" s="106">
        <f>VLOOKUP($A110,'2026-27 Salary &amp; Benefits'!$A:$I,4,)</f>
        <v>1</v>
      </c>
      <c r="G110" s="107">
        <f>VLOOKUP(A110,'CEDARS District FRPL'!$A$3:$C$319,3,0)</f>
        <v>0.82379999999999998</v>
      </c>
      <c r="H110" s="108">
        <f t="shared" si="11"/>
        <v>186.37</v>
      </c>
      <c r="I110" s="109">
        <f t="shared" si="12"/>
        <v>153.53</v>
      </c>
      <c r="J110" s="100">
        <f t="shared" si="13"/>
        <v>0.98199999999999998</v>
      </c>
      <c r="K110" s="102">
        <f>'2026-27 Salary &amp; Benefits'!E$6</f>
        <v>78209</v>
      </c>
      <c r="L110" s="102">
        <f>'2026-27 Salary &amp; Benefits'!F$6</f>
        <v>82248</v>
      </c>
      <c r="M110" s="7">
        <f t="shared" si="14"/>
        <v>76801.240000000005</v>
      </c>
      <c r="N110" s="7">
        <f t="shared" si="15"/>
        <v>3966.2999999999884</v>
      </c>
      <c r="O110" s="7">
        <f>'2026-27 Salary &amp; Benefits'!G$6</f>
        <v>16817.759999999998</v>
      </c>
      <c r="P110" s="103">
        <f>'2026-27 Salary &amp; Benefits'!H$6</f>
        <v>0.16020000000000001</v>
      </c>
      <c r="Q110" s="103">
        <f>'2026-27 Salary &amp; Benefits'!I$6</f>
        <v>0.15390000000000001</v>
      </c>
      <c r="R110" s="7">
        <f t="shared" si="16"/>
        <v>29429.01</v>
      </c>
      <c r="S110" s="7">
        <f t="shared" si="17"/>
        <v>1346.13</v>
      </c>
      <c r="T110" s="7">
        <f t="shared" si="18"/>
        <v>207.17</v>
      </c>
      <c r="U110" s="7">
        <f t="shared" si="19"/>
        <v>1553.3000000000002</v>
      </c>
      <c r="V110" s="7">
        <f t="shared" si="20"/>
        <v>111749.84999999999</v>
      </c>
    </row>
    <row r="111" spans="1:22">
      <c r="A111" s="75" t="s">
        <v>2335</v>
      </c>
      <c r="B111" s="2" t="s">
        <v>1595</v>
      </c>
      <c r="C111" s="46">
        <f>IF(A111=Summary!$B$9,Summary!$G$9,0)</f>
        <v>0</v>
      </c>
      <c r="D111" s="82">
        <f>VLOOKUP(A111,AAFTE!$A:$AT,3,0)</f>
        <v>26.08</v>
      </c>
      <c r="E111" s="106">
        <f>VLOOKUP($A111,'2026-27 Salary &amp; Benefits'!$A:$I,3,)</f>
        <v>1.18</v>
      </c>
      <c r="F111" s="106">
        <f>VLOOKUP($A111,'2026-27 Salary &amp; Benefits'!$A:$I,4,)</f>
        <v>1.18</v>
      </c>
      <c r="G111" s="107">
        <f>VLOOKUP(A111,'CEDARS District FRPL'!$A$3:$C$319,3,0)</f>
        <v>0.39290000000000003</v>
      </c>
      <c r="H111" s="108">
        <f t="shared" si="11"/>
        <v>26.08</v>
      </c>
      <c r="I111" s="109">
        <f t="shared" si="12"/>
        <v>10.25</v>
      </c>
      <c r="J111" s="100">
        <f t="shared" si="13"/>
        <v>6.6000000000000003E-2</v>
      </c>
      <c r="K111" s="102">
        <f>'2026-27 Salary &amp; Benefits'!E$6</f>
        <v>78209</v>
      </c>
      <c r="L111" s="102">
        <f>'2026-27 Salary &amp; Benefits'!F$6</f>
        <v>82248</v>
      </c>
      <c r="M111" s="7">
        <f t="shared" si="14"/>
        <v>6090.92</v>
      </c>
      <c r="N111" s="7">
        <f t="shared" si="15"/>
        <v>314.55000000000018</v>
      </c>
      <c r="O111" s="7">
        <f>'2026-27 Salary &amp; Benefits'!G$6</f>
        <v>16817.759999999998</v>
      </c>
      <c r="P111" s="103">
        <f>'2026-27 Salary &amp; Benefits'!H$6</f>
        <v>0.16020000000000001</v>
      </c>
      <c r="Q111" s="103">
        <f>'2026-27 Salary &amp; Benefits'!I$6</f>
        <v>0.15390000000000001</v>
      </c>
      <c r="R111" s="7">
        <f t="shared" si="16"/>
        <v>2134.15</v>
      </c>
      <c r="S111" s="7">
        <f t="shared" si="17"/>
        <v>106.76</v>
      </c>
      <c r="T111" s="7">
        <f t="shared" si="18"/>
        <v>16.43</v>
      </c>
      <c r="U111" s="7">
        <f t="shared" si="19"/>
        <v>123.19</v>
      </c>
      <c r="V111" s="7">
        <f t="shared" si="20"/>
        <v>8662.81</v>
      </c>
    </row>
    <row r="112" spans="1:22">
      <c r="A112" s="75" t="s">
        <v>2224</v>
      </c>
      <c r="B112" s="2" t="s">
        <v>814</v>
      </c>
      <c r="C112" s="46">
        <f>IF(A112=Summary!$B$9,Summary!$G$9,0)</f>
        <v>0</v>
      </c>
      <c r="D112" s="82">
        <f>VLOOKUP(A112,AAFTE!$A:$AT,3,0)</f>
        <v>18241.34</v>
      </c>
      <c r="E112" s="106">
        <f>VLOOKUP($A112,'2026-27 Salary &amp; Benefits'!$A:$I,3,)</f>
        <v>1.18</v>
      </c>
      <c r="F112" s="106">
        <f>VLOOKUP($A112,'2026-27 Salary &amp; Benefits'!$A:$I,4,)</f>
        <v>1.18</v>
      </c>
      <c r="G112" s="107">
        <f>VLOOKUP(A112,'CEDARS District FRPL'!$A$3:$C$319,3,0)</f>
        <v>0.14599999999999999</v>
      </c>
      <c r="H112" s="108">
        <f t="shared" si="11"/>
        <v>18241.34</v>
      </c>
      <c r="I112" s="109">
        <f t="shared" si="12"/>
        <v>2663.24</v>
      </c>
      <c r="J112" s="100">
        <f t="shared" si="13"/>
        <v>17.027000000000001</v>
      </c>
      <c r="K112" s="102">
        <f>'2026-27 Salary &amp; Benefits'!E$6</f>
        <v>78209</v>
      </c>
      <c r="L112" s="102">
        <f>'2026-27 Salary &amp; Benefits'!F$6</f>
        <v>82248</v>
      </c>
      <c r="M112" s="7">
        <f t="shared" si="14"/>
        <v>1571364.28</v>
      </c>
      <c r="N112" s="7">
        <f t="shared" si="15"/>
        <v>81151.020000000019</v>
      </c>
      <c r="O112" s="7">
        <f>'2026-27 Salary &amp; Benefits'!G$6</f>
        <v>16817.759999999998</v>
      </c>
      <c r="P112" s="103">
        <f>'2026-27 Salary &amp; Benefits'!H$6</f>
        <v>0.16020000000000001</v>
      </c>
      <c r="Q112" s="103">
        <f>'2026-27 Salary &amp; Benefits'!I$6</f>
        <v>0.15390000000000001</v>
      </c>
      <c r="R112" s="7">
        <f t="shared" si="16"/>
        <v>550577.69999999995</v>
      </c>
      <c r="S112" s="7">
        <f t="shared" si="17"/>
        <v>27541.919999999998</v>
      </c>
      <c r="T112" s="7">
        <f t="shared" si="18"/>
        <v>4238.7</v>
      </c>
      <c r="U112" s="7">
        <f t="shared" si="19"/>
        <v>31780.62</v>
      </c>
      <c r="V112" s="7">
        <f t="shared" si="20"/>
        <v>2234873.62</v>
      </c>
    </row>
    <row r="113" spans="1:22">
      <c r="A113" s="75" t="s">
        <v>2177</v>
      </c>
      <c r="B113" s="2" t="s">
        <v>391</v>
      </c>
      <c r="C113" s="46">
        <f>IF(A113=Summary!$B$9,Summary!$G$9,0)</f>
        <v>0</v>
      </c>
      <c r="D113" s="82">
        <f>VLOOKUP(A113,AAFTE!$A:$AT,3,0)</f>
        <v>37.28</v>
      </c>
      <c r="E113" s="106">
        <f>VLOOKUP($A113,'2026-27 Salary &amp; Benefits'!$A:$I,3,)</f>
        <v>1</v>
      </c>
      <c r="F113" s="106">
        <f>VLOOKUP($A113,'2026-27 Salary &amp; Benefits'!$A:$I,4,)</f>
        <v>1</v>
      </c>
      <c r="G113" s="107">
        <f>VLOOKUP(A113,'CEDARS District FRPL'!$A$3:$C$319,3,0)</f>
        <v>0.70269999999999999</v>
      </c>
      <c r="H113" s="108">
        <f t="shared" si="11"/>
        <v>37.28</v>
      </c>
      <c r="I113" s="109">
        <f t="shared" si="12"/>
        <v>26.2</v>
      </c>
      <c r="J113" s="100">
        <f t="shared" si="13"/>
        <v>0.16800000000000001</v>
      </c>
      <c r="K113" s="102">
        <f>'2026-27 Salary &amp; Benefits'!E$6</f>
        <v>78209</v>
      </c>
      <c r="L113" s="102">
        <f>'2026-27 Salary &amp; Benefits'!F$6</f>
        <v>82248</v>
      </c>
      <c r="M113" s="7">
        <f t="shared" si="14"/>
        <v>13139.11</v>
      </c>
      <c r="N113" s="7">
        <f t="shared" si="15"/>
        <v>678.54999999999927</v>
      </c>
      <c r="O113" s="7">
        <f>'2026-27 Salary &amp; Benefits'!G$6</f>
        <v>16817.759999999998</v>
      </c>
      <c r="P113" s="103">
        <f>'2026-27 Salary &amp; Benefits'!H$6</f>
        <v>0.16020000000000001</v>
      </c>
      <c r="Q113" s="103">
        <f>'2026-27 Salary &amp; Benefits'!I$6</f>
        <v>0.15390000000000001</v>
      </c>
      <c r="R113" s="7">
        <f t="shared" si="16"/>
        <v>5034.7</v>
      </c>
      <c r="S113" s="7">
        <f t="shared" si="17"/>
        <v>230.29</v>
      </c>
      <c r="T113" s="7">
        <f t="shared" si="18"/>
        <v>35.44</v>
      </c>
      <c r="U113" s="7">
        <f t="shared" si="19"/>
        <v>265.73</v>
      </c>
      <c r="V113" s="7">
        <f t="shared" si="20"/>
        <v>19118.09</v>
      </c>
    </row>
    <row r="114" spans="1:22">
      <c r="A114" s="75" t="s">
        <v>2160</v>
      </c>
      <c r="B114" s="2" t="s">
        <v>308</v>
      </c>
      <c r="C114" s="46">
        <f>IF(A114=Summary!$B$9,Summary!$G$9,0)</f>
        <v>0</v>
      </c>
      <c r="D114" s="82">
        <f>VLOOKUP(A114,AAFTE!$A:$AT,3,0)</f>
        <v>1170.01</v>
      </c>
      <c r="E114" s="106">
        <f>VLOOKUP($A114,'2026-27 Salary &amp; Benefits'!$A:$I,3,)</f>
        <v>1</v>
      </c>
      <c r="F114" s="106">
        <f>VLOOKUP($A114,'2026-27 Salary &amp; Benefits'!$A:$I,4,)</f>
        <v>1</v>
      </c>
      <c r="G114" s="107">
        <f>VLOOKUP(A114,'CEDARS District FRPL'!$A$3:$C$319,3,0)</f>
        <v>0.37669999999999998</v>
      </c>
      <c r="H114" s="108">
        <f t="shared" si="11"/>
        <v>1170.01</v>
      </c>
      <c r="I114" s="109">
        <f t="shared" si="12"/>
        <v>440.74</v>
      </c>
      <c r="J114" s="100">
        <f t="shared" si="13"/>
        <v>2.8180000000000001</v>
      </c>
      <c r="K114" s="102">
        <f>'2026-27 Salary &amp; Benefits'!E$6</f>
        <v>78209</v>
      </c>
      <c r="L114" s="102">
        <f>'2026-27 Salary &amp; Benefits'!F$6</f>
        <v>82248</v>
      </c>
      <c r="M114" s="7">
        <f t="shared" si="14"/>
        <v>220392.95999999999</v>
      </c>
      <c r="N114" s="7">
        <f t="shared" si="15"/>
        <v>11381.899999999994</v>
      </c>
      <c r="O114" s="7">
        <f>'2026-27 Salary &amp; Benefits'!G$6</f>
        <v>16817.759999999998</v>
      </c>
      <c r="P114" s="103">
        <f>'2026-27 Salary &amp; Benefits'!H$6</f>
        <v>0.16020000000000001</v>
      </c>
      <c r="Q114" s="103">
        <f>'2026-27 Salary &amp; Benefits'!I$6</f>
        <v>0.15390000000000001</v>
      </c>
      <c r="R114" s="7">
        <f t="shared" si="16"/>
        <v>84451.07</v>
      </c>
      <c r="S114" s="7">
        <f t="shared" si="17"/>
        <v>3862.91</v>
      </c>
      <c r="T114" s="7">
        <f t="shared" si="18"/>
        <v>594.5</v>
      </c>
      <c r="U114" s="7">
        <f t="shared" si="19"/>
        <v>4457.41</v>
      </c>
      <c r="V114" s="7">
        <f t="shared" si="20"/>
        <v>320683.34000000003</v>
      </c>
    </row>
    <row r="115" spans="1:22">
      <c r="A115" s="75" t="s">
        <v>2169</v>
      </c>
      <c r="B115" s="2" t="s">
        <v>348</v>
      </c>
      <c r="C115" s="46">
        <f>IF(A115=Summary!$B$9,Summary!$G$9,0)</f>
        <v>0</v>
      </c>
      <c r="D115" s="82">
        <f>VLOOKUP(A115,AAFTE!$A:$AT,3,0)</f>
        <v>16.04</v>
      </c>
      <c r="E115" s="106">
        <f>VLOOKUP($A115,'2026-27 Salary &amp; Benefits'!$A:$I,3,)</f>
        <v>1</v>
      </c>
      <c r="F115" s="106">
        <f>VLOOKUP($A115,'2026-27 Salary &amp; Benefits'!$A:$I,4,)</f>
        <v>1</v>
      </c>
      <c r="G115" s="107">
        <f>VLOOKUP(A115,'CEDARS District FRPL'!$A$3:$C$319,3,0)</f>
        <v>0.86839999999999995</v>
      </c>
      <c r="H115" s="108">
        <f t="shared" si="11"/>
        <v>16.04</v>
      </c>
      <c r="I115" s="109">
        <f t="shared" si="12"/>
        <v>13.93</v>
      </c>
      <c r="J115" s="100">
        <f t="shared" si="13"/>
        <v>8.8999999999999996E-2</v>
      </c>
      <c r="K115" s="102">
        <f>'2026-27 Salary &amp; Benefits'!E$6</f>
        <v>78209</v>
      </c>
      <c r="L115" s="102">
        <f>'2026-27 Salary &amp; Benefits'!F$6</f>
        <v>82248</v>
      </c>
      <c r="M115" s="7">
        <f t="shared" si="14"/>
        <v>6960.6</v>
      </c>
      <c r="N115" s="7">
        <f t="shared" si="15"/>
        <v>359.46999999999935</v>
      </c>
      <c r="O115" s="7">
        <f>'2026-27 Salary &amp; Benefits'!G$6</f>
        <v>16817.759999999998</v>
      </c>
      <c r="P115" s="103">
        <f>'2026-27 Salary &amp; Benefits'!H$6</f>
        <v>0.16020000000000001</v>
      </c>
      <c r="Q115" s="103">
        <f>'2026-27 Salary &amp; Benefits'!I$6</f>
        <v>0.15390000000000001</v>
      </c>
      <c r="R115" s="7">
        <f t="shared" si="16"/>
        <v>2667.19</v>
      </c>
      <c r="S115" s="7">
        <f t="shared" si="17"/>
        <v>122</v>
      </c>
      <c r="T115" s="7">
        <f t="shared" si="18"/>
        <v>18.78</v>
      </c>
      <c r="U115" s="7">
        <f t="shared" si="19"/>
        <v>140.78</v>
      </c>
      <c r="V115" s="7">
        <f t="shared" si="20"/>
        <v>10128.040000000001</v>
      </c>
    </row>
    <row r="116" spans="1:22">
      <c r="A116" s="75" t="s">
        <v>2162</v>
      </c>
      <c r="B116" s="2" t="s">
        <v>316</v>
      </c>
      <c r="C116" s="46">
        <f>IF(A116=Summary!$B$9,Summary!$G$9,0)</f>
        <v>0</v>
      </c>
      <c r="D116" s="82">
        <f>VLOOKUP(A116,AAFTE!$A:$AT,3,0)</f>
        <v>5041.67</v>
      </c>
      <c r="E116" s="106">
        <f>VLOOKUP($A116,'2026-27 Salary &amp; Benefits'!$A:$I,3,)</f>
        <v>1</v>
      </c>
      <c r="F116" s="106">
        <f>VLOOKUP($A116,'2026-27 Salary &amp; Benefits'!$A:$I,4,)</f>
        <v>1</v>
      </c>
      <c r="G116" s="107">
        <f>VLOOKUP(A116,'CEDARS District FRPL'!$A$3:$C$319,3,0)</f>
        <v>0.58750000000000002</v>
      </c>
      <c r="H116" s="108">
        <f t="shared" si="11"/>
        <v>5041.67</v>
      </c>
      <c r="I116" s="109">
        <f t="shared" si="12"/>
        <v>2961.98</v>
      </c>
      <c r="J116" s="100">
        <f t="shared" si="13"/>
        <v>18.937000000000001</v>
      </c>
      <c r="K116" s="102">
        <f>'2026-27 Salary &amp; Benefits'!E$6</f>
        <v>78209</v>
      </c>
      <c r="L116" s="102">
        <f>'2026-27 Salary &amp; Benefits'!F$6</f>
        <v>82248</v>
      </c>
      <c r="M116" s="7">
        <f t="shared" si="14"/>
        <v>1481043.83</v>
      </c>
      <c r="N116" s="7">
        <f t="shared" si="15"/>
        <v>76486.549999999814</v>
      </c>
      <c r="O116" s="7">
        <f>'2026-27 Salary &amp; Benefits'!G$6</f>
        <v>16817.759999999998</v>
      </c>
      <c r="P116" s="103">
        <f>'2026-27 Salary &amp; Benefits'!H$6</f>
        <v>0.16020000000000001</v>
      </c>
      <c r="Q116" s="103">
        <f>'2026-27 Salary &amp; Benefits'!I$6</f>
        <v>0.15390000000000001</v>
      </c>
      <c r="R116" s="7">
        <f t="shared" si="16"/>
        <v>567512.42000000004</v>
      </c>
      <c r="S116" s="7">
        <f t="shared" si="17"/>
        <v>25958.84</v>
      </c>
      <c r="T116" s="7">
        <f t="shared" si="18"/>
        <v>3995.07</v>
      </c>
      <c r="U116" s="7">
        <f t="shared" si="19"/>
        <v>29953.91</v>
      </c>
      <c r="V116" s="7">
        <f t="shared" si="20"/>
        <v>2154996.71</v>
      </c>
    </row>
    <row r="117" spans="1:22">
      <c r="A117" s="75" t="s">
        <v>2127</v>
      </c>
      <c r="B117" s="2" t="s">
        <v>32</v>
      </c>
      <c r="C117" s="46">
        <f>IF(A117=Summary!$B$9,Summary!$G$9,0)</f>
        <v>0</v>
      </c>
      <c r="D117" s="82">
        <f>VLOOKUP(A117,AAFTE!$A:$AT,3,0)</f>
        <v>18534.690000000002</v>
      </c>
      <c r="E117" s="106">
        <f>VLOOKUP($A117,'2026-27 Salary &amp; Benefits'!$A:$I,3,)</f>
        <v>1</v>
      </c>
      <c r="F117" s="106">
        <f>VLOOKUP($A117,'2026-27 Salary &amp; Benefits'!$A:$I,4,)</f>
        <v>1</v>
      </c>
      <c r="G117" s="107">
        <f>VLOOKUP(A117,'CEDARS District FRPL'!$A$3:$C$319,3,0)</f>
        <v>0.58799999999999997</v>
      </c>
      <c r="H117" s="108">
        <f t="shared" si="11"/>
        <v>18534.690000000002</v>
      </c>
      <c r="I117" s="109">
        <f t="shared" si="12"/>
        <v>10898.4</v>
      </c>
      <c r="J117" s="100">
        <f t="shared" si="13"/>
        <v>69.677000000000007</v>
      </c>
      <c r="K117" s="102">
        <f>'2026-27 Salary &amp; Benefits'!E$6</f>
        <v>78209</v>
      </c>
      <c r="L117" s="102">
        <f>'2026-27 Salary &amp; Benefits'!F$6</f>
        <v>82248</v>
      </c>
      <c r="M117" s="7">
        <f t="shared" si="14"/>
        <v>5449368.4900000002</v>
      </c>
      <c r="N117" s="7">
        <f t="shared" si="15"/>
        <v>281425.41000000015</v>
      </c>
      <c r="O117" s="7">
        <f>'2026-27 Salary &amp; Benefits'!G$6</f>
        <v>16817.759999999998</v>
      </c>
      <c r="P117" s="103">
        <f>'2026-27 Salary &amp; Benefits'!H$6</f>
        <v>0.16020000000000001</v>
      </c>
      <c r="Q117" s="103">
        <f>'2026-27 Salary &amp; Benefits'!I$6</f>
        <v>0.15390000000000001</v>
      </c>
      <c r="R117" s="7">
        <f t="shared" si="16"/>
        <v>2088111.27</v>
      </c>
      <c r="S117" s="7">
        <f t="shared" si="17"/>
        <v>95513.23</v>
      </c>
      <c r="T117" s="7">
        <f t="shared" si="18"/>
        <v>14699.49</v>
      </c>
      <c r="U117" s="7">
        <f t="shared" si="19"/>
        <v>110212.72</v>
      </c>
      <c r="V117" s="7">
        <f t="shared" si="20"/>
        <v>7929117.8899999997</v>
      </c>
    </row>
    <row r="118" spans="1:22">
      <c r="A118" s="75" t="s">
        <v>2227</v>
      </c>
      <c r="B118" s="2" t="s">
        <v>905</v>
      </c>
      <c r="C118" s="46">
        <f>IF(A118=Summary!$B$9,Summary!$G$9,0)</f>
        <v>0</v>
      </c>
      <c r="D118" s="82">
        <f>VLOOKUP(A118,AAFTE!$A:$AT,3,0)</f>
        <v>24826.22</v>
      </c>
      <c r="E118" s="106">
        <f>VLOOKUP($A118,'2026-27 Salary &amp; Benefits'!$A:$I,3,)</f>
        <v>1.18</v>
      </c>
      <c r="F118" s="106">
        <f>VLOOKUP($A118,'2026-27 Salary &amp; Benefits'!$A:$I,4,)</f>
        <v>1.18</v>
      </c>
      <c r="G118" s="107">
        <f>VLOOKUP(A118,'CEDARS District FRPL'!$A$3:$C$319,3,0)</f>
        <v>0.5161</v>
      </c>
      <c r="H118" s="108">
        <f t="shared" si="11"/>
        <v>24826.22</v>
      </c>
      <c r="I118" s="109">
        <f t="shared" si="12"/>
        <v>12812.81</v>
      </c>
      <c r="J118" s="100">
        <f t="shared" si="13"/>
        <v>81.917000000000002</v>
      </c>
      <c r="K118" s="102">
        <f>'2026-27 Salary &amp; Benefits'!E$6</f>
        <v>78209</v>
      </c>
      <c r="L118" s="102">
        <f>'2026-27 Salary &amp; Benefits'!F$6</f>
        <v>82248</v>
      </c>
      <c r="M118" s="7">
        <f t="shared" si="14"/>
        <v>7559843.0499999998</v>
      </c>
      <c r="N118" s="7">
        <f t="shared" si="15"/>
        <v>390418.06000000052</v>
      </c>
      <c r="O118" s="7">
        <f>'2026-27 Salary &amp; Benefits'!G$6</f>
        <v>16817.759999999998</v>
      </c>
      <c r="P118" s="103">
        <f>'2026-27 Salary &amp; Benefits'!H$6</f>
        <v>0.16020000000000001</v>
      </c>
      <c r="Q118" s="103">
        <f>'2026-27 Salary &amp; Benefits'!I$6</f>
        <v>0.15390000000000001</v>
      </c>
      <c r="R118" s="7">
        <f t="shared" si="16"/>
        <v>2648832.64</v>
      </c>
      <c r="S118" s="7">
        <f t="shared" si="17"/>
        <v>132504.35</v>
      </c>
      <c r="T118" s="7">
        <f t="shared" si="18"/>
        <v>20392.419999999998</v>
      </c>
      <c r="U118" s="7">
        <f t="shared" si="19"/>
        <v>152896.77000000002</v>
      </c>
      <c r="V118" s="7">
        <f t="shared" si="20"/>
        <v>10751990.52</v>
      </c>
    </row>
    <row r="119" spans="1:22">
      <c r="A119" s="75" t="s">
        <v>2370</v>
      </c>
      <c r="B119" s="2" t="s">
        <v>1835</v>
      </c>
      <c r="C119" s="46">
        <f>IF(A119=Summary!$B$9,Summary!$G$9,0)</f>
        <v>0</v>
      </c>
      <c r="D119" s="82">
        <f>VLOOKUP(A119,AAFTE!$A:$AT,3,0)</f>
        <v>1085.81</v>
      </c>
      <c r="E119" s="106">
        <f>VLOOKUP($A119,'2026-27 Salary &amp; Benefits'!$A:$I,3,)</f>
        <v>1</v>
      </c>
      <c r="F119" s="106">
        <f>VLOOKUP($A119,'2026-27 Salary &amp; Benefits'!$A:$I,4,)</f>
        <v>1</v>
      </c>
      <c r="G119" s="107">
        <f>VLOOKUP(A119,'CEDARS District FRPL'!$A$3:$C$319,3,0)</f>
        <v>0.53800000000000003</v>
      </c>
      <c r="H119" s="108">
        <f t="shared" si="11"/>
        <v>1085.81</v>
      </c>
      <c r="I119" s="109">
        <f t="shared" si="12"/>
        <v>584.16999999999996</v>
      </c>
      <c r="J119" s="100">
        <f t="shared" si="13"/>
        <v>3.7349999999999999</v>
      </c>
      <c r="K119" s="102">
        <f>'2026-27 Salary &amp; Benefits'!E$6</f>
        <v>78209</v>
      </c>
      <c r="L119" s="102">
        <f>'2026-27 Salary &amp; Benefits'!F$6</f>
        <v>82248</v>
      </c>
      <c r="M119" s="7">
        <f t="shared" si="14"/>
        <v>292110.62</v>
      </c>
      <c r="N119" s="7">
        <f t="shared" si="15"/>
        <v>15085.660000000033</v>
      </c>
      <c r="O119" s="7">
        <f>'2026-27 Salary &amp; Benefits'!G$6</f>
        <v>16817.759999999998</v>
      </c>
      <c r="P119" s="103">
        <f>'2026-27 Salary &amp; Benefits'!H$6</f>
        <v>0.16020000000000001</v>
      </c>
      <c r="Q119" s="103">
        <f>'2026-27 Salary &amp; Benefits'!I$6</f>
        <v>0.15390000000000001</v>
      </c>
      <c r="R119" s="7">
        <f t="shared" si="16"/>
        <v>111932.14</v>
      </c>
      <c r="S119" s="7">
        <f t="shared" si="17"/>
        <v>5119.9399999999996</v>
      </c>
      <c r="T119" s="7">
        <f t="shared" si="18"/>
        <v>787.96</v>
      </c>
      <c r="U119" s="7">
        <f t="shared" si="19"/>
        <v>5907.9</v>
      </c>
      <c r="V119" s="7">
        <f t="shared" si="20"/>
        <v>425036.32000000007</v>
      </c>
    </row>
    <row r="120" spans="1:22">
      <c r="A120" s="75" t="s">
        <v>2129</v>
      </c>
      <c r="B120" s="2" t="s">
        <v>61</v>
      </c>
      <c r="C120" s="46">
        <f>IF(A120=Summary!$B$9,Summary!$G$9,0)</f>
        <v>0</v>
      </c>
      <c r="D120" s="82">
        <f>VLOOKUP(A120,AAFTE!$A:$AT,3,0)</f>
        <v>1275.3699999999999</v>
      </c>
      <c r="E120" s="106">
        <f>VLOOKUP($A120,'2026-27 Salary &amp; Benefits'!$A:$I,3,)</f>
        <v>1</v>
      </c>
      <c r="F120" s="106">
        <f>VLOOKUP($A120,'2026-27 Salary &amp; Benefits'!$A:$I,4,)</f>
        <v>1.04</v>
      </c>
      <c r="G120" s="107">
        <f>VLOOKUP(A120,'CEDARS District FRPL'!$A$3:$C$319,3,0)</f>
        <v>0.70530000000000004</v>
      </c>
      <c r="H120" s="108">
        <f t="shared" si="11"/>
        <v>1275.3699999999999</v>
      </c>
      <c r="I120" s="109">
        <f t="shared" si="12"/>
        <v>899.52</v>
      </c>
      <c r="J120" s="100">
        <f t="shared" si="13"/>
        <v>5.7510000000000003</v>
      </c>
      <c r="K120" s="102">
        <f>'2026-27 Salary &amp; Benefits'!E$6</f>
        <v>78209</v>
      </c>
      <c r="L120" s="102">
        <f>'2026-27 Salary &amp; Benefits'!F$6</f>
        <v>82248</v>
      </c>
      <c r="M120" s="7">
        <f t="shared" si="14"/>
        <v>449779.96</v>
      </c>
      <c r="N120" s="7">
        <f t="shared" si="15"/>
        <v>42148.619999999995</v>
      </c>
      <c r="O120" s="7">
        <f>'2026-27 Salary &amp; Benefits'!G$6</f>
        <v>16817.759999999998</v>
      </c>
      <c r="P120" s="103">
        <f>'2026-27 Salary &amp; Benefits'!H$6</f>
        <v>0.16020000000000001</v>
      </c>
      <c r="Q120" s="103">
        <f>'2026-27 Salary &amp; Benefits'!I$6</f>
        <v>0.15390000000000001</v>
      </c>
      <c r="R120" s="7">
        <f t="shared" si="16"/>
        <v>175260.36</v>
      </c>
      <c r="S120" s="7">
        <f t="shared" si="17"/>
        <v>8198.81</v>
      </c>
      <c r="T120" s="7">
        <f t="shared" si="18"/>
        <v>1261.8</v>
      </c>
      <c r="U120" s="7">
        <f t="shared" si="19"/>
        <v>9460.6099999999988</v>
      </c>
      <c r="V120" s="7">
        <f t="shared" si="20"/>
        <v>676649.55</v>
      </c>
    </row>
    <row r="121" spans="1:22">
      <c r="A121" s="75" t="s">
        <v>2242</v>
      </c>
      <c r="B121" s="2" t="s">
        <v>1051</v>
      </c>
      <c r="C121" s="46">
        <f>IF(A121=Summary!$B$9,Summary!$G$9,0)</f>
        <v>0</v>
      </c>
      <c r="D121" s="82">
        <f>VLOOKUP(A121,AAFTE!$A:$AT,3,0)</f>
        <v>564.65</v>
      </c>
      <c r="E121" s="106">
        <f>VLOOKUP($A121,'2026-27 Salary &amp; Benefits'!$A:$I,3,)</f>
        <v>1</v>
      </c>
      <c r="F121" s="106">
        <f>VLOOKUP($A121,'2026-27 Salary &amp; Benefits'!$A:$I,4,)</f>
        <v>1</v>
      </c>
      <c r="G121" s="107">
        <f>VLOOKUP(A121,'CEDARS District FRPL'!$A$3:$C$319,3,0)</f>
        <v>0.41770000000000002</v>
      </c>
      <c r="H121" s="108">
        <f t="shared" si="11"/>
        <v>564.65</v>
      </c>
      <c r="I121" s="109">
        <f t="shared" si="12"/>
        <v>235.85</v>
      </c>
      <c r="J121" s="100">
        <f t="shared" si="13"/>
        <v>1.508</v>
      </c>
      <c r="K121" s="102">
        <f>'2026-27 Salary &amp; Benefits'!E$6</f>
        <v>78209</v>
      </c>
      <c r="L121" s="102">
        <f>'2026-27 Salary &amp; Benefits'!F$6</f>
        <v>82248</v>
      </c>
      <c r="M121" s="7">
        <f t="shared" si="14"/>
        <v>117939.17</v>
      </c>
      <c r="N121" s="7">
        <f t="shared" si="15"/>
        <v>6090.8099999999977</v>
      </c>
      <c r="O121" s="7">
        <f>'2026-27 Salary &amp; Benefits'!G$6</f>
        <v>16817.759999999998</v>
      </c>
      <c r="P121" s="103">
        <f>'2026-27 Salary &amp; Benefits'!H$6</f>
        <v>0.16020000000000001</v>
      </c>
      <c r="Q121" s="103">
        <f>'2026-27 Salary &amp; Benefits'!I$6</f>
        <v>0.15390000000000001</v>
      </c>
      <c r="R121" s="7">
        <f t="shared" si="16"/>
        <v>45192.41</v>
      </c>
      <c r="S121" s="7">
        <f t="shared" si="17"/>
        <v>2067.17</v>
      </c>
      <c r="T121" s="7">
        <f t="shared" si="18"/>
        <v>318.14</v>
      </c>
      <c r="U121" s="7">
        <f t="shared" si="19"/>
        <v>2385.31</v>
      </c>
      <c r="V121" s="7">
        <f t="shared" si="20"/>
        <v>171607.7</v>
      </c>
    </row>
    <row r="122" spans="1:22">
      <c r="A122" s="75" t="s">
        <v>2249</v>
      </c>
      <c r="B122" s="2" t="s">
        <v>1071</v>
      </c>
      <c r="C122" s="46">
        <f>IF(A122=Summary!$B$9,Summary!$G$9,0)</f>
        <v>0</v>
      </c>
      <c r="D122" s="82">
        <f>VLOOKUP(A122,AAFTE!$A:$AT,3,0)</f>
        <v>72.680000000000007</v>
      </c>
      <c r="E122" s="106">
        <f>VLOOKUP($A122,'2026-27 Salary &amp; Benefits'!$A:$I,3,)</f>
        <v>1</v>
      </c>
      <c r="F122" s="106">
        <f>VLOOKUP($A122,'2026-27 Salary &amp; Benefits'!$A:$I,4,)</f>
        <v>1.04</v>
      </c>
      <c r="G122" s="107">
        <f>VLOOKUP(A122,'CEDARS District FRPL'!$A$3:$C$319,3,0)</f>
        <v>0.54220000000000002</v>
      </c>
      <c r="H122" s="108">
        <f t="shared" si="11"/>
        <v>72.680000000000007</v>
      </c>
      <c r="I122" s="109">
        <f t="shared" si="12"/>
        <v>39.409999999999997</v>
      </c>
      <c r="J122" s="100">
        <f t="shared" si="13"/>
        <v>0.252</v>
      </c>
      <c r="K122" s="102">
        <f>'2026-27 Salary &amp; Benefits'!E$6</f>
        <v>78209</v>
      </c>
      <c r="L122" s="102">
        <f>'2026-27 Salary &amp; Benefits'!F$6</f>
        <v>82248</v>
      </c>
      <c r="M122" s="7">
        <f t="shared" si="14"/>
        <v>19708.669999999998</v>
      </c>
      <c r="N122" s="7">
        <f t="shared" si="15"/>
        <v>1846.8900000000031</v>
      </c>
      <c r="O122" s="7">
        <f>'2026-27 Salary &amp; Benefits'!G$6</f>
        <v>16817.759999999998</v>
      </c>
      <c r="P122" s="103">
        <f>'2026-27 Salary &amp; Benefits'!H$6</f>
        <v>0.16020000000000001</v>
      </c>
      <c r="Q122" s="103">
        <f>'2026-27 Salary &amp; Benefits'!I$6</f>
        <v>0.15390000000000001</v>
      </c>
      <c r="R122" s="7">
        <f t="shared" si="16"/>
        <v>7679.64</v>
      </c>
      <c r="S122" s="7">
        <f t="shared" si="17"/>
        <v>359.26</v>
      </c>
      <c r="T122" s="7">
        <f t="shared" si="18"/>
        <v>55.29</v>
      </c>
      <c r="U122" s="7">
        <f t="shared" si="19"/>
        <v>414.55</v>
      </c>
      <c r="V122" s="7">
        <f t="shared" si="20"/>
        <v>29649.75</v>
      </c>
    </row>
    <row r="123" spans="1:22">
      <c r="A123" s="75" t="s">
        <v>2148</v>
      </c>
      <c r="B123" s="2" t="s">
        <v>200</v>
      </c>
      <c r="C123" s="46">
        <f>IF(A123=Summary!$B$9,Summary!$G$9,0)</f>
        <v>0</v>
      </c>
      <c r="D123" s="82">
        <f>VLOOKUP(A123,AAFTE!$A:$AT,3,0)</f>
        <v>1816.29</v>
      </c>
      <c r="E123" s="106">
        <f>VLOOKUP($A123,'2026-27 Salary &amp; Benefits'!$A:$I,3,)</f>
        <v>1.06</v>
      </c>
      <c r="F123" s="106">
        <f>VLOOKUP($A123,'2026-27 Salary &amp; Benefits'!$A:$I,4,)</f>
        <v>1.1000000000000001</v>
      </c>
      <c r="G123" s="107">
        <f>VLOOKUP(A123,'CEDARS District FRPL'!$A$3:$C$319,3,0)</f>
        <v>0.2681</v>
      </c>
      <c r="H123" s="108">
        <f t="shared" si="11"/>
        <v>1816.29</v>
      </c>
      <c r="I123" s="109">
        <f t="shared" si="12"/>
        <v>486.95</v>
      </c>
      <c r="J123" s="100">
        <f t="shared" si="13"/>
        <v>3.113</v>
      </c>
      <c r="K123" s="102">
        <f>'2026-27 Salary &amp; Benefits'!E$6</f>
        <v>78209</v>
      </c>
      <c r="L123" s="102">
        <f>'2026-27 Salary &amp; Benefits'!F$6</f>
        <v>82248</v>
      </c>
      <c r="M123" s="7">
        <f t="shared" si="14"/>
        <v>258072.49</v>
      </c>
      <c r="N123" s="7">
        <f t="shared" si="15"/>
        <v>23569.340000000026</v>
      </c>
      <c r="O123" s="7">
        <f>'2026-27 Salary &amp; Benefits'!G$6</f>
        <v>16817.759999999998</v>
      </c>
      <c r="P123" s="103">
        <f>'2026-27 Salary &amp; Benefits'!H$6</f>
        <v>0.16020000000000001</v>
      </c>
      <c r="Q123" s="103">
        <f>'2026-27 Salary &amp; Benefits'!I$6</f>
        <v>0.15390000000000001</v>
      </c>
      <c r="R123" s="7">
        <f t="shared" si="16"/>
        <v>97324.22</v>
      </c>
      <c r="S123" s="7">
        <f t="shared" si="17"/>
        <v>4694.03</v>
      </c>
      <c r="T123" s="7">
        <f t="shared" si="18"/>
        <v>722.41</v>
      </c>
      <c r="U123" s="7">
        <f t="shared" si="19"/>
        <v>5416.44</v>
      </c>
      <c r="V123" s="7">
        <f t="shared" si="20"/>
        <v>384382.49</v>
      </c>
    </row>
    <row r="124" spans="1:22">
      <c r="A124" s="75" t="s">
        <v>2322</v>
      </c>
      <c r="B124" s="2" t="s">
        <v>1463</v>
      </c>
      <c r="C124" s="46">
        <f>IF(A124=Summary!$B$9,Summary!$G$9,0)</f>
        <v>0</v>
      </c>
      <c r="D124" s="82">
        <f>VLOOKUP(A124,AAFTE!$A:$AT,3,0)</f>
        <v>464.69</v>
      </c>
      <c r="E124" s="106">
        <f>VLOOKUP($A124,'2026-27 Salary &amp; Benefits'!$A:$I,3,)</f>
        <v>1.1200000000000001</v>
      </c>
      <c r="F124" s="106">
        <f>VLOOKUP($A124,'2026-27 Salary &amp; Benefits'!$A:$I,4,)</f>
        <v>1.1200000000000001</v>
      </c>
      <c r="G124" s="107">
        <f>VLOOKUP(A124,'CEDARS District FRPL'!$A$3:$C$319,3,0)</f>
        <v>0.59919999999999995</v>
      </c>
      <c r="H124" s="108">
        <f t="shared" si="11"/>
        <v>464.69</v>
      </c>
      <c r="I124" s="109">
        <f t="shared" si="12"/>
        <v>278.44</v>
      </c>
      <c r="J124" s="100">
        <f t="shared" si="13"/>
        <v>1.78</v>
      </c>
      <c r="K124" s="102">
        <f>'2026-27 Salary &amp; Benefits'!E$6</f>
        <v>78209</v>
      </c>
      <c r="L124" s="102">
        <f>'2026-27 Salary &amp; Benefits'!F$6</f>
        <v>82248</v>
      </c>
      <c r="M124" s="7">
        <f t="shared" si="14"/>
        <v>155917.46</v>
      </c>
      <c r="N124" s="7">
        <f t="shared" si="15"/>
        <v>8052.1499999999942</v>
      </c>
      <c r="O124" s="7">
        <f>'2026-27 Salary &amp; Benefits'!G$6</f>
        <v>16817.759999999998</v>
      </c>
      <c r="P124" s="103">
        <f>'2026-27 Salary &amp; Benefits'!H$6</f>
        <v>0.16020000000000001</v>
      </c>
      <c r="Q124" s="103">
        <f>'2026-27 Salary &amp; Benefits'!I$6</f>
        <v>0.15390000000000001</v>
      </c>
      <c r="R124" s="7">
        <f t="shared" si="16"/>
        <v>56152.82</v>
      </c>
      <c r="S124" s="7">
        <f t="shared" si="17"/>
        <v>2732.83</v>
      </c>
      <c r="T124" s="7">
        <f t="shared" si="18"/>
        <v>420.58</v>
      </c>
      <c r="U124" s="7">
        <f t="shared" si="19"/>
        <v>3153.41</v>
      </c>
      <c r="V124" s="7">
        <f t="shared" si="20"/>
        <v>223275.84</v>
      </c>
    </row>
    <row r="125" spans="1:22">
      <c r="A125" s="75" t="s">
        <v>2395</v>
      </c>
      <c r="B125" s="2" t="s">
        <v>1999</v>
      </c>
      <c r="C125" s="46">
        <f>IF(A125=Summary!$B$9,Summary!$G$9,0)</f>
        <v>0</v>
      </c>
      <c r="D125" s="82">
        <f>VLOOKUP(A125,AAFTE!$A:$AT,3,0)</f>
        <v>72.36</v>
      </c>
      <c r="E125" s="106">
        <f>VLOOKUP($A125,'2026-27 Salary &amp; Benefits'!$A:$I,3,)</f>
        <v>1</v>
      </c>
      <c r="F125" s="106">
        <f>VLOOKUP($A125,'2026-27 Salary &amp; Benefits'!$A:$I,4,)</f>
        <v>1</v>
      </c>
      <c r="G125" s="107">
        <f>VLOOKUP(A125,'CEDARS District FRPL'!$A$3:$C$319,3,0)</f>
        <v>0.51390000000000002</v>
      </c>
      <c r="H125" s="108">
        <f t="shared" si="11"/>
        <v>72.36</v>
      </c>
      <c r="I125" s="109">
        <f t="shared" si="12"/>
        <v>37.19</v>
      </c>
      <c r="J125" s="100">
        <f t="shared" si="13"/>
        <v>0.23799999999999999</v>
      </c>
      <c r="K125" s="102">
        <f>'2026-27 Salary &amp; Benefits'!E$6</f>
        <v>78209</v>
      </c>
      <c r="L125" s="102">
        <f>'2026-27 Salary &amp; Benefits'!F$6</f>
        <v>82248</v>
      </c>
      <c r="M125" s="7">
        <f t="shared" si="14"/>
        <v>18613.740000000002</v>
      </c>
      <c r="N125" s="7">
        <f t="shared" si="15"/>
        <v>961.27999999999884</v>
      </c>
      <c r="O125" s="7">
        <f>'2026-27 Salary &amp; Benefits'!G$6</f>
        <v>16817.759999999998</v>
      </c>
      <c r="P125" s="103">
        <f>'2026-27 Salary &amp; Benefits'!H$6</f>
        <v>0.16020000000000001</v>
      </c>
      <c r="Q125" s="103">
        <f>'2026-27 Salary &amp; Benefits'!I$6</f>
        <v>0.15390000000000001</v>
      </c>
      <c r="R125" s="7">
        <f t="shared" si="16"/>
        <v>7132.49</v>
      </c>
      <c r="S125" s="7">
        <f t="shared" si="17"/>
        <v>326.25</v>
      </c>
      <c r="T125" s="7">
        <f t="shared" si="18"/>
        <v>50.21</v>
      </c>
      <c r="U125" s="7">
        <f t="shared" si="19"/>
        <v>376.46</v>
      </c>
      <c r="V125" s="7">
        <f t="shared" si="20"/>
        <v>27083.97</v>
      </c>
    </row>
    <row r="126" spans="1:22">
      <c r="A126" s="75" t="s">
        <v>2136</v>
      </c>
      <c r="B126" s="2" t="s">
        <v>101</v>
      </c>
      <c r="C126" s="46">
        <f>IF(A126=Summary!$B$9,Summary!$G$9,0)</f>
        <v>0</v>
      </c>
      <c r="D126" s="82">
        <f>VLOOKUP(A126,AAFTE!$A:$AT,3,0)</f>
        <v>1220.03</v>
      </c>
      <c r="E126" s="106">
        <f>VLOOKUP($A126,'2026-27 Salary &amp; Benefits'!$A:$I,3,)</f>
        <v>1</v>
      </c>
      <c r="F126" s="106">
        <f>VLOOKUP($A126,'2026-27 Salary &amp; Benefits'!$A:$I,4,)</f>
        <v>1</v>
      </c>
      <c r="G126" s="107">
        <f>VLOOKUP(A126,'CEDARS District FRPL'!$A$3:$C$319,3,0)</f>
        <v>0.58809999999999996</v>
      </c>
      <c r="H126" s="108">
        <f t="shared" si="11"/>
        <v>1220.03</v>
      </c>
      <c r="I126" s="109">
        <f t="shared" si="12"/>
        <v>717.5</v>
      </c>
      <c r="J126" s="100">
        <f t="shared" si="13"/>
        <v>4.5869999999999997</v>
      </c>
      <c r="K126" s="102">
        <f>'2026-27 Salary &amp; Benefits'!E$6</f>
        <v>78209</v>
      </c>
      <c r="L126" s="102">
        <f>'2026-27 Salary &amp; Benefits'!F$6</f>
        <v>82248</v>
      </c>
      <c r="M126" s="7">
        <f t="shared" si="14"/>
        <v>358744.68</v>
      </c>
      <c r="N126" s="7">
        <f t="shared" si="15"/>
        <v>18526.900000000023</v>
      </c>
      <c r="O126" s="7">
        <f>'2026-27 Salary &amp; Benefits'!G$6</f>
        <v>16817.759999999998</v>
      </c>
      <c r="P126" s="103">
        <f>'2026-27 Salary &amp; Benefits'!H$6</f>
        <v>0.16020000000000001</v>
      </c>
      <c r="Q126" s="103">
        <f>'2026-27 Salary &amp; Benefits'!I$6</f>
        <v>0.15390000000000001</v>
      </c>
      <c r="R126" s="7">
        <f t="shared" si="16"/>
        <v>137465.25</v>
      </c>
      <c r="S126" s="7">
        <f t="shared" si="17"/>
        <v>6287.86</v>
      </c>
      <c r="T126" s="7">
        <f t="shared" si="18"/>
        <v>967.7</v>
      </c>
      <c r="U126" s="7">
        <f t="shared" si="19"/>
        <v>7255.5599999999995</v>
      </c>
      <c r="V126" s="7">
        <f t="shared" si="20"/>
        <v>521992.39</v>
      </c>
    </row>
    <row r="127" spans="1:22">
      <c r="A127" s="75" t="s">
        <v>2196</v>
      </c>
      <c r="B127" s="2" t="s">
        <v>485</v>
      </c>
      <c r="C127" s="46">
        <f>IF(A127=Summary!$B$9,Summary!$G$9,0)</f>
        <v>0</v>
      </c>
      <c r="D127" s="82">
        <f>VLOOKUP(A127,AAFTE!$A:$AT,3,0)</f>
        <v>202.62</v>
      </c>
      <c r="E127" s="106">
        <f>VLOOKUP($A127,'2026-27 Salary &amp; Benefits'!$A:$I,3,)</f>
        <v>1</v>
      </c>
      <c r="F127" s="106">
        <f>VLOOKUP($A127,'2026-27 Salary &amp; Benefits'!$A:$I,4,)</f>
        <v>1</v>
      </c>
      <c r="G127" s="107">
        <f>VLOOKUP(A127,'CEDARS District FRPL'!$A$3:$C$319,3,0)</f>
        <v>0.90910000000000002</v>
      </c>
      <c r="H127" s="108">
        <f t="shared" si="11"/>
        <v>202.62</v>
      </c>
      <c r="I127" s="109">
        <f t="shared" si="12"/>
        <v>184.2</v>
      </c>
      <c r="J127" s="100">
        <f t="shared" si="13"/>
        <v>1.1779999999999999</v>
      </c>
      <c r="K127" s="102">
        <f>'2026-27 Salary &amp; Benefits'!E$6</f>
        <v>78209</v>
      </c>
      <c r="L127" s="102">
        <f>'2026-27 Salary &amp; Benefits'!F$6</f>
        <v>82248</v>
      </c>
      <c r="M127" s="7">
        <f t="shared" si="14"/>
        <v>92130.2</v>
      </c>
      <c r="N127" s="7">
        <f t="shared" si="15"/>
        <v>4757.9400000000023</v>
      </c>
      <c r="O127" s="7">
        <f>'2026-27 Salary &amp; Benefits'!G$6</f>
        <v>16817.759999999998</v>
      </c>
      <c r="P127" s="103">
        <f>'2026-27 Salary &amp; Benefits'!H$6</f>
        <v>0.16020000000000001</v>
      </c>
      <c r="Q127" s="103">
        <f>'2026-27 Salary &amp; Benefits'!I$6</f>
        <v>0.15390000000000001</v>
      </c>
      <c r="R127" s="7">
        <f t="shared" si="16"/>
        <v>35302.83</v>
      </c>
      <c r="S127" s="7">
        <f t="shared" si="17"/>
        <v>1614.8</v>
      </c>
      <c r="T127" s="7">
        <f t="shared" si="18"/>
        <v>248.52</v>
      </c>
      <c r="U127" s="7">
        <f t="shared" si="19"/>
        <v>1863.32</v>
      </c>
      <c r="V127" s="7">
        <f t="shared" si="20"/>
        <v>134054.29</v>
      </c>
    </row>
    <row r="128" spans="1:22">
      <c r="A128" s="75" t="s">
        <v>2330</v>
      </c>
      <c r="B128" s="2" t="s">
        <v>1510</v>
      </c>
      <c r="C128" s="46">
        <f>IF(A128=Summary!$B$9,Summary!$G$9,0)</f>
        <v>0</v>
      </c>
      <c r="D128" s="82">
        <f>VLOOKUP(A128,AAFTE!$A:$AT,3,0)</f>
        <v>9865.1299999999992</v>
      </c>
      <c r="E128" s="106">
        <f>VLOOKUP($A128,'2026-27 Salary &amp; Benefits'!$A:$I,3,)</f>
        <v>1.18</v>
      </c>
      <c r="F128" s="106">
        <f>VLOOKUP($A128,'2026-27 Salary &amp; Benefits'!$A:$I,4,)</f>
        <v>1.18</v>
      </c>
      <c r="G128" s="107">
        <f>VLOOKUP(A128,'CEDARS District FRPL'!$A$3:$C$319,3,0)</f>
        <v>0.29559999999999997</v>
      </c>
      <c r="H128" s="108">
        <f t="shared" si="11"/>
        <v>9865.1299999999992</v>
      </c>
      <c r="I128" s="109">
        <f t="shared" si="12"/>
        <v>2916.13</v>
      </c>
      <c r="J128" s="100">
        <f t="shared" si="13"/>
        <v>18.643999999999998</v>
      </c>
      <c r="K128" s="102">
        <f>'2026-27 Salary &amp; Benefits'!E$6</f>
        <v>78209</v>
      </c>
      <c r="L128" s="102">
        <f>'2026-27 Salary &amp; Benefits'!F$6</f>
        <v>82248</v>
      </c>
      <c r="M128" s="7">
        <f t="shared" si="14"/>
        <v>1720591.74</v>
      </c>
      <c r="N128" s="7">
        <f t="shared" si="15"/>
        <v>88857.679999999935</v>
      </c>
      <c r="O128" s="7">
        <f>'2026-27 Salary &amp; Benefits'!G$6</f>
        <v>16817.759999999998</v>
      </c>
      <c r="P128" s="103">
        <f>'2026-27 Salary &amp; Benefits'!H$6</f>
        <v>0.16020000000000001</v>
      </c>
      <c r="Q128" s="103">
        <f>'2026-27 Salary &amp; Benefits'!I$6</f>
        <v>0.15390000000000001</v>
      </c>
      <c r="R128" s="7">
        <f t="shared" si="16"/>
        <v>602864.31000000006</v>
      </c>
      <c r="S128" s="7">
        <f t="shared" si="17"/>
        <v>30157.49</v>
      </c>
      <c r="T128" s="7">
        <f t="shared" si="18"/>
        <v>4641.24</v>
      </c>
      <c r="U128" s="7">
        <f t="shared" si="19"/>
        <v>34798.730000000003</v>
      </c>
      <c r="V128" s="7">
        <f t="shared" si="20"/>
        <v>2447112.4599999995</v>
      </c>
    </row>
    <row r="129" spans="1:22">
      <c r="A129" s="75" t="s">
        <v>2226</v>
      </c>
      <c r="B129" s="2" t="s">
        <v>856</v>
      </c>
      <c r="C129" s="46">
        <f>IF(A129=Summary!$B$9,Summary!$G$9,0)</f>
        <v>0</v>
      </c>
      <c r="D129" s="82">
        <f>VLOOKUP(A129,AAFTE!$A:$AT,3,0)</f>
        <v>30329.07</v>
      </c>
      <c r="E129" s="106">
        <f>VLOOKUP($A129,'2026-27 Salary &amp; Benefits'!$A:$I,3,)</f>
        <v>1.18</v>
      </c>
      <c r="F129" s="106">
        <f>VLOOKUP($A129,'2026-27 Salary &amp; Benefits'!$A:$I,4,)</f>
        <v>1.18</v>
      </c>
      <c r="G129" s="107">
        <f>VLOOKUP(A129,'CEDARS District FRPL'!$A$3:$C$319,3,0)</f>
        <v>0.13469999999999999</v>
      </c>
      <c r="H129" s="108">
        <f t="shared" si="11"/>
        <v>30329.07</v>
      </c>
      <c r="I129" s="109">
        <f t="shared" si="12"/>
        <v>4085.33</v>
      </c>
      <c r="J129" s="100">
        <f t="shared" si="13"/>
        <v>26.119</v>
      </c>
      <c r="K129" s="102">
        <f>'2026-27 Salary &amp; Benefits'!E$6</f>
        <v>78209</v>
      </c>
      <c r="L129" s="102">
        <f>'2026-27 Salary &amp; Benefits'!F$6</f>
        <v>82248</v>
      </c>
      <c r="M129" s="7">
        <f t="shared" si="14"/>
        <v>2410434.23</v>
      </c>
      <c r="N129" s="7">
        <f t="shared" si="15"/>
        <v>124483.66999999993</v>
      </c>
      <c r="O129" s="7">
        <f>'2026-27 Salary &amp; Benefits'!G$6</f>
        <v>16817.759999999998</v>
      </c>
      <c r="P129" s="103">
        <f>'2026-27 Salary &amp; Benefits'!H$6</f>
        <v>0.16020000000000001</v>
      </c>
      <c r="Q129" s="103">
        <f>'2026-27 Salary &amp; Benefits'!I$6</f>
        <v>0.15390000000000001</v>
      </c>
      <c r="R129" s="7">
        <f t="shared" si="16"/>
        <v>844572.67</v>
      </c>
      <c r="S129" s="7">
        <f t="shared" si="17"/>
        <v>42248.63</v>
      </c>
      <c r="T129" s="7">
        <f t="shared" si="18"/>
        <v>6502.06</v>
      </c>
      <c r="U129" s="7">
        <f t="shared" si="19"/>
        <v>48750.689999999995</v>
      </c>
      <c r="V129" s="7">
        <f t="shared" si="20"/>
        <v>3428241.26</v>
      </c>
    </row>
    <row r="130" spans="1:22">
      <c r="A130" s="75" t="s">
        <v>2338</v>
      </c>
      <c r="B130" s="2" t="s">
        <v>1625</v>
      </c>
      <c r="C130" s="46">
        <f>IF(A130=Summary!$B$9,Summary!$G$9,0)</f>
        <v>0</v>
      </c>
      <c r="D130" s="82">
        <f>VLOOKUP(A130,AAFTE!$A:$AT,3,0)</f>
        <v>2671.03</v>
      </c>
      <c r="E130" s="106">
        <f>VLOOKUP($A130,'2026-27 Salary &amp; Benefits'!$A:$I,3,)</f>
        <v>1.1200000000000001</v>
      </c>
      <c r="F130" s="106">
        <f>VLOOKUP($A130,'2026-27 Salary &amp; Benefits'!$A:$I,4,)</f>
        <v>1.1200000000000001</v>
      </c>
      <c r="G130" s="107">
        <f>VLOOKUP(A130,'CEDARS District FRPL'!$A$3:$C$319,3,0)</f>
        <v>0.48320000000000002</v>
      </c>
      <c r="H130" s="108">
        <f t="shared" si="11"/>
        <v>2671.03</v>
      </c>
      <c r="I130" s="109">
        <f t="shared" si="12"/>
        <v>1290.6400000000001</v>
      </c>
      <c r="J130" s="100">
        <f t="shared" si="13"/>
        <v>8.2509999999999994</v>
      </c>
      <c r="K130" s="102">
        <f>'2026-27 Salary &amp; Benefits'!E$6</f>
        <v>78209</v>
      </c>
      <c r="L130" s="102">
        <f>'2026-27 Salary &amp; Benefits'!F$6</f>
        <v>82248</v>
      </c>
      <c r="M130" s="7">
        <f t="shared" si="14"/>
        <v>722738.75</v>
      </c>
      <c r="N130" s="7">
        <f t="shared" si="15"/>
        <v>37324.890000000014</v>
      </c>
      <c r="O130" s="7">
        <f>'2026-27 Salary &amp; Benefits'!G$6</f>
        <v>16817.759999999998</v>
      </c>
      <c r="P130" s="103">
        <f>'2026-27 Salary &amp; Benefits'!H$6</f>
        <v>0.16020000000000001</v>
      </c>
      <c r="Q130" s="103">
        <f>'2026-27 Salary &amp; Benefits'!I$6</f>
        <v>0.15390000000000001</v>
      </c>
      <c r="R130" s="7">
        <f t="shared" si="16"/>
        <v>260290.39</v>
      </c>
      <c r="S130" s="7">
        <f t="shared" si="17"/>
        <v>12667.73</v>
      </c>
      <c r="T130" s="7">
        <f t="shared" si="18"/>
        <v>1949.56</v>
      </c>
      <c r="U130" s="7">
        <f t="shared" si="19"/>
        <v>14617.289999999999</v>
      </c>
      <c r="V130" s="7">
        <f t="shared" si="20"/>
        <v>1034971.3200000001</v>
      </c>
    </row>
    <row r="131" spans="1:22">
      <c r="A131" s="75" t="s">
        <v>2396</v>
      </c>
      <c r="B131" s="2" t="s">
        <v>2002</v>
      </c>
      <c r="C131" s="46">
        <f>IF(A131=Summary!$B$9,Summary!$G$9,0)</f>
        <v>0</v>
      </c>
      <c r="D131" s="82">
        <f>VLOOKUP(A131,AAFTE!$A:$AT,3,0)</f>
        <v>25.2</v>
      </c>
      <c r="E131" s="106">
        <f>VLOOKUP($A131,'2026-27 Salary &amp; Benefits'!$A:$I,3,)</f>
        <v>1</v>
      </c>
      <c r="F131" s="106">
        <f>VLOOKUP($A131,'2026-27 Salary &amp; Benefits'!$A:$I,4,)</f>
        <v>1</v>
      </c>
      <c r="G131" s="107">
        <f>VLOOKUP(A131,'CEDARS District FRPL'!$A$3:$C$319,3,0)</f>
        <v>0.73080000000000001</v>
      </c>
      <c r="H131" s="108">
        <f t="shared" si="11"/>
        <v>25.2</v>
      </c>
      <c r="I131" s="109">
        <f t="shared" si="12"/>
        <v>18.420000000000002</v>
      </c>
      <c r="J131" s="100">
        <f t="shared" si="13"/>
        <v>0.11799999999999999</v>
      </c>
      <c r="K131" s="102">
        <f>'2026-27 Salary &amp; Benefits'!E$6</f>
        <v>78209</v>
      </c>
      <c r="L131" s="102">
        <f>'2026-27 Salary &amp; Benefits'!F$6</f>
        <v>82248</v>
      </c>
      <c r="M131" s="7">
        <f t="shared" si="14"/>
        <v>9228.66</v>
      </c>
      <c r="N131" s="7">
        <f t="shared" si="15"/>
        <v>476.60000000000036</v>
      </c>
      <c r="O131" s="7">
        <f>'2026-27 Salary &amp; Benefits'!G$6</f>
        <v>16817.759999999998</v>
      </c>
      <c r="P131" s="103">
        <f>'2026-27 Salary &amp; Benefits'!H$6</f>
        <v>0.16020000000000001</v>
      </c>
      <c r="Q131" s="103">
        <f>'2026-27 Salary &amp; Benefits'!I$6</f>
        <v>0.15390000000000001</v>
      </c>
      <c r="R131" s="7">
        <f t="shared" si="16"/>
        <v>3536.28</v>
      </c>
      <c r="S131" s="7">
        <f t="shared" si="17"/>
        <v>161.75</v>
      </c>
      <c r="T131" s="7">
        <f t="shared" si="18"/>
        <v>24.89</v>
      </c>
      <c r="U131" s="7">
        <f t="shared" si="19"/>
        <v>186.64</v>
      </c>
      <c r="V131" s="7">
        <f t="shared" si="20"/>
        <v>13428.18</v>
      </c>
    </row>
    <row r="132" spans="1:22">
      <c r="A132" s="75" t="s">
        <v>2353</v>
      </c>
      <c r="B132" s="2" t="s">
        <v>1773</v>
      </c>
      <c r="C132" s="46">
        <f>IF(A132=Summary!$B$9,Summary!$G$9,0)</f>
        <v>0</v>
      </c>
      <c r="D132" s="82">
        <f>VLOOKUP(A132,AAFTE!$A:$AT,3,0)</f>
        <v>611.48</v>
      </c>
      <c r="E132" s="106">
        <f>VLOOKUP($A132,'2026-27 Salary &amp; Benefits'!$A:$I,3,)</f>
        <v>1</v>
      </c>
      <c r="F132" s="106">
        <f>VLOOKUP($A132,'2026-27 Salary &amp; Benefits'!$A:$I,4,)</f>
        <v>1</v>
      </c>
      <c r="G132" s="107">
        <f>VLOOKUP(A132,'CEDARS District FRPL'!$A$3:$C$319,3,0)</f>
        <v>0.35959999999999998</v>
      </c>
      <c r="H132" s="108">
        <f t="shared" si="11"/>
        <v>611.48</v>
      </c>
      <c r="I132" s="109">
        <f t="shared" si="12"/>
        <v>219.89</v>
      </c>
      <c r="J132" s="100">
        <f t="shared" si="13"/>
        <v>1.4059999999999999</v>
      </c>
      <c r="K132" s="102">
        <f>'2026-27 Salary &amp; Benefits'!E$6</f>
        <v>78209</v>
      </c>
      <c r="L132" s="102">
        <f>'2026-27 Salary &amp; Benefits'!F$6</f>
        <v>82248</v>
      </c>
      <c r="M132" s="7">
        <f t="shared" si="14"/>
        <v>109961.85</v>
      </c>
      <c r="N132" s="7">
        <f t="shared" si="15"/>
        <v>5678.8399999999965</v>
      </c>
      <c r="O132" s="7">
        <f>'2026-27 Salary &amp; Benefits'!G$6</f>
        <v>16817.759999999998</v>
      </c>
      <c r="P132" s="103">
        <f>'2026-27 Salary &amp; Benefits'!H$6</f>
        <v>0.16020000000000001</v>
      </c>
      <c r="Q132" s="103">
        <f>'2026-27 Salary &amp; Benefits'!I$6</f>
        <v>0.15390000000000001</v>
      </c>
      <c r="R132" s="7">
        <f t="shared" si="16"/>
        <v>42135.63</v>
      </c>
      <c r="S132" s="7">
        <f t="shared" si="17"/>
        <v>1927.34</v>
      </c>
      <c r="T132" s="7">
        <f t="shared" si="18"/>
        <v>296.62</v>
      </c>
      <c r="U132" s="7">
        <f t="shared" si="19"/>
        <v>2223.96</v>
      </c>
      <c r="V132" s="7">
        <f t="shared" si="20"/>
        <v>160000.28</v>
      </c>
    </row>
    <row r="133" spans="1:22">
      <c r="A133" s="75" t="s">
        <v>2123</v>
      </c>
      <c r="B133" s="2" t="s">
        <v>11</v>
      </c>
      <c r="C133" s="46">
        <f>IF(A133=Summary!$B$9,Summary!$G$9,0)</f>
        <v>0</v>
      </c>
      <c r="D133" s="82">
        <f>VLOOKUP(A133,AAFTE!$A:$AT,3,0)</f>
        <v>158.61000000000001</v>
      </c>
      <c r="E133" s="106">
        <f>VLOOKUP($A133,'2026-27 Salary &amp; Benefits'!$A:$I,3,)</f>
        <v>1</v>
      </c>
      <c r="F133" s="106">
        <f>VLOOKUP($A133,'2026-27 Salary &amp; Benefits'!$A:$I,4,)</f>
        <v>1</v>
      </c>
      <c r="G133" s="107">
        <f>VLOOKUP(A133,'CEDARS District FRPL'!$A$3:$C$319,3,0)</f>
        <v>0.65810000000000002</v>
      </c>
      <c r="H133" s="108">
        <f t="shared" si="11"/>
        <v>158.61000000000001</v>
      </c>
      <c r="I133" s="109">
        <f t="shared" si="12"/>
        <v>104.38</v>
      </c>
      <c r="J133" s="100">
        <f t="shared" si="13"/>
        <v>0.66700000000000004</v>
      </c>
      <c r="K133" s="102">
        <f>'2026-27 Salary &amp; Benefits'!E$6</f>
        <v>78209</v>
      </c>
      <c r="L133" s="102">
        <f>'2026-27 Salary &amp; Benefits'!F$6</f>
        <v>82248</v>
      </c>
      <c r="M133" s="7">
        <f t="shared" si="14"/>
        <v>52165.4</v>
      </c>
      <c r="N133" s="7">
        <f t="shared" si="15"/>
        <v>2694.0199999999968</v>
      </c>
      <c r="O133" s="7">
        <f>'2026-27 Salary &amp; Benefits'!G$6</f>
        <v>16817.759999999998</v>
      </c>
      <c r="P133" s="103">
        <f>'2026-27 Salary &amp; Benefits'!H$6</f>
        <v>0.16020000000000001</v>
      </c>
      <c r="Q133" s="103">
        <f>'2026-27 Salary &amp; Benefits'!I$6</f>
        <v>0.15390000000000001</v>
      </c>
      <c r="R133" s="7">
        <f t="shared" si="16"/>
        <v>19988.95</v>
      </c>
      <c r="S133" s="7">
        <f t="shared" si="17"/>
        <v>914.32</v>
      </c>
      <c r="T133" s="7">
        <f t="shared" si="18"/>
        <v>140.71</v>
      </c>
      <c r="U133" s="7">
        <f t="shared" si="19"/>
        <v>1055.03</v>
      </c>
      <c r="V133" s="7">
        <f t="shared" si="20"/>
        <v>75903.399999999994</v>
      </c>
    </row>
    <row r="134" spans="1:22">
      <c r="A134" s="75" t="s">
        <v>2157</v>
      </c>
      <c r="B134" s="2" t="s">
        <v>286</v>
      </c>
      <c r="C134" s="46">
        <f>IF(A134=Summary!$B$9,Summary!$G$9,0)</f>
        <v>0</v>
      </c>
      <c r="D134" s="82">
        <f>VLOOKUP(A134,AAFTE!$A:$AT,3,0)</f>
        <v>6242.83</v>
      </c>
      <c r="E134" s="106">
        <f>VLOOKUP($A134,'2026-27 Salary &amp; Benefits'!$A:$I,3,)</f>
        <v>1</v>
      </c>
      <c r="F134" s="106">
        <f>VLOOKUP($A134,'2026-27 Salary &amp; Benefits'!$A:$I,4,)</f>
        <v>1</v>
      </c>
      <c r="G134" s="107">
        <f>VLOOKUP(A134,'CEDARS District FRPL'!$A$3:$C$319,3,0)</f>
        <v>0.63149999999999995</v>
      </c>
      <c r="H134" s="108">
        <f t="shared" si="11"/>
        <v>6242.83</v>
      </c>
      <c r="I134" s="109">
        <f t="shared" si="12"/>
        <v>3942.35</v>
      </c>
      <c r="J134" s="100">
        <f t="shared" ref="J134:J197" si="21">ROUND((($I134*2.3975*36)/15)/900,3)</f>
        <v>25.204999999999998</v>
      </c>
      <c r="K134" s="102">
        <f>'2026-27 Salary &amp; Benefits'!E$6</f>
        <v>78209</v>
      </c>
      <c r="L134" s="102">
        <f>'2026-27 Salary &amp; Benefits'!F$6</f>
        <v>82248</v>
      </c>
      <c r="M134" s="7">
        <f t="shared" si="14"/>
        <v>1971257.85</v>
      </c>
      <c r="N134" s="7">
        <f t="shared" si="15"/>
        <v>101802.98999999999</v>
      </c>
      <c r="O134" s="7">
        <f>'2026-27 Salary &amp; Benefits'!G$6</f>
        <v>16817.759999999998</v>
      </c>
      <c r="P134" s="103">
        <f>'2026-27 Salary &amp; Benefits'!H$6</f>
        <v>0.16020000000000001</v>
      </c>
      <c r="Q134" s="103">
        <f>'2026-27 Salary &amp; Benefits'!I$6</f>
        <v>0.15390000000000001</v>
      </c>
      <c r="R134" s="7">
        <f t="shared" si="16"/>
        <v>755354.63</v>
      </c>
      <c r="S134" s="7">
        <f t="shared" ref="S134:S197" si="22">ROUND(((($L134*$F134*$J134)/180)*3),2)</f>
        <v>34551.01</v>
      </c>
      <c r="T134" s="7">
        <f t="shared" si="18"/>
        <v>5317.4</v>
      </c>
      <c r="U134" s="7">
        <f t="shared" si="19"/>
        <v>39868.410000000003</v>
      </c>
      <c r="V134" s="7">
        <f t="shared" si="20"/>
        <v>2868283.88</v>
      </c>
    </row>
    <row r="135" spans="1:22">
      <c r="A135" s="75" t="s">
        <v>2364</v>
      </c>
      <c r="B135" s="2" t="s">
        <v>1818</v>
      </c>
      <c r="C135" s="46">
        <f>IF(A135=Summary!$B$9,Summary!$G$9,0)</f>
        <v>0</v>
      </c>
      <c r="D135" s="82">
        <f>VLOOKUP(A135,AAFTE!$A:$AT,3,0)</f>
        <v>271.20999999999998</v>
      </c>
      <c r="E135" s="106">
        <f>VLOOKUP($A135,'2026-27 Salary &amp; Benefits'!$A:$I,3,)</f>
        <v>1</v>
      </c>
      <c r="F135" s="106">
        <f>VLOOKUP($A135,'2026-27 Salary &amp; Benefits'!$A:$I,4,)</f>
        <v>1</v>
      </c>
      <c r="G135" s="107">
        <f>VLOOKUP(A135,'CEDARS District FRPL'!$A$3:$C$319,3,0)</f>
        <v>0.44369999999999998</v>
      </c>
      <c r="H135" s="108">
        <f t="shared" ref="H135:H198" si="23">IF(C135&gt;0,C135,D135)</f>
        <v>271.20999999999998</v>
      </c>
      <c r="I135" s="109">
        <f t="shared" ref="I135:I198" si="24">ROUND(H135*G135,2)</f>
        <v>120.34</v>
      </c>
      <c r="J135" s="100">
        <f t="shared" si="21"/>
        <v>0.76900000000000002</v>
      </c>
      <c r="K135" s="102">
        <f>'2026-27 Salary &amp; Benefits'!E$6</f>
        <v>78209</v>
      </c>
      <c r="L135" s="102">
        <f>'2026-27 Salary &amp; Benefits'!F$6</f>
        <v>82248</v>
      </c>
      <c r="M135" s="7">
        <f t="shared" ref="M135:M198" si="25">ROUND($E135*$K135*$J135,2)</f>
        <v>60142.720000000001</v>
      </c>
      <c r="N135" s="7">
        <f t="shared" ref="N135:N198" si="26">ROUND($L135*$F135*$J135,2)-$M135</f>
        <v>3105.989999999998</v>
      </c>
      <c r="O135" s="7">
        <f>'2026-27 Salary &amp; Benefits'!G$6</f>
        <v>16817.759999999998</v>
      </c>
      <c r="P135" s="103">
        <f>'2026-27 Salary &amp; Benefits'!H$6</f>
        <v>0.16020000000000001</v>
      </c>
      <c r="Q135" s="103">
        <f>'2026-27 Salary &amp; Benefits'!I$6</f>
        <v>0.15390000000000001</v>
      </c>
      <c r="R135" s="7">
        <f t="shared" ref="R135:R198" si="27">ROUND(M135*P135+N135*Q135+J135*O135,2)</f>
        <v>23045.73</v>
      </c>
      <c r="S135" s="7">
        <f t="shared" si="22"/>
        <v>1054.1500000000001</v>
      </c>
      <c r="T135" s="7">
        <f t="shared" ref="T135:T198" si="28">ROUND(S135*Q135,2)</f>
        <v>162.22999999999999</v>
      </c>
      <c r="U135" s="7">
        <f t="shared" ref="U135:U198" si="29">SUM(S135:T135)</f>
        <v>1216.3800000000001</v>
      </c>
      <c r="V135" s="7">
        <f t="shared" ref="V135:V198" si="30">SUM(R135,M135:N135,U135)</f>
        <v>87510.82</v>
      </c>
    </row>
    <row r="136" spans="1:22">
      <c r="A136" s="75" t="s">
        <v>2316</v>
      </c>
      <c r="B136" s="2" t="s">
        <v>1430</v>
      </c>
      <c r="C136" s="46">
        <f>IF(A136=Summary!$B$9,Summary!$G$9,0)</f>
        <v>0</v>
      </c>
      <c r="D136" s="82">
        <f>VLOOKUP(A136,AAFTE!$A:$AT,3,0)</f>
        <v>190.18</v>
      </c>
      <c r="E136" s="106">
        <f>VLOOKUP($A136,'2026-27 Salary &amp; Benefits'!$A:$I,3,)</f>
        <v>1.1200000000000001</v>
      </c>
      <c r="F136" s="106">
        <f>VLOOKUP($A136,'2026-27 Salary &amp; Benefits'!$A:$I,4,)</f>
        <v>1.1200000000000001</v>
      </c>
      <c r="G136" s="107">
        <f>VLOOKUP(A136,'CEDARS District FRPL'!$A$3:$C$319,3,0)</f>
        <v>0.41710000000000003</v>
      </c>
      <c r="H136" s="108">
        <f t="shared" si="23"/>
        <v>190.18</v>
      </c>
      <c r="I136" s="109">
        <f t="shared" si="24"/>
        <v>79.319999999999993</v>
      </c>
      <c r="J136" s="100">
        <f t="shared" si="21"/>
        <v>0.50700000000000001</v>
      </c>
      <c r="K136" s="102">
        <f>'2026-27 Salary &amp; Benefits'!E$6</f>
        <v>78209</v>
      </c>
      <c r="L136" s="102">
        <f>'2026-27 Salary &amp; Benefits'!F$6</f>
        <v>82248</v>
      </c>
      <c r="M136" s="7">
        <f t="shared" si="25"/>
        <v>44410.2</v>
      </c>
      <c r="N136" s="7">
        <f t="shared" si="26"/>
        <v>2293.5</v>
      </c>
      <c r="O136" s="7">
        <f>'2026-27 Salary &amp; Benefits'!G$6</f>
        <v>16817.759999999998</v>
      </c>
      <c r="P136" s="103">
        <f>'2026-27 Salary &amp; Benefits'!H$6</f>
        <v>0.16020000000000001</v>
      </c>
      <c r="Q136" s="103">
        <f>'2026-27 Salary &amp; Benefits'!I$6</f>
        <v>0.15390000000000001</v>
      </c>
      <c r="R136" s="7">
        <f t="shared" si="27"/>
        <v>15994.09</v>
      </c>
      <c r="S136" s="7">
        <f t="shared" si="22"/>
        <v>778.4</v>
      </c>
      <c r="T136" s="7">
        <f t="shared" si="28"/>
        <v>119.8</v>
      </c>
      <c r="U136" s="7">
        <f t="shared" si="29"/>
        <v>898.19999999999993</v>
      </c>
      <c r="V136" s="7">
        <f t="shared" si="30"/>
        <v>63595.989999999991</v>
      </c>
    </row>
    <row r="137" spans="1:22">
      <c r="A137" t="s">
        <v>2885</v>
      </c>
      <c r="B137" t="s">
        <v>2969</v>
      </c>
      <c r="C137" s="46">
        <f>IF(A137=Summary!$B$9,Summary!$G$9,0)</f>
        <v>0</v>
      </c>
      <c r="D137" s="82">
        <f>VLOOKUP(A137,AAFTE!$A:$AT,3,0)</f>
        <v>23.3</v>
      </c>
      <c r="E137" s="106">
        <f>VLOOKUP($A137,'2026-27 Salary &amp; Benefits'!$A:$I,3,)</f>
        <v>1</v>
      </c>
      <c r="F137" s="106">
        <f>VLOOKUP($A137,'2026-27 Salary &amp; Benefits'!$A:$I,4,)</f>
        <v>1</v>
      </c>
      <c r="G137" s="107">
        <f>VLOOKUP(A137,'CEDARS District FRPL'!$A$3:$C$319,3,0)</f>
        <v>0.87180000000000002</v>
      </c>
      <c r="H137" s="108">
        <f t="shared" si="23"/>
        <v>23.3</v>
      </c>
      <c r="I137" s="109">
        <f t="shared" si="24"/>
        <v>20.309999999999999</v>
      </c>
      <c r="J137" s="100">
        <f t="shared" si="21"/>
        <v>0.13</v>
      </c>
      <c r="K137" s="102">
        <f>'2026-27 Salary &amp; Benefits'!E$6</f>
        <v>78209</v>
      </c>
      <c r="L137" s="102">
        <f>'2026-27 Salary &amp; Benefits'!F$6</f>
        <v>82248</v>
      </c>
      <c r="M137" s="7">
        <f t="shared" si="25"/>
        <v>10167.17</v>
      </c>
      <c r="N137" s="7">
        <f t="shared" si="26"/>
        <v>525.06999999999971</v>
      </c>
      <c r="O137" s="7">
        <f>'2026-27 Salary &amp; Benefits'!G$6</f>
        <v>16817.759999999998</v>
      </c>
      <c r="P137" s="103">
        <f>'2026-27 Salary &amp; Benefits'!H$6</f>
        <v>0.16020000000000001</v>
      </c>
      <c r="Q137" s="103">
        <f>'2026-27 Salary &amp; Benefits'!I$6</f>
        <v>0.15390000000000001</v>
      </c>
      <c r="R137" s="7">
        <f t="shared" si="27"/>
        <v>3895.9</v>
      </c>
      <c r="S137" s="7">
        <f t="shared" si="22"/>
        <v>178.2</v>
      </c>
      <c r="T137" s="7">
        <f t="shared" si="28"/>
        <v>27.42</v>
      </c>
      <c r="U137" s="7">
        <f t="shared" si="29"/>
        <v>205.62</v>
      </c>
      <c r="V137" s="7">
        <f t="shared" si="30"/>
        <v>14793.76</v>
      </c>
    </row>
    <row r="138" spans="1:22">
      <c r="A138" s="75" t="s">
        <v>2394</v>
      </c>
      <c r="B138" s="2" t="s">
        <v>1997</v>
      </c>
      <c r="C138" s="46">
        <f>IF(A138=Summary!$B$9,Summary!$G$9,0)</f>
        <v>0</v>
      </c>
      <c r="D138" s="82">
        <f>VLOOKUP(A138,AAFTE!$A:$AT,3,0)</f>
        <v>409.65</v>
      </c>
      <c r="E138" s="106">
        <f>VLOOKUP($A138,'2026-27 Salary &amp; Benefits'!$A:$I,3,)</f>
        <v>1.06</v>
      </c>
      <c r="F138" s="106">
        <f>VLOOKUP($A138,'2026-27 Salary &amp; Benefits'!$A:$I,4,)</f>
        <v>1.06</v>
      </c>
      <c r="G138" s="107">
        <f>VLOOKUP(A138,'CEDARS District FRPL'!$A$3:$C$319,3,0)</f>
        <v>0.92859999999999998</v>
      </c>
      <c r="H138" s="108">
        <f t="shared" si="23"/>
        <v>409.65</v>
      </c>
      <c r="I138" s="109">
        <f t="shared" si="24"/>
        <v>380.4</v>
      </c>
      <c r="J138" s="100">
        <f t="shared" si="21"/>
        <v>2.4319999999999999</v>
      </c>
      <c r="K138" s="102">
        <f>'2026-27 Salary &amp; Benefits'!E$6</f>
        <v>78209</v>
      </c>
      <c r="L138" s="102">
        <f>'2026-27 Salary &amp; Benefits'!F$6</f>
        <v>82248</v>
      </c>
      <c r="M138" s="7">
        <f t="shared" si="25"/>
        <v>201616.55</v>
      </c>
      <c r="N138" s="7">
        <f t="shared" si="26"/>
        <v>10412.210000000021</v>
      </c>
      <c r="O138" s="7">
        <f>'2026-27 Salary &amp; Benefits'!G$6</f>
        <v>16817.759999999998</v>
      </c>
      <c r="P138" s="103">
        <f>'2026-27 Salary &amp; Benefits'!H$6</f>
        <v>0.16020000000000001</v>
      </c>
      <c r="Q138" s="103">
        <f>'2026-27 Salary &amp; Benefits'!I$6</f>
        <v>0.15390000000000001</v>
      </c>
      <c r="R138" s="7">
        <f t="shared" si="27"/>
        <v>74802.2</v>
      </c>
      <c r="S138" s="7">
        <f t="shared" si="22"/>
        <v>3533.81</v>
      </c>
      <c r="T138" s="7">
        <f t="shared" si="28"/>
        <v>543.85</v>
      </c>
      <c r="U138" s="7">
        <f t="shared" si="29"/>
        <v>4077.66</v>
      </c>
      <c r="V138" s="7">
        <f t="shared" si="30"/>
        <v>290908.62</v>
      </c>
    </row>
    <row r="139" spans="1:22">
      <c r="A139" s="75" t="s">
        <v>2253</v>
      </c>
      <c r="B139" s="2" t="s">
        <v>1084</v>
      </c>
      <c r="C139" s="46">
        <f>IF(A139=Summary!$B$9,Summary!$G$9,0)</f>
        <v>0</v>
      </c>
      <c r="D139" s="82">
        <f>VLOOKUP(A139,AAFTE!$A:$AT,3,0)</f>
        <v>186.33</v>
      </c>
      <c r="E139" s="106">
        <f>VLOOKUP($A139,'2026-27 Salary &amp; Benefits'!$A:$I,3,)</f>
        <v>1</v>
      </c>
      <c r="F139" s="106">
        <f>VLOOKUP($A139,'2026-27 Salary &amp; Benefits'!$A:$I,4,)</f>
        <v>1</v>
      </c>
      <c r="G139" s="107">
        <f>VLOOKUP(A139,'CEDARS District FRPL'!$A$3:$C$319,3,0)</f>
        <v>0.62080000000000002</v>
      </c>
      <c r="H139" s="108">
        <f t="shared" si="23"/>
        <v>186.33</v>
      </c>
      <c r="I139" s="109">
        <f t="shared" si="24"/>
        <v>115.67</v>
      </c>
      <c r="J139" s="100">
        <f t="shared" si="21"/>
        <v>0.74</v>
      </c>
      <c r="K139" s="102">
        <f>'2026-27 Salary &amp; Benefits'!E$6</f>
        <v>78209</v>
      </c>
      <c r="L139" s="102">
        <f>'2026-27 Salary &amp; Benefits'!F$6</f>
        <v>82248</v>
      </c>
      <c r="M139" s="7">
        <f t="shared" si="25"/>
        <v>57874.66</v>
      </c>
      <c r="N139" s="7">
        <f t="shared" si="26"/>
        <v>2988.8599999999933</v>
      </c>
      <c r="O139" s="7">
        <f>'2026-27 Salary &amp; Benefits'!G$6</f>
        <v>16817.759999999998</v>
      </c>
      <c r="P139" s="103">
        <f>'2026-27 Salary &amp; Benefits'!H$6</f>
        <v>0.16020000000000001</v>
      </c>
      <c r="Q139" s="103">
        <f>'2026-27 Salary &amp; Benefits'!I$6</f>
        <v>0.15390000000000001</v>
      </c>
      <c r="R139" s="7">
        <f t="shared" si="27"/>
        <v>22176.65</v>
      </c>
      <c r="S139" s="7">
        <f t="shared" si="22"/>
        <v>1014.39</v>
      </c>
      <c r="T139" s="7">
        <f t="shared" si="28"/>
        <v>156.11000000000001</v>
      </c>
      <c r="U139" s="7">
        <f t="shared" si="29"/>
        <v>1170.5</v>
      </c>
      <c r="V139" s="7">
        <f t="shared" si="30"/>
        <v>84210.669999999984</v>
      </c>
    </row>
    <row r="140" spans="1:22">
      <c r="A140" s="75" t="s">
        <v>2390</v>
      </c>
      <c r="B140" s="2" t="s">
        <v>1972</v>
      </c>
      <c r="C140" s="46">
        <f>IF(A140=Summary!$B$9,Summary!$G$9,0)</f>
        <v>0</v>
      </c>
      <c r="D140" s="82">
        <f>VLOOKUP(A140,AAFTE!$A:$AT,3,0)</f>
        <v>3517.86</v>
      </c>
      <c r="E140" s="106">
        <f>VLOOKUP($A140,'2026-27 Salary &amp; Benefits'!$A:$I,3,)</f>
        <v>1.1200000000000001</v>
      </c>
      <c r="F140" s="106">
        <f>VLOOKUP($A140,'2026-27 Salary &amp; Benefits'!$A:$I,4,)</f>
        <v>1.1200000000000001</v>
      </c>
      <c r="G140" s="107">
        <f>VLOOKUP(A140,'CEDARS District FRPL'!$A$3:$C$319,3,0)</f>
        <v>0.38080000000000003</v>
      </c>
      <c r="H140" s="108">
        <f t="shared" si="23"/>
        <v>3517.86</v>
      </c>
      <c r="I140" s="109">
        <f t="shared" si="24"/>
        <v>1339.6</v>
      </c>
      <c r="J140" s="100">
        <f t="shared" si="21"/>
        <v>8.5649999999999995</v>
      </c>
      <c r="K140" s="102">
        <f>'2026-27 Salary &amp; Benefits'!E$6</f>
        <v>78209</v>
      </c>
      <c r="L140" s="102">
        <f>'2026-27 Salary &amp; Benefits'!F$6</f>
        <v>82248</v>
      </c>
      <c r="M140" s="7">
        <f t="shared" si="25"/>
        <v>750243.3</v>
      </c>
      <c r="N140" s="7">
        <f t="shared" si="26"/>
        <v>38745.309999999939</v>
      </c>
      <c r="O140" s="7">
        <f>'2026-27 Salary &amp; Benefits'!G$6</f>
        <v>16817.759999999998</v>
      </c>
      <c r="P140" s="103">
        <f>'2026-27 Salary &amp; Benefits'!H$6</f>
        <v>0.16020000000000001</v>
      </c>
      <c r="Q140" s="103">
        <f>'2026-27 Salary &amp; Benefits'!I$6</f>
        <v>0.15390000000000001</v>
      </c>
      <c r="R140" s="7">
        <f t="shared" si="27"/>
        <v>270195.99</v>
      </c>
      <c r="S140" s="7">
        <f t="shared" si="22"/>
        <v>13149.81</v>
      </c>
      <c r="T140" s="7">
        <f t="shared" si="28"/>
        <v>2023.76</v>
      </c>
      <c r="U140" s="7">
        <f t="shared" si="29"/>
        <v>15173.57</v>
      </c>
      <c r="V140" s="7">
        <f t="shared" si="30"/>
        <v>1074358.1700000002</v>
      </c>
    </row>
    <row r="141" spans="1:22">
      <c r="A141" s="75" t="s">
        <v>2413</v>
      </c>
      <c r="B141" s="2" t="s">
        <v>2068</v>
      </c>
      <c r="C141" s="46">
        <f>IF(A141=Summary!$B$9,Summary!$G$9,0)</f>
        <v>0</v>
      </c>
      <c r="D141" s="82">
        <f>VLOOKUP(A141,AAFTE!$A:$AT,3,0)</f>
        <v>671.63</v>
      </c>
      <c r="E141" s="106">
        <f>VLOOKUP($A141,'2026-27 Salary &amp; Benefits'!$A:$I,3,)</f>
        <v>1</v>
      </c>
      <c r="F141" s="106">
        <f>VLOOKUP($A141,'2026-27 Salary &amp; Benefits'!$A:$I,4,)</f>
        <v>1</v>
      </c>
      <c r="G141" s="107">
        <f>VLOOKUP(A141,'CEDARS District FRPL'!$A$3:$C$319,3,0)</f>
        <v>0.99119999999999997</v>
      </c>
      <c r="H141" s="108">
        <f t="shared" si="23"/>
        <v>671.63</v>
      </c>
      <c r="I141" s="109">
        <f t="shared" si="24"/>
        <v>665.72</v>
      </c>
      <c r="J141" s="100">
        <f t="shared" si="21"/>
        <v>4.2560000000000002</v>
      </c>
      <c r="K141" s="102">
        <f>'2026-27 Salary &amp; Benefits'!E$6</f>
        <v>78209</v>
      </c>
      <c r="L141" s="102">
        <f>'2026-27 Salary &amp; Benefits'!F$6</f>
        <v>82248</v>
      </c>
      <c r="M141" s="7">
        <f t="shared" si="25"/>
        <v>332857.5</v>
      </c>
      <c r="N141" s="7">
        <f t="shared" si="26"/>
        <v>17189.989999999991</v>
      </c>
      <c r="O141" s="7">
        <f>'2026-27 Salary &amp; Benefits'!G$6</f>
        <v>16817.759999999998</v>
      </c>
      <c r="P141" s="103">
        <f>'2026-27 Salary &amp; Benefits'!H$6</f>
        <v>0.16020000000000001</v>
      </c>
      <c r="Q141" s="103">
        <f>'2026-27 Salary &amp; Benefits'!I$6</f>
        <v>0.15390000000000001</v>
      </c>
      <c r="R141" s="7">
        <f t="shared" si="27"/>
        <v>127545.7</v>
      </c>
      <c r="S141" s="7">
        <f t="shared" si="22"/>
        <v>5834.12</v>
      </c>
      <c r="T141" s="7">
        <f t="shared" si="28"/>
        <v>897.87</v>
      </c>
      <c r="U141" s="7">
        <f t="shared" si="29"/>
        <v>6731.99</v>
      </c>
      <c r="V141" s="7">
        <f t="shared" si="30"/>
        <v>484325.18</v>
      </c>
    </row>
    <row r="142" spans="1:22">
      <c r="A142" s="75" t="s">
        <v>2167</v>
      </c>
      <c r="B142" s="2" t="s">
        <v>343</v>
      </c>
      <c r="C142" s="46">
        <f>IF(A142=Summary!$B$9,Summary!$G$9,0)</f>
        <v>0</v>
      </c>
      <c r="D142" s="82">
        <f>VLOOKUP(A142,AAFTE!$A:$AT,3,0)</f>
        <v>106.22</v>
      </c>
      <c r="E142" s="106">
        <f>VLOOKUP($A142,'2026-27 Salary &amp; Benefits'!$A:$I,3,)</f>
        <v>1</v>
      </c>
      <c r="F142" s="106">
        <f>VLOOKUP($A142,'2026-27 Salary &amp; Benefits'!$A:$I,4,)</f>
        <v>1</v>
      </c>
      <c r="G142" s="107">
        <f>VLOOKUP(A142,'CEDARS District FRPL'!$A$3:$C$319,3,0)</f>
        <v>0.66349999999999998</v>
      </c>
      <c r="H142" s="108">
        <f t="shared" si="23"/>
        <v>106.22</v>
      </c>
      <c r="I142" s="109">
        <f t="shared" si="24"/>
        <v>70.48</v>
      </c>
      <c r="J142" s="100">
        <f t="shared" si="21"/>
        <v>0.45100000000000001</v>
      </c>
      <c r="K142" s="102">
        <f>'2026-27 Salary &amp; Benefits'!E$6</f>
        <v>78209</v>
      </c>
      <c r="L142" s="102">
        <f>'2026-27 Salary &amp; Benefits'!F$6</f>
        <v>82248</v>
      </c>
      <c r="M142" s="7">
        <f t="shared" si="25"/>
        <v>35272.26</v>
      </c>
      <c r="N142" s="7">
        <f t="shared" si="26"/>
        <v>1821.5899999999965</v>
      </c>
      <c r="O142" s="7">
        <f>'2026-27 Salary &amp; Benefits'!G$6</f>
        <v>16817.759999999998</v>
      </c>
      <c r="P142" s="103">
        <f>'2026-27 Salary &amp; Benefits'!H$6</f>
        <v>0.16020000000000001</v>
      </c>
      <c r="Q142" s="103">
        <f>'2026-27 Salary &amp; Benefits'!I$6</f>
        <v>0.15390000000000001</v>
      </c>
      <c r="R142" s="7">
        <f t="shared" si="27"/>
        <v>13515.77</v>
      </c>
      <c r="S142" s="7">
        <f t="shared" si="22"/>
        <v>618.23</v>
      </c>
      <c r="T142" s="7">
        <f t="shared" si="28"/>
        <v>95.15</v>
      </c>
      <c r="U142" s="7">
        <f t="shared" si="29"/>
        <v>713.38</v>
      </c>
      <c r="V142" s="7">
        <f t="shared" si="30"/>
        <v>51322.999999999993</v>
      </c>
    </row>
    <row r="143" spans="1:22">
      <c r="A143" s="75" t="s">
        <v>2133</v>
      </c>
      <c r="B143" s="2" t="s">
        <v>92</v>
      </c>
      <c r="C143" s="46">
        <f>IF(A143=Summary!$B$9,Summary!$G$9,0)</f>
        <v>0</v>
      </c>
      <c r="D143" s="82">
        <f>VLOOKUP(A143,AAFTE!$A:$AT,3,0)</f>
        <v>585.43000000000006</v>
      </c>
      <c r="E143" s="106">
        <f>VLOOKUP($A143,'2026-27 Salary &amp; Benefits'!$A:$I,3,)</f>
        <v>1</v>
      </c>
      <c r="F143" s="106">
        <f>VLOOKUP($A143,'2026-27 Salary &amp; Benefits'!$A:$I,4,)</f>
        <v>1</v>
      </c>
      <c r="G143" s="107">
        <f>VLOOKUP(A143,'CEDARS District FRPL'!$A$3:$C$319,3,0)</f>
        <v>0.65839999999999999</v>
      </c>
      <c r="H143" s="108">
        <f t="shared" si="23"/>
        <v>585.43000000000006</v>
      </c>
      <c r="I143" s="109">
        <f t="shared" si="24"/>
        <v>385.45</v>
      </c>
      <c r="J143" s="100">
        <f t="shared" si="21"/>
        <v>2.464</v>
      </c>
      <c r="K143" s="102">
        <f>'2026-27 Salary &amp; Benefits'!E$6</f>
        <v>78209</v>
      </c>
      <c r="L143" s="102">
        <f>'2026-27 Salary &amp; Benefits'!F$6</f>
        <v>82248</v>
      </c>
      <c r="M143" s="7">
        <f t="shared" si="25"/>
        <v>192706.98</v>
      </c>
      <c r="N143" s="7">
        <f t="shared" si="26"/>
        <v>9952.0899999999965</v>
      </c>
      <c r="O143" s="7">
        <f>'2026-27 Salary &amp; Benefits'!G$6</f>
        <v>16817.759999999998</v>
      </c>
      <c r="P143" s="103">
        <f>'2026-27 Salary &amp; Benefits'!H$6</f>
        <v>0.16020000000000001</v>
      </c>
      <c r="Q143" s="103">
        <f>'2026-27 Salary &amp; Benefits'!I$6</f>
        <v>0.15390000000000001</v>
      </c>
      <c r="R143" s="7">
        <f t="shared" si="27"/>
        <v>73842.25</v>
      </c>
      <c r="S143" s="7">
        <f t="shared" si="22"/>
        <v>3377.65</v>
      </c>
      <c r="T143" s="7">
        <f t="shared" si="28"/>
        <v>519.82000000000005</v>
      </c>
      <c r="U143" s="7">
        <f t="shared" si="29"/>
        <v>3897.4700000000003</v>
      </c>
      <c r="V143" s="7">
        <f t="shared" si="30"/>
        <v>280398.78999999992</v>
      </c>
    </row>
    <row r="144" spans="1:22">
      <c r="A144" s="75" t="s">
        <v>2278</v>
      </c>
      <c r="B144" s="2" t="s">
        <v>1167</v>
      </c>
      <c r="C144" s="46">
        <f>IF(A144=Summary!$B$9,Summary!$G$9,0)</f>
        <v>0</v>
      </c>
      <c r="D144" s="82">
        <f>VLOOKUP(A144,AAFTE!$A:$AT,3,0)</f>
        <v>799.97</v>
      </c>
      <c r="E144" s="106">
        <f>VLOOKUP($A144,'2026-27 Salary &amp; Benefits'!$A:$I,3,)</f>
        <v>1</v>
      </c>
      <c r="F144" s="106">
        <f>VLOOKUP($A144,'2026-27 Salary &amp; Benefits'!$A:$I,4,)</f>
        <v>1</v>
      </c>
      <c r="G144" s="107">
        <f>VLOOKUP(A144,'CEDARS District FRPL'!$A$3:$C$319,3,0)</f>
        <v>0.25430000000000003</v>
      </c>
      <c r="H144" s="108">
        <f t="shared" si="23"/>
        <v>799.97</v>
      </c>
      <c r="I144" s="109">
        <f t="shared" si="24"/>
        <v>203.43</v>
      </c>
      <c r="J144" s="100">
        <f t="shared" si="21"/>
        <v>1.3009999999999999</v>
      </c>
      <c r="K144" s="102">
        <f>'2026-27 Salary &amp; Benefits'!E$6</f>
        <v>78209</v>
      </c>
      <c r="L144" s="102">
        <f>'2026-27 Salary &amp; Benefits'!F$6</f>
        <v>82248</v>
      </c>
      <c r="M144" s="7">
        <f t="shared" si="25"/>
        <v>101749.91</v>
      </c>
      <c r="N144" s="7">
        <f t="shared" si="26"/>
        <v>5254.7399999999907</v>
      </c>
      <c r="O144" s="7">
        <f>'2026-27 Salary &amp; Benefits'!G$6</f>
        <v>16817.759999999998</v>
      </c>
      <c r="P144" s="103">
        <f>'2026-27 Salary &amp; Benefits'!H$6</f>
        <v>0.16020000000000001</v>
      </c>
      <c r="Q144" s="103">
        <f>'2026-27 Salary &amp; Benefits'!I$6</f>
        <v>0.15390000000000001</v>
      </c>
      <c r="R144" s="7">
        <f t="shared" si="27"/>
        <v>38988.949999999997</v>
      </c>
      <c r="S144" s="7">
        <f t="shared" si="22"/>
        <v>1783.41</v>
      </c>
      <c r="T144" s="7">
        <f t="shared" si="28"/>
        <v>274.47000000000003</v>
      </c>
      <c r="U144" s="7">
        <f t="shared" si="29"/>
        <v>2057.88</v>
      </c>
      <c r="V144" s="7">
        <f t="shared" si="30"/>
        <v>148051.47999999998</v>
      </c>
    </row>
    <row r="145" spans="1:22">
      <c r="A145" s="75" t="s">
        <v>2368</v>
      </c>
      <c r="B145" s="2" t="s">
        <v>1827</v>
      </c>
      <c r="C145" s="46">
        <f>IF(A145=Summary!$B$9,Summary!$G$9,0)</f>
        <v>0</v>
      </c>
      <c r="D145" s="82">
        <f>VLOOKUP(A145,AAFTE!$A:$AT,3,0)</f>
        <v>477.57</v>
      </c>
      <c r="E145" s="106">
        <f>VLOOKUP($A145,'2026-27 Salary &amp; Benefits'!$A:$I,3,)</f>
        <v>1</v>
      </c>
      <c r="F145" s="106">
        <f>VLOOKUP($A145,'2026-27 Salary &amp; Benefits'!$A:$I,4,)</f>
        <v>1</v>
      </c>
      <c r="G145" s="107">
        <f>VLOOKUP(A145,'CEDARS District FRPL'!$A$3:$C$319,3,0)</f>
        <v>0.78349999999999997</v>
      </c>
      <c r="H145" s="108">
        <f t="shared" si="23"/>
        <v>477.57</v>
      </c>
      <c r="I145" s="109">
        <f t="shared" si="24"/>
        <v>374.18</v>
      </c>
      <c r="J145" s="100">
        <f t="shared" si="21"/>
        <v>2.3919999999999999</v>
      </c>
      <c r="K145" s="102">
        <f>'2026-27 Salary &amp; Benefits'!E$6</f>
        <v>78209</v>
      </c>
      <c r="L145" s="102">
        <f>'2026-27 Salary &amp; Benefits'!F$6</f>
        <v>82248</v>
      </c>
      <c r="M145" s="7">
        <f t="shared" si="25"/>
        <v>187075.93</v>
      </c>
      <c r="N145" s="7">
        <f t="shared" si="26"/>
        <v>9661.2900000000081</v>
      </c>
      <c r="O145" s="7">
        <f>'2026-27 Salary &amp; Benefits'!G$6</f>
        <v>16817.759999999998</v>
      </c>
      <c r="P145" s="103">
        <f>'2026-27 Salary &amp; Benefits'!H$6</f>
        <v>0.16020000000000001</v>
      </c>
      <c r="Q145" s="103">
        <f>'2026-27 Salary &amp; Benefits'!I$6</f>
        <v>0.15390000000000001</v>
      </c>
      <c r="R145" s="7">
        <f t="shared" si="27"/>
        <v>71684.52</v>
      </c>
      <c r="S145" s="7">
        <f t="shared" si="22"/>
        <v>3278.95</v>
      </c>
      <c r="T145" s="7">
        <f t="shared" si="28"/>
        <v>504.63</v>
      </c>
      <c r="U145" s="7">
        <f t="shared" si="29"/>
        <v>3783.58</v>
      </c>
      <c r="V145" s="7">
        <f t="shared" si="30"/>
        <v>272205.32</v>
      </c>
    </row>
    <row r="146" spans="1:22">
      <c r="A146" s="75" t="s">
        <v>2334</v>
      </c>
      <c r="B146" s="2" t="s">
        <v>1578</v>
      </c>
      <c r="C146" s="46">
        <f>IF(A146=Summary!$B$9,Summary!$G$9,0)</f>
        <v>0</v>
      </c>
      <c r="D146" s="82">
        <f>VLOOKUP(A146,AAFTE!$A:$AT,3,0)</f>
        <v>9044.56</v>
      </c>
      <c r="E146" s="106">
        <f>VLOOKUP($A146,'2026-27 Salary &amp; Benefits'!$A:$I,3,)</f>
        <v>1.18</v>
      </c>
      <c r="F146" s="106">
        <f>VLOOKUP($A146,'2026-27 Salary &amp; Benefits'!$A:$I,4,)</f>
        <v>1.18</v>
      </c>
      <c r="G146" s="107">
        <f>VLOOKUP(A146,'CEDARS District FRPL'!$A$3:$C$319,3,0)</f>
        <v>0.5081</v>
      </c>
      <c r="H146" s="108">
        <f t="shared" si="23"/>
        <v>9044.56</v>
      </c>
      <c r="I146" s="109">
        <f t="shared" si="24"/>
        <v>4595.54</v>
      </c>
      <c r="J146" s="100">
        <f t="shared" si="21"/>
        <v>29.381</v>
      </c>
      <c r="K146" s="102">
        <f>'2026-27 Salary &amp; Benefits'!E$6</f>
        <v>78209</v>
      </c>
      <c r="L146" s="102">
        <f>'2026-27 Salary &amp; Benefits'!F$6</f>
        <v>82248</v>
      </c>
      <c r="M146" s="7">
        <f t="shared" si="25"/>
        <v>2711473.18</v>
      </c>
      <c r="N146" s="7">
        <f t="shared" si="26"/>
        <v>140030.43999999994</v>
      </c>
      <c r="O146" s="7">
        <f>'2026-27 Salary &amp; Benefits'!G$6</f>
        <v>16817.759999999998</v>
      </c>
      <c r="P146" s="103">
        <f>'2026-27 Salary &amp; Benefits'!H$6</f>
        <v>0.16020000000000001</v>
      </c>
      <c r="Q146" s="103">
        <f>'2026-27 Salary &amp; Benefits'!I$6</f>
        <v>0.15390000000000001</v>
      </c>
      <c r="R146" s="7">
        <f t="shared" si="27"/>
        <v>950051.29</v>
      </c>
      <c r="S146" s="7">
        <f t="shared" si="22"/>
        <v>47525.06</v>
      </c>
      <c r="T146" s="7">
        <f t="shared" si="28"/>
        <v>7314.11</v>
      </c>
      <c r="U146" s="7">
        <f t="shared" si="29"/>
        <v>54839.17</v>
      </c>
      <c r="V146" s="7">
        <f t="shared" si="30"/>
        <v>3856394.08</v>
      </c>
    </row>
    <row r="147" spans="1:22">
      <c r="A147" s="75" t="s">
        <v>2192</v>
      </c>
      <c r="B147" s="2" t="s">
        <v>470</v>
      </c>
      <c r="C147" s="46">
        <f>IF(A147=Summary!$B$9,Summary!$G$9,0)</f>
        <v>0</v>
      </c>
      <c r="D147" s="82">
        <f>VLOOKUP(A147,AAFTE!$A:$AT,3,0)</f>
        <v>307.95</v>
      </c>
      <c r="E147" s="106">
        <f>VLOOKUP($A147,'2026-27 Salary &amp; Benefits'!$A:$I,3,)</f>
        <v>1</v>
      </c>
      <c r="F147" s="106">
        <f>VLOOKUP($A147,'2026-27 Salary &amp; Benefits'!$A:$I,4,)</f>
        <v>1</v>
      </c>
      <c r="G147" s="107">
        <f>VLOOKUP(A147,'CEDARS District FRPL'!$A$3:$C$319,3,0)</f>
        <v>0.42899999999999999</v>
      </c>
      <c r="H147" s="108">
        <f t="shared" si="23"/>
        <v>307.95</v>
      </c>
      <c r="I147" s="109">
        <f t="shared" si="24"/>
        <v>132.11000000000001</v>
      </c>
      <c r="J147" s="100">
        <f t="shared" si="21"/>
        <v>0.84499999999999997</v>
      </c>
      <c r="K147" s="102">
        <f>'2026-27 Salary &amp; Benefits'!E$6</f>
        <v>78209</v>
      </c>
      <c r="L147" s="102">
        <f>'2026-27 Salary &amp; Benefits'!F$6</f>
        <v>82248</v>
      </c>
      <c r="M147" s="7">
        <f t="shared" si="25"/>
        <v>66086.61</v>
      </c>
      <c r="N147" s="7">
        <f t="shared" si="26"/>
        <v>3412.9499999999971</v>
      </c>
      <c r="O147" s="7">
        <f>'2026-27 Salary &amp; Benefits'!G$6</f>
        <v>16817.759999999998</v>
      </c>
      <c r="P147" s="103">
        <f>'2026-27 Salary &amp; Benefits'!H$6</f>
        <v>0.16020000000000001</v>
      </c>
      <c r="Q147" s="103">
        <f>'2026-27 Salary &amp; Benefits'!I$6</f>
        <v>0.15390000000000001</v>
      </c>
      <c r="R147" s="7">
        <f t="shared" si="27"/>
        <v>25323.34</v>
      </c>
      <c r="S147" s="7">
        <f t="shared" si="22"/>
        <v>1158.33</v>
      </c>
      <c r="T147" s="7">
        <f t="shared" si="28"/>
        <v>178.27</v>
      </c>
      <c r="U147" s="7">
        <f t="shared" si="29"/>
        <v>1336.6</v>
      </c>
      <c r="V147" s="7">
        <f t="shared" si="30"/>
        <v>96159.5</v>
      </c>
    </row>
    <row r="148" spans="1:22">
      <c r="A148" s="75" t="s">
        <v>2348</v>
      </c>
      <c r="B148" s="2" t="s">
        <v>1717</v>
      </c>
      <c r="C148" s="46">
        <f>IF(A148=Summary!$B$9,Summary!$G$9,0)</f>
        <v>0</v>
      </c>
      <c r="D148" s="82">
        <f>VLOOKUP(A148,AAFTE!$A:$AT,3,0)</f>
        <v>10264.32</v>
      </c>
      <c r="E148" s="106">
        <f>VLOOKUP($A148,'2026-27 Salary &amp; Benefits'!$A:$I,3,)</f>
        <v>1</v>
      </c>
      <c r="F148" s="106">
        <f>VLOOKUP($A148,'2026-27 Salary &amp; Benefits'!$A:$I,4,)</f>
        <v>1.04</v>
      </c>
      <c r="G148" s="107">
        <f>VLOOKUP(A148,'CEDARS District FRPL'!$A$3:$C$319,3,0)</f>
        <v>0.37130000000000002</v>
      </c>
      <c r="H148" s="108">
        <f t="shared" si="23"/>
        <v>10264.32</v>
      </c>
      <c r="I148" s="109">
        <f t="shared" si="24"/>
        <v>3811.14</v>
      </c>
      <c r="J148" s="100">
        <f t="shared" si="21"/>
        <v>24.366</v>
      </c>
      <c r="K148" s="102">
        <f>'2026-27 Salary &amp; Benefits'!E$6</f>
        <v>78209</v>
      </c>
      <c r="L148" s="102">
        <f>'2026-27 Salary &amp; Benefits'!F$6</f>
        <v>82248</v>
      </c>
      <c r="M148" s="7">
        <f t="shared" si="25"/>
        <v>1905640.49</v>
      </c>
      <c r="N148" s="7">
        <f t="shared" si="26"/>
        <v>178576.46999999997</v>
      </c>
      <c r="O148" s="7">
        <f>'2026-27 Salary &amp; Benefits'!G$6</f>
        <v>16817.759999999998</v>
      </c>
      <c r="P148" s="103">
        <f>'2026-27 Salary &amp; Benefits'!H$6</f>
        <v>0.16020000000000001</v>
      </c>
      <c r="Q148" s="103">
        <f>'2026-27 Salary &amp; Benefits'!I$6</f>
        <v>0.15390000000000001</v>
      </c>
      <c r="R148" s="7">
        <f t="shared" si="27"/>
        <v>742548.07</v>
      </c>
      <c r="S148" s="7">
        <f t="shared" si="22"/>
        <v>34736.949999999997</v>
      </c>
      <c r="T148" s="7">
        <f t="shared" si="28"/>
        <v>5346.02</v>
      </c>
      <c r="U148" s="7">
        <f t="shared" si="29"/>
        <v>40082.97</v>
      </c>
      <c r="V148" s="7">
        <f t="shared" si="30"/>
        <v>2866848.0000000005</v>
      </c>
    </row>
    <row r="149" spans="1:22">
      <c r="A149" s="75" t="s">
        <v>2347</v>
      </c>
      <c r="B149" s="2" t="s">
        <v>1714</v>
      </c>
      <c r="C149" s="46">
        <f>IF(A149=Summary!$B$9,Summary!$G$9,0)</f>
        <v>0</v>
      </c>
      <c r="D149" s="82">
        <f>VLOOKUP(A149,AAFTE!$A:$AT,3,0)</f>
        <v>1730.7</v>
      </c>
      <c r="E149" s="106">
        <f>VLOOKUP($A149,'2026-27 Salary &amp; Benefits'!$A:$I,3,)</f>
        <v>1</v>
      </c>
      <c r="F149" s="106">
        <f>VLOOKUP($A149,'2026-27 Salary &amp; Benefits'!$A:$I,4,)</f>
        <v>1</v>
      </c>
      <c r="G149" s="107">
        <f>VLOOKUP(A149,'CEDARS District FRPL'!$A$3:$C$319,3,0)</f>
        <v>0.38229999999999997</v>
      </c>
      <c r="H149" s="108">
        <f t="shared" si="23"/>
        <v>1730.7</v>
      </c>
      <c r="I149" s="109">
        <f t="shared" si="24"/>
        <v>661.65</v>
      </c>
      <c r="J149" s="100">
        <f t="shared" si="21"/>
        <v>4.2300000000000004</v>
      </c>
      <c r="K149" s="102">
        <f>'2026-27 Salary &amp; Benefits'!E$6</f>
        <v>78209</v>
      </c>
      <c r="L149" s="102">
        <f>'2026-27 Salary &amp; Benefits'!F$6</f>
        <v>82248</v>
      </c>
      <c r="M149" s="7">
        <f t="shared" si="25"/>
        <v>330824.07</v>
      </c>
      <c r="N149" s="7">
        <f t="shared" si="26"/>
        <v>17084.969999999972</v>
      </c>
      <c r="O149" s="7">
        <f>'2026-27 Salary &amp; Benefits'!G$6</f>
        <v>16817.759999999998</v>
      </c>
      <c r="P149" s="103">
        <f>'2026-27 Salary &amp; Benefits'!H$6</f>
        <v>0.16020000000000001</v>
      </c>
      <c r="Q149" s="103">
        <f>'2026-27 Salary &amp; Benefits'!I$6</f>
        <v>0.15390000000000001</v>
      </c>
      <c r="R149" s="7">
        <f t="shared" si="27"/>
        <v>126766.52</v>
      </c>
      <c r="S149" s="7">
        <f t="shared" si="22"/>
        <v>5798.48</v>
      </c>
      <c r="T149" s="7">
        <f t="shared" si="28"/>
        <v>892.39</v>
      </c>
      <c r="U149" s="7">
        <f t="shared" si="29"/>
        <v>6690.87</v>
      </c>
      <c r="V149" s="7">
        <f t="shared" si="30"/>
        <v>481366.43</v>
      </c>
    </row>
    <row r="150" spans="1:22">
      <c r="A150" s="75" t="s">
        <v>2213</v>
      </c>
      <c r="B150" s="2" t="s">
        <v>672</v>
      </c>
      <c r="C150" s="46">
        <f>IF(A150=Summary!$B$9,Summary!$G$9,0)</f>
        <v>0</v>
      </c>
      <c r="D150" s="82">
        <f>VLOOKUP(A150,AAFTE!$A:$AT,3,0)</f>
        <v>3869.54</v>
      </c>
      <c r="E150" s="106">
        <f>VLOOKUP($A150,'2026-27 Salary &amp; Benefits'!$A:$I,3,)</f>
        <v>1.18</v>
      </c>
      <c r="F150" s="106">
        <f>VLOOKUP($A150,'2026-27 Salary &amp; Benefits'!$A:$I,4,)</f>
        <v>1.18</v>
      </c>
      <c r="G150" s="107">
        <f>VLOOKUP(A150,'CEDARS District FRPL'!$A$3:$C$319,3,0)</f>
        <v>5.9700000000000003E-2</v>
      </c>
      <c r="H150" s="108">
        <f t="shared" si="23"/>
        <v>3869.54</v>
      </c>
      <c r="I150" s="109">
        <f t="shared" si="24"/>
        <v>231.01</v>
      </c>
      <c r="J150" s="100">
        <f t="shared" si="21"/>
        <v>1.4770000000000001</v>
      </c>
      <c r="K150" s="102">
        <f>'2026-27 Salary &amp; Benefits'!E$6</f>
        <v>78209</v>
      </c>
      <c r="L150" s="102">
        <f>'2026-27 Salary &amp; Benefits'!F$6</f>
        <v>82248</v>
      </c>
      <c r="M150" s="7">
        <f t="shared" si="25"/>
        <v>136307.34</v>
      </c>
      <c r="N150" s="7">
        <f t="shared" si="26"/>
        <v>7039.4100000000035</v>
      </c>
      <c r="O150" s="7">
        <f>'2026-27 Salary &amp; Benefits'!G$6</f>
        <v>16817.759999999998</v>
      </c>
      <c r="P150" s="103">
        <f>'2026-27 Salary &amp; Benefits'!H$6</f>
        <v>0.16020000000000001</v>
      </c>
      <c r="Q150" s="103">
        <f>'2026-27 Salary &amp; Benefits'!I$6</f>
        <v>0.15390000000000001</v>
      </c>
      <c r="R150" s="7">
        <f t="shared" si="27"/>
        <v>47759.63</v>
      </c>
      <c r="S150" s="7">
        <f t="shared" si="22"/>
        <v>2389.11</v>
      </c>
      <c r="T150" s="7">
        <f t="shared" si="28"/>
        <v>367.68</v>
      </c>
      <c r="U150" s="7">
        <f t="shared" si="29"/>
        <v>2756.79</v>
      </c>
      <c r="V150" s="7">
        <f t="shared" si="30"/>
        <v>193863.17</v>
      </c>
    </row>
    <row r="151" spans="1:22">
      <c r="A151" s="75" t="s">
        <v>2391</v>
      </c>
      <c r="B151" s="2" t="s">
        <v>1979</v>
      </c>
      <c r="C151" s="46">
        <f>IF(A151=Summary!$B$9,Summary!$G$9,0)</f>
        <v>0</v>
      </c>
      <c r="D151" s="82">
        <f>VLOOKUP(A151,AAFTE!$A:$AT,3,0)</f>
        <v>1892.53</v>
      </c>
      <c r="E151" s="106">
        <f>VLOOKUP($A151,'2026-27 Salary &amp; Benefits'!$A:$I,3,)</f>
        <v>1.1200000000000001</v>
      </c>
      <c r="F151" s="106">
        <f>VLOOKUP($A151,'2026-27 Salary &amp; Benefits'!$A:$I,4,)</f>
        <v>1.1200000000000001</v>
      </c>
      <c r="G151" s="107">
        <f>VLOOKUP(A151,'CEDARS District FRPL'!$A$3:$C$319,3,0)</f>
        <v>0.42330000000000001</v>
      </c>
      <c r="H151" s="108">
        <f t="shared" si="23"/>
        <v>1892.53</v>
      </c>
      <c r="I151" s="109">
        <f t="shared" si="24"/>
        <v>801.11</v>
      </c>
      <c r="J151" s="100">
        <f t="shared" si="21"/>
        <v>5.1219999999999999</v>
      </c>
      <c r="K151" s="102">
        <f>'2026-27 Salary &amp; Benefits'!E$6</f>
        <v>78209</v>
      </c>
      <c r="L151" s="102">
        <f>'2026-27 Salary &amp; Benefits'!F$6</f>
        <v>82248</v>
      </c>
      <c r="M151" s="7">
        <f t="shared" si="25"/>
        <v>448656.88</v>
      </c>
      <c r="N151" s="7">
        <f t="shared" si="26"/>
        <v>23170.289999999979</v>
      </c>
      <c r="O151" s="7">
        <f>'2026-27 Salary &amp; Benefits'!G$6</f>
        <v>16817.759999999998</v>
      </c>
      <c r="P151" s="103">
        <f>'2026-27 Salary &amp; Benefits'!H$6</f>
        <v>0.16020000000000001</v>
      </c>
      <c r="Q151" s="103">
        <f>'2026-27 Salary &amp; Benefits'!I$6</f>
        <v>0.15390000000000001</v>
      </c>
      <c r="R151" s="7">
        <f t="shared" si="27"/>
        <v>161581.31</v>
      </c>
      <c r="S151" s="7">
        <f t="shared" si="22"/>
        <v>7863.79</v>
      </c>
      <c r="T151" s="7">
        <f t="shared" si="28"/>
        <v>1210.24</v>
      </c>
      <c r="U151" s="7">
        <f t="shared" si="29"/>
        <v>9074.0300000000007</v>
      </c>
      <c r="V151" s="7">
        <f t="shared" si="30"/>
        <v>642482.51</v>
      </c>
    </row>
    <row r="152" spans="1:22">
      <c r="A152" s="75" t="s">
        <v>2287</v>
      </c>
      <c r="B152" s="2" t="s">
        <v>1202</v>
      </c>
      <c r="C152" s="46">
        <f>IF(A152=Summary!$B$9,Summary!$G$9,0)</f>
        <v>0</v>
      </c>
      <c r="D152" s="82">
        <f>VLOOKUP(A152,AAFTE!$A:$AT,3,0)</f>
        <v>746.91</v>
      </c>
      <c r="E152" s="106">
        <f>VLOOKUP($A152,'2026-27 Salary &amp; Benefits'!$A:$I,3,)</f>
        <v>1</v>
      </c>
      <c r="F152" s="106">
        <f>VLOOKUP($A152,'2026-27 Salary &amp; Benefits'!$A:$I,4,)</f>
        <v>1</v>
      </c>
      <c r="G152" s="107">
        <f>VLOOKUP(A152,'CEDARS District FRPL'!$A$3:$C$319,3,0)</f>
        <v>0.35470000000000002</v>
      </c>
      <c r="H152" s="108">
        <f t="shared" si="23"/>
        <v>746.91</v>
      </c>
      <c r="I152" s="109">
        <f t="shared" si="24"/>
        <v>264.93</v>
      </c>
      <c r="J152" s="100">
        <f t="shared" si="21"/>
        <v>1.694</v>
      </c>
      <c r="K152" s="102">
        <f>'2026-27 Salary &amp; Benefits'!E$6</f>
        <v>78209</v>
      </c>
      <c r="L152" s="102">
        <f>'2026-27 Salary &amp; Benefits'!F$6</f>
        <v>82248</v>
      </c>
      <c r="M152" s="7">
        <f t="shared" si="25"/>
        <v>132486.04999999999</v>
      </c>
      <c r="N152" s="7">
        <f t="shared" si="26"/>
        <v>6842.0599999999977</v>
      </c>
      <c r="O152" s="7">
        <f>'2026-27 Salary &amp; Benefits'!G$6</f>
        <v>16817.759999999998</v>
      </c>
      <c r="P152" s="103">
        <f>'2026-27 Salary &amp; Benefits'!H$6</f>
        <v>0.16020000000000001</v>
      </c>
      <c r="Q152" s="103">
        <f>'2026-27 Salary &amp; Benefits'!I$6</f>
        <v>0.15390000000000001</v>
      </c>
      <c r="R152" s="7">
        <f t="shared" si="27"/>
        <v>50766.54</v>
      </c>
      <c r="S152" s="7">
        <f t="shared" si="22"/>
        <v>2322.14</v>
      </c>
      <c r="T152" s="7">
        <f t="shared" si="28"/>
        <v>357.38</v>
      </c>
      <c r="U152" s="7">
        <f t="shared" si="29"/>
        <v>2679.52</v>
      </c>
      <c r="V152" s="7">
        <f t="shared" si="30"/>
        <v>192774.16999999998</v>
      </c>
    </row>
    <row r="153" spans="1:22">
      <c r="A153" s="75" t="s">
        <v>2327</v>
      </c>
      <c r="B153" s="2" t="s">
        <v>1482</v>
      </c>
      <c r="C153" s="46">
        <f>IF(A153=Summary!$B$9,Summary!$G$9,0)</f>
        <v>0</v>
      </c>
      <c r="D153" s="82">
        <f>VLOOKUP(A153,AAFTE!$A:$AT,3,0)</f>
        <v>51.5</v>
      </c>
      <c r="E153" s="106">
        <f>VLOOKUP($A153,'2026-27 Salary &amp; Benefits'!$A:$I,3,)</f>
        <v>1</v>
      </c>
      <c r="F153" s="106">
        <f>VLOOKUP($A153,'2026-27 Salary &amp; Benefits'!$A:$I,4,)</f>
        <v>1</v>
      </c>
      <c r="G153" s="107">
        <f>VLOOKUP(A153,'CEDARS District FRPL'!$A$3:$C$319,3,0)</f>
        <v>0.37930000000000003</v>
      </c>
      <c r="H153" s="108">
        <f t="shared" si="23"/>
        <v>51.5</v>
      </c>
      <c r="I153" s="109">
        <f t="shared" si="24"/>
        <v>19.53</v>
      </c>
      <c r="J153" s="100">
        <f t="shared" si="21"/>
        <v>0.125</v>
      </c>
      <c r="K153" s="102">
        <f>'2026-27 Salary &amp; Benefits'!E$6</f>
        <v>78209</v>
      </c>
      <c r="L153" s="102">
        <f>'2026-27 Salary &amp; Benefits'!F$6</f>
        <v>82248</v>
      </c>
      <c r="M153" s="7">
        <f t="shared" si="25"/>
        <v>9776.1299999999992</v>
      </c>
      <c r="N153" s="7">
        <f t="shared" si="26"/>
        <v>504.8700000000008</v>
      </c>
      <c r="O153" s="7">
        <f>'2026-27 Salary &amp; Benefits'!G$6</f>
        <v>16817.759999999998</v>
      </c>
      <c r="P153" s="103">
        <f>'2026-27 Salary &amp; Benefits'!H$6</f>
        <v>0.16020000000000001</v>
      </c>
      <c r="Q153" s="103">
        <f>'2026-27 Salary &amp; Benefits'!I$6</f>
        <v>0.15390000000000001</v>
      </c>
      <c r="R153" s="7">
        <f t="shared" si="27"/>
        <v>3746.06</v>
      </c>
      <c r="S153" s="7">
        <f t="shared" si="22"/>
        <v>171.35</v>
      </c>
      <c r="T153" s="7">
        <f t="shared" si="28"/>
        <v>26.37</v>
      </c>
      <c r="U153" s="7">
        <f t="shared" si="29"/>
        <v>197.72</v>
      </c>
      <c r="V153" s="7">
        <f t="shared" si="30"/>
        <v>14224.779999999999</v>
      </c>
    </row>
    <row r="154" spans="1:22">
      <c r="A154" s="75" t="s">
        <v>2336</v>
      </c>
      <c r="B154" s="2" t="s">
        <v>1597</v>
      </c>
      <c r="C154" s="46">
        <f>IF(A154=Summary!$B$9,Summary!$G$9,0)</f>
        <v>0</v>
      </c>
      <c r="D154" s="82">
        <f>VLOOKUP(A154,AAFTE!$A:$AT,3,0)</f>
        <v>5642.85</v>
      </c>
      <c r="E154" s="106">
        <f>VLOOKUP($A154,'2026-27 Salary &amp; Benefits'!$A:$I,3,)</f>
        <v>1.18</v>
      </c>
      <c r="F154" s="106">
        <f>VLOOKUP($A154,'2026-27 Salary &amp; Benefits'!$A:$I,4,)</f>
        <v>1.18</v>
      </c>
      <c r="G154" s="107">
        <f>VLOOKUP(A154,'CEDARS District FRPL'!$A$3:$C$319,3,0)</f>
        <v>0.36630000000000001</v>
      </c>
      <c r="H154" s="108">
        <f t="shared" si="23"/>
        <v>5642.85</v>
      </c>
      <c r="I154" s="109">
        <f t="shared" si="24"/>
        <v>2066.98</v>
      </c>
      <c r="J154" s="100">
        <f t="shared" si="21"/>
        <v>13.215</v>
      </c>
      <c r="K154" s="102">
        <f>'2026-27 Salary &amp; Benefits'!E$6</f>
        <v>78209</v>
      </c>
      <c r="L154" s="102">
        <f>'2026-27 Salary &amp; Benefits'!F$6</f>
        <v>82248</v>
      </c>
      <c r="M154" s="7">
        <f t="shared" si="25"/>
        <v>1219567.68</v>
      </c>
      <c r="N154" s="7">
        <f t="shared" si="26"/>
        <v>62982.959999999963</v>
      </c>
      <c r="O154" s="7">
        <f>'2026-27 Salary &amp; Benefits'!G$6</f>
        <v>16817.759999999998</v>
      </c>
      <c r="P154" s="103">
        <f>'2026-27 Salary &amp; Benefits'!H$6</f>
        <v>0.16020000000000001</v>
      </c>
      <c r="Q154" s="103">
        <f>'2026-27 Salary &amp; Benefits'!I$6</f>
        <v>0.15390000000000001</v>
      </c>
      <c r="R154" s="7">
        <f t="shared" si="27"/>
        <v>427314.52</v>
      </c>
      <c r="S154" s="7">
        <f t="shared" si="22"/>
        <v>21375.84</v>
      </c>
      <c r="T154" s="7">
        <f t="shared" si="28"/>
        <v>3289.74</v>
      </c>
      <c r="U154" s="7">
        <f t="shared" si="29"/>
        <v>24665.58</v>
      </c>
      <c r="V154" s="7">
        <f t="shared" si="30"/>
        <v>1734530.74</v>
      </c>
    </row>
    <row r="155" spans="1:22">
      <c r="A155" s="75" t="s">
        <v>2193</v>
      </c>
      <c r="B155" s="2" t="s">
        <v>472</v>
      </c>
      <c r="C155" s="46">
        <f>IF(A155=Summary!$B$9,Summary!$G$9,0)</f>
        <v>0</v>
      </c>
      <c r="D155" s="82">
        <f>VLOOKUP(A155,AAFTE!$A:$AT,3,0)</f>
        <v>1419.48</v>
      </c>
      <c r="E155" s="106">
        <f>VLOOKUP($A155,'2026-27 Salary &amp; Benefits'!$A:$I,3,)</f>
        <v>1</v>
      </c>
      <c r="F155" s="106">
        <f>VLOOKUP($A155,'2026-27 Salary &amp; Benefits'!$A:$I,4,)</f>
        <v>1.04</v>
      </c>
      <c r="G155" s="107">
        <f>VLOOKUP(A155,'CEDARS District FRPL'!$A$3:$C$319,3,0)</f>
        <v>0.39639999999999997</v>
      </c>
      <c r="H155" s="108">
        <f t="shared" si="23"/>
        <v>1419.48</v>
      </c>
      <c r="I155" s="109">
        <f t="shared" si="24"/>
        <v>562.67999999999995</v>
      </c>
      <c r="J155" s="100">
        <f t="shared" si="21"/>
        <v>3.597</v>
      </c>
      <c r="K155" s="102">
        <f>'2026-27 Salary &amp; Benefits'!E$6</f>
        <v>78209</v>
      </c>
      <c r="L155" s="102">
        <f>'2026-27 Salary &amp; Benefits'!F$6</f>
        <v>82248</v>
      </c>
      <c r="M155" s="7">
        <f t="shared" si="25"/>
        <v>281317.77</v>
      </c>
      <c r="N155" s="7">
        <f t="shared" si="26"/>
        <v>26362.130000000005</v>
      </c>
      <c r="O155" s="7">
        <f>'2026-27 Salary &amp; Benefits'!G$6</f>
        <v>16817.759999999998</v>
      </c>
      <c r="P155" s="103">
        <f>'2026-27 Salary &amp; Benefits'!H$6</f>
        <v>0.16020000000000001</v>
      </c>
      <c r="Q155" s="103">
        <f>'2026-27 Salary &amp; Benefits'!I$6</f>
        <v>0.15390000000000001</v>
      </c>
      <c r="R155" s="7">
        <f t="shared" si="27"/>
        <v>109617.72</v>
      </c>
      <c r="S155" s="7">
        <f t="shared" si="22"/>
        <v>5128</v>
      </c>
      <c r="T155" s="7">
        <f t="shared" si="28"/>
        <v>789.2</v>
      </c>
      <c r="U155" s="7">
        <f t="shared" si="29"/>
        <v>5917.2</v>
      </c>
      <c r="V155" s="7">
        <f t="shared" si="30"/>
        <v>423214.82</v>
      </c>
    </row>
    <row r="156" spans="1:22">
      <c r="A156" s="75" t="s">
        <v>2257</v>
      </c>
      <c r="B156" s="2" t="s">
        <v>1097</v>
      </c>
      <c r="C156" s="46">
        <f>IF(A156=Summary!$B$9,Summary!$G$9,0)</f>
        <v>0</v>
      </c>
      <c r="D156" s="82">
        <f>VLOOKUP(A156,AAFTE!$A:$AT,3,0)</f>
        <v>408.96</v>
      </c>
      <c r="E156" s="106">
        <f>VLOOKUP($A156,'2026-27 Salary &amp; Benefits'!$A:$I,3,)</f>
        <v>1</v>
      </c>
      <c r="F156" s="106">
        <f>VLOOKUP($A156,'2026-27 Salary &amp; Benefits'!$A:$I,4,)</f>
        <v>1</v>
      </c>
      <c r="G156" s="107">
        <f>VLOOKUP(A156,'CEDARS District FRPL'!$A$3:$C$319,3,0)</f>
        <v>0.54379999999999995</v>
      </c>
      <c r="H156" s="108">
        <f t="shared" si="23"/>
        <v>408.96</v>
      </c>
      <c r="I156" s="109">
        <f t="shared" si="24"/>
        <v>222.39</v>
      </c>
      <c r="J156" s="100">
        <f t="shared" si="21"/>
        <v>1.4219999999999999</v>
      </c>
      <c r="K156" s="102">
        <f>'2026-27 Salary &amp; Benefits'!E$6</f>
        <v>78209</v>
      </c>
      <c r="L156" s="102">
        <f>'2026-27 Salary &amp; Benefits'!F$6</f>
        <v>82248</v>
      </c>
      <c r="M156" s="7">
        <f t="shared" si="25"/>
        <v>111213.2</v>
      </c>
      <c r="N156" s="7">
        <f t="shared" si="26"/>
        <v>5743.4600000000064</v>
      </c>
      <c r="O156" s="7">
        <f>'2026-27 Salary &amp; Benefits'!G$6</f>
        <v>16817.759999999998</v>
      </c>
      <c r="P156" s="103">
        <f>'2026-27 Salary &amp; Benefits'!H$6</f>
        <v>0.16020000000000001</v>
      </c>
      <c r="Q156" s="103">
        <f>'2026-27 Salary &amp; Benefits'!I$6</f>
        <v>0.15390000000000001</v>
      </c>
      <c r="R156" s="7">
        <f t="shared" si="27"/>
        <v>42615.13</v>
      </c>
      <c r="S156" s="7">
        <f t="shared" si="22"/>
        <v>1949.28</v>
      </c>
      <c r="T156" s="7">
        <f t="shared" si="28"/>
        <v>299.99</v>
      </c>
      <c r="U156" s="7">
        <f t="shared" si="29"/>
        <v>2249.27</v>
      </c>
      <c r="V156" s="7">
        <f t="shared" si="30"/>
        <v>161821.05999999997</v>
      </c>
    </row>
    <row r="157" spans="1:22">
      <c r="A157" s="75" t="s">
        <v>2185</v>
      </c>
      <c r="B157" s="2" t="s">
        <v>424</v>
      </c>
      <c r="C157" s="46">
        <f>IF(A157=Summary!$B$9,Summary!$G$9,0)</f>
        <v>0</v>
      </c>
      <c r="D157" s="82">
        <f>VLOOKUP(A157,AAFTE!$A:$AT,3,0)</f>
        <v>8295.51</v>
      </c>
      <c r="E157" s="106">
        <f>VLOOKUP($A157,'2026-27 Salary &amp; Benefits'!$A:$I,3,)</f>
        <v>1</v>
      </c>
      <c r="F157" s="106">
        <f>VLOOKUP($A157,'2026-27 Salary &amp; Benefits'!$A:$I,4,)</f>
        <v>1</v>
      </c>
      <c r="G157" s="107">
        <f>VLOOKUP(A157,'CEDARS District FRPL'!$A$3:$C$319,3,0)</f>
        <v>0.63390000000000002</v>
      </c>
      <c r="H157" s="108">
        <f t="shared" si="23"/>
        <v>8295.51</v>
      </c>
      <c r="I157" s="109">
        <f t="shared" si="24"/>
        <v>5258.52</v>
      </c>
      <c r="J157" s="100">
        <f t="shared" si="21"/>
        <v>33.619</v>
      </c>
      <c r="K157" s="102">
        <f>'2026-27 Salary &amp; Benefits'!E$6</f>
        <v>78209</v>
      </c>
      <c r="L157" s="102">
        <f>'2026-27 Salary &amp; Benefits'!F$6</f>
        <v>82248</v>
      </c>
      <c r="M157" s="7">
        <f t="shared" si="25"/>
        <v>2629308.37</v>
      </c>
      <c r="N157" s="7">
        <f t="shared" si="26"/>
        <v>135787.13999999966</v>
      </c>
      <c r="O157" s="7">
        <f>'2026-27 Salary &amp; Benefits'!G$6</f>
        <v>16817.759999999998</v>
      </c>
      <c r="P157" s="103">
        <f>'2026-27 Salary &amp; Benefits'!H$6</f>
        <v>0.16020000000000001</v>
      </c>
      <c r="Q157" s="103">
        <f>'2026-27 Salary &amp; Benefits'!I$6</f>
        <v>0.15390000000000001</v>
      </c>
      <c r="R157" s="7">
        <f t="shared" si="27"/>
        <v>1007509.12</v>
      </c>
      <c r="S157" s="7">
        <f t="shared" si="22"/>
        <v>46084.93</v>
      </c>
      <c r="T157" s="7">
        <f t="shared" si="28"/>
        <v>7092.47</v>
      </c>
      <c r="U157" s="7">
        <f t="shared" si="29"/>
        <v>53177.4</v>
      </c>
      <c r="V157" s="7">
        <f t="shared" si="30"/>
        <v>3825782.03</v>
      </c>
    </row>
    <row r="158" spans="1:22">
      <c r="A158" s="75" t="s">
        <v>2256</v>
      </c>
      <c r="B158" s="2" t="s">
        <v>1093</v>
      </c>
      <c r="C158" s="46">
        <f>IF(A158=Summary!$B$9,Summary!$G$9,0)</f>
        <v>0</v>
      </c>
      <c r="D158" s="82">
        <f>VLOOKUP(A158,AAFTE!$A:$AT,3,0)</f>
        <v>601.02</v>
      </c>
      <c r="E158" s="106">
        <f>VLOOKUP($A158,'2026-27 Salary &amp; Benefits'!$A:$I,3,)</f>
        <v>1</v>
      </c>
      <c r="F158" s="106">
        <f>VLOOKUP($A158,'2026-27 Salary &amp; Benefits'!$A:$I,4,)</f>
        <v>1</v>
      </c>
      <c r="G158" s="107">
        <f>VLOOKUP(A158,'CEDARS District FRPL'!$A$3:$C$319,3,0)</f>
        <v>0.62639999999999996</v>
      </c>
      <c r="H158" s="108">
        <f t="shared" si="23"/>
        <v>601.02</v>
      </c>
      <c r="I158" s="109">
        <f t="shared" si="24"/>
        <v>376.48</v>
      </c>
      <c r="J158" s="100">
        <f t="shared" si="21"/>
        <v>2.407</v>
      </c>
      <c r="K158" s="102">
        <f>'2026-27 Salary &amp; Benefits'!E$6</f>
        <v>78209</v>
      </c>
      <c r="L158" s="102">
        <f>'2026-27 Salary &amp; Benefits'!F$6</f>
        <v>82248</v>
      </c>
      <c r="M158" s="7">
        <f t="shared" si="25"/>
        <v>188249.06</v>
      </c>
      <c r="N158" s="7">
        <f t="shared" si="26"/>
        <v>9721.8800000000047</v>
      </c>
      <c r="O158" s="7">
        <f>'2026-27 Salary &amp; Benefits'!G$6</f>
        <v>16817.759999999998</v>
      </c>
      <c r="P158" s="103">
        <f>'2026-27 Salary &amp; Benefits'!H$6</f>
        <v>0.16020000000000001</v>
      </c>
      <c r="Q158" s="103">
        <f>'2026-27 Salary &amp; Benefits'!I$6</f>
        <v>0.15390000000000001</v>
      </c>
      <c r="R158" s="7">
        <f t="shared" si="27"/>
        <v>72134.05</v>
      </c>
      <c r="S158" s="7">
        <f t="shared" si="22"/>
        <v>3299.52</v>
      </c>
      <c r="T158" s="7">
        <f t="shared" si="28"/>
        <v>507.8</v>
      </c>
      <c r="U158" s="7">
        <f t="shared" si="29"/>
        <v>3807.32</v>
      </c>
      <c r="V158" s="7">
        <f t="shared" si="30"/>
        <v>273912.31</v>
      </c>
    </row>
    <row r="159" spans="1:22">
      <c r="A159" s="75" t="s">
        <v>2422</v>
      </c>
      <c r="B159" s="2" t="s">
        <v>2116</v>
      </c>
      <c r="C159" s="46">
        <f>IF(A159=Summary!$B$9,Summary!$G$9,0)</f>
        <v>0</v>
      </c>
      <c r="D159" s="82">
        <f>VLOOKUP(A159,AAFTE!$A:$AT,3,0)</f>
        <v>781.41</v>
      </c>
      <c r="E159" s="106">
        <f>VLOOKUP($A159,'2026-27 Salary &amp; Benefits'!$A:$I,3,)</f>
        <v>1</v>
      </c>
      <c r="F159" s="106">
        <f>VLOOKUP($A159,'2026-27 Salary &amp; Benefits'!$A:$I,4,)</f>
        <v>1</v>
      </c>
      <c r="G159" s="107">
        <f>VLOOKUP(A159,'CEDARS District FRPL'!$A$3:$C$319,3,0)</f>
        <v>0.996</v>
      </c>
      <c r="H159" s="108">
        <f t="shared" si="23"/>
        <v>781.41</v>
      </c>
      <c r="I159" s="109">
        <f t="shared" si="24"/>
        <v>778.28</v>
      </c>
      <c r="J159" s="100">
        <f t="shared" si="21"/>
        <v>4.976</v>
      </c>
      <c r="K159" s="102">
        <f>'2026-27 Salary &amp; Benefits'!E$6</f>
        <v>78209</v>
      </c>
      <c r="L159" s="102">
        <f>'2026-27 Salary &amp; Benefits'!F$6</f>
        <v>82248</v>
      </c>
      <c r="M159" s="7">
        <f t="shared" si="25"/>
        <v>389167.98</v>
      </c>
      <c r="N159" s="7">
        <f t="shared" si="26"/>
        <v>20098.070000000007</v>
      </c>
      <c r="O159" s="7">
        <f>'2026-27 Salary &amp; Benefits'!G$6</f>
        <v>16817.759999999998</v>
      </c>
      <c r="P159" s="103">
        <f>'2026-27 Salary &amp; Benefits'!H$6</f>
        <v>0.16020000000000001</v>
      </c>
      <c r="Q159" s="103">
        <f>'2026-27 Salary &amp; Benefits'!I$6</f>
        <v>0.15390000000000001</v>
      </c>
      <c r="R159" s="7">
        <f t="shared" si="27"/>
        <v>149122.98000000001</v>
      </c>
      <c r="S159" s="7">
        <f t="shared" si="22"/>
        <v>6821.1</v>
      </c>
      <c r="T159" s="7">
        <f t="shared" si="28"/>
        <v>1049.77</v>
      </c>
      <c r="U159" s="7">
        <f t="shared" si="29"/>
        <v>7870.8700000000008</v>
      </c>
      <c r="V159" s="7">
        <f t="shared" si="30"/>
        <v>566259.9</v>
      </c>
    </row>
    <row r="160" spans="1:22">
      <c r="A160" s="75" t="s">
        <v>2393</v>
      </c>
      <c r="B160" s="2" t="s">
        <v>1990</v>
      </c>
      <c r="C160" s="46">
        <f>IF(A160=Summary!$B$9,Summary!$G$9,0)</f>
        <v>0</v>
      </c>
      <c r="D160" s="82">
        <f>VLOOKUP(A160,AAFTE!$A:$AT,3,0)</f>
        <v>1473.33</v>
      </c>
      <c r="E160" s="106">
        <f>VLOOKUP($A160,'2026-27 Salary &amp; Benefits'!$A:$I,3,)</f>
        <v>1.06</v>
      </c>
      <c r="F160" s="106">
        <f>VLOOKUP($A160,'2026-27 Salary &amp; Benefits'!$A:$I,4,)</f>
        <v>1.06</v>
      </c>
      <c r="G160" s="107">
        <f>VLOOKUP(A160,'CEDARS District FRPL'!$A$3:$C$319,3,0)</f>
        <v>0.53590000000000004</v>
      </c>
      <c r="H160" s="108">
        <f t="shared" si="23"/>
        <v>1473.33</v>
      </c>
      <c r="I160" s="109">
        <f t="shared" si="24"/>
        <v>789.56</v>
      </c>
      <c r="J160" s="100">
        <f t="shared" si="21"/>
        <v>5.048</v>
      </c>
      <c r="K160" s="102">
        <f>'2026-27 Salary &amp; Benefits'!E$6</f>
        <v>78209</v>
      </c>
      <c r="L160" s="102">
        <f>'2026-27 Salary &amp; Benefits'!F$6</f>
        <v>82248</v>
      </c>
      <c r="M160" s="7">
        <f t="shared" si="25"/>
        <v>418486.97</v>
      </c>
      <c r="N160" s="7">
        <f t="shared" si="26"/>
        <v>21612.210000000021</v>
      </c>
      <c r="O160" s="7">
        <f>'2026-27 Salary &amp; Benefits'!G$6</f>
        <v>16817.759999999998</v>
      </c>
      <c r="P160" s="103">
        <f>'2026-27 Salary &amp; Benefits'!H$6</f>
        <v>0.16020000000000001</v>
      </c>
      <c r="Q160" s="103">
        <f>'2026-27 Salary &amp; Benefits'!I$6</f>
        <v>0.15390000000000001</v>
      </c>
      <c r="R160" s="7">
        <f t="shared" si="27"/>
        <v>155263.78</v>
      </c>
      <c r="S160" s="7">
        <f t="shared" si="22"/>
        <v>7334.99</v>
      </c>
      <c r="T160" s="7">
        <f t="shared" si="28"/>
        <v>1128.8499999999999</v>
      </c>
      <c r="U160" s="7">
        <f t="shared" si="29"/>
        <v>8463.84</v>
      </c>
      <c r="V160" s="7">
        <f t="shared" si="30"/>
        <v>603826.79999999993</v>
      </c>
    </row>
    <row r="161" spans="1:22">
      <c r="A161" s="75" t="s">
        <v>2326</v>
      </c>
      <c r="B161" s="2" t="s">
        <v>1480</v>
      </c>
      <c r="C161" s="46">
        <f>IF(A161=Summary!$B$9,Summary!$G$9,0)</f>
        <v>0</v>
      </c>
      <c r="D161" s="82">
        <f>VLOOKUP(A161,AAFTE!$A:$AT,3,0)</f>
        <v>71.819999999999993</v>
      </c>
      <c r="E161" s="106">
        <f>VLOOKUP($A161,'2026-27 Salary &amp; Benefits'!$A:$I,3,)</f>
        <v>1.06</v>
      </c>
      <c r="F161" s="106">
        <f>VLOOKUP($A161,'2026-27 Salary &amp; Benefits'!$A:$I,4,)</f>
        <v>1.06</v>
      </c>
      <c r="G161" s="107">
        <f>VLOOKUP(A161,'CEDARS District FRPL'!$A$3:$C$319,3,0)</f>
        <v>0.20830000000000001</v>
      </c>
      <c r="H161" s="108">
        <f t="shared" si="23"/>
        <v>71.819999999999993</v>
      </c>
      <c r="I161" s="109">
        <f t="shared" si="24"/>
        <v>14.96</v>
      </c>
      <c r="J161" s="100">
        <f t="shared" si="21"/>
        <v>9.6000000000000002E-2</v>
      </c>
      <c r="K161" s="102">
        <f>'2026-27 Salary &amp; Benefits'!E$6</f>
        <v>78209</v>
      </c>
      <c r="L161" s="102">
        <f>'2026-27 Salary &amp; Benefits'!F$6</f>
        <v>82248</v>
      </c>
      <c r="M161" s="7">
        <f t="shared" si="25"/>
        <v>7958.55</v>
      </c>
      <c r="N161" s="7">
        <f t="shared" si="26"/>
        <v>411.00999999999931</v>
      </c>
      <c r="O161" s="7">
        <f>'2026-27 Salary &amp; Benefits'!G$6</f>
        <v>16817.759999999998</v>
      </c>
      <c r="P161" s="103">
        <f>'2026-27 Salary &amp; Benefits'!H$6</f>
        <v>0.16020000000000001</v>
      </c>
      <c r="Q161" s="103">
        <f>'2026-27 Salary &amp; Benefits'!I$6</f>
        <v>0.15390000000000001</v>
      </c>
      <c r="R161" s="7">
        <f t="shared" si="27"/>
        <v>2952.72</v>
      </c>
      <c r="S161" s="7">
        <f t="shared" si="22"/>
        <v>139.49</v>
      </c>
      <c r="T161" s="7">
        <f t="shared" si="28"/>
        <v>21.47</v>
      </c>
      <c r="U161" s="7">
        <f t="shared" si="29"/>
        <v>160.96</v>
      </c>
      <c r="V161" s="7">
        <f t="shared" si="30"/>
        <v>11483.239999999998</v>
      </c>
    </row>
    <row r="162" spans="1:22">
      <c r="A162" s="75" t="s">
        <v>2324</v>
      </c>
      <c r="B162" s="2" t="s">
        <v>1469</v>
      </c>
      <c r="C162" s="46">
        <f>IF(A162=Summary!$B$9,Summary!$G$9,0)</f>
        <v>0</v>
      </c>
      <c r="D162" s="82">
        <f>VLOOKUP(A162,AAFTE!$A:$AT,3,0)</f>
        <v>6449.5999999999995</v>
      </c>
      <c r="E162" s="106">
        <f>VLOOKUP($A162,'2026-27 Salary &amp; Benefits'!$A:$I,3,)</f>
        <v>1.1200000000000001</v>
      </c>
      <c r="F162" s="106">
        <f>VLOOKUP($A162,'2026-27 Salary &amp; Benefits'!$A:$I,4,)</f>
        <v>1.1200000000000001</v>
      </c>
      <c r="G162" s="107">
        <f>VLOOKUP(A162,'CEDARS District FRPL'!$A$3:$C$319,3,0)</f>
        <v>0.63229999999999997</v>
      </c>
      <c r="H162" s="108">
        <f t="shared" si="23"/>
        <v>6449.5999999999995</v>
      </c>
      <c r="I162" s="109">
        <f t="shared" si="24"/>
        <v>4078.08</v>
      </c>
      <c r="J162" s="100">
        <f t="shared" si="21"/>
        <v>26.073</v>
      </c>
      <c r="K162" s="102">
        <f>'2026-27 Salary &amp; Benefits'!E$6</f>
        <v>78209</v>
      </c>
      <c r="L162" s="102">
        <f>'2026-27 Salary &amp; Benefits'!F$6</f>
        <v>82248</v>
      </c>
      <c r="M162" s="7">
        <f t="shared" si="25"/>
        <v>2283840.4500000002</v>
      </c>
      <c r="N162" s="7">
        <f t="shared" si="26"/>
        <v>117945.90999999968</v>
      </c>
      <c r="O162" s="7">
        <f>'2026-27 Salary &amp; Benefits'!G$6</f>
        <v>16817.759999999998</v>
      </c>
      <c r="P162" s="103">
        <f>'2026-27 Salary &amp; Benefits'!H$6</f>
        <v>0.16020000000000001</v>
      </c>
      <c r="Q162" s="103">
        <f>'2026-27 Salary &amp; Benefits'!I$6</f>
        <v>0.15390000000000001</v>
      </c>
      <c r="R162" s="7">
        <f t="shared" si="27"/>
        <v>822512.57</v>
      </c>
      <c r="S162" s="7">
        <f t="shared" si="22"/>
        <v>40029.769999999997</v>
      </c>
      <c r="T162" s="7">
        <f t="shared" si="28"/>
        <v>6160.58</v>
      </c>
      <c r="U162" s="7">
        <f t="shared" si="29"/>
        <v>46190.35</v>
      </c>
      <c r="V162" s="7">
        <f t="shared" si="30"/>
        <v>3270489.28</v>
      </c>
    </row>
    <row r="163" spans="1:22">
      <c r="A163" s="75" t="s">
        <v>2230</v>
      </c>
      <c r="B163" s="2" t="s">
        <v>976</v>
      </c>
      <c r="C163" s="46">
        <f>IF(A163=Summary!$B$9,Summary!$G$9,0)</f>
        <v>0</v>
      </c>
      <c r="D163" s="82">
        <f>VLOOKUP(A163,AAFTE!$A:$AT,3,0)</f>
        <v>455.88</v>
      </c>
      <c r="E163" s="106">
        <f>VLOOKUP($A163,'2026-27 Salary &amp; Benefits'!$A:$I,3,)</f>
        <v>1.1200000000000001</v>
      </c>
      <c r="F163" s="106">
        <f>VLOOKUP($A163,'2026-27 Salary &amp; Benefits'!$A:$I,4,)</f>
        <v>1.1200000000000001</v>
      </c>
      <c r="G163" s="107">
        <f>VLOOKUP(A163,'CEDARS District FRPL'!$A$3:$C$319,3,0)</f>
        <v>0.69979999999999998</v>
      </c>
      <c r="H163" s="108">
        <f t="shared" si="23"/>
        <v>455.88</v>
      </c>
      <c r="I163" s="109">
        <f t="shared" si="24"/>
        <v>319.02</v>
      </c>
      <c r="J163" s="100">
        <f t="shared" si="21"/>
        <v>2.04</v>
      </c>
      <c r="K163" s="102">
        <f>'2026-27 Salary &amp; Benefits'!E$6</f>
        <v>78209</v>
      </c>
      <c r="L163" s="102">
        <f>'2026-27 Salary &amp; Benefits'!F$6</f>
        <v>82248</v>
      </c>
      <c r="M163" s="7">
        <f t="shared" si="25"/>
        <v>178691.92</v>
      </c>
      <c r="N163" s="7">
        <f t="shared" si="26"/>
        <v>9228.3099999999977</v>
      </c>
      <c r="O163" s="7">
        <f>'2026-27 Salary &amp; Benefits'!G$6</f>
        <v>16817.759999999998</v>
      </c>
      <c r="P163" s="103">
        <f>'2026-27 Salary &amp; Benefits'!H$6</f>
        <v>0.16020000000000001</v>
      </c>
      <c r="Q163" s="103">
        <f>'2026-27 Salary &amp; Benefits'!I$6</f>
        <v>0.15390000000000001</v>
      </c>
      <c r="R163" s="7">
        <f t="shared" si="27"/>
        <v>64354.91</v>
      </c>
      <c r="S163" s="7">
        <f t="shared" si="22"/>
        <v>3132</v>
      </c>
      <c r="T163" s="7">
        <f t="shared" si="28"/>
        <v>482.01</v>
      </c>
      <c r="U163" s="7">
        <f t="shared" si="29"/>
        <v>3614.01</v>
      </c>
      <c r="V163" s="7">
        <f t="shared" si="30"/>
        <v>255889.15000000002</v>
      </c>
    </row>
    <row r="164" spans="1:22">
      <c r="A164" s="75" t="s">
        <v>2331</v>
      </c>
      <c r="B164" s="2" t="s">
        <v>1519</v>
      </c>
      <c r="C164" s="46">
        <f>IF(A164=Summary!$B$9,Summary!$G$9,0)</f>
        <v>0</v>
      </c>
      <c r="D164" s="82">
        <f>VLOOKUP(A164,AAFTE!$A:$AT,3,0)</f>
        <v>14850.26</v>
      </c>
      <c r="E164" s="106">
        <f>VLOOKUP($A164,'2026-27 Salary &amp; Benefits'!$A:$I,3,)</f>
        <v>1.18</v>
      </c>
      <c r="F164" s="106">
        <f>VLOOKUP($A164,'2026-27 Salary &amp; Benefits'!$A:$I,4,)</f>
        <v>1.18</v>
      </c>
      <c r="G164" s="107">
        <f>VLOOKUP(A164,'CEDARS District FRPL'!$A$3:$C$319,3,0)</f>
        <v>0.50219999999999998</v>
      </c>
      <c r="H164" s="108">
        <f t="shared" si="23"/>
        <v>14850.26</v>
      </c>
      <c r="I164" s="109">
        <f t="shared" si="24"/>
        <v>7457.8</v>
      </c>
      <c r="J164" s="100">
        <f t="shared" si="21"/>
        <v>47.68</v>
      </c>
      <c r="K164" s="102">
        <f>'2026-27 Salary &amp; Benefits'!E$6</f>
        <v>78209</v>
      </c>
      <c r="L164" s="102">
        <f>'2026-27 Salary &amp; Benefits'!F$6</f>
        <v>82248</v>
      </c>
      <c r="M164" s="7">
        <f t="shared" si="25"/>
        <v>4400226.04</v>
      </c>
      <c r="N164" s="7">
        <f t="shared" si="26"/>
        <v>227243.83999999985</v>
      </c>
      <c r="O164" s="7">
        <f>'2026-27 Salary &amp; Benefits'!G$6</f>
        <v>16817.759999999998</v>
      </c>
      <c r="P164" s="103">
        <f>'2026-27 Salary &amp; Benefits'!H$6</f>
        <v>0.16020000000000001</v>
      </c>
      <c r="Q164" s="103">
        <f>'2026-27 Salary &amp; Benefits'!I$6</f>
        <v>0.15390000000000001</v>
      </c>
      <c r="R164" s="7">
        <f t="shared" si="27"/>
        <v>1541759.84</v>
      </c>
      <c r="S164" s="7">
        <f t="shared" si="22"/>
        <v>77124.5</v>
      </c>
      <c r="T164" s="7">
        <f t="shared" si="28"/>
        <v>11869.46</v>
      </c>
      <c r="U164" s="7">
        <f t="shared" si="29"/>
        <v>88993.959999999992</v>
      </c>
      <c r="V164" s="7">
        <f t="shared" si="30"/>
        <v>6258223.6799999997</v>
      </c>
    </row>
    <row r="165" spans="1:22">
      <c r="A165" s="75" t="s">
        <v>2409</v>
      </c>
      <c r="B165" s="2" t="s">
        <v>2035</v>
      </c>
      <c r="C165" s="46">
        <f>IF(A165=Summary!$B$9,Summary!$G$9,0)</f>
        <v>0</v>
      </c>
      <c r="D165" s="82">
        <f>VLOOKUP(A165,AAFTE!$A:$AT,3,0)</f>
        <v>1290.0400000000002</v>
      </c>
      <c r="E165" s="106">
        <f>VLOOKUP($A165,'2026-27 Salary &amp; Benefits'!$A:$I,3,)</f>
        <v>1</v>
      </c>
      <c r="F165" s="106">
        <f>VLOOKUP($A165,'2026-27 Salary &amp; Benefits'!$A:$I,4,)</f>
        <v>1</v>
      </c>
      <c r="G165" s="107">
        <f>VLOOKUP(A165,'CEDARS District FRPL'!$A$3:$C$319,3,0)</f>
        <v>0.52549999999999997</v>
      </c>
      <c r="H165" s="108">
        <f t="shared" si="23"/>
        <v>1290.0400000000002</v>
      </c>
      <c r="I165" s="109">
        <f t="shared" si="24"/>
        <v>677.92</v>
      </c>
      <c r="J165" s="100">
        <f t="shared" si="21"/>
        <v>4.3339999999999996</v>
      </c>
      <c r="K165" s="102">
        <f>'2026-27 Salary &amp; Benefits'!E$6</f>
        <v>78209</v>
      </c>
      <c r="L165" s="102">
        <f>'2026-27 Salary &amp; Benefits'!F$6</f>
        <v>82248</v>
      </c>
      <c r="M165" s="7">
        <f t="shared" si="25"/>
        <v>338957.81</v>
      </c>
      <c r="N165" s="7">
        <f t="shared" si="26"/>
        <v>17505.020000000019</v>
      </c>
      <c r="O165" s="7">
        <f>'2026-27 Salary &amp; Benefits'!G$6</f>
        <v>16817.759999999998</v>
      </c>
      <c r="P165" s="103">
        <f>'2026-27 Salary &amp; Benefits'!H$6</f>
        <v>0.16020000000000001</v>
      </c>
      <c r="Q165" s="103">
        <f>'2026-27 Salary &amp; Benefits'!I$6</f>
        <v>0.15390000000000001</v>
      </c>
      <c r="R165" s="7">
        <f t="shared" si="27"/>
        <v>129883.24</v>
      </c>
      <c r="S165" s="7">
        <f t="shared" si="22"/>
        <v>5941.05</v>
      </c>
      <c r="T165" s="7">
        <f t="shared" si="28"/>
        <v>914.33</v>
      </c>
      <c r="U165" s="7">
        <f t="shared" si="29"/>
        <v>6855.38</v>
      </c>
      <c r="V165" s="7">
        <f t="shared" si="30"/>
        <v>493201.45</v>
      </c>
    </row>
    <row r="166" spans="1:22">
      <c r="A166" s="75" t="s">
        <v>2254</v>
      </c>
      <c r="B166" s="2" t="s">
        <v>1088</v>
      </c>
      <c r="C166" s="46">
        <f>IF(A166=Summary!$B$9,Summary!$G$9,0)</f>
        <v>0</v>
      </c>
      <c r="D166" s="82">
        <f>VLOOKUP(A166,AAFTE!$A:$AT,3,0)</f>
        <v>849.21</v>
      </c>
      <c r="E166" s="106">
        <f>VLOOKUP($A166,'2026-27 Salary &amp; Benefits'!$A:$I,3,)</f>
        <v>1</v>
      </c>
      <c r="F166" s="106">
        <f>VLOOKUP($A166,'2026-27 Salary &amp; Benefits'!$A:$I,4,)</f>
        <v>1</v>
      </c>
      <c r="G166" s="107">
        <f>VLOOKUP(A166,'CEDARS District FRPL'!$A$3:$C$319,3,0)</f>
        <v>0.44579999999999997</v>
      </c>
      <c r="H166" s="108">
        <f t="shared" si="23"/>
        <v>849.21</v>
      </c>
      <c r="I166" s="109">
        <f t="shared" si="24"/>
        <v>378.58</v>
      </c>
      <c r="J166" s="100">
        <f t="shared" si="21"/>
        <v>2.42</v>
      </c>
      <c r="K166" s="102">
        <f>'2026-27 Salary &amp; Benefits'!E$6</f>
        <v>78209</v>
      </c>
      <c r="L166" s="102">
        <f>'2026-27 Salary &amp; Benefits'!F$6</f>
        <v>82248</v>
      </c>
      <c r="M166" s="7">
        <f t="shared" si="25"/>
        <v>189265.78</v>
      </c>
      <c r="N166" s="7">
        <f t="shared" si="26"/>
        <v>9774.3800000000047</v>
      </c>
      <c r="O166" s="7">
        <f>'2026-27 Salary &amp; Benefits'!G$6</f>
        <v>16817.759999999998</v>
      </c>
      <c r="P166" s="103">
        <f>'2026-27 Salary &amp; Benefits'!H$6</f>
        <v>0.16020000000000001</v>
      </c>
      <c r="Q166" s="103">
        <f>'2026-27 Salary &amp; Benefits'!I$6</f>
        <v>0.15390000000000001</v>
      </c>
      <c r="R166" s="7">
        <f t="shared" si="27"/>
        <v>72523.63</v>
      </c>
      <c r="S166" s="7">
        <f t="shared" si="22"/>
        <v>3317.34</v>
      </c>
      <c r="T166" s="7">
        <f t="shared" si="28"/>
        <v>510.54</v>
      </c>
      <c r="U166" s="7">
        <f t="shared" si="29"/>
        <v>3827.88</v>
      </c>
      <c r="V166" s="7">
        <f t="shared" si="30"/>
        <v>275391.67000000004</v>
      </c>
    </row>
    <row r="167" spans="1:22">
      <c r="A167" s="75" t="s">
        <v>2293</v>
      </c>
      <c r="B167" s="2" t="s">
        <v>1223</v>
      </c>
      <c r="C167" s="46">
        <f>IF(A167=Summary!$B$9,Summary!$G$9,0)</f>
        <v>0</v>
      </c>
      <c r="D167" s="82">
        <f>VLOOKUP(A167,AAFTE!$A:$AT,3,0)</f>
        <v>312.89</v>
      </c>
      <c r="E167" s="106">
        <f>VLOOKUP($A167,'2026-27 Salary &amp; Benefits'!$A:$I,3,)</f>
        <v>1</v>
      </c>
      <c r="F167" s="106">
        <f>VLOOKUP($A167,'2026-27 Salary &amp; Benefits'!$A:$I,4,)</f>
        <v>1</v>
      </c>
      <c r="G167" s="107">
        <f>VLOOKUP(A167,'CEDARS District FRPL'!$A$3:$C$319,3,0)</f>
        <v>0.52969999999999995</v>
      </c>
      <c r="H167" s="108">
        <f t="shared" si="23"/>
        <v>312.89</v>
      </c>
      <c r="I167" s="109">
        <f t="shared" si="24"/>
        <v>165.74</v>
      </c>
      <c r="J167" s="100">
        <f t="shared" si="21"/>
        <v>1.06</v>
      </c>
      <c r="K167" s="102">
        <f>'2026-27 Salary &amp; Benefits'!E$6</f>
        <v>78209</v>
      </c>
      <c r="L167" s="102">
        <f>'2026-27 Salary &amp; Benefits'!F$6</f>
        <v>82248</v>
      </c>
      <c r="M167" s="7">
        <f t="shared" si="25"/>
        <v>82901.539999999994</v>
      </c>
      <c r="N167" s="7">
        <f t="shared" si="26"/>
        <v>4281.3400000000111</v>
      </c>
      <c r="O167" s="7">
        <f>'2026-27 Salary &amp; Benefits'!G$6</f>
        <v>16817.759999999998</v>
      </c>
      <c r="P167" s="103">
        <f>'2026-27 Salary &amp; Benefits'!H$6</f>
        <v>0.16020000000000001</v>
      </c>
      <c r="Q167" s="103">
        <f>'2026-27 Salary &amp; Benefits'!I$6</f>
        <v>0.15390000000000001</v>
      </c>
      <c r="R167" s="7">
        <f t="shared" si="27"/>
        <v>31766.55</v>
      </c>
      <c r="S167" s="7">
        <f t="shared" si="22"/>
        <v>1453.05</v>
      </c>
      <c r="T167" s="7">
        <f t="shared" si="28"/>
        <v>223.62</v>
      </c>
      <c r="U167" s="7">
        <f t="shared" si="29"/>
        <v>1676.67</v>
      </c>
      <c r="V167" s="7">
        <f t="shared" si="30"/>
        <v>120626.1</v>
      </c>
    </row>
    <row r="168" spans="1:22">
      <c r="A168" s="75" t="s">
        <v>2282</v>
      </c>
      <c r="B168" t="s">
        <v>3044</v>
      </c>
      <c r="C168" s="46">
        <f>IF(A168=Summary!$B$9,Summary!$G$9,0)</f>
        <v>0</v>
      </c>
      <c r="D168" s="82">
        <f>VLOOKUP(A168,AAFTE!$A:$AT,3,0)</f>
        <v>182.88000000000002</v>
      </c>
      <c r="E168" s="106">
        <f>VLOOKUP($A168,'2026-27 Salary &amp; Benefits'!$A:$I,3,)</f>
        <v>1</v>
      </c>
      <c r="F168" s="106">
        <f>VLOOKUP($A168,'2026-27 Salary &amp; Benefits'!$A:$I,4,)</f>
        <v>1</v>
      </c>
      <c r="G168" s="107">
        <f>VLOOKUP(A168,'CEDARS District FRPL'!$A$3:$C$319,3,0)</f>
        <v>1</v>
      </c>
      <c r="H168" s="108">
        <f t="shared" si="23"/>
        <v>182.88000000000002</v>
      </c>
      <c r="I168" s="109">
        <f t="shared" si="24"/>
        <v>182.88</v>
      </c>
      <c r="J168" s="100">
        <f t="shared" si="21"/>
        <v>1.169</v>
      </c>
      <c r="K168" s="102">
        <f>'2026-27 Salary &amp; Benefits'!E$6</f>
        <v>78209</v>
      </c>
      <c r="L168" s="102">
        <f>'2026-27 Salary &amp; Benefits'!F$6</f>
        <v>82248</v>
      </c>
      <c r="M168" s="7">
        <f t="shared" si="25"/>
        <v>91426.32</v>
      </c>
      <c r="N168" s="7">
        <f t="shared" si="26"/>
        <v>4721.5899999999965</v>
      </c>
      <c r="O168" s="7">
        <f>'2026-27 Salary &amp; Benefits'!G$6</f>
        <v>16817.759999999998</v>
      </c>
      <c r="P168" s="103">
        <f>'2026-27 Salary &amp; Benefits'!H$6</f>
        <v>0.16020000000000001</v>
      </c>
      <c r="Q168" s="103">
        <f>'2026-27 Salary &amp; Benefits'!I$6</f>
        <v>0.15390000000000001</v>
      </c>
      <c r="R168" s="7">
        <f t="shared" si="27"/>
        <v>35033.11</v>
      </c>
      <c r="S168" s="7">
        <f t="shared" si="22"/>
        <v>1602.47</v>
      </c>
      <c r="T168" s="7">
        <f t="shared" si="28"/>
        <v>246.62</v>
      </c>
      <c r="U168" s="7">
        <f t="shared" si="29"/>
        <v>1849.0900000000001</v>
      </c>
      <c r="V168" s="7">
        <f t="shared" si="30"/>
        <v>133030.11000000002</v>
      </c>
    </row>
    <row r="169" spans="1:22">
      <c r="A169" s="75" t="s">
        <v>2296</v>
      </c>
      <c r="B169" s="2" t="s">
        <v>1231</v>
      </c>
      <c r="C169" s="46">
        <f>IF(A169=Summary!$B$9,Summary!$G$9,0)</f>
        <v>0</v>
      </c>
      <c r="D169" s="82">
        <f>VLOOKUP(A169,AAFTE!$A:$AT,3,0)</f>
        <v>1150.31</v>
      </c>
      <c r="E169" s="106">
        <f>VLOOKUP($A169,'2026-27 Salary &amp; Benefits'!$A:$I,3,)</f>
        <v>1</v>
      </c>
      <c r="F169" s="106">
        <f>VLOOKUP($A169,'2026-27 Salary &amp; Benefits'!$A:$I,4,)</f>
        <v>1</v>
      </c>
      <c r="G169" s="107">
        <f>VLOOKUP(A169,'CEDARS District FRPL'!$A$3:$C$319,3,0)</f>
        <v>0.5978</v>
      </c>
      <c r="H169" s="108">
        <f t="shared" si="23"/>
        <v>1150.31</v>
      </c>
      <c r="I169" s="109">
        <f t="shared" si="24"/>
        <v>687.66</v>
      </c>
      <c r="J169" s="100">
        <f t="shared" si="21"/>
        <v>4.3959999999999999</v>
      </c>
      <c r="K169" s="102">
        <f>'2026-27 Salary &amp; Benefits'!E$6</f>
        <v>78209</v>
      </c>
      <c r="L169" s="102">
        <f>'2026-27 Salary &amp; Benefits'!F$6</f>
        <v>82248</v>
      </c>
      <c r="M169" s="7">
        <f t="shared" si="25"/>
        <v>343806.76</v>
      </c>
      <c r="N169" s="7">
        <f t="shared" si="26"/>
        <v>17755.450000000012</v>
      </c>
      <c r="O169" s="7">
        <f>'2026-27 Salary &amp; Benefits'!G$6</f>
        <v>16817.759999999998</v>
      </c>
      <c r="P169" s="103">
        <f>'2026-27 Salary &amp; Benefits'!H$6</f>
        <v>0.16020000000000001</v>
      </c>
      <c r="Q169" s="103">
        <f>'2026-27 Salary &amp; Benefits'!I$6</f>
        <v>0.15390000000000001</v>
      </c>
      <c r="R169" s="7">
        <f t="shared" si="27"/>
        <v>131741.28</v>
      </c>
      <c r="S169" s="7">
        <f t="shared" si="22"/>
        <v>6026.04</v>
      </c>
      <c r="T169" s="7">
        <f t="shared" si="28"/>
        <v>927.41</v>
      </c>
      <c r="U169" s="7">
        <f t="shared" si="29"/>
        <v>6953.45</v>
      </c>
      <c r="V169" s="7">
        <f t="shared" si="30"/>
        <v>500256.94000000006</v>
      </c>
    </row>
    <row r="170" spans="1:22">
      <c r="A170" s="75" t="s">
        <v>2346</v>
      </c>
      <c r="B170" s="2" t="s">
        <v>1708</v>
      </c>
      <c r="C170" s="46">
        <f>IF(A170=Summary!$B$9,Summary!$G$9,0)</f>
        <v>0</v>
      </c>
      <c r="D170" s="82">
        <f>VLOOKUP(A170,AAFTE!$A:$AT,3,0)</f>
        <v>1420.5900000000001</v>
      </c>
      <c r="E170" s="106">
        <f>VLOOKUP($A170,'2026-27 Salary &amp; Benefits'!$A:$I,3,)</f>
        <v>1</v>
      </c>
      <c r="F170" s="106">
        <f>VLOOKUP($A170,'2026-27 Salary &amp; Benefits'!$A:$I,4,)</f>
        <v>1.04</v>
      </c>
      <c r="G170" s="107">
        <f>VLOOKUP(A170,'CEDARS District FRPL'!$A$3:$C$319,3,0)</f>
        <v>0.28699999999999998</v>
      </c>
      <c r="H170" s="108">
        <f t="shared" si="23"/>
        <v>1420.5900000000001</v>
      </c>
      <c r="I170" s="109">
        <f t="shared" si="24"/>
        <v>407.71</v>
      </c>
      <c r="J170" s="100">
        <f t="shared" si="21"/>
        <v>2.6070000000000002</v>
      </c>
      <c r="K170" s="102">
        <f>'2026-27 Salary &amp; Benefits'!E$6</f>
        <v>78209</v>
      </c>
      <c r="L170" s="102">
        <f>'2026-27 Salary &amp; Benefits'!F$6</f>
        <v>82248</v>
      </c>
      <c r="M170" s="7">
        <f t="shared" si="25"/>
        <v>203890.86</v>
      </c>
      <c r="N170" s="7">
        <f t="shared" si="26"/>
        <v>19106.5</v>
      </c>
      <c r="O170" s="7">
        <f>'2026-27 Salary &amp; Benefits'!G$6</f>
        <v>16817.759999999998</v>
      </c>
      <c r="P170" s="103">
        <f>'2026-27 Salary &amp; Benefits'!H$6</f>
        <v>0.16020000000000001</v>
      </c>
      <c r="Q170" s="103">
        <f>'2026-27 Salary &amp; Benefits'!I$6</f>
        <v>0.15390000000000001</v>
      </c>
      <c r="R170" s="7">
        <f t="shared" si="27"/>
        <v>79447.710000000006</v>
      </c>
      <c r="S170" s="7">
        <f t="shared" si="22"/>
        <v>3716.62</v>
      </c>
      <c r="T170" s="7">
        <f t="shared" si="28"/>
        <v>571.99</v>
      </c>
      <c r="U170" s="7">
        <f t="shared" si="29"/>
        <v>4288.6099999999997</v>
      </c>
      <c r="V170" s="7">
        <f t="shared" si="30"/>
        <v>306733.68</v>
      </c>
    </row>
    <row r="171" spans="1:22">
      <c r="A171" s="75" t="s">
        <v>2392</v>
      </c>
      <c r="B171" s="2" t="s">
        <v>1984</v>
      </c>
      <c r="C171" s="46">
        <f>IF(A171=Summary!$B$9,Summary!$G$9,0)</f>
        <v>0</v>
      </c>
      <c r="D171" s="82">
        <f>VLOOKUP(A171,AAFTE!$A:$AT,3,0)</f>
        <v>1952.92</v>
      </c>
      <c r="E171" s="106">
        <f>VLOOKUP($A171,'2026-27 Salary &amp; Benefits'!$A:$I,3,)</f>
        <v>1.06</v>
      </c>
      <c r="F171" s="106">
        <f>VLOOKUP($A171,'2026-27 Salary &amp; Benefits'!$A:$I,4,)</f>
        <v>1.06</v>
      </c>
      <c r="G171" s="107">
        <f>VLOOKUP(A171,'CEDARS District FRPL'!$A$3:$C$319,3,0)</f>
        <v>0.52300000000000002</v>
      </c>
      <c r="H171" s="108">
        <f t="shared" si="23"/>
        <v>1952.92</v>
      </c>
      <c r="I171" s="109">
        <f t="shared" si="24"/>
        <v>1021.38</v>
      </c>
      <c r="J171" s="100">
        <f t="shared" si="21"/>
        <v>6.53</v>
      </c>
      <c r="K171" s="102">
        <f>'2026-27 Salary &amp; Benefits'!E$6</f>
        <v>78209</v>
      </c>
      <c r="L171" s="102">
        <f>'2026-27 Salary &amp; Benefits'!F$6</f>
        <v>82248</v>
      </c>
      <c r="M171" s="7">
        <f t="shared" si="25"/>
        <v>541347.06000000006</v>
      </c>
      <c r="N171" s="7">
        <f t="shared" si="26"/>
        <v>27957.149999999907</v>
      </c>
      <c r="O171" s="7">
        <f>'2026-27 Salary &amp; Benefits'!G$6</f>
        <v>16817.759999999998</v>
      </c>
      <c r="P171" s="103">
        <f>'2026-27 Salary &amp; Benefits'!H$6</f>
        <v>0.16020000000000001</v>
      </c>
      <c r="Q171" s="103">
        <f>'2026-27 Salary &amp; Benefits'!I$6</f>
        <v>0.15390000000000001</v>
      </c>
      <c r="R171" s="7">
        <f t="shared" si="27"/>
        <v>200846.38</v>
      </c>
      <c r="S171" s="7">
        <f t="shared" si="22"/>
        <v>9488.4</v>
      </c>
      <c r="T171" s="7">
        <f t="shared" si="28"/>
        <v>1460.26</v>
      </c>
      <c r="U171" s="7">
        <f t="shared" si="29"/>
        <v>10948.66</v>
      </c>
      <c r="V171" s="7">
        <f t="shared" si="30"/>
        <v>781099.25</v>
      </c>
    </row>
    <row r="172" spans="1:22">
      <c r="A172" s="75" t="s">
        <v>2191</v>
      </c>
      <c r="B172" s="2" t="s">
        <v>465</v>
      </c>
      <c r="C172" s="46">
        <f>IF(A172=Summary!$B$9,Summary!$G$9,0)</f>
        <v>0</v>
      </c>
      <c r="D172" s="82">
        <f>VLOOKUP(A172,AAFTE!$A:$AT,3,0)</f>
        <v>635.69999999999993</v>
      </c>
      <c r="E172" s="106">
        <f>VLOOKUP($A172,'2026-27 Salary &amp; Benefits'!$A:$I,3,)</f>
        <v>1</v>
      </c>
      <c r="F172" s="106">
        <f>VLOOKUP($A172,'2026-27 Salary &amp; Benefits'!$A:$I,4,)</f>
        <v>1</v>
      </c>
      <c r="G172" s="107">
        <f>VLOOKUP(A172,'CEDARS District FRPL'!$A$3:$C$319,3,0)</f>
        <v>0.73109999999999997</v>
      </c>
      <c r="H172" s="108">
        <f t="shared" si="23"/>
        <v>635.69999999999993</v>
      </c>
      <c r="I172" s="109">
        <f t="shared" si="24"/>
        <v>464.76</v>
      </c>
      <c r="J172" s="100">
        <f t="shared" si="21"/>
        <v>2.9710000000000001</v>
      </c>
      <c r="K172" s="102">
        <f>'2026-27 Salary &amp; Benefits'!E$6</f>
        <v>78209</v>
      </c>
      <c r="L172" s="102">
        <f>'2026-27 Salary &amp; Benefits'!F$6</f>
        <v>82248</v>
      </c>
      <c r="M172" s="7">
        <f t="shared" si="25"/>
        <v>232358.94</v>
      </c>
      <c r="N172" s="7">
        <f t="shared" si="26"/>
        <v>11999.869999999995</v>
      </c>
      <c r="O172" s="7">
        <f>'2026-27 Salary &amp; Benefits'!G$6</f>
        <v>16817.759999999998</v>
      </c>
      <c r="P172" s="103">
        <f>'2026-27 Salary &amp; Benefits'!H$6</f>
        <v>0.16020000000000001</v>
      </c>
      <c r="Q172" s="103">
        <f>'2026-27 Salary &amp; Benefits'!I$6</f>
        <v>0.15390000000000001</v>
      </c>
      <c r="R172" s="7">
        <f t="shared" si="27"/>
        <v>89036.25</v>
      </c>
      <c r="S172" s="7">
        <f t="shared" si="22"/>
        <v>4072.65</v>
      </c>
      <c r="T172" s="7">
        <f t="shared" si="28"/>
        <v>626.78</v>
      </c>
      <c r="U172" s="7">
        <f t="shared" si="29"/>
        <v>4699.43</v>
      </c>
      <c r="V172" s="7">
        <f t="shared" si="30"/>
        <v>338094.49</v>
      </c>
    </row>
    <row r="173" spans="1:22">
      <c r="A173" s="75" t="s">
        <v>2175</v>
      </c>
      <c r="B173" s="2" t="s">
        <v>381</v>
      </c>
      <c r="C173" s="46">
        <f>IF(A173=Summary!$B$9,Summary!$G$9,0)</f>
        <v>0</v>
      </c>
      <c r="D173" s="82">
        <f>VLOOKUP(A173,AAFTE!$A:$AT,3,0)</f>
        <v>1947.86</v>
      </c>
      <c r="E173" s="106">
        <f>VLOOKUP($A173,'2026-27 Salary &amp; Benefits'!$A:$I,3,)</f>
        <v>1</v>
      </c>
      <c r="F173" s="106">
        <f>VLOOKUP($A173,'2026-27 Salary &amp; Benefits'!$A:$I,4,)</f>
        <v>1</v>
      </c>
      <c r="G173" s="107">
        <f>VLOOKUP(A173,'CEDARS District FRPL'!$A$3:$C$319,3,0)</f>
        <v>0.75470000000000004</v>
      </c>
      <c r="H173" s="108">
        <f t="shared" si="23"/>
        <v>1947.86</v>
      </c>
      <c r="I173" s="109">
        <f t="shared" si="24"/>
        <v>1470.05</v>
      </c>
      <c r="J173" s="100">
        <f t="shared" si="21"/>
        <v>9.3989999999999991</v>
      </c>
      <c r="K173" s="102">
        <f>'2026-27 Salary &amp; Benefits'!E$6</f>
        <v>78209</v>
      </c>
      <c r="L173" s="102">
        <f>'2026-27 Salary &amp; Benefits'!F$6</f>
        <v>82248</v>
      </c>
      <c r="M173" s="7">
        <f t="shared" si="25"/>
        <v>735086.39</v>
      </c>
      <c r="N173" s="7">
        <f t="shared" si="26"/>
        <v>37962.559999999939</v>
      </c>
      <c r="O173" s="7">
        <f>'2026-27 Salary &amp; Benefits'!G$6</f>
        <v>16817.759999999998</v>
      </c>
      <c r="P173" s="103">
        <f>'2026-27 Salary &amp; Benefits'!H$6</f>
        <v>0.16020000000000001</v>
      </c>
      <c r="Q173" s="103">
        <f>'2026-27 Salary &amp; Benefits'!I$6</f>
        <v>0.15390000000000001</v>
      </c>
      <c r="R173" s="7">
        <f t="shared" si="27"/>
        <v>281673.40000000002</v>
      </c>
      <c r="S173" s="7">
        <f t="shared" si="22"/>
        <v>12884.15</v>
      </c>
      <c r="T173" s="7">
        <f t="shared" si="28"/>
        <v>1982.87</v>
      </c>
      <c r="U173" s="7">
        <f t="shared" si="29"/>
        <v>14867.02</v>
      </c>
      <c r="V173" s="7">
        <f t="shared" si="30"/>
        <v>1069589.3700000001</v>
      </c>
    </row>
    <row r="174" spans="1:22">
      <c r="A174" s="75" t="s">
        <v>2234</v>
      </c>
      <c r="B174" s="2" t="s">
        <v>1000</v>
      </c>
      <c r="C174" s="46">
        <f>IF(A174=Summary!$B$9,Summary!$G$9,0)</f>
        <v>0</v>
      </c>
      <c r="D174" s="82">
        <f>VLOOKUP(A174,AAFTE!$A:$AT,3,0)</f>
        <v>5230.78</v>
      </c>
      <c r="E174" s="106">
        <f>VLOOKUP($A174,'2026-27 Salary &amp; Benefits'!$A:$I,3,)</f>
        <v>1.18</v>
      </c>
      <c r="F174" s="106">
        <f>VLOOKUP($A174,'2026-27 Salary &amp; Benefits'!$A:$I,4,)</f>
        <v>1.22</v>
      </c>
      <c r="G174" s="107">
        <f>VLOOKUP(A174,'CEDARS District FRPL'!$A$3:$C$319,3,0)</f>
        <v>0.35820000000000002</v>
      </c>
      <c r="H174" s="108">
        <f t="shared" si="23"/>
        <v>5230.78</v>
      </c>
      <c r="I174" s="109">
        <f t="shared" si="24"/>
        <v>1873.67</v>
      </c>
      <c r="J174" s="100">
        <f t="shared" si="21"/>
        <v>11.978999999999999</v>
      </c>
      <c r="K174" s="102">
        <f>'2026-27 Salary &amp; Benefits'!E$6</f>
        <v>78209</v>
      </c>
      <c r="L174" s="102">
        <f>'2026-27 Salary &amp; Benefits'!F$6</f>
        <v>82248</v>
      </c>
      <c r="M174" s="7">
        <f t="shared" si="25"/>
        <v>1105501.42</v>
      </c>
      <c r="N174" s="7">
        <f t="shared" si="26"/>
        <v>96502.110000000102</v>
      </c>
      <c r="O174" s="7">
        <f>'2026-27 Salary &amp; Benefits'!G$6</f>
        <v>16817.759999999998</v>
      </c>
      <c r="P174" s="103">
        <f>'2026-27 Salary &amp; Benefits'!H$6</f>
        <v>0.16020000000000001</v>
      </c>
      <c r="Q174" s="103">
        <f>'2026-27 Salary &amp; Benefits'!I$6</f>
        <v>0.15390000000000001</v>
      </c>
      <c r="R174" s="7">
        <f t="shared" si="27"/>
        <v>393412.95</v>
      </c>
      <c r="S174" s="7">
        <f t="shared" si="22"/>
        <v>20033.39</v>
      </c>
      <c r="T174" s="7">
        <f t="shared" si="28"/>
        <v>3083.14</v>
      </c>
      <c r="U174" s="7">
        <f t="shared" si="29"/>
        <v>23116.53</v>
      </c>
      <c r="V174" s="7">
        <f t="shared" si="30"/>
        <v>1618533.01</v>
      </c>
    </row>
    <row r="175" spans="1:22">
      <c r="A175" s="75" t="s">
        <v>2280</v>
      </c>
      <c r="B175" s="2" t="s">
        <v>1170</v>
      </c>
      <c r="C175" s="46">
        <f>IF(A175=Summary!$B$9,Summary!$G$9,0)</f>
        <v>0</v>
      </c>
      <c r="D175" s="82">
        <f>VLOOKUP(A175,AAFTE!$A:$AT,3,0)</f>
        <v>2243.6499999999996</v>
      </c>
      <c r="E175" s="106">
        <f>VLOOKUP($A175,'2026-27 Salary &amp; Benefits'!$A:$I,3,)</f>
        <v>1.1200000000000001</v>
      </c>
      <c r="F175" s="106">
        <f>VLOOKUP($A175,'2026-27 Salary &amp; Benefits'!$A:$I,4,)</f>
        <v>1.1200000000000001</v>
      </c>
      <c r="G175" s="107">
        <f>VLOOKUP(A175,'CEDARS District FRPL'!$A$3:$C$319,3,0)</f>
        <v>0.56899999999999995</v>
      </c>
      <c r="H175" s="108">
        <f t="shared" si="23"/>
        <v>2243.6499999999996</v>
      </c>
      <c r="I175" s="109">
        <f t="shared" si="24"/>
        <v>1276.6400000000001</v>
      </c>
      <c r="J175" s="100">
        <f t="shared" si="21"/>
        <v>8.1620000000000008</v>
      </c>
      <c r="K175" s="102">
        <f>'2026-27 Salary &amp; Benefits'!E$6</f>
        <v>78209</v>
      </c>
      <c r="L175" s="102">
        <f>'2026-27 Salary &amp; Benefits'!F$6</f>
        <v>82248</v>
      </c>
      <c r="M175" s="7">
        <f t="shared" si="25"/>
        <v>714942.88</v>
      </c>
      <c r="N175" s="7">
        <f t="shared" si="26"/>
        <v>36922.280000000028</v>
      </c>
      <c r="O175" s="7">
        <f>'2026-27 Salary &amp; Benefits'!G$6</f>
        <v>16817.759999999998</v>
      </c>
      <c r="P175" s="103">
        <f>'2026-27 Salary &amp; Benefits'!H$6</f>
        <v>0.16020000000000001</v>
      </c>
      <c r="Q175" s="103">
        <f>'2026-27 Salary &amp; Benefits'!I$6</f>
        <v>0.15390000000000001</v>
      </c>
      <c r="R175" s="7">
        <f t="shared" si="27"/>
        <v>257482.75</v>
      </c>
      <c r="S175" s="7">
        <f t="shared" si="22"/>
        <v>12531.09</v>
      </c>
      <c r="T175" s="7">
        <f t="shared" si="28"/>
        <v>1928.53</v>
      </c>
      <c r="U175" s="7">
        <f t="shared" si="29"/>
        <v>14459.62</v>
      </c>
      <c r="V175" s="7">
        <f t="shared" si="30"/>
        <v>1023807.53</v>
      </c>
    </row>
    <row r="176" spans="1:22">
      <c r="A176" s="75" t="s">
        <v>2295</v>
      </c>
      <c r="B176" s="2" t="s">
        <v>1229</v>
      </c>
      <c r="C176" s="46">
        <f>IF(A176=Summary!$B$9,Summary!$G$9,0)</f>
        <v>0</v>
      </c>
      <c r="D176" s="82">
        <f>VLOOKUP(A176,AAFTE!$A:$AT,3,0)</f>
        <v>48.79</v>
      </c>
      <c r="E176" s="106">
        <f>VLOOKUP($A176,'2026-27 Salary &amp; Benefits'!$A:$I,3,)</f>
        <v>1</v>
      </c>
      <c r="F176" s="106">
        <f>VLOOKUP($A176,'2026-27 Salary &amp; Benefits'!$A:$I,4,)</f>
        <v>1</v>
      </c>
      <c r="G176" s="107">
        <f>VLOOKUP(A176,'CEDARS District FRPL'!$A$3:$C$319,3,0)</f>
        <v>0.59619999999999995</v>
      </c>
      <c r="H176" s="108">
        <f t="shared" si="23"/>
        <v>48.79</v>
      </c>
      <c r="I176" s="109">
        <f t="shared" si="24"/>
        <v>29.09</v>
      </c>
      <c r="J176" s="100">
        <f t="shared" si="21"/>
        <v>0.186</v>
      </c>
      <c r="K176" s="102">
        <f>'2026-27 Salary &amp; Benefits'!E$6</f>
        <v>78209</v>
      </c>
      <c r="L176" s="102">
        <f>'2026-27 Salary &amp; Benefits'!F$6</f>
        <v>82248</v>
      </c>
      <c r="M176" s="7">
        <f t="shared" si="25"/>
        <v>14546.87</v>
      </c>
      <c r="N176" s="7">
        <f t="shared" si="26"/>
        <v>751.2599999999984</v>
      </c>
      <c r="O176" s="7">
        <f>'2026-27 Salary &amp; Benefits'!G$6</f>
        <v>16817.759999999998</v>
      </c>
      <c r="P176" s="103">
        <f>'2026-27 Salary &amp; Benefits'!H$6</f>
        <v>0.16020000000000001</v>
      </c>
      <c r="Q176" s="103">
        <f>'2026-27 Salary &amp; Benefits'!I$6</f>
        <v>0.15390000000000001</v>
      </c>
      <c r="R176" s="7">
        <f t="shared" si="27"/>
        <v>5574.13</v>
      </c>
      <c r="S176" s="7">
        <f t="shared" si="22"/>
        <v>254.97</v>
      </c>
      <c r="T176" s="7">
        <f t="shared" si="28"/>
        <v>39.24</v>
      </c>
      <c r="U176" s="7">
        <f t="shared" si="29"/>
        <v>294.20999999999998</v>
      </c>
      <c r="V176" s="7">
        <f t="shared" si="30"/>
        <v>21166.469999999998</v>
      </c>
    </row>
    <row r="177" spans="1:22">
      <c r="A177" s="75" t="s">
        <v>2372</v>
      </c>
      <c r="B177" s="2" t="s">
        <v>1851</v>
      </c>
      <c r="C177" s="46">
        <f>IF(A177=Summary!$B$9,Summary!$G$9,0)</f>
        <v>0</v>
      </c>
      <c r="D177" s="82">
        <f>VLOOKUP(A177,AAFTE!$A:$AT,3,0)</f>
        <v>14713.01</v>
      </c>
      <c r="E177" s="106">
        <f>VLOOKUP($A177,'2026-27 Salary &amp; Benefits'!$A:$I,3,)</f>
        <v>1</v>
      </c>
      <c r="F177" s="106">
        <f>VLOOKUP($A177,'2026-27 Salary &amp; Benefits'!$A:$I,4,)</f>
        <v>1</v>
      </c>
      <c r="G177" s="107">
        <f>VLOOKUP(A177,'CEDARS District FRPL'!$A$3:$C$319,3,0)</f>
        <v>0.4446</v>
      </c>
      <c r="H177" s="108">
        <f t="shared" si="23"/>
        <v>14713.01</v>
      </c>
      <c r="I177" s="109">
        <f t="shared" si="24"/>
        <v>6541.4</v>
      </c>
      <c r="J177" s="100">
        <f t="shared" si="21"/>
        <v>41.820999999999998</v>
      </c>
      <c r="K177" s="102">
        <f>'2026-27 Salary &amp; Benefits'!E$6</f>
        <v>78209</v>
      </c>
      <c r="L177" s="102">
        <f>'2026-27 Salary &amp; Benefits'!F$6</f>
        <v>82248</v>
      </c>
      <c r="M177" s="7">
        <f t="shared" si="25"/>
        <v>3270778.59</v>
      </c>
      <c r="N177" s="7">
        <f t="shared" si="26"/>
        <v>168915.02000000002</v>
      </c>
      <c r="O177" s="7">
        <f>'2026-27 Salary &amp; Benefits'!G$6</f>
        <v>16817.759999999998</v>
      </c>
      <c r="P177" s="103">
        <f>'2026-27 Salary &amp; Benefits'!H$6</f>
        <v>0.16020000000000001</v>
      </c>
      <c r="Q177" s="103">
        <f>'2026-27 Salary &amp; Benefits'!I$6</f>
        <v>0.15390000000000001</v>
      </c>
      <c r="R177" s="7">
        <f t="shared" si="27"/>
        <v>1253310.29</v>
      </c>
      <c r="S177" s="7">
        <f t="shared" si="22"/>
        <v>57328.23</v>
      </c>
      <c r="T177" s="7">
        <f t="shared" si="28"/>
        <v>8822.81</v>
      </c>
      <c r="U177" s="7">
        <f t="shared" si="29"/>
        <v>66151.040000000008</v>
      </c>
      <c r="V177" s="7">
        <f t="shared" si="30"/>
        <v>4759154.9400000004</v>
      </c>
    </row>
    <row r="178" spans="1:22">
      <c r="A178" s="75" t="s">
        <v>2369</v>
      </c>
      <c r="B178" s="2" t="s">
        <v>1831</v>
      </c>
      <c r="C178" s="46">
        <f>IF(A178=Summary!$B$9,Summary!$G$9,0)</f>
        <v>0</v>
      </c>
      <c r="D178" s="82">
        <f>VLOOKUP(A178,AAFTE!$A:$AT,3,0)</f>
        <v>248.39</v>
      </c>
      <c r="E178" s="106">
        <f>VLOOKUP($A178,'2026-27 Salary &amp; Benefits'!$A:$I,3,)</f>
        <v>1</v>
      </c>
      <c r="F178" s="106">
        <f>VLOOKUP($A178,'2026-27 Salary &amp; Benefits'!$A:$I,4,)</f>
        <v>1</v>
      </c>
      <c r="G178" s="107">
        <f>VLOOKUP(A178,'CEDARS District FRPL'!$A$3:$C$319,3,0)</f>
        <v>0.6351</v>
      </c>
      <c r="H178" s="108">
        <f t="shared" si="23"/>
        <v>248.39</v>
      </c>
      <c r="I178" s="109">
        <f t="shared" si="24"/>
        <v>157.75</v>
      </c>
      <c r="J178" s="100">
        <f t="shared" si="21"/>
        <v>1.0089999999999999</v>
      </c>
      <c r="K178" s="102">
        <f>'2026-27 Salary &amp; Benefits'!E$6</f>
        <v>78209</v>
      </c>
      <c r="L178" s="102">
        <f>'2026-27 Salary &amp; Benefits'!F$6</f>
        <v>82248</v>
      </c>
      <c r="M178" s="7">
        <f t="shared" si="25"/>
        <v>78912.88</v>
      </c>
      <c r="N178" s="7">
        <f t="shared" si="26"/>
        <v>4075.3499999999913</v>
      </c>
      <c r="O178" s="7">
        <f>'2026-27 Salary &amp; Benefits'!G$6</f>
        <v>16817.759999999998</v>
      </c>
      <c r="P178" s="103">
        <f>'2026-27 Salary &amp; Benefits'!H$6</f>
        <v>0.16020000000000001</v>
      </c>
      <c r="Q178" s="103">
        <f>'2026-27 Salary &amp; Benefits'!I$6</f>
        <v>0.15390000000000001</v>
      </c>
      <c r="R178" s="7">
        <f t="shared" si="27"/>
        <v>30238.16</v>
      </c>
      <c r="S178" s="7">
        <f t="shared" si="22"/>
        <v>1383.14</v>
      </c>
      <c r="T178" s="7">
        <f t="shared" si="28"/>
        <v>212.87</v>
      </c>
      <c r="U178" s="7">
        <f t="shared" si="29"/>
        <v>1596.0100000000002</v>
      </c>
      <c r="V178" s="7">
        <f t="shared" si="30"/>
        <v>114822.39999999999</v>
      </c>
    </row>
    <row r="179" spans="1:22">
      <c r="A179" s="75" t="s">
        <v>2228</v>
      </c>
      <c r="B179" s="2" t="s">
        <v>945</v>
      </c>
      <c r="C179" s="46">
        <f>IF(A179=Summary!$B$9,Summary!$G$9,0)</f>
        <v>0</v>
      </c>
      <c r="D179" s="82">
        <f>VLOOKUP(A179,AAFTE!$A:$AT,3,0)</f>
        <v>21987.51</v>
      </c>
      <c r="E179" s="106">
        <f>VLOOKUP($A179,'2026-27 Salary &amp; Benefits'!$A:$I,3,)</f>
        <v>1.18</v>
      </c>
      <c r="F179" s="106">
        <f>VLOOKUP($A179,'2026-27 Salary &amp; Benefits'!$A:$I,4,)</f>
        <v>1.18</v>
      </c>
      <c r="G179" s="107">
        <f>VLOOKUP(A179,'CEDARS District FRPL'!$A$3:$C$319,3,0)</f>
        <v>0.17230000000000001</v>
      </c>
      <c r="H179" s="108">
        <f t="shared" si="23"/>
        <v>21987.51</v>
      </c>
      <c r="I179" s="109">
        <f t="shared" si="24"/>
        <v>3788.45</v>
      </c>
      <c r="J179" s="100">
        <f t="shared" si="21"/>
        <v>24.221</v>
      </c>
      <c r="K179" s="102">
        <f>'2026-27 Salary &amp; Benefits'!E$6</f>
        <v>78209</v>
      </c>
      <c r="L179" s="102">
        <f>'2026-27 Salary &amp; Benefits'!F$6</f>
        <v>82248</v>
      </c>
      <c r="M179" s="7">
        <f t="shared" si="25"/>
        <v>2235274.2200000002</v>
      </c>
      <c r="N179" s="7">
        <f t="shared" si="26"/>
        <v>115437.77000000002</v>
      </c>
      <c r="O179" s="7">
        <f>'2026-27 Salary &amp; Benefits'!G$6</f>
        <v>16817.759999999998</v>
      </c>
      <c r="P179" s="103">
        <f>'2026-27 Salary &amp; Benefits'!H$6</f>
        <v>0.16020000000000001</v>
      </c>
      <c r="Q179" s="103">
        <f>'2026-27 Salary &amp; Benefits'!I$6</f>
        <v>0.15390000000000001</v>
      </c>
      <c r="R179" s="7">
        <f t="shared" si="27"/>
        <v>783199.77</v>
      </c>
      <c r="S179" s="7">
        <f t="shared" si="22"/>
        <v>39178.53</v>
      </c>
      <c r="T179" s="7">
        <f t="shared" si="28"/>
        <v>6029.58</v>
      </c>
      <c r="U179" s="7">
        <f t="shared" si="29"/>
        <v>45208.11</v>
      </c>
      <c r="V179" s="7">
        <f t="shared" si="30"/>
        <v>3179119.87</v>
      </c>
    </row>
    <row r="180" spans="1:22">
      <c r="A180" s="75" t="s">
        <v>2202</v>
      </c>
      <c r="B180" s="2" t="s">
        <v>498</v>
      </c>
      <c r="C180" s="46">
        <f>IF(A180=Summary!$B$9,Summary!$G$9,0)</f>
        <v>0</v>
      </c>
      <c r="D180" s="82">
        <f>VLOOKUP(A180,AAFTE!$A:$AT,3,0)</f>
        <v>5374.51</v>
      </c>
      <c r="E180" s="106">
        <f>VLOOKUP($A180,'2026-27 Salary &amp; Benefits'!$A:$I,3,)</f>
        <v>1.1200000000000001</v>
      </c>
      <c r="F180" s="106">
        <f>VLOOKUP($A180,'2026-27 Salary &amp; Benefits'!$A:$I,4,)</f>
        <v>1.1200000000000001</v>
      </c>
      <c r="G180" s="107">
        <f>VLOOKUP(A180,'CEDARS District FRPL'!$A$3:$C$319,3,0)</f>
        <v>0.39810000000000001</v>
      </c>
      <c r="H180" s="108">
        <f t="shared" si="23"/>
        <v>5374.51</v>
      </c>
      <c r="I180" s="109">
        <f t="shared" si="24"/>
        <v>2139.59</v>
      </c>
      <c r="J180" s="100">
        <f t="shared" si="21"/>
        <v>13.679</v>
      </c>
      <c r="K180" s="102">
        <f>'2026-27 Salary &amp; Benefits'!E$6</f>
        <v>78209</v>
      </c>
      <c r="L180" s="102">
        <f>'2026-27 Salary &amp; Benefits'!F$6</f>
        <v>82248</v>
      </c>
      <c r="M180" s="7">
        <f t="shared" si="25"/>
        <v>1198199.42</v>
      </c>
      <c r="N180" s="7">
        <f t="shared" si="26"/>
        <v>61879.420000000158</v>
      </c>
      <c r="O180" s="7">
        <f>'2026-27 Salary &amp; Benefits'!G$6</f>
        <v>16817.759999999998</v>
      </c>
      <c r="P180" s="103">
        <f>'2026-27 Salary &amp; Benefits'!H$6</f>
        <v>0.16020000000000001</v>
      </c>
      <c r="Q180" s="103">
        <f>'2026-27 Salary &amp; Benefits'!I$6</f>
        <v>0.15390000000000001</v>
      </c>
      <c r="R180" s="7">
        <f t="shared" si="27"/>
        <v>431524.93</v>
      </c>
      <c r="S180" s="7">
        <f t="shared" si="22"/>
        <v>21001.31</v>
      </c>
      <c r="T180" s="7">
        <f t="shared" si="28"/>
        <v>3232.1</v>
      </c>
      <c r="U180" s="7">
        <f t="shared" si="29"/>
        <v>24233.41</v>
      </c>
      <c r="V180" s="7">
        <f t="shared" si="30"/>
        <v>1715837.18</v>
      </c>
    </row>
    <row r="181" spans="1:22">
      <c r="A181" s="75" t="s">
        <v>2407</v>
      </c>
      <c r="B181" s="2" t="s">
        <v>2030</v>
      </c>
      <c r="C181" s="46">
        <f>IF(A181=Summary!$B$9,Summary!$G$9,0)</f>
        <v>0</v>
      </c>
      <c r="D181" s="82">
        <f>VLOOKUP(A181,AAFTE!$A:$AT,3,0)</f>
        <v>135.95000000000002</v>
      </c>
      <c r="E181" s="106">
        <f>VLOOKUP($A181,'2026-27 Salary &amp; Benefits'!$A:$I,3,)</f>
        <v>1</v>
      </c>
      <c r="F181" s="106">
        <f>VLOOKUP($A181,'2026-27 Salary &amp; Benefits'!$A:$I,4,)</f>
        <v>1</v>
      </c>
      <c r="G181" s="107">
        <f>VLOOKUP(A181,'CEDARS District FRPL'!$A$3:$C$319,3,0)</f>
        <v>0.29930000000000001</v>
      </c>
      <c r="H181" s="108">
        <f t="shared" si="23"/>
        <v>135.95000000000002</v>
      </c>
      <c r="I181" s="109">
        <f t="shared" si="24"/>
        <v>40.69</v>
      </c>
      <c r="J181" s="100">
        <f t="shared" si="21"/>
        <v>0.26</v>
      </c>
      <c r="K181" s="102">
        <f>'2026-27 Salary &amp; Benefits'!E$6</f>
        <v>78209</v>
      </c>
      <c r="L181" s="102">
        <f>'2026-27 Salary &amp; Benefits'!F$6</f>
        <v>82248</v>
      </c>
      <c r="M181" s="7">
        <f t="shared" si="25"/>
        <v>20334.34</v>
      </c>
      <c r="N181" s="7">
        <f t="shared" si="26"/>
        <v>1050.1399999999994</v>
      </c>
      <c r="O181" s="7">
        <f>'2026-27 Salary &amp; Benefits'!G$6</f>
        <v>16817.759999999998</v>
      </c>
      <c r="P181" s="103">
        <f>'2026-27 Salary &amp; Benefits'!H$6</f>
        <v>0.16020000000000001</v>
      </c>
      <c r="Q181" s="103">
        <f>'2026-27 Salary &amp; Benefits'!I$6</f>
        <v>0.15390000000000001</v>
      </c>
      <c r="R181" s="7">
        <f t="shared" si="27"/>
        <v>7791.8</v>
      </c>
      <c r="S181" s="7">
        <f t="shared" si="22"/>
        <v>356.41</v>
      </c>
      <c r="T181" s="7">
        <f t="shared" si="28"/>
        <v>54.85</v>
      </c>
      <c r="U181" s="7">
        <f t="shared" si="29"/>
        <v>411.26000000000005</v>
      </c>
      <c r="V181" s="7">
        <f t="shared" si="30"/>
        <v>29587.539999999997</v>
      </c>
    </row>
    <row r="182" spans="1:22">
      <c r="A182" s="75" t="s">
        <v>2201</v>
      </c>
      <c r="B182" s="2" t="s">
        <v>495</v>
      </c>
      <c r="C182" s="46">
        <f>IF(A182=Summary!$B$9,Summary!$G$9,0)</f>
        <v>0</v>
      </c>
      <c r="D182" s="82">
        <f>VLOOKUP(A182,AAFTE!$A:$AT,3,0)</f>
        <v>327.19</v>
      </c>
      <c r="E182" s="106">
        <f>VLOOKUP($A182,'2026-27 Salary &amp; Benefits'!$A:$I,3,)</f>
        <v>1</v>
      </c>
      <c r="F182" s="106">
        <f>VLOOKUP($A182,'2026-27 Salary &amp; Benefits'!$A:$I,4,)</f>
        <v>1</v>
      </c>
      <c r="G182" s="107">
        <f>VLOOKUP(A182,'CEDARS District FRPL'!$A$3:$C$319,3,0)</f>
        <v>0.749</v>
      </c>
      <c r="H182" s="108">
        <f t="shared" si="23"/>
        <v>327.19</v>
      </c>
      <c r="I182" s="109">
        <f t="shared" si="24"/>
        <v>245.07</v>
      </c>
      <c r="J182" s="100">
        <f t="shared" si="21"/>
        <v>1.5669999999999999</v>
      </c>
      <c r="K182" s="102">
        <f>'2026-27 Salary &amp; Benefits'!E$6</f>
        <v>78209</v>
      </c>
      <c r="L182" s="102">
        <f>'2026-27 Salary &amp; Benefits'!F$6</f>
        <v>82248</v>
      </c>
      <c r="M182" s="7">
        <f t="shared" si="25"/>
        <v>122553.5</v>
      </c>
      <c r="N182" s="7">
        <f t="shared" si="26"/>
        <v>6329.1199999999953</v>
      </c>
      <c r="O182" s="7">
        <f>'2026-27 Salary &amp; Benefits'!G$6</f>
        <v>16817.759999999998</v>
      </c>
      <c r="P182" s="103">
        <f>'2026-27 Salary &amp; Benefits'!H$6</f>
        <v>0.16020000000000001</v>
      </c>
      <c r="Q182" s="103">
        <f>'2026-27 Salary &amp; Benefits'!I$6</f>
        <v>0.15390000000000001</v>
      </c>
      <c r="R182" s="7">
        <f t="shared" si="27"/>
        <v>46960.55</v>
      </c>
      <c r="S182" s="7">
        <f t="shared" si="22"/>
        <v>2148.04</v>
      </c>
      <c r="T182" s="7">
        <f t="shared" si="28"/>
        <v>330.58</v>
      </c>
      <c r="U182" s="7">
        <f t="shared" si="29"/>
        <v>2478.62</v>
      </c>
      <c r="V182" s="7">
        <f t="shared" si="30"/>
        <v>178321.78999999998</v>
      </c>
    </row>
    <row r="183" spans="1:22">
      <c r="A183" s="75" t="s">
        <v>2290</v>
      </c>
      <c r="B183" s="2" t="s">
        <v>1213</v>
      </c>
      <c r="C183" s="46">
        <f>IF(A183=Summary!$B$9,Summary!$G$9,0)</f>
        <v>0</v>
      </c>
      <c r="D183" s="82">
        <f>VLOOKUP(A183,AAFTE!$A:$AT,3,0)</f>
        <v>883.71</v>
      </c>
      <c r="E183" s="106">
        <f>VLOOKUP($A183,'2026-27 Salary &amp; Benefits'!$A:$I,3,)</f>
        <v>1</v>
      </c>
      <c r="F183" s="106">
        <f>VLOOKUP($A183,'2026-27 Salary &amp; Benefits'!$A:$I,4,)</f>
        <v>1</v>
      </c>
      <c r="G183" s="107">
        <f>VLOOKUP(A183,'CEDARS District FRPL'!$A$3:$C$319,3,0)</f>
        <v>0.63170000000000004</v>
      </c>
      <c r="H183" s="108">
        <f t="shared" si="23"/>
        <v>883.71</v>
      </c>
      <c r="I183" s="109">
        <f t="shared" si="24"/>
        <v>558.24</v>
      </c>
      <c r="J183" s="100">
        <f t="shared" si="21"/>
        <v>3.569</v>
      </c>
      <c r="K183" s="102">
        <f>'2026-27 Salary &amp; Benefits'!E$6</f>
        <v>78209</v>
      </c>
      <c r="L183" s="102">
        <f>'2026-27 Salary &amp; Benefits'!F$6</f>
        <v>82248</v>
      </c>
      <c r="M183" s="7">
        <f t="shared" si="25"/>
        <v>279127.92</v>
      </c>
      <c r="N183" s="7">
        <f t="shared" si="26"/>
        <v>14415.190000000002</v>
      </c>
      <c r="O183" s="7">
        <f>'2026-27 Salary &amp; Benefits'!G$6</f>
        <v>16817.759999999998</v>
      </c>
      <c r="P183" s="103">
        <f>'2026-27 Salary &amp; Benefits'!H$6</f>
        <v>0.16020000000000001</v>
      </c>
      <c r="Q183" s="103">
        <f>'2026-27 Salary &amp; Benefits'!I$6</f>
        <v>0.15390000000000001</v>
      </c>
      <c r="R183" s="7">
        <f t="shared" si="27"/>
        <v>106957.38</v>
      </c>
      <c r="S183" s="7">
        <f t="shared" si="22"/>
        <v>4892.3900000000003</v>
      </c>
      <c r="T183" s="7">
        <f t="shared" si="28"/>
        <v>752.94</v>
      </c>
      <c r="U183" s="7">
        <f t="shared" si="29"/>
        <v>5645.33</v>
      </c>
      <c r="V183" s="7">
        <f t="shared" si="30"/>
        <v>406145.82</v>
      </c>
    </row>
    <row r="184" spans="1:22">
      <c r="A184" s="75" t="s">
        <v>2200</v>
      </c>
      <c r="B184" s="2" t="s">
        <v>492</v>
      </c>
      <c r="C184" s="46">
        <f>IF(A184=Summary!$B$9,Summary!$G$9,0)</f>
        <v>0</v>
      </c>
      <c r="D184" s="82">
        <f>VLOOKUP(A184,AAFTE!$A:$AT,3,0)</f>
        <v>543.52</v>
      </c>
      <c r="E184" s="106">
        <f>VLOOKUP($A184,'2026-27 Salary &amp; Benefits'!$A:$I,3,)</f>
        <v>1</v>
      </c>
      <c r="F184" s="106">
        <f>VLOOKUP($A184,'2026-27 Salary &amp; Benefits'!$A:$I,4,)</f>
        <v>1</v>
      </c>
      <c r="G184" s="107">
        <f>VLOOKUP(A184,'CEDARS District FRPL'!$A$3:$C$319,3,0)</f>
        <v>0.70089999999999997</v>
      </c>
      <c r="H184" s="108">
        <f t="shared" si="23"/>
        <v>543.52</v>
      </c>
      <c r="I184" s="109">
        <f t="shared" si="24"/>
        <v>380.95</v>
      </c>
      <c r="J184" s="100">
        <f t="shared" si="21"/>
        <v>2.4359999999999999</v>
      </c>
      <c r="K184" s="102">
        <f>'2026-27 Salary &amp; Benefits'!E$6</f>
        <v>78209</v>
      </c>
      <c r="L184" s="102">
        <f>'2026-27 Salary &amp; Benefits'!F$6</f>
        <v>82248</v>
      </c>
      <c r="M184" s="7">
        <f t="shared" si="25"/>
        <v>190517.12</v>
      </c>
      <c r="N184" s="7">
        <f t="shared" si="26"/>
        <v>9839.0100000000093</v>
      </c>
      <c r="O184" s="7">
        <f>'2026-27 Salary &amp; Benefits'!G$6</f>
        <v>16817.759999999998</v>
      </c>
      <c r="P184" s="103">
        <f>'2026-27 Salary &amp; Benefits'!H$6</f>
        <v>0.16020000000000001</v>
      </c>
      <c r="Q184" s="103">
        <f>'2026-27 Salary &amp; Benefits'!I$6</f>
        <v>0.15390000000000001</v>
      </c>
      <c r="R184" s="7">
        <f t="shared" si="27"/>
        <v>73003.13</v>
      </c>
      <c r="S184" s="7">
        <f t="shared" si="22"/>
        <v>3339.27</v>
      </c>
      <c r="T184" s="7">
        <f t="shared" si="28"/>
        <v>513.91</v>
      </c>
      <c r="U184" s="7">
        <f t="shared" si="29"/>
        <v>3853.18</v>
      </c>
      <c r="V184" s="7">
        <f t="shared" si="30"/>
        <v>277212.44</v>
      </c>
    </row>
    <row r="185" spans="1:22">
      <c r="A185" s="75" t="s">
        <v>2271</v>
      </c>
      <c r="B185" s="2" t="s">
        <v>1146</v>
      </c>
      <c r="C185" s="46">
        <f>IF(A185=Summary!$B$9,Summary!$G$9,0)</f>
        <v>0</v>
      </c>
      <c r="D185" s="82">
        <f>VLOOKUP(A185,AAFTE!$A:$AT,3,0)</f>
        <v>203</v>
      </c>
      <c r="E185" s="106">
        <f>VLOOKUP($A185,'2026-27 Salary &amp; Benefits'!$A:$I,3,)</f>
        <v>1</v>
      </c>
      <c r="F185" s="106">
        <f>VLOOKUP($A185,'2026-27 Salary &amp; Benefits'!$A:$I,4,)</f>
        <v>1.04</v>
      </c>
      <c r="G185" s="107">
        <f>VLOOKUP(A185,'CEDARS District FRPL'!$A$3:$C$319,3,0)</f>
        <v>0.45050000000000001</v>
      </c>
      <c r="H185" s="108">
        <f t="shared" si="23"/>
        <v>203</v>
      </c>
      <c r="I185" s="109">
        <f t="shared" si="24"/>
        <v>91.45</v>
      </c>
      <c r="J185" s="100">
        <f t="shared" si="21"/>
        <v>0.58499999999999996</v>
      </c>
      <c r="K185" s="102">
        <f>'2026-27 Salary &amp; Benefits'!E$6</f>
        <v>78209</v>
      </c>
      <c r="L185" s="102">
        <f>'2026-27 Salary &amp; Benefits'!F$6</f>
        <v>82248</v>
      </c>
      <c r="M185" s="7">
        <f t="shared" si="25"/>
        <v>45752.27</v>
      </c>
      <c r="N185" s="7">
        <f t="shared" si="26"/>
        <v>4287.4100000000035</v>
      </c>
      <c r="O185" s="7">
        <f>'2026-27 Salary &amp; Benefits'!G$6</f>
        <v>16817.759999999998</v>
      </c>
      <c r="P185" s="103">
        <f>'2026-27 Salary &amp; Benefits'!H$6</f>
        <v>0.16020000000000001</v>
      </c>
      <c r="Q185" s="103">
        <f>'2026-27 Salary &amp; Benefits'!I$6</f>
        <v>0.15390000000000001</v>
      </c>
      <c r="R185" s="7">
        <f t="shared" si="27"/>
        <v>17827.740000000002</v>
      </c>
      <c r="S185" s="7">
        <f t="shared" si="22"/>
        <v>833.99</v>
      </c>
      <c r="T185" s="7">
        <f t="shared" si="28"/>
        <v>128.35</v>
      </c>
      <c r="U185" s="7">
        <f t="shared" si="29"/>
        <v>962.34</v>
      </c>
      <c r="V185" s="7">
        <f t="shared" si="30"/>
        <v>68829.759999999995</v>
      </c>
    </row>
    <row r="186" spans="1:22">
      <c r="A186" s="75" t="s">
        <v>2284</v>
      </c>
      <c r="B186" s="2" t="s">
        <v>1188</v>
      </c>
      <c r="C186" s="46">
        <f>IF(A186=Summary!$B$9,Summary!$G$9,0)</f>
        <v>0</v>
      </c>
      <c r="D186" s="82">
        <f>VLOOKUP(A186,AAFTE!$A:$AT,3,0)</f>
        <v>1047.8599999999999</v>
      </c>
      <c r="E186" s="106">
        <f>VLOOKUP($A186,'2026-27 Salary &amp; Benefits'!$A:$I,3,)</f>
        <v>1</v>
      </c>
      <c r="F186" s="106">
        <f>VLOOKUP($A186,'2026-27 Salary &amp; Benefits'!$A:$I,4,)</f>
        <v>1</v>
      </c>
      <c r="G186" s="107">
        <f>VLOOKUP(A186,'CEDARS District FRPL'!$A$3:$C$319,3,0)</f>
        <v>0.6724</v>
      </c>
      <c r="H186" s="108">
        <f t="shared" si="23"/>
        <v>1047.8599999999999</v>
      </c>
      <c r="I186" s="109">
        <f t="shared" si="24"/>
        <v>704.58</v>
      </c>
      <c r="J186" s="100">
        <f t="shared" si="21"/>
        <v>4.5049999999999999</v>
      </c>
      <c r="K186" s="102">
        <f>'2026-27 Salary &amp; Benefits'!E$6</f>
        <v>78209</v>
      </c>
      <c r="L186" s="102">
        <f>'2026-27 Salary &amp; Benefits'!F$6</f>
        <v>82248</v>
      </c>
      <c r="M186" s="7">
        <f t="shared" si="25"/>
        <v>352331.55</v>
      </c>
      <c r="N186" s="7">
        <f t="shared" si="26"/>
        <v>18195.690000000002</v>
      </c>
      <c r="O186" s="7">
        <f>'2026-27 Salary &amp; Benefits'!G$6</f>
        <v>16817.759999999998</v>
      </c>
      <c r="P186" s="103">
        <f>'2026-27 Salary &amp; Benefits'!H$6</f>
        <v>0.16020000000000001</v>
      </c>
      <c r="Q186" s="103">
        <f>'2026-27 Salary &amp; Benefits'!I$6</f>
        <v>0.15390000000000001</v>
      </c>
      <c r="R186" s="7">
        <f t="shared" si="27"/>
        <v>135007.84</v>
      </c>
      <c r="S186" s="7">
        <f t="shared" si="22"/>
        <v>6175.45</v>
      </c>
      <c r="T186" s="7">
        <f t="shared" si="28"/>
        <v>950.4</v>
      </c>
      <c r="U186" s="7">
        <f t="shared" si="29"/>
        <v>7125.8499999999995</v>
      </c>
      <c r="V186" s="7">
        <f t="shared" si="30"/>
        <v>512660.93</v>
      </c>
    </row>
    <row r="187" spans="1:22">
      <c r="A187" s="75" t="s">
        <v>2374</v>
      </c>
      <c r="B187" s="2" t="s">
        <v>1881</v>
      </c>
      <c r="C187" s="46">
        <f>IF(A187=Summary!$B$9,Summary!$G$9,0)</f>
        <v>0</v>
      </c>
      <c r="D187" s="82">
        <f>VLOOKUP(A187,AAFTE!$A:$AT,3,0)</f>
        <v>9383.7100000000009</v>
      </c>
      <c r="E187" s="106">
        <f>VLOOKUP($A187,'2026-27 Salary &amp; Benefits'!$A:$I,3,)</f>
        <v>1</v>
      </c>
      <c r="F187" s="106">
        <f>VLOOKUP($A187,'2026-27 Salary &amp; Benefits'!$A:$I,4,)</f>
        <v>1.04</v>
      </c>
      <c r="G187" s="107">
        <f>VLOOKUP(A187,'CEDARS District FRPL'!$A$3:$C$319,3,0)</f>
        <v>0.3241</v>
      </c>
      <c r="H187" s="108">
        <f t="shared" si="23"/>
        <v>9383.7100000000009</v>
      </c>
      <c r="I187" s="109">
        <f t="shared" si="24"/>
        <v>3041.26</v>
      </c>
      <c r="J187" s="100">
        <f t="shared" si="21"/>
        <v>19.443999999999999</v>
      </c>
      <c r="K187" s="102">
        <f>'2026-27 Salary &amp; Benefits'!E$6</f>
        <v>78209</v>
      </c>
      <c r="L187" s="102">
        <f>'2026-27 Salary &amp; Benefits'!F$6</f>
        <v>82248</v>
      </c>
      <c r="M187" s="7">
        <f t="shared" si="25"/>
        <v>1520695.8</v>
      </c>
      <c r="N187" s="7">
        <f t="shared" si="26"/>
        <v>142503.52000000002</v>
      </c>
      <c r="O187" s="7">
        <f>'2026-27 Salary &amp; Benefits'!G$6</f>
        <v>16817.759999999998</v>
      </c>
      <c r="P187" s="103">
        <f>'2026-27 Salary &amp; Benefits'!H$6</f>
        <v>0.16020000000000001</v>
      </c>
      <c r="Q187" s="103">
        <f>'2026-27 Salary &amp; Benefits'!I$6</f>
        <v>0.15390000000000001</v>
      </c>
      <c r="R187" s="7">
        <f t="shared" si="27"/>
        <v>592551.28</v>
      </c>
      <c r="S187" s="7">
        <f t="shared" si="22"/>
        <v>27719.99</v>
      </c>
      <c r="T187" s="7">
        <f t="shared" si="28"/>
        <v>4266.1099999999997</v>
      </c>
      <c r="U187" s="7">
        <f t="shared" si="29"/>
        <v>31986.100000000002</v>
      </c>
      <c r="V187" s="7">
        <f t="shared" si="30"/>
        <v>2287736.7000000002</v>
      </c>
    </row>
    <row r="188" spans="1:22">
      <c r="A188" s="75" t="s">
        <v>2283</v>
      </c>
      <c r="B188" s="2" t="s">
        <v>1180</v>
      </c>
      <c r="C188" s="46">
        <f>IF(A188=Summary!$B$9,Summary!$G$9,0)</f>
        <v>0</v>
      </c>
      <c r="D188" s="82">
        <f>VLOOKUP(A188,AAFTE!$A:$AT,3,0)</f>
        <v>6114.91</v>
      </c>
      <c r="E188" s="106">
        <f>VLOOKUP($A188,'2026-27 Salary &amp; Benefits'!$A:$I,3,)</f>
        <v>1</v>
      </c>
      <c r="F188" s="106">
        <f>VLOOKUP($A188,'2026-27 Salary &amp; Benefits'!$A:$I,4,)</f>
        <v>1</v>
      </c>
      <c r="G188" s="107">
        <f>VLOOKUP(A188,'CEDARS District FRPL'!$A$3:$C$319,3,0)</f>
        <v>0.62819999999999998</v>
      </c>
      <c r="H188" s="108">
        <f t="shared" si="23"/>
        <v>6114.91</v>
      </c>
      <c r="I188" s="109">
        <f t="shared" si="24"/>
        <v>3841.39</v>
      </c>
      <c r="J188" s="100">
        <f t="shared" si="21"/>
        <v>24.559000000000001</v>
      </c>
      <c r="K188" s="102">
        <f>'2026-27 Salary &amp; Benefits'!E$6</f>
        <v>78209</v>
      </c>
      <c r="L188" s="102">
        <f>'2026-27 Salary &amp; Benefits'!F$6</f>
        <v>82248</v>
      </c>
      <c r="M188" s="7">
        <f t="shared" si="25"/>
        <v>1920734.83</v>
      </c>
      <c r="N188" s="7">
        <f t="shared" si="26"/>
        <v>99193.799999999814</v>
      </c>
      <c r="O188" s="7">
        <f>'2026-27 Salary &amp; Benefits'!G$6</f>
        <v>16817.759999999998</v>
      </c>
      <c r="P188" s="103">
        <f>'2026-27 Salary &amp; Benefits'!H$6</f>
        <v>0.16020000000000001</v>
      </c>
      <c r="Q188" s="103">
        <f>'2026-27 Salary &amp; Benefits'!I$6</f>
        <v>0.15390000000000001</v>
      </c>
      <c r="R188" s="7">
        <f t="shared" si="27"/>
        <v>735995.01</v>
      </c>
      <c r="S188" s="7">
        <f t="shared" si="22"/>
        <v>33665.480000000003</v>
      </c>
      <c r="T188" s="7">
        <f t="shared" si="28"/>
        <v>5181.12</v>
      </c>
      <c r="U188" s="7">
        <f t="shared" si="29"/>
        <v>38846.600000000006</v>
      </c>
      <c r="V188" s="7">
        <f t="shared" si="30"/>
        <v>2794770.2399999998</v>
      </c>
    </row>
    <row r="189" spans="1:22">
      <c r="A189" s="75" t="s">
        <v>2262</v>
      </c>
      <c r="B189" s="2" t="s">
        <v>1114</v>
      </c>
      <c r="C189" s="46">
        <f>IF(A189=Summary!$B$9,Summary!$G$9,0)</f>
        <v>0</v>
      </c>
      <c r="D189" s="82">
        <f>VLOOKUP(A189,AAFTE!$A:$AT,3,0)</f>
        <v>799.52</v>
      </c>
      <c r="E189" s="106">
        <f>VLOOKUP($A189,'2026-27 Salary &amp; Benefits'!$A:$I,3,)</f>
        <v>1</v>
      </c>
      <c r="F189" s="106">
        <f>VLOOKUP($A189,'2026-27 Salary &amp; Benefits'!$A:$I,4,)</f>
        <v>1</v>
      </c>
      <c r="G189" s="107">
        <f>VLOOKUP(A189,'CEDARS District FRPL'!$A$3:$C$319,3,0)</f>
        <v>0.56179999999999997</v>
      </c>
      <c r="H189" s="108">
        <f t="shared" si="23"/>
        <v>799.52</v>
      </c>
      <c r="I189" s="109">
        <f t="shared" si="24"/>
        <v>449.17</v>
      </c>
      <c r="J189" s="100">
        <f t="shared" si="21"/>
        <v>2.8719999999999999</v>
      </c>
      <c r="K189" s="102">
        <f>'2026-27 Salary &amp; Benefits'!E$6</f>
        <v>78209</v>
      </c>
      <c r="L189" s="102">
        <f>'2026-27 Salary &amp; Benefits'!F$6</f>
        <v>82248</v>
      </c>
      <c r="M189" s="7">
        <f t="shared" si="25"/>
        <v>224616.25</v>
      </c>
      <c r="N189" s="7">
        <f t="shared" si="26"/>
        <v>11600.010000000009</v>
      </c>
      <c r="O189" s="7">
        <f>'2026-27 Salary &amp; Benefits'!G$6</f>
        <v>16817.759999999998</v>
      </c>
      <c r="P189" s="103">
        <f>'2026-27 Salary &amp; Benefits'!H$6</f>
        <v>0.16020000000000001</v>
      </c>
      <c r="Q189" s="103">
        <f>'2026-27 Salary &amp; Benefits'!I$6</f>
        <v>0.15390000000000001</v>
      </c>
      <c r="R189" s="7">
        <f t="shared" si="27"/>
        <v>86069.37</v>
      </c>
      <c r="S189" s="7">
        <f t="shared" si="22"/>
        <v>3936.94</v>
      </c>
      <c r="T189" s="7">
        <f t="shared" si="28"/>
        <v>605.9</v>
      </c>
      <c r="U189" s="7">
        <f t="shared" si="29"/>
        <v>4542.84</v>
      </c>
      <c r="V189" s="7">
        <f t="shared" si="30"/>
        <v>326828.47000000003</v>
      </c>
    </row>
    <row r="190" spans="1:22">
      <c r="A190" s="75" t="s">
        <v>2359</v>
      </c>
      <c r="B190" s="2" t="s">
        <v>1799</v>
      </c>
      <c r="C190" s="46">
        <f>IF(A190=Summary!$B$9,Summary!$G$9,0)</f>
        <v>0</v>
      </c>
      <c r="D190" s="82">
        <f>VLOOKUP(A190,AAFTE!$A:$AT,3,0)</f>
        <v>51.5</v>
      </c>
      <c r="E190" s="106">
        <f>VLOOKUP($A190,'2026-27 Salary &amp; Benefits'!$A:$I,3,)</f>
        <v>1</v>
      </c>
      <c r="F190" s="106">
        <f>VLOOKUP($A190,'2026-27 Salary &amp; Benefits'!$A:$I,4,)</f>
        <v>1</v>
      </c>
      <c r="G190" s="107">
        <f>VLOOKUP(A190,'CEDARS District FRPL'!$A$3:$C$319,3,0)</f>
        <v>0.71109999999999995</v>
      </c>
      <c r="H190" s="108">
        <f t="shared" si="23"/>
        <v>51.5</v>
      </c>
      <c r="I190" s="109">
        <f t="shared" si="24"/>
        <v>36.619999999999997</v>
      </c>
      <c r="J190" s="100">
        <f t="shared" si="21"/>
        <v>0.23400000000000001</v>
      </c>
      <c r="K190" s="102">
        <f>'2026-27 Salary &amp; Benefits'!E$6</f>
        <v>78209</v>
      </c>
      <c r="L190" s="102">
        <f>'2026-27 Salary &amp; Benefits'!F$6</f>
        <v>82248</v>
      </c>
      <c r="M190" s="7">
        <f t="shared" si="25"/>
        <v>18300.91</v>
      </c>
      <c r="N190" s="7">
        <f t="shared" si="26"/>
        <v>945.11999999999898</v>
      </c>
      <c r="O190" s="7">
        <f>'2026-27 Salary &amp; Benefits'!G$6</f>
        <v>16817.759999999998</v>
      </c>
      <c r="P190" s="103">
        <f>'2026-27 Salary &amp; Benefits'!H$6</f>
        <v>0.16020000000000001</v>
      </c>
      <c r="Q190" s="103">
        <f>'2026-27 Salary &amp; Benefits'!I$6</f>
        <v>0.15390000000000001</v>
      </c>
      <c r="R190" s="7">
        <f t="shared" si="27"/>
        <v>7012.62</v>
      </c>
      <c r="S190" s="7">
        <f t="shared" si="22"/>
        <v>320.77</v>
      </c>
      <c r="T190" s="7">
        <f t="shared" si="28"/>
        <v>49.37</v>
      </c>
      <c r="U190" s="7">
        <f t="shared" si="29"/>
        <v>370.14</v>
      </c>
      <c r="V190" s="7">
        <f t="shared" si="30"/>
        <v>26628.789999999997</v>
      </c>
    </row>
    <row r="191" spans="1:22">
      <c r="A191" s="75" t="s">
        <v>2315</v>
      </c>
      <c r="B191" s="2" t="s">
        <v>1424</v>
      </c>
      <c r="C191" s="46">
        <f>IF(A191=Summary!$B$9,Summary!$G$9,0)</f>
        <v>0</v>
      </c>
      <c r="D191" s="82">
        <f>VLOOKUP(A191,AAFTE!$A:$AT,3,0)</f>
        <v>784.87</v>
      </c>
      <c r="E191" s="106">
        <f>VLOOKUP($A191,'2026-27 Salary &amp; Benefits'!$A:$I,3,)</f>
        <v>1.1200000000000001</v>
      </c>
      <c r="F191" s="106">
        <f>VLOOKUP($A191,'2026-27 Salary &amp; Benefits'!$A:$I,4,)</f>
        <v>1.1200000000000001</v>
      </c>
      <c r="G191" s="107">
        <f>VLOOKUP(A191,'CEDARS District FRPL'!$A$3:$C$319,3,0)</f>
        <v>0.2341</v>
      </c>
      <c r="H191" s="108">
        <f t="shared" si="23"/>
        <v>784.87</v>
      </c>
      <c r="I191" s="109">
        <f t="shared" si="24"/>
        <v>183.74</v>
      </c>
      <c r="J191" s="100">
        <f t="shared" si="21"/>
        <v>1.175</v>
      </c>
      <c r="K191" s="102">
        <f>'2026-27 Salary &amp; Benefits'!E$6</f>
        <v>78209</v>
      </c>
      <c r="L191" s="102">
        <f>'2026-27 Salary &amp; Benefits'!F$6</f>
        <v>82248</v>
      </c>
      <c r="M191" s="7">
        <f t="shared" si="25"/>
        <v>102923.04</v>
      </c>
      <c r="N191" s="7">
        <f t="shared" si="26"/>
        <v>5315.3300000000017</v>
      </c>
      <c r="O191" s="7">
        <f>'2026-27 Salary &amp; Benefits'!G$6</f>
        <v>16817.759999999998</v>
      </c>
      <c r="P191" s="103">
        <f>'2026-27 Salary &amp; Benefits'!H$6</f>
        <v>0.16020000000000001</v>
      </c>
      <c r="Q191" s="103">
        <f>'2026-27 Salary &amp; Benefits'!I$6</f>
        <v>0.15390000000000001</v>
      </c>
      <c r="R191" s="7">
        <f t="shared" si="27"/>
        <v>37067.17</v>
      </c>
      <c r="S191" s="7">
        <f t="shared" si="22"/>
        <v>1803.97</v>
      </c>
      <c r="T191" s="7">
        <f t="shared" si="28"/>
        <v>277.63</v>
      </c>
      <c r="U191" s="7">
        <f t="shared" si="29"/>
        <v>2081.6</v>
      </c>
      <c r="V191" s="7">
        <f t="shared" si="30"/>
        <v>147387.13999999998</v>
      </c>
    </row>
    <row r="192" spans="1:22">
      <c r="A192" s="75" t="s">
        <v>2344</v>
      </c>
      <c r="B192" s="2" t="s">
        <v>1704</v>
      </c>
      <c r="C192" s="46">
        <f>IF(A192=Summary!$B$9,Summary!$G$9,0)</f>
        <v>0</v>
      </c>
      <c r="D192" s="82">
        <f>VLOOKUP(A192,AAFTE!$A:$AT,3,0)</f>
        <v>88.3</v>
      </c>
      <c r="E192" s="106">
        <f>VLOOKUP($A192,'2026-27 Salary &amp; Benefits'!$A:$I,3,)</f>
        <v>1</v>
      </c>
      <c r="F192" s="106">
        <f>VLOOKUP($A192,'2026-27 Salary &amp; Benefits'!$A:$I,4,)</f>
        <v>1</v>
      </c>
      <c r="G192" s="107">
        <f>VLOOKUP(A192,'CEDARS District FRPL'!$A$3:$C$319,3,0)</f>
        <v>0</v>
      </c>
      <c r="H192" s="108">
        <f t="shared" si="23"/>
        <v>88.3</v>
      </c>
      <c r="I192" s="109">
        <f t="shared" si="24"/>
        <v>0</v>
      </c>
      <c r="J192" s="100">
        <f t="shared" si="21"/>
        <v>0</v>
      </c>
      <c r="K192" s="102">
        <f>'2026-27 Salary &amp; Benefits'!E$6</f>
        <v>78209</v>
      </c>
      <c r="L192" s="102">
        <f>'2026-27 Salary &amp; Benefits'!F$6</f>
        <v>82248</v>
      </c>
      <c r="M192" s="7">
        <f t="shared" si="25"/>
        <v>0</v>
      </c>
      <c r="N192" s="7">
        <f t="shared" si="26"/>
        <v>0</v>
      </c>
      <c r="O192" s="7">
        <f>'2026-27 Salary &amp; Benefits'!G$6</f>
        <v>16817.759999999998</v>
      </c>
      <c r="P192" s="103">
        <f>'2026-27 Salary &amp; Benefits'!H$6</f>
        <v>0.16020000000000001</v>
      </c>
      <c r="Q192" s="103">
        <f>'2026-27 Salary &amp; Benefits'!I$6</f>
        <v>0.15390000000000001</v>
      </c>
      <c r="R192" s="7">
        <f t="shared" si="27"/>
        <v>0</v>
      </c>
      <c r="S192" s="7">
        <f t="shared" si="22"/>
        <v>0</v>
      </c>
      <c r="T192" s="7">
        <f t="shared" si="28"/>
        <v>0</v>
      </c>
      <c r="U192" s="7">
        <f t="shared" si="29"/>
        <v>0</v>
      </c>
      <c r="V192" s="7">
        <f t="shared" si="30"/>
        <v>0</v>
      </c>
    </row>
    <row r="193" spans="1:22">
      <c r="A193" s="75" t="s">
        <v>2171</v>
      </c>
      <c r="B193" s="2" t="s">
        <v>352</v>
      </c>
      <c r="C193" s="46">
        <f>IF(A193=Summary!$B$9,Summary!$G$9,0)</f>
        <v>0</v>
      </c>
      <c r="D193" s="82">
        <f>VLOOKUP(A193,AAFTE!$A:$AT,3,0)</f>
        <v>44</v>
      </c>
      <c r="E193" s="106">
        <f>VLOOKUP($A193,'2026-27 Salary &amp; Benefits'!$A:$I,3,)</f>
        <v>1</v>
      </c>
      <c r="F193" s="106">
        <f>VLOOKUP($A193,'2026-27 Salary &amp; Benefits'!$A:$I,4,)</f>
        <v>1</v>
      </c>
      <c r="G193" s="107">
        <f>VLOOKUP(A193,'CEDARS District FRPL'!$A$3:$C$319,3,0)</f>
        <v>0.71879999999999999</v>
      </c>
      <c r="H193" s="108">
        <f t="shared" si="23"/>
        <v>44</v>
      </c>
      <c r="I193" s="109">
        <f t="shared" si="24"/>
        <v>31.63</v>
      </c>
      <c r="J193" s="100">
        <f t="shared" si="21"/>
        <v>0.20200000000000001</v>
      </c>
      <c r="K193" s="102">
        <f>'2026-27 Salary &amp; Benefits'!E$6</f>
        <v>78209</v>
      </c>
      <c r="L193" s="102">
        <f>'2026-27 Salary &amp; Benefits'!F$6</f>
        <v>82248</v>
      </c>
      <c r="M193" s="7">
        <f t="shared" si="25"/>
        <v>15798.22</v>
      </c>
      <c r="N193" s="7">
        <f t="shared" si="26"/>
        <v>815.8799999999992</v>
      </c>
      <c r="O193" s="7">
        <f>'2026-27 Salary &amp; Benefits'!G$6</f>
        <v>16817.759999999998</v>
      </c>
      <c r="P193" s="103">
        <f>'2026-27 Salary &amp; Benefits'!H$6</f>
        <v>0.16020000000000001</v>
      </c>
      <c r="Q193" s="103">
        <f>'2026-27 Salary &amp; Benefits'!I$6</f>
        <v>0.15390000000000001</v>
      </c>
      <c r="R193" s="7">
        <f t="shared" si="27"/>
        <v>6053.63</v>
      </c>
      <c r="S193" s="7">
        <f t="shared" si="22"/>
        <v>276.89999999999998</v>
      </c>
      <c r="T193" s="7">
        <f t="shared" si="28"/>
        <v>42.61</v>
      </c>
      <c r="U193" s="7">
        <f t="shared" si="29"/>
        <v>319.51</v>
      </c>
      <c r="V193" s="7">
        <f t="shared" si="30"/>
        <v>22987.239999999994</v>
      </c>
    </row>
    <row r="194" spans="1:22">
      <c r="A194" s="75" t="s">
        <v>2163</v>
      </c>
      <c r="B194" s="2" t="s">
        <v>327</v>
      </c>
      <c r="C194" s="46">
        <f>IF(A194=Summary!$B$9,Summary!$G$9,0)</f>
        <v>0</v>
      </c>
      <c r="D194" s="82">
        <f>VLOOKUP(A194,AAFTE!$A:$AT,3,0)</f>
        <v>112.6</v>
      </c>
      <c r="E194" s="106">
        <f>VLOOKUP($A194,'2026-27 Salary &amp; Benefits'!$A:$I,3,)</f>
        <v>1</v>
      </c>
      <c r="F194" s="106">
        <f>VLOOKUP($A194,'2026-27 Salary &amp; Benefits'!$A:$I,4,)</f>
        <v>1</v>
      </c>
      <c r="G194" s="107">
        <f>VLOOKUP(A194,'CEDARS District FRPL'!$A$3:$C$319,3,0)</f>
        <v>0.89300000000000002</v>
      </c>
      <c r="H194" s="108">
        <f t="shared" si="23"/>
        <v>112.6</v>
      </c>
      <c r="I194" s="109">
        <f t="shared" si="24"/>
        <v>100.55</v>
      </c>
      <c r="J194" s="100">
        <f t="shared" si="21"/>
        <v>0.64300000000000002</v>
      </c>
      <c r="K194" s="102">
        <f>'2026-27 Salary &amp; Benefits'!E$6</f>
        <v>78209</v>
      </c>
      <c r="L194" s="102">
        <f>'2026-27 Salary &amp; Benefits'!F$6</f>
        <v>82248</v>
      </c>
      <c r="M194" s="7">
        <f t="shared" si="25"/>
        <v>50288.39</v>
      </c>
      <c r="N194" s="7">
        <f t="shared" si="26"/>
        <v>2597.0699999999997</v>
      </c>
      <c r="O194" s="7">
        <f>'2026-27 Salary &amp; Benefits'!G$6</f>
        <v>16817.759999999998</v>
      </c>
      <c r="P194" s="103">
        <f>'2026-27 Salary &amp; Benefits'!H$6</f>
        <v>0.16020000000000001</v>
      </c>
      <c r="Q194" s="103">
        <f>'2026-27 Salary &amp; Benefits'!I$6</f>
        <v>0.15390000000000001</v>
      </c>
      <c r="R194" s="7">
        <f t="shared" si="27"/>
        <v>19269.71</v>
      </c>
      <c r="S194" s="7">
        <f t="shared" si="22"/>
        <v>881.42</v>
      </c>
      <c r="T194" s="7">
        <f t="shared" si="28"/>
        <v>135.65</v>
      </c>
      <c r="U194" s="7">
        <f t="shared" si="29"/>
        <v>1017.0699999999999</v>
      </c>
      <c r="V194" s="7">
        <f t="shared" si="30"/>
        <v>73172.24000000002</v>
      </c>
    </row>
    <row r="195" spans="1:22">
      <c r="A195" s="75" t="s">
        <v>2289</v>
      </c>
      <c r="B195" s="2" t="s">
        <v>1210</v>
      </c>
      <c r="C195" s="46">
        <f>IF(A195=Summary!$B$9,Summary!$G$9,0)</f>
        <v>0</v>
      </c>
      <c r="D195" s="82">
        <f>VLOOKUP(A195,AAFTE!$A:$AT,3,0)</f>
        <v>502.12</v>
      </c>
      <c r="E195" s="106">
        <f>VLOOKUP($A195,'2026-27 Salary &amp; Benefits'!$A:$I,3,)</f>
        <v>1</v>
      </c>
      <c r="F195" s="106">
        <f>VLOOKUP($A195,'2026-27 Salary &amp; Benefits'!$A:$I,4,)</f>
        <v>1</v>
      </c>
      <c r="G195" s="107">
        <f>VLOOKUP(A195,'CEDARS District FRPL'!$A$3:$C$319,3,0)</f>
        <v>0.73089999999999999</v>
      </c>
      <c r="H195" s="108">
        <f t="shared" si="23"/>
        <v>502.12</v>
      </c>
      <c r="I195" s="109">
        <f t="shared" si="24"/>
        <v>367</v>
      </c>
      <c r="J195" s="100">
        <f t="shared" si="21"/>
        <v>2.3460000000000001</v>
      </c>
      <c r="K195" s="102">
        <f>'2026-27 Salary &amp; Benefits'!E$6</f>
        <v>78209</v>
      </c>
      <c r="L195" s="102">
        <f>'2026-27 Salary &amp; Benefits'!F$6</f>
        <v>82248</v>
      </c>
      <c r="M195" s="7">
        <f t="shared" si="25"/>
        <v>183478.31</v>
      </c>
      <c r="N195" s="7">
        <f t="shared" si="26"/>
        <v>9475.5</v>
      </c>
      <c r="O195" s="7">
        <f>'2026-27 Salary &amp; Benefits'!G$6</f>
        <v>16817.759999999998</v>
      </c>
      <c r="P195" s="103">
        <f>'2026-27 Salary &amp; Benefits'!H$6</f>
        <v>0.16020000000000001</v>
      </c>
      <c r="Q195" s="103">
        <f>'2026-27 Salary &amp; Benefits'!I$6</f>
        <v>0.15390000000000001</v>
      </c>
      <c r="R195" s="7">
        <f t="shared" si="27"/>
        <v>70305.97</v>
      </c>
      <c r="S195" s="7">
        <f t="shared" si="22"/>
        <v>3215.9</v>
      </c>
      <c r="T195" s="7">
        <f t="shared" si="28"/>
        <v>494.93</v>
      </c>
      <c r="U195" s="7">
        <f t="shared" si="29"/>
        <v>3710.83</v>
      </c>
      <c r="V195" s="7">
        <f t="shared" si="30"/>
        <v>266970.61000000004</v>
      </c>
    </row>
    <row r="196" spans="1:22">
      <c r="A196" s="75" t="s">
        <v>2306</v>
      </c>
      <c r="B196" s="2" t="s">
        <v>1316</v>
      </c>
      <c r="C196" s="46">
        <f>IF(A196=Summary!$B$9,Summary!$G$9,0)</f>
        <v>0</v>
      </c>
      <c r="D196" s="82">
        <f>VLOOKUP(A196,AAFTE!$A:$AT,3,0)</f>
        <v>2774</v>
      </c>
      <c r="E196" s="106">
        <f>VLOOKUP($A196,'2026-27 Salary &amp; Benefits'!$A:$I,3,)</f>
        <v>1.06</v>
      </c>
      <c r="F196" s="106">
        <f>VLOOKUP($A196,'2026-27 Salary &amp; Benefits'!$A:$I,4,)</f>
        <v>1.06</v>
      </c>
      <c r="G196" s="107">
        <f>VLOOKUP(A196,'CEDARS District FRPL'!$A$3:$C$319,3,0)</f>
        <v>0.3342</v>
      </c>
      <c r="H196" s="108">
        <f t="shared" si="23"/>
        <v>2774</v>
      </c>
      <c r="I196" s="109">
        <f t="shared" si="24"/>
        <v>927.07</v>
      </c>
      <c r="J196" s="100">
        <f t="shared" si="21"/>
        <v>5.9269999999999996</v>
      </c>
      <c r="K196" s="102">
        <f>'2026-27 Salary &amp; Benefits'!E$6</f>
        <v>78209</v>
      </c>
      <c r="L196" s="102">
        <f>'2026-27 Salary &amp; Benefits'!F$6</f>
        <v>82248</v>
      </c>
      <c r="M196" s="7">
        <f t="shared" si="25"/>
        <v>491357.43</v>
      </c>
      <c r="N196" s="7">
        <f t="shared" si="26"/>
        <v>25375.5</v>
      </c>
      <c r="O196" s="7">
        <f>'2026-27 Salary &amp; Benefits'!G$6</f>
        <v>16817.759999999998</v>
      </c>
      <c r="P196" s="103">
        <f>'2026-27 Salary &amp; Benefits'!H$6</f>
        <v>0.16020000000000001</v>
      </c>
      <c r="Q196" s="103">
        <f>'2026-27 Salary &amp; Benefits'!I$6</f>
        <v>0.15390000000000001</v>
      </c>
      <c r="R196" s="7">
        <f t="shared" si="27"/>
        <v>182299.61</v>
      </c>
      <c r="S196" s="7">
        <f t="shared" si="22"/>
        <v>8612.2199999999993</v>
      </c>
      <c r="T196" s="7">
        <f t="shared" si="28"/>
        <v>1325.42</v>
      </c>
      <c r="U196" s="7">
        <f t="shared" si="29"/>
        <v>9937.64</v>
      </c>
      <c r="V196" s="7">
        <f t="shared" si="30"/>
        <v>708970.18</v>
      </c>
    </row>
    <row r="197" spans="1:22">
      <c r="A197" s="75" t="s">
        <v>2122</v>
      </c>
      <c r="B197" s="2" t="s">
        <v>4</v>
      </c>
      <c r="C197" s="46">
        <f>IF(A197=Summary!$B$9,Summary!$G$9,0)</f>
        <v>0</v>
      </c>
      <c r="D197" s="82">
        <f>VLOOKUP(A197,AAFTE!$A:$AT,3,0)</f>
        <v>4389.29</v>
      </c>
      <c r="E197" s="106">
        <f>VLOOKUP($A197,'2026-27 Salary &amp; Benefits'!$A:$I,3,)</f>
        <v>1</v>
      </c>
      <c r="F197" s="106">
        <f>VLOOKUP($A197,'2026-27 Salary &amp; Benefits'!$A:$I,4,)</f>
        <v>1</v>
      </c>
      <c r="G197" s="107">
        <f>VLOOKUP(A197,'CEDARS District FRPL'!$A$3:$C$319,3,0)</f>
        <v>0.80230000000000001</v>
      </c>
      <c r="H197" s="108">
        <f t="shared" si="23"/>
        <v>4389.29</v>
      </c>
      <c r="I197" s="109">
        <f t="shared" si="24"/>
        <v>3521.53</v>
      </c>
      <c r="J197" s="100">
        <f t="shared" si="21"/>
        <v>22.513999999999999</v>
      </c>
      <c r="K197" s="102">
        <f>'2026-27 Salary &amp; Benefits'!E$6</f>
        <v>78209</v>
      </c>
      <c r="L197" s="102">
        <f>'2026-27 Salary &amp; Benefits'!F$6</f>
        <v>82248</v>
      </c>
      <c r="M197" s="7">
        <f t="shared" si="25"/>
        <v>1760797.43</v>
      </c>
      <c r="N197" s="7">
        <f t="shared" si="26"/>
        <v>90934.040000000037</v>
      </c>
      <c r="O197" s="7">
        <f>'2026-27 Salary &amp; Benefits'!G$6</f>
        <v>16817.759999999998</v>
      </c>
      <c r="P197" s="103">
        <f>'2026-27 Salary &amp; Benefits'!H$6</f>
        <v>0.16020000000000001</v>
      </c>
      <c r="Q197" s="103">
        <f>'2026-27 Salary &amp; Benefits'!I$6</f>
        <v>0.15390000000000001</v>
      </c>
      <c r="R197" s="7">
        <f t="shared" si="27"/>
        <v>674709.55</v>
      </c>
      <c r="S197" s="7">
        <f t="shared" si="22"/>
        <v>30862.19</v>
      </c>
      <c r="T197" s="7">
        <f t="shared" si="28"/>
        <v>4749.6899999999996</v>
      </c>
      <c r="U197" s="7">
        <f t="shared" si="29"/>
        <v>35611.879999999997</v>
      </c>
      <c r="V197" s="7">
        <f t="shared" si="30"/>
        <v>2562052.9</v>
      </c>
    </row>
    <row r="198" spans="1:22">
      <c r="A198" s="75" t="s">
        <v>2165</v>
      </c>
      <c r="B198" s="2" t="s">
        <v>334</v>
      </c>
      <c r="C198" s="46">
        <f>IF(A198=Summary!$B$9,Summary!$G$9,0)</f>
        <v>0</v>
      </c>
      <c r="D198" s="82">
        <f>VLOOKUP(A198,AAFTE!$A:$AT,3,0)</f>
        <v>24.5</v>
      </c>
      <c r="E198" s="106">
        <f>VLOOKUP($A198,'2026-27 Salary &amp; Benefits'!$A:$I,3,)</f>
        <v>1</v>
      </c>
      <c r="F198" s="106">
        <f>VLOOKUP($A198,'2026-27 Salary &amp; Benefits'!$A:$I,4,)</f>
        <v>1</v>
      </c>
      <c r="G198" s="107">
        <f>VLOOKUP(A198,'CEDARS District FRPL'!$A$3:$C$319,3,0)</f>
        <v>0.91300000000000003</v>
      </c>
      <c r="H198" s="108">
        <f t="shared" si="23"/>
        <v>24.5</v>
      </c>
      <c r="I198" s="109">
        <f t="shared" si="24"/>
        <v>22.37</v>
      </c>
      <c r="J198" s="100">
        <f t="shared" ref="J198:J260" si="31">ROUND((($I198*2.3975*36)/15)/900,3)</f>
        <v>0.14299999999999999</v>
      </c>
      <c r="K198" s="102">
        <f>'2026-27 Salary &amp; Benefits'!E$6</f>
        <v>78209</v>
      </c>
      <c r="L198" s="102">
        <f>'2026-27 Salary &amp; Benefits'!F$6</f>
        <v>82248</v>
      </c>
      <c r="M198" s="7">
        <f t="shared" si="25"/>
        <v>11183.89</v>
      </c>
      <c r="N198" s="7">
        <f t="shared" si="26"/>
        <v>577.56999999999971</v>
      </c>
      <c r="O198" s="7">
        <f>'2026-27 Salary &amp; Benefits'!G$6</f>
        <v>16817.759999999998</v>
      </c>
      <c r="P198" s="103">
        <f>'2026-27 Salary &amp; Benefits'!H$6</f>
        <v>0.16020000000000001</v>
      </c>
      <c r="Q198" s="103">
        <f>'2026-27 Salary &amp; Benefits'!I$6</f>
        <v>0.15390000000000001</v>
      </c>
      <c r="R198" s="7">
        <f t="shared" si="27"/>
        <v>4285.49</v>
      </c>
      <c r="S198" s="7">
        <f t="shared" ref="S198:S260" si="32">ROUND(((($L198*$F198*$J198)/180)*3),2)</f>
        <v>196.02</v>
      </c>
      <c r="T198" s="7">
        <f t="shared" si="28"/>
        <v>30.17</v>
      </c>
      <c r="U198" s="7">
        <f t="shared" si="29"/>
        <v>226.19</v>
      </c>
      <c r="V198" s="7">
        <f t="shared" si="30"/>
        <v>16273.14</v>
      </c>
    </row>
    <row r="199" spans="1:22">
      <c r="A199" s="75" t="s">
        <v>2400</v>
      </c>
      <c r="B199" s="2" t="s">
        <v>2012</v>
      </c>
      <c r="C199" s="46">
        <f>IF(A199=Summary!$B$9,Summary!$G$9,0)</f>
        <v>0</v>
      </c>
      <c r="D199" s="82">
        <f>VLOOKUP(A199,AAFTE!$A:$AT,3,0)</f>
        <v>176.69000000000003</v>
      </c>
      <c r="E199" s="106">
        <f>VLOOKUP($A199,'2026-27 Salary &amp; Benefits'!$A:$I,3,)</f>
        <v>1</v>
      </c>
      <c r="F199" s="106">
        <f>VLOOKUP($A199,'2026-27 Salary &amp; Benefits'!$A:$I,4,)</f>
        <v>1</v>
      </c>
      <c r="G199" s="107">
        <f>VLOOKUP(A199,'CEDARS District FRPL'!$A$3:$C$319,3,0)</f>
        <v>0.35360000000000003</v>
      </c>
      <c r="H199" s="108">
        <f t="shared" ref="H199:H263" si="33">IF(C199&gt;0,C199,D199)</f>
        <v>176.69000000000003</v>
      </c>
      <c r="I199" s="109">
        <f t="shared" ref="I199:I263" si="34">ROUND(H199*G199,2)</f>
        <v>62.48</v>
      </c>
      <c r="J199" s="100">
        <f t="shared" si="31"/>
        <v>0.39900000000000002</v>
      </c>
      <c r="K199" s="102">
        <f>'2026-27 Salary &amp; Benefits'!E$6</f>
        <v>78209</v>
      </c>
      <c r="L199" s="102">
        <f>'2026-27 Salary &amp; Benefits'!F$6</f>
        <v>82248</v>
      </c>
      <c r="M199" s="7">
        <f t="shared" ref="M199:M263" si="35">ROUND($E199*$K199*$J199,2)</f>
        <v>31205.39</v>
      </c>
      <c r="N199" s="7">
        <f t="shared" ref="N199:N263" si="36">ROUND($L199*$F199*$J199,2)-$M199</f>
        <v>1611.5599999999977</v>
      </c>
      <c r="O199" s="7">
        <f>'2026-27 Salary &amp; Benefits'!G$6</f>
        <v>16817.759999999998</v>
      </c>
      <c r="P199" s="103">
        <f>'2026-27 Salary &amp; Benefits'!H$6</f>
        <v>0.16020000000000001</v>
      </c>
      <c r="Q199" s="103">
        <f>'2026-27 Salary &amp; Benefits'!I$6</f>
        <v>0.15390000000000001</v>
      </c>
      <c r="R199" s="7">
        <f t="shared" ref="R199:R263" si="37">ROUND(M199*P199+N199*Q199+J199*O199,2)</f>
        <v>11957.41</v>
      </c>
      <c r="S199" s="7">
        <f t="shared" si="32"/>
        <v>546.95000000000005</v>
      </c>
      <c r="T199" s="7">
        <f t="shared" ref="T199:T263" si="38">ROUND(S199*Q199,2)</f>
        <v>84.18</v>
      </c>
      <c r="U199" s="7">
        <f t="shared" ref="U199:U263" si="39">SUM(S199:T199)</f>
        <v>631.13000000000011</v>
      </c>
      <c r="V199" s="7">
        <f t="shared" ref="V199:V263" si="40">SUM(R199,M199:N199,U199)</f>
        <v>45405.49</v>
      </c>
    </row>
    <row r="200" spans="1:22">
      <c r="A200" s="119" t="s">
        <v>3065</v>
      </c>
      <c r="B200" t="s">
        <v>3042</v>
      </c>
      <c r="C200" s="46">
        <f>IF(A200=Summary!$B$9,Summary!$G$9,0)</f>
        <v>0</v>
      </c>
      <c r="D200" s="82">
        <f>VLOOKUP(A200,AAFTE!$A:$AT,3,0)</f>
        <v>169.64</v>
      </c>
      <c r="E200" s="106">
        <f>VLOOKUP($A200,'2026-27 Salary &amp; Benefits'!$A:$I,3,)</f>
        <v>1</v>
      </c>
      <c r="F200" s="106">
        <f>VLOOKUP($A200,'2026-27 Salary &amp; Benefits'!$A:$I,4,)</f>
        <v>1</v>
      </c>
      <c r="G200" s="107">
        <f>VLOOKUP(A200,'CEDARS District FRPL'!$A$3:$C$319,3,0)</f>
        <v>1</v>
      </c>
      <c r="H200" s="108">
        <f>IF(C200&gt;0,C200,D200)</f>
        <v>169.64</v>
      </c>
      <c r="I200" s="109">
        <f>ROUND(H200*G200,2)</f>
        <v>169.64</v>
      </c>
      <c r="J200" s="100">
        <f t="shared" si="31"/>
        <v>1.085</v>
      </c>
      <c r="K200" s="102">
        <f>'2026-27 Salary &amp; Benefits'!E$6</f>
        <v>78209</v>
      </c>
      <c r="L200" s="102">
        <f>'2026-27 Salary &amp; Benefits'!F$6</f>
        <v>82248</v>
      </c>
      <c r="M200" s="7">
        <f>ROUND($E200*$K200*$J200,2)</f>
        <v>84856.77</v>
      </c>
      <c r="N200" s="7">
        <f>ROUND($L200*$F200*$J200,2)-$M200</f>
        <v>4382.3099999999977</v>
      </c>
      <c r="O200" s="7">
        <f>'2026-27 Salary &amp; Benefits'!G$6</f>
        <v>16817.759999999998</v>
      </c>
      <c r="P200" s="103">
        <f>'2026-27 Salary &amp; Benefits'!H$6</f>
        <v>0.16020000000000001</v>
      </c>
      <c r="Q200" s="103">
        <f>'2026-27 Salary &amp; Benefits'!I$6</f>
        <v>0.15390000000000001</v>
      </c>
      <c r="R200" s="7">
        <f>ROUND(M200*P200+N200*Q200+J200*O200,2)</f>
        <v>32515.759999999998</v>
      </c>
      <c r="S200" s="7">
        <f t="shared" si="32"/>
        <v>1487.32</v>
      </c>
      <c r="T200" s="7">
        <f>ROUND(S200*Q200,2)</f>
        <v>228.9</v>
      </c>
      <c r="U200" s="7">
        <f>SUM(S200:T200)</f>
        <v>1716.22</v>
      </c>
      <c r="V200" s="7">
        <f>SUM(R200,M200:N200,U200)</f>
        <v>123471.06</v>
      </c>
    </row>
    <row r="201" spans="1:22">
      <c r="A201" s="75" t="s">
        <v>2174</v>
      </c>
      <c r="B201" s="2" t="s">
        <v>361</v>
      </c>
      <c r="C201" s="46">
        <f>IF(A201=Summary!$B$9,Summary!$G$9,0)</f>
        <v>0</v>
      </c>
      <c r="D201" s="82">
        <f>VLOOKUP(A201,AAFTE!$A:$AT,3,0)</f>
        <v>18155.259999999998</v>
      </c>
      <c r="E201" s="106">
        <f>VLOOKUP($A201,'2026-27 Salary &amp; Benefits'!$A:$I,3,)</f>
        <v>1</v>
      </c>
      <c r="F201" s="106">
        <f>VLOOKUP($A201,'2026-27 Salary &amp; Benefits'!$A:$I,4,)</f>
        <v>1</v>
      </c>
      <c r="G201" s="107">
        <f>VLOOKUP(A201,'CEDARS District FRPL'!$A$3:$C$319,3,0)</f>
        <v>0.73440000000000005</v>
      </c>
      <c r="H201" s="108">
        <f t="shared" si="33"/>
        <v>18155.259999999998</v>
      </c>
      <c r="I201" s="109">
        <f t="shared" si="34"/>
        <v>13333.22</v>
      </c>
      <c r="J201" s="100">
        <f t="shared" si="31"/>
        <v>85.244</v>
      </c>
      <c r="K201" s="102">
        <f>'2026-27 Salary &amp; Benefits'!E$6</f>
        <v>78209</v>
      </c>
      <c r="L201" s="102">
        <f>'2026-27 Salary &amp; Benefits'!F$6</f>
        <v>82248</v>
      </c>
      <c r="M201" s="7">
        <f t="shared" si="35"/>
        <v>6666848</v>
      </c>
      <c r="N201" s="7">
        <f t="shared" si="36"/>
        <v>344300.50999999978</v>
      </c>
      <c r="O201" s="7">
        <f>'2026-27 Salary &amp; Benefits'!G$6</f>
        <v>16817.759999999998</v>
      </c>
      <c r="P201" s="103">
        <f>'2026-27 Salary &amp; Benefits'!H$6</f>
        <v>0.16020000000000001</v>
      </c>
      <c r="Q201" s="103">
        <f>'2026-27 Salary &amp; Benefits'!I$6</f>
        <v>0.15390000000000001</v>
      </c>
      <c r="R201" s="7">
        <f t="shared" si="37"/>
        <v>2554630.0299999998</v>
      </c>
      <c r="S201" s="7">
        <f t="shared" si="32"/>
        <v>116852.48</v>
      </c>
      <c r="T201" s="7">
        <f t="shared" si="38"/>
        <v>17983.599999999999</v>
      </c>
      <c r="U201" s="7">
        <f t="shared" si="39"/>
        <v>134836.07999999999</v>
      </c>
      <c r="V201" s="7">
        <f t="shared" si="40"/>
        <v>9700614.6199999992</v>
      </c>
    </row>
    <row r="202" spans="1:22">
      <c r="A202" s="75" t="s">
        <v>2286</v>
      </c>
      <c r="B202" s="2" t="s">
        <v>1199</v>
      </c>
      <c r="C202" s="46">
        <f>IF(A202=Summary!$B$9,Summary!$G$9,0)</f>
        <v>0</v>
      </c>
      <c r="D202" s="82">
        <f>VLOOKUP(A202,AAFTE!$A:$AT,3,0)</f>
        <v>231.75</v>
      </c>
      <c r="E202" s="106">
        <f>VLOOKUP($A202,'2026-27 Salary &amp; Benefits'!$A:$I,3,)</f>
        <v>1</v>
      </c>
      <c r="F202" s="106">
        <f>VLOOKUP($A202,'2026-27 Salary &amp; Benefits'!$A:$I,4,)</f>
        <v>1</v>
      </c>
      <c r="G202" s="107">
        <f>VLOOKUP(A202,'CEDARS District FRPL'!$A$3:$C$319,3,0)</f>
        <v>0.72289999999999999</v>
      </c>
      <c r="H202" s="108">
        <f t="shared" si="33"/>
        <v>231.75</v>
      </c>
      <c r="I202" s="109">
        <f t="shared" si="34"/>
        <v>167.53</v>
      </c>
      <c r="J202" s="100">
        <f t="shared" si="31"/>
        <v>1.071</v>
      </c>
      <c r="K202" s="102">
        <f>'2026-27 Salary &amp; Benefits'!E$6</f>
        <v>78209</v>
      </c>
      <c r="L202" s="102">
        <f>'2026-27 Salary &amp; Benefits'!F$6</f>
        <v>82248</v>
      </c>
      <c r="M202" s="7">
        <f t="shared" si="35"/>
        <v>83761.84</v>
      </c>
      <c r="N202" s="7">
        <f t="shared" si="36"/>
        <v>4325.7700000000041</v>
      </c>
      <c r="O202" s="7">
        <f>'2026-27 Salary &amp; Benefits'!G$6</f>
        <v>16817.759999999998</v>
      </c>
      <c r="P202" s="103">
        <f>'2026-27 Salary &amp; Benefits'!H$6</f>
        <v>0.16020000000000001</v>
      </c>
      <c r="Q202" s="103">
        <f>'2026-27 Salary &amp; Benefits'!I$6</f>
        <v>0.15390000000000001</v>
      </c>
      <c r="R202" s="7">
        <f t="shared" si="37"/>
        <v>32096.2</v>
      </c>
      <c r="S202" s="7">
        <f t="shared" si="32"/>
        <v>1468.13</v>
      </c>
      <c r="T202" s="7">
        <f t="shared" si="38"/>
        <v>225.95</v>
      </c>
      <c r="U202" s="7">
        <f t="shared" si="39"/>
        <v>1694.0800000000002</v>
      </c>
      <c r="V202" s="7">
        <f t="shared" si="40"/>
        <v>121877.89</v>
      </c>
    </row>
    <row r="203" spans="1:22">
      <c r="A203" s="75" t="s">
        <v>2128</v>
      </c>
      <c r="B203" s="2" t="s">
        <v>59</v>
      </c>
      <c r="C203" s="46">
        <f>IF(A203=Summary!$B$9,Summary!$G$9,0)</f>
        <v>0</v>
      </c>
      <c r="D203" s="82">
        <f>VLOOKUP(A203,AAFTE!$A:$AT,3,0)</f>
        <v>140.4</v>
      </c>
      <c r="E203" s="106">
        <f>VLOOKUP($A203,'2026-27 Salary &amp; Benefits'!$A:$I,3,)</f>
        <v>1</v>
      </c>
      <c r="F203" s="106">
        <f>VLOOKUP($A203,'2026-27 Salary &amp; Benefits'!$A:$I,4,)</f>
        <v>1</v>
      </c>
      <c r="G203" s="107">
        <f>VLOOKUP(A203,'CEDARS District FRPL'!$A$3:$C$319,3,0)</f>
        <v>0.44679999999999997</v>
      </c>
      <c r="H203" s="108">
        <f t="shared" si="33"/>
        <v>140.4</v>
      </c>
      <c r="I203" s="109">
        <f t="shared" si="34"/>
        <v>62.73</v>
      </c>
      <c r="J203" s="100">
        <f t="shared" si="31"/>
        <v>0.40100000000000002</v>
      </c>
      <c r="K203" s="102">
        <f>'2026-27 Salary &amp; Benefits'!E$6</f>
        <v>78209</v>
      </c>
      <c r="L203" s="102">
        <f>'2026-27 Salary &amp; Benefits'!F$6</f>
        <v>82248</v>
      </c>
      <c r="M203" s="7">
        <f t="shared" si="35"/>
        <v>31361.81</v>
      </c>
      <c r="N203" s="7">
        <f t="shared" si="36"/>
        <v>1619.6399999999958</v>
      </c>
      <c r="O203" s="7">
        <f>'2026-27 Salary &amp; Benefits'!G$6</f>
        <v>16817.759999999998</v>
      </c>
      <c r="P203" s="103">
        <f>'2026-27 Salary &amp; Benefits'!H$6</f>
        <v>0.16020000000000001</v>
      </c>
      <c r="Q203" s="103">
        <f>'2026-27 Salary &amp; Benefits'!I$6</f>
        <v>0.15390000000000001</v>
      </c>
      <c r="R203" s="7">
        <f t="shared" si="37"/>
        <v>12017.35</v>
      </c>
      <c r="S203" s="7">
        <f t="shared" si="32"/>
        <v>549.69000000000005</v>
      </c>
      <c r="T203" s="7">
        <f t="shared" si="38"/>
        <v>84.6</v>
      </c>
      <c r="U203" s="7">
        <f t="shared" si="39"/>
        <v>634.29000000000008</v>
      </c>
      <c r="V203" s="7">
        <f t="shared" si="40"/>
        <v>45633.090000000004</v>
      </c>
    </row>
    <row r="204" spans="1:22">
      <c r="A204" s="75" t="s">
        <v>2263</v>
      </c>
      <c r="B204" s="2" t="s">
        <v>1118</v>
      </c>
      <c r="C204" s="46">
        <f>IF(A204=Summary!$B$9,Summary!$G$9,0)</f>
        <v>0</v>
      </c>
      <c r="D204" s="82">
        <f>VLOOKUP(A204,AAFTE!$A:$AT,3,0)</f>
        <v>276.53000000000003</v>
      </c>
      <c r="E204" s="106">
        <f>VLOOKUP($A204,'2026-27 Salary &amp; Benefits'!$A:$I,3,)</f>
        <v>1</v>
      </c>
      <c r="F204" s="106">
        <f>VLOOKUP($A204,'2026-27 Salary &amp; Benefits'!$A:$I,4,)</f>
        <v>1.04</v>
      </c>
      <c r="G204" s="107">
        <f>VLOOKUP(A204,'CEDARS District FRPL'!$A$3:$C$319,3,0)</f>
        <v>0.59130000000000005</v>
      </c>
      <c r="H204" s="108">
        <f t="shared" si="33"/>
        <v>276.53000000000003</v>
      </c>
      <c r="I204" s="109">
        <f t="shared" si="34"/>
        <v>163.51</v>
      </c>
      <c r="J204" s="100">
        <f t="shared" si="31"/>
        <v>1.0449999999999999</v>
      </c>
      <c r="K204" s="102">
        <f>'2026-27 Salary &amp; Benefits'!E$6</f>
        <v>78209</v>
      </c>
      <c r="L204" s="102">
        <f>'2026-27 Salary &amp; Benefits'!F$6</f>
        <v>82248</v>
      </c>
      <c r="M204" s="7">
        <f t="shared" si="35"/>
        <v>81728.41</v>
      </c>
      <c r="N204" s="7">
        <f t="shared" si="36"/>
        <v>7658.7200000000012</v>
      </c>
      <c r="O204" s="7">
        <f>'2026-27 Salary &amp; Benefits'!G$6</f>
        <v>16817.759999999998</v>
      </c>
      <c r="P204" s="103">
        <f>'2026-27 Salary &amp; Benefits'!H$6</f>
        <v>0.16020000000000001</v>
      </c>
      <c r="Q204" s="103">
        <f>'2026-27 Salary &amp; Benefits'!I$6</f>
        <v>0.15390000000000001</v>
      </c>
      <c r="R204" s="7">
        <f t="shared" si="37"/>
        <v>31846.13</v>
      </c>
      <c r="S204" s="7">
        <f t="shared" si="32"/>
        <v>1489.79</v>
      </c>
      <c r="T204" s="7">
        <f t="shared" si="38"/>
        <v>229.28</v>
      </c>
      <c r="U204" s="7">
        <f t="shared" si="39"/>
        <v>1719.07</v>
      </c>
      <c r="V204" s="7">
        <f t="shared" si="40"/>
        <v>122952.33000000002</v>
      </c>
    </row>
    <row r="205" spans="1:22">
      <c r="A205" s="75" t="s">
        <v>2308</v>
      </c>
      <c r="B205" s="2" t="s">
        <v>1345</v>
      </c>
      <c r="C205" s="46">
        <f>IF(A205=Summary!$B$9,Summary!$G$9,0)</f>
        <v>0</v>
      </c>
      <c r="D205" s="82">
        <f>VLOOKUP(A205,AAFTE!$A:$AT,3,0)</f>
        <v>8761.9499999999989</v>
      </c>
      <c r="E205" s="106">
        <f>VLOOKUP($A205,'2026-27 Salary &amp; Benefits'!$A:$I,3,)</f>
        <v>1.1200000000000001</v>
      </c>
      <c r="F205" s="106">
        <f>VLOOKUP($A205,'2026-27 Salary &amp; Benefits'!$A:$I,4,)</f>
        <v>1.1200000000000001</v>
      </c>
      <c r="G205" s="107">
        <f>VLOOKUP(A205,'CEDARS District FRPL'!$A$3:$C$319,3,0)</f>
        <v>0.19939999999999999</v>
      </c>
      <c r="H205" s="108">
        <f t="shared" si="33"/>
        <v>8761.9499999999989</v>
      </c>
      <c r="I205" s="109">
        <f t="shared" si="34"/>
        <v>1747.13</v>
      </c>
      <c r="J205" s="100">
        <f t="shared" si="31"/>
        <v>11.17</v>
      </c>
      <c r="K205" s="102">
        <f>'2026-27 Salary &amp; Benefits'!E$6</f>
        <v>78209</v>
      </c>
      <c r="L205" s="102">
        <f>'2026-27 Salary &amp; Benefits'!F$6</f>
        <v>82248</v>
      </c>
      <c r="M205" s="7">
        <f t="shared" si="35"/>
        <v>978425.87</v>
      </c>
      <c r="N205" s="7">
        <f t="shared" si="36"/>
        <v>50529.510000000009</v>
      </c>
      <c r="O205" s="7">
        <f>'2026-27 Salary &amp; Benefits'!G$6</f>
        <v>16817.759999999998</v>
      </c>
      <c r="P205" s="103">
        <f>'2026-27 Salary &amp; Benefits'!H$6</f>
        <v>0.16020000000000001</v>
      </c>
      <c r="Q205" s="103">
        <f>'2026-27 Salary &amp; Benefits'!I$6</f>
        <v>0.15390000000000001</v>
      </c>
      <c r="R205" s="7">
        <f t="shared" si="37"/>
        <v>352374.7</v>
      </c>
      <c r="S205" s="7">
        <f t="shared" si="32"/>
        <v>17149.259999999998</v>
      </c>
      <c r="T205" s="7">
        <f t="shared" si="38"/>
        <v>2639.27</v>
      </c>
      <c r="U205" s="7">
        <f t="shared" si="39"/>
        <v>19788.53</v>
      </c>
      <c r="V205" s="7">
        <f t="shared" si="40"/>
        <v>1401118.61</v>
      </c>
    </row>
    <row r="206" spans="1:22">
      <c r="A206" s="75" t="s">
        <v>2964</v>
      </c>
      <c r="B206" s="2" t="s">
        <v>2965</v>
      </c>
      <c r="C206" s="46">
        <f>IF(A206=Summary!$B$9,Summary!$G$9,0)</f>
        <v>0</v>
      </c>
      <c r="D206" s="82">
        <f>VLOOKUP(A206,AAFTE!$A:$AT,3,0)</f>
        <v>208.32</v>
      </c>
      <c r="E206" s="106">
        <f>VLOOKUP($A206,'2026-27 Salary &amp; Benefits'!$A:$I,3,)</f>
        <v>1</v>
      </c>
      <c r="F206" s="106">
        <f>VLOOKUP($A206,'2026-27 Salary &amp; Benefits'!$A:$I,4,)</f>
        <v>1</v>
      </c>
      <c r="G206" s="107">
        <f>VLOOKUP(A206,'CEDARS District FRPL'!$A$3:$C$319,3,0)</f>
        <v>0.54949999999999999</v>
      </c>
      <c r="H206" s="108">
        <f t="shared" si="33"/>
        <v>208.32</v>
      </c>
      <c r="I206" s="109">
        <f t="shared" si="34"/>
        <v>114.47</v>
      </c>
      <c r="J206" s="100">
        <f t="shared" si="31"/>
        <v>0.73199999999999998</v>
      </c>
      <c r="K206" s="102">
        <f>'2026-27 Salary &amp; Benefits'!E$6</f>
        <v>78209</v>
      </c>
      <c r="L206" s="102">
        <f>'2026-27 Salary &amp; Benefits'!F$6</f>
        <v>82248</v>
      </c>
      <c r="M206" s="7">
        <f t="shared" si="35"/>
        <v>57248.99</v>
      </c>
      <c r="N206" s="7">
        <f t="shared" si="36"/>
        <v>2956.5500000000029</v>
      </c>
      <c r="O206" s="7">
        <f>'2026-27 Salary &amp; Benefits'!G$6</f>
        <v>16817.759999999998</v>
      </c>
      <c r="P206" s="103">
        <f>'2026-27 Salary &amp; Benefits'!H$6</f>
        <v>0.16020000000000001</v>
      </c>
      <c r="Q206" s="103">
        <f>'2026-27 Salary &amp; Benefits'!I$6</f>
        <v>0.15390000000000001</v>
      </c>
      <c r="R206" s="7">
        <f t="shared" si="37"/>
        <v>21936.9</v>
      </c>
      <c r="S206" s="7">
        <f t="shared" si="32"/>
        <v>1003.43</v>
      </c>
      <c r="T206" s="7">
        <f t="shared" si="38"/>
        <v>154.43</v>
      </c>
      <c r="U206" s="7">
        <f t="shared" si="39"/>
        <v>1157.8599999999999</v>
      </c>
      <c r="V206" s="7">
        <f t="shared" si="40"/>
        <v>83300.3</v>
      </c>
    </row>
    <row r="207" spans="1:22">
      <c r="A207" s="75" t="s">
        <v>2279</v>
      </c>
      <c r="B207" s="2" t="s">
        <v>1169</v>
      </c>
      <c r="C207" s="46">
        <f>IF(A207=Summary!$B$9,Summary!$G$9,0)</f>
        <v>0</v>
      </c>
      <c r="D207" s="82">
        <f>VLOOKUP(A207,AAFTE!$A:$AT,3,0)</f>
        <v>742.8</v>
      </c>
      <c r="E207" s="106">
        <f>VLOOKUP($A207,'2026-27 Salary &amp; Benefits'!$A:$I,3,)</f>
        <v>1.06</v>
      </c>
      <c r="F207" s="106">
        <f>VLOOKUP($A207,'2026-27 Salary &amp; Benefits'!$A:$I,4,)</f>
        <v>1.06</v>
      </c>
      <c r="G207" s="107">
        <f>VLOOKUP(A207,'CEDARS District FRPL'!$A$3:$C$319,3,0)</f>
        <v>0.6</v>
      </c>
      <c r="H207" s="108">
        <f t="shared" si="33"/>
        <v>742.8</v>
      </c>
      <c r="I207" s="109">
        <f t="shared" si="34"/>
        <v>445.68</v>
      </c>
      <c r="J207" s="100">
        <f t="shared" si="31"/>
        <v>2.8490000000000002</v>
      </c>
      <c r="K207" s="102">
        <f>'2026-27 Salary &amp; Benefits'!E$6</f>
        <v>78209</v>
      </c>
      <c r="L207" s="102">
        <f>'2026-27 Salary &amp; Benefits'!F$6</f>
        <v>82248</v>
      </c>
      <c r="M207" s="7">
        <f t="shared" si="35"/>
        <v>236186.49</v>
      </c>
      <c r="N207" s="7">
        <f t="shared" si="36"/>
        <v>12197.540000000008</v>
      </c>
      <c r="O207" s="7">
        <f>'2026-27 Salary &amp; Benefits'!G$6</f>
        <v>16817.759999999998</v>
      </c>
      <c r="P207" s="103">
        <f>'2026-27 Salary &amp; Benefits'!H$6</f>
        <v>0.16020000000000001</v>
      </c>
      <c r="Q207" s="103">
        <f>'2026-27 Salary &amp; Benefits'!I$6</f>
        <v>0.15390000000000001</v>
      </c>
      <c r="R207" s="7">
        <f t="shared" si="37"/>
        <v>87628.08</v>
      </c>
      <c r="S207" s="7">
        <f t="shared" si="32"/>
        <v>4139.7299999999996</v>
      </c>
      <c r="T207" s="7">
        <f t="shared" si="38"/>
        <v>637.1</v>
      </c>
      <c r="U207" s="7">
        <f t="shared" si="39"/>
        <v>4776.83</v>
      </c>
      <c r="V207" s="7">
        <f t="shared" si="40"/>
        <v>340788.94</v>
      </c>
    </row>
    <row r="208" spans="1:22">
      <c r="A208" s="75" t="s">
        <v>2178</v>
      </c>
      <c r="B208" s="2" t="s">
        <v>393</v>
      </c>
      <c r="C208" s="46">
        <f>IF(A208=Summary!$B$9,Summary!$G$9,0)</f>
        <v>0</v>
      </c>
      <c r="D208" s="82">
        <f>VLOOKUP(A208,AAFTE!$A:$AT,3,0)</f>
        <v>357.41</v>
      </c>
      <c r="E208" s="106">
        <f>VLOOKUP($A208,'2026-27 Salary &amp; Benefits'!$A:$I,3,)</f>
        <v>1</v>
      </c>
      <c r="F208" s="106">
        <f>VLOOKUP($A208,'2026-27 Salary &amp; Benefits'!$A:$I,4,)</f>
        <v>1</v>
      </c>
      <c r="G208" s="107">
        <f>VLOOKUP(A208,'CEDARS District FRPL'!$A$3:$C$319,3,0)</f>
        <v>0.50829999999999997</v>
      </c>
      <c r="H208" s="108">
        <f t="shared" si="33"/>
        <v>357.41</v>
      </c>
      <c r="I208" s="109">
        <f t="shared" si="34"/>
        <v>181.67</v>
      </c>
      <c r="J208" s="100">
        <f t="shared" si="31"/>
        <v>1.161</v>
      </c>
      <c r="K208" s="102">
        <f>'2026-27 Salary &amp; Benefits'!E$6</f>
        <v>78209</v>
      </c>
      <c r="L208" s="102">
        <f>'2026-27 Salary &amp; Benefits'!F$6</f>
        <v>82248</v>
      </c>
      <c r="M208" s="7">
        <f t="shared" si="35"/>
        <v>90800.65</v>
      </c>
      <c r="N208" s="7">
        <f t="shared" si="36"/>
        <v>4689.2799999999988</v>
      </c>
      <c r="O208" s="7">
        <f>'2026-27 Salary &amp; Benefits'!G$6</f>
        <v>16817.759999999998</v>
      </c>
      <c r="P208" s="103">
        <f>'2026-27 Salary &amp; Benefits'!H$6</f>
        <v>0.16020000000000001</v>
      </c>
      <c r="Q208" s="103">
        <f>'2026-27 Salary &amp; Benefits'!I$6</f>
        <v>0.15390000000000001</v>
      </c>
      <c r="R208" s="7">
        <f t="shared" si="37"/>
        <v>34793.360000000001</v>
      </c>
      <c r="S208" s="7">
        <f t="shared" si="32"/>
        <v>1591.5</v>
      </c>
      <c r="T208" s="7">
        <f t="shared" si="38"/>
        <v>244.93</v>
      </c>
      <c r="U208" s="7">
        <f t="shared" si="39"/>
        <v>1836.43</v>
      </c>
      <c r="V208" s="7">
        <f t="shared" si="40"/>
        <v>132119.72</v>
      </c>
    </row>
    <row r="209" spans="1:22">
      <c r="A209" s="75" t="s">
        <v>2140</v>
      </c>
      <c r="B209" s="2" t="s">
        <v>132</v>
      </c>
      <c r="C209" s="46">
        <f>IF(A209=Summary!$B$9,Summary!$G$9,0)</f>
        <v>0</v>
      </c>
      <c r="D209" s="82">
        <f>VLOOKUP(A209,AAFTE!$A:$AT,3,0)</f>
        <v>3344.85</v>
      </c>
      <c r="E209" s="106">
        <f>VLOOKUP($A209,'2026-27 Salary &amp; Benefits'!$A:$I,3,)</f>
        <v>1</v>
      </c>
      <c r="F209" s="106">
        <f>VLOOKUP($A209,'2026-27 Salary &amp; Benefits'!$A:$I,4,)</f>
        <v>1.04</v>
      </c>
      <c r="G209" s="107">
        <f>VLOOKUP(A209,'CEDARS District FRPL'!$A$3:$C$319,3,0)</f>
        <v>0.52559999999999996</v>
      </c>
      <c r="H209" s="108">
        <f t="shared" si="33"/>
        <v>3344.85</v>
      </c>
      <c r="I209" s="109">
        <f t="shared" si="34"/>
        <v>1758.05</v>
      </c>
      <c r="J209" s="100">
        <f t="shared" si="31"/>
        <v>11.24</v>
      </c>
      <c r="K209" s="102">
        <f>'2026-27 Salary &amp; Benefits'!E$6</f>
        <v>78209</v>
      </c>
      <c r="L209" s="102">
        <f>'2026-27 Salary &amp; Benefits'!F$6</f>
        <v>82248</v>
      </c>
      <c r="M209" s="7">
        <f t="shared" si="35"/>
        <v>879069.16</v>
      </c>
      <c r="N209" s="7">
        <f t="shared" si="36"/>
        <v>82377.059999999939</v>
      </c>
      <c r="O209" s="7">
        <f>'2026-27 Salary &amp; Benefits'!G$6</f>
        <v>16817.759999999998</v>
      </c>
      <c r="P209" s="103">
        <f>'2026-27 Salary &amp; Benefits'!H$6</f>
        <v>0.16020000000000001</v>
      </c>
      <c r="Q209" s="103">
        <f>'2026-27 Salary &amp; Benefits'!I$6</f>
        <v>0.15390000000000001</v>
      </c>
      <c r="R209" s="7">
        <f t="shared" si="37"/>
        <v>342536.33</v>
      </c>
      <c r="S209" s="7">
        <f t="shared" si="32"/>
        <v>16024.1</v>
      </c>
      <c r="T209" s="7">
        <f t="shared" si="38"/>
        <v>2466.11</v>
      </c>
      <c r="U209" s="7">
        <f t="shared" si="39"/>
        <v>18490.21</v>
      </c>
      <c r="V209" s="7">
        <f t="shared" si="40"/>
        <v>1322472.7599999998</v>
      </c>
    </row>
    <row r="210" spans="1:22">
      <c r="A210" s="75" t="s">
        <v>2209</v>
      </c>
      <c r="B210" s="2" t="s">
        <v>526</v>
      </c>
      <c r="C210" s="46">
        <f>IF(A210=Summary!$B$9,Summary!$G$9,0)</f>
        <v>0</v>
      </c>
      <c r="D210" s="82">
        <f>VLOOKUP(A210,AAFTE!$A:$AT,3,0)</f>
        <v>1245.9199999999998</v>
      </c>
      <c r="E210" s="106">
        <f>VLOOKUP($A210,'2026-27 Salary &amp; Benefits'!$A:$I,3,)</f>
        <v>1.1200000000000001</v>
      </c>
      <c r="F210" s="106">
        <f>VLOOKUP($A210,'2026-27 Salary &amp; Benefits'!$A:$I,4,)</f>
        <v>1.1200000000000001</v>
      </c>
      <c r="G210" s="107">
        <f>VLOOKUP(A210,'CEDARS District FRPL'!$A$3:$C$319,3,0)</f>
        <v>0.46760000000000002</v>
      </c>
      <c r="H210" s="108">
        <f t="shared" si="33"/>
        <v>1245.9199999999998</v>
      </c>
      <c r="I210" s="109">
        <f t="shared" si="34"/>
        <v>582.59</v>
      </c>
      <c r="J210" s="100">
        <f t="shared" si="31"/>
        <v>3.7250000000000001</v>
      </c>
      <c r="K210" s="102">
        <f>'2026-27 Salary &amp; Benefits'!E$6</f>
        <v>78209</v>
      </c>
      <c r="L210" s="102">
        <f>'2026-27 Salary &amp; Benefits'!F$6</f>
        <v>82248</v>
      </c>
      <c r="M210" s="7">
        <f t="shared" si="35"/>
        <v>326287.95</v>
      </c>
      <c r="N210" s="7">
        <f t="shared" si="36"/>
        <v>16850.709999999963</v>
      </c>
      <c r="O210" s="7">
        <f>'2026-27 Salary &amp; Benefits'!G$6</f>
        <v>16817.759999999998</v>
      </c>
      <c r="P210" s="103">
        <f>'2026-27 Salary &amp; Benefits'!H$6</f>
        <v>0.16020000000000001</v>
      </c>
      <c r="Q210" s="103">
        <f>'2026-27 Salary &amp; Benefits'!I$6</f>
        <v>0.15390000000000001</v>
      </c>
      <c r="R210" s="7">
        <f t="shared" si="37"/>
        <v>117510.81</v>
      </c>
      <c r="S210" s="7">
        <f t="shared" si="32"/>
        <v>5718.98</v>
      </c>
      <c r="T210" s="7">
        <f t="shared" si="38"/>
        <v>880.15</v>
      </c>
      <c r="U210" s="7">
        <f t="shared" si="39"/>
        <v>6599.1299999999992</v>
      </c>
      <c r="V210" s="7">
        <f t="shared" si="40"/>
        <v>467248.6</v>
      </c>
    </row>
    <row r="211" spans="1:22">
      <c r="A211" s="75" t="s">
        <v>2386</v>
      </c>
      <c r="B211" s="2" t="s">
        <v>1933</v>
      </c>
      <c r="C211" s="46">
        <f>IF(A211=Summary!$B$9,Summary!$G$9,0)</f>
        <v>0</v>
      </c>
      <c r="D211" s="82">
        <f>VLOOKUP(A211,AAFTE!$A:$AT,3,0)</f>
        <v>242.23</v>
      </c>
      <c r="E211" s="106">
        <f>VLOOKUP($A211,'2026-27 Salary &amp; Benefits'!$A:$I,3,)</f>
        <v>1</v>
      </c>
      <c r="F211" s="106">
        <f>VLOOKUP($A211,'2026-27 Salary &amp; Benefits'!$A:$I,4,)</f>
        <v>1</v>
      </c>
      <c r="G211" s="107">
        <f>VLOOKUP(A211,'CEDARS District FRPL'!$A$3:$C$319,3,0)</f>
        <v>0.83189999999999997</v>
      </c>
      <c r="H211" s="108">
        <f t="shared" si="33"/>
        <v>242.23</v>
      </c>
      <c r="I211" s="109">
        <f t="shared" si="34"/>
        <v>201.51</v>
      </c>
      <c r="J211" s="100">
        <f t="shared" si="31"/>
        <v>1.288</v>
      </c>
      <c r="K211" s="102">
        <f>'2026-27 Salary &amp; Benefits'!E$6</f>
        <v>78209</v>
      </c>
      <c r="L211" s="102">
        <f>'2026-27 Salary &amp; Benefits'!F$6</f>
        <v>82248</v>
      </c>
      <c r="M211" s="7">
        <f t="shared" si="35"/>
        <v>100733.19</v>
      </c>
      <c r="N211" s="7">
        <f t="shared" si="36"/>
        <v>5202.2299999999959</v>
      </c>
      <c r="O211" s="7">
        <f>'2026-27 Salary &amp; Benefits'!G$6</f>
        <v>16817.759999999998</v>
      </c>
      <c r="P211" s="103">
        <f>'2026-27 Salary &amp; Benefits'!H$6</f>
        <v>0.16020000000000001</v>
      </c>
      <c r="Q211" s="103">
        <f>'2026-27 Salary &amp; Benefits'!I$6</f>
        <v>0.15390000000000001</v>
      </c>
      <c r="R211" s="7">
        <f t="shared" si="37"/>
        <v>38599.360000000001</v>
      </c>
      <c r="S211" s="7">
        <f t="shared" si="32"/>
        <v>1765.59</v>
      </c>
      <c r="T211" s="7">
        <f t="shared" si="38"/>
        <v>271.72000000000003</v>
      </c>
      <c r="U211" s="7">
        <f t="shared" si="39"/>
        <v>2037.31</v>
      </c>
      <c r="V211" s="7">
        <f t="shared" si="40"/>
        <v>146572.08999999997</v>
      </c>
    </row>
    <row r="212" spans="1:22">
      <c r="A212" s="75" t="s">
        <v>2358</v>
      </c>
      <c r="B212" s="2" t="s">
        <v>1798</v>
      </c>
      <c r="C212" s="46">
        <f>IF(A212=Summary!$B$9,Summary!$G$9,0)</f>
        <v>0</v>
      </c>
      <c r="D212" s="82">
        <f>VLOOKUP(A212,AAFTE!$A:$AT,3,0)</f>
        <v>169.27</v>
      </c>
      <c r="E212" s="106">
        <f>VLOOKUP($A212,'2026-27 Salary &amp; Benefits'!$A:$I,3,)</f>
        <v>1</v>
      </c>
      <c r="F212" s="106">
        <f>VLOOKUP($A212,'2026-27 Salary &amp; Benefits'!$A:$I,4,)</f>
        <v>1</v>
      </c>
      <c r="G212" s="107">
        <f>VLOOKUP(A212,'CEDARS District FRPL'!$A$3:$C$319,3,0)</f>
        <v>0.42349999999999999</v>
      </c>
      <c r="H212" s="108">
        <f t="shared" si="33"/>
        <v>169.27</v>
      </c>
      <c r="I212" s="109">
        <f t="shared" si="34"/>
        <v>71.69</v>
      </c>
      <c r="J212" s="100">
        <f t="shared" si="31"/>
        <v>0.45800000000000002</v>
      </c>
      <c r="K212" s="102">
        <f>'2026-27 Salary &amp; Benefits'!E$6</f>
        <v>78209</v>
      </c>
      <c r="L212" s="102">
        <f>'2026-27 Salary &amp; Benefits'!F$6</f>
        <v>82248</v>
      </c>
      <c r="M212" s="7">
        <f t="shared" si="35"/>
        <v>35819.72</v>
      </c>
      <c r="N212" s="7">
        <f t="shared" si="36"/>
        <v>1849.8600000000006</v>
      </c>
      <c r="O212" s="7">
        <f>'2026-27 Salary &amp; Benefits'!G$6</f>
        <v>16817.759999999998</v>
      </c>
      <c r="P212" s="103">
        <f>'2026-27 Salary &amp; Benefits'!H$6</f>
        <v>0.16020000000000001</v>
      </c>
      <c r="Q212" s="103">
        <f>'2026-27 Salary &amp; Benefits'!I$6</f>
        <v>0.15390000000000001</v>
      </c>
      <c r="R212" s="7">
        <f t="shared" si="37"/>
        <v>13725.55</v>
      </c>
      <c r="S212" s="7">
        <f t="shared" si="32"/>
        <v>627.83000000000004</v>
      </c>
      <c r="T212" s="7">
        <f t="shared" si="38"/>
        <v>96.62</v>
      </c>
      <c r="U212" s="7">
        <f t="shared" si="39"/>
        <v>724.45</v>
      </c>
      <c r="V212" s="7">
        <f t="shared" si="40"/>
        <v>52119.58</v>
      </c>
    </row>
    <row r="213" spans="1:22">
      <c r="A213" s="75" t="s">
        <v>2131</v>
      </c>
      <c r="B213" s="2" t="s">
        <v>68</v>
      </c>
      <c r="C213" s="46">
        <f>IF(A213=Summary!$B$9,Summary!$G$9,0)</f>
        <v>0</v>
      </c>
      <c r="D213" s="82">
        <f>VLOOKUP(A213,AAFTE!$A:$AT,3,0)</f>
        <v>2429.94</v>
      </c>
      <c r="E213" s="106">
        <f>VLOOKUP($A213,'2026-27 Salary &amp; Benefits'!$A:$I,3,)</f>
        <v>1</v>
      </c>
      <c r="F213" s="106">
        <f>VLOOKUP($A213,'2026-27 Salary &amp; Benefits'!$A:$I,4,)</f>
        <v>1</v>
      </c>
      <c r="G213" s="107">
        <f>VLOOKUP(A213,'CEDARS District FRPL'!$A$3:$C$319,3,0)</f>
        <v>0.71989999999999998</v>
      </c>
      <c r="H213" s="108">
        <f t="shared" si="33"/>
        <v>2429.94</v>
      </c>
      <c r="I213" s="109">
        <f t="shared" si="34"/>
        <v>1749.31</v>
      </c>
      <c r="J213" s="100">
        <f t="shared" si="31"/>
        <v>11.183999999999999</v>
      </c>
      <c r="K213" s="102">
        <f>'2026-27 Salary &amp; Benefits'!E$6</f>
        <v>78209</v>
      </c>
      <c r="L213" s="102">
        <f>'2026-27 Salary &amp; Benefits'!F$6</f>
        <v>82248</v>
      </c>
      <c r="M213" s="7">
        <f t="shared" si="35"/>
        <v>874689.46</v>
      </c>
      <c r="N213" s="7">
        <f t="shared" si="36"/>
        <v>45172.170000000042</v>
      </c>
      <c r="O213" s="7">
        <f>'2026-27 Salary &amp; Benefits'!G$6</f>
        <v>16817.759999999998</v>
      </c>
      <c r="P213" s="103">
        <f>'2026-27 Salary &amp; Benefits'!H$6</f>
        <v>0.16020000000000001</v>
      </c>
      <c r="Q213" s="103">
        <f>'2026-27 Salary &amp; Benefits'!I$6</f>
        <v>0.15390000000000001</v>
      </c>
      <c r="R213" s="7">
        <f t="shared" si="37"/>
        <v>335167.08</v>
      </c>
      <c r="S213" s="7">
        <f t="shared" si="32"/>
        <v>15331.03</v>
      </c>
      <c r="T213" s="7">
        <f t="shared" si="38"/>
        <v>2359.4499999999998</v>
      </c>
      <c r="U213" s="7">
        <f t="shared" si="39"/>
        <v>17690.48</v>
      </c>
      <c r="V213" s="7">
        <f t="shared" si="40"/>
        <v>1272719.19</v>
      </c>
    </row>
    <row r="214" spans="1:22">
      <c r="A214" s="75" t="s">
        <v>2398</v>
      </c>
      <c r="B214" s="2" t="s">
        <v>2007</v>
      </c>
      <c r="C214" s="46">
        <f>IF(A214=Summary!$B$9,Summary!$G$9,0)</f>
        <v>0</v>
      </c>
      <c r="D214" s="82">
        <f>VLOOKUP(A214,AAFTE!$A:$AT,3,0)</f>
        <v>2683.76</v>
      </c>
      <c r="E214" s="106">
        <f>VLOOKUP($A214,'2026-27 Salary &amp; Benefits'!$A:$I,3,)</f>
        <v>1</v>
      </c>
      <c r="F214" s="106">
        <f>VLOOKUP($A214,'2026-27 Salary &amp; Benefits'!$A:$I,4,)</f>
        <v>1</v>
      </c>
      <c r="G214" s="107">
        <f>VLOOKUP(A214,'CEDARS District FRPL'!$A$3:$C$319,3,0)</f>
        <v>0.39179999999999998</v>
      </c>
      <c r="H214" s="108">
        <f t="shared" si="33"/>
        <v>2683.76</v>
      </c>
      <c r="I214" s="109">
        <f t="shared" si="34"/>
        <v>1051.5</v>
      </c>
      <c r="J214" s="100">
        <f t="shared" si="31"/>
        <v>6.7229999999999999</v>
      </c>
      <c r="K214" s="102">
        <f>'2026-27 Salary &amp; Benefits'!E$6</f>
        <v>78209</v>
      </c>
      <c r="L214" s="102">
        <f>'2026-27 Salary &amp; Benefits'!F$6</f>
        <v>82248</v>
      </c>
      <c r="M214" s="7">
        <f t="shared" si="35"/>
        <v>525799.11</v>
      </c>
      <c r="N214" s="7">
        <f t="shared" si="36"/>
        <v>27154.190000000061</v>
      </c>
      <c r="O214" s="7">
        <f>'2026-27 Salary &amp; Benefits'!G$6</f>
        <v>16817.759999999998</v>
      </c>
      <c r="P214" s="103">
        <f>'2026-27 Salary &amp; Benefits'!H$6</f>
        <v>0.16020000000000001</v>
      </c>
      <c r="Q214" s="103">
        <f>'2026-27 Salary &amp; Benefits'!I$6</f>
        <v>0.15390000000000001</v>
      </c>
      <c r="R214" s="7">
        <f t="shared" si="37"/>
        <v>201477.85</v>
      </c>
      <c r="S214" s="7">
        <f t="shared" si="32"/>
        <v>9215.89</v>
      </c>
      <c r="T214" s="7">
        <f t="shared" si="38"/>
        <v>1418.33</v>
      </c>
      <c r="U214" s="7">
        <f t="shared" si="39"/>
        <v>10634.22</v>
      </c>
      <c r="V214" s="7">
        <f t="shared" si="40"/>
        <v>765065.37</v>
      </c>
    </row>
    <row r="215" spans="1:22">
      <c r="A215" s="75" t="s">
        <v>2300</v>
      </c>
      <c r="B215" s="2" t="s">
        <v>1249</v>
      </c>
      <c r="C215" s="46">
        <f>IF(A215=Summary!$B$9,Summary!$G$9,0)</f>
        <v>0</v>
      </c>
      <c r="D215" s="82">
        <f>VLOOKUP(A215,AAFTE!$A:$AT,3,0)</f>
        <v>23172.03</v>
      </c>
      <c r="E215" s="106">
        <f>VLOOKUP($A215,'2026-27 Salary &amp; Benefits'!$A:$I,3,)</f>
        <v>1.1200000000000001</v>
      </c>
      <c r="F215" s="106">
        <f>VLOOKUP($A215,'2026-27 Salary &amp; Benefits'!$A:$I,4,)</f>
        <v>1.1200000000000001</v>
      </c>
      <c r="G215" s="107">
        <f>VLOOKUP(A215,'CEDARS District FRPL'!$A$3:$C$319,3,0)</f>
        <v>0.43580000000000002</v>
      </c>
      <c r="H215" s="108">
        <f t="shared" si="33"/>
        <v>23172.03</v>
      </c>
      <c r="I215" s="109">
        <f t="shared" si="34"/>
        <v>10098.370000000001</v>
      </c>
      <c r="J215" s="100">
        <f t="shared" si="31"/>
        <v>64.561999999999998</v>
      </c>
      <c r="K215" s="102">
        <f>'2026-27 Salary &amp; Benefits'!E$6</f>
        <v>78209</v>
      </c>
      <c r="L215" s="102">
        <f>'2026-27 Salary &amp; Benefits'!F$6</f>
        <v>82248</v>
      </c>
      <c r="M215" s="7">
        <f t="shared" si="35"/>
        <v>5655248.9900000002</v>
      </c>
      <c r="N215" s="7">
        <f t="shared" si="36"/>
        <v>292057.83000000007</v>
      </c>
      <c r="O215" s="7">
        <f>'2026-27 Salary &amp; Benefits'!G$6</f>
        <v>16817.759999999998</v>
      </c>
      <c r="P215" s="103">
        <f>'2026-27 Salary &amp; Benefits'!H$6</f>
        <v>0.16020000000000001</v>
      </c>
      <c r="Q215" s="103">
        <f>'2026-27 Salary &amp; Benefits'!I$6</f>
        <v>0.15390000000000001</v>
      </c>
      <c r="R215" s="7">
        <f t="shared" si="37"/>
        <v>2036706.81</v>
      </c>
      <c r="S215" s="7">
        <f t="shared" si="32"/>
        <v>99121.78</v>
      </c>
      <c r="T215" s="7">
        <f t="shared" si="38"/>
        <v>15254.84</v>
      </c>
      <c r="U215" s="7">
        <f t="shared" si="39"/>
        <v>114376.62</v>
      </c>
      <c r="V215" s="7">
        <f t="shared" si="40"/>
        <v>8098390.2500000009</v>
      </c>
    </row>
    <row r="216" spans="1:22">
      <c r="A216" s="75" t="s">
        <v>2205</v>
      </c>
      <c r="B216" s="2" t="s">
        <v>515</v>
      </c>
      <c r="C216" s="46">
        <f>IF(A216=Summary!$B$9,Summary!$G$9,0)</f>
        <v>0</v>
      </c>
      <c r="D216" s="82">
        <f>VLOOKUP(A216,AAFTE!$A:$AT,3,0)</f>
        <v>34.5</v>
      </c>
      <c r="E216" s="106">
        <f>VLOOKUP($A216,'2026-27 Salary &amp; Benefits'!$A:$I,3,)</f>
        <v>1</v>
      </c>
      <c r="F216" s="106">
        <f>VLOOKUP($A216,'2026-27 Salary &amp; Benefits'!$A:$I,4,)</f>
        <v>1.04</v>
      </c>
      <c r="G216" s="107">
        <f>VLOOKUP(A216,'CEDARS District FRPL'!$A$3:$C$319,3,0)</f>
        <v>0.97140000000000004</v>
      </c>
      <c r="H216" s="108">
        <f t="shared" si="33"/>
        <v>34.5</v>
      </c>
      <c r="I216" s="109">
        <f t="shared" si="34"/>
        <v>33.51</v>
      </c>
      <c r="J216" s="100">
        <f t="shared" si="31"/>
        <v>0.214</v>
      </c>
      <c r="K216" s="102">
        <f>'2026-27 Salary &amp; Benefits'!E$6</f>
        <v>78209</v>
      </c>
      <c r="L216" s="102">
        <f>'2026-27 Salary &amp; Benefits'!F$6</f>
        <v>82248</v>
      </c>
      <c r="M216" s="7">
        <f t="shared" si="35"/>
        <v>16736.73</v>
      </c>
      <c r="N216" s="7">
        <f t="shared" si="36"/>
        <v>1568.380000000001</v>
      </c>
      <c r="O216" s="7">
        <f>'2026-27 Salary &amp; Benefits'!G$6</f>
        <v>16817.759999999998</v>
      </c>
      <c r="P216" s="103">
        <f>'2026-27 Salary &amp; Benefits'!H$6</f>
        <v>0.16020000000000001</v>
      </c>
      <c r="Q216" s="103">
        <f>'2026-27 Salary &amp; Benefits'!I$6</f>
        <v>0.15390000000000001</v>
      </c>
      <c r="R216" s="7">
        <f t="shared" si="37"/>
        <v>6521.6</v>
      </c>
      <c r="S216" s="7">
        <f t="shared" si="32"/>
        <v>305.08999999999997</v>
      </c>
      <c r="T216" s="7">
        <f t="shared" si="38"/>
        <v>46.95</v>
      </c>
      <c r="U216" s="7">
        <f t="shared" si="39"/>
        <v>352.03999999999996</v>
      </c>
      <c r="V216" s="7">
        <f t="shared" si="40"/>
        <v>25178.750000000004</v>
      </c>
    </row>
    <row r="217" spans="1:22">
      <c r="A217" s="75" t="s">
        <v>2207</v>
      </c>
      <c r="B217" s="2" t="s">
        <v>519</v>
      </c>
      <c r="C217" s="46">
        <f>IF(A217=Summary!$B$9,Summary!$G$9,0)</f>
        <v>0</v>
      </c>
      <c r="D217" s="82">
        <f>VLOOKUP(A217,AAFTE!$A:$AT,3,0)</f>
        <v>655.88</v>
      </c>
      <c r="E217" s="106">
        <f>VLOOKUP($A217,'2026-27 Salary &amp; Benefits'!$A:$I,3,)</f>
        <v>1.06</v>
      </c>
      <c r="F217" s="106">
        <f>VLOOKUP($A217,'2026-27 Salary &amp; Benefits'!$A:$I,4,)</f>
        <v>1.06</v>
      </c>
      <c r="G217" s="107">
        <f>VLOOKUP(A217,'CEDARS District FRPL'!$A$3:$C$319,3,0)</f>
        <v>0.47370000000000001</v>
      </c>
      <c r="H217" s="108">
        <f t="shared" si="33"/>
        <v>655.88</v>
      </c>
      <c r="I217" s="109">
        <f t="shared" si="34"/>
        <v>310.69</v>
      </c>
      <c r="J217" s="100">
        <f t="shared" si="31"/>
        <v>1.986</v>
      </c>
      <c r="K217" s="102">
        <f>'2026-27 Salary &amp; Benefits'!E$6</f>
        <v>78209</v>
      </c>
      <c r="L217" s="102">
        <f>'2026-27 Salary &amp; Benefits'!F$6</f>
        <v>82248</v>
      </c>
      <c r="M217" s="7">
        <f t="shared" si="35"/>
        <v>164642.46</v>
      </c>
      <c r="N217" s="7">
        <f t="shared" si="36"/>
        <v>8502.7400000000198</v>
      </c>
      <c r="O217" s="7">
        <f>'2026-27 Salary &amp; Benefits'!G$6</f>
        <v>16817.759999999998</v>
      </c>
      <c r="P217" s="103">
        <f>'2026-27 Salary &amp; Benefits'!H$6</f>
        <v>0.16020000000000001</v>
      </c>
      <c r="Q217" s="103">
        <f>'2026-27 Salary &amp; Benefits'!I$6</f>
        <v>0.15390000000000001</v>
      </c>
      <c r="R217" s="7">
        <f t="shared" si="37"/>
        <v>61084.37</v>
      </c>
      <c r="S217" s="7">
        <f t="shared" si="32"/>
        <v>2885.75</v>
      </c>
      <c r="T217" s="7">
        <f t="shared" si="38"/>
        <v>444.12</v>
      </c>
      <c r="U217" s="7">
        <f t="shared" si="39"/>
        <v>3329.87</v>
      </c>
      <c r="V217" s="7">
        <f t="shared" si="40"/>
        <v>237559.44</v>
      </c>
    </row>
    <row r="218" spans="1:22">
      <c r="A218" s="75" t="s">
        <v>2145</v>
      </c>
      <c r="B218" s="2" t="s">
        <v>157</v>
      </c>
      <c r="C218" s="46">
        <f>IF(A218=Summary!$B$9,Summary!$G$9,0)</f>
        <v>0</v>
      </c>
      <c r="D218" s="82">
        <f>VLOOKUP(A218,AAFTE!$A:$AT,3,0)</f>
        <v>113.15</v>
      </c>
      <c r="E218" s="106">
        <f>VLOOKUP($A218,'2026-27 Salary &amp; Benefits'!$A:$I,3,)</f>
        <v>1</v>
      </c>
      <c r="F218" s="106">
        <f>VLOOKUP($A218,'2026-27 Salary &amp; Benefits'!$A:$I,4,)</f>
        <v>1</v>
      </c>
      <c r="G218" s="107">
        <f>VLOOKUP(A218,'CEDARS District FRPL'!$A$3:$C$319,3,0)</f>
        <v>0.93910000000000005</v>
      </c>
      <c r="H218" s="108">
        <f t="shared" si="33"/>
        <v>113.15</v>
      </c>
      <c r="I218" s="109">
        <f t="shared" si="34"/>
        <v>106.26</v>
      </c>
      <c r="J218" s="100">
        <f t="shared" si="31"/>
        <v>0.67900000000000005</v>
      </c>
      <c r="K218" s="102">
        <f>'2026-27 Salary &amp; Benefits'!E$6</f>
        <v>78209</v>
      </c>
      <c r="L218" s="102">
        <f>'2026-27 Salary &amp; Benefits'!F$6</f>
        <v>82248</v>
      </c>
      <c r="M218" s="7">
        <f t="shared" si="35"/>
        <v>53103.91</v>
      </c>
      <c r="N218" s="7">
        <f t="shared" si="36"/>
        <v>2742.4799999999959</v>
      </c>
      <c r="O218" s="7">
        <f>'2026-27 Salary &amp; Benefits'!G$6</f>
        <v>16817.759999999998</v>
      </c>
      <c r="P218" s="103">
        <f>'2026-27 Salary &amp; Benefits'!H$6</f>
        <v>0.16020000000000001</v>
      </c>
      <c r="Q218" s="103">
        <f>'2026-27 Salary &amp; Benefits'!I$6</f>
        <v>0.15390000000000001</v>
      </c>
      <c r="R218" s="7">
        <f t="shared" si="37"/>
        <v>20348.57</v>
      </c>
      <c r="S218" s="7">
        <f t="shared" si="32"/>
        <v>930.77</v>
      </c>
      <c r="T218" s="7">
        <f t="shared" si="38"/>
        <v>143.25</v>
      </c>
      <c r="U218" s="7">
        <f t="shared" si="39"/>
        <v>1074.02</v>
      </c>
      <c r="V218" s="7">
        <f t="shared" si="40"/>
        <v>77268.98000000001</v>
      </c>
    </row>
    <row r="219" spans="1:22">
      <c r="A219" s="75" t="s">
        <v>2144</v>
      </c>
      <c r="B219" s="2" t="s">
        <v>153</v>
      </c>
      <c r="C219" s="46">
        <f>IF(A219=Summary!$B$9,Summary!$G$9,0)</f>
        <v>0</v>
      </c>
      <c r="D219" s="82">
        <f>VLOOKUP(A219,AAFTE!$A:$AT,3,0)</f>
        <v>3860.42</v>
      </c>
      <c r="E219" s="106">
        <f>VLOOKUP($A219,'2026-27 Salary &amp; Benefits'!$A:$I,3,)</f>
        <v>1</v>
      </c>
      <c r="F219" s="106">
        <f>VLOOKUP($A219,'2026-27 Salary &amp; Benefits'!$A:$I,4,)</f>
        <v>1</v>
      </c>
      <c r="G219" s="107">
        <f>VLOOKUP(A219,'CEDARS District FRPL'!$A$3:$C$319,3,0)</f>
        <v>0.63990000000000002</v>
      </c>
      <c r="H219" s="108">
        <f t="shared" si="33"/>
        <v>3860.42</v>
      </c>
      <c r="I219" s="109">
        <f t="shared" si="34"/>
        <v>2470.2800000000002</v>
      </c>
      <c r="J219" s="100">
        <f t="shared" si="31"/>
        <v>15.792999999999999</v>
      </c>
      <c r="K219" s="102">
        <f>'2026-27 Salary &amp; Benefits'!E$6</f>
        <v>78209</v>
      </c>
      <c r="L219" s="102">
        <f>'2026-27 Salary &amp; Benefits'!F$6</f>
        <v>82248</v>
      </c>
      <c r="M219" s="7">
        <f t="shared" si="35"/>
        <v>1235154.74</v>
      </c>
      <c r="N219" s="7">
        <f t="shared" si="36"/>
        <v>63787.919999999925</v>
      </c>
      <c r="O219" s="7">
        <f>'2026-27 Salary &amp; Benefits'!G$6</f>
        <v>16817.759999999998</v>
      </c>
      <c r="P219" s="103">
        <f>'2026-27 Salary &amp; Benefits'!H$6</f>
        <v>0.16020000000000001</v>
      </c>
      <c r="Q219" s="103">
        <f>'2026-27 Salary &amp; Benefits'!I$6</f>
        <v>0.15390000000000001</v>
      </c>
      <c r="R219" s="7">
        <f t="shared" si="37"/>
        <v>473291.63</v>
      </c>
      <c r="S219" s="7">
        <f t="shared" si="32"/>
        <v>21649.040000000001</v>
      </c>
      <c r="T219" s="7">
        <f t="shared" si="38"/>
        <v>3331.79</v>
      </c>
      <c r="U219" s="7">
        <f t="shared" si="39"/>
        <v>24980.83</v>
      </c>
      <c r="V219" s="7">
        <f t="shared" si="40"/>
        <v>1797215.12</v>
      </c>
    </row>
    <row r="220" spans="1:22">
      <c r="A220" s="75" t="s">
        <v>2180</v>
      </c>
      <c r="B220" s="2" t="s">
        <v>403</v>
      </c>
      <c r="C220" s="46">
        <f>IF(A220=Summary!$B$9,Summary!$G$9,0)</f>
        <v>0</v>
      </c>
      <c r="D220" s="82">
        <f>VLOOKUP(A220,AAFTE!$A:$AT,3,0)</f>
        <v>3256.91</v>
      </c>
      <c r="E220" s="106">
        <f>VLOOKUP($A220,'2026-27 Salary &amp; Benefits'!$A:$I,3,)</f>
        <v>1</v>
      </c>
      <c r="F220" s="106">
        <f>VLOOKUP($A220,'2026-27 Salary &amp; Benefits'!$A:$I,4,)</f>
        <v>1</v>
      </c>
      <c r="G220" s="107">
        <f>VLOOKUP(A220,'CEDARS District FRPL'!$A$3:$C$319,3,0)</f>
        <v>0.80900000000000005</v>
      </c>
      <c r="H220" s="108">
        <f t="shared" si="33"/>
        <v>3256.91</v>
      </c>
      <c r="I220" s="109">
        <f t="shared" si="34"/>
        <v>2634.84</v>
      </c>
      <c r="J220" s="100">
        <f t="shared" si="31"/>
        <v>16.844999999999999</v>
      </c>
      <c r="K220" s="102">
        <f>'2026-27 Salary &amp; Benefits'!E$6</f>
        <v>78209</v>
      </c>
      <c r="L220" s="102">
        <f>'2026-27 Salary &amp; Benefits'!F$6</f>
        <v>82248</v>
      </c>
      <c r="M220" s="7">
        <f t="shared" si="35"/>
        <v>1317430.6100000001</v>
      </c>
      <c r="N220" s="7">
        <f t="shared" si="36"/>
        <v>68036.949999999953</v>
      </c>
      <c r="O220" s="7">
        <f>'2026-27 Salary &amp; Benefits'!G$6</f>
        <v>16817.759999999998</v>
      </c>
      <c r="P220" s="103">
        <f>'2026-27 Salary &amp; Benefits'!H$6</f>
        <v>0.16020000000000001</v>
      </c>
      <c r="Q220" s="103">
        <f>'2026-27 Salary &amp; Benefits'!I$6</f>
        <v>0.15390000000000001</v>
      </c>
      <c r="R220" s="7">
        <f t="shared" si="37"/>
        <v>504818.44</v>
      </c>
      <c r="S220" s="7">
        <f t="shared" si="32"/>
        <v>23091.13</v>
      </c>
      <c r="T220" s="7">
        <f t="shared" si="38"/>
        <v>3553.72</v>
      </c>
      <c r="U220" s="7">
        <f t="shared" si="39"/>
        <v>26644.850000000002</v>
      </c>
      <c r="V220" s="7">
        <f t="shared" si="40"/>
        <v>1916930.85</v>
      </c>
    </row>
    <row r="221" spans="1:22">
      <c r="A221" s="75" t="s">
        <v>2231</v>
      </c>
      <c r="B221" s="2" t="s">
        <v>978</v>
      </c>
      <c r="C221" s="46">
        <f>IF(A221=Summary!$B$9,Summary!$G$9,0)</f>
        <v>0</v>
      </c>
      <c r="D221" s="82">
        <f>VLOOKUP(A221,AAFTE!$A:$AT,3,0)</f>
        <v>361.2</v>
      </c>
      <c r="E221" s="106">
        <f>VLOOKUP($A221,'2026-27 Salary &amp; Benefits'!$A:$I,3,)</f>
        <v>1.18</v>
      </c>
      <c r="F221" s="106">
        <f>VLOOKUP($A221,'2026-27 Salary &amp; Benefits'!$A:$I,4,)</f>
        <v>1.18</v>
      </c>
      <c r="G221" s="107">
        <f>VLOOKUP(A221,'CEDARS District FRPL'!$A$3:$C$319,3,0)</f>
        <v>0.76190000000000002</v>
      </c>
      <c r="H221" s="108">
        <f t="shared" si="33"/>
        <v>361.2</v>
      </c>
      <c r="I221" s="109">
        <f t="shared" si="34"/>
        <v>275.2</v>
      </c>
      <c r="J221" s="100">
        <f t="shared" si="31"/>
        <v>1.7589999999999999</v>
      </c>
      <c r="K221" s="102">
        <f>'2026-27 Salary &amp; Benefits'!E$6</f>
        <v>78209</v>
      </c>
      <c r="L221" s="102">
        <f>'2026-27 Salary &amp; Benefits'!F$6</f>
        <v>82248</v>
      </c>
      <c r="M221" s="7">
        <f t="shared" si="35"/>
        <v>162332.16</v>
      </c>
      <c r="N221" s="7">
        <f t="shared" si="36"/>
        <v>8383.429999999993</v>
      </c>
      <c r="O221" s="7">
        <f>'2026-27 Salary &amp; Benefits'!G$6</f>
        <v>16817.759999999998</v>
      </c>
      <c r="P221" s="103">
        <f>'2026-27 Salary &amp; Benefits'!H$6</f>
        <v>0.16020000000000001</v>
      </c>
      <c r="Q221" s="103">
        <f>'2026-27 Salary &amp; Benefits'!I$6</f>
        <v>0.15390000000000001</v>
      </c>
      <c r="R221" s="7">
        <f t="shared" si="37"/>
        <v>56878.26</v>
      </c>
      <c r="S221" s="7">
        <f t="shared" si="32"/>
        <v>2845.26</v>
      </c>
      <c r="T221" s="7">
        <f t="shared" si="38"/>
        <v>437.89</v>
      </c>
      <c r="U221" s="7">
        <f t="shared" si="39"/>
        <v>3283.15</v>
      </c>
      <c r="V221" s="7">
        <f t="shared" si="40"/>
        <v>230877</v>
      </c>
    </row>
    <row r="222" spans="1:22">
      <c r="A222" s="75" t="s">
        <v>2375</v>
      </c>
      <c r="B222" s="2" t="s">
        <v>1895</v>
      </c>
      <c r="C222" s="46">
        <f>IF(A222=Summary!$B$9,Summary!$G$9,0)</f>
        <v>0</v>
      </c>
      <c r="D222" s="82">
        <f>VLOOKUP(A222,AAFTE!$A:$AT,3,0)</f>
        <v>978.45</v>
      </c>
      <c r="E222" s="106">
        <f>VLOOKUP($A222,'2026-27 Salary &amp; Benefits'!$A:$I,3,)</f>
        <v>1</v>
      </c>
      <c r="F222" s="106">
        <f>VLOOKUP($A222,'2026-27 Salary &amp; Benefits'!$A:$I,4,)</f>
        <v>1</v>
      </c>
      <c r="G222" s="107">
        <f>VLOOKUP(A222,'CEDARS District FRPL'!$A$3:$C$319,3,0)</f>
        <v>0.42609999999999998</v>
      </c>
      <c r="H222" s="108">
        <f t="shared" si="33"/>
        <v>978.45</v>
      </c>
      <c r="I222" s="109">
        <f t="shared" si="34"/>
        <v>416.92</v>
      </c>
      <c r="J222" s="100">
        <f t="shared" si="31"/>
        <v>2.6659999999999999</v>
      </c>
      <c r="K222" s="102">
        <f>'2026-27 Salary &amp; Benefits'!E$6</f>
        <v>78209</v>
      </c>
      <c r="L222" s="102">
        <f>'2026-27 Salary &amp; Benefits'!F$6</f>
        <v>82248</v>
      </c>
      <c r="M222" s="7">
        <f t="shared" si="35"/>
        <v>208505.19</v>
      </c>
      <c r="N222" s="7">
        <f t="shared" si="36"/>
        <v>10767.98000000001</v>
      </c>
      <c r="O222" s="7">
        <f>'2026-27 Salary &amp; Benefits'!G$6</f>
        <v>16817.759999999998</v>
      </c>
      <c r="P222" s="103">
        <f>'2026-27 Salary &amp; Benefits'!H$6</f>
        <v>0.16020000000000001</v>
      </c>
      <c r="Q222" s="103">
        <f>'2026-27 Salary &amp; Benefits'!I$6</f>
        <v>0.15390000000000001</v>
      </c>
      <c r="R222" s="7">
        <f t="shared" si="37"/>
        <v>79895.87</v>
      </c>
      <c r="S222" s="7">
        <f t="shared" si="32"/>
        <v>3654.55</v>
      </c>
      <c r="T222" s="7">
        <f t="shared" si="38"/>
        <v>562.44000000000005</v>
      </c>
      <c r="U222" s="7">
        <f t="shared" si="39"/>
        <v>4216.99</v>
      </c>
      <c r="V222" s="7">
        <f t="shared" si="40"/>
        <v>303386.03000000003</v>
      </c>
    </row>
    <row r="223" spans="1:22">
      <c r="A223" s="75" t="s">
        <v>2439</v>
      </c>
      <c r="B223" s="2" t="s">
        <v>2967</v>
      </c>
      <c r="C223" s="46">
        <f>IF(A223=Summary!$B$9,Summary!$G$9,0)</f>
        <v>0</v>
      </c>
      <c r="D223" s="82">
        <f>VLOOKUP(A223,AAFTE!$A:$AT,3,0)</f>
        <v>114.62</v>
      </c>
      <c r="E223" s="106">
        <f>VLOOKUP($A223,'2026-27 Salary &amp; Benefits'!$A:$I,3,)</f>
        <v>1.18</v>
      </c>
      <c r="F223" s="106">
        <f>VLOOKUP($A223,'2026-27 Salary &amp; Benefits'!$A:$I,4,)</f>
        <v>1.18</v>
      </c>
      <c r="G223" s="107">
        <f>VLOOKUP(A223,'CEDARS District FRPL'!$A$3:$C$319,3,0)</f>
        <v>0.71030000000000004</v>
      </c>
      <c r="H223" s="108">
        <f t="shared" si="33"/>
        <v>114.62</v>
      </c>
      <c r="I223" s="109">
        <f t="shared" si="34"/>
        <v>81.41</v>
      </c>
      <c r="J223" s="100">
        <f t="shared" si="31"/>
        <v>0.52</v>
      </c>
      <c r="K223" s="102">
        <f>'2026-27 Salary &amp; Benefits'!E$6</f>
        <v>78209</v>
      </c>
      <c r="L223" s="102">
        <f>'2026-27 Salary &amp; Benefits'!F$6</f>
        <v>82248</v>
      </c>
      <c r="M223" s="7">
        <f t="shared" si="35"/>
        <v>47989.04</v>
      </c>
      <c r="N223" s="7">
        <f t="shared" si="36"/>
        <v>2478.3300000000017</v>
      </c>
      <c r="O223" s="7">
        <f>'2026-27 Salary &amp; Benefits'!G$6</f>
        <v>16817.759999999998</v>
      </c>
      <c r="P223" s="103">
        <f>'2026-27 Salary &amp; Benefits'!H$6</f>
        <v>0.16020000000000001</v>
      </c>
      <c r="Q223" s="103">
        <f>'2026-27 Salary &amp; Benefits'!I$6</f>
        <v>0.15390000000000001</v>
      </c>
      <c r="R223" s="7">
        <f t="shared" si="37"/>
        <v>16814.490000000002</v>
      </c>
      <c r="S223" s="7">
        <f t="shared" si="32"/>
        <v>841.12</v>
      </c>
      <c r="T223" s="7">
        <f t="shared" si="38"/>
        <v>129.44999999999999</v>
      </c>
      <c r="U223" s="7">
        <f t="shared" si="39"/>
        <v>970.56999999999994</v>
      </c>
      <c r="V223" s="7">
        <f t="shared" si="40"/>
        <v>68252.430000000008</v>
      </c>
    </row>
    <row r="224" spans="1:22">
      <c r="A224" s="75" t="s">
        <v>2291</v>
      </c>
      <c r="B224" s="2" t="s">
        <v>1218</v>
      </c>
      <c r="C224" s="46">
        <f>IF(A224=Summary!$B$9,Summary!$G$9,0)</f>
        <v>0</v>
      </c>
      <c r="D224" s="82">
        <f>VLOOKUP(A224,AAFTE!$A:$AT,3,0)</f>
        <v>451.59999999999997</v>
      </c>
      <c r="E224" s="106">
        <f>VLOOKUP($A224,'2026-27 Salary &amp; Benefits'!$A:$I,3,)</f>
        <v>1</v>
      </c>
      <c r="F224" s="106">
        <f>VLOOKUP($A224,'2026-27 Salary &amp; Benefits'!$A:$I,4,)</f>
        <v>1</v>
      </c>
      <c r="G224" s="107">
        <f>VLOOKUP(A224,'CEDARS District FRPL'!$A$3:$C$319,3,0)</f>
        <v>0.68810000000000004</v>
      </c>
      <c r="H224" s="108">
        <f t="shared" si="33"/>
        <v>451.59999999999997</v>
      </c>
      <c r="I224" s="109">
        <f t="shared" si="34"/>
        <v>310.75</v>
      </c>
      <c r="J224" s="100">
        <f t="shared" si="31"/>
        <v>1.9870000000000001</v>
      </c>
      <c r="K224" s="102">
        <f>'2026-27 Salary &amp; Benefits'!E$6</f>
        <v>78209</v>
      </c>
      <c r="L224" s="102">
        <f>'2026-27 Salary &amp; Benefits'!F$6</f>
        <v>82248</v>
      </c>
      <c r="M224" s="7">
        <f t="shared" si="35"/>
        <v>155401.28</v>
      </c>
      <c r="N224" s="7">
        <f t="shared" si="36"/>
        <v>8025.5</v>
      </c>
      <c r="O224" s="7">
        <f>'2026-27 Salary &amp; Benefits'!G$6</f>
        <v>16817.759999999998</v>
      </c>
      <c r="P224" s="103">
        <f>'2026-27 Salary &amp; Benefits'!H$6</f>
        <v>0.16020000000000001</v>
      </c>
      <c r="Q224" s="103">
        <f>'2026-27 Salary &amp; Benefits'!I$6</f>
        <v>0.15390000000000001</v>
      </c>
      <c r="R224" s="7">
        <f t="shared" si="37"/>
        <v>59547.3</v>
      </c>
      <c r="S224" s="7">
        <f t="shared" si="32"/>
        <v>2723.78</v>
      </c>
      <c r="T224" s="7">
        <f t="shared" si="38"/>
        <v>419.19</v>
      </c>
      <c r="U224" s="7">
        <f t="shared" si="39"/>
        <v>3142.9700000000003</v>
      </c>
      <c r="V224" s="7">
        <f t="shared" si="40"/>
        <v>226117.05000000002</v>
      </c>
    </row>
    <row r="225" spans="1:22">
      <c r="A225" s="75" t="s">
        <v>2268</v>
      </c>
      <c r="B225" s="2" t="s">
        <v>1138</v>
      </c>
      <c r="C225" s="46">
        <f>IF(A225=Summary!$B$9,Summary!$G$9,0)</f>
        <v>0</v>
      </c>
      <c r="D225" s="82">
        <f>VLOOKUP(A225,AAFTE!$A:$AT,3,0)</f>
        <v>752.32</v>
      </c>
      <c r="E225" s="106">
        <f>VLOOKUP($A225,'2026-27 Salary &amp; Benefits'!$A:$I,3,)</f>
        <v>1</v>
      </c>
      <c r="F225" s="106">
        <f>VLOOKUP($A225,'2026-27 Salary &amp; Benefits'!$A:$I,4,)</f>
        <v>1</v>
      </c>
      <c r="G225" s="107">
        <f>VLOOKUP(A225,'CEDARS District FRPL'!$A$3:$C$319,3,0)</f>
        <v>0.44369999999999998</v>
      </c>
      <c r="H225" s="108">
        <f t="shared" si="33"/>
        <v>752.32</v>
      </c>
      <c r="I225" s="109">
        <f t="shared" si="34"/>
        <v>333.8</v>
      </c>
      <c r="J225" s="100">
        <f t="shared" si="31"/>
        <v>2.1339999999999999</v>
      </c>
      <c r="K225" s="102">
        <f>'2026-27 Salary &amp; Benefits'!E$6</f>
        <v>78209</v>
      </c>
      <c r="L225" s="102">
        <f>'2026-27 Salary &amp; Benefits'!F$6</f>
        <v>82248</v>
      </c>
      <c r="M225" s="7">
        <f t="shared" si="35"/>
        <v>166898.01</v>
      </c>
      <c r="N225" s="7">
        <f t="shared" si="36"/>
        <v>8619.2200000000012</v>
      </c>
      <c r="O225" s="7">
        <f>'2026-27 Salary &amp; Benefits'!G$6</f>
        <v>16817.759999999998</v>
      </c>
      <c r="P225" s="103">
        <f>'2026-27 Salary &amp; Benefits'!H$6</f>
        <v>0.16020000000000001</v>
      </c>
      <c r="Q225" s="103">
        <f>'2026-27 Salary &amp; Benefits'!I$6</f>
        <v>0.15390000000000001</v>
      </c>
      <c r="R225" s="7">
        <f t="shared" si="37"/>
        <v>63952.66</v>
      </c>
      <c r="S225" s="7">
        <f t="shared" si="32"/>
        <v>2925.29</v>
      </c>
      <c r="T225" s="7">
        <f t="shared" si="38"/>
        <v>450.2</v>
      </c>
      <c r="U225" s="7">
        <f t="shared" si="39"/>
        <v>3375.49</v>
      </c>
      <c r="V225" s="7">
        <f t="shared" si="40"/>
        <v>242845.38</v>
      </c>
    </row>
    <row r="226" spans="1:22">
      <c r="A226" s="75" t="s">
        <v>2216</v>
      </c>
      <c r="B226" s="2" t="s">
        <v>709</v>
      </c>
      <c r="C226" s="46">
        <f>IF(A226=Summary!$B$9,Summary!$G$9,0)</f>
        <v>0</v>
      </c>
      <c r="D226" s="82">
        <f>VLOOKUP(A226,AAFTE!$A:$AT,3,0)</f>
        <v>14192.34</v>
      </c>
      <c r="E226" s="106">
        <f>VLOOKUP($A226,'2026-27 Salary &amp; Benefits'!$A:$I,3,)</f>
        <v>1.18</v>
      </c>
      <c r="F226" s="106">
        <f>VLOOKUP($A226,'2026-27 Salary &amp; Benefits'!$A:$I,4,)</f>
        <v>1.18</v>
      </c>
      <c r="G226" s="107">
        <f>VLOOKUP(A226,'CEDARS District FRPL'!$A$3:$C$319,3,0)</f>
        <v>0.53410000000000002</v>
      </c>
      <c r="H226" s="108">
        <f t="shared" si="33"/>
        <v>14192.34</v>
      </c>
      <c r="I226" s="109">
        <f t="shared" si="34"/>
        <v>7580.13</v>
      </c>
      <c r="J226" s="100">
        <f t="shared" si="31"/>
        <v>48.462000000000003</v>
      </c>
      <c r="K226" s="102">
        <f>'2026-27 Salary &amp; Benefits'!E$6</f>
        <v>78209</v>
      </c>
      <c r="L226" s="102">
        <f>'2026-27 Salary &amp; Benefits'!F$6</f>
        <v>82248</v>
      </c>
      <c r="M226" s="7">
        <f t="shared" si="35"/>
        <v>4472394.18</v>
      </c>
      <c r="N226" s="7">
        <f t="shared" si="36"/>
        <v>230970.86000000034</v>
      </c>
      <c r="O226" s="7">
        <f>'2026-27 Salary &amp; Benefits'!G$6</f>
        <v>16817.759999999998</v>
      </c>
      <c r="P226" s="103">
        <f>'2026-27 Salary &amp; Benefits'!H$6</f>
        <v>0.16020000000000001</v>
      </c>
      <c r="Q226" s="103">
        <f>'2026-27 Salary &amp; Benefits'!I$6</f>
        <v>0.15390000000000001</v>
      </c>
      <c r="R226" s="7">
        <f t="shared" si="37"/>
        <v>1567046.25</v>
      </c>
      <c r="S226" s="7">
        <f t="shared" si="32"/>
        <v>78389.42</v>
      </c>
      <c r="T226" s="7">
        <f t="shared" si="38"/>
        <v>12064.13</v>
      </c>
      <c r="U226" s="7">
        <f t="shared" si="39"/>
        <v>90453.55</v>
      </c>
      <c r="V226" s="7">
        <f t="shared" si="40"/>
        <v>6360864.8399999999</v>
      </c>
    </row>
    <row r="227" spans="1:22">
      <c r="A227" s="75" t="s">
        <v>2173</v>
      </c>
      <c r="B227" s="2" t="s">
        <v>357</v>
      </c>
      <c r="C227" s="46">
        <f>IF(A227=Summary!$B$9,Summary!$G$9,0)</f>
        <v>0</v>
      </c>
      <c r="D227" s="82">
        <f>VLOOKUP(A227,AAFTE!$A:$AT,3,0)</f>
        <v>532.47</v>
      </c>
      <c r="E227" s="106">
        <f>VLOOKUP($A227,'2026-27 Salary &amp; Benefits'!$A:$I,3,)</f>
        <v>1</v>
      </c>
      <c r="F227" s="106">
        <f>VLOOKUP($A227,'2026-27 Salary &amp; Benefits'!$A:$I,4,)</f>
        <v>1</v>
      </c>
      <c r="G227" s="107">
        <f>VLOOKUP(A227,'CEDARS District FRPL'!$A$3:$C$319,3,0)</f>
        <v>0.56689999999999996</v>
      </c>
      <c r="H227" s="108">
        <f t="shared" si="33"/>
        <v>532.47</v>
      </c>
      <c r="I227" s="109">
        <f t="shared" si="34"/>
        <v>301.86</v>
      </c>
      <c r="J227" s="100">
        <f t="shared" si="31"/>
        <v>1.93</v>
      </c>
      <c r="K227" s="102">
        <f>'2026-27 Salary &amp; Benefits'!E$6</f>
        <v>78209</v>
      </c>
      <c r="L227" s="102">
        <f>'2026-27 Salary &amp; Benefits'!F$6</f>
        <v>82248</v>
      </c>
      <c r="M227" s="7">
        <f t="shared" si="35"/>
        <v>150943.37</v>
      </c>
      <c r="N227" s="7">
        <f t="shared" si="36"/>
        <v>7795.2700000000186</v>
      </c>
      <c r="O227" s="7">
        <f>'2026-27 Salary &amp; Benefits'!G$6</f>
        <v>16817.759999999998</v>
      </c>
      <c r="P227" s="103">
        <f>'2026-27 Salary &amp; Benefits'!H$6</f>
        <v>0.16020000000000001</v>
      </c>
      <c r="Q227" s="103">
        <f>'2026-27 Salary &amp; Benefits'!I$6</f>
        <v>0.15390000000000001</v>
      </c>
      <c r="R227" s="7">
        <f t="shared" si="37"/>
        <v>57839.1</v>
      </c>
      <c r="S227" s="7">
        <f t="shared" si="32"/>
        <v>2645.64</v>
      </c>
      <c r="T227" s="7">
        <f t="shared" si="38"/>
        <v>407.16</v>
      </c>
      <c r="U227" s="7">
        <f t="shared" si="39"/>
        <v>3052.7999999999997</v>
      </c>
      <c r="V227" s="7">
        <f t="shared" si="40"/>
        <v>219630.54</v>
      </c>
    </row>
    <row r="228" spans="1:22">
      <c r="A228" s="75" t="s">
        <v>2132</v>
      </c>
      <c r="B228" s="2" t="s">
        <v>74</v>
      </c>
      <c r="C228" s="46">
        <f>IF(A228=Summary!$B$9,Summary!$G$9,0)</f>
        <v>0</v>
      </c>
      <c r="D228" s="82">
        <f>VLOOKUP(A228,AAFTE!$A:$AT,3,0)</f>
        <v>13628.6</v>
      </c>
      <c r="E228" s="106">
        <f>VLOOKUP($A228,'2026-27 Salary &amp; Benefits'!$A:$I,3,)</f>
        <v>1</v>
      </c>
      <c r="F228" s="106">
        <f>VLOOKUP($A228,'2026-27 Salary &amp; Benefits'!$A:$I,4,)</f>
        <v>1</v>
      </c>
      <c r="G228" s="107">
        <f>VLOOKUP(A228,'CEDARS District FRPL'!$A$3:$C$319,3,0)</f>
        <v>0.42249999999999999</v>
      </c>
      <c r="H228" s="108">
        <f t="shared" si="33"/>
        <v>13628.6</v>
      </c>
      <c r="I228" s="109">
        <f t="shared" si="34"/>
        <v>5758.08</v>
      </c>
      <c r="J228" s="100">
        <f t="shared" si="31"/>
        <v>36.813000000000002</v>
      </c>
      <c r="K228" s="102">
        <f>'2026-27 Salary &amp; Benefits'!E$6</f>
        <v>78209</v>
      </c>
      <c r="L228" s="102">
        <f>'2026-27 Salary &amp; Benefits'!F$6</f>
        <v>82248</v>
      </c>
      <c r="M228" s="7">
        <f t="shared" si="35"/>
        <v>2879107.92</v>
      </c>
      <c r="N228" s="7">
        <f t="shared" si="36"/>
        <v>148687.70000000019</v>
      </c>
      <c r="O228" s="7">
        <f>'2026-27 Salary &amp; Benefits'!G$6</f>
        <v>16817.759999999998</v>
      </c>
      <c r="P228" s="103">
        <f>'2026-27 Salary &amp; Benefits'!H$6</f>
        <v>0.16020000000000001</v>
      </c>
      <c r="Q228" s="103">
        <f>'2026-27 Salary &amp; Benefits'!I$6</f>
        <v>0.15390000000000001</v>
      </c>
      <c r="R228" s="7">
        <f t="shared" si="37"/>
        <v>1103228.32</v>
      </c>
      <c r="S228" s="7">
        <f t="shared" si="32"/>
        <v>50463.26</v>
      </c>
      <c r="T228" s="7">
        <f t="shared" si="38"/>
        <v>7766.3</v>
      </c>
      <c r="U228" s="7">
        <f t="shared" si="39"/>
        <v>58229.560000000005</v>
      </c>
      <c r="V228" s="7">
        <f t="shared" si="40"/>
        <v>4189253.5000000005</v>
      </c>
    </row>
    <row r="229" spans="1:22">
      <c r="A229" s="75" t="s">
        <v>2154</v>
      </c>
      <c r="B229" s="2" t="s">
        <v>275</v>
      </c>
      <c r="C229" s="46">
        <f>IF(A229=Summary!$B$9,Summary!$G$9,0)</f>
        <v>0</v>
      </c>
      <c r="D229" s="82">
        <f>VLOOKUP(A229,AAFTE!$A:$AT,3,0)</f>
        <v>4235.87</v>
      </c>
      <c r="E229" s="106">
        <f>VLOOKUP($A229,'2026-27 Salary &amp; Benefits'!$A:$I,3,)</f>
        <v>1.06</v>
      </c>
      <c r="F229" s="106">
        <f>VLOOKUP($A229,'2026-27 Salary &amp; Benefits'!$A:$I,4,)</f>
        <v>1.06</v>
      </c>
      <c r="G229" s="107">
        <f>VLOOKUP(A229,'CEDARS District FRPL'!$A$3:$C$319,3,0)</f>
        <v>0.26569999999999999</v>
      </c>
      <c r="H229" s="108">
        <f t="shared" si="33"/>
        <v>4235.87</v>
      </c>
      <c r="I229" s="109">
        <f t="shared" si="34"/>
        <v>1125.47</v>
      </c>
      <c r="J229" s="100">
        <f t="shared" si="31"/>
        <v>7.1959999999999997</v>
      </c>
      <c r="K229" s="102">
        <f>'2026-27 Salary &amp; Benefits'!E$6</f>
        <v>78209</v>
      </c>
      <c r="L229" s="102">
        <f>'2026-27 Salary &amp; Benefits'!F$6</f>
        <v>82248</v>
      </c>
      <c r="M229" s="7">
        <f t="shared" si="35"/>
        <v>596559.48</v>
      </c>
      <c r="N229" s="7">
        <f t="shared" si="36"/>
        <v>30808.520000000019</v>
      </c>
      <c r="O229" s="7">
        <f>'2026-27 Salary &amp; Benefits'!G$6</f>
        <v>16817.759999999998</v>
      </c>
      <c r="P229" s="103">
        <f>'2026-27 Salary &amp; Benefits'!H$6</f>
        <v>0.16020000000000001</v>
      </c>
      <c r="Q229" s="103">
        <f>'2026-27 Salary &amp; Benefits'!I$6</f>
        <v>0.15390000000000001</v>
      </c>
      <c r="R229" s="7">
        <f t="shared" si="37"/>
        <v>221330.86</v>
      </c>
      <c r="S229" s="7">
        <f t="shared" si="32"/>
        <v>10456.129999999999</v>
      </c>
      <c r="T229" s="7">
        <f t="shared" si="38"/>
        <v>1609.2</v>
      </c>
      <c r="U229" s="7">
        <f t="shared" si="39"/>
        <v>12065.33</v>
      </c>
      <c r="V229" s="7">
        <f t="shared" si="40"/>
        <v>860764.19</v>
      </c>
    </row>
    <row r="230" spans="1:22">
      <c r="A230" s="75" t="s">
        <v>2124</v>
      </c>
      <c r="B230" s="2" t="s">
        <v>15</v>
      </c>
      <c r="C230" s="46">
        <f>IF(A230=Summary!$B$9,Summary!$G$9,0)</f>
        <v>0</v>
      </c>
      <c r="D230" s="82">
        <f>VLOOKUP(A230,AAFTE!$A:$AT,3,0)</f>
        <v>383.78999999999996</v>
      </c>
      <c r="E230" s="106">
        <f>VLOOKUP($A230,'2026-27 Salary &amp; Benefits'!$A:$I,3,)</f>
        <v>1</v>
      </c>
      <c r="F230" s="106">
        <f>VLOOKUP($A230,'2026-27 Salary &amp; Benefits'!$A:$I,4,)</f>
        <v>1.04</v>
      </c>
      <c r="G230" s="107">
        <f>VLOOKUP(A230,'CEDARS District FRPL'!$A$3:$C$319,3,0)</f>
        <v>0.46489999999999998</v>
      </c>
      <c r="H230" s="108">
        <f t="shared" si="33"/>
        <v>383.78999999999996</v>
      </c>
      <c r="I230" s="109">
        <f t="shared" si="34"/>
        <v>178.42</v>
      </c>
      <c r="J230" s="100">
        <f t="shared" si="31"/>
        <v>1.141</v>
      </c>
      <c r="K230" s="102">
        <f>'2026-27 Salary &amp; Benefits'!E$6</f>
        <v>78209</v>
      </c>
      <c r="L230" s="102">
        <f>'2026-27 Salary &amp; Benefits'!F$6</f>
        <v>82248</v>
      </c>
      <c r="M230" s="7">
        <f t="shared" si="35"/>
        <v>89236.47</v>
      </c>
      <c r="N230" s="7">
        <f t="shared" si="36"/>
        <v>8362.3000000000029</v>
      </c>
      <c r="O230" s="7">
        <f>'2026-27 Salary &amp; Benefits'!G$6</f>
        <v>16817.759999999998</v>
      </c>
      <c r="P230" s="103">
        <f>'2026-27 Salary &amp; Benefits'!H$6</f>
        <v>0.16020000000000001</v>
      </c>
      <c r="Q230" s="103">
        <f>'2026-27 Salary &amp; Benefits'!I$6</f>
        <v>0.15390000000000001</v>
      </c>
      <c r="R230" s="7">
        <f t="shared" si="37"/>
        <v>34771.699999999997</v>
      </c>
      <c r="S230" s="7">
        <f t="shared" si="32"/>
        <v>1626.65</v>
      </c>
      <c r="T230" s="7">
        <f t="shared" si="38"/>
        <v>250.34</v>
      </c>
      <c r="U230" s="7">
        <f t="shared" si="39"/>
        <v>1876.99</v>
      </c>
      <c r="V230" s="7">
        <f t="shared" si="40"/>
        <v>134247.46</v>
      </c>
    </row>
    <row r="231" spans="1:22">
      <c r="A231" s="75" t="s">
        <v>2356</v>
      </c>
      <c r="B231" s="2" t="s">
        <v>1791</v>
      </c>
      <c r="C231" s="46">
        <f>IF(A231=Summary!$B$9,Summary!$G$9,0)</f>
        <v>0</v>
      </c>
      <c r="D231" s="82">
        <f>VLOOKUP(A231,AAFTE!$A:$AT,3,0)</f>
        <v>1480.41</v>
      </c>
      <c r="E231" s="106">
        <f>VLOOKUP($A231,'2026-27 Salary &amp; Benefits'!$A:$I,3,)</f>
        <v>1</v>
      </c>
      <c r="F231" s="106">
        <f>VLOOKUP($A231,'2026-27 Salary &amp; Benefits'!$A:$I,4,)</f>
        <v>1</v>
      </c>
      <c r="G231" s="107">
        <f>VLOOKUP(A231,'CEDARS District FRPL'!$A$3:$C$319,3,0)</f>
        <v>0.48980000000000001</v>
      </c>
      <c r="H231" s="108">
        <f t="shared" si="33"/>
        <v>1480.41</v>
      </c>
      <c r="I231" s="109">
        <f t="shared" si="34"/>
        <v>725.1</v>
      </c>
      <c r="J231" s="100">
        <f t="shared" si="31"/>
        <v>4.6360000000000001</v>
      </c>
      <c r="K231" s="102">
        <f>'2026-27 Salary &amp; Benefits'!E$6</f>
        <v>78209</v>
      </c>
      <c r="L231" s="102">
        <f>'2026-27 Salary &amp; Benefits'!F$6</f>
        <v>82248</v>
      </c>
      <c r="M231" s="7">
        <f t="shared" si="35"/>
        <v>362576.92</v>
      </c>
      <c r="N231" s="7">
        <f t="shared" si="36"/>
        <v>18724.809999999998</v>
      </c>
      <c r="O231" s="7">
        <f>'2026-27 Salary &amp; Benefits'!G$6</f>
        <v>16817.759999999998</v>
      </c>
      <c r="P231" s="103">
        <f>'2026-27 Salary &amp; Benefits'!H$6</f>
        <v>0.16020000000000001</v>
      </c>
      <c r="Q231" s="103">
        <f>'2026-27 Salary &amp; Benefits'!I$6</f>
        <v>0.15390000000000001</v>
      </c>
      <c r="R231" s="7">
        <f t="shared" si="37"/>
        <v>138933.71</v>
      </c>
      <c r="S231" s="7">
        <f t="shared" si="32"/>
        <v>6355.03</v>
      </c>
      <c r="T231" s="7">
        <f t="shared" si="38"/>
        <v>978.04</v>
      </c>
      <c r="U231" s="7">
        <f t="shared" si="39"/>
        <v>7333.07</v>
      </c>
      <c r="V231" s="7">
        <f t="shared" si="40"/>
        <v>527568.51</v>
      </c>
    </row>
    <row r="232" spans="1:22">
      <c r="A232" s="75" t="s">
        <v>2220</v>
      </c>
      <c r="B232" s="2" t="s">
        <v>769</v>
      </c>
      <c r="C232" s="46">
        <f>IF(A232=Summary!$B$9,Summary!$G$9,0)</f>
        <v>0</v>
      </c>
      <c r="D232" s="82">
        <f>VLOOKUP(A232,AAFTE!$A:$AT,3,0)</f>
        <v>2941.38</v>
      </c>
      <c r="E232" s="106">
        <f>VLOOKUP($A232,'2026-27 Salary &amp; Benefits'!$A:$I,3,)</f>
        <v>1.18</v>
      </c>
      <c r="F232" s="106">
        <f>VLOOKUP($A232,'2026-27 Salary &amp; Benefits'!$A:$I,4,)</f>
        <v>1.18</v>
      </c>
      <c r="G232" s="107">
        <f>VLOOKUP(A232,'CEDARS District FRPL'!$A$3:$C$319,3,0)</f>
        <v>0.1893</v>
      </c>
      <c r="H232" s="108">
        <f t="shared" si="33"/>
        <v>2941.38</v>
      </c>
      <c r="I232" s="109">
        <f t="shared" si="34"/>
        <v>556.79999999999995</v>
      </c>
      <c r="J232" s="100">
        <f t="shared" si="31"/>
        <v>3.56</v>
      </c>
      <c r="K232" s="102">
        <f>'2026-27 Salary &amp; Benefits'!E$6</f>
        <v>78209</v>
      </c>
      <c r="L232" s="102">
        <f>'2026-27 Salary &amp; Benefits'!F$6</f>
        <v>82248</v>
      </c>
      <c r="M232" s="7">
        <f t="shared" si="35"/>
        <v>328540.37</v>
      </c>
      <c r="N232" s="7">
        <f t="shared" si="36"/>
        <v>16967.030000000028</v>
      </c>
      <c r="O232" s="7">
        <f>'2026-27 Salary &amp; Benefits'!G$6</f>
        <v>16817.759999999998</v>
      </c>
      <c r="P232" s="103">
        <f>'2026-27 Salary &amp; Benefits'!H$6</f>
        <v>0.16020000000000001</v>
      </c>
      <c r="Q232" s="103">
        <f>'2026-27 Salary &amp; Benefits'!I$6</f>
        <v>0.15390000000000001</v>
      </c>
      <c r="R232" s="7">
        <f t="shared" si="37"/>
        <v>115114.62</v>
      </c>
      <c r="S232" s="7">
        <f t="shared" si="32"/>
        <v>5758.46</v>
      </c>
      <c r="T232" s="7">
        <f t="shared" si="38"/>
        <v>886.23</v>
      </c>
      <c r="U232" s="7">
        <f t="shared" si="39"/>
        <v>6644.6900000000005</v>
      </c>
      <c r="V232" s="7">
        <f t="shared" si="40"/>
        <v>467266.71</v>
      </c>
    </row>
    <row r="233" spans="1:22">
      <c r="A233" s="75" t="s">
        <v>2377</v>
      </c>
      <c r="B233" s="2" t="s">
        <v>1899</v>
      </c>
      <c r="C233" s="46">
        <f>IF(A233=Summary!$B$9,Summary!$G$9,0)</f>
        <v>0</v>
      </c>
      <c r="D233" s="82">
        <f>VLOOKUP(A233,AAFTE!$A:$AT,3,0)</f>
        <v>2067.94</v>
      </c>
      <c r="E233" s="106">
        <f>VLOOKUP($A233,'2026-27 Salary &amp; Benefits'!$A:$I,3,)</f>
        <v>1</v>
      </c>
      <c r="F233" s="106">
        <f>VLOOKUP($A233,'2026-27 Salary &amp; Benefits'!$A:$I,4,)</f>
        <v>1</v>
      </c>
      <c r="G233" s="107">
        <f>VLOOKUP(A233,'CEDARS District FRPL'!$A$3:$C$319,3,0)</f>
        <v>0.54600000000000004</v>
      </c>
      <c r="H233" s="108">
        <f t="shared" si="33"/>
        <v>2067.94</v>
      </c>
      <c r="I233" s="109">
        <f t="shared" si="34"/>
        <v>1129.0999999999999</v>
      </c>
      <c r="J233" s="100">
        <f t="shared" si="31"/>
        <v>7.2190000000000003</v>
      </c>
      <c r="K233" s="102">
        <f>'2026-27 Salary &amp; Benefits'!E$6</f>
        <v>78209</v>
      </c>
      <c r="L233" s="102">
        <f>'2026-27 Salary &amp; Benefits'!F$6</f>
        <v>82248</v>
      </c>
      <c r="M233" s="7">
        <f t="shared" si="35"/>
        <v>564590.77</v>
      </c>
      <c r="N233" s="7">
        <f t="shared" si="36"/>
        <v>29157.540000000037</v>
      </c>
      <c r="O233" s="7">
        <f>'2026-27 Salary &amp; Benefits'!G$6</f>
        <v>16817.759999999998</v>
      </c>
      <c r="P233" s="103">
        <f>'2026-27 Salary &amp; Benefits'!H$6</f>
        <v>0.16020000000000001</v>
      </c>
      <c r="Q233" s="103">
        <f>'2026-27 Salary &amp; Benefits'!I$6</f>
        <v>0.15390000000000001</v>
      </c>
      <c r="R233" s="7">
        <f t="shared" si="37"/>
        <v>216342.2</v>
      </c>
      <c r="S233" s="7">
        <f t="shared" si="32"/>
        <v>9895.81</v>
      </c>
      <c r="T233" s="7">
        <f t="shared" si="38"/>
        <v>1522.97</v>
      </c>
      <c r="U233" s="7">
        <f t="shared" si="39"/>
        <v>11418.779999999999</v>
      </c>
      <c r="V233" s="7">
        <f t="shared" si="40"/>
        <v>821509.29</v>
      </c>
    </row>
    <row r="234" spans="1:22">
      <c r="A234" s="75" t="s">
        <v>2250</v>
      </c>
      <c r="B234" s="2" t="s">
        <v>1073</v>
      </c>
      <c r="C234" s="46">
        <f>IF(A234=Summary!$B$9,Summary!$G$9,0)</f>
        <v>0</v>
      </c>
      <c r="D234" s="82">
        <f>VLOOKUP(A234,AAFTE!$A:$AT,3,0)</f>
        <v>23.3</v>
      </c>
      <c r="E234" s="106">
        <f>VLOOKUP($A234,'2026-27 Salary &amp; Benefits'!$A:$I,3,)</f>
        <v>1</v>
      </c>
      <c r="F234" s="106">
        <f>VLOOKUP($A234,'2026-27 Salary &amp; Benefits'!$A:$I,4,)</f>
        <v>1</v>
      </c>
      <c r="G234" s="107">
        <f>VLOOKUP(A234,'CEDARS District FRPL'!$A$3:$C$319,3,0)</f>
        <v>0.25</v>
      </c>
      <c r="H234" s="108">
        <f t="shared" si="33"/>
        <v>23.3</v>
      </c>
      <c r="I234" s="109">
        <f t="shared" si="34"/>
        <v>5.83</v>
      </c>
      <c r="J234" s="100">
        <f t="shared" si="31"/>
        <v>3.6999999999999998E-2</v>
      </c>
      <c r="K234" s="102">
        <f>'2026-27 Salary &amp; Benefits'!E$6</f>
        <v>78209</v>
      </c>
      <c r="L234" s="102">
        <f>'2026-27 Salary &amp; Benefits'!F$6</f>
        <v>82248</v>
      </c>
      <c r="M234" s="7">
        <f t="shared" si="35"/>
        <v>2893.73</v>
      </c>
      <c r="N234" s="7">
        <f t="shared" si="36"/>
        <v>149.44999999999982</v>
      </c>
      <c r="O234" s="7">
        <f>'2026-27 Salary &amp; Benefits'!G$6</f>
        <v>16817.759999999998</v>
      </c>
      <c r="P234" s="103">
        <f>'2026-27 Salary &amp; Benefits'!H$6</f>
        <v>0.16020000000000001</v>
      </c>
      <c r="Q234" s="103">
        <f>'2026-27 Salary &amp; Benefits'!I$6</f>
        <v>0.15390000000000001</v>
      </c>
      <c r="R234" s="7">
        <f t="shared" si="37"/>
        <v>1108.83</v>
      </c>
      <c r="S234" s="7">
        <f t="shared" si="32"/>
        <v>50.72</v>
      </c>
      <c r="T234" s="7">
        <f t="shared" si="38"/>
        <v>7.81</v>
      </c>
      <c r="U234" s="7">
        <f t="shared" si="39"/>
        <v>58.53</v>
      </c>
      <c r="V234" s="7">
        <f t="shared" si="40"/>
        <v>4210.54</v>
      </c>
    </row>
    <row r="235" spans="1:22">
      <c r="A235" t="s">
        <v>3040</v>
      </c>
      <c r="B235" t="s">
        <v>3041</v>
      </c>
      <c r="C235" s="46">
        <f>IF(A235=Summary!$B$9,Summary!$G$9,0)</f>
        <v>0</v>
      </c>
      <c r="D235" s="82">
        <f>VLOOKUP(A235,AAFTE!$A:$AT,3,0)</f>
        <v>65.290000000000006</v>
      </c>
      <c r="E235" s="106">
        <f>VLOOKUP($A235,'2026-27 Salary &amp; Benefits'!$A:$I,3,)</f>
        <v>1.06</v>
      </c>
      <c r="F235" s="106">
        <f>VLOOKUP($A235,'2026-27 Salary &amp; Benefits'!$A:$I,4,)</f>
        <v>1.06</v>
      </c>
      <c r="G235" s="107">
        <f>VLOOKUP(A235,'CEDARS District FRPL'!$A$3:$C$319,3,0)</f>
        <v>0.5</v>
      </c>
      <c r="H235" s="108">
        <f>IF(C235&gt;0,C235,D235)</f>
        <v>65.290000000000006</v>
      </c>
      <c r="I235" s="109">
        <f>ROUND(H235*G235,2)</f>
        <v>32.65</v>
      </c>
      <c r="J235" s="100">
        <f t="shared" si="31"/>
        <v>0.20899999999999999</v>
      </c>
      <c r="K235" s="102">
        <f>'2026-27 Salary &amp; Benefits'!E$6</f>
        <v>78209</v>
      </c>
      <c r="L235" s="102">
        <f>'2026-27 Salary &amp; Benefits'!F$6</f>
        <v>82248</v>
      </c>
      <c r="M235" s="7">
        <f>ROUND($E235*$K235*$J235,2)</f>
        <v>17326.419999999998</v>
      </c>
      <c r="N235" s="7">
        <f>ROUND($L235*$F235*$J235,2)-$M235</f>
        <v>894.80000000000291</v>
      </c>
      <c r="O235" s="7">
        <f>'2026-27 Salary &amp; Benefits'!G$6</f>
        <v>16817.759999999998</v>
      </c>
      <c r="P235" s="103">
        <f>'2026-27 Salary &amp; Benefits'!H$6</f>
        <v>0.16020000000000001</v>
      </c>
      <c r="Q235" s="103">
        <f>'2026-27 Salary &amp; Benefits'!I$6</f>
        <v>0.15390000000000001</v>
      </c>
      <c r="R235" s="7">
        <f>ROUND(M235*P235+N235*Q235+J235*O235,2)</f>
        <v>6428.31</v>
      </c>
      <c r="S235" s="7">
        <f t="shared" si="32"/>
        <v>303.69</v>
      </c>
      <c r="T235" s="7">
        <f>ROUND(S235*Q235,2)</f>
        <v>46.74</v>
      </c>
      <c r="U235" s="7">
        <f>SUM(S235:T235)</f>
        <v>350.43</v>
      </c>
      <c r="V235" s="7">
        <f>SUM(R235,M235:N235,U235)</f>
        <v>24999.960000000003</v>
      </c>
    </row>
    <row r="236" spans="1:22">
      <c r="A236" s="75" t="s">
        <v>2405</v>
      </c>
      <c r="B236" s="2" t="s">
        <v>2025</v>
      </c>
      <c r="C236" s="46">
        <f>IF(A236=Summary!$B$9,Summary!$G$9,0)</f>
        <v>0</v>
      </c>
      <c r="D236" s="82">
        <f>VLOOKUP(A236,AAFTE!$A:$AT,3,0)</f>
        <v>144.13</v>
      </c>
      <c r="E236" s="106">
        <f>VLOOKUP($A236,'2026-27 Salary &amp; Benefits'!$A:$I,3,)</f>
        <v>1</v>
      </c>
      <c r="F236" s="106">
        <f>VLOOKUP($A236,'2026-27 Salary &amp; Benefits'!$A:$I,4,)</f>
        <v>1.04</v>
      </c>
      <c r="G236" s="107">
        <f>VLOOKUP(A236,'CEDARS District FRPL'!$A$3:$C$319,3,0)</f>
        <v>0.63690000000000002</v>
      </c>
      <c r="H236" s="108">
        <f t="shared" si="33"/>
        <v>144.13</v>
      </c>
      <c r="I236" s="109">
        <f t="shared" si="34"/>
        <v>91.8</v>
      </c>
      <c r="J236" s="100">
        <f t="shared" si="31"/>
        <v>0.58699999999999997</v>
      </c>
      <c r="K236" s="102">
        <f>'2026-27 Salary &amp; Benefits'!E$6</f>
        <v>78209</v>
      </c>
      <c r="L236" s="102">
        <f>'2026-27 Salary &amp; Benefits'!F$6</f>
        <v>82248</v>
      </c>
      <c r="M236" s="7">
        <f t="shared" si="35"/>
        <v>45908.68</v>
      </c>
      <c r="N236" s="7">
        <f t="shared" si="36"/>
        <v>4302.0800000000017</v>
      </c>
      <c r="O236" s="7">
        <f>'2026-27 Salary &amp; Benefits'!G$6</f>
        <v>16817.759999999998</v>
      </c>
      <c r="P236" s="103">
        <f>'2026-27 Salary &amp; Benefits'!H$6</f>
        <v>0.16020000000000001</v>
      </c>
      <c r="Q236" s="103">
        <f>'2026-27 Salary &amp; Benefits'!I$6</f>
        <v>0.15390000000000001</v>
      </c>
      <c r="R236" s="7">
        <f t="shared" si="37"/>
        <v>17888.689999999999</v>
      </c>
      <c r="S236" s="7">
        <f t="shared" si="32"/>
        <v>836.85</v>
      </c>
      <c r="T236" s="7">
        <f t="shared" si="38"/>
        <v>128.79</v>
      </c>
      <c r="U236" s="7">
        <f t="shared" si="39"/>
        <v>965.64</v>
      </c>
      <c r="V236" s="7">
        <f t="shared" si="40"/>
        <v>69065.09</v>
      </c>
    </row>
    <row r="237" spans="1:22">
      <c r="A237" s="75" t="s">
        <v>2184</v>
      </c>
      <c r="B237" s="2" t="s">
        <v>419</v>
      </c>
      <c r="C237" s="46">
        <f>IF(A237=Summary!$B$9,Summary!$G$9,0)</f>
        <v>0</v>
      </c>
      <c r="D237" s="82">
        <f>VLOOKUP(A237,AAFTE!$A:$AT,3,0)</f>
        <v>1720.9</v>
      </c>
      <c r="E237" s="106">
        <f>VLOOKUP($A237,'2026-27 Salary &amp; Benefits'!$A:$I,3,)</f>
        <v>1</v>
      </c>
      <c r="F237" s="106">
        <f>VLOOKUP($A237,'2026-27 Salary &amp; Benefits'!$A:$I,4,)</f>
        <v>1</v>
      </c>
      <c r="G237" s="107">
        <f>VLOOKUP(A237,'CEDARS District FRPL'!$A$3:$C$319,3,0)</f>
        <v>0.68130000000000002</v>
      </c>
      <c r="H237" s="108">
        <f t="shared" si="33"/>
        <v>1720.9</v>
      </c>
      <c r="I237" s="109">
        <f t="shared" si="34"/>
        <v>1172.45</v>
      </c>
      <c r="J237" s="100">
        <f t="shared" si="31"/>
        <v>7.4960000000000004</v>
      </c>
      <c r="K237" s="102">
        <f>'2026-27 Salary &amp; Benefits'!E$6</f>
        <v>78209</v>
      </c>
      <c r="L237" s="102">
        <f>'2026-27 Salary &amp; Benefits'!F$6</f>
        <v>82248</v>
      </c>
      <c r="M237" s="7">
        <f t="shared" si="35"/>
        <v>586254.66</v>
      </c>
      <c r="N237" s="7">
        <f t="shared" si="36"/>
        <v>30276.349999999977</v>
      </c>
      <c r="O237" s="7">
        <f>'2026-27 Salary &amp; Benefits'!G$6</f>
        <v>16817.759999999998</v>
      </c>
      <c r="P237" s="103">
        <f>'2026-27 Salary &amp; Benefits'!H$6</f>
        <v>0.16020000000000001</v>
      </c>
      <c r="Q237" s="103">
        <f>'2026-27 Salary &amp; Benefits'!I$6</f>
        <v>0.15390000000000001</v>
      </c>
      <c r="R237" s="7">
        <f t="shared" si="37"/>
        <v>224643.46</v>
      </c>
      <c r="S237" s="7">
        <f t="shared" si="32"/>
        <v>10275.52</v>
      </c>
      <c r="T237" s="7">
        <f t="shared" si="38"/>
        <v>1581.4</v>
      </c>
      <c r="U237" s="7">
        <f t="shared" si="39"/>
        <v>11856.92</v>
      </c>
      <c r="V237" s="7">
        <f t="shared" si="40"/>
        <v>853031.39</v>
      </c>
    </row>
    <row r="238" spans="1:22">
      <c r="A238" s="75" t="s">
        <v>2317</v>
      </c>
      <c r="B238" s="2" t="s">
        <v>1434</v>
      </c>
      <c r="C238" s="46">
        <f>IF(A238=Summary!$B$9,Summary!$G$9,0)</f>
        <v>0</v>
      </c>
      <c r="D238" s="82">
        <f>VLOOKUP(A238,AAFTE!$A:$AT,3,0)</f>
        <v>809.61</v>
      </c>
      <c r="E238" s="106">
        <f>VLOOKUP($A238,'2026-27 Salary &amp; Benefits'!$A:$I,3,)</f>
        <v>1.1200000000000001</v>
      </c>
      <c r="F238" s="106">
        <f>VLOOKUP($A238,'2026-27 Salary &amp; Benefits'!$A:$I,4,)</f>
        <v>1.1200000000000001</v>
      </c>
      <c r="G238" s="107">
        <f>VLOOKUP(A238,'CEDARS District FRPL'!$A$3:$C$319,3,0)</f>
        <v>0.38030000000000003</v>
      </c>
      <c r="H238" s="108">
        <f t="shared" si="33"/>
        <v>809.61</v>
      </c>
      <c r="I238" s="109">
        <f t="shared" si="34"/>
        <v>307.89</v>
      </c>
      <c r="J238" s="100">
        <f t="shared" si="31"/>
        <v>1.968</v>
      </c>
      <c r="K238" s="102">
        <f>'2026-27 Salary &amp; Benefits'!E$6</f>
        <v>78209</v>
      </c>
      <c r="L238" s="102">
        <f>'2026-27 Salary &amp; Benefits'!F$6</f>
        <v>82248</v>
      </c>
      <c r="M238" s="7">
        <f t="shared" si="35"/>
        <v>172385.15</v>
      </c>
      <c r="N238" s="7">
        <f t="shared" si="36"/>
        <v>8902.6000000000058</v>
      </c>
      <c r="O238" s="7">
        <f>'2026-27 Salary &amp; Benefits'!G$6</f>
        <v>16817.759999999998</v>
      </c>
      <c r="P238" s="103">
        <f>'2026-27 Salary &amp; Benefits'!H$6</f>
        <v>0.16020000000000001</v>
      </c>
      <c r="Q238" s="103">
        <f>'2026-27 Salary &amp; Benefits'!I$6</f>
        <v>0.15390000000000001</v>
      </c>
      <c r="R238" s="7">
        <f t="shared" si="37"/>
        <v>62083.56</v>
      </c>
      <c r="S238" s="7">
        <f t="shared" si="32"/>
        <v>3021.46</v>
      </c>
      <c r="T238" s="7">
        <f t="shared" si="38"/>
        <v>465</v>
      </c>
      <c r="U238" s="7">
        <f t="shared" si="39"/>
        <v>3486.46</v>
      </c>
      <c r="V238" s="7">
        <f t="shared" si="40"/>
        <v>246857.77</v>
      </c>
    </row>
    <row r="239" spans="1:22">
      <c r="A239" s="75" t="s">
        <v>2198</v>
      </c>
      <c r="B239" s="2" t="s">
        <v>488</v>
      </c>
      <c r="C239" s="46">
        <f>IF(A239=Summary!$B$9,Summary!$G$9,0)</f>
        <v>0</v>
      </c>
      <c r="D239" s="82">
        <f>VLOOKUP(A239,AAFTE!$A:$AT,3,0)</f>
        <v>71.2</v>
      </c>
      <c r="E239" s="106">
        <f>VLOOKUP($A239,'2026-27 Salary &amp; Benefits'!$A:$I,3,)</f>
        <v>1</v>
      </c>
      <c r="F239" s="106">
        <f>VLOOKUP($A239,'2026-27 Salary &amp; Benefits'!$A:$I,4,)</f>
        <v>1</v>
      </c>
      <c r="G239" s="107">
        <f>VLOOKUP(A239,'CEDARS District FRPL'!$A$3:$C$319,3,0)</f>
        <v>0.38569999999999999</v>
      </c>
      <c r="H239" s="108">
        <f t="shared" si="33"/>
        <v>71.2</v>
      </c>
      <c r="I239" s="109">
        <f t="shared" si="34"/>
        <v>27.46</v>
      </c>
      <c r="J239" s="100">
        <f t="shared" si="31"/>
        <v>0.17599999999999999</v>
      </c>
      <c r="K239" s="102">
        <f>'2026-27 Salary &amp; Benefits'!E$6</f>
        <v>78209</v>
      </c>
      <c r="L239" s="102">
        <f>'2026-27 Salary &amp; Benefits'!F$6</f>
        <v>82248</v>
      </c>
      <c r="M239" s="7">
        <f t="shared" si="35"/>
        <v>13764.78</v>
      </c>
      <c r="N239" s="7">
        <f t="shared" si="36"/>
        <v>710.86999999999898</v>
      </c>
      <c r="O239" s="7">
        <f>'2026-27 Salary &amp; Benefits'!G$6</f>
        <v>16817.759999999998</v>
      </c>
      <c r="P239" s="103">
        <f>'2026-27 Salary &amp; Benefits'!H$6</f>
        <v>0.16020000000000001</v>
      </c>
      <c r="Q239" s="103">
        <f>'2026-27 Salary &amp; Benefits'!I$6</f>
        <v>0.15390000000000001</v>
      </c>
      <c r="R239" s="7">
        <f t="shared" si="37"/>
        <v>5274.45</v>
      </c>
      <c r="S239" s="7">
        <f t="shared" si="32"/>
        <v>241.26</v>
      </c>
      <c r="T239" s="7">
        <f t="shared" si="38"/>
        <v>37.130000000000003</v>
      </c>
      <c r="U239" s="7">
        <f t="shared" si="39"/>
        <v>278.39</v>
      </c>
      <c r="V239" s="7">
        <f t="shared" si="40"/>
        <v>20028.489999999998</v>
      </c>
    </row>
    <row r="240" spans="1:22">
      <c r="A240" s="75" t="s">
        <v>2210</v>
      </c>
      <c r="B240" s="2" t="s">
        <v>530</v>
      </c>
      <c r="C240" s="46">
        <f>IF(A240=Summary!$B$9,Summary!$G$9,0)</f>
        <v>0</v>
      </c>
      <c r="D240" s="82">
        <f>VLOOKUP(A240,AAFTE!$A:$AT,3,0)</f>
        <v>49403.44</v>
      </c>
      <c r="E240" s="106">
        <f>VLOOKUP($A240,'2026-27 Salary &amp; Benefits'!$A:$I,3,)</f>
        <v>1.18</v>
      </c>
      <c r="F240" s="106">
        <f>VLOOKUP($A240,'2026-27 Salary &amp; Benefits'!$A:$I,4,)</f>
        <v>1.18</v>
      </c>
      <c r="G240" s="107">
        <f>VLOOKUP(A240,'CEDARS District FRPL'!$A$3:$C$319,3,0)</f>
        <v>0.40450000000000003</v>
      </c>
      <c r="H240" s="108">
        <f t="shared" si="33"/>
        <v>49403.44</v>
      </c>
      <c r="I240" s="109">
        <f t="shared" si="34"/>
        <v>19983.689999999999</v>
      </c>
      <c r="J240" s="100">
        <f t="shared" si="31"/>
        <v>127.762</v>
      </c>
      <c r="K240" s="102">
        <f>'2026-27 Salary &amp; Benefits'!E$6</f>
        <v>78209</v>
      </c>
      <c r="L240" s="102">
        <f>'2026-27 Salary &amp; Benefits'!F$6</f>
        <v>82248</v>
      </c>
      <c r="M240" s="7">
        <f t="shared" si="35"/>
        <v>11790723.140000001</v>
      </c>
      <c r="N240" s="7">
        <f t="shared" si="36"/>
        <v>608916.25</v>
      </c>
      <c r="O240" s="7">
        <f>'2026-27 Salary &amp; Benefits'!G$6</f>
        <v>16817.759999999998</v>
      </c>
      <c r="P240" s="103">
        <f>'2026-27 Salary &amp; Benefits'!H$6</f>
        <v>0.16020000000000001</v>
      </c>
      <c r="Q240" s="103">
        <f>'2026-27 Salary &amp; Benefits'!I$6</f>
        <v>0.15390000000000001</v>
      </c>
      <c r="R240" s="7">
        <f t="shared" si="37"/>
        <v>4131256.71</v>
      </c>
      <c r="S240" s="7">
        <f t="shared" si="32"/>
        <v>206660.66</v>
      </c>
      <c r="T240" s="7">
        <f t="shared" si="38"/>
        <v>31805.08</v>
      </c>
      <c r="U240" s="7">
        <f t="shared" si="39"/>
        <v>238465.74</v>
      </c>
      <c r="V240" s="7">
        <f t="shared" si="40"/>
        <v>16769361.840000002</v>
      </c>
    </row>
    <row r="241" spans="1:22">
      <c r="A241" s="75" t="s">
        <v>2320</v>
      </c>
      <c r="B241" s="2" t="s">
        <v>1448</v>
      </c>
      <c r="C241" s="46">
        <f>IF(A241=Summary!$B$9,Summary!$G$9,0)</f>
        <v>0</v>
      </c>
      <c r="D241" s="82">
        <f>VLOOKUP(A241,AAFTE!$A:$AT,3,0)</f>
        <v>4381.66</v>
      </c>
      <c r="E241" s="106">
        <f>VLOOKUP($A241,'2026-27 Salary &amp; Benefits'!$A:$I,3,)</f>
        <v>1.1200000000000001</v>
      </c>
      <c r="F241" s="106">
        <f>VLOOKUP($A241,'2026-27 Salary &amp; Benefits'!$A:$I,4,)</f>
        <v>1.1200000000000001</v>
      </c>
      <c r="G241" s="107">
        <f>VLOOKUP(A241,'CEDARS District FRPL'!$A$3:$C$319,3,0)</f>
        <v>0.50880000000000003</v>
      </c>
      <c r="H241" s="108">
        <f t="shared" si="33"/>
        <v>4381.66</v>
      </c>
      <c r="I241" s="109">
        <f t="shared" si="34"/>
        <v>2229.39</v>
      </c>
      <c r="J241" s="100">
        <f t="shared" si="31"/>
        <v>14.253</v>
      </c>
      <c r="K241" s="102">
        <f>'2026-27 Salary &amp; Benefits'!E$6</f>
        <v>78209</v>
      </c>
      <c r="L241" s="102">
        <f>'2026-27 Salary &amp; Benefits'!F$6</f>
        <v>82248</v>
      </c>
      <c r="M241" s="7">
        <f t="shared" si="35"/>
        <v>1248478.42</v>
      </c>
      <c r="N241" s="7">
        <f t="shared" si="36"/>
        <v>64476.010000000009</v>
      </c>
      <c r="O241" s="7">
        <f>'2026-27 Salary &amp; Benefits'!G$6</f>
        <v>16817.759999999998</v>
      </c>
      <c r="P241" s="103">
        <f>'2026-27 Salary &amp; Benefits'!H$6</f>
        <v>0.16020000000000001</v>
      </c>
      <c r="Q241" s="103">
        <f>'2026-27 Salary &amp; Benefits'!I$6</f>
        <v>0.15390000000000001</v>
      </c>
      <c r="R241" s="7">
        <f t="shared" si="37"/>
        <v>449632.63</v>
      </c>
      <c r="S241" s="7">
        <f t="shared" si="32"/>
        <v>21882.57</v>
      </c>
      <c r="T241" s="7">
        <f t="shared" si="38"/>
        <v>3367.73</v>
      </c>
      <c r="U241" s="7">
        <f t="shared" si="39"/>
        <v>25250.3</v>
      </c>
      <c r="V241" s="7">
        <f t="shared" si="40"/>
        <v>1787837.3599999999</v>
      </c>
    </row>
    <row r="242" spans="1:22">
      <c r="A242" s="75" t="s">
        <v>2412</v>
      </c>
      <c r="B242" s="2" t="s">
        <v>2063</v>
      </c>
      <c r="C242" s="46">
        <f>IF(A242=Summary!$B$9,Summary!$G$9,0)</f>
        <v>0</v>
      </c>
      <c r="D242" s="82">
        <f>VLOOKUP(A242,AAFTE!$A:$AT,3,0)</f>
        <v>3600.7599999999998</v>
      </c>
      <c r="E242" s="106">
        <f>VLOOKUP($A242,'2026-27 Salary &amp; Benefits'!$A:$I,3,)</f>
        <v>1</v>
      </c>
      <c r="F242" s="106">
        <f>VLOOKUP($A242,'2026-27 Salary &amp; Benefits'!$A:$I,4,)</f>
        <v>1</v>
      </c>
      <c r="G242" s="107">
        <f>VLOOKUP(A242,'CEDARS District FRPL'!$A$3:$C$319,3,0)</f>
        <v>0.55589999999999995</v>
      </c>
      <c r="H242" s="108">
        <f t="shared" si="33"/>
        <v>3600.7599999999998</v>
      </c>
      <c r="I242" s="109">
        <f t="shared" si="34"/>
        <v>2001.66</v>
      </c>
      <c r="J242" s="100">
        <f t="shared" si="31"/>
        <v>12.797000000000001</v>
      </c>
      <c r="K242" s="102">
        <f>'2026-27 Salary &amp; Benefits'!E$6</f>
        <v>78209</v>
      </c>
      <c r="L242" s="102">
        <f>'2026-27 Salary &amp; Benefits'!F$6</f>
        <v>82248</v>
      </c>
      <c r="M242" s="7">
        <f t="shared" si="35"/>
        <v>1000840.57</v>
      </c>
      <c r="N242" s="7">
        <f t="shared" si="36"/>
        <v>51687.089999999967</v>
      </c>
      <c r="O242" s="7">
        <f>'2026-27 Salary &amp; Benefits'!G$6</f>
        <v>16817.759999999998</v>
      </c>
      <c r="P242" s="103">
        <f>'2026-27 Salary &amp; Benefits'!H$6</f>
        <v>0.16020000000000001</v>
      </c>
      <c r="Q242" s="103">
        <f>'2026-27 Salary &amp; Benefits'!I$6</f>
        <v>0.15390000000000001</v>
      </c>
      <c r="R242" s="7">
        <f t="shared" si="37"/>
        <v>383506.18</v>
      </c>
      <c r="S242" s="7">
        <f t="shared" si="32"/>
        <v>17542.13</v>
      </c>
      <c r="T242" s="7">
        <f t="shared" si="38"/>
        <v>2699.73</v>
      </c>
      <c r="U242" s="7">
        <f t="shared" si="39"/>
        <v>20241.86</v>
      </c>
      <c r="V242" s="7">
        <f t="shared" si="40"/>
        <v>1456275.7</v>
      </c>
    </row>
    <row r="243" spans="1:22">
      <c r="A243" s="75" t="s">
        <v>2298</v>
      </c>
      <c r="B243" s="2" t="s">
        <v>1239</v>
      </c>
      <c r="C243" s="46">
        <f>IF(A243=Summary!$B$9,Summary!$G$9,0)</f>
        <v>0</v>
      </c>
      <c r="D243" s="82">
        <f>VLOOKUP(A243,AAFTE!$A:$AT,3,0)</f>
        <v>242.49</v>
      </c>
      <c r="E243" s="106">
        <f>VLOOKUP($A243,'2026-27 Salary &amp; Benefits'!$A:$I,3,)</f>
        <v>1</v>
      </c>
      <c r="F243" s="106">
        <f>VLOOKUP($A243,'2026-27 Salary &amp; Benefits'!$A:$I,4,)</f>
        <v>1</v>
      </c>
      <c r="G243" s="107">
        <f>VLOOKUP(A243,'CEDARS District FRPL'!$A$3:$C$319,3,0)</f>
        <v>0.56559999999999999</v>
      </c>
      <c r="H243" s="108">
        <f t="shared" si="33"/>
        <v>242.49</v>
      </c>
      <c r="I243" s="109">
        <f t="shared" si="34"/>
        <v>137.15</v>
      </c>
      <c r="J243" s="100">
        <f t="shared" si="31"/>
        <v>0.877</v>
      </c>
      <c r="K243" s="102">
        <f>'2026-27 Salary &amp; Benefits'!E$6</f>
        <v>78209</v>
      </c>
      <c r="L243" s="102">
        <f>'2026-27 Salary &amp; Benefits'!F$6</f>
        <v>82248</v>
      </c>
      <c r="M243" s="7">
        <f t="shared" si="35"/>
        <v>68589.289999999994</v>
      </c>
      <c r="N243" s="7">
        <f t="shared" si="36"/>
        <v>3542.2100000000064</v>
      </c>
      <c r="O243" s="7">
        <f>'2026-27 Salary &amp; Benefits'!G$6</f>
        <v>16817.759999999998</v>
      </c>
      <c r="P243" s="103">
        <f>'2026-27 Salary &amp; Benefits'!H$6</f>
        <v>0.16020000000000001</v>
      </c>
      <c r="Q243" s="103">
        <f>'2026-27 Salary &amp; Benefits'!I$6</f>
        <v>0.15390000000000001</v>
      </c>
      <c r="R243" s="7">
        <f t="shared" si="37"/>
        <v>26282.33</v>
      </c>
      <c r="S243" s="7">
        <f t="shared" si="32"/>
        <v>1202.19</v>
      </c>
      <c r="T243" s="7">
        <f t="shared" si="38"/>
        <v>185.02</v>
      </c>
      <c r="U243" s="7">
        <f t="shared" si="39"/>
        <v>1387.21</v>
      </c>
      <c r="V243" s="7">
        <f t="shared" si="40"/>
        <v>99801.040000000008</v>
      </c>
    </row>
    <row r="244" spans="1:22">
      <c r="A244" s="75" t="s">
        <v>2142</v>
      </c>
      <c r="B244" s="2" t="s">
        <v>144</v>
      </c>
      <c r="C244" s="46">
        <f>IF(A244=Summary!$B$9,Summary!$G$9,0)</f>
        <v>0</v>
      </c>
      <c r="D244" s="82">
        <f>VLOOKUP(A244,AAFTE!$A:$AT,3,0)</f>
        <v>2552.5700000000002</v>
      </c>
      <c r="E244" s="106">
        <f>VLOOKUP($A244,'2026-27 Salary &amp; Benefits'!$A:$I,3,)</f>
        <v>1.06</v>
      </c>
      <c r="F244" s="106">
        <f>VLOOKUP($A244,'2026-27 Salary &amp; Benefits'!$A:$I,4,)</f>
        <v>1.06</v>
      </c>
      <c r="G244" s="107">
        <f>VLOOKUP(A244,'CEDARS District FRPL'!$A$3:$C$319,3,0)</f>
        <v>0.4723</v>
      </c>
      <c r="H244" s="108">
        <f t="shared" si="33"/>
        <v>2552.5700000000002</v>
      </c>
      <c r="I244" s="109">
        <f t="shared" si="34"/>
        <v>1205.58</v>
      </c>
      <c r="J244" s="100">
        <f t="shared" si="31"/>
        <v>7.7080000000000002</v>
      </c>
      <c r="K244" s="102">
        <f>'2026-27 Salary &amp; Benefits'!E$6</f>
        <v>78209</v>
      </c>
      <c r="L244" s="102">
        <f>'2026-27 Salary &amp; Benefits'!F$6</f>
        <v>82248</v>
      </c>
      <c r="M244" s="7">
        <f t="shared" si="35"/>
        <v>639005.06999999995</v>
      </c>
      <c r="N244" s="7">
        <f t="shared" si="36"/>
        <v>33000.570000000065</v>
      </c>
      <c r="O244" s="7">
        <f>'2026-27 Salary &amp; Benefits'!G$6</f>
        <v>16817.759999999998</v>
      </c>
      <c r="P244" s="103">
        <f>'2026-27 Salary &amp; Benefits'!H$6</f>
        <v>0.16020000000000001</v>
      </c>
      <c r="Q244" s="103">
        <f>'2026-27 Salary &amp; Benefits'!I$6</f>
        <v>0.15390000000000001</v>
      </c>
      <c r="R244" s="7">
        <f t="shared" si="37"/>
        <v>237078.69</v>
      </c>
      <c r="S244" s="7">
        <f t="shared" si="32"/>
        <v>11200.09</v>
      </c>
      <c r="T244" s="7">
        <f t="shared" si="38"/>
        <v>1723.69</v>
      </c>
      <c r="U244" s="7">
        <f t="shared" si="39"/>
        <v>12923.78</v>
      </c>
      <c r="V244" s="7">
        <f t="shared" si="40"/>
        <v>922008.1100000001</v>
      </c>
    </row>
    <row r="245" spans="1:22">
      <c r="A245" s="75" t="s">
        <v>2314</v>
      </c>
      <c r="B245" s="2" t="s">
        <v>1422</v>
      </c>
      <c r="C245" s="46">
        <f>IF(A245=Summary!$B$9,Summary!$G$9,0)</f>
        <v>0</v>
      </c>
      <c r="D245" s="82">
        <f>VLOOKUP(A245,AAFTE!$A:$AT,3,0)</f>
        <v>6</v>
      </c>
      <c r="E245" s="106">
        <f>VLOOKUP($A245,'2026-27 Salary &amp; Benefits'!$A:$I,3,)</f>
        <v>1.18</v>
      </c>
      <c r="F245" s="106">
        <f>VLOOKUP($A245,'2026-27 Salary &amp; Benefits'!$A:$I,4,)</f>
        <v>1.18</v>
      </c>
      <c r="G245" s="107">
        <f>VLOOKUP(A245,'CEDARS District FRPL'!$A$3:$C$319,3,0)</f>
        <v>0</v>
      </c>
      <c r="H245" s="108">
        <f t="shared" si="33"/>
        <v>6</v>
      </c>
      <c r="I245" s="109">
        <f t="shared" si="34"/>
        <v>0</v>
      </c>
      <c r="J245" s="100">
        <f t="shared" si="31"/>
        <v>0</v>
      </c>
      <c r="K245" s="102">
        <f>'2026-27 Salary &amp; Benefits'!E$6</f>
        <v>78209</v>
      </c>
      <c r="L245" s="102">
        <f>'2026-27 Salary &amp; Benefits'!F$6</f>
        <v>82248</v>
      </c>
      <c r="M245" s="7">
        <f t="shared" si="35"/>
        <v>0</v>
      </c>
      <c r="N245" s="7">
        <f t="shared" si="36"/>
        <v>0</v>
      </c>
      <c r="O245" s="7">
        <f>'2026-27 Salary &amp; Benefits'!G$6</f>
        <v>16817.759999999998</v>
      </c>
      <c r="P245" s="103">
        <f>'2026-27 Salary &amp; Benefits'!H$6</f>
        <v>0.16020000000000001</v>
      </c>
      <c r="Q245" s="103">
        <f>'2026-27 Salary &amp; Benefits'!I$6</f>
        <v>0.15390000000000001</v>
      </c>
      <c r="R245" s="7">
        <f t="shared" si="37"/>
        <v>0</v>
      </c>
      <c r="S245" s="7">
        <f t="shared" si="32"/>
        <v>0</v>
      </c>
      <c r="T245" s="7">
        <f t="shared" si="38"/>
        <v>0</v>
      </c>
      <c r="U245" s="7">
        <f t="shared" si="39"/>
        <v>0</v>
      </c>
      <c r="V245" s="7">
        <f t="shared" si="40"/>
        <v>0</v>
      </c>
    </row>
    <row r="246" spans="1:22">
      <c r="A246" s="75" t="s">
        <v>2277</v>
      </c>
      <c r="B246" s="2" t="s">
        <v>1162</v>
      </c>
      <c r="C246" s="46">
        <f>IF(A246=Summary!$B$9,Summary!$G$9,0)</f>
        <v>0</v>
      </c>
      <c r="D246" s="82">
        <f>VLOOKUP(A246,AAFTE!$A:$AT,3,0)</f>
        <v>4158.96</v>
      </c>
      <c r="E246" s="106">
        <f>VLOOKUP($A246,'2026-27 Salary &amp; Benefits'!$A:$I,3,)</f>
        <v>1</v>
      </c>
      <c r="F246" s="106">
        <f>VLOOKUP($A246,'2026-27 Salary &amp; Benefits'!$A:$I,4,)</f>
        <v>1</v>
      </c>
      <c r="G246" s="107">
        <f>VLOOKUP(A246,'CEDARS District FRPL'!$A$3:$C$319,3,0)</f>
        <v>0.66949999999999998</v>
      </c>
      <c r="H246" s="108">
        <f t="shared" si="33"/>
        <v>4158.96</v>
      </c>
      <c r="I246" s="109">
        <f t="shared" si="34"/>
        <v>2784.42</v>
      </c>
      <c r="J246" s="100">
        <f t="shared" si="31"/>
        <v>17.802</v>
      </c>
      <c r="K246" s="102">
        <f>'2026-27 Salary &amp; Benefits'!E$6</f>
        <v>78209</v>
      </c>
      <c r="L246" s="102">
        <f>'2026-27 Salary &amp; Benefits'!F$6</f>
        <v>82248</v>
      </c>
      <c r="M246" s="7">
        <f t="shared" si="35"/>
        <v>1392276.62</v>
      </c>
      <c r="N246" s="7">
        <f t="shared" si="36"/>
        <v>71902.279999999795</v>
      </c>
      <c r="O246" s="7">
        <f>'2026-27 Salary &amp; Benefits'!G$6</f>
        <v>16817.759999999998</v>
      </c>
      <c r="P246" s="103">
        <f>'2026-27 Salary &amp; Benefits'!H$6</f>
        <v>0.16020000000000001</v>
      </c>
      <c r="Q246" s="103">
        <f>'2026-27 Salary &amp; Benefits'!I$6</f>
        <v>0.15390000000000001</v>
      </c>
      <c r="R246" s="7">
        <f t="shared" si="37"/>
        <v>533498.24</v>
      </c>
      <c r="S246" s="7">
        <f t="shared" si="32"/>
        <v>24402.98</v>
      </c>
      <c r="T246" s="7">
        <f t="shared" si="38"/>
        <v>3755.62</v>
      </c>
      <c r="U246" s="7">
        <f t="shared" si="39"/>
        <v>28158.6</v>
      </c>
      <c r="V246" s="7">
        <f t="shared" si="40"/>
        <v>2025835.74</v>
      </c>
    </row>
    <row r="247" spans="1:22">
      <c r="A247" s="75" t="s">
        <v>2225</v>
      </c>
      <c r="B247" s="2" t="s">
        <v>839</v>
      </c>
      <c r="C247" s="46">
        <f>IF(A247=Summary!$B$9,Summary!$G$9,0)</f>
        <v>0</v>
      </c>
      <c r="D247" s="82">
        <f>VLOOKUP(A247,AAFTE!$A:$AT,3,0)</f>
        <v>9267.24</v>
      </c>
      <c r="E247" s="106">
        <f>VLOOKUP($A247,'2026-27 Salary &amp; Benefits'!$A:$I,3,)</f>
        <v>1.18</v>
      </c>
      <c r="F247" s="106">
        <f>VLOOKUP($A247,'2026-27 Salary &amp; Benefits'!$A:$I,4,)</f>
        <v>1.18</v>
      </c>
      <c r="G247" s="107">
        <f>VLOOKUP(A247,'CEDARS District FRPL'!$A$3:$C$319,3,0)</f>
        <v>0.29949999999999999</v>
      </c>
      <c r="H247" s="108">
        <f t="shared" si="33"/>
        <v>9267.24</v>
      </c>
      <c r="I247" s="109">
        <f t="shared" si="34"/>
        <v>2775.54</v>
      </c>
      <c r="J247" s="100">
        <f t="shared" si="31"/>
        <v>17.745000000000001</v>
      </c>
      <c r="K247" s="102">
        <f>'2026-27 Salary &amp; Benefits'!E$6</f>
        <v>78209</v>
      </c>
      <c r="L247" s="102">
        <f>'2026-27 Salary &amp; Benefits'!F$6</f>
        <v>82248</v>
      </c>
      <c r="M247" s="7">
        <f t="shared" si="35"/>
        <v>1637626.07</v>
      </c>
      <c r="N247" s="7">
        <f t="shared" si="36"/>
        <v>84573.030000000028</v>
      </c>
      <c r="O247" s="7">
        <f>'2026-27 Salary &amp; Benefits'!G$6</f>
        <v>16817.759999999998</v>
      </c>
      <c r="P247" s="103">
        <f>'2026-27 Salary &amp; Benefits'!H$6</f>
        <v>0.16020000000000001</v>
      </c>
      <c r="Q247" s="103">
        <f>'2026-27 Salary &amp; Benefits'!I$6</f>
        <v>0.15390000000000001</v>
      </c>
      <c r="R247" s="7">
        <f t="shared" si="37"/>
        <v>573794.64</v>
      </c>
      <c r="S247" s="7">
        <f t="shared" si="32"/>
        <v>28703.32</v>
      </c>
      <c r="T247" s="7">
        <f t="shared" si="38"/>
        <v>4417.4399999999996</v>
      </c>
      <c r="U247" s="7">
        <f t="shared" si="39"/>
        <v>33120.76</v>
      </c>
      <c r="V247" s="7">
        <f t="shared" si="40"/>
        <v>2329114.5</v>
      </c>
    </row>
    <row r="248" spans="1:22">
      <c r="A248" s="75" t="s">
        <v>2325</v>
      </c>
      <c r="B248" s="2" t="s">
        <v>1478</v>
      </c>
      <c r="C248" s="46">
        <f>IF(A248=Summary!$B$9,Summary!$G$9,0)</f>
        <v>0</v>
      </c>
      <c r="D248" s="82">
        <f>VLOOKUP(A248,AAFTE!$A:$AT,3,0)</f>
        <v>119.94000000000001</v>
      </c>
      <c r="E248" s="106">
        <f>VLOOKUP($A248,'2026-27 Salary &amp; Benefits'!$A:$I,3,)</f>
        <v>1.06</v>
      </c>
      <c r="F248" s="106">
        <f>VLOOKUP($A248,'2026-27 Salary &amp; Benefits'!$A:$I,4,)</f>
        <v>1.06</v>
      </c>
      <c r="G248" s="107">
        <f>VLOOKUP(A248,'CEDARS District FRPL'!$A$3:$C$319,3,0)</f>
        <v>0.47499999999999998</v>
      </c>
      <c r="H248" s="108">
        <f t="shared" si="33"/>
        <v>119.94000000000001</v>
      </c>
      <c r="I248" s="109">
        <f t="shared" si="34"/>
        <v>56.97</v>
      </c>
      <c r="J248" s="100">
        <f t="shared" si="31"/>
        <v>0.36399999999999999</v>
      </c>
      <c r="K248" s="102">
        <f>'2026-27 Salary &amp; Benefits'!E$6</f>
        <v>78209</v>
      </c>
      <c r="L248" s="102">
        <f>'2026-27 Salary &amp; Benefits'!F$6</f>
        <v>82248</v>
      </c>
      <c r="M248" s="7">
        <f t="shared" si="35"/>
        <v>30176.16</v>
      </c>
      <c r="N248" s="7">
        <f t="shared" si="36"/>
        <v>1558.4099999999999</v>
      </c>
      <c r="O248" s="7">
        <f>'2026-27 Salary &amp; Benefits'!G$6</f>
        <v>16817.759999999998</v>
      </c>
      <c r="P248" s="103">
        <f>'2026-27 Salary &amp; Benefits'!H$6</f>
        <v>0.16020000000000001</v>
      </c>
      <c r="Q248" s="103">
        <f>'2026-27 Salary &amp; Benefits'!I$6</f>
        <v>0.15390000000000001</v>
      </c>
      <c r="R248" s="7">
        <f t="shared" si="37"/>
        <v>11195.72</v>
      </c>
      <c r="S248" s="7">
        <f t="shared" si="32"/>
        <v>528.91</v>
      </c>
      <c r="T248" s="7">
        <f t="shared" si="38"/>
        <v>81.400000000000006</v>
      </c>
      <c r="U248" s="7">
        <f t="shared" si="39"/>
        <v>610.30999999999995</v>
      </c>
      <c r="V248" s="7">
        <f t="shared" si="40"/>
        <v>43540.599999999991</v>
      </c>
    </row>
    <row r="249" spans="1:22">
      <c r="A249" s="75" t="s">
        <v>2217</v>
      </c>
      <c r="B249" s="2" t="s">
        <v>732</v>
      </c>
      <c r="C249" s="46">
        <f>IF(A249=Summary!$B$9,Summary!$G$9,0)</f>
        <v>0</v>
      </c>
      <c r="D249" s="82">
        <f>VLOOKUP(A249,AAFTE!$A:$AT,3,0)</f>
        <v>42.96</v>
      </c>
      <c r="E249" s="106">
        <f>VLOOKUP($A249,'2026-27 Salary &amp; Benefits'!$A:$I,3,)</f>
        <v>1.18</v>
      </c>
      <c r="F249" s="106">
        <f>VLOOKUP($A249,'2026-27 Salary &amp; Benefits'!$A:$I,4,)</f>
        <v>1.18</v>
      </c>
      <c r="G249" s="107">
        <f>VLOOKUP(A249,'CEDARS District FRPL'!$A$3:$C$319,3,0)</f>
        <v>0.93479999999999996</v>
      </c>
      <c r="H249" s="108">
        <f t="shared" si="33"/>
        <v>42.96</v>
      </c>
      <c r="I249" s="109">
        <f t="shared" si="34"/>
        <v>40.159999999999997</v>
      </c>
      <c r="J249" s="100">
        <f t="shared" si="31"/>
        <v>0.25700000000000001</v>
      </c>
      <c r="K249" s="102">
        <f>'2026-27 Salary &amp; Benefits'!E$6</f>
        <v>78209</v>
      </c>
      <c r="L249" s="102">
        <f>'2026-27 Salary &amp; Benefits'!F$6</f>
        <v>82248</v>
      </c>
      <c r="M249" s="7">
        <f t="shared" si="35"/>
        <v>23717.66</v>
      </c>
      <c r="N249" s="7">
        <f t="shared" si="36"/>
        <v>1224.869999999999</v>
      </c>
      <c r="O249" s="7">
        <f>'2026-27 Salary &amp; Benefits'!G$6</f>
        <v>16817.759999999998</v>
      </c>
      <c r="P249" s="103">
        <f>'2026-27 Salary &amp; Benefits'!H$6</f>
        <v>0.16020000000000001</v>
      </c>
      <c r="Q249" s="103">
        <f>'2026-27 Salary &amp; Benefits'!I$6</f>
        <v>0.15390000000000001</v>
      </c>
      <c r="R249" s="7">
        <f t="shared" si="37"/>
        <v>8310.24</v>
      </c>
      <c r="S249" s="7">
        <f t="shared" si="32"/>
        <v>415.71</v>
      </c>
      <c r="T249" s="7">
        <f t="shared" si="38"/>
        <v>63.98</v>
      </c>
      <c r="U249" s="7">
        <f t="shared" si="39"/>
        <v>479.69</v>
      </c>
      <c r="V249" s="7">
        <f t="shared" si="40"/>
        <v>33732.460000000006</v>
      </c>
    </row>
    <row r="250" spans="1:22">
      <c r="A250" s="75" t="s">
        <v>2337</v>
      </c>
      <c r="B250" s="2" t="s">
        <v>1609</v>
      </c>
      <c r="C250" s="46">
        <f>IF(A250=Summary!$B$9,Summary!$G$9,0)</f>
        <v>0</v>
      </c>
      <c r="D250" s="82">
        <f>VLOOKUP(A250,AAFTE!$A:$AT,3,0)</f>
        <v>9695.35</v>
      </c>
      <c r="E250" s="106">
        <f>VLOOKUP($A250,'2026-27 Salary &amp; Benefits'!$A:$I,3,)</f>
        <v>1.18</v>
      </c>
      <c r="F250" s="106">
        <f>VLOOKUP($A250,'2026-27 Salary &amp; Benefits'!$A:$I,4,)</f>
        <v>1.22</v>
      </c>
      <c r="G250" s="107">
        <f>VLOOKUP(A250,'CEDARS District FRPL'!$A$3:$C$319,3,0)</f>
        <v>0.2175</v>
      </c>
      <c r="H250" s="108">
        <f t="shared" si="33"/>
        <v>9695.35</v>
      </c>
      <c r="I250" s="109">
        <f t="shared" si="34"/>
        <v>2108.7399999999998</v>
      </c>
      <c r="J250" s="100">
        <f t="shared" si="31"/>
        <v>13.481999999999999</v>
      </c>
      <c r="K250" s="102">
        <f>'2026-27 Salary &amp; Benefits'!E$6</f>
        <v>78209</v>
      </c>
      <c r="L250" s="102">
        <f>'2026-27 Salary &amp; Benefits'!F$6</f>
        <v>82248</v>
      </c>
      <c r="M250" s="7">
        <f t="shared" si="35"/>
        <v>1244208.21</v>
      </c>
      <c r="N250" s="7">
        <f t="shared" si="36"/>
        <v>108610.17999999993</v>
      </c>
      <c r="O250" s="7">
        <f>'2026-27 Salary &amp; Benefits'!G$6</f>
        <v>16817.759999999998</v>
      </c>
      <c r="P250" s="103">
        <f>'2026-27 Salary &amp; Benefits'!H$6</f>
        <v>0.16020000000000001</v>
      </c>
      <c r="Q250" s="103">
        <f>'2026-27 Salary &amp; Benefits'!I$6</f>
        <v>0.15390000000000001</v>
      </c>
      <c r="R250" s="7">
        <f t="shared" si="37"/>
        <v>442774.3</v>
      </c>
      <c r="S250" s="7">
        <f t="shared" si="32"/>
        <v>22546.97</v>
      </c>
      <c r="T250" s="7">
        <f t="shared" si="38"/>
        <v>3469.98</v>
      </c>
      <c r="U250" s="7">
        <f t="shared" si="39"/>
        <v>26016.95</v>
      </c>
      <c r="V250" s="7">
        <f t="shared" si="40"/>
        <v>1821609.64</v>
      </c>
    </row>
    <row r="251" spans="1:22">
      <c r="A251" s="75" t="s">
        <v>2223</v>
      </c>
      <c r="B251" s="2" t="s">
        <v>801</v>
      </c>
      <c r="C251" s="46">
        <f>IF(A251=Summary!$B$9,Summary!$G$9,0)</f>
        <v>0</v>
      </c>
      <c r="D251" s="82">
        <f>VLOOKUP(A251,AAFTE!$A:$AT,3,0)</f>
        <v>6964.17</v>
      </c>
      <c r="E251" s="106">
        <f>VLOOKUP($A251,'2026-27 Salary &amp; Benefits'!$A:$I,3,)</f>
        <v>1.18</v>
      </c>
      <c r="F251" s="106">
        <f>VLOOKUP($A251,'2026-27 Salary &amp; Benefits'!$A:$I,4,)</f>
        <v>1.18</v>
      </c>
      <c r="G251" s="107">
        <f>VLOOKUP(A251,'CEDARS District FRPL'!$A$3:$C$319,3,0)</f>
        <v>0.1229</v>
      </c>
      <c r="H251" s="108">
        <f t="shared" si="33"/>
        <v>6964.17</v>
      </c>
      <c r="I251" s="109">
        <f t="shared" si="34"/>
        <v>855.9</v>
      </c>
      <c r="J251" s="100">
        <f t="shared" si="31"/>
        <v>5.4720000000000004</v>
      </c>
      <c r="K251" s="102">
        <f>'2026-27 Salary &amp; Benefits'!E$6</f>
        <v>78209</v>
      </c>
      <c r="L251" s="102">
        <f>'2026-27 Salary &amp; Benefits'!F$6</f>
        <v>82248</v>
      </c>
      <c r="M251" s="7">
        <f t="shared" si="35"/>
        <v>504992.38</v>
      </c>
      <c r="N251" s="7">
        <f t="shared" si="36"/>
        <v>26079.670000000042</v>
      </c>
      <c r="O251" s="7">
        <f>'2026-27 Salary &amp; Benefits'!G$6</f>
        <v>16817.759999999998</v>
      </c>
      <c r="P251" s="103">
        <f>'2026-27 Salary &amp; Benefits'!H$6</f>
        <v>0.16020000000000001</v>
      </c>
      <c r="Q251" s="103">
        <f>'2026-27 Salary &amp; Benefits'!I$6</f>
        <v>0.15390000000000001</v>
      </c>
      <c r="R251" s="7">
        <f t="shared" si="37"/>
        <v>176940.22</v>
      </c>
      <c r="S251" s="7">
        <f t="shared" si="32"/>
        <v>8851.2000000000007</v>
      </c>
      <c r="T251" s="7">
        <f t="shared" si="38"/>
        <v>1362.2</v>
      </c>
      <c r="U251" s="7">
        <f t="shared" si="39"/>
        <v>10213.400000000001</v>
      </c>
      <c r="V251" s="7">
        <f t="shared" si="40"/>
        <v>718225.67</v>
      </c>
    </row>
    <row r="252" spans="1:22">
      <c r="A252" s="75" t="s">
        <v>2183</v>
      </c>
      <c r="B252" s="2" t="s">
        <v>416</v>
      </c>
      <c r="C252" s="46">
        <f>IF(A252=Summary!$B$9,Summary!$G$9,0)</f>
        <v>0</v>
      </c>
      <c r="D252" s="82">
        <f>VLOOKUP(A252,AAFTE!$A:$AT,3,0)</f>
        <v>531.75</v>
      </c>
      <c r="E252" s="106">
        <f>VLOOKUP($A252,'2026-27 Salary &amp; Benefits'!$A:$I,3,)</f>
        <v>1</v>
      </c>
      <c r="F252" s="106">
        <f>VLOOKUP($A252,'2026-27 Salary &amp; Benefits'!$A:$I,4,)</f>
        <v>1</v>
      </c>
      <c r="G252" s="107">
        <f>VLOOKUP(A252,'CEDARS District FRPL'!$A$3:$C$319,3,0)</f>
        <v>0.77759999999999996</v>
      </c>
      <c r="H252" s="108">
        <f t="shared" si="33"/>
        <v>531.75</v>
      </c>
      <c r="I252" s="109">
        <f t="shared" si="34"/>
        <v>413.49</v>
      </c>
      <c r="J252" s="100">
        <f t="shared" si="31"/>
        <v>2.6440000000000001</v>
      </c>
      <c r="K252" s="102">
        <f>'2026-27 Salary &amp; Benefits'!E$6</f>
        <v>78209</v>
      </c>
      <c r="L252" s="102">
        <f>'2026-27 Salary &amp; Benefits'!F$6</f>
        <v>82248</v>
      </c>
      <c r="M252" s="7">
        <f t="shared" si="35"/>
        <v>206784.6</v>
      </c>
      <c r="N252" s="7">
        <f t="shared" si="36"/>
        <v>10679.109999999986</v>
      </c>
      <c r="O252" s="7">
        <f>'2026-27 Salary &amp; Benefits'!G$6</f>
        <v>16817.759999999998</v>
      </c>
      <c r="P252" s="103">
        <f>'2026-27 Salary &amp; Benefits'!H$6</f>
        <v>0.16020000000000001</v>
      </c>
      <c r="Q252" s="103">
        <f>'2026-27 Salary &amp; Benefits'!I$6</f>
        <v>0.15390000000000001</v>
      </c>
      <c r="R252" s="7">
        <f t="shared" si="37"/>
        <v>79236.570000000007</v>
      </c>
      <c r="S252" s="7">
        <f t="shared" si="32"/>
        <v>3624.4</v>
      </c>
      <c r="T252" s="7">
        <f t="shared" si="38"/>
        <v>557.79999999999995</v>
      </c>
      <c r="U252" s="7">
        <f t="shared" si="39"/>
        <v>4182.2</v>
      </c>
      <c r="V252" s="7">
        <f t="shared" si="40"/>
        <v>300882.48000000004</v>
      </c>
    </row>
    <row r="253" spans="1:22">
      <c r="A253" s="75" t="s">
        <v>2292</v>
      </c>
      <c r="B253" s="2" t="s">
        <v>1221</v>
      </c>
      <c r="C253" s="46">
        <f>IF(A253=Summary!$B$9,Summary!$G$9,0)</f>
        <v>0</v>
      </c>
      <c r="D253" s="82">
        <f>VLOOKUP(A253,AAFTE!$A:$AT,3,0)</f>
        <v>2219.41</v>
      </c>
      <c r="E253" s="106">
        <f>VLOOKUP($A253,'2026-27 Salary &amp; Benefits'!$A:$I,3,)</f>
        <v>1</v>
      </c>
      <c r="F253" s="106">
        <f>VLOOKUP($A253,'2026-27 Salary &amp; Benefits'!$A:$I,4,)</f>
        <v>1</v>
      </c>
      <c r="G253" s="107">
        <f>VLOOKUP(A253,'CEDARS District FRPL'!$A$3:$C$319,3,0)</f>
        <v>0.64710000000000001</v>
      </c>
      <c r="H253" s="108">
        <f t="shared" si="33"/>
        <v>2219.41</v>
      </c>
      <c r="I253" s="109">
        <f t="shared" si="34"/>
        <v>1436.18</v>
      </c>
      <c r="J253" s="100">
        <f t="shared" si="31"/>
        <v>9.1820000000000004</v>
      </c>
      <c r="K253" s="102">
        <f>'2026-27 Salary &amp; Benefits'!E$6</f>
        <v>78209</v>
      </c>
      <c r="L253" s="102">
        <f>'2026-27 Salary &amp; Benefits'!F$6</f>
        <v>82248</v>
      </c>
      <c r="M253" s="7">
        <f t="shared" si="35"/>
        <v>718115.04</v>
      </c>
      <c r="N253" s="7">
        <f t="shared" si="36"/>
        <v>37086.099999999977</v>
      </c>
      <c r="O253" s="7">
        <f>'2026-27 Salary &amp; Benefits'!G$6</f>
        <v>16817.759999999998</v>
      </c>
      <c r="P253" s="103">
        <f>'2026-27 Salary &amp; Benefits'!H$6</f>
        <v>0.16020000000000001</v>
      </c>
      <c r="Q253" s="103">
        <f>'2026-27 Salary &amp; Benefits'!I$6</f>
        <v>0.15390000000000001</v>
      </c>
      <c r="R253" s="7">
        <f t="shared" si="37"/>
        <v>275170.25</v>
      </c>
      <c r="S253" s="7">
        <f t="shared" si="32"/>
        <v>12586.69</v>
      </c>
      <c r="T253" s="7">
        <f t="shared" si="38"/>
        <v>1937.09</v>
      </c>
      <c r="U253" s="7">
        <f t="shared" si="39"/>
        <v>14523.78</v>
      </c>
      <c r="V253" s="7">
        <f t="shared" si="40"/>
        <v>1044895.17</v>
      </c>
    </row>
    <row r="254" spans="1:22">
      <c r="A254" s="75" t="s">
        <v>2236</v>
      </c>
      <c r="B254" s="2" t="s">
        <v>1029</v>
      </c>
      <c r="C254" s="46">
        <f>IF(A254=Summary!$B$9,Summary!$G$9,0)</f>
        <v>0</v>
      </c>
      <c r="D254" s="82">
        <f>VLOOKUP(A254,AAFTE!$A:$AT,3,0)</f>
        <v>9143.89</v>
      </c>
      <c r="E254" s="106">
        <f>VLOOKUP($A254,'2026-27 Salary &amp; Benefits'!$A:$I,3,)</f>
        <v>1.18</v>
      </c>
      <c r="F254" s="106">
        <f>VLOOKUP($A254,'2026-27 Salary &amp; Benefits'!$A:$I,4,)</f>
        <v>1.18</v>
      </c>
      <c r="G254" s="107">
        <f>VLOOKUP(A254,'CEDARS District FRPL'!$A$3:$C$319,3,0)</f>
        <v>0.42399999999999999</v>
      </c>
      <c r="H254" s="108">
        <f t="shared" si="33"/>
        <v>9143.89</v>
      </c>
      <c r="I254" s="109">
        <f t="shared" si="34"/>
        <v>3877.01</v>
      </c>
      <c r="J254" s="100">
        <f t="shared" si="31"/>
        <v>24.786999999999999</v>
      </c>
      <c r="K254" s="102">
        <f>'2026-27 Salary &amp; Benefits'!E$6</f>
        <v>78209</v>
      </c>
      <c r="L254" s="102">
        <f>'2026-27 Salary &amp; Benefits'!F$6</f>
        <v>82248</v>
      </c>
      <c r="M254" s="7">
        <f t="shared" si="35"/>
        <v>2287508.4500000002</v>
      </c>
      <c r="N254" s="7">
        <f t="shared" si="36"/>
        <v>118135.33999999985</v>
      </c>
      <c r="O254" s="7">
        <f>'2026-27 Salary &amp; Benefits'!G$6</f>
        <v>16817.759999999998</v>
      </c>
      <c r="P254" s="103">
        <f>'2026-27 Salary &amp; Benefits'!H$6</f>
        <v>0.16020000000000001</v>
      </c>
      <c r="Q254" s="103">
        <f>'2026-27 Salary &amp; Benefits'!I$6</f>
        <v>0.15390000000000001</v>
      </c>
      <c r="R254" s="7">
        <f t="shared" si="37"/>
        <v>801501.7</v>
      </c>
      <c r="S254" s="7">
        <f t="shared" si="32"/>
        <v>40094.06</v>
      </c>
      <c r="T254" s="7">
        <f t="shared" si="38"/>
        <v>6170.48</v>
      </c>
      <c r="U254" s="7">
        <f t="shared" si="39"/>
        <v>46264.539999999994</v>
      </c>
      <c r="V254" s="7">
        <f t="shared" si="40"/>
        <v>3253410.0300000003</v>
      </c>
    </row>
    <row r="255" spans="1:22">
      <c r="A255" s="75" t="s">
        <v>2204</v>
      </c>
      <c r="B255" s="2" t="s">
        <v>510</v>
      </c>
      <c r="C255" s="46">
        <f>IF(A255=Summary!$B$9,Summary!$G$9,0)</f>
        <v>0</v>
      </c>
      <c r="D255" s="82">
        <f>VLOOKUP(A255,AAFTE!$A:$AT,3,0)</f>
        <v>1239.23</v>
      </c>
      <c r="E255" s="106">
        <f>VLOOKUP($A255,'2026-27 Salary &amp; Benefits'!$A:$I,3,)</f>
        <v>1.18</v>
      </c>
      <c r="F255" s="106">
        <f>VLOOKUP($A255,'2026-27 Salary &amp; Benefits'!$A:$I,4,)</f>
        <v>1.18</v>
      </c>
      <c r="G255" s="107">
        <f>VLOOKUP(A255,'CEDARS District FRPL'!$A$3:$C$319,3,0)</f>
        <v>0.3211</v>
      </c>
      <c r="H255" s="108">
        <f t="shared" si="33"/>
        <v>1239.23</v>
      </c>
      <c r="I255" s="109">
        <f t="shared" si="34"/>
        <v>397.92</v>
      </c>
      <c r="J255" s="100">
        <f t="shared" si="31"/>
        <v>2.544</v>
      </c>
      <c r="K255" s="102">
        <f>'2026-27 Salary &amp; Benefits'!E$6</f>
        <v>78209</v>
      </c>
      <c r="L255" s="102">
        <f>'2026-27 Salary &amp; Benefits'!F$6</f>
        <v>82248</v>
      </c>
      <c r="M255" s="7">
        <f t="shared" si="35"/>
        <v>234777.16</v>
      </c>
      <c r="N255" s="7">
        <f t="shared" si="36"/>
        <v>12124.760000000009</v>
      </c>
      <c r="O255" s="7">
        <f>'2026-27 Salary &amp; Benefits'!G$6</f>
        <v>16817.759999999998</v>
      </c>
      <c r="P255" s="103">
        <f>'2026-27 Salary &amp; Benefits'!H$6</f>
        <v>0.16020000000000001</v>
      </c>
      <c r="Q255" s="103">
        <f>'2026-27 Salary &amp; Benefits'!I$6</f>
        <v>0.15390000000000001</v>
      </c>
      <c r="R255" s="7">
        <f t="shared" si="37"/>
        <v>82261.679999999993</v>
      </c>
      <c r="S255" s="7">
        <f t="shared" si="32"/>
        <v>4115.03</v>
      </c>
      <c r="T255" s="7">
        <f t="shared" si="38"/>
        <v>633.29999999999995</v>
      </c>
      <c r="U255" s="7">
        <f t="shared" si="39"/>
        <v>4748.33</v>
      </c>
      <c r="V255" s="7">
        <f t="shared" si="40"/>
        <v>333911.93</v>
      </c>
    </row>
    <row r="256" spans="1:22">
      <c r="A256" s="75" t="s">
        <v>2275</v>
      </c>
      <c r="B256" s="2" t="s">
        <v>1158</v>
      </c>
      <c r="C256" s="46">
        <f>IF(A256=Summary!$B$9,Summary!$G$9,0)</f>
        <v>0</v>
      </c>
      <c r="D256" s="82">
        <f>VLOOKUP(A256,AAFTE!$A:$AT,3,0)</f>
        <v>208.7</v>
      </c>
      <c r="E256" s="106">
        <f>VLOOKUP($A256,'2026-27 Salary &amp; Benefits'!$A:$I,3,)</f>
        <v>1</v>
      </c>
      <c r="F256" s="106">
        <f>VLOOKUP($A256,'2026-27 Salary &amp; Benefits'!$A:$I,4,)</f>
        <v>1</v>
      </c>
      <c r="G256" s="107">
        <f>VLOOKUP(A256,'CEDARS District FRPL'!$A$3:$C$319,3,0)</f>
        <v>0.4178</v>
      </c>
      <c r="H256" s="108">
        <f t="shared" si="33"/>
        <v>208.7</v>
      </c>
      <c r="I256" s="109">
        <f t="shared" si="34"/>
        <v>87.19</v>
      </c>
      <c r="J256" s="100">
        <f t="shared" si="31"/>
        <v>0.55700000000000005</v>
      </c>
      <c r="K256" s="102">
        <f>'2026-27 Salary &amp; Benefits'!E$6</f>
        <v>78209</v>
      </c>
      <c r="L256" s="102">
        <f>'2026-27 Salary &amp; Benefits'!F$6</f>
        <v>82248</v>
      </c>
      <c r="M256" s="7">
        <f t="shared" si="35"/>
        <v>43562.41</v>
      </c>
      <c r="N256" s="7">
        <f t="shared" si="36"/>
        <v>2249.7299999999959</v>
      </c>
      <c r="O256" s="7">
        <f>'2026-27 Salary &amp; Benefits'!G$6</f>
        <v>16817.759999999998</v>
      </c>
      <c r="P256" s="103">
        <f>'2026-27 Salary &amp; Benefits'!H$6</f>
        <v>0.16020000000000001</v>
      </c>
      <c r="Q256" s="103">
        <f>'2026-27 Salary &amp; Benefits'!I$6</f>
        <v>0.15390000000000001</v>
      </c>
      <c r="R256" s="7">
        <f t="shared" si="37"/>
        <v>16692.419999999998</v>
      </c>
      <c r="S256" s="7">
        <f t="shared" si="32"/>
        <v>763.54</v>
      </c>
      <c r="T256" s="7">
        <f t="shared" si="38"/>
        <v>117.51</v>
      </c>
      <c r="U256" s="7">
        <f t="shared" si="39"/>
        <v>881.05</v>
      </c>
      <c r="V256" s="7">
        <f t="shared" si="40"/>
        <v>63385.61</v>
      </c>
    </row>
    <row r="257" spans="1:22">
      <c r="A257" s="75" t="s">
        <v>2357</v>
      </c>
      <c r="B257" s="2" t="s">
        <v>1797</v>
      </c>
      <c r="C257" s="46">
        <f>IF(A257=Summary!$B$9,Summary!$G$9,0)</f>
        <v>0</v>
      </c>
      <c r="D257" s="82">
        <f>VLOOKUP(A257,AAFTE!$A:$AT,3,0)</f>
        <v>852.49</v>
      </c>
      <c r="E257" s="106">
        <f>VLOOKUP($A257,'2026-27 Salary &amp; Benefits'!$A:$I,3,)</f>
        <v>1</v>
      </c>
      <c r="F257" s="106">
        <f>VLOOKUP($A257,'2026-27 Salary &amp; Benefits'!$A:$I,4,)</f>
        <v>1</v>
      </c>
      <c r="G257" s="107">
        <f>VLOOKUP(A257,'CEDARS District FRPL'!$A$3:$C$319,3,0)</f>
        <v>0.5081</v>
      </c>
      <c r="H257" s="108">
        <f t="shared" si="33"/>
        <v>852.49</v>
      </c>
      <c r="I257" s="109">
        <f t="shared" si="34"/>
        <v>433.15</v>
      </c>
      <c r="J257" s="100">
        <f t="shared" si="31"/>
        <v>2.7690000000000001</v>
      </c>
      <c r="K257" s="102">
        <f>'2026-27 Salary &amp; Benefits'!E$6</f>
        <v>78209</v>
      </c>
      <c r="L257" s="102">
        <f>'2026-27 Salary &amp; Benefits'!F$6</f>
        <v>82248</v>
      </c>
      <c r="M257" s="7">
        <f t="shared" si="35"/>
        <v>216560.72</v>
      </c>
      <c r="N257" s="7">
        <f t="shared" si="36"/>
        <v>11183.989999999991</v>
      </c>
      <c r="O257" s="7">
        <f>'2026-27 Salary &amp; Benefits'!G$6</f>
        <v>16817.759999999998</v>
      </c>
      <c r="P257" s="103">
        <f>'2026-27 Salary &amp; Benefits'!H$6</f>
        <v>0.16020000000000001</v>
      </c>
      <c r="Q257" s="103">
        <f>'2026-27 Salary &amp; Benefits'!I$6</f>
        <v>0.15390000000000001</v>
      </c>
      <c r="R257" s="7">
        <f t="shared" si="37"/>
        <v>82982.62</v>
      </c>
      <c r="S257" s="7">
        <f t="shared" si="32"/>
        <v>3795.75</v>
      </c>
      <c r="T257" s="7">
        <f t="shared" si="38"/>
        <v>584.16999999999996</v>
      </c>
      <c r="U257" s="7">
        <f t="shared" si="39"/>
        <v>4379.92</v>
      </c>
      <c r="V257" s="7">
        <f t="shared" si="40"/>
        <v>315107.24999999994</v>
      </c>
    </row>
    <row r="258" spans="1:22">
      <c r="A258" s="75" t="s">
        <v>2343</v>
      </c>
      <c r="B258" s="2" t="s">
        <v>1658</v>
      </c>
      <c r="C258" s="46">
        <f>IF(A258=Summary!$B$9,Summary!$G$9,0)</f>
        <v>0</v>
      </c>
      <c r="D258" s="82">
        <f>VLOOKUP(A258,AAFTE!$A:$AT,3,0)</f>
        <v>28501.86</v>
      </c>
      <c r="E258" s="106">
        <f>VLOOKUP($A258,'2026-27 Salary &amp; Benefits'!$A:$I,3,)</f>
        <v>1</v>
      </c>
      <c r="F258" s="106">
        <f>VLOOKUP($A258,'2026-27 Salary &amp; Benefits'!$A:$I,4,)</f>
        <v>1</v>
      </c>
      <c r="G258" s="107">
        <f>VLOOKUP(A258,'CEDARS District FRPL'!$A$3:$C$319,3,0)</f>
        <v>0.59830000000000005</v>
      </c>
      <c r="H258" s="108">
        <f t="shared" si="33"/>
        <v>28501.86</v>
      </c>
      <c r="I258" s="109">
        <f t="shared" si="34"/>
        <v>17052.66</v>
      </c>
      <c r="J258" s="100">
        <f t="shared" si="31"/>
        <v>109.023</v>
      </c>
      <c r="K258" s="102">
        <f>'2026-27 Salary &amp; Benefits'!E$6</f>
        <v>78209</v>
      </c>
      <c r="L258" s="102">
        <f>'2026-27 Salary &amp; Benefits'!F$6</f>
        <v>82248</v>
      </c>
      <c r="M258" s="7">
        <f t="shared" si="35"/>
        <v>8526579.8100000005</v>
      </c>
      <c r="N258" s="7">
        <f t="shared" si="36"/>
        <v>440343.88999999873</v>
      </c>
      <c r="O258" s="7">
        <f>'2026-27 Salary &amp; Benefits'!G$6</f>
        <v>16817.759999999998</v>
      </c>
      <c r="P258" s="103">
        <f>'2026-27 Salary &amp; Benefits'!H$6</f>
        <v>0.16020000000000001</v>
      </c>
      <c r="Q258" s="103">
        <f>'2026-27 Salary &amp; Benefits'!I$6</f>
        <v>0.15390000000000001</v>
      </c>
      <c r="R258" s="7">
        <f t="shared" si="37"/>
        <v>3267249.66</v>
      </c>
      <c r="S258" s="7">
        <f t="shared" si="32"/>
        <v>149448.73000000001</v>
      </c>
      <c r="T258" s="7">
        <f t="shared" si="38"/>
        <v>23000.16</v>
      </c>
      <c r="U258" s="7">
        <f t="shared" si="39"/>
        <v>172448.89</v>
      </c>
      <c r="V258" s="7">
        <f t="shared" si="40"/>
        <v>12406622.25</v>
      </c>
    </row>
    <row r="259" spans="1:22">
      <c r="A259" s="75" t="s">
        <v>2267</v>
      </c>
      <c r="B259" s="2" t="s">
        <v>1135</v>
      </c>
      <c r="C259" s="46">
        <f>IF(A259=Summary!$B$9,Summary!$G$9,0)</f>
        <v>0</v>
      </c>
      <c r="D259" s="82">
        <f>VLOOKUP(A259,AAFTE!$A:$AT,3,0)</f>
        <v>53.66</v>
      </c>
      <c r="E259" s="106">
        <f>VLOOKUP($A259,'2026-27 Salary &amp; Benefits'!$A:$I,3,)</f>
        <v>1</v>
      </c>
      <c r="F259" s="106">
        <f>VLOOKUP($A259,'2026-27 Salary &amp; Benefits'!$A:$I,4,)</f>
        <v>1</v>
      </c>
      <c r="G259" s="107">
        <f>VLOOKUP(A259,'CEDARS District FRPL'!$A$3:$C$319,3,0)</f>
        <v>0.70909999999999995</v>
      </c>
      <c r="H259" s="108">
        <f t="shared" si="33"/>
        <v>53.66</v>
      </c>
      <c r="I259" s="109">
        <f t="shared" si="34"/>
        <v>38.049999999999997</v>
      </c>
      <c r="J259" s="100">
        <f t="shared" si="31"/>
        <v>0.24299999999999999</v>
      </c>
      <c r="K259" s="102">
        <f>'2026-27 Salary &amp; Benefits'!E$6</f>
        <v>78209</v>
      </c>
      <c r="L259" s="102">
        <f>'2026-27 Salary &amp; Benefits'!F$6</f>
        <v>82248</v>
      </c>
      <c r="M259" s="7">
        <f t="shared" si="35"/>
        <v>19004.79</v>
      </c>
      <c r="N259" s="7">
        <f t="shared" si="36"/>
        <v>981.46999999999753</v>
      </c>
      <c r="O259" s="7">
        <f>'2026-27 Salary &amp; Benefits'!G$6</f>
        <v>16817.759999999998</v>
      </c>
      <c r="P259" s="103">
        <f>'2026-27 Salary &amp; Benefits'!H$6</f>
        <v>0.16020000000000001</v>
      </c>
      <c r="Q259" s="103">
        <f>'2026-27 Salary &amp; Benefits'!I$6</f>
        <v>0.15390000000000001</v>
      </c>
      <c r="R259" s="7">
        <f t="shared" si="37"/>
        <v>7282.33</v>
      </c>
      <c r="S259" s="7">
        <f t="shared" si="32"/>
        <v>333.1</v>
      </c>
      <c r="T259" s="7">
        <f t="shared" si="38"/>
        <v>51.26</v>
      </c>
      <c r="U259" s="7">
        <f t="shared" si="39"/>
        <v>384.36</v>
      </c>
      <c r="V259" s="7">
        <f t="shared" si="40"/>
        <v>27652.95</v>
      </c>
    </row>
    <row r="260" spans="1:22">
      <c r="A260" s="75" t="s">
        <v>2406</v>
      </c>
      <c r="B260" s="2" t="s">
        <v>2027</v>
      </c>
      <c r="C260" s="46">
        <f>IF(A260=Summary!$B$9,Summary!$G$9,0)</f>
        <v>0</v>
      </c>
      <c r="D260" s="82">
        <f>VLOOKUP(A260,AAFTE!$A:$AT,3,0)</f>
        <v>150.26</v>
      </c>
      <c r="E260" s="106">
        <f>VLOOKUP($A260,'2026-27 Salary &amp; Benefits'!$A:$I,3,)</f>
        <v>1</v>
      </c>
      <c r="F260" s="106">
        <f>VLOOKUP($A260,'2026-27 Salary &amp; Benefits'!$A:$I,4,)</f>
        <v>1</v>
      </c>
      <c r="G260" s="107">
        <f>VLOOKUP(A260,'CEDARS District FRPL'!$A$3:$C$319,3,0)</f>
        <v>0.4919</v>
      </c>
      <c r="H260" s="108">
        <f t="shared" si="33"/>
        <v>150.26</v>
      </c>
      <c r="I260" s="109">
        <f t="shared" si="34"/>
        <v>73.91</v>
      </c>
      <c r="J260" s="100">
        <f t="shared" si="31"/>
        <v>0.47299999999999998</v>
      </c>
      <c r="K260" s="102">
        <f>'2026-27 Salary &amp; Benefits'!E$6</f>
        <v>78209</v>
      </c>
      <c r="L260" s="102">
        <f>'2026-27 Salary &amp; Benefits'!F$6</f>
        <v>82248</v>
      </c>
      <c r="M260" s="7">
        <f t="shared" si="35"/>
        <v>36992.86</v>
      </c>
      <c r="N260" s="7">
        <f t="shared" si="36"/>
        <v>1910.4400000000023</v>
      </c>
      <c r="O260" s="7">
        <f>'2026-27 Salary &amp; Benefits'!G$6</f>
        <v>16817.759999999998</v>
      </c>
      <c r="P260" s="103">
        <f>'2026-27 Salary &amp; Benefits'!H$6</f>
        <v>0.16020000000000001</v>
      </c>
      <c r="Q260" s="103">
        <f>'2026-27 Salary &amp; Benefits'!I$6</f>
        <v>0.15390000000000001</v>
      </c>
      <c r="R260" s="7">
        <f t="shared" si="37"/>
        <v>14175.07</v>
      </c>
      <c r="S260" s="7">
        <f t="shared" si="32"/>
        <v>648.39</v>
      </c>
      <c r="T260" s="7">
        <f t="shared" si="38"/>
        <v>99.79</v>
      </c>
      <c r="U260" s="7">
        <f t="shared" si="39"/>
        <v>748.18</v>
      </c>
      <c r="V260" s="7">
        <f t="shared" si="40"/>
        <v>53826.55</v>
      </c>
    </row>
    <row r="261" spans="1:22">
      <c r="A261" s="75" t="s">
        <v>2342</v>
      </c>
      <c r="B261" s="2" t="s">
        <v>1646</v>
      </c>
      <c r="C261" s="46">
        <f>IF(A261=Summary!$B$9,Summary!$G$9,0)</f>
        <v>0</v>
      </c>
      <c r="D261" s="82">
        <f>VLOOKUP(A261,AAFTE!$A:$AT,3,0)</f>
        <v>4802.6099999999997</v>
      </c>
      <c r="E261" s="106">
        <f>VLOOKUP($A261,'2026-27 Salary &amp; Benefits'!$A:$I,3,)</f>
        <v>1.1200000000000001</v>
      </c>
      <c r="F261" s="106">
        <f>VLOOKUP($A261,'2026-27 Salary &amp; Benefits'!$A:$I,4,)</f>
        <v>1.1600000000000001</v>
      </c>
      <c r="G261" s="107">
        <f>VLOOKUP(A261,'CEDARS District FRPL'!$A$3:$C$319,3,0)</f>
        <v>0.31780000000000003</v>
      </c>
      <c r="H261" s="108">
        <f t="shared" si="33"/>
        <v>4802.6099999999997</v>
      </c>
      <c r="I261" s="109">
        <f t="shared" si="34"/>
        <v>1526.27</v>
      </c>
      <c r="J261" s="100">
        <f t="shared" ref="J261:J322" si="41">ROUND((($I261*2.3975*36)/15)/900,3)</f>
        <v>9.7579999999999991</v>
      </c>
      <c r="K261" s="102">
        <f>'2026-27 Salary &amp; Benefits'!E$6</f>
        <v>78209</v>
      </c>
      <c r="L261" s="102">
        <f>'2026-27 Salary &amp; Benefits'!F$6</f>
        <v>82248</v>
      </c>
      <c r="M261" s="7">
        <f t="shared" si="35"/>
        <v>854743.03</v>
      </c>
      <c r="N261" s="7">
        <f t="shared" si="36"/>
        <v>76245.109999999986</v>
      </c>
      <c r="O261" s="7">
        <f>'2026-27 Salary &amp; Benefits'!G$6</f>
        <v>16817.759999999998</v>
      </c>
      <c r="P261" s="103">
        <f>'2026-27 Salary &amp; Benefits'!H$6</f>
        <v>0.16020000000000001</v>
      </c>
      <c r="Q261" s="103">
        <f>'2026-27 Salary &amp; Benefits'!I$6</f>
        <v>0.15390000000000001</v>
      </c>
      <c r="R261" s="7">
        <f t="shared" si="37"/>
        <v>312771.65999999997</v>
      </c>
      <c r="S261" s="7">
        <f t="shared" ref="S261:S322" si="42">ROUND(((($L261*$F261*$J261)/180)*3),2)</f>
        <v>15516.47</v>
      </c>
      <c r="T261" s="7">
        <f t="shared" si="38"/>
        <v>2387.98</v>
      </c>
      <c r="U261" s="7">
        <f t="shared" si="39"/>
        <v>17904.45</v>
      </c>
      <c r="V261" s="7">
        <f t="shared" si="40"/>
        <v>1261664.2499999998</v>
      </c>
    </row>
    <row r="262" spans="1:22">
      <c r="A262" s="75" t="s">
        <v>2176</v>
      </c>
      <c r="B262" s="2" t="s">
        <v>389</v>
      </c>
      <c r="C262" s="46">
        <f>IF(A262=Summary!$B$9,Summary!$G$9,0)</f>
        <v>0</v>
      </c>
      <c r="D262" s="82">
        <f>VLOOKUP(A262,AAFTE!$A:$AT,3,0)</f>
        <v>11</v>
      </c>
      <c r="E262" s="106">
        <f>VLOOKUP($A262,'2026-27 Salary &amp; Benefits'!$A:$I,3,)</f>
        <v>1</v>
      </c>
      <c r="F262" s="106">
        <f>VLOOKUP($A262,'2026-27 Salary &amp; Benefits'!$A:$I,4,)</f>
        <v>1</v>
      </c>
      <c r="G262" s="107">
        <f>VLOOKUP(A262,'CEDARS District FRPL'!$A$3:$C$319,3,0)</f>
        <v>0</v>
      </c>
      <c r="H262" s="108">
        <f t="shared" si="33"/>
        <v>11</v>
      </c>
      <c r="I262" s="109">
        <f t="shared" si="34"/>
        <v>0</v>
      </c>
      <c r="J262" s="100">
        <f t="shared" si="41"/>
        <v>0</v>
      </c>
      <c r="K262" s="102">
        <f>'2026-27 Salary &amp; Benefits'!E$6</f>
        <v>78209</v>
      </c>
      <c r="L262" s="102">
        <f>'2026-27 Salary &amp; Benefits'!F$6</f>
        <v>82248</v>
      </c>
      <c r="M262" s="7">
        <f t="shared" si="35"/>
        <v>0</v>
      </c>
      <c r="N262" s="7">
        <f t="shared" si="36"/>
        <v>0</v>
      </c>
      <c r="O262" s="7">
        <f>'2026-27 Salary &amp; Benefits'!G$6</f>
        <v>16817.759999999998</v>
      </c>
      <c r="P262" s="103">
        <f>'2026-27 Salary &amp; Benefits'!H$6</f>
        <v>0.16020000000000001</v>
      </c>
      <c r="Q262" s="103">
        <f>'2026-27 Salary &amp; Benefits'!I$6</f>
        <v>0.15390000000000001</v>
      </c>
      <c r="R262" s="7">
        <f t="shared" si="37"/>
        <v>0</v>
      </c>
      <c r="S262" s="7">
        <f t="shared" si="42"/>
        <v>0</v>
      </c>
      <c r="T262" s="7">
        <f t="shared" si="38"/>
        <v>0</v>
      </c>
      <c r="U262" s="7">
        <f t="shared" si="39"/>
        <v>0</v>
      </c>
      <c r="V262" s="7">
        <f t="shared" si="40"/>
        <v>0</v>
      </c>
    </row>
    <row r="263" spans="1:22">
      <c r="A263" s="75" t="s">
        <v>2156</v>
      </c>
      <c r="B263" s="2" t="s">
        <v>284</v>
      </c>
      <c r="C263" s="46">
        <f>IF(A263=Summary!$B$9,Summary!$G$9,0)</f>
        <v>0</v>
      </c>
      <c r="D263" s="82">
        <f>VLOOKUP(A263,AAFTE!$A:$AT,3,0)</f>
        <v>692.39</v>
      </c>
      <c r="E263" s="106">
        <f>VLOOKUP($A263,'2026-27 Salary &amp; Benefits'!$A:$I,3,)</f>
        <v>1</v>
      </c>
      <c r="F263" s="106">
        <f>VLOOKUP($A263,'2026-27 Salary &amp; Benefits'!$A:$I,4,)</f>
        <v>1</v>
      </c>
      <c r="G263" s="107">
        <f>VLOOKUP(A263,'CEDARS District FRPL'!$A$3:$C$319,3,0)</f>
        <v>0.79169999999999996</v>
      </c>
      <c r="H263" s="108">
        <f t="shared" si="33"/>
        <v>692.39</v>
      </c>
      <c r="I263" s="109">
        <f t="shared" si="34"/>
        <v>548.16999999999996</v>
      </c>
      <c r="J263" s="100">
        <f t="shared" si="41"/>
        <v>3.5049999999999999</v>
      </c>
      <c r="K263" s="102">
        <f>'2026-27 Salary &amp; Benefits'!E$6</f>
        <v>78209</v>
      </c>
      <c r="L263" s="102">
        <f>'2026-27 Salary &amp; Benefits'!F$6</f>
        <v>82248</v>
      </c>
      <c r="M263" s="7">
        <f t="shared" si="35"/>
        <v>274122.55</v>
      </c>
      <c r="N263" s="7">
        <f t="shared" si="36"/>
        <v>14156.690000000002</v>
      </c>
      <c r="O263" s="7">
        <f>'2026-27 Salary &amp; Benefits'!G$6</f>
        <v>16817.759999999998</v>
      </c>
      <c r="P263" s="103">
        <f>'2026-27 Salary &amp; Benefits'!H$6</f>
        <v>0.16020000000000001</v>
      </c>
      <c r="Q263" s="103">
        <f>'2026-27 Salary &amp; Benefits'!I$6</f>
        <v>0.15390000000000001</v>
      </c>
      <c r="R263" s="7">
        <f t="shared" si="37"/>
        <v>105039.4</v>
      </c>
      <c r="S263" s="7">
        <f t="shared" si="42"/>
        <v>4804.6499999999996</v>
      </c>
      <c r="T263" s="7">
        <f t="shared" si="38"/>
        <v>739.44</v>
      </c>
      <c r="U263" s="7">
        <f t="shared" si="39"/>
        <v>5544.09</v>
      </c>
      <c r="V263" s="7">
        <f t="shared" si="40"/>
        <v>398862.73</v>
      </c>
    </row>
    <row r="264" spans="1:22">
      <c r="A264" s="75" t="s">
        <v>2134</v>
      </c>
      <c r="B264" s="2" t="s">
        <v>96</v>
      </c>
      <c r="C264" s="46">
        <f>IF(A264=Summary!$B$9,Summary!$G$9,0)</f>
        <v>0</v>
      </c>
      <c r="D264" s="82">
        <f>VLOOKUP(A264,AAFTE!$A:$AT,3,0)</f>
        <v>11.22</v>
      </c>
      <c r="E264" s="106">
        <f>VLOOKUP($A264,'2026-27 Salary &amp; Benefits'!$A:$I,3,)</f>
        <v>1</v>
      </c>
      <c r="F264" s="106">
        <f>VLOOKUP($A264,'2026-27 Salary &amp; Benefits'!$A:$I,4,)</f>
        <v>1</v>
      </c>
      <c r="G264" s="107">
        <f>VLOOKUP(A264,'CEDARS District FRPL'!$A$3:$C$319,3,0)</f>
        <v>0</v>
      </c>
      <c r="H264" s="108">
        <f t="shared" ref="H264:H322" si="43">IF(C264&gt;0,C264,D264)</f>
        <v>11.22</v>
      </c>
      <c r="I264" s="109">
        <f t="shared" ref="I264:I322" si="44">ROUND(H264*G264,2)</f>
        <v>0</v>
      </c>
      <c r="J264" s="100">
        <f t="shared" si="41"/>
        <v>0</v>
      </c>
      <c r="K264" s="102">
        <f>'2026-27 Salary &amp; Benefits'!E$6</f>
        <v>78209</v>
      </c>
      <c r="L264" s="102">
        <f>'2026-27 Salary &amp; Benefits'!F$6</f>
        <v>82248</v>
      </c>
      <c r="M264" s="7">
        <f t="shared" ref="M264:M322" si="45">ROUND($E264*$K264*$J264,2)</f>
        <v>0</v>
      </c>
      <c r="N264" s="7">
        <f t="shared" ref="N264:N322" si="46">ROUND($L264*$F264*$J264,2)-$M264</f>
        <v>0</v>
      </c>
      <c r="O264" s="7">
        <f>'2026-27 Salary &amp; Benefits'!G$6</f>
        <v>16817.759999999998</v>
      </c>
      <c r="P264" s="103">
        <f>'2026-27 Salary &amp; Benefits'!H$6</f>
        <v>0.16020000000000001</v>
      </c>
      <c r="Q264" s="103">
        <f>'2026-27 Salary &amp; Benefits'!I$6</f>
        <v>0.15390000000000001</v>
      </c>
      <c r="R264" s="7">
        <f t="shared" ref="R264:R322" si="47">ROUND(M264*P264+N264*Q264+J264*O264,2)</f>
        <v>0</v>
      </c>
      <c r="S264" s="7">
        <f t="shared" si="42"/>
        <v>0</v>
      </c>
      <c r="T264" s="7">
        <f t="shared" ref="T264:T322" si="48">ROUND(S264*Q264,2)</f>
        <v>0</v>
      </c>
      <c r="U264" s="7">
        <f t="shared" ref="U264:U322" si="49">SUM(S264:T264)</f>
        <v>0</v>
      </c>
      <c r="V264" s="7">
        <f t="shared" ref="V264:V322" si="50">SUM(R264,M264:N264,U264)</f>
        <v>0</v>
      </c>
    </row>
    <row r="265" spans="1:22">
      <c r="A265" s="75" t="s">
        <v>2299</v>
      </c>
      <c r="B265" s="2" t="s">
        <v>1243</v>
      </c>
      <c r="C265" s="46">
        <f>IF(A265=Summary!$B$9,Summary!$G$9,0)</f>
        <v>0</v>
      </c>
      <c r="D265" s="82">
        <f>VLOOKUP(A265,AAFTE!$A:$AT,3,0)</f>
        <v>3000.44</v>
      </c>
      <c r="E265" s="106">
        <f>VLOOKUP($A265,'2026-27 Salary &amp; Benefits'!$A:$I,3,)</f>
        <v>1.06</v>
      </c>
      <c r="F265" s="106">
        <f>VLOOKUP($A265,'2026-27 Salary &amp; Benefits'!$A:$I,4,)</f>
        <v>1.06</v>
      </c>
      <c r="G265" s="107">
        <f>VLOOKUP(A265,'CEDARS District FRPL'!$A$3:$C$319,3,0)</f>
        <v>0.2843</v>
      </c>
      <c r="H265" s="108">
        <f t="shared" si="43"/>
        <v>3000.44</v>
      </c>
      <c r="I265" s="109">
        <f t="shared" si="44"/>
        <v>853.03</v>
      </c>
      <c r="J265" s="100">
        <f t="shared" si="41"/>
        <v>5.4539999999999997</v>
      </c>
      <c r="K265" s="102">
        <f>'2026-27 Salary &amp; Benefits'!E$6</f>
        <v>78209</v>
      </c>
      <c r="L265" s="102">
        <f>'2026-27 Salary &amp; Benefits'!F$6</f>
        <v>82248</v>
      </c>
      <c r="M265" s="7">
        <f t="shared" si="45"/>
        <v>452145</v>
      </c>
      <c r="N265" s="7">
        <f t="shared" si="46"/>
        <v>23350.429999999993</v>
      </c>
      <c r="O265" s="7">
        <f>'2026-27 Salary &amp; Benefits'!G$6</f>
        <v>16817.759999999998</v>
      </c>
      <c r="P265" s="103">
        <f>'2026-27 Salary &amp; Benefits'!H$6</f>
        <v>0.16020000000000001</v>
      </c>
      <c r="Q265" s="103">
        <f>'2026-27 Salary &amp; Benefits'!I$6</f>
        <v>0.15390000000000001</v>
      </c>
      <c r="R265" s="7">
        <f t="shared" si="47"/>
        <v>167751.32</v>
      </c>
      <c r="S265" s="7">
        <f t="shared" si="42"/>
        <v>7924.92</v>
      </c>
      <c r="T265" s="7">
        <f t="shared" si="48"/>
        <v>1219.6500000000001</v>
      </c>
      <c r="U265" s="7">
        <f t="shared" si="49"/>
        <v>9144.57</v>
      </c>
      <c r="V265" s="7">
        <f t="shared" si="50"/>
        <v>652391.31999999995</v>
      </c>
    </row>
    <row r="266" spans="1:22">
      <c r="A266" s="75" t="s">
        <v>2402</v>
      </c>
      <c r="B266" s="2" t="s">
        <v>2019</v>
      </c>
      <c r="C266" s="46">
        <f>IF(A266=Summary!$B$9,Summary!$G$9,0)</f>
        <v>0</v>
      </c>
      <c r="D266" s="82">
        <f>VLOOKUP(A266,AAFTE!$A:$AT,3,0)</f>
        <v>30.900000000000002</v>
      </c>
      <c r="E266" s="106">
        <f>VLOOKUP($A266,'2026-27 Salary &amp; Benefits'!$A:$I,3,)</f>
        <v>1</v>
      </c>
      <c r="F266" s="106">
        <f>VLOOKUP($A266,'2026-27 Salary &amp; Benefits'!$A:$I,4,)</f>
        <v>1.04</v>
      </c>
      <c r="G266" s="107">
        <f>VLOOKUP(A266,'CEDARS District FRPL'!$A$3:$C$319,3,0)</f>
        <v>0</v>
      </c>
      <c r="H266" s="108">
        <f t="shared" si="43"/>
        <v>30.900000000000002</v>
      </c>
      <c r="I266" s="109">
        <f t="shared" si="44"/>
        <v>0</v>
      </c>
      <c r="J266" s="100">
        <f t="shared" si="41"/>
        <v>0</v>
      </c>
      <c r="K266" s="102">
        <f>'2026-27 Salary &amp; Benefits'!E$6</f>
        <v>78209</v>
      </c>
      <c r="L266" s="102">
        <f>'2026-27 Salary &amp; Benefits'!F$6</f>
        <v>82248</v>
      </c>
      <c r="M266" s="7">
        <f t="shared" si="45"/>
        <v>0</v>
      </c>
      <c r="N266" s="7">
        <f t="shared" si="46"/>
        <v>0</v>
      </c>
      <c r="O266" s="7">
        <f>'2026-27 Salary &amp; Benefits'!G$6</f>
        <v>16817.759999999998</v>
      </c>
      <c r="P266" s="103">
        <f>'2026-27 Salary &amp; Benefits'!H$6</f>
        <v>0.16020000000000001</v>
      </c>
      <c r="Q266" s="103">
        <f>'2026-27 Salary &amp; Benefits'!I$6</f>
        <v>0.15390000000000001</v>
      </c>
      <c r="R266" s="7">
        <f t="shared" si="47"/>
        <v>0</v>
      </c>
      <c r="S266" s="7">
        <f t="shared" si="42"/>
        <v>0</v>
      </c>
      <c r="T266" s="7">
        <f t="shared" si="48"/>
        <v>0</v>
      </c>
      <c r="U266" s="7">
        <f t="shared" si="49"/>
        <v>0</v>
      </c>
      <c r="V266" s="7">
        <f t="shared" si="50"/>
        <v>0</v>
      </c>
    </row>
    <row r="267" spans="1:22">
      <c r="A267" s="75" t="s">
        <v>2328</v>
      </c>
      <c r="B267" s="2" t="s">
        <v>1484</v>
      </c>
      <c r="C267" s="46">
        <f>IF(A267=Summary!$B$9,Summary!$G$9,0)</f>
        <v>0</v>
      </c>
      <c r="D267" s="82">
        <f>VLOOKUP(A267,AAFTE!$A:$AT,3,0)</f>
        <v>663.12</v>
      </c>
      <c r="E267" s="106">
        <f>VLOOKUP($A267,'2026-27 Salary &amp; Benefits'!$A:$I,3,)</f>
        <v>1</v>
      </c>
      <c r="F267" s="106">
        <f>VLOOKUP($A267,'2026-27 Salary &amp; Benefits'!$A:$I,4,)</f>
        <v>1</v>
      </c>
      <c r="G267" s="107">
        <f>VLOOKUP(A267,'CEDARS District FRPL'!$A$3:$C$319,3,0)</f>
        <v>0.54900000000000004</v>
      </c>
      <c r="H267" s="108">
        <f t="shared" si="43"/>
        <v>663.12</v>
      </c>
      <c r="I267" s="109">
        <f t="shared" si="44"/>
        <v>364.05</v>
      </c>
      <c r="J267" s="100">
        <f t="shared" si="41"/>
        <v>2.327</v>
      </c>
      <c r="K267" s="102">
        <f>'2026-27 Salary &amp; Benefits'!E$6</f>
        <v>78209</v>
      </c>
      <c r="L267" s="102">
        <f>'2026-27 Salary &amp; Benefits'!F$6</f>
        <v>82248</v>
      </c>
      <c r="M267" s="7">
        <f t="shared" si="45"/>
        <v>181992.34</v>
      </c>
      <c r="N267" s="7">
        <f t="shared" si="46"/>
        <v>9398.7600000000093</v>
      </c>
      <c r="O267" s="7">
        <f>'2026-27 Salary &amp; Benefits'!G$6</f>
        <v>16817.759999999998</v>
      </c>
      <c r="P267" s="103">
        <f>'2026-27 Salary &amp; Benefits'!H$6</f>
        <v>0.16020000000000001</v>
      </c>
      <c r="Q267" s="103">
        <f>'2026-27 Salary &amp; Benefits'!I$6</f>
        <v>0.15390000000000001</v>
      </c>
      <c r="R267" s="7">
        <f t="shared" si="47"/>
        <v>69736.570000000007</v>
      </c>
      <c r="S267" s="7">
        <f t="shared" si="42"/>
        <v>3189.85</v>
      </c>
      <c r="T267" s="7">
        <f t="shared" si="48"/>
        <v>490.92</v>
      </c>
      <c r="U267" s="7">
        <f t="shared" si="49"/>
        <v>3680.77</v>
      </c>
      <c r="V267" s="7">
        <f t="shared" si="50"/>
        <v>264808.44</v>
      </c>
    </row>
    <row r="268" spans="1:22">
      <c r="A268" s="76" t="s">
        <v>2339</v>
      </c>
      <c r="B268" s="2" t="s">
        <v>1631</v>
      </c>
      <c r="C268" s="46">
        <f>IF(A268=Summary!$B$9,Summary!$G$9,0)</f>
        <v>0</v>
      </c>
      <c r="D268" s="82">
        <f>VLOOKUP(A268,AAFTE!$A:$AT,3,0)</f>
        <v>2100.3200000000002</v>
      </c>
      <c r="E268" s="106">
        <f>VLOOKUP($A268,'2026-27 Salary &amp; Benefits'!$A:$I,3,)</f>
        <v>1.18</v>
      </c>
      <c r="F268" s="106">
        <f>VLOOKUP($A268,'2026-27 Salary &amp; Benefits'!$A:$I,4,)</f>
        <v>1.18</v>
      </c>
      <c r="G268" s="107">
        <f>VLOOKUP(A268,'CEDARS District FRPL'!$A$3:$C$319,3,0)</f>
        <v>0.44269999999999998</v>
      </c>
      <c r="H268" s="108">
        <f t="shared" si="43"/>
        <v>2100.3200000000002</v>
      </c>
      <c r="I268" s="109">
        <f t="shared" si="44"/>
        <v>929.81</v>
      </c>
      <c r="J268" s="100">
        <f t="shared" si="41"/>
        <v>5.9450000000000003</v>
      </c>
      <c r="K268" s="102">
        <f>'2026-27 Salary &amp; Benefits'!E$6</f>
        <v>78209</v>
      </c>
      <c r="L268" s="102">
        <f>'2026-27 Salary &amp; Benefits'!F$6</f>
        <v>82248</v>
      </c>
      <c r="M268" s="7">
        <f t="shared" si="45"/>
        <v>548643.96</v>
      </c>
      <c r="N268" s="7">
        <f t="shared" si="46"/>
        <v>28333.979999999981</v>
      </c>
      <c r="O268" s="7">
        <f>'2026-27 Salary &amp; Benefits'!G$6</f>
        <v>16817.759999999998</v>
      </c>
      <c r="P268" s="103">
        <f>'2026-27 Salary &amp; Benefits'!H$6</f>
        <v>0.16020000000000001</v>
      </c>
      <c r="Q268" s="103">
        <f>'2026-27 Salary &amp; Benefits'!I$6</f>
        <v>0.15390000000000001</v>
      </c>
      <c r="R268" s="7">
        <f t="shared" si="47"/>
        <v>192234.95</v>
      </c>
      <c r="S268" s="7">
        <f t="shared" si="42"/>
        <v>9616.2999999999993</v>
      </c>
      <c r="T268" s="7">
        <f t="shared" si="48"/>
        <v>1479.95</v>
      </c>
      <c r="U268" s="7">
        <f t="shared" si="49"/>
        <v>11096.25</v>
      </c>
      <c r="V268" s="7">
        <f t="shared" si="50"/>
        <v>780309.1399999999</v>
      </c>
    </row>
    <row r="269" spans="1:22">
      <c r="A269" s="75" t="s">
        <v>2437</v>
      </c>
      <c r="B269" s="2" t="s">
        <v>2459</v>
      </c>
      <c r="C269" s="46">
        <f>IF(A269=Summary!$B$9,Summary!$G$9,0)</f>
        <v>0</v>
      </c>
      <c r="D269" s="82">
        <f>VLOOKUP(A269,AAFTE!$A:$AT,3,0)</f>
        <v>615.02</v>
      </c>
      <c r="E269" s="106">
        <f>VLOOKUP($A269,'2026-27 Salary &amp; Benefits'!$A:$I,3,)</f>
        <v>1.18</v>
      </c>
      <c r="F269" s="106">
        <f>VLOOKUP($A269,'2026-27 Salary &amp; Benefits'!$A:$I,4,)</f>
        <v>1.18</v>
      </c>
      <c r="G269" s="107">
        <f>VLOOKUP(A269,'CEDARS District FRPL'!$A$3:$C$319,3,0)</f>
        <v>0.443</v>
      </c>
      <c r="H269" s="108">
        <f t="shared" si="43"/>
        <v>615.02</v>
      </c>
      <c r="I269" s="109">
        <f t="shared" si="44"/>
        <v>272.45</v>
      </c>
      <c r="J269" s="100">
        <f t="shared" si="41"/>
        <v>1.742</v>
      </c>
      <c r="K269" s="102">
        <f>'2026-27 Salary &amp; Benefits'!E$6</f>
        <v>78209</v>
      </c>
      <c r="L269" s="102">
        <f>'2026-27 Salary &amp; Benefits'!F$6</f>
        <v>82248</v>
      </c>
      <c r="M269" s="7">
        <f t="shared" si="45"/>
        <v>160763.29</v>
      </c>
      <c r="N269" s="7">
        <f t="shared" si="46"/>
        <v>8302.4100000000035</v>
      </c>
      <c r="O269" s="7">
        <f>'2026-27 Salary &amp; Benefits'!G$6</f>
        <v>16817.759999999998</v>
      </c>
      <c r="P269" s="103">
        <f>'2026-27 Salary &amp; Benefits'!H$6</f>
        <v>0.16020000000000001</v>
      </c>
      <c r="Q269" s="103">
        <f>'2026-27 Salary &amp; Benefits'!I$6</f>
        <v>0.15390000000000001</v>
      </c>
      <c r="R269" s="7">
        <f t="shared" si="47"/>
        <v>56328.56</v>
      </c>
      <c r="S269" s="7">
        <f t="shared" si="42"/>
        <v>2817.76</v>
      </c>
      <c r="T269" s="7">
        <f t="shared" si="48"/>
        <v>433.65</v>
      </c>
      <c r="U269" s="7">
        <f t="shared" si="49"/>
        <v>3251.4100000000003</v>
      </c>
      <c r="V269" s="7">
        <f t="shared" si="50"/>
        <v>228645.67</v>
      </c>
    </row>
    <row r="270" spans="1:22">
      <c r="A270" s="75" t="s">
        <v>2365</v>
      </c>
      <c r="B270" s="2" t="s">
        <v>1821</v>
      </c>
      <c r="C270" s="46">
        <f>IF(A270=Summary!$B$9,Summary!$G$9,0)</f>
        <v>0</v>
      </c>
      <c r="D270" s="82">
        <f>VLOOKUP(A270,AAFTE!$A:$AT,3,0)</f>
        <v>91.33</v>
      </c>
      <c r="E270" s="106">
        <f>VLOOKUP($A270,'2026-27 Salary &amp; Benefits'!$A:$I,3,)</f>
        <v>1</v>
      </c>
      <c r="F270" s="106">
        <f>VLOOKUP($A270,'2026-27 Salary &amp; Benefits'!$A:$I,4,)</f>
        <v>1</v>
      </c>
      <c r="G270" s="107">
        <f>VLOOKUP(A270,'CEDARS District FRPL'!$A$3:$C$319,3,0)</f>
        <v>0.86170000000000002</v>
      </c>
      <c r="H270" s="108">
        <f t="shared" si="43"/>
        <v>91.33</v>
      </c>
      <c r="I270" s="109">
        <f t="shared" si="44"/>
        <v>78.7</v>
      </c>
      <c r="J270" s="100">
        <f t="shared" si="41"/>
        <v>0.503</v>
      </c>
      <c r="K270" s="102">
        <f>'2026-27 Salary &amp; Benefits'!E$6</f>
        <v>78209</v>
      </c>
      <c r="L270" s="102">
        <f>'2026-27 Salary &amp; Benefits'!F$6</f>
        <v>82248</v>
      </c>
      <c r="M270" s="7">
        <f t="shared" si="45"/>
        <v>39339.129999999997</v>
      </c>
      <c r="N270" s="7">
        <f t="shared" si="46"/>
        <v>2031.6100000000006</v>
      </c>
      <c r="O270" s="7">
        <f>'2026-27 Salary &amp; Benefits'!G$6</f>
        <v>16817.759999999998</v>
      </c>
      <c r="P270" s="103">
        <f>'2026-27 Salary &amp; Benefits'!H$6</f>
        <v>0.16020000000000001</v>
      </c>
      <c r="Q270" s="103">
        <f>'2026-27 Salary &amp; Benefits'!I$6</f>
        <v>0.15390000000000001</v>
      </c>
      <c r="R270" s="7">
        <f t="shared" si="47"/>
        <v>15074.13</v>
      </c>
      <c r="S270" s="7">
        <f t="shared" si="42"/>
        <v>689.51</v>
      </c>
      <c r="T270" s="7">
        <f t="shared" si="48"/>
        <v>106.12</v>
      </c>
      <c r="U270" s="7">
        <f t="shared" si="49"/>
        <v>795.63</v>
      </c>
      <c r="V270" s="7">
        <f t="shared" si="50"/>
        <v>57240.499999999993</v>
      </c>
    </row>
    <row r="271" spans="1:22">
      <c r="A271" s="75" t="s">
        <v>2229</v>
      </c>
      <c r="B271" s="2" t="s">
        <v>975</v>
      </c>
      <c r="C271" s="46">
        <f>IF(A271=Summary!$B$9,Summary!$G$9,0)</f>
        <v>0</v>
      </c>
      <c r="D271" s="82">
        <f>VLOOKUP(A271,AAFTE!$A:$AT,3,0)</f>
        <v>160.19999999999999</v>
      </c>
      <c r="E271" s="106">
        <f>VLOOKUP($A271,'2026-27 Salary &amp; Benefits'!$A:$I,3,)</f>
        <v>1.18</v>
      </c>
      <c r="F271" s="106">
        <f>VLOOKUP($A271,'2026-27 Salary &amp; Benefits'!$A:$I,4,)</f>
        <v>1.18</v>
      </c>
      <c r="G271" s="107">
        <f>VLOOKUP(A271,'CEDARS District FRPL'!$A$3:$C$319,3,0)</f>
        <v>0.41420000000000001</v>
      </c>
      <c r="H271" s="108">
        <f t="shared" si="43"/>
        <v>160.19999999999999</v>
      </c>
      <c r="I271" s="109">
        <f t="shared" si="44"/>
        <v>66.349999999999994</v>
      </c>
      <c r="J271" s="100">
        <f t="shared" si="41"/>
        <v>0.42399999999999999</v>
      </c>
      <c r="K271" s="102">
        <f>'2026-27 Salary &amp; Benefits'!E$6</f>
        <v>78209</v>
      </c>
      <c r="L271" s="102">
        <f>'2026-27 Salary &amp; Benefits'!F$6</f>
        <v>82248</v>
      </c>
      <c r="M271" s="7">
        <f t="shared" si="45"/>
        <v>39129.53</v>
      </c>
      <c r="N271" s="7">
        <f t="shared" si="46"/>
        <v>2020.7900000000009</v>
      </c>
      <c r="O271" s="7">
        <f>'2026-27 Salary &amp; Benefits'!G$6</f>
        <v>16817.759999999998</v>
      </c>
      <c r="P271" s="103">
        <f>'2026-27 Salary &amp; Benefits'!H$6</f>
        <v>0.16020000000000001</v>
      </c>
      <c r="Q271" s="103">
        <f>'2026-27 Salary &amp; Benefits'!I$6</f>
        <v>0.15390000000000001</v>
      </c>
      <c r="R271" s="7">
        <f t="shared" si="47"/>
        <v>13710.28</v>
      </c>
      <c r="S271" s="7">
        <f t="shared" si="42"/>
        <v>685.84</v>
      </c>
      <c r="T271" s="7">
        <f t="shared" si="48"/>
        <v>105.55</v>
      </c>
      <c r="U271" s="7">
        <f t="shared" si="49"/>
        <v>791.39</v>
      </c>
      <c r="V271" s="7">
        <f t="shared" si="50"/>
        <v>55651.99</v>
      </c>
    </row>
    <row r="272" spans="1:22">
      <c r="A272" s="75" t="s">
        <v>2304</v>
      </c>
      <c r="B272" s="2" t="s">
        <v>1299</v>
      </c>
      <c r="C272" s="46">
        <f>IF(A272=Summary!$B$9,Summary!$G$9,0)</f>
        <v>0</v>
      </c>
      <c r="D272" s="82">
        <f>VLOOKUP(A272,AAFTE!$A:$AT,3,0)</f>
        <v>10473.36</v>
      </c>
      <c r="E272" s="106">
        <f>VLOOKUP($A272,'2026-27 Salary &amp; Benefits'!$A:$I,3,)</f>
        <v>1.1200000000000001</v>
      </c>
      <c r="F272" s="106">
        <f>VLOOKUP($A272,'2026-27 Salary &amp; Benefits'!$A:$I,4,)</f>
        <v>1.1200000000000001</v>
      </c>
      <c r="G272" s="107">
        <f>VLOOKUP(A272,'CEDARS District FRPL'!$A$3:$C$319,3,0)</f>
        <v>0.32319999999999999</v>
      </c>
      <c r="H272" s="108">
        <f t="shared" si="43"/>
        <v>10473.36</v>
      </c>
      <c r="I272" s="109">
        <f t="shared" si="44"/>
        <v>3384.99</v>
      </c>
      <c r="J272" s="100">
        <f t="shared" si="41"/>
        <v>21.640999999999998</v>
      </c>
      <c r="K272" s="102">
        <f>'2026-27 Salary &amp; Benefits'!E$6</f>
        <v>78209</v>
      </c>
      <c r="L272" s="102">
        <f>'2026-27 Salary &amp; Benefits'!F$6</f>
        <v>82248</v>
      </c>
      <c r="M272" s="7">
        <f t="shared" si="45"/>
        <v>1895623.49</v>
      </c>
      <c r="N272" s="7">
        <f t="shared" si="46"/>
        <v>97896.949999999953</v>
      </c>
      <c r="O272" s="7">
        <f>'2026-27 Salary &amp; Benefits'!G$6</f>
        <v>16817.759999999998</v>
      </c>
      <c r="P272" s="103">
        <f>'2026-27 Salary &amp; Benefits'!H$6</f>
        <v>0.16020000000000001</v>
      </c>
      <c r="Q272" s="103">
        <f>'2026-27 Salary &amp; Benefits'!I$6</f>
        <v>0.15390000000000001</v>
      </c>
      <c r="R272" s="7">
        <f t="shared" si="47"/>
        <v>682698.37</v>
      </c>
      <c r="S272" s="7">
        <f t="shared" si="42"/>
        <v>33225.339999999997</v>
      </c>
      <c r="T272" s="7">
        <f t="shared" si="48"/>
        <v>5113.38</v>
      </c>
      <c r="U272" s="7">
        <f t="shared" si="49"/>
        <v>38338.719999999994</v>
      </c>
      <c r="V272" s="7">
        <f t="shared" si="50"/>
        <v>2714557.53</v>
      </c>
    </row>
    <row r="273" spans="1:22">
      <c r="A273" s="75" t="s">
        <v>2415</v>
      </c>
      <c r="B273" s="2" t="s">
        <v>2079</v>
      </c>
      <c r="C273" s="46">
        <f>IF(A273=Summary!$B$9,Summary!$G$9,0)</f>
        <v>0</v>
      </c>
      <c r="D273" s="82">
        <f>VLOOKUP(A273,AAFTE!$A:$AT,3,0)</f>
        <v>5772.39</v>
      </c>
      <c r="E273" s="106">
        <f>VLOOKUP($A273,'2026-27 Salary &amp; Benefits'!$A:$I,3,)</f>
        <v>1</v>
      </c>
      <c r="F273" s="106">
        <f>VLOOKUP($A273,'2026-27 Salary &amp; Benefits'!$A:$I,4,)</f>
        <v>1</v>
      </c>
      <c r="G273" s="107">
        <f>VLOOKUP(A273,'CEDARS District FRPL'!$A$3:$C$319,3,0)</f>
        <v>0.93879999999999997</v>
      </c>
      <c r="H273" s="108">
        <f t="shared" si="43"/>
        <v>5772.39</v>
      </c>
      <c r="I273" s="109">
        <f t="shared" si="44"/>
        <v>5419.12</v>
      </c>
      <c r="J273" s="100">
        <f t="shared" si="41"/>
        <v>34.646000000000001</v>
      </c>
      <c r="K273" s="102">
        <f>'2026-27 Salary &amp; Benefits'!E$6</f>
        <v>78209</v>
      </c>
      <c r="L273" s="102">
        <f>'2026-27 Salary &amp; Benefits'!F$6</f>
        <v>82248</v>
      </c>
      <c r="M273" s="7">
        <f t="shared" si="45"/>
        <v>2709629.01</v>
      </c>
      <c r="N273" s="7">
        <f t="shared" si="46"/>
        <v>139935.20000000019</v>
      </c>
      <c r="O273" s="7">
        <f>'2026-27 Salary &amp; Benefits'!G$6</f>
        <v>16817.759999999998</v>
      </c>
      <c r="P273" s="103">
        <f>'2026-27 Salary &amp; Benefits'!H$6</f>
        <v>0.16020000000000001</v>
      </c>
      <c r="Q273" s="103">
        <f>'2026-27 Salary &amp; Benefits'!I$6</f>
        <v>0.15390000000000001</v>
      </c>
      <c r="R273" s="7">
        <f t="shared" si="47"/>
        <v>1038286.71</v>
      </c>
      <c r="S273" s="7">
        <f t="shared" si="42"/>
        <v>47492.74</v>
      </c>
      <c r="T273" s="7">
        <f t="shared" si="48"/>
        <v>7309.13</v>
      </c>
      <c r="U273" s="7">
        <f t="shared" si="49"/>
        <v>54801.869999999995</v>
      </c>
      <c r="V273" s="7">
        <f t="shared" si="50"/>
        <v>3942652.79</v>
      </c>
    </row>
    <row r="274" spans="1:22">
      <c r="A274" s="75" t="s">
        <v>2237</v>
      </c>
      <c r="B274" s="2" t="s">
        <v>1038</v>
      </c>
      <c r="C274" s="46">
        <f>IF(A274=Summary!$B$9,Summary!$G$9,0)</f>
        <v>0</v>
      </c>
      <c r="D274" s="82">
        <f>VLOOKUP(A274,AAFTE!$A:$AT,3,0)</f>
        <v>80.38</v>
      </c>
      <c r="E274" s="106">
        <f>VLOOKUP($A274,'2026-27 Salary &amp; Benefits'!$A:$I,3,)</f>
        <v>1.18</v>
      </c>
      <c r="F274" s="106">
        <f>VLOOKUP($A274,'2026-27 Salary &amp; Benefits'!$A:$I,4,)</f>
        <v>1.18</v>
      </c>
      <c r="G274" s="107">
        <f>VLOOKUP(A274,'CEDARS District FRPL'!$A$3:$C$319,3,0)</f>
        <v>0.67900000000000005</v>
      </c>
      <c r="H274" s="108">
        <f t="shared" si="43"/>
        <v>80.38</v>
      </c>
      <c r="I274" s="109">
        <f t="shared" si="44"/>
        <v>54.58</v>
      </c>
      <c r="J274" s="100">
        <f t="shared" si="41"/>
        <v>0.34899999999999998</v>
      </c>
      <c r="K274" s="102">
        <f>'2026-27 Salary &amp; Benefits'!E$6</f>
        <v>78209</v>
      </c>
      <c r="L274" s="102">
        <f>'2026-27 Salary &amp; Benefits'!F$6</f>
        <v>82248</v>
      </c>
      <c r="M274" s="7">
        <f t="shared" si="45"/>
        <v>32208.03</v>
      </c>
      <c r="N274" s="7">
        <f t="shared" si="46"/>
        <v>1663.3400000000038</v>
      </c>
      <c r="O274" s="7">
        <f>'2026-27 Salary &amp; Benefits'!G$6</f>
        <v>16817.759999999998</v>
      </c>
      <c r="P274" s="103">
        <f>'2026-27 Salary &amp; Benefits'!H$6</f>
        <v>0.16020000000000001</v>
      </c>
      <c r="Q274" s="103">
        <f>'2026-27 Salary &amp; Benefits'!I$6</f>
        <v>0.15390000000000001</v>
      </c>
      <c r="R274" s="7">
        <f t="shared" si="47"/>
        <v>11285.11</v>
      </c>
      <c r="S274" s="7">
        <f t="shared" si="42"/>
        <v>564.52</v>
      </c>
      <c r="T274" s="7">
        <f t="shared" si="48"/>
        <v>86.88</v>
      </c>
      <c r="U274" s="7">
        <f t="shared" si="49"/>
        <v>651.4</v>
      </c>
      <c r="V274" s="7">
        <f t="shared" si="50"/>
        <v>45807.880000000005</v>
      </c>
    </row>
    <row r="275" spans="1:22">
      <c r="A275" s="75" t="s">
        <v>2301</v>
      </c>
      <c r="B275" s="2" t="s">
        <v>1280</v>
      </c>
      <c r="C275" s="46">
        <f>IF(A275=Summary!$B$9,Summary!$G$9,0)</f>
        <v>0</v>
      </c>
      <c r="D275" s="82">
        <f>VLOOKUP(A275,AAFTE!$A:$AT,3,0)</f>
        <v>27294.16</v>
      </c>
      <c r="E275" s="106">
        <f>VLOOKUP($A275,'2026-27 Salary &amp; Benefits'!$A:$I,3,)</f>
        <v>1.1200000000000001</v>
      </c>
      <c r="F275" s="106">
        <f>VLOOKUP($A275,'2026-27 Salary &amp; Benefits'!$A:$I,4,)</f>
        <v>1.1200000000000001</v>
      </c>
      <c r="G275" s="107">
        <f>VLOOKUP(A275,'CEDARS District FRPL'!$A$3:$C$319,3,0)</f>
        <v>0.57509999999999994</v>
      </c>
      <c r="H275" s="108">
        <f t="shared" si="43"/>
        <v>27294.16</v>
      </c>
      <c r="I275" s="109">
        <f t="shared" si="44"/>
        <v>15696.87</v>
      </c>
      <c r="J275" s="100">
        <f t="shared" si="41"/>
        <v>100.355</v>
      </c>
      <c r="K275" s="102">
        <f>'2026-27 Salary &amp; Benefits'!E$6</f>
        <v>78209</v>
      </c>
      <c r="L275" s="102">
        <f>'2026-27 Salary &amp; Benefits'!F$6</f>
        <v>82248</v>
      </c>
      <c r="M275" s="7">
        <f t="shared" si="45"/>
        <v>8790503.9000000004</v>
      </c>
      <c r="N275" s="7">
        <f t="shared" si="46"/>
        <v>453973.90000000037</v>
      </c>
      <c r="O275" s="7">
        <f>'2026-27 Salary &amp; Benefits'!G$6</f>
        <v>16817.759999999998</v>
      </c>
      <c r="P275" s="103">
        <f>'2026-27 Salary &amp; Benefits'!H$6</f>
        <v>0.16020000000000001</v>
      </c>
      <c r="Q275" s="103">
        <f>'2026-27 Salary &amp; Benefits'!I$6</f>
        <v>0.15390000000000001</v>
      </c>
      <c r="R275" s="7">
        <f t="shared" si="47"/>
        <v>3165851.61</v>
      </c>
      <c r="S275" s="7">
        <f t="shared" si="42"/>
        <v>154074.63</v>
      </c>
      <c r="T275" s="7">
        <f t="shared" si="48"/>
        <v>23712.09</v>
      </c>
      <c r="U275" s="7">
        <f t="shared" si="49"/>
        <v>177786.72</v>
      </c>
      <c r="V275" s="7">
        <f t="shared" si="50"/>
        <v>12588116.130000001</v>
      </c>
    </row>
    <row r="276" spans="1:22">
      <c r="A276" s="75" t="s">
        <v>2195</v>
      </c>
      <c r="B276" s="2" t="s">
        <v>482</v>
      </c>
      <c r="C276" s="46">
        <f>IF(A276=Summary!$B$9,Summary!$G$9,0)</f>
        <v>0</v>
      </c>
      <c r="D276" s="82">
        <f>VLOOKUP(A276,AAFTE!$A:$AT,3,0)</f>
        <v>185.48</v>
      </c>
      <c r="E276" s="106">
        <f>VLOOKUP($A276,'2026-27 Salary &amp; Benefits'!$A:$I,3,)</f>
        <v>1</v>
      </c>
      <c r="F276" s="106">
        <f>VLOOKUP($A276,'2026-27 Salary &amp; Benefits'!$A:$I,4,)</f>
        <v>1</v>
      </c>
      <c r="G276" s="107">
        <f>VLOOKUP(A276,'CEDARS District FRPL'!$A$3:$C$319,3,0)</f>
        <v>0.77329999999999999</v>
      </c>
      <c r="H276" s="108">
        <f t="shared" si="43"/>
        <v>185.48</v>
      </c>
      <c r="I276" s="109">
        <f t="shared" si="44"/>
        <v>143.43</v>
      </c>
      <c r="J276" s="100">
        <f t="shared" si="41"/>
        <v>0.91700000000000004</v>
      </c>
      <c r="K276" s="102">
        <f>'2026-27 Salary &amp; Benefits'!E$6</f>
        <v>78209</v>
      </c>
      <c r="L276" s="102">
        <f>'2026-27 Salary &amp; Benefits'!F$6</f>
        <v>82248</v>
      </c>
      <c r="M276" s="7">
        <f t="shared" si="45"/>
        <v>71717.649999999994</v>
      </c>
      <c r="N276" s="7">
        <f t="shared" si="46"/>
        <v>3703.7700000000041</v>
      </c>
      <c r="O276" s="7">
        <f>'2026-27 Salary &amp; Benefits'!G$6</f>
        <v>16817.759999999998</v>
      </c>
      <c r="P276" s="103">
        <f>'2026-27 Salary &amp; Benefits'!H$6</f>
        <v>0.16020000000000001</v>
      </c>
      <c r="Q276" s="103">
        <f>'2026-27 Salary &amp; Benefits'!I$6</f>
        <v>0.15390000000000001</v>
      </c>
      <c r="R276" s="7">
        <f t="shared" si="47"/>
        <v>27481.06</v>
      </c>
      <c r="S276" s="7">
        <f t="shared" si="42"/>
        <v>1257.02</v>
      </c>
      <c r="T276" s="7">
        <f t="shared" si="48"/>
        <v>193.46</v>
      </c>
      <c r="U276" s="7">
        <f t="shared" si="49"/>
        <v>1450.48</v>
      </c>
      <c r="V276" s="7">
        <f t="shared" si="50"/>
        <v>104352.95999999999</v>
      </c>
    </row>
    <row r="277" spans="1:22">
      <c r="A277" s="75" t="s">
        <v>2222</v>
      </c>
      <c r="B277" s="2" t="s">
        <v>795</v>
      </c>
      <c r="C277" s="46">
        <f>IF(A277=Summary!$B$9,Summary!$G$9,0)</f>
        <v>0</v>
      </c>
      <c r="D277" s="82">
        <f>VLOOKUP(A277,AAFTE!$A:$AT,3,0)</f>
        <v>8931.51</v>
      </c>
      <c r="E277" s="106">
        <f>VLOOKUP($A277,'2026-27 Salary &amp; Benefits'!$A:$I,3,)</f>
        <v>1.18</v>
      </c>
      <c r="F277" s="106">
        <f>VLOOKUP($A277,'2026-27 Salary &amp; Benefits'!$A:$I,4,)</f>
        <v>1.22</v>
      </c>
      <c r="G277" s="107">
        <f>VLOOKUP(A277,'CEDARS District FRPL'!$A$3:$C$319,3,0)</f>
        <v>0.18920000000000001</v>
      </c>
      <c r="H277" s="108">
        <f t="shared" si="43"/>
        <v>8931.51</v>
      </c>
      <c r="I277" s="109">
        <f t="shared" si="44"/>
        <v>1689.84</v>
      </c>
      <c r="J277" s="100">
        <f t="shared" si="41"/>
        <v>10.804</v>
      </c>
      <c r="K277" s="102">
        <f>'2026-27 Salary &amp; Benefits'!E$6</f>
        <v>78209</v>
      </c>
      <c r="L277" s="102">
        <f>'2026-27 Salary &amp; Benefits'!F$6</f>
        <v>82248</v>
      </c>
      <c r="M277" s="7">
        <f t="shared" si="45"/>
        <v>997064.64</v>
      </c>
      <c r="N277" s="7">
        <f t="shared" si="46"/>
        <v>87036.38</v>
      </c>
      <c r="O277" s="7">
        <f>'2026-27 Salary &amp; Benefits'!G$6</f>
        <v>16817.759999999998</v>
      </c>
      <c r="P277" s="103">
        <f>'2026-27 Salary &amp; Benefits'!H$6</f>
        <v>0.16020000000000001</v>
      </c>
      <c r="Q277" s="103">
        <f>'2026-27 Salary &amp; Benefits'!I$6</f>
        <v>0.15390000000000001</v>
      </c>
      <c r="R277" s="7">
        <f t="shared" si="47"/>
        <v>354823.73</v>
      </c>
      <c r="S277" s="7">
        <f t="shared" si="42"/>
        <v>18068.349999999999</v>
      </c>
      <c r="T277" s="7">
        <f t="shared" si="48"/>
        <v>2780.72</v>
      </c>
      <c r="U277" s="7">
        <f t="shared" si="49"/>
        <v>20849.07</v>
      </c>
      <c r="V277" s="7">
        <f t="shared" si="50"/>
        <v>1459773.82</v>
      </c>
    </row>
    <row r="278" spans="1:22">
      <c r="A278" s="75" t="s">
        <v>2397</v>
      </c>
      <c r="B278" s="2" t="s">
        <v>2004</v>
      </c>
      <c r="C278" s="46">
        <f>IF(A278=Summary!$B$9,Summary!$G$9,0)</f>
        <v>0</v>
      </c>
      <c r="D278" s="82">
        <f>VLOOKUP(A278,AAFTE!$A:$AT,3,0)</f>
        <v>192.58999999999997</v>
      </c>
      <c r="E278" s="106">
        <f>VLOOKUP($A278,'2026-27 Salary &amp; Benefits'!$A:$I,3,)</f>
        <v>1</v>
      </c>
      <c r="F278" s="106">
        <f>VLOOKUP($A278,'2026-27 Salary &amp; Benefits'!$A:$I,4,)</f>
        <v>1</v>
      </c>
      <c r="G278" s="107">
        <f>VLOOKUP(A278,'CEDARS District FRPL'!$A$3:$C$319,3,0)</f>
        <v>0.65629999999999999</v>
      </c>
      <c r="H278" s="108">
        <f t="shared" si="43"/>
        <v>192.58999999999997</v>
      </c>
      <c r="I278" s="109">
        <f t="shared" si="44"/>
        <v>126.4</v>
      </c>
      <c r="J278" s="100">
        <f t="shared" si="41"/>
        <v>0.80800000000000005</v>
      </c>
      <c r="K278" s="102">
        <f>'2026-27 Salary &amp; Benefits'!E$6</f>
        <v>78209</v>
      </c>
      <c r="L278" s="102">
        <f>'2026-27 Salary &amp; Benefits'!F$6</f>
        <v>82248</v>
      </c>
      <c r="M278" s="7">
        <f t="shared" si="45"/>
        <v>63192.87</v>
      </c>
      <c r="N278" s="7">
        <f t="shared" si="46"/>
        <v>3263.510000000002</v>
      </c>
      <c r="O278" s="7">
        <f>'2026-27 Salary &amp; Benefits'!G$6</f>
        <v>16817.759999999998</v>
      </c>
      <c r="P278" s="103">
        <f>'2026-27 Salary &amp; Benefits'!H$6</f>
        <v>0.16020000000000001</v>
      </c>
      <c r="Q278" s="103">
        <f>'2026-27 Salary &amp; Benefits'!I$6</f>
        <v>0.15390000000000001</v>
      </c>
      <c r="R278" s="7">
        <f t="shared" si="47"/>
        <v>24214.5</v>
      </c>
      <c r="S278" s="7">
        <f t="shared" si="42"/>
        <v>1107.6099999999999</v>
      </c>
      <c r="T278" s="7">
        <f t="shared" si="48"/>
        <v>170.46</v>
      </c>
      <c r="U278" s="7">
        <f t="shared" si="49"/>
        <v>1278.07</v>
      </c>
      <c r="V278" s="7">
        <f t="shared" si="50"/>
        <v>91948.950000000012</v>
      </c>
    </row>
    <row r="279" spans="1:22">
      <c r="A279" s="75" t="s">
        <v>2378</v>
      </c>
      <c r="B279" s="2" t="s">
        <v>1905</v>
      </c>
      <c r="C279" s="46">
        <f>IF(A279=Summary!$B$9,Summary!$G$9,0)</f>
        <v>0</v>
      </c>
      <c r="D279" s="82">
        <f>VLOOKUP(A279,AAFTE!$A:$AT,3,0)</f>
        <v>1237.26</v>
      </c>
      <c r="E279" s="106">
        <f>VLOOKUP($A279,'2026-27 Salary &amp; Benefits'!$A:$I,3,)</f>
        <v>1</v>
      </c>
      <c r="F279" s="106">
        <f>VLOOKUP($A279,'2026-27 Salary &amp; Benefits'!$A:$I,4,)</f>
        <v>1</v>
      </c>
      <c r="G279" s="107">
        <f>VLOOKUP(A279,'CEDARS District FRPL'!$A$3:$C$319,3,0)</f>
        <v>0.49880000000000002</v>
      </c>
      <c r="H279" s="108">
        <f t="shared" si="43"/>
        <v>1237.26</v>
      </c>
      <c r="I279" s="109">
        <f t="shared" si="44"/>
        <v>617.15</v>
      </c>
      <c r="J279" s="100">
        <f t="shared" si="41"/>
        <v>3.9460000000000002</v>
      </c>
      <c r="K279" s="102">
        <f>'2026-27 Salary &amp; Benefits'!E$6</f>
        <v>78209</v>
      </c>
      <c r="L279" s="102">
        <f>'2026-27 Salary &amp; Benefits'!F$6</f>
        <v>82248</v>
      </c>
      <c r="M279" s="7">
        <f t="shared" si="45"/>
        <v>308612.71000000002</v>
      </c>
      <c r="N279" s="7">
        <f t="shared" si="46"/>
        <v>15937.899999999965</v>
      </c>
      <c r="O279" s="7">
        <f>'2026-27 Salary &amp; Benefits'!G$6</f>
        <v>16817.759999999998</v>
      </c>
      <c r="P279" s="103">
        <f>'2026-27 Salary &amp; Benefits'!H$6</f>
        <v>0.16020000000000001</v>
      </c>
      <c r="Q279" s="103">
        <f>'2026-27 Salary &amp; Benefits'!I$6</f>
        <v>0.15390000000000001</v>
      </c>
      <c r="R279" s="7">
        <f t="shared" si="47"/>
        <v>118255.48</v>
      </c>
      <c r="S279" s="7">
        <f t="shared" si="42"/>
        <v>5409.18</v>
      </c>
      <c r="T279" s="7">
        <f t="shared" si="48"/>
        <v>832.47</v>
      </c>
      <c r="U279" s="7">
        <f t="shared" si="49"/>
        <v>6241.6500000000005</v>
      </c>
      <c r="V279" s="7">
        <f t="shared" si="50"/>
        <v>449047.74</v>
      </c>
    </row>
    <row r="280" spans="1:22">
      <c r="A280" s="75" t="s">
        <v>2240</v>
      </c>
      <c r="B280" s="2" t="s">
        <v>1044</v>
      </c>
      <c r="C280" s="46">
        <f>IF(A280=Summary!$B$9,Summary!$G$9,0)</f>
        <v>0</v>
      </c>
      <c r="D280" s="82">
        <f>VLOOKUP(A280,AAFTE!$A:$AT,3,0)</f>
        <v>264.56</v>
      </c>
      <c r="E280" s="106">
        <f>VLOOKUP($A280,'2026-27 Salary &amp; Benefits'!$A:$I,3,)</f>
        <v>1.06</v>
      </c>
      <c r="F280" s="106">
        <f>VLOOKUP($A280,'2026-27 Salary &amp; Benefits'!$A:$I,4,)</f>
        <v>1.06</v>
      </c>
      <c r="G280" s="107">
        <f>VLOOKUP(A280,'CEDARS District FRPL'!$A$3:$C$319,3,0)</f>
        <v>0.43680000000000002</v>
      </c>
      <c r="H280" s="108">
        <f t="shared" si="43"/>
        <v>264.56</v>
      </c>
      <c r="I280" s="109">
        <f t="shared" si="44"/>
        <v>115.56</v>
      </c>
      <c r="J280" s="100">
        <f t="shared" si="41"/>
        <v>0.73899999999999999</v>
      </c>
      <c r="K280" s="102">
        <f>'2026-27 Salary &amp; Benefits'!E$6</f>
        <v>78209</v>
      </c>
      <c r="L280" s="102">
        <f>'2026-27 Salary &amp; Benefits'!F$6</f>
        <v>82248</v>
      </c>
      <c r="M280" s="7">
        <f t="shared" si="45"/>
        <v>61264.24</v>
      </c>
      <c r="N280" s="7">
        <f t="shared" si="46"/>
        <v>3163.9100000000035</v>
      </c>
      <c r="O280" s="7">
        <f>'2026-27 Salary &amp; Benefits'!G$6</f>
        <v>16817.759999999998</v>
      </c>
      <c r="P280" s="103">
        <f>'2026-27 Salary &amp; Benefits'!H$6</f>
        <v>0.16020000000000001</v>
      </c>
      <c r="Q280" s="103">
        <f>'2026-27 Salary &amp; Benefits'!I$6</f>
        <v>0.15390000000000001</v>
      </c>
      <c r="R280" s="7">
        <f t="shared" si="47"/>
        <v>22729.78</v>
      </c>
      <c r="S280" s="7">
        <f t="shared" si="42"/>
        <v>1073.8</v>
      </c>
      <c r="T280" s="7">
        <f t="shared" si="48"/>
        <v>165.26</v>
      </c>
      <c r="U280" s="7">
        <f t="shared" si="49"/>
        <v>1239.06</v>
      </c>
      <c r="V280" s="7">
        <f t="shared" si="50"/>
        <v>88396.989999999991</v>
      </c>
    </row>
    <row r="281" spans="1:22">
      <c r="A281" s="75" t="s">
        <v>2261</v>
      </c>
      <c r="B281" s="2" t="s">
        <v>1109</v>
      </c>
      <c r="C281" s="46">
        <f>IF(A281=Summary!$B$9,Summary!$G$9,0)</f>
        <v>0</v>
      </c>
      <c r="D281" s="82">
        <f>VLOOKUP(A281,AAFTE!$A:$AT,3,0)</f>
        <v>915.33</v>
      </c>
      <c r="E281" s="106">
        <f>VLOOKUP($A281,'2026-27 Salary &amp; Benefits'!$A:$I,3,)</f>
        <v>1</v>
      </c>
      <c r="F281" s="106">
        <f>VLOOKUP($A281,'2026-27 Salary &amp; Benefits'!$A:$I,4,)</f>
        <v>1</v>
      </c>
      <c r="G281" s="107">
        <f>VLOOKUP(A281,'CEDARS District FRPL'!$A$3:$C$319,3,0)</f>
        <v>0.45619999999999999</v>
      </c>
      <c r="H281" s="108">
        <f t="shared" si="43"/>
        <v>915.33</v>
      </c>
      <c r="I281" s="109">
        <f t="shared" si="44"/>
        <v>417.57</v>
      </c>
      <c r="J281" s="100">
        <f t="shared" si="41"/>
        <v>2.67</v>
      </c>
      <c r="K281" s="102">
        <f>'2026-27 Salary &amp; Benefits'!E$6</f>
        <v>78209</v>
      </c>
      <c r="L281" s="102">
        <f>'2026-27 Salary &amp; Benefits'!F$6</f>
        <v>82248</v>
      </c>
      <c r="M281" s="7">
        <f t="shared" si="45"/>
        <v>208818.03</v>
      </c>
      <c r="N281" s="7">
        <f t="shared" si="46"/>
        <v>10784.130000000005</v>
      </c>
      <c r="O281" s="7">
        <f>'2026-27 Salary &amp; Benefits'!G$6</f>
        <v>16817.759999999998</v>
      </c>
      <c r="P281" s="103">
        <f>'2026-27 Salary &amp; Benefits'!H$6</f>
        <v>0.16020000000000001</v>
      </c>
      <c r="Q281" s="103">
        <f>'2026-27 Salary &amp; Benefits'!I$6</f>
        <v>0.15390000000000001</v>
      </c>
      <c r="R281" s="7">
        <f t="shared" si="47"/>
        <v>80015.75</v>
      </c>
      <c r="S281" s="7">
        <f t="shared" si="42"/>
        <v>3660.04</v>
      </c>
      <c r="T281" s="7">
        <f t="shared" si="48"/>
        <v>563.28</v>
      </c>
      <c r="U281" s="7">
        <f t="shared" si="49"/>
        <v>4223.32</v>
      </c>
      <c r="V281" s="7">
        <f t="shared" si="50"/>
        <v>303841.23000000004</v>
      </c>
    </row>
    <row r="282" spans="1:22">
      <c r="A282" s="75" t="s">
        <v>2288</v>
      </c>
      <c r="B282" s="2" t="s">
        <v>1206</v>
      </c>
      <c r="C282" s="46">
        <f>IF(A282=Summary!$B$9,Summary!$G$9,0)</f>
        <v>0</v>
      </c>
      <c r="D282" s="82">
        <f>VLOOKUP(A282,AAFTE!$A:$AT,3,0)</f>
        <v>1032.78</v>
      </c>
      <c r="E282" s="106">
        <f>VLOOKUP($A282,'2026-27 Salary &amp; Benefits'!$A:$I,3,)</f>
        <v>1</v>
      </c>
      <c r="F282" s="106">
        <f>VLOOKUP($A282,'2026-27 Salary &amp; Benefits'!$A:$I,4,)</f>
        <v>1</v>
      </c>
      <c r="G282" s="107">
        <f>VLOOKUP(A282,'CEDARS District FRPL'!$A$3:$C$319,3,0)</f>
        <v>0.70389999999999997</v>
      </c>
      <c r="H282" s="108">
        <f t="shared" si="43"/>
        <v>1032.78</v>
      </c>
      <c r="I282" s="109">
        <f t="shared" si="44"/>
        <v>726.97</v>
      </c>
      <c r="J282" s="100">
        <f t="shared" si="41"/>
        <v>4.6479999999999997</v>
      </c>
      <c r="K282" s="102">
        <f>'2026-27 Salary &amp; Benefits'!E$6</f>
        <v>78209</v>
      </c>
      <c r="L282" s="102">
        <f>'2026-27 Salary &amp; Benefits'!F$6</f>
        <v>82248</v>
      </c>
      <c r="M282" s="7">
        <f t="shared" si="45"/>
        <v>363515.43</v>
      </c>
      <c r="N282" s="7">
        <f t="shared" si="46"/>
        <v>18773.270000000019</v>
      </c>
      <c r="O282" s="7">
        <f>'2026-27 Salary &amp; Benefits'!G$6</f>
        <v>16817.759999999998</v>
      </c>
      <c r="P282" s="103">
        <f>'2026-27 Salary &amp; Benefits'!H$6</f>
        <v>0.16020000000000001</v>
      </c>
      <c r="Q282" s="103">
        <f>'2026-27 Salary &amp; Benefits'!I$6</f>
        <v>0.15390000000000001</v>
      </c>
      <c r="R282" s="7">
        <f t="shared" si="47"/>
        <v>139293.32999999999</v>
      </c>
      <c r="S282" s="7">
        <f t="shared" si="42"/>
        <v>6371.48</v>
      </c>
      <c r="T282" s="7">
        <f t="shared" si="48"/>
        <v>980.57</v>
      </c>
      <c r="U282" s="7">
        <f t="shared" si="49"/>
        <v>7352.0499999999993</v>
      </c>
      <c r="V282" s="7">
        <f t="shared" si="50"/>
        <v>528934.08000000007</v>
      </c>
    </row>
    <row r="283" spans="1:22">
      <c r="A283" s="75" t="s">
        <v>2416</v>
      </c>
      <c r="B283" s="2" t="s">
        <v>2087</v>
      </c>
      <c r="C283" s="46">
        <f>IF(A283=Summary!$B$9,Summary!$G$9,0)</f>
        <v>0</v>
      </c>
      <c r="D283" s="82">
        <f>VLOOKUP(A283,AAFTE!$A:$AT,3,0)</f>
        <v>3650.62</v>
      </c>
      <c r="E283" s="106">
        <f>VLOOKUP($A283,'2026-27 Salary &amp; Benefits'!$A:$I,3,)</f>
        <v>1</v>
      </c>
      <c r="F283" s="106">
        <f>VLOOKUP($A283,'2026-27 Salary &amp; Benefits'!$A:$I,4,)</f>
        <v>1</v>
      </c>
      <c r="G283" s="107">
        <f>VLOOKUP(A283,'CEDARS District FRPL'!$A$3:$C$319,3,0)</f>
        <v>0.93710000000000004</v>
      </c>
      <c r="H283" s="108">
        <f t="shared" si="43"/>
        <v>3650.62</v>
      </c>
      <c r="I283" s="109">
        <f t="shared" si="44"/>
        <v>3421</v>
      </c>
      <c r="J283" s="100">
        <f t="shared" si="41"/>
        <v>21.872</v>
      </c>
      <c r="K283" s="102">
        <f>'2026-27 Salary &amp; Benefits'!E$6</f>
        <v>78209</v>
      </c>
      <c r="L283" s="102">
        <f>'2026-27 Salary &amp; Benefits'!F$6</f>
        <v>82248</v>
      </c>
      <c r="M283" s="7">
        <f t="shared" si="45"/>
        <v>1710587.25</v>
      </c>
      <c r="N283" s="7">
        <f t="shared" si="46"/>
        <v>88341.010000000009</v>
      </c>
      <c r="O283" s="7">
        <f>'2026-27 Salary &amp; Benefits'!G$6</f>
        <v>16817.759999999998</v>
      </c>
      <c r="P283" s="103">
        <f>'2026-27 Salary &amp; Benefits'!H$6</f>
        <v>0.16020000000000001</v>
      </c>
      <c r="Q283" s="103">
        <f>'2026-27 Salary &amp; Benefits'!I$6</f>
        <v>0.15390000000000001</v>
      </c>
      <c r="R283" s="7">
        <f t="shared" si="47"/>
        <v>655469.81000000006</v>
      </c>
      <c r="S283" s="7">
        <f t="shared" si="42"/>
        <v>29982.14</v>
      </c>
      <c r="T283" s="7">
        <f t="shared" si="48"/>
        <v>4614.25</v>
      </c>
      <c r="U283" s="7">
        <f t="shared" si="49"/>
        <v>34596.39</v>
      </c>
      <c r="V283" s="7">
        <f t="shared" si="50"/>
        <v>2488994.4600000004</v>
      </c>
    </row>
    <row r="284" spans="1:22">
      <c r="A284" s="75" t="s">
        <v>2383</v>
      </c>
      <c r="B284" s="2" t="s">
        <v>1926</v>
      </c>
      <c r="C284" s="46">
        <f>IF(A284=Summary!$B$9,Summary!$G$9,0)</f>
        <v>0</v>
      </c>
      <c r="D284" s="82">
        <f>VLOOKUP(A284,AAFTE!$A:$AT,3,0)</f>
        <v>246.8</v>
      </c>
      <c r="E284" s="106">
        <f>VLOOKUP($A284,'2026-27 Salary &amp; Benefits'!$A:$I,3,)</f>
        <v>1</v>
      </c>
      <c r="F284" s="106">
        <f>VLOOKUP($A284,'2026-27 Salary &amp; Benefits'!$A:$I,4,)</f>
        <v>1</v>
      </c>
      <c r="G284" s="107">
        <f>VLOOKUP(A284,'CEDARS District FRPL'!$A$3:$C$319,3,0)</f>
        <v>0.56540000000000001</v>
      </c>
      <c r="H284" s="108">
        <f t="shared" si="43"/>
        <v>246.8</v>
      </c>
      <c r="I284" s="109">
        <f t="shared" si="44"/>
        <v>139.54</v>
      </c>
      <c r="J284" s="100">
        <f t="shared" si="41"/>
        <v>0.89200000000000002</v>
      </c>
      <c r="K284" s="102">
        <f>'2026-27 Salary &amp; Benefits'!E$6</f>
        <v>78209</v>
      </c>
      <c r="L284" s="102">
        <f>'2026-27 Salary &amp; Benefits'!F$6</f>
        <v>82248</v>
      </c>
      <c r="M284" s="7">
        <f t="shared" si="45"/>
        <v>69762.429999999993</v>
      </c>
      <c r="N284" s="7">
        <f t="shared" si="46"/>
        <v>3602.7900000000081</v>
      </c>
      <c r="O284" s="7">
        <f>'2026-27 Salary &amp; Benefits'!G$6</f>
        <v>16817.759999999998</v>
      </c>
      <c r="P284" s="103">
        <f>'2026-27 Salary &amp; Benefits'!H$6</f>
        <v>0.16020000000000001</v>
      </c>
      <c r="Q284" s="103">
        <f>'2026-27 Salary &amp; Benefits'!I$6</f>
        <v>0.15390000000000001</v>
      </c>
      <c r="R284" s="7">
        <f t="shared" si="47"/>
        <v>26731.85</v>
      </c>
      <c r="S284" s="7">
        <f t="shared" si="42"/>
        <v>1222.75</v>
      </c>
      <c r="T284" s="7">
        <f t="shared" si="48"/>
        <v>188.18</v>
      </c>
      <c r="U284" s="7">
        <f t="shared" si="49"/>
        <v>1410.93</v>
      </c>
      <c r="V284" s="7">
        <f t="shared" si="50"/>
        <v>101508</v>
      </c>
    </row>
    <row r="285" spans="1:22">
      <c r="A285" s="75" t="s">
        <v>2158</v>
      </c>
      <c r="B285" s="2" t="s">
        <v>301</v>
      </c>
      <c r="C285" s="46">
        <f>IF(A285=Summary!$B$9,Summary!$G$9,0)</f>
        <v>0</v>
      </c>
      <c r="D285" s="82">
        <f>VLOOKUP(A285,AAFTE!$A:$AT,3,0)</f>
        <v>674.47</v>
      </c>
      <c r="E285" s="106">
        <f>VLOOKUP($A285,'2026-27 Salary &amp; Benefits'!$A:$I,3,)</f>
        <v>1</v>
      </c>
      <c r="F285" s="106">
        <f>VLOOKUP($A285,'2026-27 Salary &amp; Benefits'!$A:$I,4,)</f>
        <v>1</v>
      </c>
      <c r="G285" s="107">
        <f>VLOOKUP(A285,'CEDARS District FRPL'!$A$3:$C$319,3,0)</f>
        <v>0.46479999999999999</v>
      </c>
      <c r="H285" s="108">
        <f t="shared" si="43"/>
        <v>674.47</v>
      </c>
      <c r="I285" s="109">
        <f t="shared" si="44"/>
        <v>313.49</v>
      </c>
      <c r="J285" s="100">
        <f t="shared" si="41"/>
        <v>2.004</v>
      </c>
      <c r="K285" s="102">
        <f>'2026-27 Salary &amp; Benefits'!E$6</f>
        <v>78209</v>
      </c>
      <c r="L285" s="102">
        <f>'2026-27 Salary &amp; Benefits'!F$6</f>
        <v>82248</v>
      </c>
      <c r="M285" s="7">
        <f t="shared" si="45"/>
        <v>156730.84</v>
      </c>
      <c r="N285" s="7">
        <f t="shared" si="46"/>
        <v>8094.1499999999942</v>
      </c>
      <c r="O285" s="7">
        <f>'2026-27 Salary &amp; Benefits'!G$6</f>
        <v>16817.759999999998</v>
      </c>
      <c r="P285" s="103">
        <f>'2026-27 Salary &amp; Benefits'!H$6</f>
        <v>0.16020000000000001</v>
      </c>
      <c r="Q285" s="103">
        <f>'2026-27 Salary &amp; Benefits'!I$6</f>
        <v>0.15390000000000001</v>
      </c>
      <c r="R285" s="7">
        <f t="shared" si="47"/>
        <v>60056.76</v>
      </c>
      <c r="S285" s="7">
        <f t="shared" si="42"/>
        <v>2747.08</v>
      </c>
      <c r="T285" s="7">
        <f t="shared" si="48"/>
        <v>422.78</v>
      </c>
      <c r="U285" s="7">
        <f t="shared" si="49"/>
        <v>3169.8599999999997</v>
      </c>
      <c r="V285" s="7">
        <f t="shared" si="50"/>
        <v>228051.61</v>
      </c>
    </row>
    <row r="286" spans="1:22">
      <c r="A286" s="75" t="s">
        <v>2247</v>
      </c>
      <c r="B286" s="2" t="s">
        <v>1065</v>
      </c>
      <c r="C286" s="46">
        <f>IF(A286=Summary!$B$9,Summary!$G$9,0)</f>
        <v>0</v>
      </c>
      <c r="D286" s="82">
        <f>VLOOKUP(A286,AAFTE!$A:$AT,3,0)</f>
        <v>199.73</v>
      </c>
      <c r="E286" s="106">
        <f>VLOOKUP($A286,'2026-27 Salary &amp; Benefits'!$A:$I,3,)</f>
        <v>1</v>
      </c>
      <c r="F286" s="106">
        <f>VLOOKUP($A286,'2026-27 Salary &amp; Benefits'!$A:$I,4,)</f>
        <v>1</v>
      </c>
      <c r="G286" s="107">
        <f>VLOOKUP(A286,'CEDARS District FRPL'!$A$3:$C$319,3,0)</f>
        <v>0.36409999999999998</v>
      </c>
      <c r="H286" s="108">
        <f t="shared" si="43"/>
        <v>199.73</v>
      </c>
      <c r="I286" s="109">
        <f t="shared" si="44"/>
        <v>72.72</v>
      </c>
      <c r="J286" s="100">
        <f t="shared" si="41"/>
        <v>0.46500000000000002</v>
      </c>
      <c r="K286" s="102">
        <f>'2026-27 Salary &amp; Benefits'!E$6</f>
        <v>78209</v>
      </c>
      <c r="L286" s="102">
        <f>'2026-27 Salary &amp; Benefits'!F$6</f>
        <v>82248</v>
      </c>
      <c r="M286" s="7">
        <f t="shared" si="45"/>
        <v>36367.19</v>
      </c>
      <c r="N286" s="7">
        <f t="shared" si="46"/>
        <v>1878.1299999999974</v>
      </c>
      <c r="O286" s="7">
        <f>'2026-27 Salary &amp; Benefits'!G$6</f>
        <v>16817.759999999998</v>
      </c>
      <c r="P286" s="103">
        <f>'2026-27 Salary &amp; Benefits'!H$6</f>
        <v>0.16020000000000001</v>
      </c>
      <c r="Q286" s="103">
        <f>'2026-27 Salary &amp; Benefits'!I$6</f>
        <v>0.15390000000000001</v>
      </c>
      <c r="R286" s="7">
        <f t="shared" si="47"/>
        <v>13935.33</v>
      </c>
      <c r="S286" s="7">
        <f t="shared" si="42"/>
        <v>637.41999999999996</v>
      </c>
      <c r="T286" s="7">
        <f t="shared" si="48"/>
        <v>98.1</v>
      </c>
      <c r="U286" s="7">
        <f t="shared" si="49"/>
        <v>735.52</v>
      </c>
      <c r="V286" s="7">
        <f t="shared" si="50"/>
        <v>52916.17</v>
      </c>
    </row>
    <row r="287" spans="1:22">
      <c r="A287" s="75" t="s">
        <v>2219</v>
      </c>
      <c r="B287" s="2" t="s">
        <v>763</v>
      </c>
      <c r="C287" s="46">
        <f>IF(A287=Summary!$B$9,Summary!$G$9,0)</f>
        <v>0</v>
      </c>
      <c r="D287" s="82">
        <f>VLOOKUP(A287,AAFTE!$A:$AT,3,0)</f>
        <v>2621.1</v>
      </c>
      <c r="E287" s="106">
        <f>VLOOKUP($A287,'2026-27 Salary &amp; Benefits'!$A:$I,3,)</f>
        <v>1.18</v>
      </c>
      <c r="F287" s="106">
        <f>VLOOKUP($A287,'2026-27 Salary &amp; Benefits'!$A:$I,4,)</f>
        <v>1.18</v>
      </c>
      <c r="G287" s="107">
        <f>VLOOKUP(A287,'CEDARS District FRPL'!$A$3:$C$319,3,0)</f>
        <v>0.749</v>
      </c>
      <c r="H287" s="108">
        <f t="shared" si="43"/>
        <v>2621.1</v>
      </c>
      <c r="I287" s="109">
        <f t="shared" si="44"/>
        <v>1963.2</v>
      </c>
      <c r="J287" s="100">
        <f t="shared" si="41"/>
        <v>12.551</v>
      </c>
      <c r="K287" s="102">
        <f>'2026-27 Salary &amp; Benefits'!E$6</f>
        <v>78209</v>
      </c>
      <c r="L287" s="102">
        <f>'2026-27 Salary &amp; Benefits'!F$6</f>
        <v>82248</v>
      </c>
      <c r="M287" s="7">
        <f t="shared" si="45"/>
        <v>1158289.3700000001</v>
      </c>
      <c r="N287" s="7">
        <f t="shared" si="46"/>
        <v>59818.309999999823</v>
      </c>
      <c r="O287" s="7">
        <f>'2026-27 Salary &amp; Benefits'!G$6</f>
        <v>16817.759999999998</v>
      </c>
      <c r="P287" s="103">
        <f>'2026-27 Salary &amp; Benefits'!H$6</f>
        <v>0.16020000000000001</v>
      </c>
      <c r="Q287" s="103">
        <f>'2026-27 Salary &amp; Benefits'!I$6</f>
        <v>0.15390000000000001</v>
      </c>
      <c r="R287" s="7">
        <f t="shared" si="47"/>
        <v>405843.7</v>
      </c>
      <c r="S287" s="7">
        <f t="shared" si="42"/>
        <v>20301.79</v>
      </c>
      <c r="T287" s="7">
        <f t="shared" si="48"/>
        <v>3124.45</v>
      </c>
      <c r="U287" s="7">
        <f t="shared" si="49"/>
        <v>23426.240000000002</v>
      </c>
      <c r="V287" s="7">
        <f t="shared" si="50"/>
        <v>1647377.6199999999</v>
      </c>
    </row>
    <row r="288" spans="1:22">
      <c r="A288" s="75" t="s">
        <v>2373</v>
      </c>
      <c r="B288" s="2" t="s">
        <v>1870</v>
      </c>
      <c r="C288" s="46">
        <f>IF(A288=Summary!$B$9,Summary!$G$9,0)</f>
        <v>0</v>
      </c>
      <c r="D288" s="82">
        <f>VLOOKUP(A288,AAFTE!$A:$AT,3,0)</f>
        <v>6693.6100000000006</v>
      </c>
      <c r="E288" s="106">
        <f>VLOOKUP($A288,'2026-27 Salary &amp; Benefits'!$A:$I,3,)</f>
        <v>1</v>
      </c>
      <c r="F288" s="106">
        <f>VLOOKUP($A288,'2026-27 Salary &amp; Benefits'!$A:$I,4,)</f>
        <v>1</v>
      </c>
      <c r="G288" s="107">
        <f>VLOOKUP(A288,'CEDARS District FRPL'!$A$3:$C$319,3,0)</f>
        <v>0.3271</v>
      </c>
      <c r="H288" s="108">
        <f t="shared" si="43"/>
        <v>6693.6100000000006</v>
      </c>
      <c r="I288" s="109">
        <f t="shared" si="44"/>
        <v>2189.48</v>
      </c>
      <c r="J288" s="100">
        <f t="shared" si="41"/>
        <v>13.997999999999999</v>
      </c>
      <c r="K288" s="102">
        <f>'2026-27 Salary &amp; Benefits'!E$6</f>
        <v>78209</v>
      </c>
      <c r="L288" s="102">
        <f>'2026-27 Salary &amp; Benefits'!F$6</f>
        <v>82248</v>
      </c>
      <c r="M288" s="7">
        <f t="shared" si="45"/>
        <v>1094769.58</v>
      </c>
      <c r="N288" s="7">
        <f t="shared" si="46"/>
        <v>56537.919999999925</v>
      </c>
      <c r="O288" s="7">
        <f>'2026-27 Salary &amp; Benefits'!G$6</f>
        <v>16817.759999999998</v>
      </c>
      <c r="P288" s="103">
        <f>'2026-27 Salary &amp; Benefits'!H$6</f>
        <v>0.16020000000000001</v>
      </c>
      <c r="Q288" s="103">
        <f>'2026-27 Salary &amp; Benefits'!I$6</f>
        <v>0.15390000000000001</v>
      </c>
      <c r="R288" s="7">
        <f t="shared" si="47"/>
        <v>419498.28</v>
      </c>
      <c r="S288" s="7">
        <f t="shared" si="42"/>
        <v>19188.46</v>
      </c>
      <c r="T288" s="7">
        <f t="shared" si="48"/>
        <v>2953.1</v>
      </c>
      <c r="U288" s="7">
        <f t="shared" si="49"/>
        <v>22141.559999999998</v>
      </c>
      <c r="V288" s="7">
        <f t="shared" si="50"/>
        <v>1592947.34</v>
      </c>
    </row>
    <row r="289" spans="1:22">
      <c r="A289" s="75" t="s">
        <v>2408</v>
      </c>
      <c r="B289" s="2" t="s">
        <v>2033</v>
      </c>
      <c r="C289" s="46">
        <f>IF(A289=Summary!$B$9,Summary!$G$9,0)</f>
        <v>0</v>
      </c>
      <c r="D289" s="82">
        <f>VLOOKUP(A289,AAFTE!$A:$AT,3,0)</f>
        <v>526.4</v>
      </c>
      <c r="E289" s="106">
        <f>VLOOKUP($A289,'2026-27 Salary &amp; Benefits'!$A:$I,3,)</f>
        <v>1</v>
      </c>
      <c r="F289" s="106">
        <f>VLOOKUP($A289,'2026-27 Salary &amp; Benefits'!$A:$I,4,)</f>
        <v>1</v>
      </c>
      <c r="G289" s="107">
        <f>VLOOKUP(A289,'CEDARS District FRPL'!$A$3:$C$319,3,0)</f>
        <v>0.88290000000000002</v>
      </c>
      <c r="H289" s="108">
        <f t="shared" si="43"/>
        <v>526.4</v>
      </c>
      <c r="I289" s="109">
        <f t="shared" si="44"/>
        <v>464.76</v>
      </c>
      <c r="J289" s="100">
        <f t="shared" si="41"/>
        <v>2.9710000000000001</v>
      </c>
      <c r="K289" s="102">
        <f>'2026-27 Salary &amp; Benefits'!E$6</f>
        <v>78209</v>
      </c>
      <c r="L289" s="102">
        <f>'2026-27 Salary &amp; Benefits'!F$6</f>
        <v>82248</v>
      </c>
      <c r="M289" s="7">
        <f t="shared" si="45"/>
        <v>232358.94</v>
      </c>
      <c r="N289" s="7">
        <f t="shared" si="46"/>
        <v>11999.869999999995</v>
      </c>
      <c r="O289" s="7">
        <f>'2026-27 Salary &amp; Benefits'!G$6</f>
        <v>16817.759999999998</v>
      </c>
      <c r="P289" s="103">
        <f>'2026-27 Salary &amp; Benefits'!H$6</f>
        <v>0.16020000000000001</v>
      </c>
      <c r="Q289" s="103">
        <f>'2026-27 Salary &amp; Benefits'!I$6</f>
        <v>0.15390000000000001</v>
      </c>
      <c r="R289" s="7">
        <f t="shared" si="47"/>
        <v>89036.25</v>
      </c>
      <c r="S289" s="7">
        <f t="shared" si="42"/>
        <v>4072.65</v>
      </c>
      <c r="T289" s="7">
        <f t="shared" si="48"/>
        <v>626.78</v>
      </c>
      <c r="U289" s="7">
        <f t="shared" si="49"/>
        <v>4699.43</v>
      </c>
      <c r="V289" s="7">
        <f t="shared" si="50"/>
        <v>338094.49</v>
      </c>
    </row>
    <row r="290" spans="1:22">
      <c r="A290" s="75" t="s">
        <v>2303</v>
      </c>
      <c r="B290" s="2" t="s">
        <v>1290</v>
      </c>
      <c r="C290" s="46">
        <f>IF(A290=Summary!$B$9,Summary!$G$9,0)</f>
        <v>0</v>
      </c>
      <c r="D290" s="82">
        <f>VLOOKUP(A290,AAFTE!$A:$AT,3,0)</f>
        <v>5599.41</v>
      </c>
      <c r="E290" s="106">
        <f>VLOOKUP($A290,'2026-27 Salary &amp; Benefits'!$A:$I,3,)</f>
        <v>1.06</v>
      </c>
      <c r="F290" s="106">
        <f>VLOOKUP($A290,'2026-27 Salary &amp; Benefits'!$A:$I,4,)</f>
        <v>1.1000000000000001</v>
      </c>
      <c r="G290" s="107">
        <f>VLOOKUP(A290,'CEDARS District FRPL'!$A$3:$C$319,3,0)</f>
        <v>0.36</v>
      </c>
      <c r="H290" s="108">
        <f t="shared" si="43"/>
        <v>5599.41</v>
      </c>
      <c r="I290" s="109">
        <f t="shared" si="44"/>
        <v>2015.79</v>
      </c>
      <c r="J290" s="100">
        <f t="shared" si="41"/>
        <v>12.888</v>
      </c>
      <c r="K290" s="102">
        <f>'2026-27 Salary &amp; Benefits'!E$6</f>
        <v>78209</v>
      </c>
      <c r="L290" s="102">
        <f>'2026-27 Salary &amp; Benefits'!F$6</f>
        <v>82248</v>
      </c>
      <c r="M290" s="7">
        <f t="shared" si="45"/>
        <v>1068435.05</v>
      </c>
      <c r="N290" s="7">
        <f t="shared" si="46"/>
        <v>97578.399999999907</v>
      </c>
      <c r="O290" s="7">
        <f>'2026-27 Salary &amp; Benefits'!G$6</f>
        <v>16817.759999999998</v>
      </c>
      <c r="P290" s="103">
        <f>'2026-27 Salary &amp; Benefits'!H$6</f>
        <v>0.16020000000000001</v>
      </c>
      <c r="Q290" s="103">
        <f>'2026-27 Salary &amp; Benefits'!I$6</f>
        <v>0.15390000000000001</v>
      </c>
      <c r="R290" s="7">
        <f t="shared" si="47"/>
        <v>402927.9</v>
      </c>
      <c r="S290" s="7">
        <f t="shared" si="42"/>
        <v>19433.560000000001</v>
      </c>
      <c r="T290" s="7">
        <f t="shared" si="48"/>
        <v>2990.82</v>
      </c>
      <c r="U290" s="7">
        <f t="shared" si="49"/>
        <v>22424.38</v>
      </c>
      <c r="V290" s="7">
        <f t="shared" si="50"/>
        <v>1591365.73</v>
      </c>
    </row>
    <row r="291" spans="1:22">
      <c r="A291" s="75" t="s">
        <v>2362</v>
      </c>
      <c r="B291" s="2" t="s">
        <v>1808</v>
      </c>
      <c r="C291" s="46">
        <f>IF(A291=Summary!$B$9,Summary!$G$9,0)</f>
        <v>0</v>
      </c>
      <c r="D291" s="82">
        <f>VLOOKUP(A291,AAFTE!$A:$AT,3,0)</f>
        <v>989.38</v>
      </c>
      <c r="E291" s="106">
        <f>VLOOKUP($A291,'2026-27 Salary &amp; Benefits'!$A:$I,3,)</f>
        <v>1</v>
      </c>
      <c r="F291" s="106">
        <f>VLOOKUP($A291,'2026-27 Salary &amp; Benefits'!$A:$I,4,)</f>
        <v>1</v>
      </c>
      <c r="G291" s="107">
        <f>VLOOKUP(A291,'CEDARS District FRPL'!$A$3:$C$319,3,0)</f>
        <v>0.28089999999999998</v>
      </c>
      <c r="H291" s="108">
        <f t="shared" si="43"/>
        <v>989.38</v>
      </c>
      <c r="I291" s="109">
        <f t="shared" si="44"/>
        <v>277.92</v>
      </c>
      <c r="J291" s="100">
        <f t="shared" si="41"/>
        <v>1.7769999999999999</v>
      </c>
      <c r="K291" s="102">
        <f>'2026-27 Salary &amp; Benefits'!E$6</f>
        <v>78209</v>
      </c>
      <c r="L291" s="102">
        <f>'2026-27 Salary &amp; Benefits'!F$6</f>
        <v>82248</v>
      </c>
      <c r="M291" s="7">
        <f t="shared" si="45"/>
        <v>138977.39000000001</v>
      </c>
      <c r="N291" s="7">
        <f t="shared" si="46"/>
        <v>7177.3099999999977</v>
      </c>
      <c r="O291" s="7">
        <f>'2026-27 Salary &amp; Benefits'!G$6</f>
        <v>16817.759999999998</v>
      </c>
      <c r="P291" s="103">
        <f>'2026-27 Salary &amp; Benefits'!H$6</f>
        <v>0.16020000000000001</v>
      </c>
      <c r="Q291" s="103">
        <f>'2026-27 Salary &amp; Benefits'!I$6</f>
        <v>0.15390000000000001</v>
      </c>
      <c r="R291" s="7">
        <f t="shared" si="47"/>
        <v>53253.93</v>
      </c>
      <c r="S291" s="7">
        <f t="shared" si="42"/>
        <v>2435.91</v>
      </c>
      <c r="T291" s="7">
        <f t="shared" si="48"/>
        <v>374.89</v>
      </c>
      <c r="U291" s="7">
        <f t="shared" si="49"/>
        <v>2810.7999999999997</v>
      </c>
      <c r="V291" s="7">
        <f t="shared" si="50"/>
        <v>202219.43</v>
      </c>
    </row>
    <row r="292" spans="1:22">
      <c r="A292" s="75" t="s">
        <v>2146</v>
      </c>
      <c r="B292" s="2" t="s">
        <v>159</v>
      </c>
      <c r="C292" s="46">
        <f>IF(A292=Summary!$B$9,Summary!$G$9,0)</f>
        <v>0</v>
      </c>
      <c r="D292" s="82">
        <f>VLOOKUP(A292,AAFTE!$A:$AT,3,0)</f>
        <v>20569.66</v>
      </c>
      <c r="E292" s="106">
        <f>VLOOKUP($A292,'2026-27 Salary &amp; Benefits'!$A:$I,3,)</f>
        <v>1.06</v>
      </c>
      <c r="F292" s="106">
        <f>VLOOKUP($A292,'2026-27 Salary &amp; Benefits'!$A:$I,4,)</f>
        <v>1.06</v>
      </c>
      <c r="G292" s="107">
        <f>VLOOKUP(A292,'CEDARS District FRPL'!$A$3:$C$319,3,0)</f>
        <v>0.51949999999999996</v>
      </c>
      <c r="H292" s="108">
        <f t="shared" si="43"/>
        <v>20569.66</v>
      </c>
      <c r="I292" s="109">
        <f t="shared" si="44"/>
        <v>10685.94</v>
      </c>
      <c r="J292" s="100">
        <f t="shared" si="41"/>
        <v>68.319000000000003</v>
      </c>
      <c r="K292" s="102">
        <f>'2026-27 Salary &amp; Benefits'!E$6</f>
        <v>78209</v>
      </c>
      <c r="L292" s="102">
        <f>'2026-27 Salary &amp; Benefits'!F$6</f>
        <v>82248</v>
      </c>
      <c r="M292" s="7">
        <f t="shared" si="45"/>
        <v>5663750.3099999996</v>
      </c>
      <c r="N292" s="7">
        <f t="shared" si="46"/>
        <v>292496.87000000011</v>
      </c>
      <c r="O292" s="7">
        <f>'2026-27 Salary &amp; Benefits'!G$6</f>
        <v>16817.759999999998</v>
      </c>
      <c r="P292" s="103">
        <f>'2026-27 Salary &amp; Benefits'!H$6</f>
        <v>0.16020000000000001</v>
      </c>
      <c r="Q292" s="103">
        <f>'2026-27 Salary &amp; Benefits'!I$6</f>
        <v>0.15390000000000001</v>
      </c>
      <c r="R292" s="7">
        <f t="shared" si="47"/>
        <v>2101320.61</v>
      </c>
      <c r="S292" s="7">
        <f t="shared" si="42"/>
        <v>99270.79</v>
      </c>
      <c r="T292" s="7">
        <f t="shared" si="48"/>
        <v>15277.77</v>
      </c>
      <c r="U292" s="7">
        <f t="shared" si="49"/>
        <v>114548.56</v>
      </c>
      <c r="V292" s="7">
        <f t="shared" si="50"/>
        <v>8172116.3499999996</v>
      </c>
    </row>
    <row r="293" spans="1:22">
      <c r="A293" s="75" t="s">
        <v>2215</v>
      </c>
      <c r="B293" s="2" t="s">
        <v>703</v>
      </c>
      <c r="C293" s="46">
        <f>IF(A293=Summary!$B$9,Summary!$G$9,0)</f>
        <v>0</v>
      </c>
      <c r="D293" s="82">
        <f>VLOOKUP(A293,AAFTE!$A:$AT,3,0)</f>
        <v>1353.72</v>
      </c>
      <c r="E293" s="106">
        <f>VLOOKUP($A293,'2026-27 Salary &amp; Benefits'!$A:$I,3,)</f>
        <v>1.1200000000000001</v>
      </c>
      <c r="F293" s="106">
        <f>VLOOKUP($A293,'2026-27 Salary &amp; Benefits'!$A:$I,4,)</f>
        <v>1.1600000000000001</v>
      </c>
      <c r="G293" s="107">
        <f>VLOOKUP(A293,'CEDARS District FRPL'!$A$3:$C$319,3,0)</f>
        <v>0.24779999999999999</v>
      </c>
      <c r="H293" s="108">
        <f t="shared" si="43"/>
        <v>1353.72</v>
      </c>
      <c r="I293" s="109">
        <f t="shared" si="44"/>
        <v>335.45</v>
      </c>
      <c r="J293" s="100">
        <f t="shared" si="41"/>
        <v>2.145</v>
      </c>
      <c r="K293" s="102">
        <f>'2026-27 Salary &amp; Benefits'!E$6</f>
        <v>78209</v>
      </c>
      <c r="L293" s="102">
        <f>'2026-27 Salary &amp; Benefits'!F$6</f>
        <v>82248</v>
      </c>
      <c r="M293" s="7">
        <f t="shared" si="45"/>
        <v>187889.3</v>
      </c>
      <c r="N293" s="7">
        <f t="shared" si="46"/>
        <v>16760.170000000013</v>
      </c>
      <c r="O293" s="7">
        <f>'2026-27 Salary &amp; Benefits'!G$6</f>
        <v>16817.759999999998</v>
      </c>
      <c r="P293" s="103">
        <f>'2026-27 Salary &amp; Benefits'!H$6</f>
        <v>0.16020000000000001</v>
      </c>
      <c r="Q293" s="103">
        <f>'2026-27 Salary &amp; Benefits'!I$6</f>
        <v>0.15390000000000001</v>
      </c>
      <c r="R293" s="7">
        <f t="shared" si="47"/>
        <v>68753.350000000006</v>
      </c>
      <c r="S293" s="7">
        <f t="shared" si="42"/>
        <v>3410.82</v>
      </c>
      <c r="T293" s="7">
        <f t="shared" si="48"/>
        <v>524.92999999999995</v>
      </c>
      <c r="U293" s="7">
        <f t="shared" si="49"/>
        <v>3935.75</v>
      </c>
      <c r="V293" s="7">
        <f t="shared" si="50"/>
        <v>277338.57</v>
      </c>
    </row>
    <row r="294" spans="1:22">
      <c r="A294" s="75" t="s">
        <v>2460</v>
      </c>
      <c r="B294" s="2" t="s">
        <v>2856</v>
      </c>
      <c r="C294" s="46">
        <f>IF(A294=Summary!$B$9,Summary!$G$9,0)</f>
        <v>0</v>
      </c>
      <c r="D294" s="82">
        <f>VLOOKUP(A294,AAFTE!$A:$AT,3,0)</f>
        <v>128.88999999999999</v>
      </c>
      <c r="E294" s="106">
        <f>VLOOKUP($A294,'2026-27 Salary &amp; Benefits'!$A:$I,3,)</f>
        <v>1</v>
      </c>
      <c r="F294" s="106">
        <f>VLOOKUP($A294,'2026-27 Salary &amp; Benefits'!$A:$I,4,)</f>
        <v>1</v>
      </c>
      <c r="G294" s="107">
        <f>VLOOKUP(A294,'CEDARS District FRPL'!$A$3:$C$319,3,0)</f>
        <v>0.9919</v>
      </c>
      <c r="H294" s="108">
        <f t="shared" si="43"/>
        <v>128.88999999999999</v>
      </c>
      <c r="I294" s="109">
        <f t="shared" si="44"/>
        <v>127.85</v>
      </c>
      <c r="J294" s="100">
        <f t="shared" si="41"/>
        <v>0.81699999999999995</v>
      </c>
      <c r="K294" s="102">
        <f>'2026-27 Salary &amp; Benefits'!E$6</f>
        <v>78209</v>
      </c>
      <c r="L294" s="102">
        <f>'2026-27 Salary &amp; Benefits'!F$6</f>
        <v>82248</v>
      </c>
      <c r="M294" s="7">
        <f t="shared" si="45"/>
        <v>63896.75</v>
      </c>
      <c r="N294" s="7">
        <f t="shared" si="46"/>
        <v>3299.8699999999953</v>
      </c>
      <c r="O294" s="7">
        <f>'2026-27 Salary &amp; Benefits'!G$6</f>
        <v>16817.759999999998</v>
      </c>
      <c r="P294" s="103">
        <f>'2026-27 Salary &amp; Benefits'!H$6</f>
        <v>0.16020000000000001</v>
      </c>
      <c r="Q294" s="103">
        <f>'2026-27 Salary &amp; Benefits'!I$6</f>
        <v>0.15390000000000001</v>
      </c>
      <c r="R294" s="7">
        <f t="shared" si="47"/>
        <v>24484.22</v>
      </c>
      <c r="S294" s="7">
        <f t="shared" si="42"/>
        <v>1119.94</v>
      </c>
      <c r="T294" s="7">
        <f t="shared" si="48"/>
        <v>172.36</v>
      </c>
      <c r="U294" s="7">
        <f t="shared" si="49"/>
        <v>1292.3000000000002</v>
      </c>
      <c r="V294" s="7">
        <f t="shared" si="50"/>
        <v>92973.14</v>
      </c>
    </row>
    <row r="295" spans="1:22">
      <c r="A295" s="75" t="s">
        <v>2379</v>
      </c>
      <c r="B295" s="2" t="s">
        <v>1909</v>
      </c>
      <c r="C295" s="46">
        <f>IF(A295=Summary!$B$9,Summary!$G$9,0)</f>
        <v>0</v>
      </c>
      <c r="D295" s="82">
        <f>VLOOKUP(A295,AAFTE!$A:$AT,3,0)</f>
        <v>401.06</v>
      </c>
      <c r="E295" s="106">
        <f>VLOOKUP($A295,'2026-27 Salary &amp; Benefits'!$A:$I,3,)</f>
        <v>1</v>
      </c>
      <c r="F295" s="106">
        <f>VLOOKUP($A295,'2026-27 Salary &amp; Benefits'!$A:$I,4,)</f>
        <v>1.04</v>
      </c>
      <c r="G295" s="107">
        <f>VLOOKUP(A295,'CEDARS District FRPL'!$A$3:$C$319,3,0)</f>
        <v>0.57789999999999997</v>
      </c>
      <c r="H295" s="108">
        <f t="shared" si="43"/>
        <v>401.06</v>
      </c>
      <c r="I295" s="109">
        <f t="shared" si="44"/>
        <v>231.77</v>
      </c>
      <c r="J295" s="100">
        <f t="shared" si="41"/>
        <v>1.482</v>
      </c>
      <c r="K295" s="102">
        <f>'2026-27 Salary &amp; Benefits'!E$6</f>
        <v>78209</v>
      </c>
      <c r="L295" s="102">
        <f>'2026-27 Salary &amp; Benefits'!F$6</f>
        <v>82248</v>
      </c>
      <c r="M295" s="7">
        <f t="shared" si="45"/>
        <v>115905.74</v>
      </c>
      <c r="N295" s="7">
        <f t="shared" si="46"/>
        <v>10861.459999999992</v>
      </c>
      <c r="O295" s="7">
        <f>'2026-27 Salary &amp; Benefits'!G$6</f>
        <v>16817.759999999998</v>
      </c>
      <c r="P295" s="103">
        <f>'2026-27 Salary &amp; Benefits'!H$6</f>
        <v>0.16020000000000001</v>
      </c>
      <c r="Q295" s="103">
        <f>'2026-27 Salary &amp; Benefits'!I$6</f>
        <v>0.15390000000000001</v>
      </c>
      <c r="R295" s="7">
        <f t="shared" si="47"/>
        <v>45163.6</v>
      </c>
      <c r="S295" s="7">
        <f t="shared" si="42"/>
        <v>2112.79</v>
      </c>
      <c r="T295" s="7">
        <f t="shared" si="48"/>
        <v>325.16000000000003</v>
      </c>
      <c r="U295" s="7">
        <f t="shared" si="49"/>
        <v>2437.9499999999998</v>
      </c>
      <c r="V295" s="7">
        <f t="shared" si="50"/>
        <v>174368.75</v>
      </c>
    </row>
    <row r="296" spans="1:22">
      <c r="A296" s="75" t="s">
        <v>2179</v>
      </c>
      <c r="B296" s="2" t="s">
        <v>396</v>
      </c>
      <c r="C296" s="46">
        <f>IF(A296=Summary!$B$9,Summary!$G$9,0)</f>
        <v>0</v>
      </c>
      <c r="D296" s="82">
        <f>VLOOKUP(A296,AAFTE!$A:$AT,3,0)</f>
        <v>2224.86</v>
      </c>
      <c r="E296" s="106">
        <f>VLOOKUP($A296,'2026-27 Salary &amp; Benefits'!$A:$I,3,)</f>
        <v>1</v>
      </c>
      <c r="F296" s="106">
        <f>VLOOKUP($A296,'2026-27 Salary &amp; Benefits'!$A:$I,4,)</f>
        <v>1</v>
      </c>
      <c r="G296" s="107">
        <f>VLOOKUP(A296,'CEDARS District FRPL'!$A$3:$C$319,3,0)</f>
        <v>0.92300000000000004</v>
      </c>
      <c r="H296" s="108">
        <f t="shared" si="43"/>
        <v>2224.86</v>
      </c>
      <c r="I296" s="109">
        <f t="shared" si="44"/>
        <v>2053.5500000000002</v>
      </c>
      <c r="J296" s="100">
        <f t="shared" si="41"/>
        <v>13.129</v>
      </c>
      <c r="K296" s="102">
        <f>'2026-27 Salary &amp; Benefits'!E$6</f>
        <v>78209</v>
      </c>
      <c r="L296" s="102">
        <f>'2026-27 Salary &amp; Benefits'!F$6</f>
        <v>82248</v>
      </c>
      <c r="M296" s="7">
        <f t="shared" si="45"/>
        <v>1026805.96</v>
      </c>
      <c r="N296" s="7">
        <f t="shared" si="46"/>
        <v>53028.030000000028</v>
      </c>
      <c r="O296" s="7">
        <f>'2026-27 Salary &amp; Benefits'!G$6</f>
        <v>16817.759999999998</v>
      </c>
      <c r="P296" s="103">
        <f>'2026-27 Salary &amp; Benefits'!H$6</f>
        <v>0.16020000000000001</v>
      </c>
      <c r="Q296" s="103">
        <f>'2026-27 Salary &amp; Benefits'!I$6</f>
        <v>0.15390000000000001</v>
      </c>
      <c r="R296" s="7">
        <f t="shared" si="47"/>
        <v>393455.7</v>
      </c>
      <c r="S296" s="7">
        <f t="shared" si="42"/>
        <v>17997.23</v>
      </c>
      <c r="T296" s="7">
        <f t="shared" si="48"/>
        <v>2769.77</v>
      </c>
      <c r="U296" s="7">
        <f t="shared" si="49"/>
        <v>20767</v>
      </c>
      <c r="V296" s="7">
        <f t="shared" si="50"/>
        <v>1494056.69</v>
      </c>
    </row>
    <row r="297" spans="1:22">
      <c r="A297" s="75" t="s">
        <v>2385</v>
      </c>
      <c r="B297" s="2" t="s">
        <v>1930</v>
      </c>
      <c r="C297" s="46">
        <f>IF(A297=Summary!$B$9,Summary!$G$9,0)</f>
        <v>0</v>
      </c>
      <c r="D297" s="82">
        <f>VLOOKUP(A297,AAFTE!$A:$AT,3,0)</f>
        <v>260.5</v>
      </c>
      <c r="E297" s="106">
        <f>VLOOKUP($A297,'2026-27 Salary &amp; Benefits'!$A:$I,3,)</f>
        <v>1</v>
      </c>
      <c r="F297" s="106">
        <f>VLOOKUP($A297,'2026-27 Salary &amp; Benefits'!$A:$I,4,)</f>
        <v>1</v>
      </c>
      <c r="G297" s="107">
        <f>VLOOKUP(A297,'CEDARS District FRPL'!$A$3:$C$319,3,0)</f>
        <v>0.44690000000000002</v>
      </c>
      <c r="H297" s="108">
        <f t="shared" si="43"/>
        <v>260.5</v>
      </c>
      <c r="I297" s="109">
        <f t="shared" si="44"/>
        <v>116.42</v>
      </c>
      <c r="J297" s="100">
        <f t="shared" si="41"/>
        <v>0.74399999999999999</v>
      </c>
      <c r="K297" s="102">
        <f>'2026-27 Salary &amp; Benefits'!E$6</f>
        <v>78209</v>
      </c>
      <c r="L297" s="102">
        <f>'2026-27 Salary &amp; Benefits'!F$6</f>
        <v>82248</v>
      </c>
      <c r="M297" s="7">
        <f t="shared" si="45"/>
        <v>58187.5</v>
      </c>
      <c r="N297" s="7">
        <f t="shared" si="46"/>
        <v>3005.010000000002</v>
      </c>
      <c r="O297" s="7">
        <f>'2026-27 Salary &amp; Benefits'!G$6</f>
        <v>16817.759999999998</v>
      </c>
      <c r="P297" s="103">
        <f>'2026-27 Salary &amp; Benefits'!H$6</f>
        <v>0.16020000000000001</v>
      </c>
      <c r="Q297" s="103">
        <f>'2026-27 Salary &amp; Benefits'!I$6</f>
        <v>0.15390000000000001</v>
      </c>
      <c r="R297" s="7">
        <f t="shared" si="47"/>
        <v>22296.52</v>
      </c>
      <c r="S297" s="7">
        <f t="shared" si="42"/>
        <v>1019.88</v>
      </c>
      <c r="T297" s="7">
        <f t="shared" si="48"/>
        <v>156.96</v>
      </c>
      <c r="U297" s="7">
        <f t="shared" si="49"/>
        <v>1176.8399999999999</v>
      </c>
      <c r="V297" s="7">
        <f t="shared" si="50"/>
        <v>84665.87</v>
      </c>
    </row>
    <row r="298" spans="1:22">
      <c r="A298" s="75" t="s">
        <v>2381</v>
      </c>
      <c r="B298" s="2" t="s">
        <v>1914</v>
      </c>
      <c r="C298" s="46">
        <f>IF(A298=Summary!$B$9,Summary!$G$9,0)</f>
        <v>0</v>
      </c>
      <c r="D298" s="82">
        <f>VLOOKUP(A298,AAFTE!$A:$AT,3,0)</f>
        <v>5242.3499999999995</v>
      </c>
      <c r="E298" s="106">
        <f>VLOOKUP($A298,'2026-27 Salary &amp; Benefits'!$A:$I,3,)</f>
        <v>1</v>
      </c>
      <c r="F298" s="106">
        <f>VLOOKUP($A298,'2026-27 Salary &amp; Benefits'!$A:$I,4,)</f>
        <v>1</v>
      </c>
      <c r="G298" s="107">
        <f>VLOOKUP(A298,'CEDARS District FRPL'!$A$3:$C$319,3,0)</f>
        <v>0.59599999999999997</v>
      </c>
      <c r="H298" s="108">
        <f t="shared" si="43"/>
        <v>5242.3499999999995</v>
      </c>
      <c r="I298" s="109">
        <f t="shared" si="44"/>
        <v>3124.44</v>
      </c>
      <c r="J298" s="100">
        <f t="shared" si="41"/>
        <v>19.975999999999999</v>
      </c>
      <c r="K298" s="102">
        <f>'2026-27 Salary &amp; Benefits'!E$6</f>
        <v>78209</v>
      </c>
      <c r="L298" s="102">
        <f>'2026-27 Salary &amp; Benefits'!F$6</f>
        <v>82248</v>
      </c>
      <c r="M298" s="7">
        <f t="shared" si="45"/>
        <v>1562302.98</v>
      </c>
      <c r="N298" s="7">
        <f t="shared" si="46"/>
        <v>80683.070000000065</v>
      </c>
      <c r="O298" s="7">
        <f>'2026-27 Salary &amp; Benefits'!G$6</f>
        <v>16817.759999999998</v>
      </c>
      <c r="P298" s="103">
        <f>'2026-27 Salary &amp; Benefits'!H$6</f>
        <v>0.16020000000000001</v>
      </c>
      <c r="Q298" s="103">
        <f>'2026-27 Salary &amp; Benefits'!I$6</f>
        <v>0.15390000000000001</v>
      </c>
      <c r="R298" s="7">
        <f t="shared" si="47"/>
        <v>598649.64</v>
      </c>
      <c r="S298" s="7">
        <f t="shared" si="42"/>
        <v>27383.1</v>
      </c>
      <c r="T298" s="7">
        <f t="shared" si="48"/>
        <v>4214.26</v>
      </c>
      <c r="U298" s="7">
        <f t="shared" si="49"/>
        <v>31597.360000000001</v>
      </c>
      <c r="V298" s="7">
        <f t="shared" si="50"/>
        <v>2273233.0500000003</v>
      </c>
    </row>
    <row r="299" spans="1:22">
      <c r="A299" s="75" t="s">
        <v>2420</v>
      </c>
      <c r="B299" s="2" t="s">
        <v>2104</v>
      </c>
      <c r="C299" s="46">
        <f>IF(A299=Summary!$B$9,Summary!$G$9,0)</f>
        <v>0</v>
      </c>
      <c r="D299" s="82">
        <f>VLOOKUP(A299,AAFTE!$A:$AT,3,0)</f>
        <v>2981.0099999999998</v>
      </c>
      <c r="E299" s="106">
        <f>VLOOKUP($A299,'2026-27 Salary &amp; Benefits'!$A:$I,3,)</f>
        <v>1</v>
      </c>
      <c r="F299" s="106">
        <f>VLOOKUP($A299,'2026-27 Salary &amp; Benefits'!$A:$I,4,)</f>
        <v>1</v>
      </c>
      <c r="G299" s="107">
        <f>VLOOKUP(A299,'CEDARS District FRPL'!$A$3:$C$319,3,0)</f>
        <v>0.84750000000000003</v>
      </c>
      <c r="H299" s="108">
        <f t="shared" si="43"/>
        <v>2981.0099999999998</v>
      </c>
      <c r="I299" s="109">
        <f t="shared" si="44"/>
        <v>2526.41</v>
      </c>
      <c r="J299" s="100">
        <f t="shared" si="41"/>
        <v>16.152000000000001</v>
      </c>
      <c r="K299" s="102">
        <f>'2026-27 Salary &amp; Benefits'!E$6</f>
        <v>78209</v>
      </c>
      <c r="L299" s="102">
        <f>'2026-27 Salary &amp; Benefits'!F$6</f>
        <v>82248</v>
      </c>
      <c r="M299" s="7">
        <f t="shared" si="45"/>
        <v>1263231.77</v>
      </c>
      <c r="N299" s="7">
        <f t="shared" si="46"/>
        <v>65237.929999999935</v>
      </c>
      <c r="O299" s="7">
        <f>'2026-27 Salary &amp; Benefits'!G$6</f>
        <v>16817.759999999998</v>
      </c>
      <c r="P299" s="103">
        <f>'2026-27 Salary &amp; Benefits'!H$6</f>
        <v>0.16020000000000001</v>
      </c>
      <c r="Q299" s="103">
        <f>'2026-27 Salary &amp; Benefits'!I$6</f>
        <v>0.15390000000000001</v>
      </c>
      <c r="R299" s="7">
        <f t="shared" si="47"/>
        <v>484050.31</v>
      </c>
      <c r="S299" s="7">
        <f t="shared" si="42"/>
        <v>22141.16</v>
      </c>
      <c r="T299" s="7">
        <f t="shared" si="48"/>
        <v>3407.52</v>
      </c>
      <c r="U299" s="7">
        <f t="shared" si="49"/>
        <v>25548.68</v>
      </c>
      <c r="V299" s="7">
        <f t="shared" si="50"/>
        <v>1838068.69</v>
      </c>
    </row>
    <row r="300" spans="1:22">
      <c r="A300" s="75" t="s">
        <v>2181</v>
      </c>
      <c r="B300" s="2" t="s">
        <v>409</v>
      </c>
      <c r="C300" s="46">
        <f>IF(A300=Summary!$B$9,Summary!$G$9,0)</f>
        <v>0</v>
      </c>
      <c r="D300" s="82">
        <f>VLOOKUP(A300,AAFTE!$A:$AT,3,0)</f>
        <v>883</v>
      </c>
      <c r="E300" s="106">
        <f>VLOOKUP($A300,'2026-27 Salary &amp; Benefits'!$A:$I,3,)</f>
        <v>1</v>
      </c>
      <c r="F300" s="106">
        <f>VLOOKUP($A300,'2026-27 Salary &amp; Benefits'!$A:$I,4,)</f>
        <v>1</v>
      </c>
      <c r="G300" s="107">
        <f>VLOOKUP(A300,'CEDARS District FRPL'!$A$3:$C$319,3,0)</f>
        <v>0.82379999999999998</v>
      </c>
      <c r="H300" s="108">
        <f t="shared" si="43"/>
        <v>883</v>
      </c>
      <c r="I300" s="109">
        <f t="shared" si="44"/>
        <v>727.42</v>
      </c>
      <c r="J300" s="100">
        <f t="shared" si="41"/>
        <v>4.6509999999999998</v>
      </c>
      <c r="K300" s="102">
        <f>'2026-27 Salary &amp; Benefits'!E$6</f>
        <v>78209</v>
      </c>
      <c r="L300" s="102">
        <f>'2026-27 Salary &amp; Benefits'!F$6</f>
        <v>82248</v>
      </c>
      <c r="M300" s="7">
        <f t="shared" si="45"/>
        <v>363750.06</v>
      </c>
      <c r="N300" s="7">
        <f t="shared" si="46"/>
        <v>18785.390000000014</v>
      </c>
      <c r="O300" s="7">
        <f>'2026-27 Salary &amp; Benefits'!G$6</f>
        <v>16817.759999999998</v>
      </c>
      <c r="P300" s="103">
        <f>'2026-27 Salary &amp; Benefits'!H$6</f>
        <v>0.16020000000000001</v>
      </c>
      <c r="Q300" s="103">
        <f>'2026-27 Salary &amp; Benefits'!I$6</f>
        <v>0.15390000000000001</v>
      </c>
      <c r="R300" s="7">
        <f t="shared" si="47"/>
        <v>139383.23000000001</v>
      </c>
      <c r="S300" s="7">
        <f t="shared" si="42"/>
        <v>6375.59</v>
      </c>
      <c r="T300" s="7">
        <f t="shared" si="48"/>
        <v>981.2</v>
      </c>
      <c r="U300" s="7">
        <f t="shared" si="49"/>
        <v>7356.79</v>
      </c>
      <c r="V300" s="7">
        <f t="shared" si="50"/>
        <v>529275.47000000009</v>
      </c>
    </row>
    <row r="301" spans="1:22">
      <c r="A301" s="75" t="s">
        <v>2150</v>
      </c>
      <c r="B301" s="2" t="s">
        <v>206</v>
      </c>
      <c r="C301" s="46">
        <f>IF(A301=Summary!$B$9,Summary!$G$9,0)</f>
        <v>0</v>
      </c>
      <c r="D301" s="82">
        <f>VLOOKUP(A301,AAFTE!$A:$AT,3,0)</f>
        <v>2627.05</v>
      </c>
      <c r="E301" s="106">
        <f>VLOOKUP($A301,'2026-27 Salary &amp; Benefits'!$A:$I,3,)</f>
        <v>1.06</v>
      </c>
      <c r="F301" s="106">
        <f>VLOOKUP($A301,'2026-27 Salary &amp; Benefits'!$A:$I,4,)</f>
        <v>1.06</v>
      </c>
      <c r="G301" s="107">
        <f>VLOOKUP(A301,'CEDARS District FRPL'!$A$3:$C$319,3,0)</f>
        <v>0.39679999999999999</v>
      </c>
      <c r="H301" s="108">
        <f t="shared" si="43"/>
        <v>2627.05</v>
      </c>
      <c r="I301" s="109">
        <f t="shared" si="44"/>
        <v>1042.4100000000001</v>
      </c>
      <c r="J301" s="100">
        <f t="shared" si="41"/>
        <v>6.6639999999999997</v>
      </c>
      <c r="K301" s="102">
        <f>'2026-27 Salary &amp; Benefits'!E$6</f>
        <v>78209</v>
      </c>
      <c r="L301" s="102">
        <f>'2026-27 Salary &amp; Benefits'!F$6</f>
        <v>82248</v>
      </c>
      <c r="M301" s="7">
        <f t="shared" si="45"/>
        <v>552455.86</v>
      </c>
      <c r="N301" s="7">
        <f t="shared" si="46"/>
        <v>28530.849999999977</v>
      </c>
      <c r="O301" s="7">
        <f>'2026-27 Salary &amp; Benefits'!G$6</f>
        <v>16817.759999999998</v>
      </c>
      <c r="P301" s="103">
        <f>'2026-27 Salary &amp; Benefits'!H$6</f>
        <v>0.16020000000000001</v>
      </c>
      <c r="Q301" s="103">
        <f>'2026-27 Salary &amp; Benefits'!I$6</f>
        <v>0.15390000000000001</v>
      </c>
      <c r="R301" s="7">
        <f t="shared" si="47"/>
        <v>204967.88</v>
      </c>
      <c r="S301" s="7">
        <f t="shared" si="42"/>
        <v>9683.11</v>
      </c>
      <c r="T301" s="7">
        <f t="shared" si="48"/>
        <v>1490.23</v>
      </c>
      <c r="U301" s="7">
        <f t="shared" si="49"/>
        <v>11173.34</v>
      </c>
      <c r="V301" s="7">
        <f t="shared" si="50"/>
        <v>797127.92999999993</v>
      </c>
    </row>
    <row r="302" spans="1:22">
      <c r="A302" s="75" t="s">
        <v>2120</v>
      </c>
      <c r="B302" s="2" t="s">
        <v>0</v>
      </c>
      <c r="C302" s="46">
        <f>IF(A302=Summary!$B$9,Summary!$G$9,0)</f>
        <v>0</v>
      </c>
      <c r="D302" s="82">
        <f>VLOOKUP(A302,AAFTE!$A:$AT,3,0)</f>
        <v>59.25</v>
      </c>
      <c r="E302" s="106">
        <f>VLOOKUP($A302,'2026-27 Salary &amp; Benefits'!$A:$I,3,)</f>
        <v>1</v>
      </c>
      <c r="F302" s="106">
        <f>VLOOKUP($A302,'2026-27 Salary &amp; Benefits'!$A:$I,4,)</f>
        <v>1</v>
      </c>
      <c r="G302" s="107">
        <f>VLOOKUP(A302,'CEDARS District FRPL'!$A$3:$C$319,3,0)</f>
        <v>0.74390000000000001</v>
      </c>
      <c r="H302" s="108">
        <f t="shared" si="43"/>
        <v>59.25</v>
      </c>
      <c r="I302" s="109">
        <f t="shared" si="44"/>
        <v>44.08</v>
      </c>
      <c r="J302" s="100">
        <f t="shared" si="41"/>
        <v>0.28199999999999997</v>
      </c>
      <c r="K302" s="102">
        <f>'2026-27 Salary &amp; Benefits'!E$6</f>
        <v>78209</v>
      </c>
      <c r="L302" s="102">
        <f>'2026-27 Salary &amp; Benefits'!F$6</f>
        <v>82248</v>
      </c>
      <c r="M302" s="7">
        <f t="shared" si="45"/>
        <v>22054.94</v>
      </c>
      <c r="N302" s="7">
        <f t="shared" si="46"/>
        <v>1139</v>
      </c>
      <c r="O302" s="7">
        <f>'2026-27 Salary &amp; Benefits'!G$6</f>
        <v>16817.759999999998</v>
      </c>
      <c r="P302" s="103">
        <f>'2026-27 Salary &amp; Benefits'!H$6</f>
        <v>0.16020000000000001</v>
      </c>
      <c r="Q302" s="103">
        <f>'2026-27 Salary &amp; Benefits'!I$6</f>
        <v>0.15390000000000001</v>
      </c>
      <c r="R302" s="7">
        <f t="shared" si="47"/>
        <v>8451.1</v>
      </c>
      <c r="S302" s="7">
        <f t="shared" si="42"/>
        <v>386.57</v>
      </c>
      <c r="T302" s="7">
        <f t="shared" si="48"/>
        <v>59.49</v>
      </c>
      <c r="U302" s="7">
        <f t="shared" si="49"/>
        <v>446.06</v>
      </c>
      <c r="V302" s="7">
        <f t="shared" si="50"/>
        <v>32091.100000000002</v>
      </c>
    </row>
    <row r="303" spans="1:22">
      <c r="A303" s="75" t="s">
        <v>2168</v>
      </c>
      <c r="B303" s="2" t="s">
        <v>345</v>
      </c>
      <c r="C303" s="46">
        <f>IF(A303=Summary!$B$9,Summary!$G$9,0)</f>
        <v>0</v>
      </c>
      <c r="D303" s="82">
        <f>VLOOKUP(A303,AAFTE!$A:$AT,3,0)</f>
        <v>279.53999999999996</v>
      </c>
      <c r="E303" s="106">
        <f>VLOOKUP($A303,'2026-27 Salary &amp; Benefits'!$A:$I,3,)</f>
        <v>1</v>
      </c>
      <c r="F303" s="106">
        <f>VLOOKUP($A303,'2026-27 Salary &amp; Benefits'!$A:$I,4,)</f>
        <v>1</v>
      </c>
      <c r="G303" s="107">
        <f>VLOOKUP(A303,'CEDARS District FRPL'!$A$3:$C$319,3,0)</f>
        <v>0.46589999999999998</v>
      </c>
      <c r="H303" s="108">
        <f t="shared" si="43"/>
        <v>279.53999999999996</v>
      </c>
      <c r="I303" s="109">
        <f t="shared" si="44"/>
        <v>130.24</v>
      </c>
      <c r="J303" s="100">
        <f t="shared" si="41"/>
        <v>0.83299999999999996</v>
      </c>
      <c r="K303" s="102">
        <f>'2026-27 Salary &amp; Benefits'!E$6</f>
        <v>78209</v>
      </c>
      <c r="L303" s="102">
        <f>'2026-27 Salary &amp; Benefits'!F$6</f>
        <v>82248</v>
      </c>
      <c r="M303" s="7">
        <f t="shared" si="45"/>
        <v>65148.1</v>
      </c>
      <c r="N303" s="7">
        <f t="shared" si="46"/>
        <v>3364.4800000000032</v>
      </c>
      <c r="O303" s="7">
        <f>'2026-27 Salary &amp; Benefits'!G$6</f>
        <v>16817.759999999998</v>
      </c>
      <c r="P303" s="103">
        <f>'2026-27 Salary &amp; Benefits'!H$6</f>
        <v>0.16020000000000001</v>
      </c>
      <c r="Q303" s="103">
        <f>'2026-27 Salary &amp; Benefits'!I$6</f>
        <v>0.15390000000000001</v>
      </c>
      <c r="R303" s="7">
        <f t="shared" si="47"/>
        <v>24963.71</v>
      </c>
      <c r="S303" s="7">
        <f t="shared" si="42"/>
        <v>1141.8800000000001</v>
      </c>
      <c r="T303" s="7">
        <f t="shared" si="48"/>
        <v>175.74</v>
      </c>
      <c r="U303" s="7">
        <f t="shared" si="49"/>
        <v>1317.6200000000001</v>
      </c>
      <c r="V303" s="7">
        <f t="shared" si="50"/>
        <v>94793.91</v>
      </c>
    </row>
    <row r="304" spans="1:22">
      <c r="A304" s="75" t="s">
        <v>2361</v>
      </c>
      <c r="B304" s="2" t="s">
        <v>1804</v>
      </c>
      <c r="C304" s="46">
        <f>IF(A304=Summary!$B$9,Summary!$G$9,0)</f>
        <v>0</v>
      </c>
      <c r="D304" s="82">
        <f>VLOOKUP(A304,AAFTE!$A:$AT,3,0)</f>
        <v>354.4</v>
      </c>
      <c r="E304" s="106">
        <f>VLOOKUP($A304,'2026-27 Salary &amp; Benefits'!$A:$I,3,)</f>
        <v>1</v>
      </c>
      <c r="F304" s="106">
        <f>VLOOKUP($A304,'2026-27 Salary &amp; Benefits'!$A:$I,4,)</f>
        <v>1</v>
      </c>
      <c r="G304" s="107">
        <f>VLOOKUP(A304,'CEDARS District FRPL'!$A$3:$C$319,3,0)</f>
        <v>0.80740000000000001</v>
      </c>
      <c r="H304" s="108">
        <f t="shared" si="43"/>
        <v>354.4</v>
      </c>
      <c r="I304" s="109">
        <f t="shared" si="44"/>
        <v>286.14</v>
      </c>
      <c r="J304" s="100">
        <f t="shared" si="41"/>
        <v>1.829</v>
      </c>
      <c r="K304" s="102">
        <f>'2026-27 Salary &amp; Benefits'!E$6</f>
        <v>78209</v>
      </c>
      <c r="L304" s="102">
        <f>'2026-27 Salary &amp; Benefits'!F$6</f>
        <v>82248</v>
      </c>
      <c r="M304" s="7">
        <f t="shared" si="45"/>
        <v>143044.26</v>
      </c>
      <c r="N304" s="7">
        <f t="shared" si="46"/>
        <v>7387.3299999999872</v>
      </c>
      <c r="O304" s="7">
        <f>'2026-27 Salary &amp; Benefits'!G$6</f>
        <v>16817.759999999998</v>
      </c>
      <c r="P304" s="103">
        <f>'2026-27 Salary &amp; Benefits'!H$6</f>
        <v>0.16020000000000001</v>
      </c>
      <c r="Q304" s="103">
        <f>'2026-27 Salary &amp; Benefits'!I$6</f>
        <v>0.15390000000000001</v>
      </c>
      <c r="R304" s="7">
        <f t="shared" si="47"/>
        <v>54812.28</v>
      </c>
      <c r="S304" s="7">
        <f t="shared" si="42"/>
        <v>2507.19</v>
      </c>
      <c r="T304" s="7">
        <f t="shared" si="48"/>
        <v>385.86</v>
      </c>
      <c r="U304" s="7">
        <f t="shared" si="49"/>
        <v>2893.05</v>
      </c>
      <c r="V304" s="7">
        <f t="shared" si="50"/>
        <v>208136.91999999998</v>
      </c>
    </row>
    <row r="305" spans="1:22">
      <c r="A305" t="s">
        <v>2139</v>
      </c>
      <c r="B305" t="s">
        <v>117</v>
      </c>
      <c r="C305" s="46">
        <f>IF(A305=Summary!$B$9,Summary!$G$9,0)</f>
        <v>0</v>
      </c>
      <c r="D305" s="82">
        <f>VLOOKUP(A305,AAFTE!$A:$AT,3,0)</f>
        <v>6805.84</v>
      </c>
      <c r="E305" s="106">
        <f>VLOOKUP($A305,'2026-27 Salary &amp; Benefits'!$A:$I,3,)</f>
        <v>1</v>
      </c>
      <c r="F305" s="106">
        <f>VLOOKUP($A305,'2026-27 Salary &amp; Benefits'!$A:$I,4,)</f>
        <v>1</v>
      </c>
      <c r="G305" s="107">
        <f>VLOOKUP(A305,'CEDARS District FRPL'!$A$3:$C$319,3,0)</f>
        <v>0.58399999999999996</v>
      </c>
      <c r="H305" s="108">
        <f t="shared" si="43"/>
        <v>6805.84</v>
      </c>
      <c r="I305" s="109">
        <f t="shared" si="44"/>
        <v>3974.61</v>
      </c>
      <c r="J305" s="100">
        <f t="shared" si="41"/>
        <v>25.411000000000001</v>
      </c>
      <c r="K305" s="102">
        <f>'2026-27 Salary &amp; Benefits'!E$6</f>
        <v>78209</v>
      </c>
      <c r="L305" s="102">
        <f>'2026-27 Salary &amp; Benefits'!F$6</f>
        <v>82248</v>
      </c>
      <c r="M305" s="7">
        <f t="shared" si="45"/>
        <v>1987368.9</v>
      </c>
      <c r="N305" s="7">
        <f t="shared" si="46"/>
        <v>102635.03000000003</v>
      </c>
      <c r="O305" s="7">
        <f>'2026-27 Salary &amp; Benefits'!G$6</f>
        <v>16817.759999999998</v>
      </c>
      <c r="P305" s="103">
        <f>'2026-27 Salary &amp; Benefits'!H$6</f>
        <v>0.16020000000000001</v>
      </c>
      <c r="Q305" s="103">
        <f>'2026-27 Salary &amp; Benefits'!I$6</f>
        <v>0.15390000000000001</v>
      </c>
      <c r="R305" s="7">
        <f t="shared" si="47"/>
        <v>761528.13</v>
      </c>
      <c r="S305" s="7">
        <f t="shared" si="42"/>
        <v>34833.4</v>
      </c>
      <c r="T305" s="7">
        <f t="shared" si="48"/>
        <v>5360.86</v>
      </c>
      <c r="U305" s="7">
        <f t="shared" si="49"/>
        <v>40194.26</v>
      </c>
      <c r="V305" s="7">
        <f t="shared" si="50"/>
        <v>2891726.3199999994</v>
      </c>
    </row>
    <row r="306" spans="1:22">
      <c r="A306" s="75" t="s">
        <v>2354</v>
      </c>
      <c r="B306" s="2" t="s">
        <v>1776</v>
      </c>
      <c r="C306" s="46">
        <f>IF(A306=Summary!$B$9,Summary!$G$9,0)</f>
        <v>0</v>
      </c>
      <c r="D306" s="82">
        <f>VLOOKUP(A306,AAFTE!$A:$AT,3,0)</f>
        <v>3335.74</v>
      </c>
      <c r="E306" s="106">
        <f>VLOOKUP($A306,'2026-27 Salary &amp; Benefits'!$A:$I,3,)</f>
        <v>1</v>
      </c>
      <c r="F306" s="106">
        <f>VLOOKUP($A306,'2026-27 Salary &amp; Benefits'!$A:$I,4,)</f>
        <v>1</v>
      </c>
      <c r="G306" s="107">
        <f>VLOOKUP(A306,'CEDARS District FRPL'!$A$3:$C$319,3,0)</f>
        <v>0.52390000000000003</v>
      </c>
      <c r="H306" s="108">
        <f t="shared" si="43"/>
        <v>3335.74</v>
      </c>
      <c r="I306" s="109">
        <f t="shared" si="44"/>
        <v>1747.59</v>
      </c>
      <c r="J306" s="100">
        <f t="shared" si="41"/>
        <v>11.173</v>
      </c>
      <c r="K306" s="102">
        <f>'2026-27 Salary &amp; Benefits'!E$6</f>
        <v>78209</v>
      </c>
      <c r="L306" s="102">
        <f>'2026-27 Salary &amp; Benefits'!F$6</f>
        <v>82248</v>
      </c>
      <c r="M306" s="7">
        <f t="shared" si="45"/>
        <v>873829.16</v>
      </c>
      <c r="N306" s="7">
        <f t="shared" si="46"/>
        <v>45127.739999999991</v>
      </c>
      <c r="O306" s="7">
        <f>'2026-27 Salary &amp; Benefits'!G$6</f>
        <v>16817.759999999998</v>
      </c>
      <c r="P306" s="103">
        <f>'2026-27 Salary &amp; Benefits'!H$6</f>
        <v>0.16020000000000001</v>
      </c>
      <c r="Q306" s="103">
        <f>'2026-27 Salary &amp; Benefits'!I$6</f>
        <v>0.15390000000000001</v>
      </c>
      <c r="R306" s="7">
        <f t="shared" si="47"/>
        <v>334837.42</v>
      </c>
      <c r="S306" s="7">
        <f t="shared" si="42"/>
        <v>15315.95</v>
      </c>
      <c r="T306" s="7">
        <f t="shared" si="48"/>
        <v>2357.12</v>
      </c>
      <c r="U306" s="7">
        <f t="shared" si="49"/>
        <v>17673.07</v>
      </c>
      <c r="V306" s="7">
        <f t="shared" si="50"/>
        <v>1271467.3900000001</v>
      </c>
    </row>
    <row r="307" spans="1:22">
      <c r="A307" s="75" t="s">
        <v>2421</v>
      </c>
      <c r="B307" s="2" t="s">
        <v>2110</v>
      </c>
      <c r="C307" s="46">
        <f>IF(A307=Summary!$B$9,Summary!$G$9,0)</f>
        <v>0</v>
      </c>
      <c r="D307" s="82">
        <f>VLOOKUP(A307,AAFTE!$A:$AT,3,0)</f>
        <v>5338.8499999999995</v>
      </c>
      <c r="E307" s="106">
        <f>VLOOKUP($A307,'2026-27 Salary &amp; Benefits'!$A:$I,3,)</f>
        <v>1</v>
      </c>
      <c r="F307" s="106">
        <f>VLOOKUP($A307,'2026-27 Salary &amp; Benefits'!$A:$I,4,)</f>
        <v>1</v>
      </c>
      <c r="G307" s="107">
        <f>VLOOKUP(A307,'CEDARS District FRPL'!$A$3:$C$319,3,0)</f>
        <v>0.48849999999999999</v>
      </c>
      <c r="H307" s="108">
        <f t="shared" si="43"/>
        <v>5338.8499999999995</v>
      </c>
      <c r="I307" s="109">
        <f t="shared" si="44"/>
        <v>2608.0300000000002</v>
      </c>
      <c r="J307" s="100">
        <f t="shared" si="41"/>
        <v>16.673999999999999</v>
      </c>
      <c r="K307" s="102">
        <f>'2026-27 Salary &amp; Benefits'!E$6</f>
        <v>78209</v>
      </c>
      <c r="L307" s="102">
        <f>'2026-27 Salary &amp; Benefits'!F$6</f>
        <v>82248</v>
      </c>
      <c r="M307" s="7">
        <f t="shared" si="45"/>
        <v>1304056.8700000001</v>
      </c>
      <c r="N307" s="7">
        <f t="shared" si="46"/>
        <v>67346.279999999795</v>
      </c>
      <c r="O307" s="7">
        <f>'2026-27 Salary &amp; Benefits'!G$6</f>
        <v>16817.759999999998</v>
      </c>
      <c r="P307" s="103">
        <f>'2026-27 Salary &amp; Benefits'!H$6</f>
        <v>0.16020000000000001</v>
      </c>
      <c r="Q307" s="103">
        <f>'2026-27 Salary &amp; Benefits'!I$6</f>
        <v>0.15390000000000001</v>
      </c>
      <c r="R307" s="7">
        <f t="shared" si="47"/>
        <v>499693.83</v>
      </c>
      <c r="S307" s="7">
        <f t="shared" si="42"/>
        <v>22856.720000000001</v>
      </c>
      <c r="T307" s="7">
        <f t="shared" si="48"/>
        <v>3517.65</v>
      </c>
      <c r="U307" s="7">
        <f t="shared" si="49"/>
        <v>26374.370000000003</v>
      </c>
      <c r="V307" s="7">
        <f t="shared" si="50"/>
        <v>1897471.35</v>
      </c>
    </row>
    <row r="308" spans="1:22">
      <c r="A308" s="75" t="s">
        <v>2886</v>
      </c>
      <c r="B308" s="2" t="s">
        <v>2887</v>
      </c>
      <c r="C308" s="46">
        <f>IF(A308=Summary!$B$9,Summary!$G$9,0)</f>
        <v>0</v>
      </c>
      <c r="D308" s="82">
        <f>VLOOKUP(A308,AAFTE!$A:$AT,3,0)</f>
        <v>106.62</v>
      </c>
      <c r="E308" s="106">
        <f>VLOOKUP($A308,'2026-27 Salary &amp; Benefits'!$A:$I,3,)</f>
        <v>1.06</v>
      </c>
      <c r="F308" s="106">
        <f>VLOOKUP($A308,'2026-27 Salary &amp; Benefits'!$A:$I,4,)</f>
        <v>1.06</v>
      </c>
      <c r="G308" s="107">
        <f>VLOOKUP(A308,'CEDARS District FRPL'!$A$3:$C$319,3,0)</f>
        <v>0.34820000000000001</v>
      </c>
      <c r="H308" s="108">
        <f t="shared" si="43"/>
        <v>106.62</v>
      </c>
      <c r="I308" s="109">
        <f t="shared" si="44"/>
        <v>37.130000000000003</v>
      </c>
      <c r="J308" s="100">
        <f t="shared" si="41"/>
        <v>0.23699999999999999</v>
      </c>
      <c r="K308" s="102">
        <f>'2026-27 Salary &amp; Benefits'!E$6</f>
        <v>78209</v>
      </c>
      <c r="L308" s="102">
        <f>'2026-27 Salary &amp; Benefits'!F$6</f>
        <v>82248</v>
      </c>
      <c r="M308" s="7">
        <f t="shared" si="45"/>
        <v>19647.66</v>
      </c>
      <c r="N308" s="7">
        <f t="shared" si="46"/>
        <v>1014.6800000000003</v>
      </c>
      <c r="O308" s="7">
        <f>'2026-27 Salary &amp; Benefits'!G$6</f>
        <v>16817.759999999998</v>
      </c>
      <c r="P308" s="103">
        <f>'2026-27 Salary &amp; Benefits'!H$6</f>
        <v>0.16020000000000001</v>
      </c>
      <c r="Q308" s="103">
        <f>'2026-27 Salary &amp; Benefits'!I$6</f>
        <v>0.15390000000000001</v>
      </c>
      <c r="R308" s="7">
        <f t="shared" si="47"/>
        <v>7289.52</v>
      </c>
      <c r="S308" s="7">
        <f t="shared" si="42"/>
        <v>344.37</v>
      </c>
      <c r="T308" s="7">
        <f t="shared" si="48"/>
        <v>53</v>
      </c>
      <c r="U308" s="7">
        <f t="shared" si="49"/>
        <v>397.37</v>
      </c>
      <c r="V308" s="7">
        <f t="shared" si="50"/>
        <v>28349.23</v>
      </c>
    </row>
    <row r="309" spans="1:22">
      <c r="A309" s="75" t="s">
        <v>2265</v>
      </c>
      <c r="B309" s="2" t="s">
        <v>1124</v>
      </c>
      <c r="C309" s="46">
        <f>IF(A309=Summary!$B$9,Summary!$G$9,0)</f>
        <v>0</v>
      </c>
      <c r="D309" s="82">
        <f>VLOOKUP(A309,AAFTE!$A:$AT,3,0)</f>
        <v>336.63</v>
      </c>
      <c r="E309" s="106">
        <f>VLOOKUP($A309,'2026-27 Salary &amp; Benefits'!$A:$I,3,)</f>
        <v>1</v>
      </c>
      <c r="F309" s="106">
        <f>VLOOKUP($A309,'2026-27 Salary &amp; Benefits'!$A:$I,4,)</f>
        <v>1</v>
      </c>
      <c r="G309" s="107">
        <f>VLOOKUP(A309,'CEDARS District FRPL'!$A$3:$C$319,3,0)</f>
        <v>0.69669999999999999</v>
      </c>
      <c r="H309" s="108">
        <f t="shared" si="43"/>
        <v>336.63</v>
      </c>
      <c r="I309" s="109">
        <f t="shared" si="44"/>
        <v>234.53</v>
      </c>
      <c r="J309" s="100">
        <f t="shared" si="41"/>
        <v>1.4990000000000001</v>
      </c>
      <c r="K309" s="102">
        <f>'2026-27 Salary &amp; Benefits'!E$6</f>
        <v>78209</v>
      </c>
      <c r="L309" s="102">
        <f>'2026-27 Salary &amp; Benefits'!F$6</f>
        <v>82248</v>
      </c>
      <c r="M309" s="7">
        <f t="shared" si="45"/>
        <v>117235.29</v>
      </c>
      <c r="N309" s="7">
        <f t="shared" si="46"/>
        <v>6054.4600000000064</v>
      </c>
      <c r="O309" s="7">
        <f>'2026-27 Salary &amp; Benefits'!G$6</f>
        <v>16817.759999999998</v>
      </c>
      <c r="P309" s="103">
        <f>'2026-27 Salary &amp; Benefits'!H$6</f>
        <v>0.16020000000000001</v>
      </c>
      <c r="Q309" s="103">
        <f>'2026-27 Salary &amp; Benefits'!I$6</f>
        <v>0.15390000000000001</v>
      </c>
      <c r="R309" s="7">
        <f t="shared" si="47"/>
        <v>44922.7</v>
      </c>
      <c r="S309" s="7">
        <f t="shared" si="42"/>
        <v>2054.83</v>
      </c>
      <c r="T309" s="7">
        <f t="shared" si="48"/>
        <v>316.24</v>
      </c>
      <c r="U309" s="7">
        <f t="shared" si="49"/>
        <v>2371.0699999999997</v>
      </c>
      <c r="V309" s="7">
        <f t="shared" si="50"/>
        <v>170583.52000000002</v>
      </c>
    </row>
    <row r="310" spans="1:22">
      <c r="A310" s="75" t="s">
        <v>2312</v>
      </c>
      <c r="B310" s="2" t="s">
        <v>1408</v>
      </c>
      <c r="C310" s="46">
        <f>IF(A310=Summary!$B$9,Summary!$G$9,0)</f>
        <v>0</v>
      </c>
      <c r="D310" s="82">
        <f>VLOOKUP(A310,AAFTE!$A:$AT,3,0)</f>
        <v>4362.21</v>
      </c>
      <c r="E310" s="106">
        <f>VLOOKUP($A310,'2026-27 Salary &amp; Benefits'!$A:$I,3,)</f>
        <v>1.06</v>
      </c>
      <c r="F310" s="106">
        <f>VLOOKUP($A310,'2026-27 Salary &amp; Benefits'!$A:$I,4,)</f>
        <v>1.06</v>
      </c>
      <c r="G310" s="107">
        <f>VLOOKUP(A310,'CEDARS District FRPL'!$A$3:$C$319,3,0)</f>
        <v>0.32350000000000001</v>
      </c>
      <c r="H310" s="108">
        <f t="shared" si="43"/>
        <v>4362.21</v>
      </c>
      <c r="I310" s="109">
        <f t="shared" si="44"/>
        <v>1411.17</v>
      </c>
      <c r="J310" s="100">
        <f t="shared" si="41"/>
        <v>9.0220000000000002</v>
      </c>
      <c r="K310" s="102">
        <f>'2026-27 Salary &amp; Benefits'!E$6</f>
        <v>78209</v>
      </c>
      <c r="L310" s="102">
        <f>'2026-27 Salary &amp; Benefits'!F$6</f>
        <v>82248</v>
      </c>
      <c r="M310" s="7">
        <f t="shared" si="45"/>
        <v>747937.69</v>
      </c>
      <c r="N310" s="7">
        <f t="shared" si="46"/>
        <v>38626.25</v>
      </c>
      <c r="O310" s="7">
        <f>'2026-27 Salary &amp; Benefits'!G$6</f>
        <v>16817.759999999998</v>
      </c>
      <c r="P310" s="103">
        <f>'2026-27 Salary &amp; Benefits'!H$6</f>
        <v>0.16020000000000001</v>
      </c>
      <c r="Q310" s="103">
        <f>'2026-27 Salary &amp; Benefits'!I$6</f>
        <v>0.15390000000000001</v>
      </c>
      <c r="R310" s="7">
        <f t="shared" si="47"/>
        <v>277494.03000000003</v>
      </c>
      <c r="S310" s="7">
        <f t="shared" si="42"/>
        <v>13109.4</v>
      </c>
      <c r="T310" s="7">
        <f t="shared" si="48"/>
        <v>2017.54</v>
      </c>
      <c r="U310" s="7">
        <f t="shared" si="49"/>
        <v>15126.939999999999</v>
      </c>
      <c r="V310" s="7">
        <f t="shared" si="50"/>
        <v>1079184.9099999999</v>
      </c>
    </row>
    <row r="311" spans="1:22">
      <c r="A311" s="76" t="s">
        <v>2252</v>
      </c>
      <c r="B311" s="2" t="s">
        <v>1078</v>
      </c>
      <c r="C311" s="46">
        <f>IF(A311=Summary!$B$9,Summary!$G$9,0)</f>
        <v>0</v>
      </c>
      <c r="D311" s="82">
        <f>VLOOKUP(A311,AAFTE!$A:$AT,3,0)</f>
        <v>1039.95</v>
      </c>
      <c r="E311" s="106">
        <f>VLOOKUP($A311,'2026-27 Salary &amp; Benefits'!$A:$I,3,)</f>
        <v>1</v>
      </c>
      <c r="F311" s="106">
        <f>VLOOKUP($A311,'2026-27 Salary &amp; Benefits'!$A:$I,4,)</f>
        <v>1.04</v>
      </c>
      <c r="G311" s="107">
        <f>VLOOKUP(A311,'CEDARS District FRPL'!$A$3:$C$319,3,0)</f>
        <v>0.43180000000000002</v>
      </c>
      <c r="H311" s="108">
        <f t="shared" si="43"/>
        <v>1039.95</v>
      </c>
      <c r="I311" s="109">
        <f t="shared" si="44"/>
        <v>449.05</v>
      </c>
      <c r="J311" s="100">
        <f t="shared" si="41"/>
        <v>2.871</v>
      </c>
      <c r="K311" s="102">
        <f>'2026-27 Salary &amp; Benefits'!E$6</f>
        <v>78209</v>
      </c>
      <c r="L311" s="102">
        <f>'2026-27 Salary &amp; Benefits'!F$6</f>
        <v>82248</v>
      </c>
      <c r="M311" s="7">
        <f t="shared" si="45"/>
        <v>224538.04</v>
      </c>
      <c r="N311" s="7">
        <f t="shared" si="46"/>
        <v>21041.329999999987</v>
      </c>
      <c r="O311" s="7">
        <f>'2026-27 Salary &amp; Benefits'!G$6</f>
        <v>16817.759999999998</v>
      </c>
      <c r="P311" s="103">
        <f>'2026-27 Salary &amp; Benefits'!H$6</f>
        <v>0.16020000000000001</v>
      </c>
      <c r="Q311" s="103">
        <f>'2026-27 Salary &amp; Benefits'!I$6</f>
        <v>0.15390000000000001</v>
      </c>
      <c r="R311" s="7">
        <f t="shared" si="47"/>
        <v>87493.04</v>
      </c>
      <c r="S311" s="7">
        <f t="shared" si="42"/>
        <v>4092.99</v>
      </c>
      <c r="T311" s="7">
        <f t="shared" si="48"/>
        <v>629.91</v>
      </c>
      <c r="U311" s="7">
        <f t="shared" si="49"/>
        <v>4722.8999999999996</v>
      </c>
      <c r="V311" s="7">
        <f t="shared" si="50"/>
        <v>337795.31000000006</v>
      </c>
    </row>
    <row r="312" spans="1:22">
      <c r="A312" s="75" t="s">
        <v>2272</v>
      </c>
      <c r="B312" s="2" t="s">
        <v>1149</v>
      </c>
      <c r="C312" s="46">
        <f>IF(A312=Summary!$B$9,Summary!$G$9,0)</f>
        <v>0</v>
      </c>
      <c r="D312" s="82">
        <f>VLOOKUP(A312,AAFTE!$A:$AT,3,0)</f>
        <v>245.94</v>
      </c>
      <c r="E312" s="106">
        <f>VLOOKUP($A312,'2026-27 Salary &amp; Benefits'!$A:$I,3,)</f>
        <v>1</v>
      </c>
      <c r="F312" s="106">
        <f>VLOOKUP($A312,'2026-27 Salary &amp; Benefits'!$A:$I,4,)</f>
        <v>1</v>
      </c>
      <c r="G312" s="107">
        <f>VLOOKUP(A312,'CEDARS District FRPL'!$A$3:$C$319,3,0)</f>
        <v>0.52649999999999997</v>
      </c>
      <c r="H312" s="108">
        <f t="shared" si="43"/>
        <v>245.94</v>
      </c>
      <c r="I312" s="109">
        <f t="shared" si="44"/>
        <v>129.49</v>
      </c>
      <c r="J312" s="100">
        <f t="shared" si="41"/>
        <v>0.82799999999999996</v>
      </c>
      <c r="K312" s="102">
        <f>'2026-27 Salary &amp; Benefits'!E$6</f>
        <v>78209</v>
      </c>
      <c r="L312" s="102">
        <f>'2026-27 Salary &amp; Benefits'!F$6</f>
        <v>82248</v>
      </c>
      <c r="M312" s="7">
        <f t="shared" si="45"/>
        <v>64757.05</v>
      </c>
      <c r="N312" s="7">
        <f t="shared" si="46"/>
        <v>3344.2899999999936</v>
      </c>
      <c r="O312" s="7">
        <f>'2026-27 Salary &amp; Benefits'!G$6</f>
        <v>16817.759999999998</v>
      </c>
      <c r="P312" s="103">
        <f>'2026-27 Salary &amp; Benefits'!H$6</f>
        <v>0.16020000000000001</v>
      </c>
      <c r="Q312" s="103">
        <f>'2026-27 Salary &amp; Benefits'!I$6</f>
        <v>0.15390000000000001</v>
      </c>
      <c r="R312" s="7">
        <f t="shared" si="47"/>
        <v>24813.87</v>
      </c>
      <c r="S312" s="7">
        <f t="shared" si="42"/>
        <v>1135.02</v>
      </c>
      <c r="T312" s="7">
        <f t="shared" si="48"/>
        <v>174.68</v>
      </c>
      <c r="U312" s="7">
        <f t="shared" si="49"/>
        <v>1309.7</v>
      </c>
      <c r="V312" s="7">
        <f t="shared" si="50"/>
        <v>94224.909999999989</v>
      </c>
    </row>
    <row r="313" spans="1:22">
      <c r="A313" s="75" t="s">
        <v>2294</v>
      </c>
      <c r="B313" s="2" t="s">
        <v>1226</v>
      </c>
      <c r="C313" s="46">
        <f>IF(A313=Summary!$B$9,Summary!$G$9,0)</f>
        <v>0</v>
      </c>
      <c r="D313" s="82">
        <f>VLOOKUP(A313,AAFTE!$A:$AT,3,0)</f>
        <v>365.27</v>
      </c>
      <c r="E313" s="106">
        <f>VLOOKUP($A313,'2026-27 Salary &amp; Benefits'!$A:$I,3,)</f>
        <v>1</v>
      </c>
      <c r="F313" s="106">
        <f>VLOOKUP($A313,'2026-27 Salary &amp; Benefits'!$A:$I,4,)</f>
        <v>1</v>
      </c>
      <c r="G313" s="107">
        <f>VLOOKUP(A313,'CEDARS District FRPL'!$A$3:$C$319,3,0)</f>
        <v>0.37530000000000002</v>
      </c>
      <c r="H313" s="108">
        <f t="shared" si="43"/>
        <v>365.27</v>
      </c>
      <c r="I313" s="109">
        <f t="shared" si="44"/>
        <v>137.09</v>
      </c>
      <c r="J313" s="100">
        <f t="shared" si="41"/>
        <v>0.876</v>
      </c>
      <c r="K313" s="102">
        <f>'2026-27 Salary &amp; Benefits'!E$6</f>
        <v>78209</v>
      </c>
      <c r="L313" s="102">
        <f>'2026-27 Salary &amp; Benefits'!F$6</f>
        <v>82248</v>
      </c>
      <c r="M313" s="7">
        <f t="shared" si="45"/>
        <v>68511.08</v>
      </c>
      <c r="N313" s="7">
        <f t="shared" si="46"/>
        <v>3538.1699999999983</v>
      </c>
      <c r="O313" s="7">
        <f>'2026-27 Salary &amp; Benefits'!G$6</f>
        <v>16817.759999999998</v>
      </c>
      <c r="P313" s="103">
        <f>'2026-27 Salary &amp; Benefits'!H$6</f>
        <v>0.16020000000000001</v>
      </c>
      <c r="Q313" s="103">
        <f>'2026-27 Salary &amp; Benefits'!I$6</f>
        <v>0.15390000000000001</v>
      </c>
      <c r="R313" s="7">
        <f t="shared" si="47"/>
        <v>26252.36</v>
      </c>
      <c r="S313" s="7">
        <f t="shared" si="42"/>
        <v>1200.82</v>
      </c>
      <c r="T313" s="7">
        <f t="shared" si="48"/>
        <v>184.81</v>
      </c>
      <c r="U313" s="7">
        <f t="shared" si="49"/>
        <v>1385.6299999999999</v>
      </c>
      <c r="V313" s="7">
        <f t="shared" si="50"/>
        <v>99687.24</v>
      </c>
    </row>
    <row r="314" spans="1:22">
      <c r="A314" s="75" t="s">
        <v>2187</v>
      </c>
      <c r="B314" s="2" t="s">
        <v>445</v>
      </c>
      <c r="C314" s="46">
        <f>IF(A314=Summary!$B$9,Summary!$G$9,0)</f>
        <v>0</v>
      </c>
      <c r="D314" s="82">
        <f>VLOOKUP(A314,AAFTE!$A:$AT,3,0)</f>
        <v>117.77</v>
      </c>
      <c r="E314" s="106">
        <f>VLOOKUP($A314,'2026-27 Salary &amp; Benefits'!$A:$I,3,)</f>
        <v>1</v>
      </c>
      <c r="F314" s="106">
        <f>VLOOKUP($A314,'2026-27 Salary &amp; Benefits'!$A:$I,4,)</f>
        <v>1</v>
      </c>
      <c r="G314" s="107">
        <f>VLOOKUP(A314,'CEDARS District FRPL'!$A$3:$C$319,3,0)</f>
        <v>0.66959999999999997</v>
      </c>
      <c r="H314" s="108">
        <f t="shared" si="43"/>
        <v>117.77</v>
      </c>
      <c r="I314" s="109">
        <f t="shared" si="44"/>
        <v>78.86</v>
      </c>
      <c r="J314" s="100">
        <f t="shared" si="41"/>
        <v>0.504</v>
      </c>
      <c r="K314" s="102">
        <f>'2026-27 Salary &amp; Benefits'!E$6</f>
        <v>78209</v>
      </c>
      <c r="L314" s="102">
        <f>'2026-27 Salary &amp; Benefits'!F$6</f>
        <v>82248</v>
      </c>
      <c r="M314" s="7">
        <f t="shared" si="45"/>
        <v>39417.339999999997</v>
      </c>
      <c r="N314" s="7">
        <f t="shared" si="46"/>
        <v>2035.6500000000015</v>
      </c>
      <c r="O314" s="7">
        <f>'2026-27 Salary &amp; Benefits'!G$6</f>
        <v>16817.759999999998</v>
      </c>
      <c r="P314" s="103">
        <f>'2026-27 Salary &amp; Benefits'!H$6</f>
        <v>0.16020000000000001</v>
      </c>
      <c r="Q314" s="103">
        <f>'2026-27 Salary &amp; Benefits'!I$6</f>
        <v>0.15390000000000001</v>
      </c>
      <c r="R314" s="7">
        <f t="shared" si="47"/>
        <v>15104.1</v>
      </c>
      <c r="S314" s="7">
        <f t="shared" si="42"/>
        <v>690.88</v>
      </c>
      <c r="T314" s="7">
        <f t="shared" si="48"/>
        <v>106.33</v>
      </c>
      <c r="U314" s="7">
        <f t="shared" si="49"/>
        <v>797.21</v>
      </c>
      <c r="V314" s="7">
        <f t="shared" si="50"/>
        <v>57354.299999999996</v>
      </c>
    </row>
    <row r="315" spans="1:22">
      <c r="A315" s="75" t="s">
        <v>2259</v>
      </c>
      <c r="B315" s="2" t="s">
        <v>1103</v>
      </c>
      <c r="C315" s="46">
        <f>IF(A315=Summary!$B$9,Summary!$G$9,0)</f>
        <v>0</v>
      </c>
      <c r="D315" s="82">
        <f>VLOOKUP(A315,AAFTE!$A:$AT,3,0)</f>
        <v>782.4</v>
      </c>
      <c r="E315" s="106">
        <f>VLOOKUP($A315,'2026-27 Salary &amp; Benefits'!$A:$I,3,)</f>
        <v>1</v>
      </c>
      <c r="F315" s="106">
        <f>VLOOKUP($A315,'2026-27 Salary &amp; Benefits'!$A:$I,4,)</f>
        <v>1</v>
      </c>
      <c r="G315" s="107">
        <f>VLOOKUP(A315,'CEDARS District FRPL'!$A$3:$C$319,3,0)</f>
        <v>0.74260000000000004</v>
      </c>
      <c r="H315" s="108">
        <f t="shared" si="43"/>
        <v>782.4</v>
      </c>
      <c r="I315" s="109">
        <f t="shared" si="44"/>
        <v>581.01</v>
      </c>
      <c r="J315" s="100">
        <f t="shared" si="41"/>
        <v>3.7149999999999999</v>
      </c>
      <c r="K315" s="102">
        <f>'2026-27 Salary &amp; Benefits'!E$6</f>
        <v>78209</v>
      </c>
      <c r="L315" s="102">
        <f>'2026-27 Salary &amp; Benefits'!F$6</f>
        <v>82248</v>
      </c>
      <c r="M315" s="7">
        <f t="shared" si="45"/>
        <v>290546.44</v>
      </c>
      <c r="N315" s="7">
        <f t="shared" si="46"/>
        <v>15004.880000000005</v>
      </c>
      <c r="O315" s="7">
        <f>'2026-27 Salary &amp; Benefits'!G$6</f>
        <v>16817.759999999998</v>
      </c>
      <c r="P315" s="103">
        <f>'2026-27 Salary &amp; Benefits'!H$6</f>
        <v>0.16020000000000001</v>
      </c>
      <c r="Q315" s="103">
        <f>'2026-27 Salary &amp; Benefits'!I$6</f>
        <v>0.15390000000000001</v>
      </c>
      <c r="R315" s="7">
        <f t="shared" si="47"/>
        <v>111332.77</v>
      </c>
      <c r="S315" s="7">
        <f t="shared" si="42"/>
        <v>5092.5200000000004</v>
      </c>
      <c r="T315" s="7">
        <f t="shared" si="48"/>
        <v>783.74</v>
      </c>
      <c r="U315" s="7">
        <f t="shared" si="49"/>
        <v>5876.26</v>
      </c>
      <c r="V315" s="7">
        <f t="shared" si="50"/>
        <v>422760.35000000003</v>
      </c>
    </row>
    <row r="316" spans="1:22">
      <c r="A316" s="75" t="s">
        <v>2199</v>
      </c>
      <c r="B316" s="2" t="s">
        <v>490</v>
      </c>
      <c r="C316" s="46">
        <f>IF(A316=Summary!$B$9,Summary!$G$9,0)</f>
        <v>0</v>
      </c>
      <c r="D316" s="82">
        <f>VLOOKUP(A316,AAFTE!$A:$AT,3,0)</f>
        <v>179.45</v>
      </c>
      <c r="E316" s="106">
        <f>VLOOKUP($A316,'2026-27 Salary &amp; Benefits'!$A:$I,3,)</f>
        <v>1</v>
      </c>
      <c r="F316" s="106">
        <f>VLOOKUP($A316,'2026-27 Salary &amp; Benefits'!$A:$I,4,)</f>
        <v>1</v>
      </c>
      <c r="G316" s="107">
        <f>VLOOKUP(A316,'CEDARS District FRPL'!$A$3:$C$319,3,0)</f>
        <v>0.59379999999999999</v>
      </c>
      <c r="H316" s="108">
        <f t="shared" si="43"/>
        <v>179.45</v>
      </c>
      <c r="I316" s="109">
        <f t="shared" si="44"/>
        <v>106.56</v>
      </c>
      <c r="J316" s="100">
        <f t="shared" si="41"/>
        <v>0.68100000000000005</v>
      </c>
      <c r="K316" s="102">
        <f>'2026-27 Salary &amp; Benefits'!E$6</f>
        <v>78209</v>
      </c>
      <c r="L316" s="102">
        <f>'2026-27 Salary &amp; Benefits'!F$6</f>
        <v>82248</v>
      </c>
      <c r="M316" s="7">
        <f t="shared" si="45"/>
        <v>53260.33</v>
      </c>
      <c r="N316" s="7">
        <f t="shared" si="46"/>
        <v>2750.5599999999977</v>
      </c>
      <c r="O316" s="7">
        <f>'2026-27 Salary &amp; Benefits'!G$6</f>
        <v>16817.759999999998</v>
      </c>
      <c r="P316" s="103">
        <f>'2026-27 Salary &amp; Benefits'!H$6</f>
        <v>0.16020000000000001</v>
      </c>
      <c r="Q316" s="103">
        <f>'2026-27 Salary &amp; Benefits'!I$6</f>
        <v>0.15390000000000001</v>
      </c>
      <c r="R316" s="7">
        <f t="shared" si="47"/>
        <v>20408.509999999998</v>
      </c>
      <c r="S316" s="7">
        <f t="shared" si="42"/>
        <v>933.51</v>
      </c>
      <c r="T316" s="7">
        <f t="shared" si="48"/>
        <v>143.66999999999999</v>
      </c>
      <c r="U316" s="7">
        <f t="shared" si="49"/>
        <v>1077.18</v>
      </c>
      <c r="V316" s="7">
        <f t="shared" si="50"/>
        <v>77496.579999999987</v>
      </c>
    </row>
    <row r="317" spans="1:22">
      <c r="A317" s="75" t="s">
        <v>2244</v>
      </c>
      <c r="B317" s="2" t="s">
        <v>1059</v>
      </c>
      <c r="C317" s="46">
        <f>IF(A317=Summary!$B$9,Summary!$G$9,0)</f>
        <v>0</v>
      </c>
      <c r="D317" s="82">
        <f>VLOOKUP(A317,AAFTE!$A:$AT,3,0)</f>
        <v>80.540000000000006</v>
      </c>
      <c r="E317" s="106">
        <f>VLOOKUP($A317,'2026-27 Salary &amp; Benefits'!$A:$I,3,)</f>
        <v>1</v>
      </c>
      <c r="F317" s="106">
        <f>VLOOKUP($A317,'2026-27 Salary &amp; Benefits'!$A:$I,4,)</f>
        <v>1</v>
      </c>
      <c r="G317" s="107">
        <f>VLOOKUP(A317,'CEDARS District FRPL'!$A$3:$C$319,3,0)</f>
        <v>0.86080000000000001</v>
      </c>
      <c r="H317" s="108">
        <f t="shared" si="43"/>
        <v>80.540000000000006</v>
      </c>
      <c r="I317" s="109">
        <f t="shared" si="44"/>
        <v>69.33</v>
      </c>
      <c r="J317" s="100">
        <f t="shared" si="41"/>
        <v>0.443</v>
      </c>
      <c r="K317" s="102">
        <f>'2026-27 Salary &amp; Benefits'!E$6</f>
        <v>78209</v>
      </c>
      <c r="L317" s="102">
        <f>'2026-27 Salary &amp; Benefits'!F$6</f>
        <v>82248</v>
      </c>
      <c r="M317" s="7">
        <f t="shared" si="45"/>
        <v>34646.589999999997</v>
      </c>
      <c r="N317" s="7">
        <f t="shared" si="46"/>
        <v>1789.2700000000041</v>
      </c>
      <c r="O317" s="7">
        <f>'2026-27 Salary &amp; Benefits'!G$6</f>
        <v>16817.759999999998</v>
      </c>
      <c r="P317" s="103">
        <f>'2026-27 Salary &amp; Benefits'!H$6</f>
        <v>0.16020000000000001</v>
      </c>
      <c r="Q317" s="103">
        <f>'2026-27 Salary &amp; Benefits'!I$6</f>
        <v>0.15390000000000001</v>
      </c>
      <c r="R317" s="7">
        <f t="shared" si="47"/>
        <v>13276.02</v>
      </c>
      <c r="S317" s="7">
        <f t="shared" si="42"/>
        <v>607.26</v>
      </c>
      <c r="T317" s="7">
        <f t="shared" si="48"/>
        <v>93.46</v>
      </c>
      <c r="U317" s="7">
        <f t="shared" si="49"/>
        <v>700.72</v>
      </c>
      <c r="V317" s="7">
        <f t="shared" si="50"/>
        <v>50412.600000000006</v>
      </c>
    </row>
    <row r="318" spans="1:22">
      <c r="A318" s="75" t="s">
        <v>2161</v>
      </c>
      <c r="B318" s="2" t="s">
        <v>310</v>
      </c>
      <c r="C318" s="46">
        <f>IF(A318=Summary!$B$9,Summary!$G$9,0)</f>
        <v>0</v>
      </c>
      <c r="D318" s="82">
        <f>VLOOKUP(A318,AAFTE!$A:$AT,3,0)</f>
        <v>2306.39</v>
      </c>
      <c r="E318" s="106">
        <f>VLOOKUP($A318,'2026-27 Salary &amp; Benefits'!$A:$I,3,)</f>
        <v>1</v>
      </c>
      <c r="F318" s="106">
        <f>VLOOKUP($A318,'2026-27 Salary &amp; Benefits'!$A:$I,4,)</f>
        <v>1</v>
      </c>
      <c r="G318" s="107">
        <f>VLOOKUP(A318,'CEDARS District FRPL'!$A$3:$C$319,3,0)</f>
        <v>0.438</v>
      </c>
      <c r="H318" s="108">
        <f t="shared" si="43"/>
        <v>2306.39</v>
      </c>
      <c r="I318" s="109">
        <f t="shared" si="44"/>
        <v>1010.2</v>
      </c>
      <c r="J318" s="100">
        <f t="shared" si="41"/>
        <v>6.4589999999999996</v>
      </c>
      <c r="K318" s="102">
        <f>'2026-27 Salary &amp; Benefits'!E$6</f>
        <v>78209</v>
      </c>
      <c r="L318" s="102">
        <f>'2026-27 Salary &amp; Benefits'!F$6</f>
        <v>82248</v>
      </c>
      <c r="M318" s="7">
        <f t="shared" si="45"/>
        <v>505151.93</v>
      </c>
      <c r="N318" s="7">
        <f t="shared" si="46"/>
        <v>26087.899999999965</v>
      </c>
      <c r="O318" s="7">
        <f>'2026-27 Salary &amp; Benefits'!G$6</f>
        <v>16817.759999999998</v>
      </c>
      <c r="P318" s="103">
        <f>'2026-27 Salary &amp; Benefits'!H$6</f>
        <v>0.16020000000000001</v>
      </c>
      <c r="Q318" s="103">
        <f>'2026-27 Salary &amp; Benefits'!I$6</f>
        <v>0.15390000000000001</v>
      </c>
      <c r="R318" s="7">
        <f t="shared" si="47"/>
        <v>193566.18</v>
      </c>
      <c r="S318" s="7">
        <f t="shared" si="42"/>
        <v>8854</v>
      </c>
      <c r="T318" s="7">
        <f t="shared" si="48"/>
        <v>1362.63</v>
      </c>
      <c r="U318" s="7">
        <f t="shared" si="49"/>
        <v>10216.630000000001</v>
      </c>
      <c r="V318" s="7">
        <f t="shared" si="50"/>
        <v>735022.64</v>
      </c>
    </row>
    <row r="319" spans="1:22">
      <c r="A319" s="75" t="s">
        <v>2508</v>
      </c>
      <c r="B319" s="2" t="s">
        <v>2510</v>
      </c>
      <c r="C319" s="46">
        <f>IF(A319=Summary!$B$9,Summary!$G$9,0)</f>
        <v>0</v>
      </c>
      <c r="D319" s="82">
        <f>VLOOKUP(A319,AAFTE!$A:$AT,3,0)</f>
        <v>148</v>
      </c>
      <c r="E319" s="106">
        <f>VLOOKUP($A319,'2026-27 Salary &amp; Benefits'!$A:$I,3,)</f>
        <v>1</v>
      </c>
      <c r="F319" s="106">
        <f>VLOOKUP($A319,'2026-27 Salary &amp; Benefits'!$A:$I,4,)</f>
        <v>1</v>
      </c>
      <c r="G319" s="107">
        <f>VLOOKUP(A319,'CEDARS District FRPL'!$A$3:$C$319,3,0)</f>
        <v>0</v>
      </c>
      <c r="H319" s="108">
        <f t="shared" si="43"/>
        <v>148</v>
      </c>
      <c r="I319" s="109">
        <f t="shared" si="44"/>
        <v>0</v>
      </c>
      <c r="J319" s="100">
        <f t="shared" si="41"/>
        <v>0</v>
      </c>
      <c r="K319" s="102">
        <f>'2026-27 Salary &amp; Benefits'!E$6</f>
        <v>78209</v>
      </c>
      <c r="L319" s="102">
        <f>'2026-27 Salary &amp; Benefits'!F$6</f>
        <v>82248</v>
      </c>
      <c r="M319" s="7">
        <f t="shared" si="45"/>
        <v>0</v>
      </c>
      <c r="N319" s="7">
        <f t="shared" si="46"/>
        <v>0</v>
      </c>
      <c r="O319" s="7">
        <f>'2026-27 Salary &amp; Benefits'!G$6</f>
        <v>16817.759999999998</v>
      </c>
      <c r="P319" s="103">
        <f>'2026-27 Salary &amp; Benefits'!H$6</f>
        <v>0.16020000000000001</v>
      </c>
      <c r="Q319" s="103">
        <f>'2026-27 Salary &amp; Benefits'!I$6</f>
        <v>0.15390000000000001</v>
      </c>
      <c r="R319" s="7">
        <f t="shared" si="47"/>
        <v>0</v>
      </c>
      <c r="S319" s="7">
        <f t="shared" si="42"/>
        <v>0</v>
      </c>
      <c r="T319" s="7">
        <f t="shared" si="48"/>
        <v>0</v>
      </c>
      <c r="U319" s="7">
        <f t="shared" si="49"/>
        <v>0</v>
      </c>
      <c r="V319" s="7">
        <f t="shared" si="50"/>
        <v>0</v>
      </c>
    </row>
    <row r="320" spans="1:22">
      <c r="A320" t="s">
        <v>2410</v>
      </c>
      <c r="B320" t="s">
        <v>2039</v>
      </c>
      <c r="C320" s="46">
        <f>IF(A320=Summary!$B$9,Summary!$G$9,0)</f>
        <v>0</v>
      </c>
      <c r="D320" s="82">
        <f>VLOOKUP(A320,AAFTE!$A:$AT,3,0)</f>
        <v>15008.57</v>
      </c>
      <c r="E320" s="106">
        <f>VLOOKUP($A320,'2026-27 Salary &amp; Benefits'!$A:$I,3,)</f>
        <v>1</v>
      </c>
      <c r="F320" s="106">
        <f>VLOOKUP($A320,'2026-27 Salary &amp; Benefits'!$A:$I,4,)</f>
        <v>1</v>
      </c>
      <c r="G320" s="107">
        <f>VLOOKUP(A320,'CEDARS District FRPL'!$A$3:$C$319,3,0)</f>
        <v>0.8538</v>
      </c>
      <c r="H320" s="108">
        <f t="shared" si="43"/>
        <v>15008.57</v>
      </c>
      <c r="I320" s="109">
        <f t="shared" si="44"/>
        <v>12814.32</v>
      </c>
      <c r="J320" s="100">
        <f t="shared" si="41"/>
        <v>81.926000000000002</v>
      </c>
      <c r="K320" s="102">
        <f>'2026-27 Salary &amp; Benefits'!E$6</f>
        <v>78209</v>
      </c>
      <c r="L320" s="102">
        <f>'2026-27 Salary &amp; Benefits'!F$6</f>
        <v>82248</v>
      </c>
      <c r="M320" s="7">
        <f t="shared" si="45"/>
        <v>6407350.5300000003</v>
      </c>
      <c r="N320" s="7">
        <f t="shared" si="46"/>
        <v>330899.12000000011</v>
      </c>
      <c r="O320" s="7">
        <f>'2026-27 Salary &amp; Benefits'!G$6</f>
        <v>16817.759999999998</v>
      </c>
      <c r="P320" s="103">
        <f>'2026-27 Salary &amp; Benefits'!H$6</f>
        <v>0.16020000000000001</v>
      </c>
      <c r="Q320" s="103">
        <f>'2026-27 Salary &amp; Benefits'!I$6</f>
        <v>0.15390000000000001</v>
      </c>
      <c r="R320" s="7">
        <f t="shared" si="47"/>
        <v>2455194.7400000002</v>
      </c>
      <c r="S320" s="7">
        <f t="shared" si="42"/>
        <v>112304.16</v>
      </c>
      <c r="T320" s="7">
        <f t="shared" si="48"/>
        <v>17283.61</v>
      </c>
      <c r="U320" s="7">
        <f t="shared" si="49"/>
        <v>129587.77</v>
      </c>
      <c r="V320" s="7">
        <f t="shared" si="50"/>
        <v>9323032.1600000001</v>
      </c>
    </row>
    <row r="321" spans="1:22">
      <c r="A321" t="s">
        <v>2371</v>
      </c>
      <c r="B321" t="s">
        <v>1840</v>
      </c>
      <c r="C321" s="46">
        <f>IF(A321=Summary!$B$9,Summary!$G$9,0)</f>
        <v>0</v>
      </c>
      <c r="D321" s="82">
        <f>VLOOKUP(A321,AAFTE!$A:$AT,3,0)</f>
        <v>5300.79</v>
      </c>
      <c r="E321" s="106">
        <f>VLOOKUP($A321,'2026-27 Salary &amp; Benefits'!$A:$I,3,)</f>
        <v>1.06</v>
      </c>
      <c r="F321" s="106">
        <f>VLOOKUP($A321,'2026-27 Salary &amp; Benefits'!$A:$I,4,)</f>
        <v>1.06</v>
      </c>
      <c r="G321" s="107">
        <f>VLOOKUP(A321,'CEDARS District FRPL'!$A$3:$C$319,3,0)</f>
        <v>0.46560000000000001</v>
      </c>
      <c r="H321" s="108">
        <f t="shared" si="43"/>
        <v>5300.79</v>
      </c>
      <c r="I321" s="109">
        <f t="shared" si="44"/>
        <v>2468.0500000000002</v>
      </c>
      <c r="J321" s="100">
        <f t="shared" si="41"/>
        <v>15.779</v>
      </c>
      <c r="K321" s="102">
        <f>'2026-27 Salary &amp; Benefits'!E$6</f>
        <v>78209</v>
      </c>
      <c r="L321" s="102">
        <f>'2026-27 Salary &amp; Benefits'!F$6</f>
        <v>82248</v>
      </c>
      <c r="M321" s="7">
        <f t="shared" si="45"/>
        <v>1308103.3999999999</v>
      </c>
      <c r="N321" s="7">
        <f t="shared" si="46"/>
        <v>67555.260000000009</v>
      </c>
      <c r="O321" s="7">
        <f>'2026-27 Salary &amp; Benefits'!G$6</f>
        <v>16817.759999999998</v>
      </c>
      <c r="P321" s="103">
        <f>'2026-27 Salary &amp; Benefits'!H$6</f>
        <v>0.16020000000000001</v>
      </c>
      <c r="Q321" s="103">
        <f>'2026-27 Salary &amp; Benefits'!I$6</f>
        <v>0.15390000000000001</v>
      </c>
      <c r="R321" s="7">
        <f t="shared" si="47"/>
        <v>485322.35</v>
      </c>
      <c r="S321" s="7">
        <f t="shared" si="42"/>
        <v>22927.64</v>
      </c>
      <c r="T321" s="7">
        <f t="shared" si="48"/>
        <v>3528.56</v>
      </c>
      <c r="U321" s="7">
        <f t="shared" si="49"/>
        <v>26456.2</v>
      </c>
      <c r="V321" s="7">
        <f t="shared" si="50"/>
        <v>1887437.21</v>
      </c>
    </row>
    <row r="322" spans="1:22">
      <c r="A322" t="s">
        <v>2419</v>
      </c>
      <c r="B322" t="s">
        <v>2099</v>
      </c>
      <c r="C322" s="46">
        <f>IF(A322=Summary!$B$9,Summary!$G$9,0)</f>
        <v>0</v>
      </c>
      <c r="D322" s="82">
        <f>VLOOKUP(A322,AAFTE!$A:$AT,3,0)</f>
        <v>1329.07</v>
      </c>
      <c r="E322" s="106">
        <f>VLOOKUP($A322,'2026-27 Salary &amp; Benefits'!$A:$I,3,)</f>
        <v>1</v>
      </c>
      <c r="F322" s="106">
        <f>VLOOKUP($A322,'2026-27 Salary &amp; Benefits'!$A:$I,4,)</f>
        <v>1</v>
      </c>
      <c r="G322" s="107">
        <f>VLOOKUP(A322,'CEDARS District FRPL'!$A$3:$C$320,3,0)</f>
        <v>0.5786</v>
      </c>
      <c r="H322" s="108">
        <f t="shared" si="43"/>
        <v>1329.07</v>
      </c>
      <c r="I322" s="109">
        <f t="shared" si="44"/>
        <v>769</v>
      </c>
      <c r="J322" s="100">
        <f t="shared" si="41"/>
        <v>4.9160000000000004</v>
      </c>
      <c r="K322" s="102">
        <f>'2026-27 Salary &amp; Benefits'!E$6</f>
        <v>78209</v>
      </c>
      <c r="L322" s="102">
        <f>'2026-27 Salary &amp; Benefits'!F$6</f>
        <v>82248</v>
      </c>
      <c r="M322" s="7">
        <f t="shared" si="45"/>
        <v>384475.44</v>
      </c>
      <c r="N322" s="7">
        <f t="shared" si="46"/>
        <v>19855.729999999981</v>
      </c>
      <c r="O322" s="7">
        <f>'2026-27 Salary &amp; Benefits'!G$6</f>
        <v>16817.759999999998</v>
      </c>
      <c r="P322" s="103">
        <f>'2026-27 Salary &amp; Benefits'!H$6</f>
        <v>0.16020000000000001</v>
      </c>
      <c r="Q322" s="103">
        <f>'2026-27 Salary &amp; Benefits'!I$6</f>
        <v>0.15390000000000001</v>
      </c>
      <c r="R322" s="7">
        <f t="shared" si="47"/>
        <v>147324.87</v>
      </c>
      <c r="S322" s="7">
        <f t="shared" si="42"/>
        <v>6738.85</v>
      </c>
      <c r="T322" s="7">
        <f t="shared" si="48"/>
        <v>1037.1099999999999</v>
      </c>
      <c r="U322" s="7">
        <f t="shared" si="49"/>
        <v>7775.96</v>
      </c>
      <c r="V322" s="7">
        <f t="shared" si="50"/>
        <v>559432</v>
      </c>
    </row>
    <row r="324" spans="1:22">
      <c r="R324" s="85"/>
    </row>
    <row r="325" spans="1:22">
      <c r="R325" s="85"/>
    </row>
    <row r="326" spans="1:22">
      <c r="R326" s="85"/>
    </row>
    <row r="327" spans="1:22">
      <c r="R327" s="85"/>
    </row>
  </sheetData>
  <autoFilter ref="A4:V322" xr:uid="{00000000-0009-0000-0000-000004000000}"/>
  <sortState xmlns:xlrd2="http://schemas.microsoft.com/office/spreadsheetml/2017/richdata2" ref="A4:S314">
    <sortCondition ref="B4:B314"/>
  </sortState>
  <conditionalFormatting sqref="A1:V1">
    <cfRule type="duplicateValues" dxfId="6" priority="1"/>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881F8-00F0-4C79-A171-1B63F8401E4B}">
  <sheetPr>
    <tabColor theme="0" tint="-0.249977111117893"/>
  </sheetPr>
  <dimension ref="A1:U2349"/>
  <sheetViews>
    <sheetView workbookViewId="0">
      <selection activeCell="H10" sqref="H10"/>
    </sheetView>
  </sheetViews>
  <sheetFormatPr defaultColWidth="9.109375" defaultRowHeight="14.4"/>
  <cols>
    <col min="1" max="1" width="7.109375" style="165" bestFit="1" customWidth="1"/>
    <col min="2" max="2" width="41.109375" style="165" customWidth="1"/>
    <col min="3" max="3" width="8.33203125" style="169" bestFit="1" customWidth="1"/>
    <col min="4" max="4" width="42.109375" style="165" customWidth="1"/>
    <col min="5" max="5" width="15.33203125" style="165" bestFit="1" customWidth="1"/>
    <col min="6" max="6" width="9.5546875" style="165" bestFit="1" customWidth="1"/>
    <col min="7" max="7" width="10.5546875" style="165" bestFit="1" customWidth="1"/>
    <col min="8" max="8" width="9.5546875" style="165" bestFit="1" customWidth="1"/>
    <col min="9" max="9" width="8" style="165" bestFit="1" customWidth="1"/>
    <col min="10" max="10" width="13.33203125" style="165" bestFit="1" customWidth="1"/>
    <col min="11" max="11" width="9.109375" style="165"/>
    <col min="12" max="13" width="9.109375" style="52"/>
    <col min="14" max="14" width="8.33203125" style="92" bestFit="1" customWidth="1"/>
    <col min="15" max="15" width="3.5546875" style="92" bestFit="1" customWidth="1"/>
    <col min="16" max="16" width="9.109375" style="52"/>
    <col min="17" max="17" width="12.88671875" style="57" bestFit="1" customWidth="1"/>
    <col min="18" max="18" width="15.77734375" style="57" bestFit="1" customWidth="1"/>
    <col min="19" max="19" width="11.44140625" style="57" bestFit="1" customWidth="1"/>
    <col min="20" max="20" width="13.109375" style="57" bestFit="1" customWidth="1"/>
    <col min="21" max="21" width="13.109375" style="52" bestFit="1" customWidth="1"/>
    <col min="22" max="16384" width="9.109375" style="52"/>
  </cols>
  <sheetData>
    <row r="1" spans="1:21">
      <c r="A1" s="164" t="s">
        <v>3289</v>
      </c>
      <c r="B1" s="57"/>
      <c r="C1" s="179">
        <v>1</v>
      </c>
      <c r="D1" s="180">
        <f>1+C1</f>
        <v>2</v>
      </c>
      <c r="E1" s="180">
        <f t="shared" ref="E1:L1" si="0">1+D1</f>
        <v>3</v>
      </c>
      <c r="F1" s="180">
        <f t="shared" si="0"/>
        <v>4</v>
      </c>
      <c r="G1" s="180">
        <f t="shared" si="0"/>
        <v>5</v>
      </c>
      <c r="H1" s="180">
        <f t="shared" si="0"/>
        <v>6</v>
      </c>
      <c r="I1" s="180">
        <f t="shared" si="0"/>
        <v>7</v>
      </c>
      <c r="J1" s="180">
        <f t="shared" si="0"/>
        <v>8</v>
      </c>
      <c r="K1" s="180">
        <f t="shared" si="0"/>
        <v>9</v>
      </c>
      <c r="L1" s="180">
        <f t="shared" si="0"/>
        <v>10</v>
      </c>
      <c r="Q1" s="71" t="s">
        <v>3220</v>
      </c>
      <c r="R1" s="71" t="s">
        <v>2973</v>
      </c>
      <c r="S1"/>
      <c r="T1"/>
      <c r="U1"/>
    </row>
    <row r="2" spans="1:21">
      <c r="A2" s="164"/>
      <c r="B2" s="57"/>
      <c r="C2" s="58"/>
      <c r="D2" s="57"/>
      <c r="E2" s="57"/>
      <c r="F2" s="166"/>
      <c r="G2" s="166"/>
      <c r="H2" s="166"/>
      <c r="I2" s="57"/>
      <c r="J2" s="57"/>
      <c r="L2" s="66"/>
      <c r="N2" s="118"/>
      <c r="O2" s="97"/>
      <c r="Q2" s="71" t="s">
        <v>2504</v>
      </c>
      <c r="R2" t="s">
        <v>2499</v>
      </c>
      <c r="S2" t="s">
        <v>2498</v>
      </c>
      <c r="T2" t="s">
        <v>2505</v>
      </c>
      <c r="U2" s="85">
        <f>GETPIVOTDATA("TOTAL",$Q$1)</f>
        <v>1062983.0700000005</v>
      </c>
    </row>
    <row r="3" spans="1:21">
      <c r="A3" s="167" t="s">
        <v>2457</v>
      </c>
      <c r="B3" s="93" t="s">
        <v>2424</v>
      </c>
      <c r="C3" s="168" t="s">
        <v>2511</v>
      </c>
      <c r="D3" s="93" t="s">
        <v>2444</v>
      </c>
      <c r="E3" s="62" t="s">
        <v>2512</v>
      </c>
      <c r="F3" s="62" t="s">
        <v>3072</v>
      </c>
      <c r="G3" s="94" t="s">
        <v>2513</v>
      </c>
      <c r="H3" s="94" t="s">
        <v>2514</v>
      </c>
      <c r="I3" s="94" t="s">
        <v>3265</v>
      </c>
      <c r="J3" s="94" t="s">
        <v>3266</v>
      </c>
      <c r="K3" s="95" t="s">
        <v>3267</v>
      </c>
      <c r="L3" s="96" t="s">
        <v>2515</v>
      </c>
      <c r="N3" s="118"/>
      <c r="O3" s="97"/>
      <c r="Q3" s="48" t="s">
        <v>2120</v>
      </c>
      <c r="R3" s="39"/>
      <c r="S3" s="39">
        <v>59.25</v>
      </c>
      <c r="T3" s="39">
        <v>59.25</v>
      </c>
      <c r="U3"/>
    </row>
    <row r="4" spans="1:21">
      <c r="D4" s="167" t="s">
        <v>3240</v>
      </c>
      <c r="E4" s="170">
        <f t="shared" ref="E4:J4" si="1">SUM(E5:E49956)</f>
        <v>1017013.1900000011</v>
      </c>
      <c r="F4" s="170">
        <f t="shared" si="1"/>
        <v>7175.8799999999901</v>
      </c>
      <c r="G4" s="170">
        <f t="shared" si="1"/>
        <v>30592.440000000002</v>
      </c>
      <c r="H4" s="170">
        <f t="shared" si="1"/>
        <v>7492.3100000000031</v>
      </c>
      <c r="I4" s="170">
        <f t="shared" si="1"/>
        <v>709.25000000000011</v>
      </c>
      <c r="J4" s="170">
        <f t="shared" si="1"/>
        <v>1062983.07</v>
      </c>
      <c r="L4" s="162"/>
      <c r="N4" s="118"/>
      <c r="O4" s="97"/>
      <c r="Q4" s="48" t="s">
        <v>2121</v>
      </c>
      <c r="R4" s="39">
        <v>8.1999999999999993</v>
      </c>
      <c r="S4" s="39"/>
      <c r="T4" s="39">
        <v>8.1999999999999993</v>
      </c>
      <c r="U4"/>
    </row>
    <row r="5" spans="1:21">
      <c r="A5" s="165" t="s">
        <v>2189</v>
      </c>
      <c r="B5" s="165" t="s">
        <v>2516</v>
      </c>
      <c r="C5" s="169">
        <v>2834</v>
      </c>
      <c r="D5" s="171" t="s">
        <v>454</v>
      </c>
      <c r="E5" s="172">
        <v>262.64999999999998</v>
      </c>
      <c r="F5" s="172">
        <v>0</v>
      </c>
      <c r="G5" s="172">
        <v>0</v>
      </c>
      <c r="H5" s="172">
        <v>0</v>
      </c>
      <c r="I5" s="172">
        <v>0</v>
      </c>
      <c r="J5" s="173">
        <f t="shared" ref="J5:J68" si="2">SUM(E5:I5)</f>
        <v>262.64999999999998</v>
      </c>
      <c r="K5" s="169" t="str">
        <f>VLOOKUP(C5, 'CEDARS School FRPL'!$C$4:$G$2376,5,0)</f>
        <v>Yes</v>
      </c>
      <c r="L5" s="66">
        <f>IFERROR(VLOOKUP($C5,'CEDARS School FRPL'!$C$4:$F$20001,3,FALSE),"NO CEDARL FRPL Rprtd")</f>
        <v>0.81920000000000004</v>
      </c>
      <c r="N5" s="118"/>
      <c r="O5" s="97"/>
      <c r="Q5" s="48" t="s">
        <v>2122</v>
      </c>
      <c r="R5" s="39"/>
      <c r="S5" s="39">
        <v>4389.29</v>
      </c>
      <c r="T5" s="39">
        <v>4389.29</v>
      </c>
      <c r="U5"/>
    </row>
    <row r="6" spans="1:21">
      <c r="A6" s="165" t="s">
        <v>2189</v>
      </c>
      <c r="B6" s="165" t="s">
        <v>2516</v>
      </c>
      <c r="C6" s="169">
        <v>3216</v>
      </c>
      <c r="D6" s="171" t="s">
        <v>456</v>
      </c>
      <c r="E6" s="172">
        <v>117.54</v>
      </c>
      <c r="F6" s="172">
        <v>0</v>
      </c>
      <c r="G6" s="172">
        <v>0</v>
      </c>
      <c r="H6" s="172">
        <v>0</v>
      </c>
      <c r="I6" s="172">
        <v>0</v>
      </c>
      <c r="J6" s="173">
        <f t="shared" si="2"/>
        <v>117.54</v>
      </c>
      <c r="K6" s="169" t="str">
        <f>VLOOKUP(C6, 'CEDARS School FRPL'!$C$4:$G$2376,5,0)</f>
        <v>Yes</v>
      </c>
      <c r="L6" s="66">
        <f>IFERROR(VLOOKUP($C6,'CEDARS School FRPL'!$C$4:$F$20001,3,FALSE),"NO CEDARL FRPL Rprtd")</f>
        <v>0.55479999999999996</v>
      </c>
      <c r="N6" s="118"/>
      <c r="O6" s="97"/>
      <c r="Q6" s="48" t="s">
        <v>2123</v>
      </c>
      <c r="R6" s="39"/>
      <c r="S6" s="39">
        <v>158.61000000000001</v>
      </c>
      <c r="T6" s="39">
        <v>158.61000000000001</v>
      </c>
      <c r="U6"/>
    </row>
    <row r="7" spans="1:21">
      <c r="A7" s="165" t="s">
        <v>2189</v>
      </c>
      <c r="B7" s="165" t="s">
        <v>2516</v>
      </c>
      <c r="C7" s="169">
        <v>5514</v>
      </c>
      <c r="D7" s="171" t="s">
        <v>2835</v>
      </c>
      <c r="E7" s="172">
        <v>84.64</v>
      </c>
      <c r="F7" s="172">
        <v>0</v>
      </c>
      <c r="G7" s="172">
        <v>1.33</v>
      </c>
      <c r="H7" s="172">
        <v>0</v>
      </c>
      <c r="I7" s="172">
        <v>0</v>
      </c>
      <c r="J7" s="173">
        <f t="shared" si="2"/>
        <v>85.97</v>
      </c>
      <c r="K7" s="169" t="str">
        <f>VLOOKUP(C7, 'CEDARS School FRPL'!$C$4:$G$2376,5,0)</f>
        <v>Yes</v>
      </c>
      <c r="L7" s="66">
        <f>IFERROR(VLOOKUP($C7,'CEDARS School FRPL'!$C$4:$F$20001,3,FALSE),"NO CEDARL FRPL Rprtd")</f>
        <v>0.63549999999999995</v>
      </c>
      <c r="N7" s="118"/>
      <c r="O7" s="97"/>
      <c r="Q7" s="48" t="s">
        <v>2124</v>
      </c>
      <c r="R7" s="39">
        <v>228.09</v>
      </c>
      <c r="S7" s="39">
        <v>155.70000000000002</v>
      </c>
      <c r="T7" s="39">
        <v>383.79</v>
      </c>
      <c r="U7"/>
    </row>
    <row r="8" spans="1:21">
      <c r="A8" s="165" t="s">
        <v>2189</v>
      </c>
      <c r="B8" s="165" t="s">
        <v>2516</v>
      </c>
      <c r="C8" s="169">
        <v>3857</v>
      </c>
      <c r="D8" s="171" t="s">
        <v>3079</v>
      </c>
      <c r="E8" s="172">
        <v>107.51</v>
      </c>
      <c r="F8" s="172">
        <v>0</v>
      </c>
      <c r="G8" s="172">
        <v>1.1600000000000001</v>
      </c>
      <c r="H8" s="172">
        <v>0</v>
      </c>
      <c r="I8" s="172">
        <v>0</v>
      </c>
      <c r="J8" s="173">
        <f t="shared" si="2"/>
        <v>108.67</v>
      </c>
      <c r="K8" s="169" t="str">
        <f>VLOOKUP(C8, 'CEDARS School FRPL'!$C$4:$G$2376,5,0)</f>
        <v>Yes</v>
      </c>
      <c r="L8" s="66">
        <f>IFERROR(VLOOKUP($C8,'CEDARS School FRPL'!$C$4:$F$20001,3,FALSE),"NO CEDARL FRPL Rprtd")</f>
        <v>0.76400000000000001</v>
      </c>
      <c r="N8" s="118"/>
      <c r="O8" s="97"/>
      <c r="Q8" s="48" t="s">
        <v>2125</v>
      </c>
      <c r="R8" s="39">
        <v>1129.5800000000002</v>
      </c>
      <c r="S8" s="39">
        <v>1280.28</v>
      </c>
      <c r="T8" s="39">
        <v>2409.86</v>
      </c>
      <c r="U8"/>
    </row>
    <row r="9" spans="1:21">
      <c r="A9" s="165" t="s">
        <v>2189</v>
      </c>
      <c r="B9" s="165" t="s">
        <v>2516</v>
      </c>
      <c r="C9" s="169">
        <v>5663</v>
      </c>
      <c r="D9" s="171" t="s">
        <v>2980</v>
      </c>
      <c r="E9" s="172">
        <v>0</v>
      </c>
      <c r="F9" s="172">
        <v>0</v>
      </c>
      <c r="G9" s="172">
        <v>1.1099999999999999</v>
      </c>
      <c r="H9" s="172">
        <v>90.38</v>
      </c>
      <c r="I9" s="172">
        <v>0</v>
      </c>
      <c r="J9" s="173">
        <f t="shared" si="2"/>
        <v>91.49</v>
      </c>
      <c r="K9" s="169" t="str">
        <f>VLOOKUP(C9, 'CEDARS School FRPL'!$C$4:$G$2376,5,0)</f>
        <v>Yes</v>
      </c>
      <c r="L9" s="66">
        <f>IFERROR(VLOOKUP($C9,'CEDARS School FRPL'!$C$4:$F$20001,3,FALSE),"NO CEDARL FRPL Rprtd")</f>
        <v>0.74199999999999999</v>
      </c>
      <c r="N9" s="118"/>
      <c r="O9" s="97"/>
      <c r="Q9" s="48" t="s">
        <v>2126</v>
      </c>
      <c r="R9" s="39">
        <v>656.81999999999994</v>
      </c>
      <c r="S9" s="39"/>
      <c r="T9" s="39">
        <v>656.81999999999994</v>
      </c>
      <c r="U9"/>
    </row>
    <row r="10" spans="1:21">
      <c r="A10" s="165" t="s">
        <v>2189</v>
      </c>
      <c r="B10" s="165" t="s">
        <v>2516</v>
      </c>
      <c r="C10" s="169">
        <v>3476</v>
      </c>
      <c r="D10" s="171" t="s">
        <v>457</v>
      </c>
      <c r="E10" s="172">
        <v>764.4</v>
      </c>
      <c r="F10" s="172">
        <v>0</v>
      </c>
      <c r="G10" s="172">
        <v>110.39</v>
      </c>
      <c r="H10" s="172">
        <v>0</v>
      </c>
      <c r="I10" s="172">
        <v>0</v>
      </c>
      <c r="J10" s="173">
        <f t="shared" si="2"/>
        <v>874.79</v>
      </c>
      <c r="K10" s="169" t="str">
        <f>VLOOKUP(C10, 'CEDARS School FRPL'!$C$4:$G$2376,5,0)</f>
        <v>Yes</v>
      </c>
      <c r="L10" s="66">
        <f>IFERROR(VLOOKUP($C10,'CEDARS School FRPL'!$C$4:$F$20001,3,FALSE),"NO CEDARL FRPL Rprtd")</f>
        <v>0.57550000000000001</v>
      </c>
      <c r="N10" s="118"/>
      <c r="O10" s="97"/>
      <c r="Q10" s="48" t="s">
        <v>2127</v>
      </c>
      <c r="R10" s="39">
        <v>5958.9900000000007</v>
      </c>
      <c r="S10" s="39">
        <v>12575.719999999998</v>
      </c>
      <c r="T10" s="39">
        <v>18534.71</v>
      </c>
      <c r="U10"/>
    </row>
    <row r="11" spans="1:21">
      <c r="A11" s="165" t="s">
        <v>2189</v>
      </c>
      <c r="B11" s="165" t="s">
        <v>2516</v>
      </c>
      <c r="C11" s="169">
        <v>2449</v>
      </c>
      <c r="D11" s="171" t="s">
        <v>453</v>
      </c>
      <c r="E11" s="172">
        <v>280.10000000000002</v>
      </c>
      <c r="F11" s="172">
        <v>0</v>
      </c>
      <c r="G11" s="172">
        <v>0</v>
      </c>
      <c r="H11" s="172">
        <v>0</v>
      </c>
      <c r="I11" s="172">
        <v>0</v>
      </c>
      <c r="J11" s="173">
        <f t="shared" si="2"/>
        <v>280.10000000000002</v>
      </c>
      <c r="K11" s="169" t="str">
        <f>VLOOKUP(C11, 'CEDARS School FRPL'!$C$4:$G$2376,5,0)</f>
        <v>Yes</v>
      </c>
      <c r="L11" s="66">
        <f>IFERROR(VLOOKUP($C11,'CEDARS School FRPL'!$C$4:$F$20001,3,FALSE),"NO CEDARL FRPL Rprtd")</f>
        <v>0.66100000000000003</v>
      </c>
      <c r="N11" s="118"/>
      <c r="O11" s="97"/>
      <c r="Q11" s="48" t="s">
        <v>2128</v>
      </c>
      <c r="R11" s="39"/>
      <c r="S11" s="39">
        <v>140.4</v>
      </c>
      <c r="T11" s="39">
        <v>140.4</v>
      </c>
      <c r="U11"/>
    </row>
    <row r="12" spans="1:21">
      <c r="A12" s="165" t="s">
        <v>2189</v>
      </c>
      <c r="B12" s="165" t="s">
        <v>2516</v>
      </c>
      <c r="C12" s="169">
        <v>2305</v>
      </c>
      <c r="D12" s="171" t="s">
        <v>452</v>
      </c>
      <c r="E12" s="172">
        <v>618.59</v>
      </c>
      <c r="F12" s="172">
        <v>0</v>
      </c>
      <c r="G12" s="172">
        <v>0</v>
      </c>
      <c r="H12" s="172">
        <v>0</v>
      </c>
      <c r="I12" s="172">
        <v>0</v>
      </c>
      <c r="J12" s="173">
        <f t="shared" si="2"/>
        <v>618.59</v>
      </c>
      <c r="K12" s="169" t="str">
        <f>VLOOKUP(C12, 'CEDARS School FRPL'!$C$4:$G$2376,5,0)</f>
        <v>Yes</v>
      </c>
      <c r="L12" s="66">
        <f>IFERROR(VLOOKUP($C12,'CEDARS School FRPL'!$C$4:$F$20001,3,FALSE),"NO CEDARL FRPL Rprtd")</f>
        <v>0.6704</v>
      </c>
      <c r="N12" s="118"/>
      <c r="O12" s="97"/>
      <c r="Q12" s="48" t="s">
        <v>2129</v>
      </c>
      <c r="R12" s="39"/>
      <c r="S12" s="39">
        <v>1275.3700000000001</v>
      </c>
      <c r="T12" s="39">
        <v>1275.3700000000001</v>
      </c>
      <c r="U12"/>
    </row>
    <row r="13" spans="1:21">
      <c r="A13" s="165" t="s">
        <v>2189</v>
      </c>
      <c r="B13" s="165" t="s">
        <v>2516</v>
      </c>
      <c r="C13" s="169">
        <v>2763</v>
      </c>
      <c r="D13" s="171" t="s">
        <v>294</v>
      </c>
      <c r="E13" s="172">
        <v>211.48</v>
      </c>
      <c r="F13" s="172">
        <v>0</v>
      </c>
      <c r="G13" s="172">
        <v>0</v>
      </c>
      <c r="H13" s="172">
        <v>0</v>
      </c>
      <c r="I13" s="172">
        <v>0</v>
      </c>
      <c r="J13" s="173">
        <f t="shared" si="2"/>
        <v>211.48</v>
      </c>
      <c r="K13" s="169" t="str">
        <f>VLOOKUP(C13, 'CEDARS School FRPL'!$C$4:$G$2376,5,0)</f>
        <v>Yes</v>
      </c>
      <c r="L13" s="66">
        <f>IFERROR(VLOOKUP($C13,'CEDARS School FRPL'!$C$4:$F$20001,3,FALSE),"NO CEDARL FRPL Rprtd")</f>
        <v>0.7712</v>
      </c>
      <c r="N13" s="118"/>
      <c r="O13" s="97"/>
      <c r="Q13" s="48" t="s">
        <v>2130</v>
      </c>
      <c r="R13" s="39"/>
      <c r="S13" s="39">
        <v>852.63000000000011</v>
      </c>
      <c r="T13" s="39">
        <v>852.63000000000011</v>
      </c>
      <c r="U13"/>
    </row>
    <row r="14" spans="1:21">
      <c r="A14" s="165" t="s">
        <v>2189</v>
      </c>
      <c r="B14" s="165" t="s">
        <v>2516</v>
      </c>
      <c r="C14" s="169">
        <v>2971</v>
      </c>
      <c r="D14" s="171" t="s">
        <v>455</v>
      </c>
      <c r="E14" s="172">
        <v>302.5</v>
      </c>
      <c r="F14" s="172">
        <v>0</v>
      </c>
      <c r="G14" s="172">
        <v>0</v>
      </c>
      <c r="H14" s="172">
        <v>0</v>
      </c>
      <c r="I14" s="172">
        <v>0</v>
      </c>
      <c r="J14" s="173">
        <f t="shared" si="2"/>
        <v>302.5</v>
      </c>
      <c r="K14" s="169" t="str">
        <f>VLOOKUP(C14, 'CEDARS School FRPL'!$C$4:$G$2376,5,0)</f>
        <v>Yes</v>
      </c>
      <c r="L14" s="66">
        <f>IFERROR(VLOOKUP($C14,'CEDARS School FRPL'!$C$4:$F$20001,3,FALSE),"NO CEDARL FRPL Rprtd")</f>
        <v>0.79890000000000005</v>
      </c>
      <c r="N14" s="118"/>
      <c r="O14" s="97"/>
      <c r="Q14" s="48" t="s">
        <v>2131</v>
      </c>
      <c r="R14" s="39"/>
      <c r="S14" s="39">
        <v>2429.9599999999996</v>
      </c>
      <c r="T14" s="39">
        <v>2429.9599999999996</v>
      </c>
      <c r="U14"/>
    </row>
    <row r="15" spans="1:21">
      <c r="A15" s="165" t="s">
        <v>2189</v>
      </c>
      <c r="B15" s="165" t="s">
        <v>2516</v>
      </c>
      <c r="C15" s="169">
        <v>5208</v>
      </c>
      <c r="D15" s="171" t="s">
        <v>458</v>
      </c>
      <c r="E15" s="172">
        <v>51.38</v>
      </c>
      <c r="F15" s="172">
        <v>0</v>
      </c>
      <c r="G15" s="172">
        <v>0</v>
      </c>
      <c r="H15" s="172">
        <v>0</v>
      </c>
      <c r="I15" s="172">
        <v>10.46</v>
      </c>
      <c r="J15" s="173">
        <f t="shared" si="2"/>
        <v>61.84</v>
      </c>
      <c r="K15" s="169" t="str">
        <f>VLOOKUP(C15, 'CEDARS School FRPL'!$C$4:$G$2376,5,0)</f>
        <v>No</v>
      </c>
      <c r="L15" s="66">
        <f>IFERROR(VLOOKUP($C15,'CEDARS School FRPL'!$C$4:$F$20001,3,FALSE),"NO CEDARL FRPL Rprtd")</f>
        <v>0.13830000000000001</v>
      </c>
      <c r="N15" s="118"/>
      <c r="O15" s="97"/>
      <c r="Q15" s="48" t="s">
        <v>2132</v>
      </c>
      <c r="R15" s="39">
        <v>9700.5299999999988</v>
      </c>
      <c r="S15" s="39">
        <v>3928.08</v>
      </c>
      <c r="T15" s="39">
        <v>13628.609999999999</v>
      </c>
      <c r="U15"/>
    </row>
    <row r="16" spans="1:21">
      <c r="A16" s="165" t="s">
        <v>2258</v>
      </c>
      <c r="B16" s="165" t="s">
        <v>2517</v>
      </c>
      <c r="C16" s="169">
        <v>2227</v>
      </c>
      <c r="D16" s="171" t="s">
        <v>1101</v>
      </c>
      <c r="E16" s="172">
        <v>255.48</v>
      </c>
      <c r="F16" s="172">
        <v>0</v>
      </c>
      <c r="G16" s="172">
        <v>0</v>
      </c>
      <c r="H16" s="172">
        <v>0</v>
      </c>
      <c r="I16" s="172">
        <v>0</v>
      </c>
      <c r="J16" s="173">
        <f t="shared" si="2"/>
        <v>255.48</v>
      </c>
      <c r="K16" s="169" t="str">
        <f>VLOOKUP(C16, 'CEDARS School FRPL'!$C$4:$G$2376,5,0)</f>
        <v>No</v>
      </c>
      <c r="L16" s="66">
        <f>IFERROR(VLOOKUP($C16,'CEDARS School FRPL'!$C$4:$F$20001,3,FALSE),"NO CEDARL FRPL Rprtd")</f>
        <v>0.25140000000000001</v>
      </c>
      <c r="N16" s="118"/>
      <c r="O16" s="97"/>
      <c r="Q16" s="48" t="s">
        <v>2133</v>
      </c>
      <c r="R16" s="39"/>
      <c r="S16" s="39">
        <v>585.42999999999995</v>
      </c>
      <c r="T16" s="39">
        <v>585.42999999999995</v>
      </c>
      <c r="U16"/>
    </row>
    <row r="17" spans="1:21">
      <c r="A17" s="165" t="s">
        <v>2258</v>
      </c>
      <c r="B17" s="165" t="s">
        <v>2517</v>
      </c>
      <c r="C17" s="169">
        <v>2441</v>
      </c>
      <c r="D17" s="171" t="s">
        <v>1102</v>
      </c>
      <c r="E17" s="172">
        <v>358.41</v>
      </c>
      <c r="F17" s="172">
        <v>0</v>
      </c>
      <c r="G17" s="172">
        <v>19.52</v>
      </c>
      <c r="H17" s="172">
        <v>2.1</v>
      </c>
      <c r="I17" s="172">
        <v>0</v>
      </c>
      <c r="J17" s="173">
        <f t="shared" si="2"/>
        <v>380.03000000000003</v>
      </c>
      <c r="K17" s="169" t="str">
        <f>VLOOKUP(C17, 'CEDARS School FRPL'!$C$4:$G$2376,5,0)</f>
        <v>No</v>
      </c>
      <c r="L17" s="66">
        <f>IFERROR(VLOOKUP($C17,'CEDARS School FRPL'!$C$4:$F$20001,3,FALSE),"NO CEDARL FRPL Rprtd")</f>
        <v>0.23649999999999999</v>
      </c>
      <c r="N17" s="118"/>
      <c r="O17" s="97"/>
      <c r="Q17" s="48" t="s">
        <v>2134</v>
      </c>
      <c r="R17" s="39">
        <v>11.22</v>
      </c>
      <c r="S17" s="39"/>
      <c r="T17" s="39">
        <v>11.22</v>
      </c>
      <c r="U17"/>
    </row>
    <row r="18" spans="1:21">
      <c r="A18" s="165" t="s">
        <v>2269</v>
      </c>
      <c r="B18" s="165" t="s">
        <v>2518</v>
      </c>
      <c r="C18" s="169">
        <v>2860</v>
      </c>
      <c r="D18" s="171" t="s">
        <v>1142</v>
      </c>
      <c r="E18" s="172">
        <v>101.76</v>
      </c>
      <c r="F18" s="172">
        <v>0</v>
      </c>
      <c r="G18" s="172">
        <v>2.92</v>
      </c>
      <c r="H18" s="172">
        <v>0</v>
      </c>
      <c r="I18" s="172">
        <v>0</v>
      </c>
      <c r="J18" s="173">
        <f t="shared" si="2"/>
        <v>104.68</v>
      </c>
      <c r="K18" s="169" t="str">
        <f>VLOOKUP(C18, 'CEDARS School FRPL'!$C$4:$G$2376,5,0)</f>
        <v>No</v>
      </c>
      <c r="L18" s="66">
        <f>IFERROR(VLOOKUP($C18,'CEDARS School FRPL'!$C$4:$F$20001,3,FALSE),"NO CEDARL FRPL Rprtd")</f>
        <v>0.39179999999999998</v>
      </c>
      <c r="N18" s="118"/>
      <c r="O18" s="97"/>
      <c r="Q18" s="48" t="s">
        <v>2135</v>
      </c>
      <c r="R18" s="39"/>
      <c r="S18" s="39">
        <v>407.11</v>
      </c>
      <c r="T18" s="39">
        <v>407.11</v>
      </c>
      <c r="U18"/>
    </row>
    <row r="19" spans="1:21">
      <c r="A19" s="165" t="s">
        <v>2321</v>
      </c>
      <c r="B19" s="165" t="s">
        <v>2519</v>
      </c>
      <c r="C19" s="169">
        <v>2467</v>
      </c>
      <c r="D19" s="171" t="s">
        <v>1457</v>
      </c>
      <c r="E19" s="172">
        <v>693.99</v>
      </c>
      <c r="F19" s="172">
        <v>0</v>
      </c>
      <c r="G19" s="172">
        <v>55</v>
      </c>
      <c r="H19" s="172">
        <v>0</v>
      </c>
      <c r="I19" s="172">
        <v>0</v>
      </c>
      <c r="J19" s="173">
        <f t="shared" si="2"/>
        <v>748.99</v>
      </c>
      <c r="K19" s="169" t="str">
        <f>VLOOKUP(C19, 'CEDARS School FRPL'!$C$4:$G$2376,5,0)</f>
        <v>No</v>
      </c>
      <c r="L19" s="66">
        <f>IFERROR(VLOOKUP($C19,'CEDARS School FRPL'!$C$4:$F$20001,3,FALSE),"NO CEDARL FRPL Rprtd")</f>
        <v>0.2535</v>
      </c>
      <c r="N19" s="118"/>
      <c r="O19" s="97"/>
      <c r="Q19" s="48" t="s">
        <v>2136</v>
      </c>
      <c r="R19" s="39">
        <v>0.9</v>
      </c>
      <c r="S19" s="39">
        <v>1219.1100000000001</v>
      </c>
      <c r="T19" s="39">
        <v>1220.0100000000002</v>
      </c>
      <c r="U19"/>
    </row>
    <row r="20" spans="1:21">
      <c r="A20" s="165" t="s">
        <v>2321</v>
      </c>
      <c r="B20" s="165" t="s">
        <v>2519</v>
      </c>
      <c r="C20" s="169">
        <v>2707</v>
      </c>
      <c r="D20" s="171" t="s">
        <v>1458</v>
      </c>
      <c r="E20" s="172">
        <v>628.1</v>
      </c>
      <c r="F20" s="172">
        <v>0</v>
      </c>
      <c r="G20" s="172">
        <v>0</v>
      </c>
      <c r="H20" s="172">
        <v>0</v>
      </c>
      <c r="I20" s="172">
        <v>0</v>
      </c>
      <c r="J20" s="173">
        <f t="shared" si="2"/>
        <v>628.1</v>
      </c>
      <c r="K20" s="169" t="str">
        <f>VLOOKUP(C20, 'CEDARS School FRPL'!$C$4:$G$2376,5,0)</f>
        <v>No</v>
      </c>
      <c r="L20" s="66">
        <f>IFERROR(VLOOKUP($C20,'CEDARS School FRPL'!$C$4:$F$20001,3,FALSE),"NO CEDARL FRPL Rprtd")</f>
        <v>0.29820000000000002</v>
      </c>
      <c r="N20" s="118"/>
      <c r="O20" s="97"/>
      <c r="Q20" s="48" t="s">
        <v>2137</v>
      </c>
      <c r="R20" s="39">
        <v>1577.1399999999999</v>
      </c>
      <c r="S20" s="39"/>
      <c r="T20" s="39">
        <v>1577.1399999999999</v>
      </c>
      <c r="U20"/>
    </row>
    <row r="21" spans="1:21">
      <c r="A21" s="165" t="s">
        <v>2321</v>
      </c>
      <c r="B21" s="165" t="s">
        <v>2519</v>
      </c>
      <c r="C21" s="169">
        <v>5176</v>
      </c>
      <c r="D21" s="171" t="s">
        <v>1462</v>
      </c>
      <c r="E21" s="172">
        <v>58.89</v>
      </c>
      <c r="F21" s="172">
        <v>0</v>
      </c>
      <c r="G21" s="172">
        <v>1.82</v>
      </c>
      <c r="H21" s="172">
        <v>0</v>
      </c>
      <c r="I21" s="172">
        <v>0</v>
      </c>
      <c r="J21" s="173">
        <f t="shared" si="2"/>
        <v>60.71</v>
      </c>
      <c r="K21" s="169" t="str">
        <f>VLOOKUP(C21, 'CEDARS School FRPL'!$C$4:$G$2376,5,0)</f>
        <v>Yes</v>
      </c>
      <c r="L21" s="66">
        <f>IFERROR(VLOOKUP($C21,'CEDARS School FRPL'!$C$4:$F$20001,3,FALSE),"NO CEDARL FRPL Rprtd")</f>
        <v>0.53990000000000005</v>
      </c>
      <c r="N21" s="118"/>
      <c r="O21" s="97"/>
      <c r="Q21" s="48" t="s">
        <v>2138</v>
      </c>
      <c r="R21" s="39">
        <v>1206.33</v>
      </c>
      <c r="S21" s="39"/>
      <c r="T21" s="39">
        <v>1206.33</v>
      </c>
      <c r="U21"/>
    </row>
    <row r="22" spans="1:21">
      <c r="A22" s="165" t="s">
        <v>2321</v>
      </c>
      <c r="B22" s="165" t="s">
        <v>2519</v>
      </c>
      <c r="C22" s="169">
        <v>3182</v>
      </c>
      <c r="D22" s="171" t="s">
        <v>1460</v>
      </c>
      <c r="E22" s="172">
        <v>349.74</v>
      </c>
      <c r="F22" s="172">
        <v>0</v>
      </c>
      <c r="G22" s="172">
        <v>0</v>
      </c>
      <c r="H22" s="172">
        <v>0</v>
      </c>
      <c r="I22" s="172">
        <v>0</v>
      </c>
      <c r="J22" s="173">
        <f t="shared" si="2"/>
        <v>349.74</v>
      </c>
      <c r="K22" s="169" t="str">
        <f>VLOOKUP(C22, 'CEDARS School FRPL'!$C$4:$G$2376,5,0)</f>
        <v>No</v>
      </c>
      <c r="L22" s="66">
        <f>IFERROR(VLOOKUP($C22,'CEDARS School FRPL'!$C$4:$F$20001,3,FALSE),"NO CEDARL FRPL Rprtd")</f>
        <v>0.31190000000000001</v>
      </c>
      <c r="N22" s="118"/>
      <c r="O22" s="97"/>
      <c r="Q22" s="48" t="s">
        <v>2139</v>
      </c>
      <c r="R22" s="39">
        <v>1330.9900000000002</v>
      </c>
      <c r="S22" s="39">
        <v>5474.86</v>
      </c>
      <c r="T22" s="39">
        <v>6805.85</v>
      </c>
      <c r="U22"/>
    </row>
    <row r="23" spans="1:21">
      <c r="A23" s="165" t="s">
        <v>2321</v>
      </c>
      <c r="B23" s="165" t="s">
        <v>2519</v>
      </c>
      <c r="C23" s="169">
        <v>3252</v>
      </c>
      <c r="D23" s="171" t="s">
        <v>1461</v>
      </c>
      <c r="E23" s="172">
        <v>420.31</v>
      </c>
      <c r="F23" s="172">
        <v>0</v>
      </c>
      <c r="G23" s="172">
        <v>0</v>
      </c>
      <c r="H23" s="172">
        <v>0</v>
      </c>
      <c r="I23" s="172">
        <v>0</v>
      </c>
      <c r="J23" s="173">
        <f t="shared" si="2"/>
        <v>420.31</v>
      </c>
      <c r="K23" s="169" t="str">
        <f>VLOOKUP(C23, 'CEDARS School FRPL'!$C$4:$G$2376,5,0)</f>
        <v>No</v>
      </c>
      <c r="L23" s="66">
        <f>IFERROR(VLOOKUP($C23,'CEDARS School FRPL'!$C$4:$F$20001,3,FALSE),"NO CEDARL FRPL Rprtd")</f>
        <v>0.30420000000000003</v>
      </c>
      <c r="N23" s="118"/>
      <c r="O23" s="97"/>
      <c r="Q23" s="48" t="s">
        <v>2964</v>
      </c>
      <c r="R23" s="39"/>
      <c r="S23" s="39">
        <v>208.32</v>
      </c>
      <c r="T23" s="39">
        <v>208.32</v>
      </c>
      <c r="U23"/>
    </row>
    <row r="24" spans="1:21">
      <c r="A24" s="165" t="s">
        <v>2321</v>
      </c>
      <c r="B24" s="165" t="s">
        <v>2519</v>
      </c>
      <c r="C24" s="169">
        <v>3057</v>
      </c>
      <c r="D24" s="171" t="s">
        <v>1459</v>
      </c>
      <c r="E24" s="172">
        <v>326.52999999999997</v>
      </c>
      <c r="F24" s="172">
        <v>0</v>
      </c>
      <c r="G24" s="172">
        <v>0</v>
      </c>
      <c r="H24" s="172">
        <v>0</v>
      </c>
      <c r="I24" s="172">
        <v>0</v>
      </c>
      <c r="J24" s="173">
        <f t="shared" si="2"/>
        <v>326.52999999999997</v>
      </c>
      <c r="K24" s="169" t="str">
        <f>VLOOKUP(C24, 'CEDARS School FRPL'!$C$4:$G$2376,5,0)</f>
        <v>No</v>
      </c>
      <c r="L24" s="66">
        <f>IFERROR(VLOOKUP($C24,'CEDARS School FRPL'!$C$4:$F$20001,3,FALSE),"NO CEDARL FRPL Rprtd")</f>
        <v>0.39550000000000002</v>
      </c>
      <c r="N24" s="118"/>
      <c r="O24" s="97"/>
      <c r="Q24" s="48" t="s">
        <v>2140</v>
      </c>
      <c r="R24" s="39">
        <v>915.79</v>
      </c>
      <c r="S24" s="39">
        <v>2429.0699999999997</v>
      </c>
      <c r="T24" s="39">
        <v>3344.8599999999997</v>
      </c>
      <c r="U24"/>
    </row>
    <row r="25" spans="1:21">
      <c r="A25" s="165" t="s">
        <v>2321</v>
      </c>
      <c r="B25" s="165" t="s">
        <v>2519</v>
      </c>
      <c r="C25" s="169">
        <v>5588</v>
      </c>
      <c r="D25" s="171" t="s">
        <v>2855</v>
      </c>
      <c r="E25" s="172">
        <v>0</v>
      </c>
      <c r="F25" s="172">
        <v>0</v>
      </c>
      <c r="G25" s="172">
        <v>0</v>
      </c>
      <c r="H25" s="172">
        <v>3.1</v>
      </c>
      <c r="I25" s="172">
        <v>0</v>
      </c>
      <c r="J25" s="173">
        <f t="shared" si="2"/>
        <v>3.1</v>
      </c>
      <c r="K25" s="169" t="str">
        <f>VLOOKUP(C25, 'CEDARS School FRPL'!$C$4:$G$2376,5,0)</f>
        <v>Yes</v>
      </c>
      <c r="L25" s="66">
        <f>IFERROR(VLOOKUP($C25,'CEDARS School FRPL'!$C$4:$F$20001,3,FALSE),"NO CEDARL FRPL Rprtd")</f>
        <v>0.59919999999999995</v>
      </c>
      <c r="N25" s="118"/>
      <c r="O25" s="97"/>
      <c r="Q25" s="48" t="s">
        <v>2141</v>
      </c>
      <c r="R25" s="39">
        <v>176.94</v>
      </c>
      <c r="S25" s="39">
        <v>215.70000000000002</v>
      </c>
      <c r="T25" s="39">
        <v>392.64</v>
      </c>
      <c r="U25"/>
    </row>
    <row r="26" spans="1:21">
      <c r="A26" s="165" t="s">
        <v>2333</v>
      </c>
      <c r="B26" s="165" t="s">
        <v>1283</v>
      </c>
      <c r="C26" s="169">
        <v>2523</v>
      </c>
      <c r="D26" s="171" t="s">
        <v>1571</v>
      </c>
      <c r="E26" s="172">
        <v>1492.03</v>
      </c>
      <c r="F26" s="172">
        <v>0</v>
      </c>
      <c r="G26" s="172">
        <v>44.45</v>
      </c>
      <c r="H26" s="172">
        <v>0</v>
      </c>
      <c r="I26" s="172">
        <v>0</v>
      </c>
      <c r="J26" s="173">
        <f t="shared" si="2"/>
        <v>1536.48</v>
      </c>
      <c r="K26" s="169" t="str">
        <f>VLOOKUP(C26, 'CEDARS School FRPL'!$C$4:$G$2376,5,0)</f>
        <v>No</v>
      </c>
      <c r="L26" s="66">
        <f>IFERROR(VLOOKUP($C26,'CEDARS School FRPL'!$C$4:$F$20001,3,FALSE),"NO CEDARL FRPL Rprtd")</f>
        <v>0.35510000000000003</v>
      </c>
      <c r="N26" s="118"/>
      <c r="O26" s="97"/>
      <c r="Q26" s="48" t="s">
        <v>2142</v>
      </c>
      <c r="R26" s="39">
        <v>2025</v>
      </c>
      <c r="S26" s="39">
        <v>527.6</v>
      </c>
      <c r="T26" s="39">
        <v>2552.6</v>
      </c>
      <c r="U26"/>
    </row>
    <row r="27" spans="1:21">
      <c r="A27" s="165" t="s">
        <v>2333</v>
      </c>
      <c r="B27" s="165" t="s">
        <v>1283</v>
      </c>
      <c r="C27" s="169">
        <v>5495</v>
      </c>
      <c r="D27" s="171" t="s">
        <v>2462</v>
      </c>
      <c r="E27" s="172">
        <v>0</v>
      </c>
      <c r="F27" s="172">
        <v>0</v>
      </c>
      <c r="G27" s="172">
        <v>0</v>
      </c>
      <c r="H27" s="172">
        <v>56.7</v>
      </c>
      <c r="I27" s="172">
        <v>0</v>
      </c>
      <c r="J27" s="173">
        <f t="shared" si="2"/>
        <v>56.7</v>
      </c>
      <c r="K27" s="169" t="str">
        <f>VLOOKUP(C27, 'CEDARS School FRPL'!$C$4:$G$2376,5,0)</f>
        <v>Yes</v>
      </c>
      <c r="L27" s="66">
        <f>IFERROR(VLOOKUP($C27,'CEDARS School FRPL'!$C$4:$F$20001,3,FALSE),"NO CEDARL FRPL Rprtd")</f>
        <v>0.53539999999999999</v>
      </c>
      <c r="N27" s="118"/>
      <c r="O27" s="97"/>
      <c r="Q27" s="48" t="s">
        <v>2143</v>
      </c>
      <c r="R27" s="39"/>
      <c r="S27" s="39">
        <v>476.86</v>
      </c>
      <c r="T27" s="39">
        <v>476.86</v>
      </c>
      <c r="U27"/>
    </row>
    <row r="28" spans="1:21">
      <c r="A28" s="165" t="s">
        <v>2333</v>
      </c>
      <c r="B28" s="165" t="s">
        <v>1283</v>
      </c>
      <c r="C28" s="169">
        <v>4327</v>
      </c>
      <c r="D28" s="171" t="s">
        <v>1575</v>
      </c>
      <c r="E28" s="172">
        <v>612.84</v>
      </c>
      <c r="F28" s="172">
        <v>0</v>
      </c>
      <c r="G28" s="172">
        <v>0</v>
      </c>
      <c r="H28" s="172">
        <v>0</v>
      </c>
      <c r="I28" s="172">
        <v>0</v>
      </c>
      <c r="J28" s="173">
        <f t="shared" si="2"/>
        <v>612.84</v>
      </c>
      <c r="K28" s="169" t="str">
        <f>VLOOKUP(C28, 'CEDARS School FRPL'!$C$4:$G$2376,5,0)</f>
        <v>No</v>
      </c>
      <c r="L28" s="66">
        <f>IFERROR(VLOOKUP($C28,'CEDARS School FRPL'!$C$4:$F$20001,3,FALSE),"NO CEDARL FRPL Rprtd")</f>
        <v>0.42009999999999997</v>
      </c>
      <c r="N28" s="118"/>
      <c r="O28" s="97"/>
      <c r="Q28" s="48" t="s">
        <v>2144</v>
      </c>
      <c r="R28" s="39"/>
      <c r="S28" s="39">
        <v>3860.4100000000003</v>
      </c>
      <c r="T28" s="39">
        <v>3860.4100000000003</v>
      </c>
      <c r="U28"/>
    </row>
    <row r="29" spans="1:21">
      <c r="A29" s="165" t="s">
        <v>2333</v>
      </c>
      <c r="B29" s="165" t="s">
        <v>1283</v>
      </c>
      <c r="C29" s="169">
        <v>5010</v>
      </c>
      <c r="D29" s="171" t="s">
        <v>1577</v>
      </c>
      <c r="E29" s="172">
        <v>561.26</v>
      </c>
      <c r="F29" s="172">
        <v>0</v>
      </c>
      <c r="G29" s="172">
        <v>0</v>
      </c>
      <c r="H29" s="172">
        <v>0</v>
      </c>
      <c r="I29" s="172">
        <v>0</v>
      </c>
      <c r="J29" s="173">
        <f t="shared" si="2"/>
        <v>561.26</v>
      </c>
      <c r="K29" s="169" t="str">
        <f>VLOOKUP(C29, 'CEDARS School FRPL'!$C$4:$G$2376,5,0)</f>
        <v>No</v>
      </c>
      <c r="L29" s="66">
        <f>IFERROR(VLOOKUP($C29,'CEDARS School FRPL'!$C$4:$F$20001,3,FALSE),"NO CEDARL FRPL Rprtd")</f>
        <v>0.3574</v>
      </c>
      <c r="N29" s="118"/>
      <c r="O29" s="97"/>
      <c r="Q29" s="48" t="s">
        <v>2145</v>
      </c>
      <c r="R29" s="39"/>
      <c r="S29" s="39">
        <v>113.15</v>
      </c>
      <c r="T29" s="39">
        <v>113.15</v>
      </c>
      <c r="U29"/>
    </row>
    <row r="30" spans="1:21">
      <c r="A30" s="165" t="s">
        <v>2333</v>
      </c>
      <c r="B30" s="165" t="s">
        <v>1283</v>
      </c>
      <c r="C30" s="169">
        <v>4436</v>
      </c>
      <c r="D30" s="171" t="s">
        <v>1576</v>
      </c>
      <c r="E30" s="172">
        <v>595.91999999999996</v>
      </c>
      <c r="F30" s="172">
        <v>0</v>
      </c>
      <c r="G30" s="172">
        <v>0</v>
      </c>
      <c r="H30" s="172">
        <v>0</v>
      </c>
      <c r="I30" s="172">
        <v>0</v>
      </c>
      <c r="J30" s="173">
        <f t="shared" si="2"/>
        <v>595.91999999999996</v>
      </c>
      <c r="K30" s="169" t="str">
        <f>VLOOKUP(C30, 'CEDARS School FRPL'!$C$4:$G$2376,5,0)</f>
        <v>No</v>
      </c>
      <c r="L30" s="66">
        <f>IFERROR(VLOOKUP($C30,'CEDARS School FRPL'!$C$4:$F$20001,3,FALSE),"NO CEDARL FRPL Rprtd")</f>
        <v>0.41589999999999999</v>
      </c>
      <c r="N30" s="118"/>
      <c r="O30" s="97"/>
      <c r="Q30" s="48" t="s">
        <v>2146</v>
      </c>
      <c r="R30" s="39">
        <v>8994.3300000000017</v>
      </c>
      <c r="S30" s="39">
        <v>11575.37</v>
      </c>
      <c r="T30" s="39">
        <v>20569.700000000004</v>
      </c>
      <c r="U30"/>
    </row>
    <row r="31" spans="1:21">
      <c r="A31" s="165" t="s">
        <v>2333</v>
      </c>
      <c r="B31" s="165" t="s">
        <v>1283</v>
      </c>
      <c r="C31" s="169">
        <v>4573</v>
      </c>
      <c r="D31" s="171" t="s">
        <v>404</v>
      </c>
      <c r="E31" s="172">
        <v>499.4</v>
      </c>
      <c r="F31" s="172">
        <v>0</v>
      </c>
      <c r="G31" s="172">
        <v>0</v>
      </c>
      <c r="H31" s="172">
        <v>0</v>
      </c>
      <c r="I31" s="172">
        <v>0</v>
      </c>
      <c r="J31" s="173">
        <f t="shared" si="2"/>
        <v>499.4</v>
      </c>
      <c r="K31" s="169" t="str">
        <f>VLOOKUP(C31, 'CEDARS School FRPL'!$C$4:$G$2376,5,0)</f>
        <v>No</v>
      </c>
      <c r="L31" s="66">
        <f>IFERROR(VLOOKUP($C31,'CEDARS School FRPL'!$C$4:$F$20001,3,FALSE),"NO CEDARL FRPL Rprtd")</f>
        <v>0.37609999999999999</v>
      </c>
      <c r="N31" s="118"/>
      <c r="O31" s="97"/>
      <c r="Q31" s="48" t="s">
        <v>2147</v>
      </c>
      <c r="R31" s="39">
        <v>2042.74</v>
      </c>
      <c r="S31" s="39"/>
      <c r="T31" s="39">
        <v>2042.74</v>
      </c>
      <c r="U31"/>
    </row>
    <row r="32" spans="1:21">
      <c r="A32" s="165" t="s">
        <v>2333</v>
      </c>
      <c r="B32" s="165" t="s">
        <v>1283</v>
      </c>
      <c r="C32" s="169">
        <v>3124</v>
      </c>
      <c r="D32" s="171" t="s">
        <v>1572</v>
      </c>
      <c r="E32" s="172">
        <v>657.62</v>
      </c>
      <c r="F32" s="172">
        <v>0</v>
      </c>
      <c r="G32" s="172">
        <v>0</v>
      </c>
      <c r="H32" s="172">
        <v>0</v>
      </c>
      <c r="I32" s="172">
        <v>0</v>
      </c>
      <c r="J32" s="173">
        <f t="shared" si="2"/>
        <v>657.62</v>
      </c>
      <c r="K32" s="169" t="str">
        <f>VLOOKUP(C32, 'CEDARS School FRPL'!$C$4:$G$2376,5,0)</f>
        <v>No</v>
      </c>
      <c r="L32" s="66">
        <f>IFERROR(VLOOKUP($C32,'CEDARS School FRPL'!$C$4:$F$20001,3,FALSE),"NO CEDARL FRPL Rprtd")</f>
        <v>0.41320000000000001</v>
      </c>
      <c r="N32" s="118"/>
      <c r="O32" s="97"/>
      <c r="Q32" s="48" t="s">
        <v>2148</v>
      </c>
      <c r="R32" s="39">
        <v>1816.29</v>
      </c>
      <c r="S32" s="39"/>
      <c r="T32" s="39">
        <v>1816.29</v>
      </c>
      <c r="U32"/>
    </row>
    <row r="33" spans="1:21">
      <c r="A33" s="165" t="s">
        <v>2333</v>
      </c>
      <c r="B33" s="165" t="s">
        <v>1283</v>
      </c>
      <c r="C33" s="169">
        <v>4154</v>
      </c>
      <c r="D33" s="171" t="s">
        <v>1573</v>
      </c>
      <c r="E33" s="172">
        <v>490.7</v>
      </c>
      <c r="F33" s="172">
        <v>0</v>
      </c>
      <c r="G33" s="172">
        <v>0</v>
      </c>
      <c r="H33" s="172">
        <v>0</v>
      </c>
      <c r="I33" s="172">
        <v>0</v>
      </c>
      <c r="J33" s="173">
        <f t="shared" si="2"/>
        <v>490.7</v>
      </c>
      <c r="K33" s="169" t="str">
        <f>VLOOKUP(C33, 'CEDARS School FRPL'!$C$4:$G$2376,5,0)</f>
        <v>No</v>
      </c>
      <c r="L33" s="66">
        <f>IFERROR(VLOOKUP($C33,'CEDARS School FRPL'!$C$4:$F$20001,3,FALSE),"NO CEDARL FRPL Rprtd")</f>
        <v>0.40699999999999997</v>
      </c>
      <c r="N33" s="118"/>
      <c r="O33" s="97"/>
      <c r="Q33" s="48" t="s">
        <v>2149</v>
      </c>
      <c r="R33" s="39">
        <v>173.07</v>
      </c>
      <c r="S33" s="39"/>
      <c r="T33" s="39">
        <v>173.07</v>
      </c>
      <c r="U33"/>
    </row>
    <row r="34" spans="1:21">
      <c r="A34" s="165" t="s">
        <v>2333</v>
      </c>
      <c r="B34" s="165" t="s">
        <v>1283</v>
      </c>
      <c r="C34" s="169">
        <v>1714</v>
      </c>
      <c r="D34" s="171" t="s">
        <v>2889</v>
      </c>
      <c r="E34" s="172">
        <v>322.13</v>
      </c>
      <c r="F34" s="172">
        <v>0</v>
      </c>
      <c r="G34" s="172">
        <v>0</v>
      </c>
      <c r="H34" s="172">
        <v>0</v>
      </c>
      <c r="I34" s="172">
        <v>0</v>
      </c>
      <c r="J34" s="173">
        <f t="shared" si="2"/>
        <v>322.13</v>
      </c>
      <c r="K34" s="169" t="str">
        <f>VLOOKUP(C34, 'CEDARS School FRPL'!$C$4:$G$2376,5,0)</f>
        <v>No</v>
      </c>
      <c r="L34" s="66">
        <f>IFERROR(VLOOKUP($C34,'CEDARS School FRPL'!$C$4:$F$20001,3,FALSE),"NO CEDARL FRPL Rprtd")</f>
        <v>0.3982</v>
      </c>
      <c r="N34" s="118"/>
      <c r="O34" s="97"/>
      <c r="Q34" s="48" t="s">
        <v>2150</v>
      </c>
      <c r="R34" s="39">
        <v>2627.0499999999997</v>
      </c>
      <c r="S34" s="39"/>
      <c r="T34" s="39">
        <v>2627.0499999999997</v>
      </c>
      <c r="U34"/>
    </row>
    <row r="35" spans="1:21">
      <c r="A35" s="165" t="s">
        <v>2333</v>
      </c>
      <c r="B35" s="165" t="s">
        <v>1283</v>
      </c>
      <c r="C35" s="169">
        <v>4287</v>
      </c>
      <c r="D35" s="171" t="s">
        <v>1574</v>
      </c>
      <c r="E35" s="172">
        <v>94.15</v>
      </c>
      <c r="F35" s="172">
        <v>0</v>
      </c>
      <c r="G35" s="172">
        <v>2.25</v>
      </c>
      <c r="H35" s="172">
        <v>0</v>
      </c>
      <c r="I35" s="172">
        <v>0</v>
      </c>
      <c r="J35" s="173">
        <f t="shared" si="2"/>
        <v>96.4</v>
      </c>
      <c r="K35" s="169" t="str">
        <f>VLOOKUP(C35, 'CEDARS School FRPL'!$C$4:$G$2376,5,0)</f>
        <v>Yes</v>
      </c>
      <c r="L35" s="66">
        <f>IFERROR(VLOOKUP($C35,'CEDARS School FRPL'!$C$4:$F$20001,3,FALSE),"NO CEDARL FRPL Rprtd")</f>
        <v>0.54859999999999998</v>
      </c>
      <c r="N35" s="118"/>
      <c r="O35" s="97"/>
      <c r="Q35" s="48" t="s">
        <v>2151</v>
      </c>
      <c r="R35" s="39">
        <v>9475.14</v>
      </c>
      <c r="S35" s="39">
        <v>12051.279999999997</v>
      </c>
      <c r="T35" s="39">
        <v>21526.42</v>
      </c>
      <c r="U35"/>
    </row>
    <row r="36" spans="1:21">
      <c r="A36" s="165" t="s">
        <v>2126</v>
      </c>
      <c r="B36" s="165" t="s">
        <v>2520</v>
      </c>
      <c r="C36" s="169">
        <v>2507</v>
      </c>
      <c r="D36" s="171" t="s">
        <v>31</v>
      </c>
      <c r="E36" s="172">
        <v>277.76</v>
      </c>
      <c r="F36" s="172">
        <v>30.1</v>
      </c>
      <c r="G36" s="172">
        <v>0</v>
      </c>
      <c r="H36" s="172">
        <v>0</v>
      </c>
      <c r="I36" s="172">
        <v>0</v>
      </c>
      <c r="J36" s="173">
        <f t="shared" si="2"/>
        <v>307.86</v>
      </c>
      <c r="K36" s="169" t="str">
        <f>VLOOKUP(C36, 'CEDARS School FRPL'!$C$4:$G$2376,5,0)</f>
        <v>No</v>
      </c>
      <c r="L36" s="66">
        <f>IFERROR(VLOOKUP($C36,'CEDARS School FRPL'!$C$4:$F$20001,3,FALSE),"NO CEDARL FRPL Rprtd")</f>
        <v>0.38140000000000002</v>
      </c>
      <c r="N36" s="118"/>
      <c r="O36" s="97"/>
      <c r="Q36" s="48" t="s">
        <v>2152</v>
      </c>
      <c r="R36" s="39">
        <v>7044.8200000000006</v>
      </c>
      <c r="S36" s="39"/>
      <c r="T36" s="39">
        <v>7044.8200000000006</v>
      </c>
      <c r="U36"/>
    </row>
    <row r="37" spans="1:21">
      <c r="A37" s="165" t="s">
        <v>2126</v>
      </c>
      <c r="B37" s="165" t="s">
        <v>2520</v>
      </c>
      <c r="C37" s="169">
        <v>2434</v>
      </c>
      <c r="D37" s="171" t="s">
        <v>30</v>
      </c>
      <c r="E37" s="172">
        <v>336.44</v>
      </c>
      <c r="F37" s="172">
        <v>0</v>
      </c>
      <c r="G37" s="172">
        <v>12.52</v>
      </c>
      <c r="H37" s="172">
        <v>0</v>
      </c>
      <c r="I37" s="172">
        <v>0</v>
      </c>
      <c r="J37" s="173">
        <f t="shared" si="2"/>
        <v>348.96</v>
      </c>
      <c r="K37" s="169" t="str">
        <f>VLOOKUP(C37, 'CEDARS School FRPL'!$C$4:$G$2376,5,0)</f>
        <v>No</v>
      </c>
      <c r="L37" s="66">
        <f>IFERROR(VLOOKUP($C37,'CEDARS School FRPL'!$C$4:$F$20001,3,FALSE),"NO CEDARL FRPL Rprtd")</f>
        <v>0.30659999999999998</v>
      </c>
      <c r="N37" s="118"/>
      <c r="O37" s="97"/>
      <c r="Q37" s="48" t="s">
        <v>2153</v>
      </c>
      <c r="R37" s="39">
        <v>11784.6</v>
      </c>
      <c r="S37" s="39">
        <v>712.2</v>
      </c>
      <c r="T37" s="39">
        <v>12496.800000000001</v>
      </c>
      <c r="U37"/>
    </row>
    <row r="38" spans="1:21">
      <c r="A38" s="165" t="s">
        <v>2221</v>
      </c>
      <c r="B38" s="165" t="s">
        <v>2521</v>
      </c>
      <c r="C38" s="169">
        <v>3825</v>
      </c>
      <c r="D38" s="171" t="s">
        <v>786</v>
      </c>
      <c r="E38" s="172">
        <v>481.06</v>
      </c>
      <c r="F38" s="172">
        <v>0</v>
      </c>
      <c r="G38" s="172">
        <v>0</v>
      </c>
      <c r="H38" s="172">
        <v>0</v>
      </c>
      <c r="I38" s="172">
        <v>0</v>
      </c>
      <c r="J38" s="173">
        <f t="shared" si="2"/>
        <v>481.06</v>
      </c>
      <c r="K38" s="169" t="str">
        <f>VLOOKUP(C38, 'CEDARS School FRPL'!$C$4:$G$2376,5,0)</f>
        <v>Yes</v>
      </c>
      <c r="L38" s="66">
        <f>IFERROR(VLOOKUP($C38,'CEDARS School FRPL'!$C$4:$F$20001,3,FALSE),"NO CEDARL FRPL Rprtd")</f>
        <v>0.56669999999999998</v>
      </c>
      <c r="N38" s="118"/>
      <c r="O38" s="97"/>
      <c r="Q38" s="48" t="s">
        <v>2154</v>
      </c>
      <c r="R38" s="39">
        <v>4235.88</v>
      </c>
      <c r="S38" s="39"/>
      <c r="T38" s="39">
        <v>4235.88</v>
      </c>
      <c r="U38"/>
    </row>
    <row r="39" spans="1:21">
      <c r="A39" s="165" t="s">
        <v>2221</v>
      </c>
      <c r="B39" s="165" t="s">
        <v>2521</v>
      </c>
      <c r="C39" s="169">
        <v>5082</v>
      </c>
      <c r="D39" s="171" t="s">
        <v>794</v>
      </c>
      <c r="E39" s="172">
        <v>334.54</v>
      </c>
      <c r="F39" s="172">
        <v>0</v>
      </c>
      <c r="G39" s="172">
        <v>0</v>
      </c>
      <c r="H39" s="172">
        <v>0</v>
      </c>
      <c r="I39" s="172">
        <v>0</v>
      </c>
      <c r="J39" s="173">
        <f t="shared" si="2"/>
        <v>334.54</v>
      </c>
      <c r="K39" s="169" t="str">
        <f>VLOOKUP(C39, 'CEDARS School FRPL'!$C$4:$G$2376,5,0)</f>
        <v>Yes</v>
      </c>
      <c r="L39" s="66">
        <f>IFERROR(VLOOKUP($C39,'CEDARS School FRPL'!$C$4:$F$20001,3,FALSE),"NO CEDARL FRPL Rprtd")</f>
        <v>0.52339999999999998</v>
      </c>
      <c r="N39" s="118"/>
      <c r="O39" s="97"/>
      <c r="Q39" s="48" t="s">
        <v>3040</v>
      </c>
      <c r="R39" s="39"/>
      <c r="S39" s="39">
        <v>65.289999999999992</v>
      </c>
      <c r="T39" s="39">
        <v>65.289999999999992</v>
      </c>
      <c r="U39"/>
    </row>
    <row r="40" spans="1:21">
      <c r="A40" s="165" t="s">
        <v>2221</v>
      </c>
      <c r="B40" s="165" t="s">
        <v>2521</v>
      </c>
      <c r="C40" s="169">
        <v>5037</v>
      </c>
      <c r="D40" s="171" t="s">
        <v>792</v>
      </c>
      <c r="E40" s="172">
        <v>1296.43</v>
      </c>
      <c r="F40" s="172">
        <v>0</v>
      </c>
      <c r="G40" s="172">
        <v>194.96</v>
      </c>
      <c r="H40" s="172">
        <v>0</v>
      </c>
      <c r="I40" s="172">
        <v>0</v>
      </c>
      <c r="J40" s="173">
        <f t="shared" si="2"/>
        <v>1491.39</v>
      </c>
      <c r="K40" s="169" t="str">
        <f>VLOOKUP(C40, 'CEDARS School FRPL'!$C$4:$G$2376,5,0)</f>
        <v>Yes</v>
      </c>
      <c r="L40" s="66">
        <f>IFERROR(VLOOKUP($C40,'CEDARS School FRPL'!$C$4:$F$20001,3,FALSE),"NO CEDARL FRPL Rprtd")</f>
        <v>0.54090000000000005</v>
      </c>
      <c r="N40" s="118"/>
      <c r="O40" s="97"/>
      <c r="Q40" s="48" t="s">
        <v>2155</v>
      </c>
      <c r="R40" s="39"/>
      <c r="S40" s="39">
        <v>326.08</v>
      </c>
      <c r="T40" s="39">
        <v>326.08</v>
      </c>
      <c r="U40"/>
    </row>
    <row r="41" spans="1:21">
      <c r="A41" s="165" t="s">
        <v>2221</v>
      </c>
      <c r="B41" s="165" t="s">
        <v>2521</v>
      </c>
      <c r="C41" s="169">
        <v>5522</v>
      </c>
      <c r="D41" s="171" t="s">
        <v>2877</v>
      </c>
      <c r="E41" s="172">
        <v>0</v>
      </c>
      <c r="F41" s="172">
        <v>0</v>
      </c>
      <c r="G41" s="172">
        <v>0</v>
      </c>
      <c r="H41" s="172">
        <v>91.62</v>
      </c>
      <c r="I41" s="172">
        <v>0</v>
      </c>
      <c r="J41" s="173">
        <f t="shared" si="2"/>
        <v>91.62</v>
      </c>
      <c r="K41" s="169" t="str">
        <f>VLOOKUP(C41, 'CEDARS School FRPL'!$C$4:$G$2376,5,0)</f>
        <v>Yes</v>
      </c>
      <c r="L41" s="66">
        <f>IFERROR(VLOOKUP($C41,'CEDARS School FRPL'!$C$4:$F$20001,3,FALSE),"NO CEDARL FRPL Rprtd")</f>
        <v>0.53820000000000001</v>
      </c>
      <c r="N41" s="118"/>
      <c r="O41" s="97"/>
      <c r="Q41" s="48" t="s">
        <v>2156</v>
      </c>
      <c r="R41" s="39">
        <v>660.59</v>
      </c>
      <c r="S41" s="39">
        <v>31.8</v>
      </c>
      <c r="T41" s="39">
        <v>692.39</v>
      </c>
      <c r="U41"/>
    </row>
    <row r="42" spans="1:21">
      <c r="A42" s="165" t="s">
        <v>2221</v>
      </c>
      <c r="B42" s="165" t="s">
        <v>2521</v>
      </c>
      <c r="C42" s="169">
        <v>4474</v>
      </c>
      <c r="D42" s="171" t="s">
        <v>791</v>
      </c>
      <c r="E42" s="172">
        <v>1531.52</v>
      </c>
      <c r="F42" s="172">
        <v>0</v>
      </c>
      <c r="G42" s="172">
        <v>203.62</v>
      </c>
      <c r="H42" s="172">
        <v>0</v>
      </c>
      <c r="I42" s="172">
        <v>0</v>
      </c>
      <c r="J42" s="173">
        <f t="shared" si="2"/>
        <v>1735.1399999999999</v>
      </c>
      <c r="K42" s="169" t="str">
        <f>VLOOKUP(C42, 'CEDARS School FRPL'!$C$4:$G$2376,5,0)</f>
        <v>No</v>
      </c>
      <c r="L42" s="66">
        <f>IFERROR(VLOOKUP($C42,'CEDARS School FRPL'!$C$4:$F$20001,3,FALSE),"NO CEDARL FRPL Rprtd")</f>
        <v>0.43659999999999999</v>
      </c>
      <c r="N42" s="118"/>
      <c r="O42" s="97"/>
      <c r="Q42" s="48" t="s">
        <v>2157</v>
      </c>
      <c r="R42" s="39">
        <v>1284.93</v>
      </c>
      <c r="S42" s="39">
        <v>4957.880000000001</v>
      </c>
      <c r="T42" s="39">
        <v>6242.8100000000013</v>
      </c>
      <c r="U42"/>
    </row>
    <row r="43" spans="1:21">
      <c r="A43" s="165" t="s">
        <v>2221</v>
      </c>
      <c r="B43" s="165" t="s">
        <v>2521</v>
      </c>
      <c r="C43" s="169">
        <v>2795</v>
      </c>
      <c r="D43" s="171" t="s">
        <v>780</v>
      </c>
      <c r="E43" s="172">
        <v>1777.47</v>
      </c>
      <c r="F43" s="172">
        <v>0</v>
      </c>
      <c r="G43" s="172">
        <v>225.24</v>
      </c>
      <c r="H43" s="172">
        <v>0</v>
      </c>
      <c r="I43" s="172">
        <v>0</v>
      </c>
      <c r="J43" s="173">
        <f t="shared" si="2"/>
        <v>2002.71</v>
      </c>
      <c r="K43" s="169" t="str">
        <f>VLOOKUP(C43, 'CEDARS School FRPL'!$C$4:$G$2376,5,0)</f>
        <v>Yes</v>
      </c>
      <c r="L43" s="66">
        <f>IFERROR(VLOOKUP($C43,'CEDARS School FRPL'!$C$4:$F$20001,3,FALSE),"NO CEDARL FRPL Rprtd")</f>
        <v>0.58179999999999998</v>
      </c>
      <c r="N43" s="118"/>
      <c r="O43" s="97"/>
      <c r="Q43" s="48" t="s">
        <v>2158</v>
      </c>
      <c r="R43" s="39">
        <v>674.47</v>
      </c>
      <c r="S43" s="39"/>
      <c r="T43" s="39">
        <v>674.47</v>
      </c>
      <c r="U43"/>
    </row>
    <row r="44" spans="1:21">
      <c r="A44" s="165" t="s">
        <v>2221</v>
      </c>
      <c r="B44" s="165" t="s">
        <v>2521</v>
      </c>
      <c r="C44" s="169">
        <v>5610</v>
      </c>
      <c r="D44" s="171" t="s">
        <v>2890</v>
      </c>
      <c r="E44" s="172">
        <v>432.9</v>
      </c>
      <c r="F44" s="172">
        <v>0</v>
      </c>
      <c r="G44" s="172">
        <v>0</v>
      </c>
      <c r="H44" s="172">
        <v>0</v>
      </c>
      <c r="I44" s="172">
        <v>0</v>
      </c>
      <c r="J44" s="173">
        <f t="shared" si="2"/>
        <v>432.9</v>
      </c>
      <c r="K44" s="169" t="str">
        <f>VLOOKUP(C44, 'CEDARS School FRPL'!$C$4:$G$2376,5,0)</f>
        <v>No</v>
      </c>
      <c r="L44" s="66">
        <f>IFERROR(VLOOKUP($C44,'CEDARS School FRPL'!$C$4:$F$20001,3,FALSE),"NO CEDARL FRPL Rprtd")</f>
        <v>0.32040000000000002</v>
      </c>
      <c r="N44" s="118"/>
      <c r="O44" s="97"/>
      <c r="Q44" s="48" t="s">
        <v>2159</v>
      </c>
      <c r="R44" s="39">
        <v>445.02</v>
      </c>
      <c r="S44" s="39">
        <v>936.37000000000012</v>
      </c>
      <c r="T44" s="39">
        <v>1381.39</v>
      </c>
      <c r="U44"/>
    </row>
    <row r="45" spans="1:21">
      <c r="A45" s="165" t="s">
        <v>2221</v>
      </c>
      <c r="B45" s="165" t="s">
        <v>2521</v>
      </c>
      <c r="C45" s="169">
        <v>2394</v>
      </c>
      <c r="D45" s="171" t="s">
        <v>223</v>
      </c>
      <c r="E45" s="172">
        <v>957.74</v>
      </c>
      <c r="F45" s="172">
        <v>0</v>
      </c>
      <c r="G45" s="172">
        <v>0</v>
      </c>
      <c r="H45" s="172">
        <v>0</v>
      </c>
      <c r="I45" s="172">
        <v>7.0000000000000007E-2</v>
      </c>
      <c r="J45" s="173">
        <f t="shared" si="2"/>
        <v>957.81000000000006</v>
      </c>
      <c r="K45" s="169" t="str">
        <f>VLOOKUP(C45, 'CEDARS School FRPL'!$C$4:$G$2376,5,0)</f>
        <v>Yes</v>
      </c>
      <c r="L45" s="66">
        <f>IFERROR(VLOOKUP($C45,'CEDARS School FRPL'!$C$4:$F$20001,3,FALSE),"NO CEDARL FRPL Rprtd")</f>
        <v>0.61240000000000006</v>
      </c>
      <c r="N45" s="118"/>
      <c r="O45" s="97"/>
      <c r="Q45" s="48" t="s">
        <v>2160</v>
      </c>
      <c r="R45" s="39">
        <v>1170.02</v>
      </c>
      <c r="S45" s="39"/>
      <c r="T45" s="39">
        <v>1170.02</v>
      </c>
      <c r="U45"/>
    </row>
    <row r="46" spans="1:21">
      <c r="A46" s="165" t="s">
        <v>2221</v>
      </c>
      <c r="B46" s="165" t="s">
        <v>2521</v>
      </c>
      <c r="C46" s="169">
        <v>3439</v>
      </c>
      <c r="D46" s="171" t="s">
        <v>188</v>
      </c>
      <c r="E46" s="172">
        <v>591.41999999999996</v>
      </c>
      <c r="F46" s="172">
        <v>17.8</v>
      </c>
      <c r="G46" s="172">
        <v>0</v>
      </c>
      <c r="H46" s="172">
        <v>0</v>
      </c>
      <c r="I46" s="172">
        <v>0</v>
      </c>
      <c r="J46" s="173">
        <f t="shared" si="2"/>
        <v>609.21999999999991</v>
      </c>
      <c r="K46" s="169" t="str">
        <f>VLOOKUP(C46, 'CEDARS School FRPL'!$C$4:$G$2376,5,0)</f>
        <v>Yes</v>
      </c>
      <c r="L46" s="66">
        <f>IFERROR(VLOOKUP($C46,'CEDARS School FRPL'!$C$4:$F$20001,3,FALSE),"NO CEDARL FRPL Rprtd")</f>
        <v>0.54610000000000003</v>
      </c>
      <c r="N46" s="118"/>
      <c r="O46" s="97"/>
      <c r="Q46" s="48" t="s">
        <v>2161</v>
      </c>
      <c r="R46" s="39">
        <v>1990.0099999999998</v>
      </c>
      <c r="S46" s="39">
        <v>316.38</v>
      </c>
      <c r="T46" s="39">
        <v>2306.39</v>
      </c>
      <c r="U46"/>
    </row>
    <row r="47" spans="1:21">
      <c r="A47" s="165" t="s">
        <v>2221</v>
      </c>
      <c r="B47" s="165" t="s">
        <v>2521</v>
      </c>
      <c r="C47" s="169">
        <v>2932</v>
      </c>
      <c r="D47" s="171" t="s">
        <v>781</v>
      </c>
      <c r="E47" s="172">
        <v>623.4</v>
      </c>
      <c r="F47" s="172">
        <v>19.7</v>
      </c>
      <c r="G47" s="172">
        <v>0</v>
      </c>
      <c r="H47" s="172">
        <v>0</v>
      </c>
      <c r="I47" s="172">
        <v>0</v>
      </c>
      <c r="J47" s="173">
        <f t="shared" si="2"/>
        <v>643.1</v>
      </c>
      <c r="K47" s="169" t="str">
        <f>VLOOKUP(C47, 'CEDARS School FRPL'!$C$4:$G$2376,5,0)</f>
        <v>Yes</v>
      </c>
      <c r="L47" s="66">
        <f>IFERROR(VLOOKUP($C47,'CEDARS School FRPL'!$C$4:$F$20001,3,FALSE),"NO CEDARL FRPL Rprtd")</f>
        <v>0.72299999999999998</v>
      </c>
      <c r="N47" s="118"/>
      <c r="O47" s="97"/>
      <c r="Q47" s="48" t="s">
        <v>2162</v>
      </c>
      <c r="R47" s="39">
        <v>318.42</v>
      </c>
      <c r="S47" s="39">
        <v>4723.25</v>
      </c>
      <c r="T47" s="39">
        <v>5041.67</v>
      </c>
      <c r="U47"/>
    </row>
    <row r="48" spans="1:21">
      <c r="A48" s="165" t="s">
        <v>2221</v>
      </c>
      <c r="B48" s="165" t="s">
        <v>2521</v>
      </c>
      <c r="C48" s="169">
        <v>3745</v>
      </c>
      <c r="D48" s="171" t="s">
        <v>785</v>
      </c>
      <c r="E48" s="172">
        <v>430.3</v>
      </c>
      <c r="F48" s="172">
        <v>0</v>
      </c>
      <c r="G48" s="172">
        <v>0</v>
      </c>
      <c r="H48" s="172">
        <v>0</v>
      </c>
      <c r="I48" s="172">
        <v>7.0000000000000007E-2</v>
      </c>
      <c r="J48" s="173">
        <f t="shared" si="2"/>
        <v>430.37</v>
      </c>
      <c r="K48" s="169" t="str">
        <f>VLOOKUP(C48, 'CEDARS School FRPL'!$C$4:$G$2376,5,0)</f>
        <v>No</v>
      </c>
      <c r="L48" s="66">
        <f>IFERROR(VLOOKUP($C48,'CEDARS School FRPL'!$C$4:$F$20001,3,FALSE),"NO CEDARL FRPL Rprtd")</f>
        <v>0.48209999999999997</v>
      </c>
      <c r="N48" s="118"/>
      <c r="O48" s="97"/>
      <c r="Q48" s="48" t="s">
        <v>2163</v>
      </c>
      <c r="R48" s="39"/>
      <c r="S48" s="39">
        <v>112.6</v>
      </c>
      <c r="T48" s="39">
        <v>112.6</v>
      </c>
      <c r="U48"/>
    </row>
    <row r="49" spans="1:21">
      <c r="A49" s="165" t="s">
        <v>2221</v>
      </c>
      <c r="B49" s="165" t="s">
        <v>2521</v>
      </c>
      <c r="C49" s="169">
        <v>3669</v>
      </c>
      <c r="D49" s="171" t="s">
        <v>784</v>
      </c>
      <c r="E49" s="172">
        <v>333.6</v>
      </c>
      <c r="F49" s="172">
        <v>19.3</v>
      </c>
      <c r="G49" s="172">
        <v>0</v>
      </c>
      <c r="H49" s="172">
        <v>0</v>
      </c>
      <c r="I49" s="172">
        <v>0</v>
      </c>
      <c r="J49" s="173">
        <f t="shared" si="2"/>
        <v>352.90000000000003</v>
      </c>
      <c r="K49" s="169" t="str">
        <f>VLOOKUP(C49, 'CEDARS School FRPL'!$C$4:$G$2376,5,0)</f>
        <v>Yes</v>
      </c>
      <c r="L49" s="66">
        <f>IFERROR(VLOOKUP($C49,'CEDARS School FRPL'!$C$4:$F$20001,3,FALSE),"NO CEDARL FRPL Rprtd")</f>
        <v>0.6734</v>
      </c>
      <c r="N49" s="118"/>
      <c r="O49" s="97"/>
      <c r="Q49" s="48" t="s">
        <v>2164</v>
      </c>
      <c r="R49" s="39"/>
      <c r="S49" s="39">
        <v>731.77</v>
      </c>
      <c r="T49" s="39">
        <v>731.77</v>
      </c>
      <c r="U49"/>
    </row>
    <row r="50" spans="1:21">
      <c r="A50" s="165" t="s">
        <v>2221</v>
      </c>
      <c r="B50" s="165" t="s">
        <v>2521</v>
      </c>
      <c r="C50" s="169">
        <v>4347</v>
      </c>
      <c r="D50" s="171" t="s">
        <v>719</v>
      </c>
      <c r="E50" s="172">
        <v>463.07</v>
      </c>
      <c r="F50" s="172">
        <v>0</v>
      </c>
      <c r="G50" s="172">
        <v>0</v>
      </c>
      <c r="H50" s="172">
        <v>0</v>
      </c>
      <c r="I50" s="172">
        <v>0</v>
      </c>
      <c r="J50" s="173">
        <f t="shared" si="2"/>
        <v>463.07</v>
      </c>
      <c r="K50" s="169" t="str">
        <f>VLOOKUP(C50, 'CEDARS School FRPL'!$C$4:$G$2376,5,0)</f>
        <v>No</v>
      </c>
      <c r="L50" s="66">
        <f>IFERROR(VLOOKUP($C50,'CEDARS School FRPL'!$C$4:$F$20001,3,FALSE),"NO CEDARL FRPL Rprtd")</f>
        <v>0.46429999999999999</v>
      </c>
      <c r="N50" s="118"/>
      <c r="O50" s="97"/>
      <c r="Q50" s="48" t="s">
        <v>2165</v>
      </c>
      <c r="R50" s="39"/>
      <c r="S50" s="39">
        <v>24.5</v>
      </c>
      <c r="T50" s="39">
        <v>24.5</v>
      </c>
      <c r="U50"/>
    </row>
    <row r="51" spans="1:21">
      <c r="A51" s="165" t="s">
        <v>2221</v>
      </c>
      <c r="B51" s="165" t="s">
        <v>2521</v>
      </c>
      <c r="C51" s="169">
        <v>4417</v>
      </c>
      <c r="D51" s="171" t="s">
        <v>789</v>
      </c>
      <c r="E51" s="172">
        <v>408.4</v>
      </c>
      <c r="F51" s="172">
        <v>0</v>
      </c>
      <c r="G51" s="172">
        <v>0</v>
      </c>
      <c r="H51" s="172">
        <v>0</v>
      </c>
      <c r="I51" s="172">
        <v>0</v>
      </c>
      <c r="J51" s="173">
        <f t="shared" si="2"/>
        <v>408.4</v>
      </c>
      <c r="K51" s="169" t="str">
        <f>VLOOKUP(C51, 'CEDARS School FRPL'!$C$4:$G$2376,5,0)</f>
        <v>Yes</v>
      </c>
      <c r="L51" s="66">
        <f>IFERROR(VLOOKUP($C51,'CEDARS School FRPL'!$C$4:$F$20001,3,FALSE),"NO CEDARL FRPL Rprtd")</f>
        <v>0.5554</v>
      </c>
      <c r="N51" s="118"/>
      <c r="O51" s="97"/>
      <c r="Q51" s="48" t="s">
        <v>2166</v>
      </c>
      <c r="R51" s="39"/>
      <c r="S51" s="39">
        <v>5791.0999999999995</v>
      </c>
      <c r="T51" s="39">
        <v>5791.0999999999995</v>
      </c>
      <c r="U51"/>
    </row>
    <row r="52" spans="1:21">
      <c r="A52" s="165" t="s">
        <v>2221</v>
      </c>
      <c r="B52" s="165" t="s">
        <v>2521</v>
      </c>
      <c r="C52" s="169">
        <v>4120</v>
      </c>
      <c r="D52" s="171" t="s">
        <v>787</v>
      </c>
      <c r="E52" s="172">
        <v>380.4</v>
      </c>
      <c r="F52" s="172">
        <v>0</v>
      </c>
      <c r="G52" s="172">
        <v>0</v>
      </c>
      <c r="H52" s="172">
        <v>0</v>
      </c>
      <c r="I52" s="172">
        <v>0</v>
      </c>
      <c r="J52" s="173">
        <f t="shared" si="2"/>
        <v>380.4</v>
      </c>
      <c r="K52" s="169" t="str">
        <f>VLOOKUP(C52, 'CEDARS School FRPL'!$C$4:$G$2376,5,0)</f>
        <v>No</v>
      </c>
      <c r="L52" s="66">
        <f>IFERROR(VLOOKUP($C52,'CEDARS School FRPL'!$C$4:$F$20001,3,FALSE),"NO CEDARL FRPL Rprtd")</f>
        <v>0.45100000000000001</v>
      </c>
      <c r="N52" s="118"/>
      <c r="O52" s="97"/>
      <c r="Q52" s="48" t="s">
        <v>2167</v>
      </c>
      <c r="R52" s="39"/>
      <c r="S52" s="39">
        <v>106.22</v>
      </c>
      <c r="T52" s="39">
        <v>106.22</v>
      </c>
      <c r="U52"/>
    </row>
    <row r="53" spans="1:21">
      <c r="A53" s="165" t="s">
        <v>2221</v>
      </c>
      <c r="B53" s="165" t="s">
        <v>2521</v>
      </c>
      <c r="C53" s="169">
        <v>5051</v>
      </c>
      <c r="D53" s="171" t="s">
        <v>793</v>
      </c>
      <c r="E53" s="172">
        <v>463.32</v>
      </c>
      <c r="F53" s="172">
        <v>0</v>
      </c>
      <c r="G53" s="172">
        <v>0</v>
      </c>
      <c r="H53" s="172">
        <v>0</v>
      </c>
      <c r="I53" s="172">
        <v>0</v>
      </c>
      <c r="J53" s="173">
        <f t="shared" si="2"/>
        <v>463.32</v>
      </c>
      <c r="K53" s="169" t="str">
        <f>VLOOKUP(C53, 'CEDARS School FRPL'!$C$4:$G$2376,5,0)</f>
        <v>No</v>
      </c>
      <c r="L53" s="66">
        <f>IFERROR(VLOOKUP($C53,'CEDARS School FRPL'!$C$4:$F$20001,3,FALSE),"NO CEDARL FRPL Rprtd")</f>
        <v>0.3216</v>
      </c>
      <c r="N53" s="118"/>
      <c r="O53" s="97"/>
      <c r="Q53" s="48" t="s">
        <v>2168</v>
      </c>
      <c r="R53" s="39">
        <v>143.38</v>
      </c>
      <c r="S53" s="39">
        <v>136.16</v>
      </c>
      <c r="T53" s="39">
        <v>279.53999999999996</v>
      </c>
      <c r="U53"/>
    </row>
    <row r="54" spans="1:21">
      <c r="A54" s="165" t="s">
        <v>2221</v>
      </c>
      <c r="B54" s="165" t="s">
        <v>2521</v>
      </c>
      <c r="C54" s="169">
        <v>3525</v>
      </c>
      <c r="D54" s="171" t="s">
        <v>783</v>
      </c>
      <c r="E54" s="172">
        <v>499.3</v>
      </c>
      <c r="F54" s="172">
        <v>20</v>
      </c>
      <c r="G54" s="172">
        <v>0</v>
      </c>
      <c r="H54" s="172">
        <v>0</v>
      </c>
      <c r="I54" s="172">
        <v>0</v>
      </c>
      <c r="J54" s="173">
        <f t="shared" si="2"/>
        <v>519.29999999999995</v>
      </c>
      <c r="K54" s="169" t="str">
        <f>VLOOKUP(C54, 'CEDARS School FRPL'!$C$4:$G$2376,5,0)</f>
        <v>Yes</v>
      </c>
      <c r="L54" s="66">
        <f>IFERROR(VLOOKUP($C54,'CEDARS School FRPL'!$C$4:$F$20001,3,FALSE),"NO CEDARL FRPL Rprtd")</f>
        <v>0.59450000000000003</v>
      </c>
      <c r="N54" s="118"/>
      <c r="O54" s="97"/>
      <c r="Q54" s="48" t="s">
        <v>2169</v>
      </c>
      <c r="R54" s="39"/>
      <c r="S54" s="39">
        <v>16.04</v>
      </c>
      <c r="T54" s="39">
        <v>16.04</v>
      </c>
      <c r="U54"/>
    </row>
    <row r="55" spans="1:21">
      <c r="A55" s="165" t="s">
        <v>2221</v>
      </c>
      <c r="B55" s="165" t="s">
        <v>2521</v>
      </c>
      <c r="C55" s="169">
        <v>4462</v>
      </c>
      <c r="D55" s="171" t="s">
        <v>790</v>
      </c>
      <c r="E55" s="172">
        <v>886.91</v>
      </c>
      <c r="F55" s="172">
        <v>0</v>
      </c>
      <c r="G55" s="172">
        <v>0</v>
      </c>
      <c r="H55" s="172">
        <v>0</v>
      </c>
      <c r="I55" s="172">
        <v>0.1</v>
      </c>
      <c r="J55" s="173">
        <f t="shared" si="2"/>
        <v>887.01</v>
      </c>
      <c r="K55" s="169" t="str">
        <f>VLOOKUP(C55, 'CEDARS School FRPL'!$C$4:$G$2376,5,0)</f>
        <v>Yes</v>
      </c>
      <c r="L55" s="66">
        <f>IFERROR(VLOOKUP($C55,'CEDARS School FRPL'!$C$4:$F$20001,3,FALSE),"NO CEDARL FRPL Rprtd")</f>
        <v>0.50760000000000005</v>
      </c>
      <c r="N55" s="118"/>
      <c r="O55" s="97"/>
      <c r="Q55" s="48" t="s">
        <v>2170</v>
      </c>
      <c r="R55" s="39">
        <v>42.2</v>
      </c>
      <c r="S55" s="39">
        <v>176.81</v>
      </c>
      <c r="T55" s="39">
        <v>219.01</v>
      </c>
      <c r="U55"/>
    </row>
    <row r="56" spans="1:21">
      <c r="A56" s="165" t="s">
        <v>2221</v>
      </c>
      <c r="B56" s="165" t="s">
        <v>2521</v>
      </c>
      <c r="C56" s="169">
        <v>3169</v>
      </c>
      <c r="D56" s="171" t="s">
        <v>782</v>
      </c>
      <c r="E56" s="172">
        <v>957.33</v>
      </c>
      <c r="F56" s="172">
        <v>0</v>
      </c>
      <c r="G56" s="172">
        <v>0</v>
      </c>
      <c r="H56" s="172">
        <v>0</v>
      </c>
      <c r="I56" s="172">
        <v>0.03</v>
      </c>
      <c r="J56" s="173">
        <f t="shared" si="2"/>
        <v>957.36</v>
      </c>
      <c r="K56" s="169" t="str">
        <f>VLOOKUP(C56, 'CEDARS School FRPL'!$C$4:$G$2376,5,0)</f>
        <v>Yes</v>
      </c>
      <c r="L56" s="66">
        <f>IFERROR(VLOOKUP($C56,'CEDARS School FRPL'!$C$4:$F$20001,3,FALSE),"NO CEDARL FRPL Rprtd")</f>
        <v>0.63109999999999999</v>
      </c>
      <c r="N56" s="118"/>
      <c r="O56" s="97"/>
      <c r="Q56" s="48" t="s">
        <v>2171</v>
      </c>
      <c r="R56" s="39"/>
      <c r="S56" s="39">
        <v>44</v>
      </c>
      <c r="T56" s="39">
        <v>44</v>
      </c>
      <c r="U56"/>
    </row>
    <row r="57" spans="1:21">
      <c r="A57" s="165" t="s">
        <v>2221</v>
      </c>
      <c r="B57" s="165" t="s">
        <v>2521</v>
      </c>
      <c r="C57" s="169">
        <v>3227</v>
      </c>
      <c r="D57" s="171" t="s">
        <v>236</v>
      </c>
      <c r="E57" s="172">
        <v>555.4</v>
      </c>
      <c r="F57" s="172">
        <v>19.3</v>
      </c>
      <c r="G57" s="172">
        <v>0</v>
      </c>
      <c r="H57" s="172">
        <v>0</v>
      </c>
      <c r="I57" s="172">
        <v>0</v>
      </c>
      <c r="J57" s="173">
        <f t="shared" si="2"/>
        <v>574.69999999999993</v>
      </c>
      <c r="K57" s="169" t="str">
        <f>VLOOKUP(C57, 'CEDARS School FRPL'!$C$4:$G$2376,5,0)</f>
        <v>Yes</v>
      </c>
      <c r="L57" s="66">
        <f>IFERROR(VLOOKUP($C57,'CEDARS School FRPL'!$C$4:$F$20001,3,FALSE),"NO CEDARL FRPL Rprtd")</f>
        <v>0.63390000000000002</v>
      </c>
      <c r="N57" s="118"/>
      <c r="O57" s="97"/>
      <c r="Q57" s="48" t="s">
        <v>2172</v>
      </c>
      <c r="R57" s="39"/>
      <c r="S57" s="39">
        <v>186.36</v>
      </c>
      <c r="T57" s="39">
        <v>186.36</v>
      </c>
      <c r="U57"/>
    </row>
    <row r="58" spans="1:21">
      <c r="A58" s="165" t="s">
        <v>2221</v>
      </c>
      <c r="B58" s="165" t="s">
        <v>2521</v>
      </c>
      <c r="C58" s="169">
        <v>4385</v>
      </c>
      <c r="D58" s="171" t="s">
        <v>788</v>
      </c>
      <c r="E58" s="172">
        <v>906.32</v>
      </c>
      <c r="F58" s="172">
        <v>0</v>
      </c>
      <c r="G58" s="172">
        <v>0</v>
      </c>
      <c r="H58" s="172">
        <v>0</v>
      </c>
      <c r="I58" s="172">
        <v>0.04</v>
      </c>
      <c r="J58" s="173">
        <f t="shared" si="2"/>
        <v>906.36</v>
      </c>
      <c r="K58" s="169" t="str">
        <f>VLOOKUP(C58, 'CEDARS School FRPL'!$C$4:$G$2376,5,0)</f>
        <v>Yes</v>
      </c>
      <c r="L58" s="66">
        <f>IFERROR(VLOOKUP($C58,'CEDARS School FRPL'!$C$4:$F$20001,3,FALSE),"NO CEDARL FRPL Rprtd")</f>
        <v>0.56999999999999995</v>
      </c>
      <c r="N58" s="118"/>
      <c r="O58" s="97"/>
      <c r="Q58" s="48" t="s">
        <v>2173</v>
      </c>
      <c r="R58" s="39">
        <v>205.16</v>
      </c>
      <c r="S58" s="39">
        <v>327.31</v>
      </c>
      <c r="T58" s="39">
        <v>532.47</v>
      </c>
      <c r="U58"/>
    </row>
    <row r="59" spans="1:21">
      <c r="A59" s="165" t="s">
        <v>2221</v>
      </c>
      <c r="B59" s="165" t="s">
        <v>2521</v>
      </c>
      <c r="C59" s="169">
        <v>2659</v>
      </c>
      <c r="D59" s="171" t="s">
        <v>778</v>
      </c>
      <c r="E59" s="172">
        <v>560.04999999999995</v>
      </c>
      <c r="F59" s="172">
        <v>19</v>
      </c>
      <c r="G59" s="172">
        <v>0</v>
      </c>
      <c r="H59" s="172">
        <v>0</v>
      </c>
      <c r="I59" s="172">
        <v>0</v>
      </c>
      <c r="J59" s="173">
        <f t="shared" si="2"/>
        <v>579.04999999999995</v>
      </c>
      <c r="K59" s="169" t="str">
        <f>VLOOKUP(C59, 'CEDARS School FRPL'!$C$4:$G$2376,5,0)</f>
        <v>Yes</v>
      </c>
      <c r="L59" s="66">
        <f>IFERROR(VLOOKUP($C59,'CEDARS School FRPL'!$C$4:$F$20001,3,FALSE),"NO CEDARL FRPL Rprtd")</f>
        <v>0.61219999999999997</v>
      </c>
      <c r="N59" s="118"/>
      <c r="O59" s="97"/>
      <c r="Q59" s="48" t="s">
        <v>2174</v>
      </c>
      <c r="R59" s="39">
        <v>1130.6999999999998</v>
      </c>
      <c r="S59" s="39">
        <v>17024.590000000004</v>
      </c>
      <c r="T59" s="39">
        <v>18155.290000000005</v>
      </c>
      <c r="U59"/>
    </row>
    <row r="60" spans="1:21">
      <c r="A60" s="165" t="s">
        <v>2221</v>
      </c>
      <c r="B60" s="165" t="s">
        <v>2521</v>
      </c>
      <c r="C60" s="169">
        <v>2326</v>
      </c>
      <c r="D60" s="171" t="s">
        <v>39</v>
      </c>
      <c r="E60" s="172">
        <v>422.4</v>
      </c>
      <c r="F60" s="172">
        <v>18.899999999999999</v>
      </c>
      <c r="G60" s="172">
        <v>0</v>
      </c>
      <c r="H60" s="172">
        <v>0</v>
      </c>
      <c r="I60" s="172">
        <v>0</v>
      </c>
      <c r="J60" s="173">
        <f t="shared" si="2"/>
        <v>441.29999999999995</v>
      </c>
      <c r="K60" s="169" t="str">
        <f>VLOOKUP(C60, 'CEDARS School FRPL'!$C$4:$G$2376,5,0)</f>
        <v>Yes</v>
      </c>
      <c r="L60" s="66">
        <f>IFERROR(VLOOKUP($C60,'CEDARS School FRPL'!$C$4:$F$20001,3,FALSE),"NO CEDARL FRPL Rprtd")</f>
        <v>0.65959999999999996</v>
      </c>
      <c r="N60" s="118"/>
      <c r="O60" s="97"/>
      <c r="Q60" s="48" t="s">
        <v>2175</v>
      </c>
      <c r="R60" s="39">
        <v>11.8</v>
      </c>
      <c r="S60" s="39">
        <v>1936.04</v>
      </c>
      <c r="T60" s="39">
        <v>1947.84</v>
      </c>
      <c r="U60"/>
    </row>
    <row r="61" spans="1:21">
      <c r="A61" s="165" t="s">
        <v>2221</v>
      </c>
      <c r="B61" s="165" t="s">
        <v>2521</v>
      </c>
      <c r="C61" s="169">
        <v>5733</v>
      </c>
      <c r="D61" s="171" t="s">
        <v>779</v>
      </c>
      <c r="E61" s="172">
        <v>481.8</v>
      </c>
      <c r="F61" s="172">
        <v>0</v>
      </c>
      <c r="G61" s="172">
        <v>1.1299999999999999</v>
      </c>
      <c r="H61" s="172">
        <v>0</v>
      </c>
      <c r="I61" s="172">
        <v>1.45</v>
      </c>
      <c r="J61" s="173">
        <f t="shared" si="2"/>
        <v>484.38</v>
      </c>
      <c r="K61" s="169" t="str">
        <f>VLOOKUP(C61, 'CEDARS School FRPL'!$C$4:$G$2376,5,0)</f>
        <v>Yes</v>
      </c>
      <c r="L61" s="66">
        <f>IFERROR(VLOOKUP($C61,'CEDARS School FRPL'!$C$4:$F$20001,3,FALSE),"NO CEDARL FRPL Rprtd")</f>
        <v>0.64119999999999999</v>
      </c>
      <c r="N61" s="118"/>
      <c r="O61" s="97"/>
      <c r="Q61" s="48" t="s">
        <v>2176</v>
      </c>
      <c r="R61" s="39">
        <v>11</v>
      </c>
      <c r="S61" s="39"/>
      <c r="T61" s="39">
        <v>11</v>
      </c>
      <c r="U61"/>
    </row>
    <row r="62" spans="1:21">
      <c r="A62" s="165" t="s">
        <v>2221</v>
      </c>
      <c r="B62" s="165" t="s">
        <v>2521</v>
      </c>
      <c r="C62" s="169">
        <v>5717</v>
      </c>
      <c r="D62" s="171" t="s">
        <v>2981</v>
      </c>
      <c r="E62" s="172">
        <v>598.48</v>
      </c>
      <c r="F62" s="172">
        <v>18.399999999999999</v>
      </c>
      <c r="G62" s="172">
        <v>0</v>
      </c>
      <c r="H62" s="172">
        <v>0</v>
      </c>
      <c r="I62" s="172">
        <v>0</v>
      </c>
      <c r="J62" s="173">
        <f t="shared" si="2"/>
        <v>616.88</v>
      </c>
      <c r="K62" s="169" t="str">
        <f>VLOOKUP(C62, 'CEDARS School FRPL'!$C$4:$G$2376,5,0)</f>
        <v>Yes</v>
      </c>
      <c r="L62" s="66">
        <f>IFERROR(VLOOKUP($C62,'CEDARS School FRPL'!$C$4:$F$20001,3,FALSE),"NO CEDARL FRPL Rprtd")</f>
        <v>0.51</v>
      </c>
      <c r="N62" s="118"/>
      <c r="O62" s="97"/>
      <c r="Q62" s="48" t="s">
        <v>2177</v>
      </c>
      <c r="R62" s="39"/>
      <c r="S62" s="39">
        <v>37.28</v>
      </c>
      <c r="T62" s="39">
        <v>37.28</v>
      </c>
      <c r="U62"/>
    </row>
    <row r="63" spans="1:21">
      <c r="A63" s="165" t="s">
        <v>2233</v>
      </c>
      <c r="B63" s="165" t="s">
        <v>2522</v>
      </c>
      <c r="C63" s="169">
        <v>2395</v>
      </c>
      <c r="D63" s="171" t="s">
        <v>995</v>
      </c>
      <c r="E63" s="172">
        <v>1103.97</v>
      </c>
      <c r="F63" s="172">
        <v>0</v>
      </c>
      <c r="G63" s="172">
        <v>60.15</v>
      </c>
      <c r="H63" s="172">
        <v>0</v>
      </c>
      <c r="I63" s="172">
        <v>0</v>
      </c>
      <c r="J63" s="173">
        <f t="shared" si="2"/>
        <v>1164.1200000000001</v>
      </c>
      <c r="K63" s="169" t="str">
        <f>VLOOKUP(C63, 'CEDARS School FRPL'!$C$4:$G$2376,5,0)</f>
        <v>No</v>
      </c>
      <c r="L63" s="66">
        <f>IFERROR(VLOOKUP($C63,'CEDARS School FRPL'!$C$4:$F$20001,3,FALSE),"NO CEDARL FRPL Rprtd")</f>
        <v>9.3899999999999997E-2</v>
      </c>
      <c r="N63" s="118"/>
      <c r="O63" s="97"/>
      <c r="Q63" s="48" t="s">
        <v>2178</v>
      </c>
      <c r="R63" s="39">
        <v>212.19</v>
      </c>
      <c r="S63" s="39">
        <v>145.22</v>
      </c>
      <c r="T63" s="39">
        <v>357.40999999999997</v>
      </c>
      <c r="U63"/>
    </row>
    <row r="64" spans="1:21">
      <c r="A64" s="165" t="s">
        <v>2233</v>
      </c>
      <c r="B64" s="165" t="s">
        <v>2522</v>
      </c>
      <c r="C64" s="169">
        <v>3552</v>
      </c>
      <c r="D64" s="171" t="s">
        <v>996</v>
      </c>
      <c r="E64" s="172">
        <v>305.60000000000002</v>
      </c>
      <c r="F64" s="172">
        <v>0</v>
      </c>
      <c r="G64" s="172">
        <v>0</v>
      </c>
      <c r="H64" s="172">
        <v>0</v>
      </c>
      <c r="I64" s="172">
        <v>0</v>
      </c>
      <c r="J64" s="173">
        <f t="shared" si="2"/>
        <v>305.60000000000002</v>
      </c>
      <c r="K64" s="169" t="str">
        <f>VLOOKUP(C64, 'CEDARS School FRPL'!$C$4:$G$2376,5,0)</f>
        <v>No</v>
      </c>
      <c r="L64" s="66">
        <f>IFERROR(VLOOKUP($C64,'CEDARS School FRPL'!$C$4:$F$20001,3,FALSE),"NO CEDARL FRPL Rprtd")</f>
        <v>9.0499999999999997E-2</v>
      </c>
      <c r="N64" s="118"/>
      <c r="O64" s="97"/>
      <c r="Q64" s="48" t="s">
        <v>2179</v>
      </c>
      <c r="R64" s="39"/>
      <c r="S64" s="39">
        <v>2224.87</v>
      </c>
      <c r="T64" s="39">
        <v>2224.87</v>
      </c>
      <c r="U64"/>
    </row>
    <row r="65" spans="1:21">
      <c r="A65" s="165" t="s">
        <v>2233</v>
      </c>
      <c r="B65" s="165" t="s">
        <v>2522</v>
      </c>
      <c r="C65" s="169">
        <v>1935</v>
      </c>
      <c r="D65" s="171" t="s">
        <v>993</v>
      </c>
      <c r="E65" s="172">
        <v>62.74</v>
      </c>
      <c r="F65" s="172">
        <v>0</v>
      </c>
      <c r="G65" s="172">
        <v>1.4200000000000002</v>
      </c>
      <c r="H65" s="172">
        <v>10.5</v>
      </c>
      <c r="I65" s="172">
        <v>0</v>
      </c>
      <c r="J65" s="173">
        <f t="shared" si="2"/>
        <v>74.66</v>
      </c>
      <c r="K65" s="169" t="str">
        <f>VLOOKUP(C65, 'CEDARS School FRPL'!$C$4:$G$2376,5,0)</f>
        <v>No</v>
      </c>
      <c r="L65" s="66">
        <f>IFERROR(VLOOKUP($C65,'CEDARS School FRPL'!$C$4:$F$20001,3,FALSE),"NO CEDARL FRPL Rprtd")</f>
        <v>0.24940000000000001</v>
      </c>
      <c r="N65" s="118"/>
      <c r="O65" s="97"/>
      <c r="Q65" s="48" t="s">
        <v>2180</v>
      </c>
      <c r="R65" s="39"/>
      <c r="S65" s="39">
        <v>3256.91</v>
      </c>
      <c r="T65" s="39">
        <v>3256.91</v>
      </c>
      <c r="U65"/>
    </row>
    <row r="66" spans="1:21">
      <c r="A66" s="165" t="s">
        <v>2233</v>
      </c>
      <c r="B66" s="165" t="s">
        <v>2522</v>
      </c>
      <c r="C66" s="169">
        <v>3043</v>
      </c>
      <c r="D66" s="171" t="s">
        <v>3080</v>
      </c>
      <c r="E66" s="172">
        <v>308.10000000000002</v>
      </c>
      <c r="F66" s="172">
        <v>0</v>
      </c>
      <c r="G66" s="172">
        <v>0</v>
      </c>
      <c r="H66" s="172">
        <v>0</v>
      </c>
      <c r="I66" s="172">
        <v>0</v>
      </c>
      <c r="J66" s="173">
        <f t="shared" si="2"/>
        <v>308.10000000000002</v>
      </c>
      <c r="K66" s="169" t="str">
        <f>VLOOKUP(C66, 'CEDARS School FRPL'!$C$4:$G$2376,5,0)</f>
        <v>No</v>
      </c>
      <c r="L66" s="66">
        <f>IFERROR(VLOOKUP($C66,'CEDARS School FRPL'!$C$4:$F$20001,3,FALSE),"NO CEDARL FRPL Rprtd")</f>
        <v>9.3200000000000005E-2</v>
      </c>
      <c r="N66" s="118"/>
      <c r="O66" s="97"/>
      <c r="Q66" s="48" t="s">
        <v>2181</v>
      </c>
      <c r="R66" s="39"/>
      <c r="S66" s="39">
        <v>883</v>
      </c>
      <c r="T66" s="39">
        <v>883</v>
      </c>
      <c r="U66"/>
    </row>
    <row r="67" spans="1:21">
      <c r="A67" s="165" t="s">
        <v>2233</v>
      </c>
      <c r="B67" s="165" t="s">
        <v>2522</v>
      </c>
      <c r="C67" s="169">
        <v>1841</v>
      </c>
      <c r="D67" s="171" t="s">
        <v>992</v>
      </c>
      <c r="E67" s="172">
        <v>61.95</v>
      </c>
      <c r="F67" s="172">
        <v>0</v>
      </c>
      <c r="G67" s="172">
        <v>0</v>
      </c>
      <c r="H67" s="172">
        <v>0</v>
      </c>
      <c r="I67" s="172">
        <v>0</v>
      </c>
      <c r="J67" s="173">
        <f t="shared" si="2"/>
        <v>61.95</v>
      </c>
      <c r="K67" s="169" t="str">
        <f>VLOOKUP(C67, 'CEDARS School FRPL'!$C$4:$G$2376,5,0)</f>
        <v>No</v>
      </c>
      <c r="L67" s="66">
        <f>IFERROR(VLOOKUP($C67,'CEDARS School FRPL'!$C$4:$F$20001,3,FALSE),"NO CEDARL FRPL Rprtd")</f>
        <v>0.1222</v>
      </c>
      <c r="N67" s="118"/>
      <c r="O67" s="97"/>
      <c r="Q67" s="48" t="s">
        <v>2182</v>
      </c>
      <c r="R67" s="39">
        <v>178.4</v>
      </c>
      <c r="S67" s="39"/>
      <c r="T67" s="39">
        <v>178.4</v>
      </c>
      <c r="U67"/>
    </row>
    <row r="68" spans="1:21">
      <c r="A68" s="165" t="s">
        <v>2233</v>
      </c>
      <c r="B68" s="165" t="s">
        <v>2522</v>
      </c>
      <c r="C68" s="169">
        <v>1699</v>
      </c>
      <c r="D68" s="171" t="s">
        <v>991</v>
      </c>
      <c r="E68" s="172">
        <v>179.57</v>
      </c>
      <c r="F68" s="172">
        <v>0</v>
      </c>
      <c r="G68" s="172">
        <v>0</v>
      </c>
      <c r="H68" s="172">
        <v>0</v>
      </c>
      <c r="I68" s="172">
        <v>0</v>
      </c>
      <c r="J68" s="173">
        <f t="shared" si="2"/>
        <v>179.57</v>
      </c>
      <c r="K68" s="169" t="str">
        <f>VLOOKUP(C68, 'CEDARS School FRPL'!$C$4:$G$2376,5,0)</f>
        <v>No</v>
      </c>
      <c r="L68" s="66">
        <f>IFERROR(VLOOKUP($C68,'CEDARS School FRPL'!$C$4:$F$20001,3,FALSE),"NO CEDARL FRPL Rprtd")</f>
        <v>8.4199999999999997E-2</v>
      </c>
      <c r="N68" s="118"/>
      <c r="O68" s="97"/>
      <c r="Q68" s="48" t="s">
        <v>2183</v>
      </c>
      <c r="R68" s="39"/>
      <c r="S68" s="39">
        <v>531.76</v>
      </c>
      <c r="T68" s="39">
        <v>531.76</v>
      </c>
      <c r="U68"/>
    </row>
    <row r="69" spans="1:21">
      <c r="A69" s="165" t="s">
        <v>2233</v>
      </c>
      <c r="B69" s="165" t="s">
        <v>2522</v>
      </c>
      <c r="C69" s="169">
        <v>4062</v>
      </c>
      <c r="D69" s="171" t="s">
        <v>997</v>
      </c>
      <c r="E69" s="172">
        <v>313</v>
      </c>
      <c r="F69" s="172">
        <v>0</v>
      </c>
      <c r="G69" s="172">
        <v>0</v>
      </c>
      <c r="H69" s="172">
        <v>0</v>
      </c>
      <c r="I69" s="172">
        <v>0</v>
      </c>
      <c r="J69" s="173">
        <f t="shared" ref="J69:J132" si="3">SUM(E69:I69)</f>
        <v>313</v>
      </c>
      <c r="K69" s="169" t="str">
        <f>VLOOKUP(C69, 'CEDARS School FRPL'!$C$4:$G$2376,5,0)</f>
        <v>No</v>
      </c>
      <c r="L69" s="66">
        <f>IFERROR(VLOOKUP($C69,'CEDARS School FRPL'!$C$4:$F$20001,3,FALSE),"NO CEDARL FRPL Rprtd")</f>
        <v>0.1467</v>
      </c>
      <c r="N69" s="118"/>
      <c r="O69" s="97"/>
      <c r="Q69" s="48" t="s">
        <v>2184</v>
      </c>
      <c r="R69" s="39"/>
      <c r="S69" s="39">
        <v>1720.9</v>
      </c>
      <c r="T69" s="39">
        <v>1720.9</v>
      </c>
      <c r="U69"/>
    </row>
    <row r="70" spans="1:21">
      <c r="A70" s="165" t="s">
        <v>2233</v>
      </c>
      <c r="B70" s="165" t="s">
        <v>2522</v>
      </c>
      <c r="C70" s="169">
        <v>4542</v>
      </c>
      <c r="D70" s="171" t="s">
        <v>999</v>
      </c>
      <c r="E70" s="172">
        <v>453.23</v>
      </c>
      <c r="F70" s="172">
        <v>0</v>
      </c>
      <c r="G70" s="172">
        <v>0</v>
      </c>
      <c r="H70" s="172">
        <v>0</v>
      </c>
      <c r="I70" s="172">
        <v>0</v>
      </c>
      <c r="J70" s="173">
        <f t="shared" si="3"/>
        <v>453.23</v>
      </c>
      <c r="K70" s="169" t="str">
        <f>VLOOKUP(C70, 'CEDARS School FRPL'!$C$4:$G$2376,5,0)</f>
        <v>No</v>
      </c>
      <c r="L70" s="66">
        <f>IFERROR(VLOOKUP($C70,'CEDARS School FRPL'!$C$4:$F$20001,3,FALSE),"NO CEDARL FRPL Rprtd")</f>
        <v>0.10290000000000001</v>
      </c>
      <c r="N70" s="118"/>
      <c r="O70" s="97"/>
      <c r="Q70" s="48" t="s">
        <v>2185</v>
      </c>
      <c r="R70" s="39">
        <v>980.29</v>
      </c>
      <c r="S70" s="39">
        <v>7315.2199999999993</v>
      </c>
      <c r="T70" s="39">
        <v>8295.5099999999984</v>
      </c>
      <c r="U70"/>
    </row>
    <row r="71" spans="1:21">
      <c r="A71" s="165" t="s">
        <v>2233</v>
      </c>
      <c r="B71" s="165" t="s">
        <v>2522</v>
      </c>
      <c r="C71" s="169">
        <v>4505</v>
      </c>
      <c r="D71" s="171" t="s">
        <v>998</v>
      </c>
      <c r="E71" s="172">
        <v>487.05</v>
      </c>
      <c r="F71" s="172">
        <v>0</v>
      </c>
      <c r="G71" s="172">
        <v>0</v>
      </c>
      <c r="H71" s="172">
        <v>0</v>
      </c>
      <c r="I71" s="172">
        <v>0</v>
      </c>
      <c r="J71" s="173">
        <f t="shared" si="3"/>
        <v>487.05</v>
      </c>
      <c r="K71" s="169" t="str">
        <f>VLOOKUP(C71, 'CEDARS School FRPL'!$C$4:$G$2376,5,0)</f>
        <v>No</v>
      </c>
      <c r="L71" s="66">
        <f>IFERROR(VLOOKUP($C71,'CEDARS School FRPL'!$C$4:$F$20001,3,FALSE),"NO CEDARL FRPL Rprtd")</f>
        <v>0.1013</v>
      </c>
      <c r="N71" s="118"/>
      <c r="O71" s="97"/>
      <c r="Q71" s="48" t="s">
        <v>2186</v>
      </c>
      <c r="R71" s="39"/>
      <c r="S71" s="39">
        <v>2681.2000000000003</v>
      </c>
      <c r="T71" s="39">
        <v>2681.2000000000003</v>
      </c>
      <c r="U71"/>
    </row>
    <row r="72" spans="1:21">
      <c r="A72" s="174" t="s">
        <v>2233</v>
      </c>
      <c r="B72" s="174" t="s">
        <v>2522</v>
      </c>
      <c r="C72" s="175">
        <v>1939</v>
      </c>
      <c r="D72" s="176" t="s">
        <v>994</v>
      </c>
      <c r="E72" s="177">
        <v>8.81</v>
      </c>
      <c r="F72" s="177">
        <v>0</v>
      </c>
      <c r="G72" s="177">
        <v>0</v>
      </c>
      <c r="H72" s="177">
        <v>0</v>
      </c>
      <c r="I72" s="177">
        <v>0</v>
      </c>
      <c r="J72" s="178">
        <f t="shared" si="3"/>
        <v>8.81</v>
      </c>
      <c r="K72" s="169" t="str">
        <f>VLOOKUP(C72, 'CEDARS School FRPL'!$C$4:$G$2376,5,0)</f>
        <v>No</v>
      </c>
      <c r="L72" s="66">
        <f>IFERROR(VLOOKUP($C72,'CEDARS School FRPL'!$C$4:$F$20001,3,FALSE),"NO CEDARL FRPL Rprtd")</f>
        <v>0.18440000000000001</v>
      </c>
      <c r="N72" s="118"/>
      <c r="O72" s="97"/>
      <c r="Q72" s="48" t="s">
        <v>2187</v>
      </c>
      <c r="R72" s="39"/>
      <c r="S72" s="39">
        <v>117.77</v>
      </c>
      <c r="T72" s="39">
        <v>117.77</v>
      </c>
      <c r="U72"/>
    </row>
    <row r="73" spans="1:21">
      <c r="A73" s="165" t="s">
        <v>2153</v>
      </c>
      <c r="B73" s="165" t="s">
        <v>2523</v>
      </c>
      <c r="C73" s="169">
        <v>2671</v>
      </c>
      <c r="D73" s="171" t="s">
        <v>260</v>
      </c>
      <c r="E73" s="172">
        <v>502.1</v>
      </c>
      <c r="F73" s="172">
        <v>0</v>
      </c>
      <c r="G73" s="172">
        <v>0</v>
      </c>
      <c r="H73" s="172">
        <v>0</v>
      </c>
      <c r="I73" s="172">
        <v>0</v>
      </c>
      <c r="J73" s="173">
        <f t="shared" si="3"/>
        <v>502.1</v>
      </c>
      <c r="K73" s="169" t="str">
        <f>VLOOKUP(C73, 'CEDARS School FRPL'!$C$4:$G$2376,5,0)</f>
        <v>No</v>
      </c>
      <c r="L73" s="66">
        <f>IFERROR(VLOOKUP($C73,'CEDARS School FRPL'!$C$4:$F$20001,3,FALSE),"NO CEDARL FRPL Rprtd")</f>
        <v>0.4088</v>
      </c>
      <c r="N73" s="118"/>
      <c r="O73" s="97"/>
      <c r="Q73" s="48" t="s">
        <v>2188</v>
      </c>
      <c r="R73" s="39"/>
      <c r="S73" s="39">
        <v>604.3900000000001</v>
      </c>
      <c r="T73" s="39">
        <v>604.3900000000001</v>
      </c>
      <c r="U73"/>
    </row>
    <row r="74" spans="1:21">
      <c r="A74" s="165" t="s">
        <v>2153</v>
      </c>
      <c r="B74" s="165" t="s">
        <v>2523</v>
      </c>
      <c r="C74" s="169">
        <v>2415</v>
      </c>
      <c r="D74" s="171" t="s">
        <v>259</v>
      </c>
      <c r="E74" s="172">
        <v>1490.61</v>
      </c>
      <c r="F74" s="172">
        <v>0</v>
      </c>
      <c r="G74" s="172">
        <v>104.79</v>
      </c>
      <c r="H74" s="172">
        <v>0</v>
      </c>
      <c r="I74" s="172">
        <v>0</v>
      </c>
      <c r="J74" s="173">
        <f t="shared" si="3"/>
        <v>1595.3999999999999</v>
      </c>
      <c r="K74" s="169" t="str">
        <f>VLOOKUP(C74, 'CEDARS School FRPL'!$C$4:$G$2376,5,0)</f>
        <v>No</v>
      </c>
      <c r="L74" s="66">
        <f>IFERROR(VLOOKUP($C74,'CEDARS School FRPL'!$C$4:$F$20001,3,FALSE),"NO CEDARL FRPL Rprtd")</f>
        <v>0.33360000000000001</v>
      </c>
      <c r="N74" s="118"/>
      <c r="O74" s="97"/>
      <c r="Q74" s="48" t="s">
        <v>2189</v>
      </c>
      <c r="R74" s="39">
        <v>61.84</v>
      </c>
      <c r="S74" s="39">
        <v>2953.78</v>
      </c>
      <c r="T74" s="39">
        <v>3015.6200000000003</v>
      </c>
      <c r="U74"/>
    </row>
    <row r="75" spans="1:21">
      <c r="A75" s="165" t="s">
        <v>2153</v>
      </c>
      <c r="B75" s="165" t="s">
        <v>2523</v>
      </c>
      <c r="C75" s="169">
        <v>5749</v>
      </c>
      <c r="D75" s="171" t="s">
        <v>3049</v>
      </c>
      <c r="E75" s="172">
        <v>442.4</v>
      </c>
      <c r="F75" s="172">
        <v>0</v>
      </c>
      <c r="G75" s="172">
        <v>10.799999999999999</v>
      </c>
      <c r="H75" s="172">
        <v>0</v>
      </c>
      <c r="I75" s="172">
        <v>0</v>
      </c>
      <c r="J75" s="173">
        <f t="shared" si="3"/>
        <v>453.2</v>
      </c>
      <c r="K75" s="169" t="str">
        <f>VLOOKUP(C75, 'CEDARS School FRPL'!$C$4:$G$2376,5,0)</f>
        <v>No</v>
      </c>
      <c r="L75" s="66">
        <f>IFERROR(VLOOKUP($C75,'CEDARS School FRPL'!$C$4:$F$20001,3,FALSE),"NO CEDARL FRPL Rprtd")</f>
        <v>0.39729999999999999</v>
      </c>
      <c r="N75" s="118"/>
      <c r="O75" s="97"/>
      <c r="Q75" s="48" t="s">
        <v>2190</v>
      </c>
      <c r="R75" s="39"/>
      <c r="S75" s="39">
        <v>1519.24</v>
      </c>
      <c r="T75" s="39">
        <v>1519.24</v>
      </c>
      <c r="U75"/>
    </row>
    <row r="76" spans="1:21">
      <c r="A76" s="165" t="s">
        <v>2153</v>
      </c>
      <c r="B76" s="165" t="s">
        <v>2523</v>
      </c>
      <c r="C76" s="169">
        <v>1836</v>
      </c>
      <c r="D76" s="171" t="s">
        <v>258</v>
      </c>
      <c r="E76" s="172">
        <v>469.81</v>
      </c>
      <c r="F76" s="172">
        <v>0</v>
      </c>
      <c r="G76" s="172">
        <v>46.44</v>
      </c>
      <c r="H76" s="172">
        <v>0</v>
      </c>
      <c r="I76" s="172">
        <v>0</v>
      </c>
      <c r="J76" s="173">
        <f t="shared" si="3"/>
        <v>516.25</v>
      </c>
      <c r="K76" s="169" t="str">
        <f>VLOOKUP(C76, 'CEDARS School FRPL'!$C$4:$G$2376,5,0)</f>
        <v>No</v>
      </c>
      <c r="L76" s="66">
        <f>IFERROR(VLOOKUP($C76,'CEDARS School FRPL'!$C$4:$F$20001,3,FALSE),"NO CEDARL FRPL Rprtd")</f>
        <v>0.29509999999999997</v>
      </c>
      <c r="N76" s="118"/>
      <c r="O76" s="97"/>
      <c r="Q76" s="48" t="s">
        <v>2191</v>
      </c>
      <c r="R76" s="39"/>
      <c r="S76" s="39">
        <v>635.68999999999994</v>
      </c>
      <c r="T76" s="39">
        <v>635.68999999999994</v>
      </c>
      <c r="U76"/>
    </row>
    <row r="77" spans="1:21">
      <c r="A77" s="165" t="s">
        <v>2153</v>
      </c>
      <c r="B77" s="165" t="s">
        <v>2523</v>
      </c>
      <c r="C77" s="169">
        <v>4352</v>
      </c>
      <c r="D77" s="171" t="s">
        <v>267</v>
      </c>
      <c r="E77" s="172">
        <v>564.45000000000005</v>
      </c>
      <c r="F77" s="172">
        <v>17.5</v>
      </c>
      <c r="G77" s="172">
        <v>0</v>
      </c>
      <c r="H77" s="172">
        <v>0</v>
      </c>
      <c r="I77" s="172">
        <v>0</v>
      </c>
      <c r="J77" s="173">
        <f t="shared" si="3"/>
        <v>581.95000000000005</v>
      </c>
      <c r="K77" s="169" t="str">
        <f>VLOOKUP(C77, 'CEDARS School FRPL'!$C$4:$G$2376,5,0)</f>
        <v>No</v>
      </c>
      <c r="L77" s="66">
        <f>IFERROR(VLOOKUP($C77,'CEDARS School FRPL'!$C$4:$F$20001,3,FALSE),"NO CEDARL FRPL Rprtd")</f>
        <v>0.37569999999999998</v>
      </c>
      <c r="N77" s="118"/>
      <c r="O77" s="97"/>
      <c r="Q77" s="48" t="s">
        <v>2192</v>
      </c>
      <c r="R77" s="39">
        <v>307.95</v>
      </c>
      <c r="S77" s="39"/>
      <c r="T77" s="39">
        <v>307.95</v>
      </c>
      <c r="U77"/>
    </row>
    <row r="78" spans="1:21">
      <c r="A78" s="165" t="s">
        <v>2153</v>
      </c>
      <c r="B78" s="165" t="s">
        <v>2523</v>
      </c>
      <c r="C78" s="169">
        <v>5133</v>
      </c>
      <c r="D78" s="171" t="s">
        <v>273</v>
      </c>
      <c r="E78" s="172">
        <v>560.84</v>
      </c>
      <c r="F78" s="172">
        <v>0</v>
      </c>
      <c r="G78" s="172">
        <v>0</v>
      </c>
      <c r="H78" s="172">
        <v>0</v>
      </c>
      <c r="I78" s="172">
        <v>0</v>
      </c>
      <c r="J78" s="173">
        <f t="shared" si="3"/>
        <v>560.84</v>
      </c>
      <c r="K78" s="169" t="str">
        <f>VLOOKUP(C78, 'CEDARS School FRPL'!$C$4:$G$2376,5,0)</f>
        <v>No</v>
      </c>
      <c r="L78" s="66">
        <f>IFERROR(VLOOKUP($C78,'CEDARS School FRPL'!$C$4:$F$20001,3,FALSE),"NO CEDARL FRPL Rprtd")</f>
        <v>0.33239999999999997</v>
      </c>
      <c r="N78" s="118"/>
      <c r="O78" s="97"/>
      <c r="Q78" s="48" t="s">
        <v>2193</v>
      </c>
      <c r="R78" s="39">
        <v>1419.4799999999998</v>
      </c>
      <c r="S78" s="39"/>
      <c r="T78" s="39">
        <v>1419.4799999999998</v>
      </c>
      <c r="U78"/>
    </row>
    <row r="79" spans="1:21">
      <c r="A79" s="165" t="s">
        <v>2153</v>
      </c>
      <c r="B79" s="165" t="s">
        <v>2523</v>
      </c>
      <c r="C79" s="169">
        <v>5089</v>
      </c>
      <c r="D79" s="171" t="s">
        <v>269</v>
      </c>
      <c r="E79" s="172">
        <v>469.48</v>
      </c>
      <c r="F79" s="172">
        <v>0</v>
      </c>
      <c r="G79" s="172">
        <v>0</v>
      </c>
      <c r="H79" s="172">
        <v>0</v>
      </c>
      <c r="I79" s="172">
        <v>0</v>
      </c>
      <c r="J79" s="173">
        <f t="shared" si="3"/>
        <v>469.48</v>
      </c>
      <c r="K79" s="169" t="str">
        <f>VLOOKUP(C79, 'CEDARS School FRPL'!$C$4:$G$2376,5,0)</f>
        <v>No</v>
      </c>
      <c r="L79" s="66">
        <f>IFERROR(VLOOKUP($C79,'CEDARS School FRPL'!$C$4:$F$20001,3,FALSE),"NO CEDARL FRPL Rprtd")</f>
        <v>0.45650000000000002</v>
      </c>
      <c r="N79" s="118"/>
      <c r="O79" s="97"/>
      <c r="Q79" s="48" t="s">
        <v>2194</v>
      </c>
      <c r="R79" s="39">
        <v>22.95</v>
      </c>
      <c r="S79" s="39">
        <v>1555.5200000000002</v>
      </c>
      <c r="T79" s="39">
        <v>1578.4700000000003</v>
      </c>
      <c r="U79"/>
    </row>
    <row r="80" spans="1:21">
      <c r="A80" s="165" t="s">
        <v>2153</v>
      </c>
      <c r="B80" s="165" t="s">
        <v>2523</v>
      </c>
      <c r="C80" s="169">
        <v>5090</v>
      </c>
      <c r="D80" s="171" t="s">
        <v>270</v>
      </c>
      <c r="E80" s="172">
        <v>514.12</v>
      </c>
      <c r="F80" s="172">
        <v>17.600000000000001</v>
      </c>
      <c r="G80" s="172">
        <v>0</v>
      </c>
      <c r="H80" s="172">
        <v>0</v>
      </c>
      <c r="I80" s="172">
        <v>0</v>
      </c>
      <c r="J80" s="173">
        <f t="shared" si="3"/>
        <v>531.72</v>
      </c>
      <c r="K80" s="169" t="str">
        <f>VLOOKUP(C80, 'CEDARS School FRPL'!$C$4:$G$2376,5,0)</f>
        <v>No</v>
      </c>
      <c r="L80" s="66">
        <f>IFERROR(VLOOKUP($C80,'CEDARS School FRPL'!$C$4:$F$20001,3,FALSE),"NO CEDARL FRPL Rprtd")</f>
        <v>0.40410000000000001</v>
      </c>
      <c r="N80" s="118"/>
      <c r="O80" s="97"/>
      <c r="Q80" s="48" t="s">
        <v>2195</v>
      </c>
      <c r="R80" s="39"/>
      <c r="S80" s="39">
        <v>185.48</v>
      </c>
      <c r="T80" s="39">
        <v>185.48</v>
      </c>
      <c r="U80"/>
    </row>
    <row r="81" spans="1:21">
      <c r="A81" s="165" t="s">
        <v>2153</v>
      </c>
      <c r="B81" s="165" t="s">
        <v>2523</v>
      </c>
      <c r="C81" s="169">
        <v>3018</v>
      </c>
      <c r="D81" s="171" t="s">
        <v>262</v>
      </c>
      <c r="E81" s="172">
        <v>579.51</v>
      </c>
      <c r="F81" s="172">
        <v>16.7</v>
      </c>
      <c r="G81" s="172">
        <v>0</v>
      </c>
      <c r="H81" s="172">
        <v>0</v>
      </c>
      <c r="I81" s="172">
        <v>0</v>
      </c>
      <c r="J81" s="173">
        <f t="shared" si="3"/>
        <v>596.21</v>
      </c>
      <c r="K81" s="169" t="str">
        <f>VLOOKUP(C81, 'CEDARS School FRPL'!$C$4:$G$2376,5,0)</f>
        <v>No</v>
      </c>
      <c r="L81" s="66">
        <f>IFERROR(VLOOKUP($C81,'CEDARS School FRPL'!$C$4:$F$20001,3,FALSE),"NO CEDARL FRPL Rprtd")</f>
        <v>0.4859</v>
      </c>
      <c r="N81" s="118"/>
      <c r="O81" s="97"/>
      <c r="Q81" s="48" t="s">
        <v>2196</v>
      </c>
      <c r="R81" s="39"/>
      <c r="S81" s="39">
        <v>202.62</v>
      </c>
      <c r="T81" s="39">
        <v>202.62</v>
      </c>
      <c r="U81"/>
    </row>
    <row r="82" spans="1:21">
      <c r="A82" s="165" t="s">
        <v>2153</v>
      </c>
      <c r="B82" s="165" t="s">
        <v>2523</v>
      </c>
      <c r="C82" s="169">
        <v>3545</v>
      </c>
      <c r="D82" s="171" t="s">
        <v>263</v>
      </c>
      <c r="E82" s="172">
        <v>712.2</v>
      </c>
      <c r="F82" s="172">
        <v>0</v>
      </c>
      <c r="G82" s="172">
        <v>0</v>
      </c>
      <c r="H82" s="172">
        <v>0</v>
      </c>
      <c r="I82" s="172">
        <v>0</v>
      </c>
      <c r="J82" s="173">
        <f t="shared" si="3"/>
        <v>712.2</v>
      </c>
      <c r="K82" s="169" t="str">
        <f>VLOOKUP(C82, 'CEDARS School FRPL'!$C$4:$G$2376,5,0)</f>
        <v>Yes</v>
      </c>
      <c r="L82" s="66">
        <f>IFERROR(VLOOKUP($C82,'CEDARS School FRPL'!$C$4:$F$20001,3,FALSE),"NO CEDARL FRPL Rprtd")</f>
        <v>0.50639999999999996</v>
      </c>
      <c r="N82" s="118"/>
      <c r="O82" s="97"/>
      <c r="Q82" s="48" t="s">
        <v>2197</v>
      </c>
      <c r="R82" s="39">
        <v>162.08000000000001</v>
      </c>
      <c r="S82" s="39"/>
      <c r="T82" s="39">
        <v>162.08000000000001</v>
      </c>
      <c r="U82"/>
    </row>
    <row r="83" spans="1:21">
      <c r="A83" s="165" t="s">
        <v>2153</v>
      </c>
      <c r="B83" s="165" t="s">
        <v>2523</v>
      </c>
      <c r="C83" s="169">
        <v>4144</v>
      </c>
      <c r="D83" s="171" t="s">
        <v>2858</v>
      </c>
      <c r="E83" s="172">
        <v>509.91</v>
      </c>
      <c r="F83" s="172">
        <v>19</v>
      </c>
      <c r="G83" s="172">
        <v>0</v>
      </c>
      <c r="H83" s="172">
        <v>0</v>
      </c>
      <c r="I83" s="172">
        <v>0</v>
      </c>
      <c r="J83" s="173">
        <f t="shared" si="3"/>
        <v>528.91000000000008</v>
      </c>
      <c r="K83" s="169" t="str">
        <f>VLOOKUP(C83, 'CEDARS School FRPL'!$C$4:$G$2376,5,0)</f>
        <v>No</v>
      </c>
      <c r="L83" s="66">
        <f>IFERROR(VLOOKUP($C83,'CEDARS School FRPL'!$C$4:$F$20001,3,FALSE),"NO CEDARL FRPL Rprtd")</f>
        <v>0.43630000000000002</v>
      </c>
      <c r="N83" s="118"/>
      <c r="O83" s="97"/>
      <c r="Q83" s="48" t="s">
        <v>2198</v>
      </c>
      <c r="R83" s="39">
        <v>71.2</v>
      </c>
      <c r="S83" s="39"/>
      <c r="T83" s="39">
        <v>71.2</v>
      </c>
      <c r="U83"/>
    </row>
    <row r="84" spans="1:21">
      <c r="A84" s="165" t="s">
        <v>2153</v>
      </c>
      <c r="B84" s="165" t="s">
        <v>2523</v>
      </c>
      <c r="C84" s="169">
        <v>5360</v>
      </c>
      <c r="D84" s="171" t="s">
        <v>274</v>
      </c>
      <c r="E84" s="172">
        <v>0</v>
      </c>
      <c r="F84" s="172">
        <v>0</v>
      </c>
      <c r="G84" s="172">
        <v>0.04</v>
      </c>
      <c r="H84" s="172">
        <v>37.799999999999997</v>
      </c>
      <c r="I84" s="172">
        <v>0</v>
      </c>
      <c r="J84" s="173">
        <f t="shared" si="3"/>
        <v>37.839999999999996</v>
      </c>
      <c r="K84" s="169" t="str">
        <f>VLOOKUP(C84, 'CEDARS School FRPL'!$C$4:$G$2376,5,0)</f>
        <v>No</v>
      </c>
      <c r="L84" s="66">
        <f>IFERROR(VLOOKUP($C84,'CEDARS School FRPL'!$C$4:$F$20001,3,FALSE),"NO CEDARL FRPL Rprtd")</f>
        <v>0.43240000000000001</v>
      </c>
      <c r="N84" s="118"/>
      <c r="O84" s="97"/>
      <c r="Q84" s="48" t="s">
        <v>2199</v>
      </c>
      <c r="R84" s="39"/>
      <c r="S84" s="39">
        <v>179.45999999999998</v>
      </c>
      <c r="T84" s="39">
        <v>179.45999999999998</v>
      </c>
      <c r="U84"/>
    </row>
    <row r="85" spans="1:21">
      <c r="A85" s="165" t="s">
        <v>2153</v>
      </c>
      <c r="B85" s="165" t="s">
        <v>2523</v>
      </c>
      <c r="C85" s="169">
        <v>3997</v>
      </c>
      <c r="D85" s="171" t="s">
        <v>265</v>
      </c>
      <c r="E85" s="172">
        <v>432.51</v>
      </c>
      <c r="F85" s="172">
        <v>0</v>
      </c>
      <c r="G85" s="172">
        <v>0</v>
      </c>
      <c r="H85" s="172">
        <v>0</v>
      </c>
      <c r="I85" s="172">
        <v>0</v>
      </c>
      <c r="J85" s="173">
        <f t="shared" si="3"/>
        <v>432.51</v>
      </c>
      <c r="K85" s="169" t="str">
        <f>VLOOKUP(C85, 'CEDARS School FRPL'!$C$4:$G$2376,5,0)</f>
        <v>No</v>
      </c>
      <c r="L85" s="66">
        <f>IFERROR(VLOOKUP($C85,'CEDARS School FRPL'!$C$4:$F$20001,3,FALSE),"NO CEDARL FRPL Rprtd")</f>
        <v>0.45369999999999999</v>
      </c>
      <c r="N85" s="118"/>
      <c r="O85" s="97"/>
      <c r="Q85" s="48" t="s">
        <v>2200</v>
      </c>
      <c r="R85" s="39"/>
      <c r="S85" s="39">
        <v>543.52</v>
      </c>
      <c r="T85" s="39">
        <v>543.52</v>
      </c>
      <c r="U85"/>
    </row>
    <row r="86" spans="1:21">
      <c r="A86" s="165" t="s">
        <v>2153</v>
      </c>
      <c r="B86" s="165" t="s">
        <v>2523</v>
      </c>
      <c r="C86" s="169">
        <v>3996</v>
      </c>
      <c r="D86" s="171" t="s">
        <v>264</v>
      </c>
      <c r="E86" s="172">
        <v>555.66999999999996</v>
      </c>
      <c r="F86" s="172">
        <v>18.7</v>
      </c>
      <c r="G86" s="172">
        <v>0</v>
      </c>
      <c r="H86" s="172">
        <v>0</v>
      </c>
      <c r="I86" s="172">
        <v>0</v>
      </c>
      <c r="J86" s="173">
        <f t="shared" si="3"/>
        <v>574.37</v>
      </c>
      <c r="K86" s="169" t="str">
        <f>VLOOKUP(C86, 'CEDARS School FRPL'!$C$4:$G$2376,5,0)</f>
        <v>No</v>
      </c>
      <c r="L86" s="66">
        <f>IFERROR(VLOOKUP($C86,'CEDARS School FRPL'!$C$4:$F$20001,3,FALSE),"NO CEDARL FRPL Rprtd")</f>
        <v>0.38919999999999999</v>
      </c>
      <c r="N86" s="118"/>
      <c r="O86" s="97"/>
      <c r="Q86" s="48" t="s">
        <v>2201</v>
      </c>
      <c r="R86" s="39"/>
      <c r="S86" s="39">
        <v>327.2</v>
      </c>
      <c r="T86" s="39">
        <v>327.2</v>
      </c>
      <c r="U86"/>
    </row>
    <row r="87" spans="1:21">
      <c r="A87" s="165" t="s">
        <v>2153</v>
      </c>
      <c r="B87" s="165" t="s">
        <v>2523</v>
      </c>
      <c r="C87" s="169">
        <v>4104</v>
      </c>
      <c r="D87" s="171" t="s">
        <v>266</v>
      </c>
      <c r="E87" s="172">
        <v>1291.1199999999999</v>
      </c>
      <c r="F87" s="172">
        <v>0</v>
      </c>
      <c r="G87" s="172">
        <v>106.91000000000001</v>
      </c>
      <c r="H87" s="172">
        <v>0</v>
      </c>
      <c r="I87" s="172">
        <v>0</v>
      </c>
      <c r="J87" s="173">
        <f t="shared" si="3"/>
        <v>1398.03</v>
      </c>
      <c r="K87" s="169" t="str">
        <f>VLOOKUP(C87, 'CEDARS School FRPL'!$C$4:$G$2376,5,0)</f>
        <v>No</v>
      </c>
      <c r="L87" s="66">
        <f>IFERROR(VLOOKUP($C87,'CEDARS School FRPL'!$C$4:$F$20001,3,FALSE),"NO CEDARL FRPL Rprtd")</f>
        <v>0.40889999999999999</v>
      </c>
      <c r="N87" s="118"/>
      <c r="O87" s="97"/>
      <c r="Q87" s="48" t="s">
        <v>2202</v>
      </c>
      <c r="R87" s="39">
        <v>4945.1200000000008</v>
      </c>
      <c r="S87" s="39">
        <v>429.4</v>
      </c>
      <c r="T87" s="39">
        <v>5374.52</v>
      </c>
      <c r="U87"/>
    </row>
    <row r="88" spans="1:21">
      <c r="A88" s="165" t="s">
        <v>2153</v>
      </c>
      <c r="B88" s="165" t="s">
        <v>2523</v>
      </c>
      <c r="C88" s="169">
        <v>1875</v>
      </c>
      <c r="D88" s="171" t="s">
        <v>3181</v>
      </c>
      <c r="E88" s="172">
        <v>888.59</v>
      </c>
      <c r="F88" s="172">
        <v>0</v>
      </c>
      <c r="G88" s="172">
        <v>26.689999999999998</v>
      </c>
      <c r="H88" s="172">
        <v>0</v>
      </c>
      <c r="I88" s="172">
        <v>0</v>
      </c>
      <c r="J88" s="173">
        <f t="shared" si="3"/>
        <v>915.28</v>
      </c>
      <c r="K88" s="169" t="str">
        <f>VLOOKUP(C88, 'CEDARS School FRPL'!$C$4:$G$2376,5,0)</f>
        <v>No</v>
      </c>
      <c r="L88" s="66">
        <f>IFERROR(VLOOKUP($C88,'CEDARS School FRPL'!$C$4:$F$20001,3,FALSE),"NO CEDARL FRPL Rprtd")</f>
        <v>0.28460000000000002</v>
      </c>
      <c r="N88" s="118"/>
      <c r="O88" s="97"/>
      <c r="Q88" s="48" t="s">
        <v>2203</v>
      </c>
      <c r="R88" s="39">
        <v>961.1099999999999</v>
      </c>
      <c r="S88" s="39"/>
      <c r="T88" s="39">
        <v>961.1099999999999</v>
      </c>
      <c r="U88"/>
    </row>
    <row r="89" spans="1:21">
      <c r="A89" s="165" t="s">
        <v>2153</v>
      </c>
      <c r="B89" s="165" t="s">
        <v>2523</v>
      </c>
      <c r="C89" s="169">
        <v>4450</v>
      </c>
      <c r="D89" s="171" t="s">
        <v>268</v>
      </c>
      <c r="E89" s="172">
        <v>329.11</v>
      </c>
      <c r="F89" s="172">
        <v>0</v>
      </c>
      <c r="G89" s="172">
        <v>2.83</v>
      </c>
      <c r="H89" s="172">
        <v>0</v>
      </c>
      <c r="I89" s="172">
        <v>0</v>
      </c>
      <c r="J89" s="173">
        <f t="shared" si="3"/>
        <v>331.94</v>
      </c>
      <c r="K89" s="169" t="str">
        <f>VLOOKUP(C89, 'CEDARS School FRPL'!$C$4:$G$2376,5,0)</f>
        <v>No</v>
      </c>
      <c r="L89" s="66">
        <f>IFERROR(VLOOKUP($C89,'CEDARS School FRPL'!$C$4:$F$20001,3,FALSE),"NO CEDARL FRPL Rprtd")</f>
        <v>0.4264</v>
      </c>
      <c r="N89" s="118"/>
      <c r="O89" s="97"/>
      <c r="Q89" s="48" t="s">
        <v>2204</v>
      </c>
      <c r="R89" s="39">
        <v>1213.0999999999999</v>
      </c>
      <c r="S89" s="39">
        <v>26.13</v>
      </c>
      <c r="T89" s="39">
        <v>1239.23</v>
      </c>
      <c r="U89"/>
    </row>
    <row r="90" spans="1:21">
      <c r="A90" s="165" t="s">
        <v>2153</v>
      </c>
      <c r="B90" s="165" t="s">
        <v>2523</v>
      </c>
      <c r="C90" s="169">
        <v>5131</v>
      </c>
      <c r="D90" s="171" t="s">
        <v>271</v>
      </c>
      <c r="E90" s="172">
        <v>478.31</v>
      </c>
      <c r="F90" s="172">
        <v>0</v>
      </c>
      <c r="G90" s="172">
        <v>0</v>
      </c>
      <c r="H90" s="172">
        <v>0</v>
      </c>
      <c r="I90" s="172">
        <v>0</v>
      </c>
      <c r="J90" s="173">
        <f t="shared" si="3"/>
        <v>478.31</v>
      </c>
      <c r="K90" s="169" t="str">
        <f>VLOOKUP(C90, 'CEDARS School FRPL'!$C$4:$G$2376,5,0)</f>
        <v>No</v>
      </c>
      <c r="L90" s="66">
        <f>IFERROR(VLOOKUP($C90,'CEDARS School FRPL'!$C$4:$F$20001,3,FALSE),"NO CEDARL FRPL Rprtd")</f>
        <v>0.3967</v>
      </c>
      <c r="N90" s="118"/>
      <c r="O90" s="97"/>
      <c r="Q90" s="48" t="s">
        <v>2205</v>
      </c>
      <c r="R90" s="39"/>
      <c r="S90" s="39">
        <v>34.5</v>
      </c>
      <c r="T90" s="39">
        <v>34.5</v>
      </c>
      <c r="U90"/>
    </row>
    <row r="91" spans="1:21">
      <c r="A91" s="165" t="s">
        <v>2153</v>
      </c>
      <c r="B91" s="165" t="s">
        <v>2523</v>
      </c>
      <c r="C91" s="169">
        <v>5132</v>
      </c>
      <c r="D91" s="171" t="s">
        <v>272</v>
      </c>
      <c r="E91" s="172">
        <v>498.05</v>
      </c>
      <c r="F91" s="172">
        <v>18.3</v>
      </c>
      <c r="G91" s="172">
        <v>0</v>
      </c>
      <c r="H91" s="172">
        <v>0</v>
      </c>
      <c r="I91" s="172">
        <v>0</v>
      </c>
      <c r="J91" s="173">
        <f t="shared" si="3"/>
        <v>516.35</v>
      </c>
      <c r="K91" s="169" t="str">
        <f>VLOOKUP(C91, 'CEDARS School FRPL'!$C$4:$G$2376,5,0)</f>
        <v>No</v>
      </c>
      <c r="L91" s="66">
        <f>IFERROR(VLOOKUP($C91,'CEDARS School FRPL'!$C$4:$F$20001,3,FALSE),"NO CEDARL FRPL Rprtd")</f>
        <v>0.36049999999999999</v>
      </c>
      <c r="N91" s="118"/>
      <c r="O91" s="97"/>
      <c r="Q91" s="48" t="s">
        <v>2206</v>
      </c>
      <c r="R91" s="39"/>
      <c r="S91" s="39">
        <v>69.759999999999991</v>
      </c>
      <c r="T91" s="39">
        <v>69.759999999999991</v>
      </c>
      <c r="U91"/>
    </row>
    <row r="92" spans="1:21">
      <c r="A92" s="165" t="s">
        <v>2153</v>
      </c>
      <c r="B92" s="165" t="s">
        <v>2523</v>
      </c>
      <c r="C92" s="169">
        <v>2910</v>
      </c>
      <c r="D92" s="171" t="s">
        <v>261</v>
      </c>
      <c r="E92" s="172">
        <v>745.91</v>
      </c>
      <c r="F92" s="172">
        <v>18</v>
      </c>
      <c r="G92" s="172">
        <v>0</v>
      </c>
      <c r="H92" s="172">
        <v>0</v>
      </c>
      <c r="I92" s="172">
        <v>0</v>
      </c>
      <c r="J92" s="173">
        <f t="shared" si="3"/>
        <v>763.91</v>
      </c>
      <c r="K92" s="169" t="str">
        <f>VLOOKUP(C92, 'CEDARS School FRPL'!$C$4:$G$2376,5,0)</f>
        <v>No</v>
      </c>
      <c r="L92" s="66">
        <f>IFERROR(VLOOKUP($C92,'CEDARS School FRPL'!$C$4:$F$20001,3,FALSE),"NO CEDARL FRPL Rprtd")</f>
        <v>0.34279999999999999</v>
      </c>
      <c r="N92" s="118"/>
      <c r="O92" s="97"/>
      <c r="Q92" s="48" t="s">
        <v>2207</v>
      </c>
      <c r="R92" s="39">
        <v>468.28</v>
      </c>
      <c r="S92" s="39">
        <v>187.6</v>
      </c>
      <c r="T92" s="39">
        <v>655.88</v>
      </c>
      <c r="U92"/>
    </row>
    <row r="93" spans="1:21">
      <c r="A93" s="165" t="s">
        <v>2218</v>
      </c>
      <c r="B93" s="165" t="s">
        <v>2524</v>
      </c>
      <c r="C93" s="169">
        <v>3633</v>
      </c>
      <c r="D93" s="171" t="s">
        <v>755</v>
      </c>
      <c r="E93" s="172">
        <v>395.03</v>
      </c>
      <c r="F93" s="172">
        <v>0</v>
      </c>
      <c r="G93" s="172">
        <v>0</v>
      </c>
      <c r="H93" s="172">
        <v>0</v>
      </c>
      <c r="I93" s="172">
        <v>0</v>
      </c>
      <c r="J93" s="173">
        <f t="shared" si="3"/>
        <v>395.03</v>
      </c>
      <c r="K93" s="169" t="str">
        <f>VLOOKUP(C93, 'CEDARS School FRPL'!$C$4:$G$2376,5,0)</f>
        <v>No</v>
      </c>
      <c r="L93" s="66">
        <f>IFERROR(VLOOKUP($C93,'CEDARS School FRPL'!$C$4:$F$20001,3,FALSE),"NO CEDARL FRPL Rprtd")</f>
        <v>0.46739999999999998</v>
      </c>
      <c r="N93" s="118"/>
      <c r="O93" s="97"/>
      <c r="Q93" s="48" t="s">
        <v>2208</v>
      </c>
      <c r="R93" s="39"/>
      <c r="S93" s="39">
        <v>677.86000000000013</v>
      </c>
      <c r="T93" s="39">
        <v>677.86000000000013</v>
      </c>
      <c r="U93"/>
    </row>
    <row r="94" spans="1:21">
      <c r="A94" s="165" t="s">
        <v>2218</v>
      </c>
      <c r="B94" s="165" t="s">
        <v>2524</v>
      </c>
      <c r="C94" s="169">
        <v>5240</v>
      </c>
      <c r="D94" s="171" t="s">
        <v>760</v>
      </c>
      <c r="E94" s="172">
        <v>299.89999999999998</v>
      </c>
      <c r="F94" s="172">
        <v>0</v>
      </c>
      <c r="G94" s="172">
        <v>18.82</v>
      </c>
      <c r="H94" s="172">
        <v>0</v>
      </c>
      <c r="I94" s="172">
        <v>0</v>
      </c>
      <c r="J94" s="173">
        <f t="shared" si="3"/>
        <v>318.71999999999997</v>
      </c>
      <c r="K94" s="169" t="str">
        <f>VLOOKUP(C94, 'CEDARS School FRPL'!$C$4:$G$2376,5,0)</f>
        <v>No</v>
      </c>
      <c r="L94" s="66">
        <f>IFERROR(VLOOKUP($C94,'CEDARS School FRPL'!$C$4:$F$20001,3,FALSE),"NO CEDARL FRPL Rprtd")</f>
        <v>0.19439999999999999</v>
      </c>
      <c r="N94" s="118"/>
      <c r="O94" s="97"/>
      <c r="Q94" s="48" t="s">
        <v>2209</v>
      </c>
      <c r="R94" s="39">
        <v>1090.8499999999999</v>
      </c>
      <c r="S94" s="39">
        <v>155.05999999999997</v>
      </c>
      <c r="T94" s="39">
        <v>1245.9099999999999</v>
      </c>
      <c r="U94"/>
    </row>
    <row r="95" spans="1:21">
      <c r="A95" s="165" t="s">
        <v>2218</v>
      </c>
      <c r="B95" s="165" t="s">
        <v>2524</v>
      </c>
      <c r="C95" s="169">
        <v>5714</v>
      </c>
      <c r="D95" s="171" t="s">
        <v>2982</v>
      </c>
      <c r="E95" s="172">
        <v>374.78</v>
      </c>
      <c r="F95" s="172">
        <v>0</v>
      </c>
      <c r="G95" s="172">
        <v>13.010000000000002</v>
      </c>
      <c r="H95" s="172">
        <v>0</v>
      </c>
      <c r="I95" s="172">
        <v>0</v>
      </c>
      <c r="J95" s="173">
        <f t="shared" si="3"/>
        <v>387.78999999999996</v>
      </c>
      <c r="K95" s="169" t="str">
        <f>VLOOKUP(C95, 'CEDARS School FRPL'!$C$4:$G$2376,5,0)</f>
        <v>No</v>
      </c>
      <c r="L95" s="66">
        <f>IFERROR(VLOOKUP($C95,'CEDARS School FRPL'!$C$4:$F$20001,3,FALSE),"NO CEDARL FRPL Rprtd")</f>
        <v>1.6299999999999999E-2</v>
      </c>
      <c r="N95" s="118"/>
      <c r="O95" s="97"/>
      <c r="Q95" s="48" t="s">
        <v>2210</v>
      </c>
      <c r="R95" s="39">
        <v>35495.130000000005</v>
      </c>
      <c r="S95" s="39">
        <v>13908.359999999999</v>
      </c>
      <c r="T95" s="39">
        <v>49403.490000000005</v>
      </c>
      <c r="U95"/>
    </row>
    <row r="96" spans="1:21">
      <c r="A96" s="165" t="s">
        <v>2218</v>
      </c>
      <c r="B96" s="165" t="s">
        <v>2524</v>
      </c>
      <c r="C96" s="169">
        <v>2701</v>
      </c>
      <c r="D96" s="171" t="s">
        <v>736</v>
      </c>
      <c r="E96" s="172">
        <v>1610.36</v>
      </c>
      <c r="F96" s="172">
        <v>0</v>
      </c>
      <c r="G96" s="172">
        <v>114.08</v>
      </c>
      <c r="H96" s="172">
        <v>0</v>
      </c>
      <c r="I96" s="172">
        <v>0</v>
      </c>
      <c r="J96" s="173">
        <f t="shared" si="3"/>
        <v>1724.4399999999998</v>
      </c>
      <c r="K96" s="169" t="str">
        <f>VLOOKUP(C96, 'CEDARS School FRPL'!$C$4:$G$2376,5,0)</f>
        <v>No</v>
      </c>
      <c r="L96" s="66">
        <f>IFERROR(VLOOKUP($C96,'CEDARS School FRPL'!$C$4:$F$20001,3,FALSE),"NO CEDARL FRPL Rprtd")</f>
        <v>0.15590000000000001</v>
      </c>
      <c r="N96" s="118"/>
      <c r="O96" s="97"/>
      <c r="Q96" s="48" t="s">
        <v>2211</v>
      </c>
      <c r="R96" s="39">
        <v>305.33</v>
      </c>
      <c r="S96" s="39">
        <v>20676.46</v>
      </c>
      <c r="T96" s="39">
        <v>20981.79</v>
      </c>
      <c r="U96"/>
    </row>
    <row r="97" spans="1:21">
      <c r="A97" s="165" t="s">
        <v>2218</v>
      </c>
      <c r="B97" s="165" t="s">
        <v>2524</v>
      </c>
      <c r="C97" s="169">
        <v>5325</v>
      </c>
      <c r="D97" s="171" t="s">
        <v>3081</v>
      </c>
      <c r="E97" s="172">
        <v>0</v>
      </c>
      <c r="F97" s="172">
        <v>0</v>
      </c>
      <c r="G97" s="172">
        <v>0</v>
      </c>
      <c r="H97" s="172">
        <v>98.3</v>
      </c>
      <c r="I97" s="172">
        <v>0</v>
      </c>
      <c r="J97" s="173">
        <f t="shared" si="3"/>
        <v>98.3</v>
      </c>
      <c r="K97" s="169" t="str">
        <f>VLOOKUP(C97, 'CEDARS School FRPL'!$C$4:$G$2376,5,0)</f>
        <v>No</v>
      </c>
      <c r="L97" s="66">
        <f>IFERROR(VLOOKUP($C97,'CEDARS School FRPL'!$C$4:$F$20001,3,FALSE),"NO CEDARL FRPL Rprtd")</f>
        <v>9.6299999999999997E-2</v>
      </c>
      <c r="N97" s="118"/>
      <c r="O97" s="97"/>
      <c r="Q97" s="48" t="s">
        <v>2212</v>
      </c>
      <c r="R97" s="39">
        <v>4407.25</v>
      </c>
      <c r="S97" s="39"/>
      <c r="T97" s="39">
        <v>4407.25</v>
      </c>
      <c r="U97"/>
    </row>
    <row r="98" spans="1:21">
      <c r="A98" s="165" t="s">
        <v>2218</v>
      </c>
      <c r="B98" s="165" t="s">
        <v>2524</v>
      </c>
      <c r="C98" s="169">
        <v>3705</v>
      </c>
      <c r="D98" s="171" t="s">
        <v>757</v>
      </c>
      <c r="E98" s="172">
        <v>475.3</v>
      </c>
      <c r="F98" s="172">
        <v>0</v>
      </c>
      <c r="G98" s="172">
        <v>0</v>
      </c>
      <c r="H98" s="172">
        <v>0</v>
      </c>
      <c r="I98" s="172">
        <v>0</v>
      </c>
      <c r="J98" s="173">
        <f t="shared" si="3"/>
        <v>475.3</v>
      </c>
      <c r="K98" s="169" t="str">
        <f>VLOOKUP(C98, 'CEDARS School FRPL'!$C$4:$G$2376,5,0)</f>
        <v>No</v>
      </c>
      <c r="L98" s="66">
        <f>IFERROR(VLOOKUP($C98,'CEDARS School FRPL'!$C$4:$F$20001,3,FALSE),"NO CEDARL FRPL Rprtd")</f>
        <v>7.3800000000000004E-2</v>
      </c>
      <c r="N98" s="118"/>
      <c r="O98" s="97"/>
      <c r="Q98" s="48" t="s">
        <v>2213</v>
      </c>
      <c r="R98" s="39">
        <v>3869.54</v>
      </c>
      <c r="S98" s="39"/>
      <c r="T98" s="39">
        <v>3869.54</v>
      </c>
      <c r="U98"/>
    </row>
    <row r="99" spans="1:21">
      <c r="A99" s="165" t="s">
        <v>2218</v>
      </c>
      <c r="B99" s="165" t="s">
        <v>2524</v>
      </c>
      <c r="C99" s="169">
        <v>5281</v>
      </c>
      <c r="D99" s="171" t="s">
        <v>761</v>
      </c>
      <c r="E99" s="172">
        <v>55.22</v>
      </c>
      <c r="F99" s="172">
        <v>0</v>
      </c>
      <c r="G99" s="172">
        <v>0</v>
      </c>
      <c r="H99" s="172">
        <v>0</v>
      </c>
      <c r="I99" s="172">
        <v>0</v>
      </c>
      <c r="J99" s="173">
        <f t="shared" si="3"/>
        <v>55.22</v>
      </c>
      <c r="K99" s="169" t="str">
        <f>VLOOKUP(C99, 'CEDARS School FRPL'!$C$4:$G$2376,5,0)</f>
        <v>No</v>
      </c>
      <c r="L99" s="66">
        <f>IFERROR(VLOOKUP($C99,'CEDARS School FRPL'!$C$4:$F$20001,3,FALSE),"NO CEDARL FRPL Rprtd")</f>
        <v>0.38800000000000001</v>
      </c>
      <c r="N99" s="118"/>
      <c r="O99" s="97"/>
      <c r="Q99" s="48" t="s">
        <v>2214</v>
      </c>
      <c r="R99" s="39">
        <v>2825.86</v>
      </c>
      <c r="S99" s="39">
        <v>14901.530000000002</v>
      </c>
      <c r="T99" s="39">
        <v>17727.390000000003</v>
      </c>
      <c r="U99"/>
    </row>
    <row r="100" spans="1:21">
      <c r="A100" s="165" t="s">
        <v>2218</v>
      </c>
      <c r="B100" s="165" t="s">
        <v>2524</v>
      </c>
      <c r="C100" s="169">
        <v>3742</v>
      </c>
      <c r="D100" s="171" t="s">
        <v>758</v>
      </c>
      <c r="E100" s="172">
        <v>548.47</v>
      </c>
      <c r="F100" s="172">
        <v>0</v>
      </c>
      <c r="G100" s="172">
        <v>0</v>
      </c>
      <c r="H100" s="172">
        <v>0</v>
      </c>
      <c r="I100" s="172">
        <v>0</v>
      </c>
      <c r="J100" s="173">
        <f t="shared" si="3"/>
        <v>548.47</v>
      </c>
      <c r="K100" s="169" t="str">
        <f>VLOOKUP(C100, 'CEDARS School FRPL'!$C$4:$G$2376,5,0)</f>
        <v>No</v>
      </c>
      <c r="L100" s="66">
        <f>IFERROR(VLOOKUP($C100,'CEDARS School FRPL'!$C$4:$F$20001,3,FALSE),"NO CEDARL FRPL Rprtd")</f>
        <v>3.9600000000000003E-2</v>
      </c>
      <c r="N100" s="118"/>
      <c r="O100" s="97"/>
      <c r="Q100" s="48" t="s">
        <v>2215</v>
      </c>
      <c r="R100" s="39">
        <v>1307.5500000000002</v>
      </c>
      <c r="S100" s="39">
        <v>46.17</v>
      </c>
      <c r="T100" s="39">
        <v>1353.7200000000003</v>
      </c>
      <c r="U100"/>
    </row>
    <row r="101" spans="1:21">
      <c r="A101" s="165" t="s">
        <v>2218</v>
      </c>
      <c r="B101" s="165" t="s">
        <v>2524</v>
      </c>
      <c r="C101" s="169">
        <v>3338</v>
      </c>
      <c r="D101" s="171" t="s">
        <v>58</v>
      </c>
      <c r="E101" s="172">
        <v>729.98</v>
      </c>
      <c r="F101" s="172">
        <v>0</v>
      </c>
      <c r="G101" s="172">
        <v>0</v>
      </c>
      <c r="H101" s="172">
        <v>0</v>
      </c>
      <c r="I101" s="172">
        <v>0</v>
      </c>
      <c r="J101" s="173">
        <f t="shared" si="3"/>
        <v>729.98</v>
      </c>
      <c r="K101" s="169" t="str">
        <f>VLOOKUP(C101, 'CEDARS School FRPL'!$C$4:$G$2376,5,0)</f>
        <v>No</v>
      </c>
      <c r="L101" s="66">
        <f>IFERROR(VLOOKUP($C101,'CEDARS School FRPL'!$C$4:$F$20001,3,FALSE),"NO CEDARL FRPL Rprtd")</f>
        <v>0.2175</v>
      </c>
      <c r="N101" s="118"/>
      <c r="O101" s="97"/>
      <c r="Q101" s="48" t="s">
        <v>2216</v>
      </c>
      <c r="R101" s="39">
        <v>6753.0199999999995</v>
      </c>
      <c r="S101" s="39">
        <v>7439.34</v>
      </c>
      <c r="T101" s="39">
        <v>14192.36</v>
      </c>
      <c r="U101"/>
    </row>
    <row r="102" spans="1:21">
      <c r="A102" s="165" t="s">
        <v>2218</v>
      </c>
      <c r="B102" s="165" t="s">
        <v>2524</v>
      </c>
      <c r="C102" s="169">
        <v>2847</v>
      </c>
      <c r="D102" s="171" t="s">
        <v>738</v>
      </c>
      <c r="E102" s="172">
        <v>536.79999999999995</v>
      </c>
      <c r="F102" s="172">
        <v>0</v>
      </c>
      <c r="G102" s="172">
        <v>0</v>
      </c>
      <c r="H102" s="172">
        <v>0</v>
      </c>
      <c r="I102" s="172">
        <v>0</v>
      </c>
      <c r="J102" s="173">
        <f t="shared" si="3"/>
        <v>536.79999999999995</v>
      </c>
      <c r="K102" s="169" t="str">
        <f>VLOOKUP(C102, 'CEDARS School FRPL'!$C$4:$G$2376,5,0)</f>
        <v>No</v>
      </c>
      <c r="L102" s="66">
        <f>IFERROR(VLOOKUP($C102,'CEDARS School FRPL'!$C$4:$F$20001,3,FALSE),"NO CEDARL FRPL Rprtd")</f>
        <v>0.19819999999999999</v>
      </c>
      <c r="N102" s="118"/>
      <c r="O102" s="97"/>
      <c r="Q102" s="48" t="s">
        <v>2217</v>
      </c>
      <c r="R102" s="39"/>
      <c r="S102" s="39">
        <v>42.96</v>
      </c>
      <c r="T102" s="39">
        <v>42.96</v>
      </c>
      <c r="U102"/>
    </row>
    <row r="103" spans="1:21">
      <c r="A103" s="165" t="s">
        <v>2218</v>
      </c>
      <c r="B103" s="165" t="s">
        <v>2524</v>
      </c>
      <c r="C103" s="169">
        <v>2846</v>
      </c>
      <c r="D103" s="171" t="s">
        <v>737</v>
      </c>
      <c r="E103" s="172">
        <v>467.9</v>
      </c>
      <c r="F103" s="172">
        <v>0</v>
      </c>
      <c r="G103" s="172">
        <v>0</v>
      </c>
      <c r="H103" s="172">
        <v>0</v>
      </c>
      <c r="I103" s="172">
        <v>0</v>
      </c>
      <c r="J103" s="173">
        <f t="shared" si="3"/>
        <v>467.9</v>
      </c>
      <c r="K103" s="169" t="str">
        <f>VLOOKUP(C103, 'CEDARS School FRPL'!$C$4:$G$2376,5,0)</f>
        <v>No</v>
      </c>
      <c r="L103" s="66">
        <f>IFERROR(VLOOKUP($C103,'CEDARS School FRPL'!$C$4:$F$20001,3,FALSE),"NO CEDARL FRPL Rprtd")</f>
        <v>0.19</v>
      </c>
      <c r="N103" s="118"/>
      <c r="O103" s="97"/>
      <c r="Q103" s="48" t="s">
        <v>2218</v>
      </c>
      <c r="R103" s="39">
        <v>18058.679999999997</v>
      </c>
      <c r="S103" s="39">
        <v>1780.73</v>
      </c>
      <c r="T103" s="39">
        <v>19839.409999999996</v>
      </c>
      <c r="U103"/>
    </row>
    <row r="104" spans="1:21">
      <c r="A104" s="165" t="s">
        <v>2218</v>
      </c>
      <c r="B104" s="165" t="s">
        <v>2524</v>
      </c>
      <c r="C104" s="169">
        <v>3166</v>
      </c>
      <c r="D104" s="171" t="s">
        <v>740</v>
      </c>
      <c r="E104" s="172">
        <v>534.13</v>
      </c>
      <c r="F104" s="172">
        <v>0</v>
      </c>
      <c r="G104" s="172">
        <v>0</v>
      </c>
      <c r="H104" s="172">
        <v>0</v>
      </c>
      <c r="I104" s="172">
        <v>0</v>
      </c>
      <c r="J104" s="173">
        <f t="shared" si="3"/>
        <v>534.13</v>
      </c>
      <c r="K104" s="169" t="str">
        <f>VLOOKUP(C104, 'CEDARS School FRPL'!$C$4:$G$2376,5,0)</f>
        <v>Yes</v>
      </c>
      <c r="L104" s="66">
        <f>IFERROR(VLOOKUP($C104,'CEDARS School FRPL'!$C$4:$F$20001,3,FALSE),"NO CEDARL FRPL Rprtd")</f>
        <v>0.57979999999999998</v>
      </c>
      <c r="N104" s="118"/>
      <c r="O104" s="97"/>
      <c r="Q104" s="48" t="s">
        <v>2219</v>
      </c>
      <c r="R104" s="39"/>
      <c r="S104" s="39">
        <v>2621.09</v>
      </c>
      <c r="T104" s="39">
        <v>2621.09</v>
      </c>
      <c r="U104"/>
    </row>
    <row r="105" spans="1:21">
      <c r="A105" s="165" t="s">
        <v>2218</v>
      </c>
      <c r="B105" s="165" t="s">
        <v>2524</v>
      </c>
      <c r="C105" s="169">
        <v>3588</v>
      </c>
      <c r="D105" s="171" t="s">
        <v>753</v>
      </c>
      <c r="E105" s="172">
        <v>1515.64</v>
      </c>
      <c r="F105" s="172">
        <v>0</v>
      </c>
      <c r="G105" s="172">
        <v>138.78</v>
      </c>
      <c r="H105" s="172">
        <v>0</v>
      </c>
      <c r="I105" s="172">
        <v>0</v>
      </c>
      <c r="J105" s="173">
        <f t="shared" si="3"/>
        <v>1654.42</v>
      </c>
      <c r="K105" s="169" t="str">
        <f>VLOOKUP(C105, 'CEDARS School FRPL'!$C$4:$G$2376,5,0)</f>
        <v>No</v>
      </c>
      <c r="L105" s="66">
        <f>IFERROR(VLOOKUP($C105,'CEDARS School FRPL'!$C$4:$F$20001,3,FALSE),"NO CEDARL FRPL Rprtd")</f>
        <v>0.24340000000000001</v>
      </c>
      <c r="N105" s="118"/>
      <c r="O105" s="97"/>
      <c r="Q105" s="48" t="s">
        <v>2220</v>
      </c>
      <c r="R105" s="39">
        <v>2941.41</v>
      </c>
      <c r="S105" s="39"/>
      <c r="T105" s="39">
        <v>2941.41</v>
      </c>
      <c r="U105"/>
    </row>
    <row r="106" spans="1:21">
      <c r="A106" s="165" t="s">
        <v>2218</v>
      </c>
      <c r="B106" s="165" t="s">
        <v>2524</v>
      </c>
      <c r="C106" s="169">
        <v>3522</v>
      </c>
      <c r="D106" s="171" t="s">
        <v>752</v>
      </c>
      <c r="E106" s="172">
        <v>606.04999999999995</v>
      </c>
      <c r="F106" s="172">
        <v>0</v>
      </c>
      <c r="G106" s="172">
        <v>0.14000000000000001</v>
      </c>
      <c r="H106" s="172">
        <v>0</v>
      </c>
      <c r="I106" s="172">
        <v>0</v>
      </c>
      <c r="J106" s="173">
        <f t="shared" si="3"/>
        <v>606.18999999999994</v>
      </c>
      <c r="K106" s="169" t="str">
        <f>VLOOKUP(C106, 'CEDARS School FRPL'!$C$4:$G$2376,5,0)</f>
        <v>No</v>
      </c>
      <c r="L106" s="66">
        <f>IFERROR(VLOOKUP($C106,'CEDARS School FRPL'!$C$4:$F$20001,3,FALSE),"NO CEDARL FRPL Rprtd")</f>
        <v>7.4099999999999999E-2</v>
      </c>
      <c r="N106" s="118"/>
      <c r="O106" s="97"/>
      <c r="Q106" s="48" t="s">
        <v>2221</v>
      </c>
      <c r="R106" s="39">
        <v>3905.2000000000003</v>
      </c>
      <c r="S106" s="39">
        <v>13339.089999999998</v>
      </c>
      <c r="T106" s="39">
        <v>17244.289999999997</v>
      </c>
      <c r="U106"/>
    </row>
    <row r="107" spans="1:21">
      <c r="A107" s="165" t="s">
        <v>2218</v>
      </c>
      <c r="B107" s="165" t="s">
        <v>2524</v>
      </c>
      <c r="C107" s="169">
        <v>5308</v>
      </c>
      <c r="D107" s="171" t="s">
        <v>762</v>
      </c>
      <c r="E107" s="172">
        <v>522.20000000000005</v>
      </c>
      <c r="F107" s="172">
        <v>0</v>
      </c>
      <c r="G107" s="172">
        <v>0</v>
      </c>
      <c r="H107" s="172">
        <v>0</v>
      </c>
      <c r="I107" s="172">
        <v>0</v>
      </c>
      <c r="J107" s="173">
        <f t="shared" si="3"/>
        <v>522.20000000000005</v>
      </c>
      <c r="K107" s="169" t="str">
        <f>VLOOKUP(C107, 'CEDARS School FRPL'!$C$4:$G$2376,5,0)</f>
        <v>No</v>
      </c>
      <c r="L107" s="66">
        <f>IFERROR(VLOOKUP($C107,'CEDARS School FRPL'!$C$4:$F$20001,3,FALSE),"NO CEDARL FRPL Rprtd")</f>
        <v>9.0399999999999994E-2</v>
      </c>
      <c r="N107" s="118"/>
      <c r="O107" s="97"/>
      <c r="Q107" s="48" t="s">
        <v>2222</v>
      </c>
      <c r="R107" s="39">
        <v>8931.5</v>
      </c>
      <c r="S107" s="39"/>
      <c r="T107" s="39">
        <v>8931.5</v>
      </c>
      <c r="U107"/>
    </row>
    <row r="108" spans="1:21">
      <c r="A108" s="165" t="s">
        <v>2218</v>
      </c>
      <c r="B108" s="165" t="s">
        <v>2524</v>
      </c>
      <c r="C108" s="169">
        <v>3225</v>
      </c>
      <c r="D108" s="171" t="s">
        <v>744</v>
      </c>
      <c r="E108" s="172">
        <v>418.1</v>
      </c>
      <c r="F108" s="172">
        <v>0</v>
      </c>
      <c r="G108" s="172">
        <v>0</v>
      </c>
      <c r="H108" s="172">
        <v>0</v>
      </c>
      <c r="I108" s="172">
        <v>0</v>
      </c>
      <c r="J108" s="173">
        <f t="shared" si="3"/>
        <v>418.1</v>
      </c>
      <c r="K108" s="169" t="str">
        <f>VLOOKUP(C108, 'CEDARS School FRPL'!$C$4:$G$2376,5,0)</f>
        <v>Yes</v>
      </c>
      <c r="L108" s="66">
        <f>IFERROR(VLOOKUP($C108,'CEDARS School FRPL'!$C$4:$F$20001,3,FALSE),"NO CEDARL FRPL Rprtd")</f>
        <v>0.63149999999999995</v>
      </c>
      <c r="N108" s="118"/>
      <c r="O108" s="97"/>
      <c r="Q108" s="48" t="s">
        <v>2223</v>
      </c>
      <c r="R108" s="39">
        <v>6964.170000000001</v>
      </c>
      <c r="S108" s="39"/>
      <c r="T108" s="39">
        <v>6964.170000000001</v>
      </c>
      <c r="U108"/>
    </row>
    <row r="109" spans="1:21">
      <c r="A109" s="165" t="s">
        <v>2218</v>
      </c>
      <c r="B109" s="165" t="s">
        <v>2524</v>
      </c>
      <c r="C109" s="169">
        <v>3436</v>
      </c>
      <c r="D109" s="171" t="s">
        <v>749</v>
      </c>
      <c r="E109" s="172">
        <v>594.25</v>
      </c>
      <c r="F109" s="172">
        <v>0</v>
      </c>
      <c r="G109" s="172">
        <v>0</v>
      </c>
      <c r="H109" s="172">
        <v>0</v>
      </c>
      <c r="I109" s="172">
        <v>0</v>
      </c>
      <c r="J109" s="173">
        <f t="shared" si="3"/>
        <v>594.25</v>
      </c>
      <c r="K109" s="169" t="str">
        <f>VLOOKUP(C109, 'CEDARS School FRPL'!$C$4:$G$2376,5,0)</f>
        <v>No</v>
      </c>
      <c r="L109" s="66">
        <f>IFERROR(VLOOKUP($C109,'CEDARS School FRPL'!$C$4:$F$20001,3,FALSE),"NO CEDARL FRPL Rprtd")</f>
        <v>3.5000000000000003E-2</v>
      </c>
      <c r="N109" s="118"/>
      <c r="O109" s="97"/>
      <c r="Q109" s="48" t="s">
        <v>2224</v>
      </c>
      <c r="R109" s="39">
        <v>18241.359999999997</v>
      </c>
      <c r="S109" s="39"/>
      <c r="T109" s="39">
        <v>18241.359999999997</v>
      </c>
      <c r="U109"/>
    </row>
    <row r="110" spans="1:21">
      <c r="A110" s="165" t="s">
        <v>2218</v>
      </c>
      <c r="B110" s="165" t="s">
        <v>2524</v>
      </c>
      <c r="C110" s="169">
        <v>3437</v>
      </c>
      <c r="D110" s="171" t="s">
        <v>750</v>
      </c>
      <c r="E110" s="172">
        <v>538.79999999999995</v>
      </c>
      <c r="F110" s="172">
        <v>0</v>
      </c>
      <c r="G110" s="172">
        <v>0</v>
      </c>
      <c r="H110" s="172">
        <v>0</v>
      </c>
      <c r="I110" s="172">
        <v>0</v>
      </c>
      <c r="J110" s="173">
        <f t="shared" si="3"/>
        <v>538.79999999999995</v>
      </c>
      <c r="K110" s="169" t="str">
        <f>VLOOKUP(C110, 'CEDARS School FRPL'!$C$4:$G$2376,5,0)</f>
        <v>No</v>
      </c>
      <c r="L110" s="66">
        <f>IFERROR(VLOOKUP($C110,'CEDARS School FRPL'!$C$4:$F$20001,3,FALSE),"NO CEDARL FRPL Rprtd")</f>
        <v>0.219</v>
      </c>
      <c r="N110" s="118"/>
      <c r="O110" s="97"/>
      <c r="Q110" s="48" t="s">
        <v>2225</v>
      </c>
      <c r="R110" s="39">
        <v>9267.260000000002</v>
      </c>
      <c r="S110" s="39"/>
      <c r="T110" s="39">
        <v>9267.260000000002</v>
      </c>
      <c r="U110"/>
    </row>
    <row r="111" spans="1:21">
      <c r="A111" s="165" t="s">
        <v>2218</v>
      </c>
      <c r="B111" s="165" t="s">
        <v>2524</v>
      </c>
      <c r="C111" s="169">
        <v>3486</v>
      </c>
      <c r="D111" s="171" t="s">
        <v>751</v>
      </c>
      <c r="E111" s="172">
        <v>1626.01</v>
      </c>
      <c r="F111" s="172">
        <v>0</v>
      </c>
      <c r="G111" s="172">
        <v>191.03</v>
      </c>
      <c r="H111" s="172">
        <v>0</v>
      </c>
      <c r="I111" s="172">
        <v>0</v>
      </c>
      <c r="J111" s="173">
        <f t="shared" si="3"/>
        <v>1817.04</v>
      </c>
      <c r="K111" s="169" t="str">
        <f>VLOOKUP(C111, 'CEDARS School FRPL'!$C$4:$G$2376,5,0)</f>
        <v>No</v>
      </c>
      <c r="L111" s="66">
        <f>IFERROR(VLOOKUP($C111,'CEDARS School FRPL'!$C$4:$F$20001,3,FALSE),"NO CEDARL FRPL Rprtd")</f>
        <v>0.1444</v>
      </c>
      <c r="N111" s="118"/>
      <c r="O111" s="97"/>
      <c r="Q111" s="48" t="s">
        <v>2226</v>
      </c>
      <c r="R111" s="39">
        <v>30329.1</v>
      </c>
      <c r="S111" s="39"/>
      <c r="T111" s="39">
        <v>30329.1</v>
      </c>
      <c r="U111"/>
    </row>
    <row r="112" spans="1:21">
      <c r="A112" s="165" t="s">
        <v>2218</v>
      </c>
      <c r="B112" s="165" t="s">
        <v>2524</v>
      </c>
      <c r="C112" s="169">
        <v>3631</v>
      </c>
      <c r="D112" s="171" t="s">
        <v>754</v>
      </c>
      <c r="E112" s="172">
        <v>971.76</v>
      </c>
      <c r="F112" s="172">
        <v>0</v>
      </c>
      <c r="G112" s="172">
        <v>0</v>
      </c>
      <c r="H112" s="172">
        <v>0</v>
      </c>
      <c r="I112" s="172">
        <v>0</v>
      </c>
      <c r="J112" s="173">
        <f t="shared" si="3"/>
        <v>971.76</v>
      </c>
      <c r="K112" s="169" t="str">
        <f>VLOOKUP(C112, 'CEDARS School FRPL'!$C$4:$G$2376,5,0)</f>
        <v>No</v>
      </c>
      <c r="L112" s="66">
        <f>IFERROR(VLOOKUP($C112,'CEDARS School FRPL'!$C$4:$F$20001,3,FALSE),"NO CEDARL FRPL Rprtd")</f>
        <v>0.18110000000000001</v>
      </c>
      <c r="N112" s="118"/>
      <c r="O112" s="97"/>
      <c r="Q112" s="48" t="s">
        <v>2227</v>
      </c>
      <c r="R112" s="39">
        <v>12299.500000000004</v>
      </c>
      <c r="S112" s="39">
        <v>12526.72</v>
      </c>
      <c r="T112" s="39">
        <v>24826.22</v>
      </c>
      <c r="U112"/>
    </row>
    <row r="113" spans="1:21">
      <c r="A113" s="165" t="s">
        <v>2218</v>
      </c>
      <c r="B113" s="165" t="s">
        <v>2524</v>
      </c>
      <c r="C113" s="169">
        <v>3168</v>
      </c>
      <c r="D113" s="171" t="s">
        <v>742</v>
      </c>
      <c r="E113" s="172">
        <v>310.10000000000002</v>
      </c>
      <c r="F113" s="172">
        <v>0</v>
      </c>
      <c r="G113" s="172">
        <v>0</v>
      </c>
      <c r="H113" s="172">
        <v>0</v>
      </c>
      <c r="I113" s="172">
        <v>0</v>
      </c>
      <c r="J113" s="173">
        <f t="shared" si="3"/>
        <v>310.10000000000002</v>
      </c>
      <c r="K113" s="169" t="str">
        <f>VLOOKUP(C113, 'CEDARS School FRPL'!$C$4:$G$2376,5,0)</f>
        <v>No</v>
      </c>
      <c r="L113" s="66">
        <f>IFERROR(VLOOKUP($C113,'CEDARS School FRPL'!$C$4:$F$20001,3,FALSE),"NO CEDARL FRPL Rprtd")</f>
        <v>0.2979</v>
      </c>
      <c r="N113" s="118"/>
      <c r="O113" s="97"/>
      <c r="Q113" s="48" t="s">
        <v>2228</v>
      </c>
      <c r="R113" s="39">
        <v>21987.52</v>
      </c>
      <c r="S113" s="39"/>
      <c r="T113" s="39">
        <v>21987.52</v>
      </c>
      <c r="U113"/>
    </row>
    <row r="114" spans="1:21">
      <c r="A114" s="165" t="s">
        <v>2218</v>
      </c>
      <c r="B114" s="165" t="s">
        <v>2524</v>
      </c>
      <c r="C114" s="169">
        <v>3224</v>
      </c>
      <c r="D114" s="171" t="s">
        <v>743</v>
      </c>
      <c r="E114" s="172">
        <v>470.3</v>
      </c>
      <c r="F114" s="172">
        <v>0</v>
      </c>
      <c r="G114" s="172">
        <v>0</v>
      </c>
      <c r="H114" s="172">
        <v>0</v>
      </c>
      <c r="I114" s="172">
        <v>0</v>
      </c>
      <c r="J114" s="173">
        <f t="shared" si="3"/>
        <v>470.3</v>
      </c>
      <c r="K114" s="169" t="str">
        <f>VLOOKUP(C114, 'CEDARS School FRPL'!$C$4:$G$2376,5,0)</f>
        <v>No</v>
      </c>
      <c r="L114" s="66">
        <f>IFERROR(VLOOKUP($C114,'CEDARS School FRPL'!$C$4:$F$20001,3,FALSE),"NO CEDARL FRPL Rprtd")</f>
        <v>0.1968</v>
      </c>
      <c r="N114" s="118"/>
      <c r="O114" s="97"/>
      <c r="Q114" s="48" t="s">
        <v>2229</v>
      </c>
      <c r="R114" s="39">
        <v>160.19</v>
      </c>
      <c r="S114" s="39"/>
      <c r="T114" s="39">
        <v>160.19</v>
      </c>
      <c r="U114"/>
    </row>
    <row r="115" spans="1:21">
      <c r="A115" s="165" t="s">
        <v>2218</v>
      </c>
      <c r="B115" s="165" t="s">
        <v>2524</v>
      </c>
      <c r="C115" s="169">
        <v>3282</v>
      </c>
      <c r="D115" s="171" t="s">
        <v>745</v>
      </c>
      <c r="E115" s="172">
        <v>1094.33</v>
      </c>
      <c r="F115" s="172">
        <v>0</v>
      </c>
      <c r="G115" s="172">
        <v>122.6</v>
      </c>
      <c r="H115" s="172">
        <v>0</v>
      </c>
      <c r="I115" s="172">
        <v>0</v>
      </c>
      <c r="J115" s="173">
        <f t="shared" si="3"/>
        <v>1216.9299999999998</v>
      </c>
      <c r="K115" s="169" t="str">
        <f>VLOOKUP(C115, 'CEDARS School FRPL'!$C$4:$G$2376,5,0)</f>
        <v>No</v>
      </c>
      <c r="L115" s="66">
        <f>IFERROR(VLOOKUP($C115,'CEDARS School FRPL'!$C$4:$F$20001,3,FALSE),"NO CEDARL FRPL Rprtd")</f>
        <v>0.39939999999999998</v>
      </c>
      <c r="N115" s="118"/>
      <c r="O115" s="97"/>
      <c r="Q115" s="48" t="s">
        <v>2230</v>
      </c>
      <c r="R115" s="39"/>
      <c r="S115" s="39">
        <v>455.88</v>
      </c>
      <c r="T115" s="39">
        <v>455.88</v>
      </c>
      <c r="U115"/>
    </row>
    <row r="116" spans="1:21">
      <c r="A116" s="165" t="s">
        <v>2218</v>
      </c>
      <c r="B116" s="165" t="s">
        <v>2524</v>
      </c>
      <c r="C116" s="169">
        <v>3339</v>
      </c>
      <c r="D116" s="171" t="s">
        <v>747</v>
      </c>
      <c r="E116" s="172">
        <v>327.2</v>
      </c>
      <c r="F116" s="172">
        <v>0</v>
      </c>
      <c r="G116" s="172">
        <v>0</v>
      </c>
      <c r="H116" s="172">
        <v>0</v>
      </c>
      <c r="I116" s="172">
        <v>0</v>
      </c>
      <c r="J116" s="173">
        <f t="shared" si="3"/>
        <v>327.2</v>
      </c>
      <c r="K116" s="169" t="str">
        <f>VLOOKUP(C116, 'CEDARS School FRPL'!$C$4:$G$2376,5,0)</f>
        <v>Yes</v>
      </c>
      <c r="L116" s="66">
        <f>IFERROR(VLOOKUP($C116,'CEDARS School FRPL'!$C$4:$F$20001,3,FALSE),"NO CEDARL FRPL Rprtd")</f>
        <v>0.51680000000000004</v>
      </c>
      <c r="N116" s="118"/>
      <c r="O116" s="97"/>
      <c r="Q116" s="48" t="s">
        <v>2437</v>
      </c>
      <c r="R116" s="39">
        <v>615.02</v>
      </c>
      <c r="S116" s="39"/>
      <c r="T116" s="39">
        <v>615.02</v>
      </c>
      <c r="U116"/>
    </row>
    <row r="117" spans="1:21">
      <c r="A117" s="165" t="s">
        <v>2218</v>
      </c>
      <c r="B117" s="165" t="s">
        <v>2524</v>
      </c>
      <c r="C117" s="169">
        <v>3789</v>
      </c>
      <c r="D117" s="171" t="s">
        <v>759</v>
      </c>
      <c r="E117" s="172">
        <v>777.9</v>
      </c>
      <c r="F117" s="172">
        <v>0</v>
      </c>
      <c r="G117" s="172">
        <v>0</v>
      </c>
      <c r="H117" s="172">
        <v>0</v>
      </c>
      <c r="I117" s="172">
        <v>0</v>
      </c>
      <c r="J117" s="173">
        <f t="shared" si="3"/>
        <v>777.9</v>
      </c>
      <c r="K117" s="169" t="str">
        <f>VLOOKUP(C117, 'CEDARS School FRPL'!$C$4:$G$2376,5,0)</f>
        <v>No</v>
      </c>
      <c r="L117" s="66">
        <f>IFERROR(VLOOKUP($C117,'CEDARS School FRPL'!$C$4:$F$20001,3,FALSE),"NO CEDARL FRPL Rprtd")</f>
        <v>6.3600000000000004E-2</v>
      </c>
      <c r="N117" s="118"/>
      <c r="O117" s="97"/>
      <c r="Q117" s="48" t="s">
        <v>2231</v>
      </c>
      <c r="R117" s="39"/>
      <c r="S117" s="39">
        <v>361.2</v>
      </c>
      <c r="T117" s="39">
        <v>361.2</v>
      </c>
      <c r="U117"/>
    </row>
    <row r="118" spans="1:21">
      <c r="A118" s="165" t="s">
        <v>2218</v>
      </c>
      <c r="B118" s="165" t="s">
        <v>2524</v>
      </c>
      <c r="C118" s="169">
        <v>3634</v>
      </c>
      <c r="D118" s="171" t="s">
        <v>756</v>
      </c>
      <c r="E118" s="172">
        <v>563.42999999999995</v>
      </c>
      <c r="F118" s="172">
        <v>0</v>
      </c>
      <c r="G118" s="172">
        <v>0</v>
      </c>
      <c r="H118" s="172">
        <v>0</v>
      </c>
      <c r="I118" s="172">
        <v>0</v>
      </c>
      <c r="J118" s="173">
        <f t="shared" si="3"/>
        <v>563.42999999999995</v>
      </c>
      <c r="K118" s="169" t="str">
        <f>VLOOKUP(C118, 'CEDARS School FRPL'!$C$4:$G$2376,5,0)</f>
        <v>No</v>
      </c>
      <c r="L118" s="66">
        <f>IFERROR(VLOOKUP($C118,'CEDARS School FRPL'!$C$4:$F$20001,3,FALSE),"NO CEDARL FRPL Rprtd")</f>
        <v>0.18229999999999999</v>
      </c>
      <c r="N118" s="118"/>
      <c r="O118" s="97"/>
      <c r="Q118" s="48" t="s">
        <v>2439</v>
      </c>
      <c r="R118" s="39"/>
      <c r="S118" s="39">
        <v>114.61999999999999</v>
      </c>
      <c r="T118" s="39">
        <v>114.61999999999999</v>
      </c>
      <c r="U118"/>
    </row>
    <row r="119" spans="1:21">
      <c r="A119" s="165" t="s">
        <v>2218</v>
      </c>
      <c r="B119" s="165" t="s">
        <v>2524</v>
      </c>
      <c r="C119" s="169">
        <v>3100</v>
      </c>
      <c r="D119" s="171" t="s">
        <v>739</v>
      </c>
      <c r="E119" s="172">
        <v>501.3</v>
      </c>
      <c r="F119" s="172">
        <v>0</v>
      </c>
      <c r="G119" s="172">
        <v>0</v>
      </c>
      <c r="H119" s="172">
        <v>0</v>
      </c>
      <c r="I119" s="172">
        <v>0</v>
      </c>
      <c r="J119" s="173">
        <f t="shared" si="3"/>
        <v>501.3</v>
      </c>
      <c r="K119" s="169" t="str">
        <f>VLOOKUP(C119, 'CEDARS School FRPL'!$C$4:$G$2376,5,0)</f>
        <v>Yes</v>
      </c>
      <c r="L119" s="66">
        <f>IFERROR(VLOOKUP($C119,'CEDARS School FRPL'!$C$4:$F$20001,3,FALSE),"NO CEDARL FRPL Rprtd")</f>
        <v>0.5151</v>
      </c>
      <c r="N119" s="118"/>
      <c r="O119" s="97"/>
      <c r="Q119" s="48" t="s">
        <v>2458</v>
      </c>
      <c r="R119" s="39"/>
      <c r="S119" s="39">
        <v>519.6</v>
      </c>
      <c r="T119" s="39">
        <v>519.6</v>
      </c>
      <c r="U119"/>
    </row>
    <row r="120" spans="1:21">
      <c r="A120" s="165" t="s">
        <v>2218</v>
      </c>
      <c r="B120" s="165" t="s">
        <v>2524</v>
      </c>
      <c r="C120" s="169">
        <v>3435</v>
      </c>
      <c r="D120" s="171" t="s">
        <v>748</v>
      </c>
      <c r="E120" s="172">
        <v>705.49</v>
      </c>
      <c r="F120" s="172">
        <v>0</v>
      </c>
      <c r="G120" s="172">
        <v>0</v>
      </c>
      <c r="H120" s="172">
        <v>0</v>
      </c>
      <c r="I120" s="172">
        <v>0</v>
      </c>
      <c r="J120" s="173">
        <f t="shared" si="3"/>
        <v>705.49</v>
      </c>
      <c r="K120" s="169" t="str">
        <f>VLOOKUP(C120, 'CEDARS School FRPL'!$C$4:$G$2376,5,0)</f>
        <v>No</v>
      </c>
      <c r="L120" s="66">
        <f>IFERROR(VLOOKUP($C120,'CEDARS School FRPL'!$C$4:$F$20001,3,FALSE),"NO CEDARL FRPL Rprtd")</f>
        <v>0.1847</v>
      </c>
      <c r="N120" s="118"/>
      <c r="O120" s="97"/>
      <c r="Q120" s="48" t="s">
        <v>2882</v>
      </c>
      <c r="R120" s="39"/>
      <c r="S120" s="39">
        <v>433.1</v>
      </c>
      <c r="T120" s="39">
        <v>433.1</v>
      </c>
      <c r="U120"/>
    </row>
    <row r="121" spans="1:21">
      <c r="A121" s="165" t="s">
        <v>2218</v>
      </c>
      <c r="B121" s="165" t="s">
        <v>2524</v>
      </c>
      <c r="C121" s="169">
        <v>3283</v>
      </c>
      <c r="D121" s="171" t="s">
        <v>746</v>
      </c>
      <c r="E121" s="172">
        <v>1060.82</v>
      </c>
      <c r="F121" s="172">
        <v>0</v>
      </c>
      <c r="G121" s="172">
        <v>0</v>
      </c>
      <c r="H121" s="172">
        <v>0</v>
      </c>
      <c r="I121" s="172">
        <v>0</v>
      </c>
      <c r="J121" s="173">
        <f t="shared" si="3"/>
        <v>1060.82</v>
      </c>
      <c r="K121" s="169" t="str">
        <f>VLOOKUP(C121, 'CEDARS School FRPL'!$C$4:$G$2376,5,0)</f>
        <v>No</v>
      </c>
      <c r="L121" s="66">
        <f>IFERROR(VLOOKUP($C121,'CEDARS School FRPL'!$C$4:$F$20001,3,FALSE),"NO CEDARL FRPL Rprtd")</f>
        <v>0.156</v>
      </c>
      <c r="N121" s="118"/>
      <c r="O121" s="97"/>
      <c r="Q121" s="48" t="s">
        <v>3038</v>
      </c>
      <c r="R121" s="39"/>
      <c r="S121" s="39">
        <v>268.8</v>
      </c>
      <c r="T121" s="39">
        <v>268.8</v>
      </c>
      <c r="U121"/>
    </row>
    <row r="122" spans="1:21">
      <c r="A122" s="165" t="s">
        <v>2218</v>
      </c>
      <c r="B122" s="165" t="s">
        <v>2524</v>
      </c>
      <c r="C122" s="169">
        <v>3167</v>
      </c>
      <c r="D122" s="171" t="s">
        <v>741</v>
      </c>
      <c r="E122" s="172">
        <v>511.1</v>
      </c>
      <c r="F122" s="172">
        <v>0</v>
      </c>
      <c r="G122" s="172">
        <v>0</v>
      </c>
      <c r="H122" s="172">
        <v>0</v>
      </c>
      <c r="I122" s="172">
        <v>0</v>
      </c>
      <c r="J122" s="173">
        <f t="shared" si="3"/>
        <v>511.1</v>
      </c>
      <c r="K122" s="169" t="str">
        <f>VLOOKUP(C122, 'CEDARS School FRPL'!$C$4:$G$2376,5,0)</f>
        <v>No</v>
      </c>
      <c r="L122" s="66">
        <f>IFERROR(VLOOKUP($C122,'CEDARS School FRPL'!$C$4:$F$20001,3,FALSE),"NO CEDARL FRPL Rprtd")</f>
        <v>0.17929999999999999</v>
      </c>
      <c r="N122" s="118"/>
      <c r="O122" s="97"/>
      <c r="Q122" s="48" t="s">
        <v>2232</v>
      </c>
      <c r="R122" s="39">
        <v>681.44</v>
      </c>
      <c r="S122" s="39">
        <v>3743.6400000000003</v>
      </c>
      <c r="T122" s="39">
        <v>4425.08</v>
      </c>
      <c r="U122"/>
    </row>
    <row r="123" spans="1:21">
      <c r="A123" s="165" t="s">
        <v>2387</v>
      </c>
      <c r="B123" s="165" t="s">
        <v>2525</v>
      </c>
      <c r="C123" s="169">
        <v>3200</v>
      </c>
      <c r="D123" s="171" t="s">
        <v>1948</v>
      </c>
      <c r="E123" s="172">
        <v>256.56</v>
      </c>
      <c r="F123" s="172">
        <v>14.4</v>
      </c>
      <c r="G123" s="172">
        <v>0</v>
      </c>
      <c r="H123" s="172">
        <v>0</v>
      </c>
      <c r="I123" s="172">
        <v>0</v>
      </c>
      <c r="J123" s="173">
        <f t="shared" si="3"/>
        <v>270.95999999999998</v>
      </c>
      <c r="K123" s="169" t="str">
        <f>VLOOKUP(C123, 'CEDARS School FRPL'!$C$4:$G$2376,5,0)</f>
        <v>Yes</v>
      </c>
      <c r="L123" s="66">
        <f>IFERROR(VLOOKUP($C123,'CEDARS School FRPL'!$C$4:$F$20001,3,FALSE),"NO CEDARL FRPL Rprtd")</f>
        <v>0.59789999999999999</v>
      </c>
      <c r="N123" s="118"/>
      <c r="O123" s="97"/>
      <c r="Q123" s="48" t="s">
        <v>2233</v>
      </c>
      <c r="R123" s="39">
        <v>3356.0900000000006</v>
      </c>
      <c r="S123" s="39"/>
      <c r="T123" s="39">
        <v>3356.0900000000006</v>
      </c>
      <c r="U123"/>
    </row>
    <row r="124" spans="1:21">
      <c r="A124" s="165" t="s">
        <v>2387</v>
      </c>
      <c r="B124" s="165" t="s">
        <v>2525</v>
      </c>
      <c r="C124" s="169">
        <v>5366</v>
      </c>
      <c r="D124" s="171" t="s">
        <v>1958</v>
      </c>
      <c r="E124" s="172">
        <v>297.94</v>
      </c>
      <c r="F124" s="172">
        <v>0</v>
      </c>
      <c r="G124" s="172">
        <v>0</v>
      </c>
      <c r="H124" s="172">
        <v>0</v>
      </c>
      <c r="I124" s="172">
        <v>0</v>
      </c>
      <c r="J124" s="173">
        <f t="shared" si="3"/>
        <v>297.94</v>
      </c>
      <c r="K124" s="169" t="str">
        <f>VLOOKUP(C124, 'CEDARS School FRPL'!$C$4:$G$2376,5,0)</f>
        <v>No</v>
      </c>
      <c r="L124" s="66">
        <f>IFERROR(VLOOKUP($C124,'CEDARS School FRPL'!$C$4:$F$20001,3,FALSE),"NO CEDARL FRPL Rprtd")</f>
        <v>0.29430000000000001</v>
      </c>
      <c r="N124" s="118"/>
      <c r="O124" s="97"/>
      <c r="Q124" s="48" t="s">
        <v>2234</v>
      </c>
      <c r="R124" s="39">
        <v>4669.7300000000014</v>
      </c>
      <c r="S124" s="39">
        <v>561.02</v>
      </c>
      <c r="T124" s="39">
        <v>5230.7500000000018</v>
      </c>
      <c r="U124"/>
    </row>
    <row r="125" spans="1:21">
      <c r="A125" s="165" t="s">
        <v>2387</v>
      </c>
      <c r="B125" s="165" t="s">
        <v>2525</v>
      </c>
      <c r="C125" s="169">
        <v>2553</v>
      </c>
      <c r="D125" s="171" t="s">
        <v>1945</v>
      </c>
      <c r="E125" s="172">
        <v>1017.88</v>
      </c>
      <c r="F125" s="172">
        <v>0</v>
      </c>
      <c r="G125" s="172">
        <v>116.56</v>
      </c>
      <c r="H125" s="172">
        <v>0</v>
      </c>
      <c r="I125" s="172">
        <v>0</v>
      </c>
      <c r="J125" s="173">
        <f t="shared" si="3"/>
        <v>1134.44</v>
      </c>
      <c r="K125" s="169" t="str">
        <f>VLOOKUP(C125, 'CEDARS School FRPL'!$C$4:$G$2376,5,0)</f>
        <v>No</v>
      </c>
      <c r="L125" s="66">
        <f>IFERROR(VLOOKUP($C125,'CEDARS School FRPL'!$C$4:$F$20001,3,FALSE),"NO CEDARL FRPL Rprtd")</f>
        <v>0.34260000000000002</v>
      </c>
      <c r="N125" s="118"/>
      <c r="O125" s="97"/>
      <c r="Q125" s="48" t="s">
        <v>2235</v>
      </c>
      <c r="R125" s="39">
        <v>9620.7099999999991</v>
      </c>
      <c r="S125" s="39">
        <v>1278.71</v>
      </c>
      <c r="T125" s="39">
        <v>10899.419999999998</v>
      </c>
      <c r="U125"/>
    </row>
    <row r="126" spans="1:21">
      <c r="A126" s="165" t="s">
        <v>2387</v>
      </c>
      <c r="B126" s="165" t="s">
        <v>2525</v>
      </c>
      <c r="C126" s="169">
        <v>5340</v>
      </c>
      <c r="D126" s="171" t="s">
        <v>1957</v>
      </c>
      <c r="E126" s="172">
        <v>0</v>
      </c>
      <c r="F126" s="172">
        <v>0</v>
      </c>
      <c r="G126" s="172">
        <v>0</v>
      </c>
      <c r="H126" s="172">
        <v>138.38</v>
      </c>
      <c r="I126" s="172">
        <v>0</v>
      </c>
      <c r="J126" s="173">
        <f t="shared" si="3"/>
        <v>138.38</v>
      </c>
      <c r="K126" s="169" t="str">
        <f>VLOOKUP(C126, 'CEDARS School FRPL'!$C$4:$G$2376,5,0)</f>
        <v>Yes</v>
      </c>
      <c r="L126" s="66">
        <f>IFERROR(VLOOKUP($C126,'CEDARS School FRPL'!$C$4:$F$20001,3,FALSE),"NO CEDARL FRPL Rprtd")</f>
        <v>0.61509999999999998</v>
      </c>
      <c r="N126" s="118"/>
      <c r="O126" s="97"/>
      <c r="Q126" s="48" t="s">
        <v>2236</v>
      </c>
      <c r="R126" s="39">
        <v>7377.82</v>
      </c>
      <c r="S126" s="39">
        <v>1766.08</v>
      </c>
      <c r="T126" s="39">
        <v>9143.9</v>
      </c>
      <c r="U126"/>
    </row>
    <row r="127" spans="1:21">
      <c r="A127" s="165" t="s">
        <v>2387</v>
      </c>
      <c r="B127" s="165" t="s">
        <v>2525</v>
      </c>
      <c r="C127" s="169">
        <v>2431</v>
      </c>
      <c r="D127" s="171" t="s">
        <v>1944</v>
      </c>
      <c r="E127" s="172">
        <v>308.94</v>
      </c>
      <c r="F127" s="172">
        <v>16.600000000000001</v>
      </c>
      <c r="G127" s="172">
        <v>0</v>
      </c>
      <c r="H127" s="172">
        <v>0</v>
      </c>
      <c r="I127" s="172">
        <v>0</v>
      </c>
      <c r="J127" s="173">
        <f t="shared" si="3"/>
        <v>325.54000000000002</v>
      </c>
      <c r="K127" s="169" t="str">
        <f>VLOOKUP(C127, 'CEDARS School FRPL'!$C$4:$G$2376,5,0)</f>
        <v>Yes</v>
      </c>
      <c r="L127" s="66">
        <f>IFERROR(VLOOKUP($C127,'CEDARS School FRPL'!$C$4:$F$20001,3,FALSE),"NO CEDARL FRPL Rprtd")</f>
        <v>0.53100000000000003</v>
      </c>
      <c r="N127" s="118"/>
      <c r="O127" s="97"/>
      <c r="Q127" s="48" t="s">
        <v>2884</v>
      </c>
      <c r="R127" s="39">
        <v>518.89</v>
      </c>
      <c r="S127" s="39"/>
      <c r="T127" s="39">
        <v>518.89</v>
      </c>
      <c r="U127"/>
    </row>
    <row r="128" spans="1:21">
      <c r="A128" s="165" t="s">
        <v>2387</v>
      </c>
      <c r="B128" s="165" t="s">
        <v>2525</v>
      </c>
      <c r="C128" s="169">
        <v>2817</v>
      </c>
      <c r="D128" s="171" t="s">
        <v>1946</v>
      </c>
      <c r="E128" s="172">
        <v>286.7</v>
      </c>
      <c r="F128" s="172">
        <v>17.2</v>
      </c>
      <c r="G128" s="172">
        <v>0</v>
      </c>
      <c r="H128" s="172">
        <v>0</v>
      </c>
      <c r="I128" s="172">
        <v>0</v>
      </c>
      <c r="J128" s="173">
        <f t="shared" si="3"/>
        <v>303.89999999999998</v>
      </c>
      <c r="K128" s="169" t="str">
        <f>VLOOKUP(C128, 'CEDARS School FRPL'!$C$4:$G$2376,5,0)</f>
        <v>No</v>
      </c>
      <c r="L128" s="66">
        <f>IFERROR(VLOOKUP($C128,'CEDARS School FRPL'!$C$4:$F$20001,3,FALSE),"NO CEDARL FRPL Rprtd")</f>
        <v>0.45219999999999999</v>
      </c>
      <c r="N128" s="118"/>
      <c r="O128" s="97"/>
      <c r="Q128" s="48" t="s">
        <v>2237</v>
      </c>
      <c r="R128" s="39"/>
      <c r="S128" s="39">
        <v>80.38</v>
      </c>
      <c r="T128" s="39">
        <v>80.38</v>
      </c>
      <c r="U128"/>
    </row>
    <row r="129" spans="1:21">
      <c r="A129" s="165" t="s">
        <v>2387</v>
      </c>
      <c r="B129" s="165" t="s">
        <v>2525</v>
      </c>
      <c r="C129" s="169">
        <v>2365</v>
      </c>
      <c r="D129" s="171" t="s">
        <v>122</v>
      </c>
      <c r="E129" s="172">
        <v>167.04</v>
      </c>
      <c r="F129" s="172">
        <v>13.2</v>
      </c>
      <c r="G129" s="172">
        <v>0</v>
      </c>
      <c r="H129" s="172">
        <v>0</v>
      </c>
      <c r="I129" s="172">
        <v>0</v>
      </c>
      <c r="J129" s="173">
        <f t="shared" si="3"/>
        <v>180.23999999999998</v>
      </c>
      <c r="K129" s="169" t="str">
        <f>VLOOKUP(C129, 'CEDARS School FRPL'!$C$4:$G$2376,5,0)</f>
        <v>No</v>
      </c>
      <c r="L129" s="66">
        <f>IFERROR(VLOOKUP($C129,'CEDARS School FRPL'!$C$4:$F$20001,3,FALSE),"NO CEDARL FRPL Rprtd")</f>
        <v>0.2127</v>
      </c>
      <c r="N129" s="118"/>
      <c r="O129" s="97"/>
      <c r="Q129" s="48" t="s">
        <v>2238</v>
      </c>
      <c r="R129" s="39">
        <v>44.6</v>
      </c>
      <c r="S129" s="39"/>
      <c r="T129" s="39">
        <v>44.6</v>
      </c>
      <c r="U129"/>
    </row>
    <row r="130" spans="1:21">
      <c r="A130" s="165" t="s">
        <v>2387</v>
      </c>
      <c r="B130" s="165" t="s">
        <v>2525</v>
      </c>
      <c r="C130" s="169">
        <v>5239</v>
      </c>
      <c r="D130" s="171" t="s">
        <v>1956</v>
      </c>
      <c r="E130" s="172">
        <v>330.1</v>
      </c>
      <c r="F130" s="172">
        <v>25.9</v>
      </c>
      <c r="G130" s="172">
        <v>0</v>
      </c>
      <c r="H130" s="172">
        <v>0</v>
      </c>
      <c r="I130" s="172">
        <v>0</v>
      </c>
      <c r="J130" s="173">
        <f t="shared" si="3"/>
        <v>356</v>
      </c>
      <c r="K130" s="169" t="str">
        <f>VLOOKUP(C130, 'CEDARS School FRPL'!$C$4:$G$2376,5,0)</f>
        <v>Yes</v>
      </c>
      <c r="L130" s="66">
        <f>IFERROR(VLOOKUP($C130,'CEDARS School FRPL'!$C$4:$F$20001,3,FALSE),"NO CEDARL FRPL Rprtd")</f>
        <v>0.63780000000000003</v>
      </c>
      <c r="N130" s="118"/>
      <c r="O130" s="97"/>
      <c r="Q130" s="48" t="s">
        <v>2239</v>
      </c>
      <c r="R130" s="39"/>
      <c r="S130" s="39">
        <v>79.78</v>
      </c>
      <c r="T130" s="39">
        <v>79.78</v>
      </c>
      <c r="U130"/>
    </row>
    <row r="131" spans="1:21">
      <c r="A131" s="165" t="s">
        <v>2387</v>
      </c>
      <c r="B131" s="165" t="s">
        <v>2525</v>
      </c>
      <c r="C131" s="169">
        <v>2066</v>
      </c>
      <c r="D131" s="171" t="s">
        <v>1938</v>
      </c>
      <c r="E131" s="172">
        <v>558.30999999999995</v>
      </c>
      <c r="F131" s="172">
        <v>0</v>
      </c>
      <c r="G131" s="172">
        <v>0</v>
      </c>
      <c r="H131" s="172">
        <v>0</v>
      </c>
      <c r="I131" s="172">
        <v>0</v>
      </c>
      <c r="J131" s="173">
        <f t="shared" si="3"/>
        <v>558.30999999999995</v>
      </c>
      <c r="K131" s="169" t="str">
        <f>VLOOKUP(C131, 'CEDARS School FRPL'!$C$4:$G$2376,5,0)</f>
        <v>No</v>
      </c>
      <c r="L131" s="66">
        <f>IFERROR(VLOOKUP($C131,'CEDARS School FRPL'!$C$4:$F$20001,3,FALSE),"NO CEDARL FRPL Rprtd")</f>
        <v>0.3821</v>
      </c>
      <c r="N131" s="118"/>
      <c r="O131" s="97"/>
      <c r="Q131" s="48" t="s">
        <v>2240</v>
      </c>
      <c r="R131" s="39">
        <v>264.56</v>
      </c>
      <c r="S131" s="39"/>
      <c r="T131" s="39">
        <v>264.56</v>
      </c>
      <c r="U131"/>
    </row>
    <row r="132" spans="1:21">
      <c r="A132" s="165" t="s">
        <v>2387</v>
      </c>
      <c r="B132" s="165" t="s">
        <v>2525</v>
      </c>
      <c r="C132" s="169">
        <v>2262</v>
      </c>
      <c r="D132" s="171" t="s">
        <v>1942</v>
      </c>
      <c r="E132" s="172">
        <v>371.64</v>
      </c>
      <c r="F132" s="172">
        <v>17.010000000000002</v>
      </c>
      <c r="G132" s="172">
        <v>0</v>
      </c>
      <c r="H132" s="172">
        <v>0</v>
      </c>
      <c r="I132" s="172">
        <v>0</v>
      </c>
      <c r="J132" s="173">
        <f t="shared" si="3"/>
        <v>388.65</v>
      </c>
      <c r="K132" s="169" t="str">
        <f>VLOOKUP(C132, 'CEDARS School FRPL'!$C$4:$G$2376,5,0)</f>
        <v>No</v>
      </c>
      <c r="L132" s="66">
        <f>IFERROR(VLOOKUP($C132,'CEDARS School FRPL'!$C$4:$F$20001,3,FALSE),"NO CEDARL FRPL Rprtd")</f>
        <v>0.255</v>
      </c>
      <c r="N132" s="118"/>
      <c r="O132" s="97"/>
      <c r="Q132" s="48" t="s">
        <v>2241</v>
      </c>
      <c r="R132" s="39">
        <v>2037.4</v>
      </c>
      <c r="S132" s="39">
        <v>1226.3700000000001</v>
      </c>
      <c r="T132" s="39">
        <v>3263.7700000000004</v>
      </c>
      <c r="U132"/>
    </row>
    <row r="133" spans="1:21">
      <c r="A133" s="165" t="s">
        <v>2387</v>
      </c>
      <c r="B133" s="165" t="s">
        <v>2525</v>
      </c>
      <c r="C133" s="169">
        <v>3134</v>
      </c>
      <c r="D133" s="171" t="s">
        <v>1947</v>
      </c>
      <c r="E133" s="172">
        <v>412.33</v>
      </c>
      <c r="F133" s="172">
        <v>16.3</v>
      </c>
      <c r="G133" s="172">
        <v>0</v>
      </c>
      <c r="H133" s="172">
        <v>0</v>
      </c>
      <c r="I133" s="172">
        <v>0</v>
      </c>
      <c r="J133" s="173">
        <f t="shared" ref="J133:J196" si="4">SUM(E133:I133)</f>
        <v>428.63</v>
      </c>
      <c r="K133" s="169" t="str">
        <f>VLOOKUP(C133, 'CEDARS School FRPL'!$C$4:$G$2376,5,0)</f>
        <v>No</v>
      </c>
      <c r="L133" s="66">
        <f>IFERROR(VLOOKUP($C133,'CEDARS School FRPL'!$C$4:$F$20001,3,FALSE),"NO CEDARL FRPL Rprtd")</f>
        <v>0.37319999999999998</v>
      </c>
      <c r="N133" s="118"/>
      <c r="O133" s="97"/>
      <c r="Q133" s="48" t="s">
        <v>2242</v>
      </c>
      <c r="R133" s="39">
        <v>256.39999999999998</v>
      </c>
      <c r="S133" s="39">
        <v>308.24999999999994</v>
      </c>
      <c r="T133" s="39">
        <v>564.64999999999986</v>
      </c>
      <c r="U133"/>
    </row>
    <row r="134" spans="1:21">
      <c r="A134" s="165" t="s">
        <v>2387</v>
      </c>
      <c r="B134" s="165" t="s">
        <v>2525</v>
      </c>
      <c r="C134" s="169">
        <v>4442</v>
      </c>
      <c r="D134" s="171" t="s">
        <v>1952</v>
      </c>
      <c r="E134" s="172">
        <v>575.44000000000005</v>
      </c>
      <c r="F134" s="172">
        <v>0</v>
      </c>
      <c r="G134" s="172">
        <v>0</v>
      </c>
      <c r="H134" s="172">
        <v>0</v>
      </c>
      <c r="I134" s="172">
        <v>0</v>
      </c>
      <c r="J134" s="173">
        <f t="shared" si="4"/>
        <v>575.44000000000005</v>
      </c>
      <c r="K134" s="169" t="str">
        <f>VLOOKUP(C134, 'CEDARS School FRPL'!$C$4:$G$2376,5,0)</f>
        <v>No</v>
      </c>
      <c r="L134" s="66">
        <f>IFERROR(VLOOKUP($C134,'CEDARS School FRPL'!$C$4:$F$20001,3,FALSE),"NO CEDARL FRPL Rprtd")</f>
        <v>0.31850000000000001</v>
      </c>
      <c r="N134" s="118"/>
      <c r="O134" s="97"/>
      <c r="Q134" s="48" t="s">
        <v>2243</v>
      </c>
      <c r="R134" s="39">
        <v>959.23</v>
      </c>
      <c r="S134" s="39">
        <v>15.33</v>
      </c>
      <c r="T134" s="39">
        <v>974.56000000000006</v>
      </c>
      <c r="U134"/>
    </row>
    <row r="135" spans="1:21">
      <c r="A135" s="165" t="s">
        <v>2387</v>
      </c>
      <c r="B135" s="165" t="s">
        <v>2525</v>
      </c>
      <c r="C135" s="169">
        <v>2225</v>
      </c>
      <c r="D135" s="171" t="s">
        <v>1941</v>
      </c>
      <c r="E135" s="172">
        <v>299.97000000000003</v>
      </c>
      <c r="F135" s="172">
        <v>13.7</v>
      </c>
      <c r="G135" s="172">
        <v>0</v>
      </c>
      <c r="H135" s="172">
        <v>0</v>
      </c>
      <c r="I135" s="172">
        <v>0</v>
      </c>
      <c r="J135" s="173">
        <f t="shared" si="4"/>
        <v>313.67</v>
      </c>
      <c r="K135" s="169" t="str">
        <f>VLOOKUP(C135, 'CEDARS School FRPL'!$C$4:$G$2376,5,0)</f>
        <v>No</v>
      </c>
      <c r="L135" s="66">
        <f>IFERROR(VLOOKUP($C135,'CEDARS School FRPL'!$C$4:$F$20001,3,FALSE),"NO CEDARL FRPL Rprtd")</f>
        <v>0.29880000000000001</v>
      </c>
      <c r="N135" s="118"/>
      <c r="O135" s="97"/>
      <c r="Q135" s="48" t="s">
        <v>2244</v>
      </c>
      <c r="R135" s="39"/>
      <c r="S135" s="39">
        <v>80.539999999999992</v>
      </c>
      <c r="T135" s="39">
        <v>80.539999999999992</v>
      </c>
      <c r="U135"/>
    </row>
    <row r="136" spans="1:21">
      <c r="A136" s="165" t="s">
        <v>2387</v>
      </c>
      <c r="B136" s="165" t="s">
        <v>2525</v>
      </c>
      <c r="C136" s="169">
        <v>4571</v>
      </c>
      <c r="D136" s="171" t="s">
        <v>1954</v>
      </c>
      <c r="E136" s="172">
        <v>362.98</v>
      </c>
      <c r="F136" s="172">
        <v>16.3</v>
      </c>
      <c r="G136" s="172">
        <v>0</v>
      </c>
      <c r="H136" s="172">
        <v>0</v>
      </c>
      <c r="I136" s="172">
        <v>0</v>
      </c>
      <c r="J136" s="173">
        <f t="shared" si="4"/>
        <v>379.28000000000003</v>
      </c>
      <c r="K136" s="169" t="str">
        <f>VLOOKUP(C136, 'CEDARS School FRPL'!$C$4:$G$2376,5,0)</f>
        <v>No</v>
      </c>
      <c r="L136" s="66">
        <f>IFERROR(VLOOKUP($C136,'CEDARS School FRPL'!$C$4:$F$20001,3,FALSE),"NO CEDARL FRPL Rprtd")</f>
        <v>0.31719999999999998</v>
      </c>
      <c r="N136" s="118"/>
      <c r="O136" s="97"/>
      <c r="Q136" s="48" t="s">
        <v>2245</v>
      </c>
      <c r="R136" s="39">
        <v>84.81</v>
      </c>
      <c r="S136" s="39"/>
      <c r="T136" s="39">
        <v>84.81</v>
      </c>
      <c r="U136"/>
    </row>
    <row r="137" spans="1:21">
      <c r="A137" s="165" t="s">
        <v>2387</v>
      </c>
      <c r="B137" s="165" t="s">
        <v>2525</v>
      </c>
      <c r="C137" s="169">
        <v>1647</v>
      </c>
      <c r="D137" s="171" t="s">
        <v>1936</v>
      </c>
      <c r="E137" s="172">
        <v>184.23</v>
      </c>
      <c r="F137" s="172">
        <v>0</v>
      </c>
      <c r="G137" s="172">
        <v>9.73</v>
      </c>
      <c r="H137" s="172">
        <v>0</v>
      </c>
      <c r="I137" s="172">
        <v>0</v>
      </c>
      <c r="J137" s="173">
        <f t="shared" si="4"/>
        <v>193.95999999999998</v>
      </c>
      <c r="K137" s="169" t="str">
        <f>VLOOKUP(C137, 'CEDARS School FRPL'!$C$4:$G$2376,5,0)</f>
        <v>Yes</v>
      </c>
      <c r="L137" s="66">
        <f>IFERROR(VLOOKUP($C137,'CEDARS School FRPL'!$C$4:$F$20001,3,FALSE),"NO CEDARL FRPL Rprtd")</f>
        <v>0.56369999999999998</v>
      </c>
      <c r="N137" s="118"/>
      <c r="O137" s="97"/>
      <c r="Q137" s="48" t="s">
        <v>2246</v>
      </c>
      <c r="R137" s="39">
        <v>92.9</v>
      </c>
      <c r="S137" s="39"/>
      <c r="T137" s="39">
        <v>92.9</v>
      </c>
      <c r="U137"/>
    </row>
    <row r="138" spans="1:21">
      <c r="A138" s="165" t="s">
        <v>2387</v>
      </c>
      <c r="B138" s="165" t="s">
        <v>2525</v>
      </c>
      <c r="C138" s="169">
        <v>3202</v>
      </c>
      <c r="D138" s="171" t="s">
        <v>1950</v>
      </c>
      <c r="E138" s="172">
        <v>377.65</v>
      </c>
      <c r="F138" s="172">
        <v>17</v>
      </c>
      <c r="G138" s="172">
        <v>0</v>
      </c>
      <c r="H138" s="172">
        <v>0</v>
      </c>
      <c r="I138" s="172">
        <v>0</v>
      </c>
      <c r="J138" s="173">
        <f t="shared" si="4"/>
        <v>394.65</v>
      </c>
      <c r="K138" s="169" t="str">
        <f>VLOOKUP(C138, 'CEDARS School FRPL'!$C$4:$G$2376,5,0)</f>
        <v>No</v>
      </c>
      <c r="L138" s="66">
        <f>IFERROR(VLOOKUP($C138,'CEDARS School FRPL'!$C$4:$F$20001,3,FALSE),"NO CEDARL FRPL Rprtd")</f>
        <v>0.40810000000000002</v>
      </c>
      <c r="N138" s="118"/>
      <c r="O138" s="97"/>
      <c r="Q138" s="48" t="s">
        <v>2247</v>
      </c>
      <c r="R138" s="39">
        <v>199.73000000000002</v>
      </c>
      <c r="S138" s="39"/>
      <c r="T138" s="39">
        <v>199.73000000000002</v>
      </c>
      <c r="U138"/>
    </row>
    <row r="139" spans="1:21">
      <c r="A139" s="165" t="s">
        <v>2387</v>
      </c>
      <c r="B139" s="165" t="s">
        <v>2525</v>
      </c>
      <c r="C139" s="169">
        <v>2067</v>
      </c>
      <c r="D139" s="171" t="s">
        <v>140</v>
      </c>
      <c r="E139" s="172">
        <v>327.05</v>
      </c>
      <c r="F139" s="172">
        <v>15.35</v>
      </c>
      <c r="G139" s="172">
        <v>0</v>
      </c>
      <c r="H139" s="172">
        <v>0</v>
      </c>
      <c r="I139" s="172">
        <v>0</v>
      </c>
      <c r="J139" s="173">
        <f t="shared" si="4"/>
        <v>342.40000000000003</v>
      </c>
      <c r="K139" s="169" t="str">
        <f>VLOOKUP(C139, 'CEDARS School FRPL'!$C$4:$G$2376,5,0)</f>
        <v>No</v>
      </c>
      <c r="L139" s="66">
        <f>IFERROR(VLOOKUP($C139,'CEDARS School FRPL'!$C$4:$F$20001,3,FALSE),"NO CEDARL FRPL Rprtd")</f>
        <v>0.45</v>
      </c>
      <c r="N139" s="118"/>
      <c r="O139" s="97"/>
      <c r="Q139" s="48" t="s">
        <v>2248</v>
      </c>
      <c r="R139" s="39">
        <v>15.16</v>
      </c>
      <c r="S139" s="39">
        <v>18.899999999999999</v>
      </c>
      <c r="T139" s="39">
        <v>34.06</v>
      </c>
      <c r="U139"/>
    </row>
    <row r="140" spans="1:21">
      <c r="A140" s="165" t="s">
        <v>2387</v>
      </c>
      <c r="B140" s="165" t="s">
        <v>2525</v>
      </c>
      <c r="C140" s="169">
        <v>3576</v>
      </c>
      <c r="D140" s="171" t="s">
        <v>1951</v>
      </c>
      <c r="E140" s="172">
        <v>973.99</v>
      </c>
      <c r="F140" s="172">
        <v>0</v>
      </c>
      <c r="G140" s="172">
        <v>105.37</v>
      </c>
      <c r="H140" s="172">
        <v>0</v>
      </c>
      <c r="I140" s="172">
        <v>0</v>
      </c>
      <c r="J140" s="173">
        <f t="shared" si="4"/>
        <v>1079.3600000000001</v>
      </c>
      <c r="K140" s="169" t="str">
        <f>VLOOKUP(C140, 'CEDARS School FRPL'!$C$4:$G$2376,5,0)</f>
        <v>No</v>
      </c>
      <c r="L140" s="66">
        <f>IFERROR(VLOOKUP($C140,'CEDARS School FRPL'!$C$4:$F$20001,3,FALSE),"NO CEDARL FRPL Rprtd")</f>
        <v>0.29020000000000001</v>
      </c>
      <c r="N140" s="118"/>
      <c r="O140" s="97"/>
      <c r="Q140" s="48" t="s">
        <v>2249</v>
      </c>
      <c r="R140" s="39">
        <v>72.67</v>
      </c>
      <c r="S140" s="39"/>
      <c r="T140" s="39">
        <v>72.67</v>
      </c>
      <c r="U140"/>
    </row>
    <row r="141" spans="1:21">
      <c r="A141" s="165" t="s">
        <v>2387</v>
      </c>
      <c r="B141" s="165" t="s">
        <v>2525</v>
      </c>
      <c r="C141" s="169">
        <v>3201</v>
      </c>
      <c r="D141" s="171" t="s">
        <v>1949</v>
      </c>
      <c r="E141" s="172">
        <v>598.09</v>
      </c>
      <c r="F141" s="172">
        <v>0</v>
      </c>
      <c r="G141" s="172">
        <v>0</v>
      </c>
      <c r="H141" s="172">
        <v>0</v>
      </c>
      <c r="I141" s="172">
        <v>0</v>
      </c>
      <c r="J141" s="173">
        <f t="shared" si="4"/>
        <v>598.09</v>
      </c>
      <c r="K141" s="169" t="str">
        <f>VLOOKUP(C141, 'CEDARS School FRPL'!$C$4:$G$2376,5,0)</f>
        <v>Yes</v>
      </c>
      <c r="L141" s="66">
        <f>IFERROR(VLOOKUP($C141,'CEDARS School FRPL'!$C$4:$F$20001,3,FALSE),"NO CEDARL FRPL Rprtd")</f>
        <v>0.51219999999999999</v>
      </c>
      <c r="N141" s="118"/>
      <c r="O141" s="97"/>
      <c r="Q141" s="48" t="s">
        <v>2250</v>
      </c>
      <c r="R141" s="39">
        <v>23.3</v>
      </c>
      <c r="S141" s="39"/>
      <c r="T141" s="39">
        <v>23.3</v>
      </c>
      <c r="U141"/>
    </row>
    <row r="142" spans="1:21">
      <c r="A142" s="165" t="s">
        <v>2387</v>
      </c>
      <c r="B142" s="165" t="s">
        <v>2525</v>
      </c>
      <c r="C142" s="169">
        <v>2175</v>
      </c>
      <c r="D142" s="171" t="s">
        <v>1940</v>
      </c>
      <c r="E142" s="172">
        <v>289.05</v>
      </c>
      <c r="F142" s="172">
        <v>11.8</v>
      </c>
      <c r="G142" s="172">
        <v>0</v>
      </c>
      <c r="H142" s="172">
        <v>0</v>
      </c>
      <c r="I142" s="172">
        <v>0</v>
      </c>
      <c r="J142" s="173">
        <f t="shared" si="4"/>
        <v>300.85000000000002</v>
      </c>
      <c r="K142" s="169" t="str">
        <f>VLOOKUP(C142, 'CEDARS School FRPL'!$C$4:$G$2376,5,0)</f>
        <v>No</v>
      </c>
      <c r="L142" s="66">
        <f>IFERROR(VLOOKUP($C142,'CEDARS School FRPL'!$C$4:$F$20001,3,FALSE),"NO CEDARL FRPL Rprtd")</f>
        <v>0.16869999999999999</v>
      </c>
      <c r="N142" s="118"/>
      <c r="O142" s="97"/>
      <c r="Q142" s="48" t="s">
        <v>2251</v>
      </c>
      <c r="R142" s="39">
        <v>2417.31</v>
      </c>
      <c r="S142" s="39">
        <v>835.58999999999992</v>
      </c>
      <c r="T142" s="39">
        <v>3252.8999999999996</v>
      </c>
      <c r="U142"/>
    </row>
    <row r="143" spans="1:21">
      <c r="A143" s="165" t="s">
        <v>2387</v>
      </c>
      <c r="B143" s="165" t="s">
        <v>2525</v>
      </c>
      <c r="C143" s="169">
        <v>4515</v>
      </c>
      <c r="D143" s="171" t="s">
        <v>1953</v>
      </c>
      <c r="E143" s="172">
        <v>1075</v>
      </c>
      <c r="F143" s="172">
        <v>0</v>
      </c>
      <c r="G143" s="172">
        <v>124.85000000000001</v>
      </c>
      <c r="H143" s="172">
        <v>0</v>
      </c>
      <c r="I143" s="172">
        <v>0</v>
      </c>
      <c r="J143" s="173">
        <f t="shared" si="4"/>
        <v>1199.8499999999999</v>
      </c>
      <c r="K143" s="169" t="str">
        <f>VLOOKUP(C143, 'CEDARS School FRPL'!$C$4:$G$2376,5,0)</f>
        <v>No</v>
      </c>
      <c r="L143" s="66">
        <f>IFERROR(VLOOKUP($C143,'CEDARS School FRPL'!$C$4:$F$20001,3,FALSE),"NO CEDARL FRPL Rprtd")</f>
        <v>0.42470000000000002</v>
      </c>
      <c r="N143" s="118"/>
      <c r="O143" s="97"/>
      <c r="Q143" s="48" t="s">
        <v>2252</v>
      </c>
      <c r="R143" s="39">
        <v>1005.4100000000001</v>
      </c>
      <c r="S143" s="39">
        <v>34.519999999999996</v>
      </c>
      <c r="T143" s="39">
        <v>1039.93</v>
      </c>
      <c r="U143"/>
    </row>
    <row r="144" spans="1:21">
      <c r="A144" s="165" t="s">
        <v>2387</v>
      </c>
      <c r="B144" s="165" t="s">
        <v>2525</v>
      </c>
      <c r="C144" s="169">
        <v>2387</v>
      </c>
      <c r="D144" s="171" t="s">
        <v>1943</v>
      </c>
      <c r="E144" s="172">
        <v>269.8</v>
      </c>
      <c r="F144" s="172">
        <v>14.92</v>
      </c>
      <c r="G144" s="172">
        <v>0</v>
      </c>
      <c r="H144" s="172">
        <v>0</v>
      </c>
      <c r="I144" s="172">
        <v>0</v>
      </c>
      <c r="J144" s="173">
        <f t="shared" si="4"/>
        <v>284.72000000000003</v>
      </c>
      <c r="K144" s="169" t="str">
        <f>VLOOKUP(C144, 'CEDARS School FRPL'!$C$4:$G$2376,5,0)</f>
        <v>No</v>
      </c>
      <c r="L144" s="66">
        <f>IFERROR(VLOOKUP($C144,'CEDARS School FRPL'!$C$4:$F$20001,3,FALSE),"NO CEDARL FRPL Rprtd")</f>
        <v>0.41560000000000002</v>
      </c>
      <c r="N144" s="118"/>
      <c r="O144" s="97"/>
      <c r="Q144" s="48" t="s">
        <v>2253</v>
      </c>
      <c r="R144" s="39"/>
      <c r="S144" s="39">
        <v>186.32</v>
      </c>
      <c r="T144" s="39">
        <v>186.32</v>
      </c>
      <c r="U144"/>
    </row>
    <row r="145" spans="1:21">
      <c r="A145" s="165" t="s">
        <v>2387</v>
      </c>
      <c r="B145" s="165" t="s">
        <v>2525</v>
      </c>
      <c r="C145" s="169">
        <v>1799</v>
      </c>
      <c r="D145" s="171" t="s">
        <v>1937</v>
      </c>
      <c r="E145" s="172">
        <v>3.06</v>
      </c>
      <c r="F145" s="172">
        <v>0</v>
      </c>
      <c r="G145" s="172">
        <v>0</v>
      </c>
      <c r="H145" s="172">
        <v>0</v>
      </c>
      <c r="I145" s="172">
        <v>0</v>
      </c>
      <c r="J145" s="173">
        <f t="shared" si="4"/>
        <v>3.06</v>
      </c>
      <c r="K145" s="169" t="str">
        <f>VLOOKUP(C145, 'CEDARS School FRPL'!$C$4:$G$2376,5,0)</f>
        <v>No</v>
      </c>
      <c r="L145" s="66">
        <f>IFERROR(VLOOKUP($C145,'CEDARS School FRPL'!$C$4:$F$20001,3,FALSE),"NO CEDARL FRPL Rprtd")</f>
        <v>0.45</v>
      </c>
      <c r="N145" s="118"/>
      <c r="O145" s="97"/>
      <c r="Q145" s="48" t="s">
        <v>2254</v>
      </c>
      <c r="R145" s="39">
        <v>849.2</v>
      </c>
      <c r="S145" s="39"/>
      <c r="T145" s="39">
        <v>849.2</v>
      </c>
      <c r="U145"/>
    </row>
    <row r="146" spans="1:21">
      <c r="A146" s="165" t="s">
        <v>2387</v>
      </c>
      <c r="B146" s="165" t="s">
        <v>2525</v>
      </c>
      <c r="C146" s="169">
        <v>5125</v>
      </c>
      <c r="D146" s="171" t="s">
        <v>1955</v>
      </c>
      <c r="E146" s="172">
        <v>268.27999999999997</v>
      </c>
      <c r="F146" s="172">
        <v>13.6</v>
      </c>
      <c r="G146" s="172">
        <v>0</v>
      </c>
      <c r="H146" s="172">
        <v>0</v>
      </c>
      <c r="I146" s="172">
        <v>0</v>
      </c>
      <c r="J146" s="173">
        <f t="shared" si="4"/>
        <v>281.88</v>
      </c>
      <c r="K146" s="169" t="str">
        <f>VLOOKUP(C146, 'CEDARS School FRPL'!$C$4:$G$2376,5,0)</f>
        <v>No</v>
      </c>
      <c r="L146" s="66">
        <f>IFERROR(VLOOKUP($C146,'CEDARS School FRPL'!$C$4:$F$20001,3,FALSE),"NO CEDARL FRPL Rprtd")</f>
        <v>0.20469999999999999</v>
      </c>
      <c r="N146" s="118"/>
      <c r="O146" s="97"/>
      <c r="Q146" s="48" t="s">
        <v>2255</v>
      </c>
      <c r="R146" s="39">
        <v>67.900000000000006</v>
      </c>
      <c r="S146" s="39"/>
      <c r="T146" s="39">
        <v>67.900000000000006</v>
      </c>
      <c r="U146"/>
    </row>
    <row r="147" spans="1:21">
      <c r="A147" s="165" t="s">
        <v>2387</v>
      </c>
      <c r="B147" s="165" t="s">
        <v>2525</v>
      </c>
      <c r="C147" s="169">
        <v>2075</v>
      </c>
      <c r="D147" s="171" t="s">
        <v>1939</v>
      </c>
      <c r="E147" s="172">
        <v>596.59</v>
      </c>
      <c r="F147" s="172">
        <v>0</v>
      </c>
      <c r="G147" s="172">
        <v>0</v>
      </c>
      <c r="H147" s="172">
        <v>0</v>
      </c>
      <c r="I147" s="172">
        <v>0</v>
      </c>
      <c r="J147" s="173">
        <f t="shared" si="4"/>
        <v>596.59</v>
      </c>
      <c r="K147" s="169" t="str">
        <f>VLOOKUP(C147, 'CEDARS School FRPL'!$C$4:$G$2376,5,0)</f>
        <v>No</v>
      </c>
      <c r="L147" s="66">
        <f>IFERROR(VLOOKUP($C147,'CEDARS School FRPL'!$C$4:$F$20001,3,FALSE),"NO CEDARL FRPL Rprtd")</f>
        <v>0.4027</v>
      </c>
      <c r="N147" s="118"/>
      <c r="O147" s="97"/>
      <c r="Q147" s="48" t="s">
        <v>2256</v>
      </c>
      <c r="R147" s="39"/>
      <c r="S147" s="39">
        <v>601.02</v>
      </c>
      <c r="T147" s="39">
        <v>601.02</v>
      </c>
      <c r="U147"/>
    </row>
    <row r="148" spans="1:21">
      <c r="A148" s="165" t="s">
        <v>2121</v>
      </c>
      <c r="B148" s="165" t="s">
        <v>2526</v>
      </c>
      <c r="C148" s="169">
        <v>3142</v>
      </c>
      <c r="D148" s="171" t="s">
        <v>3</v>
      </c>
      <c r="E148" s="172">
        <v>8.1999999999999993</v>
      </c>
      <c r="F148" s="172">
        <v>0</v>
      </c>
      <c r="G148" s="172">
        <v>0</v>
      </c>
      <c r="H148" s="172">
        <v>0</v>
      </c>
      <c r="I148" s="172">
        <v>0</v>
      </c>
      <c r="J148" s="173">
        <f t="shared" si="4"/>
        <v>8.1999999999999993</v>
      </c>
      <c r="K148" s="169" t="str">
        <f>VLOOKUP(C148, 'CEDARS School FRPL'!$C$4:$G$2376,5,0)</f>
        <v>No</v>
      </c>
      <c r="L148" s="66">
        <f>IFERROR(VLOOKUP($C148,'CEDARS School FRPL'!$C$4:$F$20001,3,FALSE),"NO CEDARL FRPL Rprtd")</f>
        <v>0</v>
      </c>
      <c r="N148" s="118"/>
      <c r="O148" s="97"/>
      <c r="Q148" s="48" t="s">
        <v>2257</v>
      </c>
      <c r="R148" s="39"/>
      <c r="S148" s="39">
        <v>408.95</v>
      </c>
      <c r="T148" s="39">
        <v>408.95</v>
      </c>
      <c r="U148"/>
    </row>
    <row r="149" spans="1:21">
      <c r="A149" s="165" t="s">
        <v>2310</v>
      </c>
      <c r="B149" s="165" t="s">
        <v>2527</v>
      </c>
      <c r="C149" s="169">
        <v>5754</v>
      </c>
      <c r="D149" s="171" t="s">
        <v>3241</v>
      </c>
      <c r="E149" s="172">
        <v>38.799999999999997</v>
      </c>
      <c r="F149" s="172">
        <v>0</v>
      </c>
      <c r="G149" s="172">
        <v>0</v>
      </c>
      <c r="H149" s="172">
        <v>0</v>
      </c>
      <c r="I149" s="172">
        <v>0</v>
      </c>
      <c r="J149" s="173">
        <f t="shared" si="4"/>
        <v>38.799999999999997</v>
      </c>
      <c r="K149" s="169" t="str">
        <f>VLOOKUP(C149, 'CEDARS School FRPL'!$C$4:$G$2376,5,0)</f>
        <v>No</v>
      </c>
      <c r="L149" s="66">
        <f>IFERROR(VLOOKUP($C149,'CEDARS School FRPL'!$C$4:$F$20001,3,FALSE),"NO CEDARL FRPL Rprtd")</f>
        <v>0.49909999999999999</v>
      </c>
      <c r="N149" s="118"/>
      <c r="O149" s="97"/>
      <c r="Q149" s="48" t="s">
        <v>2258</v>
      </c>
      <c r="R149" s="39">
        <v>635.51</v>
      </c>
      <c r="S149" s="39"/>
      <c r="T149" s="39">
        <v>635.51</v>
      </c>
      <c r="U149"/>
    </row>
    <row r="150" spans="1:21">
      <c r="A150" s="165" t="s">
        <v>2310</v>
      </c>
      <c r="B150" s="165" t="s">
        <v>2527</v>
      </c>
      <c r="C150" s="169">
        <v>5372</v>
      </c>
      <c r="D150" s="171" t="s">
        <v>1399</v>
      </c>
      <c r="E150" s="172">
        <v>0</v>
      </c>
      <c r="F150" s="172">
        <v>0</v>
      </c>
      <c r="G150" s="172">
        <v>1.26</v>
      </c>
      <c r="H150" s="172">
        <v>424.82</v>
      </c>
      <c r="I150" s="172">
        <v>0</v>
      </c>
      <c r="J150" s="173">
        <f t="shared" si="4"/>
        <v>426.08</v>
      </c>
      <c r="K150" s="169" t="str">
        <f>VLOOKUP(C150, 'CEDARS School FRPL'!$C$4:$G$2376,5,0)</f>
        <v>No</v>
      </c>
      <c r="L150" s="66">
        <f>IFERROR(VLOOKUP($C150,'CEDARS School FRPL'!$C$4:$F$20001,3,FALSE),"NO CEDARL FRPL Rprtd")</f>
        <v>0.49819999999999998</v>
      </c>
      <c r="N150" s="118"/>
      <c r="O150" s="97"/>
      <c r="Q150" s="48" t="s">
        <v>2259</v>
      </c>
      <c r="R150" s="39"/>
      <c r="S150" s="39">
        <v>782.39</v>
      </c>
      <c r="T150" s="39">
        <v>782.39</v>
      </c>
      <c r="U150"/>
    </row>
    <row r="151" spans="1:21">
      <c r="A151" s="165" t="s">
        <v>2310</v>
      </c>
      <c r="B151" s="165" t="s">
        <v>2527</v>
      </c>
      <c r="C151" s="169">
        <v>2807</v>
      </c>
      <c r="D151" s="171" t="s">
        <v>1380</v>
      </c>
      <c r="E151" s="172">
        <v>1577.13</v>
      </c>
      <c r="F151" s="172">
        <v>0</v>
      </c>
      <c r="G151" s="172">
        <v>116.33</v>
      </c>
      <c r="H151" s="172">
        <v>0</v>
      </c>
      <c r="I151" s="172">
        <v>0</v>
      </c>
      <c r="J151" s="173">
        <f t="shared" si="4"/>
        <v>1693.46</v>
      </c>
      <c r="K151" s="169" t="str">
        <f>VLOOKUP(C151, 'CEDARS School FRPL'!$C$4:$G$2376,5,0)</f>
        <v>No</v>
      </c>
      <c r="L151" s="66">
        <f>IFERROR(VLOOKUP($C151,'CEDARS School FRPL'!$C$4:$F$20001,3,FALSE),"NO CEDARL FRPL Rprtd")</f>
        <v>0.48599999999999999</v>
      </c>
      <c r="N151" s="118"/>
      <c r="O151" s="97"/>
      <c r="Q151" s="48" t="s">
        <v>2260</v>
      </c>
      <c r="R151" s="39">
        <v>393.69</v>
      </c>
      <c r="S151" s="39"/>
      <c r="T151" s="39">
        <v>393.69</v>
      </c>
      <c r="U151"/>
    </row>
    <row r="152" spans="1:21">
      <c r="A152" s="165" t="s">
        <v>2310</v>
      </c>
      <c r="B152" s="165" t="s">
        <v>2527</v>
      </c>
      <c r="C152" s="169">
        <v>3250</v>
      </c>
      <c r="D152" s="171" t="s">
        <v>1382</v>
      </c>
      <c r="E152" s="172">
        <v>664.79</v>
      </c>
      <c r="F152" s="172">
        <v>0</v>
      </c>
      <c r="G152" s="172">
        <v>0</v>
      </c>
      <c r="H152" s="172">
        <v>0</v>
      </c>
      <c r="I152" s="172">
        <v>0</v>
      </c>
      <c r="J152" s="173">
        <f t="shared" si="4"/>
        <v>664.79</v>
      </c>
      <c r="K152" s="169" t="str">
        <f>VLOOKUP(C152, 'CEDARS School FRPL'!$C$4:$G$2376,5,0)</f>
        <v>Yes</v>
      </c>
      <c r="L152" s="66">
        <f>IFERROR(VLOOKUP($C152,'CEDARS School FRPL'!$C$4:$F$20001,3,FALSE),"NO CEDARL FRPL Rprtd")</f>
        <v>0.5907</v>
      </c>
      <c r="N152" s="118"/>
      <c r="O152" s="97"/>
      <c r="Q152" s="48" t="s">
        <v>2261</v>
      </c>
      <c r="R152" s="39">
        <v>680.19999999999993</v>
      </c>
      <c r="S152" s="39">
        <v>235.13</v>
      </c>
      <c r="T152" s="39">
        <v>915.32999999999993</v>
      </c>
      <c r="U152"/>
    </row>
    <row r="153" spans="1:21">
      <c r="A153" s="165" t="s">
        <v>2310</v>
      </c>
      <c r="B153" s="165" t="s">
        <v>2527</v>
      </c>
      <c r="C153" s="169">
        <v>5633</v>
      </c>
      <c r="D153" s="171" t="s">
        <v>2891</v>
      </c>
      <c r="E153" s="172">
        <v>551.85</v>
      </c>
      <c r="F153" s="172">
        <v>0</v>
      </c>
      <c r="G153" s="172">
        <v>19.439999999999998</v>
      </c>
      <c r="H153" s="172">
        <v>0</v>
      </c>
      <c r="I153" s="172">
        <v>0</v>
      </c>
      <c r="J153" s="173">
        <f t="shared" si="4"/>
        <v>571.29</v>
      </c>
      <c r="K153" s="169" t="str">
        <f>VLOOKUP(C153, 'CEDARS School FRPL'!$C$4:$G$2376,5,0)</f>
        <v>Yes</v>
      </c>
      <c r="L153" s="66">
        <f>IFERROR(VLOOKUP($C153,'CEDARS School FRPL'!$C$4:$F$20001,3,FALSE),"NO CEDARL FRPL Rprtd")</f>
        <v>0.58130000000000004</v>
      </c>
      <c r="N153" s="118"/>
      <c r="O153" s="97"/>
      <c r="Q153" s="48" t="s">
        <v>2262</v>
      </c>
      <c r="R153" s="39"/>
      <c r="S153" s="39">
        <v>799.5100000000001</v>
      </c>
      <c r="T153" s="39">
        <v>799.5100000000001</v>
      </c>
      <c r="U153"/>
    </row>
    <row r="154" spans="1:21">
      <c r="A154" s="165" t="s">
        <v>2310</v>
      </c>
      <c r="B154" s="165" t="s">
        <v>2527</v>
      </c>
      <c r="C154" s="169">
        <v>4296</v>
      </c>
      <c r="D154" s="171" t="s">
        <v>1390</v>
      </c>
      <c r="E154" s="172">
        <v>514.79999999999995</v>
      </c>
      <c r="F154" s="172">
        <v>0</v>
      </c>
      <c r="G154" s="172">
        <v>0</v>
      </c>
      <c r="H154" s="172">
        <v>0</v>
      </c>
      <c r="I154" s="172">
        <v>0</v>
      </c>
      <c r="J154" s="173">
        <f t="shared" si="4"/>
        <v>514.79999999999995</v>
      </c>
      <c r="K154" s="169" t="str">
        <f>VLOOKUP(C154, 'CEDARS School FRPL'!$C$4:$G$2376,5,0)</f>
        <v>Yes</v>
      </c>
      <c r="L154" s="66">
        <f>IFERROR(VLOOKUP($C154,'CEDARS School FRPL'!$C$4:$F$20001,3,FALSE),"NO CEDARL FRPL Rprtd")</f>
        <v>0.60609999999999997</v>
      </c>
      <c r="N154" s="118"/>
      <c r="O154" s="97"/>
      <c r="Q154" s="48" t="s">
        <v>2263</v>
      </c>
      <c r="R154" s="39"/>
      <c r="S154" s="39">
        <v>276.53000000000003</v>
      </c>
      <c r="T154" s="39">
        <v>276.53000000000003</v>
      </c>
      <c r="U154"/>
    </row>
    <row r="155" spans="1:21">
      <c r="A155" s="165" t="s">
        <v>2310</v>
      </c>
      <c r="B155" s="165" t="s">
        <v>2527</v>
      </c>
      <c r="C155" s="169">
        <v>4186</v>
      </c>
      <c r="D155" s="171" t="s">
        <v>1388</v>
      </c>
      <c r="E155" s="172">
        <v>771.93</v>
      </c>
      <c r="F155" s="172">
        <v>0</v>
      </c>
      <c r="G155" s="172">
        <v>0</v>
      </c>
      <c r="H155" s="172">
        <v>0</v>
      </c>
      <c r="I155" s="172">
        <v>0</v>
      </c>
      <c r="J155" s="173">
        <f t="shared" si="4"/>
        <v>771.93</v>
      </c>
      <c r="K155" s="169" t="str">
        <f>VLOOKUP(C155, 'CEDARS School FRPL'!$C$4:$G$2376,5,0)</f>
        <v>Yes</v>
      </c>
      <c r="L155" s="66">
        <f>IFERROR(VLOOKUP($C155,'CEDARS School FRPL'!$C$4:$F$20001,3,FALSE),"NO CEDARL FRPL Rprtd")</f>
        <v>0.58950000000000002</v>
      </c>
      <c r="N155" s="118"/>
      <c r="O155" s="97"/>
      <c r="Q155" s="48" t="s">
        <v>2264</v>
      </c>
      <c r="R155" s="39">
        <v>695.3</v>
      </c>
      <c r="S155" s="39">
        <v>2190.5300000000002</v>
      </c>
      <c r="T155" s="39">
        <v>2885.83</v>
      </c>
      <c r="U155"/>
    </row>
    <row r="156" spans="1:21">
      <c r="A156" s="165" t="s">
        <v>2310</v>
      </c>
      <c r="B156" s="165" t="s">
        <v>2527</v>
      </c>
      <c r="C156" s="169">
        <v>4331</v>
      </c>
      <c r="D156" s="171" t="s">
        <v>1392</v>
      </c>
      <c r="E156" s="172">
        <v>571.5</v>
      </c>
      <c r="F156" s="172">
        <v>0</v>
      </c>
      <c r="G156" s="172">
        <v>0</v>
      </c>
      <c r="H156" s="172">
        <v>0</v>
      </c>
      <c r="I156" s="172">
        <v>0</v>
      </c>
      <c r="J156" s="173">
        <f t="shared" si="4"/>
        <v>571.5</v>
      </c>
      <c r="K156" s="169" t="str">
        <f>VLOOKUP(C156, 'CEDARS School FRPL'!$C$4:$G$2376,5,0)</f>
        <v>Yes</v>
      </c>
      <c r="L156" s="66">
        <f>IFERROR(VLOOKUP($C156,'CEDARS School FRPL'!$C$4:$F$20001,3,FALSE),"NO CEDARL FRPL Rprtd")</f>
        <v>0.61339999999999995</v>
      </c>
      <c r="N156" s="118"/>
      <c r="O156" s="97"/>
      <c r="Q156" s="48" t="s">
        <v>2265</v>
      </c>
      <c r="R156" s="39"/>
      <c r="S156" s="39">
        <v>336.63</v>
      </c>
      <c r="T156" s="39">
        <v>336.63</v>
      </c>
      <c r="U156"/>
    </row>
    <row r="157" spans="1:21">
      <c r="A157" s="165" t="s">
        <v>2310</v>
      </c>
      <c r="B157" s="165" t="s">
        <v>2527</v>
      </c>
      <c r="C157" s="169">
        <v>1510</v>
      </c>
      <c r="D157" s="171" t="s">
        <v>1375</v>
      </c>
      <c r="E157" s="172">
        <v>332.6</v>
      </c>
      <c r="F157" s="172">
        <v>0</v>
      </c>
      <c r="G157" s="172">
        <v>11.39</v>
      </c>
      <c r="H157" s="172">
        <v>0</v>
      </c>
      <c r="I157" s="172">
        <v>0</v>
      </c>
      <c r="J157" s="173">
        <f t="shared" si="4"/>
        <v>343.99</v>
      </c>
      <c r="K157" s="169" t="str">
        <f>VLOOKUP(C157, 'CEDARS School FRPL'!$C$4:$G$2376,5,0)</f>
        <v>Yes</v>
      </c>
      <c r="L157" s="66">
        <f>IFERROR(VLOOKUP($C157,'CEDARS School FRPL'!$C$4:$F$20001,3,FALSE),"NO CEDARL FRPL Rprtd")</f>
        <v>0.58230000000000004</v>
      </c>
      <c r="N157" s="118"/>
      <c r="O157" s="97"/>
      <c r="Q157" s="48" t="s">
        <v>2266</v>
      </c>
      <c r="R157" s="39"/>
      <c r="S157" s="39">
        <v>3247.32</v>
      </c>
      <c r="T157" s="39">
        <v>3247.32</v>
      </c>
      <c r="U157"/>
    </row>
    <row r="158" spans="1:21">
      <c r="A158" s="165" t="s">
        <v>2310</v>
      </c>
      <c r="B158" s="165" t="s">
        <v>2527</v>
      </c>
      <c r="C158" s="169">
        <v>3649</v>
      </c>
      <c r="D158" s="171" t="s">
        <v>1383</v>
      </c>
      <c r="E158" s="172">
        <v>607.4</v>
      </c>
      <c r="F158" s="172">
        <v>39.200000000000003</v>
      </c>
      <c r="G158" s="172">
        <v>0</v>
      </c>
      <c r="H158" s="172">
        <v>0</v>
      </c>
      <c r="I158" s="172">
        <v>0</v>
      </c>
      <c r="J158" s="173">
        <f t="shared" si="4"/>
        <v>646.6</v>
      </c>
      <c r="K158" s="169" t="str">
        <f>VLOOKUP(C158, 'CEDARS School FRPL'!$C$4:$G$2376,5,0)</f>
        <v>Yes</v>
      </c>
      <c r="L158" s="66">
        <f>IFERROR(VLOOKUP($C158,'CEDARS School FRPL'!$C$4:$F$20001,3,FALSE),"NO CEDARL FRPL Rprtd")</f>
        <v>0.6341</v>
      </c>
      <c r="N158" s="118"/>
      <c r="O158" s="97"/>
      <c r="Q158" s="48" t="s">
        <v>2267</v>
      </c>
      <c r="R158" s="39"/>
      <c r="S158" s="39">
        <v>53.66</v>
      </c>
      <c r="T158" s="39">
        <v>53.66</v>
      </c>
      <c r="U158"/>
    </row>
    <row r="159" spans="1:21">
      <c r="A159" s="165" t="s">
        <v>2310</v>
      </c>
      <c r="B159" s="165" t="s">
        <v>2527</v>
      </c>
      <c r="C159" s="169">
        <v>2576</v>
      </c>
      <c r="D159" s="171" t="s">
        <v>1378</v>
      </c>
      <c r="E159" s="172">
        <v>589.22</v>
      </c>
      <c r="F159" s="172">
        <v>0</v>
      </c>
      <c r="G159" s="172">
        <v>0</v>
      </c>
      <c r="H159" s="172">
        <v>0</v>
      </c>
      <c r="I159" s="172">
        <v>0</v>
      </c>
      <c r="J159" s="173">
        <f t="shared" si="4"/>
        <v>589.22</v>
      </c>
      <c r="K159" s="169" t="str">
        <f>VLOOKUP(C159, 'CEDARS School FRPL'!$C$4:$G$2376,5,0)</f>
        <v>No</v>
      </c>
      <c r="L159" s="66">
        <f>IFERROR(VLOOKUP($C159,'CEDARS School FRPL'!$C$4:$F$20001,3,FALSE),"NO CEDARL FRPL Rprtd")</f>
        <v>0.48649999999999999</v>
      </c>
      <c r="N159" s="118"/>
      <c r="O159" s="97"/>
      <c r="Q159" s="48" t="s">
        <v>2268</v>
      </c>
      <c r="R159" s="39">
        <v>752.33</v>
      </c>
      <c r="S159" s="39"/>
      <c r="T159" s="39">
        <v>752.33</v>
      </c>
      <c r="U159"/>
    </row>
    <row r="160" spans="1:21">
      <c r="A160" s="165" t="s">
        <v>2310</v>
      </c>
      <c r="B160" s="165" t="s">
        <v>2527</v>
      </c>
      <c r="C160" s="169">
        <v>4578</v>
      </c>
      <c r="D160" s="171" t="s">
        <v>1395</v>
      </c>
      <c r="E160" s="172">
        <v>621.65</v>
      </c>
      <c r="F160" s="172">
        <v>0</v>
      </c>
      <c r="G160" s="172">
        <v>0</v>
      </c>
      <c r="H160" s="172">
        <v>0</v>
      </c>
      <c r="I160" s="172">
        <v>0</v>
      </c>
      <c r="J160" s="173">
        <f t="shared" si="4"/>
        <v>621.65</v>
      </c>
      <c r="K160" s="169" t="str">
        <f>VLOOKUP(C160, 'CEDARS School FRPL'!$C$4:$G$2376,5,0)</f>
        <v>No</v>
      </c>
      <c r="L160" s="66">
        <f>IFERROR(VLOOKUP($C160,'CEDARS School FRPL'!$C$4:$F$20001,3,FALSE),"NO CEDARL FRPL Rprtd")</f>
        <v>0.49130000000000001</v>
      </c>
      <c r="N160" s="118"/>
      <c r="O160" s="97"/>
      <c r="Q160" s="48" t="s">
        <v>2269</v>
      </c>
      <c r="R160" s="39">
        <v>104.68</v>
      </c>
      <c r="S160" s="39"/>
      <c r="T160" s="39">
        <v>104.68</v>
      </c>
      <c r="U160"/>
    </row>
    <row r="161" spans="1:21">
      <c r="A161" s="165" t="s">
        <v>2310</v>
      </c>
      <c r="B161" s="165" t="s">
        <v>2527</v>
      </c>
      <c r="C161" s="169">
        <v>2877</v>
      </c>
      <c r="D161" s="171" t="s">
        <v>1381</v>
      </c>
      <c r="E161" s="172">
        <v>584.29999999999995</v>
      </c>
      <c r="F161" s="172">
        <v>0</v>
      </c>
      <c r="G161" s="172">
        <v>0</v>
      </c>
      <c r="H161" s="172">
        <v>0</v>
      </c>
      <c r="I161" s="172">
        <v>0</v>
      </c>
      <c r="J161" s="173">
        <f t="shared" si="4"/>
        <v>584.29999999999995</v>
      </c>
      <c r="K161" s="169" t="str">
        <f>VLOOKUP(C161, 'CEDARS School FRPL'!$C$4:$G$2376,5,0)</f>
        <v>No</v>
      </c>
      <c r="L161" s="66">
        <f>IFERROR(VLOOKUP($C161,'CEDARS School FRPL'!$C$4:$F$20001,3,FALSE),"NO CEDARL FRPL Rprtd")</f>
        <v>0.36649999999999999</v>
      </c>
      <c r="N161" s="118"/>
      <c r="O161" s="97"/>
      <c r="Q161" s="48" t="s">
        <v>2270</v>
      </c>
      <c r="R161" s="39">
        <v>35.67</v>
      </c>
      <c r="S161" s="39">
        <v>53.4</v>
      </c>
      <c r="T161" s="39">
        <v>89.07</v>
      </c>
      <c r="U161"/>
    </row>
    <row r="162" spans="1:21">
      <c r="A162" s="165" t="s">
        <v>2310</v>
      </c>
      <c r="B162" s="165" t="s">
        <v>2527</v>
      </c>
      <c r="C162" s="169">
        <v>4099</v>
      </c>
      <c r="D162" s="171" t="s">
        <v>1350</v>
      </c>
      <c r="E162" s="172">
        <v>491.93</v>
      </c>
      <c r="F162" s="172">
        <v>0</v>
      </c>
      <c r="G162" s="172">
        <v>0</v>
      </c>
      <c r="H162" s="172">
        <v>0</v>
      </c>
      <c r="I162" s="172">
        <v>0</v>
      </c>
      <c r="J162" s="173">
        <f t="shared" si="4"/>
        <v>491.93</v>
      </c>
      <c r="K162" s="169" t="str">
        <f>VLOOKUP(C162, 'CEDARS School FRPL'!$C$4:$G$2376,5,0)</f>
        <v>Yes</v>
      </c>
      <c r="L162" s="66">
        <f>IFERROR(VLOOKUP($C162,'CEDARS School FRPL'!$C$4:$F$20001,3,FALSE),"NO CEDARL FRPL Rprtd")</f>
        <v>0.61599999999999999</v>
      </c>
      <c r="N162" s="118"/>
      <c r="O162" s="97"/>
      <c r="Q162" s="48" t="s">
        <v>2271</v>
      </c>
      <c r="R162" s="39">
        <v>113.5</v>
      </c>
      <c r="S162" s="39">
        <v>89.5</v>
      </c>
      <c r="T162" s="39">
        <v>203</v>
      </c>
      <c r="U162"/>
    </row>
    <row r="163" spans="1:21">
      <c r="A163" s="165" t="s">
        <v>2310</v>
      </c>
      <c r="B163" s="165" t="s">
        <v>2527</v>
      </c>
      <c r="C163" s="169">
        <v>5757</v>
      </c>
      <c r="D163" s="171" t="s">
        <v>3169</v>
      </c>
      <c r="E163" s="172">
        <v>556.4</v>
      </c>
      <c r="F163" s="172">
        <v>0</v>
      </c>
      <c r="G163" s="172">
        <v>0</v>
      </c>
      <c r="H163" s="172">
        <v>0</v>
      </c>
      <c r="I163" s="172">
        <v>0</v>
      </c>
      <c r="J163" s="173">
        <f t="shared" si="4"/>
        <v>556.4</v>
      </c>
      <c r="K163" s="169" t="str">
        <f>VLOOKUP(C163, 'CEDARS School FRPL'!$C$4:$G$2376,5,0)</f>
        <v>No</v>
      </c>
      <c r="L163" s="66">
        <f>IFERROR(VLOOKUP($C163,'CEDARS School FRPL'!$C$4:$F$20001,3,FALSE),"NO CEDARL FRPL Rprtd")</f>
        <v>0.46989999999999998</v>
      </c>
      <c r="N163" s="118"/>
      <c r="O163" s="97"/>
      <c r="Q163" s="48" t="s">
        <v>2272</v>
      </c>
      <c r="R163" s="39">
        <v>245.93</v>
      </c>
      <c r="S163" s="39"/>
      <c r="T163" s="39">
        <v>245.93</v>
      </c>
      <c r="U163"/>
    </row>
    <row r="164" spans="1:21">
      <c r="A164" s="165" t="s">
        <v>2310</v>
      </c>
      <c r="B164" s="165" t="s">
        <v>2527</v>
      </c>
      <c r="C164" s="169">
        <v>5159</v>
      </c>
      <c r="D164" s="171" t="s">
        <v>1397</v>
      </c>
      <c r="E164" s="172">
        <v>520</v>
      </c>
      <c r="F164" s="172">
        <v>0</v>
      </c>
      <c r="G164" s="172">
        <v>0</v>
      </c>
      <c r="H164" s="172">
        <v>0</v>
      </c>
      <c r="I164" s="172">
        <v>0</v>
      </c>
      <c r="J164" s="173">
        <f t="shared" si="4"/>
        <v>520</v>
      </c>
      <c r="K164" s="169" t="str">
        <f>VLOOKUP(C164, 'CEDARS School FRPL'!$C$4:$G$2376,5,0)</f>
        <v>Yes</v>
      </c>
      <c r="L164" s="66">
        <f>IFERROR(VLOOKUP($C164,'CEDARS School FRPL'!$C$4:$F$20001,3,FALSE),"NO CEDARL FRPL Rprtd")</f>
        <v>0.53939999999999999</v>
      </c>
      <c r="N164" s="118"/>
      <c r="O164" s="97"/>
      <c r="Q164" s="48" t="s">
        <v>2273</v>
      </c>
      <c r="R164" s="39"/>
      <c r="S164" s="39">
        <v>104.58</v>
      </c>
      <c r="T164" s="39">
        <v>104.58</v>
      </c>
      <c r="U164"/>
    </row>
    <row r="165" spans="1:21">
      <c r="A165" s="165" t="s">
        <v>2310</v>
      </c>
      <c r="B165" s="165" t="s">
        <v>2527</v>
      </c>
      <c r="C165" s="169">
        <v>4407</v>
      </c>
      <c r="D165" s="171" t="s">
        <v>237</v>
      </c>
      <c r="E165" s="172">
        <v>622.84</v>
      </c>
      <c r="F165" s="172">
        <v>0</v>
      </c>
      <c r="G165" s="172">
        <v>0</v>
      </c>
      <c r="H165" s="172">
        <v>0</v>
      </c>
      <c r="I165" s="172">
        <v>0</v>
      </c>
      <c r="J165" s="173">
        <f t="shared" si="4"/>
        <v>622.84</v>
      </c>
      <c r="K165" s="169" t="str">
        <f>VLOOKUP(C165, 'CEDARS School FRPL'!$C$4:$G$2376,5,0)</f>
        <v>No</v>
      </c>
      <c r="L165" s="66">
        <f>IFERROR(VLOOKUP($C165,'CEDARS School FRPL'!$C$4:$F$20001,3,FALSE),"NO CEDARL FRPL Rprtd")</f>
        <v>0.44650000000000001</v>
      </c>
      <c r="N165" s="118"/>
      <c r="O165" s="97"/>
      <c r="Q165" s="48" t="s">
        <v>2274</v>
      </c>
      <c r="R165" s="39">
        <v>319.05</v>
      </c>
      <c r="S165" s="39">
        <v>362.61</v>
      </c>
      <c r="T165" s="39">
        <v>681.66000000000008</v>
      </c>
      <c r="U165"/>
    </row>
    <row r="166" spans="1:21">
      <c r="A166" s="165" t="s">
        <v>2310</v>
      </c>
      <c r="B166" s="165" t="s">
        <v>2527</v>
      </c>
      <c r="C166" s="169">
        <v>4297</v>
      </c>
      <c r="D166" s="171" t="s">
        <v>1391</v>
      </c>
      <c r="E166" s="172">
        <v>436.08</v>
      </c>
      <c r="F166" s="172">
        <v>0</v>
      </c>
      <c r="G166" s="172">
        <v>0</v>
      </c>
      <c r="H166" s="172">
        <v>0</v>
      </c>
      <c r="I166" s="172">
        <v>0</v>
      </c>
      <c r="J166" s="173">
        <f t="shared" si="4"/>
        <v>436.08</v>
      </c>
      <c r="K166" s="169" t="str">
        <f>VLOOKUP(C166, 'CEDARS School FRPL'!$C$4:$G$2376,5,0)</f>
        <v>No</v>
      </c>
      <c r="L166" s="66">
        <f>IFERROR(VLOOKUP($C166,'CEDARS School FRPL'!$C$4:$F$20001,3,FALSE),"NO CEDARL FRPL Rprtd")</f>
        <v>0.4632</v>
      </c>
      <c r="N166" s="118"/>
      <c r="O166" s="97"/>
      <c r="Q166" s="48" t="s">
        <v>2275</v>
      </c>
      <c r="R166" s="39">
        <v>208.7</v>
      </c>
      <c r="S166" s="39"/>
      <c r="T166" s="39">
        <v>208.7</v>
      </c>
      <c r="U166"/>
    </row>
    <row r="167" spans="1:21">
      <c r="A167" s="165" t="s">
        <v>2310</v>
      </c>
      <c r="B167" s="165" t="s">
        <v>2527</v>
      </c>
      <c r="C167" s="169">
        <v>5033</v>
      </c>
      <c r="D167" s="171" t="s">
        <v>1396</v>
      </c>
      <c r="E167" s="172">
        <v>1741.68</v>
      </c>
      <c r="F167" s="172">
        <v>0</v>
      </c>
      <c r="G167" s="172">
        <v>272.06</v>
      </c>
      <c r="H167" s="172">
        <v>0</v>
      </c>
      <c r="I167" s="172">
        <v>0</v>
      </c>
      <c r="J167" s="173">
        <f t="shared" si="4"/>
        <v>2013.74</v>
      </c>
      <c r="K167" s="169" t="str">
        <f>VLOOKUP(C167, 'CEDARS School FRPL'!$C$4:$G$2376,5,0)</f>
        <v>No</v>
      </c>
      <c r="L167" s="66">
        <f>IFERROR(VLOOKUP($C167,'CEDARS School FRPL'!$C$4:$F$20001,3,FALSE),"NO CEDARL FRPL Rprtd")</f>
        <v>0.44619999999999999</v>
      </c>
      <c r="N167" s="118"/>
      <c r="O167" s="97"/>
      <c r="Q167" s="48" t="s">
        <v>2276</v>
      </c>
      <c r="R167" s="39">
        <v>232.33</v>
      </c>
      <c r="S167" s="39"/>
      <c r="T167" s="39">
        <v>232.33</v>
      </c>
      <c r="U167"/>
    </row>
    <row r="168" spans="1:21">
      <c r="A168" s="165" t="s">
        <v>2310</v>
      </c>
      <c r="B168" s="165" t="s">
        <v>2527</v>
      </c>
      <c r="C168" s="169">
        <v>2748</v>
      </c>
      <c r="D168" s="171" t="s">
        <v>1379</v>
      </c>
      <c r="E168" s="172">
        <v>298.62</v>
      </c>
      <c r="F168" s="172">
        <v>0</v>
      </c>
      <c r="G168" s="172">
        <v>0</v>
      </c>
      <c r="H168" s="172">
        <v>0</v>
      </c>
      <c r="I168" s="172">
        <v>0</v>
      </c>
      <c r="J168" s="173">
        <f t="shared" si="4"/>
        <v>298.62</v>
      </c>
      <c r="K168" s="169" t="str">
        <f>VLOOKUP(C168, 'CEDARS School FRPL'!$C$4:$G$2376,5,0)</f>
        <v>No</v>
      </c>
      <c r="L168" s="66">
        <f>IFERROR(VLOOKUP($C168,'CEDARS School FRPL'!$C$4:$F$20001,3,FALSE),"NO CEDARL FRPL Rprtd")</f>
        <v>0.44059999999999999</v>
      </c>
      <c r="N168" s="118"/>
      <c r="O168" s="97"/>
      <c r="Q168" s="48" t="s">
        <v>2277</v>
      </c>
      <c r="R168" s="39">
        <v>108.36</v>
      </c>
      <c r="S168" s="39">
        <v>4050.61</v>
      </c>
      <c r="T168" s="39">
        <v>4158.97</v>
      </c>
      <c r="U168"/>
    </row>
    <row r="169" spans="1:21">
      <c r="A169" s="165" t="s">
        <v>2310</v>
      </c>
      <c r="B169" s="165" t="s">
        <v>2527</v>
      </c>
      <c r="C169" s="169">
        <v>5635</v>
      </c>
      <c r="D169" s="171" t="s">
        <v>2983</v>
      </c>
      <c r="E169" s="172">
        <v>596.44000000000005</v>
      </c>
      <c r="F169" s="172">
        <v>0</v>
      </c>
      <c r="G169" s="172">
        <v>0</v>
      </c>
      <c r="H169" s="172">
        <v>0</v>
      </c>
      <c r="I169" s="172">
        <v>0</v>
      </c>
      <c r="J169" s="173">
        <f t="shared" si="4"/>
        <v>596.44000000000005</v>
      </c>
      <c r="K169" s="169" t="str">
        <f>VLOOKUP(C169, 'CEDARS School FRPL'!$C$4:$G$2376,5,0)</f>
        <v>No</v>
      </c>
      <c r="L169" s="66">
        <f>IFERROR(VLOOKUP($C169,'CEDARS School FRPL'!$C$4:$F$20001,3,FALSE),"NO CEDARL FRPL Rprtd")</f>
        <v>0.49359999999999998</v>
      </c>
      <c r="N169" s="118"/>
      <c r="O169" s="97"/>
      <c r="Q169" s="48" t="s">
        <v>2278</v>
      </c>
      <c r="R169" s="39">
        <v>606.6</v>
      </c>
      <c r="S169" s="39">
        <v>193.35999999999999</v>
      </c>
      <c r="T169" s="39">
        <v>799.96</v>
      </c>
      <c r="U169"/>
    </row>
    <row r="170" spans="1:21">
      <c r="A170" s="165" t="s">
        <v>2310</v>
      </c>
      <c r="B170" s="165" t="s">
        <v>2527</v>
      </c>
      <c r="C170" s="169">
        <v>5206</v>
      </c>
      <c r="D170" s="171" t="s">
        <v>253</v>
      </c>
      <c r="E170" s="172">
        <v>875.79</v>
      </c>
      <c r="F170" s="172">
        <v>0</v>
      </c>
      <c r="G170" s="172">
        <v>0</v>
      </c>
      <c r="H170" s="172">
        <v>0</v>
      </c>
      <c r="I170" s="172">
        <v>0</v>
      </c>
      <c r="J170" s="173">
        <f t="shared" si="4"/>
        <v>875.79</v>
      </c>
      <c r="K170" s="169" t="str">
        <f>VLOOKUP(C170, 'CEDARS School FRPL'!$C$4:$G$2376,5,0)</f>
        <v>Yes</v>
      </c>
      <c r="L170" s="66">
        <f>IFERROR(VLOOKUP($C170,'CEDARS School FRPL'!$C$4:$F$20001,3,FALSE),"NO CEDARL FRPL Rprtd")</f>
        <v>0.52480000000000004</v>
      </c>
      <c r="N170" s="118"/>
      <c r="O170" s="97"/>
      <c r="Q170" s="48" t="s">
        <v>2279</v>
      </c>
      <c r="R170" s="39"/>
      <c r="S170" s="39">
        <v>742.8</v>
      </c>
      <c r="T170" s="39">
        <v>742.8</v>
      </c>
      <c r="U170"/>
    </row>
    <row r="171" spans="1:21">
      <c r="A171" s="165" t="s">
        <v>2310</v>
      </c>
      <c r="B171" s="165" t="s">
        <v>2527</v>
      </c>
      <c r="C171" s="169">
        <v>4102</v>
      </c>
      <c r="D171" s="171" t="s">
        <v>1385</v>
      </c>
      <c r="E171" s="172">
        <v>399.91</v>
      </c>
      <c r="F171" s="172">
        <v>38.4</v>
      </c>
      <c r="G171" s="172">
        <v>0</v>
      </c>
      <c r="H171" s="172">
        <v>0</v>
      </c>
      <c r="I171" s="172">
        <v>0</v>
      </c>
      <c r="J171" s="173">
        <f t="shared" si="4"/>
        <v>438.31</v>
      </c>
      <c r="K171" s="169" t="str">
        <f>VLOOKUP(C171, 'CEDARS School FRPL'!$C$4:$G$2376,5,0)</f>
        <v>Yes</v>
      </c>
      <c r="L171" s="66">
        <f>IFERROR(VLOOKUP($C171,'CEDARS School FRPL'!$C$4:$F$20001,3,FALSE),"NO CEDARL FRPL Rprtd")</f>
        <v>0.52990000000000004</v>
      </c>
      <c r="N171" s="118"/>
      <c r="O171" s="97"/>
      <c r="Q171" s="48" t="s">
        <v>2280</v>
      </c>
      <c r="R171" s="39">
        <v>732.68999999999994</v>
      </c>
      <c r="S171" s="39">
        <v>1510.98</v>
      </c>
      <c r="T171" s="39">
        <v>2243.67</v>
      </c>
      <c r="U171"/>
    </row>
    <row r="172" spans="1:21">
      <c r="A172" s="165" t="s">
        <v>2310</v>
      </c>
      <c r="B172" s="165" t="s">
        <v>2527</v>
      </c>
      <c r="C172" s="169">
        <v>5160</v>
      </c>
      <c r="D172" s="171" t="s">
        <v>1398</v>
      </c>
      <c r="E172" s="172">
        <v>419.42</v>
      </c>
      <c r="F172" s="172">
        <v>36.799999999999997</v>
      </c>
      <c r="G172" s="172">
        <v>0</v>
      </c>
      <c r="H172" s="172">
        <v>0</v>
      </c>
      <c r="I172" s="172">
        <v>0</v>
      </c>
      <c r="J172" s="173">
        <f t="shared" si="4"/>
        <v>456.22</v>
      </c>
      <c r="K172" s="169" t="str">
        <f>VLOOKUP(C172, 'CEDARS School FRPL'!$C$4:$G$2376,5,0)</f>
        <v>No</v>
      </c>
      <c r="L172" s="66">
        <f>IFERROR(VLOOKUP($C172,'CEDARS School FRPL'!$C$4:$F$20001,3,FALSE),"NO CEDARL FRPL Rprtd")</f>
        <v>0.44290000000000002</v>
      </c>
      <c r="N172" s="118"/>
      <c r="O172" s="97"/>
      <c r="Q172" s="48" t="s">
        <v>2281</v>
      </c>
      <c r="R172" s="39"/>
      <c r="S172" s="39">
        <v>326.77</v>
      </c>
      <c r="T172" s="39">
        <v>326.77</v>
      </c>
      <c r="U172"/>
    </row>
    <row r="173" spans="1:21">
      <c r="A173" s="165" t="s">
        <v>2310</v>
      </c>
      <c r="B173" s="165" t="s">
        <v>2527</v>
      </c>
      <c r="C173" s="169">
        <v>4538</v>
      </c>
      <c r="D173" s="171" t="s">
        <v>1394</v>
      </c>
      <c r="E173" s="172">
        <v>414.4</v>
      </c>
      <c r="F173" s="172">
        <v>0</v>
      </c>
      <c r="G173" s="172">
        <v>0</v>
      </c>
      <c r="H173" s="172">
        <v>0</v>
      </c>
      <c r="I173" s="172">
        <v>0</v>
      </c>
      <c r="J173" s="173">
        <f t="shared" si="4"/>
        <v>414.4</v>
      </c>
      <c r="K173" s="169" t="str">
        <f>VLOOKUP(C173, 'CEDARS School FRPL'!$C$4:$G$2376,5,0)</f>
        <v>No</v>
      </c>
      <c r="L173" s="66">
        <f>IFERROR(VLOOKUP($C173,'CEDARS School FRPL'!$C$4:$F$20001,3,FALSE),"NO CEDARL FRPL Rprtd")</f>
        <v>0.47770000000000001</v>
      </c>
      <c r="N173" s="118"/>
      <c r="O173" s="97"/>
      <c r="Q173" s="48" t="s">
        <v>2282</v>
      </c>
      <c r="R173" s="39">
        <v>23.8</v>
      </c>
      <c r="S173" s="39">
        <v>159.08000000000001</v>
      </c>
      <c r="T173" s="39">
        <v>182.88000000000002</v>
      </c>
      <c r="U173"/>
    </row>
    <row r="174" spans="1:21">
      <c r="A174" s="165" t="s">
        <v>2310</v>
      </c>
      <c r="B174" s="165" t="s">
        <v>2527</v>
      </c>
      <c r="C174" s="169">
        <v>5961</v>
      </c>
      <c r="D174" s="171" t="s">
        <v>1400</v>
      </c>
      <c r="E174" s="172">
        <v>452.3</v>
      </c>
      <c r="F174" s="172">
        <v>0</v>
      </c>
      <c r="G174" s="172">
        <v>0</v>
      </c>
      <c r="H174" s="172">
        <v>0</v>
      </c>
      <c r="I174" s="172">
        <v>68.240000000000009</v>
      </c>
      <c r="J174" s="173">
        <f t="shared" si="4"/>
        <v>520.54</v>
      </c>
      <c r="K174" s="169" t="str">
        <f>VLOOKUP(C174, 'CEDARS School FRPL'!$C$4:$G$2376,5,0)</f>
        <v>No</v>
      </c>
      <c r="L174" s="66">
        <f>IFERROR(VLOOKUP($C174,'CEDARS School FRPL'!$C$4:$F$20001,3,FALSE),"NO CEDARL FRPL Rprtd")</f>
        <v>0.17560000000000001</v>
      </c>
      <c r="N174" s="118"/>
      <c r="O174" s="97"/>
      <c r="Q174" s="48" t="s">
        <v>2283</v>
      </c>
      <c r="R174" s="39"/>
      <c r="S174" s="39">
        <v>6114.89</v>
      </c>
      <c r="T174" s="39">
        <v>6114.89</v>
      </c>
      <c r="U174"/>
    </row>
    <row r="175" spans="1:21">
      <c r="A175" s="165" t="s">
        <v>2310</v>
      </c>
      <c r="B175" s="165" t="s">
        <v>2527</v>
      </c>
      <c r="C175" s="169">
        <v>4381</v>
      </c>
      <c r="D175" s="171" t="s">
        <v>1393</v>
      </c>
      <c r="E175" s="172">
        <v>538.70000000000005</v>
      </c>
      <c r="F175" s="172">
        <v>0</v>
      </c>
      <c r="G175" s="172">
        <v>0</v>
      </c>
      <c r="H175" s="172">
        <v>0</v>
      </c>
      <c r="I175" s="172">
        <v>0</v>
      </c>
      <c r="J175" s="173">
        <f t="shared" si="4"/>
        <v>538.70000000000005</v>
      </c>
      <c r="K175" s="169" t="str">
        <f>VLOOKUP(C175, 'CEDARS School FRPL'!$C$4:$G$2376,5,0)</f>
        <v>Yes</v>
      </c>
      <c r="L175" s="66">
        <f>IFERROR(VLOOKUP($C175,'CEDARS School FRPL'!$C$4:$F$20001,3,FALSE),"NO CEDARL FRPL Rprtd")</f>
        <v>0.52610000000000001</v>
      </c>
      <c r="N175" s="118"/>
      <c r="O175" s="97"/>
      <c r="Q175" s="48" t="s">
        <v>2284</v>
      </c>
      <c r="R175" s="39"/>
      <c r="S175" s="39">
        <v>1047.8699999999999</v>
      </c>
      <c r="T175" s="39">
        <v>1047.8699999999999</v>
      </c>
      <c r="U175"/>
    </row>
    <row r="176" spans="1:21">
      <c r="A176" s="165" t="s">
        <v>2310</v>
      </c>
      <c r="B176" s="165" t="s">
        <v>2527</v>
      </c>
      <c r="C176" s="169">
        <v>4227</v>
      </c>
      <c r="D176" s="171" t="s">
        <v>1389</v>
      </c>
      <c r="E176" s="172">
        <v>453.3</v>
      </c>
      <c r="F176" s="172">
        <v>0</v>
      </c>
      <c r="G176" s="172">
        <v>0</v>
      </c>
      <c r="H176" s="172">
        <v>0</v>
      </c>
      <c r="I176" s="172">
        <v>0</v>
      </c>
      <c r="J176" s="173">
        <f t="shared" si="4"/>
        <v>453.3</v>
      </c>
      <c r="K176" s="169" t="str">
        <f>VLOOKUP(C176, 'CEDARS School FRPL'!$C$4:$G$2376,5,0)</f>
        <v>Yes</v>
      </c>
      <c r="L176" s="66">
        <f>IFERROR(VLOOKUP($C176,'CEDARS School FRPL'!$C$4:$F$20001,3,FALSE),"NO CEDARL FRPL Rprtd")</f>
        <v>0.55020000000000002</v>
      </c>
      <c r="N176" s="118"/>
      <c r="O176" s="97"/>
      <c r="Q176" s="48" t="s">
        <v>2285</v>
      </c>
      <c r="R176" s="39"/>
      <c r="S176" s="39">
        <v>977.05</v>
      </c>
      <c r="T176" s="39">
        <v>977.05</v>
      </c>
      <c r="U176"/>
    </row>
    <row r="177" spans="1:21">
      <c r="A177" s="165" t="s">
        <v>2310</v>
      </c>
      <c r="B177" s="165" t="s">
        <v>2527</v>
      </c>
      <c r="C177" s="169">
        <v>2543</v>
      </c>
      <c r="D177" s="171" t="s">
        <v>1377</v>
      </c>
      <c r="E177" s="172">
        <v>295.39999999999998</v>
      </c>
      <c r="F177" s="172">
        <v>0</v>
      </c>
      <c r="G177" s="172">
        <v>0</v>
      </c>
      <c r="H177" s="172">
        <v>0</v>
      </c>
      <c r="I177" s="172">
        <v>0</v>
      </c>
      <c r="J177" s="173">
        <f t="shared" si="4"/>
        <v>295.39999999999998</v>
      </c>
      <c r="K177" s="169" t="str">
        <f>VLOOKUP(C177, 'CEDARS School FRPL'!$C$4:$G$2376,5,0)</f>
        <v>Yes</v>
      </c>
      <c r="L177" s="66">
        <f>IFERROR(VLOOKUP($C177,'CEDARS School FRPL'!$C$4:$F$20001,3,FALSE),"NO CEDARL FRPL Rprtd")</f>
        <v>0.53539999999999999</v>
      </c>
      <c r="N177" s="118"/>
      <c r="O177" s="97"/>
      <c r="Q177" s="48" t="s">
        <v>2286</v>
      </c>
      <c r="R177" s="39"/>
      <c r="S177" s="39">
        <v>231.74</v>
      </c>
      <c r="T177" s="39">
        <v>231.74</v>
      </c>
      <c r="U177"/>
    </row>
    <row r="178" spans="1:21">
      <c r="A178" s="165" t="s">
        <v>2310</v>
      </c>
      <c r="B178" s="165" t="s">
        <v>2527</v>
      </c>
      <c r="C178" s="169">
        <v>4103</v>
      </c>
      <c r="D178" s="171" t="s">
        <v>1386</v>
      </c>
      <c r="E178" s="172">
        <v>579.70000000000005</v>
      </c>
      <c r="F178" s="172">
        <v>0</v>
      </c>
      <c r="G178" s="172">
        <v>0</v>
      </c>
      <c r="H178" s="172">
        <v>0</v>
      </c>
      <c r="I178" s="172">
        <v>0</v>
      </c>
      <c r="J178" s="173">
        <f t="shared" si="4"/>
        <v>579.70000000000005</v>
      </c>
      <c r="K178" s="169" t="str">
        <f>VLOOKUP(C178, 'CEDARS School FRPL'!$C$4:$G$2376,5,0)</f>
        <v>Yes</v>
      </c>
      <c r="L178" s="66">
        <f>IFERROR(VLOOKUP($C178,'CEDARS School FRPL'!$C$4:$F$20001,3,FALSE),"NO CEDARL FRPL Rprtd")</f>
        <v>0.58540000000000003</v>
      </c>
      <c r="N178" s="118"/>
      <c r="O178" s="97"/>
      <c r="Q178" s="48" t="s">
        <v>2287</v>
      </c>
      <c r="R178" s="39">
        <v>708.68000000000006</v>
      </c>
      <c r="S178" s="39">
        <v>38.22</v>
      </c>
      <c r="T178" s="39">
        <v>746.90000000000009</v>
      </c>
      <c r="U178"/>
    </row>
    <row r="179" spans="1:21">
      <c r="A179" s="165" t="s">
        <v>2310</v>
      </c>
      <c r="B179" s="165" t="s">
        <v>2527</v>
      </c>
      <c r="C179" s="169">
        <v>2399</v>
      </c>
      <c r="D179" s="171" t="s">
        <v>1376</v>
      </c>
      <c r="E179" s="172">
        <v>380.68</v>
      </c>
      <c r="F179" s="172">
        <v>0</v>
      </c>
      <c r="G179" s="172">
        <v>0</v>
      </c>
      <c r="H179" s="172">
        <v>0</v>
      </c>
      <c r="I179" s="172">
        <v>0</v>
      </c>
      <c r="J179" s="173">
        <f t="shared" si="4"/>
        <v>380.68</v>
      </c>
      <c r="K179" s="169" t="str">
        <f>VLOOKUP(C179, 'CEDARS School FRPL'!$C$4:$G$2376,5,0)</f>
        <v>Yes</v>
      </c>
      <c r="L179" s="66">
        <f>IFERROR(VLOOKUP($C179,'CEDARS School FRPL'!$C$4:$F$20001,3,FALSE),"NO CEDARL FRPL Rprtd")</f>
        <v>0.65129999999999999</v>
      </c>
      <c r="N179" s="118"/>
      <c r="O179" s="97"/>
      <c r="Q179" s="48" t="s">
        <v>2288</v>
      </c>
      <c r="R179" s="39"/>
      <c r="S179" s="39">
        <v>1032.78</v>
      </c>
      <c r="T179" s="39">
        <v>1032.78</v>
      </c>
      <c r="U179"/>
    </row>
    <row r="180" spans="1:21">
      <c r="A180" s="165" t="s">
        <v>2310</v>
      </c>
      <c r="B180" s="165" t="s">
        <v>2527</v>
      </c>
      <c r="C180" s="169">
        <v>4158</v>
      </c>
      <c r="D180" s="171" t="s">
        <v>1387</v>
      </c>
      <c r="E180" s="172">
        <v>1421.09</v>
      </c>
      <c r="F180" s="172">
        <v>0</v>
      </c>
      <c r="G180" s="172">
        <v>160.38</v>
      </c>
      <c r="H180" s="172">
        <v>0</v>
      </c>
      <c r="I180" s="172">
        <v>0</v>
      </c>
      <c r="J180" s="173">
        <f t="shared" si="4"/>
        <v>1581.4699999999998</v>
      </c>
      <c r="K180" s="169" t="str">
        <f>VLOOKUP(C180, 'CEDARS School FRPL'!$C$4:$G$2376,5,0)</f>
        <v>Yes</v>
      </c>
      <c r="L180" s="66">
        <f>IFERROR(VLOOKUP($C180,'CEDARS School FRPL'!$C$4:$F$20001,3,FALSE),"NO CEDARL FRPL Rprtd")</f>
        <v>0.5595</v>
      </c>
      <c r="N180" s="118"/>
      <c r="O180" s="97"/>
      <c r="Q180" s="48" t="s">
        <v>2289</v>
      </c>
      <c r="R180" s="39"/>
      <c r="S180" s="39">
        <v>502.12</v>
      </c>
      <c r="T180" s="39">
        <v>502.12</v>
      </c>
      <c r="U180"/>
    </row>
    <row r="181" spans="1:21">
      <c r="A181" s="165" t="s">
        <v>2310</v>
      </c>
      <c r="B181" s="165" t="s">
        <v>2527</v>
      </c>
      <c r="C181" s="169">
        <v>3751</v>
      </c>
      <c r="D181" s="171" t="s">
        <v>1384</v>
      </c>
      <c r="E181" s="172">
        <v>749.79</v>
      </c>
      <c r="F181" s="172">
        <v>0</v>
      </c>
      <c r="G181" s="172">
        <v>0</v>
      </c>
      <c r="H181" s="172">
        <v>0</v>
      </c>
      <c r="I181" s="172">
        <v>0</v>
      </c>
      <c r="J181" s="173">
        <f t="shared" si="4"/>
        <v>749.79</v>
      </c>
      <c r="K181" s="169" t="str">
        <f>VLOOKUP(C181, 'CEDARS School FRPL'!$C$4:$G$2376,5,0)</f>
        <v>Yes</v>
      </c>
      <c r="L181" s="66">
        <f>IFERROR(VLOOKUP($C181,'CEDARS School FRPL'!$C$4:$F$20001,3,FALSE),"NO CEDARL FRPL Rprtd")</f>
        <v>0.63829999999999998</v>
      </c>
      <c r="N181" s="118"/>
      <c r="O181" s="97"/>
      <c r="Q181" s="48" t="s">
        <v>3065</v>
      </c>
      <c r="R181" s="39"/>
      <c r="S181" s="39">
        <v>169.64</v>
      </c>
      <c r="T181" s="39">
        <v>169.64</v>
      </c>
      <c r="U181"/>
    </row>
    <row r="182" spans="1:21">
      <c r="A182" s="165" t="s">
        <v>2245</v>
      </c>
      <c r="B182" s="165" t="s">
        <v>2528</v>
      </c>
      <c r="C182" s="169">
        <v>3392</v>
      </c>
      <c r="D182" s="171" t="s">
        <v>1062</v>
      </c>
      <c r="E182" s="172">
        <v>84.04</v>
      </c>
      <c r="F182" s="172">
        <v>0</v>
      </c>
      <c r="G182" s="172">
        <v>0.77</v>
      </c>
      <c r="H182" s="172">
        <v>0</v>
      </c>
      <c r="I182" s="172">
        <v>0</v>
      </c>
      <c r="J182" s="173">
        <f t="shared" si="4"/>
        <v>84.81</v>
      </c>
      <c r="K182" s="169" t="str">
        <f>VLOOKUP(C182, 'CEDARS School FRPL'!$C$4:$G$2376,5,0)</f>
        <v>No</v>
      </c>
      <c r="L182" s="66">
        <f>IFERROR(VLOOKUP($C182,'CEDARS School FRPL'!$C$4:$F$20001,3,FALSE),"NO CEDARL FRPL Rprtd")</f>
        <v>0</v>
      </c>
      <c r="N182" s="118"/>
      <c r="O182" s="97"/>
      <c r="Q182" s="48" t="s">
        <v>2290</v>
      </c>
      <c r="R182" s="39"/>
      <c r="S182" s="39">
        <v>883.69</v>
      </c>
      <c r="T182" s="39">
        <v>883.69</v>
      </c>
      <c r="U182"/>
    </row>
    <row r="183" spans="1:21">
      <c r="A183" s="165" t="s">
        <v>2389</v>
      </c>
      <c r="B183" s="165" t="s">
        <v>2529</v>
      </c>
      <c r="C183" s="169">
        <v>2713</v>
      </c>
      <c r="D183" s="171" t="s">
        <v>1967</v>
      </c>
      <c r="E183" s="172">
        <v>453.3</v>
      </c>
      <c r="F183" s="172">
        <v>0</v>
      </c>
      <c r="G183" s="172">
        <v>0</v>
      </c>
      <c r="H183" s="172">
        <v>0</v>
      </c>
      <c r="I183" s="172">
        <v>0</v>
      </c>
      <c r="J183" s="173">
        <f t="shared" si="4"/>
        <v>453.3</v>
      </c>
      <c r="K183" s="169" t="str">
        <f>VLOOKUP(C183, 'CEDARS School FRPL'!$C$4:$G$2376,5,0)</f>
        <v>No</v>
      </c>
      <c r="L183" s="66">
        <f>IFERROR(VLOOKUP($C183,'CEDARS School FRPL'!$C$4:$F$20001,3,FALSE),"NO CEDARL FRPL Rprtd")</f>
        <v>0.47770000000000001</v>
      </c>
      <c r="N183" s="118"/>
      <c r="O183" s="97"/>
      <c r="Q183" s="48" t="s">
        <v>2291</v>
      </c>
      <c r="R183" s="39"/>
      <c r="S183" s="39">
        <v>451.61</v>
      </c>
      <c r="T183" s="39">
        <v>451.61</v>
      </c>
      <c r="U183"/>
    </row>
    <row r="184" spans="1:21">
      <c r="A184" s="165" t="s">
        <v>2389</v>
      </c>
      <c r="B184" s="165" t="s">
        <v>2529</v>
      </c>
      <c r="C184" s="169">
        <v>3136</v>
      </c>
      <c r="D184" s="171" t="s">
        <v>1968</v>
      </c>
      <c r="E184" s="172">
        <v>511.24</v>
      </c>
      <c r="F184" s="172">
        <v>0</v>
      </c>
      <c r="G184" s="172">
        <v>57.55</v>
      </c>
      <c r="H184" s="172">
        <v>0</v>
      </c>
      <c r="I184" s="172">
        <v>0</v>
      </c>
      <c r="J184" s="173">
        <f t="shared" si="4"/>
        <v>568.79</v>
      </c>
      <c r="K184" s="169" t="str">
        <f>VLOOKUP(C184, 'CEDARS School FRPL'!$C$4:$G$2376,5,0)</f>
        <v>No</v>
      </c>
      <c r="L184" s="66">
        <f>IFERROR(VLOOKUP($C184,'CEDARS School FRPL'!$C$4:$F$20001,3,FALSE),"NO CEDARL FRPL Rprtd")</f>
        <v>0.40110000000000001</v>
      </c>
      <c r="N184" s="118"/>
      <c r="O184" s="97"/>
      <c r="Q184" s="48" t="s">
        <v>2292</v>
      </c>
      <c r="R184" s="39">
        <v>1674.47</v>
      </c>
      <c r="S184" s="39">
        <v>544.93000000000006</v>
      </c>
      <c r="T184" s="39">
        <v>2219.4</v>
      </c>
      <c r="U184"/>
    </row>
    <row r="185" spans="1:21">
      <c r="A185" s="165" t="s">
        <v>2389</v>
      </c>
      <c r="B185" s="165" t="s">
        <v>2529</v>
      </c>
      <c r="C185" s="169">
        <v>5021</v>
      </c>
      <c r="D185" s="171" t="s">
        <v>3183</v>
      </c>
      <c r="E185" s="172">
        <v>50.64</v>
      </c>
      <c r="F185" s="172">
        <v>0</v>
      </c>
      <c r="G185" s="172">
        <v>0</v>
      </c>
      <c r="H185" s="172">
        <v>0</v>
      </c>
      <c r="I185" s="172">
        <v>0</v>
      </c>
      <c r="J185" s="173">
        <f t="shared" si="4"/>
        <v>50.64</v>
      </c>
      <c r="K185" s="169" t="str">
        <f>VLOOKUP(C185, 'CEDARS School FRPL'!$C$4:$G$2376,5,0)</f>
        <v>No</v>
      </c>
      <c r="L185" s="66">
        <f>IFERROR(VLOOKUP($C185,'CEDARS School FRPL'!$C$4:$F$20001,3,FALSE),"NO CEDARL FRPL Rprtd")</f>
        <v>0.4088</v>
      </c>
      <c r="N185" s="118"/>
      <c r="O185" s="97"/>
      <c r="Q185" s="48" t="s">
        <v>2293</v>
      </c>
      <c r="R185" s="39"/>
      <c r="S185" s="39">
        <v>312.89999999999998</v>
      </c>
      <c r="T185" s="39">
        <v>312.89999999999998</v>
      </c>
      <c r="U185"/>
    </row>
    <row r="186" spans="1:21">
      <c r="A186" s="165" t="s">
        <v>2389</v>
      </c>
      <c r="B186" s="165" t="s">
        <v>2529</v>
      </c>
      <c r="C186" s="169">
        <v>3796</v>
      </c>
      <c r="D186" s="171" t="s">
        <v>1969</v>
      </c>
      <c r="E186" s="172">
        <v>446.58</v>
      </c>
      <c r="F186" s="172">
        <v>0</v>
      </c>
      <c r="G186" s="172">
        <v>0</v>
      </c>
      <c r="H186" s="172">
        <v>0</v>
      </c>
      <c r="I186" s="172">
        <v>0</v>
      </c>
      <c r="J186" s="173">
        <f t="shared" si="4"/>
        <v>446.58</v>
      </c>
      <c r="K186" s="169" t="str">
        <f>VLOOKUP(C186, 'CEDARS School FRPL'!$C$4:$G$2376,5,0)</f>
        <v>No</v>
      </c>
      <c r="L186" s="66">
        <f>IFERROR(VLOOKUP($C186,'CEDARS School FRPL'!$C$4:$F$20001,3,FALSE),"NO CEDARL FRPL Rprtd")</f>
        <v>0.4476</v>
      </c>
      <c r="N186" s="118"/>
      <c r="O186" s="97"/>
      <c r="Q186" s="48" t="s">
        <v>2294</v>
      </c>
      <c r="R186" s="39">
        <v>365.27</v>
      </c>
      <c r="S186" s="39"/>
      <c r="T186" s="39">
        <v>365.27</v>
      </c>
      <c r="U186"/>
    </row>
    <row r="187" spans="1:21">
      <c r="A187" s="165" t="s">
        <v>2389</v>
      </c>
      <c r="B187" s="165" t="s">
        <v>2529</v>
      </c>
      <c r="C187" s="169">
        <v>4476</v>
      </c>
      <c r="D187" s="171" t="s">
        <v>1971</v>
      </c>
      <c r="E187" s="172">
        <v>340.86</v>
      </c>
      <c r="F187" s="172">
        <v>50.29</v>
      </c>
      <c r="G187" s="172">
        <v>0</v>
      </c>
      <c r="H187" s="172">
        <v>0</v>
      </c>
      <c r="I187" s="172">
        <v>0</v>
      </c>
      <c r="J187" s="173">
        <f t="shared" si="4"/>
        <v>391.15000000000003</v>
      </c>
      <c r="K187" s="169" t="str">
        <f>VLOOKUP(C187, 'CEDARS School FRPL'!$C$4:$G$2376,5,0)</f>
        <v>No</v>
      </c>
      <c r="L187" s="66">
        <f>IFERROR(VLOOKUP($C187,'CEDARS School FRPL'!$C$4:$F$20001,3,FALSE),"NO CEDARL FRPL Rprtd")</f>
        <v>0.46250000000000002</v>
      </c>
      <c r="N187" s="118"/>
      <c r="O187" s="97"/>
      <c r="Q187" s="48" t="s">
        <v>2295</v>
      </c>
      <c r="R187" s="39"/>
      <c r="S187" s="39">
        <v>48.79</v>
      </c>
      <c r="T187" s="39">
        <v>48.79</v>
      </c>
      <c r="U187"/>
    </row>
    <row r="188" spans="1:21">
      <c r="A188" s="165" t="s">
        <v>2389</v>
      </c>
      <c r="B188" s="165" t="s">
        <v>2529</v>
      </c>
      <c r="C188" s="169">
        <v>5465</v>
      </c>
      <c r="D188" s="171" t="s">
        <v>2463</v>
      </c>
      <c r="E188" s="172">
        <v>0</v>
      </c>
      <c r="F188" s="172">
        <v>0</v>
      </c>
      <c r="G188" s="172">
        <v>0</v>
      </c>
      <c r="H188" s="172">
        <v>24.8</v>
      </c>
      <c r="I188" s="172">
        <v>0</v>
      </c>
      <c r="J188" s="173">
        <f t="shared" si="4"/>
        <v>24.8</v>
      </c>
      <c r="K188" s="169" t="str">
        <f>VLOOKUP(C188, 'CEDARS School FRPL'!$C$4:$G$2376,5,0)</f>
        <v>Yes</v>
      </c>
      <c r="L188" s="66">
        <f>IFERROR(VLOOKUP($C188,'CEDARS School FRPL'!$C$4:$F$20001,3,FALSE),"NO CEDARL FRPL Rprtd")</f>
        <v>0.64290000000000003</v>
      </c>
      <c r="N188" s="118"/>
      <c r="O188" s="97"/>
      <c r="Q188" s="48" t="s">
        <v>2296</v>
      </c>
      <c r="R188" s="39"/>
      <c r="S188" s="39">
        <v>1150.31</v>
      </c>
      <c r="T188" s="39">
        <v>1150.31</v>
      </c>
      <c r="U188"/>
    </row>
    <row r="189" spans="1:21">
      <c r="A189" s="165" t="s">
        <v>2389</v>
      </c>
      <c r="B189" s="165" t="s">
        <v>2529</v>
      </c>
      <c r="C189" s="169">
        <v>4459</v>
      </c>
      <c r="D189" s="171" t="s">
        <v>1970</v>
      </c>
      <c r="E189" s="172">
        <v>6.2</v>
      </c>
      <c r="F189" s="172">
        <v>0</v>
      </c>
      <c r="G189" s="172">
        <v>0</v>
      </c>
      <c r="H189" s="172">
        <v>0</v>
      </c>
      <c r="I189" s="172">
        <v>0</v>
      </c>
      <c r="J189" s="173">
        <f t="shared" si="4"/>
        <v>6.2</v>
      </c>
      <c r="K189" s="169" t="str">
        <f>VLOOKUP(C189, 'CEDARS School FRPL'!$C$4:$G$2376,5,0)</f>
        <v>No</v>
      </c>
      <c r="L189" s="66">
        <f>IFERROR(VLOOKUP($C189,'CEDARS School FRPL'!$C$4:$F$20001,3,FALSE),"NO CEDARL FRPL Rprtd")</f>
        <v>0.42859999999999998</v>
      </c>
      <c r="N189" s="118"/>
      <c r="O189" s="97"/>
      <c r="Q189" s="48" t="s">
        <v>2297</v>
      </c>
      <c r="R189" s="39">
        <v>12.98</v>
      </c>
      <c r="S189" s="39">
        <v>384.9</v>
      </c>
      <c r="T189" s="39">
        <v>397.88</v>
      </c>
      <c r="U189"/>
    </row>
    <row r="190" spans="1:21">
      <c r="A190" s="165" t="s">
        <v>2260</v>
      </c>
      <c r="B190" s="165" t="s">
        <v>2530</v>
      </c>
      <c r="C190" s="169">
        <v>2516</v>
      </c>
      <c r="D190" s="171" t="s">
        <v>1108</v>
      </c>
      <c r="E190" s="172">
        <v>73.28</v>
      </c>
      <c r="F190" s="172">
        <v>3.3</v>
      </c>
      <c r="G190" s="172">
        <v>0</v>
      </c>
      <c r="H190" s="172">
        <v>0</v>
      </c>
      <c r="I190" s="172">
        <v>0</v>
      </c>
      <c r="J190" s="173">
        <f t="shared" si="4"/>
        <v>76.58</v>
      </c>
      <c r="K190" s="169" t="str">
        <f>VLOOKUP(C190, 'CEDARS School FRPL'!$C$4:$G$2376,5,0)</f>
        <v>No</v>
      </c>
      <c r="L190" s="66">
        <f>IFERROR(VLOOKUP($C190,'CEDARS School FRPL'!$C$4:$F$20001,3,FALSE),"NO CEDARL FRPL Rprtd")</f>
        <v>0.36780000000000002</v>
      </c>
      <c r="N190" s="118"/>
      <c r="O190" s="97"/>
      <c r="Q190" s="48" t="s">
        <v>2298</v>
      </c>
      <c r="R190" s="39"/>
      <c r="S190" s="39">
        <v>242.49</v>
      </c>
      <c r="T190" s="39">
        <v>242.49</v>
      </c>
      <c r="U190"/>
    </row>
    <row r="191" spans="1:21">
      <c r="A191" s="165" t="s">
        <v>2260</v>
      </c>
      <c r="B191" s="165" t="s">
        <v>2530</v>
      </c>
      <c r="C191" s="169">
        <v>5748</v>
      </c>
      <c r="D191" s="171" t="s">
        <v>3083</v>
      </c>
      <c r="E191" s="172">
        <v>299.31</v>
      </c>
      <c r="F191" s="172">
        <v>0</v>
      </c>
      <c r="G191" s="172">
        <v>17.8</v>
      </c>
      <c r="H191" s="172">
        <v>0</v>
      </c>
      <c r="I191" s="172">
        <v>0</v>
      </c>
      <c r="J191" s="173">
        <f t="shared" si="4"/>
        <v>317.11</v>
      </c>
      <c r="K191" s="169" t="str">
        <f>VLOOKUP(C191, 'CEDARS School FRPL'!$C$4:$G$2376,5,0)</f>
        <v>No</v>
      </c>
      <c r="L191" s="66">
        <f>IFERROR(VLOOKUP($C191,'CEDARS School FRPL'!$C$4:$F$20001,3,FALSE),"NO CEDARL FRPL Rprtd")</f>
        <v>8.5000000000000006E-3</v>
      </c>
      <c r="N191" s="118"/>
      <c r="O191" s="97"/>
      <c r="Q191" s="48" t="s">
        <v>2299</v>
      </c>
      <c r="R191" s="39">
        <v>2985.2999999999997</v>
      </c>
      <c r="S191" s="39">
        <v>15.14</v>
      </c>
      <c r="T191" s="39">
        <v>3000.4399999999996</v>
      </c>
      <c r="U191"/>
    </row>
    <row r="192" spans="1:21">
      <c r="A192" s="165" t="s">
        <v>2232</v>
      </c>
      <c r="B192" s="165" t="s">
        <v>2531</v>
      </c>
      <c r="C192" s="169">
        <v>3641</v>
      </c>
      <c r="D192" s="171" t="s">
        <v>987</v>
      </c>
      <c r="E192" s="172">
        <v>486.2</v>
      </c>
      <c r="F192" s="172">
        <v>0</v>
      </c>
      <c r="G192" s="172">
        <v>0</v>
      </c>
      <c r="H192" s="172">
        <v>0</v>
      </c>
      <c r="I192" s="172">
        <v>0</v>
      </c>
      <c r="J192" s="173">
        <f t="shared" si="4"/>
        <v>486.2</v>
      </c>
      <c r="K192" s="169" t="str">
        <f>VLOOKUP(C192, 'CEDARS School FRPL'!$C$4:$G$2376,5,0)</f>
        <v>Yes</v>
      </c>
      <c r="L192" s="66">
        <f>IFERROR(VLOOKUP($C192,'CEDARS School FRPL'!$C$4:$F$20001,3,FALSE),"NO CEDARL FRPL Rprtd")</f>
        <v>0.62949999999999995</v>
      </c>
      <c r="N192" s="118"/>
      <c r="O192" s="97"/>
      <c r="Q192" s="48" t="s">
        <v>2300</v>
      </c>
      <c r="R192" s="39">
        <v>20564.419999999998</v>
      </c>
      <c r="S192" s="39">
        <v>2607.6200000000003</v>
      </c>
      <c r="T192" s="39">
        <v>23172.039999999997</v>
      </c>
      <c r="U192"/>
    </row>
    <row r="193" spans="1:21">
      <c r="A193" s="165" t="s">
        <v>2232</v>
      </c>
      <c r="B193" s="165" t="s">
        <v>2531</v>
      </c>
      <c r="C193" s="169">
        <v>3109</v>
      </c>
      <c r="D193" s="171" t="s">
        <v>985</v>
      </c>
      <c r="E193" s="172">
        <v>922.43</v>
      </c>
      <c r="F193" s="172">
        <v>0</v>
      </c>
      <c r="G193" s="172">
        <v>94.69</v>
      </c>
      <c r="H193" s="172">
        <v>1.7</v>
      </c>
      <c r="I193" s="172">
        <v>11.46</v>
      </c>
      <c r="J193" s="173">
        <f t="shared" si="4"/>
        <v>1030.28</v>
      </c>
      <c r="K193" s="169" t="str">
        <f>VLOOKUP(C193, 'CEDARS School FRPL'!$C$4:$G$2376,5,0)</f>
        <v>Yes</v>
      </c>
      <c r="L193" s="66">
        <f>IFERROR(VLOOKUP($C193,'CEDARS School FRPL'!$C$4:$F$20001,3,FALSE),"NO CEDARL FRPL Rprtd")</f>
        <v>0.5121</v>
      </c>
      <c r="N193" s="118"/>
      <c r="O193" s="97"/>
      <c r="Q193" s="48" t="s">
        <v>2301</v>
      </c>
      <c r="R193" s="39">
        <v>10338.75</v>
      </c>
      <c r="S193" s="39">
        <v>16955.43</v>
      </c>
      <c r="T193" s="39">
        <v>27294.18</v>
      </c>
      <c r="U193"/>
    </row>
    <row r="194" spans="1:21">
      <c r="A194" s="165" t="s">
        <v>2232</v>
      </c>
      <c r="B194" s="165" t="s">
        <v>2531</v>
      </c>
      <c r="C194" s="169">
        <v>1749</v>
      </c>
      <c r="D194" s="171" t="s">
        <v>982</v>
      </c>
      <c r="E194" s="172">
        <v>71.42</v>
      </c>
      <c r="F194" s="172">
        <v>0</v>
      </c>
      <c r="G194" s="172">
        <v>0</v>
      </c>
      <c r="H194" s="172">
        <v>0</v>
      </c>
      <c r="I194" s="172">
        <v>0</v>
      </c>
      <c r="J194" s="173">
        <f t="shared" si="4"/>
        <v>71.42</v>
      </c>
      <c r="K194" s="169" t="str">
        <f>VLOOKUP(C194, 'CEDARS School FRPL'!$C$4:$G$2376,5,0)</f>
        <v>No</v>
      </c>
      <c r="L194" s="66">
        <f>IFERROR(VLOOKUP($C194,'CEDARS School FRPL'!$C$4:$F$20001,3,FALSE),"NO CEDARL FRPL Rprtd")</f>
        <v>0.3392</v>
      </c>
      <c r="N194" s="118"/>
      <c r="O194" s="97"/>
      <c r="Q194" s="48" t="s">
        <v>2302</v>
      </c>
      <c r="R194" s="39">
        <v>168.9</v>
      </c>
      <c r="S194" s="39"/>
      <c r="T194" s="39">
        <v>168.9</v>
      </c>
      <c r="U194"/>
    </row>
    <row r="195" spans="1:21">
      <c r="A195" s="165" t="s">
        <v>2232</v>
      </c>
      <c r="B195" s="165" t="s">
        <v>2531</v>
      </c>
      <c r="C195" s="169">
        <v>3108</v>
      </c>
      <c r="D195" s="171" t="s">
        <v>984</v>
      </c>
      <c r="E195" s="172">
        <v>306.10000000000002</v>
      </c>
      <c r="F195" s="172">
        <v>0</v>
      </c>
      <c r="G195" s="172">
        <v>0</v>
      </c>
      <c r="H195" s="172">
        <v>0</v>
      </c>
      <c r="I195" s="172">
        <v>0</v>
      </c>
      <c r="J195" s="173">
        <f t="shared" si="4"/>
        <v>306.10000000000002</v>
      </c>
      <c r="K195" s="169" t="str">
        <f>VLOOKUP(C195, 'CEDARS School FRPL'!$C$4:$G$2376,5,0)</f>
        <v>Yes</v>
      </c>
      <c r="L195" s="66">
        <f>IFERROR(VLOOKUP($C195,'CEDARS School FRPL'!$C$4:$F$20001,3,FALSE),"NO CEDARL FRPL Rprtd")</f>
        <v>0.52949999999999997</v>
      </c>
      <c r="N195" s="118"/>
      <c r="O195" s="97"/>
      <c r="Q195" s="48" t="s">
        <v>2303</v>
      </c>
      <c r="R195" s="39">
        <v>5599.4</v>
      </c>
      <c r="S195" s="39"/>
      <c r="T195" s="39">
        <v>5599.4</v>
      </c>
      <c r="U195"/>
    </row>
    <row r="196" spans="1:21">
      <c r="A196" s="165" t="s">
        <v>2232</v>
      </c>
      <c r="B196" s="165" t="s">
        <v>2531</v>
      </c>
      <c r="C196" s="169">
        <v>4421</v>
      </c>
      <c r="D196" s="171" t="s">
        <v>988</v>
      </c>
      <c r="E196" s="172">
        <v>319.60000000000002</v>
      </c>
      <c r="F196" s="172">
        <v>0</v>
      </c>
      <c r="G196" s="172">
        <v>0</v>
      </c>
      <c r="H196" s="172">
        <v>0</v>
      </c>
      <c r="I196" s="172">
        <v>0</v>
      </c>
      <c r="J196" s="173">
        <f t="shared" si="4"/>
        <v>319.60000000000002</v>
      </c>
      <c r="K196" s="169" t="str">
        <f>VLOOKUP(C196, 'CEDARS School FRPL'!$C$4:$G$2376,5,0)</f>
        <v>No</v>
      </c>
      <c r="L196" s="66">
        <f>IFERROR(VLOOKUP($C196,'CEDARS School FRPL'!$C$4:$F$20001,3,FALSE),"NO CEDARL FRPL Rprtd")</f>
        <v>0.3957</v>
      </c>
      <c r="N196" s="118"/>
      <c r="O196" s="97"/>
      <c r="Q196" s="48" t="s">
        <v>2304</v>
      </c>
      <c r="R196" s="39">
        <v>10037.41</v>
      </c>
      <c r="S196" s="39">
        <v>435.96</v>
      </c>
      <c r="T196" s="39">
        <v>10473.369999999999</v>
      </c>
      <c r="U196"/>
    </row>
    <row r="197" spans="1:21">
      <c r="A197" s="165" t="s">
        <v>2232</v>
      </c>
      <c r="B197" s="165" t="s">
        <v>2531</v>
      </c>
      <c r="C197" s="169">
        <v>4441</v>
      </c>
      <c r="D197" s="171" t="s">
        <v>989</v>
      </c>
      <c r="E197" s="172">
        <v>862.47</v>
      </c>
      <c r="F197" s="172">
        <v>0</v>
      </c>
      <c r="G197" s="172">
        <v>0</v>
      </c>
      <c r="H197" s="172">
        <v>0</v>
      </c>
      <c r="I197" s="172">
        <v>0</v>
      </c>
      <c r="J197" s="173">
        <f t="shared" ref="J197:J260" si="5">SUM(E197:I197)</f>
        <v>862.47</v>
      </c>
      <c r="K197" s="169" t="str">
        <f>VLOOKUP(C197, 'CEDARS School FRPL'!$C$4:$G$2376,5,0)</f>
        <v>Yes</v>
      </c>
      <c r="L197" s="66">
        <f>IFERROR(VLOOKUP($C197,'CEDARS School FRPL'!$C$4:$F$20001,3,FALSE),"NO CEDARL FRPL Rprtd")</f>
        <v>0.58740000000000003</v>
      </c>
      <c r="N197" s="118"/>
      <c r="O197" s="97"/>
      <c r="Q197" s="48" t="s">
        <v>2305</v>
      </c>
      <c r="R197" s="39">
        <v>1423.52</v>
      </c>
      <c r="S197" s="39"/>
      <c r="T197" s="39">
        <v>1423.52</v>
      </c>
      <c r="U197"/>
    </row>
    <row r="198" spans="1:21">
      <c r="A198" s="165" t="s">
        <v>2232</v>
      </c>
      <c r="B198" s="165" t="s">
        <v>2531</v>
      </c>
      <c r="C198" s="169">
        <v>3171</v>
      </c>
      <c r="D198" s="171" t="s">
        <v>986</v>
      </c>
      <c r="E198" s="172">
        <v>246.2</v>
      </c>
      <c r="F198" s="172">
        <v>0</v>
      </c>
      <c r="G198" s="172">
        <v>0</v>
      </c>
      <c r="H198" s="172">
        <v>0</v>
      </c>
      <c r="I198" s="172">
        <v>0</v>
      </c>
      <c r="J198" s="173">
        <f t="shared" si="5"/>
        <v>246.2</v>
      </c>
      <c r="K198" s="169" t="str">
        <f>VLOOKUP(C198, 'CEDARS School FRPL'!$C$4:$G$2376,5,0)</f>
        <v>Yes</v>
      </c>
      <c r="L198" s="66">
        <f>IFERROR(VLOOKUP($C198,'CEDARS School FRPL'!$C$4:$F$20001,3,FALSE),"NO CEDARL FRPL Rprtd")</f>
        <v>0.64510000000000001</v>
      </c>
      <c r="N198" s="118"/>
      <c r="O198" s="97"/>
      <c r="Q198" s="48" t="s">
        <v>2306</v>
      </c>
      <c r="R198" s="39">
        <v>2773.99</v>
      </c>
      <c r="S198" s="39"/>
      <c r="T198" s="39">
        <v>2773.99</v>
      </c>
      <c r="U198"/>
    </row>
    <row r="199" spans="1:21">
      <c r="A199" s="165" t="s">
        <v>2232</v>
      </c>
      <c r="B199" s="165" t="s">
        <v>2531</v>
      </c>
      <c r="C199" s="169">
        <v>1737</v>
      </c>
      <c r="D199" s="171" t="s">
        <v>981</v>
      </c>
      <c r="E199" s="172">
        <v>159.4</v>
      </c>
      <c r="F199" s="172">
        <v>0</v>
      </c>
      <c r="G199" s="172">
        <v>0</v>
      </c>
      <c r="H199" s="172">
        <v>11.9</v>
      </c>
      <c r="I199" s="172">
        <v>0</v>
      </c>
      <c r="J199" s="173">
        <f t="shared" si="5"/>
        <v>171.3</v>
      </c>
      <c r="K199" s="169" t="str">
        <f>VLOOKUP(C199, 'CEDARS School FRPL'!$C$4:$G$2376,5,0)</f>
        <v>Yes</v>
      </c>
      <c r="L199" s="66">
        <f>IFERROR(VLOOKUP($C199,'CEDARS School FRPL'!$C$4:$F$20001,3,FALSE),"NO CEDARL FRPL Rprtd")</f>
        <v>0.64829999999999999</v>
      </c>
      <c r="N199" s="118"/>
      <c r="O199" s="97"/>
      <c r="Q199" s="48" t="s">
        <v>2307</v>
      </c>
      <c r="R199" s="39">
        <v>1961.52</v>
      </c>
      <c r="S199" s="39">
        <v>9854.869999999999</v>
      </c>
      <c r="T199" s="39">
        <v>11816.39</v>
      </c>
      <c r="U199"/>
    </row>
    <row r="200" spans="1:21">
      <c r="A200" s="165" t="s">
        <v>2232</v>
      </c>
      <c r="B200" s="165" t="s">
        <v>2531</v>
      </c>
      <c r="C200" s="169">
        <v>2853</v>
      </c>
      <c r="D200" s="171" t="s">
        <v>2892</v>
      </c>
      <c r="E200" s="172">
        <v>398.94</v>
      </c>
      <c r="F200" s="172">
        <v>0</v>
      </c>
      <c r="G200" s="172">
        <v>0</v>
      </c>
      <c r="H200" s="172">
        <v>0</v>
      </c>
      <c r="I200" s="172">
        <v>0</v>
      </c>
      <c r="J200" s="173">
        <f t="shared" si="5"/>
        <v>398.94</v>
      </c>
      <c r="K200" s="169" t="str">
        <f>VLOOKUP(C200, 'CEDARS School FRPL'!$C$4:$G$2376,5,0)</f>
        <v>Yes</v>
      </c>
      <c r="L200" s="66">
        <f>IFERROR(VLOOKUP($C200,'CEDARS School FRPL'!$C$4:$F$20001,3,FALSE),"NO CEDARL FRPL Rprtd")</f>
        <v>0.57869999999999999</v>
      </c>
      <c r="N200" s="118"/>
      <c r="O200" s="97"/>
      <c r="Q200" s="48" t="s">
        <v>2308</v>
      </c>
      <c r="R200" s="39">
        <v>8431.369999999999</v>
      </c>
      <c r="S200" s="39">
        <v>330.6</v>
      </c>
      <c r="T200" s="39">
        <v>8761.9699999999993</v>
      </c>
      <c r="U200"/>
    </row>
    <row r="201" spans="1:21">
      <c r="A201" s="165" t="s">
        <v>2232</v>
      </c>
      <c r="B201" s="165" t="s">
        <v>2531</v>
      </c>
      <c r="C201" s="169">
        <v>2613</v>
      </c>
      <c r="D201" s="171" t="s">
        <v>983</v>
      </c>
      <c r="E201" s="172">
        <v>242.15</v>
      </c>
      <c r="F201" s="172">
        <v>0</v>
      </c>
      <c r="G201" s="172">
        <v>0</v>
      </c>
      <c r="H201" s="172">
        <v>0</v>
      </c>
      <c r="I201" s="172">
        <v>0</v>
      </c>
      <c r="J201" s="173">
        <f t="shared" si="5"/>
        <v>242.15</v>
      </c>
      <c r="K201" s="169" t="str">
        <f>VLOOKUP(C201, 'CEDARS School FRPL'!$C$4:$G$2376,5,0)</f>
        <v>Yes</v>
      </c>
      <c r="L201" s="66">
        <f>IFERROR(VLOOKUP($C201,'CEDARS School FRPL'!$C$4:$F$20001,3,FALSE),"NO CEDARL FRPL Rprtd")</f>
        <v>0.65600000000000003</v>
      </c>
      <c r="N201" s="118"/>
      <c r="O201" s="97"/>
      <c r="Q201" s="48" t="s">
        <v>2309</v>
      </c>
      <c r="R201" s="39"/>
      <c r="S201" s="39">
        <v>6829.119999999999</v>
      </c>
      <c r="T201" s="39">
        <v>6829.119999999999</v>
      </c>
      <c r="U201"/>
    </row>
    <row r="202" spans="1:21">
      <c r="A202" s="165" t="s">
        <v>2232</v>
      </c>
      <c r="B202" s="165" t="s">
        <v>2531</v>
      </c>
      <c r="C202" s="169">
        <v>4038</v>
      </c>
      <c r="D202" s="171" t="s">
        <v>2464</v>
      </c>
      <c r="E202" s="172">
        <v>278.63</v>
      </c>
      <c r="F202" s="172">
        <v>0</v>
      </c>
      <c r="G202" s="172">
        <v>0</v>
      </c>
      <c r="H202" s="172">
        <v>0</v>
      </c>
      <c r="I202" s="172">
        <v>11.790000000000001</v>
      </c>
      <c r="J202" s="173">
        <f t="shared" si="5"/>
        <v>290.42</v>
      </c>
      <c r="K202" s="169" t="str">
        <f>VLOOKUP(C202, 'CEDARS School FRPL'!$C$4:$G$2376,5,0)</f>
        <v>No</v>
      </c>
      <c r="L202" s="66">
        <f>IFERROR(VLOOKUP($C202,'CEDARS School FRPL'!$C$4:$F$20001,3,FALSE),"NO CEDARL FRPL Rprtd")</f>
        <v>0.28610000000000002</v>
      </c>
      <c r="N202" s="118"/>
      <c r="O202" s="97"/>
      <c r="Q202" s="48" t="s">
        <v>2310</v>
      </c>
      <c r="R202" s="39">
        <v>9868.7899999999972</v>
      </c>
      <c r="S202" s="39">
        <v>10989.970000000001</v>
      </c>
      <c r="T202" s="39">
        <v>20858.759999999998</v>
      </c>
      <c r="U202"/>
    </row>
    <row r="203" spans="1:21">
      <c r="A203" s="165" t="s">
        <v>2285</v>
      </c>
      <c r="B203" s="165" t="s">
        <v>2532</v>
      </c>
      <c r="C203" s="169">
        <v>5272</v>
      </c>
      <c r="D203" s="171" t="s">
        <v>1198</v>
      </c>
      <c r="E203" s="172">
        <v>17.260000000000002</v>
      </c>
      <c r="F203" s="172">
        <v>0</v>
      </c>
      <c r="G203" s="172">
        <v>0</v>
      </c>
      <c r="H203" s="172">
        <v>0</v>
      </c>
      <c r="I203" s="172">
        <v>0</v>
      </c>
      <c r="J203" s="173">
        <f t="shared" si="5"/>
        <v>17.260000000000002</v>
      </c>
      <c r="K203" s="169" t="str">
        <f>VLOOKUP(C203, 'CEDARS School FRPL'!$C$4:$G$2376,5,0)</f>
        <v>Yes</v>
      </c>
      <c r="L203" s="66">
        <f>IFERROR(VLOOKUP($C203,'CEDARS School FRPL'!$C$4:$F$20001,3,FALSE),"NO CEDARL FRPL Rprtd")</f>
        <v>0.88600000000000001</v>
      </c>
      <c r="N203" s="118"/>
      <c r="O203" s="97"/>
      <c r="Q203" s="48" t="s">
        <v>2311</v>
      </c>
      <c r="R203" s="39">
        <v>1792.9199999999998</v>
      </c>
      <c r="S203" s="39">
        <v>178.85</v>
      </c>
      <c r="T203" s="39">
        <v>1971.7699999999998</v>
      </c>
      <c r="U203"/>
    </row>
    <row r="204" spans="1:21">
      <c r="A204" s="165" t="s">
        <v>2285</v>
      </c>
      <c r="B204" s="165" t="s">
        <v>2532</v>
      </c>
      <c r="C204" s="169">
        <v>3293</v>
      </c>
      <c r="D204" s="171" t="s">
        <v>1196</v>
      </c>
      <c r="E204" s="172">
        <v>374.8</v>
      </c>
      <c r="F204" s="172">
        <v>51.9</v>
      </c>
      <c r="G204" s="172">
        <v>0</v>
      </c>
      <c r="H204" s="172">
        <v>0</v>
      </c>
      <c r="I204" s="172">
        <v>0</v>
      </c>
      <c r="J204" s="173">
        <f t="shared" si="5"/>
        <v>426.7</v>
      </c>
      <c r="K204" s="169" t="str">
        <f>VLOOKUP(C204, 'CEDARS School FRPL'!$C$4:$G$2376,5,0)</f>
        <v>Yes</v>
      </c>
      <c r="L204" s="66">
        <f>IFERROR(VLOOKUP($C204,'CEDARS School FRPL'!$C$4:$F$20001,3,FALSE),"NO CEDARL FRPL Rprtd")</f>
        <v>0.87039999999999995</v>
      </c>
      <c r="N204" s="118"/>
      <c r="O204" s="97"/>
      <c r="Q204" s="48" t="s">
        <v>2312</v>
      </c>
      <c r="R204" s="39">
        <v>4317.59</v>
      </c>
      <c r="S204" s="39">
        <v>44.6</v>
      </c>
      <c r="T204" s="39">
        <v>4362.1900000000005</v>
      </c>
      <c r="U204"/>
    </row>
    <row r="205" spans="1:21">
      <c r="A205" s="165" t="s">
        <v>2285</v>
      </c>
      <c r="B205" s="165" t="s">
        <v>2532</v>
      </c>
      <c r="C205" s="169">
        <v>2800</v>
      </c>
      <c r="D205" s="171" t="s">
        <v>1195</v>
      </c>
      <c r="E205" s="172">
        <v>275.5</v>
      </c>
      <c r="F205" s="172">
        <v>0</v>
      </c>
      <c r="G205" s="172">
        <v>51.91</v>
      </c>
      <c r="H205" s="172">
        <v>0</v>
      </c>
      <c r="I205" s="172">
        <v>0</v>
      </c>
      <c r="J205" s="173">
        <f t="shared" si="5"/>
        <v>327.40999999999997</v>
      </c>
      <c r="K205" s="169" t="str">
        <f>VLOOKUP(C205, 'CEDARS School FRPL'!$C$4:$G$2376,5,0)</f>
        <v>Yes</v>
      </c>
      <c r="L205" s="66">
        <f>IFERROR(VLOOKUP($C205,'CEDARS School FRPL'!$C$4:$F$20001,3,FALSE),"NO CEDARL FRPL Rprtd")</f>
        <v>0.8296</v>
      </c>
      <c r="N205" s="118"/>
      <c r="O205" s="97"/>
      <c r="Q205" s="48" t="s">
        <v>2313</v>
      </c>
      <c r="R205" s="39">
        <v>1730.76</v>
      </c>
      <c r="S205" s="39">
        <v>2114.92</v>
      </c>
      <c r="T205" s="39">
        <v>3845.6800000000003</v>
      </c>
      <c r="U205"/>
    </row>
    <row r="206" spans="1:21">
      <c r="A206" s="165" t="s">
        <v>2285</v>
      </c>
      <c r="B206" s="165" t="s">
        <v>2532</v>
      </c>
      <c r="C206" s="169">
        <v>4223</v>
      </c>
      <c r="D206" s="171" t="s">
        <v>1197</v>
      </c>
      <c r="E206" s="172">
        <v>205.68</v>
      </c>
      <c r="F206" s="172">
        <v>0</v>
      </c>
      <c r="G206" s="172">
        <v>0</v>
      </c>
      <c r="H206" s="172">
        <v>0</v>
      </c>
      <c r="I206" s="172">
        <v>0</v>
      </c>
      <c r="J206" s="173">
        <f t="shared" si="5"/>
        <v>205.68</v>
      </c>
      <c r="K206" s="169" t="str">
        <f>VLOOKUP(C206, 'CEDARS School FRPL'!$C$4:$G$2376,5,0)</f>
        <v>Yes</v>
      </c>
      <c r="L206" s="66">
        <f>IFERROR(VLOOKUP($C206,'CEDARS School FRPL'!$C$4:$F$20001,3,FALSE),"NO CEDARL FRPL Rprtd")</f>
        <v>0.88500000000000001</v>
      </c>
      <c r="N206" s="118"/>
      <c r="O206" s="97"/>
      <c r="Q206" s="48" t="s">
        <v>2506</v>
      </c>
      <c r="R206" s="39"/>
      <c r="S206" s="39">
        <v>676.97</v>
      </c>
      <c r="T206" s="39">
        <v>676.97</v>
      </c>
      <c r="U206"/>
    </row>
    <row r="207" spans="1:21">
      <c r="A207" s="165" t="s">
        <v>2164</v>
      </c>
      <c r="B207" s="165" t="s">
        <v>2533</v>
      </c>
      <c r="C207" s="169">
        <v>1900</v>
      </c>
      <c r="D207" s="171" t="s">
        <v>330</v>
      </c>
      <c r="E207" s="172">
        <v>25.7</v>
      </c>
      <c r="F207" s="172">
        <v>0</v>
      </c>
      <c r="G207" s="172">
        <v>0</v>
      </c>
      <c r="H207" s="172">
        <v>0</v>
      </c>
      <c r="I207" s="172">
        <v>0</v>
      </c>
      <c r="J207" s="173">
        <f t="shared" si="5"/>
        <v>25.7</v>
      </c>
      <c r="K207" s="169" t="str">
        <f>VLOOKUP(C207, 'CEDARS School FRPL'!$C$4:$G$2376,5,0)</f>
        <v>Yes</v>
      </c>
      <c r="L207" s="66">
        <f>IFERROR(VLOOKUP($C207,'CEDARS School FRPL'!$C$4:$F$20001,3,FALSE),"NO CEDARL FRPL Rprtd")</f>
        <v>0.93740000000000001</v>
      </c>
      <c r="N207" s="118"/>
      <c r="O207" s="97"/>
      <c r="Q207" s="48" t="s">
        <v>2963</v>
      </c>
      <c r="R207" s="39"/>
      <c r="S207" s="39">
        <v>261.5</v>
      </c>
      <c r="T207" s="39">
        <v>261.5</v>
      </c>
      <c r="U207"/>
    </row>
    <row r="208" spans="1:21">
      <c r="A208" s="165" t="s">
        <v>2164</v>
      </c>
      <c r="B208" s="165" t="s">
        <v>2533</v>
      </c>
      <c r="C208" s="169">
        <v>2562</v>
      </c>
      <c r="D208" s="171" t="s">
        <v>331</v>
      </c>
      <c r="E208" s="172">
        <v>259.31</v>
      </c>
      <c r="F208" s="172">
        <v>29.7</v>
      </c>
      <c r="G208" s="172">
        <v>0</v>
      </c>
      <c r="H208" s="172">
        <v>0</v>
      </c>
      <c r="I208" s="172">
        <v>0</v>
      </c>
      <c r="J208" s="173">
        <f t="shared" si="5"/>
        <v>289.01</v>
      </c>
      <c r="K208" s="169" t="str">
        <f>VLOOKUP(C208, 'CEDARS School FRPL'!$C$4:$G$2376,5,0)</f>
        <v>Yes</v>
      </c>
      <c r="L208" s="66">
        <f>IFERROR(VLOOKUP($C208,'CEDARS School FRPL'!$C$4:$F$20001,3,FALSE),"NO CEDARL FRPL Rprtd")</f>
        <v>0.86519999999999997</v>
      </c>
      <c r="N208" s="118"/>
      <c r="O208" s="97"/>
      <c r="Q208" s="48" t="s">
        <v>2314</v>
      </c>
      <c r="R208" s="39">
        <v>6</v>
      </c>
      <c r="S208" s="39"/>
      <c r="T208" s="39">
        <v>6</v>
      </c>
      <c r="U208"/>
    </row>
    <row r="209" spans="1:21">
      <c r="A209" s="165" t="s">
        <v>2164</v>
      </c>
      <c r="B209" s="165" t="s">
        <v>2533</v>
      </c>
      <c r="C209" s="169">
        <v>2788</v>
      </c>
      <c r="D209" s="171" t="s">
        <v>332</v>
      </c>
      <c r="E209" s="172">
        <v>217.66</v>
      </c>
      <c r="F209" s="172">
        <v>0</v>
      </c>
      <c r="G209" s="172">
        <v>0</v>
      </c>
      <c r="H209" s="172">
        <v>0</v>
      </c>
      <c r="I209" s="172">
        <v>0</v>
      </c>
      <c r="J209" s="173">
        <f t="shared" si="5"/>
        <v>217.66</v>
      </c>
      <c r="K209" s="169" t="str">
        <f>VLOOKUP(C209, 'CEDARS School FRPL'!$C$4:$G$2376,5,0)</f>
        <v>Yes</v>
      </c>
      <c r="L209" s="66">
        <f>IFERROR(VLOOKUP($C209,'CEDARS School FRPL'!$C$4:$F$20001,3,FALSE),"NO CEDARL FRPL Rprtd")</f>
        <v>0.88739999999999997</v>
      </c>
      <c r="N209" s="118"/>
      <c r="O209" s="97"/>
      <c r="Q209" s="48" t="s">
        <v>2315</v>
      </c>
      <c r="R209" s="39">
        <v>784.87</v>
      </c>
      <c r="S209" s="39"/>
      <c r="T209" s="39">
        <v>784.87</v>
      </c>
      <c r="U209"/>
    </row>
    <row r="210" spans="1:21">
      <c r="A210" s="165" t="s">
        <v>2164</v>
      </c>
      <c r="B210" s="165" t="s">
        <v>2533</v>
      </c>
      <c r="C210" s="169">
        <v>4213</v>
      </c>
      <c r="D210" s="171" t="s">
        <v>333</v>
      </c>
      <c r="E210" s="172">
        <v>199.4</v>
      </c>
      <c r="F210" s="172">
        <v>0</v>
      </c>
      <c r="G210" s="172">
        <v>0</v>
      </c>
      <c r="H210" s="172">
        <v>0</v>
      </c>
      <c r="I210" s="172">
        <v>0</v>
      </c>
      <c r="J210" s="173">
        <f t="shared" si="5"/>
        <v>199.4</v>
      </c>
      <c r="K210" s="169" t="str">
        <f>VLOOKUP(C210, 'CEDARS School FRPL'!$C$4:$G$2376,5,0)</f>
        <v>Yes</v>
      </c>
      <c r="L210" s="66">
        <f>IFERROR(VLOOKUP($C210,'CEDARS School FRPL'!$C$4:$F$20001,3,FALSE),"NO CEDARL FRPL Rprtd")</f>
        <v>0.88139999999999996</v>
      </c>
      <c r="N210" s="118"/>
      <c r="O210" s="97"/>
      <c r="Q210" s="48" t="s">
        <v>2316</v>
      </c>
      <c r="R210" s="39">
        <v>100.75999999999999</v>
      </c>
      <c r="S210" s="39">
        <v>89.42</v>
      </c>
      <c r="T210" s="39">
        <v>190.18</v>
      </c>
      <c r="U210"/>
    </row>
    <row r="211" spans="1:21">
      <c r="A211" s="165" t="s">
        <v>2206</v>
      </c>
      <c r="B211" s="165" t="s">
        <v>2534</v>
      </c>
      <c r="C211" s="169">
        <v>2836</v>
      </c>
      <c r="D211" s="171" t="s">
        <v>518</v>
      </c>
      <c r="E211" s="172">
        <v>65.459999999999994</v>
      </c>
      <c r="F211" s="172">
        <v>4.3</v>
      </c>
      <c r="G211" s="172">
        <v>0</v>
      </c>
      <c r="H211" s="172">
        <v>0</v>
      </c>
      <c r="I211" s="172">
        <v>0</v>
      </c>
      <c r="J211" s="173">
        <f t="shared" si="5"/>
        <v>69.759999999999991</v>
      </c>
      <c r="K211" s="169" t="str">
        <f>VLOOKUP(C211, 'CEDARS School FRPL'!$C$4:$G$2376,5,0)</f>
        <v>Yes</v>
      </c>
      <c r="L211" s="66">
        <f>IFERROR(VLOOKUP($C211,'CEDARS School FRPL'!$C$4:$F$20001,3,FALSE),"NO CEDARL FRPL Rprtd")</f>
        <v>0.66990000000000005</v>
      </c>
      <c r="N211" s="118"/>
      <c r="O211" s="97"/>
      <c r="Q211" s="48" t="s">
        <v>2317</v>
      </c>
      <c r="R211" s="39">
        <v>801.82</v>
      </c>
      <c r="S211" s="39">
        <v>7.8</v>
      </c>
      <c r="T211" s="39">
        <v>809.62</v>
      </c>
      <c r="U211"/>
    </row>
    <row r="212" spans="1:21">
      <c r="A212" s="165" t="s">
        <v>2319</v>
      </c>
      <c r="B212" s="165" t="s">
        <v>2535</v>
      </c>
      <c r="C212" s="169">
        <v>3603</v>
      </c>
      <c r="D212" s="171" t="s">
        <v>1446</v>
      </c>
      <c r="E212" s="172">
        <v>414.3</v>
      </c>
      <c r="F212" s="172">
        <v>0</v>
      </c>
      <c r="G212" s="172">
        <v>0</v>
      </c>
      <c r="H212" s="172">
        <v>0</v>
      </c>
      <c r="I212" s="172">
        <v>0</v>
      </c>
      <c r="J212" s="173">
        <f t="shared" si="5"/>
        <v>414.3</v>
      </c>
      <c r="K212" s="169" t="str">
        <f>VLOOKUP(C212, 'CEDARS School FRPL'!$C$4:$G$2376,5,0)</f>
        <v>Yes</v>
      </c>
      <c r="L212" s="66">
        <f>IFERROR(VLOOKUP($C212,'CEDARS School FRPL'!$C$4:$F$20001,3,FALSE),"NO CEDARL FRPL Rprtd")</f>
        <v>0.73470000000000002</v>
      </c>
      <c r="N212" s="118"/>
      <c r="O212" s="97"/>
      <c r="Q212" s="48" t="s">
        <v>2318</v>
      </c>
      <c r="R212" s="39"/>
      <c r="S212" s="39">
        <v>496.22</v>
      </c>
      <c r="T212" s="39">
        <v>496.22</v>
      </c>
      <c r="U212"/>
    </row>
    <row r="213" spans="1:21">
      <c r="A213" s="165" t="s">
        <v>2319</v>
      </c>
      <c r="B213" s="165" t="s">
        <v>2535</v>
      </c>
      <c r="C213" s="169">
        <v>4412</v>
      </c>
      <c r="D213" s="171" t="s">
        <v>1447</v>
      </c>
      <c r="E213" s="172">
        <v>491.6</v>
      </c>
      <c r="F213" s="172">
        <v>0</v>
      </c>
      <c r="G213" s="172">
        <v>0</v>
      </c>
      <c r="H213" s="172">
        <v>0</v>
      </c>
      <c r="I213" s="172">
        <v>0</v>
      </c>
      <c r="J213" s="173">
        <f t="shared" si="5"/>
        <v>491.6</v>
      </c>
      <c r="K213" s="169" t="str">
        <f>VLOOKUP(C213, 'CEDARS School FRPL'!$C$4:$G$2376,5,0)</f>
        <v>No</v>
      </c>
      <c r="L213" s="66">
        <f>IFERROR(VLOOKUP($C213,'CEDARS School FRPL'!$C$4:$F$20001,3,FALSE),"NO CEDARL FRPL Rprtd")</f>
        <v>0.47120000000000001</v>
      </c>
      <c r="N213" s="118"/>
      <c r="O213" s="97"/>
      <c r="Q213" s="48" t="s">
        <v>2319</v>
      </c>
      <c r="R213" s="39">
        <v>869.23</v>
      </c>
      <c r="S213" s="39">
        <v>2222.75</v>
      </c>
      <c r="T213" s="39">
        <v>3091.98</v>
      </c>
      <c r="U213"/>
    </row>
    <row r="214" spans="1:21">
      <c r="A214" s="165" t="s">
        <v>2319</v>
      </c>
      <c r="B214" s="165" t="s">
        <v>2535</v>
      </c>
      <c r="C214" s="169">
        <v>2362</v>
      </c>
      <c r="D214" s="171" t="s">
        <v>1444</v>
      </c>
      <c r="E214" s="172">
        <v>881.52</v>
      </c>
      <c r="F214" s="172">
        <v>0</v>
      </c>
      <c r="G214" s="172">
        <v>84.81</v>
      </c>
      <c r="H214" s="172">
        <v>0</v>
      </c>
      <c r="I214" s="172">
        <v>0</v>
      </c>
      <c r="J214" s="173">
        <f t="shared" si="5"/>
        <v>966.32999999999993</v>
      </c>
      <c r="K214" s="169" t="str">
        <f>VLOOKUP(C214, 'CEDARS School FRPL'!$C$4:$G$2376,5,0)</f>
        <v>Yes</v>
      </c>
      <c r="L214" s="66">
        <f>IFERROR(VLOOKUP($C214,'CEDARS School FRPL'!$C$4:$F$20001,3,FALSE),"NO CEDARL FRPL Rprtd")</f>
        <v>0.51319999999999999</v>
      </c>
      <c r="N214" s="118"/>
      <c r="O214" s="97"/>
      <c r="Q214" s="48" t="s">
        <v>2320</v>
      </c>
      <c r="R214" s="39">
        <v>2120.9899999999998</v>
      </c>
      <c r="S214" s="39">
        <v>2260.67</v>
      </c>
      <c r="T214" s="39">
        <v>4381.66</v>
      </c>
      <c r="U214"/>
    </row>
    <row r="215" spans="1:21">
      <c r="A215" s="165" t="s">
        <v>2319</v>
      </c>
      <c r="B215" s="165" t="s">
        <v>2535</v>
      </c>
      <c r="C215" s="169">
        <v>1928</v>
      </c>
      <c r="D215" s="171" t="s">
        <v>1443</v>
      </c>
      <c r="E215" s="172">
        <v>88.57</v>
      </c>
      <c r="F215" s="172">
        <v>0</v>
      </c>
      <c r="G215" s="172">
        <v>0</v>
      </c>
      <c r="H215" s="172">
        <v>0</v>
      </c>
      <c r="I215" s="172">
        <v>0</v>
      </c>
      <c r="J215" s="173">
        <f t="shared" si="5"/>
        <v>88.57</v>
      </c>
      <c r="K215" s="169" t="str">
        <f>VLOOKUP(C215, 'CEDARS School FRPL'!$C$4:$G$2376,5,0)</f>
        <v>Yes</v>
      </c>
      <c r="L215" s="66">
        <f>IFERROR(VLOOKUP($C215,'CEDARS School FRPL'!$C$4:$F$20001,3,FALSE),"NO CEDARL FRPL Rprtd")</f>
        <v>0.79320000000000002</v>
      </c>
      <c r="N215" s="118"/>
      <c r="O215" s="97"/>
      <c r="Q215" s="48" t="s">
        <v>2321</v>
      </c>
      <c r="R215" s="39">
        <v>2473.67</v>
      </c>
      <c r="S215" s="39">
        <v>63.81</v>
      </c>
      <c r="T215" s="39">
        <v>2537.48</v>
      </c>
      <c r="U215"/>
    </row>
    <row r="216" spans="1:21">
      <c r="A216" s="165" t="s">
        <v>2319</v>
      </c>
      <c r="B216" s="165" t="s">
        <v>2535</v>
      </c>
      <c r="C216" s="169">
        <v>2379</v>
      </c>
      <c r="D216" s="171" t="s">
        <v>1445</v>
      </c>
      <c r="E216" s="172">
        <v>377.63</v>
      </c>
      <c r="F216" s="172">
        <v>0</v>
      </c>
      <c r="G216" s="172">
        <v>0</v>
      </c>
      <c r="H216" s="172">
        <v>0</v>
      </c>
      <c r="I216" s="172">
        <v>0</v>
      </c>
      <c r="J216" s="173">
        <f t="shared" si="5"/>
        <v>377.63</v>
      </c>
      <c r="K216" s="169" t="str">
        <f>VLOOKUP(C216, 'CEDARS School FRPL'!$C$4:$G$2376,5,0)</f>
        <v>No</v>
      </c>
      <c r="L216" s="66">
        <f>IFERROR(VLOOKUP($C216,'CEDARS School FRPL'!$C$4:$F$20001,3,FALSE),"NO CEDARL FRPL Rprtd")</f>
        <v>0.37369999999999998</v>
      </c>
      <c r="N216" s="118"/>
      <c r="O216" s="97"/>
      <c r="Q216" s="48" t="s">
        <v>2322</v>
      </c>
      <c r="R216" s="39"/>
      <c r="S216" s="39">
        <v>464.69000000000005</v>
      </c>
      <c r="T216" s="39">
        <v>464.69000000000005</v>
      </c>
      <c r="U216"/>
    </row>
    <row r="217" spans="1:21">
      <c r="A217" s="165" t="s">
        <v>2319</v>
      </c>
      <c r="B217" s="165" t="s">
        <v>2535</v>
      </c>
      <c r="C217" s="169">
        <v>5767</v>
      </c>
      <c r="D217" s="171" t="s">
        <v>3225</v>
      </c>
      <c r="E217" s="172">
        <v>718.45</v>
      </c>
      <c r="F217" s="172">
        <v>0</v>
      </c>
      <c r="G217" s="172">
        <v>0</v>
      </c>
      <c r="H217" s="172">
        <v>0</v>
      </c>
      <c r="I217" s="172">
        <v>0</v>
      </c>
      <c r="J217" s="173">
        <f t="shared" si="5"/>
        <v>718.45</v>
      </c>
      <c r="K217" s="169" t="str">
        <f>VLOOKUP(C217, 'CEDARS School FRPL'!$C$4:$G$2376,5,0)</f>
        <v>Yes</v>
      </c>
      <c r="L217" s="66">
        <f>IFERROR(VLOOKUP($C217,'CEDARS School FRPL'!$C$4:$F$20001,3,FALSE),"NO CEDARL FRPL Rprtd")</f>
        <v>0.53859999999999997</v>
      </c>
      <c r="N217" s="118"/>
      <c r="O217" s="97"/>
      <c r="Q217" s="48" t="s">
        <v>2323</v>
      </c>
      <c r="R217" s="39">
        <v>412.02</v>
      </c>
      <c r="S217" s="39"/>
      <c r="T217" s="39">
        <v>412.02</v>
      </c>
      <c r="U217"/>
    </row>
    <row r="218" spans="1:21">
      <c r="A218" s="165" t="s">
        <v>2319</v>
      </c>
      <c r="B218" s="165" t="s">
        <v>2535</v>
      </c>
      <c r="C218" s="169">
        <v>5768</v>
      </c>
      <c r="D218" s="171" t="s">
        <v>3226</v>
      </c>
      <c r="E218" s="172">
        <v>0</v>
      </c>
      <c r="F218" s="172">
        <v>28.3</v>
      </c>
      <c r="G218" s="172">
        <v>0</v>
      </c>
      <c r="H218" s="172">
        <v>0</v>
      </c>
      <c r="I218" s="172">
        <v>0</v>
      </c>
      <c r="J218" s="173">
        <f t="shared" si="5"/>
        <v>28.3</v>
      </c>
      <c r="K218" s="169" t="str">
        <f>VLOOKUP(C218, 'CEDARS School FRPL'!$C$4:$G$2376,5,0)</f>
        <v>Yes</v>
      </c>
      <c r="L218" s="66">
        <f>IFERROR(VLOOKUP($C218,'CEDARS School FRPL'!$C$4:$F$20001,3,FALSE),"NO CEDARL FRPL Rprtd")</f>
        <v>6.6699999999999995E-2</v>
      </c>
      <c r="N218" s="118"/>
      <c r="O218" s="97"/>
      <c r="Q218" s="48" t="s">
        <v>2324</v>
      </c>
      <c r="R218" s="39">
        <v>601.95000000000005</v>
      </c>
      <c r="S218" s="39">
        <v>5847.6399999999994</v>
      </c>
      <c r="T218" s="39">
        <v>6449.5899999999992</v>
      </c>
      <c r="U218"/>
    </row>
    <row r="219" spans="1:21">
      <c r="A219" s="174" t="s">
        <v>2319</v>
      </c>
      <c r="B219" s="174" t="s">
        <v>2535</v>
      </c>
      <c r="C219" s="175">
        <v>5525</v>
      </c>
      <c r="D219" s="176" t="s">
        <v>2855</v>
      </c>
      <c r="E219" s="177">
        <v>0</v>
      </c>
      <c r="F219" s="177">
        <v>0</v>
      </c>
      <c r="G219" s="177">
        <v>0</v>
      </c>
      <c r="H219" s="177">
        <v>6.8</v>
      </c>
      <c r="I219" s="177">
        <v>0</v>
      </c>
      <c r="J219" s="178">
        <f t="shared" si="5"/>
        <v>6.8</v>
      </c>
      <c r="K219" s="169" t="str">
        <f>VLOOKUP(C219, 'CEDARS School FRPL'!$C$4:$G$2376,5,0)</f>
        <v>Yes</v>
      </c>
      <c r="L219" s="66">
        <f>IFERROR(VLOOKUP($C219,'CEDARS School FRPL'!$C$4:$F$20001,3,FALSE),"NO CEDARL FRPL Rprtd")</f>
        <v>0.71120000000000005</v>
      </c>
      <c r="N219" s="118"/>
      <c r="O219" s="97"/>
      <c r="Q219" s="48" t="s">
        <v>2325</v>
      </c>
      <c r="R219" s="39"/>
      <c r="S219" s="39">
        <v>119.94000000000001</v>
      </c>
      <c r="T219" s="39">
        <v>119.94000000000001</v>
      </c>
      <c r="U219"/>
    </row>
    <row r="220" spans="1:21">
      <c r="A220" s="165" t="s">
        <v>2152</v>
      </c>
      <c r="B220" s="165" t="s">
        <v>2536</v>
      </c>
      <c r="C220" s="169">
        <v>5769</v>
      </c>
      <c r="D220" s="171" t="s">
        <v>2984</v>
      </c>
      <c r="E220" s="172">
        <v>111</v>
      </c>
      <c r="F220" s="172">
        <v>0</v>
      </c>
      <c r="G220" s="172">
        <v>0.11</v>
      </c>
      <c r="H220" s="172">
        <v>0</v>
      </c>
      <c r="I220" s="172">
        <v>0</v>
      </c>
      <c r="J220" s="173">
        <f t="shared" si="5"/>
        <v>111.11</v>
      </c>
      <c r="K220" s="169" t="str">
        <f>VLOOKUP(C220, 'CEDARS School FRPL'!$C$4:$G$2376,5,0)</f>
        <v>No</v>
      </c>
      <c r="L220" s="66">
        <f>IFERROR(VLOOKUP($C220,'CEDARS School FRPL'!$C$4:$F$20001,3,FALSE),"NO CEDARL FRPL Rprtd")</f>
        <v>0.32379999999999998</v>
      </c>
      <c r="N220" s="118"/>
      <c r="O220" s="97"/>
      <c r="Q220" s="48" t="s">
        <v>2326</v>
      </c>
      <c r="R220" s="39">
        <v>71.819999999999993</v>
      </c>
      <c r="S220" s="39"/>
      <c r="T220" s="39">
        <v>71.819999999999993</v>
      </c>
      <c r="U220"/>
    </row>
    <row r="221" spans="1:21">
      <c r="A221" s="165" t="s">
        <v>2152</v>
      </c>
      <c r="B221" s="165" t="s">
        <v>2536</v>
      </c>
      <c r="C221" s="169">
        <v>4567</v>
      </c>
      <c r="D221" s="171" t="s">
        <v>252</v>
      </c>
      <c r="E221" s="172">
        <v>1838.1</v>
      </c>
      <c r="F221" s="172">
        <v>0</v>
      </c>
      <c r="G221" s="172">
        <v>161.81</v>
      </c>
      <c r="H221" s="172">
        <v>0</v>
      </c>
      <c r="I221" s="172">
        <v>0</v>
      </c>
      <c r="J221" s="173">
        <f t="shared" si="5"/>
        <v>1999.9099999999999</v>
      </c>
      <c r="K221" s="169" t="str">
        <f>VLOOKUP(C221, 'CEDARS School FRPL'!$C$4:$G$2376,5,0)</f>
        <v>No</v>
      </c>
      <c r="L221" s="66">
        <f>IFERROR(VLOOKUP($C221,'CEDARS School FRPL'!$C$4:$F$20001,3,FALSE),"NO CEDARL FRPL Rprtd")</f>
        <v>0.15540000000000001</v>
      </c>
      <c r="N221" s="118"/>
      <c r="O221" s="97"/>
      <c r="Q221" s="48" t="s">
        <v>2327</v>
      </c>
      <c r="R221" s="39">
        <v>51.5</v>
      </c>
      <c r="S221" s="39"/>
      <c r="T221" s="39">
        <v>51.5</v>
      </c>
      <c r="U221"/>
    </row>
    <row r="222" spans="1:21">
      <c r="A222" s="165" t="s">
        <v>2152</v>
      </c>
      <c r="B222" s="165" t="s">
        <v>2536</v>
      </c>
      <c r="C222" s="169">
        <v>5532</v>
      </c>
      <c r="D222" s="171" t="s">
        <v>2853</v>
      </c>
      <c r="E222" s="172">
        <v>0</v>
      </c>
      <c r="F222" s="172">
        <v>0</v>
      </c>
      <c r="G222" s="172">
        <v>0</v>
      </c>
      <c r="H222" s="172">
        <v>12.1</v>
      </c>
      <c r="I222" s="172">
        <v>0</v>
      </c>
      <c r="J222" s="173">
        <f t="shared" si="5"/>
        <v>12.1</v>
      </c>
      <c r="K222" s="169" t="str">
        <f>VLOOKUP(C222, 'CEDARS School FRPL'!$C$4:$G$2376,5,0)</f>
        <v>No</v>
      </c>
      <c r="L222" s="66">
        <f>IFERROR(VLOOKUP($C222,'CEDARS School FRPL'!$C$4:$F$20001,3,FALSE),"NO CEDARL FRPL Rprtd")</f>
        <v>0.33339999999999997</v>
      </c>
      <c r="N222" s="118"/>
      <c r="O222" s="97"/>
      <c r="Q222" s="48" t="s">
        <v>2328</v>
      </c>
      <c r="R222" s="39"/>
      <c r="S222" s="39">
        <v>663.12</v>
      </c>
      <c r="T222" s="39">
        <v>663.12</v>
      </c>
      <c r="U222"/>
    </row>
    <row r="223" spans="1:21">
      <c r="A223" s="165" t="s">
        <v>2152</v>
      </c>
      <c r="B223" s="165" t="s">
        <v>2536</v>
      </c>
      <c r="C223" s="169">
        <v>5533</v>
      </c>
      <c r="D223" s="171" t="s">
        <v>299</v>
      </c>
      <c r="E223" s="172">
        <v>216.38</v>
      </c>
      <c r="F223" s="172">
        <v>0</v>
      </c>
      <c r="G223" s="172">
        <v>9.5</v>
      </c>
      <c r="H223" s="172">
        <v>0</v>
      </c>
      <c r="I223" s="172">
        <v>0</v>
      </c>
      <c r="J223" s="173">
        <f t="shared" si="5"/>
        <v>225.88</v>
      </c>
      <c r="K223" s="169" t="str">
        <f>VLOOKUP(C223, 'CEDARS School FRPL'!$C$4:$G$2376,5,0)</f>
        <v>No</v>
      </c>
      <c r="L223" s="66">
        <f>IFERROR(VLOOKUP($C223,'CEDARS School FRPL'!$C$4:$F$20001,3,FALSE),"NO CEDARL FRPL Rprtd")</f>
        <v>0.1578</v>
      </c>
      <c r="N223" s="118"/>
      <c r="O223" s="97"/>
      <c r="Q223" s="48" t="s">
        <v>2329</v>
      </c>
      <c r="R223" s="39">
        <v>9731.58</v>
      </c>
      <c r="S223" s="39">
        <v>10276.280000000001</v>
      </c>
      <c r="T223" s="39">
        <v>20007.86</v>
      </c>
      <c r="U223"/>
    </row>
    <row r="224" spans="1:21">
      <c r="A224" s="165" t="s">
        <v>2152</v>
      </c>
      <c r="B224" s="165" t="s">
        <v>2536</v>
      </c>
      <c r="C224" s="169">
        <v>4182</v>
      </c>
      <c r="D224" s="171" t="s">
        <v>249</v>
      </c>
      <c r="E224" s="172">
        <v>469.68</v>
      </c>
      <c r="F224" s="172">
        <v>0</v>
      </c>
      <c r="G224" s="172">
        <v>0</v>
      </c>
      <c r="H224" s="172">
        <v>0</v>
      </c>
      <c r="I224" s="172">
        <v>0</v>
      </c>
      <c r="J224" s="173">
        <f t="shared" si="5"/>
        <v>469.68</v>
      </c>
      <c r="K224" s="169" t="str">
        <f>VLOOKUP(C224, 'CEDARS School FRPL'!$C$4:$G$2376,5,0)</f>
        <v>No</v>
      </c>
      <c r="L224" s="66">
        <f>IFERROR(VLOOKUP($C224,'CEDARS School FRPL'!$C$4:$F$20001,3,FALSE),"NO CEDARL FRPL Rprtd")</f>
        <v>0.1416</v>
      </c>
      <c r="N224" s="118"/>
      <c r="O224" s="97"/>
      <c r="Q224" s="48" t="s">
        <v>2330</v>
      </c>
      <c r="R224" s="39">
        <v>9865.1</v>
      </c>
      <c r="S224" s="39"/>
      <c r="T224" s="39">
        <v>9865.1</v>
      </c>
      <c r="U224"/>
    </row>
    <row r="225" spans="1:21">
      <c r="A225" s="165" t="s">
        <v>2152</v>
      </c>
      <c r="B225" s="165" t="s">
        <v>2536</v>
      </c>
      <c r="C225" s="169">
        <v>5158</v>
      </c>
      <c r="D225" s="171" t="s">
        <v>255</v>
      </c>
      <c r="E225" s="172">
        <v>483.48</v>
      </c>
      <c r="F225" s="172">
        <v>17.899999999999999</v>
      </c>
      <c r="G225" s="172">
        <v>0</v>
      </c>
      <c r="H225" s="172">
        <v>0</v>
      </c>
      <c r="I225" s="172">
        <v>0</v>
      </c>
      <c r="J225" s="173">
        <f t="shared" si="5"/>
        <v>501.38</v>
      </c>
      <c r="K225" s="169" t="str">
        <f>VLOOKUP(C225, 'CEDARS School FRPL'!$C$4:$G$2376,5,0)</f>
        <v>No</v>
      </c>
      <c r="L225" s="66">
        <f>IFERROR(VLOOKUP($C225,'CEDARS School FRPL'!$C$4:$F$20001,3,FALSE),"NO CEDARL FRPL Rprtd")</f>
        <v>0.14330000000000001</v>
      </c>
      <c r="N225" s="118"/>
      <c r="O225" s="97"/>
      <c r="Q225" s="48" t="s">
        <v>2331</v>
      </c>
      <c r="R225" s="39">
        <v>6415.4500000000007</v>
      </c>
      <c r="S225" s="39">
        <v>8434.81</v>
      </c>
      <c r="T225" s="39">
        <v>14850.26</v>
      </c>
      <c r="U225"/>
    </row>
    <row r="226" spans="1:21">
      <c r="A226" s="165" t="s">
        <v>2152</v>
      </c>
      <c r="B226" s="165" t="s">
        <v>2536</v>
      </c>
      <c r="C226" s="169">
        <v>5104</v>
      </c>
      <c r="D226" s="171" t="s">
        <v>254</v>
      </c>
      <c r="E226" s="172">
        <v>144.78</v>
      </c>
      <c r="F226" s="172">
        <v>0</v>
      </c>
      <c r="G226" s="172">
        <v>2.79</v>
      </c>
      <c r="H226" s="172">
        <v>0</v>
      </c>
      <c r="I226" s="172">
        <v>0</v>
      </c>
      <c r="J226" s="173">
        <f t="shared" si="5"/>
        <v>147.57</v>
      </c>
      <c r="K226" s="169" t="str">
        <f>VLOOKUP(C226, 'CEDARS School FRPL'!$C$4:$G$2376,5,0)</f>
        <v>No</v>
      </c>
      <c r="L226" s="66">
        <f>IFERROR(VLOOKUP($C226,'CEDARS School FRPL'!$C$4:$F$20001,3,FALSE),"NO CEDARL FRPL Rprtd")</f>
        <v>0.32100000000000001</v>
      </c>
      <c r="N226" s="118"/>
      <c r="O226" s="97"/>
      <c r="Q226" s="48" t="s">
        <v>2332</v>
      </c>
      <c r="R226" s="39">
        <v>14381.519999999999</v>
      </c>
      <c r="S226" s="39">
        <v>5497.3899999999994</v>
      </c>
      <c r="T226" s="39">
        <v>19878.909999999996</v>
      </c>
      <c r="U226"/>
    </row>
    <row r="227" spans="1:21">
      <c r="A227" s="165" t="s">
        <v>2152</v>
      </c>
      <c r="B227" s="165" t="s">
        <v>2536</v>
      </c>
      <c r="C227" s="169">
        <v>2725</v>
      </c>
      <c r="D227" s="171" t="s">
        <v>248</v>
      </c>
      <c r="E227" s="172">
        <v>466</v>
      </c>
      <c r="F227" s="172">
        <v>0</v>
      </c>
      <c r="G227" s="172">
        <v>0</v>
      </c>
      <c r="H227" s="172">
        <v>0</v>
      </c>
      <c r="I227" s="172">
        <v>0</v>
      </c>
      <c r="J227" s="173">
        <f t="shared" si="5"/>
        <v>466</v>
      </c>
      <c r="K227" s="169" t="str">
        <f>VLOOKUP(C227, 'CEDARS School FRPL'!$C$4:$G$2376,5,0)</f>
        <v>No</v>
      </c>
      <c r="L227" s="66">
        <f>IFERROR(VLOOKUP($C227,'CEDARS School FRPL'!$C$4:$F$20001,3,FALSE),"NO CEDARL FRPL Rprtd")</f>
        <v>0.2064</v>
      </c>
      <c r="N227" s="118"/>
      <c r="O227" s="97"/>
      <c r="Q227" s="48" t="s">
        <v>2333</v>
      </c>
      <c r="R227" s="39">
        <v>5276.35</v>
      </c>
      <c r="S227" s="39">
        <v>153.10000000000002</v>
      </c>
      <c r="T227" s="39">
        <v>5429.4500000000007</v>
      </c>
      <c r="U227"/>
    </row>
    <row r="228" spans="1:21">
      <c r="A228" s="165" t="s">
        <v>2152</v>
      </c>
      <c r="B228" s="165" t="s">
        <v>2536</v>
      </c>
      <c r="C228" s="169">
        <v>3474</v>
      </c>
      <c r="D228" s="171" t="s">
        <v>2537</v>
      </c>
      <c r="E228" s="172">
        <v>405.59</v>
      </c>
      <c r="F228" s="172">
        <v>0</v>
      </c>
      <c r="G228" s="172">
        <v>0</v>
      </c>
      <c r="H228" s="172">
        <v>0</v>
      </c>
      <c r="I228" s="172">
        <v>0</v>
      </c>
      <c r="J228" s="173">
        <f t="shared" si="5"/>
        <v>405.59</v>
      </c>
      <c r="K228" s="169" t="str">
        <f>VLOOKUP(C228, 'CEDARS School FRPL'!$C$4:$G$2376,5,0)</f>
        <v>No</v>
      </c>
      <c r="L228" s="66">
        <f>IFERROR(VLOOKUP($C228,'CEDARS School FRPL'!$C$4:$F$20001,3,FALSE),"NO CEDARL FRPL Rprtd")</f>
        <v>0.18679999999999999</v>
      </c>
      <c r="N228" s="118"/>
      <c r="O228" s="97"/>
      <c r="Q228" s="48" t="s">
        <v>2334</v>
      </c>
      <c r="R228" s="39">
        <v>3160.69</v>
      </c>
      <c r="S228" s="39">
        <v>5883.8499999999985</v>
      </c>
      <c r="T228" s="39">
        <v>9044.5399999999991</v>
      </c>
      <c r="U228"/>
    </row>
    <row r="229" spans="1:21">
      <c r="A229" s="165" t="s">
        <v>2152</v>
      </c>
      <c r="B229" s="165" t="s">
        <v>2536</v>
      </c>
      <c r="C229" s="169">
        <v>5054</v>
      </c>
      <c r="D229" s="171" t="s">
        <v>253</v>
      </c>
      <c r="E229" s="172">
        <v>706.92</v>
      </c>
      <c r="F229" s="172">
        <v>0</v>
      </c>
      <c r="G229" s="172">
        <v>0</v>
      </c>
      <c r="H229" s="172">
        <v>0</v>
      </c>
      <c r="I229" s="172">
        <v>0</v>
      </c>
      <c r="J229" s="173">
        <f t="shared" si="5"/>
        <v>706.92</v>
      </c>
      <c r="K229" s="169" t="str">
        <f>VLOOKUP(C229, 'CEDARS School FRPL'!$C$4:$G$2376,5,0)</f>
        <v>No</v>
      </c>
      <c r="L229" s="66">
        <f>IFERROR(VLOOKUP($C229,'CEDARS School FRPL'!$C$4:$F$20001,3,FALSE),"NO CEDARL FRPL Rprtd")</f>
        <v>0.22339999999999999</v>
      </c>
      <c r="N229" s="118"/>
      <c r="O229" s="97"/>
      <c r="Q229" s="48" t="s">
        <v>2335</v>
      </c>
      <c r="R229" s="39">
        <v>26.08</v>
      </c>
      <c r="S229" s="39"/>
      <c r="T229" s="39">
        <v>26.08</v>
      </c>
      <c r="U229"/>
    </row>
    <row r="230" spans="1:21">
      <c r="A230" s="165" t="s">
        <v>2152</v>
      </c>
      <c r="B230" s="165" t="s">
        <v>2536</v>
      </c>
      <c r="C230" s="169">
        <v>5534</v>
      </c>
      <c r="D230" s="171" t="s">
        <v>2893</v>
      </c>
      <c r="E230" s="172">
        <v>279.73</v>
      </c>
      <c r="F230" s="172">
        <v>0</v>
      </c>
      <c r="G230" s="172">
        <v>0</v>
      </c>
      <c r="H230" s="172">
        <v>0</v>
      </c>
      <c r="I230" s="172">
        <v>0</v>
      </c>
      <c r="J230" s="173">
        <f t="shared" si="5"/>
        <v>279.73</v>
      </c>
      <c r="K230" s="169" t="str">
        <f>VLOOKUP(C230, 'CEDARS School FRPL'!$C$4:$G$2376,5,0)</f>
        <v>No</v>
      </c>
      <c r="L230" s="66">
        <f>IFERROR(VLOOKUP($C230,'CEDARS School FRPL'!$C$4:$F$20001,3,FALSE),"NO CEDARL FRPL Rprtd")</f>
        <v>0.1532</v>
      </c>
      <c r="N230" s="118"/>
      <c r="O230" s="97"/>
      <c r="Q230" s="48" t="s">
        <v>2336</v>
      </c>
      <c r="R230" s="39">
        <v>5093.8899999999994</v>
      </c>
      <c r="S230" s="39">
        <v>548.98</v>
      </c>
      <c r="T230" s="39">
        <v>5642.869999999999</v>
      </c>
      <c r="U230"/>
    </row>
    <row r="231" spans="1:21">
      <c r="A231" s="165" t="s">
        <v>2152</v>
      </c>
      <c r="B231" s="165" t="s">
        <v>2536</v>
      </c>
      <c r="C231" s="169">
        <v>4563</v>
      </c>
      <c r="D231" s="171" t="s">
        <v>251</v>
      </c>
      <c r="E231" s="172">
        <v>427.52</v>
      </c>
      <c r="F231" s="172">
        <v>0</v>
      </c>
      <c r="G231" s="172">
        <v>0</v>
      </c>
      <c r="H231" s="172">
        <v>0</v>
      </c>
      <c r="I231" s="172">
        <v>0</v>
      </c>
      <c r="J231" s="173">
        <f t="shared" si="5"/>
        <v>427.52</v>
      </c>
      <c r="K231" s="169" t="str">
        <f>VLOOKUP(C231, 'CEDARS School FRPL'!$C$4:$G$2376,5,0)</f>
        <v>No</v>
      </c>
      <c r="L231" s="66">
        <f>IFERROR(VLOOKUP($C231,'CEDARS School FRPL'!$C$4:$F$20001,3,FALSE),"NO CEDARL FRPL Rprtd")</f>
        <v>0.15920000000000001</v>
      </c>
      <c r="N231" s="118"/>
      <c r="O231" s="97"/>
      <c r="Q231" s="48" t="s">
        <v>2337</v>
      </c>
      <c r="R231" s="39">
        <v>9625.9399999999987</v>
      </c>
      <c r="S231" s="39">
        <v>69.42</v>
      </c>
      <c r="T231" s="39">
        <v>9695.3599999999988</v>
      </c>
      <c r="U231"/>
    </row>
    <row r="232" spans="1:21">
      <c r="A232" s="165" t="s">
        <v>2152</v>
      </c>
      <c r="B232" s="165" t="s">
        <v>2536</v>
      </c>
      <c r="C232" s="169">
        <v>4508</v>
      </c>
      <c r="D232" s="171" t="s">
        <v>250</v>
      </c>
      <c r="E232" s="172">
        <v>743.65</v>
      </c>
      <c r="F232" s="172">
        <v>0</v>
      </c>
      <c r="G232" s="172">
        <v>0</v>
      </c>
      <c r="H232" s="172">
        <v>0</v>
      </c>
      <c r="I232" s="172">
        <v>0</v>
      </c>
      <c r="J232" s="173">
        <f t="shared" si="5"/>
        <v>743.65</v>
      </c>
      <c r="K232" s="169" t="str">
        <f>VLOOKUP(C232, 'CEDARS School FRPL'!$C$4:$G$2376,5,0)</f>
        <v>No</v>
      </c>
      <c r="L232" s="66">
        <f>IFERROR(VLOOKUP($C232,'CEDARS School FRPL'!$C$4:$F$20001,3,FALSE),"NO CEDARL FRPL Rprtd")</f>
        <v>0.14680000000000001</v>
      </c>
      <c r="N232" s="118"/>
      <c r="O232" s="97"/>
      <c r="Q232" s="48" t="s">
        <v>2338</v>
      </c>
      <c r="R232" s="39">
        <v>1881.69</v>
      </c>
      <c r="S232" s="39">
        <v>789.33999999999992</v>
      </c>
      <c r="T232" s="39">
        <v>2671.0299999999997</v>
      </c>
      <c r="U232"/>
    </row>
    <row r="233" spans="1:21">
      <c r="A233" s="165" t="s">
        <v>2152</v>
      </c>
      <c r="B233" s="165" t="s">
        <v>2536</v>
      </c>
      <c r="C233" s="169">
        <v>5309</v>
      </c>
      <c r="D233" s="171" t="s">
        <v>256</v>
      </c>
      <c r="E233" s="172">
        <v>547.78</v>
      </c>
      <c r="F233" s="172">
        <v>0</v>
      </c>
      <c r="G233" s="172">
        <v>0</v>
      </c>
      <c r="H233" s="172">
        <v>0</v>
      </c>
      <c r="I233" s="172">
        <v>0</v>
      </c>
      <c r="J233" s="173">
        <f t="shared" si="5"/>
        <v>547.78</v>
      </c>
      <c r="K233" s="169" t="str">
        <f>VLOOKUP(C233, 'CEDARS School FRPL'!$C$4:$G$2376,5,0)</f>
        <v>No</v>
      </c>
      <c r="L233" s="66">
        <f>IFERROR(VLOOKUP($C233,'CEDARS School FRPL'!$C$4:$F$20001,3,FALSE),"NO CEDARL FRPL Rprtd")</f>
        <v>0.2223</v>
      </c>
      <c r="N233" s="118"/>
      <c r="O233" s="97"/>
      <c r="Q233" s="48" t="s">
        <v>2339</v>
      </c>
      <c r="R233" s="39">
        <v>751.70999999999992</v>
      </c>
      <c r="S233" s="39">
        <v>1348.61</v>
      </c>
      <c r="T233" s="39">
        <v>2100.3199999999997</v>
      </c>
      <c r="U233"/>
    </row>
    <row r="234" spans="1:21">
      <c r="A234" s="165" t="s">
        <v>2143</v>
      </c>
      <c r="B234" s="165" t="s">
        <v>2538</v>
      </c>
      <c r="C234" s="169">
        <v>3422</v>
      </c>
      <c r="D234" s="171" t="s">
        <v>152</v>
      </c>
      <c r="E234" s="172">
        <v>84.54</v>
      </c>
      <c r="F234" s="172">
        <v>0</v>
      </c>
      <c r="G234" s="172">
        <v>10.39</v>
      </c>
      <c r="H234" s="172">
        <v>0</v>
      </c>
      <c r="I234" s="172">
        <v>0</v>
      </c>
      <c r="J234" s="173">
        <f t="shared" si="5"/>
        <v>94.93</v>
      </c>
      <c r="K234" s="169" t="str">
        <f>VLOOKUP(C234, 'CEDARS School FRPL'!$C$4:$G$2376,5,0)</f>
        <v>Yes</v>
      </c>
      <c r="L234" s="66">
        <f>IFERROR(VLOOKUP($C234,'CEDARS School FRPL'!$C$4:$F$20001,3,FALSE),"NO CEDARL FRPL Rprtd")</f>
        <v>0.69530000000000003</v>
      </c>
      <c r="N234" s="118"/>
      <c r="O234" s="97"/>
      <c r="Q234" s="48" t="s">
        <v>2340</v>
      </c>
      <c r="R234" s="39">
        <v>123.85</v>
      </c>
      <c r="S234" s="39">
        <v>299.33</v>
      </c>
      <c r="T234" s="39">
        <v>423.17999999999995</v>
      </c>
      <c r="U234"/>
    </row>
    <row r="235" spans="1:21">
      <c r="A235" s="165" t="s">
        <v>2143</v>
      </c>
      <c r="B235" s="165" t="s">
        <v>2538</v>
      </c>
      <c r="C235" s="169">
        <v>2594</v>
      </c>
      <c r="D235" s="171" t="s">
        <v>150</v>
      </c>
      <c r="E235" s="172">
        <v>185.2</v>
      </c>
      <c r="F235" s="172">
        <v>0</v>
      </c>
      <c r="G235" s="172">
        <v>0</v>
      </c>
      <c r="H235" s="172">
        <v>0</v>
      </c>
      <c r="I235" s="172">
        <v>0</v>
      </c>
      <c r="J235" s="173">
        <f t="shared" si="5"/>
        <v>185.2</v>
      </c>
      <c r="K235" s="169" t="str">
        <f>VLOOKUP(C235, 'CEDARS School FRPL'!$C$4:$G$2376,5,0)</f>
        <v>Yes</v>
      </c>
      <c r="L235" s="66">
        <f>IFERROR(VLOOKUP($C235,'CEDARS School FRPL'!$C$4:$F$20001,3,FALSE),"NO CEDARL FRPL Rprtd")</f>
        <v>0.76190000000000002</v>
      </c>
      <c r="N235" s="118"/>
      <c r="O235" s="97"/>
      <c r="Q235" s="48" t="s">
        <v>2341</v>
      </c>
      <c r="R235" s="39">
        <v>2012.54</v>
      </c>
      <c r="S235" s="39">
        <v>162.38</v>
      </c>
      <c r="T235" s="39">
        <v>2174.92</v>
      </c>
      <c r="U235"/>
    </row>
    <row r="236" spans="1:21">
      <c r="A236" s="165" t="s">
        <v>2143</v>
      </c>
      <c r="B236" s="165" t="s">
        <v>2538</v>
      </c>
      <c r="C236" s="169">
        <v>3145</v>
      </c>
      <c r="D236" s="171" t="s">
        <v>151</v>
      </c>
      <c r="E236" s="172">
        <v>188.55</v>
      </c>
      <c r="F236" s="172">
        <v>0</v>
      </c>
      <c r="G236" s="172">
        <v>8.18</v>
      </c>
      <c r="H236" s="172">
        <v>0</v>
      </c>
      <c r="I236" s="172">
        <v>0</v>
      </c>
      <c r="J236" s="173">
        <f t="shared" si="5"/>
        <v>196.73000000000002</v>
      </c>
      <c r="K236" s="169" t="str">
        <f>VLOOKUP(C236, 'CEDARS School FRPL'!$C$4:$G$2376,5,0)</f>
        <v>Yes</v>
      </c>
      <c r="L236" s="66">
        <f>IFERROR(VLOOKUP($C236,'CEDARS School FRPL'!$C$4:$F$20001,3,FALSE),"NO CEDARL FRPL Rprtd")</f>
        <v>0.75309999999999999</v>
      </c>
      <c r="N236" s="118"/>
      <c r="O236" s="97"/>
      <c r="Q236" s="48" t="s">
        <v>2342</v>
      </c>
      <c r="R236" s="39">
        <v>4782.6099999999997</v>
      </c>
      <c r="S236" s="39">
        <v>20</v>
      </c>
      <c r="T236" s="39">
        <v>4802.6099999999997</v>
      </c>
      <c r="U236"/>
    </row>
    <row r="237" spans="1:21">
      <c r="A237" s="165" t="s">
        <v>2302</v>
      </c>
      <c r="B237" s="165" t="s">
        <v>2539</v>
      </c>
      <c r="C237" s="169">
        <v>2466</v>
      </c>
      <c r="D237" s="171" t="s">
        <v>1289</v>
      </c>
      <c r="E237" s="172">
        <v>168.9</v>
      </c>
      <c r="F237" s="172">
        <v>0</v>
      </c>
      <c r="G237" s="172">
        <v>0</v>
      </c>
      <c r="H237" s="172">
        <v>0</v>
      </c>
      <c r="I237" s="172">
        <v>0</v>
      </c>
      <c r="J237" s="173">
        <f t="shared" si="5"/>
        <v>168.9</v>
      </c>
      <c r="K237" s="169" t="str">
        <f>VLOOKUP(C237, 'CEDARS School FRPL'!$C$4:$G$2376,5,0)</f>
        <v>No</v>
      </c>
      <c r="L237" s="66">
        <f>IFERROR(VLOOKUP($C237,'CEDARS School FRPL'!$C$4:$F$20001,3,FALSE),"NO CEDARL FRPL Rprtd")</f>
        <v>0.28870000000000001</v>
      </c>
      <c r="N237" s="118"/>
      <c r="O237" s="97"/>
      <c r="Q237" s="48" t="s">
        <v>2343</v>
      </c>
      <c r="R237" s="39">
        <v>11101.579999999998</v>
      </c>
      <c r="S237" s="39">
        <v>17400.29</v>
      </c>
      <c r="T237" s="39">
        <v>28501.87</v>
      </c>
      <c r="U237"/>
    </row>
    <row r="238" spans="1:21">
      <c r="A238" s="165" t="s">
        <v>2138</v>
      </c>
      <c r="B238" s="165" t="s">
        <v>2540</v>
      </c>
      <c r="C238" s="169">
        <v>2827</v>
      </c>
      <c r="D238" s="171" t="s">
        <v>2541</v>
      </c>
      <c r="E238" s="172">
        <v>257.85000000000002</v>
      </c>
      <c r="F238" s="172">
        <v>0</v>
      </c>
      <c r="G238" s="172">
        <v>0</v>
      </c>
      <c r="H238" s="172">
        <v>0</v>
      </c>
      <c r="I238" s="172">
        <v>0</v>
      </c>
      <c r="J238" s="173">
        <f t="shared" si="5"/>
        <v>257.85000000000002</v>
      </c>
      <c r="K238" s="169" t="str">
        <f>VLOOKUP(C238, 'CEDARS School FRPL'!$C$4:$G$2376,5,0)</f>
        <v>No</v>
      </c>
      <c r="L238" s="66">
        <f>IFERROR(VLOOKUP($C238,'CEDARS School FRPL'!$C$4:$F$20001,3,FALSE),"NO CEDARL FRPL Rprtd")</f>
        <v>0.47160000000000002</v>
      </c>
      <c r="N238" s="118"/>
      <c r="O238" s="97"/>
      <c r="Q238" s="48" t="s">
        <v>2344</v>
      </c>
      <c r="R238" s="39">
        <v>88.3</v>
      </c>
      <c r="S238" s="39"/>
      <c r="T238" s="39">
        <v>88.3</v>
      </c>
      <c r="U238"/>
    </row>
    <row r="239" spans="1:21">
      <c r="A239" s="165" t="s">
        <v>2138</v>
      </c>
      <c r="B239" s="165" t="s">
        <v>2540</v>
      </c>
      <c r="C239" s="169">
        <v>4566</v>
      </c>
      <c r="D239" s="171" t="s">
        <v>115</v>
      </c>
      <c r="E239" s="172">
        <v>27.5</v>
      </c>
      <c r="F239" s="172">
        <v>0</v>
      </c>
      <c r="G239" s="172">
        <v>0</v>
      </c>
      <c r="H239" s="172">
        <v>0</v>
      </c>
      <c r="I239" s="172">
        <v>0</v>
      </c>
      <c r="J239" s="173">
        <f t="shared" si="5"/>
        <v>27.5</v>
      </c>
      <c r="K239" s="169" t="str">
        <f>VLOOKUP(C239, 'CEDARS School FRPL'!$C$4:$G$2376,5,0)</f>
        <v>No</v>
      </c>
      <c r="L239" s="66">
        <f>IFERROR(VLOOKUP($C239,'CEDARS School FRPL'!$C$4:$F$20001,3,FALSE),"NO CEDARL FRPL Rprtd")</f>
        <v>0.36</v>
      </c>
      <c r="N239" s="118"/>
      <c r="O239" s="97"/>
      <c r="Q239" s="48" t="s">
        <v>2345</v>
      </c>
      <c r="R239" s="39"/>
      <c r="S239" s="39">
        <v>36.9</v>
      </c>
      <c r="T239" s="39">
        <v>36.9</v>
      </c>
      <c r="U239"/>
    </row>
    <row r="240" spans="1:21">
      <c r="A240" s="165" t="s">
        <v>2138</v>
      </c>
      <c r="B240" s="165" t="s">
        <v>2540</v>
      </c>
      <c r="C240" s="169">
        <v>3564</v>
      </c>
      <c r="D240" s="171" t="s">
        <v>113</v>
      </c>
      <c r="E240" s="172">
        <v>341.6</v>
      </c>
      <c r="F240" s="172">
        <v>0</v>
      </c>
      <c r="G240" s="172">
        <v>34.03</v>
      </c>
      <c r="H240" s="172">
        <v>0</v>
      </c>
      <c r="I240" s="172">
        <v>0</v>
      </c>
      <c r="J240" s="173">
        <f t="shared" si="5"/>
        <v>375.63</v>
      </c>
      <c r="K240" s="169" t="str">
        <f>VLOOKUP(C240, 'CEDARS School FRPL'!$C$4:$G$2376,5,0)</f>
        <v>No</v>
      </c>
      <c r="L240" s="66">
        <f>IFERROR(VLOOKUP($C240,'CEDARS School FRPL'!$C$4:$F$20001,3,FALSE),"NO CEDARL FRPL Rprtd")</f>
        <v>0.46050000000000002</v>
      </c>
      <c r="N240" s="118"/>
      <c r="O240" s="97"/>
      <c r="Q240" s="48" t="s">
        <v>2346</v>
      </c>
      <c r="R240" s="39">
        <v>1420.0600000000002</v>
      </c>
      <c r="S240" s="39">
        <v>0.53</v>
      </c>
      <c r="T240" s="39">
        <v>1420.5900000000001</v>
      </c>
      <c r="U240"/>
    </row>
    <row r="241" spans="1:21">
      <c r="A241" s="165" t="s">
        <v>2138</v>
      </c>
      <c r="B241" s="165" t="s">
        <v>2540</v>
      </c>
      <c r="C241" s="169">
        <v>5418</v>
      </c>
      <c r="D241" s="171" t="s">
        <v>116</v>
      </c>
      <c r="E241" s="172">
        <v>37.42</v>
      </c>
      <c r="F241" s="172">
        <v>0</v>
      </c>
      <c r="G241" s="172">
        <v>0</v>
      </c>
      <c r="H241" s="172">
        <v>0</v>
      </c>
      <c r="I241" s="172">
        <v>0</v>
      </c>
      <c r="J241" s="173">
        <f t="shared" si="5"/>
        <v>37.42</v>
      </c>
      <c r="K241" s="169" t="str">
        <f>VLOOKUP(C241, 'CEDARS School FRPL'!$C$4:$G$2376,5,0)</f>
        <v>No</v>
      </c>
      <c r="L241" s="66">
        <f>IFERROR(VLOOKUP($C241,'CEDARS School FRPL'!$C$4:$F$20001,3,FALSE),"NO CEDARL FRPL Rprtd")</f>
        <v>0.4521</v>
      </c>
      <c r="N241" s="118"/>
      <c r="O241" s="97"/>
      <c r="Q241" s="48" t="s">
        <v>2347</v>
      </c>
      <c r="R241" s="39">
        <v>1730.7</v>
      </c>
      <c r="S241" s="39"/>
      <c r="T241" s="39">
        <v>1730.7</v>
      </c>
      <c r="U241"/>
    </row>
    <row r="242" spans="1:21">
      <c r="A242" s="165" t="s">
        <v>2138</v>
      </c>
      <c r="B242" s="165" t="s">
        <v>2540</v>
      </c>
      <c r="C242" s="169">
        <v>4403</v>
      </c>
      <c r="D242" s="171" t="s">
        <v>114</v>
      </c>
      <c r="E242" s="172">
        <v>268.85000000000002</v>
      </c>
      <c r="F242" s="172">
        <v>0</v>
      </c>
      <c r="G242" s="172">
        <v>0</v>
      </c>
      <c r="H242" s="172">
        <v>0</v>
      </c>
      <c r="I242" s="172">
        <v>0</v>
      </c>
      <c r="J242" s="173">
        <f t="shared" si="5"/>
        <v>268.85000000000002</v>
      </c>
      <c r="K242" s="169" t="str">
        <f>VLOOKUP(C242, 'CEDARS School FRPL'!$C$4:$G$2376,5,0)</f>
        <v>No</v>
      </c>
      <c r="L242" s="66">
        <f>IFERROR(VLOOKUP($C242,'CEDARS School FRPL'!$C$4:$F$20001,3,FALSE),"NO CEDARL FRPL Rprtd")</f>
        <v>0.44879999999999998</v>
      </c>
      <c r="N242" s="118"/>
      <c r="O242" s="97"/>
      <c r="Q242" s="48" t="s">
        <v>2348</v>
      </c>
      <c r="R242" s="39">
        <v>9556.7499999999982</v>
      </c>
      <c r="S242" s="39">
        <v>707.57999999999993</v>
      </c>
      <c r="T242" s="39">
        <v>10264.329999999998</v>
      </c>
      <c r="U242"/>
    </row>
    <row r="243" spans="1:21">
      <c r="A243" s="165" t="s">
        <v>2138</v>
      </c>
      <c r="B243" s="165" t="s">
        <v>2540</v>
      </c>
      <c r="C243" s="169">
        <v>2760</v>
      </c>
      <c r="D243" s="171" t="s">
        <v>112</v>
      </c>
      <c r="E243" s="172">
        <v>222.38</v>
      </c>
      <c r="F243" s="172">
        <v>16.7</v>
      </c>
      <c r="G243" s="172">
        <v>0</v>
      </c>
      <c r="H243" s="172">
        <v>0</v>
      </c>
      <c r="I243" s="172">
        <v>0</v>
      </c>
      <c r="J243" s="173">
        <f t="shared" si="5"/>
        <v>239.07999999999998</v>
      </c>
      <c r="K243" s="169" t="str">
        <f>VLOOKUP(C243, 'CEDARS School FRPL'!$C$4:$G$2376,5,0)</f>
        <v>No</v>
      </c>
      <c r="L243" s="66">
        <f>IFERROR(VLOOKUP($C243,'CEDARS School FRPL'!$C$4:$F$20001,3,FALSE),"NO CEDARL FRPL Rprtd")</f>
        <v>0.42149999999999999</v>
      </c>
      <c r="N243" s="118"/>
      <c r="O243" s="97"/>
      <c r="Q243" s="48" t="s">
        <v>2349</v>
      </c>
      <c r="R243" s="39">
        <v>9878.380000000001</v>
      </c>
      <c r="S243" s="39">
        <v>4407.5199999999995</v>
      </c>
      <c r="T243" s="39">
        <v>14285.900000000001</v>
      </c>
      <c r="U243"/>
    </row>
    <row r="244" spans="1:21">
      <c r="A244" s="165" t="s">
        <v>2137</v>
      </c>
      <c r="B244" s="165" t="s">
        <v>2542</v>
      </c>
      <c r="C244" s="169">
        <v>3268</v>
      </c>
      <c r="D244" s="171" t="s">
        <v>110</v>
      </c>
      <c r="E244" s="172">
        <v>486.71</v>
      </c>
      <c r="F244" s="172">
        <v>0</v>
      </c>
      <c r="G244" s="172">
        <v>48.47</v>
      </c>
      <c r="H244" s="172">
        <v>0</v>
      </c>
      <c r="I244" s="172">
        <v>0</v>
      </c>
      <c r="J244" s="173">
        <f t="shared" si="5"/>
        <v>535.17999999999995</v>
      </c>
      <c r="K244" s="169" t="str">
        <f>VLOOKUP(C244, 'CEDARS School FRPL'!$C$4:$G$2376,5,0)</f>
        <v>No</v>
      </c>
      <c r="L244" s="66">
        <f>IFERROR(VLOOKUP($C244,'CEDARS School FRPL'!$C$4:$F$20001,3,FALSE),"NO CEDARL FRPL Rprtd")</f>
        <v>0.44869999999999999</v>
      </c>
      <c r="N244" s="118"/>
      <c r="O244" s="97"/>
      <c r="Q244" s="48" t="s">
        <v>2350</v>
      </c>
      <c r="R244" s="39">
        <v>872.74999999999989</v>
      </c>
      <c r="S244" s="39"/>
      <c r="T244" s="39">
        <v>872.74999999999989</v>
      </c>
      <c r="U244"/>
    </row>
    <row r="245" spans="1:21">
      <c r="A245" s="165" t="s">
        <v>2137</v>
      </c>
      <c r="B245" s="165" t="s">
        <v>2542</v>
      </c>
      <c r="C245" s="169">
        <v>2315</v>
      </c>
      <c r="D245" s="171" t="s">
        <v>108</v>
      </c>
      <c r="E245" s="172">
        <v>474.71</v>
      </c>
      <c r="F245" s="172">
        <v>0</v>
      </c>
      <c r="G245" s="172">
        <v>0</v>
      </c>
      <c r="H245" s="172">
        <v>0</v>
      </c>
      <c r="I245" s="172">
        <v>0</v>
      </c>
      <c r="J245" s="173">
        <f t="shared" si="5"/>
        <v>474.71</v>
      </c>
      <c r="K245" s="169" t="str">
        <f>VLOOKUP(C245, 'CEDARS School FRPL'!$C$4:$G$2376,5,0)</f>
        <v>No</v>
      </c>
      <c r="L245" s="66">
        <f>IFERROR(VLOOKUP($C245,'CEDARS School FRPL'!$C$4:$F$20001,3,FALSE),"NO CEDARL FRPL Rprtd")</f>
        <v>0.44230000000000003</v>
      </c>
      <c r="N245" s="118"/>
      <c r="O245" s="97"/>
      <c r="Q245" s="48" t="s">
        <v>2351</v>
      </c>
      <c r="R245" s="39">
        <v>3209.12</v>
      </c>
      <c r="S245" s="39">
        <v>2247.7199999999998</v>
      </c>
      <c r="T245" s="39">
        <v>5456.84</v>
      </c>
      <c r="U245"/>
    </row>
    <row r="246" spans="1:21">
      <c r="A246" s="165" t="s">
        <v>2137</v>
      </c>
      <c r="B246" s="165" t="s">
        <v>2542</v>
      </c>
      <c r="C246" s="169">
        <v>2787</v>
      </c>
      <c r="D246" s="171" t="s">
        <v>109</v>
      </c>
      <c r="E246" s="172">
        <v>567.25</v>
      </c>
      <c r="F246" s="172">
        <v>0</v>
      </c>
      <c r="G246" s="172">
        <v>0</v>
      </c>
      <c r="H246" s="172">
        <v>0</v>
      </c>
      <c r="I246" s="172">
        <v>0</v>
      </c>
      <c r="J246" s="173">
        <f t="shared" si="5"/>
        <v>567.25</v>
      </c>
      <c r="K246" s="169" t="str">
        <f>VLOOKUP(C246, 'CEDARS School FRPL'!$C$4:$G$2376,5,0)</f>
        <v>No</v>
      </c>
      <c r="L246" s="66">
        <f>IFERROR(VLOOKUP($C246,'CEDARS School FRPL'!$C$4:$F$20001,3,FALSE),"NO CEDARL FRPL Rprtd")</f>
        <v>0.47989999999999999</v>
      </c>
      <c r="N246" s="118"/>
      <c r="O246" s="97"/>
      <c r="Q246" s="48" t="s">
        <v>2352</v>
      </c>
      <c r="R246" s="39">
        <v>645.89</v>
      </c>
      <c r="S246" s="39">
        <v>2680.54</v>
      </c>
      <c r="T246" s="39">
        <v>3326.43</v>
      </c>
      <c r="U246"/>
    </row>
    <row r="247" spans="1:21">
      <c r="A247" s="165" t="s">
        <v>2159</v>
      </c>
      <c r="B247" s="165" t="s">
        <v>2543</v>
      </c>
      <c r="C247" s="169">
        <v>2762</v>
      </c>
      <c r="D247" s="171" t="s">
        <v>306</v>
      </c>
      <c r="E247" s="172">
        <v>630.23</v>
      </c>
      <c r="F247" s="172">
        <v>0</v>
      </c>
      <c r="G247" s="172">
        <v>0</v>
      </c>
      <c r="H247" s="172">
        <v>0</v>
      </c>
      <c r="I247" s="172">
        <v>0</v>
      </c>
      <c r="J247" s="173">
        <f t="shared" si="5"/>
        <v>630.23</v>
      </c>
      <c r="K247" s="169" t="str">
        <f>VLOOKUP(C247, 'CEDARS School FRPL'!$C$4:$G$2376,5,0)</f>
        <v>Yes</v>
      </c>
      <c r="L247" s="66">
        <f>IFERROR(VLOOKUP($C247,'CEDARS School FRPL'!$C$4:$F$20001,3,FALSE),"NO CEDARL FRPL Rprtd")</f>
        <v>0.53600000000000003</v>
      </c>
      <c r="N247" s="118"/>
      <c r="O247" s="97"/>
      <c r="Q247" s="48" t="s">
        <v>2353</v>
      </c>
      <c r="R247" s="39">
        <v>611.46</v>
      </c>
      <c r="S247" s="39"/>
      <c r="T247" s="39">
        <v>611.46</v>
      </c>
      <c r="U247"/>
    </row>
    <row r="248" spans="1:21">
      <c r="A248" s="165" t="s">
        <v>2159</v>
      </c>
      <c r="B248" s="165" t="s">
        <v>2543</v>
      </c>
      <c r="C248" s="169">
        <v>2281</v>
      </c>
      <c r="D248" s="171" t="s">
        <v>305</v>
      </c>
      <c r="E248" s="172">
        <v>381.5</v>
      </c>
      <c r="F248" s="172">
        <v>0</v>
      </c>
      <c r="G248" s="172">
        <v>63.519999999999996</v>
      </c>
      <c r="H248" s="172">
        <v>0</v>
      </c>
      <c r="I248" s="172">
        <v>0</v>
      </c>
      <c r="J248" s="173">
        <f t="shared" si="5"/>
        <v>445.02</v>
      </c>
      <c r="K248" s="169" t="str">
        <f>VLOOKUP(C248, 'CEDARS School FRPL'!$C$4:$G$2376,5,0)</f>
        <v>No</v>
      </c>
      <c r="L248" s="66">
        <f>IFERROR(VLOOKUP($C248,'CEDARS School FRPL'!$C$4:$F$20001,3,FALSE),"NO CEDARL FRPL Rprtd")</f>
        <v>0.44679999999999997</v>
      </c>
      <c r="N248" s="118"/>
      <c r="O248" s="97"/>
      <c r="Q248" s="48" t="s">
        <v>2354</v>
      </c>
      <c r="R248" s="39">
        <v>1418.81</v>
      </c>
      <c r="S248" s="39">
        <v>1916.9199999999998</v>
      </c>
      <c r="T248" s="39">
        <v>3335.7299999999996</v>
      </c>
      <c r="U248"/>
    </row>
    <row r="249" spans="1:21">
      <c r="A249" s="165" t="s">
        <v>2159</v>
      </c>
      <c r="B249" s="165" t="s">
        <v>2543</v>
      </c>
      <c r="C249" s="169">
        <v>3969</v>
      </c>
      <c r="D249" s="171" t="s">
        <v>307</v>
      </c>
      <c r="E249" s="172">
        <v>287.94</v>
      </c>
      <c r="F249" s="172">
        <v>0</v>
      </c>
      <c r="G249" s="172">
        <v>0</v>
      </c>
      <c r="H249" s="172">
        <v>0</v>
      </c>
      <c r="I249" s="172">
        <v>0</v>
      </c>
      <c r="J249" s="173">
        <f t="shared" si="5"/>
        <v>287.94</v>
      </c>
      <c r="K249" s="169" t="str">
        <f>VLOOKUP(C249, 'CEDARS School FRPL'!$C$4:$G$2376,5,0)</f>
        <v>Yes</v>
      </c>
      <c r="L249" s="66">
        <f>IFERROR(VLOOKUP($C249,'CEDARS School FRPL'!$C$4:$F$20001,3,FALSE),"NO CEDARL FRPL Rprtd")</f>
        <v>0.52249999999999996</v>
      </c>
      <c r="N249" s="118"/>
      <c r="O249" s="97"/>
      <c r="Q249" s="48" t="s">
        <v>2355</v>
      </c>
      <c r="R249" s="39">
        <v>1149.1599999999999</v>
      </c>
      <c r="S249" s="39">
        <v>1474.77</v>
      </c>
      <c r="T249" s="39">
        <v>2623.93</v>
      </c>
      <c r="U249"/>
    </row>
    <row r="250" spans="1:21">
      <c r="A250" s="165" t="s">
        <v>2159</v>
      </c>
      <c r="B250" s="165" t="s">
        <v>2543</v>
      </c>
      <c r="C250" s="169">
        <v>5666</v>
      </c>
      <c r="D250" s="171" t="s">
        <v>2985</v>
      </c>
      <c r="E250" s="172">
        <v>18.2</v>
      </c>
      <c r="F250" s="172">
        <v>0</v>
      </c>
      <c r="G250" s="172">
        <v>0</v>
      </c>
      <c r="H250" s="172">
        <v>0</v>
      </c>
      <c r="I250" s="172">
        <v>0</v>
      </c>
      <c r="J250" s="173">
        <f t="shared" si="5"/>
        <v>18.2</v>
      </c>
      <c r="K250" s="169" t="str">
        <f>VLOOKUP(C250, 'CEDARS School FRPL'!$C$4:$G$2376,5,0)</f>
        <v>Yes</v>
      </c>
      <c r="L250" s="66">
        <f>IFERROR(VLOOKUP($C250,'CEDARS School FRPL'!$C$4:$F$20001,3,FALSE),"NO CEDARL FRPL Rprtd")</f>
        <v>0.52459999999999996</v>
      </c>
      <c r="N250" s="118"/>
      <c r="O250" s="97"/>
      <c r="Q250" s="48" t="s">
        <v>2356</v>
      </c>
      <c r="R250" s="39">
        <v>783.63</v>
      </c>
      <c r="S250" s="39">
        <v>696.78</v>
      </c>
      <c r="T250" s="39">
        <v>1480.4099999999999</v>
      </c>
      <c r="U250"/>
    </row>
    <row r="251" spans="1:21">
      <c r="A251" s="165" t="s">
        <v>2884</v>
      </c>
      <c r="B251" s="165" t="s">
        <v>2895</v>
      </c>
      <c r="C251" s="169">
        <v>5607</v>
      </c>
      <c r="D251" s="171" t="s">
        <v>2896</v>
      </c>
      <c r="E251" s="172">
        <v>518.89</v>
      </c>
      <c r="F251" s="172">
        <v>0</v>
      </c>
      <c r="G251" s="172">
        <v>0</v>
      </c>
      <c r="H251" s="172">
        <v>0</v>
      </c>
      <c r="I251" s="172">
        <v>0</v>
      </c>
      <c r="J251" s="173">
        <f t="shared" si="5"/>
        <v>518.89</v>
      </c>
      <c r="K251" s="169" t="str">
        <f>VLOOKUP(C251, 'CEDARS School FRPL'!$C$4:$G$2376,5,0)</f>
        <v>No</v>
      </c>
      <c r="L251" s="66">
        <f>IFERROR(VLOOKUP($C251,'CEDARS School FRPL'!$C$4:$F$20001,3,FALSE),"NO CEDARL FRPL Rprtd")</f>
        <v>0.39889999999999998</v>
      </c>
      <c r="N251" s="118"/>
      <c r="O251" s="97"/>
      <c r="Q251" s="48" t="s">
        <v>2357</v>
      </c>
      <c r="R251" s="39">
        <v>852.49</v>
      </c>
      <c r="S251" s="39"/>
      <c r="T251" s="39">
        <v>852.49</v>
      </c>
      <c r="U251"/>
    </row>
    <row r="252" spans="1:21">
      <c r="A252" s="165" t="s">
        <v>2246</v>
      </c>
      <c r="B252" s="165" t="s">
        <v>2544</v>
      </c>
      <c r="C252" s="169">
        <v>2251</v>
      </c>
      <c r="D252" s="171" t="s">
        <v>1064</v>
      </c>
      <c r="E252" s="172">
        <v>92.9</v>
      </c>
      <c r="F252" s="172">
        <v>0</v>
      </c>
      <c r="G252" s="172">
        <v>0</v>
      </c>
      <c r="H252" s="172">
        <v>0</v>
      </c>
      <c r="I252" s="172">
        <v>0</v>
      </c>
      <c r="J252" s="173">
        <f t="shared" si="5"/>
        <v>92.9</v>
      </c>
      <c r="K252" s="169" t="str">
        <f>VLOOKUP(C252, 'CEDARS School FRPL'!$C$4:$G$2376,5,0)</f>
        <v>No</v>
      </c>
      <c r="L252" s="66">
        <f>IFERROR(VLOOKUP($C252,'CEDARS School FRPL'!$C$4:$F$20001,3,FALSE),"NO CEDARL FRPL Rprtd")</f>
        <v>0.30549999999999999</v>
      </c>
      <c r="N252" s="118"/>
      <c r="O252" s="97"/>
      <c r="Q252" s="48" t="s">
        <v>2885</v>
      </c>
      <c r="R252" s="39"/>
      <c r="S252" s="39">
        <v>23.3</v>
      </c>
      <c r="T252" s="39">
        <v>23.3</v>
      </c>
      <c r="U252"/>
    </row>
    <row r="253" spans="1:21">
      <c r="A253" s="165" t="s">
        <v>2235</v>
      </c>
      <c r="B253" s="165" t="s">
        <v>2545</v>
      </c>
      <c r="C253" s="169">
        <v>5472</v>
      </c>
      <c r="D253" s="171" t="s">
        <v>2465</v>
      </c>
      <c r="E253" s="172">
        <v>510.85</v>
      </c>
      <c r="F253" s="172">
        <v>0</v>
      </c>
      <c r="G253" s="172">
        <v>16.400000000000002</v>
      </c>
      <c r="H253" s="172">
        <v>0</v>
      </c>
      <c r="I253" s="172">
        <v>0</v>
      </c>
      <c r="J253" s="173">
        <f t="shared" si="5"/>
        <v>527.25</v>
      </c>
      <c r="K253" s="169" t="str">
        <f>VLOOKUP(C253, 'CEDARS School FRPL'!$C$4:$G$2376,5,0)</f>
        <v>No</v>
      </c>
      <c r="L253" s="66">
        <f>IFERROR(VLOOKUP($C253,'CEDARS School FRPL'!$C$4:$F$20001,3,FALSE),"NO CEDARL FRPL Rprtd")</f>
        <v>0.44169999999999998</v>
      </c>
      <c r="N253" s="118"/>
      <c r="O253" s="97"/>
      <c r="Q253" s="48" t="s">
        <v>2358</v>
      </c>
      <c r="R253" s="39"/>
      <c r="S253" s="39">
        <v>169.26000000000002</v>
      </c>
      <c r="T253" s="39">
        <v>169.26000000000002</v>
      </c>
      <c r="U253"/>
    </row>
    <row r="254" spans="1:21">
      <c r="A254" s="165" t="s">
        <v>2235</v>
      </c>
      <c r="B254" s="165" t="s">
        <v>2545</v>
      </c>
      <c r="C254" s="169">
        <v>2994</v>
      </c>
      <c r="D254" s="171" t="s">
        <v>1013</v>
      </c>
      <c r="E254" s="172">
        <v>441.1</v>
      </c>
      <c r="F254" s="172">
        <v>0</v>
      </c>
      <c r="G254" s="172">
        <v>0</v>
      </c>
      <c r="H254" s="172">
        <v>0</v>
      </c>
      <c r="I254" s="172">
        <v>0</v>
      </c>
      <c r="J254" s="173">
        <f t="shared" si="5"/>
        <v>441.1</v>
      </c>
      <c r="K254" s="169" t="str">
        <f>VLOOKUP(C254, 'CEDARS School FRPL'!$C$4:$G$2376,5,0)</f>
        <v>No</v>
      </c>
      <c r="L254" s="66">
        <f>IFERROR(VLOOKUP($C254,'CEDARS School FRPL'!$C$4:$F$20001,3,FALSE),"NO CEDARL FRPL Rprtd")</f>
        <v>0.30080000000000001</v>
      </c>
      <c r="N254" s="118"/>
      <c r="O254" s="97"/>
      <c r="Q254" s="48" t="s">
        <v>2359</v>
      </c>
      <c r="R254" s="39"/>
      <c r="S254" s="39">
        <v>51.5</v>
      </c>
      <c r="T254" s="39">
        <v>51.5</v>
      </c>
      <c r="U254"/>
    </row>
    <row r="255" spans="1:21">
      <c r="A255" s="165" t="s">
        <v>2235</v>
      </c>
      <c r="B255" s="165" t="s">
        <v>2545</v>
      </c>
      <c r="C255" s="169">
        <v>2615</v>
      </c>
      <c r="D255" s="171" t="s">
        <v>1012</v>
      </c>
      <c r="E255" s="172">
        <v>1192.69</v>
      </c>
      <c r="F255" s="172">
        <v>0</v>
      </c>
      <c r="G255" s="172">
        <v>255.32</v>
      </c>
      <c r="H255" s="172">
        <v>0</v>
      </c>
      <c r="I255" s="172">
        <v>0</v>
      </c>
      <c r="J255" s="173">
        <f t="shared" si="5"/>
        <v>1448.01</v>
      </c>
      <c r="K255" s="169" t="str">
        <f>VLOOKUP(C255, 'CEDARS School FRPL'!$C$4:$G$2376,5,0)</f>
        <v>No</v>
      </c>
      <c r="L255" s="66">
        <f>IFERROR(VLOOKUP($C255,'CEDARS School FRPL'!$C$4:$F$20001,3,FALSE),"NO CEDARL FRPL Rprtd")</f>
        <v>0.29360000000000003</v>
      </c>
      <c r="N255" s="118"/>
      <c r="O255" s="97"/>
      <c r="Q255" s="48" t="s">
        <v>2360</v>
      </c>
      <c r="R255" s="39"/>
      <c r="S255" s="39">
        <v>738.72</v>
      </c>
      <c r="T255" s="39">
        <v>738.72</v>
      </c>
      <c r="U255"/>
    </row>
    <row r="256" spans="1:21">
      <c r="A256" s="165" t="s">
        <v>2235</v>
      </c>
      <c r="B256" s="165" t="s">
        <v>2545</v>
      </c>
      <c r="C256" s="169">
        <v>3237</v>
      </c>
      <c r="D256" s="171" t="s">
        <v>1014</v>
      </c>
      <c r="E256" s="172">
        <v>591</v>
      </c>
      <c r="F256" s="172">
        <v>0</v>
      </c>
      <c r="G256" s="172">
        <v>0</v>
      </c>
      <c r="H256" s="172">
        <v>0</v>
      </c>
      <c r="I256" s="172">
        <v>0</v>
      </c>
      <c r="J256" s="173">
        <f t="shared" si="5"/>
        <v>591</v>
      </c>
      <c r="K256" s="169" t="str">
        <f>VLOOKUP(C256, 'CEDARS School FRPL'!$C$4:$G$2376,5,0)</f>
        <v>No</v>
      </c>
      <c r="L256" s="66">
        <f>IFERROR(VLOOKUP($C256,'CEDARS School FRPL'!$C$4:$F$20001,3,FALSE),"NO CEDARL FRPL Rprtd")</f>
        <v>0.38290000000000002</v>
      </c>
      <c r="N256" s="118"/>
      <c r="O256" s="97"/>
      <c r="Q256" s="48" t="s">
        <v>2361</v>
      </c>
      <c r="R256" s="39">
        <v>68.7</v>
      </c>
      <c r="S256" s="39">
        <v>285.68999999999994</v>
      </c>
      <c r="T256" s="39">
        <v>354.38999999999993</v>
      </c>
      <c r="U256"/>
    </row>
    <row r="257" spans="1:21">
      <c r="A257" s="165" t="s">
        <v>2235</v>
      </c>
      <c r="B257" s="165" t="s">
        <v>2545</v>
      </c>
      <c r="C257" s="169">
        <v>4016</v>
      </c>
      <c r="D257" s="171" t="s">
        <v>1018</v>
      </c>
      <c r="E257" s="172">
        <v>429.1</v>
      </c>
      <c r="F257" s="172">
        <v>0</v>
      </c>
      <c r="G257" s="172">
        <v>0</v>
      </c>
      <c r="H257" s="172">
        <v>0</v>
      </c>
      <c r="I257" s="172">
        <v>0</v>
      </c>
      <c r="J257" s="173">
        <f t="shared" si="5"/>
        <v>429.1</v>
      </c>
      <c r="K257" s="169" t="str">
        <f>VLOOKUP(C257, 'CEDARS School FRPL'!$C$4:$G$2376,5,0)</f>
        <v>No</v>
      </c>
      <c r="L257" s="66">
        <f>IFERROR(VLOOKUP($C257,'CEDARS School FRPL'!$C$4:$F$20001,3,FALSE),"NO CEDARL FRPL Rprtd")</f>
        <v>0.44069999999999998</v>
      </c>
      <c r="N257" s="118"/>
      <c r="O257" s="97"/>
      <c r="Q257" s="48" t="s">
        <v>2362</v>
      </c>
      <c r="R257" s="39">
        <v>770.37</v>
      </c>
      <c r="S257" s="39">
        <v>219.02</v>
      </c>
      <c r="T257" s="39">
        <v>989.39</v>
      </c>
      <c r="U257"/>
    </row>
    <row r="258" spans="1:21">
      <c r="A258" s="165" t="s">
        <v>2235</v>
      </c>
      <c r="B258" s="165" t="s">
        <v>2545</v>
      </c>
      <c r="C258" s="169">
        <v>4014</v>
      </c>
      <c r="D258" s="171" t="s">
        <v>1016</v>
      </c>
      <c r="E258" s="172">
        <v>357.7</v>
      </c>
      <c r="F258" s="172">
        <v>0</v>
      </c>
      <c r="G258" s="172">
        <v>0</v>
      </c>
      <c r="H258" s="172">
        <v>0</v>
      </c>
      <c r="I258" s="172">
        <v>0</v>
      </c>
      <c r="J258" s="173">
        <f t="shared" si="5"/>
        <v>357.7</v>
      </c>
      <c r="K258" s="169" t="str">
        <f>VLOOKUP(C258, 'CEDARS School FRPL'!$C$4:$G$2376,5,0)</f>
        <v>No</v>
      </c>
      <c r="L258" s="66">
        <f>IFERROR(VLOOKUP($C258,'CEDARS School FRPL'!$C$4:$F$20001,3,FALSE),"NO CEDARL FRPL Rprtd")</f>
        <v>0.41110000000000002</v>
      </c>
      <c r="N258" s="118"/>
      <c r="O258" s="97"/>
      <c r="Q258" s="48" t="s">
        <v>2363</v>
      </c>
      <c r="R258" s="39">
        <v>12.87</v>
      </c>
      <c r="S258" s="39">
        <v>1710.77</v>
      </c>
      <c r="T258" s="39">
        <v>1723.6399999999999</v>
      </c>
      <c r="U258"/>
    </row>
    <row r="259" spans="1:21">
      <c r="A259" s="165" t="s">
        <v>2235</v>
      </c>
      <c r="B259" s="165" t="s">
        <v>2545</v>
      </c>
      <c r="C259" s="169">
        <v>4341</v>
      </c>
      <c r="D259" s="171" t="s">
        <v>1023</v>
      </c>
      <c r="E259" s="172">
        <v>356.1</v>
      </c>
      <c r="F259" s="172">
        <v>9.3000000000000007</v>
      </c>
      <c r="G259" s="172">
        <v>0</v>
      </c>
      <c r="H259" s="172">
        <v>0</v>
      </c>
      <c r="I259" s="172">
        <v>0</v>
      </c>
      <c r="J259" s="173">
        <f t="shared" si="5"/>
        <v>365.40000000000003</v>
      </c>
      <c r="K259" s="169" t="str">
        <f>VLOOKUP(C259, 'CEDARS School FRPL'!$C$4:$G$2376,5,0)</f>
        <v>No</v>
      </c>
      <c r="L259" s="66">
        <f>IFERROR(VLOOKUP($C259,'CEDARS School FRPL'!$C$4:$F$20001,3,FALSE),"NO CEDARL FRPL Rprtd")</f>
        <v>0.3231</v>
      </c>
      <c r="N259" s="118"/>
      <c r="O259" s="97"/>
      <c r="Q259" s="48" t="s">
        <v>2364</v>
      </c>
      <c r="R259" s="39">
        <v>179.01</v>
      </c>
      <c r="S259" s="39">
        <v>92.2</v>
      </c>
      <c r="T259" s="39">
        <v>271.20999999999998</v>
      </c>
      <c r="U259"/>
    </row>
    <row r="260" spans="1:21">
      <c r="A260" s="165" t="s">
        <v>2235</v>
      </c>
      <c r="B260" s="165" t="s">
        <v>2545</v>
      </c>
      <c r="C260" s="169">
        <v>4444</v>
      </c>
      <c r="D260" s="171" t="s">
        <v>1026</v>
      </c>
      <c r="E260" s="172">
        <v>433.4</v>
      </c>
      <c r="F260" s="172">
        <v>0</v>
      </c>
      <c r="G260" s="172">
        <v>0</v>
      </c>
      <c r="H260" s="172">
        <v>0</v>
      </c>
      <c r="I260" s="172">
        <v>0</v>
      </c>
      <c r="J260" s="173">
        <f t="shared" si="5"/>
        <v>433.4</v>
      </c>
      <c r="K260" s="169" t="str">
        <f>VLOOKUP(C260, 'CEDARS School FRPL'!$C$4:$G$2376,5,0)</f>
        <v>No</v>
      </c>
      <c r="L260" s="66">
        <f>IFERROR(VLOOKUP($C260,'CEDARS School FRPL'!$C$4:$F$20001,3,FALSE),"NO CEDARL FRPL Rprtd")</f>
        <v>0.28970000000000001</v>
      </c>
      <c r="N260" s="118"/>
      <c r="O260" s="97"/>
      <c r="Q260" s="48" t="s">
        <v>2365</v>
      </c>
      <c r="R260" s="39"/>
      <c r="S260" s="39">
        <v>91.33</v>
      </c>
      <c r="T260" s="39">
        <v>91.33</v>
      </c>
      <c r="U260"/>
    </row>
    <row r="261" spans="1:21">
      <c r="A261" s="165" t="s">
        <v>2235</v>
      </c>
      <c r="B261" s="165" t="s">
        <v>2545</v>
      </c>
      <c r="C261" s="169">
        <v>4015</v>
      </c>
      <c r="D261" s="171" t="s">
        <v>1017</v>
      </c>
      <c r="E261" s="172">
        <v>282.60000000000002</v>
      </c>
      <c r="F261" s="172">
        <v>9.5</v>
      </c>
      <c r="G261" s="172">
        <v>0</v>
      </c>
      <c r="H261" s="172">
        <v>0</v>
      </c>
      <c r="I261" s="172">
        <v>0</v>
      </c>
      <c r="J261" s="173">
        <f t="shared" ref="J261:J324" si="6">SUM(E261:I261)</f>
        <v>292.10000000000002</v>
      </c>
      <c r="K261" s="169" t="str">
        <f>VLOOKUP(C261, 'CEDARS School FRPL'!$C$4:$G$2376,5,0)</f>
        <v>Yes</v>
      </c>
      <c r="L261" s="66">
        <f>IFERROR(VLOOKUP($C261,'CEDARS School FRPL'!$C$4:$F$20001,3,FALSE),"NO CEDARL FRPL Rprtd")</f>
        <v>0.58440000000000003</v>
      </c>
      <c r="N261" s="118"/>
      <c r="O261" s="97"/>
      <c r="Q261" s="48" t="s">
        <v>2366</v>
      </c>
      <c r="R261" s="39"/>
      <c r="S261" s="39">
        <v>30.7</v>
      </c>
      <c r="T261" s="39">
        <v>30.7</v>
      </c>
      <c r="U261"/>
    </row>
    <row r="262" spans="1:21">
      <c r="A262" s="165" t="s">
        <v>2235</v>
      </c>
      <c r="B262" s="165" t="s">
        <v>2545</v>
      </c>
      <c r="C262" s="169">
        <v>3791</v>
      </c>
      <c r="D262" s="171" t="s">
        <v>1015</v>
      </c>
      <c r="E262" s="172">
        <v>625.1</v>
      </c>
      <c r="F262" s="172">
        <v>0</v>
      </c>
      <c r="G262" s="172">
        <v>0</v>
      </c>
      <c r="H262" s="172">
        <v>0</v>
      </c>
      <c r="I262" s="172">
        <v>0</v>
      </c>
      <c r="J262" s="173">
        <f t="shared" si="6"/>
        <v>625.1</v>
      </c>
      <c r="K262" s="169" t="str">
        <f>VLOOKUP(C262, 'CEDARS School FRPL'!$C$4:$G$2376,5,0)</f>
        <v>Yes</v>
      </c>
      <c r="L262" s="66">
        <f>IFERROR(VLOOKUP($C262,'CEDARS School FRPL'!$C$4:$F$20001,3,FALSE),"NO CEDARL FRPL Rprtd")</f>
        <v>0.50480000000000003</v>
      </c>
      <c r="N262" s="118"/>
      <c r="O262" s="97"/>
      <c r="Q262" s="48" t="s">
        <v>2367</v>
      </c>
      <c r="R262" s="39"/>
      <c r="S262" s="39">
        <v>104.05</v>
      </c>
      <c r="T262" s="39">
        <v>104.05</v>
      </c>
      <c r="U262"/>
    </row>
    <row r="263" spans="1:21">
      <c r="A263" s="165" t="s">
        <v>2235</v>
      </c>
      <c r="B263" s="165" t="s">
        <v>2545</v>
      </c>
      <c r="C263" s="169">
        <v>4393</v>
      </c>
      <c r="D263" s="171" t="s">
        <v>1025</v>
      </c>
      <c r="E263" s="172">
        <v>335.2</v>
      </c>
      <c r="F263" s="172">
        <v>0</v>
      </c>
      <c r="G263" s="172">
        <v>0</v>
      </c>
      <c r="H263" s="172">
        <v>0</v>
      </c>
      <c r="I263" s="172">
        <v>0</v>
      </c>
      <c r="J263" s="173">
        <f t="shared" si="6"/>
        <v>335.2</v>
      </c>
      <c r="K263" s="169" t="str">
        <f>VLOOKUP(C263, 'CEDARS School FRPL'!$C$4:$G$2376,5,0)</f>
        <v>No</v>
      </c>
      <c r="L263" s="66">
        <f>IFERROR(VLOOKUP($C263,'CEDARS School FRPL'!$C$4:$F$20001,3,FALSE),"NO CEDARL FRPL Rprtd")</f>
        <v>0.35510000000000003</v>
      </c>
      <c r="N263" s="118"/>
      <c r="O263" s="97"/>
      <c r="Q263" s="48" t="s">
        <v>2368</v>
      </c>
      <c r="R263" s="39"/>
      <c r="S263" s="39">
        <v>477.57000000000005</v>
      </c>
      <c r="T263" s="39">
        <v>477.57000000000005</v>
      </c>
      <c r="U263"/>
    </row>
    <row r="264" spans="1:21">
      <c r="A264" s="165" t="s">
        <v>2235</v>
      </c>
      <c r="B264" s="165" t="s">
        <v>2545</v>
      </c>
      <c r="C264" s="169">
        <v>3594</v>
      </c>
      <c r="D264" s="171" t="s">
        <v>2897</v>
      </c>
      <c r="E264" s="172">
        <v>435.8</v>
      </c>
      <c r="F264" s="172">
        <v>0</v>
      </c>
      <c r="G264" s="172">
        <v>0</v>
      </c>
      <c r="H264" s="172">
        <v>0</v>
      </c>
      <c r="I264" s="172">
        <v>0</v>
      </c>
      <c r="J264" s="173">
        <f t="shared" si="6"/>
        <v>435.8</v>
      </c>
      <c r="K264" s="169" t="str">
        <f>VLOOKUP(C264, 'CEDARS School FRPL'!$C$4:$G$2376,5,0)</f>
        <v>No</v>
      </c>
      <c r="L264" s="66">
        <f>IFERROR(VLOOKUP($C264,'CEDARS School FRPL'!$C$4:$F$20001,3,FALSE),"NO CEDARL FRPL Rprtd")</f>
        <v>0.3553</v>
      </c>
      <c r="N264" s="118"/>
      <c r="O264" s="97"/>
      <c r="Q264" s="48" t="s">
        <v>2369</v>
      </c>
      <c r="R264" s="39">
        <v>86.55</v>
      </c>
      <c r="S264" s="39">
        <v>161.84</v>
      </c>
      <c r="T264" s="39">
        <v>248.39</v>
      </c>
      <c r="U264"/>
    </row>
    <row r="265" spans="1:21">
      <c r="A265" s="165" t="s">
        <v>2235</v>
      </c>
      <c r="B265" s="165" t="s">
        <v>2545</v>
      </c>
      <c r="C265" s="169">
        <v>4509</v>
      </c>
      <c r="D265" s="171" t="s">
        <v>1027</v>
      </c>
      <c r="E265" s="172">
        <v>952.85</v>
      </c>
      <c r="F265" s="172">
        <v>0</v>
      </c>
      <c r="G265" s="172">
        <v>61.269999999999996</v>
      </c>
      <c r="H265" s="172">
        <v>0</v>
      </c>
      <c r="I265" s="172">
        <v>0</v>
      </c>
      <c r="J265" s="173">
        <f t="shared" si="6"/>
        <v>1014.12</v>
      </c>
      <c r="K265" s="169" t="str">
        <f>VLOOKUP(C265, 'CEDARS School FRPL'!$C$4:$G$2376,5,0)</f>
        <v>No</v>
      </c>
      <c r="L265" s="66">
        <f>IFERROR(VLOOKUP($C265,'CEDARS School FRPL'!$C$4:$F$20001,3,FALSE),"NO CEDARL FRPL Rprtd")</f>
        <v>0.33279999999999998</v>
      </c>
      <c r="N265" s="118"/>
      <c r="O265" s="97"/>
      <c r="Q265" s="48" t="s">
        <v>2370</v>
      </c>
      <c r="R265" s="39">
        <v>443.73</v>
      </c>
      <c r="S265" s="39">
        <v>642.08000000000004</v>
      </c>
      <c r="T265" s="39">
        <v>1085.81</v>
      </c>
      <c r="U265"/>
    </row>
    <row r="266" spans="1:21">
      <c r="A266" s="165" t="s">
        <v>2235</v>
      </c>
      <c r="B266" s="165" t="s">
        <v>2545</v>
      </c>
      <c r="C266" s="169">
        <v>4100</v>
      </c>
      <c r="D266" s="171" t="s">
        <v>1019</v>
      </c>
      <c r="E266" s="172">
        <v>1030.3599999999999</v>
      </c>
      <c r="F266" s="172">
        <v>0</v>
      </c>
      <c r="G266" s="172">
        <v>148.80000000000001</v>
      </c>
      <c r="H266" s="172">
        <v>0</v>
      </c>
      <c r="I266" s="172">
        <v>0</v>
      </c>
      <c r="J266" s="173">
        <f t="shared" si="6"/>
        <v>1179.1599999999999</v>
      </c>
      <c r="K266" s="169" t="str">
        <f>VLOOKUP(C266, 'CEDARS School FRPL'!$C$4:$G$2376,5,0)</f>
        <v>No</v>
      </c>
      <c r="L266" s="66">
        <f>IFERROR(VLOOKUP($C266,'CEDARS School FRPL'!$C$4:$F$20001,3,FALSE),"NO CEDARL FRPL Rprtd")</f>
        <v>0.45989999999999998</v>
      </c>
      <c r="N266" s="118"/>
      <c r="O266" s="97"/>
      <c r="Q266" s="48" t="s">
        <v>2371</v>
      </c>
      <c r="R266" s="39">
        <v>4728.6000000000004</v>
      </c>
      <c r="S266" s="39">
        <v>572.16999999999996</v>
      </c>
      <c r="T266" s="39">
        <v>5300.77</v>
      </c>
      <c r="U266"/>
    </row>
    <row r="267" spans="1:21">
      <c r="A267" s="165" t="s">
        <v>2235</v>
      </c>
      <c r="B267" s="165" t="s">
        <v>2545</v>
      </c>
      <c r="C267" s="169">
        <v>4527</v>
      </c>
      <c r="D267" s="171" t="s">
        <v>1028</v>
      </c>
      <c r="E267" s="172">
        <v>396.2</v>
      </c>
      <c r="F267" s="172">
        <v>0</v>
      </c>
      <c r="G267" s="172">
        <v>0</v>
      </c>
      <c r="H267" s="172">
        <v>0</v>
      </c>
      <c r="I267" s="172">
        <v>0</v>
      </c>
      <c r="J267" s="173">
        <f t="shared" si="6"/>
        <v>396.2</v>
      </c>
      <c r="K267" s="169" t="str">
        <f>VLOOKUP(C267, 'CEDARS School FRPL'!$C$4:$G$2376,5,0)</f>
        <v>No</v>
      </c>
      <c r="L267" s="66">
        <f>IFERROR(VLOOKUP($C267,'CEDARS School FRPL'!$C$4:$F$20001,3,FALSE),"NO CEDARL FRPL Rprtd")</f>
        <v>0.4738</v>
      </c>
      <c r="N267" s="118"/>
      <c r="O267" s="97"/>
      <c r="Q267" s="48" t="s">
        <v>2372</v>
      </c>
      <c r="R267" s="39">
        <v>10115.49</v>
      </c>
      <c r="S267" s="39">
        <v>4597.5</v>
      </c>
      <c r="T267" s="39">
        <v>14712.99</v>
      </c>
      <c r="U267"/>
    </row>
    <row r="268" spans="1:21">
      <c r="A268" s="165" t="s">
        <v>2235</v>
      </c>
      <c r="B268" s="165" t="s">
        <v>2545</v>
      </c>
      <c r="C268" s="169">
        <v>4249</v>
      </c>
      <c r="D268" s="171" t="s">
        <v>1022</v>
      </c>
      <c r="E268" s="172">
        <v>823.07</v>
      </c>
      <c r="F268" s="172">
        <v>0</v>
      </c>
      <c r="G268" s="172">
        <v>0</v>
      </c>
      <c r="H268" s="172">
        <v>0</v>
      </c>
      <c r="I268" s="172">
        <v>0</v>
      </c>
      <c r="J268" s="173">
        <f t="shared" si="6"/>
        <v>823.07</v>
      </c>
      <c r="K268" s="169" t="str">
        <f>VLOOKUP(C268, 'CEDARS School FRPL'!$C$4:$G$2376,5,0)</f>
        <v>No</v>
      </c>
      <c r="L268" s="66">
        <f>IFERROR(VLOOKUP($C268,'CEDARS School FRPL'!$C$4:$F$20001,3,FALSE),"NO CEDARL FRPL Rprtd")</f>
        <v>0.41489999999999999</v>
      </c>
      <c r="N268" s="118"/>
      <c r="O268" s="97"/>
      <c r="Q268" s="48" t="s">
        <v>2373</v>
      </c>
      <c r="R268" s="39">
        <v>6520.0499999999993</v>
      </c>
      <c r="S268" s="39">
        <v>173.56</v>
      </c>
      <c r="T268" s="39">
        <v>6693.61</v>
      </c>
      <c r="U268"/>
    </row>
    <row r="269" spans="1:21">
      <c r="A269" s="165" t="s">
        <v>2235</v>
      </c>
      <c r="B269" s="165" t="s">
        <v>2545</v>
      </c>
      <c r="C269" s="169">
        <v>4372</v>
      </c>
      <c r="D269" s="171" t="s">
        <v>1024</v>
      </c>
      <c r="E269" s="172">
        <v>403</v>
      </c>
      <c r="F269" s="172">
        <v>9.5</v>
      </c>
      <c r="G269" s="172">
        <v>0</v>
      </c>
      <c r="H269" s="172">
        <v>0</v>
      </c>
      <c r="I269" s="172">
        <v>0</v>
      </c>
      <c r="J269" s="173">
        <f t="shared" si="6"/>
        <v>412.5</v>
      </c>
      <c r="K269" s="169" t="str">
        <f>VLOOKUP(C269, 'CEDARS School FRPL'!$C$4:$G$2376,5,0)</f>
        <v>No</v>
      </c>
      <c r="L269" s="66">
        <f>IFERROR(VLOOKUP($C269,'CEDARS School FRPL'!$C$4:$F$20001,3,FALSE),"NO CEDARL FRPL Rprtd")</f>
        <v>0.32019999999999998</v>
      </c>
      <c r="N269" s="118"/>
      <c r="O269" s="97"/>
      <c r="Q269" s="48" t="s">
        <v>2374</v>
      </c>
      <c r="R269" s="39">
        <v>8797.6</v>
      </c>
      <c r="S269" s="39">
        <v>586.1</v>
      </c>
      <c r="T269" s="39">
        <v>9383.7000000000007</v>
      </c>
      <c r="U269"/>
    </row>
    <row r="270" spans="1:21">
      <c r="A270" s="165" t="s">
        <v>2235</v>
      </c>
      <c r="B270" s="165" t="s">
        <v>2545</v>
      </c>
      <c r="C270" s="169">
        <v>4101</v>
      </c>
      <c r="D270" s="171" t="s">
        <v>1020</v>
      </c>
      <c r="E270" s="172">
        <v>412.7</v>
      </c>
      <c r="F270" s="172">
        <v>19</v>
      </c>
      <c r="G270" s="172">
        <v>0</v>
      </c>
      <c r="H270" s="172">
        <v>0</v>
      </c>
      <c r="I270" s="172">
        <v>0</v>
      </c>
      <c r="J270" s="173">
        <f t="shared" si="6"/>
        <v>431.7</v>
      </c>
      <c r="K270" s="169" t="str">
        <f>VLOOKUP(C270, 'CEDARS School FRPL'!$C$4:$G$2376,5,0)</f>
        <v>No</v>
      </c>
      <c r="L270" s="66">
        <f>IFERROR(VLOOKUP($C270,'CEDARS School FRPL'!$C$4:$F$20001,3,FALSE),"NO CEDARL FRPL Rprtd")</f>
        <v>0.33550000000000002</v>
      </c>
      <c r="N270" s="118"/>
      <c r="O270" s="97"/>
      <c r="Q270" s="48" t="s">
        <v>2375</v>
      </c>
      <c r="R270" s="39">
        <v>978.44</v>
      </c>
      <c r="S270" s="39"/>
      <c r="T270" s="39">
        <v>978.44</v>
      </c>
      <c r="U270"/>
    </row>
    <row r="271" spans="1:21">
      <c r="A271" s="165" t="s">
        <v>2235</v>
      </c>
      <c r="B271" s="165" t="s">
        <v>2545</v>
      </c>
      <c r="C271" s="169">
        <v>4135</v>
      </c>
      <c r="D271" s="171" t="s">
        <v>1021</v>
      </c>
      <c r="E271" s="172">
        <v>361.51</v>
      </c>
      <c r="F271" s="172">
        <v>0</v>
      </c>
      <c r="G271" s="172">
        <v>0</v>
      </c>
      <c r="H271" s="172">
        <v>0</v>
      </c>
      <c r="I271" s="172">
        <v>0</v>
      </c>
      <c r="J271" s="173">
        <f t="shared" si="6"/>
        <v>361.51</v>
      </c>
      <c r="K271" s="169" t="str">
        <f>VLOOKUP(C271, 'CEDARS School FRPL'!$C$4:$G$2376,5,0)</f>
        <v>Yes</v>
      </c>
      <c r="L271" s="66">
        <f>IFERROR(VLOOKUP($C271,'CEDARS School FRPL'!$C$4:$F$20001,3,FALSE),"NO CEDARL FRPL Rprtd")</f>
        <v>0.4819</v>
      </c>
      <c r="N271" s="118"/>
      <c r="O271" s="97"/>
      <c r="Q271" s="48" t="s">
        <v>2376</v>
      </c>
      <c r="R271" s="39">
        <v>583.26</v>
      </c>
      <c r="S271" s="39"/>
      <c r="T271" s="39">
        <v>583.26</v>
      </c>
      <c r="U271"/>
    </row>
    <row r="272" spans="1:21">
      <c r="A272" s="165" t="s">
        <v>2349</v>
      </c>
      <c r="B272" s="165" t="s">
        <v>2546</v>
      </c>
      <c r="C272" s="169">
        <v>3259</v>
      </c>
      <c r="D272" s="171" t="s">
        <v>1671</v>
      </c>
      <c r="E272" s="172">
        <v>360.64</v>
      </c>
      <c r="F272" s="172">
        <v>0</v>
      </c>
      <c r="G272" s="172">
        <v>0</v>
      </c>
      <c r="H272" s="172">
        <v>0</v>
      </c>
      <c r="I272" s="172">
        <v>0</v>
      </c>
      <c r="J272" s="173">
        <f t="shared" si="6"/>
        <v>360.64</v>
      </c>
      <c r="K272" s="169" t="str">
        <f>VLOOKUP(C272, 'CEDARS School FRPL'!$C$4:$G$2376,5,0)</f>
        <v>Yes</v>
      </c>
      <c r="L272" s="66">
        <f>IFERROR(VLOOKUP($C272,'CEDARS School FRPL'!$C$4:$F$20001,3,FALSE),"NO CEDARL FRPL Rprtd")</f>
        <v>0.55289999999999995</v>
      </c>
      <c r="N272" s="118"/>
      <c r="O272" s="97"/>
      <c r="Q272" s="48" t="s">
        <v>2377</v>
      </c>
      <c r="R272" s="39"/>
      <c r="S272" s="39">
        <v>2067.92</v>
      </c>
      <c r="T272" s="39">
        <v>2067.92</v>
      </c>
      <c r="U272"/>
    </row>
    <row r="273" spans="1:21">
      <c r="A273" s="165" t="s">
        <v>2349</v>
      </c>
      <c r="B273" s="165" t="s">
        <v>2546</v>
      </c>
      <c r="C273" s="169">
        <v>3260</v>
      </c>
      <c r="D273" s="171" t="s">
        <v>1737</v>
      </c>
      <c r="E273" s="172">
        <v>378.47</v>
      </c>
      <c r="F273" s="172">
        <v>0</v>
      </c>
      <c r="G273" s="172">
        <v>0</v>
      </c>
      <c r="H273" s="172">
        <v>0</v>
      </c>
      <c r="I273" s="172">
        <v>0</v>
      </c>
      <c r="J273" s="173">
        <f t="shared" si="6"/>
        <v>378.47</v>
      </c>
      <c r="K273" s="169" t="str">
        <f>VLOOKUP(C273, 'CEDARS School FRPL'!$C$4:$G$2376,5,0)</f>
        <v>Yes</v>
      </c>
      <c r="L273" s="66">
        <f>IFERROR(VLOOKUP($C273,'CEDARS School FRPL'!$C$4:$F$20001,3,FALSE),"NO CEDARL FRPL Rprtd")</f>
        <v>0.62519999999999998</v>
      </c>
      <c r="N273" s="118"/>
      <c r="O273" s="97"/>
      <c r="Q273" s="48" t="s">
        <v>2378</v>
      </c>
      <c r="R273" s="39">
        <v>401.42999999999995</v>
      </c>
      <c r="S273" s="39">
        <v>835.83</v>
      </c>
      <c r="T273" s="39">
        <v>1237.26</v>
      </c>
      <c r="U273"/>
    </row>
    <row r="274" spans="1:21">
      <c r="A274" s="165" t="s">
        <v>2349</v>
      </c>
      <c r="B274" s="165" t="s">
        <v>2546</v>
      </c>
      <c r="C274" s="169">
        <v>2892</v>
      </c>
      <c r="D274" s="171" t="s">
        <v>1732</v>
      </c>
      <c r="E274" s="172">
        <v>276.2</v>
      </c>
      <c r="F274" s="172">
        <v>0</v>
      </c>
      <c r="G274" s="172">
        <v>0</v>
      </c>
      <c r="H274" s="172">
        <v>0</v>
      </c>
      <c r="I274" s="172">
        <v>0</v>
      </c>
      <c r="J274" s="173">
        <f t="shared" si="6"/>
        <v>276.2</v>
      </c>
      <c r="K274" s="169" t="str">
        <f>VLOOKUP(C274, 'CEDARS School FRPL'!$C$4:$G$2376,5,0)</f>
        <v>Yes</v>
      </c>
      <c r="L274" s="66">
        <f>IFERROR(VLOOKUP($C274,'CEDARS School FRPL'!$C$4:$F$20001,3,FALSE),"NO CEDARL FRPL Rprtd")</f>
        <v>0.67390000000000005</v>
      </c>
      <c r="N274" s="118"/>
      <c r="O274" s="97"/>
      <c r="Q274" s="48" t="s">
        <v>2460</v>
      </c>
      <c r="R274" s="39"/>
      <c r="S274" s="39">
        <v>128.88999999999999</v>
      </c>
      <c r="T274" s="39">
        <v>128.88999999999999</v>
      </c>
      <c r="U274"/>
    </row>
    <row r="275" spans="1:21">
      <c r="A275" s="165" t="s">
        <v>2349</v>
      </c>
      <c r="B275" s="165" t="s">
        <v>2546</v>
      </c>
      <c r="C275" s="169">
        <v>3065</v>
      </c>
      <c r="D275" s="171" t="s">
        <v>1735</v>
      </c>
      <c r="E275" s="172">
        <v>1154.46</v>
      </c>
      <c r="F275" s="172">
        <v>0</v>
      </c>
      <c r="G275" s="172">
        <v>100.86</v>
      </c>
      <c r="H275" s="172">
        <v>0</v>
      </c>
      <c r="I275" s="172">
        <v>0</v>
      </c>
      <c r="J275" s="173">
        <f t="shared" si="6"/>
        <v>1255.32</v>
      </c>
      <c r="K275" s="169" t="str">
        <f>VLOOKUP(C275, 'CEDARS School FRPL'!$C$4:$G$2376,5,0)</f>
        <v>No</v>
      </c>
      <c r="L275" s="66">
        <f>IFERROR(VLOOKUP($C275,'CEDARS School FRPL'!$C$4:$F$20001,3,FALSE),"NO CEDARL FRPL Rprtd")</f>
        <v>0.43120000000000003</v>
      </c>
      <c r="N275" s="118"/>
      <c r="O275" s="97"/>
      <c r="Q275" s="48" t="s">
        <v>2379</v>
      </c>
      <c r="R275" s="39"/>
      <c r="S275" s="39">
        <v>401.05000000000007</v>
      </c>
      <c r="T275" s="39">
        <v>401.05000000000007</v>
      </c>
      <c r="U275"/>
    </row>
    <row r="276" spans="1:21">
      <c r="A276" s="165" t="s">
        <v>2349</v>
      </c>
      <c r="B276" s="165" t="s">
        <v>2546</v>
      </c>
      <c r="C276" s="169">
        <v>5667</v>
      </c>
      <c r="D276" s="171" t="s">
        <v>3242</v>
      </c>
      <c r="E276" s="172">
        <v>183.66</v>
      </c>
      <c r="F276" s="172">
        <v>0</v>
      </c>
      <c r="G276" s="172">
        <v>0</v>
      </c>
      <c r="H276" s="172">
        <v>0</v>
      </c>
      <c r="I276" s="172">
        <v>0</v>
      </c>
      <c r="J276" s="173">
        <f t="shared" si="6"/>
        <v>183.66</v>
      </c>
      <c r="K276" s="169" t="str">
        <f>VLOOKUP(C276, 'CEDARS School FRPL'!$C$4:$G$2376,5,0)</f>
        <v>Yes</v>
      </c>
      <c r="L276" s="66">
        <f>IFERROR(VLOOKUP($C276,'CEDARS School FRPL'!$C$4:$F$20001,3,FALSE),"NO CEDARL FRPL Rprtd")</f>
        <v>0.53339999999999999</v>
      </c>
      <c r="N276" s="118"/>
      <c r="O276" s="97"/>
      <c r="Q276" s="48" t="s">
        <v>2380</v>
      </c>
      <c r="R276" s="39"/>
      <c r="S276" s="39">
        <v>14</v>
      </c>
      <c r="T276" s="39">
        <v>14</v>
      </c>
      <c r="U276"/>
    </row>
    <row r="277" spans="1:21">
      <c r="A277" s="165" t="s">
        <v>2349</v>
      </c>
      <c r="B277" s="165" t="s">
        <v>2546</v>
      </c>
      <c r="C277" s="169">
        <v>5764</v>
      </c>
      <c r="D277" s="171" t="s">
        <v>3184</v>
      </c>
      <c r="E277" s="172">
        <v>337.94</v>
      </c>
      <c r="F277" s="172">
        <v>0</v>
      </c>
      <c r="G277" s="172">
        <v>8.36</v>
      </c>
      <c r="H277" s="172">
        <v>0</v>
      </c>
      <c r="I277" s="172">
        <v>0</v>
      </c>
      <c r="J277" s="173">
        <f t="shared" si="6"/>
        <v>346.3</v>
      </c>
      <c r="K277" s="169" t="str">
        <f>VLOOKUP(C277, 'CEDARS School FRPL'!$C$4:$G$2376,5,0)</f>
        <v>Yes</v>
      </c>
      <c r="L277" s="66">
        <f>IFERROR(VLOOKUP($C277,'CEDARS School FRPL'!$C$4:$F$20001,3,FALSE),"NO CEDARL FRPL Rprtd")</f>
        <v>0.57679999999999998</v>
      </c>
      <c r="N277" s="118"/>
      <c r="O277" s="97"/>
      <c r="Q277" s="48" t="s">
        <v>2381</v>
      </c>
      <c r="R277" s="39">
        <v>586.79000000000008</v>
      </c>
      <c r="S277" s="39">
        <v>4655.579999999999</v>
      </c>
      <c r="T277" s="39">
        <v>5242.369999999999</v>
      </c>
      <c r="U277"/>
    </row>
    <row r="278" spans="1:21">
      <c r="A278" s="165" t="s">
        <v>2349</v>
      </c>
      <c r="B278" s="165" t="s">
        <v>2546</v>
      </c>
      <c r="C278" s="169">
        <v>3929</v>
      </c>
      <c r="D278" s="171" t="s">
        <v>1743</v>
      </c>
      <c r="E278" s="172">
        <v>406.43</v>
      </c>
      <c r="F278" s="172">
        <v>0</v>
      </c>
      <c r="G278" s="172">
        <v>0</v>
      </c>
      <c r="H278" s="172">
        <v>0</v>
      </c>
      <c r="I278" s="172">
        <v>0</v>
      </c>
      <c r="J278" s="173">
        <f t="shared" si="6"/>
        <v>406.43</v>
      </c>
      <c r="K278" s="169" t="str">
        <f>VLOOKUP(C278, 'CEDARS School FRPL'!$C$4:$G$2376,5,0)</f>
        <v>No</v>
      </c>
      <c r="L278" s="66">
        <f>IFERROR(VLOOKUP($C278,'CEDARS School FRPL'!$C$4:$F$20001,3,FALSE),"NO CEDARL FRPL Rprtd")</f>
        <v>0.30520000000000003</v>
      </c>
      <c r="N278" s="118"/>
      <c r="O278" s="97"/>
      <c r="Q278" s="48" t="s">
        <v>2382</v>
      </c>
      <c r="R278" s="39"/>
      <c r="S278" s="39">
        <v>1535.96</v>
      </c>
      <c r="T278" s="39">
        <v>1535.96</v>
      </c>
      <c r="U278"/>
    </row>
    <row r="279" spans="1:21">
      <c r="A279" s="165" t="s">
        <v>2349</v>
      </c>
      <c r="B279" s="165" t="s">
        <v>2546</v>
      </c>
      <c r="C279" s="169">
        <v>5328</v>
      </c>
      <c r="D279" s="171" t="s">
        <v>1748</v>
      </c>
      <c r="E279" s="172">
        <v>0</v>
      </c>
      <c r="F279" s="172">
        <v>0</v>
      </c>
      <c r="G279" s="172">
        <v>0</v>
      </c>
      <c r="H279" s="172">
        <v>125.5</v>
      </c>
      <c r="I279" s="172">
        <v>0</v>
      </c>
      <c r="J279" s="173">
        <f t="shared" si="6"/>
        <v>125.5</v>
      </c>
      <c r="K279" s="169" t="str">
        <f>VLOOKUP(C279, 'CEDARS School FRPL'!$C$4:$G$2376,5,0)</f>
        <v>No</v>
      </c>
      <c r="L279" s="66">
        <f>IFERROR(VLOOKUP($C279,'CEDARS School FRPL'!$C$4:$F$20001,3,FALSE),"NO CEDARL FRPL Rprtd")</f>
        <v>0.4672</v>
      </c>
      <c r="N279" s="118"/>
      <c r="O279" s="97"/>
      <c r="Q279" s="48" t="s">
        <v>2383</v>
      </c>
      <c r="R279" s="39"/>
      <c r="S279" s="39">
        <v>246.81</v>
      </c>
      <c r="T279" s="39">
        <v>246.81</v>
      </c>
      <c r="U279"/>
    </row>
    <row r="280" spans="1:21">
      <c r="A280" s="165" t="s">
        <v>2349</v>
      </c>
      <c r="B280" s="165" t="s">
        <v>2546</v>
      </c>
      <c r="C280" s="169">
        <v>3890</v>
      </c>
      <c r="D280" s="171" t="s">
        <v>891</v>
      </c>
      <c r="E280" s="172">
        <v>623.73</v>
      </c>
      <c r="F280" s="172">
        <v>0</v>
      </c>
      <c r="G280" s="172">
        <v>0</v>
      </c>
      <c r="H280" s="172">
        <v>0</v>
      </c>
      <c r="I280" s="172">
        <v>0</v>
      </c>
      <c r="J280" s="173">
        <f t="shared" si="6"/>
        <v>623.73</v>
      </c>
      <c r="K280" s="169" t="str">
        <f>VLOOKUP(C280, 'CEDARS School FRPL'!$C$4:$G$2376,5,0)</f>
        <v>No</v>
      </c>
      <c r="L280" s="66">
        <f>IFERROR(VLOOKUP($C280,'CEDARS School FRPL'!$C$4:$F$20001,3,FALSE),"NO CEDARL FRPL Rprtd")</f>
        <v>0.3987</v>
      </c>
      <c r="N280" s="118"/>
      <c r="O280" s="97"/>
      <c r="Q280" s="48" t="s">
        <v>2384</v>
      </c>
      <c r="R280" s="39"/>
      <c r="S280" s="39">
        <v>783.41</v>
      </c>
      <c r="T280" s="39">
        <v>783.41</v>
      </c>
      <c r="U280"/>
    </row>
    <row r="281" spans="1:21">
      <c r="A281" s="165" t="s">
        <v>2349</v>
      </c>
      <c r="B281" s="165" t="s">
        <v>2546</v>
      </c>
      <c r="C281" s="169">
        <v>2157</v>
      </c>
      <c r="D281" s="171" t="s">
        <v>1730</v>
      </c>
      <c r="E281" s="172">
        <v>601.91</v>
      </c>
      <c r="F281" s="172">
        <v>0</v>
      </c>
      <c r="G281" s="172">
        <v>0</v>
      </c>
      <c r="H281" s="172">
        <v>0</v>
      </c>
      <c r="I281" s="172">
        <v>0</v>
      </c>
      <c r="J281" s="173">
        <f t="shared" si="6"/>
        <v>601.91</v>
      </c>
      <c r="K281" s="169" t="str">
        <f>VLOOKUP(C281, 'CEDARS School FRPL'!$C$4:$G$2376,5,0)</f>
        <v>Yes</v>
      </c>
      <c r="L281" s="66">
        <f>IFERROR(VLOOKUP($C281,'CEDARS School FRPL'!$C$4:$F$20001,3,FALSE),"NO CEDARL FRPL Rprtd")</f>
        <v>0.51029999999999998</v>
      </c>
      <c r="N281" s="118"/>
      <c r="O281" s="97"/>
      <c r="Q281" s="48" t="s">
        <v>2385</v>
      </c>
      <c r="R281" s="39">
        <v>260.5</v>
      </c>
      <c r="S281" s="39"/>
      <c r="T281" s="39">
        <v>260.5</v>
      </c>
      <c r="U281"/>
    </row>
    <row r="282" spans="1:21">
      <c r="A282" s="165" t="s">
        <v>2349</v>
      </c>
      <c r="B282" s="165" t="s">
        <v>2546</v>
      </c>
      <c r="C282" s="169">
        <v>3573</v>
      </c>
      <c r="D282" s="171" t="s">
        <v>1741</v>
      </c>
      <c r="E282" s="172">
        <v>565.65</v>
      </c>
      <c r="F282" s="172">
        <v>0</v>
      </c>
      <c r="G282" s="172">
        <v>0</v>
      </c>
      <c r="H282" s="172">
        <v>0</v>
      </c>
      <c r="I282" s="172">
        <v>0</v>
      </c>
      <c r="J282" s="173">
        <f t="shared" si="6"/>
        <v>565.65</v>
      </c>
      <c r="K282" s="169" t="str">
        <f>VLOOKUP(C282, 'CEDARS School FRPL'!$C$4:$G$2376,5,0)</f>
        <v>No</v>
      </c>
      <c r="L282" s="66">
        <f>IFERROR(VLOOKUP($C282,'CEDARS School FRPL'!$C$4:$F$20001,3,FALSE),"NO CEDARL FRPL Rprtd")</f>
        <v>0.42380000000000001</v>
      </c>
      <c r="N282" s="118"/>
      <c r="O282" s="97"/>
      <c r="Q282" s="48" t="s">
        <v>2386</v>
      </c>
      <c r="R282" s="39"/>
      <c r="S282" s="39">
        <v>242.23</v>
      </c>
      <c r="T282" s="39">
        <v>242.23</v>
      </c>
      <c r="U282"/>
    </row>
    <row r="283" spans="1:21">
      <c r="A283" s="165" t="s">
        <v>2349</v>
      </c>
      <c r="B283" s="165" t="s">
        <v>2546</v>
      </c>
      <c r="C283" s="169">
        <v>4185</v>
      </c>
      <c r="D283" s="171" t="s">
        <v>1745</v>
      </c>
      <c r="E283" s="172">
        <v>499.05</v>
      </c>
      <c r="F283" s="172">
        <v>0</v>
      </c>
      <c r="G283" s="172">
        <v>0</v>
      </c>
      <c r="H283" s="172">
        <v>0</v>
      </c>
      <c r="I283" s="172">
        <v>0</v>
      </c>
      <c r="J283" s="173">
        <f t="shared" si="6"/>
        <v>499.05</v>
      </c>
      <c r="K283" s="169" t="str">
        <f>VLOOKUP(C283, 'CEDARS School FRPL'!$C$4:$G$2376,5,0)</f>
        <v>No</v>
      </c>
      <c r="L283" s="66">
        <f>IFERROR(VLOOKUP($C283,'CEDARS School FRPL'!$C$4:$F$20001,3,FALSE),"NO CEDARL FRPL Rprtd")</f>
        <v>0.38</v>
      </c>
      <c r="N283" s="118"/>
      <c r="O283" s="97"/>
      <c r="Q283" s="48" t="s">
        <v>2387</v>
      </c>
      <c r="R283" s="39">
        <v>9043.86</v>
      </c>
      <c r="S283" s="39">
        <v>1882.9300000000003</v>
      </c>
      <c r="T283" s="39">
        <v>10926.79</v>
      </c>
      <c r="U283"/>
    </row>
    <row r="284" spans="1:21">
      <c r="A284" s="165" t="s">
        <v>2349</v>
      </c>
      <c r="B284" s="165" t="s">
        <v>2546</v>
      </c>
      <c r="C284" s="169">
        <v>5507</v>
      </c>
      <c r="D284" s="171" t="s">
        <v>2466</v>
      </c>
      <c r="E284" s="172">
        <v>444.43</v>
      </c>
      <c r="F284" s="172">
        <v>0</v>
      </c>
      <c r="G284" s="172">
        <v>0</v>
      </c>
      <c r="H284" s="172">
        <v>0</v>
      </c>
      <c r="I284" s="172">
        <v>0</v>
      </c>
      <c r="J284" s="173">
        <f t="shared" si="6"/>
        <v>444.43</v>
      </c>
      <c r="K284" s="169" t="str">
        <f>VLOOKUP(C284, 'CEDARS School FRPL'!$C$4:$G$2376,5,0)</f>
        <v>No</v>
      </c>
      <c r="L284" s="66">
        <f>IFERROR(VLOOKUP($C284,'CEDARS School FRPL'!$C$4:$F$20001,3,FALSE),"NO CEDARL FRPL Rprtd")</f>
        <v>0.29210000000000003</v>
      </c>
      <c r="N284" s="118"/>
      <c r="O284" s="97"/>
      <c r="Q284" s="48" t="s">
        <v>2388</v>
      </c>
      <c r="R284" s="39">
        <v>1663.7</v>
      </c>
      <c r="S284" s="39">
        <v>2964.48</v>
      </c>
      <c r="T284" s="39">
        <v>4628.18</v>
      </c>
      <c r="U284"/>
    </row>
    <row r="285" spans="1:21">
      <c r="A285" s="165" t="s">
        <v>2349</v>
      </c>
      <c r="B285" s="165" t="s">
        <v>2546</v>
      </c>
      <c r="C285" s="169">
        <v>4529</v>
      </c>
      <c r="D285" s="171" t="s">
        <v>1746</v>
      </c>
      <c r="E285" s="172">
        <v>550.32000000000005</v>
      </c>
      <c r="F285" s="172">
        <v>0</v>
      </c>
      <c r="G285" s="172">
        <v>0</v>
      </c>
      <c r="H285" s="172">
        <v>0</v>
      </c>
      <c r="I285" s="172">
        <v>0</v>
      </c>
      <c r="J285" s="173">
        <f t="shared" si="6"/>
        <v>550.32000000000005</v>
      </c>
      <c r="K285" s="169" t="str">
        <f>VLOOKUP(C285, 'CEDARS School FRPL'!$C$4:$G$2376,5,0)</f>
        <v>No</v>
      </c>
      <c r="L285" s="66">
        <f>IFERROR(VLOOKUP($C285,'CEDARS School FRPL'!$C$4:$F$20001,3,FALSE),"NO CEDARL FRPL Rprtd")</f>
        <v>0.29199999999999998</v>
      </c>
      <c r="N285" s="118"/>
      <c r="O285" s="97"/>
      <c r="Q285" s="48" t="s">
        <v>2389</v>
      </c>
      <c r="R285" s="39">
        <v>1916.66</v>
      </c>
      <c r="S285" s="39">
        <v>24.8</v>
      </c>
      <c r="T285" s="39">
        <v>1941.46</v>
      </c>
      <c r="U285"/>
    </row>
    <row r="286" spans="1:21">
      <c r="A286" s="165" t="s">
        <v>2349</v>
      </c>
      <c r="B286" s="165" t="s">
        <v>2546</v>
      </c>
      <c r="C286" s="169">
        <v>3127</v>
      </c>
      <c r="D286" s="171" t="s">
        <v>1736</v>
      </c>
      <c r="E286" s="172">
        <v>270.66000000000003</v>
      </c>
      <c r="F286" s="172">
        <v>0</v>
      </c>
      <c r="G286" s="172">
        <v>0</v>
      </c>
      <c r="H286" s="172">
        <v>0</v>
      </c>
      <c r="I286" s="172">
        <v>0</v>
      </c>
      <c r="J286" s="173">
        <f t="shared" si="6"/>
        <v>270.66000000000003</v>
      </c>
      <c r="K286" s="169" t="str">
        <f>VLOOKUP(C286, 'CEDARS School FRPL'!$C$4:$G$2376,5,0)</f>
        <v>Yes</v>
      </c>
      <c r="L286" s="66">
        <f>IFERROR(VLOOKUP($C286,'CEDARS School FRPL'!$C$4:$F$20001,3,FALSE),"NO CEDARL FRPL Rprtd")</f>
        <v>0.5524</v>
      </c>
      <c r="N286" s="118"/>
      <c r="O286" s="97"/>
      <c r="Q286" s="48" t="s">
        <v>2390</v>
      </c>
      <c r="R286" s="39">
        <v>3517.87</v>
      </c>
      <c r="S286" s="39"/>
      <c r="T286" s="39">
        <v>3517.87</v>
      </c>
      <c r="U286"/>
    </row>
    <row r="287" spans="1:21">
      <c r="A287" s="165" t="s">
        <v>2349</v>
      </c>
      <c r="B287" s="165" t="s">
        <v>2546</v>
      </c>
      <c r="C287" s="169">
        <v>3918</v>
      </c>
      <c r="D287" s="171" t="s">
        <v>1742</v>
      </c>
      <c r="E287" s="172">
        <v>103.31</v>
      </c>
      <c r="F287" s="172">
        <v>0</v>
      </c>
      <c r="G287" s="172">
        <v>1.39</v>
      </c>
      <c r="H287" s="172">
        <v>0</v>
      </c>
      <c r="I287" s="172">
        <v>0</v>
      </c>
      <c r="J287" s="173">
        <f t="shared" si="6"/>
        <v>104.7</v>
      </c>
      <c r="K287" s="169" t="str">
        <f>VLOOKUP(C287, 'CEDARS School FRPL'!$C$4:$G$2376,5,0)</f>
        <v>Yes</v>
      </c>
      <c r="L287" s="66">
        <f>IFERROR(VLOOKUP($C287,'CEDARS School FRPL'!$C$4:$F$20001,3,FALSE),"NO CEDARL FRPL Rprtd")</f>
        <v>0.5927</v>
      </c>
      <c r="N287" s="118"/>
      <c r="O287" s="97"/>
      <c r="Q287" s="48" t="s">
        <v>2391</v>
      </c>
      <c r="R287" s="39">
        <v>1892.54</v>
      </c>
      <c r="S287" s="39"/>
      <c r="T287" s="39">
        <v>1892.54</v>
      </c>
      <c r="U287"/>
    </row>
    <row r="288" spans="1:21">
      <c r="A288" s="165" t="s">
        <v>2349</v>
      </c>
      <c r="B288" s="165" t="s">
        <v>2546</v>
      </c>
      <c r="C288" s="169">
        <v>2776</v>
      </c>
      <c r="D288" s="171" t="s">
        <v>1731</v>
      </c>
      <c r="E288" s="172">
        <v>511.72</v>
      </c>
      <c r="F288" s="172">
        <v>0</v>
      </c>
      <c r="G288" s="172">
        <v>0</v>
      </c>
      <c r="H288" s="172">
        <v>0</v>
      </c>
      <c r="I288" s="172">
        <v>0</v>
      </c>
      <c r="J288" s="173">
        <f t="shared" si="6"/>
        <v>511.72</v>
      </c>
      <c r="K288" s="169" t="str">
        <f>VLOOKUP(C288, 'CEDARS School FRPL'!$C$4:$G$2376,5,0)</f>
        <v>Yes</v>
      </c>
      <c r="L288" s="66">
        <f>IFERROR(VLOOKUP($C288,'CEDARS School FRPL'!$C$4:$F$20001,3,FALSE),"NO CEDARL FRPL Rprtd")</f>
        <v>0.73370000000000002</v>
      </c>
      <c r="N288" s="118"/>
      <c r="O288" s="97"/>
      <c r="Q288" s="48" t="s">
        <v>2392</v>
      </c>
      <c r="R288" s="39">
        <v>56.7</v>
      </c>
      <c r="S288" s="39">
        <v>1896.22</v>
      </c>
      <c r="T288" s="39">
        <v>1952.92</v>
      </c>
      <c r="U288"/>
    </row>
    <row r="289" spans="1:21">
      <c r="A289" s="165" t="s">
        <v>2349</v>
      </c>
      <c r="B289" s="165" t="s">
        <v>2546</v>
      </c>
      <c r="C289" s="169">
        <v>2113</v>
      </c>
      <c r="D289" s="171" t="s">
        <v>1729</v>
      </c>
      <c r="E289" s="172">
        <v>601.01</v>
      </c>
      <c r="F289" s="172">
        <v>0</v>
      </c>
      <c r="G289" s="172">
        <v>0</v>
      </c>
      <c r="H289" s="172">
        <v>0</v>
      </c>
      <c r="I289" s="172">
        <v>0</v>
      </c>
      <c r="J289" s="173">
        <f t="shared" si="6"/>
        <v>601.01</v>
      </c>
      <c r="K289" s="169" t="str">
        <f>VLOOKUP(C289, 'CEDARS School FRPL'!$C$4:$G$2376,5,0)</f>
        <v>Yes</v>
      </c>
      <c r="L289" s="66">
        <f>IFERROR(VLOOKUP($C289,'CEDARS School FRPL'!$C$4:$F$20001,3,FALSE),"NO CEDARL FRPL Rprtd")</f>
        <v>0.69750000000000001</v>
      </c>
      <c r="N289" s="118"/>
      <c r="O289" s="97"/>
      <c r="Q289" s="48" t="s">
        <v>2393</v>
      </c>
      <c r="R289" s="39">
        <v>750.04</v>
      </c>
      <c r="S289" s="39">
        <v>723.28</v>
      </c>
      <c r="T289" s="39">
        <v>1473.32</v>
      </c>
      <c r="U289"/>
    </row>
    <row r="290" spans="1:21">
      <c r="A290" s="165" t="s">
        <v>2349</v>
      </c>
      <c r="B290" s="165" t="s">
        <v>2546</v>
      </c>
      <c r="C290" s="169">
        <v>4098</v>
      </c>
      <c r="D290" s="171" t="s">
        <v>1744</v>
      </c>
      <c r="E290" s="172">
        <v>345.02</v>
      </c>
      <c r="F290" s="172">
        <v>0</v>
      </c>
      <c r="G290" s="172">
        <v>0</v>
      </c>
      <c r="H290" s="172">
        <v>0</v>
      </c>
      <c r="I290" s="172">
        <v>0</v>
      </c>
      <c r="J290" s="173">
        <f t="shared" si="6"/>
        <v>345.02</v>
      </c>
      <c r="K290" s="169" t="str">
        <f>VLOOKUP(C290, 'CEDARS School FRPL'!$C$4:$G$2376,5,0)</f>
        <v>No</v>
      </c>
      <c r="L290" s="66">
        <f>IFERROR(VLOOKUP($C290,'CEDARS School FRPL'!$C$4:$F$20001,3,FALSE),"NO CEDARL FRPL Rprtd")</f>
        <v>0.39190000000000003</v>
      </c>
      <c r="N290" s="118"/>
      <c r="O290" s="97"/>
      <c r="Q290" s="48" t="s">
        <v>2886</v>
      </c>
      <c r="R290" s="39">
        <v>106.62</v>
      </c>
      <c r="S290" s="39"/>
      <c r="T290" s="39">
        <v>106.62</v>
      </c>
      <c r="U290"/>
    </row>
    <row r="291" spans="1:21">
      <c r="A291" s="165" t="s">
        <v>2349</v>
      </c>
      <c r="B291" s="165" t="s">
        <v>2546</v>
      </c>
      <c r="C291" s="169">
        <v>2953</v>
      </c>
      <c r="D291" s="171" t="s">
        <v>1733</v>
      </c>
      <c r="E291" s="172">
        <v>207</v>
      </c>
      <c r="F291" s="172">
        <v>0</v>
      </c>
      <c r="G291" s="172">
        <v>0</v>
      </c>
      <c r="H291" s="172">
        <v>0</v>
      </c>
      <c r="I291" s="172">
        <v>0</v>
      </c>
      <c r="J291" s="173">
        <f t="shared" si="6"/>
        <v>207</v>
      </c>
      <c r="K291" s="169" t="str">
        <f>VLOOKUP(C291, 'CEDARS School FRPL'!$C$4:$G$2376,5,0)</f>
        <v>Yes</v>
      </c>
      <c r="L291" s="66">
        <f>IFERROR(VLOOKUP($C291,'CEDARS School FRPL'!$C$4:$F$20001,3,FALSE),"NO CEDARL FRPL Rprtd")</f>
        <v>0.70909999999999995</v>
      </c>
      <c r="N291" s="118"/>
      <c r="O291" s="97"/>
      <c r="Q291" s="48" t="s">
        <v>2394</v>
      </c>
      <c r="R291" s="39"/>
      <c r="S291" s="39">
        <v>409.65</v>
      </c>
      <c r="T291" s="39">
        <v>409.65</v>
      </c>
      <c r="U291"/>
    </row>
    <row r="292" spans="1:21">
      <c r="A292" s="165" t="s">
        <v>2349</v>
      </c>
      <c r="B292" s="165" t="s">
        <v>2546</v>
      </c>
      <c r="C292" s="169">
        <v>5660</v>
      </c>
      <c r="D292" s="171" t="s">
        <v>2987</v>
      </c>
      <c r="E292" s="172">
        <v>1336.24</v>
      </c>
      <c r="F292" s="172">
        <v>0</v>
      </c>
      <c r="G292" s="172">
        <v>95.66</v>
      </c>
      <c r="H292" s="172">
        <v>0</v>
      </c>
      <c r="I292" s="172">
        <v>0</v>
      </c>
      <c r="J292" s="173">
        <f t="shared" si="6"/>
        <v>1431.9</v>
      </c>
      <c r="K292" s="169" t="str">
        <f>VLOOKUP(C292, 'CEDARS School FRPL'!$C$4:$G$2376,5,0)</f>
        <v>No</v>
      </c>
      <c r="L292" s="66">
        <f>IFERROR(VLOOKUP($C292,'CEDARS School FRPL'!$C$4:$F$20001,3,FALSE),"NO CEDARL FRPL Rprtd")</f>
        <v>0.34410000000000002</v>
      </c>
      <c r="N292" s="118"/>
      <c r="O292" s="97"/>
      <c r="Q292" s="48" t="s">
        <v>2395</v>
      </c>
      <c r="R292" s="39">
        <v>35.08</v>
      </c>
      <c r="S292" s="39">
        <v>37.28</v>
      </c>
      <c r="T292" s="39">
        <v>72.36</v>
      </c>
      <c r="U292"/>
    </row>
    <row r="293" spans="1:21">
      <c r="A293" s="165" t="s">
        <v>2349</v>
      </c>
      <c r="B293" s="165" t="s">
        <v>2546</v>
      </c>
      <c r="C293" s="169">
        <v>5541</v>
      </c>
      <c r="D293" s="171" t="s">
        <v>2898</v>
      </c>
      <c r="E293" s="172">
        <v>597.17999999999995</v>
      </c>
      <c r="F293" s="172">
        <v>0</v>
      </c>
      <c r="G293" s="172">
        <v>0</v>
      </c>
      <c r="H293" s="172">
        <v>0</v>
      </c>
      <c r="I293" s="172">
        <v>0</v>
      </c>
      <c r="J293" s="173">
        <f t="shared" si="6"/>
        <v>597.17999999999995</v>
      </c>
      <c r="K293" s="169" t="str">
        <f>VLOOKUP(C293, 'CEDARS School FRPL'!$C$4:$G$2376,5,0)</f>
        <v>No</v>
      </c>
      <c r="L293" s="66">
        <f>IFERROR(VLOOKUP($C293,'CEDARS School FRPL'!$C$4:$F$20001,3,FALSE),"NO CEDARL FRPL Rprtd")</f>
        <v>0.40629999999999999</v>
      </c>
      <c r="N293" s="118"/>
      <c r="O293" s="97"/>
      <c r="Q293" s="48" t="s">
        <v>2396</v>
      </c>
      <c r="R293" s="39"/>
      <c r="S293" s="39">
        <v>25.2</v>
      </c>
      <c r="T293" s="39">
        <v>25.2</v>
      </c>
      <c r="U293"/>
    </row>
    <row r="294" spans="1:21">
      <c r="A294" s="165" t="s">
        <v>2349</v>
      </c>
      <c r="B294" s="165" t="s">
        <v>2546</v>
      </c>
      <c r="C294" s="169">
        <v>5003</v>
      </c>
      <c r="D294" s="171" t="s">
        <v>1747</v>
      </c>
      <c r="E294" s="172">
        <v>47.8</v>
      </c>
      <c r="F294" s="172">
        <v>0</v>
      </c>
      <c r="G294" s="172">
        <v>0</v>
      </c>
      <c r="H294" s="172">
        <v>0</v>
      </c>
      <c r="I294" s="172">
        <v>0</v>
      </c>
      <c r="J294" s="173">
        <f t="shared" si="6"/>
        <v>47.8</v>
      </c>
      <c r="K294" s="169" t="str">
        <f>VLOOKUP(C294, 'CEDARS School FRPL'!$C$4:$G$2376,5,0)</f>
        <v>Yes</v>
      </c>
      <c r="L294" s="66">
        <f>IFERROR(VLOOKUP($C294,'CEDARS School FRPL'!$C$4:$F$20001,3,FALSE),"NO CEDARL FRPL Rprtd")</f>
        <v>0.6341</v>
      </c>
      <c r="N294" s="118"/>
      <c r="O294" s="97"/>
      <c r="Q294" s="48" t="s">
        <v>2397</v>
      </c>
      <c r="R294" s="39"/>
      <c r="S294" s="39">
        <v>192.59</v>
      </c>
      <c r="T294" s="39">
        <v>192.59</v>
      </c>
      <c r="U294"/>
    </row>
    <row r="295" spans="1:21">
      <c r="A295" s="165" t="s">
        <v>2349</v>
      </c>
      <c r="B295" s="165" t="s">
        <v>2546</v>
      </c>
      <c r="C295" s="169">
        <v>5552</v>
      </c>
      <c r="D295" s="171" t="s">
        <v>1241</v>
      </c>
      <c r="E295" s="172">
        <v>584.73</v>
      </c>
      <c r="F295" s="172">
        <v>0</v>
      </c>
      <c r="G295" s="172">
        <v>0</v>
      </c>
      <c r="H295" s="172">
        <v>0</v>
      </c>
      <c r="I295" s="172">
        <v>0</v>
      </c>
      <c r="J295" s="173">
        <f t="shared" si="6"/>
        <v>584.73</v>
      </c>
      <c r="K295" s="169" t="str">
        <f>VLOOKUP(C295, 'CEDARS School FRPL'!$C$4:$G$2376,5,0)</f>
        <v>No</v>
      </c>
      <c r="L295" s="66">
        <f>IFERROR(VLOOKUP($C295,'CEDARS School FRPL'!$C$4:$F$20001,3,FALSE),"NO CEDARL FRPL Rprtd")</f>
        <v>0.40350000000000003</v>
      </c>
      <c r="N295" s="118"/>
      <c r="O295" s="97"/>
      <c r="Q295" s="48" t="s">
        <v>2398</v>
      </c>
      <c r="R295" s="39">
        <v>1989.65</v>
      </c>
      <c r="S295" s="39">
        <v>694.1</v>
      </c>
      <c r="T295" s="39">
        <v>2683.75</v>
      </c>
      <c r="U295"/>
    </row>
    <row r="296" spans="1:21">
      <c r="A296" s="165" t="s">
        <v>2349</v>
      </c>
      <c r="B296" s="165" t="s">
        <v>2546</v>
      </c>
      <c r="C296" s="169">
        <v>5278</v>
      </c>
      <c r="D296" s="171" t="s">
        <v>3243</v>
      </c>
      <c r="E296" s="172">
        <v>62.21</v>
      </c>
      <c r="F296" s="172">
        <v>0</v>
      </c>
      <c r="G296" s="172">
        <v>0</v>
      </c>
      <c r="H296" s="172">
        <v>0</v>
      </c>
      <c r="I296" s="172">
        <v>0</v>
      </c>
      <c r="J296" s="173">
        <f t="shared" si="6"/>
        <v>62.21</v>
      </c>
      <c r="K296" s="169" t="str">
        <f>VLOOKUP(C296, 'CEDARS School FRPL'!$C$4:$G$2376,5,0)</f>
        <v>No</v>
      </c>
      <c r="L296" s="66">
        <f>IFERROR(VLOOKUP($C296,'CEDARS School FRPL'!$C$4:$F$20001,3,FALSE),"NO CEDARL FRPL Rprtd")</f>
        <v>5.16E-2</v>
      </c>
      <c r="N296" s="118"/>
      <c r="O296" s="97"/>
      <c r="Q296" s="48" t="s">
        <v>2399</v>
      </c>
      <c r="R296" s="39">
        <v>535.38</v>
      </c>
      <c r="S296" s="39"/>
      <c r="T296" s="39">
        <v>535.38</v>
      </c>
      <c r="U296"/>
    </row>
    <row r="297" spans="1:21">
      <c r="A297" s="165" t="s">
        <v>2349</v>
      </c>
      <c r="B297" s="165" t="s">
        <v>2546</v>
      </c>
      <c r="C297" s="169">
        <v>3307</v>
      </c>
      <c r="D297" s="171" t="s">
        <v>1738</v>
      </c>
      <c r="E297" s="172">
        <v>257.75</v>
      </c>
      <c r="F297" s="172">
        <v>0</v>
      </c>
      <c r="G297" s="172">
        <v>0</v>
      </c>
      <c r="H297" s="172">
        <v>0</v>
      </c>
      <c r="I297" s="172">
        <v>0</v>
      </c>
      <c r="J297" s="173">
        <f t="shared" si="6"/>
        <v>257.75</v>
      </c>
      <c r="K297" s="169" t="str">
        <f>VLOOKUP(C297, 'CEDARS School FRPL'!$C$4:$G$2376,5,0)</f>
        <v>Yes</v>
      </c>
      <c r="L297" s="66">
        <f>IFERROR(VLOOKUP($C297,'CEDARS School FRPL'!$C$4:$F$20001,3,FALSE),"NO CEDARL FRPL Rprtd")</f>
        <v>0.55179999999999996</v>
      </c>
      <c r="N297" s="118"/>
      <c r="O297" s="97"/>
      <c r="Q297" s="48" t="s">
        <v>2400</v>
      </c>
      <c r="R297" s="39">
        <v>176.69</v>
      </c>
      <c r="S297" s="39"/>
      <c r="T297" s="39">
        <v>176.69</v>
      </c>
      <c r="U297"/>
    </row>
    <row r="298" spans="1:21">
      <c r="A298" s="165" t="s">
        <v>2349</v>
      </c>
      <c r="B298" s="165" t="s">
        <v>2546</v>
      </c>
      <c r="C298" s="169">
        <v>5542</v>
      </c>
      <c r="D298" s="171" t="s">
        <v>2467</v>
      </c>
      <c r="E298" s="172">
        <v>116.53</v>
      </c>
      <c r="F298" s="172">
        <v>0</v>
      </c>
      <c r="G298" s="172">
        <v>23.42</v>
      </c>
      <c r="H298" s="172">
        <v>0</v>
      </c>
      <c r="I298" s="172">
        <v>0</v>
      </c>
      <c r="J298" s="173">
        <f t="shared" si="6"/>
        <v>139.94999999999999</v>
      </c>
      <c r="K298" s="169" t="str">
        <f>VLOOKUP(C298, 'CEDARS School FRPL'!$C$4:$G$2376,5,0)</f>
        <v>No</v>
      </c>
      <c r="L298" s="66">
        <f>IFERROR(VLOOKUP($C298,'CEDARS School FRPL'!$C$4:$F$20001,3,FALSE),"NO CEDARL FRPL Rprtd")</f>
        <v>0.25890000000000002</v>
      </c>
      <c r="N298" s="118"/>
      <c r="O298" s="97"/>
      <c r="Q298" s="48" t="s">
        <v>2401</v>
      </c>
      <c r="R298" s="39"/>
      <c r="S298" s="39">
        <v>127.28999999999999</v>
      </c>
      <c r="T298" s="39">
        <v>127.28999999999999</v>
      </c>
      <c r="U298"/>
    </row>
    <row r="299" spans="1:21">
      <c r="A299" s="165" t="s">
        <v>2349</v>
      </c>
      <c r="B299" s="165" t="s">
        <v>2546</v>
      </c>
      <c r="C299" s="169">
        <v>3465</v>
      </c>
      <c r="D299" s="171" t="s">
        <v>1740</v>
      </c>
      <c r="E299" s="172">
        <v>367.3</v>
      </c>
      <c r="F299" s="172">
        <v>0</v>
      </c>
      <c r="G299" s="172">
        <v>0</v>
      </c>
      <c r="H299" s="172">
        <v>0</v>
      </c>
      <c r="I299" s="172">
        <v>0</v>
      </c>
      <c r="J299" s="173">
        <f t="shared" si="6"/>
        <v>367.3</v>
      </c>
      <c r="K299" s="169" t="str">
        <f>VLOOKUP(C299, 'CEDARS School FRPL'!$C$4:$G$2376,5,0)</f>
        <v>No</v>
      </c>
      <c r="L299" s="66">
        <f>IFERROR(VLOOKUP($C299,'CEDARS School FRPL'!$C$4:$F$20001,3,FALSE),"NO CEDARL FRPL Rprtd")</f>
        <v>0.38300000000000001</v>
      </c>
      <c r="N299" s="118"/>
      <c r="O299" s="97"/>
      <c r="Q299" s="48" t="s">
        <v>2402</v>
      </c>
      <c r="R299" s="39">
        <v>30.900000000000002</v>
      </c>
      <c r="S299" s="39"/>
      <c r="T299" s="39">
        <v>30.900000000000002</v>
      </c>
      <c r="U299"/>
    </row>
    <row r="300" spans="1:21">
      <c r="A300" s="165" t="s">
        <v>2349</v>
      </c>
      <c r="B300" s="165" t="s">
        <v>2546</v>
      </c>
      <c r="C300" s="169">
        <v>4160</v>
      </c>
      <c r="D300" s="171" t="s">
        <v>670</v>
      </c>
      <c r="E300" s="172">
        <v>608.41</v>
      </c>
      <c r="F300" s="172">
        <v>0</v>
      </c>
      <c r="G300" s="172">
        <v>0</v>
      </c>
      <c r="H300" s="172">
        <v>0</v>
      </c>
      <c r="I300" s="172">
        <v>0</v>
      </c>
      <c r="J300" s="173">
        <f t="shared" si="6"/>
        <v>608.41</v>
      </c>
      <c r="K300" s="169" t="str">
        <f>VLOOKUP(C300, 'CEDARS School FRPL'!$C$4:$G$2376,5,0)</f>
        <v>No</v>
      </c>
      <c r="L300" s="66">
        <f>IFERROR(VLOOKUP($C300,'CEDARS School FRPL'!$C$4:$F$20001,3,FALSE),"NO CEDARL FRPL Rprtd")</f>
        <v>0.2606</v>
      </c>
      <c r="N300" s="118"/>
      <c r="O300" s="97"/>
      <c r="Q300" s="48" t="s">
        <v>2403</v>
      </c>
      <c r="R300" s="39">
        <v>161.92000000000002</v>
      </c>
      <c r="S300" s="39"/>
      <c r="T300" s="39">
        <v>161.92000000000002</v>
      </c>
      <c r="U300"/>
    </row>
    <row r="301" spans="1:21">
      <c r="A301" s="165" t="s">
        <v>2349</v>
      </c>
      <c r="B301" s="165" t="s">
        <v>2546</v>
      </c>
      <c r="C301" s="169">
        <v>3064</v>
      </c>
      <c r="D301" s="171" t="s">
        <v>1734</v>
      </c>
      <c r="E301" s="172">
        <v>259.7</v>
      </c>
      <c r="F301" s="172">
        <v>0</v>
      </c>
      <c r="G301" s="172">
        <v>0</v>
      </c>
      <c r="H301" s="172">
        <v>0</v>
      </c>
      <c r="I301" s="172">
        <v>0</v>
      </c>
      <c r="J301" s="173">
        <f t="shared" si="6"/>
        <v>259.7</v>
      </c>
      <c r="K301" s="169" t="str">
        <f>VLOOKUP(C301, 'CEDARS School FRPL'!$C$4:$G$2376,5,0)</f>
        <v>Yes</v>
      </c>
      <c r="L301" s="66">
        <f>IFERROR(VLOOKUP($C301,'CEDARS School FRPL'!$C$4:$F$20001,3,FALSE),"NO CEDARL FRPL Rprtd")</f>
        <v>0.59489999999999998</v>
      </c>
      <c r="N301" s="118"/>
      <c r="O301" s="97"/>
      <c r="Q301" s="48" t="s">
        <v>2404</v>
      </c>
      <c r="R301" s="39"/>
      <c r="S301" s="39">
        <v>64.900000000000006</v>
      </c>
      <c r="T301" s="39">
        <v>64.900000000000006</v>
      </c>
      <c r="U301"/>
    </row>
    <row r="302" spans="1:21">
      <c r="A302" s="165" t="s">
        <v>2349</v>
      </c>
      <c r="B302" s="165" t="s">
        <v>2546</v>
      </c>
      <c r="C302" s="169">
        <v>3415</v>
      </c>
      <c r="D302" s="171" t="s">
        <v>1739</v>
      </c>
      <c r="E302" s="172">
        <v>1196.4000000000001</v>
      </c>
      <c r="F302" s="172">
        <v>0</v>
      </c>
      <c r="G302" s="172">
        <v>74.850000000000009</v>
      </c>
      <c r="H302" s="172">
        <v>0</v>
      </c>
      <c r="I302" s="172">
        <v>0</v>
      </c>
      <c r="J302" s="173">
        <f t="shared" si="6"/>
        <v>1271.25</v>
      </c>
      <c r="K302" s="169" t="str">
        <f>VLOOKUP(C302, 'CEDARS School FRPL'!$C$4:$G$2376,5,0)</f>
        <v>No</v>
      </c>
      <c r="L302" s="66">
        <f>IFERROR(VLOOKUP($C302,'CEDARS School FRPL'!$C$4:$F$20001,3,FALSE),"NO CEDARL FRPL Rprtd")</f>
        <v>0.4612</v>
      </c>
      <c r="N302" s="118"/>
      <c r="O302" s="97"/>
      <c r="Q302" s="48" t="s">
        <v>2405</v>
      </c>
      <c r="R302" s="39"/>
      <c r="S302" s="39">
        <v>144.11999999999998</v>
      </c>
      <c r="T302" s="39">
        <v>144.11999999999998</v>
      </c>
      <c r="U302"/>
    </row>
    <row r="303" spans="1:21">
      <c r="A303" s="165" t="s">
        <v>2266</v>
      </c>
      <c r="B303" s="165" t="s">
        <v>2547</v>
      </c>
      <c r="C303" s="169">
        <v>2166</v>
      </c>
      <c r="D303" s="171" t="s">
        <v>1128</v>
      </c>
      <c r="E303" s="172">
        <v>812.84</v>
      </c>
      <c r="F303" s="172">
        <v>0</v>
      </c>
      <c r="G303" s="172">
        <v>121.74</v>
      </c>
      <c r="H303" s="172">
        <v>27.96</v>
      </c>
      <c r="I303" s="172">
        <v>0</v>
      </c>
      <c r="J303" s="173">
        <f t="shared" si="6"/>
        <v>962.54000000000008</v>
      </c>
      <c r="K303" s="169" t="str">
        <f>VLOOKUP(C303, 'CEDARS School FRPL'!$C$4:$G$2376,5,0)</f>
        <v>Yes</v>
      </c>
      <c r="L303" s="66">
        <f>IFERROR(VLOOKUP($C303,'CEDARS School FRPL'!$C$4:$F$20001,3,FALSE),"NO CEDARL FRPL Rprtd")</f>
        <v>0.65200000000000002</v>
      </c>
      <c r="N303" s="118"/>
      <c r="O303" s="97"/>
      <c r="Q303" s="48" t="s">
        <v>2406</v>
      </c>
      <c r="R303" s="39">
        <v>107.25</v>
      </c>
      <c r="S303" s="39">
        <v>43.010000000000005</v>
      </c>
      <c r="T303" s="39">
        <v>150.26</v>
      </c>
      <c r="U303"/>
    </row>
    <row r="304" spans="1:21">
      <c r="A304" s="165" t="s">
        <v>2266</v>
      </c>
      <c r="B304" s="165" t="s">
        <v>2547</v>
      </c>
      <c r="C304" s="169">
        <v>3240</v>
      </c>
      <c r="D304" s="171" t="s">
        <v>1133</v>
      </c>
      <c r="E304" s="172">
        <v>484.57</v>
      </c>
      <c r="F304" s="172">
        <v>0</v>
      </c>
      <c r="G304" s="172">
        <v>0</v>
      </c>
      <c r="H304" s="172">
        <v>0</v>
      </c>
      <c r="I304" s="172">
        <v>0</v>
      </c>
      <c r="J304" s="173">
        <f t="shared" si="6"/>
        <v>484.57</v>
      </c>
      <c r="K304" s="169" t="str">
        <f>VLOOKUP(C304, 'CEDARS School FRPL'!$C$4:$G$2376,5,0)</f>
        <v>Yes</v>
      </c>
      <c r="L304" s="66">
        <f>IFERROR(VLOOKUP($C304,'CEDARS School FRPL'!$C$4:$F$20001,3,FALSE),"NO CEDARL FRPL Rprtd")</f>
        <v>0.72270000000000001</v>
      </c>
      <c r="N304" s="118"/>
      <c r="O304" s="97"/>
      <c r="Q304" s="48" t="s">
        <v>2407</v>
      </c>
      <c r="R304" s="39">
        <v>135.94999999999999</v>
      </c>
      <c r="S304" s="39"/>
      <c r="T304" s="39">
        <v>135.94999999999999</v>
      </c>
      <c r="U304"/>
    </row>
    <row r="305" spans="1:21">
      <c r="A305" s="165" t="s">
        <v>2266</v>
      </c>
      <c r="B305" s="165" t="s">
        <v>2547</v>
      </c>
      <c r="C305" s="169">
        <v>2244</v>
      </c>
      <c r="D305" s="171" t="s">
        <v>1129</v>
      </c>
      <c r="E305" s="172">
        <v>320.55</v>
      </c>
      <c r="F305" s="172">
        <v>0</v>
      </c>
      <c r="G305" s="172">
        <v>0</v>
      </c>
      <c r="H305" s="172">
        <v>0</v>
      </c>
      <c r="I305" s="172">
        <v>0</v>
      </c>
      <c r="J305" s="173">
        <f t="shared" si="6"/>
        <v>320.55</v>
      </c>
      <c r="K305" s="169" t="str">
        <f>VLOOKUP(C305, 'CEDARS School FRPL'!$C$4:$G$2376,5,0)</f>
        <v>Yes</v>
      </c>
      <c r="L305" s="66">
        <f>IFERROR(VLOOKUP($C305,'CEDARS School FRPL'!$C$4:$F$20001,3,FALSE),"NO CEDARL FRPL Rprtd")</f>
        <v>0.69379999999999997</v>
      </c>
      <c r="N305" s="118"/>
      <c r="O305" s="97"/>
      <c r="Q305" s="48" t="s">
        <v>2408</v>
      </c>
      <c r="R305" s="39"/>
      <c r="S305" s="39">
        <v>526.4</v>
      </c>
      <c r="T305" s="39">
        <v>526.4</v>
      </c>
      <c r="U305"/>
    </row>
    <row r="306" spans="1:21">
      <c r="A306" s="165" t="s">
        <v>2266</v>
      </c>
      <c r="B306" s="165" t="s">
        <v>2547</v>
      </c>
      <c r="C306" s="169">
        <v>2704</v>
      </c>
      <c r="D306" s="171" t="s">
        <v>1131</v>
      </c>
      <c r="E306" s="172">
        <v>424.25</v>
      </c>
      <c r="F306" s="172">
        <v>0</v>
      </c>
      <c r="G306" s="172">
        <v>0</v>
      </c>
      <c r="H306" s="172">
        <v>0</v>
      </c>
      <c r="I306" s="172">
        <v>0</v>
      </c>
      <c r="J306" s="173">
        <f t="shared" si="6"/>
        <v>424.25</v>
      </c>
      <c r="K306" s="169" t="str">
        <f>VLOOKUP(C306, 'CEDARS School FRPL'!$C$4:$G$2376,5,0)</f>
        <v>Yes</v>
      </c>
      <c r="L306" s="66">
        <f>IFERROR(VLOOKUP($C306,'CEDARS School FRPL'!$C$4:$F$20001,3,FALSE),"NO CEDARL FRPL Rprtd")</f>
        <v>0.70509999999999995</v>
      </c>
      <c r="N306" s="118"/>
      <c r="O306" s="97"/>
      <c r="Q306" s="48" t="s">
        <v>2409</v>
      </c>
      <c r="R306" s="39"/>
      <c r="S306" s="39">
        <v>1290.05</v>
      </c>
      <c r="T306" s="39">
        <v>1290.05</v>
      </c>
      <c r="U306"/>
    </row>
    <row r="307" spans="1:21">
      <c r="A307" s="165" t="s">
        <v>2266</v>
      </c>
      <c r="B307" s="165" t="s">
        <v>2547</v>
      </c>
      <c r="C307" s="169">
        <v>5359</v>
      </c>
      <c r="D307" s="171" t="s">
        <v>1134</v>
      </c>
      <c r="E307" s="172">
        <v>94.77</v>
      </c>
      <c r="F307" s="172">
        <v>0</v>
      </c>
      <c r="G307" s="172">
        <v>1.07</v>
      </c>
      <c r="H307" s="172">
        <v>0</v>
      </c>
      <c r="I307" s="172">
        <v>0</v>
      </c>
      <c r="J307" s="173">
        <f t="shared" si="6"/>
        <v>95.839999999999989</v>
      </c>
      <c r="K307" s="169" t="str">
        <f>VLOOKUP(C307, 'CEDARS School FRPL'!$C$4:$G$2376,5,0)</f>
        <v>Yes</v>
      </c>
      <c r="L307" s="66">
        <f>IFERROR(VLOOKUP($C307,'CEDARS School FRPL'!$C$4:$F$20001,3,FALSE),"NO CEDARL FRPL Rprtd")</f>
        <v>0.71009999999999995</v>
      </c>
      <c r="N307" s="118"/>
      <c r="O307" s="97"/>
      <c r="Q307" s="48" t="s">
        <v>2410</v>
      </c>
      <c r="R307" s="39">
        <v>513.83999999999992</v>
      </c>
      <c r="S307" s="39">
        <v>14494.729999999998</v>
      </c>
      <c r="T307" s="39">
        <v>15008.569999999998</v>
      </c>
      <c r="U307"/>
    </row>
    <row r="308" spans="1:21">
      <c r="A308" s="165" t="s">
        <v>2266</v>
      </c>
      <c r="B308" s="165" t="s">
        <v>2547</v>
      </c>
      <c r="C308" s="169">
        <v>3172</v>
      </c>
      <c r="D308" s="171" t="s">
        <v>1132</v>
      </c>
      <c r="E308" s="172">
        <v>342.61</v>
      </c>
      <c r="F308" s="172">
        <v>0</v>
      </c>
      <c r="G308" s="172">
        <v>0</v>
      </c>
      <c r="H308" s="172">
        <v>0</v>
      </c>
      <c r="I308" s="172">
        <v>0</v>
      </c>
      <c r="J308" s="173">
        <f t="shared" si="6"/>
        <v>342.61</v>
      </c>
      <c r="K308" s="169" t="str">
        <f>VLOOKUP(C308, 'CEDARS School FRPL'!$C$4:$G$2376,5,0)</f>
        <v>Yes</v>
      </c>
      <c r="L308" s="66">
        <f>IFERROR(VLOOKUP($C308,'CEDARS School FRPL'!$C$4:$F$20001,3,FALSE),"NO CEDARL FRPL Rprtd")</f>
        <v>0.77680000000000005</v>
      </c>
      <c r="N308" s="118"/>
      <c r="O308" s="97"/>
      <c r="Q308" s="48" t="s">
        <v>2411</v>
      </c>
      <c r="R308" s="39"/>
      <c r="S308" s="39">
        <v>3328.5199999999995</v>
      </c>
      <c r="T308" s="39">
        <v>3328.5199999999995</v>
      </c>
      <c r="U308"/>
    </row>
    <row r="309" spans="1:21">
      <c r="A309" s="165" t="s">
        <v>2266</v>
      </c>
      <c r="B309" s="165" t="s">
        <v>2547</v>
      </c>
      <c r="C309" s="169">
        <v>2291</v>
      </c>
      <c r="D309" s="171" t="s">
        <v>1130</v>
      </c>
      <c r="E309" s="172">
        <v>316.5</v>
      </c>
      <c r="F309" s="172">
        <v>0</v>
      </c>
      <c r="G309" s="172">
        <v>0</v>
      </c>
      <c r="H309" s="172">
        <v>0</v>
      </c>
      <c r="I309" s="172">
        <v>0</v>
      </c>
      <c r="J309" s="173">
        <f t="shared" si="6"/>
        <v>316.5</v>
      </c>
      <c r="K309" s="169" t="str">
        <f>VLOOKUP(C309, 'CEDARS School FRPL'!$C$4:$G$2376,5,0)</f>
        <v>Yes</v>
      </c>
      <c r="L309" s="66">
        <f>IFERROR(VLOOKUP($C309,'CEDARS School FRPL'!$C$4:$F$20001,3,FALSE),"NO CEDARL FRPL Rprtd")</f>
        <v>0.76280000000000003</v>
      </c>
      <c r="N309" s="118"/>
      <c r="O309" s="97"/>
      <c r="Q309" s="48" t="s">
        <v>2412</v>
      </c>
      <c r="R309" s="39">
        <v>76.62</v>
      </c>
      <c r="S309" s="39">
        <v>3524.1400000000003</v>
      </c>
      <c r="T309" s="39">
        <v>3600.76</v>
      </c>
      <c r="U309"/>
    </row>
    <row r="310" spans="1:21">
      <c r="A310" s="165" t="s">
        <v>2266</v>
      </c>
      <c r="B310" s="165" t="s">
        <v>2547</v>
      </c>
      <c r="C310" s="169">
        <v>2768</v>
      </c>
      <c r="D310" s="171" t="s">
        <v>39</v>
      </c>
      <c r="E310" s="172">
        <v>300.45999999999998</v>
      </c>
      <c r="F310" s="172">
        <v>0</v>
      </c>
      <c r="G310" s="172">
        <v>0</v>
      </c>
      <c r="H310" s="172">
        <v>0</v>
      </c>
      <c r="I310" s="172">
        <v>0</v>
      </c>
      <c r="J310" s="173">
        <f t="shared" si="6"/>
        <v>300.45999999999998</v>
      </c>
      <c r="K310" s="169" t="str">
        <f>VLOOKUP(C310, 'CEDARS School FRPL'!$C$4:$G$2376,5,0)</f>
        <v>Yes</v>
      </c>
      <c r="L310" s="66">
        <f>IFERROR(VLOOKUP($C310,'CEDARS School FRPL'!$C$4:$F$20001,3,FALSE),"NO CEDARL FRPL Rprtd")</f>
        <v>0.71030000000000004</v>
      </c>
      <c r="N310" s="118"/>
      <c r="O310" s="97"/>
      <c r="Q310" s="48" t="s">
        <v>2413</v>
      </c>
      <c r="R310" s="39"/>
      <c r="S310" s="39">
        <v>671.61999999999989</v>
      </c>
      <c r="T310" s="39">
        <v>671.61999999999989</v>
      </c>
      <c r="U310"/>
    </row>
    <row r="311" spans="1:21">
      <c r="A311" s="165" t="s">
        <v>2264</v>
      </c>
      <c r="B311" s="165" t="s">
        <v>2548</v>
      </c>
      <c r="C311" s="169">
        <v>4311</v>
      </c>
      <c r="D311" s="171" t="s">
        <v>1122</v>
      </c>
      <c r="E311" s="172">
        <v>695.3</v>
      </c>
      <c r="F311" s="172">
        <v>0</v>
      </c>
      <c r="G311" s="172">
        <v>0</v>
      </c>
      <c r="H311" s="172">
        <v>0</v>
      </c>
      <c r="I311" s="172">
        <v>0</v>
      </c>
      <c r="J311" s="173">
        <f t="shared" si="6"/>
        <v>695.3</v>
      </c>
      <c r="K311" s="169" t="str">
        <f>VLOOKUP(C311, 'CEDARS School FRPL'!$C$4:$G$2376,5,0)</f>
        <v>No</v>
      </c>
      <c r="L311" s="66">
        <f>IFERROR(VLOOKUP($C311,'CEDARS School FRPL'!$C$4:$F$20001,3,FALSE),"NO CEDARL FRPL Rprtd")</f>
        <v>0.4577</v>
      </c>
      <c r="N311" s="118"/>
      <c r="O311" s="97"/>
      <c r="Q311" s="48" t="s">
        <v>2414</v>
      </c>
      <c r="R311" s="39"/>
      <c r="S311" s="39">
        <v>3505.45</v>
      </c>
      <c r="T311" s="39">
        <v>3505.45</v>
      </c>
      <c r="U311"/>
    </row>
    <row r="312" spans="1:21">
      <c r="A312" s="165" t="s">
        <v>2264</v>
      </c>
      <c r="B312" s="165" t="s">
        <v>2548</v>
      </c>
      <c r="C312" s="169">
        <v>5509</v>
      </c>
      <c r="D312" s="171" t="s">
        <v>2836</v>
      </c>
      <c r="E312" s="172">
        <v>564.88</v>
      </c>
      <c r="F312" s="172">
        <v>0</v>
      </c>
      <c r="G312" s="172">
        <v>0</v>
      </c>
      <c r="H312" s="172">
        <v>0</v>
      </c>
      <c r="I312" s="172">
        <v>0</v>
      </c>
      <c r="J312" s="173">
        <f t="shared" si="6"/>
        <v>564.88</v>
      </c>
      <c r="K312" s="169" t="str">
        <f>VLOOKUP(C312, 'CEDARS School FRPL'!$C$4:$G$2376,5,0)</f>
        <v>Yes</v>
      </c>
      <c r="L312" s="66">
        <f>IFERROR(VLOOKUP($C312,'CEDARS School FRPL'!$C$4:$F$20001,3,FALSE),"NO CEDARL FRPL Rprtd")</f>
        <v>0.51770000000000005</v>
      </c>
      <c r="N312" s="118"/>
      <c r="O312" s="97"/>
      <c r="Q312" s="48" t="s">
        <v>2415</v>
      </c>
      <c r="R312" s="39"/>
      <c r="S312" s="39">
        <v>5772.3899999999994</v>
      </c>
      <c r="T312" s="39">
        <v>5772.3899999999994</v>
      </c>
      <c r="U312"/>
    </row>
    <row r="313" spans="1:21">
      <c r="A313" s="165" t="s">
        <v>2264</v>
      </c>
      <c r="B313" s="165" t="s">
        <v>2548</v>
      </c>
      <c r="C313" s="169">
        <v>5369</v>
      </c>
      <c r="D313" s="171" t="s">
        <v>1123</v>
      </c>
      <c r="E313" s="172">
        <v>28.08</v>
      </c>
      <c r="F313" s="172">
        <v>0</v>
      </c>
      <c r="G313" s="172">
        <v>0</v>
      </c>
      <c r="H313" s="172">
        <v>0</v>
      </c>
      <c r="I313" s="172">
        <v>0</v>
      </c>
      <c r="J313" s="173">
        <f t="shared" si="6"/>
        <v>28.08</v>
      </c>
      <c r="K313" s="169" t="str">
        <f>VLOOKUP(C313, 'CEDARS School FRPL'!$C$4:$G$2376,5,0)</f>
        <v>Yes</v>
      </c>
      <c r="L313" s="66">
        <f>IFERROR(VLOOKUP($C313,'CEDARS School FRPL'!$C$4:$F$20001,3,FALSE),"NO CEDARL FRPL Rprtd")</f>
        <v>0.71340000000000003</v>
      </c>
      <c r="N313" s="118"/>
      <c r="O313" s="97"/>
      <c r="Q313" s="48" t="s">
        <v>2416</v>
      </c>
      <c r="R313" s="39">
        <v>422.49</v>
      </c>
      <c r="S313" s="39">
        <v>3228.1200000000003</v>
      </c>
      <c r="T313" s="39">
        <v>3650.6100000000006</v>
      </c>
      <c r="U313"/>
    </row>
    <row r="314" spans="1:21">
      <c r="A314" s="165" t="s">
        <v>2264</v>
      </c>
      <c r="B314" s="165" t="s">
        <v>2548</v>
      </c>
      <c r="C314" s="169">
        <v>5510</v>
      </c>
      <c r="D314" s="171" t="s">
        <v>2837</v>
      </c>
      <c r="E314" s="172">
        <v>647.46</v>
      </c>
      <c r="F314" s="172">
        <v>0</v>
      </c>
      <c r="G314" s="172">
        <v>0</v>
      </c>
      <c r="H314" s="172">
        <v>0</v>
      </c>
      <c r="I314" s="172">
        <v>0</v>
      </c>
      <c r="J314" s="173">
        <f t="shared" si="6"/>
        <v>647.46</v>
      </c>
      <c r="K314" s="169" t="str">
        <f>VLOOKUP(C314, 'CEDARS School FRPL'!$C$4:$G$2376,5,0)</f>
        <v>Yes</v>
      </c>
      <c r="L314" s="66">
        <f>IFERROR(VLOOKUP($C314,'CEDARS School FRPL'!$C$4:$F$20001,3,FALSE),"NO CEDARL FRPL Rprtd")</f>
        <v>0.51480000000000004</v>
      </c>
      <c r="N314" s="118"/>
      <c r="O314" s="97"/>
      <c r="Q314" s="48" t="s">
        <v>2417</v>
      </c>
      <c r="R314" s="39"/>
      <c r="S314" s="39">
        <v>1000.66</v>
      </c>
      <c r="T314" s="39">
        <v>1000.66</v>
      </c>
      <c r="U314"/>
    </row>
    <row r="315" spans="1:21">
      <c r="A315" s="165" t="s">
        <v>2264</v>
      </c>
      <c r="B315" s="165" t="s">
        <v>2548</v>
      </c>
      <c r="C315" s="169">
        <v>2799</v>
      </c>
      <c r="D315" s="171" t="s">
        <v>1121</v>
      </c>
      <c r="E315" s="172">
        <v>846.9</v>
      </c>
      <c r="F315" s="172">
        <v>0</v>
      </c>
      <c r="G315" s="172">
        <v>90.710000000000008</v>
      </c>
      <c r="H315" s="172">
        <v>12.5</v>
      </c>
      <c r="I315" s="172">
        <v>0</v>
      </c>
      <c r="J315" s="173">
        <f t="shared" si="6"/>
        <v>950.11</v>
      </c>
      <c r="K315" s="169" t="str">
        <f>VLOOKUP(C315, 'CEDARS School FRPL'!$C$4:$G$2376,5,0)</f>
        <v>Yes</v>
      </c>
      <c r="L315" s="66">
        <f>IFERROR(VLOOKUP($C315,'CEDARS School FRPL'!$C$4:$F$20001,3,FALSE),"NO CEDARL FRPL Rprtd")</f>
        <v>0.54969999999999997</v>
      </c>
      <c r="N315" s="118"/>
      <c r="O315" s="97"/>
      <c r="Q315" s="48" t="s">
        <v>2418</v>
      </c>
      <c r="R315" s="39"/>
      <c r="S315" s="39">
        <v>1388.05</v>
      </c>
      <c r="T315" s="39">
        <v>1388.05</v>
      </c>
      <c r="U315"/>
    </row>
    <row r="316" spans="1:21">
      <c r="A316" s="165" t="s">
        <v>2351</v>
      </c>
      <c r="B316" s="165" t="s">
        <v>2549</v>
      </c>
      <c r="C316" s="169">
        <v>2954</v>
      </c>
      <c r="D316" s="171" t="s">
        <v>1756</v>
      </c>
      <c r="E316" s="172">
        <v>484.4</v>
      </c>
      <c r="F316" s="172">
        <v>0</v>
      </c>
      <c r="G316" s="172">
        <v>0</v>
      </c>
      <c r="H316" s="172">
        <v>0</v>
      </c>
      <c r="I316" s="172">
        <v>0</v>
      </c>
      <c r="J316" s="173">
        <f t="shared" si="6"/>
        <v>484.4</v>
      </c>
      <c r="K316" s="169" t="str">
        <f>VLOOKUP(C316, 'CEDARS School FRPL'!$C$4:$G$2376,5,0)</f>
        <v>Yes</v>
      </c>
      <c r="L316" s="66">
        <f>IFERROR(VLOOKUP($C316,'CEDARS School FRPL'!$C$4:$F$20001,3,FALSE),"NO CEDARL FRPL Rprtd")</f>
        <v>0.55079999999999996</v>
      </c>
      <c r="N316" s="118"/>
      <c r="O316" s="97"/>
      <c r="Q316" s="48" t="s">
        <v>2419</v>
      </c>
      <c r="R316" s="39"/>
      <c r="S316" s="39">
        <v>1329.07</v>
      </c>
      <c r="T316" s="39">
        <v>1329.07</v>
      </c>
      <c r="U316"/>
    </row>
    <row r="317" spans="1:21">
      <c r="A317" s="165" t="s">
        <v>2351</v>
      </c>
      <c r="B317" s="165" t="s">
        <v>2549</v>
      </c>
      <c r="C317" s="169">
        <v>3610</v>
      </c>
      <c r="D317" s="171" t="s">
        <v>1758</v>
      </c>
      <c r="E317" s="172">
        <v>1278.33</v>
      </c>
      <c r="F317" s="172">
        <v>0</v>
      </c>
      <c r="G317" s="172">
        <v>190.84</v>
      </c>
      <c r="H317" s="172">
        <v>0</v>
      </c>
      <c r="I317" s="172">
        <v>0</v>
      </c>
      <c r="J317" s="173">
        <f t="shared" si="6"/>
        <v>1469.1699999999998</v>
      </c>
      <c r="K317" s="169" t="str">
        <f>VLOOKUP(C317, 'CEDARS School FRPL'!$C$4:$G$2376,5,0)</f>
        <v>No</v>
      </c>
      <c r="L317" s="66">
        <f>IFERROR(VLOOKUP($C317,'CEDARS School FRPL'!$C$4:$F$20001,3,FALSE),"NO CEDARL FRPL Rprtd")</f>
        <v>0.4642</v>
      </c>
      <c r="N317" s="118"/>
      <c r="O317" s="97"/>
      <c r="Q317" s="48" t="s">
        <v>2420</v>
      </c>
      <c r="R317" s="39">
        <v>26.2</v>
      </c>
      <c r="S317" s="39">
        <v>2954.81</v>
      </c>
      <c r="T317" s="39">
        <v>2981.0099999999998</v>
      </c>
      <c r="U317"/>
    </row>
    <row r="318" spans="1:21">
      <c r="A318" s="165" t="s">
        <v>2351</v>
      </c>
      <c r="B318" s="165" t="s">
        <v>2549</v>
      </c>
      <c r="C318" s="169">
        <v>2447</v>
      </c>
      <c r="D318" s="171" t="s">
        <v>1755</v>
      </c>
      <c r="E318" s="172">
        <v>624.82000000000005</v>
      </c>
      <c r="F318" s="172">
        <v>0</v>
      </c>
      <c r="G318" s="172">
        <v>0</v>
      </c>
      <c r="H318" s="172">
        <v>0</v>
      </c>
      <c r="I318" s="172">
        <v>0</v>
      </c>
      <c r="J318" s="173">
        <f t="shared" si="6"/>
        <v>624.82000000000005</v>
      </c>
      <c r="K318" s="169" t="str">
        <f>VLOOKUP(C318, 'CEDARS School FRPL'!$C$4:$G$2376,5,0)</f>
        <v>No</v>
      </c>
      <c r="L318" s="66">
        <f>IFERROR(VLOOKUP($C318,'CEDARS School FRPL'!$C$4:$F$20001,3,FALSE),"NO CEDARL FRPL Rprtd")</f>
        <v>0.49859999999999999</v>
      </c>
      <c r="N318" s="118"/>
      <c r="O318" s="97"/>
      <c r="Q318" s="48" t="s">
        <v>2421</v>
      </c>
      <c r="R318" s="39">
        <v>3649.4199999999996</v>
      </c>
      <c r="S318" s="39">
        <v>1689.41</v>
      </c>
      <c r="T318" s="39">
        <v>5338.83</v>
      </c>
      <c r="U318"/>
    </row>
    <row r="319" spans="1:21">
      <c r="A319" s="165" t="s">
        <v>2351</v>
      </c>
      <c r="B319" s="165" t="s">
        <v>2549</v>
      </c>
      <c r="C319" s="169">
        <v>5396</v>
      </c>
      <c r="D319" s="171" t="s">
        <v>1763</v>
      </c>
      <c r="E319" s="172">
        <v>0</v>
      </c>
      <c r="F319" s="172">
        <v>0</v>
      </c>
      <c r="G319" s="172">
        <v>0</v>
      </c>
      <c r="H319" s="172">
        <v>16.48</v>
      </c>
      <c r="I319" s="172">
        <v>0</v>
      </c>
      <c r="J319" s="173">
        <f t="shared" si="6"/>
        <v>16.48</v>
      </c>
      <c r="K319" s="169" t="str">
        <f>VLOOKUP(C319, 'CEDARS School FRPL'!$C$4:$G$2376,5,0)</f>
        <v>Yes</v>
      </c>
      <c r="L319" s="66">
        <f>IFERROR(VLOOKUP($C319,'CEDARS School FRPL'!$C$4:$F$20001,3,FALSE),"NO CEDARL FRPL Rprtd")</f>
        <v>0.77139999999999997</v>
      </c>
      <c r="N319" s="118"/>
      <c r="O319" s="97"/>
      <c r="Q319" s="48" t="s">
        <v>2422</v>
      </c>
      <c r="R319" s="39"/>
      <c r="S319" s="39">
        <v>781.40000000000009</v>
      </c>
      <c r="T319" s="39">
        <v>781.40000000000009</v>
      </c>
      <c r="U319"/>
    </row>
    <row r="320" spans="1:21">
      <c r="A320" s="165" t="s">
        <v>2351</v>
      </c>
      <c r="B320" s="165" t="s">
        <v>2549</v>
      </c>
      <c r="C320" s="169">
        <v>5035</v>
      </c>
      <c r="D320" s="171" t="s">
        <v>1760</v>
      </c>
      <c r="E320" s="172">
        <v>145.32</v>
      </c>
      <c r="F320" s="172">
        <v>0</v>
      </c>
      <c r="G320" s="172">
        <v>0</v>
      </c>
      <c r="H320" s="172">
        <v>0</v>
      </c>
      <c r="I320" s="172">
        <v>0</v>
      </c>
      <c r="J320" s="173">
        <f t="shared" si="6"/>
        <v>145.32</v>
      </c>
      <c r="K320" s="169" t="str">
        <f>VLOOKUP(C320, 'CEDARS School FRPL'!$C$4:$G$2376,5,0)</f>
        <v>No</v>
      </c>
      <c r="L320" s="66">
        <f>IFERROR(VLOOKUP($C320,'CEDARS School FRPL'!$C$4:$F$20001,3,FALSE),"NO CEDARL FRPL Rprtd")</f>
        <v>0.46150000000000002</v>
      </c>
      <c r="N320" s="118"/>
      <c r="O320" s="97"/>
      <c r="Q320" s="48" t="s">
        <v>2508</v>
      </c>
      <c r="R320" s="39">
        <v>148</v>
      </c>
      <c r="S320" s="39"/>
      <c r="T320" s="39">
        <v>148</v>
      </c>
      <c r="U320"/>
    </row>
    <row r="321" spans="1:21">
      <c r="A321" s="165" t="s">
        <v>2351</v>
      </c>
      <c r="B321" s="165" t="s">
        <v>2549</v>
      </c>
      <c r="C321" s="169">
        <v>5294</v>
      </c>
      <c r="D321" s="171" t="s">
        <v>1762</v>
      </c>
      <c r="E321" s="172">
        <v>478.08</v>
      </c>
      <c r="F321" s="172">
        <v>0</v>
      </c>
      <c r="G321" s="172">
        <v>0</v>
      </c>
      <c r="H321" s="172">
        <v>0</v>
      </c>
      <c r="I321" s="172">
        <v>0</v>
      </c>
      <c r="J321" s="173">
        <f t="shared" si="6"/>
        <v>478.08</v>
      </c>
      <c r="K321" s="169" t="str">
        <f>VLOOKUP(C321, 'CEDARS School FRPL'!$C$4:$G$2376,5,0)</f>
        <v>No</v>
      </c>
      <c r="L321" s="66">
        <f>IFERROR(VLOOKUP($C321,'CEDARS School FRPL'!$C$4:$F$20001,3,FALSE),"NO CEDARL FRPL Rprtd")</f>
        <v>0.4612</v>
      </c>
      <c r="N321" s="118"/>
      <c r="O321" s="97"/>
      <c r="Q321" s="48" t="s">
        <v>2505</v>
      </c>
      <c r="R321" s="39">
        <v>593460.68999999994</v>
      </c>
      <c r="S321" s="39">
        <v>469522.37999999983</v>
      </c>
      <c r="T321" s="39">
        <v>1062983.0700000005</v>
      </c>
      <c r="U321"/>
    </row>
    <row r="322" spans="1:21">
      <c r="A322" s="165" t="s">
        <v>2351</v>
      </c>
      <c r="B322" s="165" t="s">
        <v>2549</v>
      </c>
      <c r="C322" s="169">
        <v>3761</v>
      </c>
      <c r="D322" s="171" t="s">
        <v>1759</v>
      </c>
      <c r="E322" s="172">
        <v>335.15</v>
      </c>
      <c r="F322" s="172">
        <v>0</v>
      </c>
      <c r="G322" s="172">
        <v>0</v>
      </c>
      <c r="H322" s="172">
        <v>0</v>
      </c>
      <c r="I322" s="172">
        <v>0</v>
      </c>
      <c r="J322" s="173">
        <f t="shared" si="6"/>
        <v>335.15</v>
      </c>
      <c r="K322" s="169" t="str">
        <f>VLOOKUP(C322, 'CEDARS School FRPL'!$C$4:$G$2376,5,0)</f>
        <v>Yes</v>
      </c>
      <c r="L322" s="66">
        <f>IFERROR(VLOOKUP($C322,'CEDARS School FRPL'!$C$4:$F$20001,3,FALSE),"NO CEDARL FRPL Rprtd")</f>
        <v>0.51149999999999995</v>
      </c>
      <c r="N322" s="118"/>
      <c r="O322" s="97"/>
      <c r="Q322"/>
      <c r="R322"/>
      <c r="S322"/>
      <c r="T322"/>
      <c r="U322"/>
    </row>
    <row r="323" spans="1:21">
      <c r="A323" s="165" t="s">
        <v>2351</v>
      </c>
      <c r="B323" s="165" t="s">
        <v>2549</v>
      </c>
      <c r="C323" s="169">
        <v>2814</v>
      </c>
      <c r="D323" s="171" t="s">
        <v>818</v>
      </c>
      <c r="E323" s="172">
        <v>602.29999999999995</v>
      </c>
      <c r="F323" s="172">
        <v>0</v>
      </c>
      <c r="G323" s="172">
        <v>0</v>
      </c>
      <c r="H323" s="172">
        <v>0</v>
      </c>
      <c r="I323" s="172">
        <v>0</v>
      </c>
      <c r="J323" s="173">
        <f t="shared" si="6"/>
        <v>602.29999999999995</v>
      </c>
      <c r="K323" s="169" t="str">
        <f>VLOOKUP(C323, 'CEDARS School FRPL'!$C$4:$G$2376,5,0)</f>
        <v>Yes</v>
      </c>
      <c r="L323" s="66">
        <f>IFERROR(VLOOKUP($C323,'CEDARS School FRPL'!$C$4:$F$20001,3,FALSE),"NO CEDARL FRPL Rprtd")</f>
        <v>0.70089999999999997</v>
      </c>
      <c r="N323" s="118"/>
      <c r="O323" s="97"/>
      <c r="Q323"/>
      <c r="R323"/>
      <c r="S323"/>
      <c r="T323"/>
      <c r="U323"/>
    </row>
    <row r="324" spans="1:21">
      <c r="A324" s="165" t="s">
        <v>2351</v>
      </c>
      <c r="B324" s="165" t="s">
        <v>2549</v>
      </c>
      <c r="C324" s="169">
        <v>1769</v>
      </c>
      <c r="D324" s="171" t="s">
        <v>1754</v>
      </c>
      <c r="E324" s="172">
        <v>113.9</v>
      </c>
      <c r="F324" s="172">
        <v>0</v>
      </c>
      <c r="G324" s="172">
        <v>2.0499999999999998</v>
      </c>
      <c r="H324" s="172">
        <v>0</v>
      </c>
      <c r="I324" s="172">
        <v>0</v>
      </c>
      <c r="J324" s="173">
        <f t="shared" si="6"/>
        <v>115.95</v>
      </c>
      <c r="K324" s="169" t="str">
        <f>VLOOKUP(C324, 'CEDARS School FRPL'!$C$4:$G$2376,5,0)</f>
        <v>Yes</v>
      </c>
      <c r="L324" s="66">
        <f>IFERROR(VLOOKUP($C324,'CEDARS School FRPL'!$C$4:$F$20001,3,FALSE),"NO CEDARL FRPL Rprtd")</f>
        <v>0.75290000000000001</v>
      </c>
      <c r="N324" s="118"/>
      <c r="O324" s="97"/>
      <c r="Q324"/>
      <c r="R324"/>
      <c r="S324"/>
      <c r="T324"/>
      <c r="U324"/>
    </row>
    <row r="325" spans="1:21">
      <c r="A325" s="165" t="s">
        <v>2351</v>
      </c>
      <c r="B325" s="165" t="s">
        <v>2549</v>
      </c>
      <c r="C325" s="169">
        <v>5269</v>
      </c>
      <c r="D325" s="171" t="s">
        <v>1761</v>
      </c>
      <c r="E325" s="172">
        <v>621.88</v>
      </c>
      <c r="F325" s="172">
        <v>0</v>
      </c>
      <c r="G325" s="172">
        <v>0</v>
      </c>
      <c r="H325" s="172">
        <v>0</v>
      </c>
      <c r="I325" s="172">
        <v>0</v>
      </c>
      <c r="J325" s="173">
        <f t="shared" ref="J325:J388" si="7">SUM(E325:I325)</f>
        <v>621.88</v>
      </c>
      <c r="K325" s="169" t="str">
        <f>VLOOKUP(C325, 'CEDARS School FRPL'!$C$4:$G$2376,5,0)</f>
        <v>Yes</v>
      </c>
      <c r="L325" s="66">
        <f>IFERROR(VLOOKUP($C325,'CEDARS School FRPL'!$C$4:$F$20001,3,FALSE),"NO CEDARL FRPL Rprtd")</f>
        <v>0.55179999999999996</v>
      </c>
      <c r="N325" s="118"/>
      <c r="O325" s="97"/>
      <c r="Q325"/>
      <c r="R325"/>
      <c r="S325"/>
      <c r="T325"/>
      <c r="U325"/>
    </row>
    <row r="326" spans="1:21">
      <c r="A326" s="165" t="s">
        <v>2351</v>
      </c>
      <c r="B326" s="165" t="s">
        <v>2549</v>
      </c>
      <c r="C326" s="169">
        <v>5750</v>
      </c>
      <c r="D326" s="171" t="s">
        <v>3050</v>
      </c>
      <c r="E326" s="172">
        <v>71.23</v>
      </c>
      <c r="F326" s="172">
        <v>0</v>
      </c>
      <c r="G326" s="172">
        <v>0.33</v>
      </c>
      <c r="H326" s="172">
        <v>0</v>
      </c>
      <c r="I326" s="172">
        <v>0</v>
      </c>
      <c r="J326" s="173">
        <f t="shared" si="7"/>
        <v>71.56</v>
      </c>
      <c r="K326" s="169" t="str">
        <f>VLOOKUP(C326, 'CEDARS School FRPL'!$C$4:$G$2376,5,0)</f>
        <v>Yes</v>
      </c>
      <c r="L326" s="66">
        <f>IFERROR(VLOOKUP($C326,'CEDARS School FRPL'!$C$4:$F$20001,3,FALSE),"NO CEDARL FRPL Rprtd")</f>
        <v>0.70840000000000003</v>
      </c>
      <c r="N326" s="118"/>
      <c r="O326" s="97"/>
      <c r="Q326"/>
      <c r="R326"/>
      <c r="S326"/>
      <c r="T326"/>
      <c r="U326"/>
    </row>
    <row r="327" spans="1:21">
      <c r="A327" s="165" t="s">
        <v>2351</v>
      </c>
      <c r="B327" s="165" t="s">
        <v>2549</v>
      </c>
      <c r="C327" s="169">
        <v>3309</v>
      </c>
      <c r="D327" s="171" t="s">
        <v>1757</v>
      </c>
      <c r="E327" s="172">
        <v>491.73</v>
      </c>
      <c r="F327" s="172">
        <v>0</v>
      </c>
      <c r="G327" s="172">
        <v>0</v>
      </c>
      <c r="H327" s="172">
        <v>0</v>
      </c>
      <c r="I327" s="172">
        <v>0</v>
      </c>
      <c r="J327" s="173">
        <f t="shared" si="7"/>
        <v>491.73</v>
      </c>
      <c r="K327" s="169" t="str">
        <f>VLOOKUP(C327, 'CEDARS School FRPL'!$C$4:$G$2376,5,0)</f>
        <v>No</v>
      </c>
      <c r="L327" s="66">
        <f>IFERROR(VLOOKUP($C327,'CEDARS School FRPL'!$C$4:$F$20001,3,FALSE),"NO CEDARL FRPL Rprtd")</f>
        <v>0.39429999999999998</v>
      </c>
      <c r="N327" s="118"/>
      <c r="O327" s="97"/>
      <c r="Q327"/>
      <c r="R327"/>
      <c r="S327"/>
      <c r="T327"/>
      <c r="U327"/>
    </row>
    <row r="328" spans="1:21">
      <c r="A328" s="165" t="s">
        <v>2360</v>
      </c>
      <c r="B328" s="165" t="s">
        <v>2550</v>
      </c>
      <c r="C328" s="169">
        <v>5523</v>
      </c>
      <c r="D328" s="171" t="s">
        <v>2838</v>
      </c>
      <c r="E328" s="172">
        <v>0</v>
      </c>
      <c r="F328" s="172">
        <v>0</v>
      </c>
      <c r="G328" s="172">
        <v>0</v>
      </c>
      <c r="H328" s="172">
        <v>20.8</v>
      </c>
      <c r="I328" s="172">
        <v>0</v>
      </c>
      <c r="J328" s="173">
        <f t="shared" si="7"/>
        <v>20.8</v>
      </c>
      <c r="K328" s="169" t="str">
        <f>VLOOKUP(C328, 'CEDARS School FRPL'!$C$4:$G$2376,5,0)</f>
        <v>Yes</v>
      </c>
      <c r="L328" s="66">
        <f>IFERROR(VLOOKUP($C328,'CEDARS School FRPL'!$C$4:$F$20001,3,FALSE),"NO CEDARL FRPL Rprtd")</f>
        <v>0.66110000000000002</v>
      </c>
      <c r="N328" s="118"/>
      <c r="O328" s="97"/>
      <c r="Q328"/>
      <c r="R328"/>
    </row>
    <row r="329" spans="1:21">
      <c r="A329" s="165" t="s">
        <v>2360</v>
      </c>
      <c r="B329" s="165" t="s">
        <v>2550</v>
      </c>
      <c r="C329" s="169">
        <v>2664</v>
      </c>
      <c r="D329" s="171" t="s">
        <v>1803</v>
      </c>
      <c r="E329" s="172">
        <v>283.83999999999997</v>
      </c>
      <c r="F329" s="172">
        <v>15.2</v>
      </c>
      <c r="G329" s="172">
        <v>0</v>
      </c>
      <c r="H329" s="172">
        <v>0</v>
      </c>
      <c r="I329" s="172">
        <v>0</v>
      </c>
      <c r="J329" s="173">
        <f t="shared" si="7"/>
        <v>299.03999999999996</v>
      </c>
      <c r="K329" s="169" t="str">
        <f>VLOOKUP(C329, 'CEDARS School FRPL'!$C$4:$G$2376,5,0)</f>
        <v>Yes</v>
      </c>
      <c r="L329" s="66">
        <f>IFERROR(VLOOKUP($C329,'CEDARS School FRPL'!$C$4:$F$20001,3,FALSE),"NO CEDARL FRPL Rprtd")</f>
        <v>0.53920000000000001</v>
      </c>
      <c r="N329" s="118"/>
      <c r="O329" s="97"/>
      <c r="Q329"/>
      <c r="R329"/>
    </row>
    <row r="330" spans="1:21">
      <c r="A330" s="165" t="s">
        <v>2360</v>
      </c>
      <c r="B330" s="165" t="s">
        <v>2550</v>
      </c>
      <c r="C330" s="169">
        <v>2404</v>
      </c>
      <c r="D330" s="171" t="s">
        <v>1802</v>
      </c>
      <c r="E330" s="172">
        <v>274.32</v>
      </c>
      <c r="F330" s="172">
        <v>0</v>
      </c>
      <c r="G330" s="172">
        <v>35.489999999999995</v>
      </c>
      <c r="H330" s="172">
        <v>0</v>
      </c>
      <c r="I330" s="172">
        <v>0</v>
      </c>
      <c r="J330" s="173">
        <f t="shared" si="7"/>
        <v>309.81</v>
      </c>
      <c r="K330" s="169" t="str">
        <f>VLOOKUP(C330, 'CEDARS School FRPL'!$C$4:$G$2376,5,0)</f>
        <v>Yes</v>
      </c>
      <c r="L330" s="66">
        <f>IFERROR(VLOOKUP($C330,'CEDARS School FRPL'!$C$4:$F$20001,3,FALSE),"NO CEDARL FRPL Rprtd")</f>
        <v>0.48499999999999999</v>
      </c>
      <c r="N330" s="118"/>
      <c r="O330" s="97"/>
      <c r="Q330"/>
      <c r="R330"/>
    </row>
    <row r="331" spans="1:21">
      <c r="A331" s="165" t="s">
        <v>2360</v>
      </c>
      <c r="B331" s="165" t="s">
        <v>2550</v>
      </c>
      <c r="C331" s="169">
        <v>1763</v>
      </c>
      <c r="D331" s="171" t="s">
        <v>2899</v>
      </c>
      <c r="E331" s="172">
        <v>109.07</v>
      </c>
      <c r="F331" s="172">
        <v>0</v>
      </c>
      <c r="G331" s="172">
        <v>0</v>
      </c>
      <c r="H331" s="172">
        <v>0</v>
      </c>
      <c r="I331" s="172">
        <v>0</v>
      </c>
      <c r="J331" s="173">
        <f t="shared" si="7"/>
        <v>109.07</v>
      </c>
      <c r="K331" s="169" t="str">
        <f>VLOOKUP(C331, 'CEDARS School FRPL'!$C$4:$G$2376,5,0)</f>
        <v>Yes</v>
      </c>
      <c r="L331" s="66">
        <f>IFERROR(VLOOKUP($C331,'CEDARS School FRPL'!$C$4:$F$20001,3,FALSE),"NO CEDARL FRPL Rprtd")</f>
        <v>0.61980000000000002</v>
      </c>
      <c r="N331" s="118"/>
      <c r="O331" s="97"/>
      <c r="Q331"/>
      <c r="R331"/>
    </row>
    <row r="332" spans="1:21">
      <c r="A332" s="165" t="s">
        <v>2506</v>
      </c>
      <c r="B332" s="165" t="s">
        <v>2507</v>
      </c>
      <c r="C332" s="169">
        <v>5549</v>
      </c>
      <c r="D332" s="171" t="s">
        <v>1269</v>
      </c>
      <c r="E332" s="172">
        <v>652.42999999999995</v>
      </c>
      <c r="F332" s="172">
        <v>15.6</v>
      </c>
      <c r="G332" s="172">
        <v>8.9400000000000013</v>
      </c>
      <c r="H332" s="172">
        <v>0</v>
      </c>
      <c r="I332" s="172">
        <v>0</v>
      </c>
      <c r="J332" s="173">
        <f t="shared" si="7"/>
        <v>676.97</v>
      </c>
      <c r="K332" s="169" t="str">
        <f>VLOOKUP(C332, 'CEDARS School FRPL'!$C$4:$G$2376,5,0)</f>
        <v>Yes</v>
      </c>
      <c r="L332" s="66">
        <f>IFERROR(VLOOKUP($C332,'CEDARS School FRPL'!$C$4:$F$20001,3,FALSE),"NO CEDARL FRPL Rprtd")</f>
        <v>0.61250000000000004</v>
      </c>
      <c r="N332" s="118"/>
      <c r="O332" s="97"/>
      <c r="Q332"/>
      <c r="R332"/>
    </row>
    <row r="333" spans="1:21">
      <c r="A333" s="165" t="s">
        <v>2208</v>
      </c>
      <c r="B333" s="165" t="s">
        <v>2551</v>
      </c>
      <c r="C333" s="169">
        <v>4552</v>
      </c>
      <c r="D333" s="171" t="s">
        <v>525</v>
      </c>
      <c r="E333" s="172">
        <v>91</v>
      </c>
      <c r="F333" s="172">
        <v>24.9</v>
      </c>
      <c r="G333" s="172">
        <v>0</v>
      </c>
      <c r="H333" s="172">
        <v>0</v>
      </c>
      <c r="I333" s="172">
        <v>0</v>
      </c>
      <c r="J333" s="173">
        <f t="shared" si="7"/>
        <v>115.9</v>
      </c>
      <c r="K333" s="169" t="str">
        <f>VLOOKUP(C333, 'CEDARS School FRPL'!$C$4:$G$2376,5,0)</f>
        <v>Yes</v>
      </c>
      <c r="L333" s="66">
        <f>IFERROR(VLOOKUP($C333,'CEDARS School FRPL'!$C$4:$F$20001,3,FALSE),"NO CEDARL FRPL Rprtd")</f>
        <v>0.4703</v>
      </c>
      <c r="N333" s="118"/>
      <c r="O333" s="97"/>
      <c r="Q333"/>
      <c r="R333"/>
    </row>
    <row r="334" spans="1:21">
      <c r="A334" s="165" t="s">
        <v>2208</v>
      </c>
      <c r="B334" s="165" t="s">
        <v>2551</v>
      </c>
      <c r="C334" s="169">
        <v>2697</v>
      </c>
      <c r="D334" s="171" t="s">
        <v>524</v>
      </c>
      <c r="E334" s="172">
        <v>256.8</v>
      </c>
      <c r="F334" s="172">
        <v>0</v>
      </c>
      <c r="G334" s="172">
        <v>0</v>
      </c>
      <c r="H334" s="172">
        <v>0</v>
      </c>
      <c r="I334" s="172">
        <v>0</v>
      </c>
      <c r="J334" s="173">
        <f t="shared" si="7"/>
        <v>256.8</v>
      </c>
      <c r="K334" s="169" t="str">
        <f>VLOOKUP(C334, 'CEDARS School FRPL'!$C$4:$G$2376,5,0)</f>
        <v>Yes</v>
      </c>
      <c r="L334" s="66">
        <f>IFERROR(VLOOKUP($C334,'CEDARS School FRPL'!$C$4:$F$20001,3,FALSE),"NO CEDARL FRPL Rprtd")</f>
        <v>0.56620000000000004</v>
      </c>
      <c r="N334" s="118"/>
      <c r="O334" s="97"/>
      <c r="Q334"/>
      <c r="R334"/>
    </row>
    <row r="335" spans="1:21">
      <c r="A335" s="165" t="s">
        <v>2208</v>
      </c>
      <c r="B335" s="165" t="s">
        <v>2551</v>
      </c>
      <c r="C335" s="169">
        <v>3275</v>
      </c>
      <c r="D335" s="171" t="s">
        <v>2900</v>
      </c>
      <c r="E335" s="172">
        <v>224.31</v>
      </c>
      <c r="F335" s="172">
        <v>0</v>
      </c>
      <c r="G335" s="172">
        <v>12.870000000000001</v>
      </c>
      <c r="H335" s="172">
        <v>0</v>
      </c>
      <c r="I335" s="172">
        <v>0</v>
      </c>
      <c r="J335" s="173">
        <f t="shared" si="7"/>
        <v>237.18</v>
      </c>
      <c r="K335" s="169" t="str">
        <f>VLOOKUP(C335, 'CEDARS School FRPL'!$C$4:$G$2376,5,0)</f>
        <v>Yes</v>
      </c>
      <c r="L335" s="66">
        <f>IFERROR(VLOOKUP($C335,'CEDARS School FRPL'!$C$4:$F$20001,3,FALSE),"NO CEDARL FRPL Rprtd")</f>
        <v>0.50819999999999999</v>
      </c>
      <c r="N335" s="118"/>
      <c r="O335" s="97"/>
      <c r="Q335"/>
      <c r="R335"/>
    </row>
    <row r="336" spans="1:21">
      <c r="A336" s="165" t="s">
        <v>2208</v>
      </c>
      <c r="B336" s="165" t="s">
        <v>2551</v>
      </c>
      <c r="C336" s="169">
        <v>1724</v>
      </c>
      <c r="D336" s="171" t="s">
        <v>523</v>
      </c>
      <c r="E336" s="172">
        <v>61.48</v>
      </c>
      <c r="F336" s="172">
        <v>0</v>
      </c>
      <c r="G336" s="172">
        <v>0</v>
      </c>
      <c r="H336" s="172">
        <v>6.5</v>
      </c>
      <c r="I336" s="172">
        <v>0</v>
      </c>
      <c r="J336" s="173">
        <f t="shared" si="7"/>
        <v>67.97999999999999</v>
      </c>
      <c r="K336" s="169" t="str">
        <f>VLOOKUP(C336, 'CEDARS School FRPL'!$C$4:$G$2376,5,0)</f>
        <v>Yes</v>
      </c>
      <c r="L336" s="66">
        <f>IFERROR(VLOOKUP($C336,'CEDARS School FRPL'!$C$4:$F$20001,3,FALSE),"NO CEDARL FRPL Rprtd")</f>
        <v>0.62450000000000006</v>
      </c>
      <c r="N336" s="118"/>
      <c r="O336" s="97"/>
      <c r="Q336"/>
      <c r="R336"/>
    </row>
    <row r="337" spans="1:18">
      <c r="A337" s="165" t="s">
        <v>2125</v>
      </c>
      <c r="B337" s="165" t="s">
        <v>2552</v>
      </c>
      <c r="C337" s="169">
        <v>2299</v>
      </c>
      <c r="D337" s="171" t="s">
        <v>21</v>
      </c>
      <c r="E337" s="172">
        <v>604.76</v>
      </c>
      <c r="F337" s="172">
        <v>0</v>
      </c>
      <c r="G337" s="172">
        <v>27.259999999999998</v>
      </c>
      <c r="H337" s="172">
        <v>0</v>
      </c>
      <c r="I337" s="172">
        <v>0</v>
      </c>
      <c r="J337" s="173">
        <f t="shared" si="7"/>
        <v>632.02</v>
      </c>
      <c r="K337" s="169" t="str">
        <f>VLOOKUP(C337, 'CEDARS School FRPL'!$C$4:$G$2376,5,0)</f>
        <v>No</v>
      </c>
      <c r="L337" s="66">
        <f>IFERROR(VLOOKUP($C337,'CEDARS School FRPL'!$C$4:$F$20001,3,FALSE),"NO CEDARL FRPL Rprtd")</f>
        <v>0.436</v>
      </c>
      <c r="N337" s="118"/>
      <c r="O337" s="97"/>
      <c r="Q337"/>
      <c r="R337"/>
    </row>
    <row r="338" spans="1:18">
      <c r="A338" s="165" t="s">
        <v>2125</v>
      </c>
      <c r="B338" s="165" t="s">
        <v>2552</v>
      </c>
      <c r="C338" s="169">
        <v>5644</v>
      </c>
      <c r="D338" s="171" t="s">
        <v>3085</v>
      </c>
      <c r="E338" s="172">
        <v>135.96</v>
      </c>
      <c r="F338" s="172">
        <v>0</v>
      </c>
      <c r="G338" s="172">
        <v>0.13</v>
      </c>
      <c r="H338" s="172">
        <v>0</v>
      </c>
      <c r="I338" s="172">
        <v>0</v>
      </c>
      <c r="J338" s="173">
        <f t="shared" si="7"/>
        <v>136.09</v>
      </c>
      <c r="K338" s="169" t="str">
        <f>VLOOKUP(C338, 'CEDARS School FRPL'!$C$4:$G$2376,5,0)</f>
        <v>No</v>
      </c>
      <c r="L338" s="66">
        <f>IFERROR(VLOOKUP($C338,'CEDARS School FRPL'!$C$4:$F$20001,3,FALSE),"NO CEDARL FRPL Rprtd")</f>
        <v>0.30080000000000001</v>
      </c>
      <c r="N338" s="118"/>
      <c r="O338" s="97"/>
      <c r="Q338"/>
      <c r="R338"/>
    </row>
    <row r="339" spans="1:18">
      <c r="A339" s="165" t="s">
        <v>2125</v>
      </c>
      <c r="B339" s="165" t="s">
        <v>2552</v>
      </c>
      <c r="C339" s="169">
        <v>1617</v>
      </c>
      <c r="D339" s="171" t="s">
        <v>20</v>
      </c>
      <c r="E339" s="172">
        <v>72.92</v>
      </c>
      <c r="F339" s="172">
        <v>0</v>
      </c>
      <c r="G339" s="172">
        <v>1.88</v>
      </c>
      <c r="H339" s="172">
        <v>0</v>
      </c>
      <c r="I339" s="172">
        <v>0</v>
      </c>
      <c r="J339" s="173">
        <f t="shared" si="7"/>
        <v>74.8</v>
      </c>
      <c r="K339" s="169" t="str">
        <f>VLOOKUP(C339, 'CEDARS School FRPL'!$C$4:$G$2376,5,0)</f>
        <v>Yes</v>
      </c>
      <c r="L339" s="66">
        <f>IFERROR(VLOOKUP($C339,'CEDARS School FRPL'!$C$4:$F$20001,3,FALSE),"NO CEDARL FRPL Rprtd")</f>
        <v>0.75449999999999995</v>
      </c>
      <c r="N339" s="118"/>
      <c r="O339" s="97"/>
      <c r="Q339"/>
      <c r="R339"/>
    </row>
    <row r="340" spans="1:18">
      <c r="A340" s="165" t="s">
        <v>2125</v>
      </c>
      <c r="B340" s="165" t="s">
        <v>2552</v>
      </c>
      <c r="C340" s="169">
        <v>5413</v>
      </c>
      <c r="D340" s="171" t="s">
        <v>28</v>
      </c>
      <c r="E340" s="172">
        <v>0</v>
      </c>
      <c r="F340" s="172">
        <v>0</v>
      </c>
      <c r="G340" s="172">
        <v>0</v>
      </c>
      <c r="H340" s="172">
        <v>21.7</v>
      </c>
      <c r="I340" s="172">
        <v>0</v>
      </c>
      <c r="J340" s="173">
        <f t="shared" si="7"/>
        <v>21.7</v>
      </c>
      <c r="K340" s="169" t="str">
        <f>VLOOKUP(C340, 'CEDARS School FRPL'!$C$4:$G$2376,5,0)</f>
        <v>Yes</v>
      </c>
      <c r="L340" s="66">
        <f>IFERROR(VLOOKUP($C340,'CEDARS School FRPL'!$C$4:$F$20001,3,FALSE),"NO CEDARL FRPL Rprtd")</f>
        <v>0.70369999999999999</v>
      </c>
      <c r="N340" s="118"/>
      <c r="O340" s="97"/>
      <c r="Q340"/>
      <c r="R340"/>
    </row>
    <row r="341" spans="1:18">
      <c r="A341" s="165" t="s">
        <v>2125</v>
      </c>
      <c r="B341" s="165" t="s">
        <v>2552</v>
      </c>
      <c r="C341" s="169">
        <v>2962</v>
      </c>
      <c r="D341" s="171" t="s">
        <v>24</v>
      </c>
      <c r="E341" s="172">
        <v>246.91</v>
      </c>
      <c r="F341" s="172">
        <v>18</v>
      </c>
      <c r="G341" s="172">
        <v>0</v>
      </c>
      <c r="H341" s="172">
        <v>0</v>
      </c>
      <c r="I341" s="172">
        <v>0</v>
      </c>
      <c r="J341" s="173">
        <f t="shared" si="7"/>
        <v>264.90999999999997</v>
      </c>
      <c r="K341" s="169" t="str">
        <f>VLOOKUP(C341, 'CEDARS School FRPL'!$C$4:$G$2376,5,0)</f>
        <v>Yes</v>
      </c>
      <c r="L341" s="66">
        <f>IFERROR(VLOOKUP($C341,'CEDARS School FRPL'!$C$4:$F$20001,3,FALSE),"NO CEDARL FRPL Rprtd")</f>
        <v>0.79310000000000003</v>
      </c>
      <c r="N341" s="118"/>
      <c r="O341" s="97"/>
      <c r="Q341"/>
      <c r="R341"/>
    </row>
    <row r="342" spans="1:18">
      <c r="A342" s="165" t="s">
        <v>2125</v>
      </c>
      <c r="B342" s="165" t="s">
        <v>2552</v>
      </c>
      <c r="C342" s="169">
        <v>4384</v>
      </c>
      <c r="D342" s="171" t="s">
        <v>27</v>
      </c>
      <c r="E342" s="172">
        <v>355.32</v>
      </c>
      <c r="F342" s="172">
        <v>0</v>
      </c>
      <c r="G342" s="172">
        <v>0</v>
      </c>
      <c r="H342" s="172">
        <v>0</v>
      </c>
      <c r="I342" s="172">
        <v>0</v>
      </c>
      <c r="J342" s="173">
        <f t="shared" si="7"/>
        <v>355.32</v>
      </c>
      <c r="K342" s="169" t="str">
        <f>VLOOKUP(C342, 'CEDARS School FRPL'!$C$4:$G$2376,5,0)</f>
        <v>No</v>
      </c>
      <c r="L342" s="66">
        <f>IFERROR(VLOOKUP($C342,'CEDARS School FRPL'!$C$4:$F$20001,3,FALSE),"NO CEDARL FRPL Rprtd")</f>
        <v>0.38940000000000002</v>
      </c>
      <c r="N342" s="118"/>
      <c r="O342" s="97"/>
      <c r="Q342"/>
      <c r="R342"/>
    </row>
    <row r="343" spans="1:18">
      <c r="A343" s="165" t="s">
        <v>2125</v>
      </c>
      <c r="B343" s="165" t="s">
        <v>2552</v>
      </c>
      <c r="C343" s="169">
        <v>3266</v>
      </c>
      <c r="D343" s="171" t="s">
        <v>25</v>
      </c>
      <c r="E343" s="172">
        <v>239.29</v>
      </c>
      <c r="F343" s="172">
        <v>17.68</v>
      </c>
      <c r="G343" s="172">
        <v>0</v>
      </c>
      <c r="H343" s="172">
        <v>0</v>
      </c>
      <c r="I343" s="172">
        <v>0</v>
      </c>
      <c r="J343" s="173">
        <f t="shared" si="7"/>
        <v>256.96999999999997</v>
      </c>
      <c r="K343" s="169" t="str">
        <f>VLOOKUP(C343, 'CEDARS School FRPL'!$C$4:$G$2376,5,0)</f>
        <v>Yes</v>
      </c>
      <c r="L343" s="66">
        <f>IFERROR(VLOOKUP($C343,'CEDARS School FRPL'!$C$4:$F$20001,3,FALSE),"NO CEDARL FRPL Rprtd")</f>
        <v>0.60429999999999995</v>
      </c>
      <c r="N343" s="118"/>
      <c r="O343" s="97"/>
      <c r="Q343"/>
      <c r="R343"/>
    </row>
    <row r="344" spans="1:18">
      <c r="A344" s="165" t="s">
        <v>2125</v>
      </c>
      <c r="B344" s="165" t="s">
        <v>2552</v>
      </c>
      <c r="C344" s="169">
        <v>2501</v>
      </c>
      <c r="D344" s="171" t="s">
        <v>22</v>
      </c>
      <c r="E344" s="172">
        <v>339.45</v>
      </c>
      <c r="F344" s="172">
        <v>0</v>
      </c>
      <c r="G344" s="172">
        <v>0</v>
      </c>
      <c r="H344" s="172">
        <v>0</v>
      </c>
      <c r="I344" s="172">
        <v>0</v>
      </c>
      <c r="J344" s="173">
        <f t="shared" si="7"/>
        <v>339.45</v>
      </c>
      <c r="K344" s="169" t="str">
        <f>VLOOKUP(C344, 'CEDARS School FRPL'!$C$4:$G$2376,5,0)</f>
        <v>Yes</v>
      </c>
      <c r="L344" s="66">
        <f>IFERROR(VLOOKUP($C344,'CEDARS School FRPL'!$C$4:$F$20001,3,FALSE),"NO CEDARL FRPL Rprtd")</f>
        <v>0.53</v>
      </c>
      <c r="N344" s="118"/>
      <c r="O344" s="97"/>
      <c r="Q344"/>
      <c r="R344"/>
    </row>
    <row r="345" spans="1:18">
      <c r="A345" s="165" t="s">
        <v>2125</v>
      </c>
      <c r="B345" s="165" t="s">
        <v>2552</v>
      </c>
      <c r="C345" s="169">
        <v>2823</v>
      </c>
      <c r="D345" s="171" t="s">
        <v>23</v>
      </c>
      <c r="E345" s="172">
        <v>305.14999999999998</v>
      </c>
      <c r="F345" s="172">
        <v>17.3</v>
      </c>
      <c r="G345" s="172">
        <v>0</v>
      </c>
      <c r="H345" s="172">
        <v>0</v>
      </c>
      <c r="I345" s="172">
        <v>0</v>
      </c>
      <c r="J345" s="173">
        <f t="shared" si="7"/>
        <v>322.45</v>
      </c>
      <c r="K345" s="169" t="str">
        <f>VLOOKUP(C345, 'CEDARS School FRPL'!$C$4:$G$2376,5,0)</f>
        <v>Yes</v>
      </c>
      <c r="L345" s="66">
        <f>IFERROR(VLOOKUP($C345,'CEDARS School FRPL'!$C$4:$F$20001,3,FALSE),"NO CEDARL FRPL Rprtd")</f>
        <v>0.59319999999999995</v>
      </c>
      <c r="N345" s="118"/>
      <c r="O345" s="97"/>
      <c r="Q345"/>
      <c r="R345"/>
    </row>
    <row r="346" spans="1:18">
      <c r="A346" s="165" t="s">
        <v>2125</v>
      </c>
      <c r="B346" s="165" t="s">
        <v>2552</v>
      </c>
      <c r="C346" s="169">
        <v>3616</v>
      </c>
      <c r="D346" s="171" t="s">
        <v>26</v>
      </c>
      <c r="E346" s="172">
        <v>6.04</v>
      </c>
      <c r="F346" s="172">
        <v>0</v>
      </c>
      <c r="G346" s="172">
        <v>0.11000000000000001</v>
      </c>
      <c r="H346" s="172">
        <v>0</v>
      </c>
      <c r="I346" s="172">
        <v>0</v>
      </c>
      <c r="J346" s="173">
        <f t="shared" si="7"/>
        <v>6.15</v>
      </c>
      <c r="K346" s="169" t="str">
        <f>VLOOKUP(C346, 'CEDARS School FRPL'!$C$4:$G$2376,5,0)</f>
        <v>No</v>
      </c>
      <c r="L346" s="66">
        <f>IFERROR(VLOOKUP($C346,'CEDARS School FRPL'!$C$4:$F$20001,3,FALSE),"NO CEDARL FRPL Rprtd")</f>
        <v>0.49859999999999999</v>
      </c>
      <c r="N346" s="118"/>
      <c r="O346" s="97"/>
      <c r="Q346"/>
      <c r="R346"/>
    </row>
    <row r="347" spans="1:18">
      <c r="A347" s="165" t="s">
        <v>2243</v>
      </c>
      <c r="B347" s="165" t="s">
        <v>2553</v>
      </c>
      <c r="C347" s="169">
        <v>2328</v>
      </c>
      <c r="D347" s="171" t="s">
        <v>1056</v>
      </c>
      <c r="E347" s="172">
        <v>435.76</v>
      </c>
      <c r="F347" s="172">
        <v>45.8</v>
      </c>
      <c r="G347" s="172">
        <v>0</v>
      </c>
      <c r="H347" s="172">
        <v>0</v>
      </c>
      <c r="I347" s="172">
        <v>0</v>
      </c>
      <c r="J347" s="173">
        <f t="shared" si="7"/>
        <v>481.56</v>
      </c>
      <c r="K347" s="169" t="str">
        <f>VLOOKUP(C347, 'CEDARS School FRPL'!$C$4:$G$2376,5,0)</f>
        <v>No</v>
      </c>
      <c r="L347" s="66">
        <f>IFERROR(VLOOKUP($C347,'CEDARS School FRPL'!$C$4:$F$20001,3,FALSE),"NO CEDARL FRPL Rprtd")</f>
        <v>0.35210000000000002</v>
      </c>
      <c r="N347" s="118"/>
      <c r="O347" s="97"/>
      <c r="Q347"/>
      <c r="R347"/>
    </row>
    <row r="348" spans="1:18">
      <c r="A348" s="165" t="s">
        <v>2243</v>
      </c>
      <c r="B348" s="165" t="s">
        <v>2553</v>
      </c>
      <c r="C348" s="169">
        <v>2329</v>
      </c>
      <c r="D348" s="171" t="s">
        <v>1057</v>
      </c>
      <c r="E348" s="172">
        <v>282.7</v>
      </c>
      <c r="F348" s="172">
        <v>0</v>
      </c>
      <c r="G348" s="172">
        <v>20.13</v>
      </c>
      <c r="H348" s="172">
        <v>0</v>
      </c>
      <c r="I348" s="172">
        <v>0</v>
      </c>
      <c r="J348" s="173">
        <f t="shared" si="7"/>
        <v>302.83</v>
      </c>
      <c r="K348" s="169" t="str">
        <f>VLOOKUP(C348, 'CEDARS School FRPL'!$C$4:$G$2376,5,0)</f>
        <v>No</v>
      </c>
      <c r="L348" s="66">
        <f>IFERROR(VLOOKUP($C348,'CEDARS School FRPL'!$C$4:$F$20001,3,FALSE),"NO CEDARL FRPL Rprtd")</f>
        <v>0.38640000000000002</v>
      </c>
      <c r="N348" s="118"/>
      <c r="O348" s="97"/>
      <c r="Q348"/>
      <c r="R348"/>
    </row>
    <row r="349" spans="1:18">
      <c r="A349" s="165" t="s">
        <v>2243</v>
      </c>
      <c r="B349" s="165" t="s">
        <v>2553</v>
      </c>
      <c r="C349" s="169">
        <v>1987</v>
      </c>
      <c r="D349" s="171" t="s">
        <v>1055</v>
      </c>
      <c r="E349" s="172">
        <v>15.33</v>
      </c>
      <c r="F349" s="172">
        <v>0</v>
      </c>
      <c r="G349" s="172">
        <v>0</v>
      </c>
      <c r="H349" s="172">
        <v>0</v>
      </c>
      <c r="I349" s="172">
        <v>0</v>
      </c>
      <c r="J349" s="173">
        <f t="shared" si="7"/>
        <v>15.33</v>
      </c>
      <c r="K349" s="169" t="str">
        <f>VLOOKUP(C349, 'CEDARS School FRPL'!$C$4:$G$2376,5,0)</f>
        <v>Yes</v>
      </c>
      <c r="L349" s="66">
        <f>IFERROR(VLOOKUP($C349,'CEDARS School FRPL'!$C$4:$F$20001,3,FALSE),"NO CEDARL FRPL Rprtd")</f>
        <v>0.64349999999999996</v>
      </c>
      <c r="N349" s="118"/>
      <c r="O349" s="97"/>
      <c r="Q349"/>
      <c r="R349"/>
    </row>
    <row r="350" spans="1:18">
      <c r="A350" s="165" t="s">
        <v>2243</v>
      </c>
      <c r="B350" s="165" t="s">
        <v>2553</v>
      </c>
      <c r="C350" s="169">
        <v>2570</v>
      </c>
      <c r="D350" s="171" t="s">
        <v>1058</v>
      </c>
      <c r="E350" s="172">
        <v>174.84</v>
      </c>
      <c r="F350" s="172">
        <v>0</v>
      </c>
      <c r="G350" s="172">
        <v>0</v>
      </c>
      <c r="H350" s="172">
        <v>0</v>
      </c>
      <c r="I350" s="172">
        <v>0</v>
      </c>
      <c r="J350" s="173">
        <f t="shared" si="7"/>
        <v>174.84</v>
      </c>
      <c r="K350" s="169" t="str">
        <f>VLOOKUP(C350, 'CEDARS School FRPL'!$C$4:$G$2376,5,0)</f>
        <v>No</v>
      </c>
      <c r="L350" s="66">
        <f>IFERROR(VLOOKUP($C350,'CEDARS School FRPL'!$C$4:$F$20001,3,FALSE),"NO CEDARL FRPL Rprtd")</f>
        <v>0.39319999999999999</v>
      </c>
      <c r="N350" s="118"/>
      <c r="O350" s="97"/>
      <c r="Q350"/>
      <c r="R350"/>
    </row>
    <row r="351" spans="1:18">
      <c r="A351" s="165" t="s">
        <v>2307</v>
      </c>
      <c r="B351" s="165" t="s">
        <v>2554</v>
      </c>
      <c r="C351" s="169">
        <v>1825</v>
      </c>
      <c r="D351" s="171" t="s">
        <v>1321</v>
      </c>
      <c r="E351" s="172">
        <v>32.299999999999997</v>
      </c>
      <c r="F351" s="172">
        <v>0</v>
      </c>
      <c r="G351" s="172">
        <v>13.02</v>
      </c>
      <c r="H351" s="172">
        <v>0</v>
      </c>
      <c r="I351" s="172">
        <v>0</v>
      </c>
      <c r="J351" s="173">
        <f t="shared" si="7"/>
        <v>45.319999999999993</v>
      </c>
      <c r="K351" s="169" t="str">
        <f>VLOOKUP(C351, 'CEDARS School FRPL'!$C$4:$G$2376,5,0)</f>
        <v>Yes</v>
      </c>
      <c r="L351" s="66">
        <f>IFERROR(VLOOKUP($C351,'CEDARS School FRPL'!$C$4:$F$20001,3,FALSE),"NO CEDARL FRPL Rprtd")</f>
        <v>0.6593</v>
      </c>
      <c r="N351" s="118"/>
      <c r="O351" s="97"/>
      <c r="Q351"/>
      <c r="R351"/>
    </row>
    <row r="352" spans="1:18">
      <c r="A352" s="165" t="s">
        <v>2307</v>
      </c>
      <c r="B352" s="165" t="s">
        <v>2554</v>
      </c>
      <c r="C352" s="169">
        <v>3454</v>
      </c>
      <c r="D352" s="171" t="s">
        <v>1333</v>
      </c>
      <c r="E352" s="172">
        <v>356.5</v>
      </c>
      <c r="F352" s="172">
        <v>0</v>
      </c>
      <c r="G352" s="172">
        <v>0</v>
      </c>
      <c r="H352" s="172">
        <v>0</v>
      </c>
      <c r="I352" s="172">
        <v>0</v>
      </c>
      <c r="J352" s="173">
        <f t="shared" si="7"/>
        <v>356.5</v>
      </c>
      <c r="K352" s="169" t="str">
        <f>VLOOKUP(C352, 'CEDARS School FRPL'!$C$4:$G$2376,5,0)</f>
        <v>No</v>
      </c>
      <c r="L352" s="66">
        <f>IFERROR(VLOOKUP($C352,'CEDARS School FRPL'!$C$4:$F$20001,3,FALSE),"NO CEDARL FRPL Rprtd")</f>
        <v>0.42549999999999999</v>
      </c>
      <c r="N352" s="118"/>
      <c r="O352" s="97"/>
      <c r="Q352"/>
      <c r="R352"/>
    </row>
    <row r="353" spans="1:18">
      <c r="A353" s="165" t="s">
        <v>2307</v>
      </c>
      <c r="B353" s="165" t="s">
        <v>2554</v>
      </c>
      <c r="C353" s="169">
        <v>3457</v>
      </c>
      <c r="D353" s="171" t="s">
        <v>1336</v>
      </c>
      <c r="E353" s="172">
        <v>435.6</v>
      </c>
      <c r="F353" s="172">
        <v>0</v>
      </c>
      <c r="G353" s="172">
        <v>0</v>
      </c>
      <c r="H353" s="172">
        <v>0</v>
      </c>
      <c r="I353" s="172">
        <v>0</v>
      </c>
      <c r="J353" s="173">
        <f t="shared" si="7"/>
        <v>435.6</v>
      </c>
      <c r="K353" s="169" t="str">
        <f>VLOOKUP(C353, 'CEDARS School FRPL'!$C$4:$G$2376,5,0)</f>
        <v>No</v>
      </c>
      <c r="L353" s="66">
        <f>IFERROR(VLOOKUP($C353,'CEDARS School FRPL'!$C$4:$F$20001,3,FALSE),"NO CEDARL FRPL Rprtd")</f>
        <v>0.4093</v>
      </c>
      <c r="N353" s="118"/>
      <c r="O353" s="97"/>
      <c r="Q353"/>
      <c r="R353"/>
    </row>
    <row r="354" spans="1:18">
      <c r="A354" s="165" t="s">
        <v>2307</v>
      </c>
      <c r="B354" s="165" t="s">
        <v>2554</v>
      </c>
      <c r="C354" s="169">
        <v>2425</v>
      </c>
      <c r="D354" s="171" t="s">
        <v>1324</v>
      </c>
      <c r="E354" s="172">
        <v>1036.54</v>
      </c>
      <c r="F354" s="172">
        <v>0</v>
      </c>
      <c r="G354" s="172">
        <v>74.650000000000006</v>
      </c>
      <c r="H354" s="172">
        <v>0</v>
      </c>
      <c r="I354" s="172">
        <v>0</v>
      </c>
      <c r="J354" s="173">
        <f t="shared" si="7"/>
        <v>1111.19</v>
      </c>
      <c r="K354" s="169" t="str">
        <f>VLOOKUP(C354, 'CEDARS School FRPL'!$C$4:$G$2376,5,0)</f>
        <v>Yes</v>
      </c>
      <c r="L354" s="66">
        <f>IFERROR(VLOOKUP($C354,'CEDARS School FRPL'!$C$4:$F$20001,3,FALSE),"NO CEDARL FRPL Rprtd")</f>
        <v>0.73060000000000003</v>
      </c>
      <c r="M354" s="66"/>
      <c r="N354" s="118"/>
      <c r="O354" s="97"/>
      <c r="Q354"/>
      <c r="R354"/>
    </row>
    <row r="355" spans="1:18">
      <c r="A355" s="165" t="s">
        <v>2307</v>
      </c>
      <c r="B355" s="165" t="s">
        <v>2554</v>
      </c>
      <c r="C355" s="169">
        <v>5411</v>
      </c>
      <c r="D355" s="171" t="s">
        <v>1344</v>
      </c>
      <c r="E355" s="172">
        <v>0</v>
      </c>
      <c r="F355" s="172">
        <v>0</v>
      </c>
      <c r="G355" s="172">
        <v>3.59</v>
      </c>
      <c r="H355" s="172">
        <v>273</v>
      </c>
      <c r="I355" s="172">
        <v>0</v>
      </c>
      <c r="J355" s="173">
        <f t="shared" si="7"/>
        <v>276.58999999999997</v>
      </c>
      <c r="K355" s="169" t="str">
        <f>VLOOKUP(C355, 'CEDARS School FRPL'!$C$4:$G$2376,5,0)</f>
        <v>Yes</v>
      </c>
      <c r="L355" s="66">
        <f>IFERROR(VLOOKUP($C355,'CEDARS School FRPL'!$C$4:$F$20001,3,FALSE),"NO CEDARL FRPL Rprtd")</f>
        <v>0.77049999999999996</v>
      </c>
      <c r="N355" s="118"/>
      <c r="O355" s="97"/>
      <c r="Q355"/>
      <c r="R355"/>
    </row>
    <row r="356" spans="1:18">
      <c r="A356" s="165" t="s">
        <v>2307</v>
      </c>
      <c r="B356" s="165" t="s">
        <v>2554</v>
      </c>
      <c r="C356" s="169">
        <v>2943</v>
      </c>
      <c r="D356" s="171" t="s">
        <v>1327</v>
      </c>
      <c r="E356" s="172">
        <v>284.07</v>
      </c>
      <c r="F356" s="172">
        <v>0</v>
      </c>
      <c r="G356" s="172">
        <v>0</v>
      </c>
      <c r="H356" s="172">
        <v>0</v>
      </c>
      <c r="I356" s="172">
        <v>0</v>
      </c>
      <c r="J356" s="173">
        <f t="shared" si="7"/>
        <v>284.07</v>
      </c>
      <c r="K356" s="169" t="str">
        <f>VLOOKUP(C356, 'CEDARS School FRPL'!$C$4:$G$2376,5,0)</f>
        <v>Yes</v>
      </c>
      <c r="L356" s="66">
        <f>IFERROR(VLOOKUP($C356,'CEDARS School FRPL'!$C$4:$F$20001,3,FALSE),"NO CEDARL FRPL Rprtd")</f>
        <v>0.70479999999999998</v>
      </c>
      <c r="N356" s="118"/>
      <c r="O356" s="97"/>
      <c r="Q356"/>
      <c r="R356"/>
    </row>
    <row r="357" spans="1:18">
      <c r="A357" s="165" t="s">
        <v>2307</v>
      </c>
      <c r="B357" s="165" t="s">
        <v>2554</v>
      </c>
      <c r="C357" s="169">
        <v>3455</v>
      </c>
      <c r="D357" s="171" t="s">
        <v>1334</v>
      </c>
      <c r="E357" s="172">
        <v>287.31</v>
      </c>
      <c r="F357" s="172">
        <v>0</v>
      </c>
      <c r="G357" s="172">
        <v>0</v>
      </c>
      <c r="H357" s="172">
        <v>0</v>
      </c>
      <c r="I357" s="172">
        <v>0</v>
      </c>
      <c r="J357" s="173">
        <f t="shared" si="7"/>
        <v>287.31</v>
      </c>
      <c r="K357" s="169" t="str">
        <f>VLOOKUP(C357, 'CEDARS School FRPL'!$C$4:$G$2376,5,0)</f>
        <v>Yes</v>
      </c>
      <c r="L357" s="66">
        <f>IFERROR(VLOOKUP($C357,'CEDARS School FRPL'!$C$4:$F$20001,3,FALSE),"NO CEDARL FRPL Rprtd")</f>
        <v>0.71199999999999997</v>
      </c>
      <c r="N357" s="118"/>
      <c r="O357" s="97"/>
      <c r="Q357"/>
      <c r="R357"/>
    </row>
    <row r="358" spans="1:18">
      <c r="A358" s="165" t="s">
        <v>2307</v>
      </c>
      <c r="B358" s="165" t="s">
        <v>2554</v>
      </c>
      <c r="C358" s="169">
        <v>4396</v>
      </c>
      <c r="D358" s="171" t="s">
        <v>1163</v>
      </c>
      <c r="E358" s="172">
        <v>392.62</v>
      </c>
      <c r="F358" s="172">
        <v>0</v>
      </c>
      <c r="G358" s="172">
        <v>0</v>
      </c>
      <c r="H358" s="172">
        <v>0</v>
      </c>
      <c r="I358" s="172">
        <v>0</v>
      </c>
      <c r="J358" s="173">
        <f t="shared" si="7"/>
        <v>392.62</v>
      </c>
      <c r="K358" s="169" t="str">
        <f>VLOOKUP(C358, 'CEDARS School FRPL'!$C$4:$G$2376,5,0)</f>
        <v>Yes</v>
      </c>
      <c r="L358" s="66">
        <f>IFERROR(VLOOKUP($C358,'CEDARS School FRPL'!$C$4:$F$20001,3,FALSE),"NO CEDARL FRPL Rprtd")</f>
        <v>0.54069999999999996</v>
      </c>
      <c r="N358" s="118"/>
      <c r="O358" s="97"/>
      <c r="Q358"/>
      <c r="R358"/>
    </row>
    <row r="359" spans="1:18">
      <c r="A359" s="165" t="s">
        <v>2307</v>
      </c>
      <c r="B359" s="165" t="s">
        <v>2554</v>
      </c>
      <c r="C359" s="169">
        <v>5387</v>
      </c>
      <c r="D359" s="171" t="s">
        <v>1343</v>
      </c>
      <c r="E359" s="172">
        <v>561.16999999999996</v>
      </c>
      <c r="F359" s="172">
        <v>0</v>
      </c>
      <c r="G359" s="172">
        <v>0</v>
      </c>
      <c r="H359" s="172">
        <v>0</v>
      </c>
      <c r="I359" s="172">
        <v>0</v>
      </c>
      <c r="J359" s="173">
        <f t="shared" si="7"/>
        <v>561.16999999999996</v>
      </c>
      <c r="K359" s="169" t="str">
        <f>VLOOKUP(C359, 'CEDARS School FRPL'!$C$4:$G$2376,5,0)</f>
        <v>Yes</v>
      </c>
      <c r="L359" s="66">
        <f>IFERROR(VLOOKUP($C359,'CEDARS School FRPL'!$C$4:$F$20001,3,FALSE),"NO CEDARL FRPL Rprtd")</f>
        <v>0.78859999999999997</v>
      </c>
      <c r="N359" s="118"/>
      <c r="O359" s="97"/>
      <c r="Q359"/>
      <c r="R359"/>
    </row>
    <row r="360" spans="1:18">
      <c r="A360" s="165" t="s">
        <v>2307</v>
      </c>
      <c r="B360" s="165" t="s">
        <v>2554</v>
      </c>
      <c r="C360" s="169">
        <v>5751</v>
      </c>
      <c r="D360" s="171" t="s">
        <v>3051</v>
      </c>
      <c r="E360" s="172">
        <v>166.74</v>
      </c>
      <c r="F360" s="172">
        <v>0</v>
      </c>
      <c r="G360" s="172">
        <v>0.92</v>
      </c>
      <c r="H360" s="172">
        <v>0</v>
      </c>
      <c r="I360" s="172">
        <v>0.05</v>
      </c>
      <c r="J360" s="173">
        <f t="shared" si="7"/>
        <v>167.71</v>
      </c>
      <c r="K360" s="169" t="str">
        <f>VLOOKUP(C360, 'CEDARS School FRPL'!$C$4:$G$2376,5,0)</f>
        <v>Yes</v>
      </c>
      <c r="L360" s="66">
        <f>IFERROR(VLOOKUP($C360,'CEDARS School FRPL'!$C$4:$F$20001,3,FALSE),"NO CEDARL FRPL Rprtd")</f>
        <v>0.69210000000000005</v>
      </c>
      <c r="N360" s="118"/>
      <c r="O360" s="97"/>
      <c r="Q360"/>
      <c r="R360"/>
    </row>
    <row r="361" spans="1:18">
      <c r="A361" s="165" t="s">
        <v>2307</v>
      </c>
      <c r="B361" s="165" t="s">
        <v>2554</v>
      </c>
      <c r="C361" s="169">
        <v>5027</v>
      </c>
      <c r="D361" s="171" t="s">
        <v>1339</v>
      </c>
      <c r="E361" s="172">
        <v>712.01</v>
      </c>
      <c r="F361" s="172">
        <v>0</v>
      </c>
      <c r="G361" s="172">
        <v>22.61</v>
      </c>
      <c r="H361" s="172">
        <v>0</v>
      </c>
      <c r="I361" s="172">
        <v>0</v>
      </c>
      <c r="J361" s="173">
        <f t="shared" si="7"/>
        <v>734.62</v>
      </c>
      <c r="K361" s="169" t="str">
        <f>VLOOKUP(C361, 'CEDARS School FRPL'!$C$4:$G$2376,5,0)</f>
        <v>Yes</v>
      </c>
      <c r="L361" s="66">
        <f>IFERROR(VLOOKUP($C361,'CEDARS School FRPL'!$C$4:$F$20001,3,FALSE),"NO CEDARL FRPL Rprtd")</f>
        <v>0.57020000000000004</v>
      </c>
      <c r="N361" s="118"/>
      <c r="O361" s="97"/>
      <c r="Q361"/>
      <c r="R361"/>
    </row>
    <row r="362" spans="1:18">
      <c r="A362" s="165" t="s">
        <v>2307</v>
      </c>
      <c r="B362" s="165" t="s">
        <v>2554</v>
      </c>
      <c r="C362" s="169">
        <v>3298</v>
      </c>
      <c r="D362" s="171" t="s">
        <v>1331</v>
      </c>
      <c r="E362" s="172">
        <v>472.5</v>
      </c>
      <c r="F362" s="172">
        <v>0</v>
      </c>
      <c r="G362" s="172">
        <v>0</v>
      </c>
      <c r="H362" s="172">
        <v>0</v>
      </c>
      <c r="I362" s="172">
        <v>0</v>
      </c>
      <c r="J362" s="173">
        <f t="shared" si="7"/>
        <v>472.5</v>
      </c>
      <c r="K362" s="169" t="str">
        <f>VLOOKUP(C362, 'CEDARS School FRPL'!$C$4:$G$2376,5,0)</f>
        <v>Yes</v>
      </c>
      <c r="L362" s="66">
        <f>IFERROR(VLOOKUP($C362,'CEDARS School FRPL'!$C$4:$F$20001,3,FALSE),"NO CEDARL FRPL Rprtd")</f>
        <v>0.60029999999999994</v>
      </c>
      <c r="N362" s="118"/>
      <c r="O362" s="97"/>
      <c r="Q362"/>
      <c r="R362"/>
    </row>
    <row r="363" spans="1:18">
      <c r="A363" s="165" t="s">
        <v>2307</v>
      </c>
      <c r="B363" s="165" t="s">
        <v>2554</v>
      </c>
      <c r="C363" s="169">
        <v>3248</v>
      </c>
      <c r="D363" s="171" t="s">
        <v>1329</v>
      </c>
      <c r="E363" s="172">
        <v>570.38</v>
      </c>
      <c r="F363" s="172">
        <v>0</v>
      </c>
      <c r="G363" s="172">
        <v>0</v>
      </c>
      <c r="H363" s="172">
        <v>0</v>
      </c>
      <c r="I363" s="172">
        <v>0</v>
      </c>
      <c r="J363" s="173">
        <f t="shared" si="7"/>
        <v>570.38</v>
      </c>
      <c r="K363" s="169" t="str">
        <f>VLOOKUP(C363, 'CEDARS School FRPL'!$C$4:$G$2376,5,0)</f>
        <v>Yes</v>
      </c>
      <c r="L363" s="66">
        <f>IFERROR(VLOOKUP($C363,'CEDARS School FRPL'!$C$4:$F$20001,3,FALSE),"NO CEDARL FRPL Rprtd")</f>
        <v>0.69799999999999995</v>
      </c>
      <c r="N363" s="118"/>
      <c r="O363" s="97"/>
      <c r="Q363"/>
      <c r="R363"/>
    </row>
    <row r="364" spans="1:18">
      <c r="A364" s="165" t="s">
        <v>2307</v>
      </c>
      <c r="B364" s="165" t="s">
        <v>2554</v>
      </c>
      <c r="C364" s="169">
        <v>3117</v>
      </c>
      <c r="D364" s="171" t="s">
        <v>1328</v>
      </c>
      <c r="E364" s="172">
        <v>353.02</v>
      </c>
      <c r="F364" s="172">
        <v>0</v>
      </c>
      <c r="G364" s="172">
        <v>0</v>
      </c>
      <c r="H364" s="172">
        <v>0</v>
      </c>
      <c r="I364" s="172">
        <v>0</v>
      </c>
      <c r="J364" s="173">
        <f t="shared" si="7"/>
        <v>353.02</v>
      </c>
      <c r="K364" s="169" t="str">
        <f>VLOOKUP(C364, 'CEDARS School FRPL'!$C$4:$G$2376,5,0)</f>
        <v>No</v>
      </c>
      <c r="L364" s="66">
        <f>IFERROR(VLOOKUP($C364,'CEDARS School FRPL'!$C$4:$F$20001,3,FALSE),"NO CEDARL FRPL Rprtd")</f>
        <v>0.44829999999999998</v>
      </c>
      <c r="N364" s="118"/>
      <c r="O364" s="97"/>
      <c r="Q364"/>
      <c r="R364"/>
    </row>
    <row r="365" spans="1:18">
      <c r="A365" s="165" t="s">
        <v>2307</v>
      </c>
      <c r="B365" s="165" t="s">
        <v>2554</v>
      </c>
      <c r="C365" s="169">
        <v>3351</v>
      </c>
      <c r="D365" s="171" t="s">
        <v>1332</v>
      </c>
      <c r="E365" s="172">
        <v>446.14</v>
      </c>
      <c r="F365" s="172">
        <v>0</v>
      </c>
      <c r="G365" s="172">
        <v>0</v>
      </c>
      <c r="H365" s="172">
        <v>0</v>
      </c>
      <c r="I365" s="172">
        <v>0</v>
      </c>
      <c r="J365" s="173">
        <f t="shared" si="7"/>
        <v>446.14</v>
      </c>
      <c r="K365" s="169" t="str">
        <f>VLOOKUP(C365, 'CEDARS School FRPL'!$C$4:$G$2376,5,0)</f>
        <v>Yes</v>
      </c>
      <c r="L365" s="66">
        <f>IFERROR(VLOOKUP($C365,'CEDARS School FRPL'!$C$4:$F$20001,3,FALSE),"NO CEDARL FRPL Rprtd")</f>
        <v>0.63880000000000003</v>
      </c>
      <c r="N365" s="118"/>
      <c r="O365" s="97"/>
      <c r="Q365"/>
      <c r="R365"/>
    </row>
    <row r="366" spans="1:18">
      <c r="A366" s="165" t="s">
        <v>2307</v>
      </c>
      <c r="B366" s="165" t="s">
        <v>2554</v>
      </c>
      <c r="C366" s="169">
        <v>3456</v>
      </c>
      <c r="D366" s="171" t="s">
        <v>1335</v>
      </c>
      <c r="E366" s="172">
        <v>1110.31</v>
      </c>
      <c r="F366" s="172">
        <v>0</v>
      </c>
      <c r="G366" s="172">
        <v>117.33</v>
      </c>
      <c r="H366" s="172">
        <v>0</v>
      </c>
      <c r="I366" s="172">
        <v>0</v>
      </c>
      <c r="J366" s="173">
        <f t="shared" si="7"/>
        <v>1227.6399999999999</v>
      </c>
      <c r="K366" s="169" t="str">
        <f>VLOOKUP(C366, 'CEDARS School FRPL'!$C$4:$G$2376,5,0)</f>
        <v>Yes</v>
      </c>
      <c r="L366" s="66">
        <f>IFERROR(VLOOKUP($C366,'CEDARS School FRPL'!$C$4:$F$20001,3,FALSE),"NO CEDARL FRPL Rprtd")</f>
        <v>0.50060000000000004</v>
      </c>
      <c r="N366" s="118"/>
      <c r="O366" s="97"/>
      <c r="Q366"/>
      <c r="R366"/>
    </row>
    <row r="367" spans="1:18">
      <c r="A367" s="165" t="s">
        <v>2307</v>
      </c>
      <c r="B367" s="165" t="s">
        <v>2554</v>
      </c>
      <c r="C367" s="169">
        <v>2652</v>
      </c>
      <c r="D367" s="171" t="s">
        <v>1326</v>
      </c>
      <c r="E367" s="172">
        <v>502.5</v>
      </c>
      <c r="F367" s="172">
        <v>0</v>
      </c>
      <c r="G367" s="172">
        <v>0</v>
      </c>
      <c r="H367" s="172">
        <v>0</v>
      </c>
      <c r="I367" s="172">
        <v>0</v>
      </c>
      <c r="J367" s="173">
        <f t="shared" si="7"/>
        <v>502.5</v>
      </c>
      <c r="K367" s="169" t="str">
        <f>VLOOKUP(C367, 'CEDARS School FRPL'!$C$4:$G$2376,5,0)</f>
        <v>Yes</v>
      </c>
      <c r="L367" s="66">
        <f>IFERROR(VLOOKUP($C367,'CEDARS School FRPL'!$C$4:$F$20001,3,FALSE),"NO CEDARL FRPL Rprtd")</f>
        <v>0.79239999999999999</v>
      </c>
      <c r="N367" s="118"/>
      <c r="O367" s="97"/>
      <c r="Q367"/>
      <c r="R367"/>
    </row>
    <row r="368" spans="1:18">
      <c r="A368" s="165" t="s">
        <v>2307</v>
      </c>
      <c r="B368" s="165" t="s">
        <v>2554</v>
      </c>
      <c r="C368" s="169">
        <v>3602</v>
      </c>
      <c r="D368" s="171" t="s">
        <v>1337</v>
      </c>
      <c r="E368" s="172">
        <v>505.02</v>
      </c>
      <c r="F368" s="172">
        <v>0</v>
      </c>
      <c r="G368" s="172">
        <v>0</v>
      </c>
      <c r="H368" s="172">
        <v>0</v>
      </c>
      <c r="I368" s="172">
        <v>0</v>
      </c>
      <c r="J368" s="173">
        <f t="shared" si="7"/>
        <v>505.02</v>
      </c>
      <c r="K368" s="169" t="str">
        <f>VLOOKUP(C368, 'CEDARS School FRPL'!$C$4:$G$2376,5,0)</f>
        <v>Yes</v>
      </c>
      <c r="L368" s="66">
        <f>IFERROR(VLOOKUP($C368,'CEDARS School FRPL'!$C$4:$F$20001,3,FALSE),"NO CEDARL FRPL Rprtd")</f>
        <v>0.80669999999999997</v>
      </c>
      <c r="N368" s="118"/>
      <c r="O368" s="97"/>
      <c r="Q368"/>
      <c r="R368"/>
    </row>
    <row r="369" spans="1:18">
      <c r="A369" s="165" t="s">
        <v>2307</v>
      </c>
      <c r="B369" s="165" t="s">
        <v>2554</v>
      </c>
      <c r="C369" s="169">
        <v>5364</v>
      </c>
      <c r="D369" s="171" t="s">
        <v>1341</v>
      </c>
      <c r="E369" s="172">
        <v>243.9</v>
      </c>
      <c r="F369" s="172">
        <v>0</v>
      </c>
      <c r="G369" s="172">
        <v>0</v>
      </c>
      <c r="H369" s="172">
        <v>0</v>
      </c>
      <c r="I369" s="172">
        <v>0</v>
      </c>
      <c r="J369" s="173">
        <f t="shared" si="7"/>
        <v>243.9</v>
      </c>
      <c r="K369" s="169" t="str">
        <f>VLOOKUP(C369, 'CEDARS School FRPL'!$C$4:$G$2376,5,0)</f>
        <v>No</v>
      </c>
      <c r="L369" s="66">
        <f>IFERROR(VLOOKUP($C369,'CEDARS School FRPL'!$C$4:$F$20001,3,FALSE),"NO CEDARL FRPL Rprtd")</f>
        <v>0.3669</v>
      </c>
      <c r="N369" s="118"/>
      <c r="O369" s="97"/>
      <c r="Q369"/>
      <c r="R369"/>
    </row>
    <row r="370" spans="1:18">
      <c r="A370" s="165" t="s">
        <v>2307</v>
      </c>
      <c r="B370" s="165" t="s">
        <v>2554</v>
      </c>
      <c r="C370" s="169">
        <v>3763</v>
      </c>
      <c r="D370" s="171" t="s">
        <v>1338</v>
      </c>
      <c r="E370" s="172">
        <v>285.98</v>
      </c>
      <c r="F370" s="172">
        <v>0</v>
      </c>
      <c r="G370" s="172">
        <v>0</v>
      </c>
      <c r="H370" s="172">
        <v>0</v>
      </c>
      <c r="I370" s="172">
        <v>0</v>
      </c>
      <c r="J370" s="173">
        <f t="shared" si="7"/>
        <v>285.98</v>
      </c>
      <c r="K370" s="169" t="str">
        <f>VLOOKUP(C370, 'CEDARS School FRPL'!$C$4:$G$2376,5,0)</f>
        <v>Yes</v>
      </c>
      <c r="L370" s="66">
        <f>IFERROR(VLOOKUP($C370,'CEDARS School FRPL'!$C$4:$F$20001,3,FALSE),"NO CEDARL FRPL Rprtd")</f>
        <v>0.54159999999999997</v>
      </c>
      <c r="M370" s="66"/>
      <c r="N370" s="118"/>
      <c r="O370" s="97"/>
      <c r="Q370"/>
      <c r="R370"/>
    </row>
    <row r="371" spans="1:18">
      <c r="A371" s="165" t="s">
        <v>2307</v>
      </c>
      <c r="B371" s="165" t="s">
        <v>2554</v>
      </c>
      <c r="C371" s="169">
        <v>2189</v>
      </c>
      <c r="D371" s="171" t="s">
        <v>1323</v>
      </c>
      <c r="E371" s="172">
        <v>352.4</v>
      </c>
      <c r="F371" s="172">
        <v>0</v>
      </c>
      <c r="G371" s="172">
        <v>0</v>
      </c>
      <c r="H371" s="172">
        <v>0</v>
      </c>
      <c r="I371" s="172">
        <v>0</v>
      </c>
      <c r="J371" s="173">
        <f t="shared" si="7"/>
        <v>352.4</v>
      </c>
      <c r="K371" s="169" t="str">
        <f>VLOOKUP(C371, 'CEDARS School FRPL'!$C$4:$G$2376,5,0)</f>
        <v>Yes</v>
      </c>
      <c r="L371" s="66">
        <f>IFERROR(VLOOKUP($C371,'CEDARS School FRPL'!$C$4:$F$20001,3,FALSE),"NO CEDARL FRPL Rprtd")</f>
        <v>0.76559999999999995</v>
      </c>
      <c r="N371" s="118"/>
      <c r="O371" s="97"/>
      <c r="Q371"/>
      <c r="R371"/>
    </row>
    <row r="372" spans="1:18">
      <c r="A372" s="165" t="s">
        <v>2307</v>
      </c>
      <c r="B372" s="165" t="s">
        <v>2554</v>
      </c>
      <c r="C372" s="169">
        <v>5365</v>
      </c>
      <c r="D372" s="171" t="s">
        <v>1342</v>
      </c>
      <c r="E372" s="172">
        <v>572.5</v>
      </c>
      <c r="F372" s="172">
        <v>0</v>
      </c>
      <c r="G372" s="172">
        <v>0</v>
      </c>
      <c r="H372" s="172">
        <v>0</v>
      </c>
      <c r="I372" s="172">
        <v>0</v>
      </c>
      <c r="J372" s="173">
        <f t="shared" si="7"/>
        <v>572.5</v>
      </c>
      <c r="K372" s="169" t="str">
        <f>VLOOKUP(C372, 'CEDARS School FRPL'!$C$4:$G$2376,5,0)</f>
        <v>No</v>
      </c>
      <c r="L372" s="66">
        <f>IFERROR(VLOOKUP($C372,'CEDARS School FRPL'!$C$4:$F$20001,3,FALSE),"NO CEDARL FRPL Rprtd")</f>
        <v>0.44119999999999998</v>
      </c>
      <c r="N372" s="118"/>
      <c r="O372" s="97"/>
      <c r="Q372"/>
      <c r="R372"/>
    </row>
    <row r="373" spans="1:18">
      <c r="A373" s="165" t="s">
        <v>2307</v>
      </c>
      <c r="B373" s="165" t="s">
        <v>2554</v>
      </c>
      <c r="C373" s="169">
        <v>1882</v>
      </c>
      <c r="D373" s="171" t="s">
        <v>1322</v>
      </c>
      <c r="E373" s="172">
        <v>5.32</v>
      </c>
      <c r="F373" s="172">
        <v>0</v>
      </c>
      <c r="G373" s="172">
        <v>0</v>
      </c>
      <c r="H373" s="172">
        <v>0</v>
      </c>
      <c r="I373" s="172">
        <v>0</v>
      </c>
      <c r="J373" s="173">
        <f t="shared" si="7"/>
        <v>5.32</v>
      </c>
      <c r="K373" s="169" t="str">
        <f>VLOOKUP(C373, 'CEDARS School FRPL'!$C$4:$G$2376,5,0)</f>
        <v>Yes</v>
      </c>
      <c r="L373" s="66">
        <f>IFERROR(VLOOKUP($C373,'CEDARS School FRPL'!$C$4:$F$20001,3,FALSE),"NO CEDARL FRPL Rprtd")</f>
        <v>0.625</v>
      </c>
      <c r="N373" s="118"/>
      <c r="O373" s="97"/>
      <c r="Q373"/>
      <c r="R373"/>
    </row>
    <row r="374" spans="1:18">
      <c r="A374" s="165" t="s">
        <v>2307</v>
      </c>
      <c r="B374" s="165" t="s">
        <v>2554</v>
      </c>
      <c r="C374" s="169">
        <v>3500</v>
      </c>
      <c r="D374" s="171" t="s">
        <v>2901</v>
      </c>
      <c r="E374" s="172">
        <v>990.76</v>
      </c>
      <c r="F374" s="172">
        <v>0</v>
      </c>
      <c r="G374" s="172">
        <v>0</v>
      </c>
      <c r="H374" s="172">
        <v>0</v>
      </c>
      <c r="I374" s="172">
        <v>0</v>
      </c>
      <c r="J374" s="173">
        <f t="shared" si="7"/>
        <v>990.76</v>
      </c>
      <c r="K374" s="169" t="str">
        <f>VLOOKUP(C374, 'CEDARS School FRPL'!$C$4:$G$2376,5,0)</f>
        <v>Yes</v>
      </c>
      <c r="L374" s="66">
        <f>IFERROR(VLOOKUP($C374,'CEDARS School FRPL'!$C$4:$F$20001,3,FALSE),"NO CEDARL FRPL Rprtd")</f>
        <v>0.58409999999999995</v>
      </c>
      <c r="N374" s="118"/>
      <c r="O374" s="97"/>
      <c r="Q374"/>
      <c r="R374"/>
    </row>
    <row r="375" spans="1:18">
      <c r="A375" s="165" t="s">
        <v>2307</v>
      </c>
      <c r="B375" s="165" t="s">
        <v>2554</v>
      </c>
      <c r="C375" s="169">
        <v>2651</v>
      </c>
      <c r="D375" s="171" t="s">
        <v>1325</v>
      </c>
      <c r="E375" s="172">
        <v>239.3</v>
      </c>
      <c r="F375" s="172">
        <v>0</v>
      </c>
      <c r="G375" s="172">
        <v>0</v>
      </c>
      <c r="H375" s="172">
        <v>0</v>
      </c>
      <c r="I375" s="172">
        <v>0</v>
      </c>
      <c r="J375" s="173">
        <f t="shared" si="7"/>
        <v>239.3</v>
      </c>
      <c r="K375" s="169" t="str">
        <f>VLOOKUP(C375, 'CEDARS School FRPL'!$C$4:$G$2376,5,0)</f>
        <v>Yes</v>
      </c>
      <c r="L375" s="66">
        <f>IFERROR(VLOOKUP($C375,'CEDARS School FRPL'!$C$4:$F$20001,3,FALSE),"NO CEDARL FRPL Rprtd")</f>
        <v>0.78520000000000001</v>
      </c>
      <c r="N375" s="118"/>
      <c r="O375" s="97"/>
      <c r="Q375"/>
      <c r="R375"/>
    </row>
    <row r="376" spans="1:18">
      <c r="A376" s="165" t="s">
        <v>2307</v>
      </c>
      <c r="B376" s="165" t="s">
        <v>2554</v>
      </c>
      <c r="C376" s="169">
        <v>5297</v>
      </c>
      <c r="D376" s="171" t="s">
        <v>1340</v>
      </c>
      <c r="E376" s="172">
        <v>10.6</v>
      </c>
      <c r="F376" s="172">
        <v>0</v>
      </c>
      <c r="G376" s="172">
        <v>0</v>
      </c>
      <c r="H376" s="172">
        <v>0</v>
      </c>
      <c r="I376" s="172">
        <v>0</v>
      </c>
      <c r="J376" s="173">
        <f t="shared" si="7"/>
        <v>10.6</v>
      </c>
      <c r="K376" s="169" t="str">
        <f>VLOOKUP(C376, 'CEDARS School FRPL'!$C$4:$G$2376,5,0)</f>
        <v>Yes</v>
      </c>
      <c r="L376" s="66">
        <f>IFERROR(VLOOKUP($C376,'CEDARS School FRPL'!$C$4:$F$20001,3,FALSE),"NO CEDARL FRPL Rprtd")</f>
        <v>0.54549999999999998</v>
      </c>
      <c r="N376" s="118"/>
      <c r="O376" s="97"/>
      <c r="Q376"/>
      <c r="R376"/>
    </row>
    <row r="377" spans="1:18">
      <c r="A377" s="165" t="s">
        <v>2307</v>
      </c>
      <c r="B377" s="165" t="s">
        <v>2554</v>
      </c>
      <c r="C377" s="169">
        <v>3249</v>
      </c>
      <c r="D377" s="171" t="s">
        <v>1330</v>
      </c>
      <c r="E377" s="172">
        <v>385.73</v>
      </c>
      <c r="F377" s="172">
        <v>0</v>
      </c>
      <c r="G377" s="172">
        <v>0</v>
      </c>
      <c r="H377" s="172">
        <v>0</v>
      </c>
      <c r="I377" s="172">
        <v>0</v>
      </c>
      <c r="J377" s="173">
        <f t="shared" si="7"/>
        <v>385.73</v>
      </c>
      <c r="K377" s="169" t="str">
        <f>VLOOKUP(C377, 'CEDARS School FRPL'!$C$4:$G$2376,5,0)</f>
        <v>Yes</v>
      </c>
      <c r="L377" s="66">
        <f>IFERROR(VLOOKUP($C377,'CEDARS School FRPL'!$C$4:$F$20001,3,FALSE),"NO CEDARL FRPL Rprtd")</f>
        <v>0.77559999999999996</v>
      </c>
      <c r="N377" s="118"/>
      <c r="O377" s="97"/>
      <c r="Q377"/>
      <c r="R377"/>
    </row>
    <row r="378" spans="1:18">
      <c r="A378" s="165" t="s">
        <v>2399</v>
      </c>
      <c r="B378" s="165" t="s">
        <v>2555</v>
      </c>
      <c r="C378" s="169">
        <v>3366</v>
      </c>
      <c r="D378" s="171" t="s">
        <v>2011</v>
      </c>
      <c r="E378" s="172">
        <v>265.44</v>
      </c>
      <c r="F378" s="172">
        <v>0</v>
      </c>
      <c r="G378" s="172">
        <v>3.04</v>
      </c>
      <c r="H378" s="172">
        <v>0</v>
      </c>
      <c r="I378" s="172">
        <v>0</v>
      </c>
      <c r="J378" s="173">
        <f t="shared" si="7"/>
        <v>268.48</v>
      </c>
      <c r="K378" s="169" t="str">
        <f>VLOOKUP(C378, 'CEDARS School FRPL'!$C$4:$G$2376,5,0)</f>
        <v>No</v>
      </c>
      <c r="L378" s="66">
        <f>IFERROR(VLOOKUP($C378,'CEDARS School FRPL'!$C$4:$F$20001,3,FALSE),"NO CEDARL FRPL Rprtd")</f>
        <v>0.27879999999999999</v>
      </c>
      <c r="N378" s="118"/>
      <c r="O378" s="97"/>
      <c r="Q378"/>
      <c r="R378"/>
    </row>
    <row r="379" spans="1:18">
      <c r="A379" s="165" t="s">
        <v>2399</v>
      </c>
      <c r="B379" s="165" t="s">
        <v>2555</v>
      </c>
      <c r="C379" s="169">
        <v>2894</v>
      </c>
      <c r="D379" s="171" t="s">
        <v>2010</v>
      </c>
      <c r="E379" s="172">
        <v>247.4</v>
      </c>
      <c r="F379" s="172">
        <v>19.5</v>
      </c>
      <c r="G379" s="172">
        <v>0</v>
      </c>
      <c r="H379" s="172">
        <v>0</v>
      </c>
      <c r="I379" s="172">
        <v>0</v>
      </c>
      <c r="J379" s="173">
        <f t="shared" si="7"/>
        <v>266.89999999999998</v>
      </c>
      <c r="K379" s="169" t="str">
        <f>VLOOKUP(C379, 'CEDARS School FRPL'!$C$4:$G$2376,5,0)</f>
        <v>No</v>
      </c>
      <c r="L379" s="66">
        <f>IFERROR(VLOOKUP($C379,'CEDARS School FRPL'!$C$4:$F$20001,3,FALSE),"NO CEDARL FRPL Rprtd")</f>
        <v>0.3463</v>
      </c>
      <c r="N379" s="118"/>
      <c r="O379" s="97"/>
      <c r="Q379"/>
      <c r="R379"/>
    </row>
    <row r="380" spans="1:18">
      <c r="A380" s="165" t="s">
        <v>2382</v>
      </c>
      <c r="B380" s="165" t="s">
        <v>2556</v>
      </c>
      <c r="C380" s="169">
        <v>5362</v>
      </c>
      <c r="D380" s="171" t="s">
        <v>1925</v>
      </c>
      <c r="E380" s="172">
        <v>428.63</v>
      </c>
      <c r="F380" s="172">
        <v>0</v>
      </c>
      <c r="G380" s="172">
        <v>40.19</v>
      </c>
      <c r="H380" s="172">
        <v>17.600000000000001</v>
      </c>
      <c r="I380" s="172">
        <v>0</v>
      </c>
      <c r="J380" s="173">
        <f t="shared" si="7"/>
        <v>486.42</v>
      </c>
      <c r="K380" s="169" t="str">
        <f>VLOOKUP(C380, 'CEDARS School FRPL'!$C$4:$G$2376,5,0)</f>
        <v>Yes</v>
      </c>
      <c r="L380" s="66">
        <f>IFERROR(VLOOKUP($C380,'CEDARS School FRPL'!$C$4:$F$20001,3,FALSE),"NO CEDARL FRPL Rprtd")</f>
        <v>0.4929</v>
      </c>
      <c r="N380" s="118"/>
      <c r="O380" s="97"/>
      <c r="Q380"/>
      <c r="R380"/>
    </row>
    <row r="381" spans="1:18">
      <c r="A381" s="165" t="s">
        <v>2382</v>
      </c>
      <c r="B381" s="165" t="s">
        <v>2556</v>
      </c>
      <c r="C381" s="169">
        <v>2114</v>
      </c>
      <c r="D381" s="171" t="s">
        <v>1923</v>
      </c>
      <c r="E381" s="172">
        <v>634.82000000000005</v>
      </c>
      <c r="F381" s="172">
        <v>14.8</v>
      </c>
      <c r="G381" s="172">
        <v>0</v>
      </c>
      <c r="H381" s="172">
        <v>0</v>
      </c>
      <c r="I381" s="172">
        <v>0</v>
      </c>
      <c r="J381" s="173">
        <f t="shared" si="7"/>
        <v>649.62</v>
      </c>
      <c r="K381" s="169" t="str">
        <f>VLOOKUP(C381, 'CEDARS School FRPL'!$C$4:$G$2376,5,0)</f>
        <v>Yes</v>
      </c>
      <c r="L381" s="66">
        <f>IFERROR(VLOOKUP($C381,'CEDARS School FRPL'!$C$4:$F$20001,3,FALSE),"NO CEDARL FRPL Rprtd")</f>
        <v>0.56030000000000002</v>
      </c>
      <c r="N381" s="118"/>
      <c r="O381" s="97"/>
      <c r="Q381"/>
      <c r="R381"/>
    </row>
    <row r="382" spans="1:18">
      <c r="A382" s="165" t="s">
        <v>2382</v>
      </c>
      <c r="B382" s="165" t="s">
        <v>2556</v>
      </c>
      <c r="C382" s="169">
        <v>3541</v>
      </c>
      <c r="D382" s="171" t="s">
        <v>1924</v>
      </c>
      <c r="E382" s="172">
        <v>399.92</v>
      </c>
      <c r="F382" s="172">
        <v>0</v>
      </c>
      <c r="G382" s="172">
        <v>0</v>
      </c>
      <c r="H382" s="172">
        <v>0</v>
      </c>
      <c r="I382" s="172">
        <v>0</v>
      </c>
      <c r="J382" s="173">
        <f t="shared" si="7"/>
        <v>399.92</v>
      </c>
      <c r="K382" s="169" t="str">
        <f>VLOOKUP(C382, 'CEDARS School FRPL'!$C$4:$G$2376,5,0)</f>
        <v>Yes</v>
      </c>
      <c r="L382" s="66">
        <f>IFERROR(VLOOKUP($C382,'CEDARS School FRPL'!$C$4:$F$20001,3,FALSE),"NO CEDARL FRPL Rprtd")</f>
        <v>0.48420000000000002</v>
      </c>
      <c r="N382" s="118"/>
      <c r="O382" s="97"/>
      <c r="Q382"/>
      <c r="R382"/>
    </row>
    <row r="383" spans="1:18">
      <c r="A383" s="165" t="s">
        <v>2403</v>
      </c>
      <c r="B383" s="165" t="s">
        <v>2557</v>
      </c>
      <c r="C383" s="169">
        <v>2588</v>
      </c>
      <c r="D383" s="171" t="s">
        <v>2022</v>
      </c>
      <c r="E383" s="172">
        <v>148</v>
      </c>
      <c r="F383" s="172">
        <v>12.4</v>
      </c>
      <c r="G383" s="172">
        <v>1.52</v>
      </c>
      <c r="H383" s="172">
        <v>0</v>
      </c>
      <c r="I383" s="172">
        <v>0</v>
      </c>
      <c r="J383" s="173">
        <f t="shared" si="7"/>
        <v>161.92000000000002</v>
      </c>
      <c r="K383" s="169" t="str">
        <f>VLOOKUP(C383, 'CEDARS School FRPL'!$C$4:$G$2376,5,0)</f>
        <v>No</v>
      </c>
      <c r="L383" s="66">
        <f>IFERROR(VLOOKUP($C383,'CEDARS School FRPL'!$C$4:$F$20001,3,FALSE),"NO CEDARL FRPL Rprtd")</f>
        <v>0.28370000000000001</v>
      </c>
      <c r="N383" s="118"/>
      <c r="O383" s="97"/>
      <c r="Q383"/>
      <c r="R383"/>
    </row>
    <row r="384" spans="1:18">
      <c r="A384" s="165" t="s">
        <v>2367</v>
      </c>
      <c r="B384" s="165" t="s">
        <v>2558</v>
      </c>
      <c r="C384" s="169">
        <v>3508</v>
      </c>
      <c r="D384" s="171" t="s">
        <v>1826</v>
      </c>
      <c r="E384" s="172">
        <v>103.17</v>
      </c>
      <c r="F384" s="172">
        <v>0.35</v>
      </c>
      <c r="G384" s="172">
        <v>0.53</v>
      </c>
      <c r="H384" s="172">
        <v>0</v>
      </c>
      <c r="I384" s="172">
        <v>0</v>
      </c>
      <c r="J384" s="173">
        <f t="shared" si="7"/>
        <v>104.05</v>
      </c>
      <c r="K384" s="169" t="str">
        <f>VLOOKUP(C384, 'CEDARS School FRPL'!$C$4:$G$2376,5,0)</f>
        <v>Yes</v>
      </c>
      <c r="L384" s="66">
        <f>IFERROR(VLOOKUP($C384,'CEDARS School FRPL'!$C$4:$F$20001,3,FALSE),"NO CEDARL FRPL Rprtd")</f>
        <v>0.70940000000000003</v>
      </c>
      <c r="N384" s="118"/>
      <c r="O384" s="97"/>
      <c r="Q384"/>
      <c r="R384"/>
    </row>
    <row r="385" spans="1:18">
      <c r="A385" s="165" t="s">
        <v>2384</v>
      </c>
      <c r="B385" s="165" t="s">
        <v>2559</v>
      </c>
      <c r="C385" s="169">
        <v>3613</v>
      </c>
      <c r="D385" s="171" t="s">
        <v>1529</v>
      </c>
      <c r="E385" s="172">
        <v>353.6</v>
      </c>
      <c r="F385" s="172">
        <v>15.9</v>
      </c>
      <c r="G385" s="172">
        <v>0</v>
      </c>
      <c r="H385" s="172">
        <v>0</v>
      </c>
      <c r="I385" s="172">
        <v>0</v>
      </c>
      <c r="J385" s="173">
        <f t="shared" si="7"/>
        <v>369.5</v>
      </c>
      <c r="K385" s="169" t="str">
        <f>VLOOKUP(C385, 'CEDARS School FRPL'!$C$4:$G$2376,5,0)</f>
        <v>Yes</v>
      </c>
      <c r="L385" s="66">
        <f>IFERROR(VLOOKUP($C385,'CEDARS School FRPL'!$C$4:$F$20001,3,FALSE),"NO CEDARL FRPL Rprtd")</f>
        <v>0.53180000000000005</v>
      </c>
      <c r="N385" s="118"/>
      <c r="O385" s="97"/>
      <c r="Q385"/>
      <c r="R385"/>
    </row>
    <row r="386" spans="1:18">
      <c r="A386" s="165" t="s">
        <v>2384</v>
      </c>
      <c r="B386" s="165" t="s">
        <v>2559</v>
      </c>
      <c r="C386" s="169">
        <v>4049</v>
      </c>
      <c r="D386" s="171" t="s">
        <v>1079</v>
      </c>
      <c r="E386" s="172">
        <v>206.65</v>
      </c>
      <c r="F386" s="172">
        <v>0</v>
      </c>
      <c r="G386" s="172">
        <v>30.990000000000002</v>
      </c>
      <c r="H386" s="172">
        <v>10.5</v>
      </c>
      <c r="I386" s="172">
        <v>0</v>
      </c>
      <c r="J386" s="173">
        <f t="shared" si="7"/>
        <v>248.14000000000001</v>
      </c>
      <c r="K386" s="169" t="str">
        <f>VLOOKUP(C386, 'CEDARS School FRPL'!$C$4:$G$2376,5,0)</f>
        <v>Yes</v>
      </c>
      <c r="L386" s="66">
        <f>IFERROR(VLOOKUP($C386,'CEDARS School FRPL'!$C$4:$F$20001,3,FALSE),"NO CEDARL FRPL Rprtd")</f>
        <v>0.56010000000000004</v>
      </c>
      <c r="N386" s="118"/>
      <c r="O386" s="97"/>
      <c r="Q386"/>
      <c r="R386"/>
    </row>
    <row r="387" spans="1:18">
      <c r="A387" s="165" t="s">
        <v>2384</v>
      </c>
      <c r="B387" s="165" t="s">
        <v>2559</v>
      </c>
      <c r="C387" s="169">
        <v>3012</v>
      </c>
      <c r="D387" s="171" t="s">
        <v>1929</v>
      </c>
      <c r="E387" s="172">
        <v>165.77</v>
      </c>
      <c r="F387" s="172">
        <v>0</v>
      </c>
      <c r="G387" s="172">
        <v>0</v>
      </c>
      <c r="H387" s="172">
        <v>0</v>
      </c>
      <c r="I387" s="172">
        <v>0</v>
      </c>
      <c r="J387" s="173">
        <f t="shared" si="7"/>
        <v>165.77</v>
      </c>
      <c r="K387" s="169" t="str">
        <f>VLOOKUP(C387, 'CEDARS School FRPL'!$C$4:$G$2376,5,0)</f>
        <v>Yes</v>
      </c>
      <c r="L387" s="66">
        <f>IFERROR(VLOOKUP($C387,'CEDARS School FRPL'!$C$4:$F$20001,3,FALSE),"NO CEDARL FRPL Rprtd")</f>
        <v>0.6038</v>
      </c>
      <c r="N387" s="118"/>
      <c r="O387" s="97"/>
      <c r="Q387"/>
      <c r="R387"/>
    </row>
    <row r="388" spans="1:18">
      <c r="A388" s="165" t="s">
        <v>2363</v>
      </c>
      <c r="B388" s="165" t="s">
        <v>2560</v>
      </c>
      <c r="C388" s="169">
        <v>5604</v>
      </c>
      <c r="D388" s="171" t="s">
        <v>3052</v>
      </c>
      <c r="E388" s="172">
        <v>12.87</v>
      </c>
      <c r="F388" s="172">
        <v>0</v>
      </c>
      <c r="G388" s="172">
        <v>0</v>
      </c>
      <c r="H388" s="172">
        <v>0</v>
      </c>
      <c r="I388" s="172">
        <v>0</v>
      </c>
      <c r="J388" s="173">
        <f t="shared" si="7"/>
        <v>12.87</v>
      </c>
      <c r="K388" s="169" t="str">
        <f>VLOOKUP(C388, 'CEDARS School FRPL'!$C$4:$G$2376,5,0)</f>
        <v>No</v>
      </c>
      <c r="L388" s="66">
        <f>IFERROR(VLOOKUP($C388,'CEDARS School FRPL'!$C$4:$F$20001,3,FALSE),"NO CEDARL FRPL Rprtd")</f>
        <v>0</v>
      </c>
      <c r="N388" s="118"/>
      <c r="O388" s="97"/>
      <c r="Q388"/>
      <c r="R388"/>
    </row>
    <row r="389" spans="1:18">
      <c r="A389" s="165" t="s">
        <v>2363</v>
      </c>
      <c r="B389" s="165" t="s">
        <v>2560</v>
      </c>
      <c r="C389" s="169">
        <v>3831</v>
      </c>
      <c r="D389" s="171" t="s">
        <v>1816</v>
      </c>
      <c r="E389" s="172">
        <v>383.77</v>
      </c>
      <c r="F389" s="172">
        <v>0</v>
      </c>
      <c r="G389" s="172">
        <v>0</v>
      </c>
      <c r="H389" s="172">
        <v>0</v>
      </c>
      <c r="I389" s="172">
        <v>0</v>
      </c>
      <c r="J389" s="173">
        <f t="shared" ref="J389:J452" si="8">SUM(E389:I389)</f>
        <v>383.77</v>
      </c>
      <c r="K389" s="169" t="str">
        <f>VLOOKUP(C389, 'CEDARS School FRPL'!$C$4:$G$2376,5,0)</f>
        <v>Yes</v>
      </c>
      <c r="L389" s="66">
        <f>IFERROR(VLOOKUP($C389,'CEDARS School FRPL'!$C$4:$F$20001,3,FALSE),"NO CEDARL FRPL Rprtd")</f>
        <v>0.63200000000000001</v>
      </c>
      <c r="N389" s="118"/>
      <c r="O389" s="97"/>
      <c r="Q389"/>
      <c r="R389"/>
    </row>
    <row r="390" spans="1:18">
      <c r="A390" s="165" t="s">
        <v>2363</v>
      </c>
      <c r="B390" s="165" t="s">
        <v>2560</v>
      </c>
      <c r="C390" s="169">
        <v>3310</v>
      </c>
      <c r="D390" s="171" t="s">
        <v>1815</v>
      </c>
      <c r="E390" s="172">
        <v>456.22</v>
      </c>
      <c r="F390" s="172">
        <v>0</v>
      </c>
      <c r="G390" s="172">
        <v>40.51</v>
      </c>
      <c r="H390" s="172">
        <v>0</v>
      </c>
      <c r="I390" s="172">
        <v>0</v>
      </c>
      <c r="J390" s="173">
        <f t="shared" si="8"/>
        <v>496.73</v>
      </c>
      <c r="K390" s="169" t="str">
        <f>VLOOKUP(C390, 'CEDARS School FRPL'!$C$4:$G$2376,5,0)</f>
        <v>Yes</v>
      </c>
      <c r="L390" s="66">
        <f>IFERROR(VLOOKUP($C390,'CEDARS School FRPL'!$C$4:$F$20001,3,FALSE),"NO CEDARL FRPL Rprtd")</f>
        <v>0.52</v>
      </c>
      <c r="N390" s="118"/>
      <c r="O390" s="97"/>
      <c r="Q390"/>
      <c r="R390"/>
    </row>
    <row r="391" spans="1:18">
      <c r="A391" s="165" t="s">
        <v>2363</v>
      </c>
      <c r="B391" s="165" t="s">
        <v>2560</v>
      </c>
      <c r="C391" s="169">
        <v>4180</v>
      </c>
      <c r="D391" s="171" t="s">
        <v>1817</v>
      </c>
      <c r="E391" s="172">
        <v>370.48</v>
      </c>
      <c r="F391" s="172">
        <v>0</v>
      </c>
      <c r="G391" s="172">
        <v>0</v>
      </c>
      <c r="H391" s="172">
        <v>0</v>
      </c>
      <c r="I391" s="172">
        <v>0</v>
      </c>
      <c r="J391" s="173">
        <f t="shared" si="8"/>
        <v>370.48</v>
      </c>
      <c r="K391" s="169" t="str">
        <f>VLOOKUP(C391, 'CEDARS School FRPL'!$C$4:$G$2376,5,0)</f>
        <v>Yes</v>
      </c>
      <c r="L391" s="66">
        <f>IFERROR(VLOOKUP($C391,'CEDARS School FRPL'!$C$4:$F$20001,3,FALSE),"NO CEDARL FRPL Rprtd")</f>
        <v>0.6452</v>
      </c>
      <c r="N391" s="118"/>
      <c r="O391" s="97"/>
      <c r="Q391"/>
      <c r="R391"/>
    </row>
    <row r="392" spans="1:18">
      <c r="A392" s="165" t="s">
        <v>2363</v>
      </c>
      <c r="B392" s="165" t="s">
        <v>2560</v>
      </c>
      <c r="C392" s="169">
        <v>2957</v>
      </c>
      <c r="D392" s="171" t="s">
        <v>1814</v>
      </c>
      <c r="E392" s="172">
        <v>315.10000000000002</v>
      </c>
      <c r="F392" s="172">
        <v>78.599999999999994</v>
      </c>
      <c r="G392" s="172">
        <v>0</v>
      </c>
      <c r="H392" s="172">
        <v>0</v>
      </c>
      <c r="I392" s="172">
        <v>0</v>
      </c>
      <c r="J392" s="173">
        <f t="shared" si="8"/>
        <v>393.70000000000005</v>
      </c>
      <c r="K392" s="169" t="str">
        <f>VLOOKUP(C392, 'CEDARS School FRPL'!$C$4:$G$2376,5,0)</f>
        <v>Yes</v>
      </c>
      <c r="L392" s="66">
        <f>IFERROR(VLOOKUP($C392,'CEDARS School FRPL'!$C$4:$F$20001,3,FALSE),"NO CEDARL FRPL Rprtd")</f>
        <v>0.61619999999999997</v>
      </c>
      <c r="N392" s="118"/>
      <c r="O392" s="97"/>
      <c r="Q392"/>
      <c r="R392"/>
    </row>
    <row r="393" spans="1:18">
      <c r="A393" s="165" t="s">
        <v>2363</v>
      </c>
      <c r="B393" s="165" t="s">
        <v>2560</v>
      </c>
      <c r="C393" s="169">
        <v>1594</v>
      </c>
      <c r="D393" s="171" t="s">
        <v>1813</v>
      </c>
      <c r="E393" s="172">
        <v>48.07</v>
      </c>
      <c r="F393" s="172">
        <v>0</v>
      </c>
      <c r="G393" s="172">
        <v>7.6199999999999992</v>
      </c>
      <c r="H393" s="172">
        <v>10.4</v>
      </c>
      <c r="I393" s="172">
        <v>0</v>
      </c>
      <c r="J393" s="173">
        <f t="shared" si="8"/>
        <v>66.09</v>
      </c>
      <c r="K393" s="169" t="str">
        <f>VLOOKUP(C393, 'CEDARS School FRPL'!$C$4:$G$2376,5,0)</f>
        <v>Yes</v>
      </c>
      <c r="L393" s="66">
        <f>IFERROR(VLOOKUP($C393,'CEDARS School FRPL'!$C$4:$F$20001,3,FALSE),"NO CEDARL FRPL Rprtd")</f>
        <v>0.70020000000000004</v>
      </c>
      <c r="M393" s="66"/>
      <c r="N393" s="118"/>
      <c r="O393" s="97"/>
      <c r="Q393"/>
      <c r="R393"/>
    </row>
    <row r="394" spans="1:18">
      <c r="A394" s="165" t="s">
        <v>2318</v>
      </c>
      <c r="B394" s="165" t="s">
        <v>2561</v>
      </c>
      <c r="C394" s="169">
        <v>2577</v>
      </c>
      <c r="D394" s="171" t="s">
        <v>1440</v>
      </c>
      <c r="E394" s="172">
        <v>230</v>
      </c>
      <c r="F394" s="172">
        <v>26.6</v>
      </c>
      <c r="G394" s="172">
        <v>0</v>
      </c>
      <c r="H394" s="172">
        <v>0</v>
      </c>
      <c r="I394" s="172">
        <v>0</v>
      </c>
      <c r="J394" s="173">
        <f t="shared" si="8"/>
        <v>256.60000000000002</v>
      </c>
      <c r="K394" s="169" t="str">
        <f>VLOOKUP(C394, 'CEDARS School FRPL'!$C$4:$G$2376,5,0)</f>
        <v>Yes</v>
      </c>
      <c r="L394" s="66">
        <f>IFERROR(VLOOKUP($C394,'CEDARS School FRPL'!$C$4:$F$20001,3,FALSE),"NO CEDARL FRPL Rprtd")</f>
        <v>0.63890000000000002</v>
      </c>
      <c r="N394" s="118"/>
      <c r="O394" s="97"/>
      <c r="Q394"/>
      <c r="R394"/>
    </row>
    <row r="395" spans="1:18">
      <c r="A395" s="165" t="s">
        <v>2318</v>
      </c>
      <c r="B395" s="165" t="s">
        <v>2561</v>
      </c>
      <c r="C395" s="169">
        <v>2810</v>
      </c>
      <c r="D395" s="171" t="s">
        <v>1441</v>
      </c>
      <c r="E395" s="172">
        <v>205.08</v>
      </c>
      <c r="F395" s="172">
        <v>0</v>
      </c>
      <c r="G395" s="172">
        <v>20.440000000000001</v>
      </c>
      <c r="H395" s="172">
        <v>14.1</v>
      </c>
      <c r="I395" s="172">
        <v>0</v>
      </c>
      <c r="J395" s="173">
        <f t="shared" si="8"/>
        <v>239.62</v>
      </c>
      <c r="K395" s="169" t="str">
        <f>VLOOKUP(C395, 'CEDARS School FRPL'!$C$4:$G$2376,5,0)</f>
        <v>Yes</v>
      </c>
      <c r="L395" s="66">
        <f>IFERROR(VLOOKUP($C395,'CEDARS School FRPL'!$C$4:$F$20001,3,FALSE),"NO CEDARL FRPL Rprtd")</f>
        <v>0.74919999999999998</v>
      </c>
      <c r="N395" s="118"/>
      <c r="O395" s="97"/>
      <c r="Q395"/>
      <c r="R395"/>
    </row>
    <row r="396" spans="1:18">
      <c r="A396" s="165" t="s">
        <v>2323</v>
      </c>
      <c r="B396" s="165" t="s">
        <v>2562</v>
      </c>
      <c r="C396" s="169">
        <v>2578</v>
      </c>
      <c r="D396" s="171" t="s">
        <v>1468</v>
      </c>
      <c r="E396" s="172">
        <v>412.02</v>
      </c>
      <c r="F396" s="172">
        <v>0</v>
      </c>
      <c r="G396" s="172">
        <v>0</v>
      </c>
      <c r="H396" s="172">
        <v>0</v>
      </c>
      <c r="I396" s="172">
        <v>0</v>
      </c>
      <c r="J396" s="173">
        <f t="shared" si="8"/>
        <v>412.02</v>
      </c>
      <c r="K396" s="169" t="str">
        <f>VLOOKUP(C396, 'CEDARS School FRPL'!$C$4:$G$2376,5,0)</f>
        <v>No</v>
      </c>
      <c r="L396" s="66">
        <f>IFERROR(VLOOKUP($C396,'CEDARS School FRPL'!$C$4:$F$20001,3,FALSE),"NO CEDARL FRPL Rprtd")</f>
        <v>0.28149999999999997</v>
      </c>
      <c r="N396" s="118"/>
      <c r="O396" s="97"/>
      <c r="Q396"/>
      <c r="R396"/>
    </row>
    <row r="397" spans="1:18">
      <c r="A397" s="165" t="s">
        <v>2197</v>
      </c>
      <c r="B397" s="165" t="s">
        <v>2563</v>
      </c>
      <c r="C397" s="169">
        <v>3326</v>
      </c>
      <c r="D397" s="171" t="s">
        <v>487</v>
      </c>
      <c r="E397" s="172">
        <v>147.93</v>
      </c>
      <c r="F397" s="172">
        <v>14.15</v>
      </c>
      <c r="G397" s="172">
        <v>0</v>
      </c>
      <c r="H397" s="172">
        <v>0</v>
      </c>
      <c r="I397" s="172">
        <v>0</v>
      </c>
      <c r="J397" s="173">
        <f t="shared" si="8"/>
        <v>162.08000000000001</v>
      </c>
      <c r="K397" s="169" t="str">
        <f>VLOOKUP(C397, 'CEDARS School FRPL'!$C$4:$G$2376,5,0)</f>
        <v>No</v>
      </c>
      <c r="L397" s="66">
        <f>IFERROR(VLOOKUP($C397,'CEDARS School FRPL'!$C$4:$F$20001,3,FALSE),"NO CEDARL FRPL Rprtd")</f>
        <v>0.4894</v>
      </c>
      <c r="N397" s="118"/>
      <c r="O397" s="97"/>
      <c r="Q397"/>
      <c r="R397"/>
    </row>
    <row r="398" spans="1:18">
      <c r="A398" s="165" t="s">
        <v>2182</v>
      </c>
      <c r="B398" s="165" t="s">
        <v>2564</v>
      </c>
      <c r="C398" s="169">
        <v>2968</v>
      </c>
      <c r="D398" s="171" t="s">
        <v>415</v>
      </c>
      <c r="E398" s="172">
        <v>102.9</v>
      </c>
      <c r="F398" s="172">
        <v>0</v>
      </c>
      <c r="G398" s="172">
        <v>1</v>
      </c>
      <c r="H398" s="172">
        <v>0</v>
      </c>
      <c r="I398" s="172">
        <v>0</v>
      </c>
      <c r="J398" s="173">
        <f t="shared" si="8"/>
        <v>103.9</v>
      </c>
      <c r="K398" s="169" t="str">
        <f>VLOOKUP(C398, 'CEDARS School FRPL'!$C$4:$G$2376,5,0)</f>
        <v>No</v>
      </c>
      <c r="L398" s="66">
        <f>IFERROR(VLOOKUP($C398,'CEDARS School FRPL'!$C$4:$F$20001,3,FALSE),"NO CEDARL FRPL Rprtd")</f>
        <v>0.36149999999999999</v>
      </c>
      <c r="N398" s="118"/>
      <c r="O398" s="97"/>
      <c r="Q398"/>
      <c r="R398"/>
    </row>
    <row r="399" spans="1:18">
      <c r="A399" s="165" t="s">
        <v>2182</v>
      </c>
      <c r="B399" s="165" t="s">
        <v>2564</v>
      </c>
      <c r="C399" s="169">
        <v>2693</v>
      </c>
      <c r="D399" s="171" t="s">
        <v>414</v>
      </c>
      <c r="E399" s="172">
        <v>74.5</v>
      </c>
      <c r="F399" s="172">
        <v>0</v>
      </c>
      <c r="G399" s="172">
        <v>0</v>
      </c>
      <c r="H399" s="172">
        <v>0</v>
      </c>
      <c r="I399" s="172">
        <v>0</v>
      </c>
      <c r="J399" s="173">
        <f t="shared" si="8"/>
        <v>74.5</v>
      </c>
      <c r="K399" s="169" t="str">
        <f>VLOOKUP(C399, 'CEDARS School FRPL'!$C$4:$G$2376,5,0)</f>
        <v>No</v>
      </c>
      <c r="L399" s="66">
        <f>IFERROR(VLOOKUP($C399,'CEDARS School FRPL'!$C$4:$F$20001,3,FALSE),"NO CEDARL FRPL Rprtd")</f>
        <v>0.46350000000000002</v>
      </c>
      <c r="M399" s="66"/>
      <c r="N399" s="118"/>
      <c r="O399" s="97"/>
      <c r="Q399"/>
      <c r="R399"/>
    </row>
    <row r="400" spans="1:18">
      <c r="A400" s="165" t="s">
        <v>2203</v>
      </c>
      <c r="B400" s="165" t="s">
        <v>2565</v>
      </c>
      <c r="C400" s="169">
        <v>3664</v>
      </c>
      <c r="D400" s="171" t="s">
        <v>508</v>
      </c>
      <c r="E400" s="172">
        <v>420.6</v>
      </c>
      <c r="F400" s="172">
        <v>5.2</v>
      </c>
      <c r="G400" s="172">
        <v>0</v>
      </c>
      <c r="H400" s="172">
        <v>0</v>
      </c>
      <c r="I400" s="172">
        <v>0</v>
      </c>
      <c r="J400" s="173">
        <f t="shared" si="8"/>
        <v>425.8</v>
      </c>
      <c r="K400" s="169" t="str">
        <f>VLOOKUP(C400, 'CEDARS School FRPL'!$C$4:$G$2376,5,0)</f>
        <v>No</v>
      </c>
      <c r="L400" s="66">
        <f>IFERROR(VLOOKUP($C400,'CEDARS School FRPL'!$C$4:$F$20001,3,FALSE),"NO CEDARL FRPL Rprtd")</f>
        <v>0.43409999999999999</v>
      </c>
      <c r="N400" s="118"/>
      <c r="O400" s="97"/>
      <c r="Q400"/>
      <c r="R400"/>
    </row>
    <row r="401" spans="1:18">
      <c r="A401" s="165" t="s">
        <v>2203</v>
      </c>
      <c r="B401" s="165" t="s">
        <v>2565</v>
      </c>
      <c r="C401" s="169">
        <v>2625</v>
      </c>
      <c r="D401" s="171" t="s">
        <v>507</v>
      </c>
      <c r="E401" s="172">
        <v>252.25</v>
      </c>
      <c r="F401" s="172">
        <v>0</v>
      </c>
      <c r="G401" s="172">
        <v>20.22</v>
      </c>
      <c r="H401" s="172">
        <v>0</v>
      </c>
      <c r="I401" s="172">
        <v>0</v>
      </c>
      <c r="J401" s="173">
        <f t="shared" si="8"/>
        <v>272.47000000000003</v>
      </c>
      <c r="K401" s="169" t="str">
        <f>VLOOKUP(C401, 'CEDARS School FRPL'!$C$4:$G$2376,5,0)</f>
        <v>No</v>
      </c>
      <c r="L401" s="66">
        <f>IFERROR(VLOOKUP($C401,'CEDARS School FRPL'!$C$4:$F$20001,3,FALSE),"NO CEDARL FRPL Rprtd")</f>
        <v>0.32340000000000002</v>
      </c>
      <c r="N401" s="118"/>
      <c r="O401" s="97"/>
      <c r="Q401"/>
      <c r="R401"/>
    </row>
    <row r="402" spans="1:18">
      <c r="A402" s="165" t="s">
        <v>2203</v>
      </c>
      <c r="B402" s="165" t="s">
        <v>2565</v>
      </c>
      <c r="C402" s="169">
        <v>4004</v>
      </c>
      <c r="D402" s="171" t="s">
        <v>509</v>
      </c>
      <c r="E402" s="172">
        <v>223.04</v>
      </c>
      <c r="F402" s="172">
        <v>0</v>
      </c>
      <c r="G402" s="172">
        <v>0</v>
      </c>
      <c r="H402" s="172">
        <v>0</v>
      </c>
      <c r="I402" s="172">
        <v>0</v>
      </c>
      <c r="J402" s="173">
        <f t="shared" si="8"/>
        <v>223.04</v>
      </c>
      <c r="K402" s="169" t="str">
        <f>VLOOKUP(C402, 'CEDARS School FRPL'!$C$4:$G$2376,5,0)</f>
        <v>No</v>
      </c>
      <c r="L402" s="66">
        <f>IFERROR(VLOOKUP($C402,'CEDARS School FRPL'!$C$4:$F$20001,3,FALSE),"NO CEDARL FRPL Rprtd")</f>
        <v>0.4098</v>
      </c>
      <c r="N402" s="118"/>
      <c r="O402" s="97"/>
      <c r="Q402"/>
      <c r="R402"/>
    </row>
    <row r="403" spans="1:18">
      <c r="A403" s="165" t="s">
        <v>2203</v>
      </c>
      <c r="B403" s="165" t="s">
        <v>2565</v>
      </c>
      <c r="C403" s="169">
        <v>5412</v>
      </c>
      <c r="D403" s="171" t="s">
        <v>3185</v>
      </c>
      <c r="E403" s="172">
        <v>0</v>
      </c>
      <c r="F403" s="172">
        <v>0</v>
      </c>
      <c r="G403" s="172">
        <v>0</v>
      </c>
      <c r="H403" s="172">
        <v>39.799999999999997</v>
      </c>
      <c r="I403" s="172">
        <v>0</v>
      </c>
      <c r="J403" s="173">
        <f t="shared" si="8"/>
        <v>39.799999999999997</v>
      </c>
      <c r="K403" s="169" t="str">
        <f>VLOOKUP(C403, 'CEDARS School FRPL'!$C$4:$G$2376,5,0)</f>
        <v>No</v>
      </c>
      <c r="L403" s="66">
        <f>IFERROR(VLOOKUP($C403,'CEDARS School FRPL'!$C$4:$F$20001,3,FALSE),"NO CEDARL FRPL Rprtd")</f>
        <v>0.3337</v>
      </c>
      <c r="N403" s="118"/>
      <c r="O403" s="97"/>
      <c r="Q403"/>
      <c r="R403"/>
    </row>
    <row r="404" spans="1:18">
      <c r="A404" s="165" t="s">
        <v>2141</v>
      </c>
      <c r="B404" s="165" t="s">
        <v>2566</v>
      </c>
      <c r="C404" s="169">
        <v>3473</v>
      </c>
      <c r="D404" s="171" t="s">
        <v>142</v>
      </c>
      <c r="E404" s="172">
        <v>201.99</v>
      </c>
      <c r="F404" s="172">
        <v>0</v>
      </c>
      <c r="G404" s="172">
        <v>13.709999999999999</v>
      </c>
      <c r="H404" s="172">
        <v>0</v>
      </c>
      <c r="I404" s="172">
        <v>0</v>
      </c>
      <c r="J404" s="173">
        <f t="shared" si="8"/>
        <v>215.70000000000002</v>
      </c>
      <c r="K404" s="169" t="str">
        <f>VLOOKUP(C404, 'CEDARS School FRPL'!$C$4:$G$2376,5,0)</f>
        <v>Yes</v>
      </c>
      <c r="L404" s="66">
        <f>IFERROR(VLOOKUP($C404,'CEDARS School FRPL'!$C$4:$F$20001,3,FALSE),"NO CEDARL FRPL Rprtd")</f>
        <v>0.50109999999999999</v>
      </c>
      <c r="N404" s="118"/>
      <c r="O404" s="97"/>
      <c r="Q404"/>
      <c r="R404"/>
    </row>
    <row r="405" spans="1:18">
      <c r="A405" s="165" t="s">
        <v>2141</v>
      </c>
      <c r="B405" s="165" t="s">
        <v>2566</v>
      </c>
      <c r="C405" s="169">
        <v>5030</v>
      </c>
      <c r="D405" s="171" t="s">
        <v>143</v>
      </c>
      <c r="E405" s="172">
        <v>176.94</v>
      </c>
      <c r="F405" s="172">
        <v>0</v>
      </c>
      <c r="G405" s="172">
        <v>0</v>
      </c>
      <c r="H405" s="172">
        <v>0</v>
      </c>
      <c r="I405" s="172">
        <v>0</v>
      </c>
      <c r="J405" s="173">
        <f t="shared" si="8"/>
        <v>176.94</v>
      </c>
      <c r="K405" s="169" t="str">
        <f>VLOOKUP(C405, 'CEDARS School FRPL'!$C$4:$G$2376,5,0)</f>
        <v>No</v>
      </c>
      <c r="L405" s="66">
        <f>IFERROR(VLOOKUP($C405,'CEDARS School FRPL'!$C$4:$F$20001,3,FALSE),"NO CEDARL FRPL Rprtd")</f>
        <v>0.39219999999999999</v>
      </c>
      <c r="N405" s="118"/>
      <c r="O405" s="97"/>
      <c r="Q405"/>
      <c r="R405"/>
    </row>
    <row r="406" spans="1:18">
      <c r="A406" s="165" t="s">
        <v>2270</v>
      </c>
      <c r="B406" s="165" t="s">
        <v>2567</v>
      </c>
      <c r="C406" s="169">
        <v>2862</v>
      </c>
      <c r="D406" s="171" t="s">
        <v>1144</v>
      </c>
      <c r="E406" s="172">
        <v>53.4</v>
      </c>
      <c r="F406" s="172">
        <v>0</v>
      </c>
      <c r="G406" s="172">
        <v>0</v>
      </c>
      <c r="H406" s="172">
        <v>0</v>
      </c>
      <c r="I406" s="172">
        <v>0</v>
      </c>
      <c r="J406" s="173">
        <f t="shared" si="8"/>
        <v>53.4</v>
      </c>
      <c r="K406" s="169" t="str">
        <f>VLOOKUP(C406, 'CEDARS School FRPL'!$C$4:$G$2376,5,0)</f>
        <v>Yes</v>
      </c>
      <c r="L406" s="66">
        <f>IFERROR(VLOOKUP($C406,'CEDARS School FRPL'!$C$4:$F$20001,3,FALSE),"NO CEDARL FRPL Rprtd")</f>
        <v>0.52529999999999999</v>
      </c>
      <c r="N406" s="118"/>
      <c r="O406" s="97"/>
      <c r="Q406"/>
      <c r="R406"/>
    </row>
    <row r="407" spans="1:18">
      <c r="A407" s="165" t="s">
        <v>2270</v>
      </c>
      <c r="B407" s="165" t="s">
        <v>2567</v>
      </c>
      <c r="C407" s="169">
        <v>2863</v>
      </c>
      <c r="D407" s="171" t="s">
        <v>1145</v>
      </c>
      <c r="E407" s="172">
        <v>35.6</v>
      </c>
      <c r="F407" s="172">
        <v>0</v>
      </c>
      <c r="G407" s="172">
        <v>7.0000000000000007E-2</v>
      </c>
      <c r="H407" s="172">
        <v>0</v>
      </c>
      <c r="I407" s="172">
        <v>0</v>
      </c>
      <c r="J407" s="173">
        <f t="shared" si="8"/>
        <v>35.67</v>
      </c>
      <c r="K407" s="169" t="str">
        <f>VLOOKUP(C407, 'CEDARS School FRPL'!$C$4:$G$2376,5,0)</f>
        <v>No</v>
      </c>
      <c r="L407" s="66">
        <f>IFERROR(VLOOKUP($C407,'CEDARS School FRPL'!$C$4:$F$20001,3,FALSE),"NO CEDARL FRPL Rprtd")</f>
        <v>0.46489999999999998</v>
      </c>
      <c r="N407" s="118"/>
      <c r="O407" s="97"/>
      <c r="Q407"/>
      <c r="R407"/>
    </row>
    <row r="408" spans="1:18">
      <c r="A408" s="165" t="s">
        <v>2170</v>
      </c>
      <c r="B408" s="165" t="s">
        <v>2568</v>
      </c>
      <c r="C408" s="169">
        <v>2006</v>
      </c>
      <c r="D408" s="171" t="s">
        <v>351</v>
      </c>
      <c r="E408" s="172">
        <v>173.15</v>
      </c>
      <c r="F408" s="172">
        <v>0</v>
      </c>
      <c r="G408" s="172">
        <v>3.66</v>
      </c>
      <c r="H408" s="172">
        <v>0</v>
      </c>
      <c r="I408" s="172">
        <v>0</v>
      </c>
      <c r="J408" s="173">
        <f t="shared" si="8"/>
        <v>176.81</v>
      </c>
      <c r="K408" s="169" t="str">
        <f>VLOOKUP(C408, 'CEDARS School FRPL'!$C$4:$G$2376,5,0)</f>
        <v>Yes</v>
      </c>
      <c r="L408" s="66">
        <f>IFERROR(VLOOKUP($C408,'CEDARS School FRPL'!$C$4:$F$20001,3,FALSE),"NO CEDARL FRPL Rprtd")</f>
        <v>0.55610000000000004</v>
      </c>
      <c r="N408" s="118"/>
      <c r="O408" s="97"/>
      <c r="Q408"/>
      <c r="R408"/>
    </row>
    <row r="409" spans="1:18">
      <c r="A409" s="165" t="s">
        <v>2170</v>
      </c>
      <c r="B409" s="165" t="s">
        <v>2568</v>
      </c>
      <c r="C409" s="169">
        <v>5530</v>
      </c>
      <c r="D409" s="171" t="s">
        <v>2569</v>
      </c>
      <c r="E409" s="172">
        <v>0</v>
      </c>
      <c r="F409" s="172">
        <v>0</v>
      </c>
      <c r="G409" s="172">
        <v>0</v>
      </c>
      <c r="H409" s="172">
        <v>42.2</v>
      </c>
      <c r="I409" s="172">
        <v>0</v>
      </c>
      <c r="J409" s="173">
        <f t="shared" si="8"/>
        <v>42.2</v>
      </c>
      <c r="K409" s="169" t="str">
        <f>VLOOKUP(C409, 'CEDARS School FRPL'!$C$4:$G$2376,5,0)</f>
        <v>No</v>
      </c>
      <c r="L409" s="66">
        <f>IFERROR(VLOOKUP($C409,'CEDARS School FRPL'!$C$4:$F$20001,3,FALSE),"NO CEDARL FRPL Rprtd")</f>
        <v>0.33289999999999997</v>
      </c>
      <c r="N409" s="118"/>
      <c r="O409" s="97"/>
      <c r="Q409"/>
      <c r="R409"/>
    </row>
    <row r="410" spans="1:18">
      <c r="A410" s="165" t="s">
        <v>2297</v>
      </c>
      <c r="B410" s="165" t="s">
        <v>2570</v>
      </c>
      <c r="C410" s="169">
        <v>2770</v>
      </c>
      <c r="D410" s="171" t="s">
        <v>1238</v>
      </c>
      <c r="E410" s="172">
        <v>110.33</v>
      </c>
      <c r="F410" s="172">
        <v>11.71</v>
      </c>
      <c r="G410" s="172">
        <v>0</v>
      </c>
      <c r="H410" s="172">
        <v>0</v>
      </c>
      <c r="I410" s="172">
        <v>0</v>
      </c>
      <c r="J410" s="173">
        <f t="shared" si="8"/>
        <v>122.03999999999999</v>
      </c>
      <c r="K410" s="169" t="str">
        <f>VLOOKUP(C410, 'CEDARS School FRPL'!$C$4:$G$2376,5,0)</f>
        <v>Yes</v>
      </c>
      <c r="L410" s="66">
        <f>IFERROR(VLOOKUP($C410,'CEDARS School FRPL'!$C$4:$F$20001,3,FALSE),"NO CEDARL FRPL Rprtd")</f>
        <v>0.70220000000000005</v>
      </c>
      <c r="N410" s="118"/>
      <c r="O410" s="97"/>
      <c r="Q410"/>
      <c r="R410"/>
    </row>
    <row r="411" spans="1:18">
      <c r="A411" s="165" t="s">
        <v>2297</v>
      </c>
      <c r="B411" s="165" t="s">
        <v>2570</v>
      </c>
      <c r="C411" s="169">
        <v>2423</v>
      </c>
      <c r="D411" s="171" t="s">
        <v>1237</v>
      </c>
      <c r="E411" s="172">
        <v>158.63999999999999</v>
      </c>
      <c r="F411" s="172">
        <v>0</v>
      </c>
      <c r="G411" s="172">
        <v>3.48</v>
      </c>
      <c r="H411" s="172">
        <v>2.7</v>
      </c>
      <c r="I411" s="172">
        <v>0</v>
      </c>
      <c r="J411" s="173">
        <f t="shared" si="8"/>
        <v>164.81999999999996</v>
      </c>
      <c r="K411" s="169" t="str">
        <f>VLOOKUP(C411, 'CEDARS School FRPL'!$C$4:$G$2376,5,0)</f>
        <v>Yes</v>
      </c>
      <c r="L411" s="66">
        <f>IFERROR(VLOOKUP($C411,'CEDARS School FRPL'!$C$4:$F$20001,3,FALSE),"NO CEDARL FRPL Rprtd")</f>
        <v>0.70389999999999997</v>
      </c>
      <c r="N411" s="118"/>
      <c r="O411" s="97"/>
      <c r="Q411"/>
      <c r="R411"/>
    </row>
    <row r="412" spans="1:18">
      <c r="A412" s="165" t="s">
        <v>2297</v>
      </c>
      <c r="B412" s="165" t="s">
        <v>2570</v>
      </c>
      <c r="C412" s="169">
        <v>5538</v>
      </c>
      <c r="D412" s="171" t="s">
        <v>2839</v>
      </c>
      <c r="E412" s="172">
        <v>98.04</v>
      </c>
      <c r="F412" s="172">
        <v>0</v>
      </c>
      <c r="G412" s="172">
        <v>0</v>
      </c>
      <c r="H412" s="172">
        <v>0</v>
      </c>
      <c r="I412" s="172">
        <v>0</v>
      </c>
      <c r="J412" s="173">
        <f t="shared" si="8"/>
        <v>98.04</v>
      </c>
      <c r="K412" s="169" t="str">
        <f>VLOOKUP(C412, 'CEDARS School FRPL'!$C$4:$G$2376,5,0)</f>
        <v>Yes</v>
      </c>
      <c r="L412" s="66">
        <f>IFERROR(VLOOKUP($C412,'CEDARS School FRPL'!$C$4:$F$20001,3,FALSE),"NO CEDARL FRPL Rprtd")</f>
        <v>0.53410000000000002</v>
      </c>
      <c r="N412" s="118"/>
      <c r="O412" s="97"/>
      <c r="Q412"/>
      <c r="R412"/>
    </row>
    <row r="413" spans="1:18">
      <c r="A413" s="165" t="s">
        <v>2297</v>
      </c>
      <c r="B413" s="165" t="s">
        <v>2570</v>
      </c>
      <c r="C413" s="169">
        <v>5539</v>
      </c>
      <c r="D413" s="171" t="s">
        <v>2854</v>
      </c>
      <c r="E413" s="172">
        <v>12.98</v>
      </c>
      <c r="F413" s="172">
        <v>0</v>
      </c>
      <c r="G413" s="172">
        <v>0</v>
      </c>
      <c r="H413" s="172">
        <v>0</v>
      </c>
      <c r="I413" s="172">
        <v>0</v>
      </c>
      <c r="J413" s="173">
        <f t="shared" si="8"/>
        <v>12.98</v>
      </c>
      <c r="K413" s="169" t="e">
        <f>VLOOKUP(C413, 'CEDARS School FRPL'!$C$4:$G$2376,5,0)</f>
        <v>#N/A</v>
      </c>
      <c r="L413" s="66" t="str">
        <f>IFERROR(VLOOKUP($C413,'CEDARS School FRPL'!$C$4:$F$20001,3,FALSE),"NO CEDARL FRPL Rprtd")</f>
        <v>NO CEDARL FRPL Rprtd</v>
      </c>
      <c r="N413" s="118"/>
      <c r="O413" s="97"/>
      <c r="Q413"/>
      <c r="R413"/>
    </row>
    <row r="414" spans="1:18">
      <c r="A414" s="165" t="s">
        <v>2238</v>
      </c>
      <c r="B414" s="165" t="s">
        <v>2571</v>
      </c>
      <c r="C414" s="169">
        <v>2077</v>
      </c>
      <c r="D414" s="171" t="s">
        <v>1041</v>
      </c>
      <c r="E414" s="172">
        <v>44.6</v>
      </c>
      <c r="F414" s="172">
        <v>0</v>
      </c>
      <c r="G414" s="172">
        <v>0</v>
      </c>
      <c r="H414" s="172">
        <v>0</v>
      </c>
      <c r="I414" s="172">
        <v>0</v>
      </c>
      <c r="J414" s="173">
        <f t="shared" si="8"/>
        <v>44.6</v>
      </c>
      <c r="K414" s="169" t="str">
        <f>VLOOKUP(C414, 'CEDARS School FRPL'!$C$4:$G$2376,5,0)</f>
        <v>No</v>
      </c>
      <c r="L414" s="66">
        <f>IFERROR(VLOOKUP($C414,'CEDARS School FRPL'!$C$4:$F$20001,3,FALSE),"NO CEDARL FRPL Rprtd")</f>
        <v>0</v>
      </c>
      <c r="N414" s="118"/>
      <c r="O414" s="97"/>
      <c r="Q414"/>
      <c r="R414"/>
    </row>
    <row r="415" spans="1:18">
      <c r="A415" s="165" t="s">
        <v>2340</v>
      </c>
      <c r="B415" s="165" t="s">
        <v>2572</v>
      </c>
      <c r="C415" s="169">
        <v>3609</v>
      </c>
      <c r="D415" s="171" t="s">
        <v>1638</v>
      </c>
      <c r="E415" s="172">
        <v>288.83</v>
      </c>
      <c r="F415" s="172">
        <v>10.5</v>
      </c>
      <c r="G415" s="172">
        <v>0</v>
      </c>
      <c r="H415" s="172">
        <v>0</v>
      </c>
      <c r="I415" s="172">
        <v>0</v>
      </c>
      <c r="J415" s="173">
        <f t="shared" si="8"/>
        <v>299.33</v>
      </c>
      <c r="K415" s="169" t="str">
        <f>VLOOKUP(C415, 'CEDARS School FRPL'!$C$4:$G$2376,5,0)</f>
        <v>Yes</v>
      </c>
      <c r="L415" s="66">
        <f>IFERROR(VLOOKUP($C415,'CEDARS School FRPL'!$C$4:$F$20001,3,FALSE),"NO CEDARL FRPL Rprtd")</f>
        <v>0.54210000000000003</v>
      </c>
      <c r="N415" s="118"/>
      <c r="O415" s="97"/>
      <c r="Q415"/>
      <c r="R415"/>
    </row>
    <row r="416" spans="1:18">
      <c r="A416" s="165" t="s">
        <v>2340</v>
      </c>
      <c r="B416" s="165" t="s">
        <v>2572</v>
      </c>
      <c r="C416" s="169">
        <v>3188</v>
      </c>
      <c r="D416" s="171" t="s">
        <v>2902</v>
      </c>
      <c r="E416" s="172">
        <v>119.56</v>
      </c>
      <c r="F416" s="172">
        <v>0</v>
      </c>
      <c r="G416" s="172">
        <v>3.46</v>
      </c>
      <c r="H416" s="172">
        <v>0.83</v>
      </c>
      <c r="I416" s="172">
        <v>0</v>
      </c>
      <c r="J416" s="173">
        <f t="shared" si="8"/>
        <v>123.85</v>
      </c>
      <c r="K416" s="169" t="str">
        <f>VLOOKUP(C416, 'CEDARS School FRPL'!$C$4:$G$2376,5,0)</f>
        <v>No</v>
      </c>
      <c r="L416" s="66">
        <f>IFERROR(VLOOKUP($C416,'CEDARS School FRPL'!$C$4:$F$20001,3,FALSE),"NO CEDARL FRPL Rprtd")</f>
        <v>0.47920000000000001</v>
      </c>
      <c r="N416" s="118"/>
      <c r="O416" s="97"/>
      <c r="Q416"/>
      <c r="R416"/>
    </row>
    <row r="417" spans="1:18">
      <c r="A417" s="165" t="s">
        <v>2274</v>
      </c>
      <c r="B417" s="165" t="s">
        <v>2573</v>
      </c>
      <c r="C417" s="169">
        <v>2668</v>
      </c>
      <c r="D417" s="171" t="s">
        <v>1156</v>
      </c>
      <c r="E417" s="172">
        <v>304.06</v>
      </c>
      <c r="F417" s="172">
        <v>18.100000000000001</v>
      </c>
      <c r="G417" s="172">
        <v>0</v>
      </c>
      <c r="H417" s="172">
        <v>0</v>
      </c>
      <c r="I417" s="172">
        <v>0</v>
      </c>
      <c r="J417" s="173">
        <f t="shared" si="8"/>
        <v>322.16000000000003</v>
      </c>
      <c r="K417" s="169" t="str">
        <f>VLOOKUP(C417, 'CEDARS School FRPL'!$C$4:$G$2376,5,0)</f>
        <v>Yes</v>
      </c>
      <c r="L417" s="66">
        <f>IFERROR(VLOOKUP($C417,'CEDARS School FRPL'!$C$4:$F$20001,3,FALSE),"NO CEDARL FRPL Rprtd")</f>
        <v>0.53169999999999995</v>
      </c>
      <c r="N417" s="118"/>
      <c r="O417" s="97"/>
      <c r="Q417"/>
      <c r="R417"/>
    </row>
    <row r="418" spans="1:18">
      <c r="A418" s="165" t="s">
        <v>2274</v>
      </c>
      <c r="B418" s="165" t="s">
        <v>2573</v>
      </c>
      <c r="C418" s="169">
        <v>3173</v>
      </c>
      <c r="D418" s="171" t="s">
        <v>1157</v>
      </c>
      <c r="E418" s="172">
        <v>304.97000000000003</v>
      </c>
      <c r="F418" s="172">
        <v>0</v>
      </c>
      <c r="G418" s="172">
        <v>14.08</v>
      </c>
      <c r="H418" s="172">
        <v>0</v>
      </c>
      <c r="I418" s="172">
        <v>0</v>
      </c>
      <c r="J418" s="173">
        <f t="shared" si="8"/>
        <v>319.05</v>
      </c>
      <c r="K418" s="169" t="str">
        <f>VLOOKUP(C418, 'CEDARS School FRPL'!$C$4:$G$2376,5,0)</f>
        <v>No</v>
      </c>
      <c r="L418" s="66">
        <f>IFERROR(VLOOKUP($C418,'CEDARS School FRPL'!$C$4:$F$20001,3,FALSE),"NO CEDARL FRPL Rprtd")</f>
        <v>0.4995</v>
      </c>
      <c r="N418" s="118"/>
      <c r="O418" s="97"/>
      <c r="Q418"/>
      <c r="R418"/>
    </row>
    <row r="419" spans="1:18">
      <c r="A419" s="165" t="s">
        <v>2274</v>
      </c>
      <c r="B419" s="165" t="s">
        <v>2573</v>
      </c>
      <c r="C419" s="169">
        <v>5770</v>
      </c>
      <c r="D419" s="171" t="s">
        <v>3086</v>
      </c>
      <c r="E419" s="172">
        <v>30.25</v>
      </c>
      <c r="F419" s="172">
        <v>0</v>
      </c>
      <c r="G419" s="172">
        <v>0</v>
      </c>
      <c r="H419" s="172">
        <v>10.199999999999999</v>
      </c>
      <c r="I419" s="172">
        <v>0</v>
      </c>
      <c r="J419" s="173">
        <f t="shared" si="8"/>
        <v>40.450000000000003</v>
      </c>
      <c r="K419" s="169" t="str">
        <f>VLOOKUP(C419, 'CEDARS School FRPL'!$C$4:$G$2376,5,0)</f>
        <v>Yes</v>
      </c>
      <c r="L419" s="66">
        <f>IFERROR(VLOOKUP($C419,'CEDARS School FRPL'!$C$4:$F$20001,3,FALSE),"NO CEDARL FRPL Rprtd")</f>
        <v>0.6512</v>
      </c>
      <c r="N419" s="118"/>
      <c r="O419" s="97"/>
      <c r="Q419"/>
      <c r="R419"/>
    </row>
    <row r="420" spans="1:18">
      <c r="A420" s="165" t="s">
        <v>2155</v>
      </c>
      <c r="B420" s="165" t="s">
        <v>2574</v>
      </c>
      <c r="C420" s="169">
        <v>2830</v>
      </c>
      <c r="D420" s="171" t="s">
        <v>282</v>
      </c>
      <c r="E420" s="172">
        <v>166.35</v>
      </c>
      <c r="F420" s="172">
        <v>0</v>
      </c>
      <c r="G420" s="172">
        <v>0</v>
      </c>
      <c r="H420" s="172">
        <v>0</v>
      </c>
      <c r="I420" s="172">
        <v>0</v>
      </c>
      <c r="J420" s="173">
        <f t="shared" si="8"/>
        <v>166.35</v>
      </c>
      <c r="K420" s="169" t="str">
        <f>VLOOKUP(C420, 'CEDARS School FRPL'!$C$4:$G$2376,5,0)</f>
        <v>Yes</v>
      </c>
      <c r="L420" s="66">
        <f>IFERROR(VLOOKUP($C420,'CEDARS School FRPL'!$C$4:$F$20001,3,FALSE),"NO CEDARL FRPL Rprtd")</f>
        <v>0.54239999999999999</v>
      </c>
      <c r="N420" s="118"/>
      <c r="O420" s="97"/>
      <c r="Q420"/>
      <c r="R420"/>
    </row>
    <row r="421" spans="1:18">
      <c r="A421" s="165" t="s">
        <v>2155</v>
      </c>
      <c r="B421" s="165" t="s">
        <v>2574</v>
      </c>
      <c r="C421" s="169">
        <v>2302</v>
      </c>
      <c r="D421" s="171" t="s">
        <v>281</v>
      </c>
      <c r="E421" s="172">
        <v>65.239999999999995</v>
      </c>
      <c r="F421" s="172">
        <v>0</v>
      </c>
      <c r="G421" s="172">
        <v>12.46</v>
      </c>
      <c r="H421" s="172">
        <v>0</v>
      </c>
      <c r="I421" s="172">
        <v>0</v>
      </c>
      <c r="J421" s="173">
        <f t="shared" si="8"/>
        <v>77.699999999999989</v>
      </c>
      <c r="K421" s="169" t="str">
        <f>VLOOKUP(C421, 'CEDARS School FRPL'!$C$4:$G$2376,5,0)</f>
        <v>Yes</v>
      </c>
      <c r="L421" s="66">
        <f>IFERROR(VLOOKUP($C421,'CEDARS School FRPL'!$C$4:$F$20001,3,FALSE),"NO CEDARL FRPL Rprtd")</f>
        <v>0.39140000000000003</v>
      </c>
      <c r="N421" s="118"/>
      <c r="O421" s="97"/>
      <c r="Q421"/>
      <c r="R421"/>
    </row>
    <row r="422" spans="1:18">
      <c r="A422" s="165" t="s">
        <v>2155</v>
      </c>
      <c r="B422" s="165" t="s">
        <v>2574</v>
      </c>
      <c r="C422" s="169">
        <v>4011</v>
      </c>
      <c r="D422" s="171" t="s">
        <v>283</v>
      </c>
      <c r="E422" s="172">
        <v>75.23</v>
      </c>
      <c r="F422" s="172">
        <v>0</v>
      </c>
      <c r="G422" s="172">
        <v>0</v>
      </c>
      <c r="H422" s="172">
        <v>0</v>
      </c>
      <c r="I422" s="172">
        <v>0</v>
      </c>
      <c r="J422" s="173">
        <f t="shared" si="8"/>
        <v>75.23</v>
      </c>
      <c r="K422" s="169" t="str">
        <f>VLOOKUP(C422, 'CEDARS School FRPL'!$C$4:$G$2376,5,0)</f>
        <v>Yes</v>
      </c>
      <c r="L422" s="66">
        <f>IFERROR(VLOOKUP($C422,'CEDARS School FRPL'!$C$4:$F$20001,3,FALSE),"NO CEDARL FRPL Rprtd")</f>
        <v>0.52900000000000003</v>
      </c>
      <c r="N422" s="118"/>
      <c r="O422" s="97"/>
      <c r="Q422"/>
      <c r="R422"/>
    </row>
    <row r="423" spans="1:18">
      <c r="A423" s="165" t="s">
        <v>2155</v>
      </c>
      <c r="B423" s="165" t="s">
        <v>2574</v>
      </c>
      <c r="C423" s="169">
        <v>5617</v>
      </c>
      <c r="D423" s="171" t="s">
        <v>2903</v>
      </c>
      <c r="E423" s="172">
        <v>0</v>
      </c>
      <c r="F423" s="172">
        <v>0</v>
      </c>
      <c r="G423" s="172">
        <v>0</v>
      </c>
      <c r="H423" s="172">
        <v>6.8</v>
      </c>
      <c r="I423" s="172">
        <v>0</v>
      </c>
      <c r="J423" s="173">
        <f t="shared" si="8"/>
        <v>6.8</v>
      </c>
      <c r="K423" s="169" t="str">
        <f>VLOOKUP(C423, 'CEDARS School FRPL'!$C$4:$G$2376,5,0)</f>
        <v>Yes</v>
      </c>
      <c r="L423" s="66">
        <f>IFERROR(VLOOKUP($C423,'CEDARS School FRPL'!$C$4:$F$20001,3,FALSE),"NO CEDARL FRPL Rprtd")</f>
        <v>0.69550000000000001</v>
      </c>
      <c r="N423" s="118"/>
      <c r="O423" s="97"/>
      <c r="Q423"/>
      <c r="R423"/>
    </row>
    <row r="424" spans="1:18">
      <c r="A424" s="165" t="s">
        <v>2355</v>
      </c>
      <c r="B424" s="165" t="s">
        <v>2575</v>
      </c>
      <c r="C424" s="169">
        <v>2173</v>
      </c>
      <c r="D424" s="171" t="s">
        <v>1787</v>
      </c>
      <c r="E424" s="172">
        <v>456</v>
      </c>
      <c r="F424" s="172">
        <v>0</v>
      </c>
      <c r="G424" s="172">
        <v>0</v>
      </c>
      <c r="H424" s="172">
        <v>0</v>
      </c>
      <c r="I424" s="172">
        <v>0</v>
      </c>
      <c r="J424" s="173">
        <f t="shared" si="8"/>
        <v>456</v>
      </c>
      <c r="K424" s="169" t="str">
        <f>VLOOKUP(C424, 'CEDARS School FRPL'!$C$4:$G$2376,5,0)</f>
        <v>Yes</v>
      </c>
      <c r="L424" s="66">
        <f>IFERROR(VLOOKUP($C424,'CEDARS School FRPL'!$C$4:$F$20001,3,FALSE),"NO CEDARL FRPL Rprtd")</f>
        <v>0.51200000000000001</v>
      </c>
      <c r="N424" s="118"/>
      <c r="O424" s="97"/>
      <c r="Q424"/>
      <c r="R424"/>
    </row>
    <row r="425" spans="1:18">
      <c r="A425" s="165" t="s">
        <v>2355</v>
      </c>
      <c r="B425" s="165" t="s">
        <v>2575</v>
      </c>
      <c r="C425" s="169">
        <v>2430</v>
      </c>
      <c r="D425" s="171" t="s">
        <v>1788</v>
      </c>
      <c r="E425" s="172">
        <v>389.09</v>
      </c>
      <c r="F425" s="172">
        <v>0</v>
      </c>
      <c r="G425" s="172">
        <v>0</v>
      </c>
      <c r="H425" s="172">
        <v>0</v>
      </c>
      <c r="I425" s="172">
        <v>0</v>
      </c>
      <c r="J425" s="173">
        <f t="shared" si="8"/>
        <v>389.09</v>
      </c>
      <c r="K425" s="169" t="str">
        <f>VLOOKUP(C425, 'CEDARS School FRPL'!$C$4:$G$2376,5,0)</f>
        <v>Yes</v>
      </c>
      <c r="L425" s="66">
        <f>IFERROR(VLOOKUP($C425,'CEDARS School FRPL'!$C$4:$F$20001,3,FALSE),"NO CEDARL FRPL Rprtd")</f>
        <v>0.5333</v>
      </c>
      <c r="N425" s="118"/>
      <c r="O425" s="97"/>
      <c r="Q425"/>
      <c r="R425"/>
    </row>
    <row r="426" spans="1:18">
      <c r="A426" s="165" t="s">
        <v>2355</v>
      </c>
      <c r="B426" s="165" t="s">
        <v>2575</v>
      </c>
      <c r="C426" s="169">
        <v>4123</v>
      </c>
      <c r="D426" s="171" t="s">
        <v>1790</v>
      </c>
      <c r="E426" s="172">
        <v>528.91</v>
      </c>
      <c r="F426" s="172">
        <v>0</v>
      </c>
      <c r="G426" s="172">
        <v>49.6</v>
      </c>
      <c r="H426" s="172">
        <v>5</v>
      </c>
      <c r="I426" s="172">
        <v>0</v>
      </c>
      <c r="J426" s="173">
        <f t="shared" si="8"/>
        <v>583.51</v>
      </c>
      <c r="K426" s="169" t="str">
        <f>VLOOKUP(C426, 'CEDARS School FRPL'!$C$4:$G$2376,5,0)</f>
        <v>No</v>
      </c>
      <c r="L426" s="66">
        <f>IFERROR(VLOOKUP($C426,'CEDARS School FRPL'!$C$4:$F$20001,3,FALSE),"NO CEDARL FRPL Rprtd")</f>
        <v>0.45839999999999997</v>
      </c>
      <c r="N426" s="118"/>
      <c r="O426" s="97"/>
      <c r="Q426"/>
      <c r="R426"/>
    </row>
    <row r="427" spans="1:18">
      <c r="A427" s="165" t="s">
        <v>2355</v>
      </c>
      <c r="B427" s="165" t="s">
        <v>2575</v>
      </c>
      <c r="C427" s="169">
        <v>1852</v>
      </c>
      <c r="D427" s="171" t="s">
        <v>1786</v>
      </c>
      <c r="E427" s="172">
        <v>543.97</v>
      </c>
      <c r="F427" s="172">
        <v>0</v>
      </c>
      <c r="G427" s="172">
        <v>21.68</v>
      </c>
      <c r="H427" s="172">
        <v>0</v>
      </c>
      <c r="I427" s="172">
        <v>0</v>
      </c>
      <c r="J427" s="173">
        <f t="shared" si="8"/>
        <v>565.65</v>
      </c>
      <c r="K427" s="169" t="str">
        <f>VLOOKUP(C427, 'CEDARS School FRPL'!$C$4:$G$2376,5,0)</f>
        <v>No</v>
      </c>
      <c r="L427" s="66">
        <f>IFERROR(VLOOKUP($C427,'CEDARS School FRPL'!$C$4:$F$20001,3,FALSE),"NO CEDARL FRPL Rprtd")</f>
        <v>0.443</v>
      </c>
      <c r="N427" s="118"/>
      <c r="O427" s="97"/>
      <c r="Q427"/>
      <c r="R427"/>
    </row>
    <row r="428" spans="1:18">
      <c r="A428" s="165" t="s">
        <v>2355</v>
      </c>
      <c r="B428" s="165" t="s">
        <v>2575</v>
      </c>
      <c r="C428" s="169">
        <v>3261</v>
      </c>
      <c r="D428" s="171" t="s">
        <v>1789</v>
      </c>
      <c r="E428" s="172">
        <v>515.98</v>
      </c>
      <c r="F428" s="172">
        <v>0</v>
      </c>
      <c r="G428" s="172">
        <v>0</v>
      </c>
      <c r="H428" s="172">
        <v>0</v>
      </c>
      <c r="I428" s="172">
        <v>0</v>
      </c>
      <c r="J428" s="173">
        <f t="shared" si="8"/>
        <v>515.98</v>
      </c>
      <c r="K428" s="169" t="str">
        <f>VLOOKUP(C428, 'CEDARS School FRPL'!$C$4:$G$2376,5,0)</f>
        <v>Yes</v>
      </c>
      <c r="L428" s="66">
        <f>IFERROR(VLOOKUP($C428,'CEDARS School FRPL'!$C$4:$F$20001,3,FALSE),"NO CEDARL FRPL Rprtd")</f>
        <v>0.49790000000000001</v>
      </c>
      <c r="N428" s="118"/>
      <c r="O428" s="97"/>
      <c r="Q428"/>
      <c r="R428"/>
    </row>
    <row r="429" spans="1:18">
      <c r="A429" s="174" t="s">
        <v>2355</v>
      </c>
      <c r="B429" s="174" t="s">
        <v>2575</v>
      </c>
      <c r="C429" s="175">
        <v>5734</v>
      </c>
      <c r="D429" s="176" t="s">
        <v>3053</v>
      </c>
      <c r="E429" s="177">
        <v>113.7</v>
      </c>
      <c r="F429" s="177">
        <v>0</v>
      </c>
      <c r="G429" s="177">
        <v>0</v>
      </c>
      <c r="H429" s="177">
        <v>0</v>
      </c>
      <c r="I429" s="177">
        <v>0</v>
      </c>
      <c r="J429" s="178">
        <f t="shared" si="8"/>
        <v>113.7</v>
      </c>
      <c r="K429" s="169" t="str">
        <f>VLOOKUP(C429, 'CEDARS School FRPL'!$C$4:$G$2376,5,0)</f>
        <v>Yes</v>
      </c>
      <c r="L429" s="66">
        <f>IFERROR(VLOOKUP($C429,'CEDARS School FRPL'!$C$4:$F$20001,3,FALSE),"NO CEDARL FRPL Rprtd")</f>
        <v>0.5978</v>
      </c>
      <c r="N429" s="118"/>
      <c r="O429" s="97"/>
      <c r="Q429"/>
      <c r="R429"/>
    </row>
    <row r="430" spans="1:18">
      <c r="A430" s="165" t="s">
        <v>2305</v>
      </c>
      <c r="B430" s="165" t="s">
        <v>2576</v>
      </c>
      <c r="C430" s="169">
        <v>4548</v>
      </c>
      <c r="D430" s="171" t="s">
        <v>1315</v>
      </c>
      <c r="E430" s="172">
        <v>454.13</v>
      </c>
      <c r="F430" s="172">
        <v>17.8</v>
      </c>
      <c r="G430" s="172">
        <v>0</v>
      </c>
      <c r="H430" s="172">
        <v>0</v>
      </c>
      <c r="I430" s="172">
        <v>0</v>
      </c>
      <c r="J430" s="173">
        <f t="shared" si="8"/>
        <v>471.93</v>
      </c>
      <c r="K430" s="169" t="str">
        <f>VLOOKUP(C430, 'CEDARS School FRPL'!$C$4:$G$2376,5,0)</f>
        <v>No</v>
      </c>
      <c r="L430" s="66">
        <f>IFERROR(VLOOKUP($C430,'CEDARS School FRPL'!$C$4:$F$20001,3,FALSE),"NO CEDARL FRPL Rprtd")</f>
        <v>0.2026</v>
      </c>
      <c r="N430" s="118"/>
      <c r="O430" s="97"/>
      <c r="Q430"/>
      <c r="R430"/>
    </row>
    <row r="431" spans="1:18">
      <c r="A431" s="165" t="s">
        <v>2305</v>
      </c>
      <c r="B431" s="165" t="s">
        <v>2576</v>
      </c>
      <c r="C431" s="169">
        <v>3683</v>
      </c>
      <c r="D431" s="171" t="s">
        <v>1313</v>
      </c>
      <c r="E431" s="172">
        <v>413.93</v>
      </c>
      <c r="F431" s="172">
        <v>0</v>
      </c>
      <c r="G431" s="172">
        <v>0</v>
      </c>
      <c r="H431" s="172">
        <v>0</v>
      </c>
      <c r="I431" s="172">
        <v>0</v>
      </c>
      <c r="J431" s="173">
        <f t="shared" si="8"/>
        <v>413.93</v>
      </c>
      <c r="K431" s="169" t="str">
        <f>VLOOKUP(C431, 'CEDARS School FRPL'!$C$4:$G$2376,5,0)</f>
        <v>No</v>
      </c>
      <c r="L431" s="66">
        <f>IFERROR(VLOOKUP($C431,'CEDARS School FRPL'!$C$4:$F$20001,3,FALSE),"NO CEDARL FRPL Rprtd")</f>
        <v>0.21809999999999999</v>
      </c>
      <c r="N431" s="118"/>
      <c r="O431" s="97"/>
      <c r="Q431"/>
      <c r="R431"/>
    </row>
    <row r="432" spans="1:18">
      <c r="A432" s="165" t="s">
        <v>2305</v>
      </c>
      <c r="B432" s="165" t="s">
        <v>2576</v>
      </c>
      <c r="C432" s="169">
        <v>4416</v>
      </c>
      <c r="D432" s="171" t="s">
        <v>1314</v>
      </c>
      <c r="E432" s="172">
        <v>537.66</v>
      </c>
      <c r="F432" s="172">
        <v>0</v>
      </c>
      <c r="G432" s="172">
        <v>0</v>
      </c>
      <c r="H432" s="172">
        <v>0</v>
      </c>
      <c r="I432" s="172">
        <v>0</v>
      </c>
      <c r="J432" s="173">
        <f t="shared" si="8"/>
        <v>537.66</v>
      </c>
      <c r="K432" s="169" t="str">
        <f>VLOOKUP(C432, 'CEDARS School FRPL'!$C$4:$G$2376,5,0)</f>
        <v>No</v>
      </c>
      <c r="L432" s="66">
        <f>IFERROR(VLOOKUP($C432,'CEDARS School FRPL'!$C$4:$F$20001,3,FALSE),"NO CEDARL FRPL Rprtd")</f>
        <v>0.20749999999999999</v>
      </c>
      <c r="N432" s="118"/>
      <c r="O432" s="97"/>
      <c r="Q432"/>
      <c r="R432"/>
    </row>
    <row r="433" spans="1:18">
      <c r="A433" s="165" t="s">
        <v>2380</v>
      </c>
      <c r="B433" s="165" t="s">
        <v>2577</v>
      </c>
      <c r="C433" s="169">
        <v>2278</v>
      </c>
      <c r="D433" s="171" t="s">
        <v>1913</v>
      </c>
      <c r="E433" s="172">
        <v>14</v>
      </c>
      <c r="F433" s="172">
        <v>0</v>
      </c>
      <c r="G433" s="172">
        <v>0</v>
      </c>
      <c r="H433" s="172">
        <v>0</v>
      </c>
      <c r="I433" s="172">
        <v>0</v>
      </c>
      <c r="J433" s="173">
        <f t="shared" si="8"/>
        <v>14</v>
      </c>
      <c r="K433" s="169" t="str">
        <f>VLOOKUP(C433, 'CEDARS School FRPL'!$C$4:$G$2376,5,0)</f>
        <v>Yes</v>
      </c>
      <c r="L433" s="66">
        <f>IFERROR(VLOOKUP($C433,'CEDARS School FRPL'!$C$4:$F$20001,3,FALSE),"NO CEDARL FRPL Rprtd")</f>
        <v>0.37830000000000003</v>
      </c>
      <c r="N433" s="118"/>
      <c r="O433" s="97"/>
      <c r="Q433"/>
      <c r="R433"/>
    </row>
    <row r="434" spans="1:18">
      <c r="A434" s="165" t="s">
        <v>2352</v>
      </c>
      <c r="B434" s="165" t="s">
        <v>2578</v>
      </c>
      <c r="C434" s="169">
        <v>1712</v>
      </c>
      <c r="D434" s="171" t="s">
        <v>1765</v>
      </c>
      <c r="E434" s="172">
        <v>388.06</v>
      </c>
      <c r="F434" s="172">
        <v>0</v>
      </c>
      <c r="G434" s="172">
        <v>0</v>
      </c>
      <c r="H434" s="172">
        <v>0</v>
      </c>
      <c r="I434" s="172">
        <v>0</v>
      </c>
      <c r="J434" s="173">
        <f t="shared" si="8"/>
        <v>388.06</v>
      </c>
      <c r="K434" s="169" t="str">
        <f>VLOOKUP(C434, 'CEDARS School FRPL'!$C$4:$G$2376,5,0)</f>
        <v>No</v>
      </c>
      <c r="L434" s="66">
        <f>IFERROR(VLOOKUP($C434,'CEDARS School FRPL'!$C$4:$F$20001,3,FALSE),"NO CEDARL FRPL Rprtd")</f>
        <v>0.2944</v>
      </c>
      <c r="N434" s="118"/>
      <c r="O434" s="97"/>
      <c r="Q434"/>
      <c r="R434"/>
    </row>
    <row r="435" spans="1:18">
      <c r="A435" s="165" t="s">
        <v>2352</v>
      </c>
      <c r="B435" s="165" t="s">
        <v>2578</v>
      </c>
      <c r="C435" s="169">
        <v>4097</v>
      </c>
      <c r="D435" s="171" t="s">
        <v>2904</v>
      </c>
      <c r="E435" s="172">
        <v>327.5</v>
      </c>
      <c r="F435" s="172">
        <v>0</v>
      </c>
      <c r="G435" s="172">
        <v>0</v>
      </c>
      <c r="H435" s="172">
        <v>0</v>
      </c>
      <c r="I435" s="172">
        <v>0</v>
      </c>
      <c r="J435" s="173">
        <f t="shared" si="8"/>
        <v>327.5</v>
      </c>
      <c r="K435" s="169" t="str">
        <f>VLOOKUP(C435, 'CEDARS School FRPL'!$C$4:$G$2376,5,0)</f>
        <v>Yes</v>
      </c>
      <c r="L435" s="66">
        <f>IFERROR(VLOOKUP($C435,'CEDARS School FRPL'!$C$4:$F$20001,3,FALSE),"NO CEDARL FRPL Rprtd")</f>
        <v>0.61509999999999998</v>
      </c>
      <c r="N435" s="118"/>
      <c r="O435" s="97"/>
      <c r="Q435"/>
      <c r="R435"/>
    </row>
    <row r="436" spans="1:18">
      <c r="A436" s="165" t="s">
        <v>2352</v>
      </c>
      <c r="B436" s="165" t="s">
        <v>2578</v>
      </c>
      <c r="C436" s="169">
        <v>3360</v>
      </c>
      <c r="D436" s="171" t="s">
        <v>1769</v>
      </c>
      <c r="E436" s="172">
        <v>772.54</v>
      </c>
      <c r="F436" s="172">
        <v>0</v>
      </c>
      <c r="G436" s="172">
        <v>71.31</v>
      </c>
      <c r="H436" s="172">
        <v>7.6</v>
      </c>
      <c r="I436" s="172">
        <v>0</v>
      </c>
      <c r="J436" s="173">
        <f t="shared" si="8"/>
        <v>851.44999999999993</v>
      </c>
      <c r="K436" s="169" t="str">
        <f>VLOOKUP(C436, 'CEDARS School FRPL'!$C$4:$G$2376,5,0)</f>
        <v>Yes</v>
      </c>
      <c r="L436" s="66">
        <f>IFERROR(VLOOKUP($C436,'CEDARS School FRPL'!$C$4:$F$20001,3,FALSE),"NO CEDARL FRPL Rprtd")</f>
        <v>0.57189999999999996</v>
      </c>
      <c r="M436" s="66"/>
      <c r="N436" s="118"/>
      <c r="O436" s="97"/>
      <c r="Q436"/>
      <c r="R436"/>
    </row>
    <row r="437" spans="1:18">
      <c r="A437" s="165" t="s">
        <v>2352</v>
      </c>
      <c r="B437" s="165" t="s">
        <v>2578</v>
      </c>
      <c r="C437" s="169">
        <v>5346</v>
      </c>
      <c r="D437" s="171" t="s">
        <v>1770</v>
      </c>
      <c r="E437" s="172">
        <v>391.42</v>
      </c>
      <c r="F437" s="172">
        <v>0</v>
      </c>
      <c r="G437" s="172">
        <v>0</v>
      </c>
      <c r="H437" s="172">
        <v>0</v>
      </c>
      <c r="I437" s="172">
        <v>0</v>
      </c>
      <c r="J437" s="173">
        <f t="shared" si="8"/>
        <v>391.42</v>
      </c>
      <c r="K437" s="169" t="str">
        <f>VLOOKUP(C437, 'CEDARS School FRPL'!$C$4:$G$2376,5,0)</f>
        <v>Yes</v>
      </c>
      <c r="L437" s="66">
        <f>IFERROR(VLOOKUP($C437,'CEDARS School FRPL'!$C$4:$F$20001,3,FALSE),"NO CEDARL FRPL Rprtd")</f>
        <v>0.65259999999999996</v>
      </c>
      <c r="N437" s="118"/>
      <c r="O437" s="97"/>
      <c r="Q437"/>
      <c r="R437"/>
    </row>
    <row r="438" spans="1:18">
      <c r="A438" s="165" t="s">
        <v>2352</v>
      </c>
      <c r="B438" s="165" t="s">
        <v>2578</v>
      </c>
      <c r="C438" s="169">
        <v>5432</v>
      </c>
      <c r="D438" s="171" t="s">
        <v>1771</v>
      </c>
      <c r="E438" s="172">
        <v>37.71</v>
      </c>
      <c r="F438" s="172">
        <v>0</v>
      </c>
      <c r="G438" s="172">
        <v>1.54</v>
      </c>
      <c r="H438" s="172">
        <v>0</v>
      </c>
      <c r="I438" s="172">
        <v>0</v>
      </c>
      <c r="J438" s="173">
        <f t="shared" si="8"/>
        <v>39.25</v>
      </c>
      <c r="K438" s="169" t="str">
        <f>VLOOKUP(C438, 'CEDARS School FRPL'!$C$4:$G$2376,5,0)</f>
        <v>No</v>
      </c>
      <c r="L438" s="66">
        <f>IFERROR(VLOOKUP($C438,'CEDARS School FRPL'!$C$4:$F$20001,3,FALSE),"NO CEDARL FRPL Rprtd")</f>
        <v>0.48299999999999998</v>
      </c>
      <c r="N438" s="118"/>
      <c r="O438" s="97"/>
      <c r="Q438"/>
      <c r="R438"/>
    </row>
    <row r="439" spans="1:18">
      <c r="A439" s="165" t="s">
        <v>2352</v>
      </c>
      <c r="B439" s="165" t="s">
        <v>2578</v>
      </c>
      <c r="C439" s="169">
        <v>5433</v>
      </c>
      <c r="D439" s="171" t="s">
        <v>1772</v>
      </c>
      <c r="E439" s="172">
        <v>214.03</v>
      </c>
      <c r="F439" s="172">
        <v>0</v>
      </c>
      <c r="G439" s="172">
        <v>4.55</v>
      </c>
      <c r="H439" s="172">
        <v>0</v>
      </c>
      <c r="I439" s="172">
        <v>0</v>
      </c>
      <c r="J439" s="173">
        <f t="shared" si="8"/>
        <v>218.58</v>
      </c>
      <c r="K439" s="169" t="str">
        <f>VLOOKUP(C439, 'CEDARS School FRPL'!$C$4:$G$2376,5,0)</f>
        <v>No</v>
      </c>
      <c r="L439" s="66">
        <f>IFERROR(VLOOKUP($C439,'CEDARS School FRPL'!$C$4:$F$20001,3,FALSE),"NO CEDARL FRPL Rprtd")</f>
        <v>0.43719999999999998</v>
      </c>
      <c r="N439" s="118"/>
      <c r="O439" s="97"/>
      <c r="Q439"/>
      <c r="R439"/>
    </row>
    <row r="440" spans="1:18">
      <c r="A440" s="165" t="s">
        <v>2352</v>
      </c>
      <c r="B440" s="165" t="s">
        <v>2578</v>
      </c>
      <c r="C440" s="169">
        <v>2955</v>
      </c>
      <c r="D440" s="171" t="s">
        <v>1767</v>
      </c>
      <c r="E440" s="172">
        <v>305.94</v>
      </c>
      <c r="F440" s="172">
        <v>0</v>
      </c>
      <c r="G440" s="172">
        <v>0</v>
      </c>
      <c r="H440" s="172">
        <v>0</v>
      </c>
      <c r="I440" s="172">
        <v>0</v>
      </c>
      <c r="J440" s="173">
        <f t="shared" si="8"/>
        <v>305.94</v>
      </c>
      <c r="K440" s="169" t="str">
        <f>VLOOKUP(C440, 'CEDARS School FRPL'!$C$4:$G$2376,5,0)</f>
        <v>Yes</v>
      </c>
      <c r="L440" s="66">
        <f>IFERROR(VLOOKUP($C440,'CEDARS School FRPL'!$C$4:$F$20001,3,FALSE),"NO CEDARL FRPL Rprtd")</f>
        <v>0.57430000000000003</v>
      </c>
      <c r="N440" s="118"/>
      <c r="O440" s="97"/>
      <c r="Q440"/>
      <c r="R440"/>
    </row>
    <row r="441" spans="1:18">
      <c r="A441" s="165" t="s">
        <v>2352</v>
      </c>
      <c r="B441" s="165" t="s">
        <v>2578</v>
      </c>
      <c r="C441" s="169">
        <v>2653</v>
      </c>
      <c r="D441" s="171" t="s">
        <v>1766</v>
      </c>
      <c r="E441" s="172">
        <v>426.2</v>
      </c>
      <c r="F441" s="172">
        <v>0</v>
      </c>
      <c r="G441" s="172">
        <v>0</v>
      </c>
      <c r="H441" s="172">
        <v>0</v>
      </c>
      <c r="I441" s="172">
        <v>0</v>
      </c>
      <c r="J441" s="173">
        <f t="shared" si="8"/>
        <v>426.2</v>
      </c>
      <c r="K441" s="169" t="str">
        <f>VLOOKUP(C441, 'CEDARS School FRPL'!$C$4:$G$2376,5,0)</f>
        <v>Yes</v>
      </c>
      <c r="L441" s="66">
        <f>IFERROR(VLOOKUP($C441,'CEDARS School FRPL'!$C$4:$F$20001,3,FALSE),"NO CEDARL FRPL Rprtd")</f>
        <v>0.80189999999999995</v>
      </c>
      <c r="N441" s="118"/>
      <c r="O441" s="97"/>
      <c r="Q441"/>
      <c r="R441"/>
    </row>
    <row r="442" spans="1:18">
      <c r="A442" s="165" t="s">
        <v>2352</v>
      </c>
      <c r="B442" s="165" t="s">
        <v>2578</v>
      </c>
      <c r="C442" s="169">
        <v>3128</v>
      </c>
      <c r="D442" s="171" t="s">
        <v>1768</v>
      </c>
      <c r="E442" s="172">
        <v>378.03</v>
      </c>
      <c r="F442" s="172">
        <v>0</v>
      </c>
      <c r="G442" s="172">
        <v>0</v>
      </c>
      <c r="H442" s="172">
        <v>0</v>
      </c>
      <c r="I442" s="172">
        <v>0</v>
      </c>
      <c r="J442" s="173">
        <f t="shared" si="8"/>
        <v>378.03</v>
      </c>
      <c r="K442" s="169" t="str">
        <f>VLOOKUP(C442, 'CEDARS School FRPL'!$C$4:$G$2376,5,0)</f>
        <v>Yes</v>
      </c>
      <c r="L442" s="66">
        <f>IFERROR(VLOOKUP($C442,'CEDARS School FRPL'!$C$4:$F$20001,3,FALSE),"NO CEDARL FRPL Rprtd")</f>
        <v>0.57179999999999997</v>
      </c>
      <c r="N442" s="118"/>
      <c r="O442" s="97"/>
      <c r="Q442"/>
      <c r="R442"/>
    </row>
    <row r="443" spans="1:18">
      <c r="A443" s="165" t="s">
        <v>2411</v>
      </c>
      <c r="B443" s="165" t="s">
        <v>2579</v>
      </c>
      <c r="C443" s="169">
        <v>4055</v>
      </c>
      <c r="D443" s="171" t="s">
        <v>2061</v>
      </c>
      <c r="E443" s="172">
        <v>777.55</v>
      </c>
      <c r="F443" s="172">
        <v>0</v>
      </c>
      <c r="G443" s="172">
        <v>0</v>
      </c>
      <c r="H443" s="172">
        <v>0</v>
      </c>
      <c r="I443" s="172">
        <v>0</v>
      </c>
      <c r="J443" s="173">
        <f t="shared" si="8"/>
        <v>777.55</v>
      </c>
      <c r="K443" s="169" t="str">
        <f>VLOOKUP(C443, 'CEDARS School FRPL'!$C$4:$G$2376,5,0)</f>
        <v>Yes</v>
      </c>
      <c r="L443" s="66">
        <f>IFERROR(VLOOKUP($C443,'CEDARS School FRPL'!$C$4:$F$20001,3,FALSE),"NO CEDARL FRPL Rprtd")</f>
        <v>0.59079999999999999</v>
      </c>
      <c r="N443" s="118"/>
      <c r="O443" s="97"/>
      <c r="Q443"/>
      <c r="R443"/>
    </row>
    <row r="444" spans="1:18">
      <c r="A444" s="165" t="s">
        <v>2411</v>
      </c>
      <c r="B444" s="165" t="s">
        <v>2579</v>
      </c>
      <c r="C444" s="169">
        <v>4487</v>
      </c>
      <c r="D444" s="171" t="s">
        <v>2062</v>
      </c>
      <c r="E444" s="172">
        <v>491.35</v>
      </c>
      <c r="F444" s="172">
        <v>19.899999999999999</v>
      </c>
      <c r="G444" s="172">
        <v>0</v>
      </c>
      <c r="H444" s="172">
        <v>0</v>
      </c>
      <c r="I444" s="172">
        <v>0</v>
      </c>
      <c r="J444" s="173">
        <f t="shared" si="8"/>
        <v>511.25</v>
      </c>
      <c r="K444" s="169" t="str">
        <f>VLOOKUP(C444, 'CEDARS School FRPL'!$C$4:$G$2376,5,0)</f>
        <v>Yes</v>
      </c>
      <c r="L444" s="66">
        <f>IFERROR(VLOOKUP($C444,'CEDARS School FRPL'!$C$4:$F$20001,3,FALSE),"NO CEDARL FRPL Rprtd")</f>
        <v>0.60489999999999999</v>
      </c>
      <c r="N444" s="118"/>
      <c r="O444" s="97"/>
      <c r="Q444"/>
      <c r="R444"/>
    </row>
    <row r="445" spans="1:18">
      <c r="A445" s="165" t="s">
        <v>2411</v>
      </c>
      <c r="B445" s="165" t="s">
        <v>2579</v>
      </c>
      <c r="C445" s="169">
        <v>2344</v>
      </c>
      <c r="D445" s="171" t="s">
        <v>1769</v>
      </c>
      <c r="E445" s="172">
        <v>987.44</v>
      </c>
      <c r="F445" s="172">
        <v>0</v>
      </c>
      <c r="G445" s="172">
        <v>73.09</v>
      </c>
      <c r="H445" s="172">
        <v>28</v>
      </c>
      <c r="I445" s="172">
        <v>0</v>
      </c>
      <c r="J445" s="173">
        <f t="shared" si="8"/>
        <v>1088.53</v>
      </c>
      <c r="K445" s="169" t="str">
        <f>VLOOKUP(C445, 'CEDARS School FRPL'!$C$4:$G$2376,5,0)</f>
        <v>Yes</v>
      </c>
      <c r="L445" s="66">
        <f>IFERROR(VLOOKUP($C445,'CEDARS School FRPL'!$C$4:$F$20001,3,FALSE),"NO CEDARL FRPL Rprtd")</f>
        <v>0.5665</v>
      </c>
      <c r="N445" s="118"/>
      <c r="O445" s="97"/>
      <c r="Q445"/>
      <c r="R445"/>
    </row>
    <row r="446" spans="1:18">
      <c r="A446" s="165" t="s">
        <v>2411</v>
      </c>
      <c r="B446" s="165" t="s">
        <v>2579</v>
      </c>
      <c r="C446" s="169">
        <v>2530</v>
      </c>
      <c r="D446" s="171" t="s">
        <v>2059</v>
      </c>
      <c r="E446" s="172">
        <v>464.05</v>
      </c>
      <c r="F446" s="172">
        <v>39.19</v>
      </c>
      <c r="G446" s="172">
        <v>0</v>
      </c>
      <c r="H446" s="172">
        <v>0</v>
      </c>
      <c r="I446" s="172">
        <v>0</v>
      </c>
      <c r="J446" s="173">
        <f t="shared" si="8"/>
        <v>503.24</v>
      </c>
      <c r="K446" s="169" t="str">
        <f>VLOOKUP(C446, 'CEDARS School FRPL'!$C$4:$G$2376,5,0)</f>
        <v>Yes</v>
      </c>
      <c r="L446" s="66">
        <f>IFERROR(VLOOKUP($C446,'CEDARS School FRPL'!$C$4:$F$20001,3,FALSE),"NO CEDARL FRPL Rprtd")</f>
        <v>0.58260000000000001</v>
      </c>
      <c r="N446" s="118"/>
      <c r="O446" s="97"/>
      <c r="Q446"/>
      <c r="R446"/>
    </row>
    <row r="447" spans="1:18">
      <c r="A447" s="165" t="s">
        <v>2411</v>
      </c>
      <c r="B447" s="165" t="s">
        <v>2579</v>
      </c>
      <c r="C447" s="169">
        <v>2821</v>
      </c>
      <c r="D447" s="171" t="s">
        <v>2060</v>
      </c>
      <c r="E447" s="172">
        <v>410.75</v>
      </c>
      <c r="F447" s="172">
        <v>37.200000000000003</v>
      </c>
      <c r="G447" s="172">
        <v>0</v>
      </c>
      <c r="H447" s="172">
        <v>0</v>
      </c>
      <c r="I447" s="172">
        <v>0</v>
      </c>
      <c r="J447" s="173">
        <f t="shared" si="8"/>
        <v>447.95</v>
      </c>
      <c r="K447" s="169" t="str">
        <f>VLOOKUP(C447, 'CEDARS School FRPL'!$C$4:$G$2376,5,0)</f>
        <v>Yes</v>
      </c>
      <c r="L447" s="66">
        <f>IFERROR(VLOOKUP($C447,'CEDARS School FRPL'!$C$4:$F$20001,3,FALSE),"NO CEDARL FRPL Rprtd")</f>
        <v>0.61019999999999996</v>
      </c>
      <c r="N447" s="52"/>
      <c r="O447" s="97"/>
      <c r="Q447"/>
      <c r="R447"/>
    </row>
    <row r="448" spans="1:18">
      <c r="A448" s="165" t="s">
        <v>2166</v>
      </c>
      <c r="B448" s="165" t="s">
        <v>2580</v>
      </c>
      <c r="C448" s="169">
        <v>3659</v>
      </c>
      <c r="D448" s="171" t="s">
        <v>342</v>
      </c>
      <c r="E448" s="172">
        <v>541.6</v>
      </c>
      <c r="F448" s="172">
        <v>17.8</v>
      </c>
      <c r="G448" s="172">
        <v>0</v>
      </c>
      <c r="H448" s="172">
        <v>0</v>
      </c>
      <c r="I448" s="172">
        <v>0</v>
      </c>
      <c r="J448" s="173">
        <f t="shared" si="8"/>
        <v>559.4</v>
      </c>
      <c r="K448" s="169" t="str">
        <f>VLOOKUP(C448, 'CEDARS School FRPL'!$C$4:$G$2376,5,0)</f>
        <v>Yes</v>
      </c>
      <c r="L448" s="66">
        <f>IFERROR(VLOOKUP($C448,'CEDARS School FRPL'!$C$4:$F$20001,3,FALSE),"NO CEDARL FRPL Rprtd")</f>
        <v>0.51139999999999997</v>
      </c>
      <c r="N448" s="118"/>
      <c r="O448" s="97"/>
      <c r="Q448"/>
      <c r="R448"/>
    </row>
    <row r="449" spans="1:18">
      <c r="A449" s="165" t="s">
        <v>2166</v>
      </c>
      <c r="B449" s="165" t="s">
        <v>2580</v>
      </c>
      <c r="C449" s="169">
        <v>5700</v>
      </c>
      <c r="D449" s="171" t="s">
        <v>2988</v>
      </c>
      <c r="E449" s="172">
        <v>517</v>
      </c>
      <c r="F449" s="172">
        <v>18.2</v>
      </c>
      <c r="G449" s="172">
        <v>0</v>
      </c>
      <c r="H449" s="172">
        <v>0</v>
      </c>
      <c r="I449" s="172">
        <v>0</v>
      </c>
      <c r="J449" s="173">
        <f t="shared" si="8"/>
        <v>535.20000000000005</v>
      </c>
      <c r="K449" s="169" t="str">
        <f>VLOOKUP(C449, 'CEDARS School FRPL'!$C$4:$G$2376,5,0)</f>
        <v>Yes</v>
      </c>
      <c r="L449" s="66">
        <f>IFERROR(VLOOKUP($C449,'CEDARS School FRPL'!$C$4:$F$20001,3,FALSE),"NO CEDARL FRPL Rprtd")</f>
        <v>0.60819999999999996</v>
      </c>
      <c r="N449" s="118"/>
      <c r="O449" s="97"/>
      <c r="Q449"/>
      <c r="R449"/>
    </row>
    <row r="450" spans="1:18">
      <c r="A450" s="165" t="s">
        <v>2166</v>
      </c>
      <c r="B450" s="165" t="s">
        <v>2580</v>
      </c>
      <c r="C450" s="169">
        <v>3372</v>
      </c>
      <c r="D450" s="171" t="s">
        <v>341</v>
      </c>
      <c r="E450" s="172">
        <v>673.4</v>
      </c>
      <c r="F450" s="172">
        <v>0</v>
      </c>
      <c r="G450" s="172">
        <v>0</v>
      </c>
      <c r="H450" s="172">
        <v>0</v>
      </c>
      <c r="I450" s="172">
        <v>0</v>
      </c>
      <c r="J450" s="173">
        <f t="shared" si="8"/>
        <v>673.4</v>
      </c>
      <c r="K450" s="169" t="str">
        <f>VLOOKUP(C450, 'CEDARS School FRPL'!$C$4:$G$2376,5,0)</f>
        <v>Yes</v>
      </c>
      <c r="L450" s="66">
        <f>IFERROR(VLOOKUP($C450,'CEDARS School FRPL'!$C$4:$F$20001,3,FALSE),"NO CEDARL FRPL Rprtd")</f>
        <v>0.64049999999999996</v>
      </c>
      <c r="N450" s="118"/>
      <c r="O450" s="97"/>
      <c r="Q450"/>
      <c r="R450"/>
    </row>
    <row r="451" spans="1:18">
      <c r="A451" s="165" t="s">
        <v>2166</v>
      </c>
      <c r="B451" s="165" t="s">
        <v>2580</v>
      </c>
      <c r="C451" s="169">
        <v>2727</v>
      </c>
      <c r="D451" s="171" t="s">
        <v>338</v>
      </c>
      <c r="E451" s="172">
        <v>1291.53</v>
      </c>
      <c r="F451" s="172">
        <v>0</v>
      </c>
      <c r="G451" s="172">
        <v>221.43</v>
      </c>
      <c r="H451" s="172">
        <v>0</v>
      </c>
      <c r="I451" s="172">
        <v>0</v>
      </c>
      <c r="J451" s="173">
        <f t="shared" si="8"/>
        <v>1512.96</v>
      </c>
      <c r="K451" s="169" t="str">
        <f>VLOOKUP(C451, 'CEDARS School FRPL'!$C$4:$G$2376,5,0)</f>
        <v>Yes</v>
      </c>
      <c r="L451" s="66">
        <f>IFERROR(VLOOKUP($C451,'CEDARS School FRPL'!$C$4:$F$20001,3,FALSE),"NO CEDARL FRPL Rprtd")</f>
        <v>0.57569999999999999</v>
      </c>
      <c r="N451" s="118"/>
      <c r="O451" s="97"/>
      <c r="Q451"/>
      <c r="R451"/>
    </row>
    <row r="452" spans="1:18">
      <c r="A452" s="165" t="s">
        <v>2166</v>
      </c>
      <c r="B452" s="165" t="s">
        <v>2580</v>
      </c>
      <c r="C452" s="169">
        <v>2966</v>
      </c>
      <c r="D452" s="171" t="s">
        <v>339</v>
      </c>
      <c r="E452" s="172">
        <v>519.20000000000005</v>
      </c>
      <c r="F452" s="172">
        <v>17.5</v>
      </c>
      <c r="G452" s="172">
        <v>0</v>
      </c>
      <c r="H452" s="172">
        <v>0</v>
      </c>
      <c r="I452" s="172">
        <v>0</v>
      </c>
      <c r="J452" s="173">
        <f t="shared" si="8"/>
        <v>536.70000000000005</v>
      </c>
      <c r="K452" s="169" t="str">
        <f>VLOOKUP(C452, 'CEDARS School FRPL'!$C$4:$G$2376,5,0)</f>
        <v>Yes</v>
      </c>
      <c r="L452" s="66">
        <f>IFERROR(VLOOKUP($C452,'CEDARS School FRPL'!$C$4:$F$20001,3,FALSE),"NO CEDARL FRPL Rprtd")</f>
        <v>0.62429999999999997</v>
      </c>
      <c r="N452" s="118"/>
      <c r="O452" s="97"/>
      <c r="Q452"/>
      <c r="R452"/>
    </row>
    <row r="453" spans="1:18">
      <c r="A453" s="165" t="s">
        <v>2166</v>
      </c>
      <c r="B453" s="165" t="s">
        <v>2580</v>
      </c>
      <c r="C453" s="169">
        <v>3212</v>
      </c>
      <c r="D453" s="171" t="s">
        <v>340</v>
      </c>
      <c r="E453" s="172">
        <v>511.51</v>
      </c>
      <c r="F453" s="172">
        <v>0</v>
      </c>
      <c r="G453" s="172">
        <v>0</v>
      </c>
      <c r="H453" s="172">
        <v>0</v>
      </c>
      <c r="I453" s="172">
        <v>0</v>
      </c>
      <c r="J453" s="173">
        <f t="shared" ref="J453:J516" si="9">SUM(E453:I453)</f>
        <v>511.51</v>
      </c>
      <c r="K453" s="169" t="str">
        <f>VLOOKUP(C453, 'CEDARS School FRPL'!$C$4:$G$2376,5,0)</f>
        <v>Yes</v>
      </c>
      <c r="L453" s="66">
        <f>IFERROR(VLOOKUP($C453,'CEDARS School FRPL'!$C$4:$F$20001,3,FALSE),"NO CEDARL FRPL Rprtd")</f>
        <v>0.64849999999999997</v>
      </c>
      <c r="N453" s="118"/>
      <c r="O453" s="97"/>
      <c r="Q453"/>
      <c r="R453"/>
    </row>
    <row r="454" spans="1:18">
      <c r="A454" s="165" t="s">
        <v>2166</v>
      </c>
      <c r="B454" s="165" t="s">
        <v>2580</v>
      </c>
      <c r="C454" s="169">
        <v>3083</v>
      </c>
      <c r="D454" s="171" t="s">
        <v>2905</v>
      </c>
      <c r="E454" s="172">
        <v>503.7</v>
      </c>
      <c r="F454" s="172">
        <v>15.87</v>
      </c>
      <c r="G454" s="172">
        <v>0</v>
      </c>
      <c r="H454" s="172">
        <v>0</v>
      </c>
      <c r="I454" s="172">
        <v>0</v>
      </c>
      <c r="J454" s="173">
        <f t="shared" si="9"/>
        <v>519.56999999999994</v>
      </c>
      <c r="K454" s="169" t="str">
        <f>VLOOKUP(C454, 'CEDARS School FRPL'!$C$4:$G$2376,5,0)</f>
        <v>Yes</v>
      </c>
      <c r="L454" s="66">
        <f>IFERROR(VLOOKUP($C454,'CEDARS School FRPL'!$C$4:$F$20001,3,FALSE),"NO CEDARL FRPL Rprtd")</f>
        <v>0.627</v>
      </c>
      <c r="M454" s="66"/>
      <c r="N454" s="118"/>
      <c r="O454" s="97"/>
      <c r="Q454"/>
      <c r="R454"/>
    </row>
    <row r="455" spans="1:18">
      <c r="A455" s="165" t="s">
        <v>2166</v>
      </c>
      <c r="B455" s="165" t="s">
        <v>2580</v>
      </c>
      <c r="C455" s="169">
        <v>2563</v>
      </c>
      <c r="D455" s="171" t="s">
        <v>337</v>
      </c>
      <c r="E455" s="172">
        <v>294.3</v>
      </c>
      <c r="F455" s="172">
        <v>0</v>
      </c>
      <c r="G455" s="172">
        <v>0</v>
      </c>
      <c r="H455" s="172">
        <v>0</v>
      </c>
      <c r="I455" s="172">
        <v>0</v>
      </c>
      <c r="J455" s="173">
        <f t="shared" si="9"/>
        <v>294.3</v>
      </c>
      <c r="K455" s="169" t="str">
        <f>VLOOKUP(C455, 'CEDARS School FRPL'!$C$4:$G$2376,5,0)</f>
        <v>Yes</v>
      </c>
      <c r="L455" s="66">
        <f>IFERROR(VLOOKUP($C455,'CEDARS School FRPL'!$C$4:$F$20001,3,FALSE),"NO CEDARL FRPL Rprtd")</f>
        <v>0.73089999999999999</v>
      </c>
      <c r="N455" s="118"/>
      <c r="O455" s="97"/>
      <c r="Q455"/>
      <c r="R455"/>
    </row>
    <row r="456" spans="1:18">
      <c r="A456" s="165" t="s">
        <v>2166</v>
      </c>
      <c r="B456" s="165" t="s">
        <v>2580</v>
      </c>
      <c r="C456" s="169">
        <v>5701</v>
      </c>
      <c r="D456" s="171" t="s">
        <v>3087</v>
      </c>
      <c r="E456" s="172">
        <v>620.20000000000005</v>
      </c>
      <c r="F456" s="172">
        <v>0</v>
      </c>
      <c r="G456" s="172">
        <v>0</v>
      </c>
      <c r="H456" s="172">
        <v>0</v>
      </c>
      <c r="I456" s="172">
        <v>0</v>
      </c>
      <c r="J456" s="173">
        <f t="shared" si="9"/>
        <v>620.20000000000005</v>
      </c>
      <c r="K456" s="169" t="str">
        <f>VLOOKUP(C456, 'CEDARS School FRPL'!$C$4:$G$2376,5,0)</f>
        <v>Yes</v>
      </c>
      <c r="L456" s="66">
        <f>IFERROR(VLOOKUP($C456,'CEDARS School FRPL'!$C$4:$F$20001,3,FALSE),"NO CEDARL FRPL Rprtd")</f>
        <v>0.54430000000000001</v>
      </c>
      <c r="N456" s="118"/>
      <c r="O456" s="97"/>
      <c r="Q456"/>
      <c r="R456"/>
    </row>
    <row r="457" spans="1:18">
      <c r="A457" s="174" t="s">
        <v>2166</v>
      </c>
      <c r="B457" s="174" t="s">
        <v>2580</v>
      </c>
      <c r="C457" s="175">
        <v>5668</v>
      </c>
      <c r="D457" s="176" t="s">
        <v>2989</v>
      </c>
      <c r="E457" s="177">
        <v>27.86</v>
      </c>
      <c r="F457" s="177">
        <v>0</v>
      </c>
      <c r="G457" s="177">
        <v>0</v>
      </c>
      <c r="H457" s="177">
        <v>0</v>
      </c>
      <c r="I457" s="177">
        <v>0</v>
      </c>
      <c r="J457" s="178">
        <f t="shared" si="9"/>
        <v>27.86</v>
      </c>
      <c r="K457" s="169" t="str">
        <f>VLOOKUP(C457, 'CEDARS School FRPL'!$C$4:$G$2376,5,0)</f>
        <v>Yes</v>
      </c>
      <c r="L457" s="66">
        <f>IFERROR(VLOOKUP($C457,'CEDARS School FRPL'!$C$4:$F$20001,3,FALSE),"NO CEDARL FRPL Rprtd")</f>
        <v>0.62680000000000002</v>
      </c>
      <c r="N457" s="118"/>
      <c r="O457" s="97"/>
      <c r="Q457"/>
      <c r="R457"/>
    </row>
    <row r="458" spans="1:18">
      <c r="A458" s="165" t="s">
        <v>2239</v>
      </c>
      <c r="B458" s="165" t="s">
        <v>2581</v>
      </c>
      <c r="C458" s="169">
        <v>3554</v>
      </c>
      <c r="D458" s="171" t="s">
        <v>1043</v>
      </c>
      <c r="E458" s="172">
        <v>76.91</v>
      </c>
      <c r="F458" s="172">
        <v>0</v>
      </c>
      <c r="G458" s="172">
        <v>2.87</v>
      </c>
      <c r="H458" s="172">
        <v>0</v>
      </c>
      <c r="I458" s="172">
        <v>0</v>
      </c>
      <c r="J458" s="173">
        <f t="shared" si="9"/>
        <v>79.78</v>
      </c>
      <c r="K458" s="169" t="str">
        <f>VLOOKUP(C458, 'CEDARS School FRPL'!$C$4:$G$2376,5,0)</f>
        <v>Yes</v>
      </c>
      <c r="L458" s="66">
        <f>IFERROR(VLOOKUP($C458,'CEDARS School FRPL'!$C$4:$F$20001,3,FALSE),"NO CEDARL FRPL Rprtd")</f>
        <v>0.68920000000000003</v>
      </c>
      <c r="N458" s="118"/>
      <c r="O458" s="97"/>
      <c r="Q458"/>
      <c r="R458"/>
    </row>
    <row r="459" spans="1:18">
      <c r="A459" s="165" t="s">
        <v>2311</v>
      </c>
      <c r="B459" s="165" t="s">
        <v>2582</v>
      </c>
      <c r="C459" s="169">
        <v>2808</v>
      </c>
      <c r="D459" s="171" t="s">
        <v>1405</v>
      </c>
      <c r="E459" s="172">
        <v>163.25</v>
      </c>
      <c r="F459" s="172">
        <v>15.6</v>
      </c>
      <c r="G459" s="172">
        <v>0</v>
      </c>
      <c r="H459" s="172">
        <v>0</v>
      </c>
      <c r="I459" s="172">
        <v>0</v>
      </c>
      <c r="J459" s="173">
        <f t="shared" si="9"/>
        <v>178.85</v>
      </c>
      <c r="K459" s="169" t="str">
        <f>VLOOKUP(C459, 'CEDARS School FRPL'!$C$4:$G$2376,5,0)</f>
        <v>Yes</v>
      </c>
      <c r="L459" s="66">
        <f>IFERROR(VLOOKUP($C459,'CEDARS School FRPL'!$C$4:$F$20001,3,FALSE),"NO CEDARL FRPL Rprtd")</f>
        <v>0.57989999999999997</v>
      </c>
      <c r="N459" s="118"/>
      <c r="O459" s="97"/>
      <c r="Q459"/>
      <c r="R459"/>
    </row>
    <row r="460" spans="1:18">
      <c r="A460" s="165" t="s">
        <v>2311</v>
      </c>
      <c r="B460" s="165" t="s">
        <v>2582</v>
      </c>
      <c r="C460" s="169">
        <v>2205</v>
      </c>
      <c r="D460" s="171" t="s">
        <v>1402</v>
      </c>
      <c r="E460" s="172">
        <v>381.87</v>
      </c>
      <c r="F460" s="172">
        <v>15.9</v>
      </c>
      <c r="G460" s="172">
        <v>0</v>
      </c>
      <c r="H460" s="172">
        <v>0</v>
      </c>
      <c r="I460" s="172">
        <v>0</v>
      </c>
      <c r="J460" s="173">
        <f t="shared" si="9"/>
        <v>397.77</v>
      </c>
      <c r="K460" s="169" t="str">
        <f>VLOOKUP(C460, 'CEDARS School FRPL'!$C$4:$G$2376,5,0)</f>
        <v>No</v>
      </c>
      <c r="L460" s="66">
        <f>IFERROR(VLOOKUP($C460,'CEDARS School FRPL'!$C$4:$F$20001,3,FALSE),"NO CEDARL FRPL Rprtd")</f>
        <v>0.44009999999999999</v>
      </c>
      <c r="N460" s="118"/>
      <c r="O460" s="97"/>
      <c r="Q460"/>
      <c r="R460"/>
    </row>
    <row r="461" spans="1:18">
      <c r="A461" s="165" t="s">
        <v>2311</v>
      </c>
      <c r="B461" s="165" t="s">
        <v>2582</v>
      </c>
      <c r="C461" s="169">
        <v>2206</v>
      </c>
      <c r="D461" s="171" t="s">
        <v>1403</v>
      </c>
      <c r="E461" s="172">
        <v>528.78</v>
      </c>
      <c r="F461" s="172">
        <v>0</v>
      </c>
      <c r="G461" s="172">
        <v>68.259999999999991</v>
      </c>
      <c r="H461" s="172">
        <v>0</v>
      </c>
      <c r="I461" s="172">
        <v>0</v>
      </c>
      <c r="J461" s="173">
        <f t="shared" si="9"/>
        <v>597.04</v>
      </c>
      <c r="K461" s="169" t="str">
        <f>VLOOKUP(C461, 'CEDARS School FRPL'!$C$4:$G$2376,5,0)</f>
        <v>No</v>
      </c>
      <c r="L461" s="66">
        <f>IFERROR(VLOOKUP($C461,'CEDARS School FRPL'!$C$4:$F$20001,3,FALSE),"NO CEDARL FRPL Rprtd")</f>
        <v>0.4083</v>
      </c>
      <c r="N461" s="118"/>
      <c r="O461" s="97"/>
      <c r="Q461"/>
      <c r="R461"/>
    </row>
    <row r="462" spans="1:18">
      <c r="A462" s="165" t="s">
        <v>2311</v>
      </c>
      <c r="B462" s="165" t="s">
        <v>2582</v>
      </c>
      <c r="C462" s="169">
        <v>4230</v>
      </c>
      <c r="D462" s="171" t="s">
        <v>1406</v>
      </c>
      <c r="E462" s="172">
        <v>405.08</v>
      </c>
      <c r="F462" s="172">
        <v>0</v>
      </c>
      <c r="G462" s="172">
        <v>0</v>
      </c>
      <c r="H462" s="172">
        <v>0</v>
      </c>
      <c r="I462" s="172">
        <v>0</v>
      </c>
      <c r="J462" s="173">
        <f t="shared" si="9"/>
        <v>405.08</v>
      </c>
      <c r="K462" s="169" t="str">
        <f>VLOOKUP(C462, 'CEDARS School FRPL'!$C$4:$G$2376,5,0)</f>
        <v>No</v>
      </c>
      <c r="L462" s="66">
        <f>IFERROR(VLOOKUP($C462,'CEDARS School FRPL'!$C$4:$F$20001,3,FALSE),"NO CEDARL FRPL Rprtd")</f>
        <v>0.43</v>
      </c>
      <c r="N462" s="118"/>
      <c r="O462" s="97"/>
      <c r="Q462"/>
      <c r="R462"/>
    </row>
    <row r="463" spans="1:18">
      <c r="A463" s="165" t="s">
        <v>2311</v>
      </c>
      <c r="B463" s="165" t="s">
        <v>2582</v>
      </c>
      <c r="C463" s="169">
        <v>5332</v>
      </c>
      <c r="D463" s="171" t="s">
        <v>1407</v>
      </c>
      <c r="E463" s="172">
        <v>0</v>
      </c>
      <c r="F463" s="172">
        <v>0</v>
      </c>
      <c r="G463" s="172">
        <v>0</v>
      </c>
      <c r="H463" s="172">
        <v>27.5</v>
      </c>
      <c r="I463" s="172">
        <v>0</v>
      </c>
      <c r="J463" s="173">
        <f t="shared" si="9"/>
        <v>27.5</v>
      </c>
      <c r="K463" s="169" t="str">
        <f>VLOOKUP(C463, 'CEDARS School FRPL'!$C$4:$G$2376,5,0)</f>
        <v>No</v>
      </c>
      <c r="L463" s="66">
        <f>IFERROR(VLOOKUP($C463,'CEDARS School FRPL'!$C$4:$F$20001,3,FALSE),"NO CEDARL FRPL Rprtd")</f>
        <v>0.41789999999999999</v>
      </c>
      <c r="N463" s="118"/>
      <c r="O463" s="97"/>
      <c r="Q463"/>
      <c r="R463"/>
    </row>
    <row r="464" spans="1:18">
      <c r="A464" s="165" t="s">
        <v>2311</v>
      </c>
      <c r="B464" s="165" t="s">
        <v>2582</v>
      </c>
      <c r="C464" s="169">
        <v>2361</v>
      </c>
      <c r="D464" s="171" t="s">
        <v>1404</v>
      </c>
      <c r="E464" s="172">
        <v>348.53</v>
      </c>
      <c r="F464" s="172">
        <v>17</v>
      </c>
      <c r="G464" s="172">
        <v>0</v>
      </c>
      <c r="H464" s="172">
        <v>0</v>
      </c>
      <c r="I464" s="172">
        <v>0</v>
      </c>
      <c r="J464" s="173">
        <f t="shared" si="9"/>
        <v>365.53</v>
      </c>
      <c r="K464" s="169" t="str">
        <f>VLOOKUP(C464, 'CEDARS School FRPL'!$C$4:$G$2376,5,0)</f>
        <v>No</v>
      </c>
      <c r="L464" s="66">
        <f>IFERROR(VLOOKUP($C464,'CEDARS School FRPL'!$C$4:$F$20001,3,FALSE),"NO CEDARL FRPL Rprtd")</f>
        <v>0.3745</v>
      </c>
      <c r="N464" s="118"/>
      <c r="O464" s="97"/>
      <c r="Q464"/>
      <c r="R464"/>
    </row>
    <row r="465" spans="1:18">
      <c r="A465" s="165" t="s">
        <v>2332</v>
      </c>
      <c r="B465" s="165" t="s">
        <v>2583</v>
      </c>
      <c r="C465" s="169">
        <v>3560</v>
      </c>
      <c r="D465" s="171" t="s">
        <v>1559</v>
      </c>
      <c r="E465" s="172">
        <v>665.38</v>
      </c>
      <c r="F465" s="172">
        <v>0</v>
      </c>
      <c r="G465" s="172">
        <v>0</v>
      </c>
      <c r="H465" s="172">
        <v>0</v>
      </c>
      <c r="I465" s="172">
        <v>0</v>
      </c>
      <c r="J465" s="173">
        <f t="shared" si="9"/>
        <v>665.38</v>
      </c>
      <c r="K465" s="169" t="str">
        <f>VLOOKUP(C465, 'CEDARS School FRPL'!$C$4:$G$2376,5,0)</f>
        <v>Yes</v>
      </c>
      <c r="L465" s="66">
        <f>IFERROR(VLOOKUP($C465,'CEDARS School FRPL'!$C$4:$F$20001,3,FALSE),"NO CEDARL FRPL Rprtd")</f>
        <v>0.51990000000000003</v>
      </c>
      <c r="N465" s="118"/>
      <c r="O465" s="97"/>
      <c r="Q465"/>
      <c r="R465"/>
    </row>
    <row r="466" spans="1:18">
      <c r="A466" s="165" t="s">
        <v>2332</v>
      </c>
      <c r="B466" s="165" t="s">
        <v>2583</v>
      </c>
      <c r="C466" s="169">
        <v>3302</v>
      </c>
      <c r="D466" s="171" t="s">
        <v>1548</v>
      </c>
      <c r="E466" s="172">
        <v>405.1</v>
      </c>
      <c r="F466" s="172">
        <v>0</v>
      </c>
      <c r="G466" s="172">
        <v>0</v>
      </c>
      <c r="H466" s="172">
        <v>0</v>
      </c>
      <c r="I466" s="172">
        <v>0</v>
      </c>
      <c r="J466" s="173">
        <f t="shared" si="9"/>
        <v>405.1</v>
      </c>
      <c r="K466" s="169" t="str">
        <f>VLOOKUP(C466, 'CEDARS School FRPL'!$C$4:$G$2376,5,0)</f>
        <v>No</v>
      </c>
      <c r="L466" s="66">
        <f>IFERROR(VLOOKUP($C466,'CEDARS School FRPL'!$C$4:$F$20001,3,FALSE),"NO CEDARL FRPL Rprtd")</f>
        <v>0.45850000000000002</v>
      </c>
      <c r="N466" s="118"/>
      <c r="O466" s="97"/>
      <c r="Q466"/>
      <c r="R466"/>
    </row>
    <row r="467" spans="1:18">
      <c r="A467" s="165" t="s">
        <v>2332</v>
      </c>
      <c r="B467" s="165" t="s">
        <v>2583</v>
      </c>
      <c r="C467" s="169">
        <v>3536</v>
      </c>
      <c r="D467" s="171" t="s">
        <v>1558</v>
      </c>
      <c r="E467" s="172">
        <v>390.18</v>
      </c>
      <c r="F467" s="172">
        <v>0</v>
      </c>
      <c r="G467" s="172">
        <v>0</v>
      </c>
      <c r="H467" s="172">
        <v>0</v>
      </c>
      <c r="I467" s="172">
        <v>0</v>
      </c>
      <c r="J467" s="173">
        <f t="shared" si="9"/>
        <v>390.18</v>
      </c>
      <c r="K467" s="169" t="str">
        <f>VLOOKUP(C467, 'CEDARS School FRPL'!$C$4:$G$2376,5,0)</f>
        <v>No</v>
      </c>
      <c r="L467" s="66">
        <f>IFERROR(VLOOKUP($C467,'CEDARS School FRPL'!$C$4:$F$20001,3,FALSE),"NO CEDARL FRPL Rprtd")</f>
        <v>0.21079999999999999</v>
      </c>
      <c r="N467" s="118"/>
      <c r="O467" s="97"/>
      <c r="Q467"/>
      <c r="R467"/>
    </row>
    <row r="468" spans="1:18">
      <c r="A468" s="165" t="s">
        <v>2332</v>
      </c>
      <c r="B468" s="165" t="s">
        <v>2583</v>
      </c>
      <c r="C468" s="169">
        <v>3650</v>
      </c>
      <c r="D468" s="171" t="s">
        <v>1564</v>
      </c>
      <c r="E468" s="172">
        <v>697.42</v>
      </c>
      <c r="F468" s="172">
        <v>0</v>
      </c>
      <c r="G468" s="172">
        <v>0</v>
      </c>
      <c r="H468" s="172">
        <v>0</v>
      </c>
      <c r="I468" s="172">
        <v>0</v>
      </c>
      <c r="J468" s="173">
        <f t="shared" si="9"/>
        <v>697.42</v>
      </c>
      <c r="K468" s="169" t="str">
        <f>VLOOKUP(C468, 'CEDARS School FRPL'!$C$4:$G$2376,5,0)</f>
        <v>No</v>
      </c>
      <c r="L468" s="66">
        <f>IFERROR(VLOOKUP($C468,'CEDARS School FRPL'!$C$4:$F$20001,3,FALSE),"NO CEDARL FRPL Rprtd")</f>
        <v>0.32279999999999998</v>
      </c>
      <c r="N468" s="118"/>
      <c r="O468" s="97"/>
      <c r="Q468"/>
      <c r="R468"/>
    </row>
    <row r="469" spans="1:18">
      <c r="A469" s="165" t="s">
        <v>2332</v>
      </c>
      <c r="B469" s="165" t="s">
        <v>2583</v>
      </c>
      <c r="C469" s="169">
        <v>3409</v>
      </c>
      <c r="D469" s="171" t="s">
        <v>3186</v>
      </c>
      <c r="E469" s="172">
        <v>448.95</v>
      </c>
      <c r="F469" s="172">
        <v>0</v>
      </c>
      <c r="G469" s="172">
        <v>0</v>
      </c>
      <c r="H469" s="172">
        <v>0</v>
      </c>
      <c r="I469" s="172">
        <v>0</v>
      </c>
      <c r="J469" s="173">
        <f t="shared" si="9"/>
        <v>448.95</v>
      </c>
      <c r="K469" s="169" t="str">
        <f>VLOOKUP(C469, 'CEDARS School FRPL'!$C$4:$G$2376,5,0)</f>
        <v>Yes</v>
      </c>
      <c r="L469" s="66">
        <f>IFERROR(VLOOKUP($C469,'CEDARS School FRPL'!$C$4:$F$20001,3,FALSE),"NO CEDARL FRPL Rprtd")</f>
        <v>0.70960000000000001</v>
      </c>
      <c r="N469" s="118"/>
      <c r="O469" s="97"/>
      <c r="Q469"/>
      <c r="R469"/>
    </row>
    <row r="470" spans="1:18">
      <c r="A470" s="165" t="s">
        <v>2332</v>
      </c>
      <c r="B470" s="165" t="s">
        <v>2583</v>
      </c>
      <c r="C470" s="169">
        <v>3304</v>
      </c>
      <c r="D470" s="171" t="s">
        <v>1550</v>
      </c>
      <c r="E470" s="172">
        <v>467.18</v>
      </c>
      <c r="F470" s="172">
        <v>0</v>
      </c>
      <c r="G470" s="172">
        <v>0</v>
      </c>
      <c r="H470" s="172">
        <v>0</v>
      </c>
      <c r="I470" s="172">
        <v>0</v>
      </c>
      <c r="J470" s="173">
        <f t="shared" si="9"/>
        <v>467.18</v>
      </c>
      <c r="K470" s="169" t="str">
        <f>VLOOKUP(C470, 'CEDARS School FRPL'!$C$4:$G$2376,5,0)</f>
        <v>Yes</v>
      </c>
      <c r="L470" s="66">
        <f>IFERROR(VLOOKUP($C470,'CEDARS School FRPL'!$C$4:$F$20001,3,FALSE),"NO CEDARL FRPL Rprtd")</f>
        <v>0.57240000000000002</v>
      </c>
      <c r="N470" s="118"/>
      <c r="O470" s="97"/>
      <c r="Q470"/>
      <c r="R470"/>
    </row>
    <row r="471" spans="1:18">
      <c r="A471" s="165" t="s">
        <v>2332</v>
      </c>
      <c r="B471" s="165" t="s">
        <v>2583</v>
      </c>
      <c r="C471" s="169">
        <v>1520</v>
      </c>
      <c r="D471" s="171" t="s">
        <v>1539</v>
      </c>
      <c r="E471" s="172">
        <v>370.96</v>
      </c>
      <c r="F471" s="172">
        <v>0</v>
      </c>
      <c r="G471" s="172">
        <v>0</v>
      </c>
      <c r="H471" s="172">
        <v>0</v>
      </c>
      <c r="I471" s="172">
        <v>0</v>
      </c>
      <c r="J471" s="173">
        <f t="shared" si="9"/>
        <v>370.96</v>
      </c>
      <c r="K471" s="169" t="str">
        <f>VLOOKUP(C471, 'CEDARS School FRPL'!$C$4:$G$2376,5,0)</f>
        <v>No</v>
      </c>
      <c r="L471" s="66">
        <f>IFERROR(VLOOKUP($C471,'CEDARS School FRPL'!$C$4:$F$20001,3,FALSE),"NO CEDARL FRPL Rprtd")</f>
        <v>0.12039999999999999</v>
      </c>
      <c r="N471" s="118"/>
      <c r="O471" s="97"/>
      <c r="Q471"/>
      <c r="R471"/>
    </row>
    <row r="472" spans="1:18">
      <c r="A472" s="165" t="s">
        <v>2332</v>
      </c>
      <c r="B472" s="165" t="s">
        <v>2583</v>
      </c>
      <c r="C472" s="169">
        <v>3534</v>
      </c>
      <c r="D472" s="171" t="s">
        <v>1557</v>
      </c>
      <c r="E472" s="172">
        <v>342.26</v>
      </c>
      <c r="F472" s="172">
        <v>0</v>
      </c>
      <c r="G472" s="172">
        <v>0</v>
      </c>
      <c r="H472" s="172">
        <v>0</v>
      </c>
      <c r="I472" s="172">
        <v>0</v>
      </c>
      <c r="J472" s="173">
        <f t="shared" si="9"/>
        <v>342.26</v>
      </c>
      <c r="K472" s="169" t="str">
        <f>VLOOKUP(C472, 'CEDARS School FRPL'!$C$4:$G$2376,5,0)</f>
        <v>Yes</v>
      </c>
      <c r="L472" s="66">
        <f>IFERROR(VLOOKUP($C472,'CEDARS School FRPL'!$C$4:$F$20001,3,FALSE),"NO CEDARL FRPL Rprtd")</f>
        <v>0.53090000000000004</v>
      </c>
      <c r="N472" s="118"/>
      <c r="O472" s="97"/>
      <c r="Q472"/>
      <c r="R472"/>
    </row>
    <row r="473" spans="1:18">
      <c r="A473" s="165" t="s">
        <v>2332</v>
      </c>
      <c r="B473" s="165" t="s">
        <v>2583</v>
      </c>
      <c r="C473" s="169">
        <v>3691</v>
      </c>
      <c r="D473" s="171" t="s">
        <v>1565</v>
      </c>
      <c r="E473" s="172">
        <v>434.53</v>
      </c>
      <c r="F473" s="172">
        <v>0</v>
      </c>
      <c r="G473" s="172">
        <v>0</v>
      </c>
      <c r="H473" s="172">
        <v>0</v>
      </c>
      <c r="I473" s="172">
        <v>0</v>
      </c>
      <c r="J473" s="173">
        <f t="shared" si="9"/>
        <v>434.53</v>
      </c>
      <c r="K473" s="169" t="str">
        <f>VLOOKUP(C473, 'CEDARS School FRPL'!$C$4:$G$2376,5,0)</f>
        <v>Yes</v>
      </c>
      <c r="L473" s="66">
        <f>IFERROR(VLOOKUP($C473,'CEDARS School FRPL'!$C$4:$F$20001,3,FALSE),"NO CEDARL FRPL Rprtd")</f>
        <v>0.69930000000000003</v>
      </c>
      <c r="N473" s="118"/>
      <c r="O473" s="97"/>
      <c r="Q473"/>
      <c r="R473"/>
    </row>
    <row r="474" spans="1:18">
      <c r="A474" s="165" t="s">
        <v>2332</v>
      </c>
      <c r="B474" s="165" t="s">
        <v>2583</v>
      </c>
      <c r="C474" s="169">
        <v>3754</v>
      </c>
      <c r="D474" s="171" t="s">
        <v>1566</v>
      </c>
      <c r="E474" s="172">
        <v>473.71</v>
      </c>
      <c r="F474" s="172">
        <v>0</v>
      </c>
      <c r="G474" s="172">
        <v>0</v>
      </c>
      <c r="H474" s="172">
        <v>0</v>
      </c>
      <c r="I474" s="172">
        <v>0</v>
      </c>
      <c r="J474" s="173">
        <f t="shared" si="9"/>
        <v>473.71</v>
      </c>
      <c r="K474" s="169" t="str">
        <f>VLOOKUP(C474, 'CEDARS School FRPL'!$C$4:$G$2376,5,0)</f>
        <v>No</v>
      </c>
      <c r="L474" s="66">
        <f>IFERROR(VLOOKUP($C474,'CEDARS School FRPL'!$C$4:$F$20001,3,FALSE),"NO CEDARL FRPL Rprtd")</f>
        <v>0.47460000000000002</v>
      </c>
      <c r="N474" s="118"/>
      <c r="O474" s="97"/>
      <c r="Q474"/>
      <c r="R474"/>
    </row>
    <row r="475" spans="1:18">
      <c r="A475" s="165" t="s">
        <v>2332</v>
      </c>
      <c r="B475" s="165" t="s">
        <v>2583</v>
      </c>
      <c r="C475" s="169">
        <v>5358</v>
      </c>
      <c r="D475" s="171" t="s">
        <v>1569</v>
      </c>
      <c r="E475" s="172">
        <v>0</v>
      </c>
      <c r="F475" s="172">
        <v>0</v>
      </c>
      <c r="G475" s="172">
        <v>0</v>
      </c>
      <c r="H475" s="172">
        <v>440.6</v>
      </c>
      <c r="I475" s="172">
        <v>0</v>
      </c>
      <c r="J475" s="173">
        <f t="shared" si="9"/>
        <v>440.6</v>
      </c>
      <c r="K475" s="169" t="str">
        <f>VLOOKUP(C475, 'CEDARS School FRPL'!$C$4:$G$2376,5,0)</f>
        <v>No</v>
      </c>
      <c r="L475" s="66">
        <f>IFERROR(VLOOKUP($C475,'CEDARS School FRPL'!$C$4:$F$20001,3,FALSE),"NO CEDARL FRPL Rprtd")</f>
        <v>0.41689999999999999</v>
      </c>
      <c r="N475" s="118"/>
      <c r="O475" s="97"/>
      <c r="Q475"/>
      <c r="R475"/>
    </row>
    <row r="476" spans="1:18">
      <c r="A476" s="165" t="s">
        <v>2332</v>
      </c>
      <c r="B476" s="165" t="s">
        <v>2583</v>
      </c>
      <c r="C476" s="169">
        <v>1519</v>
      </c>
      <c r="D476" s="171" t="s">
        <v>1538</v>
      </c>
      <c r="E476" s="172">
        <v>289.76</v>
      </c>
      <c r="F476" s="172">
        <v>0</v>
      </c>
      <c r="G476" s="172">
        <v>13.97</v>
      </c>
      <c r="H476" s="172">
        <v>0</v>
      </c>
      <c r="I476" s="172">
        <v>0</v>
      </c>
      <c r="J476" s="173">
        <f t="shared" si="9"/>
        <v>303.73</v>
      </c>
      <c r="K476" s="169" t="str">
        <f>VLOOKUP(C476, 'CEDARS School FRPL'!$C$4:$G$2376,5,0)</f>
        <v>Yes</v>
      </c>
      <c r="L476" s="66">
        <f>IFERROR(VLOOKUP($C476,'CEDARS School FRPL'!$C$4:$F$20001,3,FALSE),"NO CEDARL FRPL Rprtd")</f>
        <v>0.52090000000000003</v>
      </c>
      <c r="N476" s="118"/>
      <c r="O476" s="97"/>
      <c r="Q476"/>
      <c r="R476"/>
    </row>
    <row r="477" spans="1:18">
      <c r="A477" s="165" t="s">
        <v>2332</v>
      </c>
      <c r="B477" s="165" t="s">
        <v>2583</v>
      </c>
      <c r="C477" s="169">
        <v>3606</v>
      </c>
      <c r="D477" s="171" t="s">
        <v>1561</v>
      </c>
      <c r="E477" s="172">
        <v>301.7</v>
      </c>
      <c r="F477" s="172">
        <v>0</v>
      </c>
      <c r="G477" s="172">
        <v>0</v>
      </c>
      <c r="H477" s="172">
        <v>0</v>
      </c>
      <c r="I477" s="172">
        <v>0</v>
      </c>
      <c r="J477" s="173">
        <f t="shared" si="9"/>
        <v>301.7</v>
      </c>
      <c r="K477" s="169" t="str">
        <f>VLOOKUP(C477, 'CEDARS School FRPL'!$C$4:$G$2376,5,0)</f>
        <v>No</v>
      </c>
      <c r="L477" s="66">
        <f>IFERROR(VLOOKUP($C477,'CEDARS School FRPL'!$C$4:$F$20001,3,FALSE),"NO CEDARL FRPL Rprtd")</f>
        <v>0.16339999999999999</v>
      </c>
      <c r="N477" s="118"/>
      <c r="O477" s="97"/>
      <c r="Q477"/>
      <c r="R477"/>
    </row>
    <row r="478" spans="1:18">
      <c r="A478" s="165" t="s">
        <v>2332</v>
      </c>
      <c r="B478" s="165" t="s">
        <v>2583</v>
      </c>
      <c r="C478" s="169">
        <v>1966</v>
      </c>
      <c r="D478" s="171" t="s">
        <v>1541</v>
      </c>
      <c r="E478" s="172">
        <v>519.9</v>
      </c>
      <c r="F478" s="172">
        <v>0</v>
      </c>
      <c r="G478" s="172">
        <v>57.53</v>
      </c>
      <c r="H478" s="172">
        <v>0</v>
      </c>
      <c r="I478" s="172">
        <v>0</v>
      </c>
      <c r="J478" s="173">
        <f t="shared" si="9"/>
        <v>577.42999999999995</v>
      </c>
      <c r="K478" s="169" t="str">
        <f>VLOOKUP(C478, 'CEDARS School FRPL'!$C$4:$G$2376,5,0)</f>
        <v>No</v>
      </c>
      <c r="L478" s="66">
        <f>IFERROR(VLOOKUP($C478,'CEDARS School FRPL'!$C$4:$F$20001,3,FALSE),"NO CEDARL FRPL Rprtd")</f>
        <v>0.2283</v>
      </c>
      <c r="N478" s="118"/>
      <c r="O478" s="97"/>
      <c r="Q478"/>
      <c r="R478"/>
    </row>
    <row r="479" spans="1:18">
      <c r="A479" s="165" t="s">
        <v>2332</v>
      </c>
      <c r="B479" s="165" t="s">
        <v>2583</v>
      </c>
      <c r="C479" s="169">
        <v>3123</v>
      </c>
      <c r="D479" s="171" t="s">
        <v>1545</v>
      </c>
      <c r="E479" s="172">
        <v>1239.96</v>
      </c>
      <c r="F479" s="172">
        <v>0</v>
      </c>
      <c r="G479" s="172">
        <v>153.69999999999999</v>
      </c>
      <c r="H479" s="172">
        <v>0</v>
      </c>
      <c r="I479" s="172">
        <v>0</v>
      </c>
      <c r="J479" s="173">
        <f t="shared" si="9"/>
        <v>1393.66</v>
      </c>
      <c r="K479" s="169" t="str">
        <f>VLOOKUP(C479, 'CEDARS School FRPL'!$C$4:$G$2376,5,0)</f>
        <v>No</v>
      </c>
      <c r="L479" s="66">
        <f>IFERROR(VLOOKUP($C479,'CEDARS School FRPL'!$C$4:$F$20001,3,FALSE),"NO CEDARL FRPL Rprtd")</f>
        <v>0.36880000000000002</v>
      </c>
      <c r="N479" s="118"/>
      <c r="O479" s="97"/>
      <c r="Q479"/>
      <c r="R479"/>
    </row>
    <row r="480" spans="1:18">
      <c r="A480" s="165" t="s">
        <v>2332</v>
      </c>
      <c r="B480" s="165" t="s">
        <v>2583</v>
      </c>
      <c r="C480" s="169">
        <v>3607</v>
      </c>
      <c r="D480" s="171" t="s">
        <v>1562</v>
      </c>
      <c r="E480" s="172">
        <v>423.49</v>
      </c>
      <c r="F480" s="172">
        <v>0</v>
      </c>
      <c r="G480" s="172">
        <v>0</v>
      </c>
      <c r="H480" s="172">
        <v>0</v>
      </c>
      <c r="I480" s="172">
        <v>0</v>
      </c>
      <c r="J480" s="173">
        <f t="shared" si="9"/>
        <v>423.49</v>
      </c>
      <c r="K480" s="169" t="str">
        <f>VLOOKUP(C480, 'CEDARS School FRPL'!$C$4:$G$2376,5,0)</f>
        <v>No</v>
      </c>
      <c r="L480" s="66">
        <f>IFERROR(VLOOKUP($C480,'CEDARS School FRPL'!$C$4:$F$20001,3,FALSE),"NO CEDARL FRPL Rprtd")</f>
        <v>0.42880000000000001</v>
      </c>
      <c r="N480" s="118"/>
      <c r="O480" s="97"/>
      <c r="Q480"/>
      <c r="R480"/>
    </row>
    <row r="481" spans="1:18">
      <c r="A481" s="165" t="s">
        <v>2332</v>
      </c>
      <c r="B481" s="165" t="s">
        <v>2583</v>
      </c>
      <c r="C481" s="169">
        <v>3689</v>
      </c>
      <c r="D481" s="171" t="s">
        <v>695</v>
      </c>
      <c r="E481" s="172">
        <v>569.55999999999995</v>
      </c>
      <c r="F481" s="172">
        <v>0</v>
      </c>
      <c r="G481" s="172">
        <v>0</v>
      </c>
      <c r="H481" s="172">
        <v>0</v>
      </c>
      <c r="I481" s="172">
        <v>0</v>
      </c>
      <c r="J481" s="173">
        <f t="shared" si="9"/>
        <v>569.55999999999995</v>
      </c>
      <c r="K481" s="169" t="str">
        <f>VLOOKUP(C481, 'CEDARS School FRPL'!$C$4:$G$2376,5,0)</f>
        <v>No</v>
      </c>
      <c r="L481" s="66">
        <f>IFERROR(VLOOKUP($C481,'CEDARS School FRPL'!$C$4:$F$20001,3,FALSE),"NO CEDARL FRPL Rprtd")</f>
        <v>0.1772</v>
      </c>
      <c r="N481" s="118"/>
      <c r="O481" s="97"/>
      <c r="Q481"/>
      <c r="R481"/>
    </row>
    <row r="482" spans="1:18">
      <c r="A482" s="165" t="s">
        <v>2332</v>
      </c>
      <c r="B482" s="165" t="s">
        <v>2583</v>
      </c>
      <c r="C482" s="169">
        <v>3122</v>
      </c>
      <c r="D482" s="171" t="s">
        <v>1544</v>
      </c>
      <c r="E482" s="172">
        <v>375.61</v>
      </c>
      <c r="F482" s="172">
        <v>0</v>
      </c>
      <c r="G482" s="172">
        <v>0</v>
      </c>
      <c r="H482" s="172">
        <v>0</v>
      </c>
      <c r="I482" s="172">
        <v>0</v>
      </c>
      <c r="J482" s="173">
        <f t="shared" si="9"/>
        <v>375.61</v>
      </c>
      <c r="K482" s="169" t="str">
        <f>VLOOKUP(C482, 'CEDARS School FRPL'!$C$4:$G$2376,5,0)</f>
        <v>Yes</v>
      </c>
      <c r="L482" s="66">
        <f>IFERROR(VLOOKUP($C482,'CEDARS School FRPL'!$C$4:$F$20001,3,FALSE),"NO CEDARL FRPL Rprtd")</f>
        <v>0.51770000000000005</v>
      </c>
      <c r="N482" s="118"/>
      <c r="O482" s="97"/>
      <c r="Q482"/>
      <c r="R482"/>
    </row>
    <row r="483" spans="1:18">
      <c r="A483" s="165" t="s">
        <v>2332</v>
      </c>
      <c r="B483" s="165" t="s">
        <v>2583</v>
      </c>
      <c r="C483" s="169">
        <v>3503</v>
      </c>
      <c r="D483" s="171" t="s">
        <v>1555</v>
      </c>
      <c r="E483" s="172">
        <v>567.02</v>
      </c>
      <c r="F483" s="172">
        <v>0</v>
      </c>
      <c r="G483" s="172">
        <v>0</v>
      </c>
      <c r="H483" s="172">
        <v>0</v>
      </c>
      <c r="I483" s="172">
        <v>0</v>
      </c>
      <c r="J483" s="173">
        <f t="shared" si="9"/>
        <v>567.02</v>
      </c>
      <c r="K483" s="169" t="str">
        <f>VLOOKUP(C483, 'CEDARS School FRPL'!$C$4:$G$2376,5,0)</f>
        <v>No</v>
      </c>
      <c r="L483" s="66">
        <f>IFERROR(VLOOKUP($C483,'CEDARS School FRPL'!$C$4:$F$20001,3,FALSE),"NO CEDARL FRPL Rprtd")</f>
        <v>0.48270000000000002</v>
      </c>
      <c r="N483" s="118"/>
      <c r="O483" s="97"/>
      <c r="Q483"/>
      <c r="R483"/>
    </row>
    <row r="484" spans="1:18">
      <c r="A484" s="165" t="s">
        <v>2332</v>
      </c>
      <c r="B484" s="165" t="s">
        <v>2583</v>
      </c>
      <c r="C484" s="169">
        <v>3755</v>
      </c>
      <c r="D484" s="171" t="s">
        <v>1567</v>
      </c>
      <c r="E484" s="172">
        <v>1065.24</v>
      </c>
      <c r="F484" s="172">
        <v>0</v>
      </c>
      <c r="G484" s="172">
        <v>158</v>
      </c>
      <c r="H484" s="172">
        <v>0</v>
      </c>
      <c r="I484" s="172">
        <v>0</v>
      </c>
      <c r="J484" s="173">
        <f t="shared" si="9"/>
        <v>1223.24</v>
      </c>
      <c r="K484" s="169" t="str">
        <f>VLOOKUP(C484, 'CEDARS School FRPL'!$C$4:$G$2376,5,0)</f>
        <v>Yes</v>
      </c>
      <c r="L484" s="66">
        <f>IFERROR(VLOOKUP($C484,'CEDARS School FRPL'!$C$4:$F$20001,3,FALSE),"NO CEDARL FRPL Rprtd")</f>
        <v>0.50119999999999998</v>
      </c>
      <c r="N484" s="118"/>
      <c r="O484" s="97"/>
      <c r="Q484"/>
      <c r="R484"/>
    </row>
    <row r="485" spans="1:18">
      <c r="A485" s="165" t="s">
        <v>2332</v>
      </c>
      <c r="B485" s="165" t="s">
        <v>2583</v>
      </c>
      <c r="C485" s="169">
        <v>3463</v>
      </c>
      <c r="D485" s="171" t="s">
        <v>2906</v>
      </c>
      <c r="E485" s="172">
        <v>621.58000000000004</v>
      </c>
      <c r="F485" s="172">
        <v>0</v>
      </c>
      <c r="G485" s="172">
        <v>0</v>
      </c>
      <c r="H485" s="172">
        <v>0</v>
      </c>
      <c r="I485" s="172">
        <v>0</v>
      </c>
      <c r="J485" s="173">
        <f t="shared" si="9"/>
        <v>621.58000000000004</v>
      </c>
      <c r="K485" s="169" t="str">
        <f>VLOOKUP(C485, 'CEDARS School FRPL'!$C$4:$G$2376,5,0)</f>
        <v>No</v>
      </c>
      <c r="L485" s="66">
        <f>IFERROR(VLOOKUP($C485,'CEDARS School FRPL'!$C$4:$F$20001,3,FALSE),"NO CEDARL FRPL Rprtd")</f>
        <v>0.16070000000000001</v>
      </c>
      <c r="N485" s="118"/>
      <c r="O485" s="97"/>
      <c r="Q485"/>
      <c r="R485"/>
    </row>
    <row r="486" spans="1:18">
      <c r="A486" s="165" t="s">
        <v>2332</v>
      </c>
      <c r="B486" s="165" t="s">
        <v>2583</v>
      </c>
      <c r="C486" s="169">
        <v>1685</v>
      </c>
      <c r="D486" s="171" t="s">
        <v>1540</v>
      </c>
      <c r="E486" s="172">
        <v>480.74</v>
      </c>
      <c r="F486" s="172">
        <v>0</v>
      </c>
      <c r="G486" s="172">
        <v>0</v>
      </c>
      <c r="H486" s="172">
        <v>0</v>
      </c>
      <c r="I486" s="172">
        <v>0</v>
      </c>
      <c r="J486" s="173">
        <f t="shared" si="9"/>
        <v>480.74</v>
      </c>
      <c r="K486" s="169" t="str">
        <f>VLOOKUP(C486, 'CEDARS School FRPL'!$C$4:$G$2376,5,0)</f>
        <v>No</v>
      </c>
      <c r="L486" s="66">
        <f>IFERROR(VLOOKUP($C486,'CEDARS School FRPL'!$C$4:$F$20001,3,FALSE),"NO CEDARL FRPL Rprtd")</f>
        <v>0.1547</v>
      </c>
      <c r="N486" s="118"/>
      <c r="O486" s="97"/>
      <c r="Q486"/>
      <c r="R486"/>
    </row>
    <row r="487" spans="1:18">
      <c r="A487" s="165" t="s">
        <v>2332</v>
      </c>
      <c r="B487" s="165" t="s">
        <v>2583</v>
      </c>
      <c r="C487" s="169">
        <v>2887</v>
      </c>
      <c r="D487" s="171" t="s">
        <v>1542</v>
      </c>
      <c r="E487" s="172">
        <v>493.66</v>
      </c>
      <c r="F487" s="172">
        <v>0</v>
      </c>
      <c r="G487" s="172">
        <v>0</v>
      </c>
      <c r="H487" s="172">
        <v>0</v>
      </c>
      <c r="I487" s="172">
        <v>0</v>
      </c>
      <c r="J487" s="173">
        <f t="shared" si="9"/>
        <v>493.66</v>
      </c>
      <c r="K487" s="169" t="str">
        <f>VLOOKUP(C487, 'CEDARS School FRPL'!$C$4:$G$2376,5,0)</f>
        <v>No</v>
      </c>
      <c r="L487" s="66">
        <f>IFERROR(VLOOKUP($C487,'CEDARS School FRPL'!$C$4:$F$20001,3,FALSE),"NO CEDARL FRPL Rprtd")</f>
        <v>0.48159999999999997</v>
      </c>
      <c r="N487" s="118"/>
      <c r="O487" s="97"/>
      <c r="Q487"/>
      <c r="R487"/>
    </row>
    <row r="488" spans="1:18">
      <c r="A488" s="165" t="s">
        <v>2332</v>
      </c>
      <c r="B488" s="165" t="s">
        <v>2583</v>
      </c>
      <c r="C488" s="169">
        <v>3504</v>
      </c>
      <c r="D488" s="171" t="s">
        <v>1556</v>
      </c>
      <c r="E488" s="172">
        <v>419.29</v>
      </c>
      <c r="F488" s="172">
        <v>0</v>
      </c>
      <c r="G488" s="172">
        <v>0</v>
      </c>
      <c r="H488" s="172">
        <v>0</v>
      </c>
      <c r="I488" s="172">
        <v>0</v>
      </c>
      <c r="J488" s="173">
        <f t="shared" si="9"/>
        <v>419.29</v>
      </c>
      <c r="K488" s="169" t="str">
        <f>VLOOKUP(C488, 'CEDARS School FRPL'!$C$4:$G$2376,5,0)</f>
        <v>No</v>
      </c>
      <c r="L488" s="66">
        <f>IFERROR(VLOOKUP($C488,'CEDARS School FRPL'!$C$4:$F$20001,3,FALSE),"NO CEDARL FRPL Rprtd")</f>
        <v>0.4647</v>
      </c>
      <c r="N488" s="118"/>
      <c r="O488" s="97"/>
      <c r="Q488"/>
      <c r="R488"/>
    </row>
    <row r="489" spans="1:18">
      <c r="A489" s="165" t="s">
        <v>2332</v>
      </c>
      <c r="B489" s="165" t="s">
        <v>2583</v>
      </c>
      <c r="C489" s="169">
        <v>3464</v>
      </c>
      <c r="D489" s="171" t="s">
        <v>1554</v>
      </c>
      <c r="E489" s="172">
        <v>1247.73</v>
      </c>
      <c r="F489" s="172">
        <v>0</v>
      </c>
      <c r="G489" s="172">
        <v>131.58000000000001</v>
      </c>
      <c r="H489" s="172">
        <v>0</v>
      </c>
      <c r="I489" s="172">
        <v>0</v>
      </c>
      <c r="J489" s="173">
        <f t="shared" si="9"/>
        <v>1379.31</v>
      </c>
      <c r="K489" s="169" t="str">
        <f>VLOOKUP(C489, 'CEDARS School FRPL'!$C$4:$G$2376,5,0)</f>
        <v>No</v>
      </c>
      <c r="L489" s="66">
        <f>IFERROR(VLOOKUP($C489,'CEDARS School FRPL'!$C$4:$F$20001,3,FALSE),"NO CEDARL FRPL Rprtd")</f>
        <v>0.4637</v>
      </c>
      <c r="N489" s="118"/>
      <c r="O489" s="97"/>
      <c r="Q489"/>
      <c r="R489"/>
    </row>
    <row r="490" spans="1:18">
      <c r="A490" s="165" t="s">
        <v>2332</v>
      </c>
      <c r="B490" s="165" t="s">
        <v>2583</v>
      </c>
      <c r="C490" s="169">
        <v>3353</v>
      </c>
      <c r="D490" s="171" t="s">
        <v>1551</v>
      </c>
      <c r="E490" s="172">
        <v>731.21</v>
      </c>
      <c r="F490" s="172">
        <v>0</v>
      </c>
      <c r="G490" s="172">
        <v>0</v>
      </c>
      <c r="H490" s="172">
        <v>0</v>
      </c>
      <c r="I490" s="172">
        <v>0</v>
      </c>
      <c r="J490" s="173">
        <f t="shared" si="9"/>
        <v>731.21</v>
      </c>
      <c r="K490" s="169" t="str">
        <f>VLOOKUP(C490, 'CEDARS School FRPL'!$C$4:$G$2376,5,0)</f>
        <v>No</v>
      </c>
      <c r="L490" s="66">
        <f>IFERROR(VLOOKUP($C490,'CEDARS School FRPL'!$C$4:$F$20001,3,FALSE),"NO CEDARL FRPL Rprtd")</f>
        <v>0.4849</v>
      </c>
      <c r="N490" s="118"/>
      <c r="O490" s="97"/>
      <c r="Q490"/>
      <c r="R490"/>
    </row>
    <row r="491" spans="1:18">
      <c r="A491" s="165" t="s">
        <v>2332</v>
      </c>
      <c r="B491" s="165" t="s">
        <v>2583</v>
      </c>
      <c r="C491" s="169">
        <v>3254</v>
      </c>
      <c r="D491" s="171" t="s">
        <v>1547</v>
      </c>
      <c r="E491" s="172">
        <v>421.2</v>
      </c>
      <c r="F491" s="172">
        <v>0</v>
      </c>
      <c r="G491" s="172">
        <v>0</v>
      </c>
      <c r="H491" s="172">
        <v>0</v>
      </c>
      <c r="I491" s="172">
        <v>0</v>
      </c>
      <c r="J491" s="173">
        <f t="shared" si="9"/>
        <v>421.2</v>
      </c>
      <c r="K491" s="169" t="str">
        <f>VLOOKUP(C491, 'CEDARS School FRPL'!$C$4:$G$2376,5,0)</f>
        <v>Yes</v>
      </c>
      <c r="L491" s="66">
        <f>IFERROR(VLOOKUP($C491,'CEDARS School FRPL'!$C$4:$F$20001,3,FALSE),"NO CEDARL FRPL Rprtd")</f>
        <v>0.50449999999999995</v>
      </c>
      <c r="N491" s="118"/>
      <c r="O491" s="97"/>
      <c r="Q491"/>
      <c r="R491"/>
    </row>
    <row r="492" spans="1:18">
      <c r="A492" s="165" t="s">
        <v>2332</v>
      </c>
      <c r="B492" s="165" t="s">
        <v>2583</v>
      </c>
      <c r="C492" s="169">
        <v>3303</v>
      </c>
      <c r="D492" s="171" t="s">
        <v>1549</v>
      </c>
      <c r="E492" s="172">
        <v>1314.48</v>
      </c>
      <c r="F492" s="172">
        <v>0</v>
      </c>
      <c r="G492" s="172">
        <v>122.44</v>
      </c>
      <c r="H492" s="172">
        <v>0</v>
      </c>
      <c r="I492" s="172">
        <v>0</v>
      </c>
      <c r="J492" s="173">
        <f t="shared" si="9"/>
        <v>1436.92</v>
      </c>
      <c r="K492" s="169" t="str">
        <f>VLOOKUP(C492, 'CEDARS School FRPL'!$C$4:$G$2376,5,0)</f>
        <v>No</v>
      </c>
      <c r="L492" s="66">
        <f>IFERROR(VLOOKUP($C492,'CEDARS School FRPL'!$C$4:$F$20001,3,FALSE),"NO CEDARL FRPL Rprtd")</f>
        <v>0.33700000000000002</v>
      </c>
      <c r="N492" s="118"/>
      <c r="O492" s="97"/>
      <c r="Q492"/>
      <c r="R492"/>
    </row>
    <row r="493" spans="1:18">
      <c r="A493" s="165" t="s">
        <v>2332</v>
      </c>
      <c r="B493" s="165" t="s">
        <v>2583</v>
      </c>
      <c r="C493" s="169">
        <v>3608</v>
      </c>
      <c r="D493" s="171" t="s">
        <v>1563</v>
      </c>
      <c r="E493" s="172">
        <v>506</v>
      </c>
      <c r="F493" s="172">
        <v>0</v>
      </c>
      <c r="G493" s="172">
        <v>0</v>
      </c>
      <c r="H493" s="172">
        <v>0</v>
      </c>
      <c r="I493" s="172">
        <v>0</v>
      </c>
      <c r="J493" s="173">
        <f t="shared" si="9"/>
        <v>506</v>
      </c>
      <c r="K493" s="169" t="str">
        <f>VLOOKUP(C493, 'CEDARS School FRPL'!$C$4:$G$2376,5,0)</f>
        <v>No</v>
      </c>
      <c r="L493" s="66">
        <f>IFERROR(VLOOKUP($C493,'CEDARS School FRPL'!$C$4:$F$20001,3,FALSE),"NO CEDARL FRPL Rprtd")</f>
        <v>0.43769999999999998</v>
      </c>
      <c r="N493" s="118"/>
      <c r="O493" s="97"/>
      <c r="Q493"/>
      <c r="R493"/>
    </row>
    <row r="494" spans="1:18">
      <c r="A494" s="165" t="s">
        <v>2332</v>
      </c>
      <c r="B494" s="165" t="s">
        <v>2583</v>
      </c>
      <c r="C494" s="169">
        <v>3854</v>
      </c>
      <c r="D494" s="171" t="s">
        <v>1568</v>
      </c>
      <c r="E494" s="172">
        <v>176.69</v>
      </c>
      <c r="F494" s="172">
        <v>0</v>
      </c>
      <c r="G494" s="172">
        <v>5.47</v>
      </c>
      <c r="H494" s="172">
        <v>0</v>
      </c>
      <c r="I494" s="172">
        <v>0</v>
      </c>
      <c r="J494" s="173">
        <f t="shared" si="9"/>
        <v>182.16</v>
      </c>
      <c r="K494" s="169" t="str">
        <f>VLOOKUP(C494, 'CEDARS School FRPL'!$C$4:$G$2376,5,0)</f>
        <v>Yes</v>
      </c>
      <c r="L494" s="66">
        <f>IFERROR(VLOOKUP($C494,'CEDARS School FRPL'!$C$4:$F$20001,3,FALSE),"NO CEDARL FRPL Rprtd")</f>
        <v>0.5867</v>
      </c>
      <c r="N494" s="118"/>
      <c r="O494" s="97"/>
      <c r="Q494"/>
      <c r="R494"/>
    </row>
    <row r="495" spans="1:18">
      <c r="A495" s="165" t="s">
        <v>2332</v>
      </c>
      <c r="B495" s="165" t="s">
        <v>2583</v>
      </c>
      <c r="C495" s="169">
        <v>3461</v>
      </c>
      <c r="D495" s="171" t="s">
        <v>1553</v>
      </c>
      <c r="E495" s="172">
        <v>414.37</v>
      </c>
      <c r="F495" s="172">
        <v>0</v>
      </c>
      <c r="G495" s="172">
        <v>0</v>
      </c>
      <c r="H495" s="172">
        <v>0</v>
      </c>
      <c r="I495" s="172">
        <v>0</v>
      </c>
      <c r="J495" s="173">
        <f t="shared" si="9"/>
        <v>414.37</v>
      </c>
      <c r="K495" s="169" t="str">
        <f>VLOOKUP(C495, 'CEDARS School FRPL'!$C$4:$G$2376,5,0)</f>
        <v>No</v>
      </c>
      <c r="L495" s="66">
        <f>IFERROR(VLOOKUP($C495,'CEDARS School FRPL'!$C$4:$F$20001,3,FALSE),"NO CEDARL FRPL Rprtd")</f>
        <v>0.219</v>
      </c>
      <c r="N495" s="118"/>
      <c r="O495" s="97"/>
      <c r="Q495"/>
      <c r="R495"/>
    </row>
    <row r="496" spans="1:18">
      <c r="A496" s="165" t="s">
        <v>2332</v>
      </c>
      <c r="B496" s="165" t="s">
        <v>2583</v>
      </c>
      <c r="C496" s="169">
        <v>3605</v>
      </c>
      <c r="D496" s="171" t="s">
        <v>1560</v>
      </c>
      <c r="E496" s="172">
        <v>518.46</v>
      </c>
      <c r="F496" s="172">
        <v>0</v>
      </c>
      <c r="G496" s="172">
        <v>0</v>
      </c>
      <c r="H496" s="172">
        <v>0</v>
      </c>
      <c r="I496" s="172">
        <v>0</v>
      </c>
      <c r="J496" s="173">
        <f t="shared" si="9"/>
        <v>518.46</v>
      </c>
      <c r="K496" s="169" t="str">
        <f>VLOOKUP(C496, 'CEDARS School FRPL'!$C$4:$G$2376,5,0)</f>
        <v>No</v>
      </c>
      <c r="L496" s="66">
        <f>IFERROR(VLOOKUP($C496,'CEDARS School FRPL'!$C$4:$F$20001,3,FALSE),"NO CEDARL FRPL Rprtd")</f>
        <v>0.21540000000000001</v>
      </c>
      <c r="N496" s="118"/>
      <c r="O496" s="97"/>
      <c r="Q496"/>
      <c r="R496"/>
    </row>
    <row r="497" spans="1:18">
      <c r="A497" s="165" t="s">
        <v>2332</v>
      </c>
      <c r="B497" s="165" t="s">
        <v>2583</v>
      </c>
      <c r="C497" s="169">
        <v>3410</v>
      </c>
      <c r="D497" s="171" t="s">
        <v>1552</v>
      </c>
      <c r="E497" s="172">
        <v>633.15</v>
      </c>
      <c r="F497" s="172">
        <v>0</v>
      </c>
      <c r="G497" s="172">
        <v>0</v>
      </c>
      <c r="H497" s="172">
        <v>0</v>
      </c>
      <c r="I497" s="172">
        <v>0</v>
      </c>
      <c r="J497" s="173">
        <f t="shared" si="9"/>
        <v>633.15</v>
      </c>
      <c r="K497" s="169" t="str">
        <f>VLOOKUP(C497, 'CEDARS School FRPL'!$C$4:$G$2376,5,0)</f>
        <v>Yes</v>
      </c>
      <c r="L497" s="66">
        <f>IFERROR(VLOOKUP($C497,'CEDARS School FRPL'!$C$4:$F$20001,3,FALSE),"NO CEDARL FRPL Rprtd")</f>
        <v>0.62909999999999999</v>
      </c>
      <c r="N497" s="118"/>
      <c r="O497" s="97"/>
      <c r="Q497"/>
      <c r="R497"/>
    </row>
    <row r="498" spans="1:18">
      <c r="A498" s="165" t="s">
        <v>2332</v>
      </c>
      <c r="B498" s="165" t="s">
        <v>2583</v>
      </c>
      <c r="C498" s="169">
        <v>2888</v>
      </c>
      <c r="D498" s="171" t="s">
        <v>1543</v>
      </c>
      <c r="E498" s="172">
        <v>293.35000000000002</v>
      </c>
      <c r="F498" s="172">
        <v>0</v>
      </c>
      <c r="G498" s="172">
        <v>0</v>
      </c>
      <c r="H498" s="172">
        <v>0</v>
      </c>
      <c r="I498" s="172">
        <v>0</v>
      </c>
      <c r="J498" s="173">
        <f t="shared" si="9"/>
        <v>293.35000000000002</v>
      </c>
      <c r="K498" s="169" t="str">
        <f>VLOOKUP(C498, 'CEDARS School FRPL'!$C$4:$G$2376,5,0)</f>
        <v>No</v>
      </c>
      <c r="L498" s="66">
        <f>IFERROR(VLOOKUP($C498,'CEDARS School FRPL'!$C$4:$F$20001,3,FALSE),"NO CEDARL FRPL Rprtd")</f>
        <v>0.31090000000000001</v>
      </c>
      <c r="N498" s="118"/>
      <c r="O498" s="97"/>
      <c r="Q498"/>
      <c r="R498"/>
    </row>
    <row r="499" spans="1:18">
      <c r="A499" s="165" t="s">
        <v>2332</v>
      </c>
      <c r="B499" s="165" t="s">
        <v>2583</v>
      </c>
      <c r="C499" s="169">
        <v>3186</v>
      </c>
      <c r="D499" s="171" t="s">
        <v>1546</v>
      </c>
      <c r="E499" s="172">
        <v>475.8</v>
      </c>
      <c r="F499" s="172">
        <v>0</v>
      </c>
      <c r="G499" s="172">
        <v>0</v>
      </c>
      <c r="H499" s="172">
        <v>0</v>
      </c>
      <c r="I499" s="172">
        <v>0</v>
      </c>
      <c r="J499" s="173">
        <f t="shared" si="9"/>
        <v>475.8</v>
      </c>
      <c r="K499" s="169" t="str">
        <f>VLOOKUP(C499, 'CEDARS School FRPL'!$C$4:$G$2376,5,0)</f>
        <v>No</v>
      </c>
      <c r="L499" s="66">
        <f>IFERROR(VLOOKUP($C499,'CEDARS School FRPL'!$C$4:$F$20001,3,FALSE),"NO CEDARL FRPL Rprtd")</f>
        <v>0.37319999999999998</v>
      </c>
      <c r="N499" s="118"/>
      <c r="O499" s="97"/>
      <c r="Q499"/>
      <c r="R499"/>
    </row>
    <row r="500" spans="1:18">
      <c r="A500" s="165" t="s">
        <v>2241</v>
      </c>
      <c r="B500" s="165" t="s">
        <v>2584</v>
      </c>
      <c r="C500" s="169">
        <v>5097</v>
      </c>
      <c r="D500" s="171" t="s">
        <v>3187</v>
      </c>
      <c r="E500" s="172">
        <v>100.37</v>
      </c>
      <c r="F500" s="172">
        <v>0</v>
      </c>
      <c r="G500" s="172">
        <v>0</v>
      </c>
      <c r="H500" s="172">
        <v>0</v>
      </c>
      <c r="I500" s="172">
        <v>0</v>
      </c>
      <c r="J500" s="173">
        <f t="shared" si="9"/>
        <v>100.37</v>
      </c>
      <c r="K500" s="169" t="str">
        <f>VLOOKUP(C500, 'CEDARS School FRPL'!$C$4:$G$2376,5,0)</f>
        <v>Yes</v>
      </c>
      <c r="L500" s="66">
        <f>IFERROR(VLOOKUP($C500,'CEDARS School FRPL'!$C$4:$F$20001,3,FALSE),"NO CEDARL FRPL Rprtd")</f>
        <v>0.52170000000000005</v>
      </c>
      <c r="N500" s="118"/>
      <c r="O500" s="97"/>
      <c r="Q500"/>
      <c r="R500"/>
    </row>
    <row r="501" spans="1:18">
      <c r="A501" s="165" t="s">
        <v>2241</v>
      </c>
      <c r="B501" s="165" t="s">
        <v>2584</v>
      </c>
      <c r="C501" s="169">
        <v>2996</v>
      </c>
      <c r="D501" s="171" t="s">
        <v>1048</v>
      </c>
      <c r="E501" s="172">
        <v>879.38</v>
      </c>
      <c r="F501" s="172">
        <v>0</v>
      </c>
      <c r="G501" s="172">
        <v>112.89</v>
      </c>
      <c r="H501" s="172">
        <v>0</v>
      </c>
      <c r="I501" s="172">
        <v>0</v>
      </c>
      <c r="J501" s="173">
        <f t="shared" si="9"/>
        <v>992.27</v>
      </c>
      <c r="K501" s="169" t="str">
        <f>VLOOKUP(C501, 'CEDARS School FRPL'!$C$4:$G$2376,5,0)</f>
        <v>No</v>
      </c>
      <c r="L501" s="66">
        <f>IFERROR(VLOOKUP($C501,'CEDARS School FRPL'!$C$4:$F$20001,3,FALSE),"NO CEDARL FRPL Rprtd")</f>
        <v>0.3589</v>
      </c>
      <c r="N501" s="118"/>
      <c r="O501" s="97"/>
      <c r="Q501"/>
      <c r="R501"/>
    </row>
    <row r="502" spans="1:18">
      <c r="A502" s="165" t="s">
        <v>2241</v>
      </c>
      <c r="B502" s="165" t="s">
        <v>2584</v>
      </c>
      <c r="C502" s="169">
        <v>5959</v>
      </c>
      <c r="D502" s="171" t="s">
        <v>3171</v>
      </c>
      <c r="E502" s="172">
        <v>0</v>
      </c>
      <c r="F502" s="172">
        <v>0</v>
      </c>
      <c r="G502" s="172">
        <v>0</v>
      </c>
      <c r="H502" s="172">
        <v>24.98</v>
      </c>
      <c r="I502" s="172">
        <v>0</v>
      </c>
      <c r="J502" s="173">
        <f t="shared" si="9"/>
        <v>24.98</v>
      </c>
      <c r="K502" s="169" t="str">
        <f>VLOOKUP(C502, 'CEDARS School FRPL'!$C$4:$G$2376,5,0)</f>
        <v>Yes</v>
      </c>
      <c r="L502" s="66">
        <f>IFERROR(VLOOKUP($C502,'CEDARS School FRPL'!$C$4:$F$20001,3,FALSE),"NO CEDARL FRPL Rprtd")</f>
        <v>0.7369</v>
      </c>
      <c r="N502" s="118"/>
      <c r="O502" s="97"/>
      <c r="Q502"/>
      <c r="R502"/>
    </row>
    <row r="503" spans="1:18">
      <c r="A503" s="165" t="s">
        <v>2241</v>
      </c>
      <c r="B503" s="165" t="s">
        <v>2584</v>
      </c>
      <c r="C503" s="169">
        <v>5718</v>
      </c>
      <c r="D503" s="171" t="s">
        <v>2990</v>
      </c>
      <c r="E503" s="172">
        <v>358.2</v>
      </c>
      <c r="F503" s="172">
        <v>13.5</v>
      </c>
      <c r="G503" s="172">
        <v>0</v>
      </c>
      <c r="H503" s="172">
        <v>0</v>
      </c>
      <c r="I503" s="172">
        <v>0</v>
      </c>
      <c r="J503" s="173">
        <f t="shared" si="9"/>
        <v>371.7</v>
      </c>
      <c r="K503" s="169" t="str">
        <f>VLOOKUP(C503, 'CEDARS School FRPL'!$C$4:$G$2376,5,0)</f>
        <v>Yes</v>
      </c>
      <c r="L503" s="66">
        <f>IFERROR(VLOOKUP($C503,'CEDARS School FRPL'!$C$4:$F$20001,3,FALSE),"NO CEDARL FRPL Rprtd")</f>
        <v>0.52280000000000004</v>
      </c>
      <c r="N503" s="118"/>
      <c r="O503" s="97"/>
      <c r="Q503"/>
      <c r="R503"/>
    </row>
    <row r="504" spans="1:18">
      <c r="A504" s="165" t="s">
        <v>2241</v>
      </c>
      <c r="B504" s="165" t="s">
        <v>2584</v>
      </c>
      <c r="C504" s="169">
        <v>2741</v>
      </c>
      <c r="D504" s="171" t="s">
        <v>462</v>
      </c>
      <c r="E504" s="172">
        <v>315.44</v>
      </c>
      <c r="F504" s="172">
        <v>13.11</v>
      </c>
      <c r="G504" s="172">
        <v>0</v>
      </c>
      <c r="H504" s="172">
        <v>0</v>
      </c>
      <c r="I504" s="172">
        <v>0</v>
      </c>
      <c r="J504" s="173">
        <f t="shared" si="9"/>
        <v>328.55</v>
      </c>
      <c r="K504" s="169" t="str">
        <f>VLOOKUP(C504, 'CEDARS School FRPL'!$C$4:$G$2376,5,0)</f>
        <v>No</v>
      </c>
      <c r="L504" s="66">
        <f>IFERROR(VLOOKUP($C504,'CEDARS School FRPL'!$C$4:$F$20001,3,FALSE),"NO CEDARL FRPL Rprtd")</f>
        <v>0.434</v>
      </c>
      <c r="N504" s="118"/>
      <c r="O504" s="97"/>
      <c r="Q504"/>
      <c r="R504"/>
    </row>
    <row r="505" spans="1:18">
      <c r="A505" s="165" t="s">
        <v>2241</v>
      </c>
      <c r="B505" s="165" t="s">
        <v>2584</v>
      </c>
      <c r="C505" s="169">
        <v>2453</v>
      </c>
      <c r="D505" s="171" t="s">
        <v>1047</v>
      </c>
      <c r="E505" s="172">
        <v>729.32</v>
      </c>
      <c r="F505" s="172">
        <v>0</v>
      </c>
      <c r="G505" s="172">
        <v>0</v>
      </c>
      <c r="H505" s="172">
        <v>0</v>
      </c>
      <c r="I505" s="172">
        <v>0</v>
      </c>
      <c r="J505" s="173">
        <f t="shared" si="9"/>
        <v>729.32</v>
      </c>
      <c r="K505" s="169" t="str">
        <f>VLOOKUP(C505, 'CEDARS School FRPL'!$C$4:$G$2376,5,0)</f>
        <v>Yes</v>
      </c>
      <c r="L505" s="66">
        <f>IFERROR(VLOOKUP($C505,'CEDARS School FRPL'!$C$4:$F$20001,3,FALSE),"NO CEDARL FRPL Rprtd")</f>
        <v>0.52039999999999997</v>
      </c>
      <c r="N505" s="118"/>
      <c r="O505" s="97"/>
      <c r="Q505"/>
      <c r="R505"/>
    </row>
    <row r="506" spans="1:18">
      <c r="A506" s="165" t="s">
        <v>2241</v>
      </c>
      <c r="B506" s="165" t="s">
        <v>2584</v>
      </c>
      <c r="C506" s="169">
        <v>3596</v>
      </c>
      <c r="D506" s="171" t="s">
        <v>1049</v>
      </c>
      <c r="E506" s="172">
        <v>324.66000000000003</v>
      </c>
      <c r="F506" s="172">
        <v>0</v>
      </c>
      <c r="G506" s="172">
        <v>0</v>
      </c>
      <c r="H506" s="172">
        <v>0</v>
      </c>
      <c r="I506" s="172">
        <v>0</v>
      </c>
      <c r="J506" s="173">
        <f t="shared" si="9"/>
        <v>324.66000000000003</v>
      </c>
      <c r="K506" s="169" t="str">
        <f>VLOOKUP(C506, 'CEDARS School FRPL'!$C$4:$G$2376,5,0)</f>
        <v>No</v>
      </c>
      <c r="L506" s="66">
        <f>IFERROR(VLOOKUP($C506,'CEDARS School FRPL'!$C$4:$F$20001,3,FALSE),"NO CEDARL FRPL Rprtd")</f>
        <v>0.48120000000000002</v>
      </c>
      <c r="N506" s="118"/>
      <c r="O506" s="97"/>
      <c r="Q506"/>
      <c r="R506"/>
    </row>
    <row r="507" spans="1:18">
      <c r="A507" s="165" t="s">
        <v>2241</v>
      </c>
      <c r="B507" s="165" t="s">
        <v>2584</v>
      </c>
      <c r="C507" s="169">
        <v>4411</v>
      </c>
      <c r="D507" s="171" t="s">
        <v>1050</v>
      </c>
      <c r="E507" s="172">
        <v>378.42</v>
      </c>
      <c r="F507" s="172">
        <v>13.5</v>
      </c>
      <c r="G507" s="172">
        <v>0</v>
      </c>
      <c r="H507" s="172">
        <v>0</v>
      </c>
      <c r="I507" s="172">
        <v>0</v>
      </c>
      <c r="J507" s="173">
        <f t="shared" si="9"/>
        <v>391.92</v>
      </c>
      <c r="K507" s="169" t="str">
        <f>VLOOKUP(C507, 'CEDARS School FRPL'!$C$4:$G$2376,5,0)</f>
        <v>No</v>
      </c>
      <c r="L507" s="66">
        <f>IFERROR(VLOOKUP($C507,'CEDARS School FRPL'!$C$4:$F$20001,3,FALSE),"NO CEDARL FRPL Rprtd")</f>
        <v>0.34179999999999999</v>
      </c>
      <c r="N507" s="118"/>
      <c r="O507" s="97"/>
      <c r="Q507"/>
      <c r="R507"/>
    </row>
    <row r="508" spans="1:18">
      <c r="A508" s="165" t="s">
        <v>2194</v>
      </c>
      <c r="B508" s="165" t="s">
        <v>2585</v>
      </c>
      <c r="C508" s="169">
        <v>5715</v>
      </c>
      <c r="D508" s="171" t="s">
        <v>3088</v>
      </c>
      <c r="E508" s="172">
        <v>57.78</v>
      </c>
      <c r="F508" s="172">
        <v>0</v>
      </c>
      <c r="G508" s="172">
        <v>1.0900000000000001</v>
      </c>
      <c r="H508" s="172">
        <v>0</v>
      </c>
      <c r="I508" s="172">
        <v>0</v>
      </c>
      <c r="J508" s="173">
        <f t="shared" si="9"/>
        <v>58.870000000000005</v>
      </c>
      <c r="K508" s="169" t="str">
        <f>VLOOKUP(C508, 'CEDARS School FRPL'!$C$4:$G$2376,5,0)</f>
        <v>Yes</v>
      </c>
      <c r="L508" s="66">
        <f>IFERROR(VLOOKUP($C508,'CEDARS School FRPL'!$C$4:$F$20001,3,FALSE),"NO CEDARL FRPL Rprtd")</f>
        <v>0.69010000000000005</v>
      </c>
      <c r="N508" s="118"/>
      <c r="O508" s="97"/>
      <c r="Q508"/>
      <c r="R508"/>
    </row>
    <row r="509" spans="1:18">
      <c r="A509" s="165" t="s">
        <v>2194</v>
      </c>
      <c r="B509" s="165" t="s">
        <v>2585</v>
      </c>
      <c r="C509" s="169">
        <v>1629</v>
      </c>
      <c r="D509" s="171" t="s">
        <v>477</v>
      </c>
      <c r="E509" s="172">
        <v>22.95</v>
      </c>
      <c r="F509" s="172">
        <v>0</v>
      </c>
      <c r="G509" s="172">
        <v>0</v>
      </c>
      <c r="H509" s="172">
        <v>0</v>
      </c>
      <c r="I509" s="172">
        <v>0</v>
      </c>
      <c r="J509" s="173">
        <f t="shared" si="9"/>
        <v>22.95</v>
      </c>
      <c r="K509" s="169" t="str">
        <f>VLOOKUP(C509, 'CEDARS School FRPL'!$C$4:$G$2376,5,0)</f>
        <v>No</v>
      </c>
      <c r="L509" s="66">
        <f>IFERROR(VLOOKUP($C509,'CEDARS School FRPL'!$C$4:$F$20001,3,FALSE),"NO CEDARL FRPL Rprtd")</f>
        <v>0.46300000000000002</v>
      </c>
      <c r="N509" s="118"/>
      <c r="O509" s="97"/>
      <c r="Q509"/>
      <c r="R509"/>
    </row>
    <row r="510" spans="1:18">
      <c r="A510" s="165" t="s">
        <v>2194</v>
      </c>
      <c r="B510" s="165" t="s">
        <v>2585</v>
      </c>
      <c r="C510" s="169">
        <v>5416</v>
      </c>
      <c r="D510" s="171" t="s">
        <v>481</v>
      </c>
      <c r="E510" s="172">
        <v>0</v>
      </c>
      <c r="F510" s="172">
        <v>0</v>
      </c>
      <c r="G510" s="172">
        <v>0.6</v>
      </c>
      <c r="H510" s="172">
        <v>17.25</v>
      </c>
      <c r="I510" s="172">
        <v>0</v>
      </c>
      <c r="J510" s="173">
        <f t="shared" si="9"/>
        <v>17.850000000000001</v>
      </c>
      <c r="K510" s="169" t="str">
        <f>VLOOKUP(C510, 'CEDARS School FRPL'!$C$4:$G$2376,5,0)</f>
        <v>Yes</v>
      </c>
      <c r="L510" s="66">
        <f>IFERROR(VLOOKUP($C510,'CEDARS School FRPL'!$C$4:$F$20001,3,FALSE),"NO CEDARL FRPL Rprtd")</f>
        <v>0.61950000000000005</v>
      </c>
      <c r="N510" s="118"/>
      <c r="O510" s="97"/>
      <c r="Q510"/>
      <c r="R510"/>
    </row>
    <row r="511" spans="1:18">
      <c r="A511" s="165" t="s">
        <v>2194</v>
      </c>
      <c r="B511" s="165" t="s">
        <v>2585</v>
      </c>
      <c r="C511" s="169">
        <v>3217</v>
      </c>
      <c r="D511" s="171" t="s">
        <v>479</v>
      </c>
      <c r="E511" s="172">
        <v>618.62</v>
      </c>
      <c r="F511" s="172">
        <v>10.199999999999999</v>
      </c>
      <c r="G511" s="172">
        <v>0</v>
      </c>
      <c r="H511" s="172">
        <v>0</v>
      </c>
      <c r="I511" s="172">
        <v>0</v>
      </c>
      <c r="J511" s="173">
        <f t="shared" si="9"/>
        <v>628.82000000000005</v>
      </c>
      <c r="K511" s="169" t="str">
        <f>VLOOKUP(C511, 'CEDARS School FRPL'!$C$4:$G$2376,5,0)</f>
        <v>Yes</v>
      </c>
      <c r="L511" s="66">
        <f>IFERROR(VLOOKUP($C511,'CEDARS School FRPL'!$C$4:$F$20001,3,FALSE),"NO CEDARL FRPL Rprtd")</f>
        <v>0.60119999999999996</v>
      </c>
      <c r="N511" s="118"/>
      <c r="O511" s="97"/>
      <c r="Q511"/>
      <c r="R511"/>
    </row>
    <row r="512" spans="1:18">
      <c r="A512" s="165" t="s">
        <v>2194</v>
      </c>
      <c r="B512" s="165" t="s">
        <v>2585</v>
      </c>
      <c r="C512" s="169">
        <v>2137</v>
      </c>
      <c r="D512" s="171" t="s">
        <v>478</v>
      </c>
      <c r="E512" s="172">
        <v>485.78</v>
      </c>
      <c r="F512" s="172">
        <v>0</v>
      </c>
      <c r="G512" s="172">
        <v>49.54</v>
      </c>
      <c r="H512" s="172">
        <v>0</v>
      </c>
      <c r="I512" s="172">
        <v>0</v>
      </c>
      <c r="J512" s="173">
        <f t="shared" si="9"/>
        <v>535.31999999999994</v>
      </c>
      <c r="K512" s="169" t="str">
        <f>VLOOKUP(C512, 'CEDARS School FRPL'!$C$4:$G$2376,5,0)</f>
        <v>Yes</v>
      </c>
      <c r="L512" s="66">
        <f>IFERROR(VLOOKUP($C512,'CEDARS School FRPL'!$C$4:$F$20001,3,FALSE),"NO CEDARL FRPL Rprtd")</f>
        <v>0.56850000000000001</v>
      </c>
      <c r="N512" s="118"/>
      <c r="O512" s="97"/>
      <c r="Q512"/>
      <c r="R512"/>
    </row>
    <row r="513" spans="1:18">
      <c r="A513" s="165" t="s">
        <v>2194</v>
      </c>
      <c r="B513" s="165" t="s">
        <v>2585</v>
      </c>
      <c r="C513" s="169">
        <v>4245</v>
      </c>
      <c r="D513" s="171" t="s">
        <v>480</v>
      </c>
      <c r="E513" s="172">
        <v>314.66000000000003</v>
      </c>
      <c r="F513" s="172">
        <v>0</v>
      </c>
      <c r="G513" s="172">
        <v>0</v>
      </c>
      <c r="H513" s="172">
        <v>0</v>
      </c>
      <c r="I513" s="172">
        <v>0</v>
      </c>
      <c r="J513" s="173">
        <f t="shared" si="9"/>
        <v>314.66000000000003</v>
      </c>
      <c r="K513" s="169" t="str">
        <f>VLOOKUP(C513, 'CEDARS School FRPL'!$C$4:$G$2376,5,0)</f>
        <v>Yes</v>
      </c>
      <c r="L513" s="66">
        <f>IFERROR(VLOOKUP($C513,'CEDARS School FRPL'!$C$4:$F$20001,3,FALSE),"NO CEDARL FRPL Rprtd")</f>
        <v>0.59460000000000002</v>
      </c>
      <c r="N513" s="118"/>
      <c r="O513" s="97"/>
      <c r="Q513"/>
      <c r="R513"/>
    </row>
    <row r="514" spans="1:18">
      <c r="A514" s="165" t="s">
        <v>2404</v>
      </c>
      <c r="B514" s="165" t="s">
        <v>2586</v>
      </c>
      <c r="C514" s="169">
        <v>2207</v>
      </c>
      <c r="D514" s="171" t="s">
        <v>2024</v>
      </c>
      <c r="E514" s="172">
        <v>64.900000000000006</v>
      </c>
      <c r="F514" s="172">
        <v>0</v>
      </c>
      <c r="G514" s="172">
        <v>0</v>
      </c>
      <c r="H514" s="172">
        <v>0</v>
      </c>
      <c r="I514" s="172">
        <v>0</v>
      </c>
      <c r="J514" s="173">
        <f t="shared" si="9"/>
        <v>64.900000000000006</v>
      </c>
      <c r="K514" s="169" t="str">
        <f>VLOOKUP(C514, 'CEDARS School FRPL'!$C$4:$G$2376,5,0)</f>
        <v>Yes</v>
      </c>
      <c r="L514" s="66">
        <f>IFERROR(VLOOKUP($C514,'CEDARS School FRPL'!$C$4:$F$20001,3,FALSE),"NO CEDARL FRPL Rprtd")</f>
        <v>0.64780000000000004</v>
      </c>
      <c r="N514" s="118"/>
      <c r="O514" s="97"/>
      <c r="Q514"/>
      <c r="R514"/>
    </row>
    <row r="515" spans="1:18">
      <c r="A515" s="165" t="s">
        <v>2135</v>
      </c>
      <c r="B515" s="165" t="s">
        <v>2587</v>
      </c>
      <c r="C515" s="169">
        <v>3317</v>
      </c>
      <c r="D515" s="171" t="s">
        <v>100</v>
      </c>
      <c r="E515" s="172">
        <v>184.09</v>
      </c>
      <c r="F515" s="172">
        <v>0</v>
      </c>
      <c r="G515" s="172">
        <v>11.89</v>
      </c>
      <c r="H515" s="172">
        <v>0</v>
      </c>
      <c r="I515" s="172">
        <v>0</v>
      </c>
      <c r="J515" s="173">
        <f t="shared" si="9"/>
        <v>195.98000000000002</v>
      </c>
      <c r="K515" s="169" t="str">
        <f>VLOOKUP(C515, 'CEDARS School FRPL'!$C$4:$G$2376,5,0)</f>
        <v>Yes</v>
      </c>
      <c r="L515" s="66">
        <f>IFERROR(VLOOKUP($C515,'CEDARS School FRPL'!$C$4:$F$20001,3,FALSE),"NO CEDARL FRPL Rprtd")</f>
        <v>0.62170000000000003</v>
      </c>
      <c r="N515" s="118"/>
      <c r="O515" s="97"/>
      <c r="Q515"/>
      <c r="R515"/>
    </row>
    <row r="516" spans="1:18">
      <c r="A516" s="165" t="s">
        <v>2135</v>
      </c>
      <c r="B516" s="165" t="s">
        <v>2587</v>
      </c>
      <c r="C516" s="169">
        <v>2688</v>
      </c>
      <c r="D516" s="171" t="s">
        <v>99</v>
      </c>
      <c r="E516" s="172">
        <v>211.13</v>
      </c>
      <c r="F516" s="172">
        <v>0</v>
      </c>
      <c r="G516" s="172">
        <v>0</v>
      </c>
      <c r="H516" s="172">
        <v>0</v>
      </c>
      <c r="I516" s="172">
        <v>0</v>
      </c>
      <c r="J516" s="173">
        <f t="shared" si="9"/>
        <v>211.13</v>
      </c>
      <c r="K516" s="169" t="str">
        <f>VLOOKUP(C516, 'CEDARS School FRPL'!$C$4:$G$2376,5,0)</f>
        <v>Yes</v>
      </c>
      <c r="L516" s="66">
        <f>IFERROR(VLOOKUP($C516,'CEDARS School FRPL'!$C$4:$F$20001,3,FALSE),"NO CEDARL FRPL Rprtd")</f>
        <v>0.69589999999999996</v>
      </c>
      <c r="N516" s="118"/>
      <c r="O516" s="97"/>
      <c r="Q516"/>
      <c r="R516"/>
    </row>
    <row r="517" spans="1:18">
      <c r="A517" s="165" t="s">
        <v>2212</v>
      </c>
      <c r="B517" s="165" t="s">
        <v>2588</v>
      </c>
      <c r="C517" s="169">
        <v>3430</v>
      </c>
      <c r="D517" s="171" t="s">
        <v>666</v>
      </c>
      <c r="E517" s="172">
        <v>410.09</v>
      </c>
      <c r="F517" s="172">
        <v>0</v>
      </c>
      <c r="G517" s="172">
        <v>0</v>
      </c>
      <c r="H517" s="172">
        <v>0</v>
      </c>
      <c r="I517" s="172">
        <v>0</v>
      </c>
      <c r="J517" s="173">
        <f t="shared" ref="J517:J580" si="10">SUM(E517:I517)</f>
        <v>410.09</v>
      </c>
      <c r="K517" s="169" t="str">
        <f>VLOOKUP(C517, 'CEDARS School FRPL'!$C$4:$G$2376,5,0)</f>
        <v>No</v>
      </c>
      <c r="L517" s="66">
        <f>IFERROR(VLOOKUP($C517,'CEDARS School FRPL'!$C$4:$F$20001,3,FALSE),"NO CEDARL FRPL Rprtd")</f>
        <v>0.29070000000000001</v>
      </c>
      <c r="N517" s="118"/>
      <c r="O517" s="97"/>
      <c r="Q517"/>
      <c r="R517"/>
    </row>
    <row r="518" spans="1:18">
      <c r="A518" s="165" t="s">
        <v>2212</v>
      </c>
      <c r="B518" s="165" t="s">
        <v>2588</v>
      </c>
      <c r="C518" s="169">
        <v>2980</v>
      </c>
      <c r="D518" s="171" t="s">
        <v>664</v>
      </c>
      <c r="E518" s="172">
        <v>447.04</v>
      </c>
      <c r="F518" s="172">
        <v>0</v>
      </c>
      <c r="G518" s="172">
        <v>0</v>
      </c>
      <c r="H518" s="172">
        <v>0</v>
      </c>
      <c r="I518" s="172">
        <v>0</v>
      </c>
      <c r="J518" s="173">
        <f t="shared" si="10"/>
        <v>447.04</v>
      </c>
      <c r="K518" s="169" t="str">
        <f>VLOOKUP(C518, 'CEDARS School FRPL'!$C$4:$G$2376,5,0)</f>
        <v>No</v>
      </c>
      <c r="L518" s="66">
        <f>IFERROR(VLOOKUP($C518,'CEDARS School FRPL'!$C$4:$F$20001,3,FALSE),"NO CEDARL FRPL Rprtd")</f>
        <v>0.33510000000000001</v>
      </c>
      <c r="N518" s="118"/>
      <c r="O518" s="97"/>
      <c r="Q518"/>
      <c r="R518"/>
    </row>
    <row r="519" spans="1:18">
      <c r="A519" s="165" t="s">
        <v>2212</v>
      </c>
      <c r="B519" s="165" t="s">
        <v>2588</v>
      </c>
      <c r="C519" s="169">
        <v>4210</v>
      </c>
      <c r="D519" s="171" t="s">
        <v>669</v>
      </c>
      <c r="E519" s="172">
        <v>517.21</v>
      </c>
      <c r="F519" s="172">
        <v>0</v>
      </c>
      <c r="G519" s="172">
        <v>0</v>
      </c>
      <c r="H519" s="172">
        <v>0</v>
      </c>
      <c r="I519" s="172">
        <v>0</v>
      </c>
      <c r="J519" s="173">
        <f t="shared" si="10"/>
        <v>517.21</v>
      </c>
      <c r="K519" s="169" t="str">
        <f>VLOOKUP(C519, 'CEDARS School FRPL'!$C$4:$G$2376,5,0)</f>
        <v>No</v>
      </c>
      <c r="L519" s="66">
        <f>IFERROR(VLOOKUP($C519,'CEDARS School FRPL'!$C$4:$F$20001,3,FALSE),"NO CEDARL FRPL Rprtd")</f>
        <v>0.35620000000000002</v>
      </c>
      <c r="N519" s="118"/>
      <c r="O519" s="97"/>
      <c r="Q519"/>
      <c r="R519"/>
    </row>
    <row r="520" spans="1:18">
      <c r="A520" s="165" t="s">
        <v>2212</v>
      </c>
      <c r="B520" s="165" t="s">
        <v>2588</v>
      </c>
      <c r="C520" s="169">
        <v>3330</v>
      </c>
      <c r="D520" s="171" t="s">
        <v>665</v>
      </c>
      <c r="E520" s="172">
        <v>1149.55</v>
      </c>
      <c r="F520" s="172">
        <v>0</v>
      </c>
      <c r="G520" s="172">
        <v>142.46</v>
      </c>
      <c r="H520" s="172">
        <v>16.899999999999999</v>
      </c>
      <c r="I520" s="172">
        <v>0</v>
      </c>
      <c r="J520" s="173">
        <f t="shared" si="10"/>
        <v>1308.9100000000001</v>
      </c>
      <c r="K520" s="169" t="str">
        <f>VLOOKUP(C520, 'CEDARS School FRPL'!$C$4:$G$2376,5,0)</f>
        <v>No</v>
      </c>
      <c r="L520" s="66">
        <f>IFERROR(VLOOKUP($C520,'CEDARS School FRPL'!$C$4:$F$20001,3,FALSE),"NO CEDARL FRPL Rprtd")</f>
        <v>0.30059999999999998</v>
      </c>
      <c r="N520" s="118"/>
      <c r="O520" s="97"/>
      <c r="Q520"/>
      <c r="R520"/>
    </row>
    <row r="521" spans="1:18">
      <c r="A521" s="165" t="s">
        <v>2212</v>
      </c>
      <c r="B521" s="165" t="s">
        <v>2588</v>
      </c>
      <c r="C521" s="169">
        <v>5491</v>
      </c>
      <c r="D521" s="171" t="s">
        <v>2991</v>
      </c>
      <c r="E521" s="172">
        <v>0</v>
      </c>
      <c r="F521" s="172">
        <v>39.1</v>
      </c>
      <c r="G521" s="172">
        <v>0</v>
      </c>
      <c r="H521" s="172">
        <v>0</v>
      </c>
      <c r="I521" s="172">
        <v>0</v>
      </c>
      <c r="J521" s="173">
        <f t="shared" si="10"/>
        <v>39.1</v>
      </c>
      <c r="K521" s="169" t="str">
        <f>VLOOKUP(C521, 'CEDARS School FRPL'!$C$4:$G$2376,5,0)</f>
        <v>No</v>
      </c>
      <c r="L521" s="66">
        <f>IFERROR(VLOOKUP($C521,'CEDARS School FRPL'!$C$4:$F$20001,3,FALSE),"NO CEDARL FRPL Rprtd")</f>
        <v>0.20780000000000001</v>
      </c>
      <c r="N521" s="118"/>
      <c r="O521" s="97"/>
      <c r="Q521"/>
      <c r="R521"/>
    </row>
    <row r="522" spans="1:18">
      <c r="A522" s="165" t="s">
        <v>2212</v>
      </c>
      <c r="B522" s="165" t="s">
        <v>2588</v>
      </c>
      <c r="C522" s="169">
        <v>3739</v>
      </c>
      <c r="D522" s="171" t="s">
        <v>668</v>
      </c>
      <c r="E522" s="172">
        <v>347.09</v>
      </c>
      <c r="F522" s="172">
        <v>0</v>
      </c>
      <c r="G522" s="172">
        <v>0</v>
      </c>
      <c r="H522" s="172">
        <v>0</v>
      </c>
      <c r="I522" s="172">
        <v>0</v>
      </c>
      <c r="J522" s="173">
        <f t="shared" si="10"/>
        <v>347.09</v>
      </c>
      <c r="K522" s="169" t="str">
        <f>VLOOKUP(C522, 'CEDARS School FRPL'!$C$4:$G$2376,5,0)</f>
        <v>No</v>
      </c>
      <c r="L522" s="66">
        <f>IFERROR(VLOOKUP($C522,'CEDARS School FRPL'!$C$4:$F$20001,3,FALSE),"NO CEDARL FRPL Rprtd")</f>
        <v>0.34610000000000002</v>
      </c>
      <c r="N522" s="118"/>
      <c r="O522" s="97"/>
      <c r="Q522"/>
      <c r="R522"/>
    </row>
    <row r="523" spans="1:18">
      <c r="A523" s="165" t="s">
        <v>2212</v>
      </c>
      <c r="B523" s="165" t="s">
        <v>2588</v>
      </c>
      <c r="C523" s="169">
        <v>4289</v>
      </c>
      <c r="D523" s="171" t="s">
        <v>670</v>
      </c>
      <c r="E523" s="172">
        <v>372.06</v>
      </c>
      <c r="F523" s="172">
        <v>0</v>
      </c>
      <c r="G523" s="172">
        <v>0</v>
      </c>
      <c r="H523" s="172">
        <v>0</v>
      </c>
      <c r="I523" s="172">
        <v>0</v>
      </c>
      <c r="J523" s="173">
        <f t="shared" si="10"/>
        <v>372.06</v>
      </c>
      <c r="K523" s="169" t="str">
        <f>VLOOKUP(C523, 'CEDARS School FRPL'!$C$4:$G$2376,5,0)</f>
        <v>No</v>
      </c>
      <c r="L523" s="66">
        <f>IFERROR(VLOOKUP($C523,'CEDARS School FRPL'!$C$4:$F$20001,3,FALSE),"NO CEDARL FRPL Rprtd")</f>
        <v>0.32129999999999997</v>
      </c>
      <c r="N523" s="118"/>
      <c r="O523" s="97"/>
      <c r="Q523"/>
      <c r="R523"/>
    </row>
    <row r="524" spans="1:18">
      <c r="A524" s="165" t="s">
        <v>2212</v>
      </c>
      <c r="B524" s="165" t="s">
        <v>2588</v>
      </c>
      <c r="C524" s="169">
        <v>4550</v>
      </c>
      <c r="D524" s="171" t="s">
        <v>671</v>
      </c>
      <c r="E524" s="172">
        <v>529.24</v>
      </c>
      <c r="F524" s="172">
        <v>0</v>
      </c>
      <c r="G524" s="172">
        <v>0</v>
      </c>
      <c r="H524" s="172">
        <v>0</v>
      </c>
      <c r="I524" s="172">
        <v>0</v>
      </c>
      <c r="J524" s="173">
        <f t="shared" si="10"/>
        <v>529.24</v>
      </c>
      <c r="K524" s="169" t="str">
        <f>VLOOKUP(C524, 'CEDARS School FRPL'!$C$4:$G$2376,5,0)</f>
        <v>No</v>
      </c>
      <c r="L524" s="66">
        <f>IFERROR(VLOOKUP($C524,'CEDARS School FRPL'!$C$4:$F$20001,3,FALSE),"NO CEDARL FRPL Rprtd")</f>
        <v>0.28029999999999999</v>
      </c>
      <c r="N524" s="118"/>
      <c r="O524" s="97"/>
      <c r="Q524"/>
      <c r="R524"/>
    </row>
    <row r="525" spans="1:18">
      <c r="A525" s="165" t="s">
        <v>2212</v>
      </c>
      <c r="B525" s="165" t="s">
        <v>2588</v>
      </c>
      <c r="C525" s="169">
        <v>3585</v>
      </c>
      <c r="D525" s="171" t="s">
        <v>667</v>
      </c>
      <c r="E525" s="172">
        <v>436.51</v>
      </c>
      <c r="F525" s="172">
        <v>0</v>
      </c>
      <c r="G525" s="172">
        <v>0</v>
      </c>
      <c r="H525" s="172">
        <v>0</v>
      </c>
      <c r="I525" s="172">
        <v>0</v>
      </c>
      <c r="J525" s="173">
        <f t="shared" si="10"/>
        <v>436.51</v>
      </c>
      <c r="K525" s="169" t="str">
        <f>VLOOKUP(C525, 'CEDARS School FRPL'!$C$4:$G$2376,5,0)</f>
        <v>No</v>
      </c>
      <c r="L525" s="66">
        <f>IFERROR(VLOOKUP($C525,'CEDARS School FRPL'!$C$4:$F$20001,3,FALSE),"NO CEDARL FRPL Rprtd")</f>
        <v>0.2326</v>
      </c>
      <c r="N525" s="118"/>
      <c r="O525" s="97"/>
      <c r="Q525"/>
      <c r="R525"/>
    </row>
    <row r="526" spans="1:18">
      <c r="A526" s="165" t="s">
        <v>2186</v>
      </c>
      <c r="B526" s="165" t="s">
        <v>2589</v>
      </c>
      <c r="C526" s="169">
        <v>2793</v>
      </c>
      <c r="D526" s="171" t="s">
        <v>440</v>
      </c>
      <c r="E526" s="172">
        <v>458</v>
      </c>
      <c r="F526" s="172">
        <v>0</v>
      </c>
      <c r="G526" s="172">
        <v>0</v>
      </c>
      <c r="H526" s="172">
        <v>0</v>
      </c>
      <c r="I526" s="172">
        <v>0</v>
      </c>
      <c r="J526" s="173">
        <f t="shared" si="10"/>
        <v>458</v>
      </c>
      <c r="K526" s="169" t="str">
        <f>VLOOKUP(C526, 'CEDARS School FRPL'!$C$4:$G$2376,5,0)</f>
        <v>Yes</v>
      </c>
      <c r="L526" s="66">
        <f>IFERROR(VLOOKUP($C526,'CEDARS School FRPL'!$C$4:$F$20001,3,FALSE),"NO CEDARL FRPL Rprtd")</f>
        <v>0.59099999999999997</v>
      </c>
      <c r="N526" s="118"/>
      <c r="O526" s="97"/>
      <c r="Q526"/>
      <c r="R526"/>
    </row>
    <row r="527" spans="1:18">
      <c r="A527" s="165" t="s">
        <v>2186</v>
      </c>
      <c r="B527" s="165" t="s">
        <v>2589</v>
      </c>
      <c r="C527" s="169">
        <v>2920</v>
      </c>
      <c r="D527" s="171" t="s">
        <v>441</v>
      </c>
      <c r="E527" s="172">
        <v>797.52</v>
      </c>
      <c r="F527" s="172">
        <v>0</v>
      </c>
      <c r="G527" s="172">
        <v>84.570000000000007</v>
      </c>
      <c r="H527" s="172">
        <v>0</v>
      </c>
      <c r="I527" s="172">
        <v>0</v>
      </c>
      <c r="J527" s="173">
        <f t="shared" si="10"/>
        <v>882.09</v>
      </c>
      <c r="K527" s="169" t="str">
        <f>VLOOKUP(C527, 'CEDARS School FRPL'!$C$4:$G$2376,5,0)</f>
        <v>Yes</v>
      </c>
      <c r="L527" s="66">
        <f>IFERROR(VLOOKUP($C527,'CEDARS School FRPL'!$C$4:$F$20001,3,FALSE),"NO CEDARL FRPL Rprtd")</f>
        <v>0.54679999999999995</v>
      </c>
      <c r="N527" s="118"/>
      <c r="O527" s="97"/>
      <c r="Q527"/>
      <c r="R527"/>
    </row>
    <row r="528" spans="1:18">
      <c r="A528" s="165" t="s">
        <v>2186</v>
      </c>
      <c r="B528" s="165" t="s">
        <v>2589</v>
      </c>
      <c r="C528" s="169">
        <v>3373</v>
      </c>
      <c r="D528" s="171" t="s">
        <v>443</v>
      </c>
      <c r="E528" s="172">
        <v>437.01</v>
      </c>
      <c r="F528" s="172">
        <v>0</v>
      </c>
      <c r="G528" s="172">
        <v>0</v>
      </c>
      <c r="H528" s="172">
        <v>0</v>
      </c>
      <c r="I528" s="172">
        <v>0</v>
      </c>
      <c r="J528" s="173">
        <f t="shared" si="10"/>
        <v>437.01</v>
      </c>
      <c r="K528" s="169" t="str">
        <f>VLOOKUP(C528, 'CEDARS School FRPL'!$C$4:$G$2376,5,0)</f>
        <v>Yes</v>
      </c>
      <c r="L528" s="66">
        <f>IFERROR(VLOOKUP($C528,'CEDARS School FRPL'!$C$4:$F$20001,3,FALSE),"NO CEDARL FRPL Rprtd")</f>
        <v>0.56430000000000002</v>
      </c>
      <c r="N528" s="118"/>
      <c r="O528" s="97"/>
      <c r="Q528"/>
      <c r="R528"/>
    </row>
    <row r="529" spans="1:18">
      <c r="A529" s="165" t="s">
        <v>2186</v>
      </c>
      <c r="B529" s="165" t="s">
        <v>2589</v>
      </c>
      <c r="C529" s="169">
        <v>3092</v>
      </c>
      <c r="D529" s="171" t="s">
        <v>442</v>
      </c>
      <c r="E529" s="172">
        <v>452.49</v>
      </c>
      <c r="F529" s="172">
        <v>0</v>
      </c>
      <c r="G529" s="172">
        <v>0</v>
      </c>
      <c r="H529" s="172">
        <v>0</v>
      </c>
      <c r="I529" s="172">
        <v>0</v>
      </c>
      <c r="J529" s="173">
        <f t="shared" si="10"/>
        <v>452.49</v>
      </c>
      <c r="K529" s="169" t="str">
        <f>VLOOKUP(C529, 'CEDARS School FRPL'!$C$4:$G$2376,5,0)</f>
        <v>Yes</v>
      </c>
      <c r="L529" s="66">
        <f>IFERROR(VLOOKUP($C529,'CEDARS School FRPL'!$C$4:$F$20001,3,FALSE),"NO CEDARL FRPL Rprtd")</f>
        <v>0.64070000000000005</v>
      </c>
      <c r="N529" s="118"/>
      <c r="O529" s="97"/>
      <c r="Q529"/>
      <c r="R529"/>
    </row>
    <row r="530" spans="1:18">
      <c r="A530" s="165" t="s">
        <v>2186</v>
      </c>
      <c r="B530" s="165" t="s">
        <v>2589</v>
      </c>
      <c r="C530" s="169">
        <v>2695</v>
      </c>
      <c r="D530" s="171" t="s">
        <v>439</v>
      </c>
      <c r="E530" s="172">
        <v>413.01</v>
      </c>
      <c r="F530" s="172">
        <v>0</v>
      </c>
      <c r="G530" s="172">
        <v>0</v>
      </c>
      <c r="H530" s="172">
        <v>0</v>
      </c>
      <c r="I530" s="172">
        <v>0</v>
      </c>
      <c r="J530" s="173">
        <f t="shared" si="10"/>
        <v>413.01</v>
      </c>
      <c r="K530" s="169" t="str">
        <f>VLOOKUP(C530, 'CEDARS School FRPL'!$C$4:$G$2376,5,0)</f>
        <v>Yes</v>
      </c>
      <c r="L530" s="66">
        <f>IFERROR(VLOOKUP($C530,'CEDARS School FRPL'!$C$4:$F$20001,3,FALSE),"NO CEDARL FRPL Rprtd")</f>
        <v>0.59040000000000004</v>
      </c>
      <c r="N530" s="118"/>
      <c r="O530" s="97"/>
      <c r="Q530"/>
      <c r="R530"/>
    </row>
    <row r="531" spans="1:18">
      <c r="A531" s="165" t="s">
        <v>2186</v>
      </c>
      <c r="B531" s="165" t="s">
        <v>2589</v>
      </c>
      <c r="C531" s="169">
        <v>5497</v>
      </c>
      <c r="D531" s="171" t="s">
        <v>3188</v>
      </c>
      <c r="E531" s="172">
        <v>0</v>
      </c>
      <c r="F531" s="172">
        <v>0</v>
      </c>
      <c r="G531" s="172">
        <v>0</v>
      </c>
      <c r="H531" s="172">
        <v>38.6</v>
      </c>
      <c r="I531" s="172">
        <v>0</v>
      </c>
      <c r="J531" s="173">
        <f t="shared" si="10"/>
        <v>38.6</v>
      </c>
      <c r="K531" s="169" t="str">
        <f>VLOOKUP(C531, 'CEDARS School FRPL'!$C$4:$G$2376,5,0)</f>
        <v>Yes</v>
      </c>
      <c r="L531" s="66">
        <f>IFERROR(VLOOKUP($C531,'CEDARS School FRPL'!$C$4:$F$20001,3,FALSE),"NO CEDARL FRPL Rprtd")</f>
        <v>0.78520000000000001</v>
      </c>
      <c r="N531" s="118"/>
      <c r="O531" s="97"/>
      <c r="Q531"/>
      <c r="R531"/>
    </row>
    <row r="532" spans="1:18">
      <c r="A532" s="165" t="s">
        <v>2255</v>
      </c>
      <c r="B532" s="165" t="s">
        <v>2590</v>
      </c>
      <c r="C532" s="169">
        <v>2355</v>
      </c>
      <c r="D532" s="171" t="s">
        <v>1092</v>
      </c>
      <c r="E532" s="172">
        <v>62</v>
      </c>
      <c r="F532" s="172">
        <v>5.9</v>
      </c>
      <c r="G532" s="172">
        <v>0</v>
      </c>
      <c r="H532" s="172">
        <v>0</v>
      </c>
      <c r="I532" s="172">
        <v>0</v>
      </c>
      <c r="J532" s="173">
        <f t="shared" si="10"/>
        <v>67.900000000000006</v>
      </c>
      <c r="K532" s="169" t="str">
        <f>VLOOKUP(C532, 'CEDARS School FRPL'!$C$4:$G$2376,5,0)</f>
        <v>No</v>
      </c>
      <c r="L532" s="66">
        <f>IFERROR(VLOOKUP($C532,'CEDARS School FRPL'!$C$4:$F$20001,3,FALSE),"NO CEDARL FRPL Rprtd")</f>
        <v>0.49430000000000002</v>
      </c>
      <c r="N532" s="118"/>
      <c r="O532" s="97"/>
      <c r="Q532"/>
      <c r="R532"/>
    </row>
    <row r="533" spans="1:18">
      <c r="A533" s="165" t="s">
        <v>2329</v>
      </c>
      <c r="B533" s="165" t="s">
        <v>2591</v>
      </c>
      <c r="C533" s="169">
        <v>3407</v>
      </c>
      <c r="D533" s="171" t="s">
        <v>113</v>
      </c>
      <c r="E533" s="172">
        <v>1375.74</v>
      </c>
      <c r="F533" s="172">
        <v>0</v>
      </c>
      <c r="G533" s="172">
        <v>132.66999999999999</v>
      </c>
      <c r="H533" s="172">
        <v>0</v>
      </c>
      <c r="I533" s="172">
        <v>0</v>
      </c>
      <c r="J533" s="173">
        <f t="shared" si="10"/>
        <v>1508.41</v>
      </c>
      <c r="K533" s="169" t="str">
        <f>VLOOKUP(C533, 'CEDARS School FRPL'!$C$4:$G$2376,5,0)</f>
        <v>Yes</v>
      </c>
      <c r="L533" s="66">
        <f>IFERROR(VLOOKUP($C533,'CEDARS School FRPL'!$C$4:$F$20001,3,FALSE),"NO CEDARL FRPL Rprtd")</f>
        <v>0.57010000000000005</v>
      </c>
      <c r="N533" s="118"/>
      <c r="O533" s="97"/>
      <c r="Q533"/>
      <c r="R533"/>
    </row>
    <row r="534" spans="1:18">
      <c r="A534" s="165" t="s">
        <v>2329</v>
      </c>
      <c r="B534" s="165" t="s">
        <v>2591</v>
      </c>
      <c r="C534" s="169">
        <v>4382</v>
      </c>
      <c r="D534" s="171" t="s">
        <v>1504</v>
      </c>
      <c r="E534" s="172">
        <v>630.44000000000005</v>
      </c>
      <c r="F534" s="172">
        <v>0</v>
      </c>
      <c r="G534" s="172">
        <v>0</v>
      </c>
      <c r="H534" s="172">
        <v>0</v>
      </c>
      <c r="I534" s="172">
        <v>0</v>
      </c>
      <c r="J534" s="173">
        <f t="shared" si="10"/>
        <v>630.44000000000005</v>
      </c>
      <c r="K534" s="169" t="str">
        <f>VLOOKUP(C534, 'CEDARS School FRPL'!$C$4:$G$2376,5,0)</f>
        <v>No</v>
      </c>
      <c r="L534" s="66">
        <f>IFERROR(VLOOKUP($C534,'CEDARS School FRPL'!$C$4:$F$20001,3,FALSE),"NO CEDARL FRPL Rprtd")</f>
        <v>0.18909999999999999</v>
      </c>
      <c r="N534" s="118"/>
      <c r="O534" s="97"/>
      <c r="Q534"/>
      <c r="R534"/>
    </row>
    <row r="535" spans="1:18">
      <c r="A535" s="165" t="s">
        <v>2329</v>
      </c>
      <c r="B535" s="165" t="s">
        <v>2591</v>
      </c>
      <c r="C535" s="169">
        <v>3752</v>
      </c>
      <c r="D535" s="171" t="s">
        <v>1498</v>
      </c>
      <c r="E535" s="172">
        <v>880.76</v>
      </c>
      <c r="F535" s="172">
        <v>0</v>
      </c>
      <c r="G535" s="172">
        <v>0</v>
      </c>
      <c r="H535" s="172">
        <v>0</v>
      </c>
      <c r="I535" s="172">
        <v>0</v>
      </c>
      <c r="J535" s="173">
        <f t="shared" si="10"/>
        <v>880.76</v>
      </c>
      <c r="K535" s="169" t="str">
        <f>VLOOKUP(C535, 'CEDARS School FRPL'!$C$4:$G$2376,5,0)</f>
        <v>Yes</v>
      </c>
      <c r="L535" s="66">
        <f>IFERROR(VLOOKUP($C535,'CEDARS School FRPL'!$C$4:$F$20001,3,FALSE),"NO CEDARL FRPL Rprtd")</f>
        <v>0.51229999999999998</v>
      </c>
      <c r="N535" s="118"/>
      <c r="O535" s="97"/>
      <c r="Q535"/>
      <c r="R535"/>
    </row>
    <row r="536" spans="1:18">
      <c r="A536" s="165" t="s">
        <v>2329</v>
      </c>
      <c r="B536" s="165" t="s">
        <v>2591</v>
      </c>
      <c r="C536" s="169">
        <v>3184</v>
      </c>
      <c r="D536" s="171" t="s">
        <v>547</v>
      </c>
      <c r="E536" s="172">
        <v>656</v>
      </c>
      <c r="F536" s="172">
        <v>0</v>
      </c>
      <c r="G536" s="172">
        <v>0</v>
      </c>
      <c r="H536" s="172">
        <v>0</v>
      </c>
      <c r="I536" s="172">
        <v>0</v>
      </c>
      <c r="J536" s="173">
        <f t="shared" si="10"/>
        <v>656</v>
      </c>
      <c r="K536" s="169" t="str">
        <f>VLOOKUP(C536, 'CEDARS School FRPL'!$C$4:$G$2376,5,0)</f>
        <v>Yes</v>
      </c>
      <c r="L536" s="66">
        <f>IFERROR(VLOOKUP($C536,'CEDARS School FRPL'!$C$4:$F$20001,3,FALSE),"NO CEDARL FRPL Rprtd")</f>
        <v>0.70230000000000004</v>
      </c>
      <c r="N536" s="118"/>
      <c r="O536" s="97"/>
      <c r="Q536"/>
      <c r="R536"/>
    </row>
    <row r="537" spans="1:18">
      <c r="A537" s="165" t="s">
        <v>2329</v>
      </c>
      <c r="B537" s="165" t="s">
        <v>2591</v>
      </c>
      <c r="C537" s="169">
        <v>2126</v>
      </c>
      <c r="D537" s="171" t="s">
        <v>1490</v>
      </c>
      <c r="E537" s="172">
        <v>1459.96</v>
      </c>
      <c r="F537" s="172">
        <v>0</v>
      </c>
      <c r="G537" s="172">
        <v>94.33</v>
      </c>
      <c r="H537" s="172">
        <v>0</v>
      </c>
      <c r="I537" s="172">
        <v>0</v>
      </c>
      <c r="J537" s="173">
        <f t="shared" si="10"/>
        <v>1554.29</v>
      </c>
      <c r="K537" s="169" t="str">
        <f>VLOOKUP(C537, 'CEDARS School FRPL'!$C$4:$G$2376,5,0)</f>
        <v>Yes</v>
      </c>
      <c r="L537" s="66">
        <f>IFERROR(VLOOKUP($C537,'CEDARS School FRPL'!$C$4:$F$20001,3,FALSE),"NO CEDARL FRPL Rprtd")</f>
        <v>0.56230000000000002</v>
      </c>
      <c r="N537" s="118"/>
      <c r="O537" s="97"/>
      <c r="Q537"/>
      <c r="R537"/>
    </row>
    <row r="538" spans="1:18">
      <c r="A538" s="165" t="s">
        <v>2329</v>
      </c>
      <c r="B538" s="165" t="s">
        <v>2591</v>
      </c>
      <c r="C538" s="169">
        <v>5330</v>
      </c>
      <c r="D538" s="171" t="s">
        <v>1509</v>
      </c>
      <c r="E538" s="172">
        <v>0</v>
      </c>
      <c r="F538" s="172">
        <v>0</v>
      </c>
      <c r="G538" s="172">
        <v>0.3</v>
      </c>
      <c r="H538" s="172">
        <v>339.43</v>
      </c>
      <c r="I538" s="172">
        <v>0</v>
      </c>
      <c r="J538" s="173">
        <f t="shared" si="10"/>
        <v>339.73</v>
      </c>
      <c r="K538" s="169" t="str">
        <f>VLOOKUP(C538, 'CEDARS School FRPL'!$C$4:$G$2376,5,0)</f>
        <v>Yes</v>
      </c>
      <c r="L538" s="66">
        <f>IFERROR(VLOOKUP($C538,'CEDARS School FRPL'!$C$4:$F$20001,3,FALSE),"NO CEDARL FRPL Rprtd")</f>
        <v>0.59419999999999995</v>
      </c>
      <c r="N538" s="118"/>
      <c r="O538" s="97"/>
      <c r="Q538"/>
      <c r="R538"/>
    </row>
    <row r="539" spans="1:18">
      <c r="A539" s="165" t="s">
        <v>2329</v>
      </c>
      <c r="B539" s="165" t="s">
        <v>2591</v>
      </c>
      <c r="C539" s="169">
        <v>5735</v>
      </c>
      <c r="D539" s="171" t="s">
        <v>2992</v>
      </c>
      <c r="E539" s="172">
        <v>20.420000000000002</v>
      </c>
      <c r="F539" s="172">
        <v>0</v>
      </c>
      <c r="G539" s="172">
        <v>0</v>
      </c>
      <c r="H539" s="172">
        <v>0</v>
      </c>
      <c r="I539" s="172">
        <v>0</v>
      </c>
      <c r="J539" s="173">
        <f t="shared" si="10"/>
        <v>20.420000000000002</v>
      </c>
      <c r="K539" s="169" t="str">
        <f>VLOOKUP(C539, 'CEDARS School FRPL'!$C$4:$G$2376,5,0)</f>
        <v>Yes</v>
      </c>
      <c r="L539" s="66">
        <f>IFERROR(VLOOKUP($C539,'CEDARS School FRPL'!$C$4:$F$20001,3,FALSE),"NO CEDARL FRPL Rprtd")</f>
        <v>0.78190000000000004</v>
      </c>
      <c r="N539" s="118"/>
      <c r="O539" s="97"/>
      <c r="Q539"/>
      <c r="R539"/>
    </row>
    <row r="540" spans="1:18">
      <c r="A540" s="165" t="s">
        <v>2329</v>
      </c>
      <c r="B540" s="165" t="s">
        <v>2591</v>
      </c>
      <c r="C540" s="169">
        <v>3253</v>
      </c>
      <c r="D540" s="171" t="s">
        <v>891</v>
      </c>
      <c r="E540" s="172">
        <v>910.91</v>
      </c>
      <c r="F540" s="172">
        <v>0</v>
      </c>
      <c r="G540" s="172">
        <v>0</v>
      </c>
      <c r="H540" s="172">
        <v>0</v>
      </c>
      <c r="I540" s="172">
        <v>0</v>
      </c>
      <c r="J540" s="173">
        <f t="shared" si="10"/>
        <v>910.91</v>
      </c>
      <c r="K540" s="169" t="str">
        <f>VLOOKUP(C540, 'CEDARS School FRPL'!$C$4:$G$2376,5,0)</f>
        <v>Yes</v>
      </c>
      <c r="L540" s="66">
        <f>IFERROR(VLOOKUP($C540,'CEDARS School FRPL'!$C$4:$F$20001,3,FALSE),"NO CEDARL FRPL Rprtd")</f>
        <v>0.64610000000000001</v>
      </c>
      <c r="N540" s="118"/>
      <c r="O540" s="97"/>
      <c r="Q540"/>
      <c r="R540"/>
    </row>
    <row r="541" spans="1:18">
      <c r="A541" s="165" t="s">
        <v>2329</v>
      </c>
      <c r="B541" s="165" t="s">
        <v>2591</v>
      </c>
      <c r="C541" s="169">
        <v>5091</v>
      </c>
      <c r="D541" s="171" t="s">
        <v>1508</v>
      </c>
      <c r="E541" s="172">
        <v>577.76</v>
      </c>
      <c r="F541" s="172">
        <v>0</v>
      </c>
      <c r="G541" s="172">
        <v>0</v>
      </c>
      <c r="H541" s="172">
        <v>0</v>
      </c>
      <c r="I541" s="172">
        <v>0</v>
      </c>
      <c r="J541" s="173">
        <f t="shared" si="10"/>
        <v>577.76</v>
      </c>
      <c r="K541" s="169" t="str">
        <f>VLOOKUP(C541, 'CEDARS School FRPL'!$C$4:$G$2376,5,0)</f>
        <v>No</v>
      </c>
      <c r="L541" s="66">
        <f>IFERROR(VLOOKUP($C541,'CEDARS School FRPL'!$C$4:$F$20001,3,FALSE),"NO CEDARL FRPL Rprtd")</f>
        <v>0.13689999999999999</v>
      </c>
      <c r="N541" s="118"/>
      <c r="O541" s="97"/>
      <c r="Q541"/>
      <c r="R541"/>
    </row>
    <row r="542" spans="1:18">
      <c r="A542" s="165" t="s">
        <v>2329</v>
      </c>
      <c r="B542" s="165" t="s">
        <v>2591</v>
      </c>
      <c r="C542" s="169">
        <v>2065</v>
      </c>
      <c r="D542" s="171" t="s">
        <v>1489</v>
      </c>
      <c r="E542" s="172">
        <v>392.7</v>
      </c>
      <c r="F542" s="172">
        <v>0</v>
      </c>
      <c r="G542" s="172">
        <v>0</v>
      </c>
      <c r="H542" s="172">
        <v>0</v>
      </c>
      <c r="I542" s="172">
        <v>0</v>
      </c>
      <c r="J542" s="173">
        <f t="shared" si="10"/>
        <v>392.7</v>
      </c>
      <c r="K542" s="169" t="str">
        <f>VLOOKUP(C542, 'CEDARS School FRPL'!$C$4:$G$2376,5,0)</f>
        <v>Yes</v>
      </c>
      <c r="L542" s="66">
        <f>IFERROR(VLOOKUP($C542,'CEDARS School FRPL'!$C$4:$F$20001,3,FALSE),"NO CEDARL FRPL Rprtd")</f>
        <v>0.69089999999999996</v>
      </c>
      <c r="N542" s="118"/>
      <c r="O542" s="97"/>
      <c r="Q542"/>
      <c r="R542"/>
    </row>
    <row r="543" spans="1:18">
      <c r="A543" s="165" t="s">
        <v>2329</v>
      </c>
      <c r="B543" s="165" t="s">
        <v>2591</v>
      </c>
      <c r="C543" s="169">
        <v>4437</v>
      </c>
      <c r="D543" s="171" t="s">
        <v>1505</v>
      </c>
      <c r="E543" s="172">
        <v>1069.18</v>
      </c>
      <c r="F543" s="172">
        <v>0</v>
      </c>
      <c r="G543" s="172">
        <v>0</v>
      </c>
      <c r="H543" s="172">
        <v>0</v>
      </c>
      <c r="I543" s="172">
        <v>0</v>
      </c>
      <c r="J543" s="173">
        <f t="shared" si="10"/>
        <v>1069.18</v>
      </c>
      <c r="K543" s="169" t="str">
        <f>VLOOKUP(C543, 'CEDARS School FRPL'!$C$4:$G$2376,5,0)</f>
        <v>No</v>
      </c>
      <c r="L543" s="66">
        <f>IFERROR(VLOOKUP($C543,'CEDARS School FRPL'!$C$4:$F$20001,3,FALSE),"NO CEDARL FRPL Rprtd")</f>
        <v>0.1769</v>
      </c>
      <c r="N543" s="118"/>
      <c r="O543" s="97"/>
      <c r="Q543"/>
      <c r="R543"/>
    </row>
    <row r="544" spans="1:18">
      <c r="A544" s="165" t="s">
        <v>2329</v>
      </c>
      <c r="B544" s="165" t="s">
        <v>2591</v>
      </c>
      <c r="C544" s="169">
        <v>2883</v>
      </c>
      <c r="D544" s="171" t="s">
        <v>1495</v>
      </c>
      <c r="E544" s="172">
        <v>348.1</v>
      </c>
      <c r="F544" s="172">
        <v>0</v>
      </c>
      <c r="G544" s="172">
        <v>0</v>
      </c>
      <c r="H544" s="172">
        <v>0</v>
      </c>
      <c r="I544" s="172">
        <v>0</v>
      </c>
      <c r="J544" s="173">
        <f t="shared" si="10"/>
        <v>348.1</v>
      </c>
      <c r="K544" s="169" t="str">
        <f>VLOOKUP(C544, 'CEDARS School FRPL'!$C$4:$G$2376,5,0)</f>
        <v>Yes</v>
      </c>
      <c r="L544" s="66">
        <f>IFERROR(VLOOKUP($C544,'CEDARS School FRPL'!$C$4:$F$20001,3,FALSE),"NO CEDARL FRPL Rprtd")</f>
        <v>0.79100000000000004</v>
      </c>
      <c r="N544" s="118"/>
      <c r="O544" s="97"/>
      <c r="Q544"/>
      <c r="R544"/>
    </row>
    <row r="545" spans="1:18">
      <c r="A545" s="165" t="s">
        <v>2329</v>
      </c>
      <c r="B545" s="165" t="s">
        <v>2591</v>
      </c>
      <c r="C545" s="169">
        <v>4334</v>
      </c>
      <c r="D545" s="171" t="s">
        <v>1503</v>
      </c>
      <c r="E545" s="172">
        <v>1087.48</v>
      </c>
      <c r="F545" s="172">
        <v>0</v>
      </c>
      <c r="G545" s="172">
        <v>0</v>
      </c>
      <c r="H545" s="172">
        <v>0</v>
      </c>
      <c r="I545" s="172">
        <v>0</v>
      </c>
      <c r="J545" s="173">
        <f t="shared" si="10"/>
        <v>1087.48</v>
      </c>
      <c r="K545" s="169" t="str">
        <f>VLOOKUP(C545, 'CEDARS School FRPL'!$C$4:$G$2376,5,0)</f>
        <v>No</v>
      </c>
      <c r="L545" s="66">
        <f>IFERROR(VLOOKUP($C545,'CEDARS School FRPL'!$C$4:$F$20001,3,FALSE),"NO CEDARL FRPL Rprtd")</f>
        <v>0.31640000000000001</v>
      </c>
      <c r="N545" s="118"/>
      <c r="O545" s="97"/>
      <c r="Q545"/>
      <c r="R545"/>
    </row>
    <row r="546" spans="1:18">
      <c r="A546" s="165" t="s">
        <v>2329</v>
      </c>
      <c r="B546" s="165" t="s">
        <v>2591</v>
      </c>
      <c r="C546" s="169">
        <v>4438</v>
      </c>
      <c r="D546" s="171" t="s">
        <v>1506</v>
      </c>
      <c r="E546" s="172">
        <v>1936.65</v>
      </c>
      <c r="F546" s="172">
        <v>0</v>
      </c>
      <c r="G546" s="172">
        <v>183.37</v>
      </c>
      <c r="H546" s="172">
        <v>0</v>
      </c>
      <c r="I546" s="172">
        <v>0</v>
      </c>
      <c r="J546" s="173">
        <f t="shared" si="10"/>
        <v>2120.02</v>
      </c>
      <c r="K546" s="169" t="str">
        <f>VLOOKUP(C546, 'CEDARS School FRPL'!$C$4:$G$2376,5,0)</f>
        <v>No</v>
      </c>
      <c r="L546" s="66">
        <f>IFERROR(VLOOKUP($C546,'CEDARS School FRPL'!$C$4:$F$20001,3,FALSE),"NO CEDARL FRPL Rprtd")</f>
        <v>0.25430000000000003</v>
      </c>
      <c r="N546" s="118"/>
      <c r="O546" s="97"/>
      <c r="Q546"/>
      <c r="R546"/>
    </row>
    <row r="547" spans="1:18">
      <c r="A547" s="165" t="s">
        <v>2329</v>
      </c>
      <c r="B547" s="165" t="s">
        <v>2591</v>
      </c>
      <c r="C547" s="169">
        <v>2751</v>
      </c>
      <c r="D547" s="171" t="s">
        <v>1493</v>
      </c>
      <c r="E547" s="172">
        <v>312.10000000000002</v>
      </c>
      <c r="F547" s="172">
        <v>0</v>
      </c>
      <c r="G547" s="172">
        <v>0</v>
      </c>
      <c r="H547" s="172">
        <v>0</v>
      </c>
      <c r="I547" s="172">
        <v>0</v>
      </c>
      <c r="J547" s="173">
        <f t="shared" si="10"/>
        <v>312.10000000000002</v>
      </c>
      <c r="K547" s="169" t="str">
        <f>VLOOKUP(C547, 'CEDARS School FRPL'!$C$4:$G$2376,5,0)</f>
        <v>Yes</v>
      </c>
      <c r="L547" s="66">
        <f>IFERROR(VLOOKUP($C547,'CEDARS School FRPL'!$C$4:$F$20001,3,FALSE),"NO CEDARL FRPL Rprtd")</f>
        <v>0.59160000000000001</v>
      </c>
      <c r="N547" s="118"/>
      <c r="O547" s="97"/>
      <c r="Q547"/>
      <c r="R547"/>
    </row>
    <row r="548" spans="1:18">
      <c r="A548" s="165" t="s">
        <v>2329</v>
      </c>
      <c r="B548" s="165" t="s">
        <v>2591</v>
      </c>
      <c r="C548" s="169">
        <v>3533</v>
      </c>
      <c r="D548" s="171" t="s">
        <v>75</v>
      </c>
      <c r="E548" s="172">
        <v>520.34</v>
      </c>
      <c r="F548" s="172">
        <v>0</v>
      </c>
      <c r="G548" s="172">
        <v>0</v>
      </c>
      <c r="H548" s="172">
        <v>0</v>
      </c>
      <c r="I548" s="172">
        <v>0</v>
      </c>
      <c r="J548" s="173">
        <f t="shared" si="10"/>
        <v>520.34</v>
      </c>
      <c r="K548" s="169" t="str">
        <f>VLOOKUP(C548, 'CEDARS School FRPL'!$C$4:$G$2376,5,0)</f>
        <v>No</v>
      </c>
      <c r="L548" s="66">
        <f>IFERROR(VLOOKUP($C548,'CEDARS School FRPL'!$C$4:$F$20001,3,FALSE),"NO CEDARL FRPL Rprtd")</f>
        <v>0.43980000000000002</v>
      </c>
      <c r="N548" s="118"/>
      <c r="O548" s="97"/>
      <c r="Q548"/>
      <c r="R548"/>
    </row>
    <row r="549" spans="1:18">
      <c r="A549" s="165" t="s">
        <v>2329</v>
      </c>
      <c r="B549" s="165" t="s">
        <v>2591</v>
      </c>
      <c r="C549" s="169">
        <v>2811</v>
      </c>
      <c r="D549" s="171" t="s">
        <v>1494</v>
      </c>
      <c r="E549" s="172">
        <v>474.2</v>
      </c>
      <c r="F549" s="172">
        <v>0</v>
      </c>
      <c r="G549" s="172">
        <v>0</v>
      </c>
      <c r="H549" s="172">
        <v>0</v>
      </c>
      <c r="I549" s="172">
        <v>0</v>
      </c>
      <c r="J549" s="173">
        <f t="shared" si="10"/>
        <v>474.2</v>
      </c>
      <c r="K549" s="169" t="str">
        <f>VLOOKUP(C549, 'CEDARS School FRPL'!$C$4:$G$2376,5,0)</f>
        <v>Yes</v>
      </c>
      <c r="L549" s="66">
        <f>IFERROR(VLOOKUP($C549,'CEDARS School FRPL'!$C$4:$F$20001,3,FALSE),"NO CEDARL FRPL Rprtd")</f>
        <v>0.63329999999999997</v>
      </c>
      <c r="N549" s="118"/>
      <c r="O549" s="97"/>
      <c r="Q549"/>
      <c r="R549"/>
    </row>
    <row r="550" spans="1:18">
      <c r="A550" s="165" t="s">
        <v>2329</v>
      </c>
      <c r="B550" s="165" t="s">
        <v>2591</v>
      </c>
      <c r="C550" s="169">
        <v>2669</v>
      </c>
      <c r="D550" s="171" t="s">
        <v>1471</v>
      </c>
      <c r="E550" s="172">
        <v>352.5</v>
      </c>
      <c r="F550" s="172">
        <v>0</v>
      </c>
      <c r="G550" s="172">
        <v>0</v>
      </c>
      <c r="H550" s="172">
        <v>0</v>
      </c>
      <c r="I550" s="172">
        <v>0</v>
      </c>
      <c r="J550" s="173">
        <f t="shared" si="10"/>
        <v>352.5</v>
      </c>
      <c r="K550" s="169" t="str">
        <f>VLOOKUP(C550, 'CEDARS School FRPL'!$C$4:$G$2376,5,0)</f>
        <v>Yes</v>
      </c>
      <c r="L550" s="66">
        <f>IFERROR(VLOOKUP($C550,'CEDARS School FRPL'!$C$4:$F$20001,3,FALSE),"NO CEDARL FRPL Rprtd")</f>
        <v>0.70699999999999996</v>
      </c>
      <c r="N550" s="118"/>
      <c r="O550" s="97"/>
      <c r="Q550"/>
      <c r="R550"/>
    </row>
    <row r="551" spans="1:18">
      <c r="A551" s="165" t="s">
        <v>2329</v>
      </c>
      <c r="B551" s="165" t="s">
        <v>2591</v>
      </c>
      <c r="C551" s="169">
        <v>4316</v>
      </c>
      <c r="D551" s="171" t="s">
        <v>1502</v>
      </c>
      <c r="E551" s="172">
        <v>649.07000000000005</v>
      </c>
      <c r="F551" s="172">
        <v>0</v>
      </c>
      <c r="G551" s="172">
        <v>0</v>
      </c>
      <c r="H551" s="172">
        <v>0</v>
      </c>
      <c r="I551" s="172">
        <v>0</v>
      </c>
      <c r="J551" s="173">
        <f t="shared" si="10"/>
        <v>649.07000000000005</v>
      </c>
      <c r="K551" s="169" t="str">
        <f>VLOOKUP(C551, 'CEDARS School FRPL'!$C$4:$G$2376,5,0)</f>
        <v>No</v>
      </c>
      <c r="L551" s="66">
        <f>IFERROR(VLOOKUP($C551,'CEDARS School FRPL'!$C$4:$F$20001,3,FALSE),"NO CEDARL FRPL Rprtd")</f>
        <v>0.25259999999999999</v>
      </c>
      <c r="N551" s="118"/>
      <c r="O551" s="97"/>
      <c r="Q551"/>
      <c r="R551"/>
    </row>
    <row r="552" spans="1:18">
      <c r="A552" s="165" t="s">
        <v>2329</v>
      </c>
      <c r="B552" s="165" t="s">
        <v>2591</v>
      </c>
      <c r="C552" s="169">
        <v>3686</v>
      </c>
      <c r="D552" s="171" t="s">
        <v>1497</v>
      </c>
      <c r="E552" s="172">
        <v>522.29999999999995</v>
      </c>
      <c r="F552" s="172">
        <v>10.5</v>
      </c>
      <c r="G552" s="172">
        <v>0</v>
      </c>
      <c r="H552" s="172">
        <v>0</v>
      </c>
      <c r="I552" s="172">
        <v>0</v>
      </c>
      <c r="J552" s="173">
        <f t="shared" si="10"/>
        <v>532.79999999999995</v>
      </c>
      <c r="K552" s="169" t="str">
        <f>VLOOKUP(C552, 'CEDARS School FRPL'!$C$4:$G$2376,5,0)</f>
        <v>Yes</v>
      </c>
      <c r="L552" s="66">
        <f>IFERROR(VLOOKUP($C552,'CEDARS School FRPL'!$C$4:$F$20001,3,FALSE),"NO CEDARL FRPL Rprtd")</f>
        <v>0.50160000000000005</v>
      </c>
      <c r="N552" s="118"/>
      <c r="O552" s="97"/>
      <c r="Q552"/>
      <c r="R552"/>
    </row>
    <row r="553" spans="1:18">
      <c r="A553" s="165" t="s">
        <v>2329</v>
      </c>
      <c r="B553" s="165" t="s">
        <v>2591</v>
      </c>
      <c r="C553" s="169">
        <v>2364</v>
      </c>
      <c r="D553" s="171" t="s">
        <v>1491</v>
      </c>
      <c r="E553" s="172">
        <v>725.08</v>
      </c>
      <c r="F553" s="172">
        <v>0</v>
      </c>
      <c r="G553" s="172">
        <v>0</v>
      </c>
      <c r="H553" s="172">
        <v>0</v>
      </c>
      <c r="I553" s="172">
        <v>0</v>
      </c>
      <c r="J553" s="173">
        <f t="shared" si="10"/>
        <v>725.08</v>
      </c>
      <c r="K553" s="169" t="str">
        <f>VLOOKUP(C553, 'CEDARS School FRPL'!$C$4:$G$2376,5,0)</f>
        <v>Yes</v>
      </c>
      <c r="L553" s="66">
        <f>IFERROR(VLOOKUP($C553,'CEDARS School FRPL'!$C$4:$F$20001,3,FALSE),"NO CEDARL FRPL Rprtd")</f>
        <v>0.58479999999999999</v>
      </c>
      <c r="N553" s="118"/>
      <c r="O553" s="97"/>
      <c r="Q553"/>
      <c r="R553"/>
    </row>
    <row r="554" spans="1:18">
      <c r="A554" s="165" t="s">
        <v>2329</v>
      </c>
      <c r="B554" s="165" t="s">
        <v>2591</v>
      </c>
      <c r="C554" s="169">
        <v>4530</v>
      </c>
      <c r="D554" s="171" t="s">
        <v>1507</v>
      </c>
      <c r="E554" s="172">
        <v>715.4</v>
      </c>
      <c r="F554" s="172">
        <v>0</v>
      </c>
      <c r="G554" s="172">
        <v>0</v>
      </c>
      <c r="H554" s="172">
        <v>0</v>
      </c>
      <c r="I554" s="172">
        <v>0</v>
      </c>
      <c r="J554" s="173">
        <f t="shared" si="10"/>
        <v>715.4</v>
      </c>
      <c r="K554" s="169" t="str">
        <f>VLOOKUP(C554, 'CEDARS School FRPL'!$C$4:$G$2376,5,0)</f>
        <v>No</v>
      </c>
      <c r="L554" s="66">
        <f>IFERROR(VLOOKUP($C554,'CEDARS School FRPL'!$C$4:$F$20001,3,FALSE),"NO CEDARL FRPL Rprtd")</f>
        <v>0.34300000000000003</v>
      </c>
      <c r="N554" s="118"/>
      <c r="O554" s="97"/>
      <c r="Q554"/>
      <c r="R554"/>
    </row>
    <row r="555" spans="1:18">
      <c r="A555" s="165" t="s">
        <v>2329</v>
      </c>
      <c r="B555" s="165" t="s">
        <v>2591</v>
      </c>
      <c r="C555" s="169">
        <v>1907</v>
      </c>
      <c r="D555" s="171" t="s">
        <v>1488</v>
      </c>
      <c r="E555" s="172">
        <v>88.74</v>
      </c>
      <c r="F555" s="172">
        <v>0</v>
      </c>
      <c r="G555" s="172">
        <v>7.0699999999999994</v>
      </c>
      <c r="H555" s="172">
        <v>0</v>
      </c>
      <c r="I555" s="172">
        <v>0</v>
      </c>
      <c r="J555" s="173">
        <f t="shared" si="10"/>
        <v>95.809999999999988</v>
      </c>
      <c r="K555" s="169" t="str">
        <f>VLOOKUP(C555, 'CEDARS School FRPL'!$C$4:$G$2376,5,0)</f>
        <v>No</v>
      </c>
      <c r="L555" s="66">
        <f>IFERROR(VLOOKUP($C555,'CEDARS School FRPL'!$C$4:$F$20001,3,FALSE),"NO CEDARL FRPL Rprtd")</f>
        <v>0.29820000000000002</v>
      </c>
      <c r="N555" s="118"/>
      <c r="O555" s="97"/>
      <c r="Q555"/>
      <c r="R555"/>
    </row>
    <row r="556" spans="1:18">
      <c r="A556" s="165" t="s">
        <v>2329</v>
      </c>
      <c r="B556" s="165" t="s">
        <v>2591</v>
      </c>
      <c r="C556" s="169">
        <v>4137</v>
      </c>
      <c r="D556" s="171" t="s">
        <v>1500</v>
      </c>
      <c r="E556" s="172">
        <v>210.57</v>
      </c>
      <c r="F556" s="172">
        <v>0</v>
      </c>
      <c r="G556" s="172">
        <v>10.959999999999999</v>
      </c>
      <c r="H556" s="172">
        <v>0</v>
      </c>
      <c r="I556" s="172">
        <v>0</v>
      </c>
      <c r="J556" s="173">
        <f t="shared" si="10"/>
        <v>221.53</v>
      </c>
      <c r="K556" s="169" t="str">
        <f>VLOOKUP(C556, 'CEDARS School FRPL'!$C$4:$G$2376,5,0)</f>
        <v>Yes</v>
      </c>
      <c r="L556" s="66">
        <f>IFERROR(VLOOKUP($C556,'CEDARS School FRPL'!$C$4:$F$20001,3,FALSE),"NO CEDARL FRPL Rprtd")</f>
        <v>0.61699999999999999</v>
      </c>
      <c r="N556" s="118"/>
      <c r="O556" s="97"/>
      <c r="Q556"/>
      <c r="R556"/>
    </row>
    <row r="557" spans="1:18">
      <c r="A557" s="165" t="s">
        <v>2329</v>
      </c>
      <c r="B557" s="165" t="s">
        <v>2591</v>
      </c>
      <c r="C557" s="169">
        <v>4298</v>
      </c>
      <c r="D557" s="171" t="s">
        <v>1501</v>
      </c>
      <c r="E557" s="172">
        <v>565.29999999999995</v>
      </c>
      <c r="F557" s="172">
        <v>0</v>
      </c>
      <c r="G557" s="172">
        <v>0</v>
      </c>
      <c r="H557" s="172">
        <v>0</v>
      </c>
      <c r="I557" s="172">
        <v>0</v>
      </c>
      <c r="J557" s="173">
        <f t="shared" si="10"/>
        <v>565.29999999999995</v>
      </c>
      <c r="K557" s="169" t="str">
        <f>VLOOKUP(C557, 'CEDARS School FRPL'!$C$4:$G$2376,5,0)</f>
        <v>No</v>
      </c>
      <c r="L557" s="66">
        <f>IFERROR(VLOOKUP($C557,'CEDARS School FRPL'!$C$4:$F$20001,3,FALSE),"NO CEDARL FRPL Rprtd")</f>
        <v>0.17929999999999999</v>
      </c>
      <c r="N557" s="118"/>
      <c r="O557" s="97"/>
      <c r="Q557"/>
      <c r="R557"/>
    </row>
    <row r="558" spans="1:18">
      <c r="A558" s="165" t="s">
        <v>2329</v>
      </c>
      <c r="B558" s="165" t="s">
        <v>2591</v>
      </c>
      <c r="C558" s="169">
        <v>2545</v>
      </c>
      <c r="D558" s="171" t="s">
        <v>1492</v>
      </c>
      <c r="E558" s="172">
        <v>491.35</v>
      </c>
      <c r="F558" s="172">
        <v>10.4</v>
      </c>
      <c r="G558" s="172">
        <v>0</v>
      </c>
      <c r="H558" s="172">
        <v>0</v>
      </c>
      <c r="I558" s="172">
        <v>0</v>
      </c>
      <c r="J558" s="173">
        <f t="shared" si="10"/>
        <v>501.75</v>
      </c>
      <c r="K558" s="169" t="str">
        <f>VLOOKUP(C558, 'CEDARS School FRPL'!$C$4:$G$2376,5,0)</f>
        <v>Yes</v>
      </c>
      <c r="L558" s="66">
        <f>IFERROR(VLOOKUP($C558,'CEDARS School FRPL'!$C$4:$F$20001,3,FALSE),"NO CEDARL FRPL Rprtd")</f>
        <v>0.64929999999999999</v>
      </c>
      <c r="N558" s="118"/>
      <c r="O558" s="97"/>
      <c r="Q558"/>
      <c r="R558"/>
    </row>
    <row r="559" spans="1:18">
      <c r="A559" s="165" t="s">
        <v>2329</v>
      </c>
      <c r="B559" s="165" t="s">
        <v>2591</v>
      </c>
      <c r="C559" s="169">
        <v>5570</v>
      </c>
      <c r="D559" s="171" t="s">
        <v>2870</v>
      </c>
      <c r="E559" s="172">
        <v>705.5</v>
      </c>
      <c r="F559" s="172">
        <v>9</v>
      </c>
      <c r="G559" s="172">
        <v>0</v>
      </c>
      <c r="H559" s="172">
        <v>0</v>
      </c>
      <c r="I559" s="172">
        <v>0</v>
      </c>
      <c r="J559" s="173">
        <f t="shared" si="10"/>
        <v>714.5</v>
      </c>
      <c r="K559" s="169" t="str">
        <f>VLOOKUP(C559, 'CEDARS School FRPL'!$C$4:$G$2376,5,0)</f>
        <v>No</v>
      </c>
      <c r="L559" s="66">
        <f>IFERROR(VLOOKUP($C559,'CEDARS School FRPL'!$C$4:$F$20001,3,FALSE),"NO CEDARL FRPL Rprtd")</f>
        <v>9.5699999999999993E-2</v>
      </c>
      <c r="N559" s="118"/>
      <c r="O559" s="97"/>
      <c r="Q559"/>
      <c r="R559"/>
    </row>
    <row r="560" spans="1:18">
      <c r="A560" s="165" t="s">
        <v>2329</v>
      </c>
      <c r="B560" s="165" t="s">
        <v>2591</v>
      </c>
      <c r="C560" s="169">
        <v>3002</v>
      </c>
      <c r="D560" s="171" t="s">
        <v>1496</v>
      </c>
      <c r="E560" s="172">
        <v>536.1</v>
      </c>
      <c r="F560" s="172">
        <v>8.9</v>
      </c>
      <c r="G560" s="172">
        <v>0</v>
      </c>
      <c r="H560" s="172">
        <v>0</v>
      </c>
      <c r="I560" s="172">
        <v>0</v>
      </c>
      <c r="J560" s="173">
        <f t="shared" si="10"/>
        <v>545</v>
      </c>
      <c r="K560" s="169" t="str">
        <f>VLOOKUP(C560, 'CEDARS School FRPL'!$C$4:$G$2376,5,0)</f>
        <v>Yes</v>
      </c>
      <c r="L560" s="66">
        <f>IFERROR(VLOOKUP($C560,'CEDARS School FRPL'!$C$4:$F$20001,3,FALSE),"NO CEDARL FRPL Rprtd")</f>
        <v>0.56620000000000004</v>
      </c>
      <c r="N560" s="118"/>
      <c r="O560" s="97"/>
      <c r="Q560"/>
      <c r="R560"/>
    </row>
    <row r="561" spans="1:18">
      <c r="A561" s="165" t="s">
        <v>2329</v>
      </c>
      <c r="B561" s="165" t="s">
        <v>2591</v>
      </c>
      <c r="C561" s="169">
        <v>2752</v>
      </c>
      <c r="D561" s="171" t="s">
        <v>371</v>
      </c>
      <c r="E561" s="172">
        <v>429.08</v>
      </c>
      <c r="F561" s="172">
        <v>0</v>
      </c>
      <c r="G561" s="172">
        <v>0</v>
      </c>
      <c r="H561" s="172">
        <v>0</v>
      </c>
      <c r="I561" s="172">
        <v>0</v>
      </c>
      <c r="J561" s="173">
        <f t="shared" si="10"/>
        <v>429.08</v>
      </c>
      <c r="K561" s="169" t="str">
        <f>VLOOKUP(C561, 'CEDARS School FRPL'!$C$4:$G$2376,5,0)</f>
        <v>No</v>
      </c>
      <c r="L561" s="66">
        <f>IFERROR(VLOOKUP($C561,'CEDARS School FRPL'!$C$4:$F$20001,3,FALSE),"NO CEDARL FRPL Rprtd")</f>
        <v>0.43369999999999997</v>
      </c>
      <c r="N561" s="118"/>
      <c r="O561" s="97"/>
      <c r="Q561"/>
      <c r="R561"/>
    </row>
    <row r="562" spans="1:18">
      <c r="A562" s="165" t="s">
        <v>2329</v>
      </c>
      <c r="B562" s="165" t="s">
        <v>2591</v>
      </c>
      <c r="C562" s="169">
        <v>4125</v>
      </c>
      <c r="D562" s="171" t="s">
        <v>1499</v>
      </c>
      <c r="E562" s="172">
        <v>548.70000000000005</v>
      </c>
      <c r="F562" s="172">
        <v>8.5</v>
      </c>
      <c r="G562" s="172">
        <v>0</v>
      </c>
      <c r="H562" s="172">
        <v>0</v>
      </c>
      <c r="I562" s="172">
        <v>0</v>
      </c>
      <c r="J562" s="173">
        <f t="shared" si="10"/>
        <v>557.20000000000005</v>
      </c>
      <c r="K562" s="169" t="str">
        <f>VLOOKUP(C562, 'CEDARS School FRPL'!$C$4:$G$2376,5,0)</f>
        <v>No</v>
      </c>
      <c r="L562" s="66">
        <f>IFERROR(VLOOKUP($C562,'CEDARS School FRPL'!$C$4:$F$20001,3,FALSE),"NO CEDARL FRPL Rprtd")</f>
        <v>0.42780000000000001</v>
      </c>
      <c r="N562" s="118"/>
      <c r="O562" s="97"/>
      <c r="Q562"/>
      <c r="R562"/>
    </row>
    <row r="563" spans="1:18">
      <c r="A563" s="165" t="s">
        <v>2151</v>
      </c>
      <c r="B563" s="165" t="s">
        <v>2592</v>
      </c>
      <c r="C563" s="169">
        <v>4299</v>
      </c>
      <c r="D563" s="171" t="s">
        <v>234</v>
      </c>
      <c r="E563" s="172">
        <v>280.39999999999998</v>
      </c>
      <c r="F563" s="172">
        <v>0</v>
      </c>
      <c r="G563" s="172">
        <v>0</v>
      </c>
      <c r="H563" s="172">
        <v>0</v>
      </c>
      <c r="I563" s="172">
        <v>0</v>
      </c>
      <c r="J563" s="173">
        <f t="shared" si="10"/>
        <v>280.39999999999998</v>
      </c>
      <c r="K563" s="169" t="str">
        <f>VLOOKUP(C563, 'CEDARS School FRPL'!$C$4:$G$2376,5,0)</f>
        <v>Yes</v>
      </c>
      <c r="L563" s="66">
        <f>IFERROR(VLOOKUP($C563,'CEDARS School FRPL'!$C$4:$F$20001,3,FALSE),"NO CEDARL FRPL Rprtd")</f>
        <v>0.51090000000000002</v>
      </c>
      <c r="N563" s="118"/>
      <c r="O563" s="97"/>
      <c r="Q563"/>
      <c r="R563"/>
    </row>
    <row r="564" spans="1:18">
      <c r="A564" s="165" t="s">
        <v>2151</v>
      </c>
      <c r="B564" s="165" t="s">
        <v>2592</v>
      </c>
      <c r="C564" s="169">
        <v>3736</v>
      </c>
      <c r="D564" s="171" t="s">
        <v>222</v>
      </c>
      <c r="E564" s="172">
        <v>454.2</v>
      </c>
      <c r="F564" s="172">
        <v>0</v>
      </c>
      <c r="G564" s="172">
        <v>0</v>
      </c>
      <c r="H564" s="172">
        <v>0</v>
      </c>
      <c r="I564" s="172">
        <v>0</v>
      </c>
      <c r="J564" s="173">
        <f t="shared" si="10"/>
        <v>454.2</v>
      </c>
      <c r="K564" s="169" t="str">
        <f>VLOOKUP(C564, 'CEDARS School FRPL'!$C$4:$G$2376,5,0)</f>
        <v>Yes</v>
      </c>
      <c r="L564" s="66">
        <f>IFERROR(VLOOKUP($C564,'CEDARS School FRPL'!$C$4:$F$20001,3,FALSE),"NO CEDARL FRPL Rprtd")</f>
        <v>0.58120000000000005</v>
      </c>
      <c r="N564" s="118"/>
      <c r="O564" s="97"/>
      <c r="Q564"/>
      <c r="R564"/>
    </row>
    <row r="565" spans="1:18">
      <c r="A565" s="165" t="s">
        <v>2151</v>
      </c>
      <c r="B565" s="165" t="s">
        <v>2592</v>
      </c>
      <c r="C565" s="169">
        <v>3785</v>
      </c>
      <c r="D565" s="171" t="s">
        <v>223</v>
      </c>
      <c r="E565" s="172">
        <v>808.05</v>
      </c>
      <c r="F565" s="172">
        <v>0</v>
      </c>
      <c r="G565" s="172">
        <v>0</v>
      </c>
      <c r="H565" s="172">
        <v>0</v>
      </c>
      <c r="I565" s="172">
        <v>0</v>
      </c>
      <c r="J565" s="173">
        <f t="shared" si="10"/>
        <v>808.05</v>
      </c>
      <c r="K565" s="169" t="str">
        <f>VLOOKUP(C565, 'CEDARS School FRPL'!$C$4:$G$2376,5,0)</f>
        <v>Yes</v>
      </c>
      <c r="L565" s="66">
        <f>IFERROR(VLOOKUP($C565,'CEDARS School FRPL'!$C$4:$F$20001,3,FALSE),"NO CEDARL FRPL Rprtd")</f>
        <v>0.57679999999999998</v>
      </c>
      <c r="N565" s="118"/>
      <c r="O565" s="97"/>
      <c r="Q565"/>
      <c r="R565"/>
    </row>
    <row r="566" spans="1:18">
      <c r="A566" s="165" t="s">
        <v>2151</v>
      </c>
      <c r="B566" s="165" t="s">
        <v>2592</v>
      </c>
      <c r="C566" s="169">
        <v>4203</v>
      </c>
      <c r="D566" s="171" t="s">
        <v>2593</v>
      </c>
      <c r="E566" s="172">
        <v>875.69</v>
      </c>
      <c r="F566" s="172">
        <v>0</v>
      </c>
      <c r="G566" s="172">
        <v>0</v>
      </c>
      <c r="H566" s="172">
        <v>0</v>
      </c>
      <c r="I566" s="172">
        <v>73.08</v>
      </c>
      <c r="J566" s="173">
        <f t="shared" si="10"/>
        <v>948.7700000000001</v>
      </c>
      <c r="K566" s="169" t="str">
        <f>VLOOKUP(C566, 'CEDARS School FRPL'!$C$4:$G$2376,5,0)</f>
        <v>No</v>
      </c>
      <c r="L566" s="66">
        <f>IFERROR(VLOOKUP($C566,'CEDARS School FRPL'!$C$4:$F$20001,3,FALSE),"NO CEDARL FRPL Rprtd")</f>
        <v>0.32929999999999998</v>
      </c>
      <c r="N566" s="118"/>
      <c r="O566" s="97"/>
      <c r="Q566"/>
      <c r="R566"/>
    </row>
    <row r="567" spans="1:18">
      <c r="A567" s="165" t="s">
        <v>2151</v>
      </c>
      <c r="B567" s="165" t="s">
        <v>2592</v>
      </c>
      <c r="C567" s="169">
        <v>4587</v>
      </c>
      <c r="D567" s="171" t="s">
        <v>243</v>
      </c>
      <c r="E567" s="172">
        <v>354</v>
      </c>
      <c r="F567" s="172">
        <v>0</v>
      </c>
      <c r="G567" s="172">
        <v>0</v>
      </c>
      <c r="H567" s="172">
        <v>0</v>
      </c>
      <c r="I567" s="172">
        <v>0</v>
      </c>
      <c r="J567" s="173">
        <f t="shared" si="10"/>
        <v>354</v>
      </c>
      <c r="K567" s="169" t="str">
        <f>VLOOKUP(C567, 'CEDARS School FRPL'!$C$4:$G$2376,5,0)</f>
        <v>No</v>
      </c>
      <c r="L567" s="66">
        <f>IFERROR(VLOOKUP($C567,'CEDARS School FRPL'!$C$4:$F$20001,3,FALSE),"NO CEDARL FRPL Rprtd")</f>
        <v>0.42730000000000001</v>
      </c>
      <c r="N567" s="118"/>
      <c r="O567" s="97"/>
      <c r="Q567"/>
      <c r="R567"/>
    </row>
    <row r="568" spans="1:18">
      <c r="A568" s="165" t="s">
        <v>2151</v>
      </c>
      <c r="B568" s="165" t="s">
        <v>2592</v>
      </c>
      <c r="C568" s="169">
        <v>3320</v>
      </c>
      <c r="D568" s="171" t="s">
        <v>220</v>
      </c>
      <c r="E568" s="172">
        <v>850.03</v>
      </c>
      <c r="F568" s="172">
        <v>0</v>
      </c>
      <c r="G568" s="172">
        <v>0</v>
      </c>
      <c r="H568" s="172">
        <v>0</v>
      </c>
      <c r="I568" s="172">
        <v>0</v>
      </c>
      <c r="J568" s="173">
        <f t="shared" si="10"/>
        <v>850.03</v>
      </c>
      <c r="K568" s="169" t="str">
        <f>VLOOKUP(C568, 'CEDARS School FRPL'!$C$4:$G$2376,5,0)</f>
        <v>Yes</v>
      </c>
      <c r="L568" s="66">
        <f>IFERROR(VLOOKUP($C568,'CEDARS School FRPL'!$C$4:$F$20001,3,FALSE),"NO CEDARL FRPL Rprtd")</f>
        <v>0.58009999999999995</v>
      </c>
      <c r="N568" s="118"/>
      <c r="O568" s="97"/>
      <c r="Q568"/>
      <c r="R568"/>
    </row>
    <row r="569" spans="1:18">
      <c r="A569" s="165" t="s">
        <v>2151</v>
      </c>
      <c r="B569" s="165" t="s">
        <v>2592</v>
      </c>
      <c r="C569" s="169">
        <v>3822</v>
      </c>
      <c r="D569" s="171" t="s">
        <v>224</v>
      </c>
      <c r="E569" s="172">
        <v>352.04</v>
      </c>
      <c r="F569" s="172">
        <v>7.9</v>
      </c>
      <c r="G569" s="172">
        <v>0</v>
      </c>
      <c r="H569" s="172">
        <v>0</v>
      </c>
      <c r="I569" s="172">
        <v>0</v>
      </c>
      <c r="J569" s="173">
        <f t="shared" si="10"/>
        <v>359.94</v>
      </c>
      <c r="K569" s="169" t="str">
        <f>VLOOKUP(C569, 'CEDARS School FRPL'!$C$4:$G$2376,5,0)</f>
        <v>Yes</v>
      </c>
      <c r="L569" s="66">
        <f>IFERROR(VLOOKUP($C569,'CEDARS School FRPL'!$C$4:$F$20001,3,FALSE),"NO CEDARL FRPL Rprtd")</f>
        <v>0.53280000000000005</v>
      </c>
      <c r="N569" s="118"/>
      <c r="O569" s="97"/>
      <c r="Q569"/>
      <c r="R569"/>
    </row>
    <row r="570" spans="1:18">
      <c r="A570" s="165" t="s">
        <v>2151</v>
      </c>
      <c r="B570" s="165" t="s">
        <v>2592</v>
      </c>
      <c r="C570" s="169">
        <v>3148</v>
      </c>
      <c r="D570" s="171" t="s">
        <v>218</v>
      </c>
      <c r="E570" s="172">
        <v>365.42</v>
      </c>
      <c r="F570" s="172">
        <v>0</v>
      </c>
      <c r="G570" s="172">
        <v>0</v>
      </c>
      <c r="H570" s="172">
        <v>0</v>
      </c>
      <c r="I570" s="172">
        <v>0</v>
      </c>
      <c r="J570" s="173">
        <f t="shared" si="10"/>
        <v>365.42</v>
      </c>
      <c r="K570" s="169" t="str">
        <f>VLOOKUP(C570, 'CEDARS School FRPL'!$C$4:$G$2376,5,0)</f>
        <v>Yes</v>
      </c>
      <c r="L570" s="66">
        <f>IFERROR(VLOOKUP($C570,'CEDARS School FRPL'!$C$4:$F$20001,3,FALSE),"NO CEDARL FRPL Rprtd")</f>
        <v>0.55700000000000005</v>
      </c>
      <c r="N570" s="118"/>
      <c r="O570" s="97"/>
      <c r="Q570"/>
      <c r="R570"/>
    </row>
    <row r="571" spans="1:18">
      <c r="A571" s="165" t="s">
        <v>2151</v>
      </c>
      <c r="B571" s="165" t="s">
        <v>2592</v>
      </c>
      <c r="C571" s="169">
        <v>5612</v>
      </c>
      <c r="D571" s="171" t="s">
        <v>2907</v>
      </c>
      <c r="E571" s="172">
        <v>458.54</v>
      </c>
      <c r="F571" s="172">
        <v>0</v>
      </c>
      <c r="G571" s="172">
        <v>0</v>
      </c>
      <c r="H571" s="172">
        <v>0</v>
      </c>
      <c r="I571" s="172">
        <v>0</v>
      </c>
      <c r="J571" s="173">
        <f t="shared" si="10"/>
        <v>458.54</v>
      </c>
      <c r="K571" s="169" t="str">
        <f>VLOOKUP(C571, 'CEDARS School FRPL'!$C$4:$G$2376,5,0)</f>
        <v>No</v>
      </c>
      <c r="L571" s="66">
        <f>IFERROR(VLOOKUP($C571,'CEDARS School FRPL'!$C$4:$F$20001,3,FALSE),"NO CEDARL FRPL Rprtd")</f>
        <v>0.37059999999999998</v>
      </c>
      <c r="N571" s="118"/>
      <c r="O571" s="97"/>
      <c r="Q571"/>
      <c r="R571"/>
    </row>
    <row r="572" spans="1:18">
      <c r="A572" s="165" t="s">
        <v>2151</v>
      </c>
      <c r="B572" s="165" t="s">
        <v>2592</v>
      </c>
      <c r="C572" s="169">
        <v>5136</v>
      </c>
      <c r="D572" s="171" t="s">
        <v>245</v>
      </c>
      <c r="E572" s="172">
        <v>442.29</v>
      </c>
      <c r="F572" s="172">
        <v>14.2</v>
      </c>
      <c r="G572" s="172">
        <v>0</v>
      </c>
      <c r="H572" s="172">
        <v>0</v>
      </c>
      <c r="I572" s="172">
        <v>0</v>
      </c>
      <c r="J572" s="173">
        <f t="shared" si="10"/>
        <v>456.49</v>
      </c>
      <c r="K572" s="169" t="str">
        <f>VLOOKUP(C572, 'CEDARS School FRPL'!$C$4:$G$2376,5,0)</f>
        <v>Yes</v>
      </c>
      <c r="L572" s="66">
        <f>IFERROR(VLOOKUP($C572,'CEDARS School FRPL'!$C$4:$F$20001,3,FALSE),"NO CEDARL FRPL Rprtd")</f>
        <v>0.63</v>
      </c>
      <c r="N572" s="118"/>
      <c r="O572" s="97"/>
      <c r="Q572"/>
      <c r="R572"/>
    </row>
    <row r="573" spans="1:18">
      <c r="A573" s="165" t="s">
        <v>2151</v>
      </c>
      <c r="B573" s="165" t="s">
        <v>2592</v>
      </c>
      <c r="C573" s="169">
        <v>2724</v>
      </c>
      <c r="D573" s="171" t="s">
        <v>215</v>
      </c>
      <c r="E573" s="172">
        <v>1181.6300000000001</v>
      </c>
      <c r="F573" s="172">
        <v>0</v>
      </c>
      <c r="G573" s="172">
        <v>67.910000000000011</v>
      </c>
      <c r="H573" s="172">
        <v>0</v>
      </c>
      <c r="I573" s="172">
        <v>0</v>
      </c>
      <c r="J573" s="173">
        <f t="shared" si="10"/>
        <v>1249.5400000000002</v>
      </c>
      <c r="K573" s="169" t="str">
        <f>VLOOKUP(C573, 'CEDARS School FRPL'!$C$4:$G$2376,5,0)</f>
        <v>Yes</v>
      </c>
      <c r="L573" s="66">
        <f>IFERROR(VLOOKUP($C573,'CEDARS School FRPL'!$C$4:$F$20001,3,FALSE),"NO CEDARL FRPL Rprtd")</f>
        <v>0.49619999999999997</v>
      </c>
      <c r="N573" s="118"/>
      <c r="O573" s="97"/>
      <c r="Q573"/>
      <c r="R573"/>
    </row>
    <row r="574" spans="1:18">
      <c r="A574" s="165" t="s">
        <v>2151</v>
      </c>
      <c r="B574" s="165" t="s">
        <v>2592</v>
      </c>
      <c r="C574" s="169">
        <v>3971</v>
      </c>
      <c r="D574" s="171" t="s">
        <v>227</v>
      </c>
      <c r="E574" s="172">
        <v>318.23</v>
      </c>
      <c r="F574" s="172">
        <v>0</v>
      </c>
      <c r="G574" s="172">
        <v>0</v>
      </c>
      <c r="H574" s="172">
        <v>0</v>
      </c>
      <c r="I574" s="172">
        <v>0</v>
      </c>
      <c r="J574" s="173">
        <f t="shared" si="10"/>
        <v>318.23</v>
      </c>
      <c r="K574" s="169" t="str">
        <f>VLOOKUP(C574, 'CEDARS School FRPL'!$C$4:$G$2376,5,0)</f>
        <v>Yes</v>
      </c>
      <c r="L574" s="66">
        <f>IFERROR(VLOOKUP($C574,'CEDARS School FRPL'!$C$4:$F$20001,3,FALSE),"NO CEDARL FRPL Rprtd")</f>
        <v>0.67559999999999998</v>
      </c>
      <c r="N574" s="118"/>
      <c r="O574" s="97"/>
      <c r="Q574"/>
      <c r="R574"/>
    </row>
    <row r="575" spans="1:18">
      <c r="A575" s="165" t="s">
        <v>2151</v>
      </c>
      <c r="B575" s="165" t="s">
        <v>2592</v>
      </c>
      <c r="C575" s="169">
        <v>4499</v>
      </c>
      <c r="D575" s="171" t="s">
        <v>238</v>
      </c>
      <c r="E575" s="172">
        <v>368.47</v>
      </c>
      <c r="F575" s="172">
        <v>0</v>
      </c>
      <c r="G575" s="172">
        <v>0</v>
      </c>
      <c r="H575" s="172">
        <v>0</v>
      </c>
      <c r="I575" s="172">
        <v>0</v>
      </c>
      <c r="J575" s="173">
        <f t="shared" si="10"/>
        <v>368.47</v>
      </c>
      <c r="K575" s="169" t="str">
        <f>VLOOKUP(C575, 'CEDARS School FRPL'!$C$4:$G$2376,5,0)</f>
        <v>No</v>
      </c>
      <c r="L575" s="66">
        <f>IFERROR(VLOOKUP($C575,'CEDARS School FRPL'!$C$4:$F$20001,3,FALSE),"NO CEDARL FRPL Rprtd")</f>
        <v>0.17369999999999999</v>
      </c>
      <c r="N575" s="118"/>
      <c r="O575" s="97"/>
      <c r="Q575"/>
      <c r="R575"/>
    </row>
    <row r="576" spans="1:18">
      <c r="A576" s="165" t="s">
        <v>2151</v>
      </c>
      <c r="B576" s="165" t="s">
        <v>2592</v>
      </c>
      <c r="C576" s="169">
        <v>4498</v>
      </c>
      <c r="D576" s="171" t="s">
        <v>237</v>
      </c>
      <c r="E576" s="172">
        <v>737.66</v>
      </c>
      <c r="F576" s="172">
        <v>0</v>
      </c>
      <c r="G576" s="172">
        <v>0</v>
      </c>
      <c r="H576" s="172">
        <v>0</v>
      </c>
      <c r="I576" s="172">
        <v>0</v>
      </c>
      <c r="J576" s="173">
        <f t="shared" si="10"/>
        <v>737.66</v>
      </c>
      <c r="K576" s="169" t="str">
        <f>VLOOKUP(C576, 'CEDARS School FRPL'!$C$4:$G$2376,5,0)</f>
        <v>Yes</v>
      </c>
      <c r="L576" s="66">
        <f>IFERROR(VLOOKUP($C576,'CEDARS School FRPL'!$C$4:$F$20001,3,FALSE),"NO CEDARL FRPL Rprtd")</f>
        <v>0.43169999999999997</v>
      </c>
      <c r="N576" s="118"/>
      <c r="O576" s="97"/>
      <c r="Q576"/>
      <c r="R576"/>
    </row>
    <row r="577" spans="1:18">
      <c r="A577" s="165" t="s">
        <v>2151</v>
      </c>
      <c r="B577" s="165" t="s">
        <v>2592</v>
      </c>
      <c r="C577" s="169">
        <v>4380</v>
      </c>
      <c r="D577" s="171" t="s">
        <v>235</v>
      </c>
      <c r="E577" s="172">
        <v>413.2</v>
      </c>
      <c r="F577" s="172">
        <v>13.2</v>
      </c>
      <c r="G577" s="172">
        <v>0</v>
      </c>
      <c r="H577" s="172">
        <v>0</v>
      </c>
      <c r="I577" s="172">
        <v>0</v>
      </c>
      <c r="J577" s="173">
        <f t="shared" si="10"/>
        <v>426.4</v>
      </c>
      <c r="K577" s="169" t="str">
        <f>VLOOKUP(C577, 'CEDARS School FRPL'!$C$4:$G$2376,5,0)</f>
        <v>No</v>
      </c>
      <c r="L577" s="66">
        <f>IFERROR(VLOOKUP($C577,'CEDARS School FRPL'!$C$4:$F$20001,3,FALSE),"NO CEDARL FRPL Rprtd")</f>
        <v>0.35570000000000002</v>
      </c>
      <c r="N577" s="118"/>
      <c r="O577" s="97"/>
      <c r="Q577"/>
      <c r="R577"/>
    </row>
    <row r="578" spans="1:18">
      <c r="A578" s="165" t="s">
        <v>2151</v>
      </c>
      <c r="B578" s="165" t="s">
        <v>2592</v>
      </c>
      <c r="C578" s="169">
        <v>4163</v>
      </c>
      <c r="D578" s="171" t="s">
        <v>232</v>
      </c>
      <c r="E578" s="172">
        <v>335.66</v>
      </c>
      <c r="F578" s="172">
        <v>0</v>
      </c>
      <c r="G578" s="172">
        <v>0</v>
      </c>
      <c r="H578" s="172">
        <v>0</v>
      </c>
      <c r="I578" s="172">
        <v>0</v>
      </c>
      <c r="J578" s="173">
        <f t="shared" si="10"/>
        <v>335.66</v>
      </c>
      <c r="K578" s="169" t="str">
        <f>VLOOKUP(C578, 'CEDARS School FRPL'!$C$4:$G$2376,5,0)</f>
        <v>Yes</v>
      </c>
      <c r="L578" s="66">
        <f>IFERROR(VLOOKUP($C578,'CEDARS School FRPL'!$C$4:$F$20001,3,FALSE),"NO CEDARL FRPL Rprtd")</f>
        <v>0.53139999999999998</v>
      </c>
      <c r="N578" s="118"/>
      <c r="O578" s="97"/>
      <c r="Q578"/>
      <c r="R578"/>
    </row>
    <row r="579" spans="1:18">
      <c r="A579" s="165" t="s">
        <v>2151</v>
      </c>
      <c r="B579" s="165" t="s">
        <v>2592</v>
      </c>
      <c r="C579" s="169">
        <v>5310</v>
      </c>
      <c r="D579" s="171" t="s">
        <v>2908</v>
      </c>
      <c r="E579" s="172">
        <v>462.51</v>
      </c>
      <c r="F579" s="172">
        <v>0</v>
      </c>
      <c r="G579" s="172">
        <v>37.64</v>
      </c>
      <c r="H579" s="172">
        <v>0</v>
      </c>
      <c r="I579" s="172">
        <v>0</v>
      </c>
      <c r="J579" s="173">
        <f t="shared" si="10"/>
        <v>500.15</v>
      </c>
      <c r="K579" s="169" t="str">
        <f>VLOOKUP(C579, 'CEDARS School FRPL'!$C$4:$G$2376,5,0)</f>
        <v>No</v>
      </c>
      <c r="L579" s="66">
        <f>IFERROR(VLOOKUP($C579,'CEDARS School FRPL'!$C$4:$F$20001,3,FALSE),"NO CEDARL FRPL Rprtd")</f>
        <v>0.40160000000000001</v>
      </c>
      <c r="N579" s="118"/>
      <c r="O579" s="97"/>
      <c r="Q579"/>
      <c r="R579"/>
    </row>
    <row r="580" spans="1:18">
      <c r="A580" s="165" t="s">
        <v>2151</v>
      </c>
      <c r="B580" s="165" t="s">
        <v>2592</v>
      </c>
      <c r="C580" s="169">
        <v>4523</v>
      </c>
      <c r="D580" s="171" t="s">
        <v>239</v>
      </c>
      <c r="E580" s="172">
        <v>1384.12</v>
      </c>
      <c r="F580" s="172">
        <v>0</v>
      </c>
      <c r="G580" s="172">
        <v>75.650000000000006</v>
      </c>
      <c r="H580" s="172">
        <v>0</v>
      </c>
      <c r="I580" s="172">
        <v>0</v>
      </c>
      <c r="J580" s="173">
        <f t="shared" si="10"/>
        <v>1459.77</v>
      </c>
      <c r="K580" s="169" t="str">
        <f>VLOOKUP(C580, 'CEDARS School FRPL'!$C$4:$G$2376,5,0)</f>
        <v>Yes</v>
      </c>
      <c r="L580" s="66">
        <f>IFERROR(VLOOKUP($C580,'CEDARS School FRPL'!$C$4:$F$20001,3,FALSE),"NO CEDARL FRPL Rprtd")</f>
        <v>0.50480000000000003</v>
      </c>
      <c r="M580" s="66"/>
      <c r="N580" s="118"/>
      <c r="O580" s="97"/>
      <c r="Q580"/>
      <c r="R580"/>
    </row>
    <row r="581" spans="1:18">
      <c r="A581" s="165" t="s">
        <v>2151</v>
      </c>
      <c r="B581" s="165" t="s">
        <v>2592</v>
      </c>
      <c r="C581" s="169">
        <v>1646</v>
      </c>
      <c r="D581" s="171" t="s">
        <v>3089</v>
      </c>
      <c r="E581" s="172">
        <v>100.62</v>
      </c>
      <c r="F581" s="172">
        <v>0</v>
      </c>
      <c r="G581" s="172">
        <v>0</v>
      </c>
      <c r="H581" s="172">
        <v>0</v>
      </c>
      <c r="I581" s="172">
        <v>0</v>
      </c>
      <c r="J581" s="173">
        <f t="shared" ref="J581:J644" si="11">SUM(E581:I581)</f>
        <v>100.62</v>
      </c>
      <c r="K581" s="169" t="str">
        <f>VLOOKUP(C581, 'CEDARS School FRPL'!$C$4:$G$2376,5,0)</f>
        <v>Yes</v>
      </c>
      <c r="L581" s="66">
        <f>IFERROR(VLOOKUP($C581,'CEDARS School FRPL'!$C$4:$F$20001,3,FALSE),"NO CEDARL FRPL Rprtd")</f>
        <v>0.4637</v>
      </c>
      <c r="N581" s="118"/>
      <c r="O581" s="97"/>
      <c r="Q581"/>
      <c r="R581"/>
    </row>
    <row r="582" spans="1:18">
      <c r="A582" s="165" t="s">
        <v>2151</v>
      </c>
      <c r="B582" s="165" t="s">
        <v>2592</v>
      </c>
      <c r="C582" s="169">
        <v>1926</v>
      </c>
      <c r="D582" s="171" t="s">
        <v>214</v>
      </c>
      <c r="E582" s="172">
        <v>207.57</v>
      </c>
      <c r="F582" s="172">
        <v>0</v>
      </c>
      <c r="G582" s="172">
        <v>0</v>
      </c>
      <c r="H582" s="172">
        <v>0</v>
      </c>
      <c r="I582" s="172">
        <v>0</v>
      </c>
      <c r="J582" s="173">
        <f t="shared" si="11"/>
        <v>207.57</v>
      </c>
      <c r="K582" s="169" t="str">
        <f>VLOOKUP(C582, 'CEDARS School FRPL'!$C$4:$G$2376,5,0)</f>
        <v>No</v>
      </c>
      <c r="L582" s="66">
        <f>IFERROR(VLOOKUP($C582,'CEDARS School FRPL'!$C$4:$F$20001,3,FALSE),"NO CEDARL FRPL Rprtd")</f>
        <v>0.47170000000000001</v>
      </c>
      <c r="N582" s="118"/>
      <c r="O582" s="97"/>
      <c r="Q582"/>
      <c r="R582"/>
    </row>
    <row r="583" spans="1:18">
      <c r="A583" s="165" t="s">
        <v>2151</v>
      </c>
      <c r="B583" s="165" t="s">
        <v>2592</v>
      </c>
      <c r="C583" s="169">
        <v>4560</v>
      </c>
      <c r="D583" s="171" t="s">
        <v>240</v>
      </c>
      <c r="E583" s="172">
        <v>328</v>
      </c>
      <c r="F583" s="172">
        <v>0</v>
      </c>
      <c r="G583" s="172">
        <v>0</v>
      </c>
      <c r="H583" s="172">
        <v>0</v>
      </c>
      <c r="I583" s="172">
        <v>0</v>
      </c>
      <c r="J583" s="173">
        <f t="shared" si="11"/>
        <v>328</v>
      </c>
      <c r="K583" s="169" t="str">
        <f>VLOOKUP(C583, 'CEDARS School FRPL'!$C$4:$G$2376,5,0)</f>
        <v>No</v>
      </c>
      <c r="L583" s="66">
        <f>IFERROR(VLOOKUP($C583,'CEDARS School FRPL'!$C$4:$F$20001,3,FALSE),"NO CEDARL FRPL Rprtd")</f>
        <v>0.24360000000000001</v>
      </c>
      <c r="N583" s="118"/>
      <c r="O583" s="97"/>
      <c r="Q583"/>
      <c r="R583"/>
    </row>
    <row r="584" spans="1:18">
      <c r="A584" s="165" t="s">
        <v>2151</v>
      </c>
      <c r="B584" s="165" t="s">
        <v>2592</v>
      </c>
      <c r="C584" s="169">
        <v>3994</v>
      </c>
      <c r="D584" s="171" t="s">
        <v>228</v>
      </c>
      <c r="E584" s="172">
        <v>421.38</v>
      </c>
      <c r="F584" s="172">
        <v>13.3</v>
      </c>
      <c r="G584" s="172">
        <v>0</v>
      </c>
      <c r="H584" s="172">
        <v>0</v>
      </c>
      <c r="I584" s="172">
        <v>0</v>
      </c>
      <c r="J584" s="173">
        <f t="shared" si="11"/>
        <v>434.68</v>
      </c>
      <c r="K584" s="169" t="str">
        <f>VLOOKUP(C584, 'CEDARS School FRPL'!$C$4:$G$2376,5,0)</f>
        <v>Yes</v>
      </c>
      <c r="L584" s="66">
        <f>IFERROR(VLOOKUP($C584,'CEDARS School FRPL'!$C$4:$F$20001,3,FALSE),"NO CEDARL FRPL Rprtd")</f>
        <v>0.61739999999999995</v>
      </c>
      <c r="N584" s="118"/>
      <c r="O584" s="97"/>
      <c r="Q584"/>
      <c r="R584"/>
    </row>
    <row r="585" spans="1:18">
      <c r="A585" s="165" t="s">
        <v>2151</v>
      </c>
      <c r="B585" s="165" t="s">
        <v>2592</v>
      </c>
      <c r="C585" s="169">
        <v>4042</v>
      </c>
      <c r="D585" s="171" t="s">
        <v>33</v>
      </c>
      <c r="E585" s="172">
        <v>317.14</v>
      </c>
      <c r="F585" s="172">
        <v>0</v>
      </c>
      <c r="G585" s="172">
        <v>7.67</v>
      </c>
      <c r="H585" s="172">
        <v>20.5</v>
      </c>
      <c r="I585" s="172">
        <v>0</v>
      </c>
      <c r="J585" s="173">
        <f t="shared" si="11"/>
        <v>345.31</v>
      </c>
      <c r="K585" s="169" t="str">
        <f>VLOOKUP(C585, 'CEDARS School FRPL'!$C$4:$G$2376,5,0)</f>
        <v>Yes</v>
      </c>
      <c r="L585" s="66">
        <f>IFERROR(VLOOKUP($C585,'CEDARS School FRPL'!$C$4:$F$20001,3,FALSE),"NO CEDARL FRPL Rprtd")</f>
        <v>0.51959999999999995</v>
      </c>
      <c r="N585" s="118"/>
      <c r="O585" s="97"/>
      <c r="Q585"/>
      <c r="R585"/>
    </row>
    <row r="586" spans="1:18">
      <c r="A586" s="165" t="s">
        <v>2151</v>
      </c>
      <c r="B586" s="165" t="s">
        <v>2592</v>
      </c>
      <c r="C586" s="169">
        <v>3618</v>
      </c>
      <c r="D586" s="171" t="s">
        <v>221</v>
      </c>
      <c r="E586" s="172">
        <v>543.64</v>
      </c>
      <c r="F586" s="172">
        <v>0</v>
      </c>
      <c r="G586" s="172">
        <v>0</v>
      </c>
      <c r="H586" s="172">
        <v>0</v>
      </c>
      <c r="I586" s="172">
        <v>0</v>
      </c>
      <c r="J586" s="173">
        <f t="shared" si="11"/>
        <v>543.64</v>
      </c>
      <c r="K586" s="169" t="str">
        <f>VLOOKUP(C586, 'CEDARS School FRPL'!$C$4:$G$2376,5,0)</f>
        <v>Yes</v>
      </c>
      <c r="L586" s="66">
        <f>IFERROR(VLOOKUP($C586,'CEDARS School FRPL'!$C$4:$F$20001,3,FALSE),"NO CEDARL FRPL Rprtd")</f>
        <v>0.48099999999999998</v>
      </c>
      <c r="N586" s="118"/>
      <c r="O586" s="97"/>
      <c r="Q586"/>
      <c r="R586"/>
    </row>
    <row r="587" spans="1:18">
      <c r="A587" s="165" t="s">
        <v>2151</v>
      </c>
      <c r="B587" s="165" t="s">
        <v>2592</v>
      </c>
      <c r="C587" s="169">
        <v>2829</v>
      </c>
      <c r="D587" s="171" t="s">
        <v>216</v>
      </c>
      <c r="E587" s="172">
        <v>366.73</v>
      </c>
      <c r="F587" s="172">
        <v>9.9</v>
      </c>
      <c r="G587" s="172">
        <v>0</v>
      </c>
      <c r="H587" s="172">
        <v>0</v>
      </c>
      <c r="I587" s="172">
        <v>0</v>
      </c>
      <c r="J587" s="173">
        <f t="shared" si="11"/>
        <v>376.63</v>
      </c>
      <c r="K587" s="169" t="str">
        <f>VLOOKUP(C587, 'CEDARS School FRPL'!$C$4:$G$2376,5,0)</f>
        <v>Yes</v>
      </c>
      <c r="L587" s="66">
        <f>IFERROR(VLOOKUP($C587,'CEDARS School FRPL'!$C$4:$F$20001,3,FALSE),"NO CEDARL FRPL Rprtd")</f>
        <v>0.57709999999999995</v>
      </c>
      <c r="N587" s="118"/>
      <c r="O587" s="97"/>
      <c r="Q587"/>
      <c r="R587"/>
    </row>
    <row r="588" spans="1:18">
      <c r="A588" s="165" t="s">
        <v>2151</v>
      </c>
      <c r="B588" s="165" t="s">
        <v>2592</v>
      </c>
      <c r="C588" s="169">
        <v>4162</v>
      </c>
      <c r="D588" s="171" t="s">
        <v>231</v>
      </c>
      <c r="E588" s="172">
        <v>1296.74</v>
      </c>
      <c r="F588" s="172">
        <v>0</v>
      </c>
      <c r="G588" s="172">
        <v>65.73</v>
      </c>
      <c r="H588" s="172">
        <v>0</v>
      </c>
      <c r="I588" s="172">
        <v>0</v>
      </c>
      <c r="J588" s="173">
        <f t="shared" si="11"/>
        <v>1362.47</v>
      </c>
      <c r="K588" s="169" t="str">
        <f>VLOOKUP(C588, 'CEDARS School FRPL'!$C$4:$G$2376,5,0)</f>
        <v>No</v>
      </c>
      <c r="L588" s="66">
        <f>IFERROR(VLOOKUP($C588,'CEDARS School FRPL'!$C$4:$F$20001,3,FALSE),"NO CEDARL FRPL Rprtd")</f>
        <v>0.40610000000000002</v>
      </c>
      <c r="N588" s="118"/>
      <c r="O588" s="97"/>
      <c r="Q588"/>
      <c r="R588"/>
    </row>
    <row r="589" spans="1:18">
      <c r="A589" s="165" t="s">
        <v>2151</v>
      </c>
      <c r="B589" s="165" t="s">
        <v>2592</v>
      </c>
      <c r="C589" s="169">
        <v>5435</v>
      </c>
      <c r="D589" s="171" t="s">
        <v>246</v>
      </c>
      <c r="E589" s="172">
        <v>0</v>
      </c>
      <c r="F589" s="172">
        <v>0</v>
      </c>
      <c r="G589" s="172">
        <v>0</v>
      </c>
      <c r="H589" s="172">
        <v>196.3</v>
      </c>
      <c r="I589" s="172">
        <v>0</v>
      </c>
      <c r="J589" s="173">
        <f t="shared" si="11"/>
        <v>196.3</v>
      </c>
      <c r="K589" s="169" t="str">
        <f>VLOOKUP(C589, 'CEDARS School FRPL'!$C$4:$G$2376,5,0)</f>
        <v>Yes</v>
      </c>
      <c r="L589" s="66">
        <f>IFERROR(VLOOKUP($C589,'CEDARS School FRPL'!$C$4:$F$20001,3,FALSE),"NO CEDARL FRPL Rprtd")</f>
        <v>0.53239999999999998</v>
      </c>
      <c r="N589" s="118"/>
      <c r="O589" s="97"/>
      <c r="Q589"/>
      <c r="R589"/>
    </row>
    <row r="590" spans="1:18">
      <c r="A590" s="165" t="s">
        <v>2151</v>
      </c>
      <c r="B590" s="165" t="s">
        <v>2592</v>
      </c>
      <c r="C590" s="169">
        <v>2912</v>
      </c>
      <c r="D590" s="171" t="s">
        <v>217</v>
      </c>
      <c r="E590" s="172">
        <v>381.35</v>
      </c>
      <c r="F590" s="172">
        <v>0</v>
      </c>
      <c r="G590" s="172">
        <v>0</v>
      </c>
      <c r="H590" s="172">
        <v>0</v>
      </c>
      <c r="I590" s="172">
        <v>0</v>
      </c>
      <c r="J590" s="173">
        <f t="shared" si="11"/>
        <v>381.35</v>
      </c>
      <c r="K590" s="169" t="str">
        <f>VLOOKUP(C590, 'CEDARS School FRPL'!$C$4:$G$2376,5,0)</f>
        <v>Yes</v>
      </c>
      <c r="L590" s="66">
        <f>IFERROR(VLOOKUP($C590,'CEDARS School FRPL'!$C$4:$F$20001,3,FALSE),"NO CEDARL FRPL Rprtd")</f>
        <v>0.62570000000000003</v>
      </c>
      <c r="N590" s="118"/>
      <c r="O590" s="97"/>
      <c r="Q590"/>
      <c r="R590"/>
    </row>
    <row r="591" spans="1:18">
      <c r="A591" s="165" t="s">
        <v>2151</v>
      </c>
      <c r="B591" s="165" t="s">
        <v>2592</v>
      </c>
      <c r="C591" s="169">
        <v>4209</v>
      </c>
      <c r="D591" s="171" t="s">
        <v>233</v>
      </c>
      <c r="E591" s="172">
        <v>788.26</v>
      </c>
      <c r="F591" s="172">
        <v>0</v>
      </c>
      <c r="G591" s="172">
        <v>0</v>
      </c>
      <c r="H591" s="172">
        <v>0</v>
      </c>
      <c r="I591" s="172">
        <v>0</v>
      </c>
      <c r="J591" s="173">
        <f t="shared" si="11"/>
        <v>788.26</v>
      </c>
      <c r="K591" s="169" t="str">
        <f>VLOOKUP(C591, 'CEDARS School FRPL'!$C$4:$G$2376,5,0)</f>
        <v>No</v>
      </c>
      <c r="L591" s="66">
        <f>IFERROR(VLOOKUP($C591,'CEDARS School FRPL'!$C$4:$F$20001,3,FALSE),"NO CEDARL FRPL Rprtd")</f>
        <v>0.39029999999999998</v>
      </c>
      <c r="N591" s="118"/>
      <c r="O591" s="97"/>
      <c r="Q591"/>
      <c r="R591"/>
    </row>
    <row r="592" spans="1:18">
      <c r="A592" s="165" t="s">
        <v>2151</v>
      </c>
      <c r="B592" s="165" t="s">
        <v>2592</v>
      </c>
      <c r="C592" s="169">
        <v>4445</v>
      </c>
      <c r="D592" s="171" t="s">
        <v>236</v>
      </c>
      <c r="E592" s="172">
        <v>521.19000000000005</v>
      </c>
      <c r="F592" s="172">
        <v>0</v>
      </c>
      <c r="G592" s="172">
        <v>0</v>
      </c>
      <c r="H592" s="172">
        <v>0</v>
      </c>
      <c r="I592" s="172">
        <v>0</v>
      </c>
      <c r="J592" s="173">
        <f t="shared" si="11"/>
        <v>521.19000000000005</v>
      </c>
      <c r="K592" s="169" t="str">
        <f>VLOOKUP(C592, 'CEDARS School FRPL'!$C$4:$G$2376,5,0)</f>
        <v>No</v>
      </c>
      <c r="L592" s="66">
        <f>IFERROR(VLOOKUP($C592,'CEDARS School FRPL'!$C$4:$F$20001,3,FALSE),"NO CEDARL FRPL Rprtd")</f>
        <v>0.41439999999999999</v>
      </c>
      <c r="N592" s="118"/>
      <c r="O592" s="97"/>
      <c r="Q592"/>
      <c r="R592"/>
    </row>
    <row r="593" spans="1:18">
      <c r="A593" s="165" t="s">
        <v>2151</v>
      </c>
      <c r="B593" s="165" t="s">
        <v>2592</v>
      </c>
      <c r="C593" s="169">
        <v>3995</v>
      </c>
      <c r="D593" s="171" t="s">
        <v>229</v>
      </c>
      <c r="E593" s="172">
        <v>311.88</v>
      </c>
      <c r="F593" s="172">
        <v>0</v>
      </c>
      <c r="G593" s="172">
        <v>0</v>
      </c>
      <c r="H593" s="172">
        <v>0</v>
      </c>
      <c r="I593" s="172">
        <v>0</v>
      </c>
      <c r="J593" s="173">
        <f t="shared" si="11"/>
        <v>311.88</v>
      </c>
      <c r="K593" s="169" t="str">
        <f>VLOOKUP(C593, 'CEDARS School FRPL'!$C$4:$G$2376,5,0)</f>
        <v>No</v>
      </c>
      <c r="L593" s="66">
        <f>IFERROR(VLOOKUP($C593,'CEDARS School FRPL'!$C$4:$F$20001,3,FALSE),"NO CEDARL FRPL Rprtd")</f>
        <v>0.44829999999999998</v>
      </c>
      <c r="N593" s="118"/>
      <c r="O593" s="97"/>
      <c r="Q593"/>
      <c r="R593"/>
    </row>
    <row r="594" spans="1:18">
      <c r="A594" s="165" t="s">
        <v>2151</v>
      </c>
      <c r="B594" s="165" t="s">
        <v>2592</v>
      </c>
      <c r="C594" s="169">
        <v>4561</v>
      </c>
      <c r="D594" s="171" t="s">
        <v>241</v>
      </c>
      <c r="E594" s="172">
        <v>715.79</v>
      </c>
      <c r="F594" s="172">
        <v>0</v>
      </c>
      <c r="G594" s="172">
        <v>0</v>
      </c>
      <c r="H594" s="172">
        <v>0</v>
      </c>
      <c r="I594" s="172">
        <v>0</v>
      </c>
      <c r="J594" s="173">
        <f t="shared" si="11"/>
        <v>715.79</v>
      </c>
      <c r="K594" s="169" t="str">
        <f>VLOOKUP(C594, 'CEDARS School FRPL'!$C$4:$G$2376,5,0)</f>
        <v>No</v>
      </c>
      <c r="L594" s="66">
        <f>IFERROR(VLOOKUP($C594,'CEDARS School FRPL'!$C$4:$F$20001,3,FALSE),"NO CEDARL FRPL Rprtd")</f>
        <v>0.30990000000000001</v>
      </c>
      <c r="N594" s="118"/>
      <c r="O594" s="97"/>
      <c r="Q594"/>
      <c r="R594"/>
    </row>
    <row r="595" spans="1:18">
      <c r="A595" s="165" t="s">
        <v>2151</v>
      </c>
      <c r="B595" s="165" t="s">
        <v>2592</v>
      </c>
      <c r="C595" s="169">
        <v>3149</v>
      </c>
      <c r="D595" s="171" t="s">
        <v>219</v>
      </c>
      <c r="E595" s="172">
        <v>479.92</v>
      </c>
      <c r="F595" s="172">
        <v>12</v>
      </c>
      <c r="G595" s="172">
        <v>0</v>
      </c>
      <c r="H595" s="172">
        <v>0</v>
      </c>
      <c r="I595" s="172">
        <v>0</v>
      </c>
      <c r="J595" s="173">
        <f t="shared" si="11"/>
        <v>491.92</v>
      </c>
      <c r="K595" s="169" t="str">
        <f>VLOOKUP(C595, 'CEDARS School FRPL'!$C$4:$G$2376,5,0)</f>
        <v>Yes</v>
      </c>
      <c r="L595" s="66">
        <f>IFERROR(VLOOKUP($C595,'CEDARS School FRPL'!$C$4:$F$20001,3,FALSE),"NO CEDARL FRPL Rprtd")</f>
        <v>0.50619999999999998</v>
      </c>
      <c r="N595" s="118"/>
      <c r="O595" s="97"/>
      <c r="Q595"/>
      <c r="R595"/>
    </row>
    <row r="596" spans="1:18">
      <c r="A596" s="165" t="s">
        <v>2151</v>
      </c>
      <c r="B596" s="165" t="s">
        <v>2592</v>
      </c>
      <c r="C596" s="169">
        <v>3823</v>
      </c>
      <c r="D596" s="171" t="s">
        <v>225</v>
      </c>
      <c r="E596" s="172">
        <v>371.23</v>
      </c>
      <c r="F596" s="172">
        <v>0</v>
      </c>
      <c r="G596" s="172">
        <v>0</v>
      </c>
      <c r="H596" s="172">
        <v>0</v>
      </c>
      <c r="I596" s="172">
        <v>0</v>
      </c>
      <c r="J596" s="173">
        <f t="shared" si="11"/>
        <v>371.23</v>
      </c>
      <c r="K596" s="169" t="str">
        <f>VLOOKUP(C596, 'CEDARS School FRPL'!$C$4:$G$2376,5,0)</f>
        <v>Yes</v>
      </c>
      <c r="L596" s="66">
        <f>IFERROR(VLOOKUP($C596,'CEDARS School FRPL'!$C$4:$F$20001,3,FALSE),"NO CEDARL FRPL Rprtd")</f>
        <v>0.61109999999999998</v>
      </c>
      <c r="N596" s="118"/>
      <c r="O596" s="97"/>
      <c r="Q596"/>
      <c r="R596"/>
    </row>
    <row r="597" spans="1:18">
      <c r="A597" s="165" t="s">
        <v>2151</v>
      </c>
      <c r="B597" s="165" t="s">
        <v>2592</v>
      </c>
      <c r="C597" s="169">
        <v>3970</v>
      </c>
      <c r="D597" s="171" t="s">
        <v>226</v>
      </c>
      <c r="E597" s="172">
        <v>379.99</v>
      </c>
      <c r="F597" s="172">
        <v>13.3</v>
      </c>
      <c r="G597" s="172">
        <v>0</v>
      </c>
      <c r="H597" s="172">
        <v>0</v>
      </c>
      <c r="I597" s="172">
        <v>0</v>
      </c>
      <c r="J597" s="173">
        <f t="shared" si="11"/>
        <v>393.29</v>
      </c>
      <c r="K597" s="169" t="str">
        <f>VLOOKUP(C597, 'CEDARS School FRPL'!$C$4:$G$2376,5,0)</f>
        <v>Yes</v>
      </c>
      <c r="L597" s="66">
        <f>IFERROR(VLOOKUP($C597,'CEDARS School FRPL'!$C$4:$F$20001,3,FALSE),"NO CEDARL FRPL Rprtd")</f>
        <v>0.52510000000000001</v>
      </c>
      <c r="N597" s="118"/>
      <c r="O597" s="97"/>
      <c r="Q597"/>
      <c r="R597"/>
    </row>
    <row r="598" spans="1:18">
      <c r="A598" s="165" t="s">
        <v>2151</v>
      </c>
      <c r="B598" s="165" t="s">
        <v>2592</v>
      </c>
      <c r="C598" s="169">
        <v>5111</v>
      </c>
      <c r="D598" s="171" t="s">
        <v>244</v>
      </c>
      <c r="E598" s="172">
        <v>1693.14</v>
      </c>
      <c r="F598" s="172">
        <v>0</v>
      </c>
      <c r="G598" s="172">
        <v>168.76000000000002</v>
      </c>
      <c r="H598" s="172">
        <v>0</v>
      </c>
      <c r="I598" s="172">
        <v>0</v>
      </c>
      <c r="J598" s="173">
        <f t="shared" si="11"/>
        <v>1861.9</v>
      </c>
      <c r="K598" s="169" t="str">
        <f>VLOOKUP(C598, 'CEDARS School FRPL'!$C$4:$G$2376,5,0)</f>
        <v>No</v>
      </c>
      <c r="L598" s="66">
        <f>IFERROR(VLOOKUP($C598,'CEDARS School FRPL'!$C$4:$F$20001,3,FALSE),"NO CEDARL FRPL Rprtd")</f>
        <v>0.29099999999999998</v>
      </c>
      <c r="N598" s="118"/>
      <c r="O598" s="97"/>
      <c r="Q598"/>
      <c r="R598"/>
    </row>
    <row r="599" spans="1:18">
      <c r="A599" s="165" t="s">
        <v>2151</v>
      </c>
      <c r="B599" s="165" t="s">
        <v>2592</v>
      </c>
      <c r="C599" s="169">
        <v>4051</v>
      </c>
      <c r="D599" s="171" t="s">
        <v>230</v>
      </c>
      <c r="E599" s="172">
        <v>740.92</v>
      </c>
      <c r="F599" s="172">
        <v>0</v>
      </c>
      <c r="G599" s="172">
        <v>0</v>
      </c>
      <c r="H599" s="172">
        <v>0</v>
      </c>
      <c r="I599" s="172">
        <v>0</v>
      </c>
      <c r="J599" s="173">
        <f t="shared" si="11"/>
        <v>740.92</v>
      </c>
      <c r="K599" s="169" t="str">
        <f>VLOOKUP(C599, 'CEDARS School FRPL'!$C$4:$G$2376,5,0)</f>
        <v>Yes</v>
      </c>
      <c r="L599" s="66">
        <f>IFERROR(VLOOKUP($C599,'CEDARS School FRPL'!$C$4:$F$20001,3,FALSE),"NO CEDARL FRPL Rprtd")</f>
        <v>0.51300000000000001</v>
      </c>
      <c r="N599" s="118"/>
      <c r="O599" s="97"/>
      <c r="Q599"/>
      <c r="R599"/>
    </row>
    <row r="600" spans="1:18">
      <c r="A600" s="165" t="s">
        <v>2151</v>
      </c>
      <c r="B600" s="165" t="s">
        <v>2592</v>
      </c>
      <c r="C600" s="169">
        <v>4579</v>
      </c>
      <c r="D600" s="171" t="s">
        <v>242</v>
      </c>
      <c r="E600" s="172">
        <v>321.75</v>
      </c>
      <c r="F600" s="172">
        <v>0</v>
      </c>
      <c r="G600" s="172">
        <v>0</v>
      </c>
      <c r="H600" s="172">
        <v>0</v>
      </c>
      <c r="I600" s="172">
        <v>0</v>
      </c>
      <c r="J600" s="173">
        <f t="shared" si="11"/>
        <v>321.75</v>
      </c>
      <c r="K600" s="169" t="str">
        <f>VLOOKUP(C600, 'CEDARS School FRPL'!$C$4:$G$2376,5,0)</f>
        <v>No</v>
      </c>
      <c r="L600" s="66">
        <f>IFERROR(VLOOKUP($C600,'CEDARS School FRPL'!$C$4:$F$20001,3,FALSE),"NO CEDARL FRPL Rprtd")</f>
        <v>0.40150000000000002</v>
      </c>
      <c r="N600" s="118"/>
      <c r="O600" s="97"/>
      <c r="Q600"/>
      <c r="R600"/>
    </row>
    <row r="601" spans="1:18">
      <c r="A601" s="165" t="s">
        <v>2366</v>
      </c>
      <c r="B601" s="165" t="s">
        <v>2594</v>
      </c>
      <c r="C601" s="169">
        <v>3197</v>
      </c>
      <c r="D601" s="171" t="s">
        <v>1824</v>
      </c>
      <c r="E601" s="172">
        <v>30.7</v>
      </c>
      <c r="F601" s="172">
        <v>0</v>
      </c>
      <c r="G601" s="172">
        <v>0</v>
      </c>
      <c r="H601" s="172">
        <v>0</v>
      </c>
      <c r="I601" s="172">
        <v>0</v>
      </c>
      <c r="J601" s="173">
        <f t="shared" si="11"/>
        <v>30.7</v>
      </c>
      <c r="K601" s="169" t="str">
        <f>VLOOKUP(C601, 'CEDARS School FRPL'!$C$4:$G$2376,5,0)</f>
        <v>Yes</v>
      </c>
      <c r="L601" s="66">
        <f>IFERROR(VLOOKUP($C601,'CEDARS School FRPL'!$C$4:$F$20001,3,FALSE),"NO CEDARL FRPL Rprtd")</f>
        <v>0.77170000000000005</v>
      </c>
      <c r="N601" s="118"/>
      <c r="O601" s="97"/>
      <c r="Q601"/>
      <c r="R601"/>
    </row>
    <row r="602" spans="1:18">
      <c r="A602" s="165" t="s">
        <v>2211</v>
      </c>
      <c r="B602" s="165" t="s">
        <v>2595</v>
      </c>
      <c r="C602" s="169">
        <v>3519</v>
      </c>
      <c r="D602" s="171" t="s">
        <v>639</v>
      </c>
      <c r="E602" s="172">
        <v>244.7</v>
      </c>
      <c r="F602" s="172">
        <v>0</v>
      </c>
      <c r="G602" s="172">
        <v>0</v>
      </c>
      <c r="H602" s="172">
        <v>0</v>
      </c>
      <c r="I602" s="172">
        <v>0</v>
      </c>
      <c r="J602" s="173">
        <f t="shared" si="11"/>
        <v>244.7</v>
      </c>
      <c r="K602" s="169" t="str">
        <f>VLOOKUP(C602, 'CEDARS School FRPL'!$C$4:$G$2376,5,0)</f>
        <v>Yes</v>
      </c>
      <c r="L602" s="66">
        <f>IFERROR(VLOOKUP($C602,'CEDARS School FRPL'!$C$4:$F$20001,3,FALSE),"NO CEDARL FRPL Rprtd")</f>
        <v>0.73519999999999996</v>
      </c>
      <c r="N602" s="118"/>
      <c r="O602" s="97"/>
      <c r="Q602"/>
      <c r="R602"/>
    </row>
    <row r="603" spans="1:18">
      <c r="A603" s="165" t="s">
        <v>2211</v>
      </c>
      <c r="B603" s="165" t="s">
        <v>2595</v>
      </c>
      <c r="C603" s="169">
        <v>3700</v>
      </c>
      <c r="D603" s="171" t="s">
        <v>650</v>
      </c>
      <c r="E603" s="172">
        <v>314.55</v>
      </c>
      <c r="F603" s="172">
        <v>0</v>
      </c>
      <c r="G603" s="172">
        <v>0</v>
      </c>
      <c r="H603" s="172">
        <v>0</v>
      </c>
      <c r="I603" s="172">
        <v>0</v>
      </c>
      <c r="J603" s="173">
        <f t="shared" si="11"/>
        <v>314.55</v>
      </c>
      <c r="K603" s="169" t="str">
        <f>VLOOKUP(C603, 'CEDARS School FRPL'!$C$4:$G$2376,5,0)</f>
        <v>Yes</v>
      </c>
      <c r="L603" s="66">
        <f>IFERROR(VLOOKUP($C603,'CEDARS School FRPL'!$C$4:$F$20001,3,FALSE),"NO CEDARL FRPL Rprtd")</f>
        <v>0.63329999999999997</v>
      </c>
      <c r="N603" s="118"/>
      <c r="O603" s="97"/>
      <c r="Q603"/>
      <c r="R603"/>
    </row>
    <row r="604" spans="1:18">
      <c r="A604" s="165" t="s">
        <v>2211</v>
      </c>
      <c r="B604" s="165" t="s">
        <v>2595</v>
      </c>
      <c r="C604" s="169">
        <v>3547</v>
      </c>
      <c r="D604" s="171" t="s">
        <v>640</v>
      </c>
      <c r="E604" s="172">
        <v>248.8</v>
      </c>
      <c r="F604" s="172">
        <v>0</v>
      </c>
      <c r="G604" s="172">
        <v>0</v>
      </c>
      <c r="H604" s="172">
        <v>0</v>
      </c>
      <c r="I604" s="172">
        <v>0</v>
      </c>
      <c r="J604" s="173">
        <f t="shared" si="11"/>
        <v>248.8</v>
      </c>
      <c r="K604" s="169" t="str">
        <f>VLOOKUP(C604, 'CEDARS School FRPL'!$C$4:$G$2376,5,0)</f>
        <v>Yes</v>
      </c>
      <c r="L604" s="66">
        <f>IFERROR(VLOOKUP($C604,'CEDARS School FRPL'!$C$4:$F$20001,3,FALSE),"NO CEDARL FRPL Rprtd")</f>
        <v>0.67020000000000002</v>
      </c>
      <c r="N604" s="118"/>
      <c r="O604" s="97"/>
      <c r="Q604"/>
      <c r="R604"/>
    </row>
    <row r="605" spans="1:18">
      <c r="A605" s="165" t="s">
        <v>2211</v>
      </c>
      <c r="B605" s="165" t="s">
        <v>2595</v>
      </c>
      <c r="C605" s="169">
        <v>5163</v>
      </c>
      <c r="D605" s="171" t="s">
        <v>661</v>
      </c>
      <c r="E605" s="172">
        <v>72.180000000000007</v>
      </c>
      <c r="F605" s="172">
        <v>0</v>
      </c>
      <c r="G605" s="172">
        <v>0</v>
      </c>
      <c r="H605" s="172">
        <v>0</v>
      </c>
      <c r="I605" s="172">
        <v>0</v>
      </c>
      <c r="J605" s="173">
        <f t="shared" si="11"/>
        <v>72.180000000000007</v>
      </c>
      <c r="K605" s="169" t="str">
        <f>VLOOKUP(C605, 'CEDARS School FRPL'!$C$4:$G$2376,5,0)</f>
        <v>Yes</v>
      </c>
      <c r="L605" s="66">
        <f>IFERROR(VLOOKUP($C605,'CEDARS School FRPL'!$C$4:$F$20001,3,FALSE),"NO CEDARL FRPL Rprtd")</f>
        <v>0.76139999999999997</v>
      </c>
      <c r="N605" s="118"/>
      <c r="O605" s="97"/>
      <c r="Q605"/>
      <c r="R605"/>
    </row>
    <row r="606" spans="1:18">
      <c r="A606" s="165" t="s">
        <v>2211</v>
      </c>
      <c r="B606" s="165" t="s">
        <v>2595</v>
      </c>
      <c r="C606" s="169">
        <v>3766</v>
      </c>
      <c r="D606" s="171" t="s">
        <v>653</v>
      </c>
      <c r="E606" s="172">
        <v>1153.27</v>
      </c>
      <c r="F606" s="172">
        <v>0</v>
      </c>
      <c r="G606" s="172">
        <v>160.88</v>
      </c>
      <c r="H606" s="172">
        <v>0</v>
      </c>
      <c r="I606" s="172">
        <v>0</v>
      </c>
      <c r="J606" s="173">
        <f t="shared" si="11"/>
        <v>1314.15</v>
      </c>
      <c r="K606" s="169" t="str">
        <f>VLOOKUP(C606, 'CEDARS School FRPL'!$C$4:$G$2376,5,0)</f>
        <v>Yes</v>
      </c>
      <c r="L606" s="66">
        <f>IFERROR(VLOOKUP($C606,'CEDARS School FRPL'!$C$4:$F$20001,3,FALSE),"NO CEDARL FRPL Rprtd")</f>
        <v>0.61760000000000004</v>
      </c>
      <c r="N606" s="118"/>
      <c r="O606" s="97"/>
      <c r="Q606"/>
      <c r="R606"/>
    </row>
    <row r="607" spans="1:18">
      <c r="A607" s="165" t="s">
        <v>2211</v>
      </c>
      <c r="B607" s="165" t="s">
        <v>2595</v>
      </c>
      <c r="C607" s="169">
        <v>1950</v>
      </c>
      <c r="D607" s="171" t="s">
        <v>629</v>
      </c>
      <c r="E607" s="172">
        <v>49.95</v>
      </c>
      <c r="F607" s="172">
        <v>0</v>
      </c>
      <c r="G607" s="172">
        <v>0</v>
      </c>
      <c r="H607" s="172">
        <v>0</v>
      </c>
      <c r="I607" s="172">
        <v>0</v>
      </c>
      <c r="J607" s="173">
        <f t="shared" si="11"/>
        <v>49.95</v>
      </c>
      <c r="K607" s="169" t="str">
        <f>VLOOKUP(C607, 'CEDARS School FRPL'!$C$4:$G$2376,5,0)</f>
        <v>Yes</v>
      </c>
      <c r="L607" s="66">
        <f>IFERROR(VLOOKUP($C607,'CEDARS School FRPL'!$C$4:$F$20001,3,FALSE),"NO CEDARL FRPL Rprtd")</f>
        <v>0.67759999999999998</v>
      </c>
      <c r="N607" s="118"/>
      <c r="O607" s="97"/>
      <c r="Q607"/>
      <c r="R607"/>
    </row>
    <row r="608" spans="1:18">
      <c r="A608" s="165" t="s">
        <v>2211</v>
      </c>
      <c r="B608" s="165" t="s">
        <v>2595</v>
      </c>
      <c r="C608" s="169">
        <v>4470</v>
      </c>
      <c r="D608" s="171" t="s">
        <v>657</v>
      </c>
      <c r="E608" s="172">
        <v>420.6</v>
      </c>
      <c r="F608" s="172">
        <v>0</v>
      </c>
      <c r="G608" s="172">
        <v>0</v>
      </c>
      <c r="H608" s="172">
        <v>0</v>
      </c>
      <c r="I608" s="172">
        <v>0</v>
      </c>
      <c r="J608" s="173">
        <f t="shared" si="11"/>
        <v>420.6</v>
      </c>
      <c r="K608" s="169" t="str">
        <f>VLOOKUP(C608, 'CEDARS School FRPL'!$C$4:$G$2376,5,0)</f>
        <v>Yes</v>
      </c>
      <c r="L608" s="66">
        <f>IFERROR(VLOOKUP($C608,'CEDARS School FRPL'!$C$4:$F$20001,3,FALSE),"NO CEDARL FRPL Rprtd")</f>
        <v>0.67020000000000002</v>
      </c>
      <c r="N608" s="118"/>
      <c r="O608" s="97"/>
      <c r="Q608"/>
      <c r="R608"/>
    </row>
    <row r="609" spans="1:18">
      <c r="A609" s="165" t="s">
        <v>2211</v>
      </c>
      <c r="B609" s="165" t="s">
        <v>2595</v>
      </c>
      <c r="C609" s="169">
        <v>3431</v>
      </c>
      <c r="D609" s="171" t="s">
        <v>891</v>
      </c>
      <c r="E609" s="172">
        <v>763.7</v>
      </c>
      <c r="F609" s="172">
        <v>0</v>
      </c>
      <c r="G609" s="172">
        <v>0</v>
      </c>
      <c r="H609" s="172">
        <v>0</v>
      </c>
      <c r="I609" s="172">
        <v>0</v>
      </c>
      <c r="J609" s="173">
        <f t="shared" si="11"/>
        <v>763.7</v>
      </c>
      <c r="K609" s="169" t="str">
        <f>VLOOKUP(C609, 'CEDARS School FRPL'!$C$4:$G$2376,5,0)</f>
        <v>Yes</v>
      </c>
      <c r="L609" s="66">
        <f>IFERROR(VLOOKUP($C609,'CEDARS School FRPL'!$C$4:$F$20001,3,FALSE),"NO CEDARL FRPL Rprtd")</f>
        <v>0.79930000000000001</v>
      </c>
      <c r="N609" s="118"/>
      <c r="O609" s="97"/>
      <c r="Q609"/>
      <c r="R609"/>
    </row>
    <row r="610" spans="1:18">
      <c r="A610" s="165" t="s">
        <v>2211</v>
      </c>
      <c r="B610" s="165" t="s">
        <v>2595</v>
      </c>
      <c r="C610" s="169">
        <v>2417</v>
      </c>
      <c r="D610" s="171" t="s">
        <v>631</v>
      </c>
      <c r="E610" s="172">
        <v>1528.29</v>
      </c>
      <c r="F610" s="172">
        <v>0</v>
      </c>
      <c r="G610" s="172">
        <v>138.99</v>
      </c>
      <c r="H610" s="172">
        <v>0</v>
      </c>
      <c r="I610" s="172">
        <v>0</v>
      </c>
      <c r="J610" s="173">
        <f t="shared" si="11"/>
        <v>1667.28</v>
      </c>
      <c r="K610" s="169" t="str">
        <f>VLOOKUP(C610, 'CEDARS School FRPL'!$C$4:$G$2376,5,0)</f>
        <v>Yes</v>
      </c>
      <c r="L610" s="66">
        <f>IFERROR(VLOOKUP($C610,'CEDARS School FRPL'!$C$4:$F$20001,3,FALSE),"NO CEDARL FRPL Rprtd")</f>
        <v>0.70140000000000002</v>
      </c>
      <c r="N610" s="118"/>
      <c r="O610" s="97"/>
      <c r="Q610"/>
      <c r="R610"/>
    </row>
    <row r="611" spans="1:18">
      <c r="A611" s="165" t="s">
        <v>2211</v>
      </c>
      <c r="B611" s="165" t="s">
        <v>2595</v>
      </c>
      <c r="C611" s="169">
        <v>1789</v>
      </c>
      <c r="D611" s="171" t="s">
        <v>628</v>
      </c>
      <c r="E611" s="172">
        <v>305.33</v>
      </c>
      <c r="F611" s="172">
        <v>0</v>
      </c>
      <c r="G611" s="172">
        <v>0</v>
      </c>
      <c r="H611" s="172">
        <v>0</v>
      </c>
      <c r="I611" s="172">
        <v>0</v>
      </c>
      <c r="J611" s="173">
        <f t="shared" si="11"/>
        <v>305.33</v>
      </c>
      <c r="K611" s="169" t="str">
        <f>VLOOKUP(C611, 'CEDARS School FRPL'!$C$4:$G$2376,5,0)</f>
        <v>No</v>
      </c>
      <c r="L611" s="66">
        <f>IFERROR(VLOOKUP($C611,'CEDARS School FRPL'!$C$4:$F$20001,3,FALSE),"NO CEDARL FRPL Rprtd")</f>
        <v>0.41249999999999998</v>
      </c>
      <c r="N611" s="118"/>
      <c r="O611" s="97"/>
      <c r="Q611"/>
      <c r="R611"/>
    </row>
    <row r="612" spans="1:18">
      <c r="A612" s="165" t="s">
        <v>2211</v>
      </c>
      <c r="B612" s="165" t="s">
        <v>2595</v>
      </c>
      <c r="C612" s="169">
        <v>4426</v>
      </c>
      <c r="D612" s="171" t="s">
        <v>656</v>
      </c>
      <c r="E612" s="172">
        <v>277.52</v>
      </c>
      <c r="F612" s="172">
        <v>0</v>
      </c>
      <c r="G612" s="172">
        <v>0</v>
      </c>
      <c r="H612" s="172">
        <v>0</v>
      </c>
      <c r="I612" s="172">
        <v>0</v>
      </c>
      <c r="J612" s="173">
        <f t="shared" si="11"/>
        <v>277.52</v>
      </c>
      <c r="K612" s="169" t="str">
        <f>VLOOKUP(C612, 'CEDARS School FRPL'!$C$4:$G$2376,5,0)</f>
        <v>Yes</v>
      </c>
      <c r="L612" s="66">
        <f>IFERROR(VLOOKUP($C612,'CEDARS School FRPL'!$C$4:$F$20001,3,FALSE),"NO CEDARL FRPL Rprtd")</f>
        <v>0.57240000000000002</v>
      </c>
      <c r="N612" s="118"/>
      <c r="O612" s="97"/>
      <c r="Q612"/>
      <c r="R612"/>
    </row>
    <row r="613" spans="1:18">
      <c r="A613" s="165" t="s">
        <v>2211</v>
      </c>
      <c r="B613" s="165" t="s">
        <v>2595</v>
      </c>
      <c r="C613" s="169">
        <v>3898</v>
      </c>
      <c r="D613" s="171" t="s">
        <v>654</v>
      </c>
      <c r="E613" s="172">
        <v>710.97</v>
      </c>
      <c r="F613" s="172">
        <v>0</v>
      </c>
      <c r="G613" s="172">
        <v>0</v>
      </c>
      <c r="H613" s="172">
        <v>0</v>
      </c>
      <c r="I613" s="172">
        <v>0</v>
      </c>
      <c r="J613" s="173">
        <f t="shared" si="11"/>
        <v>710.97</v>
      </c>
      <c r="K613" s="169" t="str">
        <f>VLOOKUP(C613, 'CEDARS School FRPL'!$C$4:$G$2376,5,0)</f>
        <v>Yes</v>
      </c>
      <c r="L613" s="66">
        <f>IFERROR(VLOOKUP($C613,'CEDARS School FRPL'!$C$4:$F$20001,3,FALSE),"NO CEDARL FRPL Rprtd")</f>
        <v>0.74819999999999998</v>
      </c>
      <c r="N613" s="118"/>
      <c r="O613" s="97"/>
      <c r="Q613"/>
      <c r="R613"/>
    </row>
    <row r="614" spans="1:18">
      <c r="A614" s="165" t="s">
        <v>2211</v>
      </c>
      <c r="B614" s="165" t="s">
        <v>2595</v>
      </c>
      <c r="C614" s="169">
        <v>1759</v>
      </c>
      <c r="D614" s="171" t="s">
        <v>627</v>
      </c>
      <c r="E614" s="172">
        <v>374.94</v>
      </c>
      <c r="F614" s="172">
        <v>0</v>
      </c>
      <c r="G614" s="172">
        <v>19.91</v>
      </c>
      <c r="H614" s="172">
        <v>0</v>
      </c>
      <c r="I614" s="172">
        <v>0</v>
      </c>
      <c r="J614" s="173">
        <f t="shared" si="11"/>
        <v>394.85</v>
      </c>
      <c r="K614" s="169" t="str">
        <f>VLOOKUP(C614, 'CEDARS School FRPL'!$C$4:$G$2376,5,0)</f>
        <v>Yes</v>
      </c>
      <c r="L614" s="66">
        <f>IFERROR(VLOOKUP($C614,'CEDARS School FRPL'!$C$4:$F$20001,3,FALSE),"NO CEDARL FRPL Rprtd")</f>
        <v>0.61419999999999997</v>
      </c>
      <c r="N614" s="118"/>
      <c r="O614" s="97"/>
      <c r="Q614"/>
      <c r="R614"/>
    </row>
    <row r="615" spans="1:18">
      <c r="A615" s="165" t="s">
        <v>2211</v>
      </c>
      <c r="B615" s="165" t="s">
        <v>2595</v>
      </c>
      <c r="C615" s="169">
        <v>3701</v>
      </c>
      <c r="D615" s="171" t="s">
        <v>651</v>
      </c>
      <c r="E615" s="172">
        <v>651.89</v>
      </c>
      <c r="F615" s="172">
        <v>0</v>
      </c>
      <c r="G615" s="172">
        <v>0</v>
      </c>
      <c r="H615" s="172">
        <v>0</v>
      </c>
      <c r="I615" s="172">
        <v>0</v>
      </c>
      <c r="J615" s="173">
        <f t="shared" si="11"/>
        <v>651.89</v>
      </c>
      <c r="K615" s="169" t="str">
        <f>VLOOKUP(C615, 'CEDARS School FRPL'!$C$4:$G$2376,5,0)</f>
        <v>Yes</v>
      </c>
      <c r="L615" s="66">
        <f>IFERROR(VLOOKUP($C615,'CEDARS School FRPL'!$C$4:$F$20001,3,FALSE),"NO CEDARL FRPL Rprtd")</f>
        <v>0.71499999999999997</v>
      </c>
      <c r="N615" s="118"/>
      <c r="O615" s="97"/>
      <c r="Q615"/>
      <c r="R615"/>
    </row>
    <row r="616" spans="1:18">
      <c r="A616" s="165" t="s">
        <v>2211</v>
      </c>
      <c r="B616" s="165" t="s">
        <v>2595</v>
      </c>
      <c r="C616" s="169">
        <v>3738</v>
      </c>
      <c r="D616" s="171" t="s">
        <v>652</v>
      </c>
      <c r="E616" s="172">
        <v>463.1</v>
      </c>
      <c r="F616" s="172">
        <v>19.8</v>
      </c>
      <c r="G616" s="172">
        <v>0</v>
      </c>
      <c r="H616" s="172">
        <v>0</v>
      </c>
      <c r="I616" s="172">
        <v>0</v>
      </c>
      <c r="J616" s="173">
        <f t="shared" si="11"/>
        <v>482.90000000000003</v>
      </c>
      <c r="K616" s="169" t="str">
        <f>VLOOKUP(C616, 'CEDARS School FRPL'!$C$4:$G$2376,5,0)</f>
        <v>Yes</v>
      </c>
      <c r="L616" s="66">
        <f>IFERROR(VLOOKUP($C616,'CEDARS School FRPL'!$C$4:$F$20001,3,FALSE),"NO CEDARL FRPL Rprtd")</f>
        <v>0.81100000000000005</v>
      </c>
      <c r="N616" s="118"/>
      <c r="O616" s="97"/>
      <c r="Q616"/>
      <c r="R616"/>
    </row>
    <row r="617" spans="1:18">
      <c r="A617" s="165" t="s">
        <v>2211</v>
      </c>
      <c r="B617" s="165" t="s">
        <v>2595</v>
      </c>
      <c r="C617" s="169">
        <v>3568</v>
      </c>
      <c r="D617" s="171" t="s">
        <v>642</v>
      </c>
      <c r="E617" s="172">
        <v>376.32</v>
      </c>
      <c r="F617" s="172">
        <v>0</v>
      </c>
      <c r="G617" s="172">
        <v>0</v>
      </c>
      <c r="H617" s="172">
        <v>0</v>
      </c>
      <c r="I617" s="172">
        <v>0</v>
      </c>
      <c r="J617" s="173">
        <f t="shared" si="11"/>
        <v>376.32</v>
      </c>
      <c r="K617" s="169" t="str">
        <f>VLOOKUP(C617, 'CEDARS School FRPL'!$C$4:$G$2376,5,0)</f>
        <v>Yes</v>
      </c>
      <c r="L617" s="66">
        <f>IFERROR(VLOOKUP($C617,'CEDARS School FRPL'!$C$4:$F$20001,3,FALSE),"NO CEDARL FRPL Rprtd")</f>
        <v>0.75519999999999998</v>
      </c>
      <c r="N617" s="118"/>
      <c r="O617" s="97"/>
      <c r="Q617"/>
      <c r="R617"/>
    </row>
    <row r="618" spans="1:18">
      <c r="A618" s="165" t="s">
        <v>2211</v>
      </c>
      <c r="B618" s="165" t="s">
        <v>2595</v>
      </c>
      <c r="C618" s="169">
        <v>2841</v>
      </c>
      <c r="D618" s="171" t="s">
        <v>632</v>
      </c>
      <c r="E618" s="172">
        <v>432.3</v>
      </c>
      <c r="F618" s="172">
        <v>0</v>
      </c>
      <c r="G618" s="172">
        <v>0</v>
      </c>
      <c r="H618" s="172">
        <v>0</v>
      </c>
      <c r="I618" s="172">
        <v>0</v>
      </c>
      <c r="J618" s="173">
        <f t="shared" si="11"/>
        <v>432.3</v>
      </c>
      <c r="K618" s="169" t="str">
        <f>VLOOKUP(C618, 'CEDARS School FRPL'!$C$4:$G$2376,5,0)</f>
        <v>Yes</v>
      </c>
      <c r="L618" s="66">
        <f>IFERROR(VLOOKUP($C618,'CEDARS School FRPL'!$C$4:$F$20001,3,FALSE),"NO CEDARL FRPL Rprtd")</f>
        <v>0.60229999999999995</v>
      </c>
      <c r="N618" s="118"/>
      <c r="O618" s="97"/>
      <c r="Q618"/>
      <c r="R618"/>
    </row>
    <row r="619" spans="1:18">
      <c r="A619" s="165" t="s">
        <v>2211</v>
      </c>
      <c r="B619" s="165" t="s">
        <v>2595</v>
      </c>
      <c r="C619" s="169">
        <v>3381</v>
      </c>
      <c r="D619" s="171" t="s">
        <v>637</v>
      </c>
      <c r="E619" s="172">
        <v>588.12</v>
      </c>
      <c r="F619" s="172">
        <v>0</v>
      </c>
      <c r="G619" s="172">
        <v>0</v>
      </c>
      <c r="H619" s="172">
        <v>0</v>
      </c>
      <c r="I619" s="172">
        <v>0</v>
      </c>
      <c r="J619" s="173">
        <f t="shared" si="11"/>
        <v>588.12</v>
      </c>
      <c r="K619" s="169" t="str">
        <f>VLOOKUP(C619, 'CEDARS School FRPL'!$C$4:$G$2376,5,0)</f>
        <v>Yes</v>
      </c>
      <c r="L619" s="66">
        <f>IFERROR(VLOOKUP($C619,'CEDARS School FRPL'!$C$4:$F$20001,3,FALSE),"NO CEDARL FRPL Rprtd")</f>
        <v>0.67620000000000002</v>
      </c>
      <c r="N619" s="118"/>
      <c r="O619" s="97"/>
      <c r="Q619"/>
      <c r="R619"/>
    </row>
    <row r="620" spans="1:18">
      <c r="A620" s="165" t="s">
        <v>2211</v>
      </c>
      <c r="B620" s="165" t="s">
        <v>2595</v>
      </c>
      <c r="C620" s="169">
        <v>3627</v>
      </c>
      <c r="D620" s="171" t="s">
        <v>648</v>
      </c>
      <c r="E620" s="172">
        <v>526.62</v>
      </c>
      <c r="F620" s="172">
        <v>18.399999999999999</v>
      </c>
      <c r="G620" s="172">
        <v>0</v>
      </c>
      <c r="H620" s="172">
        <v>0</v>
      </c>
      <c r="I620" s="172">
        <v>0</v>
      </c>
      <c r="J620" s="173">
        <f t="shared" si="11"/>
        <v>545.02</v>
      </c>
      <c r="K620" s="169" t="str">
        <f>VLOOKUP(C620, 'CEDARS School FRPL'!$C$4:$G$2376,5,0)</f>
        <v>Yes</v>
      </c>
      <c r="L620" s="66">
        <f>IFERROR(VLOOKUP($C620,'CEDARS School FRPL'!$C$4:$F$20001,3,FALSE),"NO CEDARL FRPL Rprtd")</f>
        <v>0.90769999999999995</v>
      </c>
      <c r="N620" s="118"/>
      <c r="O620" s="97"/>
      <c r="Q620"/>
      <c r="R620"/>
    </row>
    <row r="621" spans="1:18">
      <c r="A621" s="165" t="s">
        <v>2211</v>
      </c>
      <c r="B621" s="165" t="s">
        <v>2595</v>
      </c>
      <c r="C621" s="169">
        <v>4480</v>
      </c>
      <c r="D621" s="171" t="s">
        <v>658</v>
      </c>
      <c r="E621" s="172">
        <v>406.45</v>
      </c>
      <c r="F621" s="172">
        <v>0</v>
      </c>
      <c r="G621" s="172">
        <v>0</v>
      </c>
      <c r="H621" s="172">
        <v>0</v>
      </c>
      <c r="I621" s="172">
        <v>0</v>
      </c>
      <c r="J621" s="173">
        <f t="shared" si="11"/>
        <v>406.45</v>
      </c>
      <c r="K621" s="169" t="str">
        <f>VLOOKUP(C621, 'CEDARS School FRPL'!$C$4:$G$2376,5,0)</f>
        <v>Yes</v>
      </c>
      <c r="L621" s="66">
        <f>IFERROR(VLOOKUP($C621,'CEDARS School FRPL'!$C$4:$F$20001,3,FALSE),"NO CEDARL FRPL Rprtd")</f>
        <v>0.63190000000000002</v>
      </c>
      <c r="N621" s="118"/>
      <c r="O621" s="97"/>
      <c r="Q621"/>
      <c r="R621"/>
    </row>
    <row r="622" spans="1:18">
      <c r="A622" s="165" t="s">
        <v>2211</v>
      </c>
      <c r="B622" s="165" t="s">
        <v>2595</v>
      </c>
      <c r="C622" s="169">
        <v>3159</v>
      </c>
      <c r="D622" s="171" t="s">
        <v>633</v>
      </c>
      <c r="E622" s="172">
        <v>504.18</v>
      </c>
      <c r="F622" s="172">
        <v>0</v>
      </c>
      <c r="G622" s="172">
        <v>0</v>
      </c>
      <c r="H622" s="172">
        <v>0</v>
      </c>
      <c r="I622" s="172">
        <v>0</v>
      </c>
      <c r="J622" s="173">
        <f t="shared" si="11"/>
        <v>504.18</v>
      </c>
      <c r="K622" s="169" t="str">
        <f>VLOOKUP(C622, 'CEDARS School FRPL'!$C$4:$G$2376,5,0)</f>
        <v>Yes</v>
      </c>
      <c r="L622" s="66">
        <f>IFERROR(VLOOKUP($C622,'CEDARS School FRPL'!$C$4:$F$20001,3,FALSE),"NO CEDARL FRPL Rprtd")</f>
        <v>0.81379999999999997</v>
      </c>
      <c r="N622" s="118"/>
      <c r="O622" s="97"/>
      <c r="Q622"/>
      <c r="R622"/>
    </row>
    <row r="623" spans="1:18">
      <c r="A623" s="165" t="s">
        <v>2211</v>
      </c>
      <c r="B623" s="165" t="s">
        <v>2595</v>
      </c>
      <c r="C623" s="169">
        <v>3625</v>
      </c>
      <c r="D623" s="171" t="s">
        <v>646</v>
      </c>
      <c r="E623" s="172">
        <v>469.02</v>
      </c>
      <c r="F623" s="172">
        <v>0</v>
      </c>
      <c r="G623" s="172">
        <v>0</v>
      </c>
      <c r="H623" s="172">
        <v>0</v>
      </c>
      <c r="I623" s="172">
        <v>0</v>
      </c>
      <c r="J623" s="173">
        <f t="shared" si="11"/>
        <v>469.02</v>
      </c>
      <c r="K623" s="169" t="str">
        <f>VLOOKUP(C623, 'CEDARS School FRPL'!$C$4:$G$2376,5,0)</f>
        <v>Yes</v>
      </c>
      <c r="L623" s="66">
        <f>IFERROR(VLOOKUP($C623,'CEDARS School FRPL'!$C$4:$F$20001,3,FALSE),"NO CEDARL FRPL Rprtd")</f>
        <v>0.62339999999999995</v>
      </c>
      <c r="N623" s="118"/>
      <c r="O623" s="97"/>
      <c r="Q623"/>
      <c r="R623"/>
    </row>
    <row r="624" spans="1:18">
      <c r="A624" s="165" t="s">
        <v>2211</v>
      </c>
      <c r="B624" s="165" t="s">
        <v>2595</v>
      </c>
      <c r="C624" s="169">
        <v>3432</v>
      </c>
      <c r="D624" s="171" t="s">
        <v>563</v>
      </c>
      <c r="E624" s="172">
        <v>559.91999999999996</v>
      </c>
      <c r="F624" s="172">
        <v>19.8</v>
      </c>
      <c r="G624" s="172">
        <v>0</v>
      </c>
      <c r="H624" s="172">
        <v>0</v>
      </c>
      <c r="I624" s="172">
        <v>0</v>
      </c>
      <c r="J624" s="173">
        <f t="shared" si="11"/>
        <v>579.71999999999991</v>
      </c>
      <c r="K624" s="169" t="str">
        <f>VLOOKUP(C624, 'CEDARS School FRPL'!$C$4:$G$2376,5,0)</f>
        <v>Yes</v>
      </c>
      <c r="L624" s="66">
        <f>IFERROR(VLOOKUP($C624,'CEDARS School FRPL'!$C$4:$F$20001,3,FALSE),"NO CEDARL FRPL Rprtd")</f>
        <v>0.78649999999999998</v>
      </c>
      <c r="N624" s="118"/>
      <c r="O624" s="97"/>
      <c r="Q624"/>
      <c r="R624"/>
    </row>
    <row r="625" spans="1:18">
      <c r="A625" s="165" t="s">
        <v>2211</v>
      </c>
      <c r="B625" s="165" t="s">
        <v>2595</v>
      </c>
      <c r="C625" s="169">
        <v>5348</v>
      </c>
      <c r="D625" s="171" t="s">
        <v>662</v>
      </c>
      <c r="E625" s="172">
        <v>0</v>
      </c>
      <c r="F625" s="172">
        <v>0</v>
      </c>
      <c r="G625" s="172">
        <v>0.04</v>
      </c>
      <c r="H625" s="172">
        <v>197.1</v>
      </c>
      <c r="I625" s="172">
        <v>0</v>
      </c>
      <c r="J625" s="173">
        <f t="shared" si="11"/>
        <v>197.14</v>
      </c>
      <c r="K625" s="169" t="str">
        <f>VLOOKUP(C625, 'CEDARS School FRPL'!$C$4:$G$2376,5,0)</f>
        <v>Yes</v>
      </c>
      <c r="L625" s="66">
        <f>IFERROR(VLOOKUP($C625,'CEDARS School FRPL'!$C$4:$F$20001,3,FALSE),"NO CEDARL FRPL Rprtd")</f>
        <v>0.77769999999999995</v>
      </c>
      <c r="N625" s="118"/>
      <c r="O625" s="97"/>
      <c r="Q625"/>
      <c r="R625"/>
    </row>
    <row r="626" spans="1:18">
      <c r="A626" s="165" t="s">
        <v>2211</v>
      </c>
      <c r="B626" s="165" t="s">
        <v>2595</v>
      </c>
      <c r="C626" s="169">
        <v>3329</v>
      </c>
      <c r="D626" s="171" t="s">
        <v>636</v>
      </c>
      <c r="E626" s="172">
        <v>404.2</v>
      </c>
      <c r="F626" s="172">
        <v>0</v>
      </c>
      <c r="G626" s="172">
        <v>0</v>
      </c>
      <c r="H626" s="172">
        <v>0</v>
      </c>
      <c r="I626" s="172">
        <v>0</v>
      </c>
      <c r="J626" s="173">
        <f t="shared" si="11"/>
        <v>404.2</v>
      </c>
      <c r="K626" s="169" t="str">
        <f>VLOOKUP(C626, 'CEDARS School FRPL'!$C$4:$G$2376,5,0)</f>
        <v>Yes</v>
      </c>
      <c r="L626" s="66">
        <f>IFERROR(VLOOKUP($C626,'CEDARS School FRPL'!$C$4:$F$20001,3,FALSE),"NO CEDARL FRPL Rprtd")</f>
        <v>0.82899999999999996</v>
      </c>
      <c r="N626" s="118"/>
      <c r="O626" s="97"/>
      <c r="Q626"/>
      <c r="R626"/>
    </row>
    <row r="627" spans="1:18">
      <c r="A627" s="165" t="s">
        <v>2211</v>
      </c>
      <c r="B627" s="165" t="s">
        <v>2595</v>
      </c>
      <c r="C627" s="169">
        <v>4422</v>
      </c>
      <c r="D627" s="171" t="s">
        <v>597</v>
      </c>
      <c r="E627" s="172">
        <v>404.7</v>
      </c>
      <c r="F627" s="172">
        <v>15.8</v>
      </c>
      <c r="G627" s="172">
        <v>0</v>
      </c>
      <c r="H627" s="172">
        <v>0</v>
      </c>
      <c r="I627" s="172">
        <v>0</v>
      </c>
      <c r="J627" s="173">
        <f t="shared" si="11"/>
        <v>420.5</v>
      </c>
      <c r="K627" s="169" t="str">
        <f>VLOOKUP(C627, 'CEDARS School FRPL'!$C$4:$G$2376,5,0)</f>
        <v>Yes</v>
      </c>
      <c r="L627" s="66">
        <f>IFERROR(VLOOKUP($C627,'CEDARS School FRPL'!$C$4:$F$20001,3,FALSE),"NO CEDARL FRPL Rprtd")</f>
        <v>0.8034</v>
      </c>
      <c r="N627" s="118"/>
      <c r="O627" s="97"/>
      <c r="Q627"/>
      <c r="R627"/>
    </row>
    <row r="628" spans="1:18">
      <c r="A628" s="165" t="s">
        <v>2211</v>
      </c>
      <c r="B628" s="165" t="s">
        <v>2595</v>
      </c>
      <c r="C628" s="169">
        <v>3626</v>
      </c>
      <c r="D628" s="171" t="s">
        <v>647</v>
      </c>
      <c r="E628" s="172">
        <v>695.81</v>
      </c>
      <c r="F628" s="172">
        <v>0</v>
      </c>
      <c r="G628" s="172">
        <v>0</v>
      </c>
      <c r="H628" s="172">
        <v>0</v>
      </c>
      <c r="I628" s="172">
        <v>0</v>
      </c>
      <c r="J628" s="173">
        <f t="shared" si="11"/>
        <v>695.81</v>
      </c>
      <c r="K628" s="169" t="str">
        <f>VLOOKUP(C628, 'CEDARS School FRPL'!$C$4:$G$2376,5,0)</f>
        <v>Yes</v>
      </c>
      <c r="L628" s="66">
        <f>IFERROR(VLOOKUP($C628,'CEDARS School FRPL'!$C$4:$F$20001,3,FALSE),"NO CEDARL FRPL Rprtd")</f>
        <v>0.76829999999999998</v>
      </c>
      <c r="N628" s="118"/>
      <c r="O628" s="97"/>
      <c r="Q628"/>
      <c r="R628"/>
    </row>
    <row r="629" spans="1:18">
      <c r="A629" s="165" t="s">
        <v>2211</v>
      </c>
      <c r="B629" s="165" t="s">
        <v>2595</v>
      </c>
      <c r="C629" s="169">
        <v>5029</v>
      </c>
      <c r="D629" s="171" t="s">
        <v>660</v>
      </c>
      <c r="E629" s="172">
        <v>536.38</v>
      </c>
      <c r="F629" s="172">
        <v>0</v>
      </c>
      <c r="G629" s="172">
        <v>0</v>
      </c>
      <c r="H629" s="172">
        <v>0</v>
      </c>
      <c r="I629" s="172">
        <v>0</v>
      </c>
      <c r="J629" s="173">
        <f t="shared" si="11"/>
        <v>536.38</v>
      </c>
      <c r="K629" s="169" t="str">
        <f>VLOOKUP(C629, 'CEDARS School FRPL'!$C$4:$G$2376,5,0)</f>
        <v>Yes</v>
      </c>
      <c r="L629" s="66">
        <f>IFERROR(VLOOKUP($C629,'CEDARS School FRPL'!$C$4:$F$20001,3,FALSE),"NO CEDARL FRPL Rprtd")</f>
        <v>0.75409999999999999</v>
      </c>
      <c r="N629" s="118"/>
      <c r="O629" s="97"/>
      <c r="Q629"/>
      <c r="R629"/>
    </row>
    <row r="630" spans="1:18">
      <c r="A630" s="165" t="s">
        <v>2211</v>
      </c>
      <c r="B630" s="165" t="s">
        <v>2595</v>
      </c>
      <c r="C630" s="169">
        <v>4374</v>
      </c>
      <c r="D630" s="171" t="s">
        <v>655</v>
      </c>
      <c r="E630" s="172">
        <v>322.5</v>
      </c>
      <c r="F630" s="172">
        <v>0</v>
      </c>
      <c r="G630" s="172">
        <v>0</v>
      </c>
      <c r="H630" s="172">
        <v>0</v>
      </c>
      <c r="I630" s="172">
        <v>0</v>
      </c>
      <c r="J630" s="173">
        <f t="shared" si="11"/>
        <v>322.5</v>
      </c>
      <c r="K630" s="169" t="str">
        <f>VLOOKUP(C630, 'CEDARS School FRPL'!$C$4:$G$2376,5,0)</f>
        <v>Yes</v>
      </c>
      <c r="L630" s="66">
        <f>IFERROR(VLOOKUP($C630,'CEDARS School FRPL'!$C$4:$F$20001,3,FALSE),"NO CEDARL FRPL Rprtd")</f>
        <v>0.6512</v>
      </c>
      <c r="N630" s="118"/>
      <c r="O630" s="97"/>
      <c r="Q630"/>
      <c r="R630"/>
    </row>
    <row r="631" spans="1:18">
      <c r="A631" s="165" t="s">
        <v>2211</v>
      </c>
      <c r="B631" s="165" t="s">
        <v>2595</v>
      </c>
      <c r="C631" s="169">
        <v>4343</v>
      </c>
      <c r="D631" s="171" t="s">
        <v>3189</v>
      </c>
      <c r="E631" s="172">
        <v>345.22</v>
      </c>
      <c r="F631" s="172">
        <v>17.5</v>
      </c>
      <c r="G631" s="172">
        <v>0</v>
      </c>
      <c r="H631" s="172">
        <v>0</v>
      </c>
      <c r="I631" s="172">
        <v>0</v>
      </c>
      <c r="J631" s="173">
        <f t="shared" si="11"/>
        <v>362.72</v>
      </c>
      <c r="K631" s="169" t="str">
        <f>VLOOKUP(C631, 'CEDARS School FRPL'!$C$4:$G$2376,5,0)</f>
        <v>Yes</v>
      </c>
      <c r="L631" s="66">
        <f>IFERROR(VLOOKUP($C631,'CEDARS School FRPL'!$C$4:$F$20001,3,FALSE),"NO CEDARL FRPL Rprtd")</f>
        <v>0.7631</v>
      </c>
      <c r="N631" s="118"/>
      <c r="O631" s="97"/>
      <c r="Q631"/>
      <c r="R631"/>
    </row>
    <row r="632" spans="1:18">
      <c r="A632" s="165" t="s">
        <v>2211</v>
      </c>
      <c r="B632" s="165" t="s">
        <v>2595</v>
      </c>
      <c r="C632" s="169">
        <v>3160</v>
      </c>
      <c r="D632" s="171" t="s">
        <v>634</v>
      </c>
      <c r="E632" s="172">
        <v>419.86</v>
      </c>
      <c r="F632" s="172">
        <v>0</v>
      </c>
      <c r="G632" s="172">
        <v>0</v>
      </c>
      <c r="H632" s="172">
        <v>0</v>
      </c>
      <c r="I632" s="172">
        <v>0</v>
      </c>
      <c r="J632" s="173">
        <f t="shared" si="11"/>
        <v>419.86</v>
      </c>
      <c r="K632" s="169" t="str">
        <f>VLOOKUP(C632, 'CEDARS School FRPL'!$C$4:$G$2376,5,0)</f>
        <v>Yes</v>
      </c>
      <c r="L632" s="66">
        <f>IFERROR(VLOOKUP($C632,'CEDARS School FRPL'!$C$4:$F$20001,3,FALSE),"NO CEDARL FRPL Rprtd")</f>
        <v>0.73419999999999996</v>
      </c>
      <c r="N632" s="118"/>
      <c r="O632" s="97"/>
      <c r="Q632"/>
      <c r="R632"/>
    </row>
    <row r="633" spans="1:18">
      <c r="A633" s="165" t="s">
        <v>2211</v>
      </c>
      <c r="B633" s="165" t="s">
        <v>2595</v>
      </c>
      <c r="C633" s="169">
        <v>3567</v>
      </c>
      <c r="D633" s="171" t="s">
        <v>641</v>
      </c>
      <c r="E633" s="172">
        <v>514.42999999999995</v>
      </c>
      <c r="F633" s="172">
        <v>0</v>
      </c>
      <c r="G633" s="172">
        <v>0</v>
      </c>
      <c r="H633" s="172">
        <v>0</v>
      </c>
      <c r="I633" s="172">
        <v>0</v>
      </c>
      <c r="J633" s="173">
        <f t="shared" si="11"/>
        <v>514.42999999999995</v>
      </c>
      <c r="K633" s="169" t="str">
        <f>VLOOKUP(C633, 'CEDARS School FRPL'!$C$4:$G$2376,5,0)</f>
        <v>Yes</v>
      </c>
      <c r="L633" s="66">
        <f>IFERROR(VLOOKUP($C633,'CEDARS School FRPL'!$C$4:$F$20001,3,FALSE),"NO CEDARL FRPL Rprtd")</f>
        <v>0.79049999999999998</v>
      </c>
      <c r="N633" s="118"/>
      <c r="O633" s="97"/>
      <c r="Q633"/>
      <c r="R633"/>
    </row>
    <row r="634" spans="1:18">
      <c r="A634" s="165" t="s">
        <v>2211</v>
      </c>
      <c r="B634" s="165" t="s">
        <v>2595</v>
      </c>
      <c r="C634" s="169">
        <v>1951</v>
      </c>
      <c r="D634" s="171" t="s">
        <v>630</v>
      </c>
      <c r="E634" s="172">
        <v>12.72</v>
      </c>
      <c r="F634" s="172">
        <v>0</v>
      </c>
      <c r="G634" s="172">
        <v>0</v>
      </c>
      <c r="H634" s="172">
        <v>0</v>
      </c>
      <c r="I634" s="172">
        <v>0</v>
      </c>
      <c r="J634" s="173">
        <f t="shared" si="11"/>
        <v>12.72</v>
      </c>
      <c r="K634" s="169" t="str">
        <f>VLOOKUP(C634, 'CEDARS School FRPL'!$C$4:$G$2376,5,0)</f>
        <v>Yes</v>
      </c>
      <c r="L634" s="66">
        <f>IFERROR(VLOOKUP($C634,'CEDARS School FRPL'!$C$4:$F$20001,3,FALSE),"NO CEDARL FRPL Rprtd")</f>
        <v>0.50139999999999996</v>
      </c>
      <c r="N634" s="118"/>
      <c r="O634" s="97"/>
      <c r="Q634"/>
      <c r="R634"/>
    </row>
    <row r="635" spans="1:18">
      <c r="A635" s="165" t="s">
        <v>2211</v>
      </c>
      <c r="B635" s="165" t="s">
        <v>2595</v>
      </c>
      <c r="C635" s="169">
        <v>5473</v>
      </c>
      <c r="D635" s="171" t="s">
        <v>2468</v>
      </c>
      <c r="E635" s="172">
        <v>466.07</v>
      </c>
      <c r="F635" s="172">
        <v>0</v>
      </c>
      <c r="G635" s="172">
        <v>16.89</v>
      </c>
      <c r="H635" s="172">
        <v>0</v>
      </c>
      <c r="I635" s="172">
        <v>0</v>
      </c>
      <c r="J635" s="173">
        <f t="shared" si="11"/>
        <v>482.96</v>
      </c>
      <c r="K635" s="169" t="str">
        <f>VLOOKUP(C635, 'CEDARS School FRPL'!$C$4:$G$2376,5,0)</f>
        <v>Yes</v>
      </c>
      <c r="L635" s="66">
        <f>IFERROR(VLOOKUP($C635,'CEDARS School FRPL'!$C$4:$F$20001,3,FALSE),"NO CEDARL FRPL Rprtd")</f>
        <v>0.72460000000000002</v>
      </c>
      <c r="N635" s="118"/>
      <c r="O635" s="97"/>
      <c r="Q635"/>
      <c r="R635"/>
    </row>
    <row r="636" spans="1:18">
      <c r="A636" s="165" t="s">
        <v>2211</v>
      </c>
      <c r="B636" s="165" t="s">
        <v>2595</v>
      </c>
      <c r="C636" s="169">
        <v>3584</v>
      </c>
      <c r="D636" s="171" t="s">
        <v>645</v>
      </c>
      <c r="E636" s="172">
        <v>1537.57</v>
      </c>
      <c r="F636" s="172">
        <v>0</v>
      </c>
      <c r="G636" s="172">
        <v>218.07000000000002</v>
      </c>
      <c r="H636" s="172">
        <v>0</v>
      </c>
      <c r="I636" s="172">
        <v>0</v>
      </c>
      <c r="J636" s="173">
        <f t="shared" si="11"/>
        <v>1755.6399999999999</v>
      </c>
      <c r="K636" s="169" t="str">
        <f>VLOOKUP(C636, 'CEDARS School FRPL'!$C$4:$G$2376,5,0)</f>
        <v>Yes</v>
      </c>
      <c r="L636" s="66">
        <f>IFERROR(VLOOKUP($C636,'CEDARS School FRPL'!$C$4:$F$20001,3,FALSE),"NO CEDARL FRPL Rprtd")</f>
        <v>0.68799999999999994</v>
      </c>
      <c r="N636" s="118"/>
      <c r="O636" s="97"/>
      <c r="Q636"/>
      <c r="R636"/>
    </row>
    <row r="637" spans="1:18">
      <c r="A637" s="165" t="s">
        <v>2211</v>
      </c>
      <c r="B637" s="165" t="s">
        <v>2595</v>
      </c>
      <c r="C637" s="169">
        <v>4570</v>
      </c>
      <c r="D637" s="171" t="s">
        <v>659</v>
      </c>
      <c r="E637" s="172">
        <v>1040.21</v>
      </c>
      <c r="F637" s="172">
        <v>0</v>
      </c>
      <c r="G637" s="172">
        <v>154.58000000000001</v>
      </c>
      <c r="H637" s="172">
        <v>0</v>
      </c>
      <c r="I637" s="172">
        <v>0</v>
      </c>
      <c r="J637" s="173">
        <f t="shared" si="11"/>
        <v>1194.79</v>
      </c>
      <c r="K637" s="169" t="str">
        <f>VLOOKUP(C637, 'CEDARS School FRPL'!$C$4:$G$2376,5,0)</f>
        <v>Yes</v>
      </c>
      <c r="L637" s="66">
        <f>IFERROR(VLOOKUP($C637,'CEDARS School FRPL'!$C$4:$F$20001,3,FALSE),"NO CEDARL FRPL Rprtd")</f>
        <v>0.7127</v>
      </c>
      <c r="N637" s="118"/>
      <c r="O637" s="97"/>
      <c r="Q637"/>
      <c r="R637"/>
    </row>
    <row r="638" spans="1:18">
      <c r="A638" s="165" t="s">
        <v>2211</v>
      </c>
      <c r="B638" s="165" t="s">
        <v>2595</v>
      </c>
      <c r="C638" s="169">
        <v>3628</v>
      </c>
      <c r="D638" s="171" t="s">
        <v>649</v>
      </c>
      <c r="E638" s="172">
        <v>315.7</v>
      </c>
      <c r="F638" s="172">
        <v>0</v>
      </c>
      <c r="G638" s="172">
        <v>0</v>
      </c>
      <c r="H638" s="172">
        <v>0</v>
      </c>
      <c r="I638" s="172">
        <v>0</v>
      </c>
      <c r="J638" s="173">
        <f t="shared" si="11"/>
        <v>315.7</v>
      </c>
      <c r="K638" s="169" t="str">
        <f>VLOOKUP(C638, 'CEDARS School FRPL'!$C$4:$G$2376,5,0)</f>
        <v>Yes</v>
      </c>
      <c r="L638" s="66">
        <f>IFERROR(VLOOKUP($C638,'CEDARS School FRPL'!$C$4:$F$20001,3,FALSE),"NO CEDARL FRPL Rprtd")</f>
        <v>0.71050000000000002</v>
      </c>
      <c r="N638" s="118"/>
      <c r="O638" s="97"/>
      <c r="Q638"/>
      <c r="R638"/>
    </row>
    <row r="639" spans="1:18">
      <c r="A639" s="165" t="s">
        <v>2211</v>
      </c>
      <c r="B639" s="165" t="s">
        <v>2595</v>
      </c>
      <c r="C639" s="169">
        <v>3582</v>
      </c>
      <c r="D639" s="171" t="s">
        <v>643</v>
      </c>
      <c r="E639" s="172">
        <v>464.1</v>
      </c>
      <c r="F639" s="172">
        <v>19.399999999999999</v>
      </c>
      <c r="G639" s="172">
        <v>0</v>
      </c>
      <c r="H639" s="172">
        <v>0</v>
      </c>
      <c r="I639" s="172">
        <v>0</v>
      </c>
      <c r="J639" s="173">
        <f t="shared" si="11"/>
        <v>483.5</v>
      </c>
      <c r="K639" s="169" t="str">
        <f>VLOOKUP(C639, 'CEDARS School FRPL'!$C$4:$G$2376,5,0)</f>
        <v>Yes</v>
      </c>
      <c r="L639" s="66">
        <f>IFERROR(VLOOKUP($C639,'CEDARS School FRPL'!$C$4:$F$20001,3,FALSE),"NO CEDARL FRPL Rprtd")</f>
        <v>0.70240000000000002</v>
      </c>
      <c r="N639" s="118"/>
      <c r="O639" s="97"/>
      <c r="Q639"/>
      <c r="R639"/>
    </row>
    <row r="640" spans="1:18">
      <c r="A640" s="165" t="s">
        <v>2211</v>
      </c>
      <c r="B640" s="165" t="s">
        <v>2595</v>
      </c>
      <c r="C640" s="169">
        <v>3583</v>
      </c>
      <c r="D640" s="171" t="s">
        <v>644</v>
      </c>
      <c r="E640" s="172">
        <v>515.29999999999995</v>
      </c>
      <c r="F640" s="172">
        <v>0</v>
      </c>
      <c r="G640" s="172">
        <v>0</v>
      </c>
      <c r="H640" s="172">
        <v>0</v>
      </c>
      <c r="I640" s="172">
        <v>0</v>
      </c>
      <c r="J640" s="173">
        <f t="shared" si="11"/>
        <v>515.29999999999995</v>
      </c>
      <c r="K640" s="169" t="str">
        <f>VLOOKUP(C640, 'CEDARS School FRPL'!$C$4:$G$2376,5,0)</f>
        <v>Yes</v>
      </c>
      <c r="L640" s="66">
        <f>IFERROR(VLOOKUP($C640,'CEDARS School FRPL'!$C$4:$F$20001,3,FALSE),"NO CEDARL FRPL Rprtd")</f>
        <v>0.79549999999999998</v>
      </c>
      <c r="N640" s="118"/>
      <c r="O640" s="97"/>
      <c r="Q640"/>
      <c r="R640"/>
    </row>
    <row r="641" spans="1:18">
      <c r="A641" s="165" t="s">
        <v>2211</v>
      </c>
      <c r="B641" s="165" t="s">
        <v>2595</v>
      </c>
      <c r="C641" s="169">
        <v>3328</v>
      </c>
      <c r="D641" s="171" t="s">
        <v>635</v>
      </c>
      <c r="E641" s="172">
        <v>527.14</v>
      </c>
      <c r="F641" s="172">
        <v>0</v>
      </c>
      <c r="G641" s="172">
        <v>0</v>
      </c>
      <c r="H641" s="172">
        <v>0</v>
      </c>
      <c r="I641" s="172">
        <v>0</v>
      </c>
      <c r="J641" s="173">
        <f t="shared" si="11"/>
        <v>527.14</v>
      </c>
      <c r="K641" s="169" t="str">
        <f>VLOOKUP(C641, 'CEDARS School FRPL'!$C$4:$G$2376,5,0)</f>
        <v>Yes</v>
      </c>
      <c r="L641" s="66">
        <f>IFERROR(VLOOKUP($C641,'CEDARS School FRPL'!$C$4:$F$20001,3,FALSE),"NO CEDARL FRPL Rprtd")</f>
        <v>0.67579999999999996</v>
      </c>
      <c r="N641" s="118"/>
      <c r="O641" s="97"/>
      <c r="Q641"/>
      <c r="R641"/>
    </row>
    <row r="642" spans="1:18">
      <c r="A642" s="165" t="s">
        <v>2388</v>
      </c>
      <c r="B642" s="165" t="s">
        <v>2596</v>
      </c>
      <c r="C642" s="169">
        <v>2263</v>
      </c>
      <c r="D642" s="171" t="s">
        <v>1960</v>
      </c>
      <c r="E642" s="172">
        <v>29.82</v>
      </c>
      <c r="F642" s="172">
        <v>0</v>
      </c>
      <c r="G642" s="172">
        <v>0</v>
      </c>
      <c r="H642" s="172">
        <v>0</v>
      </c>
      <c r="I642" s="172">
        <v>0</v>
      </c>
      <c r="J642" s="173">
        <f t="shared" si="11"/>
        <v>29.82</v>
      </c>
      <c r="K642" s="169" t="str">
        <f>VLOOKUP(C642, 'CEDARS School FRPL'!$C$4:$G$2376,5,0)</f>
        <v>Yes</v>
      </c>
      <c r="L642" s="66">
        <f>IFERROR(VLOOKUP($C642,'CEDARS School FRPL'!$C$4:$F$20001,3,FALSE),"NO CEDARL FRPL Rprtd")</f>
        <v>0.54390000000000005</v>
      </c>
      <c r="N642" s="118"/>
      <c r="O642" s="97"/>
      <c r="Q642"/>
      <c r="R642"/>
    </row>
    <row r="643" spans="1:18">
      <c r="A643" s="165" t="s">
        <v>2388</v>
      </c>
      <c r="B643" s="165" t="s">
        <v>2596</v>
      </c>
      <c r="C643" s="169">
        <v>5207</v>
      </c>
      <c r="D643" s="171" t="s">
        <v>622</v>
      </c>
      <c r="E643" s="172">
        <v>412.35</v>
      </c>
      <c r="F643" s="172">
        <v>17.899999999999999</v>
      </c>
      <c r="G643" s="172">
        <v>0</v>
      </c>
      <c r="H643" s="172">
        <v>0</v>
      </c>
      <c r="I643" s="172">
        <v>0</v>
      </c>
      <c r="J643" s="173">
        <f t="shared" si="11"/>
        <v>430.25</v>
      </c>
      <c r="K643" s="169" t="str">
        <f>VLOOKUP(C643, 'CEDARS School FRPL'!$C$4:$G$2376,5,0)</f>
        <v>Yes</v>
      </c>
      <c r="L643" s="66">
        <f>IFERROR(VLOOKUP($C643,'CEDARS School FRPL'!$C$4:$F$20001,3,FALSE),"NO CEDARL FRPL Rprtd")</f>
        <v>0.55649999999999999</v>
      </c>
      <c r="N643" s="118"/>
      <c r="O643" s="97"/>
      <c r="Q643"/>
      <c r="R643"/>
    </row>
    <row r="644" spans="1:18">
      <c r="A644" s="165" t="s">
        <v>2388</v>
      </c>
      <c r="B644" s="165" t="s">
        <v>2596</v>
      </c>
      <c r="C644" s="169">
        <v>2458</v>
      </c>
      <c r="D644" s="171" t="s">
        <v>1613</v>
      </c>
      <c r="E644" s="172">
        <v>270.70999999999998</v>
      </c>
      <c r="F644" s="172">
        <v>17.899999999999999</v>
      </c>
      <c r="G644" s="172">
        <v>0</v>
      </c>
      <c r="H644" s="172">
        <v>0</v>
      </c>
      <c r="I644" s="172">
        <v>0</v>
      </c>
      <c r="J644" s="173">
        <f t="shared" si="11"/>
        <v>288.60999999999996</v>
      </c>
      <c r="K644" s="169" t="str">
        <f>VLOOKUP(C644, 'CEDARS School FRPL'!$C$4:$G$2376,5,0)</f>
        <v>Yes</v>
      </c>
      <c r="L644" s="66">
        <f>IFERROR(VLOOKUP($C644,'CEDARS School FRPL'!$C$4:$F$20001,3,FALSE),"NO CEDARL FRPL Rprtd")</f>
        <v>0.58379999999999999</v>
      </c>
      <c r="N644" s="118"/>
      <c r="O644" s="97"/>
      <c r="Q644"/>
      <c r="R644"/>
    </row>
    <row r="645" spans="1:18">
      <c r="A645" s="165" t="s">
        <v>2388</v>
      </c>
      <c r="B645" s="165" t="s">
        <v>2596</v>
      </c>
      <c r="C645" s="169">
        <v>2607</v>
      </c>
      <c r="D645" s="171" t="s">
        <v>1962</v>
      </c>
      <c r="E645" s="172">
        <v>373.94</v>
      </c>
      <c r="F645" s="172">
        <v>18</v>
      </c>
      <c r="G645" s="172">
        <v>0</v>
      </c>
      <c r="H645" s="172">
        <v>0</v>
      </c>
      <c r="I645" s="172">
        <v>0</v>
      </c>
      <c r="J645" s="173">
        <f t="shared" ref="J645:J708" si="12">SUM(E645:I645)</f>
        <v>391.94</v>
      </c>
      <c r="K645" s="169" t="str">
        <f>VLOOKUP(C645, 'CEDARS School FRPL'!$C$4:$G$2376,5,0)</f>
        <v>No</v>
      </c>
      <c r="L645" s="66">
        <f>IFERROR(VLOOKUP($C645,'CEDARS School FRPL'!$C$4:$F$20001,3,FALSE),"NO CEDARL FRPL Rprtd")</f>
        <v>0.49959999999999999</v>
      </c>
      <c r="M645" s="66"/>
      <c r="N645" s="118"/>
      <c r="O645" s="97"/>
      <c r="Q645"/>
      <c r="R645"/>
    </row>
    <row r="646" spans="1:18">
      <c r="A646" s="165" t="s">
        <v>2388</v>
      </c>
      <c r="B646" s="165" t="s">
        <v>2596</v>
      </c>
      <c r="C646" s="169">
        <v>4482</v>
      </c>
      <c r="D646" s="171" t="s">
        <v>1965</v>
      </c>
      <c r="E646" s="172">
        <v>450.72</v>
      </c>
      <c r="F646" s="172">
        <v>17.7</v>
      </c>
      <c r="G646" s="172">
        <v>0</v>
      </c>
      <c r="H646" s="172">
        <v>0</v>
      </c>
      <c r="I646" s="172">
        <v>0</v>
      </c>
      <c r="J646" s="173">
        <f t="shared" si="12"/>
        <v>468.42</v>
      </c>
      <c r="K646" s="169" t="str">
        <f>VLOOKUP(C646, 'CEDARS School FRPL'!$C$4:$G$2376,5,0)</f>
        <v>Yes</v>
      </c>
      <c r="L646" s="66">
        <f>IFERROR(VLOOKUP($C646,'CEDARS School FRPL'!$C$4:$F$20001,3,FALSE),"NO CEDARL FRPL Rprtd")</f>
        <v>0.54400000000000004</v>
      </c>
      <c r="N646" s="118"/>
      <c r="O646" s="97"/>
      <c r="Q646"/>
      <c r="R646"/>
    </row>
    <row r="647" spans="1:18">
      <c r="A647" s="165" t="s">
        <v>2388</v>
      </c>
      <c r="B647" s="165" t="s">
        <v>2596</v>
      </c>
      <c r="C647" s="169">
        <v>5771</v>
      </c>
      <c r="D647" s="171" t="s">
        <v>3244</v>
      </c>
      <c r="E647" s="172">
        <v>13.02</v>
      </c>
      <c r="F647" s="172">
        <v>0</v>
      </c>
      <c r="G647" s="172">
        <v>0</v>
      </c>
      <c r="H647" s="172">
        <v>0</v>
      </c>
      <c r="I647" s="172">
        <v>0</v>
      </c>
      <c r="J647" s="173">
        <f t="shared" si="12"/>
        <v>13.02</v>
      </c>
      <c r="K647" s="169" t="e">
        <f>VLOOKUP(C647, 'CEDARS School FRPL'!$C$4:$G$2376,5,0)</f>
        <v>#N/A</v>
      </c>
      <c r="L647" s="66" t="str">
        <f>IFERROR(VLOOKUP($C647,'CEDARS School FRPL'!$C$4:$F$20001,3,FALSE),"NO CEDARL FRPL Rprtd")</f>
        <v>NO CEDARL FRPL Rprtd</v>
      </c>
      <c r="N647" s="118"/>
      <c r="O647" s="97"/>
      <c r="Q647"/>
      <c r="R647"/>
    </row>
    <row r="648" spans="1:18">
      <c r="A648" s="165" t="s">
        <v>2388</v>
      </c>
      <c r="B648" s="165" t="s">
        <v>2596</v>
      </c>
      <c r="C648" s="169">
        <v>2488</v>
      </c>
      <c r="D648" s="171" t="s">
        <v>1961</v>
      </c>
      <c r="E648" s="172">
        <v>1119.74</v>
      </c>
      <c r="F648" s="172">
        <v>0</v>
      </c>
      <c r="G648" s="172">
        <v>139</v>
      </c>
      <c r="H648" s="172">
        <v>0</v>
      </c>
      <c r="I648" s="172">
        <v>0</v>
      </c>
      <c r="J648" s="173">
        <f t="shared" si="12"/>
        <v>1258.74</v>
      </c>
      <c r="K648" s="169" t="str">
        <f>VLOOKUP(C648, 'CEDARS School FRPL'!$C$4:$G$2376,5,0)</f>
        <v>No</v>
      </c>
      <c r="L648" s="66">
        <f>IFERROR(VLOOKUP($C648,'CEDARS School FRPL'!$C$4:$F$20001,3,FALSE),"NO CEDARL FRPL Rprtd")</f>
        <v>0.4405</v>
      </c>
      <c r="N648" s="118"/>
      <c r="O648" s="97"/>
      <c r="Q648"/>
      <c r="R648"/>
    </row>
    <row r="649" spans="1:18">
      <c r="A649" s="165" t="s">
        <v>2388</v>
      </c>
      <c r="B649" s="165" t="s">
        <v>2596</v>
      </c>
      <c r="C649" s="169">
        <v>5464</v>
      </c>
      <c r="D649" s="171" t="s">
        <v>3190</v>
      </c>
      <c r="E649" s="172">
        <v>0</v>
      </c>
      <c r="F649" s="172">
        <v>0</v>
      </c>
      <c r="G649" s="172">
        <v>0</v>
      </c>
      <c r="H649" s="172">
        <v>76.09</v>
      </c>
      <c r="I649" s="172">
        <v>0</v>
      </c>
      <c r="J649" s="173">
        <f t="shared" si="12"/>
        <v>76.09</v>
      </c>
      <c r="K649" s="169" t="str">
        <f>VLOOKUP(C649, 'CEDARS School FRPL'!$C$4:$G$2376,5,0)</f>
        <v>Yes</v>
      </c>
      <c r="L649" s="66">
        <f>IFERROR(VLOOKUP($C649,'CEDARS School FRPL'!$C$4:$F$20001,3,FALSE),"NO CEDARL FRPL Rprtd")</f>
        <v>0.62560000000000004</v>
      </c>
      <c r="N649" s="118"/>
      <c r="O649" s="97"/>
      <c r="Q649"/>
      <c r="R649"/>
    </row>
    <row r="650" spans="1:18">
      <c r="A650" s="165" t="s">
        <v>2388</v>
      </c>
      <c r="B650" s="165" t="s">
        <v>2596</v>
      </c>
      <c r="C650" s="169">
        <v>4554</v>
      </c>
      <c r="D650" s="171" t="s">
        <v>1745</v>
      </c>
      <c r="E650" s="172">
        <v>435.06</v>
      </c>
      <c r="F650" s="172">
        <v>0</v>
      </c>
      <c r="G650" s="172">
        <v>0</v>
      </c>
      <c r="H650" s="172">
        <v>0</v>
      </c>
      <c r="I650" s="172">
        <v>0</v>
      </c>
      <c r="J650" s="173">
        <f t="shared" si="12"/>
        <v>435.06</v>
      </c>
      <c r="K650" s="169" t="str">
        <f>VLOOKUP(C650, 'CEDARS School FRPL'!$C$4:$G$2376,5,0)</f>
        <v>Yes</v>
      </c>
      <c r="L650" s="66">
        <f>IFERROR(VLOOKUP($C650,'CEDARS School FRPL'!$C$4:$F$20001,3,FALSE),"NO CEDARL FRPL Rprtd")</f>
        <v>0.54059999999999997</v>
      </c>
      <c r="N650" s="118"/>
      <c r="O650" s="97"/>
      <c r="Q650"/>
      <c r="R650"/>
    </row>
    <row r="651" spans="1:18">
      <c r="A651" s="165" t="s">
        <v>2388</v>
      </c>
      <c r="B651" s="165" t="s">
        <v>2596</v>
      </c>
      <c r="C651" s="169">
        <v>5747</v>
      </c>
      <c r="D651" s="171" t="s">
        <v>3191</v>
      </c>
      <c r="E651" s="172">
        <v>0</v>
      </c>
      <c r="F651" s="172">
        <v>12.6</v>
      </c>
      <c r="G651" s="172">
        <v>0</v>
      </c>
      <c r="H651" s="172">
        <v>0</v>
      </c>
      <c r="I651" s="172">
        <v>0</v>
      </c>
      <c r="J651" s="173">
        <f t="shared" si="12"/>
        <v>12.6</v>
      </c>
      <c r="K651" s="169" t="str">
        <f>VLOOKUP(C651, 'CEDARS School FRPL'!$C$4:$G$2376,5,0)</f>
        <v>Yes</v>
      </c>
      <c r="L651" s="66">
        <f>IFERROR(VLOOKUP($C651,'CEDARS School FRPL'!$C$4:$F$20001,3,FALSE),"NO CEDARL FRPL Rprtd")</f>
        <v>0.56089999999999995</v>
      </c>
      <c r="N651" s="118"/>
      <c r="O651" s="97"/>
      <c r="Q651"/>
      <c r="R651"/>
    </row>
    <row r="652" spans="1:18">
      <c r="A652" s="165" t="s">
        <v>2388</v>
      </c>
      <c r="B652" s="165" t="s">
        <v>2596</v>
      </c>
      <c r="C652" s="169">
        <v>4130</v>
      </c>
      <c r="D652" s="171" t="s">
        <v>1964</v>
      </c>
      <c r="E652" s="172">
        <v>481.85</v>
      </c>
      <c r="F652" s="172">
        <v>17</v>
      </c>
      <c r="G652" s="172">
        <v>0</v>
      </c>
      <c r="H652" s="172">
        <v>0</v>
      </c>
      <c r="I652" s="172">
        <v>0</v>
      </c>
      <c r="J652" s="173">
        <f t="shared" si="12"/>
        <v>498.85</v>
      </c>
      <c r="K652" s="169" t="str">
        <f>VLOOKUP(C652, 'CEDARS School FRPL'!$C$4:$G$2376,5,0)</f>
        <v>Yes</v>
      </c>
      <c r="L652" s="66">
        <f>IFERROR(VLOOKUP($C652,'CEDARS School FRPL'!$C$4:$F$20001,3,FALSE),"NO CEDARL FRPL Rprtd")</f>
        <v>0.51970000000000005</v>
      </c>
      <c r="N652" s="118"/>
      <c r="O652" s="97"/>
      <c r="Q652"/>
      <c r="R652"/>
    </row>
    <row r="653" spans="1:18">
      <c r="A653" s="165" t="s">
        <v>2388</v>
      </c>
      <c r="B653" s="165" t="s">
        <v>2596</v>
      </c>
      <c r="C653" s="169">
        <v>3762</v>
      </c>
      <c r="D653" s="171" t="s">
        <v>1963</v>
      </c>
      <c r="E653" s="172">
        <v>571.01</v>
      </c>
      <c r="F653" s="172">
        <v>0</v>
      </c>
      <c r="G653" s="172">
        <v>0</v>
      </c>
      <c r="H653" s="172">
        <v>0</v>
      </c>
      <c r="I653" s="172">
        <v>0</v>
      </c>
      <c r="J653" s="173">
        <f t="shared" si="12"/>
        <v>571.01</v>
      </c>
      <c r="K653" s="169" t="str">
        <f>VLOOKUP(C653, 'CEDARS School FRPL'!$C$4:$G$2376,5,0)</f>
        <v>Yes</v>
      </c>
      <c r="L653" s="66">
        <f>IFERROR(VLOOKUP($C653,'CEDARS School FRPL'!$C$4:$F$20001,3,FALSE),"NO CEDARL FRPL Rprtd")</f>
        <v>0.52380000000000004</v>
      </c>
      <c r="N653" s="118"/>
      <c r="O653" s="97"/>
      <c r="Q653"/>
      <c r="R653"/>
    </row>
    <row r="654" spans="1:18">
      <c r="A654" s="174" t="s">
        <v>2388</v>
      </c>
      <c r="B654" s="174" t="s">
        <v>2596</v>
      </c>
      <c r="C654" s="175">
        <v>5579</v>
      </c>
      <c r="D654" s="176" t="s">
        <v>2872</v>
      </c>
      <c r="E654" s="177">
        <v>149.77000000000001</v>
      </c>
      <c r="F654" s="177">
        <v>0</v>
      </c>
      <c r="G654" s="177">
        <v>4</v>
      </c>
      <c r="H654" s="177">
        <v>0</v>
      </c>
      <c r="I654" s="177">
        <v>0</v>
      </c>
      <c r="J654" s="178">
        <f t="shared" si="12"/>
        <v>153.77000000000001</v>
      </c>
      <c r="K654" s="169" t="str">
        <f>VLOOKUP(C654, 'CEDARS School FRPL'!$C$4:$G$2376,5,0)</f>
        <v>Yes</v>
      </c>
      <c r="L654" s="66">
        <f>IFERROR(VLOOKUP($C654,'CEDARS School FRPL'!$C$4:$F$20001,3,FALSE),"NO CEDARL FRPL Rprtd")</f>
        <v>0.52480000000000004</v>
      </c>
      <c r="N654" s="118"/>
      <c r="O654" s="97"/>
      <c r="Q654"/>
      <c r="R654"/>
    </row>
    <row r="655" spans="1:18">
      <c r="A655" s="165" t="s">
        <v>2313</v>
      </c>
      <c r="B655" s="165" t="s">
        <v>2597</v>
      </c>
      <c r="C655" s="169">
        <v>4582</v>
      </c>
      <c r="D655" s="171" t="s">
        <v>1421</v>
      </c>
      <c r="E655" s="172">
        <v>626.96</v>
      </c>
      <c r="F655" s="172">
        <v>0</v>
      </c>
      <c r="G655" s="172">
        <v>0</v>
      </c>
      <c r="H655" s="172">
        <v>0</v>
      </c>
      <c r="I655" s="172">
        <v>0</v>
      </c>
      <c r="J655" s="173">
        <f t="shared" si="12"/>
        <v>626.96</v>
      </c>
      <c r="K655" s="169" t="str">
        <f>VLOOKUP(C655, 'CEDARS School FRPL'!$C$4:$G$2376,5,0)</f>
        <v>Yes</v>
      </c>
      <c r="L655" s="66">
        <f>IFERROR(VLOOKUP($C655,'CEDARS School FRPL'!$C$4:$F$20001,3,FALSE),"NO CEDARL FRPL Rprtd")</f>
        <v>0.50780000000000003</v>
      </c>
      <c r="N655" s="118"/>
      <c r="O655" s="97"/>
      <c r="Q655"/>
      <c r="R655"/>
    </row>
    <row r="656" spans="1:18">
      <c r="A656" s="165" t="s">
        <v>2313</v>
      </c>
      <c r="B656" s="165" t="s">
        <v>2597</v>
      </c>
      <c r="C656" s="169">
        <v>2878</v>
      </c>
      <c r="D656" s="171" t="s">
        <v>1418</v>
      </c>
      <c r="E656" s="172">
        <v>436.15</v>
      </c>
      <c r="F656" s="172">
        <v>0</v>
      </c>
      <c r="G656" s="172">
        <v>0</v>
      </c>
      <c r="H656" s="172">
        <v>0</v>
      </c>
      <c r="I656" s="172">
        <v>0</v>
      </c>
      <c r="J656" s="173">
        <f t="shared" si="12"/>
        <v>436.15</v>
      </c>
      <c r="K656" s="169" t="str">
        <f>VLOOKUP(C656, 'CEDARS School FRPL'!$C$4:$G$2376,5,0)</f>
        <v>No</v>
      </c>
      <c r="L656" s="66">
        <f>IFERROR(VLOOKUP($C656,'CEDARS School FRPL'!$C$4:$F$20001,3,FALSE),"NO CEDARL FRPL Rprtd")</f>
        <v>0.43380000000000002</v>
      </c>
      <c r="N656" s="118"/>
      <c r="O656" s="97"/>
      <c r="Q656"/>
      <c r="R656"/>
    </row>
    <row r="657" spans="1:18">
      <c r="A657" s="165" t="s">
        <v>2313</v>
      </c>
      <c r="B657" s="165" t="s">
        <v>2597</v>
      </c>
      <c r="C657" s="169">
        <v>5671</v>
      </c>
      <c r="D657" s="171" t="s">
        <v>2993</v>
      </c>
      <c r="E657" s="172">
        <v>817.37</v>
      </c>
      <c r="F657" s="172">
        <v>0</v>
      </c>
      <c r="G657" s="172">
        <v>0</v>
      </c>
      <c r="H657" s="172">
        <v>0</v>
      </c>
      <c r="I657" s="172">
        <v>0</v>
      </c>
      <c r="J657" s="173">
        <f t="shared" si="12"/>
        <v>817.37</v>
      </c>
      <c r="K657" s="169" t="str">
        <f>VLOOKUP(C657, 'CEDARS School FRPL'!$C$4:$G$2376,5,0)</f>
        <v>Yes</v>
      </c>
      <c r="L657" s="66">
        <f>IFERROR(VLOOKUP($C657,'CEDARS School FRPL'!$C$4:$F$20001,3,FALSE),"NO CEDARL FRPL Rprtd")</f>
        <v>0.56289999999999996</v>
      </c>
      <c r="N657" s="118"/>
      <c r="O657" s="97"/>
      <c r="Q657"/>
      <c r="R657"/>
    </row>
    <row r="658" spans="1:18">
      <c r="A658" s="165" t="s">
        <v>2313</v>
      </c>
      <c r="B658" s="165" t="s">
        <v>2597</v>
      </c>
      <c r="C658" s="169">
        <v>2773</v>
      </c>
      <c r="D658" s="171" t="s">
        <v>1417</v>
      </c>
      <c r="E658" s="172">
        <v>733.05</v>
      </c>
      <c r="F658" s="172">
        <v>0</v>
      </c>
      <c r="G658" s="172">
        <v>106.05000000000001</v>
      </c>
      <c r="H658" s="172">
        <v>0</v>
      </c>
      <c r="I658" s="172">
        <v>0</v>
      </c>
      <c r="J658" s="173">
        <f t="shared" si="12"/>
        <v>839.09999999999991</v>
      </c>
      <c r="K658" s="169" t="str">
        <f>VLOOKUP(C658, 'CEDARS School FRPL'!$C$4:$G$2376,5,0)</f>
        <v>No</v>
      </c>
      <c r="L658" s="66">
        <f>IFERROR(VLOOKUP($C658,'CEDARS School FRPL'!$C$4:$F$20001,3,FALSE),"NO CEDARL FRPL Rprtd")</f>
        <v>0.45090000000000002</v>
      </c>
      <c r="N658" s="118"/>
      <c r="O658" s="97"/>
      <c r="Q658"/>
      <c r="R658"/>
    </row>
    <row r="659" spans="1:18">
      <c r="A659" s="165" t="s">
        <v>2313</v>
      </c>
      <c r="B659" s="165" t="s">
        <v>2597</v>
      </c>
      <c r="C659" s="169">
        <v>5582</v>
      </c>
      <c r="D659" s="171" t="s">
        <v>2867</v>
      </c>
      <c r="E659" s="172">
        <v>0</v>
      </c>
      <c r="F659" s="172">
        <v>0</v>
      </c>
      <c r="G659" s="172">
        <v>0</v>
      </c>
      <c r="H659" s="172">
        <v>30.5</v>
      </c>
      <c r="I659" s="172">
        <v>0</v>
      </c>
      <c r="J659" s="173">
        <f t="shared" si="12"/>
        <v>30.5</v>
      </c>
      <c r="K659" s="169" t="str">
        <f>VLOOKUP(C659, 'CEDARS School FRPL'!$C$4:$G$2376,5,0)</f>
        <v>Yes</v>
      </c>
      <c r="L659" s="66">
        <f>IFERROR(VLOOKUP($C659,'CEDARS School FRPL'!$C$4:$F$20001,3,FALSE),"NO CEDARL FRPL Rprtd")</f>
        <v>0.58460000000000001</v>
      </c>
      <c r="N659" s="118"/>
      <c r="O659" s="97"/>
      <c r="Q659"/>
      <c r="R659"/>
    </row>
    <row r="660" spans="1:18">
      <c r="A660" s="165" t="s">
        <v>2313</v>
      </c>
      <c r="B660" s="165" t="s">
        <v>2597</v>
      </c>
      <c r="C660" s="169">
        <v>4557</v>
      </c>
      <c r="D660" s="171" t="s">
        <v>1420</v>
      </c>
      <c r="E660" s="172">
        <v>455.51</v>
      </c>
      <c r="F660" s="172">
        <v>0</v>
      </c>
      <c r="G660" s="172">
        <v>0</v>
      </c>
      <c r="H660" s="172">
        <v>0</v>
      </c>
      <c r="I660" s="172">
        <v>0</v>
      </c>
      <c r="J660" s="173">
        <f t="shared" si="12"/>
        <v>455.51</v>
      </c>
      <c r="K660" s="169" t="str">
        <f>VLOOKUP(C660, 'CEDARS School FRPL'!$C$4:$G$2376,5,0)</f>
        <v>No</v>
      </c>
      <c r="L660" s="66">
        <f>IFERROR(VLOOKUP($C660,'CEDARS School FRPL'!$C$4:$F$20001,3,FALSE),"NO CEDARL FRPL Rprtd")</f>
        <v>0.48309999999999997</v>
      </c>
      <c r="N660" s="118"/>
      <c r="O660" s="97"/>
      <c r="Q660"/>
      <c r="R660"/>
    </row>
    <row r="661" spans="1:18">
      <c r="A661" s="165" t="s">
        <v>2313</v>
      </c>
      <c r="B661" s="165" t="s">
        <v>2597</v>
      </c>
      <c r="C661" s="169">
        <v>3798</v>
      </c>
      <c r="D661" s="171" t="s">
        <v>1419</v>
      </c>
      <c r="E661" s="172">
        <v>640.09</v>
      </c>
      <c r="F661" s="172">
        <v>0</v>
      </c>
      <c r="G661" s="172">
        <v>0</v>
      </c>
      <c r="H661" s="172">
        <v>0</v>
      </c>
      <c r="I661" s="172">
        <v>0</v>
      </c>
      <c r="J661" s="173">
        <f t="shared" si="12"/>
        <v>640.09</v>
      </c>
      <c r="K661" s="169" t="str">
        <f>VLOOKUP(C661, 'CEDARS School FRPL'!$C$4:$G$2376,5,0)</f>
        <v>Yes</v>
      </c>
      <c r="L661" s="66">
        <f>IFERROR(VLOOKUP($C661,'CEDARS School FRPL'!$C$4:$F$20001,3,FALSE),"NO CEDARL FRPL Rprtd")</f>
        <v>0.52039999999999997</v>
      </c>
      <c r="N661" s="118"/>
      <c r="O661" s="97"/>
      <c r="Q661"/>
      <c r="R661"/>
    </row>
    <row r="662" spans="1:18">
      <c r="A662" s="165" t="s">
        <v>2130</v>
      </c>
      <c r="B662" s="165" t="s">
        <v>2598</v>
      </c>
      <c r="C662" s="169">
        <v>3078</v>
      </c>
      <c r="D662" s="171" t="s">
        <v>66</v>
      </c>
      <c r="E662" s="172">
        <v>351.67</v>
      </c>
      <c r="F662" s="172">
        <v>0</v>
      </c>
      <c r="G662" s="172">
        <v>0</v>
      </c>
      <c r="H662" s="172">
        <v>0</v>
      </c>
      <c r="I662" s="172">
        <v>0</v>
      </c>
      <c r="J662" s="173">
        <f t="shared" si="12"/>
        <v>351.67</v>
      </c>
      <c r="K662" s="169" t="str">
        <f>VLOOKUP(C662, 'CEDARS School FRPL'!$C$4:$G$2376,5,0)</f>
        <v>Yes</v>
      </c>
      <c r="L662" s="66">
        <f>IFERROR(VLOOKUP($C662,'CEDARS School FRPL'!$C$4:$F$20001,3,FALSE),"NO CEDARL FRPL Rprtd")</f>
        <v>0.73560000000000003</v>
      </c>
      <c r="N662" s="118"/>
      <c r="O662" s="97"/>
      <c r="Q662"/>
      <c r="R662"/>
    </row>
    <row r="663" spans="1:18">
      <c r="A663" s="165" t="s">
        <v>2130</v>
      </c>
      <c r="B663" s="165" t="s">
        <v>2598</v>
      </c>
      <c r="C663" s="169">
        <v>4031</v>
      </c>
      <c r="D663" s="171" t="s">
        <v>67</v>
      </c>
      <c r="E663" s="172">
        <v>207.5</v>
      </c>
      <c r="F663" s="172">
        <v>0</v>
      </c>
      <c r="G663" s="172">
        <v>0</v>
      </c>
      <c r="H663" s="172">
        <v>0</v>
      </c>
      <c r="I663" s="172">
        <v>0</v>
      </c>
      <c r="J663" s="173">
        <f t="shared" si="12"/>
        <v>207.5</v>
      </c>
      <c r="K663" s="169" t="str">
        <f>VLOOKUP(C663, 'CEDARS School FRPL'!$C$4:$G$2376,5,0)</f>
        <v>Yes</v>
      </c>
      <c r="L663" s="66">
        <f>IFERROR(VLOOKUP($C663,'CEDARS School FRPL'!$C$4:$F$20001,3,FALSE),"NO CEDARL FRPL Rprtd")</f>
        <v>0.69030000000000002</v>
      </c>
      <c r="N663" s="118"/>
      <c r="O663" s="97"/>
      <c r="Q663"/>
      <c r="R663"/>
    </row>
    <row r="664" spans="1:18">
      <c r="A664" s="165" t="s">
        <v>2130</v>
      </c>
      <c r="B664" s="165" t="s">
        <v>2598</v>
      </c>
      <c r="C664" s="169">
        <v>2367</v>
      </c>
      <c r="D664" s="171" t="s">
        <v>65</v>
      </c>
      <c r="E664" s="172">
        <v>257.89999999999998</v>
      </c>
      <c r="F664" s="172">
        <v>0</v>
      </c>
      <c r="G664" s="172">
        <v>33.36</v>
      </c>
      <c r="H664" s="172">
        <v>2.2000000000000002</v>
      </c>
      <c r="I664" s="172">
        <v>0</v>
      </c>
      <c r="J664" s="173">
        <f t="shared" si="12"/>
        <v>293.45999999999998</v>
      </c>
      <c r="K664" s="169" t="str">
        <f>VLOOKUP(C664, 'CEDARS School FRPL'!$C$4:$G$2376,5,0)</f>
        <v>Yes</v>
      </c>
      <c r="L664" s="66">
        <f>IFERROR(VLOOKUP($C664,'CEDARS School FRPL'!$C$4:$F$20001,3,FALSE),"NO CEDARL FRPL Rprtd")</f>
        <v>0.67889999999999995</v>
      </c>
      <c r="N664" s="118"/>
      <c r="O664" s="97"/>
      <c r="Q664"/>
      <c r="R664"/>
    </row>
    <row r="665" spans="1:18">
      <c r="A665" s="165" t="s">
        <v>2309</v>
      </c>
      <c r="B665" s="165" t="s">
        <v>2599</v>
      </c>
      <c r="C665" s="169">
        <v>3180</v>
      </c>
      <c r="D665" s="171" t="s">
        <v>1368</v>
      </c>
      <c r="E665" s="172">
        <v>444.7</v>
      </c>
      <c r="F665" s="172">
        <v>0</v>
      </c>
      <c r="G665" s="172">
        <v>0</v>
      </c>
      <c r="H665" s="172">
        <v>0</v>
      </c>
      <c r="I665" s="172">
        <v>0</v>
      </c>
      <c r="J665" s="173">
        <f t="shared" si="12"/>
        <v>444.7</v>
      </c>
      <c r="K665" s="169" t="str">
        <f>VLOOKUP(C665, 'CEDARS School FRPL'!$C$4:$G$2376,5,0)</f>
        <v>Yes</v>
      </c>
      <c r="L665" s="66">
        <f>IFERROR(VLOOKUP($C665,'CEDARS School FRPL'!$C$4:$F$20001,3,FALSE),"NO CEDARL FRPL Rprtd")</f>
        <v>0.64039999999999997</v>
      </c>
      <c r="N665" s="118"/>
      <c r="O665" s="97"/>
      <c r="Q665"/>
      <c r="R665"/>
    </row>
    <row r="666" spans="1:18">
      <c r="A666" s="165" t="s">
        <v>2309</v>
      </c>
      <c r="B666" s="165" t="s">
        <v>2599</v>
      </c>
      <c r="C666" s="169">
        <v>2398</v>
      </c>
      <c r="D666" s="171" t="s">
        <v>1364</v>
      </c>
      <c r="E666" s="172">
        <v>371.5</v>
      </c>
      <c r="F666" s="172">
        <v>0</v>
      </c>
      <c r="G666" s="172">
        <v>0</v>
      </c>
      <c r="H666" s="172">
        <v>0</v>
      </c>
      <c r="I666" s="172">
        <v>0</v>
      </c>
      <c r="J666" s="173">
        <f t="shared" si="12"/>
        <v>371.5</v>
      </c>
      <c r="K666" s="169" t="str">
        <f>VLOOKUP(C666, 'CEDARS School FRPL'!$C$4:$G$2376,5,0)</f>
        <v>Yes</v>
      </c>
      <c r="L666" s="66">
        <f>IFERROR(VLOOKUP($C666,'CEDARS School FRPL'!$C$4:$F$20001,3,FALSE),"NO CEDARL FRPL Rprtd")</f>
        <v>0.54179999999999995</v>
      </c>
      <c r="N666" s="118"/>
      <c r="O666" s="97"/>
      <c r="Q666"/>
      <c r="R666"/>
    </row>
    <row r="667" spans="1:18">
      <c r="A667" s="165" t="s">
        <v>2309</v>
      </c>
      <c r="B667" s="165" t="s">
        <v>2599</v>
      </c>
      <c r="C667" s="169">
        <v>3301</v>
      </c>
      <c r="D667" s="171" t="s">
        <v>1370</v>
      </c>
      <c r="E667" s="172">
        <v>351.9</v>
      </c>
      <c r="F667" s="172">
        <v>0</v>
      </c>
      <c r="G667" s="172">
        <v>0</v>
      </c>
      <c r="H667" s="172">
        <v>0</v>
      </c>
      <c r="I667" s="172">
        <v>0</v>
      </c>
      <c r="J667" s="173">
        <f t="shared" si="12"/>
        <v>351.9</v>
      </c>
      <c r="K667" s="169" t="str">
        <f>VLOOKUP(C667, 'CEDARS School FRPL'!$C$4:$G$2376,5,0)</f>
        <v>Yes</v>
      </c>
      <c r="L667" s="66">
        <f>IFERROR(VLOOKUP($C667,'CEDARS School FRPL'!$C$4:$F$20001,3,FALSE),"NO CEDARL FRPL Rprtd")</f>
        <v>0.69340000000000002</v>
      </c>
      <c r="N667" s="118"/>
      <c r="O667" s="97"/>
      <c r="Q667"/>
      <c r="R667"/>
    </row>
    <row r="668" spans="1:18">
      <c r="A668" s="165" t="s">
        <v>2309</v>
      </c>
      <c r="B668" s="165" t="s">
        <v>2599</v>
      </c>
      <c r="C668" s="169">
        <v>2257</v>
      </c>
      <c r="D668" s="171" t="s">
        <v>1362</v>
      </c>
      <c r="E668" s="172">
        <v>482.92</v>
      </c>
      <c r="F668" s="172">
        <v>0</v>
      </c>
      <c r="G668" s="172">
        <v>0</v>
      </c>
      <c r="H668" s="172">
        <v>0</v>
      </c>
      <c r="I668" s="172">
        <v>0</v>
      </c>
      <c r="J668" s="173">
        <f t="shared" si="12"/>
        <v>482.92</v>
      </c>
      <c r="K668" s="169" t="str">
        <f>VLOOKUP(C668, 'CEDARS School FRPL'!$C$4:$G$2376,5,0)</f>
        <v>Yes</v>
      </c>
      <c r="L668" s="66">
        <f>IFERROR(VLOOKUP($C668,'CEDARS School FRPL'!$C$4:$F$20001,3,FALSE),"NO CEDARL FRPL Rprtd")</f>
        <v>0.49690000000000001</v>
      </c>
      <c r="N668" s="118"/>
      <c r="O668" s="97"/>
      <c r="Q668"/>
      <c r="R668"/>
    </row>
    <row r="669" spans="1:18">
      <c r="A669" s="165" t="s">
        <v>2309</v>
      </c>
      <c r="B669" s="165" t="s">
        <v>2599</v>
      </c>
      <c r="C669" s="169">
        <v>3532</v>
      </c>
      <c r="D669" s="171" t="s">
        <v>1372</v>
      </c>
      <c r="E669" s="172">
        <v>337.9</v>
      </c>
      <c r="F669" s="172">
        <v>0</v>
      </c>
      <c r="G669" s="172">
        <v>0</v>
      </c>
      <c r="H669" s="172">
        <v>0</v>
      </c>
      <c r="I669" s="172">
        <v>0</v>
      </c>
      <c r="J669" s="173">
        <f t="shared" si="12"/>
        <v>337.9</v>
      </c>
      <c r="K669" s="169" t="str">
        <f>VLOOKUP(C669, 'CEDARS School FRPL'!$C$4:$G$2376,5,0)</f>
        <v>Yes</v>
      </c>
      <c r="L669" s="66">
        <f>IFERROR(VLOOKUP($C669,'CEDARS School FRPL'!$C$4:$F$20001,3,FALSE),"NO CEDARL FRPL Rprtd")</f>
        <v>0.63200000000000001</v>
      </c>
      <c r="N669" s="118"/>
      <c r="O669" s="97"/>
      <c r="Q669"/>
      <c r="R669"/>
    </row>
    <row r="670" spans="1:18">
      <c r="A670" s="165" t="s">
        <v>2309</v>
      </c>
      <c r="B670" s="165" t="s">
        <v>2599</v>
      </c>
      <c r="C670" s="169">
        <v>2876</v>
      </c>
      <c r="D670" s="171" t="s">
        <v>1365</v>
      </c>
      <c r="E670" s="172">
        <v>910.52</v>
      </c>
      <c r="F670" s="172">
        <v>0</v>
      </c>
      <c r="G670" s="172">
        <v>106.68</v>
      </c>
      <c r="H670" s="172">
        <v>0</v>
      </c>
      <c r="I670" s="172">
        <v>0</v>
      </c>
      <c r="J670" s="173">
        <f t="shared" si="12"/>
        <v>1017.2</v>
      </c>
      <c r="K670" s="169" t="str">
        <f>VLOOKUP(C670, 'CEDARS School FRPL'!$C$4:$G$2376,5,0)</f>
        <v>Yes</v>
      </c>
      <c r="L670" s="66">
        <f>IFERROR(VLOOKUP($C670,'CEDARS School FRPL'!$C$4:$F$20001,3,FALSE),"NO CEDARL FRPL Rprtd")</f>
        <v>0.5917</v>
      </c>
      <c r="N670" s="118"/>
      <c r="O670" s="97"/>
      <c r="Q670"/>
      <c r="R670"/>
    </row>
    <row r="671" spans="1:18">
      <c r="A671" s="165" t="s">
        <v>2309</v>
      </c>
      <c r="B671" s="165" t="s">
        <v>2599</v>
      </c>
      <c r="C671" s="169">
        <v>4063</v>
      </c>
      <c r="D671" s="171" t="s">
        <v>3192</v>
      </c>
      <c r="E671" s="172">
        <v>93.45</v>
      </c>
      <c r="F671" s="172">
        <v>0</v>
      </c>
      <c r="G671" s="172">
        <v>0.51</v>
      </c>
      <c r="H671" s="172">
        <v>0</v>
      </c>
      <c r="I671" s="172">
        <v>0</v>
      </c>
      <c r="J671" s="173">
        <f t="shared" si="12"/>
        <v>93.960000000000008</v>
      </c>
      <c r="K671" s="169" t="str">
        <f>VLOOKUP(C671, 'CEDARS School FRPL'!$C$4:$G$2376,5,0)</f>
        <v>Yes</v>
      </c>
      <c r="L671" s="66">
        <f>IFERROR(VLOOKUP($C671,'CEDARS School FRPL'!$C$4:$F$20001,3,FALSE),"NO CEDARL FRPL Rprtd")</f>
        <v>0.69</v>
      </c>
      <c r="N671" s="118"/>
      <c r="O671" s="97"/>
      <c r="Q671"/>
      <c r="R671"/>
    </row>
    <row r="672" spans="1:18">
      <c r="A672" s="165" t="s">
        <v>2309</v>
      </c>
      <c r="B672" s="165" t="s">
        <v>2599</v>
      </c>
      <c r="C672" s="169">
        <v>3000</v>
      </c>
      <c r="D672" s="171" t="s">
        <v>1367</v>
      </c>
      <c r="E672" s="172">
        <v>440.8</v>
      </c>
      <c r="F672" s="172">
        <v>0</v>
      </c>
      <c r="G672" s="172">
        <v>0</v>
      </c>
      <c r="H672" s="172">
        <v>0</v>
      </c>
      <c r="I672" s="172">
        <v>0</v>
      </c>
      <c r="J672" s="173">
        <f t="shared" si="12"/>
        <v>440.8</v>
      </c>
      <c r="K672" s="169" t="str">
        <f>VLOOKUP(C672, 'CEDARS School FRPL'!$C$4:$G$2376,5,0)</f>
        <v>Yes</v>
      </c>
      <c r="L672" s="66">
        <f>IFERROR(VLOOKUP($C672,'CEDARS School FRPL'!$C$4:$F$20001,3,FALSE),"NO CEDARL FRPL Rprtd")</f>
        <v>0.66039999999999999</v>
      </c>
      <c r="N672" s="118"/>
      <c r="O672" s="97"/>
      <c r="Q672"/>
      <c r="R672"/>
    </row>
    <row r="673" spans="1:18">
      <c r="A673" s="165" t="s">
        <v>2309</v>
      </c>
      <c r="B673" s="165" t="s">
        <v>2599</v>
      </c>
      <c r="C673" s="169">
        <v>2945</v>
      </c>
      <c r="D673" s="171" t="s">
        <v>1366</v>
      </c>
      <c r="E673" s="172">
        <v>390.1</v>
      </c>
      <c r="F673" s="172">
        <v>0</v>
      </c>
      <c r="G673" s="172">
        <v>0</v>
      </c>
      <c r="H673" s="172">
        <v>0</v>
      </c>
      <c r="I673" s="172">
        <v>0</v>
      </c>
      <c r="J673" s="173">
        <f t="shared" si="12"/>
        <v>390.1</v>
      </c>
      <c r="K673" s="169" t="str">
        <f>VLOOKUP(C673, 'CEDARS School FRPL'!$C$4:$G$2376,5,0)</f>
        <v>Yes</v>
      </c>
      <c r="L673" s="66">
        <f>IFERROR(VLOOKUP($C673,'CEDARS School FRPL'!$C$4:$F$20001,3,FALSE),"NO CEDARL FRPL Rprtd")</f>
        <v>0.66190000000000004</v>
      </c>
      <c r="N673" s="118"/>
      <c r="O673" s="97"/>
      <c r="Q673"/>
      <c r="R673"/>
    </row>
    <row r="674" spans="1:18">
      <c r="A674" s="165" t="s">
        <v>2309</v>
      </c>
      <c r="B674" s="165" t="s">
        <v>2599</v>
      </c>
      <c r="C674" s="169">
        <v>2340</v>
      </c>
      <c r="D674" s="171" t="s">
        <v>1363</v>
      </c>
      <c r="E674" s="172">
        <v>372.5</v>
      </c>
      <c r="F674" s="172">
        <v>0</v>
      </c>
      <c r="G674" s="172">
        <v>0</v>
      </c>
      <c r="H674" s="172">
        <v>0</v>
      </c>
      <c r="I674" s="172">
        <v>0</v>
      </c>
      <c r="J674" s="173">
        <f t="shared" si="12"/>
        <v>372.5</v>
      </c>
      <c r="K674" s="169" t="str">
        <f>VLOOKUP(C674, 'CEDARS School FRPL'!$C$4:$G$2376,5,0)</f>
        <v>Yes</v>
      </c>
      <c r="L674" s="66">
        <f>IFERROR(VLOOKUP($C674,'CEDARS School FRPL'!$C$4:$F$20001,3,FALSE),"NO CEDARL FRPL Rprtd")</f>
        <v>0.66920000000000002</v>
      </c>
      <c r="N674" s="118"/>
      <c r="O674" s="97"/>
      <c r="Q674"/>
      <c r="R674"/>
    </row>
    <row r="675" spans="1:18">
      <c r="A675" s="165" t="s">
        <v>2309</v>
      </c>
      <c r="B675" s="165" t="s">
        <v>2599</v>
      </c>
      <c r="C675" s="169">
        <v>3300</v>
      </c>
      <c r="D675" s="171" t="s">
        <v>1369</v>
      </c>
      <c r="E675" s="172">
        <v>832.06</v>
      </c>
      <c r="F675" s="172">
        <v>0</v>
      </c>
      <c r="G675" s="172">
        <v>0</v>
      </c>
      <c r="H675" s="172">
        <v>0</v>
      </c>
      <c r="I675" s="172">
        <v>0</v>
      </c>
      <c r="J675" s="173">
        <f t="shared" si="12"/>
        <v>832.06</v>
      </c>
      <c r="K675" s="169" t="str">
        <f>VLOOKUP(C675, 'CEDARS School FRPL'!$C$4:$G$2376,5,0)</f>
        <v>Yes</v>
      </c>
      <c r="L675" s="66">
        <f>IFERROR(VLOOKUP($C675,'CEDARS School FRPL'!$C$4:$F$20001,3,FALSE),"NO CEDARL FRPL Rprtd")</f>
        <v>0.61509999999999998</v>
      </c>
      <c r="N675" s="118"/>
      <c r="O675" s="97"/>
      <c r="Q675"/>
      <c r="R675"/>
    </row>
    <row r="676" spans="1:18">
      <c r="A676" s="165" t="s">
        <v>2309</v>
      </c>
      <c r="B676" s="165" t="s">
        <v>2599</v>
      </c>
      <c r="C676" s="169">
        <v>3401</v>
      </c>
      <c r="D676" s="171" t="s">
        <v>1371</v>
      </c>
      <c r="E676" s="172">
        <v>743.13</v>
      </c>
      <c r="F676" s="172">
        <v>0</v>
      </c>
      <c r="G676" s="172">
        <v>0</v>
      </c>
      <c r="H676" s="172">
        <v>0</v>
      </c>
      <c r="I676" s="172">
        <v>0</v>
      </c>
      <c r="J676" s="173">
        <f t="shared" si="12"/>
        <v>743.13</v>
      </c>
      <c r="K676" s="169" t="str">
        <f>VLOOKUP(C676, 'CEDARS School FRPL'!$C$4:$G$2376,5,0)</f>
        <v>Yes</v>
      </c>
      <c r="L676" s="66">
        <f>IFERROR(VLOOKUP($C676,'CEDARS School FRPL'!$C$4:$F$20001,3,FALSE),"NO CEDARL FRPL Rprtd")</f>
        <v>0.66220000000000001</v>
      </c>
      <c r="N676" s="118"/>
      <c r="O676" s="97"/>
      <c r="Q676"/>
      <c r="R676"/>
    </row>
    <row r="677" spans="1:18">
      <c r="A677" s="165" t="s">
        <v>2309</v>
      </c>
      <c r="B677" s="165" t="s">
        <v>2599</v>
      </c>
      <c r="C677" s="169">
        <v>3648</v>
      </c>
      <c r="D677" s="171" t="s">
        <v>1373</v>
      </c>
      <c r="E677" s="172">
        <v>919</v>
      </c>
      <c r="F677" s="172">
        <v>0</v>
      </c>
      <c r="G677" s="172">
        <v>31.45</v>
      </c>
      <c r="H677" s="172">
        <v>0</v>
      </c>
      <c r="I677" s="172">
        <v>0</v>
      </c>
      <c r="J677" s="173">
        <f t="shared" si="12"/>
        <v>950.45</v>
      </c>
      <c r="K677" s="169" t="str">
        <f>VLOOKUP(C677, 'CEDARS School FRPL'!$C$4:$G$2376,5,0)</f>
        <v>Yes</v>
      </c>
      <c r="L677" s="66">
        <f>IFERROR(VLOOKUP($C677,'CEDARS School FRPL'!$C$4:$F$20001,3,FALSE),"NO CEDARL FRPL Rprtd")</f>
        <v>0.64810000000000001</v>
      </c>
      <c r="N677" s="118"/>
      <c r="O677" s="97"/>
      <c r="Q677"/>
      <c r="R677"/>
    </row>
    <row r="678" spans="1:18">
      <c r="A678" s="165" t="s">
        <v>2350</v>
      </c>
      <c r="B678" s="165" t="s">
        <v>2600</v>
      </c>
      <c r="C678" s="169">
        <v>3794</v>
      </c>
      <c r="D678" s="171" t="s">
        <v>1751</v>
      </c>
      <c r="E678" s="172">
        <v>366.27</v>
      </c>
      <c r="F678" s="172">
        <v>38.9</v>
      </c>
      <c r="G678" s="172">
        <v>0</v>
      </c>
      <c r="H678" s="172">
        <v>0</v>
      </c>
      <c r="I678" s="172">
        <v>0</v>
      </c>
      <c r="J678" s="173">
        <f t="shared" si="12"/>
        <v>405.16999999999996</v>
      </c>
      <c r="K678" s="169" t="str">
        <f>VLOOKUP(C678, 'CEDARS School FRPL'!$C$4:$G$2376,5,0)</f>
        <v>No</v>
      </c>
      <c r="L678" s="66">
        <f>IFERROR(VLOOKUP($C678,'CEDARS School FRPL'!$C$4:$F$20001,3,FALSE),"NO CEDARL FRPL Rprtd")</f>
        <v>0.22189999999999999</v>
      </c>
      <c r="N678" s="118"/>
      <c r="O678" s="97"/>
      <c r="Q678"/>
      <c r="R678"/>
    </row>
    <row r="679" spans="1:18">
      <c r="A679" s="165" t="s">
        <v>2350</v>
      </c>
      <c r="B679" s="165" t="s">
        <v>2600</v>
      </c>
      <c r="C679" s="169">
        <v>3192</v>
      </c>
      <c r="D679" s="171" t="s">
        <v>1750</v>
      </c>
      <c r="E679" s="172">
        <v>251.55</v>
      </c>
      <c r="F679" s="172">
        <v>0</v>
      </c>
      <c r="G679" s="172">
        <v>23.34</v>
      </c>
      <c r="H679" s="172">
        <v>0.09</v>
      </c>
      <c r="I679" s="172">
        <v>0</v>
      </c>
      <c r="J679" s="173">
        <f t="shared" si="12"/>
        <v>274.97999999999996</v>
      </c>
      <c r="K679" s="169" t="str">
        <f>VLOOKUP(C679, 'CEDARS School FRPL'!$C$4:$G$2376,5,0)</f>
        <v>No</v>
      </c>
      <c r="L679" s="66">
        <f>IFERROR(VLOOKUP($C679,'CEDARS School FRPL'!$C$4:$F$20001,3,FALSE),"NO CEDARL FRPL Rprtd")</f>
        <v>0.20949999999999999</v>
      </c>
      <c r="N679" s="118"/>
      <c r="O679" s="97"/>
      <c r="Q679"/>
      <c r="R679"/>
    </row>
    <row r="680" spans="1:18">
      <c r="A680" s="165" t="s">
        <v>2350</v>
      </c>
      <c r="B680" s="165" t="s">
        <v>2600</v>
      </c>
      <c r="C680" s="169">
        <v>4593</v>
      </c>
      <c r="D680" s="171" t="s">
        <v>1752</v>
      </c>
      <c r="E680" s="172">
        <v>192.6</v>
      </c>
      <c r="F680" s="172">
        <v>0</v>
      </c>
      <c r="G680" s="172">
        <v>0</v>
      </c>
      <c r="H680" s="172">
        <v>0</v>
      </c>
      <c r="I680" s="172">
        <v>0</v>
      </c>
      <c r="J680" s="173">
        <f t="shared" si="12"/>
        <v>192.6</v>
      </c>
      <c r="K680" s="169" t="str">
        <f>VLOOKUP(C680, 'CEDARS School FRPL'!$C$4:$G$2376,5,0)</f>
        <v>No</v>
      </c>
      <c r="L680" s="66">
        <f>IFERROR(VLOOKUP($C680,'CEDARS School FRPL'!$C$4:$F$20001,3,FALSE),"NO CEDARL FRPL Rprtd")</f>
        <v>0.24099999999999999</v>
      </c>
      <c r="N680" s="118"/>
      <c r="O680" s="97"/>
      <c r="Q680"/>
      <c r="R680"/>
    </row>
    <row r="681" spans="1:18">
      <c r="A681" s="165" t="s">
        <v>2401</v>
      </c>
      <c r="B681" s="165" t="s">
        <v>2601</v>
      </c>
      <c r="C681" s="169">
        <v>1962</v>
      </c>
      <c r="D681" s="171" t="s">
        <v>2017</v>
      </c>
      <c r="E681" s="172">
        <v>41.5</v>
      </c>
      <c r="F681" s="172">
        <v>0</v>
      </c>
      <c r="G681" s="172">
        <v>2.36</v>
      </c>
      <c r="H681" s="172">
        <v>0</v>
      </c>
      <c r="I681" s="172">
        <v>0</v>
      </c>
      <c r="J681" s="173">
        <f t="shared" si="12"/>
        <v>43.86</v>
      </c>
      <c r="K681" s="169" t="str">
        <f>VLOOKUP(C681, 'CEDARS School FRPL'!$C$4:$G$2376,5,0)</f>
        <v>Yes</v>
      </c>
      <c r="L681" s="66">
        <f>IFERROR(VLOOKUP($C681,'CEDARS School FRPL'!$C$4:$F$20001,3,FALSE),"NO CEDARL FRPL Rprtd")</f>
        <v>0.53559999999999997</v>
      </c>
      <c r="N681" s="118"/>
      <c r="O681" s="97"/>
      <c r="Q681"/>
      <c r="R681"/>
    </row>
    <row r="682" spans="1:18">
      <c r="A682" s="165" t="s">
        <v>2401</v>
      </c>
      <c r="B682" s="165" t="s">
        <v>2601</v>
      </c>
      <c r="C682" s="169">
        <v>2895</v>
      </c>
      <c r="D682" s="171" t="s">
        <v>1695</v>
      </c>
      <c r="E682" s="172">
        <v>44.9</v>
      </c>
      <c r="F682" s="172">
        <v>0</v>
      </c>
      <c r="G682" s="172">
        <v>0</v>
      </c>
      <c r="H682" s="172">
        <v>0</v>
      </c>
      <c r="I682" s="172">
        <v>0</v>
      </c>
      <c r="J682" s="173">
        <f t="shared" si="12"/>
        <v>44.9</v>
      </c>
      <c r="K682" s="169" t="str">
        <f>VLOOKUP(C682, 'CEDARS School FRPL'!$C$4:$G$2376,5,0)</f>
        <v>Yes</v>
      </c>
      <c r="L682" s="66">
        <f>IFERROR(VLOOKUP($C682,'CEDARS School FRPL'!$C$4:$F$20001,3,FALSE),"NO CEDARL FRPL Rprtd")</f>
        <v>0.70109999999999995</v>
      </c>
      <c r="N682" s="118"/>
      <c r="O682" s="97"/>
      <c r="Q682"/>
      <c r="R682"/>
    </row>
    <row r="683" spans="1:18">
      <c r="A683" s="165" t="s">
        <v>2401</v>
      </c>
      <c r="B683" s="165" t="s">
        <v>2601</v>
      </c>
      <c r="C683" s="169">
        <v>2896</v>
      </c>
      <c r="D683" s="171" t="s">
        <v>2018</v>
      </c>
      <c r="E683" s="172">
        <v>38.53</v>
      </c>
      <c r="F683" s="172">
        <v>0</v>
      </c>
      <c r="G683" s="172">
        <v>0</v>
      </c>
      <c r="H683" s="172">
        <v>0</v>
      </c>
      <c r="I683" s="172">
        <v>0</v>
      </c>
      <c r="J683" s="173">
        <f t="shared" si="12"/>
        <v>38.53</v>
      </c>
      <c r="K683" s="169" t="str">
        <f>VLOOKUP(C683, 'CEDARS School FRPL'!$C$4:$G$2376,5,0)</f>
        <v>Yes</v>
      </c>
      <c r="L683" s="66">
        <f>IFERROR(VLOOKUP($C683,'CEDARS School FRPL'!$C$4:$F$20001,3,FALSE),"NO CEDARL FRPL Rprtd")</f>
        <v>0.51359999999999995</v>
      </c>
      <c r="N683" s="118"/>
      <c r="O683" s="97"/>
      <c r="Q683"/>
      <c r="R683"/>
    </row>
    <row r="684" spans="1:18">
      <c r="A684" s="165" t="s">
        <v>2248</v>
      </c>
      <c r="B684" s="165" t="s">
        <v>2602</v>
      </c>
      <c r="C684" s="169">
        <v>3047</v>
      </c>
      <c r="D684" s="171" t="s">
        <v>1069</v>
      </c>
      <c r="E684" s="172">
        <v>18.899999999999999</v>
      </c>
      <c r="F684" s="172">
        <v>0</v>
      </c>
      <c r="G684" s="172">
        <v>0</v>
      </c>
      <c r="H684" s="172">
        <v>0</v>
      </c>
      <c r="I684" s="172">
        <v>0</v>
      </c>
      <c r="J684" s="173">
        <f t="shared" si="12"/>
        <v>18.899999999999999</v>
      </c>
      <c r="K684" s="169" t="str">
        <f>VLOOKUP(C684, 'CEDARS School FRPL'!$C$4:$G$2376,5,0)</f>
        <v>Yes</v>
      </c>
      <c r="L684" s="66">
        <f>IFERROR(VLOOKUP($C684,'CEDARS School FRPL'!$C$4:$F$20001,3,FALSE),"NO CEDARL FRPL Rprtd")</f>
        <v>0.51229999999999998</v>
      </c>
      <c r="N684" s="118"/>
      <c r="O684" s="97"/>
      <c r="Q684"/>
      <c r="R684"/>
    </row>
    <row r="685" spans="1:18">
      <c r="A685" s="165" t="s">
        <v>2248</v>
      </c>
      <c r="B685" s="165" t="s">
        <v>2602</v>
      </c>
      <c r="C685" s="169">
        <v>3048</v>
      </c>
      <c r="D685" s="171" t="s">
        <v>1070</v>
      </c>
      <c r="E685" s="172">
        <v>15.16</v>
      </c>
      <c r="F685" s="172">
        <v>0</v>
      </c>
      <c r="G685" s="172">
        <v>0</v>
      </c>
      <c r="H685" s="172">
        <v>0</v>
      </c>
      <c r="I685" s="172">
        <v>0</v>
      </c>
      <c r="J685" s="173">
        <f t="shared" si="12"/>
        <v>15.16</v>
      </c>
      <c r="K685" s="169" t="str">
        <f>VLOOKUP(C685, 'CEDARS School FRPL'!$C$4:$G$2376,5,0)</f>
        <v>No</v>
      </c>
      <c r="L685" s="66">
        <f>IFERROR(VLOOKUP($C685,'CEDARS School FRPL'!$C$4:$F$20001,3,FALSE),"NO CEDARL FRPL Rprtd")</f>
        <v>0.45619999999999999</v>
      </c>
      <c r="N685" s="118"/>
      <c r="O685" s="97"/>
      <c r="Q685"/>
      <c r="R685"/>
    </row>
    <row r="686" spans="1:18">
      <c r="A686" s="165" t="s">
        <v>2251</v>
      </c>
      <c r="B686" s="165" t="s">
        <v>2603</v>
      </c>
      <c r="C686" s="169">
        <v>2856</v>
      </c>
      <c r="D686" s="171" t="s">
        <v>1076</v>
      </c>
      <c r="E686" s="172">
        <v>284.45999999999998</v>
      </c>
      <c r="F686" s="172">
        <v>0</v>
      </c>
      <c r="G686" s="172">
        <v>21.57</v>
      </c>
      <c r="H686" s="172">
        <v>0</v>
      </c>
      <c r="I686" s="172">
        <v>0</v>
      </c>
      <c r="J686" s="173">
        <f t="shared" si="12"/>
        <v>306.02999999999997</v>
      </c>
      <c r="K686" s="169" t="str">
        <f>VLOOKUP(C686, 'CEDARS School FRPL'!$C$4:$G$2376,5,0)</f>
        <v>Yes</v>
      </c>
      <c r="L686" s="66">
        <f>IFERROR(VLOOKUP($C686,'CEDARS School FRPL'!$C$4:$F$20001,3,FALSE),"NO CEDARL FRPL Rprtd")</f>
        <v>0.59709999999999996</v>
      </c>
      <c r="N686" s="118"/>
      <c r="O686" s="97"/>
      <c r="Q686"/>
      <c r="R686"/>
    </row>
    <row r="687" spans="1:18">
      <c r="A687" s="165" t="s">
        <v>2251</v>
      </c>
      <c r="B687" s="165" t="s">
        <v>2603</v>
      </c>
      <c r="C687" s="169">
        <v>3393</v>
      </c>
      <c r="D687" s="171" t="s">
        <v>1077</v>
      </c>
      <c r="E687" s="172">
        <v>246.61</v>
      </c>
      <c r="F687" s="172">
        <v>0</v>
      </c>
      <c r="G687" s="172">
        <v>0</v>
      </c>
      <c r="H687" s="172">
        <v>0</v>
      </c>
      <c r="I687" s="172">
        <v>0</v>
      </c>
      <c r="J687" s="173">
        <f t="shared" si="12"/>
        <v>246.61</v>
      </c>
      <c r="K687" s="169" t="str">
        <f>VLOOKUP(C687, 'CEDARS School FRPL'!$C$4:$G$2376,5,0)</f>
        <v>Yes</v>
      </c>
      <c r="L687" s="66">
        <f>IFERROR(VLOOKUP($C687,'CEDARS School FRPL'!$C$4:$F$20001,3,FALSE),"NO CEDARL FRPL Rprtd")</f>
        <v>0.6522</v>
      </c>
      <c r="N687" s="118"/>
      <c r="O687" s="97"/>
      <c r="Q687"/>
      <c r="R687"/>
    </row>
    <row r="688" spans="1:18">
      <c r="A688" s="165" t="s">
        <v>2251</v>
      </c>
      <c r="B688" s="165" t="s">
        <v>2603</v>
      </c>
      <c r="C688" s="169">
        <v>2677</v>
      </c>
      <c r="D688" s="171" t="s">
        <v>1075</v>
      </c>
      <c r="E688" s="172">
        <v>282.95</v>
      </c>
      <c r="F688" s="172">
        <v>0</v>
      </c>
      <c r="G688" s="172">
        <v>0</v>
      </c>
      <c r="H688" s="172">
        <v>0</v>
      </c>
      <c r="I688" s="172">
        <v>0</v>
      </c>
      <c r="J688" s="173">
        <f t="shared" si="12"/>
        <v>282.95</v>
      </c>
      <c r="K688" s="169" t="str">
        <f>VLOOKUP(C688, 'CEDARS School FRPL'!$C$4:$G$2376,5,0)</f>
        <v>Yes</v>
      </c>
      <c r="L688" s="66">
        <f>IFERROR(VLOOKUP($C688,'CEDARS School FRPL'!$C$4:$F$20001,3,FALSE),"NO CEDARL FRPL Rprtd")</f>
        <v>0.61129999999999995</v>
      </c>
      <c r="N688" s="118"/>
      <c r="O688" s="97"/>
      <c r="Q688"/>
      <c r="R688"/>
    </row>
    <row r="689" spans="1:18">
      <c r="A689" s="165" t="s">
        <v>2251</v>
      </c>
      <c r="B689" s="165" t="s">
        <v>2603</v>
      </c>
      <c r="C689" s="169">
        <v>5618</v>
      </c>
      <c r="D689" s="171" t="s">
        <v>2909</v>
      </c>
      <c r="E689" s="172">
        <v>2343.35</v>
      </c>
      <c r="F689" s="172">
        <v>0</v>
      </c>
      <c r="G689" s="172">
        <v>73.959999999999994</v>
      </c>
      <c r="H689" s="172">
        <v>0</v>
      </c>
      <c r="I689" s="172">
        <v>0</v>
      </c>
      <c r="J689" s="173">
        <f t="shared" si="12"/>
        <v>2417.31</v>
      </c>
      <c r="K689" s="169" t="str">
        <f>VLOOKUP(C689, 'CEDARS School FRPL'!$C$4:$G$2376,5,0)</f>
        <v>No</v>
      </c>
      <c r="L689" s="66">
        <f>IFERROR(VLOOKUP($C689,'CEDARS School FRPL'!$C$4:$F$20001,3,FALSE),"NO CEDARL FRPL Rprtd")</f>
        <v>0.38600000000000001</v>
      </c>
      <c r="N689" s="118"/>
      <c r="O689" s="97"/>
      <c r="Q689"/>
      <c r="R689"/>
    </row>
    <row r="690" spans="1:18">
      <c r="A690" s="165" t="s">
        <v>2188</v>
      </c>
      <c r="B690" s="165" t="s">
        <v>2604</v>
      </c>
      <c r="C690" s="169">
        <v>5336</v>
      </c>
      <c r="D690" s="171" t="s">
        <v>2841</v>
      </c>
      <c r="E690" s="172">
        <v>29.6</v>
      </c>
      <c r="F690" s="172">
        <v>0</v>
      </c>
      <c r="G690" s="172">
        <v>0</v>
      </c>
      <c r="H690" s="172">
        <v>0</v>
      </c>
      <c r="I690" s="172">
        <v>0</v>
      </c>
      <c r="J690" s="173">
        <f t="shared" si="12"/>
        <v>29.6</v>
      </c>
      <c r="K690" s="169" t="str">
        <f>VLOOKUP(C690, 'CEDARS School FRPL'!$C$4:$G$2376,5,0)</f>
        <v>Yes</v>
      </c>
      <c r="L690" s="66">
        <f>IFERROR(VLOOKUP($C690,'CEDARS School FRPL'!$C$4:$F$20001,3,FALSE),"NO CEDARL FRPL Rprtd")</f>
        <v>0.73509999999999998</v>
      </c>
      <c r="N690" s="118"/>
      <c r="O690" s="97"/>
      <c r="Q690"/>
      <c r="R690"/>
    </row>
    <row r="691" spans="1:18">
      <c r="A691" s="165" t="s">
        <v>2188</v>
      </c>
      <c r="B691" s="165" t="s">
        <v>2604</v>
      </c>
      <c r="C691" s="169">
        <v>2802</v>
      </c>
      <c r="D691" s="171" t="s">
        <v>450</v>
      </c>
      <c r="E691" s="172">
        <v>296.97000000000003</v>
      </c>
      <c r="F691" s="172">
        <v>0</v>
      </c>
      <c r="G691" s="172">
        <v>0</v>
      </c>
      <c r="H691" s="172">
        <v>0</v>
      </c>
      <c r="I691" s="172">
        <v>0</v>
      </c>
      <c r="J691" s="173">
        <f t="shared" si="12"/>
        <v>296.97000000000003</v>
      </c>
      <c r="K691" s="169" t="str">
        <f>VLOOKUP(C691, 'CEDARS School FRPL'!$C$4:$G$2376,5,0)</f>
        <v>Yes</v>
      </c>
      <c r="L691" s="66">
        <f>IFERROR(VLOOKUP($C691,'CEDARS School FRPL'!$C$4:$F$20001,3,FALSE),"NO CEDARL FRPL Rprtd")</f>
        <v>0.6663</v>
      </c>
      <c r="N691" s="118"/>
      <c r="O691" s="97"/>
      <c r="Q691"/>
      <c r="R691"/>
    </row>
    <row r="692" spans="1:18">
      <c r="A692" s="165" t="s">
        <v>2188</v>
      </c>
      <c r="B692" s="165" t="s">
        <v>2604</v>
      </c>
      <c r="C692" s="169">
        <v>2801</v>
      </c>
      <c r="D692" s="171" t="s">
        <v>449</v>
      </c>
      <c r="E692" s="172">
        <v>269.89</v>
      </c>
      <c r="F692" s="172">
        <v>0</v>
      </c>
      <c r="G692" s="172">
        <v>7.93</v>
      </c>
      <c r="H692" s="172">
        <v>0</v>
      </c>
      <c r="I692" s="172">
        <v>0</v>
      </c>
      <c r="J692" s="173">
        <f t="shared" si="12"/>
        <v>277.82</v>
      </c>
      <c r="K692" s="169" t="str">
        <f>VLOOKUP(C692, 'CEDARS School FRPL'!$C$4:$G$2376,5,0)</f>
        <v>Yes</v>
      </c>
      <c r="L692" s="66">
        <f>IFERROR(VLOOKUP($C692,'CEDARS School FRPL'!$C$4:$F$20001,3,FALSE),"NO CEDARL FRPL Rprtd")</f>
        <v>0.63149999999999995</v>
      </c>
      <c r="N692" s="118"/>
      <c r="O692" s="97"/>
      <c r="Q692"/>
      <c r="R692"/>
    </row>
    <row r="693" spans="1:18">
      <c r="A693" s="165" t="s">
        <v>2414</v>
      </c>
      <c r="B693" s="165" t="s">
        <v>2605</v>
      </c>
      <c r="C693" s="169">
        <v>1776</v>
      </c>
      <c r="D693" s="171" t="s">
        <v>2072</v>
      </c>
      <c r="E693" s="172">
        <v>39.200000000000003</v>
      </c>
      <c r="F693" s="172">
        <v>0</v>
      </c>
      <c r="G693" s="172">
        <v>0</v>
      </c>
      <c r="H693" s="172">
        <v>0</v>
      </c>
      <c r="I693" s="172">
        <v>0</v>
      </c>
      <c r="J693" s="173">
        <f t="shared" si="12"/>
        <v>39.200000000000003</v>
      </c>
      <c r="K693" s="169" t="str">
        <f>VLOOKUP(C693, 'CEDARS School FRPL'!$C$4:$G$2376,5,0)</f>
        <v>Yes</v>
      </c>
      <c r="L693" s="66">
        <f>IFERROR(VLOOKUP($C693,'CEDARS School FRPL'!$C$4:$F$20001,3,FALSE),"NO CEDARL FRPL Rprtd")</f>
        <v>0.91120000000000001</v>
      </c>
      <c r="N693" s="118"/>
      <c r="O693" s="97"/>
      <c r="Q693"/>
      <c r="R693"/>
    </row>
    <row r="694" spans="1:18">
      <c r="A694" s="165" t="s">
        <v>2414</v>
      </c>
      <c r="B694" s="165" t="s">
        <v>2605</v>
      </c>
      <c r="C694" s="169">
        <v>2555</v>
      </c>
      <c r="D694" s="171" t="s">
        <v>2074</v>
      </c>
      <c r="E694" s="172">
        <v>1036.52</v>
      </c>
      <c r="F694" s="172">
        <v>0</v>
      </c>
      <c r="G694" s="172">
        <v>88.25</v>
      </c>
      <c r="H694" s="172">
        <v>0</v>
      </c>
      <c r="I694" s="172">
        <v>0</v>
      </c>
      <c r="J694" s="173">
        <f t="shared" si="12"/>
        <v>1124.77</v>
      </c>
      <c r="K694" s="169" t="str">
        <f>VLOOKUP(C694, 'CEDARS School FRPL'!$C$4:$G$2376,5,0)</f>
        <v>Yes</v>
      </c>
      <c r="L694" s="66">
        <f>IFERROR(VLOOKUP($C694,'CEDARS School FRPL'!$C$4:$F$20001,3,FALSE),"NO CEDARL FRPL Rprtd")</f>
        <v>0.8246</v>
      </c>
      <c r="N694" s="118"/>
      <c r="O694" s="97"/>
      <c r="Q694"/>
      <c r="R694"/>
    </row>
    <row r="695" spans="1:18">
      <c r="A695" s="165" t="s">
        <v>2414</v>
      </c>
      <c r="B695" s="165" t="s">
        <v>2605</v>
      </c>
      <c r="C695" s="169">
        <v>3071</v>
      </c>
      <c r="D695" s="171" t="s">
        <v>2077</v>
      </c>
      <c r="E695" s="172">
        <v>776.77</v>
      </c>
      <c r="F695" s="172">
        <v>0</v>
      </c>
      <c r="G695" s="172">
        <v>0</v>
      </c>
      <c r="H695" s="172">
        <v>0</v>
      </c>
      <c r="I695" s="172">
        <v>0</v>
      </c>
      <c r="J695" s="173">
        <f t="shared" si="12"/>
        <v>776.77</v>
      </c>
      <c r="K695" s="169" t="str">
        <f>VLOOKUP(C695, 'CEDARS School FRPL'!$C$4:$G$2376,5,0)</f>
        <v>Yes</v>
      </c>
      <c r="L695" s="66">
        <f>IFERROR(VLOOKUP($C695,'CEDARS School FRPL'!$C$4:$F$20001,3,FALSE),"NO CEDARL FRPL Rprtd")</f>
        <v>0.85729999999999995</v>
      </c>
      <c r="N695" s="118"/>
      <c r="O695" s="97"/>
      <c r="Q695"/>
      <c r="R695"/>
    </row>
    <row r="696" spans="1:18">
      <c r="A696" s="165" t="s">
        <v>2414</v>
      </c>
      <c r="B696" s="165" t="s">
        <v>2605</v>
      </c>
      <c r="C696" s="169">
        <v>2345</v>
      </c>
      <c r="D696" s="171" t="s">
        <v>2073</v>
      </c>
      <c r="E696" s="172">
        <v>524.5</v>
      </c>
      <c r="F696" s="172">
        <v>36</v>
      </c>
      <c r="G696" s="172">
        <v>0</v>
      </c>
      <c r="H696" s="172">
        <v>0</v>
      </c>
      <c r="I696" s="172">
        <v>0</v>
      </c>
      <c r="J696" s="173">
        <f t="shared" si="12"/>
        <v>560.5</v>
      </c>
      <c r="K696" s="169" t="str">
        <f>VLOOKUP(C696, 'CEDARS School FRPL'!$C$4:$G$2376,5,0)</f>
        <v>Yes</v>
      </c>
      <c r="L696" s="66">
        <f>IFERROR(VLOOKUP($C696,'CEDARS School FRPL'!$C$4:$F$20001,3,FALSE),"NO CEDARL FRPL Rprtd")</f>
        <v>0.84850000000000003</v>
      </c>
      <c r="N696" s="118"/>
      <c r="O696" s="97"/>
      <c r="Q696"/>
      <c r="R696"/>
    </row>
    <row r="697" spans="1:18">
      <c r="A697" s="165" t="s">
        <v>2414</v>
      </c>
      <c r="B697" s="165" t="s">
        <v>2605</v>
      </c>
      <c r="C697" s="169">
        <v>3013</v>
      </c>
      <c r="D697" s="171" t="s">
        <v>2076</v>
      </c>
      <c r="E697" s="172">
        <v>442.61</v>
      </c>
      <c r="F697" s="172">
        <v>33.6</v>
      </c>
      <c r="G697" s="172">
        <v>0</v>
      </c>
      <c r="H697" s="172">
        <v>0</v>
      </c>
      <c r="I697" s="172">
        <v>0</v>
      </c>
      <c r="J697" s="173">
        <f t="shared" si="12"/>
        <v>476.21000000000004</v>
      </c>
      <c r="K697" s="169" t="str">
        <f>VLOOKUP(C697, 'CEDARS School FRPL'!$C$4:$G$2376,5,0)</f>
        <v>Yes</v>
      </c>
      <c r="L697" s="66">
        <f>IFERROR(VLOOKUP($C697,'CEDARS School FRPL'!$C$4:$F$20001,3,FALSE),"NO CEDARL FRPL Rprtd")</f>
        <v>0.86119999999999997</v>
      </c>
      <c r="N697" s="118"/>
      <c r="O697" s="97"/>
      <c r="Q697"/>
      <c r="R697"/>
    </row>
    <row r="698" spans="1:18">
      <c r="A698" s="165" t="s">
        <v>2414</v>
      </c>
      <c r="B698" s="165" t="s">
        <v>2605</v>
      </c>
      <c r="C698" s="169">
        <v>5399</v>
      </c>
      <c r="D698" s="171" t="s">
        <v>2078</v>
      </c>
      <c r="E698" s="172">
        <v>0</v>
      </c>
      <c r="F698" s="172">
        <v>0</v>
      </c>
      <c r="G698" s="172">
        <v>0</v>
      </c>
      <c r="H698" s="172">
        <v>8.1</v>
      </c>
      <c r="I698" s="172">
        <v>0</v>
      </c>
      <c r="J698" s="173">
        <f t="shared" si="12"/>
        <v>8.1</v>
      </c>
      <c r="K698" s="169" t="str">
        <f>VLOOKUP(C698, 'CEDARS School FRPL'!$C$4:$G$2376,5,0)</f>
        <v>Yes</v>
      </c>
      <c r="L698" s="66">
        <f>IFERROR(VLOOKUP($C698,'CEDARS School FRPL'!$C$4:$F$20001,3,FALSE),"NO CEDARL FRPL Rprtd")</f>
        <v>0.65720000000000001</v>
      </c>
      <c r="N698" s="118"/>
      <c r="O698" s="97"/>
      <c r="Q698"/>
      <c r="R698"/>
    </row>
    <row r="699" spans="1:18">
      <c r="A699" s="165" t="s">
        <v>2414</v>
      </c>
      <c r="B699" s="165" t="s">
        <v>2605</v>
      </c>
      <c r="C699" s="169">
        <v>2756</v>
      </c>
      <c r="D699" s="171" t="s">
        <v>2075</v>
      </c>
      <c r="E699" s="172">
        <v>485.9</v>
      </c>
      <c r="F699" s="172">
        <v>34</v>
      </c>
      <c r="G699" s="172">
        <v>0</v>
      </c>
      <c r="H699" s="172">
        <v>0</v>
      </c>
      <c r="I699" s="172">
        <v>0</v>
      </c>
      <c r="J699" s="173">
        <f t="shared" si="12"/>
        <v>519.9</v>
      </c>
      <c r="K699" s="169" t="str">
        <f>VLOOKUP(C699, 'CEDARS School FRPL'!$C$4:$G$2376,5,0)</f>
        <v>Yes</v>
      </c>
      <c r="L699" s="66">
        <f>IFERROR(VLOOKUP($C699,'CEDARS School FRPL'!$C$4:$F$20001,3,FALSE),"NO CEDARL FRPL Rprtd")</f>
        <v>0.82550000000000001</v>
      </c>
      <c r="N699" s="118"/>
      <c r="O699" s="97"/>
      <c r="Q699"/>
      <c r="R699"/>
    </row>
    <row r="700" spans="1:18">
      <c r="A700" s="165" t="s">
        <v>2418</v>
      </c>
      <c r="B700" s="165" t="s">
        <v>2606</v>
      </c>
      <c r="C700" s="169">
        <v>3314</v>
      </c>
      <c r="D700" s="171" t="s">
        <v>2098</v>
      </c>
      <c r="E700" s="172">
        <v>417.28</v>
      </c>
      <c r="F700" s="172">
        <v>0</v>
      </c>
      <c r="G700" s="172">
        <v>16.559999999999999</v>
      </c>
      <c r="H700" s="172">
        <v>0</v>
      </c>
      <c r="I700" s="172">
        <v>0</v>
      </c>
      <c r="J700" s="173">
        <f t="shared" si="12"/>
        <v>433.84</v>
      </c>
      <c r="K700" s="169" t="str">
        <f>VLOOKUP(C700, 'CEDARS School FRPL'!$C$4:$G$2376,5,0)</f>
        <v>Yes</v>
      </c>
      <c r="L700" s="66">
        <f>IFERROR(VLOOKUP($C700,'CEDARS School FRPL'!$C$4:$F$20001,3,FALSE),"NO CEDARL FRPL Rprtd")</f>
        <v>0.89559999999999995</v>
      </c>
      <c r="N700" s="118"/>
      <c r="O700" s="97"/>
      <c r="Q700"/>
      <c r="R700"/>
    </row>
    <row r="701" spans="1:18">
      <c r="A701" s="165" t="s">
        <v>2418</v>
      </c>
      <c r="B701" s="165" t="s">
        <v>2606</v>
      </c>
      <c r="C701" s="169">
        <v>2531</v>
      </c>
      <c r="D701" s="171" t="s">
        <v>2097</v>
      </c>
      <c r="E701" s="172">
        <v>406.6</v>
      </c>
      <c r="F701" s="172">
        <v>0</v>
      </c>
      <c r="G701" s="172">
        <v>0</v>
      </c>
      <c r="H701" s="172">
        <v>0</v>
      </c>
      <c r="I701" s="172">
        <v>0</v>
      </c>
      <c r="J701" s="173">
        <f t="shared" si="12"/>
        <v>406.6</v>
      </c>
      <c r="K701" s="169" t="str">
        <f>VLOOKUP(C701, 'CEDARS School FRPL'!$C$4:$G$2376,5,0)</f>
        <v>Yes</v>
      </c>
      <c r="L701" s="66">
        <f>IFERROR(VLOOKUP($C701,'CEDARS School FRPL'!$C$4:$F$20001,3,FALSE),"NO CEDARL FRPL Rprtd")</f>
        <v>0.92090000000000005</v>
      </c>
      <c r="N701" s="118"/>
      <c r="O701" s="97"/>
      <c r="Q701"/>
      <c r="R701"/>
    </row>
    <row r="702" spans="1:18">
      <c r="A702" s="165" t="s">
        <v>2418</v>
      </c>
      <c r="B702" s="165" t="s">
        <v>2606</v>
      </c>
      <c r="C702" s="169">
        <v>4535</v>
      </c>
      <c r="D702" s="171" t="s">
        <v>1664</v>
      </c>
      <c r="E702" s="172">
        <v>512.51</v>
      </c>
      <c r="F702" s="172">
        <v>0</v>
      </c>
      <c r="G702" s="172">
        <v>0</v>
      </c>
      <c r="H702" s="172">
        <v>0</v>
      </c>
      <c r="I702" s="172">
        <v>0</v>
      </c>
      <c r="J702" s="173">
        <f t="shared" si="12"/>
        <v>512.51</v>
      </c>
      <c r="K702" s="169" t="str">
        <f>VLOOKUP(C702, 'CEDARS School FRPL'!$C$4:$G$2376,5,0)</f>
        <v>Yes</v>
      </c>
      <c r="L702" s="66">
        <f>IFERROR(VLOOKUP($C702,'CEDARS School FRPL'!$C$4:$F$20001,3,FALSE),"NO CEDARL FRPL Rprtd")</f>
        <v>0.88129999999999997</v>
      </c>
      <c r="N702" s="118"/>
      <c r="O702" s="97"/>
      <c r="Q702"/>
      <c r="R702"/>
    </row>
    <row r="703" spans="1:18">
      <c r="A703" s="165" t="s">
        <v>2418</v>
      </c>
      <c r="B703" s="165" t="s">
        <v>2606</v>
      </c>
      <c r="C703" s="169">
        <v>5782</v>
      </c>
      <c r="D703" s="171" t="s">
        <v>3228</v>
      </c>
      <c r="E703" s="172">
        <v>35.1</v>
      </c>
      <c r="F703" s="172">
        <v>0</v>
      </c>
      <c r="G703" s="172">
        <v>0</v>
      </c>
      <c r="H703" s="172">
        <v>0</v>
      </c>
      <c r="I703" s="172">
        <v>0</v>
      </c>
      <c r="J703" s="173">
        <f t="shared" si="12"/>
        <v>35.1</v>
      </c>
      <c r="K703" s="169" t="str">
        <f>VLOOKUP(C703, 'CEDARS School FRPL'!$C$4:$G$2376,5,0)</f>
        <v>Yes</v>
      </c>
      <c r="L703" s="66">
        <f>IFERROR(VLOOKUP($C703,'CEDARS School FRPL'!$C$4:$F$20001,3,FALSE),"NO CEDARL FRPL Rprtd")</f>
        <v>0.92589999999999995</v>
      </c>
      <c r="N703" s="118"/>
      <c r="O703" s="97"/>
      <c r="Q703"/>
      <c r="R703"/>
    </row>
    <row r="704" spans="1:18">
      <c r="A704" s="165" t="s">
        <v>2341</v>
      </c>
      <c r="B704" s="165" t="s">
        <v>2607</v>
      </c>
      <c r="C704" s="169">
        <v>5171</v>
      </c>
      <c r="D704" s="171" t="s">
        <v>1644</v>
      </c>
      <c r="E704" s="172">
        <v>114.38</v>
      </c>
      <c r="F704" s="172">
        <v>0</v>
      </c>
      <c r="G704" s="172">
        <v>0</v>
      </c>
      <c r="H704" s="172">
        <v>0</v>
      </c>
      <c r="I704" s="172">
        <v>0</v>
      </c>
      <c r="J704" s="173">
        <f t="shared" si="12"/>
        <v>114.38</v>
      </c>
      <c r="K704" s="169" t="str">
        <f>VLOOKUP(C704, 'CEDARS School FRPL'!$C$4:$G$2376,5,0)</f>
        <v>Yes</v>
      </c>
      <c r="L704" s="66">
        <f>IFERROR(VLOOKUP($C704,'CEDARS School FRPL'!$C$4:$F$20001,3,FALSE),"NO CEDARL FRPL Rprtd")</f>
        <v>0.56010000000000004</v>
      </c>
      <c r="N704" s="118"/>
      <c r="O704" s="97"/>
      <c r="Q704"/>
      <c r="R704"/>
    </row>
    <row r="705" spans="1:18">
      <c r="A705" s="165" t="s">
        <v>2341</v>
      </c>
      <c r="B705" s="165" t="s">
        <v>2607</v>
      </c>
      <c r="C705" s="169">
        <v>2580</v>
      </c>
      <c r="D705" s="171" t="s">
        <v>1640</v>
      </c>
      <c r="E705" s="172">
        <v>556.51</v>
      </c>
      <c r="F705" s="172">
        <v>0</v>
      </c>
      <c r="G705" s="172">
        <v>27.830000000000002</v>
      </c>
      <c r="H705" s="172">
        <v>0</v>
      </c>
      <c r="I705" s="172">
        <v>0</v>
      </c>
      <c r="J705" s="173">
        <f t="shared" si="12"/>
        <v>584.34</v>
      </c>
      <c r="K705" s="169" t="str">
        <f>VLOOKUP(C705, 'CEDARS School FRPL'!$C$4:$G$2376,5,0)</f>
        <v>No</v>
      </c>
      <c r="L705" s="66">
        <f>IFERROR(VLOOKUP($C705,'CEDARS School FRPL'!$C$4:$F$20001,3,FALSE),"NO CEDARL FRPL Rprtd")</f>
        <v>0.39589999999999997</v>
      </c>
      <c r="N705" s="118"/>
      <c r="O705" s="97"/>
      <c r="Q705"/>
      <c r="R705"/>
    </row>
    <row r="706" spans="1:18">
      <c r="A706" s="165" t="s">
        <v>2341</v>
      </c>
      <c r="B706" s="165" t="s">
        <v>2607</v>
      </c>
      <c r="C706" s="169">
        <v>4113</v>
      </c>
      <c r="D706" s="171" t="s">
        <v>1641</v>
      </c>
      <c r="E706" s="172">
        <v>473.68</v>
      </c>
      <c r="F706" s="172">
        <v>0</v>
      </c>
      <c r="G706" s="172">
        <v>0</v>
      </c>
      <c r="H706" s="172">
        <v>0</v>
      </c>
      <c r="I706" s="172">
        <v>0</v>
      </c>
      <c r="J706" s="173">
        <f t="shared" si="12"/>
        <v>473.68</v>
      </c>
      <c r="K706" s="169" t="str">
        <f>VLOOKUP(C706, 'CEDARS School FRPL'!$C$4:$G$2376,5,0)</f>
        <v>No</v>
      </c>
      <c r="L706" s="66">
        <f>IFERROR(VLOOKUP($C706,'CEDARS School FRPL'!$C$4:$F$20001,3,FALSE),"NO CEDARL FRPL Rprtd")</f>
        <v>0.43230000000000002</v>
      </c>
      <c r="N706" s="118"/>
      <c r="O706" s="97"/>
      <c r="Q706"/>
      <c r="R706"/>
    </row>
    <row r="707" spans="1:18">
      <c r="A707" s="165" t="s">
        <v>2341</v>
      </c>
      <c r="B707" s="165" t="s">
        <v>2607</v>
      </c>
      <c r="C707" s="169">
        <v>5349</v>
      </c>
      <c r="D707" s="171" t="s">
        <v>1645</v>
      </c>
      <c r="E707" s="172">
        <v>0</v>
      </c>
      <c r="F707" s="172">
        <v>0</v>
      </c>
      <c r="G707" s="172">
        <v>0</v>
      </c>
      <c r="H707" s="172">
        <v>48</v>
      </c>
      <c r="I707" s="172">
        <v>0</v>
      </c>
      <c r="J707" s="173">
        <f t="shared" si="12"/>
        <v>48</v>
      </c>
      <c r="K707" s="169" t="str">
        <f>VLOOKUP(C707, 'CEDARS School FRPL'!$C$4:$G$2376,5,0)</f>
        <v>Yes</v>
      </c>
      <c r="L707" s="66">
        <f>IFERROR(VLOOKUP($C707,'CEDARS School FRPL'!$C$4:$F$20001,3,FALSE),"NO CEDARL FRPL Rprtd")</f>
        <v>0.77900000000000003</v>
      </c>
      <c r="N707" s="118"/>
      <c r="O707" s="97"/>
      <c r="Q707"/>
      <c r="R707"/>
    </row>
    <row r="708" spans="1:18">
      <c r="A708" s="165" t="s">
        <v>2341</v>
      </c>
      <c r="B708" s="165" t="s">
        <v>2607</v>
      </c>
      <c r="C708" s="169">
        <v>4479</v>
      </c>
      <c r="D708" s="171" t="s">
        <v>1643</v>
      </c>
      <c r="E708" s="172">
        <v>483.32</v>
      </c>
      <c r="F708" s="172">
        <v>0</v>
      </c>
      <c r="G708" s="172">
        <v>0</v>
      </c>
      <c r="H708" s="172">
        <v>0</v>
      </c>
      <c r="I708" s="172">
        <v>0</v>
      </c>
      <c r="J708" s="173">
        <f t="shared" si="12"/>
        <v>483.32</v>
      </c>
      <c r="K708" s="169" t="str">
        <f>VLOOKUP(C708, 'CEDARS School FRPL'!$C$4:$G$2376,5,0)</f>
        <v>No</v>
      </c>
      <c r="L708" s="66">
        <f>IFERROR(VLOOKUP($C708,'CEDARS School FRPL'!$C$4:$F$20001,3,FALSE),"NO CEDARL FRPL Rprtd")</f>
        <v>0.42620000000000002</v>
      </c>
      <c r="N708" s="118"/>
      <c r="O708" s="97"/>
      <c r="Q708"/>
      <c r="R708"/>
    </row>
    <row r="709" spans="1:18">
      <c r="A709" s="165" t="s">
        <v>2341</v>
      </c>
      <c r="B709" s="165" t="s">
        <v>2607</v>
      </c>
      <c r="C709" s="169">
        <v>4330</v>
      </c>
      <c r="D709" s="171" t="s">
        <v>1642</v>
      </c>
      <c r="E709" s="172">
        <v>471.2</v>
      </c>
      <c r="F709" s="172">
        <v>0</v>
      </c>
      <c r="G709" s="172">
        <v>0</v>
      </c>
      <c r="H709" s="172">
        <v>0</v>
      </c>
      <c r="I709" s="172">
        <v>0</v>
      </c>
      <c r="J709" s="173">
        <f t="shared" ref="J709:J772" si="13">SUM(E709:I709)</f>
        <v>471.2</v>
      </c>
      <c r="K709" s="169" t="str">
        <f>VLOOKUP(C709, 'CEDARS School FRPL'!$C$4:$G$2376,5,0)</f>
        <v>No</v>
      </c>
      <c r="L709" s="66">
        <f>IFERROR(VLOOKUP($C709,'CEDARS School FRPL'!$C$4:$F$20001,3,FALSE),"NO CEDARL FRPL Rprtd")</f>
        <v>0.43030000000000002</v>
      </c>
      <c r="N709" s="118"/>
      <c r="O709" s="97"/>
      <c r="Q709"/>
      <c r="R709"/>
    </row>
    <row r="710" spans="1:18">
      <c r="A710" s="165" t="s">
        <v>2276</v>
      </c>
      <c r="B710" s="165" t="s">
        <v>2608</v>
      </c>
      <c r="C710" s="169">
        <v>2145</v>
      </c>
      <c r="D710" s="171" t="s">
        <v>1161</v>
      </c>
      <c r="E710" s="172">
        <v>217.93</v>
      </c>
      <c r="F710" s="172">
        <v>14.4</v>
      </c>
      <c r="G710" s="172">
        <v>0</v>
      </c>
      <c r="H710" s="172">
        <v>0</v>
      </c>
      <c r="I710" s="172">
        <v>0</v>
      </c>
      <c r="J710" s="173">
        <f t="shared" si="13"/>
        <v>232.33</v>
      </c>
      <c r="K710" s="169" t="str">
        <f>VLOOKUP(C710, 'CEDARS School FRPL'!$C$4:$G$2376,5,0)</f>
        <v>No</v>
      </c>
      <c r="L710" s="66">
        <f>IFERROR(VLOOKUP($C710,'CEDARS School FRPL'!$C$4:$F$20001,3,FALSE),"NO CEDARL FRPL Rprtd")</f>
        <v>0.48849999999999999</v>
      </c>
      <c r="N710" s="118"/>
      <c r="O710" s="97"/>
      <c r="Q710"/>
      <c r="R710"/>
    </row>
    <row r="711" spans="1:18">
      <c r="A711" s="165" t="s">
        <v>2345</v>
      </c>
      <c r="B711" s="165" t="s">
        <v>2609</v>
      </c>
      <c r="C711" s="169">
        <v>2097</v>
      </c>
      <c r="D711" s="171" t="s">
        <v>1707</v>
      </c>
      <c r="E711" s="172">
        <v>36.9</v>
      </c>
      <c r="F711" s="172">
        <v>0</v>
      </c>
      <c r="G711" s="172">
        <v>0</v>
      </c>
      <c r="H711" s="172">
        <v>0</v>
      </c>
      <c r="I711" s="172">
        <v>0</v>
      </c>
      <c r="J711" s="173">
        <f t="shared" si="13"/>
        <v>36.9</v>
      </c>
      <c r="K711" s="169" t="str">
        <f>VLOOKUP(C711, 'CEDARS School FRPL'!$C$4:$G$2376,5,0)</f>
        <v>Yes</v>
      </c>
      <c r="L711" s="66">
        <f>IFERROR(VLOOKUP($C711,'CEDARS School FRPL'!$C$4:$F$20001,3,FALSE),"NO CEDARL FRPL Rprtd")</f>
        <v>0.57769999999999999</v>
      </c>
      <c r="N711" s="118"/>
      <c r="O711" s="97"/>
      <c r="Q711"/>
      <c r="R711"/>
    </row>
    <row r="712" spans="1:18">
      <c r="A712" s="165" t="s">
        <v>2149</v>
      </c>
      <c r="B712" s="165" t="s">
        <v>2610</v>
      </c>
      <c r="C712" s="169">
        <v>2484</v>
      </c>
      <c r="D712" s="171" t="s">
        <v>205</v>
      </c>
      <c r="E712" s="172">
        <v>173.07</v>
      </c>
      <c r="F712" s="172">
        <v>0</v>
      </c>
      <c r="G712" s="172">
        <v>0</v>
      </c>
      <c r="H712" s="172">
        <v>0</v>
      </c>
      <c r="I712" s="172">
        <v>0</v>
      </c>
      <c r="J712" s="173">
        <f t="shared" si="13"/>
        <v>173.07</v>
      </c>
      <c r="K712" s="169" t="str">
        <f>VLOOKUP(C712, 'CEDARS School FRPL'!$C$4:$G$2376,5,0)</f>
        <v>No</v>
      </c>
      <c r="L712" s="66">
        <f>IFERROR(VLOOKUP($C712,'CEDARS School FRPL'!$C$4:$F$20001,3,FALSE),"NO CEDARL FRPL Rprtd")</f>
        <v>0.2843</v>
      </c>
      <c r="N712" s="118"/>
      <c r="O712" s="97"/>
      <c r="Q712"/>
      <c r="R712"/>
    </row>
    <row r="713" spans="1:18">
      <c r="A713" s="165" t="s">
        <v>2376</v>
      </c>
      <c r="B713" s="165" t="s">
        <v>2611</v>
      </c>
      <c r="C713" s="169">
        <v>2406</v>
      </c>
      <c r="D713" s="171" t="s">
        <v>1898</v>
      </c>
      <c r="E713" s="172">
        <v>556.96</v>
      </c>
      <c r="F713" s="172">
        <v>26.3</v>
      </c>
      <c r="G713" s="172">
        <v>0</v>
      </c>
      <c r="H713" s="172">
        <v>0</v>
      </c>
      <c r="I713" s="172">
        <v>0</v>
      </c>
      <c r="J713" s="173">
        <f t="shared" si="13"/>
        <v>583.26</v>
      </c>
      <c r="K713" s="169" t="str">
        <f>VLOOKUP(C713, 'CEDARS School FRPL'!$C$4:$G$2376,5,0)</f>
        <v>No</v>
      </c>
      <c r="L713" s="66">
        <f>IFERROR(VLOOKUP($C713,'CEDARS School FRPL'!$C$4:$F$20001,3,FALSE),"NO CEDARL FRPL Rprtd")</f>
        <v>0.27089999999999997</v>
      </c>
      <c r="N713" s="118"/>
      <c r="O713" s="97"/>
      <c r="Q713"/>
      <c r="R713"/>
    </row>
    <row r="714" spans="1:18">
      <c r="A714" s="165" t="s">
        <v>2273</v>
      </c>
      <c r="B714" s="165" t="s">
        <v>2612</v>
      </c>
      <c r="C714" s="169">
        <v>2743</v>
      </c>
      <c r="D714" s="171" t="s">
        <v>1153</v>
      </c>
      <c r="E714" s="172">
        <v>52</v>
      </c>
      <c r="F714" s="172">
        <v>0</v>
      </c>
      <c r="G714" s="172">
        <v>0</v>
      </c>
      <c r="H714" s="172">
        <v>0</v>
      </c>
      <c r="I714" s="172">
        <v>0</v>
      </c>
      <c r="J714" s="173">
        <f t="shared" si="13"/>
        <v>52</v>
      </c>
      <c r="K714" s="169" t="str">
        <f>VLOOKUP(C714, 'CEDARS School FRPL'!$C$4:$G$2376,5,0)</f>
        <v>Yes</v>
      </c>
      <c r="L714" s="66">
        <f>IFERROR(VLOOKUP($C714,'CEDARS School FRPL'!$C$4:$F$20001,3,FALSE),"NO CEDARL FRPL Rprtd")</f>
        <v>0.58919999999999995</v>
      </c>
      <c r="N714" s="118"/>
      <c r="O714" s="97"/>
      <c r="Q714"/>
      <c r="R714"/>
    </row>
    <row r="715" spans="1:18">
      <c r="A715" s="165" t="s">
        <v>2273</v>
      </c>
      <c r="B715" s="165" t="s">
        <v>2612</v>
      </c>
      <c r="C715" s="169">
        <v>3113</v>
      </c>
      <c r="D715" s="171" t="s">
        <v>1154</v>
      </c>
      <c r="E715" s="172">
        <v>50.66</v>
      </c>
      <c r="F715" s="172">
        <v>0</v>
      </c>
      <c r="G715" s="172">
        <v>1.92</v>
      </c>
      <c r="H715" s="172">
        <v>0</v>
      </c>
      <c r="I715" s="172">
        <v>0</v>
      </c>
      <c r="J715" s="173">
        <f t="shared" si="13"/>
        <v>52.58</v>
      </c>
      <c r="K715" s="169" t="str">
        <f>VLOOKUP(C715, 'CEDARS School FRPL'!$C$4:$G$2376,5,0)</f>
        <v>Yes</v>
      </c>
      <c r="L715" s="66">
        <f>IFERROR(VLOOKUP($C715,'CEDARS School FRPL'!$C$4:$F$20001,3,FALSE),"NO CEDARL FRPL Rprtd")</f>
        <v>0.57999999999999996</v>
      </c>
      <c r="N715" s="118"/>
      <c r="O715" s="97"/>
      <c r="Q715"/>
      <c r="R715"/>
    </row>
    <row r="716" spans="1:18">
      <c r="A716" s="165" t="s">
        <v>2417</v>
      </c>
      <c r="B716" s="165" t="s">
        <v>2613</v>
      </c>
      <c r="C716" s="169">
        <v>4559</v>
      </c>
      <c r="D716" s="171" t="s">
        <v>2095</v>
      </c>
      <c r="E716" s="172">
        <v>314.04000000000002</v>
      </c>
      <c r="F716" s="172">
        <v>0</v>
      </c>
      <c r="G716" s="172">
        <v>8.7199999999999989</v>
      </c>
      <c r="H716" s="172">
        <v>12.8</v>
      </c>
      <c r="I716" s="172">
        <v>0</v>
      </c>
      <c r="J716" s="173">
        <f t="shared" si="13"/>
        <v>335.56</v>
      </c>
      <c r="K716" s="169" t="str">
        <f>VLOOKUP(C716, 'CEDARS School FRPL'!$C$4:$G$2376,5,0)</f>
        <v>Yes</v>
      </c>
      <c r="L716" s="66">
        <f>IFERROR(VLOOKUP($C716,'CEDARS School FRPL'!$C$4:$F$20001,3,FALSE),"NO CEDARL FRPL Rprtd")</f>
        <v>0.72419999999999995</v>
      </c>
      <c r="N716" s="118"/>
      <c r="O716" s="97"/>
      <c r="Q716"/>
      <c r="R716"/>
    </row>
    <row r="717" spans="1:18">
      <c r="A717" s="165" t="s">
        <v>2417</v>
      </c>
      <c r="B717" s="165" t="s">
        <v>2613</v>
      </c>
      <c r="C717" s="169">
        <v>2718</v>
      </c>
      <c r="D717" s="171" t="s">
        <v>740</v>
      </c>
      <c r="E717" s="172">
        <v>225.6</v>
      </c>
      <c r="F717" s="172">
        <v>0</v>
      </c>
      <c r="G717" s="172">
        <v>0</v>
      </c>
      <c r="H717" s="172">
        <v>0</v>
      </c>
      <c r="I717" s="172">
        <v>0</v>
      </c>
      <c r="J717" s="173">
        <f t="shared" si="13"/>
        <v>225.6</v>
      </c>
      <c r="K717" s="169" t="str">
        <f>VLOOKUP(C717, 'CEDARS School FRPL'!$C$4:$G$2376,5,0)</f>
        <v>Yes</v>
      </c>
      <c r="L717" s="66">
        <f>IFERROR(VLOOKUP($C717,'CEDARS School FRPL'!$C$4:$F$20001,3,FALSE),"NO CEDARL FRPL Rprtd")</f>
        <v>0.75839999999999996</v>
      </c>
      <c r="N717" s="118"/>
      <c r="O717" s="97"/>
      <c r="Q717"/>
      <c r="R717"/>
    </row>
    <row r="718" spans="1:18">
      <c r="A718" s="165" t="s">
        <v>2417</v>
      </c>
      <c r="B718" s="165" t="s">
        <v>2613</v>
      </c>
      <c r="C718" s="169">
        <v>3072</v>
      </c>
      <c r="D718" s="171" t="s">
        <v>2094</v>
      </c>
      <c r="E718" s="172">
        <v>188.7</v>
      </c>
      <c r="F718" s="172">
        <v>52.2</v>
      </c>
      <c r="G718" s="172">
        <v>0</v>
      </c>
      <c r="H718" s="172">
        <v>0</v>
      </c>
      <c r="I718" s="172">
        <v>0</v>
      </c>
      <c r="J718" s="173">
        <f t="shared" si="13"/>
        <v>240.89999999999998</v>
      </c>
      <c r="K718" s="169" t="str">
        <f>VLOOKUP(C718, 'CEDARS School FRPL'!$C$4:$G$2376,5,0)</f>
        <v>Yes</v>
      </c>
      <c r="L718" s="66">
        <f>IFERROR(VLOOKUP($C718,'CEDARS School FRPL'!$C$4:$F$20001,3,FALSE),"NO CEDARL FRPL Rprtd")</f>
        <v>0.62860000000000005</v>
      </c>
      <c r="N718" s="118"/>
      <c r="O718" s="97"/>
      <c r="Q718"/>
      <c r="R718"/>
    </row>
    <row r="719" spans="1:18">
      <c r="A719" s="165" t="s">
        <v>2417</v>
      </c>
      <c r="B719" s="165" t="s">
        <v>2613</v>
      </c>
      <c r="C719" s="169">
        <v>3073</v>
      </c>
      <c r="D719" s="171" t="s">
        <v>3090</v>
      </c>
      <c r="E719" s="172">
        <v>198.6</v>
      </c>
      <c r="F719" s="172">
        <v>0</v>
      </c>
      <c r="G719" s="172">
        <v>0</v>
      </c>
      <c r="H719" s="172">
        <v>0</v>
      </c>
      <c r="I719" s="172">
        <v>0</v>
      </c>
      <c r="J719" s="173">
        <f t="shared" si="13"/>
        <v>198.6</v>
      </c>
      <c r="K719" s="169" t="str">
        <f>VLOOKUP(C719, 'CEDARS School FRPL'!$C$4:$G$2376,5,0)</f>
        <v>Yes</v>
      </c>
      <c r="L719" s="66">
        <f>IFERROR(VLOOKUP($C719,'CEDARS School FRPL'!$C$4:$F$20001,3,FALSE),"NO CEDARL FRPL Rprtd")</f>
        <v>0.74060000000000004</v>
      </c>
      <c r="N719" s="118"/>
      <c r="O719" s="97"/>
      <c r="Q719"/>
      <c r="R719"/>
    </row>
    <row r="720" spans="1:18">
      <c r="A720" s="165" t="s">
        <v>2214</v>
      </c>
      <c r="B720" s="165" t="s">
        <v>2614</v>
      </c>
      <c r="C720" s="169">
        <v>2765</v>
      </c>
      <c r="D720" s="171" t="s">
        <v>687</v>
      </c>
      <c r="E720" s="172">
        <v>368.2</v>
      </c>
      <c r="F720" s="172">
        <v>0</v>
      </c>
      <c r="G720" s="172">
        <v>0</v>
      </c>
      <c r="H720" s="172">
        <v>0</v>
      </c>
      <c r="I720" s="172">
        <v>0</v>
      </c>
      <c r="J720" s="173">
        <f t="shared" si="13"/>
        <v>368.2</v>
      </c>
      <c r="K720" s="169" t="str">
        <f>VLOOKUP(C720, 'CEDARS School FRPL'!$C$4:$G$2376,5,0)</f>
        <v>Yes</v>
      </c>
      <c r="L720" s="66">
        <f>IFERROR(VLOOKUP($C720,'CEDARS School FRPL'!$C$4:$F$20001,3,FALSE),"NO CEDARL FRPL Rprtd")</f>
        <v>0.70989999999999998</v>
      </c>
      <c r="N720" s="118"/>
      <c r="O720" s="97"/>
      <c r="Q720"/>
      <c r="R720"/>
    </row>
    <row r="721" spans="1:18">
      <c r="A721" s="165" t="s">
        <v>2214</v>
      </c>
      <c r="B721" s="165" t="s">
        <v>2614</v>
      </c>
      <c r="C721" s="169">
        <v>5028</v>
      </c>
      <c r="D721" s="171" t="s">
        <v>701</v>
      </c>
      <c r="E721" s="172">
        <v>208.68</v>
      </c>
      <c r="F721" s="172">
        <v>0</v>
      </c>
      <c r="G721" s="172">
        <v>8.83</v>
      </c>
      <c r="H721" s="172">
        <v>0</v>
      </c>
      <c r="I721" s="172">
        <v>0</v>
      </c>
      <c r="J721" s="173">
        <f t="shared" si="13"/>
        <v>217.51000000000002</v>
      </c>
      <c r="K721" s="169" t="str">
        <f>VLOOKUP(C721, 'CEDARS School FRPL'!$C$4:$G$2376,5,0)</f>
        <v>Yes</v>
      </c>
      <c r="L721" s="66">
        <f>IFERROR(VLOOKUP($C721,'CEDARS School FRPL'!$C$4:$F$20001,3,FALSE),"NO CEDARL FRPL Rprtd")</f>
        <v>0.46629999999999999</v>
      </c>
      <c r="N721" s="118"/>
      <c r="O721" s="97"/>
      <c r="Q721"/>
      <c r="R721"/>
    </row>
    <row r="722" spans="1:18">
      <c r="A722" s="165" t="s">
        <v>2214</v>
      </c>
      <c r="B722" s="165" t="s">
        <v>2614</v>
      </c>
      <c r="C722" s="169">
        <v>2982</v>
      </c>
      <c r="D722" s="171" t="s">
        <v>692</v>
      </c>
      <c r="E722" s="172">
        <v>545.41999999999996</v>
      </c>
      <c r="F722" s="172">
        <v>0</v>
      </c>
      <c r="G722" s="172">
        <v>0</v>
      </c>
      <c r="H722" s="172">
        <v>0</v>
      </c>
      <c r="I722" s="172">
        <v>0</v>
      </c>
      <c r="J722" s="173">
        <f t="shared" si="13"/>
        <v>545.41999999999996</v>
      </c>
      <c r="K722" s="169" t="str">
        <f>VLOOKUP(C722, 'CEDARS School FRPL'!$C$4:$G$2376,5,0)</f>
        <v>Yes</v>
      </c>
      <c r="L722" s="66">
        <f>IFERROR(VLOOKUP($C722,'CEDARS School FRPL'!$C$4:$F$20001,3,FALSE),"NO CEDARL FRPL Rprtd")</f>
        <v>0.75339999999999996</v>
      </c>
      <c r="N722" s="118"/>
      <c r="O722" s="97"/>
      <c r="Q722"/>
      <c r="R722"/>
    </row>
    <row r="723" spans="1:18">
      <c r="A723" s="165" t="s">
        <v>2214</v>
      </c>
      <c r="B723" s="165" t="s">
        <v>2614</v>
      </c>
      <c r="C723" s="169">
        <v>3163</v>
      </c>
      <c r="D723" s="171" t="s">
        <v>223</v>
      </c>
      <c r="E723" s="172">
        <v>674.47</v>
      </c>
      <c r="F723" s="172">
        <v>0</v>
      </c>
      <c r="G723" s="172">
        <v>0</v>
      </c>
      <c r="H723" s="172">
        <v>0</v>
      </c>
      <c r="I723" s="172">
        <v>0</v>
      </c>
      <c r="J723" s="173">
        <f t="shared" si="13"/>
        <v>674.47</v>
      </c>
      <c r="K723" s="169" t="str">
        <f>VLOOKUP(C723, 'CEDARS School FRPL'!$C$4:$G$2376,5,0)</f>
        <v>Yes</v>
      </c>
      <c r="L723" s="66">
        <f>IFERROR(VLOOKUP($C723,'CEDARS School FRPL'!$C$4:$F$20001,3,FALSE),"NO CEDARL FRPL Rprtd")</f>
        <v>0.69689999999999996</v>
      </c>
      <c r="N723" s="118"/>
      <c r="O723" s="97"/>
      <c r="Q723"/>
      <c r="R723"/>
    </row>
    <row r="724" spans="1:18">
      <c r="A724" s="165" t="s">
        <v>2214</v>
      </c>
      <c r="B724" s="165" t="s">
        <v>2614</v>
      </c>
      <c r="C724" s="169">
        <v>2926</v>
      </c>
      <c r="D724" s="171" t="s">
        <v>690</v>
      </c>
      <c r="E724" s="172">
        <v>411.33</v>
      </c>
      <c r="F724" s="172">
        <v>0</v>
      </c>
      <c r="G724" s="172">
        <v>0</v>
      </c>
      <c r="H724" s="172">
        <v>0</v>
      </c>
      <c r="I724" s="172">
        <v>0</v>
      </c>
      <c r="J724" s="173">
        <f t="shared" si="13"/>
        <v>411.33</v>
      </c>
      <c r="K724" s="169" t="str">
        <f>VLOOKUP(C724, 'CEDARS School FRPL'!$C$4:$G$2376,5,0)</f>
        <v>Yes</v>
      </c>
      <c r="L724" s="66">
        <f>IFERROR(VLOOKUP($C724,'CEDARS School FRPL'!$C$4:$F$20001,3,FALSE),"NO CEDARL FRPL Rprtd")</f>
        <v>0.66090000000000004</v>
      </c>
      <c r="N724" s="118"/>
      <c r="O724" s="97"/>
      <c r="Q724"/>
      <c r="R724"/>
    </row>
    <row r="725" spans="1:18">
      <c r="A725" s="165" t="s">
        <v>2214</v>
      </c>
      <c r="B725" s="165" t="s">
        <v>2614</v>
      </c>
      <c r="C725" s="169">
        <v>3098</v>
      </c>
      <c r="D725" s="171" t="s">
        <v>58</v>
      </c>
      <c r="E725" s="172">
        <v>608.25</v>
      </c>
      <c r="F725" s="172">
        <v>0</v>
      </c>
      <c r="G725" s="172">
        <v>0</v>
      </c>
      <c r="H725" s="172">
        <v>0</v>
      </c>
      <c r="I725" s="172">
        <v>0</v>
      </c>
      <c r="J725" s="173">
        <f t="shared" si="13"/>
        <v>608.25</v>
      </c>
      <c r="K725" s="169" t="str">
        <f>VLOOKUP(C725, 'CEDARS School FRPL'!$C$4:$G$2376,5,0)</f>
        <v>Yes</v>
      </c>
      <c r="L725" s="66">
        <f>IFERROR(VLOOKUP($C725,'CEDARS School FRPL'!$C$4:$F$20001,3,FALSE),"NO CEDARL FRPL Rprtd")</f>
        <v>0.7026</v>
      </c>
      <c r="M725" s="66"/>
      <c r="N725" s="118"/>
      <c r="O725" s="97"/>
      <c r="Q725"/>
      <c r="R725"/>
    </row>
    <row r="726" spans="1:18">
      <c r="A726" s="165" t="s">
        <v>2214</v>
      </c>
      <c r="B726" s="165" t="s">
        <v>2614</v>
      </c>
      <c r="C726" s="169">
        <v>1539</v>
      </c>
      <c r="D726" s="171" t="s">
        <v>680</v>
      </c>
      <c r="E726" s="172">
        <v>139.63999999999999</v>
      </c>
      <c r="F726" s="172">
        <v>0</v>
      </c>
      <c r="G726" s="172">
        <v>24.25</v>
      </c>
      <c r="H726" s="172">
        <v>0</v>
      </c>
      <c r="I726" s="172">
        <v>0</v>
      </c>
      <c r="J726" s="173">
        <f t="shared" si="13"/>
        <v>163.89</v>
      </c>
      <c r="K726" s="169" t="str">
        <f>VLOOKUP(C726, 'CEDARS School FRPL'!$C$4:$G$2376,5,0)</f>
        <v>No</v>
      </c>
      <c r="L726" s="66">
        <f>IFERROR(VLOOKUP($C726,'CEDARS School FRPL'!$C$4:$F$20001,3,FALSE),"NO CEDARL FRPL Rprtd")</f>
        <v>0.45150000000000001</v>
      </c>
      <c r="N726" s="118"/>
      <c r="O726" s="97"/>
      <c r="Q726"/>
      <c r="R726"/>
    </row>
    <row r="727" spans="1:18">
      <c r="A727" s="165" t="s">
        <v>2214</v>
      </c>
      <c r="B727" s="165" t="s">
        <v>2614</v>
      </c>
      <c r="C727" s="169">
        <v>2418</v>
      </c>
      <c r="D727" s="171" t="s">
        <v>683</v>
      </c>
      <c r="E727" s="172">
        <v>473.15</v>
      </c>
      <c r="F727" s="172">
        <v>16.100000000000001</v>
      </c>
      <c r="G727" s="172">
        <v>0</v>
      </c>
      <c r="H727" s="172">
        <v>0</v>
      </c>
      <c r="I727" s="172">
        <v>0</v>
      </c>
      <c r="J727" s="173">
        <f t="shared" si="13"/>
        <v>489.25</v>
      </c>
      <c r="K727" s="169" t="str">
        <f>VLOOKUP(C727, 'CEDARS School FRPL'!$C$4:$G$2376,5,0)</f>
        <v>Yes</v>
      </c>
      <c r="L727" s="66">
        <f>IFERROR(VLOOKUP($C727,'CEDARS School FRPL'!$C$4:$F$20001,3,FALSE),"NO CEDARL FRPL Rprtd")</f>
        <v>0.60040000000000004</v>
      </c>
      <c r="N727" s="118"/>
      <c r="O727" s="97"/>
      <c r="Q727"/>
      <c r="R727"/>
    </row>
    <row r="728" spans="1:18">
      <c r="A728" s="165" t="s">
        <v>2214</v>
      </c>
      <c r="B728" s="165" t="s">
        <v>2614</v>
      </c>
      <c r="C728" s="169">
        <v>3099</v>
      </c>
      <c r="D728" s="171" t="s">
        <v>215</v>
      </c>
      <c r="E728" s="172">
        <v>906.22</v>
      </c>
      <c r="F728" s="172">
        <v>0</v>
      </c>
      <c r="G728" s="172">
        <v>114.45</v>
      </c>
      <c r="H728" s="172">
        <v>0</v>
      </c>
      <c r="I728" s="172">
        <v>0</v>
      </c>
      <c r="J728" s="173">
        <f t="shared" si="13"/>
        <v>1020.6700000000001</v>
      </c>
      <c r="K728" s="169" t="str">
        <f>VLOOKUP(C728, 'CEDARS School FRPL'!$C$4:$G$2376,5,0)</f>
        <v>Yes</v>
      </c>
      <c r="L728" s="66">
        <f>IFERROR(VLOOKUP($C728,'CEDARS School FRPL'!$C$4:$F$20001,3,FALSE),"NO CEDARL FRPL Rprtd")</f>
        <v>0.67320000000000002</v>
      </c>
      <c r="N728" s="118"/>
      <c r="O728" s="97"/>
      <c r="Q728"/>
      <c r="R728"/>
    </row>
    <row r="729" spans="1:18">
      <c r="A729" s="165" t="s">
        <v>2214</v>
      </c>
      <c r="B729" s="165" t="s">
        <v>2614</v>
      </c>
      <c r="C729" s="169">
        <v>5551</v>
      </c>
      <c r="D729" s="171" t="s">
        <v>1410</v>
      </c>
      <c r="E729" s="172">
        <v>777.72</v>
      </c>
      <c r="F729" s="172">
        <v>0</v>
      </c>
      <c r="G729" s="172">
        <v>0</v>
      </c>
      <c r="H729" s="172">
        <v>0</v>
      </c>
      <c r="I729" s="172">
        <v>0</v>
      </c>
      <c r="J729" s="173">
        <f t="shared" si="13"/>
        <v>777.72</v>
      </c>
      <c r="K729" s="169" t="str">
        <f>VLOOKUP(C729, 'CEDARS School FRPL'!$C$4:$G$2376,5,0)</f>
        <v>Yes</v>
      </c>
      <c r="L729" s="66">
        <f>IFERROR(VLOOKUP($C729,'CEDARS School FRPL'!$C$4:$F$20001,3,FALSE),"NO CEDARL FRPL Rprtd")</f>
        <v>0.70489999999999997</v>
      </c>
      <c r="N729" s="118"/>
      <c r="O729" s="97"/>
      <c r="Q729"/>
      <c r="R729"/>
    </row>
    <row r="730" spans="1:18">
      <c r="A730" s="165" t="s">
        <v>2214</v>
      </c>
      <c r="B730" s="165" t="s">
        <v>2614</v>
      </c>
      <c r="C730" s="169">
        <v>2844</v>
      </c>
      <c r="D730" s="171" t="s">
        <v>689</v>
      </c>
      <c r="E730" s="172">
        <v>429.2</v>
      </c>
      <c r="F730" s="172">
        <v>0</v>
      </c>
      <c r="G730" s="172">
        <v>0</v>
      </c>
      <c r="H730" s="172">
        <v>0</v>
      </c>
      <c r="I730" s="172">
        <v>0</v>
      </c>
      <c r="J730" s="173">
        <f t="shared" si="13"/>
        <v>429.2</v>
      </c>
      <c r="K730" s="169" t="str">
        <f>VLOOKUP(C730, 'CEDARS School FRPL'!$C$4:$G$2376,5,0)</f>
        <v>No</v>
      </c>
      <c r="L730" s="66">
        <f>IFERROR(VLOOKUP($C730,'CEDARS School FRPL'!$C$4:$F$20001,3,FALSE),"NO CEDARL FRPL Rprtd")</f>
        <v>0.4844</v>
      </c>
      <c r="N730" s="118"/>
      <c r="O730" s="97"/>
      <c r="Q730"/>
      <c r="R730"/>
    </row>
    <row r="731" spans="1:18">
      <c r="A731" s="165" t="s">
        <v>2214</v>
      </c>
      <c r="B731" s="165" t="s">
        <v>2614</v>
      </c>
      <c r="C731" s="169">
        <v>2699</v>
      </c>
      <c r="D731" s="171" t="s">
        <v>685</v>
      </c>
      <c r="E731" s="172">
        <v>433.52</v>
      </c>
      <c r="F731" s="172">
        <v>0</v>
      </c>
      <c r="G731" s="172">
        <v>0</v>
      </c>
      <c r="H731" s="172">
        <v>0</v>
      </c>
      <c r="I731" s="172">
        <v>0</v>
      </c>
      <c r="J731" s="173">
        <f t="shared" si="13"/>
        <v>433.52</v>
      </c>
      <c r="K731" s="169" t="str">
        <f>VLOOKUP(C731, 'CEDARS School FRPL'!$C$4:$G$2376,5,0)</f>
        <v>Yes</v>
      </c>
      <c r="L731" s="66">
        <f>IFERROR(VLOOKUP($C731,'CEDARS School FRPL'!$C$4:$F$20001,3,FALSE),"NO CEDARL FRPL Rprtd")</f>
        <v>0.62039999999999995</v>
      </c>
      <c r="N731" s="118"/>
      <c r="O731" s="97"/>
      <c r="Q731"/>
      <c r="R731"/>
    </row>
    <row r="732" spans="1:18">
      <c r="A732" s="165" t="s">
        <v>2214</v>
      </c>
      <c r="B732" s="165" t="s">
        <v>2614</v>
      </c>
      <c r="C732" s="169">
        <v>2325</v>
      </c>
      <c r="D732" s="171" t="s">
        <v>682</v>
      </c>
      <c r="E732" s="172">
        <v>1124.6500000000001</v>
      </c>
      <c r="F732" s="172">
        <v>0</v>
      </c>
      <c r="G732" s="172">
        <v>115.13</v>
      </c>
      <c r="H732" s="172">
        <v>0</v>
      </c>
      <c r="I732" s="172">
        <v>0</v>
      </c>
      <c r="J732" s="173">
        <f t="shared" si="13"/>
        <v>1239.7800000000002</v>
      </c>
      <c r="K732" s="169" t="str">
        <f>VLOOKUP(C732, 'CEDARS School FRPL'!$C$4:$G$2376,5,0)</f>
        <v>Yes</v>
      </c>
      <c r="L732" s="66">
        <f>IFERROR(VLOOKUP($C732,'CEDARS School FRPL'!$C$4:$F$20001,3,FALSE),"NO CEDARL FRPL Rprtd")</f>
        <v>0.63219999999999998</v>
      </c>
      <c r="N732" s="118"/>
      <c r="O732" s="97"/>
      <c r="Q732"/>
      <c r="R732"/>
    </row>
    <row r="733" spans="1:18">
      <c r="A733" s="165" t="s">
        <v>2214</v>
      </c>
      <c r="B733" s="165" t="s">
        <v>2614</v>
      </c>
      <c r="C733" s="169">
        <v>5370</v>
      </c>
      <c r="D733" s="171" t="s">
        <v>702</v>
      </c>
      <c r="E733" s="172">
        <v>0</v>
      </c>
      <c r="F733" s="172">
        <v>0</v>
      </c>
      <c r="G733" s="172">
        <v>0</v>
      </c>
      <c r="H733" s="172">
        <v>226.39</v>
      </c>
      <c r="I733" s="172">
        <v>0</v>
      </c>
      <c r="J733" s="173">
        <f t="shared" si="13"/>
        <v>226.39</v>
      </c>
      <c r="K733" s="169" t="str">
        <f>VLOOKUP(C733, 'CEDARS School FRPL'!$C$4:$G$2376,5,0)</f>
        <v>Yes</v>
      </c>
      <c r="L733" s="66">
        <f>IFERROR(VLOOKUP($C733,'CEDARS School FRPL'!$C$4:$F$20001,3,FALSE),"NO CEDARL FRPL Rprtd")</f>
        <v>0.51080000000000003</v>
      </c>
      <c r="N733" s="118"/>
      <c r="O733" s="97"/>
      <c r="Q733"/>
      <c r="R733"/>
    </row>
    <row r="734" spans="1:18">
      <c r="A734" s="165" t="s">
        <v>2214</v>
      </c>
      <c r="B734" s="165" t="s">
        <v>2614</v>
      </c>
      <c r="C734" s="169">
        <v>5622</v>
      </c>
      <c r="D734" s="171" t="s">
        <v>2994</v>
      </c>
      <c r="E734" s="172">
        <v>206.36</v>
      </c>
      <c r="F734" s="172">
        <v>0</v>
      </c>
      <c r="G734" s="172">
        <v>5.5299999999999994</v>
      </c>
      <c r="H734" s="172">
        <v>0</v>
      </c>
      <c r="I734" s="172">
        <v>0</v>
      </c>
      <c r="J734" s="173">
        <f t="shared" si="13"/>
        <v>211.89000000000001</v>
      </c>
      <c r="K734" s="169" t="str">
        <f>VLOOKUP(C734, 'CEDARS School FRPL'!$C$4:$G$2376,5,0)</f>
        <v>Yes</v>
      </c>
      <c r="L734" s="66">
        <f>IFERROR(VLOOKUP($C734,'CEDARS School FRPL'!$C$4:$F$20001,3,FALSE),"NO CEDARL FRPL Rprtd")</f>
        <v>0.7198</v>
      </c>
      <c r="N734" s="118"/>
      <c r="O734" s="97"/>
      <c r="Q734"/>
      <c r="R734"/>
    </row>
    <row r="735" spans="1:18">
      <c r="A735" s="165" t="s">
        <v>2214</v>
      </c>
      <c r="B735" s="165" t="s">
        <v>2614</v>
      </c>
      <c r="C735" s="169">
        <v>3165</v>
      </c>
      <c r="D735" s="171" t="s">
        <v>695</v>
      </c>
      <c r="E735" s="172">
        <v>465.2</v>
      </c>
      <c r="F735" s="172">
        <v>0</v>
      </c>
      <c r="G735" s="172">
        <v>0</v>
      </c>
      <c r="H735" s="172">
        <v>0</v>
      </c>
      <c r="I735" s="172">
        <v>0</v>
      </c>
      <c r="J735" s="173">
        <f t="shared" si="13"/>
        <v>465.2</v>
      </c>
      <c r="K735" s="169" t="str">
        <f>VLOOKUP(C735, 'CEDARS School FRPL'!$C$4:$G$2376,5,0)</f>
        <v>Yes</v>
      </c>
      <c r="L735" s="66">
        <f>IFERROR(VLOOKUP($C735,'CEDARS School FRPL'!$C$4:$F$20001,3,FALSE),"NO CEDARL FRPL Rprtd")</f>
        <v>0.70409999999999995</v>
      </c>
      <c r="N735" s="118"/>
      <c r="O735" s="97"/>
      <c r="Q735"/>
      <c r="R735"/>
    </row>
    <row r="736" spans="1:18">
      <c r="A736" s="165" t="s">
        <v>2214</v>
      </c>
      <c r="B736" s="165" t="s">
        <v>2614</v>
      </c>
      <c r="C736" s="169">
        <v>1972</v>
      </c>
      <c r="D736" s="171" t="s">
        <v>3091</v>
      </c>
      <c r="E736" s="172">
        <v>171.44</v>
      </c>
      <c r="F736" s="172">
        <v>0</v>
      </c>
      <c r="G736" s="172">
        <v>3.11</v>
      </c>
      <c r="H736" s="172">
        <v>0</v>
      </c>
      <c r="I736" s="172">
        <v>0</v>
      </c>
      <c r="J736" s="173">
        <f t="shared" si="13"/>
        <v>174.55</v>
      </c>
      <c r="K736" s="169" t="str">
        <f>VLOOKUP(C736, 'CEDARS School FRPL'!$C$4:$G$2376,5,0)</f>
        <v>Yes</v>
      </c>
      <c r="L736" s="66">
        <f>IFERROR(VLOOKUP($C736,'CEDARS School FRPL'!$C$4:$F$20001,3,FALSE),"NO CEDARL FRPL Rprtd")</f>
        <v>0.76270000000000004</v>
      </c>
      <c r="N736" s="118"/>
      <c r="O736" s="97"/>
      <c r="Q736"/>
      <c r="R736"/>
    </row>
    <row r="737" spans="1:18">
      <c r="A737" s="165" t="s">
        <v>2214</v>
      </c>
      <c r="B737" s="165" t="s">
        <v>2614</v>
      </c>
      <c r="C737" s="169">
        <v>3278</v>
      </c>
      <c r="D737" s="171" t="s">
        <v>696</v>
      </c>
      <c r="E737" s="172">
        <v>320.5</v>
      </c>
      <c r="F737" s="172">
        <v>0</v>
      </c>
      <c r="G737" s="172">
        <v>0</v>
      </c>
      <c r="H737" s="172">
        <v>0</v>
      </c>
      <c r="I737" s="172">
        <v>0</v>
      </c>
      <c r="J737" s="173">
        <f t="shared" si="13"/>
        <v>320.5</v>
      </c>
      <c r="K737" s="169" t="str">
        <f>VLOOKUP(C737, 'CEDARS School FRPL'!$C$4:$G$2376,5,0)</f>
        <v>Yes</v>
      </c>
      <c r="L737" s="66">
        <f>IFERROR(VLOOKUP($C737,'CEDARS School FRPL'!$C$4:$F$20001,3,FALSE),"NO CEDARL FRPL Rprtd")</f>
        <v>0.73140000000000005</v>
      </c>
      <c r="N737" s="118"/>
      <c r="O737" s="97"/>
      <c r="Q737"/>
      <c r="R737"/>
    </row>
    <row r="738" spans="1:18">
      <c r="A738" s="165" t="s">
        <v>2214</v>
      </c>
      <c r="B738" s="165" t="s">
        <v>2614</v>
      </c>
      <c r="C738" s="169">
        <v>5672</v>
      </c>
      <c r="D738" s="171" t="s">
        <v>2995</v>
      </c>
      <c r="E738" s="172">
        <v>89.84</v>
      </c>
      <c r="F738" s="172">
        <v>0</v>
      </c>
      <c r="G738" s="172">
        <v>34.840000000000003</v>
      </c>
      <c r="H738" s="172">
        <v>0</v>
      </c>
      <c r="I738" s="172">
        <v>0</v>
      </c>
      <c r="J738" s="173">
        <f t="shared" si="13"/>
        <v>124.68</v>
      </c>
      <c r="K738" s="169" t="str">
        <f>VLOOKUP(C738, 'CEDARS School FRPL'!$C$4:$G$2376,5,0)</f>
        <v>No</v>
      </c>
      <c r="L738" s="66">
        <f>IFERROR(VLOOKUP($C738,'CEDARS School FRPL'!$C$4:$F$20001,3,FALSE),"NO CEDARL FRPL Rprtd")</f>
        <v>0.3362</v>
      </c>
      <c r="N738" s="118"/>
      <c r="O738" s="97"/>
      <c r="Q738"/>
      <c r="R738"/>
    </row>
    <row r="739" spans="1:18">
      <c r="A739" s="165" t="s">
        <v>2214</v>
      </c>
      <c r="B739" s="165" t="s">
        <v>2614</v>
      </c>
      <c r="C739" s="169">
        <v>3097</v>
      </c>
      <c r="D739" s="171" t="s">
        <v>694</v>
      </c>
      <c r="E739" s="172">
        <v>508.77</v>
      </c>
      <c r="F739" s="172">
        <v>0</v>
      </c>
      <c r="G739" s="172">
        <v>0</v>
      </c>
      <c r="H739" s="172">
        <v>0</v>
      </c>
      <c r="I739" s="172">
        <v>0</v>
      </c>
      <c r="J739" s="173">
        <f t="shared" si="13"/>
        <v>508.77</v>
      </c>
      <c r="K739" s="169" t="str">
        <f>VLOOKUP(C739, 'CEDARS School FRPL'!$C$4:$G$2376,5,0)</f>
        <v>No</v>
      </c>
      <c r="L739" s="66">
        <f>IFERROR(VLOOKUP($C739,'CEDARS School FRPL'!$C$4:$F$20001,3,FALSE),"NO CEDARL FRPL Rprtd")</f>
        <v>0.35580000000000001</v>
      </c>
      <c r="N739" s="118"/>
      <c r="O739" s="97"/>
      <c r="Q739"/>
      <c r="R739"/>
    </row>
    <row r="740" spans="1:18">
      <c r="A740" s="165" t="s">
        <v>2214</v>
      </c>
      <c r="B740" s="165" t="s">
        <v>2614</v>
      </c>
      <c r="C740" s="169">
        <v>2734</v>
      </c>
      <c r="D740" s="171" t="s">
        <v>686</v>
      </c>
      <c r="E740" s="172">
        <v>495.98</v>
      </c>
      <c r="F740" s="172">
        <v>0</v>
      </c>
      <c r="G740" s="172">
        <v>0</v>
      </c>
      <c r="H740" s="172">
        <v>0</v>
      </c>
      <c r="I740" s="172">
        <v>0</v>
      </c>
      <c r="J740" s="173">
        <f t="shared" si="13"/>
        <v>495.98</v>
      </c>
      <c r="K740" s="169" t="str">
        <f>VLOOKUP(C740, 'CEDARS School FRPL'!$C$4:$G$2376,5,0)</f>
        <v>Yes</v>
      </c>
      <c r="L740" s="66">
        <f>IFERROR(VLOOKUP($C740,'CEDARS School FRPL'!$C$4:$F$20001,3,FALSE),"NO CEDARL FRPL Rprtd")</f>
        <v>0.74160000000000004</v>
      </c>
      <c r="N740" s="118"/>
      <c r="O740" s="97"/>
      <c r="Q740"/>
      <c r="R740"/>
    </row>
    <row r="741" spans="1:18">
      <c r="A741" s="165" t="s">
        <v>2214</v>
      </c>
      <c r="B741" s="165" t="s">
        <v>2614</v>
      </c>
      <c r="C741" s="169">
        <v>2984</v>
      </c>
      <c r="D741" s="171" t="s">
        <v>428</v>
      </c>
      <c r="E741" s="172">
        <v>572.1</v>
      </c>
      <c r="F741" s="172">
        <v>0</v>
      </c>
      <c r="G741" s="172">
        <v>0</v>
      </c>
      <c r="H741" s="172">
        <v>0</v>
      </c>
      <c r="I741" s="172">
        <v>0</v>
      </c>
      <c r="J741" s="173">
        <f t="shared" si="13"/>
        <v>572.1</v>
      </c>
      <c r="K741" s="169" t="str">
        <f>VLOOKUP(C741, 'CEDARS School FRPL'!$C$4:$G$2376,5,0)</f>
        <v>Yes</v>
      </c>
      <c r="L741" s="66">
        <f>IFERROR(VLOOKUP($C741,'CEDARS School FRPL'!$C$4:$F$20001,3,FALSE),"NO CEDARL FRPL Rprtd")</f>
        <v>0.76970000000000005</v>
      </c>
      <c r="N741" s="118"/>
      <c r="O741" s="97"/>
      <c r="Q741"/>
      <c r="R741"/>
    </row>
    <row r="742" spans="1:18">
      <c r="A742" s="165" t="s">
        <v>2214</v>
      </c>
      <c r="B742" s="165" t="s">
        <v>2614</v>
      </c>
      <c r="C742" s="169">
        <v>3279</v>
      </c>
      <c r="D742" s="171" t="s">
        <v>697</v>
      </c>
      <c r="E742" s="172">
        <v>1260.56</v>
      </c>
      <c r="F742" s="172">
        <v>0</v>
      </c>
      <c r="G742" s="172">
        <v>279.43</v>
      </c>
      <c r="H742" s="172">
        <v>0</v>
      </c>
      <c r="I742" s="172">
        <v>0</v>
      </c>
      <c r="J742" s="173">
        <f t="shared" si="13"/>
        <v>1539.99</v>
      </c>
      <c r="K742" s="169" t="str">
        <f>VLOOKUP(C742, 'CEDARS School FRPL'!$C$4:$G$2376,5,0)</f>
        <v>Yes</v>
      </c>
      <c r="L742" s="66">
        <f>IFERROR(VLOOKUP($C742,'CEDARS School FRPL'!$C$4:$F$20001,3,FALSE),"NO CEDARL FRPL Rprtd")</f>
        <v>0.56369999999999998</v>
      </c>
      <c r="N742" s="118"/>
      <c r="O742" s="97"/>
      <c r="Q742"/>
      <c r="R742"/>
    </row>
    <row r="743" spans="1:18">
      <c r="A743" s="165" t="s">
        <v>2214</v>
      </c>
      <c r="B743" s="165" t="s">
        <v>2614</v>
      </c>
      <c r="C743" s="169">
        <v>2144</v>
      </c>
      <c r="D743" s="171" t="s">
        <v>681</v>
      </c>
      <c r="E743" s="172">
        <v>410.12</v>
      </c>
      <c r="F743" s="172">
        <v>15.9</v>
      </c>
      <c r="G743" s="172">
        <v>0</v>
      </c>
      <c r="H743" s="172">
        <v>0</v>
      </c>
      <c r="I743" s="172">
        <v>0</v>
      </c>
      <c r="J743" s="173">
        <f t="shared" si="13"/>
        <v>426.02</v>
      </c>
      <c r="K743" s="169" t="str">
        <f>VLOOKUP(C743, 'CEDARS School FRPL'!$C$4:$G$2376,5,0)</f>
        <v>Yes</v>
      </c>
      <c r="L743" s="66">
        <f>IFERROR(VLOOKUP($C743,'CEDARS School FRPL'!$C$4:$F$20001,3,FALSE),"NO CEDARL FRPL Rprtd")</f>
        <v>0.60660000000000003</v>
      </c>
      <c r="N743" s="118"/>
      <c r="O743" s="97"/>
      <c r="Q743"/>
      <c r="R743"/>
    </row>
    <row r="744" spans="1:18">
      <c r="A744" s="165" t="s">
        <v>2214</v>
      </c>
      <c r="B744" s="165" t="s">
        <v>2614</v>
      </c>
      <c r="C744" s="169">
        <v>2983</v>
      </c>
      <c r="D744" s="171" t="s">
        <v>693</v>
      </c>
      <c r="E744" s="172">
        <v>494.7</v>
      </c>
      <c r="F744" s="172">
        <v>0</v>
      </c>
      <c r="G744" s="172">
        <v>0</v>
      </c>
      <c r="H744" s="172">
        <v>0</v>
      </c>
      <c r="I744" s="172">
        <v>0</v>
      </c>
      <c r="J744" s="173">
        <f t="shared" si="13"/>
        <v>494.7</v>
      </c>
      <c r="K744" s="169" t="str">
        <f>VLOOKUP(C744, 'CEDARS School FRPL'!$C$4:$G$2376,5,0)</f>
        <v>No</v>
      </c>
      <c r="L744" s="66">
        <f>IFERROR(VLOOKUP($C744,'CEDARS School FRPL'!$C$4:$F$20001,3,FALSE),"NO CEDARL FRPL Rprtd")</f>
        <v>0.41739999999999999</v>
      </c>
      <c r="N744" s="118"/>
      <c r="O744" s="97"/>
      <c r="Q744"/>
      <c r="R744"/>
    </row>
    <row r="745" spans="1:18">
      <c r="A745" s="165" t="s">
        <v>2214</v>
      </c>
      <c r="B745" s="165" t="s">
        <v>2614</v>
      </c>
      <c r="C745" s="169">
        <v>3333</v>
      </c>
      <c r="D745" s="171" t="s">
        <v>233</v>
      </c>
      <c r="E745" s="172">
        <v>638.88</v>
      </c>
      <c r="F745" s="172">
        <v>0</v>
      </c>
      <c r="G745" s="172">
        <v>0</v>
      </c>
      <c r="H745" s="172">
        <v>0</v>
      </c>
      <c r="I745" s="172">
        <v>0</v>
      </c>
      <c r="J745" s="173">
        <f t="shared" si="13"/>
        <v>638.88</v>
      </c>
      <c r="K745" s="169" t="str">
        <f>VLOOKUP(C745, 'CEDARS School FRPL'!$C$4:$G$2376,5,0)</f>
        <v>Yes</v>
      </c>
      <c r="L745" s="66">
        <f>IFERROR(VLOOKUP($C745,'CEDARS School FRPL'!$C$4:$F$20001,3,FALSE),"NO CEDARL FRPL Rprtd")</f>
        <v>0.73440000000000005</v>
      </c>
      <c r="N745" s="118"/>
      <c r="O745" s="97"/>
      <c r="Q745"/>
      <c r="R745"/>
    </row>
    <row r="746" spans="1:18">
      <c r="A746" s="165" t="s">
        <v>2214</v>
      </c>
      <c r="B746" s="165" t="s">
        <v>2614</v>
      </c>
      <c r="C746" s="169">
        <v>3335</v>
      </c>
      <c r="D746" s="171" t="s">
        <v>698</v>
      </c>
      <c r="E746" s="172">
        <v>518.46</v>
      </c>
      <c r="F746" s="172">
        <v>0</v>
      </c>
      <c r="G746" s="172">
        <v>0</v>
      </c>
      <c r="H746" s="172">
        <v>0</v>
      </c>
      <c r="I746" s="172">
        <v>0</v>
      </c>
      <c r="J746" s="173">
        <f t="shared" si="13"/>
        <v>518.46</v>
      </c>
      <c r="K746" s="169" t="str">
        <f>VLOOKUP(C746, 'CEDARS School FRPL'!$C$4:$G$2376,5,0)</f>
        <v>Yes</v>
      </c>
      <c r="L746" s="66">
        <f>IFERROR(VLOOKUP($C746,'CEDARS School FRPL'!$C$4:$F$20001,3,FALSE),"NO CEDARL FRPL Rprtd")</f>
        <v>0.78400000000000003</v>
      </c>
      <c r="N746" s="118"/>
      <c r="O746" s="97"/>
      <c r="Q746"/>
      <c r="R746"/>
    </row>
    <row r="747" spans="1:18">
      <c r="A747" s="165" t="s">
        <v>2214</v>
      </c>
      <c r="B747" s="165" t="s">
        <v>2614</v>
      </c>
      <c r="C747" s="169">
        <v>2270</v>
      </c>
      <c r="D747" s="171" t="s">
        <v>2615</v>
      </c>
      <c r="E747" s="172">
        <v>509.18</v>
      </c>
      <c r="F747" s="172">
        <v>0</v>
      </c>
      <c r="G747" s="172">
        <v>0</v>
      </c>
      <c r="H747" s="172">
        <v>0</v>
      </c>
      <c r="I747" s="172">
        <v>31.02</v>
      </c>
      <c r="J747" s="173">
        <f t="shared" si="13"/>
        <v>540.20000000000005</v>
      </c>
      <c r="K747" s="169" t="str">
        <f>VLOOKUP(C747, 'CEDARS School FRPL'!$C$4:$G$2376,5,0)</f>
        <v>Yes</v>
      </c>
      <c r="L747" s="66">
        <f>IFERROR(VLOOKUP($C747,'CEDARS School FRPL'!$C$4:$F$20001,3,FALSE),"NO CEDARL FRPL Rprtd")</f>
        <v>0.5</v>
      </c>
      <c r="N747" s="118"/>
      <c r="O747" s="97"/>
      <c r="Q747"/>
      <c r="R747"/>
    </row>
    <row r="748" spans="1:18">
      <c r="A748" s="165" t="s">
        <v>2214</v>
      </c>
      <c r="B748" s="165" t="s">
        <v>2614</v>
      </c>
      <c r="C748" s="169">
        <v>3553</v>
      </c>
      <c r="D748" s="171" t="s">
        <v>700</v>
      </c>
      <c r="E748" s="172">
        <v>382.56</v>
      </c>
      <c r="F748" s="172">
        <v>0</v>
      </c>
      <c r="G748" s="172">
        <v>7.52</v>
      </c>
      <c r="H748" s="172">
        <v>0</v>
      </c>
      <c r="I748" s="172">
        <v>0</v>
      </c>
      <c r="J748" s="173">
        <f t="shared" si="13"/>
        <v>390.08</v>
      </c>
      <c r="K748" s="169" t="str">
        <f>VLOOKUP(C748, 'CEDARS School FRPL'!$C$4:$G$2376,5,0)</f>
        <v>No</v>
      </c>
      <c r="L748" s="66">
        <f>IFERROR(VLOOKUP($C748,'CEDARS School FRPL'!$C$4:$F$20001,3,FALSE),"NO CEDARL FRPL Rprtd")</f>
        <v>0.2959</v>
      </c>
      <c r="N748" s="118"/>
      <c r="O748" s="97"/>
      <c r="Q748"/>
      <c r="R748"/>
    </row>
    <row r="749" spans="1:18">
      <c r="A749" s="165" t="s">
        <v>2214</v>
      </c>
      <c r="B749" s="165" t="s">
        <v>2614</v>
      </c>
      <c r="C749" s="169">
        <v>1973</v>
      </c>
      <c r="D749" s="171" t="s">
        <v>2616</v>
      </c>
      <c r="E749" s="172">
        <v>110.3</v>
      </c>
      <c r="F749" s="172">
        <v>0</v>
      </c>
      <c r="G749" s="172">
        <v>0</v>
      </c>
      <c r="H749" s="172">
        <v>0</v>
      </c>
      <c r="I749" s="172">
        <v>1.2</v>
      </c>
      <c r="J749" s="173">
        <f t="shared" si="13"/>
        <v>111.5</v>
      </c>
      <c r="K749" s="169" t="e">
        <f>VLOOKUP(C749, 'CEDARS School FRPL'!$C$4:$G$2376,5,0)</f>
        <v>#N/A</v>
      </c>
      <c r="L749" s="66" t="str">
        <f>IFERROR(VLOOKUP($C749,'CEDARS School FRPL'!$C$4:$F$20001,3,FALSE),"NO CEDARL FRPL Rprtd")</f>
        <v>NO CEDARL FRPL Rprtd</v>
      </c>
      <c r="N749" s="118"/>
      <c r="O749" s="97"/>
      <c r="Q749"/>
      <c r="R749"/>
    </row>
    <row r="750" spans="1:18">
      <c r="A750" s="165" t="s">
        <v>2214</v>
      </c>
      <c r="B750" s="165" t="s">
        <v>2614</v>
      </c>
      <c r="C750" s="169">
        <v>3382</v>
      </c>
      <c r="D750" s="171" t="s">
        <v>699</v>
      </c>
      <c r="E750" s="172">
        <v>366.5</v>
      </c>
      <c r="F750" s="172">
        <v>16.899999999999999</v>
      </c>
      <c r="G750" s="172">
        <v>0</v>
      </c>
      <c r="H750" s="172">
        <v>0</v>
      </c>
      <c r="I750" s="172">
        <v>0</v>
      </c>
      <c r="J750" s="173">
        <f t="shared" si="13"/>
        <v>383.4</v>
      </c>
      <c r="K750" s="169" t="str">
        <f>VLOOKUP(C750, 'CEDARS School FRPL'!$C$4:$G$2376,5,0)</f>
        <v>Yes</v>
      </c>
      <c r="L750" s="66">
        <f>IFERROR(VLOOKUP($C750,'CEDARS School FRPL'!$C$4:$F$20001,3,FALSE),"NO CEDARL FRPL Rprtd")</f>
        <v>0.6401</v>
      </c>
      <c r="N750" s="118"/>
      <c r="O750" s="97"/>
      <c r="Q750"/>
      <c r="R750"/>
    </row>
    <row r="751" spans="1:18">
      <c r="A751" s="165" t="s">
        <v>2214</v>
      </c>
      <c r="B751" s="165" t="s">
        <v>2614</v>
      </c>
      <c r="C751" s="169">
        <v>2842</v>
      </c>
      <c r="D751" s="171" t="s">
        <v>688</v>
      </c>
      <c r="E751" s="172">
        <v>394.5</v>
      </c>
      <c r="F751" s="172">
        <v>0</v>
      </c>
      <c r="G751" s="172">
        <v>0</v>
      </c>
      <c r="H751" s="172">
        <v>0</v>
      </c>
      <c r="I751" s="172">
        <v>0</v>
      </c>
      <c r="J751" s="173">
        <f t="shared" si="13"/>
        <v>394.5</v>
      </c>
      <c r="K751" s="169" t="str">
        <f>VLOOKUP(C751, 'CEDARS School FRPL'!$C$4:$G$2376,5,0)</f>
        <v>Yes</v>
      </c>
      <c r="L751" s="66">
        <f>IFERROR(VLOOKUP($C751,'CEDARS School FRPL'!$C$4:$F$20001,3,FALSE),"NO CEDARL FRPL Rprtd")</f>
        <v>0.52129999999999999</v>
      </c>
      <c r="N751" s="118"/>
      <c r="O751" s="97"/>
      <c r="Q751"/>
      <c r="R751"/>
    </row>
    <row r="752" spans="1:18">
      <c r="A752" s="165" t="s">
        <v>2214</v>
      </c>
      <c r="B752" s="165" t="s">
        <v>2614</v>
      </c>
      <c r="C752" s="169">
        <v>2927</v>
      </c>
      <c r="D752" s="171" t="s">
        <v>691</v>
      </c>
      <c r="E752" s="172">
        <v>603.04</v>
      </c>
      <c r="F752" s="172">
        <v>0</v>
      </c>
      <c r="G752" s="172">
        <v>0</v>
      </c>
      <c r="H752" s="172">
        <v>0</v>
      </c>
      <c r="I752" s="172">
        <v>0</v>
      </c>
      <c r="J752" s="173">
        <f t="shared" si="13"/>
        <v>603.04</v>
      </c>
      <c r="K752" s="169" t="str">
        <f>VLOOKUP(C752, 'CEDARS School FRPL'!$C$4:$G$2376,5,0)</f>
        <v>No</v>
      </c>
      <c r="L752" s="66">
        <f>IFERROR(VLOOKUP($C752,'CEDARS School FRPL'!$C$4:$F$20001,3,FALSE),"NO CEDARL FRPL Rprtd")</f>
        <v>0.44790000000000002</v>
      </c>
      <c r="N752" s="118"/>
      <c r="O752" s="97"/>
      <c r="Q752"/>
      <c r="R752"/>
    </row>
    <row r="753" spans="1:18">
      <c r="A753" s="165" t="s">
        <v>2214</v>
      </c>
      <c r="B753" s="165" t="s">
        <v>2614</v>
      </c>
      <c r="C753" s="169">
        <v>3483</v>
      </c>
      <c r="D753" s="171" t="s">
        <v>2470</v>
      </c>
      <c r="E753" s="172">
        <v>638.72</v>
      </c>
      <c r="F753" s="172">
        <v>0</v>
      </c>
      <c r="G753" s="172">
        <v>38.229999999999997</v>
      </c>
      <c r="H753" s="172">
        <v>0</v>
      </c>
      <c r="I753" s="172">
        <v>0</v>
      </c>
      <c r="J753" s="173">
        <f t="shared" si="13"/>
        <v>676.95</v>
      </c>
      <c r="K753" s="169" t="str">
        <f>VLOOKUP(C753, 'CEDARS School FRPL'!$C$4:$G$2376,5,0)</f>
        <v>Yes</v>
      </c>
      <c r="L753" s="66">
        <f>IFERROR(VLOOKUP($C753,'CEDARS School FRPL'!$C$4:$F$20001,3,FALSE),"NO CEDARL FRPL Rprtd")</f>
        <v>0.71689999999999998</v>
      </c>
      <c r="N753" s="118"/>
      <c r="O753" s="97"/>
      <c r="Q753"/>
      <c r="R753"/>
    </row>
    <row r="754" spans="1:18">
      <c r="A754" s="165" t="s">
        <v>2214</v>
      </c>
      <c r="B754" s="165" t="s">
        <v>2614</v>
      </c>
      <c r="C754" s="169">
        <v>2639</v>
      </c>
      <c r="D754" s="171" t="s">
        <v>684</v>
      </c>
      <c r="E754" s="172">
        <v>530.4</v>
      </c>
      <c r="F754" s="172">
        <v>0</v>
      </c>
      <c r="G754" s="172">
        <v>0</v>
      </c>
      <c r="H754" s="172">
        <v>0</v>
      </c>
      <c r="I754" s="172">
        <v>0</v>
      </c>
      <c r="J754" s="173">
        <f t="shared" si="13"/>
        <v>530.4</v>
      </c>
      <c r="K754" s="169" t="str">
        <f>VLOOKUP(C754, 'CEDARS School FRPL'!$C$4:$G$2376,5,0)</f>
        <v>Yes</v>
      </c>
      <c r="L754" s="66">
        <f>IFERROR(VLOOKUP($C754,'CEDARS School FRPL'!$C$4:$F$20001,3,FALSE),"NO CEDARL FRPL Rprtd")</f>
        <v>0.67530000000000001</v>
      </c>
      <c r="N754" s="118"/>
      <c r="O754" s="97"/>
      <c r="Q754"/>
      <c r="R754"/>
    </row>
    <row r="755" spans="1:18">
      <c r="A755" s="165" t="s">
        <v>2147</v>
      </c>
      <c r="B755" s="165" t="s">
        <v>2617</v>
      </c>
      <c r="C755" s="169">
        <v>5311</v>
      </c>
      <c r="D755" s="171" t="s">
        <v>199</v>
      </c>
      <c r="E755" s="172">
        <v>846.67</v>
      </c>
      <c r="F755" s="172">
        <v>61.4</v>
      </c>
      <c r="G755" s="172">
        <v>0</v>
      </c>
      <c r="H755" s="172">
        <v>0</v>
      </c>
      <c r="I755" s="172">
        <v>0</v>
      </c>
      <c r="J755" s="173">
        <f t="shared" si="13"/>
        <v>908.06999999999994</v>
      </c>
      <c r="K755" s="169" t="str">
        <f>VLOOKUP(C755, 'CEDARS School FRPL'!$C$4:$G$2376,5,0)</f>
        <v>No</v>
      </c>
      <c r="L755" s="66">
        <f>IFERROR(VLOOKUP($C755,'CEDARS School FRPL'!$C$4:$F$20001,3,FALSE),"NO CEDARL FRPL Rprtd")</f>
        <v>0.28289999999999998</v>
      </c>
      <c r="N755" s="118"/>
      <c r="O755" s="97"/>
      <c r="Q755"/>
      <c r="R755"/>
    </row>
    <row r="756" spans="1:18">
      <c r="A756" s="165" t="s">
        <v>2147</v>
      </c>
      <c r="B756" s="165" t="s">
        <v>2617</v>
      </c>
      <c r="C756" s="169">
        <v>4568</v>
      </c>
      <c r="D756" s="171" t="s">
        <v>198</v>
      </c>
      <c r="E756" s="172">
        <v>592.34</v>
      </c>
      <c r="F756" s="172">
        <v>0</v>
      </c>
      <c r="G756" s="172">
        <v>59.04</v>
      </c>
      <c r="H756" s="172">
        <v>2.8</v>
      </c>
      <c r="I756" s="172">
        <v>0</v>
      </c>
      <c r="J756" s="173">
        <f t="shared" si="13"/>
        <v>654.17999999999995</v>
      </c>
      <c r="K756" s="169" t="str">
        <f>VLOOKUP(C756, 'CEDARS School FRPL'!$C$4:$G$2376,5,0)</f>
        <v>No</v>
      </c>
      <c r="L756" s="66">
        <f>IFERROR(VLOOKUP($C756,'CEDARS School FRPL'!$C$4:$F$20001,3,FALSE),"NO CEDARL FRPL Rprtd")</f>
        <v>0.2054</v>
      </c>
      <c r="N756" s="118"/>
      <c r="O756" s="97"/>
      <c r="Q756"/>
      <c r="R756"/>
    </row>
    <row r="757" spans="1:18">
      <c r="A757" s="165" t="s">
        <v>2147</v>
      </c>
      <c r="B757" s="165" t="s">
        <v>2617</v>
      </c>
      <c r="C757" s="169">
        <v>3319</v>
      </c>
      <c r="D757" s="171" t="s">
        <v>197</v>
      </c>
      <c r="E757" s="172">
        <v>480.49</v>
      </c>
      <c r="F757" s="172">
        <v>0</v>
      </c>
      <c r="G757" s="172">
        <v>0</v>
      </c>
      <c r="H757" s="172">
        <v>0</v>
      </c>
      <c r="I757" s="172">
        <v>0</v>
      </c>
      <c r="J757" s="173">
        <f t="shared" si="13"/>
        <v>480.49</v>
      </c>
      <c r="K757" s="169" t="str">
        <f>VLOOKUP(C757, 'CEDARS School FRPL'!$C$4:$G$2376,5,0)</f>
        <v>No</v>
      </c>
      <c r="L757" s="66">
        <f>IFERROR(VLOOKUP($C757,'CEDARS School FRPL'!$C$4:$F$20001,3,FALSE),"NO CEDARL FRPL Rprtd")</f>
        <v>0.27179999999999999</v>
      </c>
      <c r="N757" s="118"/>
      <c r="O757" s="97"/>
      <c r="Q757"/>
      <c r="R757"/>
    </row>
    <row r="758" spans="1:18">
      <c r="A758" s="165" t="s">
        <v>2281</v>
      </c>
      <c r="B758" s="165" t="s">
        <v>2618</v>
      </c>
      <c r="C758" s="169">
        <v>2310</v>
      </c>
      <c r="D758" s="171" t="s">
        <v>2619</v>
      </c>
      <c r="E758" s="172">
        <v>318.57</v>
      </c>
      <c r="F758" s="172">
        <v>8.1999999999999993</v>
      </c>
      <c r="G758" s="172">
        <v>0</v>
      </c>
      <c r="H758" s="172">
        <v>0</v>
      </c>
      <c r="I758" s="172">
        <v>0</v>
      </c>
      <c r="J758" s="173">
        <f t="shared" si="13"/>
        <v>326.77</v>
      </c>
      <c r="K758" s="169" t="str">
        <f>VLOOKUP(C758, 'CEDARS School FRPL'!$C$4:$G$2376,5,0)</f>
        <v>Yes</v>
      </c>
      <c r="L758" s="66">
        <f>IFERROR(VLOOKUP($C758,'CEDARS School FRPL'!$C$4:$F$20001,3,FALSE),"NO CEDARL FRPL Rprtd")</f>
        <v>0.73340000000000005</v>
      </c>
      <c r="N758" s="118"/>
      <c r="O758" s="97"/>
      <c r="Q758"/>
      <c r="R758"/>
    </row>
    <row r="759" spans="1:18">
      <c r="A759" s="165" t="s">
        <v>2190</v>
      </c>
      <c r="B759" s="165" t="s">
        <v>2620</v>
      </c>
      <c r="C759" s="169">
        <v>2972</v>
      </c>
      <c r="D759" s="171" t="s">
        <v>461</v>
      </c>
      <c r="E759" s="172">
        <v>207.35</v>
      </c>
      <c r="F759" s="172">
        <v>0</v>
      </c>
      <c r="G759" s="172">
        <v>0</v>
      </c>
      <c r="H759" s="172">
        <v>0</v>
      </c>
      <c r="I759" s="172">
        <v>0</v>
      </c>
      <c r="J759" s="173">
        <f t="shared" si="13"/>
        <v>207.35</v>
      </c>
      <c r="K759" s="169" t="str">
        <f>VLOOKUP(C759, 'CEDARS School FRPL'!$C$4:$G$2376,5,0)</f>
        <v>Yes</v>
      </c>
      <c r="L759" s="66">
        <f>IFERROR(VLOOKUP($C759,'CEDARS School FRPL'!$C$4:$F$20001,3,FALSE),"NO CEDARL FRPL Rprtd")</f>
        <v>0.72089999999999999</v>
      </c>
      <c r="N759" s="118"/>
      <c r="O759" s="97"/>
      <c r="Q759"/>
      <c r="R759"/>
    </row>
    <row r="760" spans="1:18">
      <c r="A760" s="165" t="s">
        <v>2190</v>
      </c>
      <c r="B760" s="165" t="s">
        <v>2620</v>
      </c>
      <c r="C760" s="169">
        <v>2268</v>
      </c>
      <c r="D760" s="171" t="s">
        <v>364</v>
      </c>
      <c r="E760" s="172">
        <v>197.65</v>
      </c>
      <c r="F760" s="172">
        <v>16.2</v>
      </c>
      <c r="G760" s="172">
        <v>0</v>
      </c>
      <c r="H760" s="172">
        <v>0</v>
      </c>
      <c r="I760" s="172">
        <v>0</v>
      </c>
      <c r="J760" s="173">
        <f t="shared" si="13"/>
        <v>213.85</v>
      </c>
      <c r="K760" s="169" t="str">
        <f>VLOOKUP(C760, 'CEDARS School FRPL'!$C$4:$G$2376,5,0)</f>
        <v>Yes</v>
      </c>
      <c r="L760" s="66">
        <f>IFERROR(VLOOKUP($C760,'CEDARS School FRPL'!$C$4:$F$20001,3,FALSE),"NO CEDARL FRPL Rprtd")</f>
        <v>0.65810000000000002</v>
      </c>
      <c r="N760" s="118"/>
      <c r="O760" s="97"/>
      <c r="Q760"/>
      <c r="R760"/>
    </row>
    <row r="761" spans="1:18">
      <c r="A761" s="165" t="s">
        <v>2190</v>
      </c>
      <c r="B761" s="165" t="s">
        <v>2620</v>
      </c>
      <c r="C761" s="169">
        <v>3622</v>
      </c>
      <c r="D761" s="171" t="s">
        <v>463</v>
      </c>
      <c r="E761" s="172">
        <v>386.39</v>
      </c>
      <c r="F761" s="172">
        <v>0</v>
      </c>
      <c r="G761" s="172">
        <v>26.69</v>
      </c>
      <c r="H761" s="172">
        <v>28</v>
      </c>
      <c r="I761" s="172">
        <v>0</v>
      </c>
      <c r="J761" s="173">
        <f t="shared" si="13"/>
        <v>441.08</v>
      </c>
      <c r="K761" s="169" t="str">
        <f>VLOOKUP(C761, 'CEDARS School FRPL'!$C$4:$G$2376,5,0)</f>
        <v>Yes</v>
      </c>
      <c r="L761" s="66">
        <f>IFERROR(VLOOKUP($C761,'CEDARS School FRPL'!$C$4:$F$20001,3,FALSE),"NO CEDARL FRPL Rprtd")</f>
        <v>0.62549999999999994</v>
      </c>
      <c r="N761" s="118"/>
      <c r="O761" s="97"/>
      <c r="Q761"/>
      <c r="R761"/>
    </row>
    <row r="762" spans="1:18">
      <c r="A762" s="165" t="s">
        <v>2190</v>
      </c>
      <c r="B762" s="165" t="s">
        <v>2620</v>
      </c>
      <c r="C762" s="169">
        <v>5191</v>
      </c>
      <c r="D762" s="171" t="s">
        <v>464</v>
      </c>
      <c r="E762" s="172">
        <v>89.16</v>
      </c>
      <c r="F762" s="172">
        <v>0</v>
      </c>
      <c r="G762" s="172">
        <v>0</v>
      </c>
      <c r="H762" s="172">
        <v>0</v>
      </c>
      <c r="I762" s="172">
        <v>0</v>
      </c>
      <c r="J762" s="173">
        <f t="shared" si="13"/>
        <v>89.16</v>
      </c>
      <c r="K762" s="169" t="str">
        <f>VLOOKUP(C762, 'CEDARS School FRPL'!$C$4:$G$2376,5,0)</f>
        <v>Yes</v>
      </c>
      <c r="L762" s="66">
        <f>IFERROR(VLOOKUP($C762,'CEDARS School FRPL'!$C$4:$F$20001,3,FALSE),"NO CEDARL FRPL Rprtd")</f>
        <v>0.68820000000000003</v>
      </c>
      <c r="N762" s="118"/>
      <c r="O762" s="97"/>
      <c r="Q762"/>
      <c r="R762"/>
    </row>
    <row r="763" spans="1:18">
      <c r="A763" s="165" t="s">
        <v>2190</v>
      </c>
      <c r="B763" s="165" t="s">
        <v>2620</v>
      </c>
      <c r="C763" s="169">
        <v>2391</v>
      </c>
      <c r="D763" s="171" t="s">
        <v>460</v>
      </c>
      <c r="E763" s="172">
        <v>344.84</v>
      </c>
      <c r="F763" s="172">
        <v>0</v>
      </c>
      <c r="G763" s="172">
        <v>0</v>
      </c>
      <c r="H763" s="172">
        <v>0</v>
      </c>
      <c r="I763" s="172">
        <v>0</v>
      </c>
      <c r="J763" s="173">
        <f t="shared" si="13"/>
        <v>344.84</v>
      </c>
      <c r="K763" s="169" t="str">
        <f>VLOOKUP(C763, 'CEDARS School FRPL'!$C$4:$G$2376,5,0)</f>
        <v>Yes</v>
      </c>
      <c r="L763" s="66">
        <f>IFERROR(VLOOKUP($C763,'CEDARS School FRPL'!$C$4:$F$20001,3,FALSE),"NO CEDARL FRPL Rprtd")</f>
        <v>0.66359999999999997</v>
      </c>
      <c r="N763" s="118"/>
      <c r="O763" s="97"/>
      <c r="Q763"/>
      <c r="R763"/>
    </row>
    <row r="764" spans="1:18">
      <c r="A764" s="165" t="s">
        <v>2190</v>
      </c>
      <c r="B764" s="165" t="s">
        <v>2620</v>
      </c>
      <c r="C764" s="169">
        <v>3621</v>
      </c>
      <c r="D764" s="171" t="s">
        <v>462</v>
      </c>
      <c r="E764" s="172">
        <v>222.96</v>
      </c>
      <c r="F764" s="172">
        <v>0</v>
      </c>
      <c r="G764" s="172">
        <v>0</v>
      </c>
      <c r="H764" s="172">
        <v>0</v>
      </c>
      <c r="I764" s="172">
        <v>0</v>
      </c>
      <c r="J764" s="173">
        <f t="shared" si="13"/>
        <v>222.96</v>
      </c>
      <c r="K764" s="169" t="str">
        <f>VLOOKUP(C764, 'CEDARS School FRPL'!$C$4:$G$2376,5,0)</f>
        <v>Yes</v>
      </c>
      <c r="L764" s="66">
        <f>IFERROR(VLOOKUP($C764,'CEDARS School FRPL'!$C$4:$F$20001,3,FALSE),"NO CEDARL FRPL Rprtd")</f>
        <v>0.75190000000000001</v>
      </c>
      <c r="N764" s="118"/>
      <c r="O764" s="97"/>
      <c r="Q764"/>
      <c r="R764"/>
    </row>
    <row r="765" spans="1:18">
      <c r="A765" s="165" t="s">
        <v>3038</v>
      </c>
      <c r="B765" s="165" t="s">
        <v>3055</v>
      </c>
      <c r="C765" s="169">
        <v>5736</v>
      </c>
      <c r="D765" s="171" t="s">
        <v>3056</v>
      </c>
      <c r="E765" s="172">
        <v>268.8</v>
      </c>
      <c r="F765" s="172">
        <v>0</v>
      </c>
      <c r="G765" s="172">
        <v>0</v>
      </c>
      <c r="H765" s="172">
        <v>0</v>
      </c>
      <c r="I765" s="172">
        <v>0</v>
      </c>
      <c r="J765" s="173">
        <f t="shared" si="13"/>
        <v>268.8</v>
      </c>
      <c r="K765" s="169" t="str">
        <f>VLOOKUP(C765, 'CEDARS School FRPL'!$C$4:$G$2376,5,0)</f>
        <v>Yes</v>
      </c>
      <c r="L765" s="66">
        <f>IFERROR(VLOOKUP($C765,'CEDARS School FRPL'!$C$4:$F$20001,3,FALSE),"NO CEDARL FRPL Rprtd")</f>
        <v>0.59330000000000005</v>
      </c>
      <c r="N765" s="118"/>
      <c r="O765" s="97"/>
      <c r="Q765"/>
      <c r="R765"/>
    </row>
    <row r="766" spans="1:18">
      <c r="A766" s="165" t="s">
        <v>2963</v>
      </c>
      <c r="B766" s="165" t="s">
        <v>3057</v>
      </c>
      <c r="C766" s="169">
        <v>5661</v>
      </c>
      <c r="D766" s="171" t="s">
        <v>3045</v>
      </c>
      <c r="E766" s="172">
        <v>261.5</v>
      </c>
      <c r="F766" s="172">
        <v>0</v>
      </c>
      <c r="G766" s="172">
        <v>0</v>
      </c>
      <c r="H766" s="172">
        <v>0</v>
      </c>
      <c r="I766" s="172">
        <v>0</v>
      </c>
      <c r="J766" s="173">
        <f t="shared" si="13"/>
        <v>261.5</v>
      </c>
      <c r="K766" s="169" t="str">
        <f>VLOOKUP(C766, 'CEDARS School FRPL'!$C$4:$G$2376,5,0)</f>
        <v>Yes</v>
      </c>
      <c r="L766" s="66">
        <f>IFERROR(VLOOKUP($C766,'CEDARS School FRPL'!$C$4:$F$20001,3,FALSE),"NO CEDARL FRPL Rprtd")</f>
        <v>0.65600000000000003</v>
      </c>
      <c r="N766" s="118"/>
      <c r="O766" s="97"/>
      <c r="Q766"/>
      <c r="R766"/>
    </row>
    <row r="767" spans="1:18">
      <c r="A767" s="165" t="s">
        <v>2458</v>
      </c>
      <c r="B767" s="165" t="s">
        <v>2910</v>
      </c>
      <c r="C767" s="169">
        <v>5517</v>
      </c>
      <c r="D767" s="171" t="s">
        <v>2911</v>
      </c>
      <c r="E767" s="172">
        <v>519.6</v>
      </c>
      <c r="F767" s="172">
        <v>0</v>
      </c>
      <c r="G767" s="172">
        <v>0</v>
      </c>
      <c r="H767" s="172">
        <v>0</v>
      </c>
      <c r="I767" s="172">
        <v>0</v>
      </c>
      <c r="J767" s="173">
        <f t="shared" si="13"/>
        <v>519.6</v>
      </c>
      <c r="K767" s="169" t="str">
        <f>VLOOKUP(C767, 'CEDARS School FRPL'!$C$4:$G$2376,5,0)</f>
        <v>Yes</v>
      </c>
      <c r="L767" s="66">
        <f>IFERROR(VLOOKUP($C767,'CEDARS School FRPL'!$C$4:$F$20001,3,FALSE),"NO CEDARL FRPL Rprtd")</f>
        <v>0.68669999999999998</v>
      </c>
      <c r="N767" s="118"/>
      <c r="O767" s="97"/>
      <c r="Q767"/>
      <c r="R767"/>
    </row>
    <row r="768" spans="1:18">
      <c r="A768" s="165" t="s">
        <v>2882</v>
      </c>
      <c r="B768" s="165" t="s">
        <v>2912</v>
      </c>
      <c r="C768" s="169">
        <v>5608</v>
      </c>
      <c r="D768" s="171" t="s">
        <v>2913</v>
      </c>
      <c r="E768" s="172">
        <v>433.1</v>
      </c>
      <c r="F768" s="172">
        <v>0</v>
      </c>
      <c r="G768" s="172">
        <v>0</v>
      </c>
      <c r="H768" s="172">
        <v>0</v>
      </c>
      <c r="I768" s="172">
        <v>0</v>
      </c>
      <c r="J768" s="173">
        <f t="shared" si="13"/>
        <v>433.1</v>
      </c>
      <c r="K768" s="169" t="str">
        <f>VLOOKUP(C768, 'CEDARS School FRPL'!$C$4:$G$2376,5,0)</f>
        <v>Yes</v>
      </c>
      <c r="L768" s="66">
        <f>IFERROR(VLOOKUP($C768,'CEDARS School FRPL'!$C$4:$F$20001,3,FALSE),"NO CEDARL FRPL Rprtd")</f>
        <v>0.63029999999999997</v>
      </c>
      <c r="O768" s="97"/>
      <c r="Q768"/>
      <c r="R768"/>
    </row>
    <row r="769" spans="1:18">
      <c r="A769" s="165" t="s">
        <v>2172</v>
      </c>
      <c r="B769" s="165" t="s">
        <v>2621</v>
      </c>
      <c r="C769" s="169">
        <v>4215</v>
      </c>
      <c r="D769" s="171" t="s">
        <v>356</v>
      </c>
      <c r="E769" s="172">
        <v>76</v>
      </c>
      <c r="F769" s="172">
        <v>0</v>
      </c>
      <c r="G769" s="172">
        <v>0</v>
      </c>
      <c r="H769" s="172">
        <v>0</v>
      </c>
      <c r="I769" s="172">
        <v>0</v>
      </c>
      <c r="J769" s="173">
        <f t="shared" si="13"/>
        <v>76</v>
      </c>
      <c r="K769" s="169" t="str">
        <f>VLOOKUP(C769, 'CEDARS School FRPL'!$C$4:$G$2376,5,0)</f>
        <v>Yes</v>
      </c>
      <c r="L769" s="66">
        <f>IFERROR(VLOOKUP($C769,'CEDARS School FRPL'!$C$4:$F$20001,3,FALSE),"NO CEDARL FRPL Rprtd")</f>
        <v>0.70679999999999998</v>
      </c>
      <c r="N769" s="118"/>
      <c r="O769" s="97"/>
      <c r="Q769"/>
      <c r="R769"/>
    </row>
    <row r="770" spans="1:18">
      <c r="A770" s="165" t="s">
        <v>2172</v>
      </c>
      <c r="B770" s="165" t="s">
        <v>2621</v>
      </c>
      <c r="C770" s="169">
        <v>2603</v>
      </c>
      <c r="D770" s="171" t="s">
        <v>354</v>
      </c>
      <c r="E770" s="172">
        <v>52.64</v>
      </c>
      <c r="F770" s="172">
        <v>0</v>
      </c>
      <c r="G770" s="172">
        <v>7.7200000000000006</v>
      </c>
      <c r="H770" s="172">
        <v>0</v>
      </c>
      <c r="I770" s="172">
        <v>0</v>
      </c>
      <c r="J770" s="173">
        <f t="shared" si="13"/>
        <v>60.36</v>
      </c>
      <c r="K770" s="169" t="str">
        <f>VLOOKUP(C770, 'CEDARS School FRPL'!$C$4:$G$2376,5,0)</f>
        <v>Yes</v>
      </c>
      <c r="L770" s="66">
        <f>IFERROR(VLOOKUP($C770,'CEDARS School FRPL'!$C$4:$F$20001,3,FALSE),"NO CEDARL FRPL Rprtd")</f>
        <v>0.71279999999999999</v>
      </c>
      <c r="N770" s="118"/>
      <c r="O770" s="97"/>
      <c r="Q770"/>
      <c r="R770"/>
    </row>
    <row r="771" spans="1:18">
      <c r="A771" s="165" t="s">
        <v>2172</v>
      </c>
      <c r="B771" s="165" t="s">
        <v>2621</v>
      </c>
      <c r="C771" s="169">
        <v>4214</v>
      </c>
      <c r="D771" s="171" t="s">
        <v>355</v>
      </c>
      <c r="E771" s="172">
        <v>50</v>
      </c>
      <c r="F771" s="172">
        <v>0</v>
      </c>
      <c r="G771" s="172">
        <v>0</v>
      </c>
      <c r="H771" s="172">
        <v>0</v>
      </c>
      <c r="I771" s="172">
        <v>0</v>
      </c>
      <c r="J771" s="173">
        <f t="shared" si="13"/>
        <v>50</v>
      </c>
      <c r="K771" s="169" t="str">
        <f>VLOOKUP(C771, 'CEDARS School FRPL'!$C$4:$G$2376,5,0)</f>
        <v>Yes</v>
      </c>
      <c r="L771" s="66">
        <f>IFERROR(VLOOKUP($C771,'CEDARS School FRPL'!$C$4:$F$20001,3,FALSE),"NO CEDARL FRPL Rprtd")</f>
        <v>0.73309999999999997</v>
      </c>
      <c r="N771" s="118"/>
      <c r="O771" s="97"/>
      <c r="Q771"/>
      <c r="R771"/>
    </row>
    <row r="772" spans="1:18">
      <c r="A772" s="165" t="s">
        <v>2335</v>
      </c>
      <c r="B772" s="165" t="s">
        <v>2622</v>
      </c>
      <c r="C772" s="169">
        <v>2948</v>
      </c>
      <c r="D772" s="171" t="s">
        <v>1596</v>
      </c>
      <c r="E772" s="172">
        <v>26.08</v>
      </c>
      <c r="F772" s="172">
        <v>0</v>
      </c>
      <c r="G772" s="172">
        <v>0</v>
      </c>
      <c r="H772" s="172">
        <v>0</v>
      </c>
      <c r="I772" s="172">
        <v>0</v>
      </c>
      <c r="J772" s="173">
        <f t="shared" si="13"/>
        <v>26.08</v>
      </c>
      <c r="K772" s="169" t="str">
        <f>VLOOKUP(C772, 'CEDARS School FRPL'!$C$4:$G$2376,5,0)</f>
        <v>No</v>
      </c>
      <c r="L772" s="66">
        <f>IFERROR(VLOOKUP($C772,'CEDARS School FRPL'!$C$4:$F$20001,3,FALSE),"NO CEDARL FRPL Rprtd")</f>
        <v>0.41880000000000001</v>
      </c>
      <c r="N772" s="118"/>
      <c r="O772" s="97"/>
    </row>
    <row r="773" spans="1:18">
      <c r="A773" s="165" t="s">
        <v>2358</v>
      </c>
      <c r="B773" s="165" t="s">
        <v>3172</v>
      </c>
      <c r="C773" s="169">
        <v>5339</v>
      </c>
      <c r="D773" s="171" t="s">
        <v>3193</v>
      </c>
      <c r="E773" s="172">
        <v>159.41</v>
      </c>
      <c r="F773" s="172">
        <v>0</v>
      </c>
      <c r="G773" s="172">
        <v>7.08</v>
      </c>
      <c r="H773" s="172">
        <v>2.77</v>
      </c>
      <c r="I773" s="172">
        <v>0</v>
      </c>
      <c r="J773" s="173">
        <f t="shared" ref="J773:J836" si="14">SUM(E773:I773)</f>
        <v>169.26000000000002</v>
      </c>
      <c r="K773" s="169" t="str">
        <f>VLOOKUP(C773, 'CEDARS School FRPL'!$C$4:$G$2376,5,0)</f>
        <v>Yes</v>
      </c>
      <c r="L773" s="66">
        <f>IFERROR(VLOOKUP($C773,'CEDARS School FRPL'!$C$4:$F$20001,3,FALSE),"NO CEDARL FRPL Rprtd")</f>
        <v>0.4088</v>
      </c>
      <c r="N773" s="118"/>
      <c r="O773" s="97"/>
    </row>
    <row r="774" spans="1:18">
      <c r="A774" s="165" t="s">
        <v>2224</v>
      </c>
      <c r="B774" s="165" t="s">
        <v>2623</v>
      </c>
      <c r="C774" s="169">
        <v>3746</v>
      </c>
      <c r="D774" s="171" t="s">
        <v>825</v>
      </c>
      <c r="E774" s="172">
        <v>477.05</v>
      </c>
      <c r="F774" s="172">
        <v>14.9</v>
      </c>
      <c r="G774" s="172">
        <v>0</v>
      </c>
      <c r="H774" s="172">
        <v>0</v>
      </c>
      <c r="I774" s="172">
        <v>0</v>
      </c>
      <c r="J774" s="173">
        <f t="shared" si="14"/>
        <v>491.95</v>
      </c>
      <c r="K774" s="169" t="str">
        <f>VLOOKUP(C774, 'CEDARS School FRPL'!$C$4:$G$2376,5,0)</f>
        <v>No</v>
      </c>
      <c r="L774" s="66">
        <f>IFERROR(VLOOKUP($C774,'CEDARS School FRPL'!$C$4:$F$20001,3,FALSE),"NO CEDARL FRPL Rprtd")</f>
        <v>0.16309999999999999</v>
      </c>
      <c r="N774" s="118"/>
      <c r="O774" s="97"/>
    </row>
    <row r="775" spans="1:18">
      <c r="A775" s="165" t="s">
        <v>2224</v>
      </c>
      <c r="B775" s="165" t="s">
        <v>2623</v>
      </c>
      <c r="C775" s="169">
        <v>4460</v>
      </c>
      <c r="D775" s="171" t="s">
        <v>831</v>
      </c>
      <c r="E775" s="172">
        <v>699.81</v>
      </c>
      <c r="F775" s="172">
        <v>0</v>
      </c>
      <c r="G775" s="172">
        <v>0</v>
      </c>
      <c r="H775" s="172">
        <v>0</v>
      </c>
      <c r="I775" s="172">
        <v>0</v>
      </c>
      <c r="J775" s="173">
        <f t="shared" si="14"/>
        <v>699.81</v>
      </c>
      <c r="K775" s="169" t="str">
        <f>VLOOKUP(C775, 'CEDARS School FRPL'!$C$4:$G$2376,5,0)</f>
        <v>No</v>
      </c>
      <c r="L775" s="66">
        <f>IFERROR(VLOOKUP($C775,'CEDARS School FRPL'!$C$4:$F$20001,3,FALSE),"NO CEDARL FRPL Rprtd")</f>
        <v>9.11E-2</v>
      </c>
      <c r="N775" s="118"/>
      <c r="O775" s="97"/>
    </row>
    <row r="776" spans="1:18">
      <c r="A776" s="165" t="s">
        <v>2224</v>
      </c>
      <c r="B776" s="165" t="s">
        <v>2623</v>
      </c>
      <c r="C776" s="169">
        <v>3440</v>
      </c>
      <c r="D776" s="171" t="s">
        <v>821</v>
      </c>
      <c r="E776" s="172">
        <v>559.94000000000005</v>
      </c>
      <c r="F776" s="172">
        <v>14.5</v>
      </c>
      <c r="G776" s="172">
        <v>0</v>
      </c>
      <c r="H776" s="172">
        <v>0</v>
      </c>
      <c r="I776" s="172">
        <v>0</v>
      </c>
      <c r="J776" s="173">
        <f t="shared" si="14"/>
        <v>574.44000000000005</v>
      </c>
      <c r="K776" s="169" t="str">
        <f>VLOOKUP(C776, 'CEDARS School FRPL'!$C$4:$G$2376,5,0)</f>
        <v>No</v>
      </c>
      <c r="L776" s="66">
        <f>IFERROR(VLOOKUP($C776,'CEDARS School FRPL'!$C$4:$F$20001,3,FALSE),"NO CEDARL FRPL Rprtd")</f>
        <v>0.1268</v>
      </c>
      <c r="N776" s="118"/>
      <c r="O776" s="97"/>
    </row>
    <row r="777" spans="1:18">
      <c r="A777" s="165" t="s">
        <v>2224</v>
      </c>
      <c r="B777" s="165" t="s">
        <v>2623</v>
      </c>
      <c r="C777" s="169">
        <v>4565</v>
      </c>
      <c r="D777" s="171" t="s">
        <v>833</v>
      </c>
      <c r="E777" s="172">
        <v>379.88</v>
      </c>
      <c r="F777" s="172">
        <v>0</v>
      </c>
      <c r="G777" s="172">
        <v>0</v>
      </c>
      <c r="H777" s="172">
        <v>0</v>
      </c>
      <c r="I777" s="172">
        <v>0</v>
      </c>
      <c r="J777" s="173">
        <f t="shared" si="14"/>
        <v>379.88</v>
      </c>
      <c r="K777" s="169" t="str">
        <f>VLOOKUP(C777, 'CEDARS School FRPL'!$C$4:$G$2376,5,0)</f>
        <v>No</v>
      </c>
      <c r="L777" s="66">
        <f>IFERROR(VLOOKUP($C777,'CEDARS School FRPL'!$C$4:$F$20001,3,FALSE),"NO CEDARL FRPL Rprtd")</f>
        <v>3.7400000000000003E-2</v>
      </c>
      <c r="N777" s="118"/>
      <c r="O777" s="97"/>
    </row>
    <row r="778" spans="1:18">
      <c r="A778" s="165" t="s">
        <v>2224</v>
      </c>
      <c r="B778" s="165" t="s">
        <v>2623</v>
      </c>
      <c r="C778" s="169">
        <v>5673</v>
      </c>
      <c r="D778" s="171" t="s">
        <v>3092</v>
      </c>
      <c r="E778" s="172">
        <v>367.1</v>
      </c>
      <c r="F778" s="172">
        <v>0</v>
      </c>
      <c r="G778" s="172">
        <v>0</v>
      </c>
      <c r="H778" s="172">
        <v>0</v>
      </c>
      <c r="I778" s="172">
        <v>0</v>
      </c>
      <c r="J778" s="173">
        <f t="shared" si="14"/>
        <v>367.1</v>
      </c>
      <c r="K778" s="169" t="str">
        <f>VLOOKUP(C778, 'CEDARS School FRPL'!$C$4:$G$2376,5,0)</f>
        <v>No</v>
      </c>
      <c r="L778" s="66">
        <f>IFERROR(VLOOKUP($C778,'CEDARS School FRPL'!$C$4:$F$20001,3,FALSE),"NO CEDARL FRPL Rprtd")</f>
        <v>0.16170000000000001</v>
      </c>
      <c r="N778" s="118"/>
      <c r="O778" s="97"/>
    </row>
    <row r="779" spans="1:18">
      <c r="A779" s="165" t="s">
        <v>2224</v>
      </c>
      <c r="B779" s="165" t="s">
        <v>2623</v>
      </c>
      <c r="C779" s="169">
        <v>4300</v>
      </c>
      <c r="D779" s="171" t="s">
        <v>828</v>
      </c>
      <c r="E779" s="172">
        <v>347.87</v>
      </c>
      <c r="F779" s="172">
        <v>0</v>
      </c>
      <c r="G779" s="172">
        <v>0</v>
      </c>
      <c r="H779" s="172">
        <v>0</v>
      </c>
      <c r="I779" s="172">
        <v>0</v>
      </c>
      <c r="J779" s="173">
        <f t="shared" si="14"/>
        <v>347.87</v>
      </c>
      <c r="K779" s="169" t="str">
        <f>VLOOKUP(C779, 'CEDARS School FRPL'!$C$4:$G$2376,5,0)</f>
        <v>No</v>
      </c>
      <c r="L779" s="66">
        <f>IFERROR(VLOOKUP($C779,'CEDARS School FRPL'!$C$4:$F$20001,3,FALSE),"NO CEDARL FRPL Rprtd")</f>
        <v>0.16420000000000001</v>
      </c>
      <c r="N779" s="118"/>
      <c r="O779" s="97"/>
    </row>
    <row r="780" spans="1:18">
      <c r="A780" s="165" t="s">
        <v>2224</v>
      </c>
      <c r="B780" s="165" t="s">
        <v>2623</v>
      </c>
      <c r="C780" s="169">
        <v>2738</v>
      </c>
      <c r="D780" s="171" t="s">
        <v>816</v>
      </c>
      <c r="E780" s="172">
        <v>539.17999999999995</v>
      </c>
      <c r="F780" s="172">
        <v>14.4</v>
      </c>
      <c r="G780" s="172">
        <v>0</v>
      </c>
      <c r="H780" s="172">
        <v>0</v>
      </c>
      <c r="I780" s="172">
        <v>0</v>
      </c>
      <c r="J780" s="173">
        <f t="shared" si="14"/>
        <v>553.57999999999993</v>
      </c>
      <c r="K780" s="169" t="str">
        <f>VLOOKUP(C780, 'CEDARS School FRPL'!$C$4:$G$2376,5,0)</f>
        <v>No</v>
      </c>
      <c r="L780" s="66">
        <f>IFERROR(VLOOKUP($C780,'CEDARS School FRPL'!$C$4:$F$20001,3,FALSE),"NO CEDARL FRPL Rprtd")</f>
        <v>0.2782</v>
      </c>
      <c r="N780" s="118"/>
      <c r="O780" s="97"/>
    </row>
    <row r="781" spans="1:18">
      <c r="A781" s="165" t="s">
        <v>2224</v>
      </c>
      <c r="B781" s="165" t="s">
        <v>2623</v>
      </c>
      <c r="C781" s="169">
        <v>5674</v>
      </c>
      <c r="D781" s="171" t="s">
        <v>1395</v>
      </c>
      <c r="E781" s="172">
        <v>574.88</v>
      </c>
      <c r="F781" s="172">
        <v>0</v>
      </c>
      <c r="G781" s="172">
        <v>0</v>
      </c>
      <c r="H781" s="172">
        <v>0</v>
      </c>
      <c r="I781" s="172">
        <v>0</v>
      </c>
      <c r="J781" s="173">
        <f t="shared" si="14"/>
        <v>574.88</v>
      </c>
      <c r="K781" s="169" t="str">
        <f>VLOOKUP(C781, 'CEDARS School FRPL'!$C$4:$G$2376,5,0)</f>
        <v>No</v>
      </c>
      <c r="L781" s="66">
        <f>IFERROR(VLOOKUP($C781,'CEDARS School FRPL'!$C$4:$F$20001,3,FALSE),"NO CEDARL FRPL Rprtd")</f>
        <v>0.1216</v>
      </c>
      <c r="N781" s="118"/>
      <c r="O781" s="97"/>
    </row>
    <row r="782" spans="1:18">
      <c r="A782" s="165" t="s">
        <v>2224</v>
      </c>
      <c r="B782" s="165" t="s">
        <v>2623</v>
      </c>
      <c r="C782" s="169">
        <v>4375</v>
      </c>
      <c r="D782" s="171" t="s">
        <v>829</v>
      </c>
      <c r="E782" s="172">
        <v>450.84</v>
      </c>
      <c r="F782" s="172">
        <v>0</v>
      </c>
      <c r="G782" s="172">
        <v>0</v>
      </c>
      <c r="H782" s="172">
        <v>0</v>
      </c>
      <c r="I782" s="172">
        <v>0</v>
      </c>
      <c r="J782" s="173">
        <f t="shared" si="14"/>
        <v>450.84</v>
      </c>
      <c r="K782" s="169" t="str">
        <f>VLOOKUP(C782, 'CEDARS School FRPL'!$C$4:$G$2376,5,0)</f>
        <v>No</v>
      </c>
      <c r="L782" s="66">
        <f>IFERROR(VLOOKUP($C782,'CEDARS School FRPL'!$C$4:$F$20001,3,FALSE),"NO CEDARL FRPL Rprtd")</f>
        <v>9.8699999999999996E-2</v>
      </c>
      <c r="N782" s="118"/>
      <c r="O782" s="97"/>
    </row>
    <row r="783" spans="1:18">
      <c r="A783" s="165" t="s">
        <v>2224</v>
      </c>
      <c r="B783" s="165" t="s">
        <v>2623</v>
      </c>
      <c r="C783" s="169">
        <v>5201</v>
      </c>
      <c r="D783" s="171" t="s">
        <v>837</v>
      </c>
      <c r="E783" s="172">
        <v>528.41999999999996</v>
      </c>
      <c r="F783" s="172">
        <v>0</v>
      </c>
      <c r="G783" s="172">
        <v>0</v>
      </c>
      <c r="H783" s="172">
        <v>0</v>
      </c>
      <c r="I783" s="172">
        <v>0</v>
      </c>
      <c r="J783" s="173">
        <f t="shared" si="14"/>
        <v>528.41999999999996</v>
      </c>
      <c r="K783" s="169" t="str">
        <f>VLOOKUP(C783, 'CEDARS School FRPL'!$C$4:$G$2376,5,0)</f>
        <v>No</v>
      </c>
      <c r="L783" s="66">
        <f>IFERROR(VLOOKUP($C783,'CEDARS School FRPL'!$C$4:$F$20001,3,FALSE),"NO CEDARL FRPL Rprtd")</f>
        <v>3.8600000000000002E-2</v>
      </c>
      <c r="N783" s="118"/>
      <c r="O783" s="97"/>
    </row>
    <row r="784" spans="1:18">
      <c r="A784" s="165" t="s">
        <v>2224</v>
      </c>
      <c r="B784" s="165" t="s">
        <v>2623</v>
      </c>
      <c r="C784" s="169">
        <v>4376</v>
      </c>
      <c r="D784" s="171" t="s">
        <v>830</v>
      </c>
      <c r="E784" s="172">
        <v>437.3</v>
      </c>
      <c r="F784" s="172">
        <v>14.9</v>
      </c>
      <c r="G784" s="172">
        <v>0</v>
      </c>
      <c r="H784" s="172">
        <v>0</v>
      </c>
      <c r="I784" s="172">
        <v>0</v>
      </c>
      <c r="J784" s="173">
        <f t="shared" si="14"/>
        <v>452.2</v>
      </c>
      <c r="K784" s="169" t="str">
        <f>VLOOKUP(C784, 'CEDARS School FRPL'!$C$4:$G$2376,5,0)</f>
        <v>No</v>
      </c>
      <c r="L784" s="66">
        <f>IFERROR(VLOOKUP($C784,'CEDARS School FRPL'!$C$4:$F$20001,3,FALSE),"NO CEDARL FRPL Rprtd")</f>
        <v>4.02E-2</v>
      </c>
      <c r="N784" s="118"/>
      <c r="O784" s="97"/>
    </row>
    <row r="785" spans="1:15">
      <c r="A785" s="165" t="s">
        <v>2224</v>
      </c>
      <c r="B785" s="165" t="s">
        <v>2623</v>
      </c>
      <c r="C785" s="169">
        <v>4493</v>
      </c>
      <c r="D785" s="171" t="s">
        <v>245</v>
      </c>
      <c r="E785" s="172">
        <v>474.5</v>
      </c>
      <c r="F785" s="172">
        <v>0</v>
      </c>
      <c r="G785" s="172">
        <v>0</v>
      </c>
      <c r="H785" s="172">
        <v>0</v>
      </c>
      <c r="I785" s="172">
        <v>0</v>
      </c>
      <c r="J785" s="173">
        <f t="shared" si="14"/>
        <v>474.5</v>
      </c>
      <c r="K785" s="169" t="str">
        <f>VLOOKUP(C785, 'CEDARS School FRPL'!$C$4:$G$2376,5,0)</f>
        <v>No</v>
      </c>
      <c r="L785" s="66">
        <f>IFERROR(VLOOKUP($C785,'CEDARS School FRPL'!$C$4:$F$20001,3,FALSE),"NO CEDARL FRPL Rprtd")</f>
        <v>8.6199999999999999E-2</v>
      </c>
      <c r="N785" s="118"/>
      <c r="O785" s="97"/>
    </row>
    <row r="786" spans="1:15">
      <c r="A786" s="165" t="s">
        <v>2224</v>
      </c>
      <c r="B786" s="165" t="s">
        <v>2623</v>
      </c>
      <c r="C786" s="169">
        <v>5437</v>
      </c>
      <c r="D786" s="171" t="s">
        <v>838</v>
      </c>
      <c r="E786" s="172">
        <v>184.31</v>
      </c>
      <c r="F786" s="172">
        <v>0</v>
      </c>
      <c r="G786" s="172">
        <v>5.4300000000000006</v>
      </c>
      <c r="H786" s="172">
        <v>0</v>
      </c>
      <c r="I786" s="172">
        <v>0</v>
      </c>
      <c r="J786" s="173">
        <f t="shared" si="14"/>
        <v>189.74</v>
      </c>
      <c r="K786" s="169" t="str">
        <f>VLOOKUP(C786, 'CEDARS School FRPL'!$C$4:$G$2376,5,0)</f>
        <v>No</v>
      </c>
      <c r="L786" s="66">
        <f>IFERROR(VLOOKUP($C786,'CEDARS School FRPL'!$C$4:$F$20001,3,FALSE),"NO CEDARL FRPL Rprtd")</f>
        <v>0.1424</v>
      </c>
      <c r="N786" s="118"/>
      <c r="O786" s="97"/>
    </row>
    <row r="787" spans="1:15">
      <c r="A787" s="165" t="s">
        <v>2224</v>
      </c>
      <c r="B787" s="165" t="s">
        <v>2623</v>
      </c>
      <c r="C787" s="169">
        <v>5056</v>
      </c>
      <c r="D787" s="171" t="s">
        <v>835</v>
      </c>
      <c r="E787" s="172">
        <v>526.29999999999995</v>
      </c>
      <c r="F787" s="172">
        <v>0</v>
      </c>
      <c r="G787" s="172">
        <v>0</v>
      </c>
      <c r="H787" s="172">
        <v>0</v>
      </c>
      <c r="I787" s="172">
        <v>0</v>
      </c>
      <c r="J787" s="173">
        <f t="shared" si="14"/>
        <v>526.29999999999995</v>
      </c>
      <c r="K787" s="169" t="str">
        <f>VLOOKUP(C787, 'CEDARS School FRPL'!$C$4:$G$2376,5,0)</f>
        <v>No</v>
      </c>
      <c r="L787" s="66">
        <f>IFERROR(VLOOKUP($C787,'CEDARS School FRPL'!$C$4:$F$20001,3,FALSE),"NO CEDARL FRPL Rprtd")</f>
        <v>7.5999999999999998E-2</v>
      </c>
      <c r="N787" s="118"/>
      <c r="O787" s="97"/>
    </row>
    <row r="788" spans="1:15">
      <c r="A788" s="165" t="s">
        <v>2224</v>
      </c>
      <c r="B788" s="165" t="s">
        <v>2623</v>
      </c>
      <c r="C788" s="169">
        <v>3385</v>
      </c>
      <c r="D788" s="171" t="s">
        <v>819</v>
      </c>
      <c r="E788" s="172">
        <v>2073.44</v>
      </c>
      <c r="F788" s="172">
        <v>0</v>
      </c>
      <c r="G788" s="172">
        <v>305.61</v>
      </c>
      <c r="H788" s="172">
        <v>0</v>
      </c>
      <c r="I788" s="172">
        <v>0</v>
      </c>
      <c r="J788" s="173">
        <f t="shared" si="14"/>
        <v>2379.0500000000002</v>
      </c>
      <c r="K788" s="169" t="str">
        <f>VLOOKUP(C788, 'CEDARS School FRPL'!$C$4:$G$2376,5,0)</f>
        <v>No</v>
      </c>
      <c r="L788" s="66">
        <f>IFERROR(VLOOKUP($C788,'CEDARS School FRPL'!$C$4:$F$20001,3,FALSE),"NO CEDARL FRPL Rprtd")</f>
        <v>0.1515</v>
      </c>
      <c r="N788" s="118"/>
      <c r="O788" s="97"/>
    </row>
    <row r="789" spans="1:15">
      <c r="A789" s="165" t="s">
        <v>2224</v>
      </c>
      <c r="B789" s="165" t="s">
        <v>2623</v>
      </c>
      <c r="C789" s="169">
        <v>3038</v>
      </c>
      <c r="D789" s="171" t="s">
        <v>817</v>
      </c>
      <c r="E789" s="172">
        <v>763.67</v>
      </c>
      <c r="F789" s="172">
        <v>0</v>
      </c>
      <c r="G789" s="172">
        <v>0</v>
      </c>
      <c r="H789" s="172">
        <v>0</v>
      </c>
      <c r="I789" s="172">
        <v>0</v>
      </c>
      <c r="J789" s="173">
        <f t="shared" si="14"/>
        <v>763.67</v>
      </c>
      <c r="K789" s="169" t="str">
        <f>VLOOKUP(C789, 'CEDARS School FRPL'!$C$4:$G$2376,5,0)</f>
        <v>No</v>
      </c>
      <c r="L789" s="66">
        <f>IFERROR(VLOOKUP($C789,'CEDARS School FRPL'!$C$4:$F$20001,3,FALSE),"NO CEDARL FRPL Rprtd")</f>
        <v>0.26800000000000002</v>
      </c>
      <c r="N789" s="118"/>
      <c r="O789" s="97"/>
    </row>
    <row r="790" spans="1:15">
      <c r="A790" s="165" t="s">
        <v>2224</v>
      </c>
      <c r="B790" s="165" t="s">
        <v>2623</v>
      </c>
      <c r="C790" s="169">
        <v>1624</v>
      </c>
      <c r="D790" s="171" t="s">
        <v>815</v>
      </c>
      <c r="E790" s="172">
        <v>31.37</v>
      </c>
      <c r="F790" s="172">
        <v>0</v>
      </c>
      <c r="G790" s="172">
        <v>0</v>
      </c>
      <c r="H790" s="172">
        <v>0</v>
      </c>
      <c r="I790" s="172">
        <v>0</v>
      </c>
      <c r="J790" s="173">
        <f t="shared" si="14"/>
        <v>31.37</v>
      </c>
      <c r="K790" s="169" t="str">
        <f>VLOOKUP(C790, 'CEDARS School FRPL'!$C$4:$G$2376,5,0)</f>
        <v>No</v>
      </c>
      <c r="L790" s="66">
        <f>IFERROR(VLOOKUP($C790,'CEDARS School FRPL'!$C$4:$F$20001,3,FALSE),"NO CEDARL FRPL Rprtd")</f>
        <v>0.2361</v>
      </c>
      <c r="N790" s="118"/>
      <c r="O790" s="97"/>
    </row>
    <row r="791" spans="1:15">
      <c r="A791" s="165" t="s">
        <v>2224</v>
      </c>
      <c r="B791" s="165" t="s">
        <v>2623</v>
      </c>
      <c r="C791" s="169">
        <v>3673</v>
      </c>
      <c r="D791" s="171" t="s">
        <v>824</v>
      </c>
      <c r="E791" s="172">
        <v>611.24</v>
      </c>
      <c r="F791" s="172">
        <v>0</v>
      </c>
      <c r="G791" s="172">
        <v>0</v>
      </c>
      <c r="H791" s="172">
        <v>0</v>
      </c>
      <c r="I791" s="172">
        <v>0</v>
      </c>
      <c r="J791" s="173">
        <f t="shared" si="14"/>
        <v>611.24</v>
      </c>
      <c r="K791" s="169" t="str">
        <f>VLOOKUP(C791, 'CEDARS School FRPL'!$C$4:$G$2376,5,0)</f>
        <v>No</v>
      </c>
      <c r="L791" s="66">
        <f>IFERROR(VLOOKUP($C791,'CEDARS School FRPL'!$C$4:$F$20001,3,FALSE),"NO CEDARL FRPL Rprtd")</f>
        <v>0.25900000000000001</v>
      </c>
      <c r="N791" s="118"/>
      <c r="O791" s="97"/>
    </row>
    <row r="792" spans="1:15">
      <c r="A792" s="165" t="s">
        <v>2224</v>
      </c>
      <c r="B792" s="165" t="s">
        <v>2623</v>
      </c>
      <c r="C792" s="169">
        <v>3962</v>
      </c>
      <c r="D792" s="171" t="s">
        <v>827</v>
      </c>
      <c r="E792" s="172">
        <v>1245.55</v>
      </c>
      <c r="F792" s="172">
        <v>0</v>
      </c>
      <c r="G792" s="172">
        <v>222.56</v>
      </c>
      <c r="H792" s="172">
        <v>0</v>
      </c>
      <c r="I792" s="172">
        <v>0</v>
      </c>
      <c r="J792" s="173">
        <f t="shared" si="14"/>
        <v>1468.11</v>
      </c>
      <c r="K792" s="169" t="str">
        <f>VLOOKUP(C792, 'CEDARS School FRPL'!$C$4:$G$2376,5,0)</f>
        <v>No</v>
      </c>
      <c r="L792" s="66">
        <f>IFERROR(VLOOKUP($C792,'CEDARS School FRPL'!$C$4:$F$20001,3,FALSE),"NO CEDARL FRPL Rprtd")</f>
        <v>0.16880000000000001</v>
      </c>
      <c r="N792" s="118"/>
      <c r="O792" s="97"/>
    </row>
    <row r="793" spans="1:15">
      <c r="A793" s="165" t="s">
        <v>2224</v>
      </c>
      <c r="B793" s="165" t="s">
        <v>2623</v>
      </c>
      <c r="C793" s="169">
        <v>3637</v>
      </c>
      <c r="D793" s="171" t="s">
        <v>823</v>
      </c>
      <c r="E793" s="172">
        <v>449.74</v>
      </c>
      <c r="F793" s="172">
        <v>0</v>
      </c>
      <c r="G793" s="172">
        <v>0</v>
      </c>
      <c r="H793" s="172">
        <v>0</v>
      </c>
      <c r="I793" s="172">
        <v>0</v>
      </c>
      <c r="J793" s="173">
        <f t="shared" si="14"/>
        <v>449.74</v>
      </c>
      <c r="K793" s="169" t="str">
        <f>VLOOKUP(C793, 'CEDARS School FRPL'!$C$4:$G$2376,5,0)</f>
        <v>No</v>
      </c>
      <c r="L793" s="66">
        <f>IFERROR(VLOOKUP($C793,'CEDARS School FRPL'!$C$4:$F$20001,3,FALSE),"NO CEDARL FRPL Rprtd")</f>
        <v>0.1368</v>
      </c>
      <c r="N793" s="118"/>
      <c r="O793" s="97"/>
    </row>
    <row r="794" spans="1:15">
      <c r="A794" s="165" t="s">
        <v>2224</v>
      </c>
      <c r="B794" s="165" t="s">
        <v>2623</v>
      </c>
      <c r="C794" s="169">
        <v>3636</v>
      </c>
      <c r="D794" s="171" t="s">
        <v>822</v>
      </c>
      <c r="E794" s="172">
        <v>838.88</v>
      </c>
      <c r="F794" s="172">
        <v>0</v>
      </c>
      <c r="G794" s="172">
        <v>0</v>
      </c>
      <c r="H794" s="172">
        <v>0</v>
      </c>
      <c r="I794" s="172">
        <v>0</v>
      </c>
      <c r="J794" s="173">
        <f t="shared" si="14"/>
        <v>838.88</v>
      </c>
      <c r="K794" s="169" t="str">
        <f>VLOOKUP(C794, 'CEDARS School FRPL'!$C$4:$G$2376,5,0)</f>
        <v>No</v>
      </c>
      <c r="L794" s="66">
        <f>IFERROR(VLOOKUP($C794,'CEDARS School FRPL'!$C$4:$F$20001,3,FALSE),"NO CEDARL FRPL Rprtd")</f>
        <v>0.15709999999999999</v>
      </c>
      <c r="N794" s="118"/>
      <c r="O794" s="97"/>
    </row>
    <row r="795" spans="1:15">
      <c r="A795" s="165" t="s">
        <v>2224</v>
      </c>
      <c r="B795" s="165" t="s">
        <v>2623</v>
      </c>
      <c r="C795" s="169">
        <v>4592</v>
      </c>
      <c r="D795" s="171" t="s">
        <v>834</v>
      </c>
      <c r="E795" s="172">
        <v>437.12</v>
      </c>
      <c r="F795" s="172">
        <v>14.7</v>
      </c>
      <c r="G795" s="172">
        <v>0</v>
      </c>
      <c r="H795" s="172">
        <v>0</v>
      </c>
      <c r="I795" s="172">
        <v>0</v>
      </c>
      <c r="J795" s="173">
        <f t="shared" si="14"/>
        <v>451.82</v>
      </c>
      <c r="K795" s="169" t="str">
        <f>VLOOKUP(C795, 'CEDARS School FRPL'!$C$4:$G$2376,5,0)</f>
        <v>No</v>
      </c>
      <c r="L795" s="66">
        <f>IFERROR(VLOOKUP($C795,'CEDARS School FRPL'!$C$4:$F$20001,3,FALSE),"NO CEDARL FRPL Rprtd")</f>
        <v>0.18140000000000001</v>
      </c>
      <c r="N795" s="118"/>
      <c r="O795" s="97"/>
    </row>
    <row r="796" spans="1:15">
      <c r="A796" s="165" t="s">
        <v>2224</v>
      </c>
      <c r="B796" s="165" t="s">
        <v>2623</v>
      </c>
      <c r="C796" s="169">
        <v>5200</v>
      </c>
      <c r="D796" s="171" t="s">
        <v>836</v>
      </c>
      <c r="E796" s="172">
        <v>615.72</v>
      </c>
      <c r="F796" s="172">
        <v>0</v>
      </c>
      <c r="G796" s="172">
        <v>0</v>
      </c>
      <c r="H796" s="172">
        <v>0</v>
      </c>
      <c r="I796" s="172">
        <v>0</v>
      </c>
      <c r="J796" s="173">
        <f t="shared" si="14"/>
        <v>615.72</v>
      </c>
      <c r="K796" s="169" t="str">
        <f>VLOOKUP(C796, 'CEDARS School FRPL'!$C$4:$G$2376,5,0)</f>
        <v>No</v>
      </c>
      <c r="L796" s="66">
        <f>IFERROR(VLOOKUP($C796,'CEDARS School FRPL'!$C$4:$F$20001,3,FALSE),"NO CEDARL FRPL Rprtd")</f>
        <v>0.1037</v>
      </c>
      <c r="N796" s="118"/>
      <c r="O796" s="97"/>
    </row>
    <row r="797" spans="1:15">
      <c r="A797" s="165" t="s">
        <v>2224</v>
      </c>
      <c r="B797" s="165" t="s">
        <v>2623</v>
      </c>
      <c r="C797" s="169">
        <v>3879</v>
      </c>
      <c r="D797" s="171" t="s">
        <v>826</v>
      </c>
      <c r="E797" s="172">
        <v>870.6</v>
      </c>
      <c r="F797" s="172">
        <v>0</v>
      </c>
      <c r="G797" s="172">
        <v>0</v>
      </c>
      <c r="H797" s="172">
        <v>0</v>
      </c>
      <c r="I797" s="172">
        <v>0</v>
      </c>
      <c r="J797" s="173">
        <f t="shared" si="14"/>
        <v>870.6</v>
      </c>
      <c r="K797" s="169" t="str">
        <f>VLOOKUP(C797, 'CEDARS School FRPL'!$C$4:$G$2376,5,0)</f>
        <v>No</v>
      </c>
      <c r="L797" s="66">
        <f>IFERROR(VLOOKUP($C797,'CEDARS School FRPL'!$C$4:$F$20001,3,FALSE),"NO CEDARL FRPL Rprtd")</f>
        <v>6.7900000000000002E-2</v>
      </c>
      <c r="N797" s="118"/>
      <c r="O797" s="97"/>
    </row>
    <row r="798" spans="1:15">
      <c r="A798" s="165" t="s">
        <v>2224</v>
      </c>
      <c r="B798" s="165" t="s">
        <v>2623</v>
      </c>
      <c r="C798" s="169">
        <v>4495</v>
      </c>
      <c r="D798" s="171" t="s">
        <v>832</v>
      </c>
      <c r="E798" s="172">
        <v>1885.3</v>
      </c>
      <c r="F798" s="172">
        <v>0</v>
      </c>
      <c r="G798" s="172">
        <v>283.23</v>
      </c>
      <c r="H798" s="172">
        <v>0</v>
      </c>
      <c r="I798" s="172">
        <v>0</v>
      </c>
      <c r="J798" s="173">
        <f t="shared" si="14"/>
        <v>2168.5299999999997</v>
      </c>
      <c r="K798" s="169" t="str">
        <f>VLOOKUP(C798, 'CEDARS School FRPL'!$C$4:$G$2376,5,0)</f>
        <v>No</v>
      </c>
      <c r="L798" s="66">
        <f>IFERROR(VLOOKUP($C798,'CEDARS School FRPL'!$C$4:$F$20001,3,FALSE),"NO CEDARL FRPL Rprtd")</f>
        <v>7.85E-2</v>
      </c>
      <c r="N798" s="118"/>
      <c r="O798" s="97"/>
    </row>
    <row r="799" spans="1:15">
      <c r="A799" s="165" t="s">
        <v>2224</v>
      </c>
      <c r="B799" s="165" t="s">
        <v>2623</v>
      </c>
      <c r="C799" s="169">
        <v>3386</v>
      </c>
      <c r="D799" s="171" t="s">
        <v>820</v>
      </c>
      <c r="E799" s="172">
        <v>520.41999999999996</v>
      </c>
      <c r="F799" s="172">
        <v>0</v>
      </c>
      <c r="G799" s="172">
        <v>0</v>
      </c>
      <c r="H799" s="172">
        <v>0</v>
      </c>
      <c r="I799" s="172">
        <v>0</v>
      </c>
      <c r="J799" s="173">
        <f t="shared" si="14"/>
        <v>520.41999999999996</v>
      </c>
      <c r="K799" s="169" t="str">
        <f>VLOOKUP(C799, 'CEDARS School FRPL'!$C$4:$G$2376,5,0)</f>
        <v>No</v>
      </c>
      <c r="L799" s="66">
        <f>IFERROR(VLOOKUP($C799,'CEDARS School FRPL'!$C$4:$F$20001,3,FALSE),"NO CEDARL FRPL Rprtd")</f>
        <v>9.4299999999999995E-2</v>
      </c>
      <c r="N799" s="118"/>
      <c r="O799" s="97"/>
    </row>
    <row r="800" spans="1:15">
      <c r="A800" s="165" t="s">
        <v>2224</v>
      </c>
      <c r="B800" s="165" t="s">
        <v>2623</v>
      </c>
      <c r="C800" s="169">
        <v>3228</v>
      </c>
      <c r="D800" s="171" t="s">
        <v>818</v>
      </c>
      <c r="E800" s="172">
        <v>460.7</v>
      </c>
      <c r="F800" s="172">
        <v>0</v>
      </c>
      <c r="G800" s="172">
        <v>0</v>
      </c>
      <c r="H800" s="172">
        <v>0</v>
      </c>
      <c r="I800" s="172">
        <v>0</v>
      </c>
      <c r="J800" s="173">
        <f t="shared" si="14"/>
        <v>460.7</v>
      </c>
      <c r="K800" s="169" t="str">
        <f>VLOOKUP(C800, 'CEDARS School FRPL'!$C$4:$G$2376,5,0)</f>
        <v>No</v>
      </c>
      <c r="L800" s="66">
        <f>IFERROR(VLOOKUP($C800,'CEDARS School FRPL'!$C$4:$F$20001,3,FALSE),"NO CEDARL FRPL Rprtd")</f>
        <v>0.21379999999999999</v>
      </c>
      <c r="N800" s="118"/>
      <c r="O800" s="97"/>
    </row>
    <row r="801" spans="1:15">
      <c r="A801" s="165" t="s">
        <v>2177</v>
      </c>
      <c r="B801" s="165" t="s">
        <v>2624</v>
      </c>
      <c r="C801" s="169">
        <v>3214</v>
      </c>
      <c r="D801" s="171" t="s">
        <v>392</v>
      </c>
      <c r="E801" s="172">
        <v>37.28</v>
      </c>
      <c r="F801" s="172">
        <v>0</v>
      </c>
      <c r="G801" s="172">
        <v>0</v>
      </c>
      <c r="H801" s="172">
        <v>0</v>
      </c>
      <c r="I801" s="172">
        <v>0</v>
      </c>
      <c r="J801" s="173">
        <f t="shared" si="14"/>
        <v>37.28</v>
      </c>
      <c r="K801" s="169" t="str">
        <f>VLOOKUP(C801, 'CEDARS School FRPL'!$C$4:$G$2376,5,0)</f>
        <v>Yes</v>
      </c>
      <c r="L801" s="66">
        <f>IFERROR(VLOOKUP($C801,'CEDARS School FRPL'!$C$4:$F$20001,3,FALSE),"NO CEDARL FRPL Rprtd")</f>
        <v>0.70630000000000004</v>
      </c>
      <c r="N801" s="118"/>
      <c r="O801" s="97"/>
    </row>
    <row r="802" spans="1:15">
      <c r="A802" s="165" t="s">
        <v>2160</v>
      </c>
      <c r="B802" s="165" t="s">
        <v>2625</v>
      </c>
      <c r="C802" s="169">
        <v>2915</v>
      </c>
      <c r="D802" s="171" t="s">
        <v>309</v>
      </c>
      <c r="E802" s="172">
        <v>495.83</v>
      </c>
      <c r="F802" s="172">
        <v>35.4</v>
      </c>
      <c r="G802" s="172">
        <v>0</v>
      </c>
      <c r="H802" s="172">
        <v>0</v>
      </c>
      <c r="I802" s="172">
        <v>0</v>
      </c>
      <c r="J802" s="173">
        <f t="shared" si="14"/>
        <v>531.23</v>
      </c>
      <c r="K802" s="169" t="str">
        <f>VLOOKUP(C802, 'CEDARS School FRPL'!$C$4:$G$2376,5,0)</f>
        <v>No</v>
      </c>
      <c r="L802" s="66">
        <f>IFERROR(VLOOKUP($C802,'CEDARS School FRPL'!$C$4:$F$20001,3,FALSE),"NO CEDARL FRPL Rprtd")</f>
        <v>0.36159999999999998</v>
      </c>
      <c r="N802" s="118"/>
      <c r="O802" s="97"/>
    </row>
    <row r="803" spans="1:15">
      <c r="A803" s="165" t="s">
        <v>2160</v>
      </c>
      <c r="B803" s="165" t="s">
        <v>2625</v>
      </c>
      <c r="C803" s="169">
        <v>5545</v>
      </c>
      <c r="D803" s="171" t="s">
        <v>2842</v>
      </c>
      <c r="E803" s="172">
        <v>282.72000000000003</v>
      </c>
      <c r="F803" s="172">
        <v>0</v>
      </c>
      <c r="G803" s="172">
        <v>58.730000000000004</v>
      </c>
      <c r="H803" s="172">
        <v>1.8</v>
      </c>
      <c r="I803" s="172">
        <v>0</v>
      </c>
      <c r="J803" s="173">
        <f t="shared" si="14"/>
        <v>343.25000000000006</v>
      </c>
      <c r="K803" s="169" t="str">
        <f>VLOOKUP(C803, 'CEDARS School FRPL'!$C$4:$G$2376,5,0)</f>
        <v>No</v>
      </c>
      <c r="L803" s="66">
        <f>IFERROR(VLOOKUP($C803,'CEDARS School FRPL'!$C$4:$F$20001,3,FALSE),"NO CEDARL FRPL Rprtd")</f>
        <v>0.35520000000000002</v>
      </c>
      <c r="N803" s="118"/>
      <c r="O803" s="97"/>
    </row>
    <row r="804" spans="1:15">
      <c r="A804" s="165" t="s">
        <v>2160</v>
      </c>
      <c r="B804" s="165" t="s">
        <v>2625</v>
      </c>
      <c r="C804" s="169">
        <v>2561</v>
      </c>
      <c r="D804" s="171" t="s">
        <v>2626</v>
      </c>
      <c r="E804" s="172">
        <v>295.54000000000002</v>
      </c>
      <c r="F804" s="172">
        <v>0</v>
      </c>
      <c r="G804" s="172">
        <v>0</v>
      </c>
      <c r="H804" s="172">
        <v>0</v>
      </c>
      <c r="I804" s="172">
        <v>0</v>
      </c>
      <c r="J804" s="173">
        <f t="shared" si="14"/>
        <v>295.54000000000002</v>
      </c>
      <c r="K804" s="169" t="str">
        <f>VLOOKUP(C804, 'CEDARS School FRPL'!$C$4:$G$2376,5,0)</f>
        <v>No</v>
      </c>
      <c r="L804" s="66">
        <f>IFERROR(VLOOKUP($C804,'CEDARS School FRPL'!$C$4:$F$20001,3,FALSE),"NO CEDARL FRPL Rprtd")</f>
        <v>0.39100000000000001</v>
      </c>
      <c r="N804" s="118"/>
      <c r="O804" s="97"/>
    </row>
    <row r="805" spans="1:15">
      <c r="A805" s="165" t="s">
        <v>2169</v>
      </c>
      <c r="B805" s="165" t="s">
        <v>2627</v>
      </c>
      <c r="C805" s="169">
        <v>2602</v>
      </c>
      <c r="D805" s="171" t="s">
        <v>349</v>
      </c>
      <c r="E805" s="172">
        <v>16.04</v>
      </c>
      <c r="F805" s="172">
        <v>0</v>
      </c>
      <c r="G805" s="172">
        <v>0</v>
      </c>
      <c r="H805" s="172">
        <v>0</v>
      </c>
      <c r="I805" s="172">
        <v>0</v>
      </c>
      <c r="J805" s="173">
        <f t="shared" si="14"/>
        <v>16.04</v>
      </c>
      <c r="K805" s="169" t="str">
        <f>VLOOKUP(C805, 'CEDARS School FRPL'!$C$4:$G$2376,5,0)</f>
        <v>Yes</v>
      </c>
      <c r="L805" s="66">
        <f>IFERROR(VLOOKUP($C805,'CEDARS School FRPL'!$C$4:$F$20001,3,FALSE),"NO CEDARL FRPL Rprtd")</f>
        <v>0.8337</v>
      </c>
      <c r="N805" s="118"/>
      <c r="O805" s="97"/>
    </row>
    <row r="806" spans="1:15">
      <c r="A806" s="165" t="s">
        <v>2162</v>
      </c>
      <c r="B806" s="165" t="s">
        <v>2628</v>
      </c>
      <c r="C806" s="169">
        <v>3323</v>
      </c>
      <c r="D806" s="171" t="s">
        <v>325</v>
      </c>
      <c r="E806" s="172">
        <v>317.56</v>
      </c>
      <c r="F806" s="172">
        <v>14.82</v>
      </c>
      <c r="G806" s="172">
        <v>0</v>
      </c>
      <c r="H806" s="172">
        <v>0</v>
      </c>
      <c r="I806" s="172">
        <v>0</v>
      </c>
      <c r="J806" s="173">
        <f t="shared" si="14"/>
        <v>332.38</v>
      </c>
      <c r="K806" s="169" t="str">
        <f>VLOOKUP(C806, 'CEDARS School FRPL'!$C$4:$G$2376,5,0)</f>
        <v>Yes</v>
      </c>
      <c r="L806" s="66">
        <f>IFERROR(VLOOKUP($C806,'CEDARS School FRPL'!$C$4:$F$20001,3,FALSE),"NO CEDARL FRPL Rprtd")</f>
        <v>0.78869999999999996</v>
      </c>
      <c r="N806" s="118"/>
      <c r="O806" s="97"/>
    </row>
    <row r="807" spans="1:15">
      <c r="A807" s="165" t="s">
        <v>2162</v>
      </c>
      <c r="B807" s="165" t="s">
        <v>2628</v>
      </c>
      <c r="C807" s="169">
        <v>3082</v>
      </c>
      <c r="D807" s="171" t="s">
        <v>323</v>
      </c>
      <c r="E807" s="172">
        <v>411.28</v>
      </c>
      <c r="F807" s="172">
        <v>31.7</v>
      </c>
      <c r="G807" s="172">
        <v>0</v>
      </c>
      <c r="H807" s="172">
        <v>0</v>
      </c>
      <c r="I807" s="172">
        <v>0</v>
      </c>
      <c r="J807" s="173">
        <f t="shared" si="14"/>
        <v>442.97999999999996</v>
      </c>
      <c r="K807" s="169" t="str">
        <f>VLOOKUP(C807, 'CEDARS School FRPL'!$C$4:$G$2376,5,0)</f>
        <v>Yes</v>
      </c>
      <c r="L807" s="66">
        <f>IFERROR(VLOOKUP($C807,'CEDARS School FRPL'!$C$4:$F$20001,3,FALSE),"NO CEDARL FRPL Rprtd")</f>
        <v>0.61439999999999995</v>
      </c>
      <c r="N807" s="118"/>
      <c r="O807" s="97"/>
    </row>
    <row r="808" spans="1:15">
      <c r="A808" s="165" t="s">
        <v>2162</v>
      </c>
      <c r="B808" s="165" t="s">
        <v>2628</v>
      </c>
      <c r="C808" s="169">
        <v>2913</v>
      </c>
      <c r="D808" s="171" t="s">
        <v>321</v>
      </c>
      <c r="E808" s="172">
        <v>96</v>
      </c>
      <c r="F808" s="172">
        <v>15.7</v>
      </c>
      <c r="G808" s="172">
        <v>0</v>
      </c>
      <c r="H808" s="172">
        <v>0</v>
      </c>
      <c r="I808" s="172">
        <v>0</v>
      </c>
      <c r="J808" s="173">
        <f t="shared" si="14"/>
        <v>111.7</v>
      </c>
      <c r="K808" s="169" t="str">
        <f>VLOOKUP(C808, 'CEDARS School FRPL'!$C$4:$G$2376,5,0)</f>
        <v>No</v>
      </c>
      <c r="L808" s="66">
        <f>IFERROR(VLOOKUP($C808,'CEDARS School FRPL'!$C$4:$F$20001,3,FALSE),"NO CEDARL FRPL Rprtd")</f>
        <v>0.4476</v>
      </c>
      <c r="N808" s="118"/>
      <c r="O808" s="97"/>
    </row>
    <row r="809" spans="1:15">
      <c r="A809" s="165" t="s">
        <v>2162</v>
      </c>
      <c r="B809" s="165" t="s">
        <v>2628</v>
      </c>
      <c r="C809" s="169">
        <v>3322</v>
      </c>
      <c r="D809" s="171" t="s">
        <v>324</v>
      </c>
      <c r="E809" s="172">
        <v>521.44000000000005</v>
      </c>
      <c r="F809" s="172">
        <v>0</v>
      </c>
      <c r="G809" s="172">
        <v>0</v>
      </c>
      <c r="H809" s="172">
        <v>0</v>
      </c>
      <c r="I809" s="172">
        <v>0</v>
      </c>
      <c r="J809" s="173">
        <f t="shared" si="14"/>
        <v>521.44000000000005</v>
      </c>
      <c r="K809" s="169" t="str">
        <f>VLOOKUP(C809, 'CEDARS School FRPL'!$C$4:$G$2376,5,0)</f>
        <v>Yes</v>
      </c>
      <c r="L809" s="66">
        <f>IFERROR(VLOOKUP($C809,'CEDARS School FRPL'!$C$4:$F$20001,3,FALSE),"NO CEDARL FRPL Rprtd")</f>
        <v>0.59099999999999997</v>
      </c>
      <c r="N809" s="118"/>
      <c r="O809" s="97"/>
    </row>
    <row r="810" spans="1:15">
      <c r="A810" s="165" t="s">
        <v>2162</v>
      </c>
      <c r="B810" s="165" t="s">
        <v>2628</v>
      </c>
      <c r="C810" s="169">
        <v>2916</v>
      </c>
      <c r="D810" s="171" t="s">
        <v>322</v>
      </c>
      <c r="E810" s="172">
        <v>537.30999999999995</v>
      </c>
      <c r="F810" s="172">
        <v>0</v>
      </c>
      <c r="G810" s="172">
        <v>0</v>
      </c>
      <c r="H810" s="172">
        <v>0</v>
      </c>
      <c r="I810" s="172">
        <v>0</v>
      </c>
      <c r="J810" s="173">
        <f t="shared" si="14"/>
        <v>537.30999999999995</v>
      </c>
      <c r="K810" s="169" t="str">
        <f>VLOOKUP(C810, 'CEDARS School FRPL'!$C$4:$G$2376,5,0)</f>
        <v>Yes</v>
      </c>
      <c r="L810" s="66">
        <f>IFERROR(VLOOKUP($C810,'CEDARS School FRPL'!$C$4:$F$20001,3,FALSE),"NO CEDARL FRPL Rprtd")</f>
        <v>0.6472</v>
      </c>
      <c r="N810" s="118"/>
      <c r="O810" s="97"/>
    </row>
    <row r="811" spans="1:15">
      <c r="A811" s="165" t="s">
        <v>2162</v>
      </c>
      <c r="B811" s="165" t="s">
        <v>2628</v>
      </c>
      <c r="C811" s="169">
        <v>5547</v>
      </c>
      <c r="D811" s="171" t="s">
        <v>2843</v>
      </c>
      <c r="E811" s="172">
        <v>0</v>
      </c>
      <c r="F811" s="172">
        <v>0</v>
      </c>
      <c r="G811" s="172">
        <v>0</v>
      </c>
      <c r="H811" s="172">
        <v>31.16</v>
      </c>
      <c r="I811" s="172">
        <v>0</v>
      </c>
      <c r="J811" s="173">
        <f t="shared" si="14"/>
        <v>31.16</v>
      </c>
      <c r="K811" s="169" t="str">
        <f>VLOOKUP(C811, 'CEDARS School FRPL'!$C$4:$G$2376,5,0)</f>
        <v>Yes</v>
      </c>
      <c r="L811" s="66">
        <f>IFERROR(VLOOKUP($C811,'CEDARS School FRPL'!$C$4:$F$20001,3,FALSE),"NO CEDARL FRPL Rprtd")</f>
        <v>0.73580000000000001</v>
      </c>
      <c r="N811" s="118"/>
      <c r="O811" s="97"/>
    </row>
    <row r="812" spans="1:15">
      <c r="A812" s="165" t="s">
        <v>2162</v>
      </c>
      <c r="B812" s="165" t="s">
        <v>2628</v>
      </c>
      <c r="C812" s="169">
        <v>2266</v>
      </c>
      <c r="D812" s="171" t="s">
        <v>318</v>
      </c>
      <c r="E812" s="172">
        <v>1317.28</v>
      </c>
      <c r="F812" s="172">
        <v>0</v>
      </c>
      <c r="G812" s="172">
        <v>98.699999999999989</v>
      </c>
      <c r="H812" s="172">
        <v>0</v>
      </c>
      <c r="I812" s="172">
        <v>0</v>
      </c>
      <c r="J812" s="173">
        <f t="shared" si="14"/>
        <v>1415.98</v>
      </c>
      <c r="K812" s="169" t="str">
        <f>VLOOKUP(C812, 'CEDARS School FRPL'!$C$4:$G$2376,5,0)</f>
        <v>Yes</v>
      </c>
      <c r="L812" s="66">
        <f>IFERROR(VLOOKUP($C812,'CEDARS School FRPL'!$C$4:$F$20001,3,FALSE),"NO CEDARL FRPL Rprtd")</f>
        <v>0.53920000000000001</v>
      </c>
      <c r="N812" s="118"/>
      <c r="O812" s="97"/>
    </row>
    <row r="813" spans="1:15">
      <c r="A813" s="165" t="s">
        <v>2162</v>
      </c>
      <c r="B813" s="165" t="s">
        <v>2628</v>
      </c>
      <c r="C813" s="169">
        <v>5194</v>
      </c>
      <c r="D813" s="171" t="s">
        <v>326</v>
      </c>
      <c r="E813" s="172">
        <v>255.48</v>
      </c>
      <c r="F813" s="172">
        <v>0</v>
      </c>
      <c r="G813" s="172">
        <v>6.81</v>
      </c>
      <c r="H813" s="172">
        <v>0</v>
      </c>
      <c r="I813" s="172">
        <v>0</v>
      </c>
      <c r="J813" s="173">
        <f t="shared" si="14"/>
        <v>262.28999999999996</v>
      </c>
      <c r="K813" s="169" t="str">
        <f>VLOOKUP(C813, 'CEDARS School FRPL'!$C$4:$G$2376,5,0)</f>
        <v>Yes</v>
      </c>
      <c r="L813" s="66">
        <f>IFERROR(VLOOKUP($C813,'CEDARS School FRPL'!$C$4:$F$20001,3,FALSE),"NO CEDARL FRPL Rprtd")</f>
        <v>0.62150000000000005</v>
      </c>
      <c r="N813" s="118"/>
      <c r="O813" s="97"/>
    </row>
    <row r="814" spans="1:15">
      <c r="A814" s="165" t="s">
        <v>2162</v>
      </c>
      <c r="B814" s="165" t="s">
        <v>2628</v>
      </c>
      <c r="C814" s="169">
        <v>5675</v>
      </c>
      <c r="D814" s="171" t="s">
        <v>2996</v>
      </c>
      <c r="E814" s="172">
        <v>762.24</v>
      </c>
      <c r="F814" s="172">
        <v>47.54</v>
      </c>
      <c r="G814" s="172">
        <v>0</v>
      </c>
      <c r="H814" s="172">
        <v>0</v>
      </c>
      <c r="I814" s="172">
        <v>0</v>
      </c>
      <c r="J814" s="173">
        <f t="shared" si="14"/>
        <v>809.78</v>
      </c>
      <c r="K814" s="169" t="str">
        <f>VLOOKUP(C814, 'CEDARS School FRPL'!$C$4:$G$2376,5,0)</f>
        <v>Yes</v>
      </c>
      <c r="L814" s="66">
        <f>IFERROR(VLOOKUP($C814,'CEDARS School FRPL'!$C$4:$F$20001,3,FALSE),"NO CEDARL FRPL Rprtd")</f>
        <v>0.59819999999999995</v>
      </c>
      <c r="N814" s="118"/>
      <c r="O814" s="97"/>
    </row>
    <row r="815" spans="1:15">
      <c r="A815" s="165" t="s">
        <v>2162</v>
      </c>
      <c r="B815" s="165" t="s">
        <v>2628</v>
      </c>
      <c r="C815" s="169">
        <v>1934</v>
      </c>
      <c r="D815" s="171" t="s">
        <v>317</v>
      </c>
      <c r="E815" s="172">
        <v>9.6199999999999992</v>
      </c>
      <c r="F815" s="172">
        <v>0</v>
      </c>
      <c r="G815" s="172">
        <v>0</v>
      </c>
      <c r="H815" s="172">
        <v>0</v>
      </c>
      <c r="I815" s="172">
        <v>0</v>
      </c>
      <c r="J815" s="173">
        <f t="shared" si="14"/>
        <v>9.6199999999999992</v>
      </c>
      <c r="K815" s="169" t="str">
        <f>VLOOKUP(C815, 'CEDARS School FRPL'!$C$4:$G$2376,5,0)</f>
        <v>Yes</v>
      </c>
      <c r="L815" s="66">
        <f>IFERROR(VLOOKUP($C815,'CEDARS School FRPL'!$C$4:$F$20001,3,FALSE),"NO CEDARL FRPL Rprtd")</f>
        <v>0.89290000000000003</v>
      </c>
      <c r="N815" s="118"/>
      <c r="O815" s="97"/>
    </row>
    <row r="816" spans="1:15">
      <c r="A816" s="165" t="s">
        <v>2162</v>
      </c>
      <c r="B816" s="165" t="s">
        <v>2628</v>
      </c>
      <c r="C816" s="169">
        <v>2596</v>
      </c>
      <c r="D816" s="171" t="s">
        <v>319</v>
      </c>
      <c r="E816" s="172">
        <v>190.82</v>
      </c>
      <c r="F816" s="172">
        <v>15.9</v>
      </c>
      <c r="G816" s="172">
        <v>0</v>
      </c>
      <c r="H816" s="172">
        <v>0</v>
      </c>
      <c r="I816" s="172">
        <v>0</v>
      </c>
      <c r="J816" s="173">
        <f t="shared" si="14"/>
        <v>206.72</v>
      </c>
      <c r="K816" s="169" t="str">
        <f>VLOOKUP(C816, 'CEDARS School FRPL'!$C$4:$G$2376,5,0)</f>
        <v>No</v>
      </c>
      <c r="L816" s="66">
        <f>IFERROR(VLOOKUP($C816,'CEDARS School FRPL'!$C$4:$F$20001,3,FALSE),"NO CEDARL FRPL Rprtd")</f>
        <v>0.39560000000000001</v>
      </c>
      <c r="N816" s="118"/>
      <c r="O816" s="97"/>
    </row>
    <row r="817" spans="1:15">
      <c r="A817" s="165" t="s">
        <v>2162</v>
      </c>
      <c r="B817" s="165" t="s">
        <v>2628</v>
      </c>
      <c r="C817" s="169">
        <v>2624</v>
      </c>
      <c r="D817" s="171" t="s">
        <v>320</v>
      </c>
      <c r="E817" s="172">
        <v>328.61</v>
      </c>
      <c r="F817" s="172">
        <v>31.7</v>
      </c>
      <c r="G817" s="172">
        <v>0</v>
      </c>
      <c r="H817" s="172">
        <v>0</v>
      </c>
      <c r="I817" s="172">
        <v>0</v>
      </c>
      <c r="J817" s="173">
        <f t="shared" si="14"/>
        <v>360.31</v>
      </c>
      <c r="K817" s="169" t="str">
        <f>VLOOKUP(C817, 'CEDARS School FRPL'!$C$4:$G$2376,5,0)</f>
        <v>Yes</v>
      </c>
      <c r="L817" s="66">
        <f>IFERROR(VLOOKUP($C817,'CEDARS School FRPL'!$C$4:$F$20001,3,FALSE),"NO CEDARL FRPL Rprtd")</f>
        <v>0.78439999999999999</v>
      </c>
      <c r="N817" s="118"/>
      <c r="O817" s="97"/>
    </row>
    <row r="818" spans="1:15">
      <c r="A818" s="165" t="s">
        <v>2127</v>
      </c>
      <c r="B818" s="165" t="s">
        <v>2629</v>
      </c>
      <c r="C818" s="169">
        <v>4418</v>
      </c>
      <c r="D818" s="171" t="s">
        <v>51</v>
      </c>
      <c r="E818" s="172">
        <v>658.8</v>
      </c>
      <c r="F818" s="172">
        <v>14.6</v>
      </c>
      <c r="G818" s="172">
        <v>0</v>
      </c>
      <c r="H818" s="172">
        <v>0</v>
      </c>
      <c r="I818" s="172">
        <v>0</v>
      </c>
      <c r="J818" s="173">
        <f t="shared" si="14"/>
        <v>673.4</v>
      </c>
      <c r="K818" s="169" t="str">
        <f>VLOOKUP(C818, 'CEDARS School FRPL'!$C$4:$G$2376,5,0)</f>
        <v>Yes</v>
      </c>
      <c r="L818" s="66">
        <f>IFERROR(VLOOKUP($C818,'CEDARS School FRPL'!$C$4:$F$20001,3,FALSE),"NO CEDARL FRPL Rprtd")</f>
        <v>0.9042</v>
      </c>
      <c r="N818" s="118"/>
      <c r="O818" s="97"/>
    </row>
    <row r="819" spans="1:15">
      <c r="A819" s="165" t="s">
        <v>2127</v>
      </c>
      <c r="B819" s="165" t="s">
        <v>2629</v>
      </c>
      <c r="C819" s="169">
        <v>5520</v>
      </c>
      <c r="D819" s="171" t="s">
        <v>2833</v>
      </c>
      <c r="E819" s="172">
        <v>557.87</v>
      </c>
      <c r="F819" s="172">
        <v>0</v>
      </c>
      <c r="G819" s="172">
        <v>0</v>
      </c>
      <c r="H819" s="172">
        <v>0</v>
      </c>
      <c r="I819" s="172">
        <v>0</v>
      </c>
      <c r="J819" s="173">
        <f t="shared" si="14"/>
        <v>557.87</v>
      </c>
      <c r="K819" s="169" t="str">
        <f>VLOOKUP(C819, 'CEDARS School FRPL'!$C$4:$G$2376,5,0)</f>
        <v>No</v>
      </c>
      <c r="L819" s="66">
        <f>IFERROR(VLOOKUP($C819,'CEDARS School FRPL'!$C$4:$F$20001,3,FALSE),"NO CEDARL FRPL Rprtd")</f>
        <v>0.2177</v>
      </c>
      <c r="N819" s="118"/>
      <c r="O819" s="97"/>
    </row>
    <row r="820" spans="1:15">
      <c r="A820" s="165" t="s">
        <v>2127</v>
      </c>
      <c r="B820" s="165" t="s">
        <v>2629</v>
      </c>
      <c r="C820" s="169">
        <v>4072</v>
      </c>
      <c r="D820" s="171" t="s">
        <v>46</v>
      </c>
      <c r="E820" s="172">
        <v>351</v>
      </c>
      <c r="F820" s="172">
        <v>0</v>
      </c>
      <c r="G820" s="172">
        <v>0</v>
      </c>
      <c r="H820" s="172">
        <v>0</v>
      </c>
      <c r="I820" s="172">
        <v>0</v>
      </c>
      <c r="J820" s="173">
        <f t="shared" si="14"/>
        <v>351</v>
      </c>
      <c r="K820" s="169" t="str">
        <f>VLOOKUP(C820, 'CEDARS School FRPL'!$C$4:$G$2376,5,0)</f>
        <v>Yes</v>
      </c>
      <c r="L820" s="66">
        <f>IFERROR(VLOOKUP($C820,'CEDARS School FRPL'!$C$4:$F$20001,3,FALSE),"NO CEDARL FRPL Rprtd")</f>
        <v>0.61260000000000003</v>
      </c>
      <c r="N820" s="118"/>
      <c r="O820" s="97"/>
    </row>
    <row r="821" spans="1:15">
      <c r="A821" s="165" t="s">
        <v>2127</v>
      </c>
      <c r="B821" s="165" t="s">
        <v>2629</v>
      </c>
      <c r="C821" s="169">
        <v>4202</v>
      </c>
      <c r="D821" s="171" t="s">
        <v>50</v>
      </c>
      <c r="E821" s="172">
        <v>486.05</v>
      </c>
      <c r="F821" s="172">
        <v>0</v>
      </c>
      <c r="G821" s="172">
        <v>0</v>
      </c>
      <c r="H821" s="172">
        <v>0</v>
      </c>
      <c r="I821" s="172">
        <v>0</v>
      </c>
      <c r="J821" s="173">
        <f t="shared" si="14"/>
        <v>486.05</v>
      </c>
      <c r="K821" s="169" t="str">
        <f>VLOOKUP(C821, 'CEDARS School FRPL'!$C$4:$G$2376,5,0)</f>
        <v>Yes</v>
      </c>
      <c r="L821" s="66">
        <f>IFERROR(VLOOKUP($C821,'CEDARS School FRPL'!$C$4:$F$20001,3,FALSE),"NO CEDARL FRPL Rprtd")</f>
        <v>0.55310000000000004</v>
      </c>
      <c r="N821" s="118"/>
      <c r="O821" s="97"/>
    </row>
    <row r="822" spans="1:15">
      <c r="A822" s="165" t="s">
        <v>2127</v>
      </c>
      <c r="B822" s="165" t="s">
        <v>2629</v>
      </c>
      <c r="C822" s="169">
        <v>5439</v>
      </c>
      <c r="D822" s="171" t="s">
        <v>58</v>
      </c>
      <c r="E822" s="172">
        <v>929.07</v>
      </c>
      <c r="F822" s="172">
        <v>0</v>
      </c>
      <c r="G822" s="172">
        <v>0</v>
      </c>
      <c r="H822" s="172">
        <v>0</v>
      </c>
      <c r="I822" s="172">
        <v>0</v>
      </c>
      <c r="J822" s="173">
        <f t="shared" si="14"/>
        <v>929.07</v>
      </c>
      <c r="K822" s="169" t="str">
        <f>VLOOKUP(C822, 'CEDARS School FRPL'!$C$4:$G$2376,5,0)</f>
        <v>Yes</v>
      </c>
      <c r="L822" s="66">
        <f>IFERROR(VLOOKUP($C822,'CEDARS School FRPL'!$C$4:$F$20001,3,FALSE),"NO CEDARL FRPL Rprtd")</f>
        <v>0.4622</v>
      </c>
      <c r="N822" s="118"/>
      <c r="O822" s="97"/>
    </row>
    <row r="823" spans="1:15">
      <c r="A823" s="165" t="s">
        <v>2127</v>
      </c>
      <c r="B823" s="165" t="s">
        <v>2629</v>
      </c>
      <c r="C823" s="169">
        <v>5220</v>
      </c>
      <c r="D823" s="171" t="s">
        <v>56</v>
      </c>
      <c r="E823" s="172">
        <v>463.43</v>
      </c>
      <c r="F823" s="172">
        <v>0</v>
      </c>
      <c r="G823" s="172">
        <v>0</v>
      </c>
      <c r="H823" s="172">
        <v>0</v>
      </c>
      <c r="I823" s="172">
        <v>0</v>
      </c>
      <c r="J823" s="173">
        <f t="shared" si="14"/>
        <v>463.43</v>
      </c>
      <c r="K823" s="169" t="str">
        <f>VLOOKUP(C823, 'CEDARS School FRPL'!$C$4:$G$2376,5,0)</f>
        <v>No</v>
      </c>
      <c r="L823" s="66">
        <f>IFERROR(VLOOKUP($C823,'CEDARS School FRPL'!$C$4:$F$20001,3,FALSE),"NO CEDARL FRPL Rprtd")</f>
        <v>0.21190000000000001</v>
      </c>
      <c r="N823" s="118"/>
      <c r="O823" s="97"/>
    </row>
    <row r="824" spans="1:15">
      <c r="A824" s="165" t="s">
        <v>2127</v>
      </c>
      <c r="B824" s="165" t="s">
        <v>2629</v>
      </c>
      <c r="C824" s="169">
        <v>4028</v>
      </c>
      <c r="D824" s="171" t="s">
        <v>45</v>
      </c>
      <c r="E824" s="172">
        <v>891.16</v>
      </c>
      <c r="F824" s="172">
        <v>0</v>
      </c>
      <c r="G824" s="172">
        <v>0</v>
      </c>
      <c r="H824" s="172">
        <v>0</v>
      </c>
      <c r="I824" s="172">
        <v>0</v>
      </c>
      <c r="J824" s="173">
        <f t="shared" si="14"/>
        <v>891.16</v>
      </c>
      <c r="K824" s="169" t="str">
        <f>VLOOKUP(C824, 'CEDARS School FRPL'!$C$4:$G$2376,5,0)</f>
        <v>No</v>
      </c>
      <c r="L824" s="66">
        <f>IFERROR(VLOOKUP($C824,'CEDARS School FRPL'!$C$4:$F$20001,3,FALSE),"NO CEDARL FRPL Rprtd")</f>
        <v>0.26179999999999998</v>
      </c>
      <c r="N824" s="118"/>
      <c r="O824" s="97"/>
    </row>
    <row r="825" spans="1:15">
      <c r="A825" s="165" t="s">
        <v>2127</v>
      </c>
      <c r="B825" s="165" t="s">
        <v>2629</v>
      </c>
      <c r="C825" s="169">
        <v>2824</v>
      </c>
      <c r="D825" s="171" t="s">
        <v>35</v>
      </c>
      <c r="E825" s="172">
        <v>482.4</v>
      </c>
      <c r="F825" s="172">
        <v>0</v>
      </c>
      <c r="G825" s="172">
        <v>0</v>
      </c>
      <c r="H825" s="172">
        <v>0</v>
      </c>
      <c r="I825" s="172">
        <v>0</v>
      </c>
      <c r="J825" s="173">
        <f t="shared" si="14"/>
        <v>482.4</v>
      </c>
      <c r="K825" s="169" t="str">
        <f>VLOOKUP(C825, 'CEDARS School FRPL'!$C$4:$G$2376,5,0)</f>
        <v>Yes</v>
      </c>
      <c r="L825" s="66">
        <f>IFERROR(VLOOKUP($C825,'CEDARS School FRPL'!$C$4:$F$20001,3,FALSE),"NO CEDARL FRPL Rprtd")</f>
        <v>0.81159999999999999</v>
      </c>
      <c r="N825" s="118"/>
      <c r="O825" s="97"/>
    </row>
    <row r="826" spans="1:15">
      <c r="A826" s="165" t="s">
        <v>2127</v>
      </c>
      <c r="B826" s="165" t="s">
        <v>2629</v>
      </c>
      <c r="C826" s="169">
        <v>3315</v>
      </c>
      <c r="D826" s="171" t="s">
        <v>41</v>
      </c>
      <c r="E826" s="172">
        <v>359.6</v>
      </c>
      <c r="F826" s="172">
        <v>0</v>
      </c>
      <c r="G826" s="172">
        <v>0</v>
      </c>
      <c r="H826" s="172">
        <v>0</v>
      </c>
      <c r="I826" s="172">
        <v>0</v>
      </c>
      <c r="J826" s="173">
        <f t="shared" si="14"/>
        <v>359.6</v>
      </c>
      <c r="K826" s="169" t="str">
        <f>VLOOKUP(C826, 'CEDARS School FRPL'!$C$4:$G$2376,5,0)</f>
        <v>Yes</v>
      </c>
      <c r="L826" s="66">
        <f>IFERROR(VLOOKUP($C826,'CEDARS School FRPL'!$C$4:$F$20001,3,FALSE),"NO CEDARL FRPL Rprtd")</f>
        <v>0.78510000000000002</v>
      </c>
      <c r="N826" s="118"/>
      <c r="O826" s="97"/>
    </row>
    <row r="827" spans="1:15">
      <c r="A827" s="165" t="s">
        <v>2127</v>
      </c>
      <c r="B827" s="165" t="s">
        <v>2629</v>
      </c>
      <c r="C827" s="169">
        <v>5727</v>
      </c>
      <c r="D827" s="171" t="s">
        <v>2997</v>
      </c>
      <c r="E827" s="172">
        <v>65.260000000000005</v>
      </c>
      <c r="F827" s="172">
        <v>0</v>
      </c>
      <c r="G827" s="172">
        <v>1.82</v>
      </c>
      <c r="H827" s="172">
        <v>0</v>
      </c>
      <c r="I827" s="172">
        <v>0</v>
      </c>
      <c r="J827" s="173">
        <f t="shared" si="14"/>
        <v>67.08</v>
      </c>
      <c r="K827" s="169" t="str">
        <f>VLOOKUP(C827, 'CEDARS School FRPL'!$C$4:$G$2376,5,0)</f>
        <v>No</v>
      </c>
      <c r="L827" s="66">
        <f>IFERROR(VLOOKUP($C827,'CEDARS School FRPL'!$C$4:$F$20001,3,FALSE),"NO CEDARL FRPL Rprtd")</f>
        <v>0.49130000000000001</v>
      </c>
      <c r="N827" s="118"/>
      <c r="O827" s="97"/>
    </row>
    <row r="828" spans="1:15">
      <c r="A828" s="165" t="s">
        <v>2127</v>
      </c>
      <c r="B828" s="165" t="s">
        <v>2629</v>
      </c>
      <c r="C828" s="169">
        <v>5521</v>
      </c>
      <c r="D828" s="171" t="s">
        <v>2834</v>
      </c>
      <c r="E828" s="172">
        <v>614.5</v>
      </c>
      <c r="F828" s="172">
        <v>0</v>
      </c>
      <c r="G828" s="172">
        <v>0</v>
      </c>
      <c r="H828" s="172">
        <v>0</v>
      </c>
      <c r="I828" s="172">
        <v>0</v>
      </c>
      <c r="J828" s="173">
        <f t="shared" si="14"/>
        <v>614.5</v>
      </c>
      <c r="K828" s="169" t="str">
        <f>VLOOKUP(C828, 'CEDARS School FRPL'!$C$4:$G$2376,5,0)</f>
        <v>Yes</v>
      </c>
      <c r="L828" s="66">
        <f>IFERROR(VLOOKUP($C828,'CEDARS School FRPL'!$C$4:$F$20001,3,FALSE),"NO CEDARL FRPL Rprtd")</f>
        <v>0.6714</v>
      </c>
      <c r="N828" s="118"/>
      <c r="O828" s="97"/>
    </row>
    <row r="829" spans="1:15">
      <c r="A829" s="165" t="s">
        <v>2127</v>
      </c>
      <c r="B829" s="165" t="s">
        <v>2629</v>
      </c>
      <c r="C829" s="169">
        <v>3077</v>
      </c>
      <c r="D829" s="171" t="s">
        <v>38</v>
      </c>
      <c r="E829" s="172">
        <v>361.11</v>
      </c>
      <c r="F829" s="172">
        <v>0</v>
      </c>
      <c r="G829" s="172">
        <v>0</v>
      </c>
      <c r="H829" s="172">
        <v>0</v>
      </c>
      <c r="I829" s="172">
        <v>0</v>
      </c>
      <c r="J829" s="173">
        <f t="shared" si="14"/>
        <v>361.11</v>
      </c>
      <c r="K829" s="169" t="str">
        <f>VLOOKUP(C829, 'CEDARS School FRPL'!$C$4:$G$2376,5,0)</f>
        <v>Yes</v>
      </c>
      <c r="L829" s="66">
        <f>IFERROR(VLOOKUP($C829,'CEDARS School FRPL'!$C$4:$F$20001,3,FALSE),"NO CEDARL FRPL Rprtd")</f>
        <v>0.76139999999999997</v>
      </c>
      <c r="N829" s="118"/>
      <c r="O829" s="97"/>
    </row>
    <row r="830" spans="1:15">
      <c r="A830" s="165" t="s">
        <v>2127</v>
      </c>
      <c r="B830" s="165" t="s">
        <v>2629</v>
      </c>
      <c r="C830" s="169">
        <v>3267</v>
      </c>
      <c r="D830" s="171" t="s">
        <v>40</v>
      </c>
      <c r="E830" s="172">
        <v>752.15</v>
      </c>
      <c r="F830" s="172">
        <v>0</v>
      </c>
      <c r="G830" s="172">
        <v>0</v>
      </c>
      <c r="H830" s="172">
        <v>0</v>
      </c>
      <c r="I830" s="172">
        <v>0</v>
      </c>
      <c r="J830" s="173">
        <f t="shared" si="14"/>
        <v>752.15</v>
      </c>
      <c r="K830" s="169" t="str">
        <f>VLOOKUP(C830, 'CEDARS School FRPL'!$C$4:$G$2376,5,0)</f>
        <v>Yes</v>
      </c>
      <c r="L830" s="66">
        <f>IFERROR(VLOOKUP($C830,'CEDARS School FRPL'!$C$4:$F$20001,3,FALSE),"NO CEDARL FRPL Rprtd")</f>
        <v>0.78059999999999996</v>
      </c>
      <c r="N830" s="118"/>
      <c r="O830" s="97"/>
    </row>
    <row r="831" spans="1:15">
      <c r="A831" s="165" t="s">
        <v>2127</v>
      </c>
      <c r="B831" s="165" t="s">
        <v>2629</v>
      </c>
      <c r="C831" s="169">
        <v>4429</v>
      </c>
      <c r="D831" s="171" t="s">
        <v>52</v>
      </c>
      <c r="E831" s="172">
        <v>837.8</v>
      </c>
      <c r="F831" s="172">
        <v>0</v>
      </c>
      <c r="G831" s="172">
        <v>0</v>
      </c>
      <c r="H831" s="172">
        <v>0</v>
      </c>
      <c r="I831" s="172">
        <v>0</v>
      </c>
      <c r="J831" s="173">
        <f t="shared" si="14"/>
        <v>837.8</v>
      </c>
      <c r="K831" s="169" t="str">
        <f>VLOOKUP(C831, 'CEDARS School FRPL'!$C$4:$G$2376,5,0)</f>
        <v>Yes</v>
      </c>
      <c r="L831" s="66">
        <f>IFERROR(VLOOKUP($C831,'CEDARS School FRPL'!$C$4:$F$20001,3,FALSE),"NO CEDARL FRPL Rprtd")</f>
        <v>0.56579999999999997</v>
      </c>
      <c r="N831" s="118"/>
      <c r="O831" s="97"/>
    </row>
    <row r="832" spans="1:15">
      <c r="A832" s="165" t="s">
        <v>2127</v>
      </c>
      <c r="B832" s="165" t="s">
        <v>2629</v>
      </c>
      <c r="C832" s="169">
        <v>3731</v>
      </c>
      <c r="D832" s="171" t="s">
        <v>44</v>
      </c>
      <c r="E832" s="172">
        <v>1589.85</v>
      </c>
      <c r="F832" s="172">
        <v>0</v>
      </c>
      <c r="G832" s="172">
        <v>232.13</v>
      </c>
      <c r="H832" s="172">
        <v>0</v>
      </c>
      <c r="I832" s="172">
        <v>0</v>
      </c>
      <c r="J832" s="173">
        <f t="shared" si="14"/>
        <v>1821.98</v>
      </c>
      <c r="K832" s="169" t="str">
        <f>VLOOKUP(C832, 'CEDARS School FRPL'!$C$4:$G$2376,5,0)</f>
        <v>No</v>
      </c>
      <c r="L832" s="66">
        <f>IFERROR(VLOOKUP($C832,'CEDARS School FRPL'!$C$4:$F$20001,3,FALSE),"NO CEDARL FRPL Rprtd")</f>
        <v>0.3962</v>
      </c>
      <c r="N832" s="118"/>
      <c r="O832" s="97"/>
    </row>
    <row r="833" spans="1:15">
      <c r="A833" s="165" t="s">
        <v>2127</v>
      </c>
      <c r="B833" s="165" t="s">
        <v>2629</v>
      </c>
      <c r="C833" s="169">
        <v>2826</v>
      </c>
      <c r="D833" s="171" t="s">
        <v>37</v>
      </c>
      <c r="E833" s="172">
        <v>1621.66</v>
      </c>
      <c r="F833" s="172">
        <v>0</v>
      </c>
      <c r="G833" s="172">
        <v>107.2</v>
      </c>
      <c r="H833" s="172">
        <v>0</v>
      </c>
      <c r="I833" s="172">
        <v>0</v>
      </c>
      <c r="J833" s="173">
        <f t="shared" si="14"/>
        <v>1728.8600000000001</v>
      </c>
      <c r="K833" s="169" t="str">
        <f>VLOOKUP(C833, 'CEDARS School FRPL'!$C$4:$G$2376,5,0)</f>
        <v>Yes</v>
      </c>
      <c r="L833" s="66">
        <f>IFERROR(VLOOKUP($C833,'CEDARS School FRPL'!$C$4:$F$20001,3,FALSE),"NO CEDARL FRPL Rprtd")</f>
        <v>0.65139999999999998</v>
      </c>
      <c r="N833" s="118"/>
      <c r="O833" s="97"/>
    </row>
    <row r="834" spans="1:15">
      <c r="A834" s="165" t="s">
        <v>2127</v>
      </c>
      <c r="B834" s="165" t="s">
        <v>2629</v>
      </c>
      <c r="C834" s="169">
        <v>1884</v>
      </c>
      <c r="D834" s="171" t="s">
        <v>33</v>
      </c>
      <c r="E834" s="172">
        <v>195.98</v>
      </c>
      <c r="F834" s="172">
        <v>0</v>
      </c>
      <c r="G834" s="172">
        <v>3.3</v>
      </c>
      <c r="H834" s="172">
        <v>166.2</v>
      </c>
      <c r="I834" s="172">
        <v>0</v>
      </c>
      <c r="J834" s="173">
        <f t="shared" si="14"/>
        <v>365.48</v>
      </c>
      <c r="K834" s="169" t="str">
        <f>VLOOKUP(C834, 'CEDARS School FRPL'!$C$4:$G$2376,5,0)</f>
        <v>Yes</v>
      </c>
      <c r="L834" s="66">
        <f>IFERROR(VLOOKUP($C834,'CEDARS School FRPL'!$C$4:$F$20001,3,FALSE),"NO CEDARL FRPL Rprtd")</f>
        <v>0.66159999999999997</v>
      </c>
      <c r="N834" s="118"/>
      <c r="O834" s="97"/>
    </row>
    <row r="835" spans="1:15">
      <c r="A835" s="165" t="s">
        <v>2127</v>
      </c>
      <c r="B835" s="165" t="s">
        <v>2629</v>
      </c>
      <c r="C835" s="169">
        <v>4181</v>
      </c>
      <c r="D835" s="171" t="s">
        <v>49</v>
      </c>
      <c r="E835" s="172">
        <v>432.88</v>
      </c>
      <c r="F835" s="172">
        <v>0</v>
      </c>
      <c r="G835" s="172">
        <v>0</v>
      </c>
      <c r="H835" s="172">
        <v>0</v>
      </c>
      <c r="I835" s="172">
        <v>0</v>
      </c>
      <c r="J835" s="173">
        <f t="shared" si="14"/>
        <v>432.88</v>
      </c>
      <c r="K835" s="169" t="str">
        <f>VLOOKUP(C835, 'CEDARS School FRPL'!$C$4:$G$2376,5,0)</f>
        <v>Yes</v>
      </c>
      <c r="L835" s="66">
        <f>IFERROR(VLOOKUP($C835,'CEDARS School FRPL'!$C$4:$F$20001,3,FALSE),"NO CEDARL FRPL Rprtd")</f>
        <v>0.55300000000000005</v>
      </c>
      <c r="N835" s="118"/>
      <c r="O835" s="97"/>
    </row>
    <row r="836" spans="1:15">
      <c r="A836" s="165" t="s">
        <v>2127</v>
      </c>
      <c r="B836" s="165" t="s">
        <v>2629</v>
      </c>
      <c r="C836" s="169">
        <v>1941</v>
      </c>
      <c r="D836" s="171" t="s">
        <v>34</v>
      </c>
      <c r="E836" s="172">
        <v>491.26</v>
      </c>
      <c r="F836" s="172">
        <v>0</v>
      </c>
      <c r="G836" s="172">
        <v>12.3</v>
      </c>
      <c r="H836" s="172">
        <v>0</v>
      </c>
      <c r="I836" s="172">
        <v>0</v>
      </c>
      <c r="J836" s="173">
        <f t="shared" si="14"/>
        <v>503.56</v>
      </c>
      <c r="K836" s="169" t="str">
        <f>VLOOKUP(C836, 'CEDARS School FRPL'!$C$4:$G$2376,5,0)</f>
        <v>No</v>
      </c>
      <c r="L836" s="66">
        <f>IFERROR(VLOOKUP($C836,'CEDARS School FRPL'!$C$4:$F$20001,3,FALSE),"NO CEDARL FRPL Rprtd")</f>
        <v>0.31409999999999999</v>
      </c>
      <c r="N836" s="118"/>
      <c r="O836" s="97"/>
    </row>
    <row r="837" spans="1:15">
      <c r="A837" s="165" t="s">
        <v>2127</v>
      </c>
      <c r="B837" s="165" t="s">
        <v>2629</v>
      </c>
      <c r="C837" s="169">
        <v>3472</v>
      </c>
      <c r="D837" s="171" t="s">
        <v>43</v>
      </c>
      <c r="E837" s="172">
        <v>674.58</v>
      </c>
      <c r="F837" s="172">
        <v>0</v>
      </c>
      <c r="G837" s="172">
        <v>0</v>
      </c>
      <c r="H837" s="172">
        <v>0</v>
      </c>
      <c r="I837" s="172">
        <v>0</v>
      </c>
      <c r="J837" s="173">
        <f t="shared" ref="J837:J900" si="15">SUM(E837:I837)</f>
        <v>674.58</v>
      </c>
      <c r="K837" s="169" t="str">
        <f>VLOOKUP(C837, 'CEDARS School FRPL'!$C$4:$G$2376,5,0)</f>
        <v>Yes</v>
      </c>
      <c r="L837" s="66">
        <f>IFERROR(VLOOKUP($C837,'CEDARS School FRPL'!$C$4:$F$20001,3,FALSE),"NO CEDARL FRPL Rprtd")</f>
        <v>0.88219999999999998</v>
      </c>
      <c r="M837" s="66"/>
      <c r="N837" s="118"/>
      <c r="O837" s="97"/>
    </row>
    <row r="838" spans="1:15">
      <c r="A838" s="165" t="s">
        <v>2127</v>
      </c>
      <c r="B838" s="165" t="s">
        <v>2629</v>
      </c>
      <c r="C838" s="169">
        <v>5106</v>
      </c>
      <c r="D838" s="171" t="s">
        <v>55</v>
      </c>
      <c r="E838" s="172">
        <v>56.05</v>
      </c>
      <c r="F838" s="172">
        <v>0</v>
      </c>
      <c r="G838" s="172">
        <v>0.53</v>
      </c>
      <c r="H838" s="172">
        <v>0</v>
      </c>
      <c r="I838" s="172">
        <v>0</v>
      </c>
      <c r="J838" s="173">
        <f t="shared" si="15"/>
        <v>56.58</v>
      </c>
      <c r="K838" s="169" t="str">
        <f>VLOOKUP(C838, 'CEDARS School FRPL'!$C$4:$G$2376,5,0)</f>
        <v>Yes</v>
      </c>
      <c r="L838" s="66">
        <f>IFERROR(VLOOKUP($C838,'CEDARS School FRPL'!$C$4:$F$20001,3,FALSE),"NO CEDARL FRPL Rprtd")</f>
        <v>0.61880000000000002</v>
      </c>
      <c r="N838" s="118"/>
      <c r="O838" s="97"/>
    </row>
    <row r="839" spans="1:15">
      <c r="A839" s="165" t="s">
        <v>2127</v>
      </c>
      <c r="B839" s="165" t="s">
        <v>2629</v>
      </c>
      <c r="C839" s="169">
        <v>4446</v>
      </c>
      <c r="D839" s="171" t="s">
        <v>53</v>
      </c>
      <c r="E839" s="172">
        <v>478.85</v>
      </c>
      <c r="F839" s="172">
        <v>0</v>
      </c>
      <c r="G839" s="172">
        <v>0</v>
      </c>
      <c r="H839" s="172">
        <v>0</v>
      </c>
      <c r="I839" s="172">
        <v>0</v>
      </c>
      <c r="J839" s="173">
        <f t="shared" si="15"/>
        <v>478.85</v>
      </c>
      <c r="K839" s="169" t="str">
        <f>VLOOKUP(C839, 'CEDARS School FRPL'!$C$4:$G$2376,5,0)</f>
        <v>No</v>
      </c>
      <c r="L839" s="66">
        <f>IFERROR(VLOOKUP($C839,'CEDARS School FRPL'!$C$4:$F$20001,3,FALSE),"NO CEDARL FRPL Rprtd")</f>
        <v>0.31040000000000001</v>
      </c>
      <c r="N839" s="118"/>
      <c r="O839" s="97"/>
    </row>
    <row r="840" spans="1:15">
      <c r="A840" s="165" t="s">
        <v>2127</v>
      </c>
      <c r="B840" s="165" t="s">
        <v>2629</v>
      </c>
      <c r="C840" s="169">
        <v>5438</v>
      </c>
      <c r="D840" s="171" t="s">
        <v>57</v>
      </c>
      <c r="E840" s="172">
        <v>529.22</v>
      </c>
      <c r="F840" s="172">
        <v>0</v>
      </c>
      <c r="G840" s="172">
        <v>0</v>
      </c>
      <c r="H840" s="172">
        <v>0</v>
      </c>
      <c r="I840" s="172">
        <v>0</v>
      </c>
      <c r="J840" s="173">
        <f t="shared" si="15"/>
        <v>529.22</v>
      </c>
      <c r="K840" s="169" t="str">
        <f>VLOOKUP(C840, 'CEDARS School FRPL'!$C$4:$G$2376,5,0)</f>
        <v>No</v>
      </c>
      <c r="L840" s="66">
        <f>IFERROR(VLOOKUP($C840,'CEDARS School FRPL'!$C$4:$F$20001,3,FALSE),"NO CEDARL FRPL Rprtd")</f>
        <v>0.33560000000000001</v>
      </c>
      <c r="N840" s="118"/>
      <c r="O840" s="97"/>
    </row>
    <row r="841" spans="1:15">
      <c r="A841" s="165" t="s">
        <v>2127</v>
      </c>
      <c r="B841" s="165" t="s">
        <v>2629</v>
      </c>
      <c r="C841" s="169">
        <v>4073</v>
      </c>
      <c r="D841" s="171" t="s">
        <v>47</v>
      </c>
      <c r="E841" s="172">
        <v>406.08</v>
      </c>
      <c r="F841" s="172">
        <v>0</v>
      </c>
      <c r="G841" s="172">
        <v>0</v>
      </c>
      <c r="H841" s="172">
        <v>0</v>
      </c>
      <c r="I841" s="172">
        <v>0</v>
      </c>
      <c r="J841" s="173">
        <f t="shared" si="15"/>
        <v>406.08</v>
      </c>
      <c r="K841" s="169" t="str">
        <f>VLOOKUP(C841, 'CEDARS School FRPL'!$C$4:$G$2376,5,0)</f>
        <v>Yes</v>
      </c>
      <c r="L841" s="66">
        <f>IFERROR(VLOOKUP($C841,'CEDARS School FRPL'!$C$4:$F$20001,3,FALSE),"NO CEDARL FRPL Rprtd")</f>
        <v>0.57340000000000002</v>
      </c>
      <c r="N841" s="118"/>
      <c r="O841" s="97"/>
    </row>
    <row r="842" spans="1:15">
      <c r="A842" s="165" t="s">
        <v>2127</v>
      </c>
      <c r="B842" s="165" t="s">
        <v>2629</v>
      </c>
      <c r="C842" s="169">
        <v>4484</v>
      </c>
      <c r="D842" s="171" t="s">
        <v>54</v>
      </c>
      <c r="E842" s="172">
        <v>1369.24</v>
      </c>
      <c r="F842" s="172">
        <v>0</v>
      </c>
      <c r="G842" s="172">
        <v>156.56</v>
      </c>
      <c r="H842" s="172">
        <v>0</v>
      </c>
      <c r="I842" s="172">
        <v>0</v>
      </c>
      <c r="J842" s="173">
        <f t="shared" si="15"/>
        <v>1525.8</v>
      </c>
      <c r="K842" s="169" t="str">
        <f>VLOOKUP(C842, 'CEDARS School FRPL'!$C$4:$G$2376,5,0)</f>
        <v>Yes</v>
      </c>
      <c r="L842" s="66">
        <f>IFERROR(VLOOKUP($C842,'CEDARS School FRPL'!$C$4:$F$20001,3,FALSE),"NO CEDARL FRPL Rprtd")</f>
        <v>0.53120000000000001</v>
      </c>
      <c r="N842" s="118"/>
      <c r="O842" s="97"/>
    </row>
    <row r="843" spans="1:15">
      <c r="A843" s="165" t="s">
        <v>2127</v>
      </c>
      <c r="B843" s="165" t="s">
        <v>2629</v>
      </c>
      <c r="C843" s="169">
        <v>4136</v>
      </c>
      <c r="D843" s="171" t="s">
        <v>48</v>
      </c>
      <c r="E843" s="172">
        <v>397.22</v>
      </c>
      <c r="F843" s="172">
        <v>0</v>
      </c>
      <c r="G843" s="172">
        <v>0</v>
      </c>
      <c r="H843" s="172">
        <v>0</v>
      </c>
      <c r="I843" s="172">
        <v>0</v>
      </c>
      <c r="J843" s="173">
        <f t="shared" si="15"/>
        <v>397.22</v>
      </c>
      <c r="K843" s="169" t="str">
        <f>VLOOKUP(C843, 'CEDARS School FRPL'!$C$4:$G$2376,5,0)</f>
        <v>Yes</v>
      </c>
      <c r="L843" s="66">
        <f>IFERROR(VLOOKUP($C843,'CEDARS School FRPL'!$C$4:$F$20001,3,FALSE),"NO CEDARL FRPL Rprtd")</f>
        <v>0.58320000000000005</v>
      </c>
      <c r="N843" s="118"/>
      <c r="O843" s="97"/>
    </row>
    <row r="844" spans="1:15">
      <c r="A844" s="165" t="s">
        <v>2127</v>
      </c>
      <c r="B844" s="165" t="s">
        <v>2629</v>
      </c>
      <c r="C844" s="169">
        <v>4118</v>
      </c>
      <c r="D844" s="171" t="s">
        <v>2630</v>
      </c>
      <c r="E844" s="172">
        <v>581.82000000000005</v>
      </c>
      <c r="F844" s="172">
        <v>0</v>
      </c>
      <c r="G844" s="172">
        <v>0</v>
      </c>
      <c r="H844" s="172">
        <v>0</v>
      </c>
      <c r="I844" s="172">
        <v>64.02</v>
      </c>
      <c r="J844" s="173">
        <f t="shared" si="15"/>
        <v>645.84</v>
      </c>
      <c r="K844" s="169" t="str">
        <f>VLOOKUP(C844, 'CEDARS School FRPL'!$C$4:$G$2376,5,0)</f>
        <v>No</v>
      </c>
      <c r="L844" s="66">
        <f>IFERROR(VLOOKUP($C844,'CEDARS School FRPL'!$C$4:$F$20001,3,FALSE),"NO CEDARL FRPL Rprtd")</f>
        <v>0.43540000000000001</v>
      </c>
      <c r="N844" s="118"/>
      <c r="O844" s="97"/>
    </row>
    <row r="845" spans="1:15">
      <c r="A845" s="165" t="s">
        <v>2127</v>
      </c>
      <c r="B845" s="165" t="s">
        <v>2629</v>
      </c>
      <c r="C845" s="169">
        <v>3369</v>
      </c>
      <c r="D845" s="171" t="s">
        <v>42</v>
      </c>
      <c r="E845" s="172">
        <v>355.2</v>
      </c>
      <c r="F845" s="172">
        <v>0</v>
      </c>
      <c r="G845" s="172">
        <v>0</v>
      </c>
      <c r="H845" s="172">
        <v>0</v>
      </c>
      <c r="I845" s="172">
        <v>0</v>
      </c>
      <c r="J845" s="173">
        <f t="shared" si="15"/>
        <v>355.2</v>
      </c>
      <c r="K845" s="169" t="str">
        <f>VLOOKUP(C845, 'CEDARS School FRPL'!$C$4:$G$2376,5,0)</f>
        <v>Yes</v>
      </c>
      <c r="L845" s="66">
        <f>IFERROR(VLOOKUP($C845,'CEDARS School FRPL'!$C$4:$F$20001,3,FALSE),"NO CEDARL FRPL Rprtd")</f>
        <v>0.66</v>
      </c>
      <c r="N845" s="118"/>
      <c r="O845" s="97"/>
    </row>
    <row r="846" spans="1:15">
      <c r="A846" s="165" t="s">
        <v>2127</v>
      </c>
      <c r="B846" s="165" t="s">
        <v>2629</v>
      </c>
      <c r="C846" s="169">
        <v>3144</v>
      </c>
      <c r="D846" s="171" t="s">
        <v>39</v>
      </c>
      <c r="E846" s="172">
        <v>371.7</v>
      </c>
      <c r="F846" s="172">
        <v>15.3</v>
      </c>
      <c r="G846" s="172">
        <v>0</v>
      </c>
      <c r="H846" s="172">
        <v>0</v>
      </c>
      <c r="I846" s="172">
        <v>0</v>
      </c>
      <c r="J846" s="173">
        <f t="shared" si="15"/>
        <v>387</v>
      </c>
      <c r="K846" s="169" t="str">
        <f>VLOOKUP(C846, 'CEDARS School FRPL'!$C$4:$G$2376,5,0)</f>
        <v>Yes</v>
      </c>
      <c r="L846" s="66">
        <f>IFERROR(VLOOKUP($C846,'CEDARS School FRPL'!$C$4:$F$20001,3,FALSE),"NO CEDARL FRPL Rprtd")</f>
        <v>0.73899999999999999</v>
      </c>
      <c r="N846" s="118"/>
      <c r="O846" s="97"/>
    </row>
    <row r="847" spans="1:15">
      <c r="A847" s="165" t="s">
        <v>2127</v>
      </c>
      <c r="B847" s="165" t="s">
        <v>2629</v>
      </c>
      <c r="C847" s="169">
        <v>2825</v>
      </c>
      <c r="D847" s="171" t="s">
        <v>36</v>
      </c>
      <c r="E847" s="172">
        <v>398.96</v>
      </c>
      <c r="F847" s="172">
        <v>0</v>
      </c>
      <c r="G847" s="172">
        <v>0</v>
      </c>
      <c r="H847" s="172">
        <v>0</v>
      </c>
      <c r="I847" s="172">
        <v>0</v>
      </c>
      <c r="J847" s="173">
        <f t="shared" si="15"/>
        <v>398.96</v>
      </c>
      <c r="K847" s="169" t="str">
        <f>VLOOKUP(C847, 'CEDARS School FRPL'!$C$4:$G$2376,5,0)</f>
        <v>Yes</v>
      </c>
      <c r="L847" s="66">
        <f>IFERROR(VLOOKUP($C847,'CEDARS School FRPL'!$C$4:$F$20001,3,FALSE),"NO CEDARL FRPL Rprtd")</f>
        <v>0.84740000000000004</v>
      </c>
      <c r="N847" s="118"/>
      <c r="O847" s="97"/>
    </row>
    <row r="848" spans="1:15">
      <c r="A848" s="165" t="s">
        <v>2227</v>
      </c>
      <c r="B848" s="165" t="s">
        <v>2631</v>
      </c>
      <c r="C848" s="169">
        <v>5738</v>
      </c>
      <c r="D848" s="171" t="s">
        <v>3058</v>
      </c>
      <c r="E848" s="172">
        <v>839.57</v>
      </c>
      <c r="F848" s="172">
        <v>0</v>
      </c>
      <c r="G848" s="172">
        <v>0</v>
      </c>
      <c r="H848" s="172">
        <v>0</v>
      </c>
      <c r="I848" s="172">
        <v>0</v>
      </c>
      <c r="J848" s="173">
        <f t="shared" si="15"/>
        <v>839.57</v>
      </c>
      <c r="K848" s="169" t="str">
        <f>VLOOKUP(C848, 'CEDARS School FRPL'!$C$4:$G$2376,5,0)</f>
        <v>Yes</v>
      </c>
      <c r="L848" s="66">
        <f>IFERROR(VLOOKUP($C848,'CEDARS School FRPL'!$C$4:$F$20001,3,FALSE),"NO CEDARL FRPL Rprtd")</f>
        <v>0.69769999999999999</v>
      </c>
      <c r="N848" s="118"/>
      <c r="O848" s="97"/>
    </row>
    <row r="849" spans="1:15">
      <c r="A849" s="165" t="s">
        <v>2227</v>
      </c>
      <c r="B849" s="165" t="s">
        <v>2631</v>
      </c>
      <c r="C849" s="169">
        <v>4353</v>
      </c>
      <c r="D849" s="171" t="s">
        <v>929</v>
      </c>
      <c r="E849" s="172">
        <v>343.37</v>
      </c>
      <c r="F849" s="172">
        <v>0</v>
      </c>
      <c r="G849" s="172">
        <v>0</v>
      </c>
      <c r="H849" s="172">
        <v>0</v>
      </c>
      <c r="I849" s="172">
        <v>0</v>
      </c>
      <c r="J849" s="173">
        <f t="shared" si="15"/>
        <v>343.37</v>
      </c>
      <c r="K849" s="169" t="str">
        <f>VLOOKUP(C849, 'CEDARS School FRPL'!$C$4:$G$2376,5,0)</f>
        <v>No</v>
      </c>
      <c r="L849" s="66">
        <f>IFERROR(VLOOKUP($C849,'CEDARS School FRPL'!$C$4:$F$20001,3,FALSE),"NO CEDARL FRPL Rprtd")</f>
        <v>0.29609999999999997</v>
      </c>
      <c r="N849" s="118"/>
      <c r="O849" s="97"/>
    </row>
    <row r="850" spans="1:15">
      <c r="A850" s="165" t="s">
        <v>2227</v>
      </c>
      <c r="B850" s="165" t="s">
        <v>2631</v>
      </c>
      <c r="C850" s="169">
        <v>4440</v>
      </c>
      <c r="D850" s="171" t="s">
        <v>933</v>
      </c>
      <c r="E850" s="172">
        <v>842.85</v>
      </c>
      <c r="F850" s="172">
        <v>0</v>
      </c>
      <c r="G850" s="172">
        <v>0</v>
      </c>
      <c r="H850" s="172">
        <v>0</v>
      </c>
      <c r="I850" s="172">
        <v>0</v>
      </c>
      <c r="J850" s="173">
        <f t="shared" si="15"/>
        <v>842.85</v>
      </c>
      <c r="K850" s="169" t="str">
        <f>VLOOKUP(C850, 'CEDARS School FRPL'!$C$4:$G$2376,5,0)</f>
        <v>No</v>
      </c>
      <c r="L850" s="66">
        <f>IFERROR(VLOOKUP($C850,'CEDARS School FRPL'!$C$4:$F$20001,3,FALSE),"NO CEDARL FRPL Rprtd")</f>
        <v>0.48530000000000001</v>
      </c>
      <c r="N850" s="118"/>
      <c r="O850" s="97"/>
    </row>
    <row r="851" spans="1:15">
      <c r="A851" s="165" t="s">
        <v>2227</v>
      </c>
      <c r="B851" s="165" t="s">
        <v>2631</v>
      </c>
      <c r="C851" s="169">
        <v>3676</v>
      </c>
      <c r="D851" s="171" t="s">
        <v>916</v>
      </c>
      <c r="E851" s="172">
        <v>266.7</v>
      </c>
      <c r="F851" s="172">
        <v>0</v>
      </c>
      <c r="G851" s="172">
        <v>0</v>
      </c>
      <c r="H851" s="172">
        <v>0</v>
      </c>
      <c r="I851" s="172">
        <v>0</v>
      </c>
      <c r="J851" s="173">
        <f t="shared" si="15"/>
        <v>266.7</v>
      </c>
      <c r="K851" s="169" t="str">
        <f>VLOOKUP(C851, 'CEDARS School FRPL'!$C$4:$G$2376,5,0)</f>
        <v>No</v>
      </c>
      <c r="L851" s="66">
        <f>IFERROR(VLOOKUP($C851,'CEDARS School FRPL'!$C$4:$F$20001,3,FALSE),"NO CEDARL FRPL Rprtd")</f>
        <v>0.39789999999999998</v>
      </c>
      <c r="N851" s="118"/>
      <c r="O851" s="97"/>
    </row>
    <row r="852" spans="1:15">
      <c r="A852" s="165" t="s">
        <v>2227</v>
      </c>
      <c r="B852" s="165" t="s">
        <v>2631</v>
      </c>
      <c r="C852" s="169">
        <v>3388</v>
      </c>
      <c r="D852" s="171" t="s">
        <v>910</v>
      </c>
      <c r="E852" s="172">
        <v>399.86</v>
      </c>
      <c r="F852" s="172">
        <v>0</v>
      </c>
      <c r="G852" s="172">
        <v>0</v>
      </c>
      <c r="H852" s="172">
        <v>0</v>
      </c>
      <c r="I852" s="172">
        <v>0</v>
      </c>
      <c r="J852" s="173">
        <f t="shared" si="15"/>
        <v>399.86</v>
      </c>
      <c r="K852" s="169" t="str">
        <f>VLOOKUP(C852, 'CEDARS School FRPL'!$C$4:$G$2376,5,0)</f>
        <v>Yes</v>
      </c>
      <c r="L852" s="66">
        <f>IFERROR(VLOOKUP($C852,'CEDARS School FRPL'!$C$4:$F$20001,3,FALSE),"NO CEDARL FRPL Rprtd")</f>
        <v>0.4859</v>
      </c>
      <c r="N852" s="118"/>
      <c r="O852" s="97"/>
    </row>
    <row r="853" spans="1:15">
      <c r="A853" s="165" t="s">
        <v>2227</v>
      </c>
      <c r="B853" s="165" t="s">
        <v>2631</v>
      </c>
      <c r="C853" s="169">
        <v>4126</v>
      </c>
      <c r="D853" s="171" t="s">
        <v>922</v>
      </c>
      <c r="E853" s="172">
        <v>394.19</v>
      </c>
      <c r="F853" s="172">
        <v>0</v>
      </c>
      <c r="G853" s="172">
        <v>0</v>
      </c>
      <c r="H853" s="172">
        <v>0</v>
      </c>
      <c r="I853" s="172">
        <v>0</v>
      </c>
      <c r="J853" s="173">
        <f t="shared" si="15"/>
        <v>394.19</v>
      </c>
      <c r="K853" s="169" t="str">
        <f>VLOOKUP(C853, 'CEDARS School FRPL'!$C$4:$G$2376,5,0)</f>
        <v>No</v>
      </c>
      <c r="L853" s="66">
        <f>IFERROR(VLOOKUP($C853,'CEDARS School FRPL'!$C$4:$F$20001,3,FALSE),"NO CEDARL FRPL Rprtd")</f>
        <v>0.34079999999999999</v>
      </c>
      <c r="N853" s="118"/>
      <c r="O853" s="97"/>
    </row>
    <row r="854" spans="1:15">
      <c r="A854" s="165" t="s">
        <v>2227</v>
      </c>
      <c r="B854" s="165" t="s">
        <v>2631</v>
      </c>
      <c r="C854" s="169">
        <v>2851</v>
      </c>
      <c r="D854" s="171" t="s">
        <v>908</v>
      </c>
      <c r="E854" s="172">
        <v>327.84</v>
      </c>
      <c r="F854" s="172">
        <v>0</v>
      </c>
      <c r="G854" s="172">
        <v>0</v>
      </c>
      <c r="H854" s="172">
        <v>0</v>
      </c>
      <c r="I854" s="172">
        <v>0</v>
      </c>
      <c r="J854" s="173">
        <f t="shared" si="15"/>
        <v>327.84</v>
      </c>
      <c r="K854" s="169" t="str">
        <f>VLOOKUP(C854, 'CEDARS School FRPL'!$C$4:$G$2376,5,0)</f>
        <v>Yes</v>
      </c>
      <c r="L854" s="66">
        <f>IFERROR(VLOOKUP($C854,'CEDARS School FRPL'!$C$4:$F$20001,3,FALSE),"NO CEDARL FRPL Rprtd")</f>
        <v>0.69730000000000003</v>
      </c>
      <c r="N854" s="118"/>
      <c r="O854" s="97"/>
    </row>
    <row r="855" spans="1:15">
      <c r="A855" s="165" t="s">
        <v>2227</v>
      </c>
      <c r="B855" s="165" t="s">
        <v>2631</v>
      </c>
      <c r="C855" s="169">
        <v>4545</v>
      </c>
      <c r="D855" s="171" t="s">
        <v>940</v>
      </c>
      <c r="E855" s="172">
        <v>318.20999999999998</v>
      </c>
      <c r="F855" s="172">
        <v>0</v>
      </c>
      <c r="G855" s="172">
        <v>0</v>
      </c>
      <c r="H855" s="172">
        <v>0</v>
      </c>
      <c r="I855" s="172">
        <v>0</v>
      </c>
      <c r="J855" s="173">
        <f t="shared" si="15"/>
        <v>318.20999999999998</v>
      </c>
      <c r="K855" s="169" t="str">
        <f>VLOOKUP(C855, 'CEDARS School FRPL'!$C$4:$G$2376,5,0)</f>
        <v>Yes</v>
      </c>
      <c r="L855" s="66">
        <f>IFERROR(VLOOKUP($C855,'CEDARS School FRPL'!$C$4:$F$20001,3,FALSE),"NO CEDARL FRPL Rprtd")</f>
        <v>0.53839999999999999</v>
      </c>
      <c r="N855" s="118"/>
      <c r="O855" s="97"/>
    </row>
    <row r="856" spans="1:15">
      <c r="A856" s="165" t="s">
        <v>2227</v>
      </c>
      <c r="B856" s="165" t="s">
        <v>2631</v>
      </c>
      <c r="C856" s="169">
        <v>3678</v>
      </c>
      <c r="D856" s="171" t="s">
        <v>918</v>
      </c>
      <c r="E856" s="172">
        <v>298.7</v>
      </c>
      <c r="F856" s="172">
        <v>0</v>
      </c>
      <c r="G856" s="172">
        <v>0</v>
      </c>
      <c r="H856" s="172">
        <v>0</v>
      </c>
      <c r="I856" s="172">
        <v>0</v>
      </c>
      <c r="J856" s="173">
        <f t="shared" si="15"/>
        <v>298.7</v>
      </c>
      <c r="K856" s="169" t="str">
        <f>VLOOKUP(C856, 'CEDARS School FRPL'!$C$4:$G$2376,5,0)</f>
        <v>No</v>
      </c>
      <c r="L856" s="66">
        <f>IFERROR(VLOOKUP($C856,'CEDARS School FRPL'!$C$4:$F$20001,3,FALSE),"NO CEDARL FRPL Rprtd")</f>
        <v>0.37959999999999999</v>
      </c>
      <c r="N856" s="118"/>
      <c r="O856" s="97"/>
    </row>
    <row r="857" spans="1:15">
      <c r="A857" s="165" t="s">
        <v>2227</v>
      </c>
      <c r="B857" s="165" t="s">
        <v>2631</v>
      </c>
      <c r="C857" s="169">
        <v>4413</v>
      </c>
      <c r="D857" s="171" t="s">
        <v>931</v>
      </c>
      <c r="E857" s="172">
        <v>261.2</v>
      </c>
      <c r="F857" s="172">
        <v>0</v>
      </c>
      <c r="G857" s="172">
        <v>0</v>
      </c>
      <c r="H857" s="172">
        <v>0</v>
      </c>
      <c r="I857" s="172">
        <v>0</v>
      </c>
      <c r="J857" s="173">
        <f t="shared" si="15"/>
        <v>261.2</v>
      </c>
      <c r="K857" s="169" t="str">
        <f>VLOOKUP(C857, 'CEDARS School FRPL'!$C$4:$G$2376,5,0)</f>
        <v>Yes</v>
      </c>
      <c r="L857" s="66">
        <f>IFERROR(VLOOKUP($C857,'CEDARS School FRPL'!$C$4:$F$20001,3,FALSE),"NO CEDARL FRPL Rprtd")</f>
        <v>0.68740000000000001</v>
      </c>
      <c r="N857" s="118"/>
      <c r="O857" s="97"/>
    </row>
    <row r="858" spans="1:15">
      <c r="A858" s="165" t="s">
        <v>2227</v>
      </c>
      <c r="B858" s="165" t="s">
        <v>2631</v>
      </c>
      <c r="C858" s="169">
        <v>4489</v>
      </c>
      <c r="D858" s="171" t="s">
        <v>937</v>
      </c>
      <c r="E858" s="172">
        <v>285.77999999999997</v>
      </c>
      <c r="F858" s="172">
        <v>0</v>
      </c>
      <c r="G858" s="172">
        <v>0</v>
      </c>
      <c r="H858" s="172">
        <v>0</v>
      </c>
      <c r="I858" s="172">
        <v>0</v>
      </c>
      <c r="J858" s="173">
        <f t="shared" si="15"/>
        <v>285.77999999999997</v>
      </c>
      <c r="K858" s="169" t="str">
        <f>VLOOKUP(C858, 'CEDARS School FRPL'!$C$4:$G$2376,5,0)</f>
        <v>Yes</v>
      </c>
      <c r="L858" s="66">
        <f>IFERROR(VLOOKUP($C858,'CEDARS School FRPL'!$C$4:$F$20001,3,FALSE),"NO CEDARL FRPL Rprtd")</f>
        <v>0.47060000000000002</v>
      </c>
      <c r="N858" s="118"/>
      <c r="O858" s="97"/>
    </row>
    <row r="859" spans="1:15">
      <c r="A859" s="165" t="s">
        <v>2227</v>
      </c>
      <c r="B859" s="165" t="s">
        <v>2631</v>
      </c>
      <c r="C859" s="169">
        <v>3708</v>
      </c>
      <c r="D859" s="171" t="s">
        <v>920</v>
      </c>
      <c r="E859" s="172">
        <v>347.3</v>
      </c>
      <c r="F859" s="172">
        <v>0</v>
      </c>
      <c r="G859" s="172">
        <v>0</v>
      </c>
      <c r="H859" s="172">
        <v>0</v>
      </c>
      <c r="I859" s="172">
        <v>0</v>
      </c>
      <c r="J859" s="173">
        <f t="shared" si="15"/>
        <v>347.3</v>
      </c>
      <c r="K859" s="169" t="str">
        <f>VLOOKUP(C859, 'CEDARS School FRPL'!$C$4:$G$2376,5,0)</f>
        <v>No</v>
      </c>
      <c r="L859" s="66">
        <f>IFERROR(VLOOKUP($C859,'CEDARS School FRPL'!$C$4:$F$20001,3,FALSE),"NO CEDARL FRPL Rprtd")</f>
        <v>0.32029999999999997</v>
      </c>
      <c r="N859" s="118"/>
      <c r="O859" s="97"/>
    </row>
    <row r="860" spans="1:15">
      <c r="A860" s="165" t="s">
        <v>2227</v>
      </c>
      <c r="B860" s="165" t="s">
        <v>2631</v>
      </c>
      <c r="C860" s="169">
        <v>4345</v>
      </c>
      <c r="D860" s="171" t="s">
        <v>928</v>
      </c>
      <c r="E860" s="172">
        <v>423.38</v>
      </c>
      <c r="F860" s="172">
        <v>0</v>
      </c>
      <c r="G860" s="172">
        <v>0</v>
      </c>
      <c r="H860" s="172">
        <v>0</v>
      </c>
      <c r="I860" s="172">
        <v>0</v>
      </c>
      <c r="J860" s="173">
        <f t="shared" si="15"/>
        <v>423.38</v>
      </c>
      <c r="K860" s="169" t="str">
        <f>VLOOKUP(C860, 'CEDARS School FRPL'!$C$4:$G$2376,5,0)</f>
        <v>Yes</v>
      </c>
      <c r="L860" s="66">
        <f>IFERROR(VLOOKUP($C860,'CEDARS School FRPL'!$C$4:$F$20001,3,FALSE),"NO CEDARL FRPL Rprtd")</f>
        <v>0.56850000000000001</v>
      </c>
      <c r="N860" s="118"/>
      <c r="O860" s="97"/>
    </row>
    <row r="861" spans="1:15">
      <c r="A861" s="165" t="s">
        <v>2227</v>
      </c>
      <c r="B861" s="165" t="s">
        <v>2631</v>
      </c>
      <c r="C861" s="169">
        <v>5275</v>
      </c>
      <c r="D861" s="171" t="s">
        <v>943</v>
      </c>
      <c r="E861" s="172">
        <v>0</v>
      </c>
      <c r="F861" s="172">
        <v>0</v>
      </c>
      <c r="G861" s="172">
        <v>0</v>
      </c>
      <c r="H861" s="172">
        <v>348.95</v>
      </c>
      <c r="I861" s="172">
        <v>0</v>
      </c>
      <c r="J861" s="173">
        <f t="shared" si="15"/>
        <v>348.95</v>
      </c>
      <c r="K861" s="169" t="str">
        <f>VLOOKUP(C861, 'CEDARS School FRPL'!$C$4:$G$2376,5,0)</f>
        <v>Yes</v>
      </c>
      <c r="L861" s="66">
        <f>IFERROR(VLOOKUP($C861,'CEDARS School FRPL'!$C$4:$F$20001,3,FALSE),"NO CEDARL FRPL Rprtd")</f>
        <v>0.58099999999999996</v>
      </c>
      <c r="N861" s="118"/>
      <c r="O861" s="97"/>
    </row>
    <row r="862" spans="1:15">
      <c r="A862" s="165" t="s">
        <v>2227</v>
      </c>
      <c r="B862" s="165" t="s">
        <v>2631</v>
      </c>
      <c r="C862" s="169">
        <v>4301</v>
      </c>
      <c r="D862" s="171" t="s">
        <v>927</v>
      </c>
      <c r="E862" s="172">
        <v>364.26</v>
      </c>
      <c r="F862" s="172">
        <v>0</v>
      </c>
      <c r="G862" s="172">
        <v>0</v>
      </c>
      <c r="H862" s="172">
        <v>0</v>
      </c>
      <c r="I862" s="172">
        <v>0</v>
      </c>
      <c r="J862" s="173">
        <f t="shared" si="15"/>
        <v>364.26</v>
      </c>
      <c r="K862" s="169" t="str">
        <f>VLOOKUP(C862, 'CEDARS School FRPL'!$C$4:$G$2376,5,0)</f>
        <v>Yes</v>
      </c>
      <c r="L862" s="66">
        <f>IFERROR(VLOOKUP($C862,'CEDARS School FRPL'!$C$4:$F$20001,3,FALSE),"NO CEDARL FRPL Rprtd")</f>
        <v>0.52470000000000006</v>
      </c>
      <c r="N862" s="118"/>
      <c r="O862" s="97"/>
    </row>
    <row r="863" spans="1:15">
      <c r="A863" s="165" t="s">
        <v>2227</v>
      </c>
      <c r="B863" s="165" t="s">
        <v>2631</v>
      </c>
      <c r="C863" s="169">
        <v>4520</v>
      </c>
      <c r="D863" s="171" t="s">
        <v>939</v>
      </c>
      <c r="E863" s="172">
        <v>424.41</v>
      </c>
      <c r="F863" s="172">
        <v>0</v>
      </c>
      <c r="G863" s="172">
        <v>0</v>
      </c>
      <c r="H863" s="172">
        <v>0</v>
      </c>
      <c r="I863" s="172">
        <v>0</v>
      </c>
      <c r="J863" s="173">
        <f t="shared" si="15"/>
        <v>424.41</v>
      </c>
      <c r="K863" s="169" t="str">
        <f>VLOOKUP(C863, 'CEDARS School FRPL'!$C$4:$G$2376,5,0)</f>
        <v>Yes</v>
      </c>
      <c r="L863" s="66">
        <f>IFERROR(VLOOKUP($C863,'CEDARS School FRPL'!$C$4:$F$20001,3,FALSE),"NO CEDARL FRPL Rprtd")</f>
        <v>0.72309999999999997</v>
      </c>
      <c r="N863" s="118"/>
      <c r="O863" s="97"/>
    </row>
    <row r="864" spans="1:15">
      <c r="A864" s="165" t="s">
        <v>2227</v>
      </c>
      <c r="B864" s="165" t="s">
        <v>2631</v>
      </c>
      <c r="C864" s="169">
        <v>5676</v>
      </c>
      <c r="D864" s="171" t="s">
        <v>2998</v>
      </c>
      <c r="E864" s="172">
        <v>280.91000000000003</v>
      </c>
      <c r="F864" s="172">
        <v>0</v>
      </c>
      <c r="G864" s="172">
        <v>26.650000000000002</v>
      </c>
      <c r="H864" s="172">
        <v>0</v>
      </c>
      <c r="I864" s="172">
        <v>0</v>
      </c>
      <c r="J864" s="173">
        <f t="shared" si="15"/>
        <v>307.56</v>
      </c>
      <c r="K864" s="169" t="str">
        <f>VLOOKUP(C864, 'CEDARS School FRPL'!$C$4:$G$2376,5,0)</f>
        <v>No</v>
      </c>
      <c r="L864" s="66">
        <f>IFERROR(VLOOKUP($C864,'CEDARS School FRPL'!$C$4:$F$20001,3,FALSE),"NO CEDARL FRPL Rprtd")</f>
        <v>0.40060000000000001</v>
      </c>
      <c r="N864" s="118"/>
      <c r="O864" s="97"/>
    </row>
    <row r="865" spans="1:15">
      <c r="A865" s="165" t="s">
        <v>2227</v>
      </c>
      <c r="B865" s="165" t="s">
        <v>2631</v>
      </c>
      <c r="C865" s="169">
        <v>5729</v>
      </c>
      <c r="D865" s="171" t="s">
        <v>2999</v>
      </c>
      <c r="E865" s="172">
        <v>152.1</v>
      </c>
      <c r="F865" s="172">
        <v>0</v>
      </c>
      <c r="G865" s="172">
        <v>5</v>
      </c>
      <c r="H865" s="172">
        <v>0</v>
      </c>
      <c r="I865" s="172">
        <v>0</v>
      </c>
      <c r="J865" s="173">
        <f t="shared" si="15"/>
        <v>157.1</v>
      </c>
      <c r="K865" s="169" t="str">
        <f>VLOOKUP(C865, 'CEDARS School FRPL'!$C$4:$G$2376,5,0)</f>
        <v>Yes</v>
      </c>
      <c r="L865" s="66">
        <f>IFERROR(VLOOKUP($C865,'CEDARS School FRPL'!$C$4:$F$20001,3,FALSE),"NO CEDARL FRPL Rprtd")</f>
        <v>0.52829999999999999</v>
      </c>
      <c r="N865" s="118"/>
      <c r="O865" s="97"/>
    </row>
    <row r="866" spans="1:15">
      <c r="A866" s="165" t="s">
        <v>2227</v>
      </c>
      <c r="B866" s="165" t="s">
        <v>2631</v>
      </c>
      <c r="C866" s="169">
        <v>4492</v>
      </c>
      <c r="D866" s="171" t="s">
        <v>938</v>
      </c>
      <c r="E866" s="172">
        <v>1346.9</v>
      </c>
      <c r="F866" s="172">
        <v>0</v>
      </c>
      <c r="G866" s="172">
        <v>213.20999999999998</v>
      </c>
      <c r="H866" s="172">
        <v>0</v>
      </c>
      <c r="I866" s="172">
        <v>0</v>
      </c>
      <c r="J866" s="173">
        <f t="shared" si="15"/>
        <v>1560.1100000000001</v>
      </c>
      <c r="K866" s="169" t="str">
        <f>VLOOKUP(C866, 'CEDARS School FRPL'!$C$4:$G$2376,5,0)</f>
        <v>No</v>
      </c>
      <c r="L866" s="66">
        <f>IFERROR(VLOOKUP($C866,'CEDARS School FRPL'!$C$4:$F$20001,3,FALSE),"NO CEDARL FRPL Rprtd")</f>
        <v>0.4667</v>
      </c>
      <c r="N866" s="118"/>
      <c r="O866" s="97"/>
    </row>
    <row r="867" spans="1:15">
      <c r="A867" s="165" t="s">
        <v>2227</v>
      </c>
      <c r="B867" s="165" t="s">
        <v>2631</v>
      </c>
      <c r="C867" s="169">
        <v>2797</v>
      </c>
      <c r="D867" s="171" t="s">
        <v>907</v>
      </c>
      <c r="E867" s="172">
        <v>1459.7</v>
      </c>
      <c r="F867" s="172">
        <v>0</v>
      </c>
      <c r="G867" s="172">
        <v>164.24</v>
      </c>
      <c r="H867" s="172">
        <v>0</v>
      </c>
      <c r="I867" s="172">
        <v>0</v>
      </c>
      <c r="J867" s="173">
        <f t="shared" si="15"/>
        <v>1623.94</v>
      </c>
      <c r="K867" s="169" t="str">
        <f>VLOOKUP(C867, 'CEDARS School FRPL'!$C$4:$G$2376,5,0)</f>
        <v>Yes</v>
      </c>
      <c r="L867" s="66">
        <f>IFERROR(VLOOKUP($C867,'CEDARS School FRPL'!$C$4:$F$20001,3,FALSE),"NO CEDARL FRPL Rprtd")</f>
        <v>0.65090000000000003</v>
      </c>
      <c r="N867" s="118"/>
      <c r="O867" s="97"/>
    </row>
    <row r="868" spans="1:15">
      <c r="A868" s="165" t="s">
        <v>2227</v>
      </c>
      <c r="B868" s="165" t="s">
        <v>2631</v>
      </c>
      <c r="C868" s="169">
        <v>3640</v>
      </c>
      <c r="D868" s="171" t="s">
        <v>915</v>
      </c>
      <c r="E868" s="172">
        <v>1733.98</v>
      </c>
      <c r="F868" s="172">
        <v>0</v>
      </c>
      <c r="G868" s="172">
        <v>383.4</v>
      </c>
      <c r="H868" s="172">
        <v>0</v>
      </c>
      <c r="I868" s="172">
        <v>0</v>
      </c>
      <c r="J868" s="173">
        <f t="shared" si="15"/>
        <v>2117.38</v>
      </c>
      <c r="K868" s="169" t="str">
        <f>VLOOKUP(C868, 'CEDARS School FRPL'!$C$4:$G$2376,5,0)</f>
        <v>No</v>
      </c>
      <c r="L868" s="66">
        <f>IFERROR(VLOOKUP($C868,'CEDARS School FRPL'!$C$4:$F$20001,3,FALSE),"NO CEDARL FRPL Rprtd")</f>
        <v>0.39450000000000002</v>
      </c>
      <c r="N868" s="118"/>
      <c r="O868" s="97"/>
    </row>
    <row r="869" spans="1:15">
      <c r="A869" s="165" t="s">
        <v>2227</v>
      </c>
      <c r="B869" s="165" t="s">
        <v>2631</v>
      </c>
      <c r="C869" s="169">
        <v>4128</v>
      </c>
      <c r="D869" s="171" t="s">
        <v>924</v>
      </c>
      <c r="E869" s="172">
        <v>1543.63</v>
      </c>
      <c r="F869" s="172">
        <v>0</v>
      </c>
      <c r="G869" s="172">
        <v>365.36</v>
      </c>
      <c r="H869" s="172">
        <v>0</v>
      </c>
      <c r="I869" s="172">
        <v>0</v>
      </c>
      <c r="J869" s="173">
        <f t="shared" si="15"/>
        <v>1908.9900000000002</v>
      </c>
      <c r="K869" s="169" t="str">
        <f>VLOOKUP(C869, 'CEDARS School FRPL'!$C$4:$G$2376,5,0)</f>
        <v>No</v>
      </c>
      <c r="L869" s="66">
        <f>IFERROR(VLOOKUP($C869,'CEDARS School FRPL'!$C$4:$F$20001,3,FALSE),"NO CEDARL FRPL Rprtd")</f>
        <v>0.46970000000000001</v>
      </c>
      <c r="N869" s="118"/>
      <c r="O869" s="97"/>
    </row>
    <row r="870" spans="1:15">
      <c r="A870" s="165" t="s">
        <v>2227</v>
      </c>
      <c r="B870" s="165" t="s">
        <v>2631</v>
      </c>
      <c r="C870" s="169">
        <v>3550</v>
      </c>
      <c r="D870" s="171" t="s">
        <v>913</v>
      </c>
      <c r="E870" s="172">
        <v>425.58</v>
      </c>
      <c r="F870" s="172">
        <v>0</v>
      </c>
      <c r="G870" s="172">
        <v>0</v>
      </c>
      <c r="H870" s="172">
        <v>0</v>
      </c>
      <c r="I870" s="172">
        <v>0</v>
      </c>
      <c r="J870" s="173">
        <f t="shared" si="15"/>
        <v>425.58</v>
      </c>
      <c r="K870" s="169" t="str">
        <f>VLOOKUP(C870, 'CEDARS School FRPL'!$C$4:$G$2376,5,0)</f>
        <v>No</v>
      </c>
      <c r="L870" s="66">
        <f>IFERROR(VLOOKUP($C870,'CEDARS School FRPL'!$C$4:$F$20001,3,FALSE),"NO CEDARL FRPL Rprtd")</f>
        <v>0.28549999999999998</v>
      </c>
      <c r="N870" s="118"/>
      <c r="O870" s="97"/>
    </row>
    <row r="871" spans="1:15">
      <c r="A871" s="165" t="s">
        <v>2227</v>
      </c>
      <c r="B871" s="165" t="s">
        <v>2631</v>
      </c>
      <c r="C871" s="169">
        <v>4294</v>
      </c>
      <c r="D871" s="171" t="s">
        <v>926</v>
      </c>
      <c r="E871" s="172">
        <v>456.84</v>
      </c>
      <c r="F871" s="172">
        <v>0</v>
      </c>
      <c r="G871" s="172">
        <v>0</v>
      </c>
      <c r="H871" s="172">
        <v>0</v>
      </c>
      <c r="I871" s="172">
        <v>0</v>
      </c>
      <c r="J871" s="173">
        <f t="shared" si="15"/>
        <v>456.84</v>
      </c>
      <c r="K871" s="169" t="str">
        <f>VLOOKUP(C871, 'CEDARS School FRPL'!$C$4:$G$2376,5,0)</f>
        <v>Yes</v>
      </c>
      <c r="L871" s="66">
        <f>IFERROR(VLOOKUP($C871,'CEDARS School FRPL'!$C$4:$F$20001,3,FALSE),"NO CEDARL FRPL Rprtd")</f>
        <v>0.46</v>
      </c>
      <c r="N871" s="118"/>
      <c r="O871" s="97"/>
    </row>
    <row r="872" spans="1:15">
      <c r="A872" s="165" t="s">
        <v>2227</v>
      </c>
      <c r="B872" s="165" t="s">
        <v>2631</v>
      </c>
      <c r="C872" s="169">
        <v>4127</v>
      </c>
      <c r="D872" s="171" t="s">
        <v>923</v>
      </c>
      <c r="E872" s="172">
        <v>759.09</v>
      </c>
      <c r="F872" s="172">
        <v>0</v>
      </c>
      <c r="G872" s="172">
        <v>0</v>
      </c>
      <c r="H872" s="172">
        <v>0</v>
      </c>
      <c r="I872" s="172">
        <v>0</v>
      </c>
      <c r="J872" s="173">
        <f t="shared" si="15"/>
        <v>759.09</v>
      </c>
      <c r="K872" s="169" t="str">
        <f>VLOOKUP(C872, 'CEDARS School FRPL'!$C$4:$G$2376,5,0)</f>
        <v>No</v>
      </c>
      <c r="L872" s="66">
        <f>IFERROR(VLOOKUP($C872,'CEDARS School FRPL'!$C$4:$F$20001,3,FALSE),"NO CEDARL FRPL Rprtd")</f>
        <v>0.43780000000000002</v>
      </c>
      <c r="N872" s="118"/>
      <c r="O872" s="97"/>
    </row>
    <row r="873" spans="1:15">
      <c r="A873" s="165" t="s">
        <v>2227</v>
      </c>
      <c r="B873" s="165" t="s">
        <v>2631</v>
      </c>
      <c r="C873" s="169">
        <v>4465</v>
      </c>
      <c r="D873" s="171" t="s">
        <v>934</v>
      </c>
      <c r="E873" s="172">
        <v>349.67</v>
      </c>
      <c r="F873" s="172">
        <v>0</v>
      </c>
      <c r="G873" s="172">
        <v>0</v>
      </c>
      <c r="H873" s="172">
        <v>0</v>
      </c>
      <c r="I873" s="172">
        <v>0</v>
      </c>
      <c r="J873" s="173">
        <f t="shared" si="15"/>
        <v>349.67</v>
      </c>
      <c r="K873" s="169" t="str">
        <f>VLOOKUP(C873, 'CEDARS School FRPL'!$C$4:$G$2376,5,0)</f>
        <v>Yes</v>
      </c>
      <c r="L873" s="66">
        <f>IFERROR(VLOOKUP($C873,'CEDARS School FRPL'!$C$4:$F$20001,3,FALSE),"NO CEDARL FRPL Rprtd")</f>
        <v>0.67720000000000002</v>
      </c>
      <c r="N873" s="118"/>
      <c r="O873" s="97"/>
    </row>
    <row r="874" spans="1:15">
      <c r="A874" s="165" t="s">
        <v>2227</v>
      </c>
      <c r="B874" s="165" t="s">
        <v>2631</v>
      </c>
      <c r="C874" s="169">
        <v>3764</v>
      </c>
      <c r="D874" s="171" t="s">
        <v>921</v>
      </c>
      <c r="E874" s="172">
        <v>840.58</v>
      </c>
      <c r="F874" s="172">
        <v>0</v>
      </c>
      <c r="G874" s="172">
        <v>0</v>
      </c>
      <c r="H874" s="172">
        <v>0</v>
      </c>
      <c r="I874" s="172">
        <v>0</v>
      </c>
      <c r="J874" s="173">
        <f t="shared" si="15"/>
        <v>840.58</v>
      </c>
      <c r="K874" s="169" t="str">
        <f>VLOOKUP(C874, 'CEDARS School FRPL'!$C$4:$G$2376,5,0)</f>
        <v>Yes</v>
      </c>
      <c r="L874" s="66">
        <f>IFERROR(VLOOKUP($C874,'CEDARS School FRPL'!$C$4:$F$20001,3,FALSE),"NO CEDARL FRPL Rprtd")</f>
        <v>0.58240000000000003</v>
      </c>
      <c r="N874" s="118"/>
      <c r="O874" s="97"/>
    </row>
    <row r="875" spans="1:15">
      <c r="A875" s="165" t="s">
        <v>2227</v>
      </c>
      <c r="B875" s="165" t="s">
        <v>2631</v>
      </c>
      <c r="C875" s="169">
        <v>2565</v>
      </c>
      <c r="D875" s="171" t="s">
        <v>906</v>
      </c>
      <c r="E875" s="172">
        <v>352.57</v>
      </c>
      <c r="F875" s="172">
        <v>0</v>
      </c>
      <c r="G875" s="172">
        <v>0</v>
      </c>
      <c r="H875" s="172">
        <v>0</v>
      </c>
      <c r="I875" s="172">
        <v>0</v>
      </c>
      <c r="J875" s="173">
        <f t="shared" si="15"/>
        <v>352.57</v>
      </c>
      <c r="K875" s="169" t="str">
        <f>VLOOKUP(C875, 'CEDARS School FRPL'!$C$4:$G$2376,5,0)</f>
        <v>No</v>
      </c>
      <c r="L875" s="66">
        <f>IFERROR(VLOOKUP($C875,'CEDARS School FRPL'!$C$4:$F$20001,3,FALSE),"NO CEDARL FRPL Rprtd")</f>
        <v>0.36009999999999998</v>
      </c>
      <c r="N875" s="118"/>
      <c r="O875" s="97"/>
    </row>
    <row r="876" spans="1:15">
      <c r="A876" s="165" t="s">
        <v>2227</v>
      </c>
      <c r="B876" s="165" t="s">
        <v>2631</v>
      </c>
      <c r="C876" s="169">
        <v>3233</v>
      </c>
      <c r="D876" s="171" t="s">
        <v>909</v>
      </c>
      <c r="E876" s="172">
        <v>632.28</v>
      </c>
      <c r="F876" s="172">
        <v>0</v>
      </c>
      <c r="G876" s="172">
        <v>0</v>
      </c>
      <c r="H876" s="172">
        <v>0</v>
      </c>
      <c r="I876" s="172">
        <v>0</v>
      </c>
      <c r="J876" s="173">
        <f t="shared" si="15"/>
        <v>632.28</v>
      </c>
      <c r="K876" s="169" t="str">
        <f>VLOOKUP(C876, 'CEDARS School FRPL'!$C$4:$G$2376,5,0)</f>
        <v>Yes</v>
      </c>
      <c r="L876" s="66">
        <f>IFERROR(VLOOKUP($C876,'CEDARS School FRPL'!$C$4:$F$20001,3,FALSE),"NO CEDARL FRPL Rprtd")</f>
        <v>0.52880000000000005</v>
      </c>
      <c r="N876" s="118"/>
      <c r="O876" s="97"/>
    </row>
    <row r="877" spans="1:15">
      <c r="A877" s="165" t="s">
        <v>2227</v>
      </c>
      <c r="B877" s="165" t="s">
        <v>2631</v>
      </c>
      <c r="C877" s="169">
        <v>5016</v>
      </c>
      <c r="D877" s="171" t="s">
        <v>942</v>
      </c>
      <c r="E877" s="172">
        <v>843.63</v>
      </c>
      <c r="F877" s="172">
        <v>0</v>
      </c>
      <c r="G877" s="172">
        <v>0</v>
      </c>
      <c r="H877" s="172">
        <v>0</v>
      </c>
      <c r="I877" s="172">
        <v>0</v>
      </c>
      <c r="J877" s="173">
        <f t="shared" si="15"/>
        <v>843.63</v>
      </c>
      <c r="K877" s="169" t="str">
        <f>VLOOKUP(C877, 'CEDARS School FRPL'!$C$4:$G$2376,5,0)</f>
        <v>Yes</v>
      </c>
      <c r="L877" s="66">
        <f>IFERROR(VLOOKUP($C877,'CEDARS School FRPL'!$C$4:$F$20001,3,FALSE),"NO CEDARL FRPL Rprtd")</f>
        <v>0.69889999999999997</v>
      </c>
      <c r="N877" s="118"/>
      <c r="O877" s="97"/>
    </row>
    <row r="878" spans="1:15">
      <c r="A878" s="165" t="s">
        <v>2227</v>
      </c>
      <c r="B878" s="165" t="s">
        <v>2631</v>
      </c>
      <c r="C878" s="169">
        <v>4581</v>
      </c>
      <c r="D878" s="171" t="s">
        <v>941</v>
      </c>
      <c r="E878" s="172">
        <v>432.28</v>
      </c>
      <c r="F878" s="172">
        <v>0</v>
      </c>
      <c r="G878" s="172">
        <v>0</v>
      </c>
      <c r="H878" s="172">
        <v>0</v>
      </c>
      <c r="I878" s="172">
        <v>0</v>
      </c>
      <c r="J878" s="173">
        <f t="shared" si="15"/>
        <v>432.28</v>
      </c>
      <c r="K878" s="169" t="str">
        <f>VLOOKUP(C878, 'CEDARS School FRPL'!$C$4:$G$2376,5,0)</f>
        <v>Yes</v>
      </c>
      <c r="L878" s="66">
        <f>IFERROR(VLOOKUP($C878,'CEDARS School FRPL'!$C$4:$F$20001,3,FALSE),"NO CEDARL FRPL Rprtd")</f>
        <v>0.63980000000000004</v>
      </c>
      <c r="N878" s="118"/>
      <c r="O878" s="97"/>
    </row>
    <row r="879" spans="1:15">
      <c r="A879" s="165" t="s">
        <v>2227</v>
      </c>
      <c r="B879" s="165" t="s">
        <v>2631</v>
      </c>
      <c r="C879" s="169">
        <v>4356</v>
      </c>
      <c r="D879" s="171" t="s">
        <v>930</v>
      </c>
      <c r="E879" s="172">
        <v>458.47</v>
      </c>
      <c r="F879" s="172">
        <v>0</v>
      </c>
      <c r="G879" s="172">
        <v>0</v>
      </c>
      <c r="H879" s="172">
        <v>0</v>
      </c>
      <c r="I879" s="172">
        <v>0</v>
      </c>
      <c r="J879" s="173">
        <f t="shared" si="15"/>
        <v>458.47</v>
      </c>
      <c r="K879" s="169" t="str">
        <f>VLOOKUP(C879, 'CEDARS School FRPL'!$C$4:$G$2376,5,0)</f>
        <v>Yes</v>
      </c>
      <c r="L879" s="66">
        <f>IFERROR(VLOOKUP($C879,'CEDARS School FRPL'!$C$4:$F$20001,3,FALSE),"NO CEDARL FRPL Rprtd")</f>
        <v>0.61860000000000004</v>
      </c>
      <c r="N879" s="118"/>
      <c r="O879" s="97"/>
    </row>
    <row r="880" spans="1:15">
      <c r="A880" s="165" t="s">
        <v>2227</v>
      </c>
      <c r="B880" s="165" t="s">
        <v>2631</v>
      </c>
      <c r="C880" s="169">
        <v>4485</v>
      </c>
      <c r="D880" s="171" t="s">
        <v>936</v>
      </c>
      <c r="E880" s="172">
        <v>885.96</v>
      </c>
      <c r="F880" s="172">
        <v>0</v>
      </c>
      <c r="G880" s="172">
        <v>0</v>
      </c>
      <c r="H880" s="172">
        <v>0</v>
      </c>
      <c r="I880" s="172">
        <v>0</v>
      </c>
      <c r="J880" s="173">
        <f t="shared" si="15"/>
        <v>885.96</v>
      </c>
      <c r="K880" s="169" t="str">
        <f>VLOOKUP(C880, 'CEDARS School FRPL'!$C$4:$G$2376,5,0)</f>
        <v>No</v>
      </c>
      <c r="L880" s="66">
        <f>IFERROR(VLOOKUP($C880,'CEDARS School FRPL'!$C$4:$F$20001,3,FALSE),"NO CEDARL FRPL Rprtd")</f>
        <v>0.3155</v>
      </c>
      <c r="N880" s="118"/>
      <c r="O880" s="97"/>
    </row>
    <row r="881" spans="1:15">
      <c r="A881" s="165" t="s">
        <v>2227</v>
      </c>
      <c r="B881" s="165" t="s">
        <v>2631</v>
      </c>
      <c r="C881" s="169">
        <v>5178</v>
      </c>
      <c r="D881" s="171" t="s">
        <v>636</v>
      </c>
      <c r="E881" s="172">
        <v>435.67</v>
      </c>
      <c r="F881" s="172">
        <v>0</v>
      </c>
      <c r="G881" s="172">
        <v>0</v>
      </c>
      <c r="H881" s="172">
        <v>0</v>
      </c>
      <c r="I881" s="172">
        <v>0</v>
      </c>
      <c r="J881" s="173">
        <f t="shared" si="15"/>
        <v>435.67</v>
      </c>
      <c r="K881" s="169" t="str">
        <f>VLOOKUP(C881, 'CEDARS School FRPL'!$C$4:$G$2376,5,0)</f>
        <v>Yes</v>
      </c>
      <c r="L881" s="66">
        <f>IFERROR(VLOOKUP($C881,'CEDARS School FRPL'!$C$4:$F$20001,3,FALSE),"NO CEDARL FRPL Rprtd")</f>
        <v>0.63349999999999995</v>
      </c>
      <c r="N881" s="118"/>
      <c r="O881" s="97"/>
    </row>
    <row r="882" spans="1:15">
      <c r="A882" s="165" t="s">
        <v>2227</v>
      </c>
      <c r="B882" s="165" t="s">
        <v>2631</v>
      </c>
      <c r="C882" s="169">
        <v>3491</v>
      </c>
      <c r="D882" s="171" t="s">
        <v>912</v>
      </c>
      <c r="E882" s="172">
        <v>430.5</v>
      </c>
      <c r="F882" s="172">
        <v>0</v>
      </c>
      <c r="G882" s="172">
        <v>0</v>
      </c>
      <c r="H882" s="172">
        <v>0</v>
      </c>
      <c r="I882" s="172">
        <v>0</v>
      </c>
      <c r="J882" s="173">
        <f t="shared" si="15"/>
        <v>430.5</v>
      </c>
      <c r="K882" s="169" t="str">
        <f>VLOOKUP(C882, 'CEDARS School FRPL'!$C$4:$G$2376,5,0)</f>
        <v>Yes</v>
      </c>
      <c r="L882" s="66">
        <f>IFERROR(VLOOKUP($C882,'CEDARS School FRPL'!$C$4:$F$20001,3,FALSE),"NO CEDARL FRPL Rprtd")</f>
        <v>0.68149999999999999</v>
      </c>
      <c r="N882" s="118"/>
      <c r="O882" s="97"/>
    </row>
    <row r="883" spans="1:15">
      <c r="A883" s="165" t="s">
        <v>2227</v>
      </c>
      <c r="B883" s="165" t="s">
        <v>2631</v>
      </c>
      <c r="C883" s="169">
        <v>3593</v>
      </c>
      <c r="D883" s="171" t="s">
        <v>914</v>
      </c>
      <c r="E883" s="172">
        <v>307.39999999999998</v>
      </c>
      <c r="F883" s="172">
        <v>0</v>
      </c>
      <c r="G883" s="172">
        <v>0</v>
      </c>
      <c r="H883" s="172">
        <v>0</v>
      </c>
      <c r="I883" s="172">
        <v>0</v>
      </c>
      <c r="J883" s="173">
        <f t="shared" si="15"/>
        <v>307.39999999999998</v>
      </c>
      <c r="K883" s="169" t="str">
        <f>VLOOKUP(C883, 'CEDARS School FRPL'!$C$4:$G$2376,5,0)</f>
        <v>Yes</v>
      </c>
      <c r="L883" s="66">
        <f>IFERROR(VLOOKUP($C883,'CEDARS School FRPL'!$C$4:$F$20001,3,FALSE),"NO CEDARL FRPL Rprtd")</f>
        <v>0.71540000000000004</v>
      </c>
      <c r="N883" s="118"/>
      <c r="O883" s="97"/>
    </row>
    <row r="884" spans="1:15">
      <c r="A884" s="165" t="s">
        <v>2227</v>
      </c>
      <c r="B884" s="165" t="s">
        <v>2631</v>
      </c>
      <c r="C884" s="169">
        <v>4293</v>
      </c>
      <c r="D884" s="171" t="s">
        <v>925</v>
      </c>
      <c r="E884" s="172">
        <v>397.76</v>
      </c>
      <c r="F884" s="172">
        <v>0</v>
      </c>
      <c r="G884" s="172">
        <v>0</v>
      </c>
      <c r="H884" s="172">
        <v>0</v>
      </c>
      <c r="I884" s="172">
        <v>0</v>
      </c>
      <c r="J884" s="173">
        <f t="shared" si="15"/>
        <v>397.76</v>
      </c>
      <c r="K884" s="169" t="str">
        <f>VLOOKUP(C884, 'CEDARS School FRPL'!$C$4:$G$2376,5,0)</f>
        <v>No</v>
      </c>
      <c r="L884" s="66">
        <f>IFERROR(VLOOKUP($C884,'CEDARS School FRPL'!$C$4:$F$20001,3,FALSE),"NO CEDARL FRPL Rprtd")</f>
        <v>0.1865</v>
      </c>
      <c r="N884" s="118"/>
      <c r="O884" s="97"/>
    </row>
    <row r="885" spans="1:15">
      <c r="A885" s="165" t="s">
        <v>2227</v>
      </c>
      <c r="B885" s="165" t="s">
        <v>2631</v>
      </c>
      <c r="C885" s="169">
        <v>5677</v>
      </c>
      <c r="D885" s="171" t="s">
        <v>3000</v>
      </c>
      <c r="E885" s="172">
        <v>631</v>
      </c>
      <c r="F885" s="172">
        <v>0</v>
      </c>
      <c r="G885" s="172">
        <v>0</v>
      </c>
      <c r="H885" s="172">
        <v>0</v>
      </c>
      <c r="I885" s="172">
        <v>0</v>
      </c>
      <c r="J885" s="173">
        <f t="shared" si="15"/>
        <v>631</v>
      </c>
      <c r="K885" s="169" t="str">
        <f>VLOOKUP(C885, 'CEDARS School FRPL'!$C$4:$G$2376,5,0)</f>
        <v>Yes</v>
      </c>
      <c r="L885" s="66">
        <f>IFERROR(VLOOKUP($C885,'CEDARS School FRPL'!$C$4:$F$20001,3,FALSE),"NO CEDARL FRPL Rprtd")</f>
        <v>0.7208</v>
      </c>
      <c r="N885" s="118"/>
      <c r="O885" s="97"/>
    </row>
    <row r="886" spans="1:15">
      <c r="A886" s="165" t="s">
        <v>2227</v>
      </c>
      <c r="B886" s="165" t="s">
        <v>2631</v>
      </c>
      <c r="C886" s="169">
        <v>4466</v>
      </c>
      <c r="D886" s="171" t="s">
        <v>935</v>
      </c>
      <c r="E886" s="172">
        <v>299.79000000000002</v>
      </c>
      <c r="F886" s="172">
        <v>0</v>
      </c>
      <c r="G886" s="172">
        <v>0</v>
      </c>
      <c r="H886" s="172">
        <v>0</v>
      </c>
      <c r="I886" s="172">
        <v>0</v>
      </c>
      <c r="J886" s="173">
        <f t="shared" si="15"/>
        <v>299.79000000000002</v>
      </c>
      <c r="K886" s="169" t="str">
        <f>VLOOKUP(C886, 'CEDARS School FRPL'!$C$4:$G$2376,5,0)</f>
        <v>No</v>
      </c>
      <c r="L886" s="66">
        <f>IFERROR(VLOOKUP($C886,'CEDARS School FRPL'!$C$4:$F$20001,3,FALSE),"NO CEDARL FRPL Rprtd")</f>
        <v>0.2571</v>
      </c>
      <c r="N886" s="118"/>
      <c r="O886" s="97"/>
    </row>
    <row r="887" spans="1:15">
      <c r="A887" s="165" t="s">
        <v>2227</v>
      </c>
      <c r="B887" s="165" t="s">
        <v>2631</v>
      </c>
      <c r="C887" s="169">
        <v>3389</v>
      </c>
      <c r="D887" s="171" t="s">
        <v>911</v>
      </c>
      <c r="E887" s="172">
        <v>486.9</v>
      </c>
      <c r="F887" s="172">
        <v>0</v>
      </c>
      <c r="G887" s="172">
        <v>0</v>
      </c>
      <c r="H887" s="172">
        <v>0</v>
      </c>
      <c r="I887" s="172">
        <v>0</v>
      </c>
      <c r="J887" s="173">
        <f t="shared" si="15"/>
        <v>486.9</v>
      </c>
      <c r="K887" s="169" t="str">
        <f>VLOOKUP(C887, 'CEDARS School FRPL'!$C$4:$G$2376,5,0)</f>
        <v>Yes</v>
      </c>
      <c r="L887" s="66">
        <f>IFERROR(VLOOKUP($C887,'CEDARS School FRPL'!$C$4:$F$20001,3,FALSE),"NO CEDARL FRPL Rprtd")</f>
        <v>0.6492</v>
      </c>
      <c r="N887" s="118"/>
      <c r="O887" s="97"/>
    </row>
    <row r="888" spans="1:15">
      <c r="A888" s="165" t="s">
        <v>2227</v>
      </c>
      <c r="B888" s="165" t="s">
        <v>2631</v>
      </c>
      <c r="C888" s="169">
        <v>3707</v>
      </c>
      <c r="D888" s="171" t="s">
        <v>919</v>
      </c>
      <c r="E888" s="172">
        <v>252.49</v>
      </c>
      <c r="F888" s="172">
        <v>0</v>
      </c>
      <c r="G888" s="172">
        <v>0</v>
      </c>
      <c r="H888" s="172">
        <v>0</v>
      </c>
      <c r="I888" s="172">
        <v>0</v>
      </c>
      <c r="J888" s="173">
        <f t="shared" si="15"/>
        <v>252.49</v>
      </c>
      <c r="K888" s="169" t="str">
        <f>VLOOKUP(C888, 'CEDARS School FRPL'!$C$4:$G$2376,5,0)</f>
        <v>No</v>
      </c>
      <c r="L888" s="66">
        <f>IFERROR(VLOOKUP($C888,'CEDARS School FRPL'!$C$4:$F$20001,3,FALSE),"NO CEDARL FRPL Rprtd")</f>
        <v>0.41720000000000002</v>
      </c>
      <c r="N888" s="118"/>
      <c r="O888" s="97"/>
    </row>
    <row r="889" spans="1:15">
      <c r="A889" s="165" t="s">
        <v>2227</v>
      </c>
      <c r="B889" s="165" t="s">
        <v>2631</v>
      </c>
      <c r="C889" s="169">
        <v>3677</v>
      </c>
      <c r="D889" s="171" t="s">
        <v>917</v>
      </c>
      <c r="E889" s="172">
        <v>362.7</v>
      </c>
      <c r="F889" s="172">
        <v>0</v>
      </c>
      <c r="G889" s="172">
        <v>0</v>
      </c>
      <c r="H889" s="172">
        <v>0</v>
      </c>
      <c r="I889" s="172">
        <v>0</v>
      </c>
      <c r="J889" s="173">
        <f t="shared" si="15"/>
        <v>362.7</v>
      </c>
      <c r="K889" s="169" t="str">
        <f>VLOOKUP(C889, 'CEDARS School FRPL'!$C$4:$G$2376,5,0)</f>
        <v>Yes</v>
      </c>
      <c r="L889" s="66">
        <f>IFERROR(VLOOKUP($C889,'CEDARS School FRPL'!$C$4:$F$20001,3,FALSE),"NO CEDARL FRPL Rprtd")</f>
        <v>0.63700000000000001</v>
      </c>
      <c r="N889" s="118"/>
      <c r="O889" s="97"/>
    </row>
    <row r="890" spans="1:15">
      <c r="A890" s="165" t="s">
        <v>2227</v>
      </c>
      <c r="B890" s="165" t="s">
        <v>2631</v>
      </c>
      <c r="C890" s="169">
        <v>4420</v>
      </c>
      <c r="D890" s="171" t="s">
        <v>932</v>
      </c>
      <c r="E890" s="172">
        <v>539.11</v>
      </c>
      <c r="F890" s="172">
        <v>0</v>
      </c>
      <c r="G890" s="172">
        <v>0</v>
      </c>
      <c r="H890" s="172">
        <v>0</v>
      </c>
      <c r="I890" s="172">
        <v>0</v>
      </c>
      <c r="J890" s="173">
        <f t="shared" si="15"/>
        <v>539.11</v>
      </c>
      <c r="K890" s="169" t="str">
        <f>VLOOKUP(C890, 'CEDARS School FRPL'!$C$4:$G$2376,5,0)</f>
        <v>No</v>
      </c>
      <c r="L890" s="66">
        <f>IFERROR(VLOOKUP($C890,'CEDARS School FRPL'!$C$4:$F$20001,3,FALSE),"NO CEDARL FRPL Rprtd")</f>
        <v>0.38790000000000002</v>
      </c>
      <c r="N890" s="118"/>
      <c r="O890" s="97"/>
    </row>
    <row r="891" spans="1:15">
      <c r="A891" s="165" t="s">
        <v>2227</v>
      </c>
      <c r="B891" s="165" t="s">
        <v>2631</v>
      </c>
      <c r="C891" s="169">
        <v>5440</v>
      </c>
      <c r="D891" s="171" t="s">
        <v>944</v>
      </c>
      <c r="E891" s="172">
        <v>84.3</v>
      </c>
      <c r="F891" s="172">
        <v>0</v>
      </c>
      <c r="G891" s="172">
        <v>0</v>
      </c>
      <c r="H891" s="172">
        <v>0</v>
      </c>
      <c r="I891" s="172">
        <v>0</v>
      </c>
      <c r="J891" s="173">
        <f t="shared" si="15"/>
        <v>84.3</v>
      </c>
      <c r="K891" s="169" t="str">
        <f>VLOOKUP(C891, 'CEDARS School FRPL'!$C$4:$G$2376,5,0)</f>
        <v>Yes</v>
      </c>
      <c r="L891" s="66">
        <f>IFERROR(VLOOKUP($C891,'CEDARS School FRPL'!$C$4:$F$20001,3,FALSE),"NO CEDARL FRPL Rprtd")</f>
        <v>0.67610000000000003</v>
      </c>
      <c r="N891" s="118"/>
      <c r="O891" s="97"/>
    </row>
    <row r="892" spans="1:15">
      <c r="A892" s="165" t="s">
        <v>2370</v>
      </c>
      <c r="B892" s="165" t="s">
        <v>2632</v>
      </c>
      <c r="C892" s="169">
        <v>5180</v>
      </c>
      <c r="D892" s="171" t="s">
        <v>1839</v>
      </c>
      <c r="E892" s="172">
        <v>429.57</v>
      </c>
      <c r="F892" s="172">
        <v>0</v>
      </c>
      <c r="G892" s="172">
        <v>14.16</v>
      </c>
      <c r="H892" s="172">
        <v>0</v>
      </c>
      <c r="I892" s="172">
        <v>0</v>
      </c>
      <c r="J892" s="173">
        <f t="shared" si="15"/>
        <v>443.73</v>
      </c>
      <c r="K892" s="169" t="str">
        <f>VLOOKUP(C892, 'CEDARS School FRPL'!$C$4:$G$2376,5,0)</f>
        <v>No</v>
      </c>
      <c r="L892" s="66">
        <f>IFERROR(VLOOKUP($C892,'CEDARS School FRPL'!$C$4:$F$20001,3,FALSE),"NO CEDARL FRPL Rprtd")</f>
        <v>0.28129999999999999</v>
      </c>
      <c r="N892" s="118"/>
      <c r="O892" s="97"/>
    </row>
    <row r="893" spans="1:15">
      <c r="A893" s="165" t="s">
        <v>2370</v>
      </c>
      <c r="B893" s="165" t="s">
        <v>2632</v>
      </c>
      <c r="C893" s="169">
        <v>2385</v>
      </c>
      <c r="D893" s="171" t="s">
        <v>1836</v>
      </c>
      <c r="E893" s="172">
        <v>211.33</v>
      </c>
      <c r="F893" s="172">
        <v>17.600000000000001</v>
      </c>
      <c r="G893" s="172">
        <v>0</v>
      </c>
      <c r="H893" s="172">
        <v>0</v>
      </c>
      <c r="I893" s="172">
        <v>0</v>
      </c>
      <c r="J893" s="173">
        <f t="shared" si="15"/>
        <v>228.93</v>
      </c>
      <c r="K893" s="169" t="str">
        <f>VLOOKUP(C893, 'CEDARS School FRPL'!$C$4:$G$2376,5,0)</f>
        <v>Yes</v>
      </c>
      <c r="L893" s="66">
        <f>IFERROR(VLOOKUP($C893,'CEDARS School FRPL'!$C$4:$F$20001,3,FALSE),"NO CEDARL FRPL Rprtd")</f>
        <v>0.60909999999999997</v>
      </c>
      <c r="N893" s="118"/>
      <c r="O893" s="97"/>
    </row>
    <row r="894" spans="1:15">
      <c r="A894" s="165" t="s">
        <v>2370</v>
      </c>
      <c r="B894" s="165" t="s">
        <v>2632</v>
      </c>
      <c r="C894" s="169">
        <v>4206</v>
      </c>
      <c r="D894" s="171" t="s">
        <v>1838</v>
      </c>
      <c r="E894" s="172">
        <v>190.78</v>
      </c>
      <c r="F894" s="172">
        <v>0</v>
      </c>
      <c r="G894" s="172">
        <v>25.490000000000002</v>
      </c>
      <c r="H894" s="172">
        <v>0.5</v>
      </c>
      <c r="I894" s="172">
        <v>0</v>
      </c>
      <c r="J894" s="173">
        <f t="shared" si="15"/>
        <v>216.77</v>
      </c>
      <c r="K894" s="169" t="str">
        <f>VLOOKUP(C894, 'CEDARS School FRPL'!$C$4:$G$2376,5,0)</f>
        <v>Yes</v>
      </c>
      <c r="L894" s="66">
        <f>IFERROR(VLOOKUP($C894,'CEDARS School FRPL'!$C$4:$F$20001,3,FALSE),"NO CEDARL FRPL Rprtd")</f>
        <v>0.55630000000000002</v>
      </c>
      <c r="N894" s="118"/>
      <c r="O894" s="97"/>
    </row>
    <row r="895" spans="1:15">
      <c r="A895" s="165" t="s">
        <v>2370</v>
      </c>
      <c r="B895" s="165" t="s">
        <v>2632</v>
      </c>
      <c r="C895" s="169">
        <v>3198</v>
      </c>
      <c r="D895" s="171" t="s">
        <v>1837</v>
      </c>
      <c r="E895" s="172">
        <v>196.38</v>
      </c>
      <c r="F895" s="172">
        <v>0</v>
      </c>
      <c r="G895" s="172">
        <v>0</v>
      </c>
      <c r="H895" s="172">
        <v>0</v>
      </c>
      <c r="I895" s="172">
        <v>0</v>
      </c>
      <c r="J895" s="173">
        <f t="shared" si="15"/>
        <v>196.38</v>
      </c>
      <c r="K895" s="169" t="str">
        <f>VLOOKUP(C895, 'CEDARS School FRPL'!$C$4:$G$2376,5,0)</f>
        <v>Yes</v>
      </c>
      <c r="L895" s="66">
        <f>IFERROR(VLOOKUP($C895,'CEDARS School FRPL'!$C$4:$F$20001,3,FALSE),"NO CEDARL FRPL Rprtd")</f>
        <v>0.62280000000000002</v>
      </c>
      <c r="N895" s="118"/>
      <c r="O895" s="97"/>
    </row>
    <row r="896" spans="1:15">
      <c r="A896" s="165" t="s">
        <v>2129</v>
      </c>
      <c r="B896" s="165" t="s">
        <v>2633</v>
      </c>
      <c r="C896" s="169">
        <v>5719</v>
      </c>
      <c r="D896" s="171" t="s">
        <v>3001</v>
      </c>
      <c r="E896" s="172">
        <v>542.6</v>
      </c>
      <c r="F896" s="172">
        <v>13</v>
      </c>
      <c r="G896" s="172">
        <v>0</v>
      </c>
      <c r="H896" s="172">
        <v>0</v>
      </c>
      <c r="I896" s="172">
        <v>0</v>
      </c>
      <c r="J896" s="173">
        <f t="shared" si="15"/>
        <v>555.6</v>
      </c>
      <c r="K896" s="169" t="str">
        <f>VLOOKUP(C896, 'CEDARS School FRPL'!$C$4:$G$2376,5,0)</f>
        <v>Yes</v>
      </c>
      <c r="L896" s="66">
        <f>IFERROR(VLOOKUP($C896,'CEDARS School FRPL'!$C$4:$F$20001,3,FALSE),"NO CEDARL FRPL Rprtd")</f>
        <v>0.4254</v>
      </c>
      <c r="M896" s="66"/>
      <c r="N896" s="118"/>
      <c r="O896" s="97"/>
    </row>
    <row r="897" spans="1:15">
      <c r="A897" s="165" t="s">
        <v>2129</v>
      </c>
      <c r="B897" s="165" t="s">
        <v>2633</v>
      </c>
      <c r="C897" s="169">
        <v>2904</v>
      </c>
      <c r="D897" s="171" t="s">
        <v>62</v>
      </c>
      <c r="E897" s="172">
        <v>355.85</v>
      </c>
      <c r="F897" s="172">
        <v>0</v>
      </c>
      <c r="G897" s="172">
        <v>41.03</v>
      </c>
      <c r="H897" s="172">
        <v>6.2</v>
      </c>
      <c r="I897" s="172">
        <v>0</v>
      </c>
      <c r="J897" s="173">
        <f t="shared" si="15"/>
        <v>403.08</v>
      </c>
      <c r="K897" s="169" t="str">
        <f>VLOOKUP(C897, 'CEDARS School FRPL'!$C$4:$G$2376,5,0)</f>
        <v>Yes</v>
      </c>
      <c r="L897" s="66">
        <f>IFERROR(VLOOKUP($C897,'CEDARS School FRPL'!$C$4:$F$20001,3,FALSE),"NO CEDARL FRPL Rprtd")</f>
        <v>0.34489999999999998</v>
      </c>
      <c r="N897" s="118"/>
      <c r="O897" s="97"/>
    </row>
    <row r="898" spans="1:15">
      <c r="A898" s="165" t="s">
        <v>2129</v>
      </c>
      <c r="B898" s="165" t="s">
        <v>2633</v>
      </c>
      <c r="C898" s="169">
        <v>3961</v>
      </c>
      <c r="D898" s="171" t="s">
        <v>63</v>
      </c>
      <c r="E898" s="172">
        <v>316.69</v>
      </c>
      <c r="F898" s="172">
        <v>0</v>
      </c>
      <c r="G898" s="172">
        <v>0</v>
      </c>
      <c r="H898" s="172">
        <v>0</v>
      </c>
      <c r="I898" s="172">
        <v>0</v>
      </c>
      <c r="J898" s="173">
        <f t="shared" si="15"/>
        <v>316.69</v>
      </c>
      <c r="K898" s="169" t="str">
        <f>VLOOKUP(C898, 'CEDARS School FRPL'!$C$4:$G$2376,5,0)</f>
        <v>Yes</v>
      </c>
      <c r="L898" s="66">
        <f>IFERROR(VLOOKUP($C898,'CEDARS School FRPL'!$C$4:$F$20001,3,FALSE),"NO CEDARL FRPL Rprtd")</f>
        <v>0.29310000000000003</v>
      </c>
      <c r="N898" s="118"/>
      <c r="O898" s="97"/>
    </row>
    <row r="899" spans="1:15">
      <c r="A899" s="165" t="s">
        <v>2242</v>
      </c>
      <c r="B899" s="165" t="s">
        <v>2634</v>
      </c>
      <c r="C899" s="169">
        <v>2569</v>
      </c>
      <c r="D899" s="171" t="s">
        <v>1052</v>
      </c>
      <c r="E899" s="172">
        <v>236.7</v>
      </c>
      <c r="F899" s="172">
        <v>16.899999999999999</v>
      </c>
      <c r="G899" s="172">
        <v>0</v>
      </c>
      <c r="H899" s="172">
        <v>0</v>
      </c>
      <c r="I899" s="172">
        <v>0</v>
      </c>
      <c r="J899" s="173">
        <f t="shared" si="15"/>
        <v>253.6</v>
      </c>
      <c r="K899" s="169" t="str">
        <f>VLOOKUP(C899, 'CEDARS School FRPL'!$C$4:$G$2376,5,0)</f>
        <v>No</v>
      </c>
      <c r="L899" s="66">
        <f>IFERROR(VLOOKUP($C899,'CEDARS School FRPL'!$C$4:$F$20001,3,FALSE),"NO CEDARL FRPL Rprtd")</f>
        <v>0.46500000000000002</v>
      </c>
      <c r="N899" s="118"/>
      <c r="O899" s="97"/>
    </row>
    <row r="900" spans="1:15">
      <c r="A900" s="165" t="s">
        <v>2242</v>
      </c>
      <c r="B900" s="165" t="s">
        <v>2634</v>
      </c>
      <c r="C900" s="169">
        <v>2766</v>
      </c>
      <c r="D900" s="171" t="s">
        <v>1053</v>
      </c>
      <c r="E900" s="172">
        <v>288.39999999999998</v>
      </c>
      <c r="F900" s="172">
        <v>0</v>
      </c>
      <c r="G900" s="172">
        <v>9.9499999999999993</v>
      </c>
      <c r="H900" s="172">
        <v>9.9</v>
      </c>
      <c r="I900" s="172">
        <v>0</v>
      </c>
      <c r="J900" s="173">
        <f t="shared" si="15"/>
        <v>308.24999999999994</v>
      </c>
      <c r="K900" s="169" t="str">
        <f>VLOOKUP(C900, 'CEDARS School FRPL'!$C$4:$G$2376,5,0)</f>
        <v>Yes</v>
      </c>
      <c r="L900" s="66">
        <f>IFERROR(VLOOKUP($C900,'CEDARS School FRPL'!$C$4:$F$20001,3,FALSE),"NO CEDARL FRPL Rprtd")</f>
        <v>0.52459999999999996</v>
      </c>
      <c r="N900" s="118"/>
      <c r="O900" s="97"/>
    </row>
    <row r="901" spans="1:15">
      <c r="A901" s="165" t="s">
        <v>2242</v>
      </c>
      <c r="B901" s="165" t="s">
        <v>2634</v>
      </c>
      <c r="C901" s="169">
        <v>5781</v>
      </c>
      <c r="D901" s="171" t="s">
        <v>3245</v>
      </c>
      <c r="E901" s="172">
        <v>2.8</v>
      </c>
      <c r="F901" s="172">
        <v>0</v>
      </c>
      <c r="G901" s="172">
        <v>0</v>
      </c>
      <c r="H901" s="172">
        <v>0</v>
      </c>
      <c r="I901" s="172">
        <v>0</v>
      </c>
      <c r="J901" s="173">
        <f t="shared" ref="J901:J964" si="16">SUM(E901:I901)</f>
        <v>2.8</v>
      </c>
      <c r="K901" s="169" t="e">
        <f>VLOOKUP(C901, 'CEDARS School FRPL'!$C$4:$G$2376,5,0)</f>
        <v>#N/A</v>
      </c>
      <c r="L901" s="66" t="str">
        <f>IFERROR(VLOOKUP($C901,'CEDARS School FRPL'!$C$4:$F$20001,3,FALSE),"NO CEDARL FRPL Rprtd")</f>
        <v>NO CEDARL FRPL Rprtd</v>
      </c>
      <c r="N901" s="118"/>
      <c r="O901" s="97"/>
    </row>
    <row r="902" spans="1:15">
      <c r="A902" s="165" t="s">
        <v>2249</v>
      </c>
      <c r="B902" s="165" t="s">
        <v>2635</v>
      </c>
      <c r="C902" s="169">
        <v>3494</v>
      </c>
      <c r="D902" s="171" t="s">
        <v>1072</v>
      </c>
      <c r="E902" s="172">
        <v>72.3</v>
      </c>
      <c r="F902" s="172">
        <v>0</v>
      </c>
      <c r="G902" s="172">
        <v>0.37</v>
      </c>
      <c r="H902" s="172">
        <v>0</v>
      </c>
      <c r="I902" s="172">
        <v>0</v>
      </c>
      <c r="J902" s="173">
        <f t="shared" si="16"/>
        <v>72.67</v>
      </c>
      <c r="K902" s="169" t="str">
        <f>VLOOKUP(C902, 'CEDARS School FRPL'!$C$4:$G$2376,5,0)</f>
        <v>No</v>
      </c>
      <c r="L902" s="66">
        <f>IFERROR(VLOOKUP($C902,'CEDARS School FRPL'!$C$4:$F$20001,3,FALSE),"NO CEDARL FRPL Rprtd")</f>
        <v>0.43049999999999999</v>
      </c>
      <c r="N902" s="118"/>
      <c r="O902" s="97"/>
    </row>
    <row r="903" spans="1:15">
      <c r="A903" s="165" t="s">
        <v>2322</v>
      </c>
      <c r="B903" s="165" t="s">
        <v>2636</v>
      </c>
      <c r="C903" s="169">
        <v>2522</v>
      </c>
      <c r="D903" s="171" t="s">
        <v>1465</v>
      </c>
      <c r="E903" s="172">
        <v>184.4</v>
      </c>
      <c r="F903" s="172">
        <v>0</v>
      </c>
      <c r="G903" s="172">
        <v>0</v>
      </c>
      <c r="H903" s="172">
        <v>0</v>
      </c>
      <c r="I903" s="172">
        <v>0</v>
      </c>
      <c r="J903" s="173">
        <f t="shared" si="16"/>
        <v>184.4</v>
      </c>
      <c r="K903" s="169" t="str">
        <f>VLOOKUP(C903, 'CEDARS School FRPL'!$C$4:$G$2376,5,0)</f>
        <v>Yes</v>
      </c>
      <c r="L903" s="66">
        <f>IFERROR(VLOOKUP($C903,'CEDARS School FRPL'!$C$4:$F$20001,3,FALSE),"NO CEDARL FRPL Rprtd")</f>
        <v>0.56759999999999999</v>
      </c>
      <c r="N903" s="118"/>
      <c r="O903" s="97"/>
    </row>
    <row r="904" spans="1:15">
      <c r="A904" s="165" t="s">
        <v>2322</v>
      </c>
      <c r="B904" s="165" t="s">
        <v>2636</v>
      </c>
      <c r="C904" s="169">
        <v>2276</v>
      </c>
      <c r="D904" s="171" t="s">
        <v>1464</v>
      </c>
      <c r="E904" s="172">
        <v>152.59</v>
      </c>
      <c r="F904" s="172">
        <v>0</v>
      </c>
      <c r="G904" s="172">
        <v>7.91</v>
      </c>
      <c r="H904" s="172">
        <v>0.2</v>
      </c>
      <c r="I904" s="172">
        <v>0</v>
      </c>
      <c r="J904" s="173">
        <f t="shared" si="16"/>
        <v>160.69999999999999</v>
      </c>
      <c r="K904" s="169" t="str">
        <f>VLOOKUP(C904, 'CEDARS School FRPL'!$C$4:$G$2376,5,0)</f>
        <v>Yes</v>
      </c>
      <c r="L904" s="66">
        <f>IFERROR(VLOOKUP($C904,'CEDARS School FRPL'!$C$4:$F$20001,3,FALSE),"NO CEDARL FRPL Rprtd")</f>
        <v>0.69640000000000002</v>
      </c>
      <c r="N904" s="118"/>
      <c r="O904" s="97"/>
    </row>
    <row r="905" spans="1:15">
      <c r="A905" s="165" t="s">
        <v>2322</v>
      </c>
      <c r="B905" s="165" t="s">
        <v>2636</v>
      </c>
      <c r="C905" s="169">
        <v>3900</v>
      </c>
      <c r="D905" s="171" t="s">
        <v>1466</v>
      </c>
      <c r="E905" s="172">
        <v>119.59</v>
      </c>
      <c r="F905" s="172">
        <v>0</v>
      </c>
      <c r="G905" s="172">
        <v>0</v>
      </c>
      <c r="H905" s="172">
        <v>0</v>
      </c>
      <c r="I905" s="172">
        <v>0</v>
      </c>
      <c r="J905" s="173">
        <f t="shared" si="16"/>
        <v>119.59</v>
      </c>
      <c r="K905" s="169" t="str">
        <f>VLOOKUP(C905, 'CEDARS School FRPL'!$C$4:$G$2376,5,0)</f>
        <v>Yes</v>
      </c>
      <c r="L905" s="66">
        <f>IFERROR(VLOOKUP($C905,'CEDARS School FRPL'!$C$4:$F$20001,3,FALSE),"NO CEDARL FRPL Rprtd")</f>
        <v>0.58899999999999997</v>
      </c>
      <c r="N905" s="118"/>
      <c r="O905" s="97"/>
    </row>
    <row r="906" spans="1:15">
      <c r="A906" s="165" t="s">
        <v>2148</v>
      </c>
      <c r="B906" s="165" t="s">
        <v>2637</v>
      </c>
      <c r="C906" s="169">
        <v>5326</v>
      </c>
      <c r="D906" s="171" t="s">
        <v>3094</v>
      </c>
      <c r="E906" s="172">
        <v>45.13</v>
      </c>
      <c r="F906" s="172">
        <v>0</v>
      </c>
      <c r="G906" s="172">
        <v>0</v>
      </c>
      <c r="H906" s="172">
        <v>0</v>
      </c>
      <c r="I906" s="172">
        <v>0</v>
      </c>
      <c r="J906" s="173">
        <f t="shared" si="16"/>
        <v>45.13</v>
      </c>
      <c r="K906" s="169" t="str">
        <f>VLOOKUP(C906, 'CEDARS School FRPL'!$C$4:$G$2376,5,0)</f>
        <v>No</v>
      </c>
      <c r="L906" s="66">
        <f>IFERROR(VLOOKUP($C906,'CEDARS School FRPL'!$C$4:$F$20001,3,FALSE),"NO CEDARL FRPL Rprtd")</f>
        <v>0.27629999999999999</v>
      </c>
      <c r="N906" s="118"/>
      <c r="O906" s="97"/>
    </row>
    <row r="907" spans="1:15">
      <c r="A907" s="165" t="s">
        <v>2148</v>
      </c>
      <c r="B907" s="165" t="s">
        <v>2637</v>
      </c>
      <c r="C907" s="169">
        <v>2558</v>
      </c>
      <c r="D907" s="171" t="s">
        <v>201</v>
      </c>
      <c r="E907" s="172">
        <v>793.48</v>
      </c>
      <c r="F907" s="172">
        <v>0</v>
      </c>
      <c r="G907" s="172">
        <v>0</v>
      </c>
      <c r="H907" s="172">
        <v>0</v>
      </c>
      <c r="I907" s="172">
        <v>0</v>
      </c>
      <c r="J907" s="173">
        <f t="shared" si="16"/>
        <v>793.48</v>
      </c>
      <c r="K907" s="169" t="str">
        <f>VLOOKUP(C907, 'CEDARS School FRPL'!$C$4:$G$2376,5,0)</f>
        <v>No</v>
      </c>
      <c r="L907" s="66">
        <f>IFERROR(VLOOKUP($C907,'CEDARS School FRPL'!$C$4:$F$20001,3,FALSE),"NO CEDARL FRPL Rprtd")</f>
        <v>0.29730000000000001</v>
      </c>
      <c r="N907" s="118"/>
      <c r="O907" s="97"/>
    </row>
    <row r="908" spans="1:15">
      <c r="A908" s="165" t="s">
        <v>2148</v>
      </c>
      <c r="B908" s="165" t="s">
        <v>2637</v>
      </c>
      <c r="C908" s="169">
        <v>4431</v>
      </c>
      <c r="D908" s="171" t="s">
        <v>203</v>
      </c>
      <c r="E908" s="172">
        <v>491.86</v>
      </c>
      <c r="F908" s="172">
        <v>0</v>
      </c>
      <c r="G908" s="172">
        <v>53.54</v>
      </c>
      <c r="H908" s="172">
        <v>5.5</v>
      </c>
      <c r="I908" s="172">
        <v>0</v>
      </c>
      <c r="J908" s="173">
        <f t="shared" si="16"/>
        <v>550.9</v>
      </c>
      <c r="K908" s="169" t="str">
        <f>VLOOKUP(C908, 'CEDARS School FRPL'!$C$4:$G$2376,5,0)</f>
        <v>No</v>
      </c>
      <c r="L908" s="66">
        <f>IFERROR(VLOOKUP($C908,'CEDARS School FRPL'!$C$4:$F$20001,3,FALSE),"NO CEDARL FRPL Rprtd")</f>
        <v>0.2586</v>
      </c>
      <c r="N908" s="118"/>
      <c r="O908" s="97"/>
    </row>
    <row r="909" spans="1:15">
      <c r="A909" s="165" t="s">
        <v>2148</v>
      </c>
      <c r="B909" s="165" t="s">
        <v>2637</v>
      </c>
      <c r="C909" s="169">
        <v>3371</v>
      </c>
      <c r="D909" s="171" t="s">
        <v>202</v>
      </c>
      <c r="E909" s="172">
        <v>426.78</v>
      </c>
      <c r="F909" s="172">
        <v>0</v>
      </c>
      <c r="G909" s="172">
        <v>0</v>
      </c>
      <c r="H909" s="172">
        <v>0</v>
      </c>
      <c r="I909" s="172">
        <v>0</v>
      </c>
      <c r="J909" s="173">
        <f t="shared" si="16"/>
        <v>426.78</v>
      </c>
      <c r="K909" s="169" t="str">
        <f>VLOOKUP(C909, 'CEDARS School FRPL'!$C$4:$G$2376,5,0)</f>
        <v>No</v>
      </c>
      <c r="L909" s="66">
        <f>IFERROR(VLOOKUP($C909,'CEDARS School FRPL'!$C$4:$F$20001,3,FALSE),"NO CEDARL FRPL Rprtd")</f>
        <v>0.29409999999999997</v>
      </c>
      <c r="N909" s="118"/>
      <c r="O909" s="97"/>
    </row>
    <row r="910" spans="1:15">
      <c r="A910" s="165" t="s">
        <v>2395</v>
      </c>
      <c r="B910" s="165" t="s">
        <v>2638</v>
      </c>
      <c r="C910" s="169">
        <v>2087</v>
      </c>
      <c r="D910" s="171" t="s">
        <v>2000</v>
      </c>
      <c r="E910" s="172">
        <v>34.700000000000003</v>
      </c>
      <c r="F910" s="172">
        <v>2.58</v>
      </c>
      <c r="G910" s="172">
        <v>0</v>
      </c>
      <c r="H910" s="172">
        <v>0</v>
      </c>
      <c r="I910" s="172">
        <v>0</v>
      </c>
      <c r="J910" s="173">
        <f t="shared" si="16"/>
        <v>37.28</v>
      </c>
      <c r="K910" s="169" t="str">
        <f>VLOOKUP(C910, 'CEDARS School FRPL'!$C$4:$G$2376,5,0)</f>
        <v>Yes</v>
      </c>
      <c r="L910" s="66">
        <f>IFERROR(VLOOKUP($C910,'CEDARS School FRPL'!$C$4:$F$20001,3,FALSE),"NO CEDARL FRPL Rprtd")</f>
        <v>0.55659999999999998</v>
      </c>
      <c r="N910" s="118"/>
      <c r="O910" s="97"/>
    </row>
    <row r="911" spans="1:15">
      <c r="A911" s="165" t="s">
        <v>2395</v>
      </c>
      <c r="B911" s="165" t="s">
        <v>2638</v>
      </c>
      <c r="C911" s="169">
        <v>2088</v>
      </c>
      <c r="D911" s="171" t="s">
        <v>2001</v>
      </c>
      <c r="E911" s="172">
        <v>34.54</v>
      </c>
      <c r="F911" s="172">
        <v>0</v>
      </c>
      <c r="G911" s="172">
        <v>0.54</v>
      </c>
      <c r="H911" s="172">
        <v>0</v>
      </c>
      <c r="I911" s="172">
        <v>0</v>
      </c>
      <c r="J911" s="173">
        <f t="shared" si="16"/>
        <v>35.08</v>
      </c>
      <c r="K911" s="169" t="str">
        <f>VLOOKUP(C911, 'CEDARS School FRPL'!$C$4:$G$2376,5,0)</f>
        <v>No</v>
      </c>
      <c r="L911" s="66">
        <f>IFERROR(VLOOKUP($C911,'CEDARS School FRPL'!$C$4:$F$20001,3,FALSE),"NO CEDARL FRPL Rprtd")</f>
        <v>0.4153</v>
      </c>
      <c r="N911" s="118"/>
      <c r="O911" s="97"/>
    </row>
    <row r="912" spans="1:15">
      <c r="A912" s="165" t="s">
        <v>2136</v>
      </c>
      <c r="B912" s="165" t="s">
        <v>2639</v>
      </c>
      <c r="C912" s="169">
        <v>4260</v>
      </c>
      <c r="D912" s="171" t="s">
        <v>106</v>
      </c>
      <c r="E912" s="172">
        <v>417.09</v>
      </c>
      <c r="F912" s="172">
        <v>0</v>
      </c>
      <c r="G912" s="172">
        <v>28.03</v>
      </c>
      <c r="H912" s="172">
        <v>0</v>
      </c>
      <c r="I912" s="172">
        <v>0</v>
      </c>
      <c r="J912" s="173">
        <f t="shared" si="16"/>
        <v>445.12</v>
      </c>
      <c r="K912" s="169" t="str">
        <f>VLOOKUP(C912, 'CEDARS School FRPL'!$C$4:$G$2376,5,0)</f>
        <v>Yes</v>
      </c>
      <c r="L912" s="66">
        <f>IFERROR(VLOOKUP($C912,'CEDARS School FRPL'!$C$4:$F$20001,3,FALSE),"NO CEDARL FRPL Rprtd")</f>
        <v>0.5998</v>
      </c>
      <c r="N912" s="118"/>
      <c r="O912" s="97"/>
    </row>
    <row r="913" spans="1:15">
      <c r="A913" s="165" t="s">
        <v>2136</v>
      </c>
      <c r="B913" s="165" t="s">
        <v>2639</v>
      </c>
      <c r="C913" s="169">
        <v>2317</v>
      </c>
      <c r="D913" s="171" t="s">
        <v>103</v>
      </c>
      <c r="E913" s="172">
        <v>270.38</v>
      </c>
      <c r="F913" s="172">
        <v>0</v>
      </c>
      <c r="G913" s="172">
        <v>0</v>
      </c>
      <c r="H913" s="172">
        <v>0</v>
      </c>
      <c r="I913" s="172">
        <v>0</v>
      </c>
      <c r="J913" s="173">
        <f t="shared" si="16"/>
        <v>270.38</v>
      </c>
      <c r="K913" s="169" t="str">
        <f>VLOOKUP(C913, 'CEDARS School FRPL'!$C$4:$G$2376,5,0)</f>
        <v>Yes</v>
      </c>
      <c r="L913" s="66">
        <f>IFERROR(VLOOKUP($C913,'CEDARS School FRPL'!$C$4:$F$20001,3,FALSE),"NO CEDARL FRPL Rprtd")</f>
        <v>0.59360000000000002</v>
      </c>
      <c r="N913" s="118"/>
      <c r="O913" s="97"/>
    </row>
    <row r="914" spans="1:15">
      <c r="A914" s="165" t="s">
        <v>2136</v>
      </c>
      <c r="B914" s="165" t="s">
        <v>2639</v>
      </c>
      <c r="C914" s="169">
        <v>1940</v>
      </c>
      <c r="D914" s="171" t="s">
        <v>102</v>
      </c>
      <c r="E914" s="172">
        <v>53.45</v>
      </c>
      <c r="F914" s="172">
        <v>0</v>
      </c>
      <c r="G914" s="172">
        <v>0</v>
      </c>
      <c r="H914" s="172">
        <v>0</v>
      </c>
      <c r="I914" s="172">
        <v>0</v>
      </c>
      <c r="J914" s="173">
        <f t="shared" si="16"/>
        <v>53.45</v>
      </c>
      <c r="K914" s="169" t="str">
        <f>VLOOKUP(C914, 'CEDARS School FRPL'!$C$4:$G$2376,5,0)</f>
        <v>Yes</v>
      </c>
      <c r="L914" s="66">
        <f>IFERROR(VLOOKUP($C914,'CEDARS School FRPL'!$C$4:$F$20001,3,FALSE),"NO CEDARL FRPL Rprtd")</f>
        <v>0.65280000000000005</v>
      </c>
      <c r="N914" s="118"/>
      <c r="O914" s="97"/>
    </row>
    <row r="915" spans="1:15">
      <c r="A915" s="165" t="s">
        <v>2136</v>
      </c>
      <c r="B915" s="165" t="s">
        <v>2639</v>
      </c>
      <c r="C915" s="169">
        <v>3861</v>
      </c>
      <c r="D915" s="171" t="s">
        <v>105</v>
      </c>
      <c r="E915" s="172">
        <v>0.9</v>
      </c>
      <c r="F915" s="172">
        <v>0</v>
      </c>
      <c r="G915" s="172">
        <v>0</v>
      </c>
      <c r="H915" s="172">
        <v>0</v>
      </c>
      <c r="I915" s="172">
        <v>0</v>
      </c>
      <c r="J915" s="173">
        <f t="shared" si="16"/>
        <v>0.9</v>
      </c>
      <c r="K915" s="169" t="str">
        <f>VLOOKUP(C915, 'CEDARS School FRPL'!$C$4:$G$2376,5,0)</f>
        <v>No</v>
      </c>
      <c r="L915" s="66">
        <f>IFERROR(VLOOKUP($C915,'CEDARS School FRPL'!$C$4:$F$20001,3,FALSE),"NO CEDARL FRPL Rprtd")</f>
        <v>0</v>
      </c>
      <c r="N915" s="118"/>
      <c r="O915" s="97"/>
    </row>
    <row r="916" spans="1:15">
      <c r="A916" s="165" t="s">
        <v>2136</v>
      </c>
      <c r="B916" s="165" t="s">
        <v>2639</v>
      </c>
      <c r="C916" s="169">
        <v>2689</v>
      </c>
      <c r="D916" s="171" t="s">
        <v>104</v>
      </c>
      <c r="E916" s="172">
        <v>450.16</v>
      </c>
      <c r="F916" s="172">
        <v>0</v>
      </c>
      <c r="G916" s="172">
        <v>0</v>
      </c>
      <c r="H916" s="172">
        <v>0</v>
      </c>
      <c r="I916" s="172">
        <v>0</v>
      </c>
      <c r="J916" s="173">
        <f t="shared" si="16"/>
        <v>450.16</v>
      </c>
      <c r="K916" s="169" t="str">
        <f>VLOOKUP(C916, 'CEDARS School FRPL'!$C$4:$G$2376,5,0)</f>
        <v>Yes</v>
      </c>
      <c r="L916" s="66">
        <f>IFERROR(VLOOKUP($C916,'CEDARS School FRPL'!$C$4:$F$20001,3,FALSE),"NO CEDARL FRPL Rprtd")</f>
        <v>0.55000000000000004</v>
      </c>
      <c r="N916" s="118"/>
      <c r="O916" s="97"/>
    </row>
    <row r="917" spans="1:15">
      <c r="A917" s="165" t="s">
        <v>2196</v>
      </c>
      <c r="B917" s="165" t="s">
        <v>3246</v>
      </c>
      <c r="C917" s="169">
        <v>2921</v>
      </c>
      <c r="D917" s="171" t="s">
        <v>2734</v>
      </c>
      <c r="E917" s="172">
        <v>197.05</v>
      </c>
      <c r="F917" s="172">
        <v>0</v>
      </c>
      <c r="G917" s="172">
        <v>5.17</v>
      </c>
      <c r="H917" s="172">
        <v>0.4</v>
      </c>
      <c r="I917" s="172">
        <v>0</v>
      </c>
      <c r="J917" s="173">
        <f t="shared" si="16"/>
        <v>202.62</v>
      </c>
      <c r="K917" s="169" t="str">
        <f>VLOOKUP(C917, 'CEDARS School FRPL'!$C$4:$G$2376,5,0)</f>
        <v>Yes</v>
      </c>
      <c r="L917" s="66">
        <f>IFERROR(VLOOKUP($C917,'CEDARS School FRPL'!$C$4:$F$20001,3,FALSE),"NO CEDARL FRPL Rprtd")</f>
        <v>0.92179999999999995</v>
      </c>
      <c r="N917" s="118"/>
      <c r="O917" s="97"/>
    </row>
    <row r="918" spans="1:15">
      <c r="A918" s="165" t="s">
        <v>2330</v>
      </c>
      <c r="B918" s="165" t="s">
        <v>2640</v>
      </c>
      <c r="C918" s="169">
        <v>5099</v>
      </c>
      <c r="D918" s="171" t="s">
        <v>1518</v>
      </c>
      <c r="E918" s="172">
        <v>1526.03</v>
      </c>
      <c r="F918" s="172">
        <v>0</v>
      </c>
      <c r="G918" s="172">
        <v>0</v>
      </c>
      <c r="H918" s="172">
        <v>0</v>
      </c>
      <c r="I918" s="172">
        <v>0</v>
      </c>
      <c r="J918" s="173">
        <f t="shared" si="16"/>
        <v>1526.03</v>
      </c>
      <c r="K918" s="169" t="str">
        <f>VLOOKUP(C918, 'CEDARS School FRPL'!$C$4:$G$2376,5,0)</f>
        <v>No</v>
      </c>
      <c r="L918" s="66">
        <f>IFERROR(VLOOKUP($C918,'CEDARS School FRPL'!$C$4:$F$20001,3,FALSE),"NO CEDARL FRPL Rprtd")</f>
        <v>0.29830000000000001</v>
      </c>
      <c r="N918" s="118"/>
      <c r="O918" s="97"/>
    </row>
    <row r="919" spans="1:15">
      <c r="A919" s="165" t="s">
        <v>2330</v>
      </c>
      <c r="B919" s="165" t="s">
        <v>2640</v>
      </c>
      <c r="C919" s="169">
        <v>4391</v>
      </c>
      <c r="D919" s="171" t="s">
        <v>1069</v>
      </c>
      <c r="E919" s="172">
        <v>634.49</v>
      </c>
      <c r="F919" s="172">
        <v>0</v>
      </c>
      <c r="G919" s="172">
        <v>0</v>
      </c>
      <c r="H919" s="172">
        <v>0</v>
      </c>
      <c r="I919" s="172">
        <v>0</v>
      </c>
      <c r="J919" s="173">
        <f t="shared" si="16"/>
        <v>634.49</v>
      </c>
      <c r="K919" s="169" t="str">
        <f>VLOOKUP(C919, 'CEDARS School FRPL'!$C$4:$G$2376,5,0)</f>
        <v>No</v>
      </c>
      <c r="L919" s="66">
        <f>IFERROR(VLOOKUP($C919,'CEDARS School FRPL'!$C$4:$F$20001,3,FALSE),"NO CEDARL FRPL Rprtd")</f>
        <v>0.25619999999999998</v>
      </c>
      <c r="N919" s="118"/>
      <c r="O919" s="97"/>
    </row>
    <row r="920" spans="1:15">
      <c r="A920" s="165" t="s">
        <v>2330</v>
      </c>
      <c r="B920" s="165" t="s">
        <v>2640</v>
      </c>
      <c r="C920" s="169">
        <v>4534</v>
      </c>
      <c r="D920" s="171" t="s">
        <v>25</v>
      </c>
      <c r="E920" s="172">
        <v>572.65</v>
      </c>
      <c r="F920" s="172">
        <v>0</v>
      </c>
      <c r="G920" s="172">
        <v>0</v>
      </c>
      <c r="H920" s="172">
        <v>0</v>
      </c>
      <c r="I920" s="172">
        <v>0</v>
      </c>
      <c r="J920" s="173">
        <f t="shared" si="16"/>
        <v>572.65</v>
      </c>
      <c r="K920" s="169" t="str">
        <f>VLOOKUP(C920, 'CEDARS School FRPL'!$C$4:$G$2376,5,0)</f>
        <v>No</v>
      </c>
      <c r="L920" s="66">
        <f>IFERROR(VLOOKUP($C920,'CEDARS School FRPL'!$C$4:$F$20001,3,FALSE),"NO CEDARL FRPL Rprtd")</f>
        <v>0.2545</v>
      </c>
      <c r="N920" s="118"/>
      <c r="O920" s="97"/>
    </row>
    <row r="921" spans="1:15">
      <c r="A921" s="165" t="s">
        <v>2330</v>
      </c>
      <c r="B921" s="165" t="s">
        <v>2640</v>
      </c>
      <c r="C921" s="169">
        <v>2885</v>
      </c>
      <c r="D921" s="171" t="s">
        <v>1514</v>
      </c>
      <c r="E921" s="172">
        <v>864.82</v>
      </c>
      <c r="F921" s="172">
        <v>0</v>
      </c>
      <c r="G921" s="172">
        <v>0</v>
      </c>
      <c r="H921" s="172">
        <v>0</v>
      </c>
      <c r="I921" s="172">
        <v>0</v>
      </c>
      <c r="J921" s="173">
        <f t="shared" si="16"/>
        <v>864.82</v>
      </c>
      <c r="K921" s="169" t="str">
        <f>VLOOKUP(C921, 'CEDARS School FRPL'!$C$4:$G$2376,5,0)</f>
        <v>No</v>
      </c>
      <c r="L921" s="66">
        <f>IFERROR(VLOOKUP($C921,'CEDARS School FRPL'!$C$4:$F$20001,3,FALSE),"NO CEDARL FRPL Rprtd")</f>
        <v>0.26960000000000001</v>
      </c>
      <c r="N921" s="118"/>
      <c r="O921" s="97"/>
    </row>
    <row r="922" spans="1:15">
      <c r="A922" s="165" t="s">
        <v>2330</v>
      </c>
      <c r="B922" s="165" t="s">
        <v>2640</v>
      </c>
      <c r="C922" s="169">
        <v>1753</v>
      </c>
      <c r="D922" s="171" t="s">
        <v>1511</v>
      </c>
      <c r="E922" s="172">
        <v>50.11</v>
      </c>
      <c r="F922" s="172">
        <v>0</v>
      </c>
      <c r="G922" s="172">
        <v>0</v>
      </c>
      <c r="H922" s="172">
        <v>0</v>
      </c>
      <c r="I922" s="172">
        <v>0</v>
      </c>
      <c r="J922" s="173">
        <f t="shared" si="16"/>
        <v>50.11</v>
      </c>
      <c r="K922" s="169" t="str">
        <f>VLOOKUP(C922, 'CEDARS School FRPL'!$C$4:$G$2376,5,0)</f>
        <v>No</v>
      </c>
      <c r="L922" s="66">
        <f>IFERROR(VLOOKUP($C922,'CEDARS School FRPL'!$C$4:$F$20001,3,FALSE),"NO CEDARL FRPL Rprtd")</f>
        <v>0.26569999999999999</v>
      </c>
      <c r="N922" s="118"/>
      <c r="O922" s="97"/>
    </row>
    <row r="923" spans="1:15">
      <c r="A923" s="165" t="s">
        <v>2330</v>
      </c>
      <c r="B923" s="165" t="s">
        <v>2640</v>
      </c>
      <c r="C923" s="169">
        <v>3408</v>
      </c>
      <c r="D923" s="171" t="s">
        <v>1515</v>
      </c>
      <c r="E923" s="172">
        <v>667.43</v>
      </c>
      <c r="F923" s="172">
        <v>0</v>
      </c>
      <c r="G923" s="172">
        <v>0</v>
      </c>
      <c r="H923" s="172">
        <v>0</v>
      </c>
      <c r="I923" s="172">
        <v>0</v>
      </c>
      <c r="J923" s="173">
        <f t="shared" si="16"/>
        <v>667.43</v>
      </c>
      <c r="K923" s="169" t="str">
        <f>VLOOKUP(C923, 'CEDARS School FRPL'!$C$4:$G$2376,5,0)</f>
        <v>No</v>
      </c>
      <c r="L923" s="66">
        <f>IFERROR(VLOOKUP($C923,'CEDARS School FRPL'!$C$4:$F$20001,3,FALSE),"NO CEDARL FRPL Rprtd")</f>
        <v>0.315</v>
      </c>
      <c r="N923" s="118"/>
      <c r="O923" s="97"/>
    </row>
    <row r="924" spans="1:15">
      <c r="A924" s="165" t="s">
        <v>2330</v>
      </c>
      <c r="B924" s="165" t="s">
        <v>2640</v>
      </c>
      <c r="C924" s="169">
        <v>2426</v>
      </c>
      <c r="D924" s="171" t="s">
        <v>1512</v>
      </c>
      <c r="E924" s="172">
        <v>1883.96</v>
      </c>
      <c r="F924" s="172">
        <v>0</v>
      </c>
      <c r="G924" s="172">
        <v>229.34</v>
      </c>
      <c r="H924" s="172">
        <v>0</v>
      </c>
      <c r="I924" s="172">
        <v>0</v>
      </c>
      <c r="J924" s="173">
        <f t="shared" si="16"/>
        <v>2113.3000000000002</v>
      </c>
      <c r="K924" s="169" t="str">
        <f>VLOOKUP(C924, 'CEDARS School FRPL'!$C$4:$G$2376,5,0)</f>
        <v>No</v>
      </c>
      <c r="L924" s="66">
        <f>IFERROR(VLOOKUP($C924,'CEDARS School FRPL'!$C$4:$F$20001,3,FALSE),"NO CEDARL FRPL Rprtd")</f>
        <v>0.2984</v>
      </c>
      <c r="N924" s="118"/>
      <c r="O924" s="97"/>
    </row>
    <row r="925" spans="1:15">
      <c r="A925" s="165" t="s">
        <v>2330</v>
      </c>
      <c r="B925" s="165" t="s">
        <v>2640</v>
      </c>
      <c r="C925" s="169">
        <v>5742</v>
      </c>
      <c r="D925" s="171" t="s">
        <v>3059</v>
      </c>
      <c r="E925" s="172">
        <v>0</v>
      </c>
      <c r="F925" s="172">
        <v>0</v>
      </c>
      <c r="G925" s="172">
        <v>0</v>
      </c>
      <c r="H925" s="172">
        <v>19.62</v>
      </c>
      <c r="I925" s="172">
        <v>0</v>
      </c>
      <c r="J925" s="173">
        <f t="shared" si="16"/>
        <v>19.62</v>
      </c>
      <c r="K925" s="169" t="str">
        <f>VLOOKUP(C925, 'CEDARS School FRPL'!$C$4:$G$2376,5,0)</f>
        <v>No</v>
      </c>
      <c r="L925" s="66">
        <f>IFERROR(VLOOKUP($C925,'CEDARS School FRPL'!$C$4:$F$20001,3,FALSE),"NO CEDARL FRPL Rprtd")</f>
        <v>0.1333</v>
      </c>
      <c r="N925" s="118"/>
      <c r="O925" s="97"/>
    </row>
    <row r="926" spans="1:15">
      <c r="A926" s="165" t="s">
        <v>2330</v>
      </c>
      <c r="B926" s="165" t="s">
        <v>2640</v>
      </c>
      <c r="C926" s="169">
        <v>2884</v>
      </c>
      <c r="D926" s="171" t="s">
        <v>1513</v>
      </c>
      <c r="E926" s="172">
        <v>525.74</v>
      </c>
      <c r="F926" s="172">
        <v>0</v>
      </c>
      <c r="G926" s="172">
        <v>0</v>
      </c>
      <c r="H926" s="172">
        <v>0</v>
      </c>
      <c r="I926" s="172">
        <v>0</v>
      </c>
      <c r="J926" s="173">
        <f t="shared" si="16"/>
        <v>525.74</v>
      </c>
      <c r="K926" s="169" t="str">
        <f>VLOOKUP(C926, 'CEDARS School FRPL'!$C$4:$G$2376,5,0)</f>
        <v>No</v>
      </c>
      <c r="L926" s="66">
        <f>IFERROR(VLOOKUP($C926,'CEDARS School FRPL'!$C$4:$F$20001,3,FALSE),"NO CEDARL FRPL Rprtd")</f>
        <v>0.31769999999999998</v>
      </c>
      <c r="N926" s="118"/>
      <c r="O926" s="97"/>
    </row>
    <row r="927" spans="1:15">
      <c r="A927" s="165" t="s">
        <v>2330</v>
      </c>
      <c r="B927" s="165" t="s">
        <v>2640</v>
      </c>
      <c r="C927" s="169">
        <v>4139</v>
      </c>
      <c r="D927" s="171" t="s">
        <v>1516</v>
      </c>
      <c r="E927" s="172">
        <v>856.99</v>
      </c>
      <c r="F927" s="172">
        <v>0</v>
      </c>
      <c r="G927" s="172">
        <v>0</v>
      </c>
      <c r="H927" s="172">
        <v>0</v>
      </c>
      <c r="I927" s="172">
        <v>0</v>
      </c>
      <c r="J927" s="173">
        <f t="shared" si="16"/>
        <v>856.99</v>
      </c>
      <c r="K927" s="169" t="str">
        <f>VLOOKUP(C927, 'CEDARS School FRPL'!$C$4:$G$2376,5,0)</f>
        <v>No</v>
      </c>
      <c r="L927" s="66">
        <f>IFERROR(VLOOKUP($C927,'CEDARS School FRPL'!$C$4:$F$20001,3,FALSE),"NO CEDARL FRPL Rprtd")</f>
        <v>0.29420000000000002</v>
      </c>
      <c r="N927" s="118"/>
      <c r="O927" s="97"/>
    </row>
    <row r="928" spans="1:15">
      <c r="A928" s="165" t="s">
        <v>2330</v>
      </c>
      <c r="B928" s="165" t="s">
        <v>2640</v>
      </c>
      <c r="C928" s="169">
        <v>4392</v>
      </c>
      <c r="D928" s="171" t="s">
        <v>1517</v>
      </c>
      <c r="E928" s="172">
        <v>552.11</v>
      </c>
      <c r="F928" s="172">
        <v>0</v>
      </c>
      <c r="G928" s="172">
        <v>0</v>
      </c>
      <c r="H928" s="172">
        <v>0</v>
      </c>
      <c r="I928" s="172">
        <v>0</v>
      </c>
      <c r="J928" s="173">
        <f t="shared" si="16"/>
        <v>552.11</v>
      </c>
      <c r="K928" s="169" t="str">
        <f>VLOOKUP(C928, 'CEDARS School FRPL'!$C$4:$G$2376,5,0)</f>
        <v>No</v>
      </c>
      <c r="L928" s="66">
        <f>IFERROR(VLOOKUP($C928,'CEDARS School FRPL'!$C$4:$F$20001,3,FALSE),"NO CEDARL FRPL Rprtd")</f>
        <v>0.32640000000000002</v>
      </c>
      <c r="N928" s="118"/>
      <c r="O928" s="97"/>
    </row>
    <row r="929" spans="1:15">
      <c r="A929" s="165" t="s">
        <v>2330</v>
      </c>
      <c r="B929" s="165" t="s">
        <v>2640</v>
      </c>
      <c r="C929" s="169">
        <v>5477</v>
      </c>
      <c r="D929" s="171" t="s">
        <v>2844</v>
      </c>
      <c r="E929" s="172">
        <v>723.34</v>
      </c>
      <c r="F929" s="172">
        <v>0</v>
      </c>
      <c r="G929" s="172">
        <v>0</v>
      </c>
      <c r="H929" s="172">
        <v>0</v>
      </c>
      <c r="I929" s="172">
        <v>0</v>
      </c>
      <c r="J929" s="173">
        <f t="shared" si="16"/>
        <v>723.34</v>
      </c>
      <c r="K929" s="169" t="str">
        <f>VLOOKUP(C929, 'CEDARS School FRPL'!$C$4:$G$2376,5,0)</f>
        <v>No</v>
      </c>
      <c r="L929" s="66">
        <f>IFERROR(VLOOKUP($C929,'CEDARS School FRPL'!$C$4:$F$20001,3,FALSE),"NO CEDARL FRPL Rprtd")</f>
        <v>0.3105</v>
      </c>
      <c r="N929" s="118"/>
      <c r="O929" s="97"/>
    </row>
    <row r="930" spans="1:15">
      <c r="A930" s="165" t="s">
        <v>2330</v>
      </c>
      <c r="B930" s="165" t="s">
        <v>2640</v>
      </c>
      <c r="C930" s="169">
        <v>3753</v>
      </c>
      <c r="D930" s="171" t="s">
        <v>641</v>
      </c>
      <c r="E930" s="172">
        <v>758.47</v>
      </c>
      <c r="F930" s="172">
        <v>0</v>
      </c>
      <c r="G930" s="172">
        <v>0</v>
      </c>
      <c r="H930" s="172">
        <v>0</v>
      </c>
      <c r="I930" s="172">
        <v>0</v>
      </c>
      <c r="J930" s="173">
        <f t="shared" si="16"/>
        <v>758.47</v>
      </c>
      <c r="K930" s="169" t="str">
        <f>VLOOKUP(C930, 'CEDARS School FRPL'!$C$4:$G$2376,5,0)</f>
        <v>No</v>
      </c>
      <c r="L930" s="66">
        <f>IFERROR(VLOOKUP($C930,'CEDARS School FRPL'!$C$4:$F$20001,3,FALSE),"NO CEDARL FRPL Rprtd")</f>
        <v>0.28129999999999999</v>
      </c>
      <c r="N930" s="118"/>
      <c r="O930" s="97"/>
    </row>
    <row r="931" spans="1:15">
      <c r="A931" s="165" t="s">
        <v>2226</v>
      </c>
      <c r="B931" s="165" t="s">
        <v>2641</v>
      </c>
      <c r="C931" s="169">
        <v>4256</v>
      </c>
      <c r="D931" s="171" t="s">
        <v>893</v>
      </c>
      <c r="E931" s="172">
        <v>611.85</v>
      </c>
      <c r="F931" s="172">
        <v>0</v>
      </c>
      <c r="G931" s="172">
        <v>0</v>
      </c>
      <c r="H931" s="172">
        <v>0</v>
      </c>
      <c r="I931" s="172">
        <v>0</v>
      </c>
      <c r="J931" s="173">
        <f t="shared" si="16"/>
        <v>611.85</v>
      </c>
      <c r="K931" s="169" t="str">
        <f>VLOOKUP(C931, 'CEDARS School FRPL'!$C$4:$G$2376,5,0)</f>
        <v>No</v>
      </c>
      <c r="L931" s="66">
        <f>IFERROR(VLOOKUP($C931,'CEDARS School FRPL'!$C$4:$F$20001,3,FALSE),"NO CEDARL FRPL Rprtd")</f>
        <v>5.57E-2</v>
      </c>
      <c r="N931" s="118"/>
      <c r="O931" s="97"/>
    </row>
    <row r="932" spans="1:15">
      <c r="A932" s="165" t="s">
        <v>2226</v>
      </c>
      <c r="B932" s="165" t="s">
        <v>2641</v>
      </c>
      <c r="C932" s="169">
        <v>3548</v>
      </c>
      <c r="D932" s="171" t="s">
        <v>874</v>
      </c>
      <c r="E932" s="172">
        <v>405.21</v>
      </c>
      <c r="F932" s="172">
        <v>0</v>
      </c>
      <c r="G932" s="172">
        <v>0</v>
      </c>
      <c r="H932" s="172">
        <v>0</v>
      </c>
      <c r="I932" s="172">
        <v>0</v>
      </c>
      <c r="J932" s="173">
        <f t="shared" si="16"/>
        <v>405.21</v>
      </c>
      <c r="K932" s="169" t="str">
        <f>VLOOKUP(C932, 'CEDARS School FRPL'!$C$4:$G$2376,5,0)</f>
        <v>No</v>
      </c>
      <c r="L932" s="66">
        <f>IFERROR(VLOOKUP($C932,'CEDARS School FRPL'!$C$4:$F$20001,3,FALSE),"NO CEDARL FRPL Rprtd")</f>
        <v>6.4199999999999993E-2</v>
      </c>
      <c r="N932" s="118"/>
      <c r="O932" s="97"/>
    </row>
    <row r="933" spans="1:15">
      <c r="A933" s="165" t="s">
        <v>2226</v>
      </c>
      <c r="B933" s="165" t="s">
        <v>2641</v>
      </c>
      <c r="C933" s="169">
        <v>3592</v>
      </c>
      <c r="D933" s="171" t="s">
        <v>876</v>
      </c>
      <c r="E933" s="172">
        <v>431.39</v>
      </c>
      <c r="F933" s="172">
        <v>0</v>
      </c>
      <c r="G933" s="172">
        <v>0</v>
      </c>
      <c r="H933" s="172">
        <v>0</v>
      </c>
      <c r="I933" s="172">
        <v>0</v>
      </c>
      <c r="J933" s="173">
        <f t="shared" si="16"/>
        <v>431.39</v>
      </c>
      <c r="K933" s="169" t="str">
        <f>VLOOKUP(C933, 'CEDARS School FRPL'!$C$4:$G$2376,5,0)</f>
        <v>No</v>
      </c>
      <c r="L933" s="66">
        <f>IFERROR(VLOOKUP($C933,'CEDARS School FRPL'!$C$4:$F$20001,3,FALSE),"NO CEDARL FRPL Rprtd")</f>
        <v>0.32019999999999998</v>
      </c>
      <c r="N933" s="118"/>
      <c r="O933" s="97"/>
    </row>
    <row r="934" spans="1:15">
      <c r="A934" s="165" t="s">
        <v>2226</v>
      </c>
      <c r="B934" s="165" t="s">
        <v>2641</v>
      </c>
      <c r="C934" s="169">
        <v>4532</v>
      </c>
      <c r="D934" s="171" t="s">
        <v>900</v>
      </c>
      <c r="E934" s="172">
        <v>419.57</v>
      </c>
      <c r="F934" s="172">
        <v>0</v>
      </c>
      <c r="G934" s="172">
        <v>0</v>
      </c>
      <c r="H934" s="172">
        <v>0</v>
      </c>
      <c r="I934" s="172">
        <v>0</v>
      </c>
      <c r="J934" s="173">
        <f t="shared" si="16"/>
        <v>419.57</v>
      </c>
      <c r="K934" s="169" t="str">
        <f>VLOOKUP(C934, 'CEDARS School FRPL'!$C$4:$G$2376,5,0)</f>
        <v>No</v>
      </c>
      <c r="L934" s="66">
        <f>IFERROR(VLOOKUP($C934,'CEDARS School FRPL'!$C$4:$F$20001,3,FALSE),"NO CEDARL FRPL Rprtd")</f>
        <v>4.5999999999999999E-2</v>
      </c>
      <c r="N934" s="118"/>
      <c r="O934" s="97"/>
    </row>
    <row r="935" spans="1:15">
      <c r="A935" s="165" t="s">
        <v>2226</v>
      </c>
      <c r="B935" s="165" t="s">
        <v>2641</v>
      </c>
      <c r="C935" s="169">
        <v>5139</v>
      </c>
      <c r="D935" s="171" t="s">
        <v>903</v>
      </c>
      <c r="E935" s="172">
        <v>440.01</v>
      </c>
      <c r="F935" s="172">
        <v>0</v>
      </c>
      <c r="G935" s="172">
        <v>0</v>
      </c>
      <c r="H935" s="172">
        <v>0</v>
      </c>
      <c r="I935" s="172">
        <v>0</v>
      </c>
      <c r="J935" s="173">
        <f t="shared" si="16"/>
        <v>440.01</v>
      </c>
      <c r="K935" s="169" t="str">
        <f>VLOOKUP(C935, 'CEDARS School FRPL'!$C$4:$G$2376,5,0)</f>
        <v>No</v>
      </c>
      <c r="L935" s="66">
        <f>IFERROR(VLOOKUP($C935,'CEDARS School FRPL'!$C$4:$F$20001,3,FALSE),"NO CEDARL FRPL Rprtd")</f>
        <v>2.3800000000000002E-2</v>
      </c>
      <c r="N935" s="118"/>
      <c r="O935" s="97"/>
    </row>
    <row r="936" spans="1:15">
      <c r="A936" s="165" t="s">
        <v>2226</v>
      </c>
      <c r="B936" s="165" t="s">
        <v>2641</v>
      </c>
      <c r="C936" s="169">
        <v>5511</v>
      </c>
      <c r="D936" s="171" t="s">
        <v>2845</v>
      </c>
      <c r="E936" s="172">
        <v>389.63</v>
      </c>
      <c r="F936" s="172">
        <v>0</v>
      </c>
      <c r="G936" s="172">
        <v>0</v>
      </c>
      <c r="H936" s="172">
        <v>0</v>
      </c>
      <c r="I936" s="172">
        <v>0</v>
      </c>
      <c r="J936" s="173">
        <f t="shared" si="16"/>
        <v>389.63</v>
      </c>
      <c r="K936" s="169" t="str">
        <f>VLOOKUP(C936, 'CEDARS School FRPL'!$C$4:$G$2376,5,0)</f>
        <v>No</v>
      </c>
      <c r="L936" s="66">
        <f>IFERROR(VLOOKUP($C936,'CEDARS School FRPL'!$C$4:$F$20001,3,FALSE),"NO CEDARL FRPL Rprtd")</f>
        <v>0.1628</v>
      </c>
      <c r="N936" s="118"/>
      <c r="O936" s="97"/>
    </row>
    <row r="937" spans="1:15">
      <c r="A937" s="165" t="s">
        <v>2226</v>
      </c>
      <c r="B937" s="165" t="s">
        <v>2641</v>
      </c>
      <c r="C937" s="169">
        <v>3856</v>
      </c>
      <c r="D937" s="171" t="s">
        <v>885</v>
      </c>
      <c r="E937" s="172">
        <v>68.099999999999994</v>
      </c>
      <c r="F937" s="172">
        <v>0</v>
      </c>
      <c r="G937" s="172">
        <v>0</v>
      </c>
      <c r="H937" s="172">
        <v>0</v>
      </c>
      <c r="I937" s="172">
        <v>0</v>
      </c>
      <c r="J937" s="173">
        <f t="shared" si="16"/>
        <v>68.099999999999994</v>
      </c>
      <c r="K937" s="169" t="str">
        <f>VLOOKUP(C937, 'CEDARS School FRPL'!$C$4:$G$2376,5,0)</f>
        <v>No</v>
      </c>
      <c r="L937" s="66">
        <f>IFERROR(VLOOKUP($C937,'CEDARS School FRPL'!$C$4:$F$20001,3,FALSE),"NO CEDARL FRPL Rprtd")</f>
        <v>9.7699999999999995E-2</v>
      </c>
      <c r="N937" s="118"/>
      <c r="O937" s="97"/>
    </row>
    <row r="938" spans="1:15">
      <c r="A938" s="165" t="s">
        <v>2226</v>
      </c>
      <c r="B938" s="165" t="s">
        <v>2641</v>
      </c>
      <c r="C938" s="169">
        <v>4018</v>
      </c>
      <c r="D938" s="171" t="s">
        <v>888</v>
      </c>
      <c r="E938" s="172">
        <v>293.87</v>
      </c>
      <c r="F938" s="172">
        <v>0</v>
      </c>
      <c r="G938" s="172">
        <v>0</v>
      </c>
      <c r="H938" s="172">
        <v>0</v>
      </c>
      <c r="I938" s="172">
        <v>0</v>
      </c>
      <c r="J938" s="173">
        <f t="shared" si="16"/>
        <v>293.87</v>
      </c>
      <c r="K938" s="169" t="str">
        <f>VLOOKUP(C938, 'CEDARS School FRPL'!$C$4:$G$2376,5,0)</f>
        <v>No</v>
      </c>
      <c r="L938" s="66">
        <f>IFERROR(VLOOKUP($C938,'CEDARS School FRPL'!$C$4:$F$20001,3,FALSE),"NO CEDARL FRPL Rprtd")</f>
        <v>0.1348</v>
      </c>
      <c r="N938" s="118"/>
      <c r="O938" s="97"/>
    </row>
    <row r="939" spans="1:15">
      <c r="A939" s="165" t="s">
        <v>2226</v>
      </c>
      <c r="B939" s="165" t="s">
        <v>2641</v>
      </c>
      <c r="C939" s="169">
        <v>1658</v>
      </c>
      <c r="D939" s="171" t="s">
        <v>857</v>
      </c>
      <c r="E939" s="172">
        <v>69.14</v>
      </c>
      <c r="F939" s="172">
        <v>0</v>
      </c>
      <c r="G939" s="172">
        <v>0</v>
      </c>
      <c r="H939" s="172">
        <v>0</v>
      </c>
      <c r="I939" s="172">
        <v>0</v>
      </c>
      <c r="J939" s="173">
        <f t="shared" si="16"/>
        <v>69.14</v>
      </c>
      <c r="K939" s="169" t="str">
        <f>VLOOKUP(C939, 'CEDARS School FRPL'!$C$4:$G$2376,5,0)</f>
        <v>No</v>
      </c>
      <c r="L939" s="66">
        <f>IFERROR(VLOOKUP($C939,'CEDARS School FRPL'!$C$4:$F$20001,3,FALSE),"NO CEDARL FRPL Rprtd")</f>
        <v>6.7199999999999996E-2</v>
      </c>
      <c r="N939" s="118"/>
      <c r="O939" s="97"/>
    </row>
    <row r="940" spans="1:15">
      <c r="A940" s="165" t="s">
        <v>2226</v>
      </c>
      <c r="B940" s="165" t="s">
        <v>2641</v>
      </c>
      <c r="C940" s="169">
        <v>4439</v>
      </c>
      <c r="D940" s="171" t="s">
        <v>899</v>
      </c>
      <c r="E940" s="172">
        <v>2205.65</v>
      </c>
      <c r="F940" s="172">
        <v>0</v>
      </c>
      <c r="G940" s="172">
        <v>208.01999999999998</v>
      </c>
      <c r="H940" s="172">
        <v>0</v>
      </c>
      <c r="I940" s="172">
        <v>0</v>
      </c>
      <c r="J940" s="173">
        <f t="shared" si="16"/>
        <v>2413.67</v>
      </c>
      <c r="K940" s="169" t="str">
        <f>VLOOKUP(C940, 'CEDARS School FRPL'!$C$4:$G$2376,5,0)</f>
        <v>No</v>
      </c>
      <c r="L940" s="66">
        <f>IFERROR(VLOOKUP($C940,'CEDARS School FRPL'!$C$4:$F$20001,3,FALSE),"NO CEDARL FRPL Rprtd")</f>
        <v>5.5199999999999999E-2</v>
      </c>
      <c r="N940" s="118"/>
      <c r="O940" s="97"/>
    </row>
    <row r="941" spans="1:15">
      <c r="A941" s="165" t="s">
        <v>2226</v>
      </c>
      <c r="B941" s="165" t="s">
        <v>2641</v>
      </c>
      <c r="C941" s="169">
        <v>4424</v>
      </c>
      <c r="D941" s="171" t="s">
        <v>898</v>
      </c>
      <c r="E941" s="172">
        <v>445.39</v>
      </c>
      <c r="F941" s="172">
        <v>0</v>
      </c>
      <c r="G941" s="172">
        <v>0</v>
      </c>
      <c r="H941" s="172">
        <v>0</v>
      </c>
      <c r="I941" s="172">
        <v>0</v>
      </c>
      <c r="J941" s="173">
        <f t="shared" si="16"/>
        <v>445.39</v>
      </c>
      <c r="K941" s="169" t="str">
        <f>VLOOKUP(C941, 'CEDARS School FRPL'!$C$4:$G$2376,5,0)</f>
        <v>No</v>
      </c>
      <c r="L941" s="66">
        <f>IFERROR(VLOOKUP($C941,'CEDARS School FRPL'!$C$4:$F$20001,3,FALSE),"NO CEDARL FRPL Rprtd")</f>
        <v>0.18870000000000001</v>
      </c>
      <c r="N941" s="118"/>
      <c r="O941" s="97"/>
    </row>
    <row r="942" spans="1:15">
      <c r="A942" s="165" t="s">
        <v>2226</v>
      </c>
      <c r="B942" s="165" t="s">
        <v>2641</v>
      </c>
      <c r="C942" s="169">
        <v>5512</v>
      </c>
      <c r="D942" s="171" t="s">
        <v>2846</v>
      </c>
      <c r="E942" s="172">
        <v>370.42</v>
      </c>
      <c r="F942" s="172">
        <v>0</v>
      </c>
      <c r="G942" s="172">
        <v>0</v>
      </c>
      <c r="H942" s="172">
        <v>0</v>
      </c>
      <c r="I942" s="172">
        <v>0</v>
      </c>
      <c r="J942" s="173">
        <f t="shared" si="16"/>
        <v>370.42</v>
      </c>
      <c r="K942" s="169" t="str">
        <f>VLOOKUP(C942, 'CEDARS School FRPL'!$C$4:$G$2376,5,0)</f>
        <v>No</v>
      </c>
      <c r="L942" s="66">
        <f>IFERROR(VLOOKUP($C942,'CEDARS School FRPL'!$C$4:$F$20001,3,FALSE),"NO CEDARL FRPL Rprtd")</f>
        <v>0.1593</v>
      </c>
      <c r="N942" s="118"/>
      <c r="O942" s="97"/>
    </row>
    <row r="943" spans="1:15">
      <c r="A943" s="165" t="s">
        <v>2226</v>
      </c>
      <c r="B943" s="165" t="s">
        <v>2641</v>
      </c>
      <c r="C943" s="169">
        <v>3855</v>
      </c>
      <c r="D943" s="171" t="s">
        <v>884</v>
      </c>
      <c r="E943" s="172">
        <v>52.46</v>
      </c>
      <c r="F943" s="172">
        <v>0</v>
      </c>
      <c r="G943" s="172">
        <v>2.57</v>
      </c>
      <c r="H943" s="172">
        <v>0</v>
      </c>
      <c r="I943" s="172">
        <v>0</v>
      </c>
      <c r="J943" s="173">
        <f t="shared" si="16"/>
        <v>55.03</v>
      </c>
      <c r="K943" s="169" t="str">
        <f>VLOOKUP(C943, 'CEDARS School FRPL'!$C$4:$G$2376,5,0)</f>
        <v>No</v>
      </c>
      <c r="L943" s="66">
        <f>IFERROR(VLOOKUP($C943,'CEDARS School FRPL'!$C$4:$F$20001,3,FALSE),"NO CEDARL FRPL Rprtd")</f>
        <v>0.33100000000000002</v>
      </c>
      <c r="N943" s="118"/>
      <c r="O943" s="97"/>
    </row>
    <row r="944" spans="1:15">
      <c r="A944" s="165" t="s">
        <v>2226</v>
      </c>
      <c r="B944" s="165" t="s">
        <v>2641</v>
      </c>
      <c r="C944" s="169">
        <v>1688</v>
      </c>
      <c r="D944" s="171" t="s">
        <v>859</v>
      </c>
      <c r="E944" s="172">
        <v>67.38</v>
      </c>
      <c r="F944" s="172">
        <v>0</v>
      </c>
      <c r="G944" s="172">
        <v>9.879999999999999</v>
      </c>
      <c r="H944" s="172">
        <v>0</v>
      </c>
      <c r="I944" s="172">
        <v>0</v>
      </c>
      <c r="J944" s="173">
        <f t="shared" si="16"/>
        <v>77.259999999999991</v>
      </c>
      <c r="K944" s="169" t="str">
        <f>VLOOKUP(C944, 'CEDARS School FRPL'!$C$4:$G$2376,5,0)</f>
        <v>No</v>
      </c>
      <c r="L944" s="66">
        <f>IFERROR(VLOOKUP($C944,'CEDARS School FRPL'!$C$4:$F$20001,3,FALSE),"NO CEDARL FRPL Rprtd")</f>
        <v>0.15590000000000001</v>
      </c>
      <c r="N944" s="118"/>
      <c r="O944" s="97"/>
    </row>
    <row r="945" spans="1:15">
      <c r="A945" s="165" t="s">
        <v>2226</v>
      </c>
      <c r="B945" s="165" t="s">
        <v>2641</v>
      </c>
      <c r="C945" s="169">
        <v>1800</v>
      </c>
      <c r="D945" s="171" t="s">
        <v>861</v>
      </c>
      <c r="E945" s="172">
        <v>141.19999999999999</v>
      </c>
      <c r="F945" s="172">
        <v>0</v>
      </c>
      <c r="G945" s="172">
        <v>0</v>
      </c>
      <c r="H945" s="172">
        <v>0</v>
      </c>
      <c r="I945" s="172">
        <v>0</v>
      </c>
      <c r="J945" s="173">
        <f t="shared" si="16"/>
        <v>141.19999999999999</v>
      </c>
      <c r="K945" s="169" t="str">
        <f>VLOOKUP(C945, 'CEDARS School FRPL'!$C$4:$G$2376,5,0)</f>
        <v>No</v>
      </c>
      <c r="L945" s="66">
        <f>IFERROR(VLOOKUP($C945,'CEDARS School FRPL'!$C$4:$F$20001,3,FALSE),"NO CEDARL FRPL Rprtd")</f>
        <v>5.21E-2</v>
      </c>
      <c r="N945" s="118"/>
      <c r="O945" s="97"/>
    </row>
    <row r="946" spans="1:15">
      <c r="A946" s="165" t="s">
        <v>2226</v>
      </c>
      <c r="B946" s="165" t="s">
        <v>2641</v>
      </c>
      <c r="C946" s="169">
        <v>4148</v>
      </c>
      <c r="D946" s="171" t="s">
        <v>891</v>
      </c>
      <c r="E946" s="172">
        <v>773.3</v>
      </c>
      <c r="F946" s="172">
        <v>0</v>
      </c>
      <c r="G946" s="172">
        <v>0</v>
      </c>
      <c r="H946" s="172">
        <v>0</v>
      </c>
      <c r="I946" s="172">
        <v>0</v>
      </c>
      <c r="J946" s="173">
        <f t="shared" si="16"/>
        <v>773.3</v>
      </c>
      <c r="K946" s="169" t="str">
        <f>VLOOKUP(C946, 'CEDARS School FRPL'!$C$4:$G$2376,5,0)</f>
        <v>No</v>
      </c>
      <c r="L946" s="66">
        <f>IFERROR(VLOOKUP($C946,'CEDARS School FRPL'!$C$4:$F$20001,3,FALSE),"NO CEDARL FRPL Rprtd")</f>
        <v>7.8600000000000003E-2</v>
      </c>
      <c r="N946" s="118"/>
      <c r="O946" s="97"/>
    </row>
    <row r="947" spans="1:15">
      <c r="A947" s="165" t="s">
        <v>2226</v>
      </c>
      <c r="B947" s="165" t="s">
        <v>2641</v>
      </c>
      <c r="C947" s="169">
        <v>1687</v>
      </c>
      <c r="D947" s="171" t="s">
        <v>858</v>
      </c>
      <c r="E947" s="172">
        <v>65.2</v>
      </c>
      <c r="F947" s="172">
        <v>0</v>
      </c>
      <c r="G947" s="172">
        <v>0</v>
      </c>
      <c r="H947" s="172">
        <v>0</v>
      </c>
      <c r="I947" s="172">
        <v>0</v>
      </c>
      <c r="J947" s="173">
        <f t="shared" si="16"/>
        <v>65.2</v>
      </c>
      <c r="K947" s="169" t="str">
        <f>VLOOKUP(C947, 'CEDARS School FRPL'!$C$4:$G$2376,5,0)</f>
        <v>No</v>
      </c>
      <c r="L947" s="66">
        <f>IFERROR(VLOOKUP($C947,'CEDARS School FRPL'!$C$4:$F$20001,3,FALSE),"NO CEDARL FRPL Rprtd")</f>
        <v>2.52E-2</v>
      </c>
      <c r="N947" s="118"/>
      <c r="O947" s="97"/>
    </row>
    <row r="948" spans="1:15">
      <c r="A948" s="165" t="s">
        <v>2226</v>
      </c>
      <c r="B948" s="165" t="s">
        <v>2641</v>
      </c>
      <c r="C948" s="169">
        <v>3590</v>
      </c>
      <c r="D948" s="171" t="s">
        <v>875</v>
      </c>
      <c r="E948" s="172">
        <v>634.89</v>
      </c>
      <c r="F948" s="172">
        <v>0</v>
      </c>
      <c r="G948" s="172">
        <v>0</v>
      </c>
      <c r="H948" s="172">
        <v>0</v>
      </c>
      <c r="I948" s="172">
        <v>0</v>
      </c>
      <c r="J948" s="173">
        <f t="shared" si="16"/>
        <v>634.89</v>
      </c>
      <c r="K948" s="169" t="str">
        <f>VLOOKUP(C948, 'CEDARS School FRPL'!$C$4:$G$2376,5,0)</f>
        <v>No</v>
      </c>
      <c r="L948" s="66">
        <f>IFERROR(VLOOKUP($C948,'CEDARS School FRPL'!$C$4:$F$20001,3,FALSE),"NO CEDARL FRPL Rprtd")</f>
        <v>0.22090000000000001</v>
      </c>
      <c r="N948" s="118"/>
      <c r="O948" s="97"/>
    </row>
    <row r="949" spans="1:15">
      <c r="A949" s="165" t="s">
        <v>2226</v>
      </c>
      <c r="B949" s="165" t="s">
        <v>2641</v>
      </c>
      <c r="C949" s="169">
        <v>3591</v>
      </c>
      <c r="D949" s="171" t="s">
        <v>135</v>
      </c>
      <c r="E949" s="172">
        <v>551.91</v>
      </c>
      <c r="F949" s="172">
        <v>0</v>
      </c>
      <c r="G949" s="172">
        <v>0</v>
      </c>
      <c r="H949" s="172">
        <v>0</v>
      </c>
      <c r="I949" s="172">
        <v>0</v>
      </c>
      <c r="J949" s="173">
        <f t="shared" si="16"/>
        <v>551.91</v>
      </c>
      <c r="K949" s="169" t="str">
        <f>VLOOKUP(C949, 'CEDARS School FRPL'!$C$4:$G$2376,5,0)</f>
        <v>No</v>
      </c>
      <c r="L949" s="66">
        <f>IFERROR(VLOOKUP($C949,'CEDARS School FRPL'!$C$4:$F$20001,3,FALSE),"NO CEDARL FRPL Rprtd")</f>
        <v>8.3900000000000002E-2</v>
      </c>
      <c r="N949" s="118"/>
      <c r="O949" s="97"/>
    </row>
    <row r="950" spans="1:15">
      <c r="A950" s="165" t="s">
        <v>2226</v>
      </c>
      <c r="B950" s="165" t="s">
        <v>2641</v>
      </c>
      <c r="C950" s="169">
        <v>3675</v>
      </c>
      <c r="D950" s="171" t="s">
        <v>877</v>
      </c>
      <c r="E950" s="172">
        <v>448.71</v>
      </c>
      <c r="F950" s="172">
        <v>0</v>
      </c>
      <c r="G950" s="172">
        <v>0</v>
      </c>
      <c r="H950" s="172">
        <v>0</v>
      </c>
      <c r="I950" s="172">
        <v>0</v>
      </c>
      <c r="J950" s="173">
        <f t="shared" si="16"/>
        <v>448.71</v>
      </c>
      <c r="K950" s="169" t="str">
        <f>VLOOKUP(C950, 'CEDARS School FRPL'!$C$4:$G$2376,5,0)</f>
        <v>No</v>
      </c>
      <c r="L950" s="66">
        <f>IFERROR(VLOOKUP($C950,'CEDARS School FRPL'!$C$4:$F$20001,3,FALSE),"NO CEDARL FRPL Rprtd")</f>
        <v>0.35439999999999999</v>
      </c>
      <c r="N950" s="118"/>
      <c r="O950" s="97"/>
    </row>
    <row r="951" spans="1:15">
      <c r="A951" s="165" t="s">
        <v>2226</v>
      </c>
      <c r="B951" s="165" t="s">
        <v>2641</v>
      </c>
      <c r="C951" s="169">
        <v>4386</v>
      </c>
      <c r="D951" s="171" t="s">
        <v>897</v>
      </c>
      <c r="E951" s="172">
        <v>1182.32</v>
      </c>
      <c r="F951" s="172">
        <v>0</v>
      </c>
      <c r="G951" s="172">
        <v>0</v>
      </c>
      <c r="H951" s="172">
        <v>0</v>
      </c>
      <c r="I951" s="172">
        <v>0</v>
      </c>
      <c r="J951" s="173">
        <f t="shared" si="16"/>
        <v>1182.32</v>
      </c>
      <c r="K951" s="169" t="str">
        <f>VLOOKUP(C951, 'CEDARS School FRPL'!$C$4:$G$2376,5,0)</f>
        <v>No</v>
      </c>
      <c r="L951" s="66">
        <f>IFERROR(VLOOKUP($C951,'CEDARS School FRPL'!$C$4:$F$20001,3,FALSE),"NO CEDARL FRPL Rprtd")</f>
        <v>4.3499999999999997E-2</v>
      </c>
      <c r="N951" s="118"/>
      <c r="O951" s="97"/>
    </row>
    <row r="952" spans="1:15">
      <c r="A952" s="165" t="s">
        <v>2226</v>
      </c>
      <c r="B952" s="165" t="s">
        <v>2641</v>
      </c>
      <c r="C952" s="169">
        <v>1706</v>
      </c>
      <c r="D952" s="171" t="s">
        <v>860</v>
      </c>
      <c r="E952" s="172">
        <v>424.02</v>
      </c>
      <c r="F952" s="172">
        <v>0</v>
      </c>
      <c r="G952" s="172">
        <v>8.2199999999999989</v>
      </c>
      <c r="H952" s="172">
        <v>0</v>
      </c>
      <c r="I952" s="172">
        <v>0</v>
      </c>
      <c r="J952" s="173">
        <f t="shared" si="16"/>
        <v>432.24</v>
      </c>
      <c r="K952" s="169" t="str">
        <f>VLOOKUP(C952, 'CEDARS School FRPL'!$C$4:$G$2376,5,0)</f>
        <v>No</v>
      </c>
      <c r="L952" s="66">
        <f>IFERROR(VLOOKUP($C952,'CEDARS School FRPL'!$C$4:$F$20001,3,FALSE),"NO CEDARL FRPL Rprtd")</f>
        <v>3.2500000000000001E-2</v>
      </c>
      <c r="N952" s="118"/>
      <c r="O952" s="97"/>
    </row>
    <row r="953" spans="1:15">
      <c r="A953" s="165" t="s">
        <v>2226</v>
      </c>
      <c r="B953" s="165" t="s">
        <v>2641</v>
      </c>
      <c r="C953" s="169">
        <v>2796</v>
      </c>
      <c r="D953" s="171" t="s">
        <v>866</v>
      </c>
      <c r="E953" s="172">
        <v>320.92</v>
      </c>
      <c r="F953" s="172">
        <v>0</v>
      </c>
      <c r="G953" s="172">
        <v>0</v>
      </c>
      <c r="H953" s="172">
        <v>0</v>
      </c>
      <c r="I953" s="172">
        <v>0</v>
      </c>
      <c r="J953" s="173">
        <f t="shared" si="16"/>
        <v>320.92</v>
      </c>
      <c r="K953" s="169" t="str">
        <f>VLOOKUP(C953, 'CEDARS School FRPL'!$C$4:$G$2376,5,0)</f>
        <v>No</v>
      </c>
      <c r="L953" s="66">
        <f>IFERROR(VLOOKUP($C953,'CEDARS School FRPL'!$C$4:$F$20001,3,FALSE),"NO CEDARL FRPL Rprtd")</f>
        <v>0.26319999999999999</v>
      </c>
      <c r="N953" s="118"/>
      <c r="O953" s="97"/>
    </row>
    <row r="954" spans="1:15">
      <c r="A954" s="165" t="s">
        <v>2226</v>
      </c>
      <c r="B954" s="165" t="s">
        <v>2641</v>
      </c>
      <c r="C954" s="169">
        <v>3771</v>
      </c>
      <c r="D954" s="171" t="s">
        <v>883</v>
      </c>
      <c r="E954" s="172">
        <v>1535.65</v>
      </c>
      <c r="F954" s="172">
        <v>0</v>
      </c>
      <c r="G954" s="172">
        <v>200.23000000000002</v>
      </c>
      <c r="H954" s="172">
        <v>0</v>
      </c>
      <c r="I954" s="172">
        <v>0</v>
      </c>
      <c r="J954" s="173">
        <f t="shared" si="16"/>
        <v>1735.88</v>
      </c>
      <c r="K954" s="169" t="str">
        <f>VLOOKUP(C954, 'CEDARS School FRPL'!$C$4:$G$2376,5,0)</f>
        <v>No</v>
      </c>
      <c r="L954" s="66">
        <f>IFERROR(VLOOKUP($C954,'CEDARS School FRPL'!$C$4:$F$20001,3,FALSE),"NO CEDARL FRPL Rprtd")</f>
        <v>0.26429999999999998</v>
      </c>
      <c r="N954" s="118"/>
      <c r="O954" s="97"/>
    </row>
    <row r="955" spans="1:15">
      <c r="A955" s="165" t="s">
        <v>2226</v>
      </c>
      <c r="B955" s="165" t="s">
        <v>2641</v>
      </c>
      <c r="C955" s="169">
        <v>3922</v>
      </c>
      <c r="D955" s="171" t="s">
        <v>886</v>
      </c>
      <c r="E955" s="172">
        <v>644.32000000000005</v>
      </c>
      <c r="F955" s="172">
        <v>0</v>
      </c>
      <c r="G955" s="172">
        <v>0</v>
      </c>
      <c r="H955" s="172">
        <v>0</v>
      </c>
      <c r="I955" s="172">
        <v>0</v>
      </c>
      <c r="J955" s="173">
        <f t="shared" si="16"/>
        <v>644.32000000000005</v>
      </c>
      <c r="K955" s="169" t="str">
        <f>VLOOKUP(C955, 'CEDARS School FRPL'!$C$4:$G$2376,5,0)</f>
        <v>No</v>
      </c>
      <c r="L955" s="66">
        <f>IFERROR(VLOOKUP($C955,'CEDARS School FRPL'!$C$4:$F$20001,3,FALSE),"NO CEDARL FRPL Rprtd")</f>
        <v>0.29799999999999999</v>
      </c>
      <c r="N955" s="118"/>
      <c r="O955" s="97"/>
    </row>
    <row r="956" spans="1:15">
      <c r="A956" s="165" t="s">
        <v>2226</v>
      </c>
      <c r="B956" s="165" t="s">
        <v>2641</v>
      </c>
      <c r="C956" s="169">
        <v>3704</v>
      </c>
      <c r="D956" s="171" t="s">
        <v>879</v>
      </c>
      <c r="E956" s="172">
        <v>277.04000000000002</v>
      </c>
      <c r="F956" s="172">
        <v>0</v>
      </c>
      <c r="G956" s="172">
        <v>0</v>
      </c>
      <c r="H956" s="172">
        <v>0</v>
      </c>
      <c r="I956" s="172">
        <v>0</v>
      </c>
      <c r="J956" s="173">
        <f t="shared" si="16"/>
        <v>277.04000000000002</v>
      </c>
      <c r="K956" s="169" t="str">
        <f>VLOOKUP(C956, 'CEDARS School FRPL'!$C$4:$G$2376,5,0)</f>
        <v>No</v>
      </c>
      <c r="L956" s="66">
        <f>IFERROR(VLOOKUP($C956,'CEDARS School FRPL'!$C$4:$F$20001,3,FALSE),"NO CEDARL FRPL Rprtd")</f>
        <v>0.28849999999999998</v>
      </c>
      <c r="N956" s="118"/>
      <c r="O956" s="97"/>
    </row>
    <row r="957" spans="1:15">
      <c r="A957" s="165" t="s">
        <v>2226</v>
      </c>
      <c r="B957" s="165" t="s">
        <v>2641</v>
      </c>
      <c r="C957" s="169">
        <v>3941</v>
      </c>
      <c r="D957" s="171" t="s">
        <v>887</v>
      </c>
      <c r="E957" s="172">
        <v>625.54999999999995</v>
      </c>
      <c r="F957" s="172">
        <v>0</v>
      </c>
      <c r="G957" s="172">
        <v>0</v>
      </c>
      <c r="H957" s="172">
        <v>0</v>
      </c>
      <c r="I957" s="172">
        <v>0</v>
      </c>
      <c r="J957" s="173">
        <f t="shared" si="16"/>
        <v>625.54999999999995</v>
      </c>
      <c r="K957" s="169" t="str">
        <f>VLOOKUP(C957, 'CEDARS School FRPL'!$C$4:$G$2376,5,0)</f>
        <v>No</v>
      </c>
      <c r="L957" s="66">
        <f>IFERROR(VLOOKUP($C957,'CEDARS School FRPL'!$C$4:$F$20001,3,FALSE),"NO CEDARL FRPL Rprtd")</f>
        <v>6.4600000000000005E-2</v>
      </c>
      <c r="N957" s="118"/>
      <c r="O957" s="97"/>
    </row>
    <row r="958" spans="1:15">
      <c r="A958" s="165" t="s">
        <v>2226</v>
      </c>
      <c r="B958" s="165" t="s">
        <v>2641</v>
      </c>
      <c r="C958" s="169">
        <v>2308</v>
      </c>
      <c r="D958" s="171" t="s">
        <v>864</v>
      </c>
      <c r="E958" s="172">
        <v>791.04</v>
      </c>
      <c r="F958" s="172">
        <v>0</v>
      </c>
      <c r="G958" s="172">
        <v>0</v>
      </c>
      <c r="H958" s="172">
        <v>0</v>
      </c>
      <c r="I958" s="172">
        <v>0</v>
      </c>
      <c r="J958" s="173">
        <f t="shared" si="16"/>
        <v>791.04</v>
      </c>
      <c r="K958" s="169" t="str">
        <f>VLOOKUP(C958, 'CEDARS School FRPL'!$C$4:$G$2376,5,0)</f>
        <v>No</v>
      </c>
      <c r="L958" s="66">
        <f>IFERROR(VLOOKUP($C958,'CEDARS School FRPL'!$C$4:$F$20001,3,FALSE),"NO CEDARL FRPL Rprtd")</f>
        <v>0.1205</v>
      </c>
      <c r="N958" s="118"/>
      <c r="O958" s="97"/>
    </row>
    <row r="959" spans="1:15">
      <c r="A959" s="165" t="s">
        <v>2226</v>
      </c>
      <c r="B959" s="165" t="s">
        <v>2641</v>
      </c>
      <c r="C959" s="169">
        <v>2739</v>
      </c>
      <c r="D959" s="171" t="s">
        <v>865</v>
      </c>
      <c r="E959" s="172">
        <v>1885.83</v>
      </c>
      <c r="F959" s="172">
        <v>0</v>
      </c>
      <c r="G959" s="172">
        <v>241.19</v>
      </c>
      <c r="H959" s="172">
        <v>0</v>
      </c>
      <c r="I959" s="172">
        <v>0</v>
      </c>
      <c r="J959" s="173">
        <f t="shared" si="16"/>
        <v>2127.02</v>
      </c>
      <c r="K959" s="169" t="str">
        <f>VLOOKUP(C959, 'CEDARS School FRPL'!$C$4:$G$2376,5,0)</f>
        <v>No</v>
      </c>
      <c r="L959" s="66">
        <f>IFERROR(VLOOKUP($C959,'CEDARS School FRPL'!$C$4:$F$20001,3,FALSE),"NO CEDARL FRPL Rprtd")</f>
        <v>0.13600000000000001</v>
      </c>
      <c r="N959" s="118"/>
      <c r="O959" s="97"/>
    </row>
    <row r="960" spans="1:15">
      <c r="A960" s="165" t="s">
        <v>2226</v>
      </c>
      <c r="B960" s="165" t="s">
        <v>2641</v>
      </c>
      <c r="C960" s="169">
        <v>3041</v>
      </c>
      <c r="D960" s="171" t="s">
        <v>868</v>
      </c>
      <c r="E960" s="172">
        <v>458.71</v>
      </c>
      <c r="F960" s="172">
        <v>0</v>
      </c>
      <c r="G960" s="172">
        <v>0</v>
      </c>
      <c r="H960" s="172">
        <v>0</v>
      </c>
      <c r="I960" s="172">
        <v>0</v>
      </c>
      <c r="J960" s="173">
        <f t="shared" si="16"/>
        <v>458.71</v>
      </c>
      <c r="K960" s="169" t="str">
        <f>VLOOKUP(C960, 'CEDARS School FRPL'!$C$4:$G$2376,5,0)</f>
        <v>No</v>
      </c>
      <c r="L960" s="66">
        <f>IFERROR(VLOOKUP($C960,'CEDARS School FRPL'!$C$4:$F$20001,3,FALSE),"NO CEDARL FRPL Rprtd")</f>
        <v>0.1191</v>
      </c>
      <c r="N960" s="118"/>
      <c r="O960" s="97"/>
    </row>
    <row r="961" spans="1:15">
      <c r="A961" s="165" t="s">
        <v>2226</v>
      </c>
      <c r="B961" s="165" t="s">
        <v>2641</v>
      </c>
      <c r="C961" s="169">
        <v>3529</v>
      </c>
      <c r="D961" s="171" t="s">
        <v>873</v>
      </c>
      <c r="E961" s="172">
        <v>414.76</v>
      </c>
      <c r="F961" s="172">
        <v>0</v>
      </c>
      <c r="G961" s="172">
        <v>0</v>
      </c>
      <c r="H961" s="172">
        <v>0</v>
      </c>
      <c r="I961" s="172">
        <v>0</v>
      </c>
      <c r="J961" s="173">
        <f t="shared" si="16"/>
        <v>414.76</v>
      </c>
      <c r="K961" s="169" t="str">
        <f>VLOOKUP(C961, 'CEDARS School FRPL'!$C$4:$G$2376,5,0)</f>
        <v>No</v>
      </c>
      <c r="L961" s="66">
        <f>IFERROR(VLOOKUP($C961,'CEDARS School FRPL'!$C$4:$F$20001,3,FALSE),"NO CEDARL FRPL Rprtd")</f>
        <v>5.2499999999999998E-2</v>
      </c>
      <c r="N961" s="118"/>
      <c r="O961" s="97"/>
    </row>
    <row r="962" spans="1:15">
      <c r="A962" s="165" t="s">
        <v>2226</v>
      </c>
      <c r="B962" s="165" t="s">
        <v>2641</v>
      </c>
      <c r="C962" s="169">
        <v>4354</v>
      </c>
      <c r="D962" s="171" t="s">
        <v>896</v>
      </c>
      <c r="E962" s="172">
        <v>473.87</v>
      </c>
      <c r="F962" s="172">
        <v>0</v>
      </c>
      <c r="G962" s="172">
        <v>0</v>
      </c>
      <c r="H962" s="172">
        <v>0</v>
      </c>
      <c r="I962" s="172">
        <v>0</v>
      </c>
      <c r="J962" s="173">
        <f t="shared" si="16"/>
        <v>473.87</v>
      </c>
      <c r="K962" s="169" t="str">
        <f>VLOOKUP(C962, 'CEDARS School FRPL'!$C$4:$G$2376,5,0)</f>
        <v>No</v>
      </c>
      <c r="L962" s="66">
        <f>IFERROR(VLOOKUP($C962,'CEDARS School FRPL'!$C$4:$F$20001,3,FALSE),"NO CEDARL FRPL Rprtd")</f>
        <v>1.7399999999999999E-2</v>
      </c>
      <c r="N962" s="118"/>
      <c r="O962" s="97"/>
    </row>
    <row r="963" spans="1:15">
      <c r="A963" s="165" t="s">
        <v>2226</v>
      </c>
      <c r="B963" s="165" t="s">
        <v>2641</v>
      </c>
      <c r="C963" s="169">
        <v>4096</v>
      </c>
      <c r="D963" s="171" t="s">
        <v>889</v>
      </c>
      <c r="E963" s="172">
        <v>543.65</v>
      </c>
      <c r="F963" s="172">
        <v>0</v>
      </c>
      <c r="G963" s="172">
        <v>0</v>
      </c>
      <c r="H963" s="172">
        <v>0</v>
      </c>
      <c r="I963" s="172">
        <v>0</v>
      </c>
      <c r="J963" s="173">
        <f t="shared" si="16"/>
        <v>543.65</v>
      </c>
      <c r="K963" s="169" t="str">
        <f>VLOOKUP(C963, 'CEDARS School FRPL'!$C$4:$G$2376,5,0)</f>
        <v>No</v>
      </c>
      <c r="L963" s="66">
        <f>IFERROR(VLOOKUP($C963,'CEDARS School FRPL'!$C$4:$F$20001,3,FALSE),"NO CEDARL FRPL Rprtd")</f>
        <v>4.3700000000000003E-2</v>
      </c>
      <c r="N963" s="118"/>
      <c r="O963" s="97"/>
    </row>
    <row r="964" spans="1:15">
      <c r="A964" s="165" t="s">
        <v>2226</v>
      </c>
      <c r="B964" s="165" t="s">
        <v>2641</v>
      </c>
      <c r="C964" s="169">
        <v>3748</v>
      </c>
      <c r="D964" s="171" t="s">
        <v>882</v>
      </c>
      <c r="E964" s="172">
        <v>384.26</v>
      </c>
      <c r="F964" s="172">
        <v>0</v>
      </c>
      <c r="G964" s="172">
        <v>0</v>
      </c>
      <c r="H964" s="172">
        <v>0</v>
      </c>
      <c r="I964" s="172">
        <v>0</v>
      </c>
      <c r="J964" s="173">
        <f t="shared" si="16"/>
        <v>384.26</v>
      </c>
      <c r="K964" s="169" t="str">
        <f>VLOOKUP(C964, 'CEDARS School FRPL'!$C$4:$G$2376,5,0)</f>
        <v>No</v>
      </c>
      <c r="L964" s="66">
        <f>IFERROR(VLOOKUP($C964,'CEDARS School FRPL'!$C$4:$F$20001,3,FALSE),"NO CEDARL FRPL Rprtd")</f>
        <v>0.30609999999999998</v>
      </c>
      <c r="M964" s="66"/>
      <c r="N964" s="118"/>
      <c r="O964" s="97"/>
    </row>
    <row r="965" spans="1:15">
      <c r="A965" s="165" t="s">
        <v>2226</v>
      </c>
      <c r="B965" s="165" t="s">
        <v>2641</v>
      </c>
      <c r="C965" s="169">
        <v>4167</v>
      </c>
      <c r="D965" s="171" t="s">
        <v>892</v>
      </c>
      <c r="E965" s="172">
        <v>90</v>
      </c>
      <c r="F965" s="172">
        <v>0</v>
      </c>
      <c r="G965" s="172">
        <v>0</v>
      </c>
      <c r="H965" s="172">
        <v>0</v>
      </c>
      <c r="I965" s="172">
        <v>0</v>
      </c>
      <c r="J965" s="173">
        <f t="shared" ref="J965:J1028" si="17">SUM(E965:I965)</f>
        <v>90</v>
      </c>
      <c r="K965" s="169" t="str">
        <f>VLOOKUP(C965, 'CEDARS School FRPL'!$C$4:$G$2376,5,0)</f>
        <v>No</v>
      </c>
      <c r="L965" s="66">
        <f>IFERROR(VLOOKUP($C965,'CEDARS School FRPL'!$C$4:$F$20001,3,FALSE),"NO CEDARL FRPL Rprtd")</f>
        <v>3.39E-2</v>
      </c>
      <c r="N965" s="118"/>
      <c r="O965" s="97"/>
    </row>
    <row r="966" spans="1:15">
      <c r="A966" s="165" t="s">
        <v>2226</v>
      </c>
      <c r="B966" s="165" t="s">
        <v>2641</v>
      </c>
      <c r="C966" s="169">
        <v>2289</v>
      </c>
      <c r="D966" s="171" t="s">
        <v>863</v>
      </c>
      <c r="E966" s="172">
        <v>532.08000000000004</v>
      </c>
      <c r="F966" s="172">
        <v>0</v>
      </c>
      <c r="G966" s="172">
        <v>0</v>
      </c>
      <c r="H966" s="172">
        <v>0</v>
      </c>
      <c r="I966" s="172">
        <v>0</v>
      </c>
      <c r="J966" s="173">
        <f t="shared" si="17"/>
        <v>532.08000000000004</v>
      </c>
      <c r="K966" s="169" t="str">
        <f>VLOOKUP(C966, 'CEDARS School FRPL'!$C$4:$G$2376,5,0)</f>
        <v>No</v>
      </c>
      <c r="L966" s="66">
        <f>IFERROR(VLOOKUP($C966,'CEDARS School FRPL'!$C$4:$F$20001,3,FALSE),"NO CEDARL FRPL Rprtd")</f>
        <v>0.28660000000000002</v>
      </c>
      <c r="N966" s="118"/>
      <c r="O966" s="97"/>
    </row>
    <row r="967" spans="1:15">
      <c r="A967" s="165" t="s">
        <v>2226</v>
      </c>
      <c r="B967" s="165" t="s">
        <v>2641</v>
      </c>
      <c r="C967" s="169">
        <v>3528</v>
      </c>
      <c r="D967" s="171" t="s">
        <v>872</v>
      </c>
      <c r="E967" s="172">
        <v>2038.43</v>
      </c>
      <c r="F967" s="172">
        <v>0</v>
      </c>
      <c r="G967" s="172">
        <v>228.31</v>
      </c>
      <c r="H967" s="172">
        <v>0</v>
      </c>
      <c r="I967" s="172">
        <v>0</v>
      </c>
      <c r="J967" s="173">
        <f t="shared" si="17"/>
        <v>2266.7400000000002</v>
      </c>
      <c r="K967" s="169" t="str">
        <f>VLOOKUP(C967, 'CEDARS School FRPL'!$C$4:$G$2376,5,0)</f>
        <v>No</v>
      </c>
      <c r="L967" s="66">
        <f>IFERROR(VLOOKUP($C967,'CEDARS School FRPL'!$C$4:$F$20001,3,FALSE),"NO CEDARL FRPL Rprtd")</f>
        <v>0.14219999999999999</v>
      </c>
      <c r="N967" s="118"/>
      <c r="O967" s="97"/>
    </row>
    <row r="968" spans="1:15">
      <c r="A968" s="165" t="s">
        <v>2226</v>
      </c>
      <c r="B968" s="165" t="s">
        <v>2641</v>
      </c>
      <c r="C968" s="169">
        <v>3232</v>
      </c>
      <c r="D968" s="171" t="s">
        <v>869</v>
      </c>
      <c r="E968" s="172">
        <v>1028.42</v>
      </c>
      <c r="F968" s="172">
        <v>0</v>
      </c>
      <c r="G968" s="172">
        <v>0</v>
      </c>
      <c r="H968" s="172">
        <v>0</v>
      </c>
      <c r="I968" s="172">
        <v>0</v>
      </c>
      <c r="J968" s="173">
        <f t="shared" si="17"/>
        <v>1028.42</v>
      </c>
      <c r="K968" s="169" t="str">
        <f>VLOOKUP(C968, 'CEDARS School FRPL'!$C$4:$G$2376,5,0)</f>
        <v>No</v>
      </c>
      <c r="L968" s="66">
        <f>IFERROR(VLOOKUP($C968,'CEDARS School FRPL'!$C$4:$F$20001,3,FALSE),"NO CEDARL FRPL Rprtd")</f>
        <v>0.1716</v>
      </c>
      <c r="N968" s="118"/>
      <c r="O968" s="97"/>
    </row>
    <row r="969" spans="1:15">
      <c r="A969" s="165" t="s">
        <v>2226</v>
      </c>
      <c r="B969" s="165" t="s">
        <v>2641</v>
      </c>
      <c r="C969" s="169">
        <v>5057</v>
      </c>
      <c r="D969" s="171" t="s">
        <v>902</v>
      </c>
      <c r="E969" s="172">
        <v>75.92</v>
      </c>
      <c r="F969" s="172">
        <v>0</v>
      </c>
      <c r="G969" s="172">
        <v>0</v>
      </c>
      <c r="H969" s="172">
        <v>0</v>
      </c>
      <c r="I969" s="172">
        <v>0</v>
      </c>
      <c r="J969" s="173">
        <f t="shared" si="17"/>
        <v>75.92</v>
      </c>
      <c r="K969" s="169" t="str">
        <f>VLOOKUP(C969, 'CEDARS School FRPL'!$C$4:$G$2376,5,0)</f>
        <v>No</v>
      </c>
      <c r="L969" s="66">
        <f>IFERROR(VLOOKUP($C969,'CEDARS School FRPL'!$C$4:$F$20001,3,FALSE),"NO CEDARL FRPL Rprtd")</f>
        <v>5.9700000000000003E-2</v>
      </c>
      <c r="N969" s="118"/>
      <c r="O969" s="97"/>
    </row>
    <row r="970" spans="1:15">
      <c r="A970" s="165" t="s">
        <v>2226</v>
      </c>
      <c r="B970" s="165" t="s">
        <v>2641</v>
      </c>
      <c r="C970" s="169">
        <v>4147</v>
      </c>
      <c r="D970" s="171" t="s">
        <v>890</v>
      </c>
      <c r="E970" s="172">
        <v>388.04</v>
      </c>
      <c r="F970" s="172">
        <v>0</v>
      </c>
      <c r="G970" s="172">
        <v>0</v>
      </c>
      <c r="H970" s="172">
        <v>0</v>
      </c>
      <c r="I970" s="172">
        <v>0</v>
      </c>
      <c r="J970" s="173">
        <f t="shared" si="17"/>
        <v>388.04</v>
      </c>
      <c r="K970" s="169" t="str">
        <f>VLOOKUP(C970, 'CEDARS School FRPL'!$C$4:$G$2376,5,0)</f>
        <v>No</v>
      </c>
      <c r="L970" s="66">
        <f>IFERROR(VLOOKUP($C970,'CEDARS School FRPL'!$C$4:$F$20001,3,FALSE),"NO CEDARL FRPL Rprtd")</f>
        <v>8.4000000000000005E-2</v>
      </c>
      <c r="N970" s="118"/>
      <c r="O970" s="97"/>
    </row>
    <row r="971" spans="1:15">
      <c r="A971" s="165" t="s">
        <v>2226</v>
      </c>
      <c r="B971" s="165" t="s">
        <v>2641</v>
      </c>
      <c r="C971" s="169">
        <v>5053</v>
      </c>
      <c r="D971" s="171" t="s">
        <v>901</v>
      </c>
      <c r="E971" s="172">
        <v>422.24</v>
      </c>
      <c r="F971" s="172">
        <v>0</v>
      </c>
      <c r="G971" s="172">
        <v>0</v>
      </c>
      <c r="H971" s="172">
        <v>0</v>
      </c>
      <c r="I971" s="172">
        <v>0</v>
      </c>
      <c r="J971" s="173">
        <f t="shared" si="17"/>
        <v>422.24</v>
      </c>
      <c r="K971" s="169" t="str">
        <f>VLOOKUP(C971, 'CEDARS School FRPL'!$C$4:$G$2376,5,0)</f>
        <v>No</v>
      </c>
      <c r="L971" s="66">
        <f>IFERROR(VLOOKUP($C971,'CEDARS School FRPL'!$C$4:$F$20001,3,FALSE),"NO CEDARL FRPL Rprtd")</f>
        <v>6.4000000000000001E-2</v>
      </c>
      <c r="N971" s="118"/>
      <c r="O971" s="97"/>
    </row>
    <row r="972" spans="1:15">
      <c r="A972" s="165" t="s">
        <v>2226</v>
      </c>
      <c r="B972" s="165" t="s">
        <v>2641</v>
      </c>
      <c r="C972" s="169">
        <v>2992</v>
      </c>
      <c r="D972" s="171" t="s">
        <v>867</v>
      </c>
      <c r="E972" s="172">
        <v>574.16</v>
      </c>
      <c r="F972" s="172">
        <v>0</v>
      </c>
      <c r="G972" s="172">
        <v>0</v>
      </c>
      <c r="H972" s="172">
        <v>0</v>
      </c>
      <c r="I972" s="172">
        <v>0</v>
      </c>
      <c r="J972" s="173">
        <f t="shared" si="17"/>
        <v>574.16</v>
      </c>
      <c r="K972" s="169" t="str">
        <f>VLOOKUP(C972, 'CEDARS School FRPL'!$C$4:$G$2376,5,0)</f>
        <v>No</v>
      </c>
      <c r="L972" s="66">
        <f>IFERROR(VLOOKUP($C972,'CEDARS School FRPL'!$C$4:$F$20001,3,FALSE),"NO CEDARL FRPL Rprtd")</f>
        <v>0.14910000000000001</v>
      </c>
      <c r="N972" s="118"/>
      <c r="O972" s="97"/>
    </row>
    <row r="973" spans="1:15">
      <c r="A973" s="165" t="s">
        <v>2226</v>
      </c>
      <c r="B973" s="165" t="s">
        <v>2641</v>
      </c>
      <c r="C973" s="169">
        <v>3706</v>
      </c>
      <c r="D973" s="171" t="s">
        <v>880</v>
      </c>
      <c r="E973" s="172">
        <v>869.77</v>
      </c>
      <c r="F973" s="172">
        <v>0</v>
      </c>
      <c r="G973" s="172">
        <v>0</v>
      </c>
      <c r="H973" s="172">
        <v>0</v>
      </c>
      <c r="I973" s="172">
        <v>0</v>
      </c>
      <c r="J973" s="173">
        <f t="shared" si="17"/>
        <v>869.77</v>
      </c>
      <c r="K973" s="169" t="str">
        <f>VLOOKUP(C973, 'CEDARS School FRPL'!$C$4:$G$2376,5,0)</f>
        <v>No</v>
      </c>
      <c r="L973" s="66">
        <f>IFERROR(VLOOKUP($C973,'CEDARS School FRPL'!$C$4:$F$20001,3,FALSE),"NO CEDARL FRPL Rprtd")</f>
        <v>0.14660000000000001</v>
      </c>
      <c r="N973" s="118"/>
      <c r="O973" s="97"/>
    </row>
    <row r="974" spans="1:15">
      <c r="A974" s="165" t="s">
        <v>2226</v>
      </c>
      <c r="B974" s="165" t="s">
        <v>2641</v>
      </c>
      <c r="C974" s="169">
        <v>3703</v>
      </c>
      <c r="D974" s="171" t="s">
        <v>878</v>
      </c>
      <c r="E974" s="172">
        <v>582.71</v>
      </c>
      <c r="F974" s="172">
        <v>0</v>
      </c>
      <c r="G974" s="172">
        <v>0</v>
      </c>
      <c r="H974" s="172">
        <v>0</v>
      </c>
      <c r="I974" s="172">
        <v>0</v>
      </c>
      <c r="J974" s="173">
        <f t="shared" si="17"/>
        <v>582.71</v>
      </c>
      <c r="K974" s="169" t="str">
        <f>VLOOKUP(C974, 'CEDARS School FRPL'!$C$4:$G$2376,5,0)</f>
        <v>No</v>
      </c>
      <c r="L974" s="66">
        <f>IFERROR(VLOOKUP($C974,'CEDARS School FRPL'!$C$4:$F$20001,3,FALSE),"NO CEDARL FRPL Rprtd")</f>
        <v>8.9899999999999994E-2</v>
      </c>
      <c r="M974" s="66"/>
      <c r="N974" s="118"/>
      <c r="O974" s="97"/>
    </row>
    <row r="975" spans="1:15">
      <c r="A975" s="165" t="s">
        <v>2226</v>
      </c>
      <c r="B975" s="165" t="s">
        <v>2641</v>
      </c>
      <c r="C975" s="169">
        <v>3747</v>
      </c>
      <c r="D975" s="171" t="s">
        <v>881</v>
      </c>
      <c r="E975" s="172">
        <v>374</v>
      </c>
      <c r="F975" s="172">
        <v>0</v>
      </c>
      <c r="G975" s="172">
        <v>0</v>
      </c>
      <c r="H975" s="172">
        <v>0</v>
      </c>
      <c r="I975" s="172">
        <v>0</v>
      </c>
      <c r="J975" s="173">
        <f t="shared" si="17"/>
        <v>374</v>
      </c>
      <c r="K975" s="169" t="str">
        <f>VLOOKUP(C975, 'CEDARS School FRPL'!$C$4:$G$2376,5,0)</f>
        <v>No</v>
      </c>
      <c r="L975" s="66">
        <f>IFERROR(VLOOKUP($C975,'CEDARS School FRPL'!$C$4:$F$20001,3,FALSE),"NO CEDARL FRPL Rprtd")</f>
        <v>9.2200000000000004E-2</v>
      </c>
      <c r="N975" s="118"/>
      <c r="O975" s="97"/>
    </row>
    <row r="976" spans="1:15">
      <c r="A976" s="165" t="s">
        <v>2226</v>
      </c>
      <c r="B976" s="165" t="s">
        <v>2641</v>
      </c>
      <c r="C976" s="169">
        <v>4302</v>
      </c>
      <c r="D976" s="171" t="s">
        <v>894</v>
      </c>
      <c r="E976" s="172">
        <v>490.34</v>
      </c>
      <c r="F976" s="172">
        <v>0</v>
      </c>
      <c r="G976" s="172">
        <v>0</v>
      </c>
      <c r="H976" s="172">
        <v>0</v>
      </c>
      <c r="I976" s="172">
        <v>0</v>
      </c>
      <c r="J976" s="173">
        <f t="shared" si="17"/>
        <v>490.34</v>
      </c>
      <c r="K976" s="169" t="str">
        <f>VLOOKUP(C976, 'CEDARS School FRPL'!$C$4:$G$2376,5,0)</f>
        <v>No</v>
      </c>
      <c r="L976" s="66">
        <f>IFERROR(VLOOKUP($C976,'CEDARS School FRPL'!$C$4:$F$20001,3,FALSE),"NO CEDARL FRPL Rprtd")</f>
        <v>2.5399999999999999E-2</v>
      </c>
      <c r="N976" s="118"/>
      <c r="O976" s="97"/>
    </row>
    <row r="977" spans="1:15">
      <c r="A977" s="165" t="s">
        <v>2226</v>
      </c>
      <c r="B977" s="165" t="s">
        <v>2641</v>
      </c>
      <c r="C977" s="169">
        <v>1975</v>
      </c>
      <c r="D977" s="171" t="s">
        <v>862</v>
      </c>
      <c r="E977" s="172">
        <v>89.4</v>
      </c>
      <c r="F977" s="172">
        <v>0</v>
      </c>
      <c r="G977" s="172">
        <v>0</v>
      </c>
      <c r="H977" s="172">
        <v>0</v>
      </c>
      <c r="I977" s="172">
        <v>0</v>
      </c>
      <c r="J977" s="173">
        <f t="shared" si="17"/>
        <v>89.4</v>
      </c>
      <c r="K977" s="169" t="str">
        <f>VLOOKUP(C977, 'CEDARS School FRPL'!$C$4:$G$2376,5,0)</f>
        <v>No</v>
      </c>
      <c r="L977" s="66">
        <f>IFERROR(VLOOKUP($C977,'CEDARS School FRPL'!$C$4:$F$20001,3,FALSE),"NO CEDARL FRPL Rprtd")</f>
        <v>2.5899999999999999E-2</v>
      </c>
      <c r="N977" s="118"/>
      <c r="O977" s="97"/>
    </row>
    <row r="978" spans="1:15">
      <c r="A978" s="165" t="s">
        <v>2226</v>
      </c>
      <c r="B978" s="165" t="s">
        <v>2641</v>
      </c>
      <c r="C978" s="169">
        <v>5265</v>
      </c>
      <c r="D978" s="171" t="s">
        <v>904</v>
      </c>
      <c r="E978" s="172">
        <v>611.51</v>
      </c>
      <c r="F978" s="172">
        <v>0</v>
      </c>
      <c r="G978" s="172">
        <v>0.53</v>
      </c>
      <c r="H978" s="172">
        <v>0</v>
      </c>
      <c r="I978" s="172">
        <v>0</v>
      </c>
      <c r="J978" s="173">
        <f t="shared" si="17"/>
        <v>612.04</v>
      </c>
      <c r="K978" s="169" t="str">
        <f>VLOOKUP(C978, 'CEDARS School FRPL'!$C$4:$G$2376,5,0)</f>
        <v>No</v>
      </c>
      <c r="L978" s="66">
        <f>IFERROR(VLOOKUP($C978,'CEDARS School FRPL'!$C$4:$F$20001,3,FALSE),"NO CEDARL FRPL Rprtd")</f>
        <v>0.03</v>
      </c>
      <c r="N978" s="118"/>
      <c r="O978" s="97"/>
    </row>
    <row r="979" spans="1:15">
      <c r="A979" s="165" t="s">
        <v>2226</v>
      </c>
      <c r="B979" s="165" t="s">
        <v>2641</v>
      </c>
      <c r="C979" s="169">
        <v>3490</v>
      </c>
      <c r="D979" s="171" t="s">
        <v>871</v>
      </c>
      <c r="E979" s="172">
        <v>379.17</v>
      </c>
      <c r="F979" s="172">
        <v>0</v>
      </c>
      <c r="G979" s="172">
        <v>0</v>
      </c>
      <c r="H979" s="172">
        <v>0</v>
      </c>
      <c r="I979" s="172">
        <v>0</v>
      </c>
      <c r="J979" s="173">
        <f t="shared" si="17"/>
        <v>379.17</v>
      </c>
      <c r="K979" s="169" t="str">
        <f>VLOOKUP(C979, 'CEDARS School FRPL'!$C$4:$G$2376,5,0)</f>
        <v>No</v>
      </c>
      <c r="L979" s="66">
        <f>IFERROR(VLOOKUP($C979,'CEDARS School FRPL'!$C$4:$F$20001,3,FALSE),"NO CEDARL FRPL Rprtd")</f>
        <v>0.15040000000000001</v>
      </c>
      <c r="N979" s="118"/>
      <c r="O979" s="97"/>
    </row>
    <row r="980" spans="1:15">
      <c r="A980" s="165" t="s">
        <v>2226</v>
      </c>
      <c r="B980" s="165" t="s">
        <v>2641</v>
      </c>
      <c r="C980" s="169">
        <v>5597</v>
      </c>
      <c r="D980" s="171" t="s">
        <v>2863</v>
      </c>
      <c r="E980" s="172">
        <v>776.65</v>
      </c>
      <c r="F980" s="172">
        <v>0</v>
      </c>
      <c r="G980" s="172">
        <v>0</v>
      </c>
      <c r="H980" s="172">
        <v>0</v>
      </c>
      <c r="I980" s="172">
        <v>0</v>
      </c>
      <c r="J980" s="173">
        <f t="shared" si="17"/>
        <v>776.65</v>
      </c>
      <c r="K980" s="169" t="str">
        <f>VLOOKUP(C980, 'CEDARS School FRPL'!$C$4:$G$2376,5,0)</f>
        <v>No</v>
      </c>
      <c r="L980" s="66">
        <f>IFERROR(VLOOKUP($C980,'CEDARS School FRPL'!$C$4:$F$20001,3,FALSE),"NO CEDARL FRPL Rprtd")</f>
        <v>8.4099999999999994E-2</v>
      </c>
      <c r="N980" s="118"/>
      <c r="O980" s="97"/>
    </row>
    <row r="981" spans="1:15">
      <c r="A981" s="165" t="s">
        <v>2226</v>
      </c>
      <c r="B981" s="165" t="s">
        <v>2641</v>
      </c>
      <c r="C981" s="169">
        <v>3441</v>
      </c>
      <c r="D981" s="171" t="s">
        <v>870</v>
      </c>
      <c r="E981" s="172">
        <v>521.01</v>
      </c>
      <c r="F981" s="172">
        <v>0</v>
      </c>
      <c r="G981" s="172">
        <v>0</v>
      </c>
      <c r="H981" s="172">
        <v>0</v>
      </c>
      <c r="I981" s="172">
        <v>0</v>
      </c>
      <c r="J981" s="173">
        <f t="shared" si="17"/>
        <v>521.01</v>
      </c>
      <c r="K981" s="169" t="str">
        <f>VLOOKUP(C981, 'CEDARS School FRPL'!$C$4:$G$2376,5,0)</f>
        <v>No</v>
      </c>
      <c r="L981" s="66">
        <f>IFERROR(VLOOKUP($C981,'CEDARS School FRPL'!$C$4:$F$20001,3,FALSE),"NO CEDARL FRPL Rprtd")</f>
        <v>0.15959999999999999</v>
      </c>
      <c r="N981" s="118"/>
      <c r="O981" s="97"/>
    </row>
    <row r="982" spans="1:15">
      <c r="A982" s="165" t="s">
        <v>2226</v>
      </c>
      <c r="B982" s="165" t="s">
        <v>2641</v>
      </c>
      <c r="C982" s="169">
        <v>5958</v>
      </c>
      <c r="D982" s="171" t="s">
        <v>3095</v>
      </c>
      <c r="E982" s="172">
        <v>434.98</v>
      </c>
      <c r="F982" s="172">
        <v>0</v>
      </c>
      <c r="G982" s="172">
        <v>0</v>
      </c>
      <c r="H982" s="172">
        <v>0</v>
      </c>
      <c r="I982" s="172">
        <v>63.46</v>
      </c>
      <c r="J982" s="173">
        <f t="shared" si="17"/>
        <v>498.44</v>
      </c>
      <c r="K982" s="169" t="str">
        <f>VLOOKUP(C982, 'CEDARS School FRPL'!$C$4:$G$2376,5,0)</f>
        <v>No</v>
      </c>
      <c r="L982" s="66">
        <f>IFERROR(VLOOKUP($C982,'CEDARS School FRPL'!$C$4:$F$20001,3,FALSE),"NO CEDARL FRPL Rprtd")</f>
        <v>1.1900000000000001E-2</v>
      </c>
      <c r="N982" s="118"/>
      <c r="O982" s="97"/>
    </row>
    <row r="983" spans="1:15">
      <c r="A983" s="165" t="s">
        <v>2226</v>
      </c>
      <c r="B983" s="165" t="s">
        <v>2641</v>
      </c>
      <c r="C983" s="169">
        <v>4336</v>
      </c>
      <c r="D983" s="171" t="s">
        <v>895</v>
      </c>
      <c r="E983" s="172">
        <v>240.64</v>
      </c>
      <c r="F983" s="172">
        <v>0</v>
      </c>
      <c r="G983" s="172">
        <v>0</v>
      </c>
      <c r="H983" s="172">
        <v>0</v>
      </c>
      <c r="I983" s="172">
        <v>0</v>
      </c>
      <c r="J983" s="173">
        <f t="shared" si="17"/>
        <v>240.64</v>
      </c>
      <c r="K983" s="169" t="str">
        <f>VLOOKUP(C983, 'CEDARS School FRPL'!$C$4:$G$2376,5,0)</f>
        <v>No</v>
      </c>
      <c r="L983" s="66">
        <f>IFERROR(VLOOKUP($C983,'CEDARS School FRPL'!$C$4:$F$20001,3,FALSE),"NO CEDARL FRPL Rprtd")</f>
        <v>4.6600000000000003E-2</v>
      </c>
      <c r="N983" s="118"/>
      <c r="O983" s="97"/>
    </row>
    <row r="984" spans="1:15">
      <c r="A984" s="165" t="s">
        <v>2338</v>
      </c>
      <c r="B984" s="165" t="s">
        <v>2642</v>
      </c>
      <c r="C984" s="169">
        <v>4576</v>
      </c>
      <c r="D984" s="171" t="s">
        <v>1630</v>
      </c>
      <c r="E984" s="172">
        <v>413.95</v>
      </c>
      <c r="F984" s="172">
        <v>0</v>
      </c>
      <c r="G984" s="172">
        <v>0</v>
      </c>
      <c r="H984" s="172">
        <v>0</v>
      </c>
      <c r="I984" s="172">
        <v>0</v>
      </c>
      <c r="J984" s="173">
        <f t="shared" si="17"/>
        <v>413.95</v>
      </c>
      <c r="K984" s="169" t="str">
        <f>VLOOKUP(C984, 'CEDARS School FRPL'!$C$4:$G$2376,5,0)</f>
        <v>No</v>
      </c>
      <c r="L984" s="66">
        <f>IFERROR(VLOOKUP($C984,'CEDARS School FRPL'!$C$4:$F$20001,3,FALSE),"NO CEDARL FRPL Rprtd")</f>
        <v>0.44969999999999999</v>
      </c>
      <c r="N984" s="118"/>
      <c r="O984" s="97"/>
    </row>
    <row r="985" spans="1:15">
      <c r="A985" s="165" t="s">
        <v>2338</v>
      </c>
      <c r="B985" s="165" t="s">
        <v>2642</v>
      </c>
      <c r="C985" s="169">
        <v>4477</v>
      </c>
      <c r="D985" s="171" t="s">
        <v>1629</v>
      </c>
      <c r="E985" s="172">
        <v>364.31</v>
      </c>
      <c r="F985" s="172">
        <v>0</v>
      </c>
      <c r="G985" s="172">
        <v>0</v>
      </c>
      <c r="H985" s="172">
        <v>0</v>
      </c>
      <c r="I985" s="172">
        <v>0</v>
      </c>
      <c r="J985" s="173">
        <f t="shared" si="17"/>
        <v>364.31</v>
      </c>
      <c r="K985" s="169" t="str">
        <f>VLOOKUP(C985, 'CEDARS School FRPL'!$C$4:$G$2376,5,0)</f>
        <v>Yes</v>
      </c>
      <c r="L985" s="66">
        <f>IFERROR(VLOOKUP($C985,'CEDARS School FRPL'!$C$4:$F$20001,3,FALSE),"NO CEDARL FRPL Rprtd")</f>
        <v>0.50660000000000005</v>
      </c>
      <c r="N985" s="118"/>
      <c r="O985" s="97"/>
    </row>
    <row r="986" spans="1:15">
      <c r="A986" s="165" t="s">
        <v>2338</v>
      </c>
      <c r="B986" s="165" t="s">
        <v>2642</v>
      </c>
      <c r="C986" s="169">
        <v>3255</v>
      </c>
      <c r="D986" s="171" t="s">
        <v>1626</v>
      </c>
      <c r="E986" s="172">
        <v>416.63</v>
      </c>
      <c r="F986" s="172">
        <v>8.4</v>
      </c>
      <c r="G986" s="172">
        <v>0</v>
      </c>
      <c r="H986" s="172">
        <v>0</v>
      </c>
      <c r="I986" s="172">
        <v>0</v>
      </c>
      <c r="J986" s="173">
        <f t="shared" si="17"/>
        <v>425.03</v>
      </c>
      <c r="K986" s="169" t="str">
        <f>VLOOKUP(C986, 'CEDARS School FRPL'!$C$4:$G$2376,5,0)</f>
        <v>Yes</v>
      </c>
      <c r="L986" s="66">
        <f>IFERROR(VLOOKUP($C986,'CEDARS School FRPL'!$C$4:$F$20001,3,FALSE),"NO CEDARL FRPL Rprtd")</f>
        <v>0.50290000000000001</v>
      </c>
      <c r="N986" s="118"/>
      <c r="O986" s="97"/>
    </row>
    <row r="987" spans="1:15">
      <c r="A987" s="165" t="s">
        <v>2338</v>
      </c>
      <c r="B987" s="165" t="s">
        <v>2642</v>
      </c>
      <c r="C987" s="169">
        <v>4204</v>
      </c>
      <c r="D987" s="171" t="s">
        <v>1628</v>
      </c>
      <c r="E987" s="172">
        <v>753.15</v>
      </c>
      <c r="F987" s="172">
        <v>0</v>
      </c>
      <c r="G987" s="172">
        <v>45.29</v>
      </c>
      <c r="H987" s="172">
        <v>4.82</v>
      </c>
      <c r="I987" s="172">
        <v>0</v>
      </c>
      <c r="J987" s="173">
        <f t="shared" si="17"/>
        <v>803.26</v>
      </c>
      <c r="K987" s="169" t="str">
        <f>VLOOKUP(C987, 'CEDARS School FRPL'!$C$4:$G$2376,5,0)</f>
        <v>No</v>
      </c>
      <c r="L987" s="66">
        <f>IFERROR(VLOOKUP($C987,'CEDARS School FRPL'!$C$4:$F$20001,3,FALSE),"NO CEDARL FRPL Rprtd")</f>
        <v>0.43049999999999999</v>
      </c>
      <c r="N987" s="118"/>
      <c r="O987" s="97"/>
    </row>
    <row r="988" spans="1:15">
      <c r="A988" s="165" t="s">
        <v>2338</v>
      </c>
      <c r="B988" s="165" t="s">
        <v>2642</v>
      </c>
      <c r="C988" s="169">
        <v>3893</v>
      </c>
      <c r="D988" s="171" t="s">
        <v>1627</v>
      </c>
      <c r="E988" s="172">
        <v>664.48</v>
      </c>
      <c r="F988" s="172">
        <v>0</v>
      </c>
      <c r="G988" s="172">
        <v>0</v>
      </c>
      <c r="H988" s="172">
        <v>0</v>
      </c>
      <c r="I988" s="172">
        <v>0</v>
      </c>
      <c r="J988" s="173">
        <f t="shared" si="17"/>
        <v>664.48</v>
      </c>
      <c r="K988" s="169" t="str">
        <f>VLOOKUP(C988, 'CEDARS School FRPL'!$C$4:$G$2376,5,0)</f>
        <v>No</v>
      </c>
      <c r="L988" s="66">
        <f>IFERROR(VLOOKUP($C988,'CEDARS School FRPL'!$C$4:$F$20001,3,FALSE),"NO CEDARL FRPL Rprtd")</f>
        <v>0.49</v>
      </c>
      <c r="N988" s="118"/>
      <c r="O988" s="97"/>
    </row>
    <row r="989" spans="1:15">
      <c r="A989" s="165" t="s">
        <v>2396</v>
      </c>
      <c r="B989" s="165" t="s">
        <v>2643</v>
      </c>
      <c r="C989" s="169">
        <v>3137</v>
      </c>
      <c r="D989" s="171" t="s">
        <v>2003</v>
      </c>
      <c r="E989" s="172">
        <v>25.2</v>
      </c>
      <c r="F989" s="172">
        <v>0</v>
      </c>
      <c r="G989" s="172">
        <v>0</v>
      </c>
      <c r="H989" s="172">
        <v>0</v>
      </c>
      <c r="I989" s="172">
        <v>0</v>
      </c>
      <c r="J989" s="173">
        <f t="shared" si="17"/>
        <v>25.2</v>
      </c>
      <c r="K989" s="169" t="str">
        <f>VLOOKUP(C989, 'CEDARS School FRPL'!$C$4:$G$2376,5,0)</f>
        <v>Yes</v>
      </c>
      <c r="L989" s="66">
        <f>IFERROR(VLOOKUP($C989,'CEDARS School FRPL'!$C$4:$F$20001,3,FALSE),"NO CEDARL FRPL Rprtd")</f>
        <v>0.67530000000000001</v>
      </c>
      <c r="N989" s="118"/>
      <c r="O989" s="97"/>
    </row>
    <row r="990" spans="1:15">
      <c r="A990" s="165" t="s">
        <v>2353</v>
      </c>
      <c r="B990" s="165" t="s">
        <v>2644</v>
      </c>
      <c r="C990" s="169">
        <v>3416</v>
      </c>
      <c r="D990" s="171" t="s">
        <v>1774</v>
      </c>
      <c r="E990" s="172">
        <v>159.07</v>
      </c>
      <c r="F990" s="172">
        <v>0</v>
      </c>
      <c r="G990" s="172">
        <v>16.759999999999998</v>
      </c>
      <c r="H990" s="172">
        <v>0</v>
      </c>
      <c r="I990" s="172">
        <v>0</v>
      </c>
      <c r="J990" s="173">
        <f t="shared" si="17"/>
        <v>175.82999999999998</v>
      </c>
      <c r="K990" s="169" t="str">
        <f>VLOOKUP(C990, 'CEDARS School FRPL'!$C$4:$G$2376,5,0)</f>
        <v>No</v>
      </c>
      <c r="L990" s="66">
        <f>IFERROR(VLOOKUP($C990,'CEDARS School FRPL'!$C$4:$F$20001,3,FALSE),"NO CEDARL FRPL Rprtd")</f>
        <v>0.39579999999999999</v>
      </c>
      <c r="N990" s="118"/>
      <c r="O990" s="97"/>
    </row>
    <row r="991" spans="1:15">
      <c r="A991" s="165" t="s">
        <v>2353</v>
      </c>
      <c r="B991" s="165" t="s">
        <v>2644</v>
      </c>
      <c r="C991" s="169">
        <v>4226</v>
      </c>
      <c r="D991" s="171" t="s">
        <v>1775</v>
      </c>
      <c r="E991" s="172">
        <v>415.63</v>
      </c>
      <c r="F991" s="172">
        <v>20</v>
      </c>
      <c r="G991" s="172">
        <v>0</v>
      </c>
      <c r="H991" s="172">
        <v>0</v>
      </c>
      <c r="I991" s="172">
        <v>0</v>
      </c>
      <c r="J991" s="173">
        <f t="shared" si="17"/>
        <v>435.63</v>
      </c>
      <c r="K991" s="169" t="str">
        <f>VLOOKUP(C991, 'CEDARS School FRPL'!$C$4:$G$2376,5,0)</f>
        <v>No</v>
      </c>
      <c r="L991" s="66">
        <f>IFERROR(VLOOKUP($C991,'CEDARS School FRPL'!$C$4:$F$20001,3,FALSE),"NO CEDARL FRPL Rprtd")</f>
        <v>0.3649</v>
      </c>
      <c r="N991" s="118"/>
      <c r="O991" s="97"/>
    </row>
    <row r="992" spans="1:15">
      <c r="A992" s="165" t="s">
        <v>2123</v>
      </c>
      <c r="B992" s="165" t="s">
        <v>2645</v>
      </c>
      <c r="C992" s="169">
        <v>3421</v>
      </c>
      <c r="D992" s="171" t="s">
        <v>13</v>
      </c>
      <c r="E992" s="172">
        <v>66.8</v>
      </c>
      <c r="F992" s="172">
        <v>2</v>
      </c>
      <c r="G992" s="172">
        <v>0</v>
      </c>
      <c r="H992" s="172">
        <v>0</v>
      </c>
      <c r="I992" s="172">
        <v>0</v>
      </c>
      <c r="J992" s="173">
        <f t="shared" si="17"/>
        <v>68.8</v>
      </c>
      <c r="K992" s="169" t="str">
        <f>VLOOKUP(C992, 'CEDARS School FRPL'!$C$4:$G$2376,5,0)</f>
        <v>Yes</v>
      </c>
      <c r="L992" s="66">
        <f>IFERROR(VLOOKUP($C992,'CEDARS School FRPL'!$C$4:$F$20001,3,FALSE),"NO CEDARL FRPL Rprtd")</f>
        <v>0.64549999999999996</v>
      </c>
      <c r="N992" s="118"/>
      <c r="O992" s="97"/>
    </row>
    <row r="993" spans="1:15">
      <c r="A993" s="165" t="s">
        <v>2123</v>
      </c>
      <c r="B993" s="165" t="s">
        <v>2645</v>
      </c>
      <c r="C993" s="169">
        <v>2903</v>
      </c>
      <c r="D993" s="171" t="s">
        <v>12</v>
      </c>
      <c r="E993" s="172">
        <v>48.02</v>
      </c>
      <c r="F993" s="172">
        <v>0</v>
      </c>
      <c r="G993" s="172">
        <v>1.3900000000000001</v>
      </c>
      <c r="H993" s="172">
        <v>0</v>
      </c>
      <c r="I993" s="172">
        <v>0</v>
      </c>
      <c r="J993" s="173">
        <f t="shared" si="17"/>
        <v>49.410000000000004</v>
      </c>
      <c r="K993" s="169" t="str">
        <f>VLOOKUP(C993, 'CEDARS School FRPL'!$C$4:$G$2376,5,0)</f>
        <v>Yes</v>
      </c>
      <c r="L993" s="66">
        <f>IFERROR(VLOOKUP($C993,'CEDARS School FRPL'!$C$4:$F$20001,3,FALSE),"NO CEDARL FRPL Rprtd")</f>
        <v>0.80520000000000003</v>
      </c>
      <c r="N993" s="118"/>
      <c r="O993" s="97"/>
    </row>
    <row r="994" spans="1:15">
      <c r="A994" s="165" t="s">
        <v>2123</v>
      </c>
      <c r="B994" s="165" t="s">
        <v>2645</v>
      </c>
      <c r="C994" s="169">
        <v>5293</v>
      </c>
      <c r="D994" s="171" t="s">
        <v>14</v>
      </c>
      <c r="E994" s="172">
        <v>40.4</v>
      </c>
      <c r="F994" s="172">
        <v>0</v>
      </c>
      <c r="G994" s="172">
        <v>0</v>
      </c>
      <c r="H994" s="172">
        <v>0</v>
      </c>
      <c r="I994" s="172">
        <v>0</v>
      </c>
      <c r="J994" s="173">
        <f t="shared" si="17"/>
        <v>40.4</v>
      </c>
      <c r="K994" s="169" t="str">
        <f>VLOOKUP(C994, 'CEDARS School FRPL'!$C$4:$G$2376,5,0)</f>
        <v>Yes</v>
      </c>
      <c r="L994" s="66">
        <f>IFERROR(VLOOKUP($C994,'CEDARS School FRPL'!$C$4:$F$20001,3,FALSE),"NO CEDARL FRPL Rprtd")</f>
        <v>0.72360000000000002</v>
      </c>
      <c r="N994" s="118"/>
      <c r="O994" s="97"/>
    </row>
    <row r="995" spans="1:15">
      <c r="A995" s="165" t="s">
        <v>2157</v>
      </c>
      <c r="B995" s="165" t="s">
        <v>2646</v>
      </c>
      <c r="C995" s="169">
        <v>3475</v>
      </c>
      <c r="D995" s="171" t="s">
        <v>223</v>
      </c>
      <c r="E995" s="172">
        <v>434.88</v>
      </c>
      <c r="F995" s="172">
        <v>0</v>
      </c>
      <c r="G995" s="172">
        <v>0</v>
      </c>
      <c r="H995" s="172">
        <v>0</v>
      </c>
      <c r="I995" s="172">
        <v>0</v>
      </c>
      <c r="J995" s="173">
        <f t="shared" si="17"/>
        <v>434.88</v>
      </c>
      <c r="K995" s="169" t="str">
        <f>VLOOKUP(C995, 'CEDARS School FRPL'!$C$4:$G$2376,5,0)</f>
        <v>Yes</v>
      </c>
      <c r="L995" s="66">
        <f>IFERROR(VLOOKUP($C995,'CEDARS School FRPL'!$C$4:$F$20001,3,FALSE),"NO CEDARL FRPL Rprtd")</f>
        <v>0.58069999999999999</v>
      </c>
      <c r="N995" s="118"/>
      <c r="O995" s="97"/>
    </row>
    <row r="996" spans="1:15">
      <c r="A996" s="165" t="s">
        <v>2157</v>
      </c>
      <c r="B996" s="165" t="s">
        <v>2646</v>
      </c>
      <c r="C996" s="169">
        <v>3211</v>
      </c>
      <c r="D996" s="171" t="s">
        <v>296</v>
      </c>
      <c r="E996" s="172">
        <v>331.75</v>
      </c>
      <c r="F996" s="172">
        <v>0</v>
      </c>
      <c r="G996" s="172">
        <v>0</v>
      </c>
      <c r="H996" s="172">
        <v>0</v>
      </c>
      <c r="I996" s="172">
        <v>0</v>
      </c>
      <c r="J996" s="173">
        <f t="shared" si="17"/>
        <v>331.75</v>
      </c>
      <c r="K996" s="169" t="str">
        <f>VLOOKUP(C996, 'CEDARS School FRPL'!$C$4:$G$2376,5,0)</f>
        <v>Yes</v>
      </c>
      <c r="L996" s="66">
        <f>IFERROR(VLOOKUP($C996,'CEDARS School FRPL'!$C$4:$F$20001,3,FALSE),"NO CEDARL FRPL Rprtd")</f>
        <v>0.56669999999999998</v>
      </c>
      <c r="N996" s="118"/>
      <c r="O996" s="97"/>
    </row>
    <row r="997" spans="1:15">
      <c r="A997" s="165" t="s">
        <v>2157</v>
      </c>
      <c r="B997" s="165" t="s">
        <v>2646</v>
      </c>
      <c r="C997" s="169">
        <v>2369</v>
      </c>
      <c r="D997" s="171" t="s">
        <v>288</v>
      </c>
      <c r="E997" s="172">
        <v>352.82</v>
      </c>
      <c r="F997" s="172">
        <v>31.3</v>
      </c>
      <c r="G997" s="172">
        <v>0</v>
      </c>
      <c r="H997" s="172">
        <v>0</v>
      </c>
      <c r="I997" s="172">
        <v>0</v>
      </c>
      <c r="J997" s="173">
        <f t="shared" si="17"/>
        <v>384.12</v>
      </c>
      <c r="K997" s="169" t="str">
        <f>VLOOKUP(C997, 'CEDARS School FRPL'!$C$4:$G$2376,5,0)</f>
        <v>Yes</v>
      </c>
      <c r="L997" s="66">
        <f>IFERROR(VLOOKUP($C997,'CEDARS School FRPL'!$C$4:$F$20001,3,FALSE),"NO CEDARL FRPL Rprtd")</f>
        <v>0.52329999999999999</v>
      </c>
      <c r="N997" s="118"/>
      <c r="O997" s="97"/>
    </row>
    <row r="998" spans="1:15">
      <c r="A998" s="165" t="s">
        <v>2157</v>
      </c>
      <c r="B998" s="165" t="s">
        <v>2646</v>
      </c>
      <c r="C998" s="169">
        <v>5312</v>
      </c>
      <c r="D998" s="171" t="s">
        <v>299</v>
      </c>
      <c r="E998" s="172">
        <v>40.74</v>
      </c>
      <c r="F998" s="172">
        <v>0</v>
      </c>
      <c r="G998" s="172">
        <v>1.45</v>
      </c>
      <c r="H998" s="172">
        <v>0</v>
      </c>
      <c r="I998" s="172">
        <v>0</v>
      </c>
      <c r="J998" s="173">
        <f t="shared" si="17"/>
        <v>42.190000000000005</v>
      </c>
      <c r="K998" s="169" t="str">
        <f>VLOOKUP(C998, 'CEDARS School FRPL'!$C$4:$G$2376,5,0)</f>
        <v>Yes</v>
      </c>
      <c r="L998" s="66">
        <f>IFERROR(VLOOKUP($C998,'CEDARS School FRPL'!$C$4:$F$20001,3,FALSE),"NO CEDARL FRPL Rprtd")</f>
        <v>0.75160000000000005</v>
      </c>
      <c r="N998" s="118"/>
      <c r="O998" s="97"/>
    </row>
    <row r="999" spans="1:15">
      <c r="A999" s="165" t="s">
        <v>2157</v>
      </c>
      <c r="B999" s="165" t="s">
        <v>2646</v>
      </c>
      <c r="C999" s="169">
        <v>5400</v>
      </c>
      <c r="D999" s="171" t="s">
        <v>300</v>
      </c>
      <c r="E999" s="172">
        <v>0</v>
      </c>
      <c r="F999" s="172">
        <v>0</v>
      </c>
      <c r="G999" s="172">
        <v>2.83</v>
      </c>
      <c r="H999" s="172">
        <v>73.930000000000007</v>
      </c>
      <c r="I999" s="172">
        <v>0</v>
      </c>
      <c r="J999" s="173">
        <f t="shared" si="17"/>
        <v>76.760000000000005</v>
      </c>
      <c r="K999" s="169" t="str">
        <f>VLOOKUP(C999, 'CEDARS School FRPL'!$C$4:$G$2376,5,0)</f>
        <v>Yes</v>
      </c>
      <c r="L999" s="66">
        <f>IFERROR(VLOOKUP($C999,'CEDARS School FRPL'!$C$4:$F$20001,3,FALSE),"NO CEDARL FRPL Rprtd")</f>
        <v>0.79479999999999995</v>
      </c>
      <c r="N999" s="118"/>
      <c r="O999" s="97"/>
    </row>
    <row r="1000" spans="1:15">
      <c r="A1000" s="165" t="s">
        <v>2157</v>
      </c>
      <c r="B1000" s="165" t="s">
        <v>2646</v>
      </c>
      <c r="C1000" s="169">
        <v>2319</v>
      </c>
      <c r="D1000" s="171" t="s">
        <v>287</v>
      </c>
      <c r="E1000" s="172">
        <v>341.25</v>
      </c>
      <c r="F1000" s="172">
        <v>32.24</v>
      </c>
      <c r="G1000" s="172">
        <v>0</v>
      </c>
      <c r="H1000" s="172">
        <v>0</v>
      </c>
      <c r="I1000" s="172">
        <v>0</v>
      </c>
      <c r="J1000" s="173">
        <f t="shared" si="17"/>
        <v>373.49</v>
      </c>
      <c r="K1000" s="169" t="str">
        <f>VLOOKUP(C1000, 'CEDARS School FRPL'!$C$4:$G$2376,5,0)</f>
        <v>Yes</v>
      </c>
      <c r="L1000" s="66">
        <f>IFERROR(VLOOKUP($C1000,'CEDARS School FRPL'!$C$4:$F$20001,3,FALSE),"NO CEDARL FRPL Rprtd")</f>
        <v>0.79490000000000005</v>
      </c>
      <c r="N1000" s="118"/>
      <c r="O1000" s="97"/>
    </row>
    <row r="1001" spans="1:15">
      <c r="A1001" s="165" t="s">
        <v>2157</v>
      </c>
      <c r="B1001" s="165" t="s">
        <v>2646</v>
      </c>
      <c r="C1001" s="169">
        <v>5614</v>
      </c>
      <c r="D1001" s="171" t="s">
        <v>2914</v>
      </c>
      <c r="E1001" s="172">
        <v>130.03</v>
      </c>
      <c r="F1001" s="172">
        <v>0</v>
      </c>
      <c r="G1001" s="172">
        <v>3.12</v>
      </c>
      <c r="H1001" s="172">
        <v>0</v>
      </c>
      <c r="I1001" s="172">
        <v>0</v>
      </c>
      <c r="J1001" s="173">
        <f t="shared" si="17"/>
        <v>133.15</v>
      </c>
      <c r="K1001" s="169" t="str">
        <f>VLOOKUP(C1001, 'CEDARS School FRPL'!$C$4:$G$2376,5,0)</f>
        <v>Yes</v>
      </c>
      <c r="L1001" s="66">
        <f>IFERROR(VLOOKUP($C1001,'CEDARS School FRPL'!$C$4:$F$20001,3,FALSE),"NO CEDARL FRPL Rprtd")</f>
        <v>0.66159999999999997</v>
      </c>
      <c r="N1001" s="118"/>
      <c r="O1001" s="97"/>
    </row>
    <row r="1002" spans="1:15">
      <c r="A1002" s="165" t="s">
        <v>2157</v>
      </c>
      <c r="B1002" s="165" t="s">
        <v>2646</v>
      </c>
      <c r="C1002" s="169">
        <v>3151</v>
      </c>
      <c r="D1002" s="171" t="s">
        <v>295</v>
      </c>
      <c r="E1002" s="172">
        <v>815.86</v>
      </c>
      <c r="F1002" s="172">
        <v>0</v>
      </c>
      <c r="G1002" s="172">
        <v>75.61</v>
      </c>
      <c r="H1002" s="172">
        <v>0</v>
      </c>
      <c r="I1002" s="172">
        <v>0</v>
      </c>
      <c r="J1002" s="173">
        <f t="shared" si="17"/>
        <v>891.47</v>
      </c>
      <c r="K1002" s="169" t="str">
        <f>VLOOKUP(C1002, 'CEDARS School FRPL'!$C$4:$G$2376,5,0)</f>
        <v>No</v>
      </c>
      <c r="L1002" s="66">
        <f>IFERROR(VLOOKUP($C1002,'CEDARS School FRPL'!$C$4:$F$20001,3,FALSE),"NO CEDARL FRPL Rprtd")</f>
        <v>0.49640000000000001</v>
      </c>
      <c r="N1002" s="118"/>
      <c r="O1002" s="97"/>
    </row>
    <row r="1003" spans="1:15">
      <c r="A1003" s="165" t="s">
        <v>2157</v>
      </c>
      <c r="B1003" s="165" t="s">
        <v>2646</v>
      </c>
      <c r="C1003" s="169">
        <v>3658</v>
      </c>
      <c r="D1003" s="171" t="s">
        <v>297</v>
      </c>
      <c r="E1003" s="172">
        <v>399.14</v>
      </c>
      <c r="F1003" s="172">
        <v>32.299999999999997</v>
      </c>
      <c r="G1003" s="172">
        <v>0</v>
      </c>
      <c r="H1003" s="172">
        <v>0</v>
      </c>
      <c r="I1003" s="172">
        <v>0</v>
      </c>
      <c r="J1003" s="173">
        <f t="shared" si="17"/>
        <v>431.44</v>
      </c>
      <c r="K1003" s="169" t="str">
        <f>VLOOKUP(C1003, 'CEDARS School FRPL'!$C$4:$G$2376,5,0)</f>
        <v>Yes</v>
      </c>
      <c r="L1003" s="66">
        <f>IFERROR(VLOOKUP($C1003,'CEDARS School FRPL'!$C$4:$F$20001,3,FALSE),"NO CEDARL FRPL Rprtd")</f>
        <v>0.70299999999999996</v>
      </c>
      <c r="N1003" s="118"/>
      <c r="O1003" s="97"/>
    </row>
    <row r="1004" spans="1:15">
      <c r="A1004" s="165" t="s">
        <v>2157</v>
      </c>
      <c r="B1004" s="165" t="s">
        <v>2646</v>
      </c>
      <c r="C1004" s="169">
        <v>2831</v>
      </c>
      <c r="D1004" s="171" t="s">
        <v>292</v>
      </c>
      <c r="E1004" s="172">
        <v>534.15</v>
      </c>
      <c r="F1004" s="172">
        <v>0</v>
      </c>
      <c r="G1004" s="172">
        <v>0</v>
      </c>
      <c r="H1004" s="172">
        <v>0</v>
      </c>
      <c r="I1004" s="172">
        <v>0</v>
      </c>
      <c r="J1004" s="173">
        <f t="shared" si="17"/>
        <v>534.15</v>
      </c>
      <c r="K1004" s="169" t="str">
        <f>VLOOKUP(C1004, 'CEDARS School FRPL'!$C$4:$G$2376,5,0)</f>
        <v>Yes</v>
      </c>
      <c r="L1004" s="66">
        <f>IFERROR(VLOOKUP($C1004,'CEDARS School FRPL'!$C$4:$F$20001,3,FALSE),"NO CEDARL FRPL Rprtd")</f>
        <v>0.72309999999999997</v>
      </c>
      <c r="N1004" s="118"/>
      <c r="O1004" s="97"/>
    </row>
    <row r="1005" spans="1:15">
      <c r="A1005" s="165" t="s">
        <v>2157</v>
      </c>
      <c r="B1005" s="165" t="s">
        <v>2646</v>
      </c>
      <c r="C1005" s="169">
        <v>4574</v>
      </c>
      <c r="D1005" s="171" t="s">
        <v>298</v>
      </c>
      <c r="E1005" s="172">
        <v>395.75</v>
      </c>
      <c r="F1005" s="172">
        <v>0</v>
      </c>
      <c r="G1005" s="172">
        <v>0</v>
      </c>
      <c r="H1005" s="172">
        <v>0</v>
      </c>
      <c r="I1005" s="172">
        <v>0</v>
      </c>
      <c r="J1005" s="173">
        <f t="shared" si="17"/>
        <v>395.75</v>
      </c>
      <c r="K1005" s="169" t="str">
        <f>VLOOKUP(C1005, 'CEDARS School FRPL'!$C$4:$G$2376,5,0)</f>
        <v>Yes</v>
      </c>
      <c r="L1005" s="66">
        <f>IFERROR(VLOOKUP($C1005,'CEDARS School FRPL'!$C$4:$F$20001,3,FALSE),"NO CEDARL FRPL Rprtd")</f>
        <v>0.55269999999999997</v>
      </c>
      <c r="N1005" s="118"/>
      <c r="O1005" s="97"/>
    </row>
    <row r="1006" spans="1:15">
      <c r="A1006" s="165" t="s">
        <v>2157</v>
      </c>
      <c r="B1006" s="165" t="s">
        <v>2646</v>
      </c>
      <c r="C1006" s="169">
        <v>2914</v>
      </c>
      <c r="D1006" s="171" t="s">
        <v>293</v>
      </c>
      <c r="E1006" s="172">
        <v>311.51</v>
      </c>
      <c r="F1006" s="172">
        <v>0</v>
      </c>
      <c r="G1006" s="172">
        <v>0</v>
      </c>
      <c r="H1006" s="172">
        <v>0</v>
      </c>
      <c r="I1006" s="172">
        <v>0</v>
      </c>
      <c r="J1006" s="173">
        <f t="shared" si="17"/>
        <v>311.51</v>
      </c>
      <c r="K1006" s="169" t="str">
        <f>VLOOKUP(C1006, 'CEDARS School FRPL'!$C$4:$G$2376,5,0)</f>
        <v>Yes</v>
      </c>
      <c r="L1006" s="66">
        <f>IFERROR(VLOOKUP($C1006,'CEDARS School FRPL'!$C$4:$F$20001,3,FALSE),"NO CEDARL FRPL Rprtd")</f>
        <v>0.71350000000000002</v>
      </c>
      <c r="N1006" s="118"/>
      <c r="O1006" s="97"/>
    </row>
    <row r="1007" spans="1:15">
      <c r="A1007" s="165" t="s">
        <v>2157</v>
      </c>
      <c r="B1007" s="165" t="s">
        <v>2646</v>
      </c>
      <c r="C1007" s="169">
        <v>2726</v>
      </c>
      <c r="D1007" s="171" t="s">
        <v>291</v>
      </c>
      <c r="E1007" s="172">
        <v>396.45</v>
      </c>
      <c r="F1007" s="172">
        <v>0</v>
      </c>
      <c r="G1007" s="172">
        <v>0</v>
      </c>
      <c r="H1007" s="172">
        <v>0</v>
      </c>
      <c r="I1007" s="172">
        <v>0</v>
      </c>
      <c r="J1007" s="173">
        <f t="shared" si="17"/>
        <v>396.45</v>
      </c>
      <c r="K1007" s="169" t="str">
        <f>VLOOKUP(C1007, 'CEDARS School FRPL'!$C$4:$G$2376,5,0)</f>
        <v>Yes</v>
      </c>
      <c r="L1007" s="66">
        <f>IFERROR(VLOOKUP($C1007,'CEDARS School FRPL'!$C$4:$F$20001,3,FALSE),"NO CEDARL FRPL Rprtd")</f>
        <v>0.72519999999999996</v>
      </c>
      <c r="N1007" s="118"/>
      <c r="O1007" s="97"/>
    </row>
    <row r="1008" spans="1:15">
      <c r="A1008" s="165" t="s">
        <v>2157</v>
      </c>
      <c r="B1008" s="165" t="s">
        <v>2646</v>
      </c>
      <c r="C1008" s="169">
        <v>2416</v>
      </c>
      <c r="D1008" s="171" t="s">
        <v>290</v>
      </c>
      <c r="E1008" s="172">
        <v>748.38</v>
      </c>
      <c r="F1008" s="172">
        <v>0</v>
      </c>
      <c r="G1008" s="172">
        <v>71.179999999999993</v>
      </c>
      <c r="H1008" s="172">
        <v>0</v>
      </c>
      <c r="I1008" s="172">
        <v>0</v>
      </c>
      <c r="J1008" s="173">
        <f t="shared" si="17"/>
        <v>819.56</v>
      </c>
      <c r="K1008" s="169" t="str">
        <f>VLOOKUP(C1008, 'CEDARS School FRPL'!$C$4:$G$2376,5,0)</f>
        <v>Yes</v>
      </c>
      <c r="L1008" s="66">
        <f>IFERROR(VLOOKUP($C1008,'CEDARS School FRPL'!$C$4:$F$20001,3,FALSE),"NO CEDARL FRPL Rprtd")</f>
        <v>0.62219999999999998</v>
      </c>
      <c r="N1008" s="118"/>
      <c r="O1008" s="97"/>
    </row>
    <row r="1009" spans="1:15">
      <c r="A1009" s="165" t="s">
        <v>2157</v>
      </c>
      <c r="B1009" s="165" t="s">
        <v>2646</v>
      </c>
      <c r="C1009" s="169">
        <v>3019</v>
      </c>
      <c r="D1009" s="171" t="s">
        <v>294</v>
      </c>
      <c r="E1009" s="172">
        <v>393.46</v>
      </c>
      <c r="F1009" s="172">
        <v>0</v>
      </c>
      <c r="G1009" s="172">
        <v>0</v>
      </c>
      <c r="H1009" s="172">
        <v>0</v>
      </c>
      <c r="I1009" s="172">
        <v>0</v>
      </c>
      <c r="J1009" s="173">
        <f t="shared" si="17"/>
        <v>393.46</v>
      </c>
      <c r="K1009" s="169" t="str">
        <f>VLOOKUP(C1009, 'CEDARS School FRPL'!$C$4:$G$2376,5,0)</f>
        <v>No</v>
      </c>
      <c r="L1009" s="66">
        <f>IFERROR(VLOOKUP($C1009,'CEDARS School FRPL'!$C$4:$F$20001,3,FALSE),"NO CEDARL FRPL Rprtd")</f>
        <v>0.48330000000000001</v>
      </c>
      <c r="N1009" s="118"/>
      <c r="O1009" s="97"/>
    </row>
    <row r="1010" spans="1:15">
      <c r="A1010" s="165" t="s">
        <v>2157</v>
      </c>
      <c r="B1010" s="165" t="s">
        <v>2646</v>
      </c>
      <c r="C1010" s="169">
        <v>2370</v>
      </c>
      <c r="D1010" s="171" t="s">
        <v>289</v>
      </c>
      <c r="E1010" s="172">
        <v>261.58</v>
      </c>
      <c r="F1010" s="172">
        <v>31.1</v>
      </c>
      <c r="G1010" s="172">
        <v>0</v>
      </c>
      <c r="H1010" s="172">
        <v>0</v>
      </c>
      <c r="I1010" s="172">
        <v>0</v>
      </c>
      <c r="J1010" s="173">
        <f t="shared" si="17"/>
        <v>292.68</v>
      </c>
      <c r="K1010" s="169" t="str">
        <f>VLOOKUP(C1010, 'CEDARS School FRPL'!$C$4:$G$2376,5,0)</f>
        <v>Yes</v>
      </c>
      <c r="L1010" s="66">
        <f>IFERROR(VLOOKUP($C1010,'CEDARS School FRPL'!$C$4:$F$20001,3,FALSE),"NO CEDARL FRPL Rprtd")</f>
        <v>0.85119999999999996</v>
      </c>
      <c r="N1010" s="118"/>
      <c r="O1010" s="97"/>
    </row>
    <row r="1011" spans="1:15">
      <c r="A1011" s="165" t="s">
        <v>2364</v>
      </c>
      <c r="B1011" s="165" t="s">
        <v>2647</v>
      </c>
      <c r="C1011" s="169">
        <v>2480</v>
      </c>
      <c r="D1011" s="171" t="s">
        <v>1820</v>
      </c>
      <c r="E1011" s="172">
        <v>92.2</v>
      </c>
      <c r="F1011" s="172">
        <v>0</v>
      </c>
      <c r="G1011" s="172">
        <v>0</v>
      </c>
      <c r="H1011" s="172">
        <v>0</v>
      </c>
      <c r="I1011" s="172">
        <v>0</v>
      </c>
      <c r="J1011" s="173">
        <f t="shared" si="17"/>
        <v>92.2</v>
      </c>
      <c r="K1011" s="169" t="str">
        <f>VLOOKUP(C1011, 'CEDARS School FRPL'!$C$4:$G$2376,5,0)</f>
        <v>Yes</v>
      </c>
      <c r="L1011" s="66">
        <f>IFERROR(VLOOKUP($C1011,'CEDARS School FRPL'!$C$4:$F$20001,3,FALSE),"NO CEDARL FRPL Rprtd")</f>
        <v>0.80179999999999996</v>
      </c>
      <c r="N1011" s="118"/>
      <c r="O1011" s="97"/>
    </row>
    <row r="1012" spans="1:15">
      <c r="A1012" s="165" t="s">
        <v>2364</v>
      </c>
      <c r="B1012" s="165" t="s">
        <v>2647</v>
      </c>
      <c r="C1012" s="169">
        <v>1922</v>
      </c>
      <c r="D1012" s="171" t="s">
        <v>1819</v>
      </c>
      <c r="E1012" s="172">
        <v>179.01</v>
      </c>
      <c r="F1012" s="172">
        <v>0</v>
      </c>
      <c r="G1012" s="172">
        <v>0</v>
      </c>
      <c r="H1012" s="172">
        <v>0</v>
      </c>
      <c r="I1012" s="172">
        <v>0</v>
      </c>
      <c r="J1012" s="173">
        <f t="shared" si="17"/>
        <v>179.01</v>
      </c>
      <c r="K1012" s="169" t="str">
        <f>VLOOKUP(C1012, 'CEDARS School FRPL'!$C$4:$G$2376,5,0)</f>
        <v>No</v>
      </c>
      <c r="L1012" s="66">
        <f>IFERROR(VLOOKUP($C1012,'CEDARS School FRPL'!$C$4:$F$20001,3,FALSE),"NO CEDARL FRPL Rprtd")</f>
        <v>0.31900000000000001</v>
      </c>
      <c r="N1012" s="118"/>
      <c r="O1012" s="97"/>
    </row>
    <row r="1013" spans="1:15">
      <c r="A1013" s="165" t="s">
        <v>2316</v>
      </c>
      <c r="B1013" s="165" t="s">
        <v>2648</v>
      </c>
      <c r="C1013" s="169">
        <v>4107</v>
      </c>
      <c r="D1013" s="171" t="s">
        <v>1432</v>
      </c>
      <c r="E1013" s="172">
        <v>100.35</v>
      </c>
      <c r="F1013" s="172">
        <v>0</v>
      </c>
      <c r="G1013" s="172">
        <v>0.41</v>
      </c>
      <c r="H1013" s="172">
        <v>0</v>
      </c>
      <c r="I1013" s="172">
        <v>0</v>
      </c>
      <c r="J1013" s="173">
        <f t="shared" si="17"/>
        <v>100.75999999999999</v>
      </c>
      <c r="K1013" s="169" t="str">
        <f>VLOOKUP(C1013, 'CEDARS School FRPL'!$C$4:$G$2376,5,0)</f>
        <v>No</v>
      </c>
      <c r="L1013" s="66">
        <f>IFERROR(VLOOKUP($C1013,'CEDARS School FRPL'!$C$4:$F$20001,3,FALSE),"NO CEDARL FRPL Rprtd")</f>
        <v>0.49409999999999998</v>
      </c>
      <c r="N1013" s="118"/>
      <c r="O1013" s="97"/>
    </row>
    <row r="1014" spans="1:15">
      <c r="A1014" s="165" t="s">
        <v>2316</v>
      </c>
      <c r="B1014" s="165" t="s">
        <v>2648</v>
      </c>
      <c r="C1014" s="169">
        <v>2632</v>
      </c>
      <c r="D1014" s="171" t="s">
        <v>1431</v>
      </c>
      <c r="E1014" s="172">
        <v>85.62</v>
      </c>
      <c r="F1014" s="172">
        <v>0</v>
      </c>
      <c r="G1014" s="172">
        <v>3.8</v>
      </c>
      <c r="H1014" s="172">
        <v>0</v>
      </c>
      <c r="I1014" s="172">
        <v>0</v>
      </c>
      <c r="J1014" s="173">
        <f t="shared" si="17"/>
        <v>89.42</v>
      </c>
      <c r="K1014" s="169" t="str">
        <f>VLOOKUP(C1014, 'CEDARS School FRPL'!$C$4:$G$2376,5,0)</f>
        <v>Yes</v>
      </c>
      <c r="L1014" s="66">
        <f>IFERROR(VLOOKUP($C1014,'CEDARS School FRPL'!$C$4:$F$20001,3,FALSE),"NO CEDARL FRPL Rprtd")</f>
        <v>0.54900000000000004</v>
      </c>
      <c r="N1014" s="118"/>
      <c r="O1014" s="97"/>
    </row>
    <row r="1015" spans="1:15">
      <c r="A1015" s="165" t="s">
        <v>2885</v>
      </c>
      <c r="B1015" s="165" t="s">
        <v>2915</v>
      </c>
      <c r="C1015" s="169">
        <v>5609</v>
      </c>
      <c r="D1015" s="171" t="s">
        <v>2916</v>
      </c>
      <c r="E1015" s="172">
        <v>23.3</v>
      </c>
      <c r="F1015" s="172">
        <v>0</v>
      </c>
      <c r="G1015" s="172">
        <v>0</v>
      </c>
      <c r="H1015" s="172">
        <v>0</v>
      </c>
      <c r="I1015" s="172">
        <v>0</v>
      </c>
      <c r="J1015" s="173">
        <f t="shared" si="17"/>
        <v>23.3</v>
      </c>
      <c r="K1015" s="169" t="str">
        <f>VLOOKUP(C1015, 'CEDARS School FRPL'!$C$4:$G$2376,5,0)</f>
        <v>Yes</v>
      </c>
      <c r="L1015" s="66">
        <f>IFERROR(VLOOKUP($C1015,'CEDARS School FRPL'!$C$4:$F$20001,3,FALSE),"NO CEDARL FRPL Rprtd")</f>
        <v>0.84240000000000004</v>
      </c>
      <c r="N1015" s="118"/>
      <c r="O1015" s="97"/>
    </row>
    <row r="1016" spans="1:15">
      <c r="A1016" s="165" t="s">
        <v>2394</v>
      </c>
      <c r="B1016" s="165" t="s">
        <v>2649</v>
      </c>
      <c r="C1016" s="169">
        <v>5373</v>
      </c>
      <c r="D1016" s="171" t="s">
        <v>1998</v>
      </c>
      <c r="E1016" s="172">
        <v>406.25</v>
      </c>
      <c r="F1016" s="172">
        <v>0</v>
      </c>
      <c r="G1016" s="172">
        <v>3.4</v>
      </c>
      <c r="H1016" s="172">
        <v>0</v>
      </c>
      <c r="I1016" s="172">
        <v>0</v>
      </c>
      <c r="J1016" s="173">
        <f t="shared" si="17"/>
        <v>409.65</v>
      </c>
      <c r="K1016" s="169" t="str">
        <f>VLOOKUP(C1016, 'CEDARS School FRPL'!$C$4:$G$2376,5,0)</f>
        <v>Yes</v>
      </c>
      <c r="L1016" s="66">
        <f>IFERROR(VLOOKUP($C1016,'CEDARS School FRPL'!$C$4:$F$20001,3,FALSE),"NO CEDARL FRPL Rprtd")</f>
        <v>0.35849999999999999</v>
      </c>
      <c r="N1016" s="118"/>
      <c r="O1016" s="97"/>
    </row>
    <row r="1017" spans="1:15">
      <c r="A1017" s="165" t="s">
        <v>2253</v>
      </c>
      <c r="B1017" s="165" t="s">
        <v>2650</v>
      </c>
      <c r="C1017" s="169">
        <v>3049</v>
      </c>
      <c r="D1017" s="171" t="s">
        <v>1085</v>
      </c>
      <c r="E1017" s="172">
        <v>76.599999999999994</v>
      </c>
      <c r="F1017" s="172">
        <v>8.5</v>
      </c>
      <c r="G1017" s="172">
        <v>0</v>
      </c>
      <c r="H1017" s="172">
        <v>0</v>
      </c>
      <c r="I1017" s="172">
        <v>0</v>
      </c>
      <c r="J1017" s="173">
        <f t="shared" si="17"/>
        <v>85.1</v>
      </c>
      <c r="K1017" s="169" t="str">
        <f>VLOOKUP(C1017, 'CEDARS School FRPL'!$C$4:$G$2376,5,0)</f>
        <v>Yes</v>
      </c>
      <c r="L1017" s="66">
        <f>IFERROR(VLOOKUP($C1017,'CEDARS School FRPL'!$C$4:$F$20001,3,FALSE),"NO CEDARL FRPL Rprtd")</f>
        <v>0.63270000000000004</v>
      </c>
      <c r="N1017" s="118"/>
      <c r="O1017" s="97"/>
    </row>
    <row r="1018" spans="1:15">
      <c r="A1018" s="165" t="s">
        <v>2253</v>
      </c>
      <c r="B1018" s="165" t="s">
        <v>2650</v>
      </c>
      <c r="C1018" s="169">
        <v>3111</v>
      </c>
      <c r="D1018" s="171" t="s">
        <v>1086</v>
      </c>
      <c r="E1018" s="172">
        <v>46.12</v>
      </c>
      <c r="F1018" s="172">
        <v>0</v>
      </c>
      <c r="G1018" s="172">
        <v>6.28</v>
      </c>
      <c r="H1018" s="172">
        <v>0</v>
      </c>
      <c r="I1018" s="172">
        <v>0</v>
      </c>
      <c r="J1018" s="173">
        <f t="shared" si="17"/>
        <v>52.4</v>
      </c>
      <c r="K1018" s="169" t="str">
        <f>VLOOKUP(C1018, 'CEDARS School FRPL'!$C$4:$G$2376,5,0)</f>
        <v>Yes</v>
      </c>
      <c r="L1018" s="66">
        <f>IFERROR(VLOOKUP($C1018,'CEDARS School FRPL'!$C$4:$F$20001,3,FALSE),"NO CEDARL FRPL Rprtd")</f>
        <v>0.58130000000000004</v>
      </c>
      <c r="N1018" s="118"/>
      <c r="O1018" s="97"/>
    </row>
    <row r="1019" spans="1:15">
      <c r="A1019" s="165" t="s">
        <v>2253</v>
      </c>
      <c r="B1019" s="165" t="s">
        <v>2650</v>
      </c>
      <c r="C1019" s="169">
        <v>3643</v>
      </c>
      <c r="D1019" s="171" t="s">
        <v>1087</v>
      </c>
      <c r="E1019" s="172">
        <v>48.82</v>
      </c>
      <c r="F1019" s="172">
        <v>0</v>
      </c>
      <c r="G1019" s="172">
        <v>0</v>
      </c>
      <c r="H1019" s="172">
        <v>0</v>
      </c>
      <c r="I1019" s="172">
        <v>0</v>
      </c>
      <c r="J1019" s="173">
        <f t="shared" si="17"/>
        <v>48.82</v>
      </c>
      <c r="K1019" s="169" t="str">
        <f>VLOOKUP(C1019, 'CEDARS School FRPL'!$C$4:$G$2376,5,0)</f>
        <v>Yes</v>
      </c>
      <c r="L1019" s="66">
        <f>IFERROR(VLOOKUP($C1019,'CEDARS School FRPL'!$C$4:$F$20001,3,FALSE),"NO CEDARL FRPL Rprtd")</f>
        <v>0.70850000000000002</v>
      </c>
      <c r="N1019" s="118"/>
      <c r="O1019" s="97"/>
    </row>
    <row r="1020" spans="1:15">
      <c r="A1020" s="165" t="s">
        <v>2390</v>
      </c>
      <c r="B1020" s="165" t="s">
        <v>2651</v>
      </c>
      <c r="C1020" s="169">
        <v>3417</v>
      </c>
      <c r="D1020" s="171" t="s">
        <v>1975</v>
      </c>
      <c r="E1020" s="172">
        <v>472.3</v>
      </c>
      <c r="F1020" s="172">
        <v>27.55</v>
      </c>
      <c r="G1020" s="172">
        <v>0</v>
      </c>
      <c r="H1020" s="172">
        <v>0</v>
      </c>
      <c r="I1020" s="172">
        <v>0</v>
      </c>
      <c r="J1020" s="173">
        <f t="shared" si="17"/>
        <v>499.85</v>
      </c>
      <c r="K1020" s="169" t="str">
        <f>VLOOKUP(C1020, 'CEDARS School FRPL'!$C$4:$G$2376,5,0)</f>
        <v>No</v>
      </c>
      <c r="L1020" s="66">
        <f>IFERROR(VLOOKUP($C1020,'CEDARS School FRPL'!$C$4:$F$20001,3,FALSE),"NO CEDARL FRPL Rprtd")</f>
        <v>0.47260000000000002</v>
      </c>
      <c r="N1020" s="118"/>
      <c r="O1020" s="97"/>
    </row>
    <row r="1021" spans="1:15">
      <c r="A1021" s="165" t="s">
        <v>2390</v>
      </c>
      <c r="B1021" s="165" t="s">
        <v>2651</v>
      </c>
      <c r="C1021" s="169">
        <v>4324</v>
      </c>
      <c r="D1021" s="171" t="s">
        <v>1977</v>
      </c>
      <c r="E1021" s="172">
        <v>372.16</v>
      </c>
      <c r="F1021" s="172">
        <v>15.3</v>
      </c>
      <c r="G1021" s="172">
        <v>0</v>
      </c>
      <c r="H1021" s="172">
        <v>0</v>
      </c>
      <c r="I1021" s="172">
        <v>0</v>
      </c>
      <c r="J1021" s="173">
        <f t="shared" si="17"/>
        <v>387.46000000000004</v>
      </c>
      <c r="K1021" s="169" t="str">
        <f>VLOOKUP(C1021, 'CEDARS School FRPL'!$C$4:$G$2376,5,0)</f>
        <v>No</v>
      </c>
      <c r="L1021" s="66">
        <f>IFERROR(VLOOKUP($C1021,'CEDARS School FRPL'!$C$4:$F$20001,3,FALSE),"NO CEDARL FRPL Rprtd")</f>
        <v>0.41599999999999998</v>
      </c>
      <c r="N1021" s="118"/>
      <c r="O1021" s="97"/>
    </row>
    <row r="1022" spans="1:15">
      <c r="A1022" s="165" t="s">
        <v>2390</v>
      </c>
      <c r="B1022" s="165" t="s">
        <v>2651</v>
      </c>
      <c r="C1022" s="169">
        <v>1983</v>
      </c>
      <c r="D1022" s="171" t="s">
        <v>1973</v>
      </c>
      <c r="E1022" s="172">
        <v>424.4</v>
      </c>
      <c r="F1022" s="172">
        <v>0</v>
      </c>
      <c r="G1022" s="172">
        <v>22.64</v>
      </c>
      <c r="H1022" s="172">
        <v>0</v>
      </c>
      <c r="I1022" s="172">
        <v>0</v>
      </c>
      <c r="J1022" s="173">
        <f t="shared" si="17"/>
        <v>447.03999999999996</v>
      </c>
      <c r="K1022" s="169" t="str">
        <f>VLOOKUP(C1022, 'CEDARS School FRPL'!$C$4:$G$2376,5,0)</f>
        <v>No</v>
      </c>
      <c r="L1022" s="66">
        <f>IFERROR(VLOOKUP($C1022,'CEDARS School FRPL'!$C$4:$F$20001,3,FALSE),"NO CEDARL FRPL Rprtd")</f>
        <v>3.3300000000000003E-2</v>
      </c>
      <c r="N1022" s="118"/>
      <c r="O1022" s="97"/>
    </row>
    <row r="1023" spans="1:15">
      <c r="A1023" s="165" t="s">
        <v>2390</v>
      </c>
      <c r="B1023" s="165" t="s">
        <v>2651</v>
      </c>
      <c r="C1023" s="169">
        <v>4201</v>
      </c>
      <c r="D1023" s="171" t="s">
        <v>1976</v>
      </c>
      <c r="E1023" s="172">
        <v>838.94</v>
      </c>
      <c r="F1023" s="172">
        <v>0</v>
      </c>
      <c r="G1023" s="172">
        <v>114.86</v>
      </c>
      <c r="H1023" s="172">
        <v>0</v>
      </c>
      <c r="I1023" s="172">
        <v>0</v>
      </c>
      <c r="J1023" s="173">
        <f t="shared" si="17"/>
        <v>953.80000000000007</v>
      </c>
      <c r="K1023" s="169" t="str">
        <f>VLOOKUP(C1023, 'CEDARS School FRPL'!$C$4:$G$2376,5,0)</f>
        <v>No</v>
      </c>
      <c r="L1023" s="66">
        <f>IFERROR(VLOOKUP($C1023,'CEDARS School FRPL'!$C$4:$F$20001,3,FALSE),"NO CEDARL FRPL Rprtd")</f>
        <v>0.38100000000000001</v>
      </c>
      <c r="N1023" s="118"/>
      <c r="O1023" s="97"/>
    </row>
    <row r="1024" spans="1:15">
      <c r="A1024" s="165" t="s">
        <v>2390</v>
      </c>
      <c r="B1024" s="165" t="s">
        <v>2651</v>
      </c>
      <c r="C1024" s="169">
        <v>2219</v>
      </c>
      <c r="D1024" s="171" t="s">
        <v>1974</v>
      </c>
      <c r="E1024" s="172">
        <v>725.33</v>
      </c>
      <c r="F1024" s="172">
        <v>0</v>
      </c>
      <c r="G1024" s="172">
        <v>0</v>
      </c>
      <c r="H1024" s="172">
        <v>0</v>
      </c>
      <c r="I1024" s="172">
        <v>0</v>
      </c>
      <c r="J1024" s="173">
        <f t="shared" si="17"/>
        <v>725.33</v>
      </c>
      <c r="K1024" s="169" t="str">
        <f>VLOOKUP(C1024, 'CEDARS School FRPL'!$C$4:$G$2376,5,0)</f>
        <v>No</v>
      </c>
      <c r="L1024" s="66">
        <f>IFERROR(VLOOKUP($C1024,'CEDARS School FRPL'!$C$4:$F$20001,3,FALSE),"NO CEDARL FRPL Rprtd")</f>
        <v>0.43169999999999997</v>
      </c>
      <c r="N1024" s="118"/>
      <c r="O1024" s="97"/>
    </row>
    <row r="1025" spans="1:15">
      <c r="A1025" s="165" t="s">
        <v>2390</v>
      </c>
      <c r="B1025" s="165" t="s">
        <v>2651</v>
      </c>
      <c r="C1025" s="169">
        <v>4517</v>
      </c>
      <c r="D1025" s="171" t="s">
        <v>1978</v>
      </c>
      <c r="E1025" s="172">
        <v>450.29</v>
      </c>
      <c r="F1025" s="172">
        <v>26</v>
      </c>
      <c r="G1025" s="172">
        <v>0</v>
      </c>
      <c r="H1025" s="172">
        <v>0</v>
      </c>
      <c r="I1025" s="172">
        <v>0</v>
      </c>
      <c r="J1025" s="173">
        <f t="shared" si="17"/>
        <v>476.29</v>
      </c>
      <c r="K1025" s="169" t="str">
        <f>VLOOKUP(C1025, 'CEDARS School FRPL'!$C$4:$G$2376,5,0)</f>
        <v>No</v>
      </c>
      <c r="L1025" s="66">
        <f>IFERROR(VLOOKUP($C1025,'CEDARS School FRPL'!$C$4:$F$20001,3,FALSE),"NO CEDARL FRPL Rprtd")</f>
        <v>0.46229999999999999</v>
      </c>
      <c r="N1025" s="118"/>
      <c r="O1025" s="97"/>
    </row>
    <row r="1026" spans="1:15">
      <c r="A1026" s="174" t="s">
        <v>2390</v>
      </c>
      <c r="B1026" s="174" t="s">
        <v>2651</v>
      </c>
      <c r="C1026" s="175">
        <v>5466</v>
      </c>
      <c r="D1026" s="176" t="s">
        <v>2652</v>
      </c>
      <c r="E1026" s="177">
        <v>0</v>
      </c>
      <c r="F1026" s="177">
        <v>0</v>
      </c>
      <c r="G1026" s="177">
        <v>0</v>
      </c>
      <c r="H1026" s="177">
        <v>28.099999999999998</v>
      </c>
      <c r="I1026" s="177">
        <v>0</v>
      </c>
      <c r="J1026" s="178">
        <f t="shared" si="17"/>
        <v>28.099999999999998</v>
      </c>
      <c r="K1026" s="169" t="e">
        <f>VLOOKUP(C1026, 'CEDARS School FRPL'!$C$4:$G$2376,5,0)</f>
        <v>#N/A</v>
      </c>
      <c r="L1026" s="66" t="str">
        <f>IFERROR(VLOOKUP($C1026,'CEDARS School FRPL'!$C$4:$F$20001,3,FALSE),"NO CEDARL FRPL Rprtd")</f>
        <v>NO CEDARL FRPL Rprtd</v>
      </c>
      <c r="N1026" s="118"/>
      <c r="O1026" s="97"/>
    </row>
    <row r="1027" spans="1:15">
      <c r="A1027" s="165" t="s">
        <v>2413</v>
      </c>
      <c r="B1027" s="165" t="s">
        <v>2653</v>
      </c>
      <c r="C1027" s="169">
        <v>3070</v>
      </c>
      <c r="D1027" s="171" t="s">
        <v>2069</v>
      </c>
      <c r="E1027" s="172">
        <v>322.10000000000002</v>
      </c>
      <c r="F1027" s="172">
        <v>17.7</v>
      </c>
      <c r="G1027" s="172">
        <v>0</v>
      </c>
      <c r="H1027" s="172">
        <v>0</v>
      </c>
      <c r="I1027" s="172">
        <v>0</v>
      </c>
      <c r="J1027" s="173">
        <f t="shared" si="17"/>
        <v>339.8</v>
      </c>
      <c r="K1027" s="169" t="str">
        <f>VLOOKUP(C1027, 'CEDARS School FRPL'!$C$4:$G$2376,5,0)</f>
        <v>Yes</v>
      </c>
      <c r="L1027" s="66">
        <f>IFERROR(VLOOKUP($C1027,'CEDARS School FRPL'!$C$4:$F$20001,3,FALSE),"NO CEDARL FRPL Rprtd")</f>
        <v>0.81359999999999999</v>
      </c>
      <c r="N1027" s="118"/>
      <c r="O1027" s="97"/>
    </row>
    <row r="1028" spans="1:15">
      <c r="A1028" s="165" t="s">
        <v>2413</v>
      </c>
      <c r="B1028" s="165" t="s">
        <v>2653</v>
      </c>
      <c r="C1028" s="169">
        <v>5289</v>
      </c>
      <c r="D1028" s="171" t="s">
        <v>2070</v>
      </c>
      <c r="E1028" s="172">
        <v>293.18</v>
      </c>
      <c r="F1028" s="172">
        <v>0</v>
      </c>
      <c r="G1028" s="172">
        <v>33.339999999999996</v>
      </c>
      <c r="H1028" s="172">
        <v>0</v>
      </c>
      <c r="I1028" s="172">
        <v>0</v>
      </c>
      <c r="J1028" s="173">
        <f t="shared" si="17"/>
        <v>326.52</v>
      </c>
      <c r="K1028" s="169" t="str">
        <f>VLOOKUP(C1028, 'CEDARS School FRPL'!$C$4:$G$2376,5,0)</f>
        <v>Yes</v>
      </c>
      <c r="L1028" s="66">
        <f>IFERROR(VLOOKUP($C1028,'CEDARS School FRPL'!$C$4:$F$20001,3,FALSE),"NO CEDARL FRPL Rprtd")</f>
        <v>0.89059999999999995</v>
      </c>
      <c r="N1028" s="118"/>
      <c r="O1028" s="97"/>
    </row>
    <row r="1029" spans="1:15">
      <c r="A1029" s="165" t="s">
        <v>2413</v>
      </c>
      <c r="B1029" s="165" t="s">
        <v>2653</v>
      </c>
      <c r="C1029" s="169">
        <v>5443</v>
      </c>
      <c r="D1029" s="171" t="s">
        <v>2654</v>
      </c>
      <c r="E1029" s="172">
        <v>0</v>
      </c>
      <c r="F1029" s="172">
        <v>0</v>
      </c>
      <c r="G1029" s="172">
        <v>0</v>
      </c>
      <c r="H1029" s="172">
        <v>5.3</v>
      </c>
      <c r="I1029" s="172">
        <v>0</v>
      </c>
      <c r="J1029" s="173">
        <f t="shared" ref="J1029:J1092" si="18">SUM(E1029:I1029)</f>
        <v>5.3</v>
      </c>
      <c r="K1029" s="169" t="str">
        <f>VLOOKUP(C1029, 'CEDARS School FRPL'!$C$4:$G$2376,5,0)</f>
        <v>Yes</v>
      </c>
      <c r="L1029" s="66">
        <f>IFERROR(VLOOKUP($C1029,'CEDARS School FRPL'!$C$4:$F$20001,3,FALSE),"NO CEDARL FRPL Rprtd")</f>
        <v>0.9</v>
      </c>
      <c r="N1029" s="118"/>
      <c r="O1029" s="97"/>
    </row>
    <row r="1030" spans="1:15">
      <c r="A1030" s="165" t="s">
        <v>2167</v>
      </c>
      <c r="B1030" s="165" t="s">
        <v>2655</v>
      </c>
      <c r="C1030" s="169">
        <v>2233</v>
      </c>
      <c r="D1030" s="171" t="s">
        <v>344</v>
      </c>
      <c r="E1030" s="172">
        <v>105.78</v>
      </c>
      <c r="F1030" s="172">
        <v>0</v>
      </c>
      <c r="G1030" s="172">
        <v>0.44</v>
      </c>
      <c r="H1030" s="172">
        <v>0</v>
      </c>
      <c r="I1030" s="172">
        <v>0</v>
      </c>
      <c r="J1030" s="173">
        <f t="shared" si="18"/>
        <v>106.22</v>
      </c>
      <c r="K1030" s="169" t="str">
        <f>VLOOKUP(C1030, 'CEDARS School FRPL'!$C$4:$G$2376,5,0)</f>
        <v>Yes</v>
      </c>
      <c r="L1030" s="66">
        <f>IFERROR(VLOOKUP($C1030,'CEDARS School FRPL'!$C$4:$F$20001,3,FALSE),"NO CEDARL FRPL Rprtd")</f>
        <v>0.629</v>
      </c>
      <c r="N1030" s="118"/>
      <c r="O1030" s="97"/>
    </row>
    <row r="1031" spans="1:15">
      <c r="A1031" s="165" t="s">
        <v>2133</v>
      </c>
      <c r="B1031" s="165" t="s">
        <v>2656</v>
      </c>
      <c r="C1031" s="169">
        <v>2196</v>
      </c>
      <c r="D1031" s="171" t="s">
        <v>93</v>
      </c>
      <c r="E1031" s="172">
        <v>234.04</v>
      </c>
      <c r="F1031" s="172">
        <v>18.2</v>
      </c>
      <c r="G1031" s="172">
        <v>0</v>
      </c>
      <c r="H1031" s="172">
        <v>0</v>
      </c>
      <c r="I1031" s="172">
        <v>0</v>
      </c>
      <c r="J1031" s="173">
        <f t="shared" si="18"/>
        <v>252.23999999999998</v>
      </c>
      <c r="K1031" s="169" t="str">
        <f>VLOOKUP(C1031, 'CEDARS School FRPL'!$C$4:$G$2376,5,0)</f>
        <v>Yes</v>
      </c>
      <c r="L1031" s="66">
        <f>IFERROR(VLOOKUP($C1031,'CEDARS School FRPL'!$C$4:$F$20001,3,FALSE),"NO CEDARL FRPL Rprtd")</f>
        <v>0.59840000000000004</v>
      </c>
      <c r="N1031" s="118"/>
      <c r="O1031" s="97"/>
    </row>
    <row r="1032" spans="1:15">
      <c r="A1032" s="165" t="s">
        <v>2133</v>
      </c>
      <c r="B1032" s="165" t="s">
        <v>2656</v>
      </c>
      <c r="C1032" s="169">
        <v>2623</v>
      </c>
      <c r="D1032" s="171" t="s">
        <v>94</v>
      </c>
      <c r="E1032" s="172">
        <v>188.63</v>
      </c>
      <c r="F1032" s="172">
        <v>0</v>
      </c>
      <c r="G1032" s="172">
        <v>8.94</v>
      </c>
      <c r="H1032" s="172">
        <v>0</v>
      </c>
      <c r="I1032" s="172">
        <v>0</v>
      </c>
      <c r="J1032" s="173">
        <f t="shared" si="18"/>
        <v>197.57</v>
      </c>
      <c r="K1032" s="169" t="str">
        <f>VLOOKUP(C1032, 'CEDARS School FRPL'!$C$4:$G$2376,5,0)</f>
        <v>Yes</v>
      </c>
      <c r="L1032" s="66">
        <f>IFERROR(VLOOKUP($C1032,'CEDARS School FRPL'!$C$4:$F$20001,3,FALSE),"NO CEDARL FRPL Rprtd")</f>
        <v>0.58069999999999999</v>
      </c>
      <c r="N1032" s="118"/>
      <c r="O1032" s="97"/>
    </row>
    <row r="1033" spans="1:15">
      <c r="A1033" s="165" t="s">
        <v>2133</v>
      </c>
      <c r="B1033" s="165" t="s">
        <v>2656</v>
      </c>
      <c r="C1033" s="169">
        <v>5286</v>
      </c>
      <c r="D1033" s="171" t="s">
        <v>95</v>
      </c>
      <c r="E1033" s="172">
        <v>135.62</v>
      </c>
      <c r="F1033" s="172">
        <v>0</v>
      </c>
      <c r="G1033" s="172">
        <v>0</v>
      </c>
      <c r="H1033" s="172">
        <v>0</v>
      </c>
      <c r="I1033" s="172">
        <v>0</v>
      </c>
      <c r="J1033" s="173">
        <f t="shared" si="18"/>
        <v>135.62</v>
      </c>
      <c r="K1033" s="169" t="str">
        <f>VLOOKUP(C1033, 'CEDARS School FRPL'!$C$4:$G$2376,5,0)</f>
        <v>Yes</v>
      </c>
      <c r="L1033" s="66">
        <f>IFERROR(VLOOKUP($C1033,'CEDARS School FRPL'!$C$4:$F$20001,3,FALSE),"NO CEDARL FRPL Rprtd")</f>
        <v>0.61219999999999997</v>
      </c>
      <c r="N1033" s="118"/>
      <c r="O1033" s="97"/>
    </row>
    <row r="1034" spans="1:15">
      <c r="A1034" s="165" t="s">
        <v>2278</v>
      </c>
      <c r="B1034" s="165" t="s">
        <v>2657</v>
      </c>
      <c r="C1034" s="169">
        <v>5444</v>
      </c>
      <c r="D1034" s="171" t="s">
        <v>1168</v>
      </c>
      <c r="E1034" s="172">
        <v>187.51</v>
      </c>
      <c r="F1034" s="172">
        <v>0</v>
      </c>
      <c r="G1034" s="172">
        <v>5.35</v>
      </c>
      <c r="H1034" s="172">
        <v>0.5</v>
      </c>
      <c r="I1034" s="172">
        <v>0</v>
      </c>
      <c r="J1034" s="173">
        <f t="shared" si="18"/>
        <v>193.35999999999999</v>
      </c>
      <c r="K1034" s="169" t="str">
        <f>VLOOKUP(C1034, 'CEDARS School FRPL'!$C$4:$G$2376,5,0)</f>
        <v>Yes</v>
      </c>
      <c r="L1034" s="66">
        <f>IFERROR(VLOOKUP($C1034,'CEDARS School FRPL'!$C$4:$F$20001,3,FALSE),"NO CEDARL FRPL Rprtd")</f>
        <v>0.61170000000000002</v>
      </c>
      <c r="N1034" s="118"/>
      <c r="O1034" s="97"/>
    </row>
    <row r="1035" spans="1:15">
      <c r="A1035" s="165" t="s">
        <v>2278</v>
      </c>
      <c r="B1035" s="165" t="s">
        <v>2657</v>
      </c>
      <c r="C1035" s="169">
        <v>5445</v>
      </c>
      <c r="D1035" s="171" t="s">
        <v>3096</v>
      </c>
      <c r="E1035" s="172">
        <v>606.6</v>
      </c>
      <c r="F1035" s="172">
        <v>0</v>
      </c>
      <c r="G1035" s="172">
        <v>0</v>
      </c>
      <c r="H1035" s="172">
        <v>0</v>
      </c>
      <c r="I1035" s="172">
        <v>0</v>
      </c>
      <c r="J1035" s="173">
        <f t="shared" si="18"/>
        <v>606.6</v>
      </c>
      <c r="K1035" s="169" t="str">
        <f>VLOOKUP(C1035, 'CEDARS School FRPL'!$C$4:$G$2376,5,0)</f>
        <v>No</v>
      </c>
      <c r="L1035" s="66">
        <f>IFERROR(VLOOKUP($C1035,'CEDARS School FRPL'!$C$4:$F$20001,3,FALSE),"NO CEDARL FRPL Rprtd")</f>
        <v>0.24629999999999999</v>
      </c>
      <c r="N1035" s="118"/>
      <c r="O1035" s="97"/>
    </row>
    <row r="1036" spans="1:15">
      <c r="A1036" s="165" t="s">
        <v>2368</v>
      </c>
      <c r="B1036" s="165" t="s">
        <v>2658</v>
      </c>
      <c r="C1036" s="169">
        <v>5446</v>
      </c>
      <c r="D1036" s="171" t="s">
        <v>2917</v>
      </c>
      <c r="E1036" s="172">
        <v>69.87</v>
      </c>
      <c r="F1036" s="172">
        <v>0</v>
      </c>
      <c r="G1036" s="172">
        <v>0.96</v>
      </c>
      <c r="H1036" s="172">
        <v>0</v>
      </c>
      <c r="I1036" s="172">
        <v>0</v>
      </c>
      <c r="J1036" s="173">
        <f t="shared" si="18"/>
        <v>70.83</v>
      </c>
      <c r="K1036" s="169" t="str">
        <f>VLOOKUP(C1036, 'CEDARS School FRPL'!$C$4:$G$2376,5,0)</f>
        <v>Yes</v>
      </c>
      <c r="L1036" s="66">
        <f>IFERROR(VLOOKUP($C1036,'CEDARS School FRPL'!$C$4:$F$20001,3,FALSE),"NO CEDARL FRPL Rprtd")</f>
        <v>0.69789999999999996</v>
      </c>
      <c r="N1036" s="118"/>
      <c r="O1036" s="97"/>
    </row>
    <row r="1037" spans="1:15">
      <c r="A1037" s="165" t="s">
        <v>2368</v>
      </c>
      <c r="B1037" s="165" t="s">
        <v>2658</v>
      </c>
      <c r="C1037" s="169">
        <v>3311</v>
      </c>
      <c r="D1037" s="171" t="s">
        <v>1829</v>
      </c>
      <c r="E1037" s="172">
        <v>130.46</v>
      </c>
      <c r="F1037" s="172">
        <v>0</v>
      </c>
      <c r="G1037" s="172">
        <v>3.78</v>
      </c>
      <c r="H1037" s="172">
        <v>0</v>
      </c>
      <c r="I1037" s="172">
        <v>0</v>
      </c>
      <c r="J1037" s="173">
        <f t="shared" si="18"/>
        <v>134.24</v>
      </c>
      <c r="K1037" s="169" t="str">
        <f>VLOOKUP(C1037, 'CEDARS School FRPL'!$C$4:$G$2376,5,0)</f>
        <v>Yes</v>
      </c>
      <c r="L1037" s="66">
        <f>IFERROR(VLOOKUP($C1037,'CEDARS School FRPL'!$C$4:$F$20001,3,FALSE),"NO CEDARL FRPL Rprtd")</f>
        <v>0.62529999999999997</v>
      </c>
      <c r="N1037" s="118"/>
      <c r="O1037" s="97"/>
    </row>
    <row r="1038" spans="1:15">
      <c r="A1038" s="165" t="s">
        <v>2368</v>
      </c>
      <c r="B1038" s="165" t="s">
        <v>2658</v>
      </c>
      <c r="C1038" s="169">
        <v>2297</v>
      </c>
      <c r="D1038" s="171" t="s">
        <v>1828</v>
      </c>
      <c r="E1038" s="172">
        <v>178.9</v>
      </c>
      <c r="F1038" s="172">
        <v>0</v>
      </c>
      <c r="G1038" s="172">
        <v>0</v>
      </c>
      <c r="H1038" s="172">
        <v>0</v>
      </c>
      <c r="I1038" s="172">
        <v>0</v>
      </c>
      <c r="J1038" s="173">
        <f t="shared" si="18"/>
        <v>178.9</v>
      </c>
      <c r="K1038" s="169" t="str">
        <f>VLOOKUP(C1038, 'CEDARS School FRPL'!$C$4:$G$2376,5,0)</f>
        <v>Yes</v>
      </c>
      <c r="L1038" s="66">
        <f>IFERROR(VLOOKUP($C1038,'CEDARS School FRPL'!$C$4:$F$20001,3,FALSE),"NO CEDARL FRPL Rprtd")</f>
        <v>0.69979999999999998</v>
      </c>
      <c r="N1038" s="118"/>
      <c r="O1038" s="97"/>
    </row>
    <row r="1039" spans="1:15">
      <c r="A1039" s="165" t="s">
        <v>2368</v>
      </c>
      <c r="B1039" s="165" t="s">
        <v>2658</v>
      </c>
      <c r="C1039" s="169">
        <v>3894</v>
      </c>
      <c r="D1039" s="171" t="s">
        <v>1830</v>
      </c>
      <c r="E1039" s="172">
        <v>93.6</v>
      </c>
      <c r="F1039" s="172">
        <v>0</v>
      </c>
      <c r="G1039" s="172">
        <v>0</v>
      </c>
      <c r="H1039" s="172">
        <v>0</v>
      </c>
      <c r="I1039" s="172">
        <v>0</v>
      </c>
      <c r="J1039" s="173">
        <f t="shared" si="18"/>
        <v>93.6</v>
      </c>
      <c r="K1039" s="169" t="str">
        <f>VLOOKUP(C1039, 'CEDARS School FRPL'!$C$4:$G$2376,5,0)</f>
        <v>Yes</v>
      </c>
      <c r="L1039" s="66">
        <f>IFERROR(VLOOKUP($C1039,'CEDARS School FRPL'!$C$4:$F$20001,3,FALSE),"NO CEDARL FRPL Rprtd")</f>
        <v>0.69140000000000001</v>
      </c>
      <c r="N1039" s="118"/>
      <c r="O1039" s="97"/>
    </row>
    <row r="1040" spans="1:15">
      <c r="A1040" s="165" t="s">
        <v>2334</v>
      </c>
      <c r="B1040" s="165" t="s">
        <v>2659</v>
      </c>
      <c r="C1040" s="169">
        <v>1656</v>
      </c>
      <c r="D1040" s="171" t="s">
        <v>1579</v>
      </c>
      <c r="E1040" s="172">
        <v>244.1</v>
      </c>
      <c r="F1040" s="172">
        <v>0</v>
      </c>
      <c r="G1040" s="172">
        <v>0</v>
      </c>
      <c r="H1040" s="172">
        <v>0</v>
      </c>
      <c r="I1040" s="172">
        <v>0</v>
      </c>
      <c r="J1040" s="173">
        <f t="shared" si="18"/>
        <v>244.1</v>
      </c>
      <c r="K1040" s="169" t="str">
        <f>VLOOKUP(C1040, 'CEDARS School FRPL'!$C$4:$G$2376,5,0)</f>
        <v>No</v>
      </c>
      <c r="L1040" s="66">
        <f>IFERROR(VLOOKUP($C1040,'CEDARS School FRPL'!$C$4:$F$20001,3,FALSE),"NO CEDARL FRPL Rprtd")</f>
        <v>0.31659999999999999</v>
      </c>
      <c r="N1040" s="118"/>
      <c r="O1040" s="97"/>
    </row>
    <row r="1041" spans="1:15">
      <c r="A1041" s="165" t="s">
        <v>2334</v>
      </c>
      <c r="B1041" s="165" t="s">
        <v>2659</v>
      </c>
      <c r="C1041" s="169">
        <v>4454</v>
      </c>
      <c r="D1041" s="171" t="s">
        <v>1590</v>
      </c>
      <c r="E1041" s="172">
        <v>485</v>
      </c>
      <c r="F1041" s="172">
        <v>0</v>
      </c>
      <c r="G1041" s="172">
        <v>0</v>
      </c>
      <c r="H1041" s="172">
        <v>0</v>
      </c>
      <c r="I1041" s="172">
        <v>0</v>
      </c>
      <c r="J1041" s="173">
        <f t="shared" si="18"/>
        <v>485</v>
      </c>
      <c r="K1041" s="169" t="str">
        <f>VLOOKUP(C1041, 'CEDARS School FRPL'!$C$4:$G$2376,5,0)</f>
        <v>No</v>
      </c>
      <c r="L1041" s="66">
        <f>IFERROR(VLOOKUP($C1041,'CEDARS School FRPL'!$C$4:$F$20001,3,FALSE),"NO CEDARL FRPL Rprtd")</f>
        <v>0.4289</v>
      </c>
      <c r="N1041" s="118"/>
      <c r="O1041" s="97"/>
    </row>
    <row r="1042" spans="1:15">
      <c r="A1042" s="165" t="s">
        <v>2334</v>
      </c>
      <c r="B1042" s="165" t="s">
        <v>2659</v>
      </c>
      <c r="C1042" s="169">
        <v>3059</v>
      </c>
      <c r="D1042" s="171" t="s">
        <v>342</v>
      </c>
      <c r="E1042" s="172">
        <v>449.9</v>
      </c>
      <c r="F1042" s="172">
        <v>0</v>
      </c>
      <c r="G1042" s="172">
        <v>0</v>
      </c>
      <c r="H1042" s="172">
        <v>0</v>
      </c>
      <c r="I1042" s="172">
        <v>0</v>
      </c>
      <c r="J1042" s="173">
        <f t="shared" si="18"/>
        <v>449.9</v>
      </c>
      <c r="K1042" s="169" t="str">
        <f>VLOOKUP(C1042, 'CEDARS School FRPL'!$C$4:$G$2376,5,0)</f>
        <v>Yes</v>
      </c>
      <c r="L1042" s="66">
        <f>IFERROR(VLOOKUP($C1042,'CEDARS School FRPL'!$C$4:$F$20001,3,FALSE),"NO CEDARL FRPL Rprtd")</f>
        <v>0.54090000000000005</v>
      </c>
      <c r="N1042" s="118"/>
      <c r="O1042" s="97"/>
    </row>
    <row r="1043" spans="1:15">
      <c r="A1043" s="165" t="s">
        <v>2334</v>
      </c>
      <c r="B1043" s="165" t="s">
        <v>2659</v>
      </c>
      <c r="C1043" s="169">
        <v>4357</v>
      </c>
      <c r="D1043" s="171" t="s">
        <v>1589</v>
      </c>
      <c r="E1043" s="172">
        <v>636.87</v>
      </c>
      <c r="F1043" s="172">
        <v>0</v>
      </c>
      <c r="G1043" s="172">
        <v>0</v>
      </c>
      <c r="H1043" s="172">
        <v>0</v>
      </c>
      <c r="I1043" s="172">
        <v>0</v>
      </c>
      <c r="J1043" s="173">
        <f t="shared" si="18"/>
        <v>636.87</v>
      </c>
      <c r="K1043" s="169" t="str">
        <f>VLOOKUP(C1043, 'CEDARS School FRPL'!$C$4:$G$2376,5,0)</f>
        <v>Yes</v>
      </c>
      <c r="L1043" s="66">
        <f>IFERROR(VLOOKUP($C1043,'CEDARS School FRPL'!$C$4:$F$20001,3,FALSE),"NO CEDARL FRPL Rprtd")</f>
        <v>0.47299999999999998</v>
      </c>
      <c r="N1043" s="118"/>
      <c r="O1043" s="97"/>
    </row>
    <row r="1044" spans="1:15">
      <c r="A1044" s="165" t="s">
        <v>2334</v>
      </c>
      <c r="B1044" s="165" t="s">
        <v>2659</v>
      </c>
      <c r="C1044" s="169">
        <v>5123</v>
      </c>
      <c r="D1044" s="171" t="s">
        <v>1591</v>
      </c>
      <c r="E1044" s="172">
        <v>435.87</v>
      </c>
      <c r="F1044" s="172">
        <v>0</v>
      </c>
      <c r="G1044" s="172">
        <v>0</v>
      </c>
      <c r="H1044" s="172">
        <v>0</v>
      </c>
      <c r="I1044" s="172">
        <v>0</v>
      </c>
      <c r="J1044" s="173">
        <f t="shared" si="18"/>
        <v>435.87</v>
      </c>
      <c r="K1044" s="169" t="str">
        <f>VLOOKUP(C1044, 'CEDARS School FRPL'!$C$4:$G$2376,5,0)</f>
        <v>No</v>
      </c>
      <c r="L1044" s="66">
        <f>IFERROR(VLOOKUP($C1044,'CEDARS School FRPL'!$C$4:$F$20001,3,FALSE),"NO CEDARL FRPL Rprtd")</f>
        <v>0.43030000000000002</v>
      </c>
      <c r="N1044" s="118"/>
      <c r="O1044" s="97"/>
    </row>
    <row r="1045" spans="1:15">
      <c r="A1045" s="165" t="s">
        <v>2334</v>
      </c>
      <c r="B1045" s="165" t="s">
        <v>2659</v>
      </c>
      <c r="C1045" s="169">
        <v>1657</v>
      </c>
      <c r="D1045" s="171" t="s">
        <v>1580</v>
      </c>
      <c r="E1045" s="172">
        <v>111.65</v>
      </c>
      <c r="F1045" s="172">
        <v>0</v>
      </c>
      <c r="G1045" s="172">
        <v>4.1500000000000004</v>
      </c>
      <c r="H1045" s="172">
        <v>0</v>
      </c>
      <c r="I1045" s="172">
        <v>0</v>
      </c>
      <c r="J1045" s="173">
        <f t="shared" si="18"/>
        <v>115.80000000000001</v>
      </c>
      <c r="K1045" s="169" t="str">
        <f>VLOOKUP(C1045, 'CEDARS School FRPL'!$C$4:$G$2376,5,0)</f>
        <v>Yes</v>
      </c>
      <c r="L1045" s="66">
        <f>IFERROR(VLOOKUP($C1045,'CEDARS School FRPL'!$C$4:$F$20001,3,FALSE),"NO CEDARL FRPL Rprtd")</f>
        <v>0.78110000000000002</v>
      </c>
      <c r="N1045" s="118"/>
      <c r="O1045" s="97"/>
    </row>
    <row r="1046" spans="1:15">
      <c r="A1046" s="165" t="s">
        <v>2334</v>
      </c>
      <c r="B1046" s="165" t="s">
        <v>2659</v>
      </c>
      <c r="C1046" s="169">
        <v>4323</v>
      </c>
      <c r="D1046" s="171" t="s">
        <v>1588</v>
      </c>
      <c r="E1046" s="172">
        <v>512.67999999999995</v>
      </c>
      <c r="F1046" s="172">
        <v>0</v>
      </c>
      <c r="G1046" s="172">
        <v>0</v>
      </c>
      <c r="H1046" s="172">
        <v>0</v>
      </c>
      <c r="I1046" s="172">
        <v>0</v>
      </c>
      <c r="J1046" s="173">
        <f t="shared" si="18"/>
        <v>512.67999999999995</v>
      </c>
      <c r="K1046" s="169" t="str">
        <f>VLOOKUP(C1046, 'CEDARS School FRPL'!$C$4:$G$2376,5,0)</f>
        <v>Yes</v>
      </c>
      <c r="L1046" s="66">
        <f>IFERROR(VLOOKUP($C1046,'CEDARS School FRPL'!$C$4:$F$20001,3,FALSE),"NO CEDARL FRPL Rprtd")</f>
        <v>0.50290000000000001</v>
      </c>
      <c r="N1046" s="118"/>
      <c r="O1046" s="97"/>
    </row>
    <row r="1047" spans="1:15">
      <c r="A1047" s="165" t="s">
        <v>2334</v>
      </c>
      <c r="B1047" s="165" t="s">
        <v>2659</v>
      </c>
      <c r="C1047" s="169">
        <v>1927</v>
      </c>
      <c r="D1047" s="171" t="s">
        <v>33</v>
      </c>
      <c r="E1047" s="172">
        <v>120.95</v>
      </c>
      <c r="F1047" s="172">
        <v>0</v>
      </c>
      <c r="G1047" s="172">
        <v>3.56</v>
      </c>
      <c r="H1047" s="172">
        <v>0</v>
      </c>
      <c r="I1047" s="172">
        <v>0</v>
      </c>
      <c r="J1047" s="173">
        <f t="shared" si="18"/>
        <v>124.51</v>
      </c>
      <c r="K1047" s="169" t="str">
        <f>VLOOKUP(C1047, 'CEDARS School FRPL'!$C$4:$G$2376,5,0)</f>
        <v>Yes</v>
      </c>
      <c r="L1047" s="66">
        <f>IFERROR(VLOOKUP($C1047,'CEDARS School FRPL'!$C$4:$F$20001,3,FALSE),"NO CEDARL FRPL Rprtd")</f>
        <v>0.55920000000000003</v>
      </c>
      <c r="N1047" s="118"/>
      <c r="O1047" s="97"/>
    </row>
    <row r="1048" spans="1:15">
      <c r="A1048" s="165" t="s">
        <v>2334</v>
      </c>
      <c r="B1048" s="165" t="s">
        <v>2659</v>
      </c>
      <c r="C1048" s="169">
        <v>3964</v>
      </c>
      <c r="D1048" s="171" t="s">
        <v>1586</v>
      </c>
      <c r="E1048" s="172">
        <v>536.20000000000005</v>
      </c>
      <c r="F1048" s="172">
        <v>0</v>
      </c>
      <c r="G1048" s="172">
        <v>0</v>
      </c>
      <c r="H1048" s="172">
        <v>0</v>
      </c>
      <c r="I1048" s="172">
        <v>0</v>
      </c>
      <c r="J1048" s="173">
        <f t="shared" si="18"/>
        <v>536.20000000000005</v>
      </c>
      <c r="K1048" s="169" t="str">
        <f>VLOOKUP(C1048, 'CEDARS School FRPL'!$C$4:$G$2376,5,0)</f>
        <v>Yes</v>
      </c>
      <c r="L1048" s="66">
        <f>IFERROR(VLOOKUP($C1048,'CEDARS School FRPL'!$C$4:$F$20001,3,FALSE),"NO CEDARL FRPL Rprtd")</f>
        <v>0.59050000000000002</v>
      </c>
      <c r="N1048" s="118"/>
      <c r="O1048" s="97"/>
    </row>
    <row r="1049" spans="1:15">
      <c r="A1049" s="165" t="s">
        <v>2334</v>
      </c>
      <c r="B1049" s="165" t="s">
        <v>2659</v>
      </c>
      <c r="C1049" s="169">
        <v>4150</v>
      </c>
      <c r="D1049" s="171" t="s">
        <v>1587</v>
      </c>
      <c r="E1049" s="172">
        <v>345.53</v>
      </c>
      <c r="F1049" s="172">
        <v>0</v>
      </c>
      <c r="G1049" s="172">
        <v>0</v>
      </c>
      <c r="H1049" s="172">
        <v>0</v>
      </c>
      <c r="I1049" s="172">
        <v>0</v>
      </c>
      <c r="J1049" s="173">
        <f t="shared" si="18"/>
        <v>345.53</v>
      </c>
      <c r="K1049" s="169" t="str">
        <f>VLOOKUP(C1049, 'CEDARS School FRPL'!$C$4:$G$2376,5,0)</f>
        <v>Yes</v>
      </c>
      <c r="L1049" s="66">
        <f>IFERROR(VLOOKUP($C1049,'CEDARS School FRPL'!$C$4:$F$20001,3,FALSE),"NO CEDARL FRPL Rprtd")</f>
        <v>0.5514</v>
      </c>
      <c r="N1049" s="118"/>
      <c r="O1049" s="97"/>
    </row>
    <row r="1050" spans="1:15">
      <c r="A1050" s="165" t="s">
        <v>2334</v>
      </c>
      <c r="B1050" s="165" t="s">
        <v>2659</v>
      </c>
      <c r="C1050" s="169">
        <v>1862</v>
      </c>
      <c r="D1050" s="171" t="s">
        <v>1582</v>
      </c>
      <c r="E1050" s="172">
        <v>163.80000000000001</v>
      </c>
      <c r="F1050" s="172">
        <v>0</v>
      </c>
      <c r="G1050" s="172">
        <v>0</v>
      </c>
      <c r="H1050" s="172">
        <v>0</v>
      </c>
      <c r="I1050" s="172">
        <v>0</v>
      </c>
      <c r="J1050" s="173">
        <f t="shared" si="18"/>
        <v>163.80000000000001</v>
      </c>
      <c r="K1050" s="169" t="str">
        <f>VLOOKUP(C1050, 'CEDARS School FRPL'!$C$4:$G$2376,5,0)</f>
        <v>No</v>
      </c>
      <c r="L1050" s="66">
        <f>IFERROR(VLOOKUP($C1050,'CEDARS School FRPL'!$C$4:$F$20001,3,FALSE),"NO CEDARL FRPL Rprtd")</f>
        <v>0.23680000000000001</v>
      </c>
      <c r="N1050" s="118"/>
      <c r="O1050" s="97"/>
    </row>
    <row r="1051" spans="1:15">
      <c r="A1051" s="165" t="s">
        <v>2334</v>
      </c>
      <c r="B1051" s="165" t="s">
        <v>2659</v>
      </c>
      <c r="C1051" s="169">
        <v>5478</v>
      </c>
      <c r="D1051" s="171" t="s">
        <v>2471</v>
      </c>
      <c r="E1051" s="172">
        <v>1173.79</v>
      </c>
      <c r="F1051" s="172">
        <v>0</v>
      </c>
      <c r="G1051" s="172">
        <v>96.23</v>
      </c>
      <c r="H1051" s="172">
        <v>0</v>
      </c>
      <c r="I1051" s="172">
        <v>0</v>
      </c>
      <c r="J1051" s="173">
        <f t="shared" si="18"/>
        <v>1270.02</v>
      </c>
      <c r="K1051" s="169" t="str">
        <f>VLOOKUP(C1051, 'CEDARS School FRPL'!$C$4:$G$2376,5,0)</f>
        <v>No</v>
      </c>
      <c r="L1051" s="66">
        <f>IFERROR(VLOOKUP($C1051,'CEDARS School FRPL'!$C$4:$F$20001,3,FALSE),"NO CEDARL FRPL Rprtd")</f>
        <v>0.4098</v>
      </c>
      <c r="N1051" s="118"/>
      <c r="O1051" s="97"/>
    </row>
    <row r="1052" spans="1:15">
      <c r="A1052" s="165" t="s">
        <v>2334</v>
      </c>
      <c r="B1052" s="165" t="s">
        <v>2659</v>
      </c>
      <c r="C1052" s="169">
        <v>5402</v>
      </c>
      <c r="D1052" s="171" t="s">
        <v>1594</v>
      </c>
      <c r="E1052" s="172">
        <v>0</v>
      </c>
      <c r="F1052" s="172">
        <v>0</v>
      </c>
      <c r="G1052" s="172">
        <v>0</v>
      </c>
      <c r="H1052" s="172">
        <v>171.69</v>
      </c>
      <c r="I1052" s="172">
        <v>0</v>
      </c>
      <c r="J1052" s="173">
        <f t="shared" si="18"/>
        <v>171.69</v>
      </c>
      <c r="K1052" s="169" t="str">
        <f>VLOOKUP(C1052, 'CEDARS School FRPL'!$C$4:$G$2376,5,0)</f>
        <v>Yes</v>
      </c>
      <c r="L1052" s="66">
        <f>IFERROR(VLOOKUP($C1052,'CEDARS School FRPL'!$C$4:$F$20001,3,FALSE),"NO CEDARL FRPL Rprtd")</f>
        <v>0.57640000000000002</v>
      </c>
      <c r="N1052" s="118"/>
      <c r="O1052" s="97"/>
    </row>
    <row r="1053" spans="1:15">
      <c r="A1053" s="165" t="s">
        <v>2334</v>
      </c>
      <c r="B1053" s="165" t="s">
        <v>2659</v>
      </c>
      <c r="C1053" s="169">
        <v>5213</v>
      </c>
      <c r="D1053" s="171" t="s">
        <v>1592</v>
      </c>
      <c r="E1053" s="172">
        <v>997.47</v>
      </c>
      <c r="F1053" s="172">
        <v>0</v>
      </c>
      <c r="G1053" s="172">
        <v>69.84</v>
      </c>
      <c r="H1053" s="172">
        <v>0</v>
      </c>
      <c r="I1053" s="172">
        <v>0</v>
      </c>
      <c r="J1053" s="173">
        <f t="shared" si="18"/>
        <v>1067.31</v>
      </c>
      <c r="K1053" s="169" t="str">
        <f>VLOOKUP(C1053, 'CEDARS School FRPL'!$C$4:$G$2376,5,0)</f>
        <v>Yes</v>
      </c>
      <c r="L1053" s="66">
        <f>IFERROR(VLOOKUP($C1053,'CEDARS School FRPL'!$C$4:$F$20001,3,FALSE),"NO CEDARL FRPL Rprtd")</f>
        <v>0.5262</v>
      </c>
      <c r="N1053" s="118"/>
      <c r="O1053" s="97"/>
    </row>
    <row r="1054" spans="1:15">
      <c r="A1054" s="165" t="s">
        <v>2334</v>
      </c>
      <c r="B1054" s="165" t="s">
        <v>2659</v>
      </c>
      <c r="C1054" s="169">
        <v>3651</v>
      </c>
      <c r="D1054" s="171" t="s">
        <v>1585</v>
      </c>
      <c r="E1054" s="172">
        <v>340.07</v>
      </c>
      <c r="F1054" s="172">
        <v>0</v>
      </c>
      <c r="G1054" s="172">
        <v>0</v>
      </c>
      <c r="H1054" s="172">
        <v>0</v>
      </c>
      <c r="I1054" s="172">
        <v>0</v>
      </c>
      <c r="J1054" s="173">
        <f t="shared" si="18"/>
        <v>340.07</v>
      </c>
      <c r="K1054" s="169" t="str">
        <f>VLOOKUP(C1054, 'CEDARS School FRPL'!$C$4:$G$2376,5,0)</f>
        <v>Yes</v>
      </c>
      <c r="L1054" s="66">
        <f>IFERROR(VLOOKUP($C1054,'CEDARS School FRPL'!$C$4:$F$20001,3,FALSE),"NO CEDARL FRPL Rprtd")</f>
        <v>0.5514</v>
      </c>
      <c r="N1054" s="118"/>
      <c r="O1054" s="97"/>
    </row>
    <row r="1055" spans="1:15">
      <c r="A1055" s="165" t="s">
        <v>2334</v>
      </c>
      <c r="B1055" s="165" t="s">
        <v>2659</v>
      </c>
      <c r="C1055" s="169">
        <v>5350</v>
      </c>
      <c r="D1055" s="171" t="s">
        <v>1593</v>
      </c>
      <c r="E1055" s="172">
        <v>571.62</v>
      </c>
      <c r="F1055" s="172">
        <v>0</v>
      </c>
      <c r="G1055" s="172">
        <v>0</v>
      </c>
      <c r="H1055" s="172">
        <v>0</v>
      </c>
      <c r="I1055" s="172">
        <v>0</v>
      </c>
      <c r="J1055" s="173">
        <f t="shared" si="18"/>
        <v>571.62</v>
      </c>
      <c r="K1055" s="169" t="str">
        <f>VLOOKUP(C1055, 'CEDARS School FRPL'!$C$4:$G$2376,5,0)</f>
        <v>Yes</v>
      </c>
      <c r="L1055" s="66">
        <f>IFERROR(VLOOKUP($C1055,'CEDARS School FRPL'!$C$4:$F$20001,3,FALSE),"NO CEDARL FRPL Rprtd")</f>
        <v>0.61899999999999999</v>
      </c>
      <c r="N1055" s="118"/>
      <c r="O1055" s="97"/>
    </row>
    <row r="1056" spans="1:15">
      <c r="A1056" s="165" t="s">
        <v>2334</v>
      </c>
      <c r="B1056" s="165" t="s">
        <v>2659</v>
      </c>
      <c r="C1056" s="169">
        <v>3187</v>
      </c>
      <c r="D1056" s="171" t="s">
        <v>1583</v>
      </c>
      <c r="E1056" s="172">
        <v>405.02</v>
      </c>
      <c r="F1056" s="172">
        <v>0</v>
      </c>
      <c r="G1056" s="172">
        <v>0</v>
      </c>
      <c r="H1056" s="172">
        <v>0</v>
      </c>
      <c r="I1056" s="172">
        <v>0</v>
      </c>
      <c r="J1056" s="173">
        <f t="shared" si="18"/>
        <v>405.02</v>
      </c>
      <c r="K1056" s="169" t="str">
        <f>VLOOKUP(C1056, 'CEDARS School FRPL'!$C$4:$G$2376,5,0)</f>
        <v>Yes</v>
      </c>
      <c r="L1056" s="66">
        <f>IFERROR(VLOOKUP($C1056,'CEDARS School FRPL'!$C$4:$F$20001,3,FALSE),"NO CEDARL FRPL Rprtd")</f>
        <v>0.5272</v>
      </c>
      <c r="N1056" s="118"/>
      <c r="O1056" s="97"/>
    </row>
    <row r="1057" spans="1:15">
      <c r="A1057" s="165" t="s">
        <v>2334</v>
      </c>
      <c r="B1057" s="165" t="s">
        <v>2659</v>
      </c>
      <c r="C1057" s="169">
        <v>3537</v>
      </c>
      <c r="D1057" s="171" t="s">
        <v>1584</v>
      </c>
      <c r="E1057" s="172">
        <v>561.9</v>
      </c>
      <c r="F1057" s="172">
        <v>0</v>
      </c>
      <c r="G1057" s="172">
        <v>0</v>
      </c>
      <c r="H1057" s="172">
        <v>0</v>
      </c>
      <c r="I1057" s="172">
        <v>0</v>
      </c>
      <c r="J1057" s="173">
        <f t="shared" si="18"/>
        <v>561.9</v>
      </c>
      <c r="K1057" s="169" t="str">
        <f>VLOOKUP(C1057, 'CEDARS School FRPL'!$C$4:$G$2376,5,0)</f>
        <v>No</v>
      </c>
      <c r="L1057" s="66">
        <f>IFERROR(VLOOKUP($C1057,'CEDARS School FRPL'!$C$4:$F$20001,3,FALSE),"NO CEDARL FRPL Rprtd")</f>
        <v>0.38169999999999998</v>
      </c>
      <c r="N1057" s="118"/>
      <c r="O1057" s="97"/>
    </row>
    <row r="1058" spans="1:15">
      <c r="A1058" s="165" t="s">
        <v>2334</v>
      </c>
      <c r="B1058" s="165" t="s">
        <v>2659</v>
      </c>
      <c r="C1058" s="169">
        <v>2813</v>
      </c>
      <c r="D1058" s="171" t="s">
        <v>638</v>
      </c>
      <c r="E1058" s="172">
        <v>606.65</v>
      </c>
      <c r="F1058" s="172">
        <v>0</v>
      </c>
      <c r="G1058" s="172">
        <v>0</v>
      </c>
      <c r="H1058" s="172">
        <v>0</v>
      </c>
      <c r="I1058" s="172">
        <v>0</v>
      </c>
      <c r="J1058" s="173">
        <f t="shared" si="18"/>
        <v>606.65</v>
      </c>
      <c r="K1058" s="169" t="str">
        <f>VLOOKUP(C1058, 'CEDARS School FRPL'!$C$4:$G$2376,5,0)</f>
        <v>Yes</v>
      </c>
      <c r="L1058" s="66">
        <f>IFERROR(VLOOKUP($C1058,'CEDARS School FRPL'!$C$4:$F$20001,3,FALSE),"NO CEDARL FRPL Rprtd")</f>
        <v>0.63019999999999998</v>
      </c>
      <c r="N1058" s="118"/>
      <c r="O1058" s="97"/>
    </row>
    <row r="1059" spans="1:15">
      <c r="A1059" s="165" t="s">
        <v>2192</v>
      </c>
      <c r="B1059" s="165" t="s">
        <v>2660</v>
      </c>
      <c r="C1059" s="169">
        <v>2835</v>
      </c>
      <c r="D1059" s="171" t="s">
        <v>471</v>
      </c>
      <c r="E1059" s="172">
        <v>307.95</v>
      </c>
      <c r="F1059" s="172">
        <v>0</v>
      </c>
      <c r="G1059" s="172">
        <v>0</v>
      </c>
      <c r="H1059" s="172">
        <v>0</v>
      </c>
      <c r="I1059" s="172">
        <v>0</v>
      </c>
      <c r="J1059" s="173">
        <f t="shared" si="18"/>
        <v>307.95</v>
      </c>
      <c r="K1059" s="169" t="str">
        <f>VLOOKUP(C1059, 'CEDARS School FRPL'!$C$4:$G$2376,5,0)</f>
        <v>No</v>
      </c>
      <c r="L1059" s="66">
        <f>IFERROR(VLOOKUP($C1059,'CEDARS School FRPL'!$C$4:$F$20001,3,FALSE),"NO CEDARL FRPL Rprtd")</f>
        <v>0.4738</v>
      </c>
      <c r="N1059" s="118"/>
      <c r="O1059" s="97"/>
    </row>
    <row r="1060" spans="1:15">
      <c r="A1060" s="165" t="s">
        <v>2348</v>
      </c>
      <c r="B1060" s="165" t="s">
        <v>2661</v>
      </c>
      <c r="C1060" s="169">
        <v>3693</v>
      </c>
      <c r="D1060" s="171" t="s">
        <v>1721</v>
      </c>
      <c r="E1060" s="172">
        <v>444.28</v>
      </c>
      <c r="F1060" s="172">
        <v>0</v>
      </c>
      <c r="G1060" s="172">
        <v>0</v>
      </c>
      <c r="H1060" s="172">
        <v>0</v>
      </c>
      <c r="I1060" s="172">
        <v>0</v>
      </c>
      <c r="J1060" s="173">
        <f t="shared" si="18"/>
        <v>444.28</v>
      </c>
      <c r="K1060" s="169" t="str">
        <f>VLOOKUP(C1060, 'CEDARS School FRPL'!$C$4:$G$2376,5,0)</f>
        <v>No</v>
      </c>
      <c r="L1060" s="66">
        <f>IFERROR(VLOOKUP($C1060,'CEDARS School FRPL'!$C$4:$F$20001,3,FALSE),"NO CEDARL FRPL Rprtd")</f>
        <v>0.40820000000000001</v>
      </c>
      <c r="N1060" s="118"/>
      <c r="O1060" s="97"/>
    </row>
    <row r="1061" spans="1:15">
      <c r="A1061" s="165" t="s">
        <v>2348</v>
      </c>
      <c r="B1061" s="165" t="s">
        <v>2661</v>
      </c>
      <c r="C1061" s="169">
        <v>3562</v>
      </c>
      <c r="D1061" s="171" t="s">
        <v>1720</v>
      </c>
      <c r="E1061" s="172">
        <v>352.3</v>
      </c>
      <c r="F1061" s="172">
        <v>0</v>
      </c>
      <c r="G1061" s="172">
        <v>0</v>
      </c>
      <c r="H1061" s="172">
        <v>0</v>
      </c>
      <c r="I1061" s="172">
        <v>0</v>
      </c>
      <c r="J1061" s="173">
        <f t="shared" si="18"/>
        <v>352.3</v>
      </c>
      <c r="K1061" s="169" t="str">
        <f>VLOOKUP(C1061, 'CEDARS School FRPL'!$C$4:$G$2376,5,0)</f>
        <v>No</v>
      </c>
      <c r="L1061" s="66">
        <f>IFERROR(VLOOKUP($C1061,'CEDARS School FRPL'!$C$4:$F$20001,3,FALSE),"NO CEDARL FRPL Rprtd")</f>
        <v>0.33439999999999998</v>
      </c>
      <c r="N1061" s="118"/>
      <c r="O1061" s="97"/>
    </row>
    <row r="1062" spans="1:15">
      <c r="A1062" s="165" t="s">
        <v>2348</v>
      </c>
      <c r="B1062" s="165" t="s">
        <v>2661</v>
      </c>
      <c r="C1062" s="169">
        <v>5572</v>
      </c>
      <c r="D1062" s="171" t="s">
        <v>2918</v>
      </c>
      <c r="E1062" s="172">
        <v>222.78</v>
      </c>
      <c r="F1062" s="172">
        <v>0</v>
      </c>
      <c r="G1062" s="172">
        <v>0</v>
      </c>
      <c r="H1062" s="172">
        <v>0</v>
      </c>
      <c r="I1062" s="172">
        <v>0</v>
      </c>
      <c r="J1062" s="173">
        <f t="shared" si="18"/>
        <v>222.78</v>
      </c>
      <c r="K1062" s="169" t="str">
        <f>VLOOKUP(C1062, 'CEDARS School FRPL'!$C$4:$G$2376,5,0)</f>
        <v>Yes</v>
      </c>
      <c r="L1062" s="66">
        <f>IFERROR(VLOOKUP($C1062,'CEDARS School FRPL'!$C$4:$F$20001,3,FALSE),"NO CEDARL FRPL Rprtd")</f>
        <v>0.53349999999999997</v>
      </c>
      <c r="N1062" s="118"/>
      <c r="O1062" s="97"/>
    </row>
    <row r="1063" spans="1:15">
      <c r="A1063" s="165" t="s">
        <v>2348</v>
      </c>
      <c r="B1063" s="165" t="s">
        <v>2661</v>
      </c>
      <c r="C1063" s="169">
        <v>3414</v>
      </c>
      <c r="D1063" s="171" t="s">
        <v>1163</v>
      </c>
      <c r="E1063" s="172">
        <v>422.9</v>
      </c>
      <c r="F1063" s="172">
        <v>0</v>
      </c>
      <c r="G1063" s="172">
        <v>0</v>
      </c>
      <c r="H1063" s="172">
        <v>0</v>
      </c>
      <c r="I1063" s="172">
        <v>0</v>
      </c>
      <c r="J1063" s="173">
        <f t="shared" si="18"/>
        <v>422.9</v>
      </c>
      <c r="K1063" s="169" t="str">
        <f>VLOOKUP(C1063, 'CEDARS School FRPL'!$C$4:$G$2376,5,0)</f>
        <v>No</v>
      </c>
      <c r="L1063" s="66">
        <f>IFERROR(VLOOKUP($C1063,'CEDARS School FRPL'!$C$4:$F$20001,3,FALSE),"NO CEDARL FRPL Rprtd")</f>
        <v>0.48849999999999999</v>
      </c>
      <c r="N1063" s="118"/>
      <c r="O1063" s="97"/>
    </row>
    <row r="1064" spans="1:15">
      <c r="A1064" s="165" t="s">
        <v>2348</v>
      </c>
      <c r="B1064" s="165" t="s">
        <v>2661</v>
      </c>
      <c r="C1064" s="169">
        <v>3759</v>
      </c>
      <c r="D1064" s="171" t="s">
        <v>1722</v>
      </c>
      <c r="E1064" s="172">
        <v>448</v>
      </c>
      <c r="F1064" s="172">
        <v>0</v>
      </c>
      <c r="G1064" s="172">
        <v>0</v>
      </c>
      <c r="H1064" s="172">
        <v>0</v>
      </c>
      <c r="I1064" s="172">
        <v>0</v>
      </c>
      <c r="J1064" s="173">
        <f t="shared" si="18"/>
        <v>448</v>
      </c>
      <c r="K1064" s="169" t="str">
        <f>VLOOKUP(C1064, 'CEDARS School FRPL'!$C$4:$G$2376,5,0)</f>
        <v>No</v>
      </c>
      <c r="L1064" s="66">
        <f>IFERROR(VLOOKUP($C1064,'CEDARS School FRPL'!$C$4:$F$20001,3,FALSE),"NO CEDARL FRPL Rprtd")</f>
        <v>0.4254</v>
      </c>
      <c r="N1064" s="118"/>
      <c r="O1064" s="97"/>
    </row>
    <row r="1065" spans="1:15">
      <c r="A1065" s="165" t="s">
        <v>2348</v>
      </c>
      <c r="B1065" s="165" t="s">
        <v>2661</v>
      </c>
      <c r="C1065" s="169">
        <v>5571</v>
      </c>
      <c r="D1065" s="171" t="s">
        <v>740</v>
      </c>
      <c r="E1065" s="172">
        <v>719.51</v>
      </c>
      <c r="F1065" s="172">
        <v>0</v>
      </c>
      <c r="G1065" s="172">
        <v>0</v>
      </c>
      <c r="H1065" s="172">
        <v>0</v>
      </c>
      <c r="I1065" s="172">
        <v>0</v>
      </c>
      <c r="J1065" s="173">
        <f t="shared" si="18"/>
        <v>719.51</v>
      </c>
      <c r="K1065" s="169" t="str">
        <f>VLOOKUP(C1065, 'CEDARS School FRPL'!$C$4:$G$2376,5,0)</f>
        <v>No</v>
      </c>
      <c r="L1065" s="66">
        <f>IFERROR(VLOOKUP($C1065,'CEDARS School FRPL'!$C$4:$F$20001,3,FALSE),"NO CEDARL FRPL Rprtd")</f>
        <v>0.3014</v>
      </c>
      <c r="N1065" s="118"/>
      <c r="O1065" s="97"/>
    </row>
    <row r="1066" spans="1:15">
      <c r="A1066" s="165" t="s">
        <v>2348</v>
      </c>
      <c r="B1066" s="165" t="s">
        <v>2661</v>
      </c>
      <c r="C1066" s="169">
        <v>1858</v>
      </c>
      <c r="D1066" s="171" t="s">
        <v>3097</v>
      </c>
      <c r="E1066" s="172">
        <v>844</v>
      </c>
      <c r="F1066" s="172">
        <v>0</v>
      </c>
      <c r="G1066" s="172">
        <v>63.8</v>
      </c>
      <c r="H1066" s="172">
        <v>0</v>
      </c>
      <c r="I1066" s="172">
        <v>0</v>
      </c>
      <c r="J1066" s="173">
        <f t="shared" si="18"/>
        <v>907.8</v>
      </c>
      <c r="K1066" s="169" t="str">
        <f>VLOOKUP(C1066, 'CEDARS School FRPL'!$C$4:$G$2376,5,0)</f>
        <v>No</v>
      </c>
      <c r="L1066" s="66">
        <f>IFERROR(VLOOKUP($C1066,'CEDARS School FRPL'!$C$4:$F$20001,3,FALSE),"NO CEDARL FRPL Rprtd")</f>
        <v>0.32790000000000002</v>
      </c>
      <c r="N1066" s="118"/>
      <c r="O1066" s="97"/>
    </row>
    <row r="1067" spans="1:15">
      <c r="A1067" s="165" t="s">
        <v>2348</v>
      </c>
      <c r="B1067" s="165" t="s">
        <v>2661</v>
      </c>
      <c r="C1067" s="169">
        <v>5401</v>
      </c>
      <c r="D1067" s="171" t="s">
        <v>1727</v>
      </c>
      <c r="E1067" s="172">
        <v>0</v>
      </c>
      <c r="F1067" s="172">
        <v>0</v>
      </c>
      <c r="G1067" s="172">
        <v>0</v>
      </c>
      <c r="H1067" s="172">
        <v>14.2</v>
      </c>
      <c r="I1067" s="172">
        <v>0</v>
      </c>
      <c r="J1067" s="173">
        <f t="shared" si="18"/>
        <v>14.2</v>
      </c>
      <c r="K1067" s="169" t="str">
        <f>VLOOKUP(C1067, 'CEDARS School FRPL'!$C$4:$G$2376,5,0)</f>
        <v>No</v>
      </c>
      <c r="L1067" s="66">
        <f>IFERROR(VLOOKUP($C1067,'CEDARS School FRPL'!$C$4:$F$20001,3,FALSE),"NO CEDARL FRPL Rprtd")</f>
        <v>2.5600000000000001E-2</v>
      </c>
      <c r="N1067" s="118"/>
      <c r="O1067" s="97"/>
    </row>
    <row r="1068" spans="1:15">
      <c r="A1068" s="165" t="s">
        <v>2348</v>
      </c>
      <c r="B1068" s="165" t="s">
        <v>2661</v>
      </c>
      <c r="C1068" s="169">
        <v>2402</v>
      </c>
      <c r="D1068" s="171" t="s">
        <v>1718</v>
      </c>
      <c r="E1068" s="172">
        <v>1496.52</v>
      </c>
      <c r="F1068" s="172">
        <v>0</v>
      </c>
      <c r="G1068" s="172">
        <v>173.38000000000002</v>
      </c>
      <c r="H1068" s="172">
        <v>0</v>
      </c>
      <c r="I1068" s="172">
        <v>0</v>
      </c>
      <c r="J1068" s="173">
        <f t="shared" si="18"/>
        <v>1669.9</v>
      </c>
      <c r="K1068" s="169" t="str">
        <f>VLOOKUP(C1068, 'CEDARS School FRPL'!$C$4:$G$2376,5,0)</f>
        <v>No</v>
      </c>
      <c r="L1068" s="66">
        <f>IFERROR(VLOOKUP($C1068,'CEDARS School FRPL'!$C$4:$F$20001,3,FALSE),"NO CEDARL FRPL Rprtd")</f>
        <v>0.28739999999999999</v>
      </c>
      <c r="N1068" s="118"/>
      <c r="O1068" s="97"/>
    </row>
    <row r="1069" spans="1:15">
      <c r="A1069" s="165" t="s">
        <v>2348</v>
      </c>
      <c r="B1069" s="165" t="s">
        <v>2661</v>
      </c>
      <c r="C1069" s="169">
        <v>4400</v>
      </c>
      <c r="D1069" s="171" t="s">
        <v>1724</v>
      </c>
      <c r="E1069" s="172">
        <v>376.1</v>
      </c>
      <c r="F1069" s="172">
        <v>37.5</v>
      </c>
      <c r="G1069" s="172">
        <v>0</v>
      </c>
      <c r="H1069" s="172">
        <v>0</v>
      </c>
      <c r="I1069" s="172">
        <v>0</v>
      </c>
      <c r="J1069" s="173">
        <f t="shared" si="18"/>
        <v>413.6</v>
      </c>
      <c r="K1069" s="169" t="str">
        <f>VLOOKUP(C1069, 'CEDARS School FRPL'!$C$4:$G$2376,5,0)</f>
        <v>No</v>
      </c>
      <c r="L1069" s="66">
        <f>IFERROR(VLOOKUP($C1069,'CEDARS School FRPL'!$C$4:$F$20001,3,FALSE),"NO CEDARL FRPL Rprtd")</f>
        <v>0.2949</v>
      </c>
      <c r="N1069" s="118"/>
      <c r="O1069" s="97"/>
    </row>
    <row r="1070" spans="1:15">
      <c r="A1070" s="165" t="s">
        <v>2348</v>
      </c>
      <c r="B1070" s="165" t="s">
        <v>2661</v>
      </c>
      <c r="C1070" s="169">
        <v>4133</v>
      </c>
      <c r="D1070" s="171" t="s">
        <v>428</v>
      </c>
      <c r="E1070" s="172">
        <v>409.75</v>
      </c>
      <c r="F1070" s="172">
        <v>0</v>
      </c>
      <c r="G1070" s="172">
        <v>0</v>
      </c>
      <c r="H1070" s="172">
        <v>0</v>
      </c>
      <c r="I1070" s="172">
        <v>0</v>
      </c>
      <c r="J1070" s="173">
        <f t="shared" si="18"/>
        <v>409.75</v>
      </c>
      <c r="K1070" s="169" t="str">
        <f>VLOOKUP(C1070, 'CEDARS School FRPL'!$C$4:$G$2376,5,0)</f>
        <v>No</v>
      </c>
      <c r="L1070" s="66">
        <f>IFERROR(VLOOKUP($C1070,'CEDARS School FRPL'!$C$4:$F$20001,3,FALSE),"NO CEDARL FRPL Rprtd")</f>
        <v>0.25940000000000002</v>
      </c>
      <c r="N1070" s="118"/>
      <c r="O1070" s="97"/>
    </row>
    <row r="1071" spans="1:15">
      <c r="A1071" s="165" t="s">
        <v>2348</v>
      </c>
      <c r="B1071" s="165" t="s">
        <v>2661</v>
      </c>
      <c r="C1071" s="169">
        <v>3191</v>
      </c>
      <c r="D1071" s="171" t="s">
        <v>1719</v>
      </c>
      <c r="E1071" s="172">
        <v>807.81</v>
      </c>
      <c r="F1071" s="172">
        <v>0</v>
      </c>
      <c r="G1071" s="172">
        <v>0</v>
      </c>
      <c r="H1071" s="172">
        <v>0</v>
      </c>
      <c r="I1071" s="172">
        <v>0</v>
      </c>
      <c r="J1071" s="173">
        <f t="shared" si="18"/>
        <v>807.81</v>
      </c>
      <c r="K1071" s="169" t="str">
        <f>VLOOKUP(C1071, 'CEDARS School FRPL'!$C$4:$G$2376,5,0)</f>
        <v>No</v>
      </c>
      <c r="L1071" s="66">
        <f>IFERROR(VLOOKUP($C1071,'CEDARS School FRPL'!$C$4:$F$20001,3,FALSE),"NO CEDARL FRPL Rprtd")</f>
        <v>0.41549999999999998</v>
      </c>
      <c r="N1071" s="118"/>
      <c r="O1071" s="97"/>
    </row>
    <row r="1072" spans="1:15">
      <c r="A1072" s="165" t="s">
        <v>2348</v>
      </c>
      <c r="B1072" s="165" t="s">
        <v>2661</v>
      </c>
      <c r="C1072" s="169">
        <v>4491</v>
      </c>
      <c r="D1072" s="171" t="s">
        <v>1725</v>
      </c>
      <c r="E1072" s="172">
        <v>1208.8699999999999</v>
      </c>
      <c r="F1072" s="172">
        <v>0</v>
      </c>
      <c r="G1072" s="172">
        <v>156.03</v>
      </c>
      <c r="H1072" s="172">
        <v>0</v>
      </c>
      <c r="I1072" s="172">
        <v>0</v>
      </c>
      <c r="J1072" s="173">
        <f t="shared" si="18"/>
        <v>1364.8999999999999</v>
      </c>
      <c r="K1072" s="169" t="str">
        <f>VLOOKUP(C1072, 'CEDARS School FRPL'!$C$4:$G$2376,5,0)</f>
        <v>No</v>
      </c>
      <c r="L1072" s="66">
        <f>IFERROR(VLOOKUP($C1072,'CEDARS School FRPL'!$C$4:$F$20001,3,FALSE),"NO CEDARL FRPL Rprtd")</f>
        <v>0.32050000000000001</v>
      </c>
      <c r="N1072" s="118"/>
      <c r="O1072" s="97"/>
    </row>
    <row r="1073" spans="1:15">
      <c r="A1073" s="165" t="s">
        <v>2348</v>
      </c>
      <c r="B1073" s="165" t="s">
        <v>2661</v>
      </c>
      <c r="C1073" s="169">
        <v>3851</v>
      </c>
      <c r="D1073" s="171" t="s">
        <v>936</v>
      </c>
      <c r="E1073" s="172">
        <v>772.8</v>
      </c>
      <c r="F1073" s="172">
        <v>0</v>
      </c>
      <c r="G1073" s="172">
        <v>0</v>
      </c>
      <c r="H1073" s="172">
        <v>0</v>
      </c>
      <c r="I1073" s="172">
        <v>0</v>
      </c>
      <c r="J1073" s="173">
        <f t="shared" si="18"/>
        <v>772.8</v>
      </c>
      <c r="K1073" s="169" t="str">
        <f>VLOOKUP(C1073, 'CEDARS School FRPL'!$C$4:$G$2376,5,0)</f>
        <v>No</v>
      </c>
      <c r="L1073" s="66">
        <f>IFERROR(VLOOKUP($C1073,'CEDARS School FRPL'!$C$4:$F$20001,3,FALSE),"NO CEDARL FRPL Rprtd")</f>
        <v>0.33850000000000002</v>
      </c>
      <c r="N1073" s="118"/>
      <c r="O1073" s="97"/>
    </row>
    <row r="1074" spans="1:15">
      <c r="A1074" s="165" t="s">
        <v>2348</v>
      </c>
      <c r="B1074" s="165" t="s">
        <v>2661</v>
      </c>
      <c r="C1074" s="169">
        <v>5094</v>
      </c>
      <c r="D1074" s="171" t="s">
        <v>1726</v>
      </c>
      <c r="E1074" s="172">
        <v>376.3</v>
      </c>
      <c r="F1074" s="172">
        <v>0</v>
      </c>
      <c r="G1074" s="172">
        <v>0</v>
      </c>
      <c r="H1074" s="172">
        <v>0</v>
      </c>
      <c r="I1074" s="172">
        <v>0</v>
      </c>
      <c r="J1074" s="173">
        <f t="shared" si="18"/>
        <v>376.3</v>
      </c>
      <c r="K1074" s="169" t="str">
        <f>VLOOKUP(C1074, 'CEDARS School FRPL'!$C$4:$G$2376,5,0)</f>
        <v>No</v>
      </c>
      <c r="L1074" s="66">
        <f>IFERROR(VLOOKUP($C1074,'CEDARS School FRPL'!$C$4:$F$20001,3,FALSE),"NO CEDARL FRPL Rprtd")</f>
        <v>0.27250000000000002</v>
      </c>
      <c r="N1074" s="118"/>
      <c r="O1074" s="97"/>
    </row>
    <row r="1075" spans="1:15">
      <c r="A1075" s="165" t="s">
        <v>2348</v>
      </c>
      <c r="B1075" s="165" t="s">
        <v>2661</v>
      </c>
      <c r="C1075" s="169">
        <v>4134</v>
      </c>
      <c r="D1075" s="171" t="s">
        <v>1723</v>
      </c>
      <c r="E1075" s="172">
        <v>432.4</v>
      </c>
      <c r="F1075" s="172">
        <v>52.4</v>
      </c>
      <c r="G1075" s="172">
        <v>0</v>
      </c>
      <c r="H1075" s="172">
        <v>0</v>
      </c>
      <c r="I1075" s="172">
        <v>0</v>
      </c>
      <c r="J1075" s="173">
        <f t="shared" si="18"/>
        <v>484.79999999999995</v>
      </c>
      <c r="K1075" s="169" t="str">
        <f>VLOOKUP(C1075, 'CEDARS School FRPL'!$C$4:$G$2376,5,0)</f>
        <v>Yes</v>
      </c>
      <c r="L1075" s="66">
        <f>IFERROR(VLOOKUP($C1075,'CEDARS School FRPL'!$C$4:$F$20001,3,FALSE),"NO CEDARL FRPL Rprtd")</f>
        <v>0.67920000000000003</v>
      </c>
      <c r="N1075" s="118"/>
      <c r="O1075" s="97"/>
    </row>
    <row r="1076" spans="1:15">
      <c r="A1076" s="165" t="s">
        <v>2348</v>
      </c>
      <c r="B1076" s="165" t="s">
        <v>2661</v>
      </c>
      <c r="C1076" s="169">
        <v>5658</v>
      </c>
      <c r="D1076" s="171" t="s">
        <v>1517</v>
      </c>
      <c r="E1076" s="172">
        <v>396.5</v>
      </c>
      <c r="F1076" s="172">
        <v>36.200000000000003</v>
      </c>
      <c r="G1076" s="172">
        <v>0</v>
      </c>
      <c r="H1076" s="172">
        <v>0</v>
      </c>
      <c r="I1076" s="172">
        <v>0</v>
      </c>
      <c r="J1076" s="173">
        <f t="shared" si="18"/>
        <v>432.7</v>
      </c>
      <c r="K1076" s="169" t="str">
        <f>VLOOKUP(C1076, 'CEDARS School FRPL'!$C$4:$G$2376,5,0)</f>
        <v>No</v>
      </c>
      <c r="L1076" s="66">
        <f>IFERROR(VLOOKUP($C1076,'CEDARS School FRPL'!$C$4:$F$20001,3,FALSE),"NO CEDARL FRPL Rprtd")</f>
        <v>0.1532</v>
      </c>
      <c r="N1076" s="118"/>
      <c r="O1076" s="97"/>
    </row>
    <row r="1077" spans="1:15">
      <c r="A1077" s="165" t="s">
        <v>2347</v>
      </c>
      <c r="B1077" s="165" t="s">
        <v>2662</v>
      </c>
      <c r="C1077" s="169">
        <v>4483</v>
      </c>
      <c r="D1077" s="171" t="s">
        <v>3098</v>
      </c>
      <c r="E1077" s="172">
        <v>511.89</v>
      </c>
      <c r="F1077" s="172">
        <v>19.12</v>
      </c>
      <c r="G1077" s="172">
        <v>0</v>
      </c>
      <c r="H1077" s="172">
        <v>0</v>
      </c>
      <c r="I1077" s="172">
        <v>0</v>
      </c>
      <c r="J1077" s="173">
        <f t="shared" si="18"/>
        <v>531.01</v>
      </c>
      <c r="K1077" s="169" t="str">
        <f>VLOOKUP(C1077, 'CEDARS School FRPL'!$C$4:$G$2376,5,0)</f>
        <v>No</v>
      </c>
      <c r="L1077" s="66">
        <f>IFERROR(VLOOKUP($C1077,'CEDARS School FRPL'!$C$4:$F$20001,3,FALSE),"NO CEDARL FRPL Rprtd")</f>
        <v>0.45290000000000002</v>
      </c>
      <c r="N1077" s="118"/>
      <c r="O1077" s="97"/>
    </row>
    <row r="1078" spans="1:15">
      <c r="A1078" s="165" t="s">
        <v>2347</v>
      </c>
      <c r="B1078" s="165" t="s">
        <v>2662</v>
      </c>
      <c r="C1078" s="169">
        <v>2890</v>
      </c>
      <c r="D1078" s="171" t="s">
        <v>1715</v>
      </c>
      <c r="E1078" s="172">
        <v>432.5</v>
      </c>
      <c r="F1078" s="172">
        <v>0</v>
      </c>
      <c r="G1078" s="172">
        <v>33.43</v>
      </c>
      <c r="H1078" s="172">
        <v>1</v>
      </c>
      <c r="I1078" s="172">
        <v>0</v>
      </c>
      <c r="J1078" s="173">
        <f t="shared" si="18"/>
        <v>466.93</v>
      </c>
      <c r="K1078" s="169" t="str">
        <f>VLOOKUP(C1078, 'CEDARS School FRPL'!$C$4:$G$2376,5,0)</f>
        <v>No</v>
      </c>
      <c r="L1078" s="66">
        <f>IFERROR(VLOOKUP($C1078,'CEDARS School FRPL'!$C$4:$F$20001,3,FALSE),"NO CEDARL FRPL Rprtd")</f>
        <v>0.36280000000000001</v>
      </c>
      <c r="N1078" s="118"/>
      <c r="O1078" s="97"/>
    </row>
    <row r="1079" spans="1:15">
      <c r="A1079" s="165" t="s">
        <v>2347</v>
      </c>
      <c r="B1079" s="165" t="s">
        <v>2662</v>
      </c>
      <c r="C1079" s="169">
        <v>3965</v>
      </c>
      <c r="D1079" s="171" t="s">
        <v>1716</v>
      </c>
      <c r="E1079" s="172">
        <v>389.26</v>
      </c>
      <c r="F1079" s="172">
        <v>0</v>
      </c>
      <c r="G1079" s="172">
        <v>0</v>
      </c>
      <c r="H1079" s="172">
        <v>0</v>
      </c>
      <c r="I1079" s="172">
        <v>0</v>
      </c>
      <c r="J1079" s="173">
        <f t="shared" si="18"/>
        <v>389.26</v>
      </c>
      <c r="K1079" s="169" t="str">
        <f>VLOOKUP(C1079, 'CEDARS School FRPL'!$C$4:$G$2376,5,0)</f>
        <v>No</v>
      </c>
      <c r="L1079" s="66">
        <f>IFERROR(VLOOKUP($C1079,'CEDARS School FRPL'!$C$4:$F$20001,3,FALSE),"NO CEDARL FRPL Rprtd")</f>
        <v>0.42849999999999999</v>
      </c>
      <c r="N1079" s="118"/>
      <c r="O1079" s="97"/>
    </row>
    <row r="1080" spans="1:15">
      <c r="A1080" s="165" t="s">
        <v>2347</v>
      </c>
      <c r="B1080" s="165" t="s">
        <v>2662</v>
      </c>
      <c r="C1080" s="169">
        <v>4577</v>
      </c>
      <c r="D1080" s="171" t="s">
        <v>3099</v>
      </c>
      <c r="E1080" s="172">
        <v>326.39999999999998</v>
      </c>
      <c r="F1080" s="172">
        <v>17.100000000000001</v>
      </c>
      <c r="G1080" s="172">
        <v>0</v>
      </c>
      <c r="H1080" s="172">
        <v>0</v>
      </c>
      <c r="I1080" s="172">
        <v>0</v>
      </c>
      <c r="J1080" s="173">
        <f t="shared" si="18"/>
        <v>343.5</v>
      </c>
      <c r="K1080" s="169" t="str">
        <f>VLOOKUP(C1080, 'CEDARS School FRPL'!$C$4:$G$2376,5,0)</f>
        <v>No</v>
      </c>
      <c r="L1080" s="66">
        <f>IFERROR(VLOOKUP($C1080,'CEDARS School FRPL'!$C$4:$F$20001,3,FALSE),"NO CEDARL FRPL Rprtd")</f>
        <v>0.31640000000000001</v>
      </c>
      <c r="N1080" s="118"/>
      <c r="O1080" s="97"/>
    </row>
    <row r="1081" spans="1:15">
      <c r="A1081" s="165" t="s">
        <v>2213</v>
      </c>
      <c r="B1081" s="165" t="s">
        <v>2663</v>
      </c>
      <c r="C1081" s="169">
        <v>3162</v>
      </c>
      <c r="D1081" s="171" t="s">
        <v>675</v>
      </c>
      <c r="E1081" s="172">
        <v>365.75</v>
      </c>
      <c r="F1081" s="172">
        <v>0</v>
      </c>
      <c r="G1081" s="172">
        <v>0</v>
      </c>
      <c r="H1081" s="172">
        <v>0</v>
      </c>
      <c r="I1081" s="172">
        <v>0</v>
      </c>
      <c r="J1081" s="173">
        <f t="shared" si="18"/>
        <v>365.75</v>
      </c>
      <c r="K1081" s="169" t="str">
        <f>VLOOKUP(C1081, 'CEDARS School FRPL'!$C$4:$G$2376,5,0)</f>
        <v>No</v>
      </c>
      <c r="L1081" s="66">
        <f>IFERROR(VLOOKUP($C1081,'CEDARS School FRPL'!$C$4:$F$20001,3,FALSE),"NO CEDARL FRPL Rprtd")</f>
        <v>2.64E-2</v>
      </c>
      <c r="N1081" s="118"/>
      <c r="O1081" s="97"/>
    </row>
    <row r="1082" spans="1:15">
      <c r="A1082" s="165" t="s">
        <v>2213</v>
      </c>
      <c r="B1082" s="165" t="s">
        <v>2663</v>
      </c>
      <c r="C1082" s="169">
        <v>3219</v>
      </c>
      <c r="D1082" s="171" t="s">
        <v>676</v>
      </c>
      <c r="E1082" s="172">
        <v>918.85</v>
      </c>
      <c r="F1082" s="172">
        <v>0</v>
      </c>
      <c r="G1082" s="172">
        <v>0</v>
      </c>
      <c r="H1082" s="172">
        <v>0</v>
      </c>
      <c r="I1082" s="172">
        <v>0</v>
      </c>
      <c r="J1082" s="173">
        <f t="shared" si="18"/>
        <v>918.85</v>
      </c>
      <c r="K1082" s="169" t="str">
        <f>VLOOKUP(C1082, 'CEDARS School FRPL'!$C$4:$G$2376,5,0)</f>
        <v>No</v>
      </c>
      <c r="L1082" s="66">
        <f>IFERROR(VLOOKUP($C1082,'CEDARS School FRPL'!$C$4:$F$20001,3,FALSE),"NO CEDARL FRPL Rprtd")</f>
        <v>6.2300000000000001E-2</v>
      </c>
      <c r="N1082" s="118"/>
      <c r="O1082" s="97"/>
    </row>
    <row r="1083" spans="1:15">
      <c r="A1083" s="165" t="s">
        <v>2213</v>
      </c>
      <c r="B1083" s="165" t="s">
        <v>2663</v>
      </c>
      <c r="C1083" s="169">
        <v>2981</v>
      </c>
      <c r="D1083" s="171" t="s">
        <v>673</v>
      </c>
      <c r="E1083" s="172">
        <v>413.42</v>
      </c>
      <c r="F1083" s="172">
        <v>0</v>
      </c>
      <c r="G1083" s="172">
        <v>0</v>
      </c>
      <c r="H1083" s="172">
        <v>0</v>
      </c>
      <c r="I1083" s="172">
        <v>0</v>
      </c>
      <c r="J1083" s="173">
        <f t="shared" si="18"/>
        <v>413.42</v>
      </c>
      <c r="K1083" s="169" t="str">
        <f>VLOOKUP(C1083, 'CEDARS School FRPL'!$C$4:$G$2376,5,0)</f>
        <v>No</v>
      </c>
      <c r="L1083" s="66">
        <f>IFERROR(VLOOKUP($C1083,'CEDARS School FRPL'!$C$4:$F$20001,3,FALSE),"NO CEDARL FRPL Rprtd")</f>
        <v>2.5499999999999998E-2</v>
      </c>
      <c r="N1083" s="118"/>
      <c r="O1083" s="97"/>
    </row>
    <row r="1084" spans="1:15">
      <c r="A1084" s="165" t="s">
        <v>2213</v>
      </c>
      <c r="B1084" s="165" t="s">
        <v>2663</v>
      </c>
      <c r="C1084" s="169">
        <v>3029</v>
      </c>
      <c r="D1084" s="171" t="s">
        <v>674</v>
      </c>
      <c r="E1084" s="172">
        <v>1369.47</v>
      </c>
      <c r="F1084" s="172">
        <v>0</v>
      </c>
      <c r="G1084" s="172">
        <v>48.03</v>
      </c>
      <c r="H1084" s="172">
        <v>0</v>
      </c>
      <c r="I1084" s="172">
        <v>0</v>
      </c>
      <c r="J1084" s="173">
        <f t="shared" si="18"/>
        <v>1417.5</v>
      </c>
      <c r="K1084" s="169" t="str">
        <f>VLOOKUP(C1084, 'CEDARS School FRPL'!$C$4:$G$2376,5,0)</f>
        <v>No</v>
      </c>
      <c r="L1084" s="66">
        <f>IFERROR(VLOOKUP($C1084,'CEDARS School FRPL'!$C$4:$F$20001,3,FALSE),"NO CEDARL FRPL Rprtd")</f>
        <v>6.4100000000000004E-2</v>
      </c>
      <c r="N1084" s="118"/>
      <c r="O1084" s="97"/>
    </row>
    <row r="1085" spans="1:15">
      <c r="A1085" s="165" t="s">
        <v>2213</v>
      </c>
      <c r="B1085" s="165" t="s">
        <v>2663</v>
      </c>
      <c r="C1085" s="169">
        <v>5447</v>
      </c>
      <c r="D1085" s="171" t="s">
        <v>678</v>
      </c>
      <c r="E1085" s="172">
        <v>359.19</v>
      </c>
      <c r="F1085" s="172">
        <v>0</v>
      </c>
      <c r="G1085" s="172">
        <v>0</v>
      </c>
      <c r="H1085" s="172">
        <v>0</v>
      </c>
      <c r="I1085" s="172">
        <v>0</v>
      </c>
      <c r="J1085" s="173">
        <f t="shared" si="18"/>
        <v>359.19</v>
      </c>
      <c r="K1085" s="169" t="str">
        <f>VLOOKUP(C1085, 'CEDARS School FRPL'!$C$4:$G$2376,5,0)</f>
        <v>No</v>
      </c>
      <c r="L1085" s="66">
        <f>IFERROR(VLOOKUP($C1085,'CEDARS School FRPL'!$C$4:$F$20001,3,FALSE),"NO CEDARL FRPL Rprtd")</f>
        <v>8.4099999999999994E-2</v>
      </c>
      <c r="N1085" s="118"/>
      <c r="O1085" s="97"/>
    </row>
    <row r="1086" spans="1:15">
      <c r="A1086" s="165" t="s">
        <v>2213</v>
      </c>
      <c r="B1086" s="165" t="s">
        <v>2663</v>
      </c>
      <c r="C1086" s="169">
        <v>3433</v>
      </c>
      <c r="D1086" s="171" t="s">
        <v>677</v>
      </c>
      <c r="E1086" s="172">
        <v>394.83</v>
      </c>
      <c r="F1086" s="172">
        <v>0</v>
      </c>
      <c r="G1086" s="172">
        <v>0</v>
      </c>
      <c r="H1086" s="172">
        <v>0</v>
      </c>
      <c r="I1086" s="172">
        <v>0</v>
      </c>
      <c r="J1086" s="173">
        <f t="shared" si="18"/>
        <v>394.83</v>
      </c>
      <c r="K1086" s="169" t="str">
        <f>VLOOKUP(C1086, 'CEDARS School FRPL'!$C$4:$G$2376,5,0)</f>
        <v>No</v>
      </c>
      <c r="L1086" s="66">
        <f>IFERROR(VLOOKUP($C1086,'CEDARS School FRPL'!$C$4:$F$20001,3,FALSE),"NO CEDARL FRPL Rprtd")</f>
        <v>8.0799999999999997E-2</v>
      </c>
      <c r="N1086" s="118"/>
      <c r="O1086" s="97"/>
    </row>
    <row r="1087" spans="1:15">
      <c r="A1087" s="165" t="s">
        <v>2391</v>
      </c>
      <c r="B1087" s="165" t="s">
        <v>2664</v>
      </c>
      <c r="C1087" s="169">
        <v>2584</v>
      </c>
      <c r="D1087" s="171" t="s">
        <v>1981</v>
      </c>
      <c r="E1087" s="172">
        <v>720.66</v>
      </c>
      <c r="F1087" s="172">
        <v>42.95</v>
      </c>
      <c r="G1087" s="172">
        <v>0</v>
      </c>
      <c r="H1087" s="172">
        <v>0</v>
      </c>
      <c r="I1087" s="172">
        <v>0</v>
      </c>
      <c r="J1087" s="173">
        <f t="shared" si="18"/>
        <v>763.61</v>
      </c>
      <c r="K1087" s="169" t="str">
        <f>VLOOKUP(C1087, 'CEDARS School FRPL'!$C$4:$G$2376,5,0)</f>
        <v>No</v>
      </c>
      <c r="L1087" s="66">
        <f>IFERROR(VLOOKUP($C1087,'CEDARS School FRPL'!$C$4:$F$20001,3,FALSE),"NO CEDARL FRPL Rprtd")</f>
        <v>0.377</v>
      </c>
      <c r="N1087" s="118"/>
      <c r="O1087" s="97"/>
    </row>
    <row r="1088" spans="1:15">
      <c r="A1088" s="165" t="s">
        <v>2391</v>
      </c>
      <c r="B1088" s="165" t="s">
        <v>2664</v>
      </c>
      <c r="C1088" s="169">
        <v>2554</v>
      </c>
      <c r="D1088" s="171" t="s">
        <v>1980</v>
      </c>
      <c r="E1088" s="172">
        <v>466.18</v>
      </c>
      <c r="F1088" s="172">
        <v>0</v>
      </c>
      <c r="G1088" s="172">
        <v>79.83</v>
      </c>
      <c r="H1088" s="172">
        <v>0</v>
      </c>
      <c r="I1088" s="172">
        <v>0</v>
      </c>
      <c r="J1088" s="173">
        <f t="shared" si="18"/>
        <v>546.01</v>
      </c>
      <c r="K1088" s="169" t="str">
        <f>VLOOKUP(C1088, 'CEDARS School FRPL'!$C$4:$G$2376,5,0)</f>
        <v>No</v>
      </c>
      <c r="L1088" s="66">
        <f>IFERROR(VLOOKUP($C1088,'CEDARS School FRPL'!$C$4:$F$20001,3,FALSE),"NO CEDARL FRPL Rprtd")</f>
        <v>0.28139999999999998</v>
      </c>
      <c r="N1088" s="118"/>
      <c r="O1088" s="97"/>
    </row>
    <row r="1089" spans="1:15">
      <c r="A1089" s="165" t="s">
        <v>2391</v>
      </c>
      <c r="B1089" s="165" t="s">
        <v>2664</v>
      </c>
      <c r="C1089" s="169">
        <v>5448</v>
      </c>
      <c r="D1089" s="171" t="s">
        <v>1983</v>
      </c>
      <c r="E1089" s="172">
        <v>0</v>
      </c>
      <c r="F1089" s="172">
        <v>0</v>
      </c>
      <c r="G1089" s="172">
        <v>0</v>
      </c>
      <c r="H1089" s="172">
        <v>13.63</v>
      </c>
      <c r="I1089" s="172">
        <v>0</v>
      </c>
      <c r="J1089" s="173">
        <f t="shared" si="18"/>
        <v>13.63</v>
      </c>
      <c r="K1089" s="169" t="str">
        <f>VLOOKUP(C1089, 'CEDARS School FRPL'!$C$4:$G$2376,5,0)</f>
        <v>No</v>
      </c>
      <c r="L1089" s="66">
        <f>IFERROR(VLOOKUP($C1089,'CEDARS School FRPL'!$C$4:$F$20001,3,FALSE),"NO CEDARL FRPL Rprtd")</f>
        <v>0.3226</v>
      </c>
      <c r="N1089" s="118"/>
      <c r="O1089" s="97"/>
    </row>
    <row r="1090" spans="1:15">
      <c r="A1090" s="165" t="s">
        <v>2391</v>
      </c>
      <c r="B1090" s="165" t="s">
        <v>2664</v>
      </c>
      <c r="C1090" s="169">
        <v>3930</v>
      </c>
      <c r="D1090" s="171" t="s">
        <v>909</v>
      </c>
      <c r="E1090" s="172">
        <v>348.2</v>
      </c>
      <c r="F1090" s="172">
        <v>0</v>
      </c>
      <c r="G1090" s="172">
        <v>0</v>
      </c>
      <c r="H1090" s="172">
        <v>0</v>
      </c>
      <c r="I1090" s="172">
        <v>0</v>
      </c>
      <c r="J1090" s="173">
        <f t="shared" si="18"/>
        <v>348.2</v>
      </c>
      <c r="K1090" s="169" t="str">
        <f>VLOOKUP(C1090, 'CEDARS School FRPL'!$C$4:$G$2376,5,0)</f>
        <v>No</v>
      </c>
      <c r="L1090" s="66">
        <f>IFERROR(VLOOKUP($C1090,'CEDARS School FRPL'!$C$4:$F$20001,3,FALSE),"NO CEDARL FRPL Rprtd")</f>
        <v>0.38729999999999998</v>
      </c>
      <c r="N1090" s="118"/>
      <c r="O1090" s="97"/>
    </row>
    <row r="1091" spans="1:15">
      <c r="A1091" s="165" t="s">
        <v>2391</v>
      </c>
      <c r="B1091" s="165" t="s">
        <v>2664</v>
      </c>
      <c r="C1091" s="169">
        <v>5047</v>
      </c>
      <c r="D1091" s="171" t="s">
        <v>1982</v>
      </c>
      <c r="E1091" s="172">
        <v>221.09</v>
      </c>
      <c r="F1091" s="172">
        <v>0</v>
      </c>
      <c r="G1091" s="172">
        <v>0</v>
      </c>
      <c r="H1091" s="172">
        <v>0</v>
      </c>
      <c r="I1091" s="172">
        <v>0</v>
      </c>
      <c r="J1091" s="173">
        <f t="shared" si="18"/>
        <v>221.09</v>
      </c>
      <c r="K1091" s="169" t="str">
        <f>VLOOKUP(C1091, 'CEDARS School FRPL'!$C$4:$G$2376,5,0)</f>
        <v>No</v>
      </c>
      <c r="L1091" s="66">
        <f>IFERROR(VLOOKUP($C1091,'CEDARS School FRPL'!$C$4:$F$20001,3,FALSE),"NO CEDARL FRPL Rprtd")</f>
        <v>0.15909999999999999</v>
      </c>
      <c r="N1091" s="118"/>
      <c r="O1091" s="97"/>
    </row>
    <row r="1092" spans="1:15">
      <c r="A1092" s="165" t="s">
        <v>2287</v>
      </c>
      <c r="B1092" s="165" t="s">
        <v>2665</v>
      </c>
      <c r="C1092" s="169">
        <v>1845</v>
      </c>
      <c r="D1092" s="171" t="s">
        <v>1203</v>
      </c>
      <c r="E1092" s="172">
        <v>29.13</v>
      </c>
      <c r="F1092" s="172">
        <v>0</v>
      </c>
      <c r="G1092" s="172">
        <v>0</v>
      </c>
      <c r="H1092" s="172">
        <v>0</v>
      </c>
      <c r="I1092" s="172">
        <v>0</v>
      </c>
      <c r="J1092" s="173">
        <f t="shared" si="18"/>
        <v>29.13</v>
      </c>
      <c r="K1092" s="169" t="str">
        <f>VLOOKUP(C1092, 'CEDARS School FRPL'!$C$4:$G$2376,5,0)</f>
        <v>No</v>
      </c>
      <c r="L1092" s="66">
        <f>IFERROR(VLOOKUP($C1092,'CEDARS School FRPL'!$C$4:$F$20001,3,FALSE),"NO CEDARL FRPL Rprtd")</f>
        <v>0.40329999999999999</v>
      </c>
      <c r="N1092" s="118"/>
      <c r="O1092" s="97"/>
    </row>
    <row r="1093" spans="1:15">
      <c r="A1093" s="165" t="s">
        <v>2287</v>
      </c>
      <c r="B1093" s="165" t="s">
        <v>2665</v>
      </c>
      <c r="C1093" s="169">
        <v>2146</v>
      </c>
      <c r="D1093" s="171" t="s">
        <v>1204</v>
      </c>
      <c r="E1093" s="172">
        <v>361.66</v>
      </c>
      <c r="F1093" s="172">
        <v>0</v>
      </c>
      <c r="G1093" s="172">
        <v>13.860000000000001</v>
      </c>
      <c r="H1093" s="172">
        <v>0</v>
      </c>
      <c r="I1093" s="172">
        <v>0</v>
      </c>
      <c r="J1093" s="173">
        <f t="shared" ref="J1093:J1156" si="19">SUM(E1093:I1093)</f>
        <v>375.52000000000004</v>
      </c>
      <c r="K1093" s="169" t="str">
        <f>VLOOKUP(C1093, 'CEDARS School FRPL'!$C$4:$G$2376,5,0)</f>
        <v>No</v>
      </c>
      <c r="L1093" s="66">
        <f>IFERROR(VLOOKUP($C1093,'CEDARS School FRPL'!$C$4:$F$20001,3,FALSE),"NO CEDARL FRPL Rprtd")</f>
        <v>0.35830000000000001</v>
      </c>
      <c r="N1093" s="118"/>
      <c r="O1093" s="97"/>
    </row>
    <row r="1094" spans="1:15">
      <c r="A1094" s="165" t="s">
        <v>2287</v>
      </c>
      <c r="B1094" s="165" t="s">
        <v>2665</v>
      </c>
      <c r="C1094" s="169">
        <v>4501</v>
      </c>
      <c r="D1094" s="171" t="s">
        <v>1205</v>
      </c>
      <c r="E1094" s="172">
        <v>304.02999999999997</v>
      </c>
      <c r="F1094" s="172">
        <v>0</v>
      </c>
      <c r="G1094" s="172">
        <v>0</v>
      </c>
      <c r="H1094" s="172">
        <v>0</v>
      </c>
      <c r="I1094" s="172">
        <v>0</v>
      </c>
      <c r="J1094" s="173">
        <f t="shared" si="19"/>
        <v>304.02999999999997</v>
      </c>
      <c r="K1094" s="169" t="str">
        <f>VLOOKUP(C1094, 'CEDARS School FRPL'!$C$4:$G$2376,5,0)</f>
        <v>No</v>
      </c>
      <c r="L1094" s="66">
        <f>IFERROR(VLOOKUP($C1094,'CEDARS School FRPL'!$C$4:$F$20001,3,FALSE),"NO CEDARL FRPL Rprtd")</f>
        <v>0.36409999999999998</v>
      </c>
      <c r="N1094" s="118"/>
      <c r="O1094" s="97"/>
    </row>
    <row r="1095" spans="1:15">
      <c r="A1095" s="165" t="s">
        <v>2287</v>
      </c>
      <c r="B1095" s="165" t="s">
        <v>2665</v>
      </c>
      <c r="C1095" s="169">
        <v>1621</v>
      </c>
      <c r="D1095" s="171" t="s">
        <v>3100</v>
      </c>
      <c r="E1095" s="172">
        <v>37.89</v>
      </c>
      <c r="F1095" s="172">
        <v>0</v>
      </c>
      <c r="G1095" s="172">
        <v>0.33</v>
      </c>
      <c r="H1095" s="172">
        <v>0</v>
      </c>
      <c r="I1095" s="172">
        <v>0</v>
      </c>
      <c r="J1095" s="173">
        <f t="shared" si="19"/>
        <v>38.22</v>
      </c>
      <c r="K1095" s="169" t="str">
        <f>VLOOKUP(C1095, 'CEDARS School FRPL'!$C$4:$G$2376,5,0)</f>
        <v>Yes</v>
      </c>
      <c r="L1095" s="66">
        <f>IFERROR(VLOOKUP($C1095,'CEDARS School FRPL'!$C$4:$F$20001,3,FALSE),"NO CEDARL FRPL Rprtd")</f>
        <v>0.57609999999999995</v>
      </c>
      <c r="N1095" s="118"/>
      <c r="O1095" s="97"/>
    </row>
    <row r="1096" spans="1:15">
      <c r="A1096" s="165" t="s">
        <v>2327</v>
      </c>
      <c r="B1096" s="165" t="s">
        <v>2666</v>
      </c>
      <c r="C1096" s="169">
        <v>3406</v>
      </c>
      <c r="D1096" s="171" t="s">
        <v>1483</v>
      </c>
      <c r="E1096" s="172">
        <v>36.700000000000003</v>
      </c>
      <c r="F1096" s="172">
        <v>0</v>
      </c>
      <c r="G1096" s="172">
        <v>0</v>
      </c>
      <c r="H1096" s="172">
        <v>0</v>
      </c>
      <c r="I1096" s="172">
        <v>0</v>
      </c>
      <c r="J1096" s="173">
        <f t="shared" si="19"/>
        <v>36.700000000000003</v>
      </c>
      <c r="K1096" s="169" t="str">
        <f>VLOOKUP(C1096, 'CEDARS School FRPL'!$C$4:$G$2376,5,0)</f>
        <v>No</v>
      </c>
      <c r="L1096" s="66">
        <f>IFERROR(VLOOKUP($C1096,'CEDARS School FRPL'!$C$4:$F$20001,3,FALSE),"NO CEDARL FRPL Rprtd")</f>
        <v>0.3508</v>
      </c>
      <c r="N1096" s="118"/>
      <c r="O1096" s="97"/>
    </row>
    <row r="1097" spans="1:15">
      <c r="A1097" s="165" t="s">
        <v>2327</v>
      </c>
      <c r="B1097" s="165" t="s">
        <v>2666</v>
      </c>
      <c r="C1097" s="169">
        <v>5480</v>
      </c>
      <c r="D1097" s="171" t="s">
        <v>2472</v>
      </c>
      <c r="E1097" s="172">
        <v>14.8</v>
      </c>
      <c r="F1097" s="172">
        <v>0</v>
      </c>
      <c r="G1097" s="172">
        <v>0</v>
      </c>
      <c r="H1097" s="172">
        <v>0</v>
      </c>
      <c r="I1097" s="172">
        <v>0</v>
      </c>
      <c r="J1097" s="173">
        <f t="shared" si="19"/>
        <v>14.8</v>
      </c>
      <c r="K1097" s="169" t="str">
        <f>VLOOKUP(C1097, 'CEDARS School FRPL'!$C$4:$G$2376,5,0)</f>
        <v>No</v>
      </c>
      <c r="L1097" s="66">
        <f>IFERROR(VLOOKUP($C1097,'CEDARS School FRPL'!$C$4:$F$20001,3,FALSE),"NO CEDARL FRPL Rprtd")</f>
        <v>0.2833</v>
      </c>
      <c r="N1097" s="118"/>
      <c r="O1097" s="97"/>
    </row>
    <row r="1098" spans="1:15">
      <c r="A1098" s="165" t="s">
        <v>2336</v>
      </c>
      <c r="B1098" s="165" t="s">
        <v>2667</v>
      </c>
      <c r="C1098" s="169">
        <v>4362</v>
      </c>
      <c r="D1098" s="171" t="s">
        <v>1604</v>
      </c>
      <c r="E1098" s="172">
        <v>413.1</v>
      </c>
      <c r="F1098" s="172">
        <v>0</v>
      </c>
      <c r="G1098" s="172">
        <v>0</v>
      </c>
      <c r="H1098" s="172">
        <v>0</v>
      </c>
      <c r="I1098" s="172">
        <v>0</v>
      </c>
      <c r="J1098" s="173">
        <f t="shared" si="19"/>
        <v>413.1</v>
      </c>
      <c r="K1098" s="169" t="str">
        <f>VLOOKUP(C1098, 'CEDARS School FRPL'!$C$4:$G$2376,5,0)</f>
        <v>No</v>
      </c>
      <c r="L1098" s="66">
        <f>IFERROR(VLOOKUP($C1098,'CEDARS School FRPL'!$C$4:$F$20001,3,FALSE),"NO CEDARL FRPL Rprtd")</f>
        <v>0.20949999999999999</v>
      </c>
      <c r="N1098" s="118"/>
      <c r="O1098" s="97"/>
    </row>
    <row r="1099" spans="1:15">
      <c r="A1099" s="165" t="s">
        <v>2336</v>
      </c>
      <c r="B1099" s="165" t="s">
        <v>2667</v>
      </c>
      <c r="C1099" s="169">
        <v>3060</v>
      </c>
      <c r="D1099" s="171" t="s">
        <v>1602</v>
      </c>
      <c r="E1099" s="172">
        <v>454.44</v>
      </c>
      <c r="F1099" s="172">
        <v>33.4</v>
      </c>
      <c r="G1099" s="172">
        <v>0</v>
      </c>
      <c r="H1099" s="172">
        <v>0</v>
      </c>
      <c r="I1099" s="172">
        <v>0</v>
      </c>
      <c r="J1099" s="173">
        <f t="shared" si="19"/>
        <v>487.84</v>
      </c>
      <c r="K1099" s="169" t="str">
        <f>VLOOKUP(C1099, 'CEDARS School FRPL'!$C$4:$G$2376,5,0)</f>
        <v>Yes</v>
      </c>
      <c r="L1099" s="66">
        <f>IFERROR(VLOOKUP($C1099,'CEDARS School FRPL'!$C$4:$F$20001,3,FALSE),"NO CEDARL FRPL Rprtd")</f>
        <v>0.68149999999999999</v>
      </c>
      <c r="N1099" s="118"/>
      <c r="O1099" s="97"/>
    </row>
    <row r="1100" spans="1:15">
      <c r="A1100" s="165" t="s">
        <v>2336</v>
      </c>
      <c r="B1100" s="165" t="s">
        <v>2667</v>
      </c>
      <c r="C1100" s="169">
        <v>4594</v>
      </c>
      <c r="D1100" s="171" t="s">
        <v>1607</v>
      </c>
      <c r="E1100" s="172">
        <v>358.7</v>
      </c>
      <c r="F1100" s="172">
        <v>16.2</v>
      </c>
      <c r="G1100" s="172">
        <v>0</v>
      </c>
      <c r="H1100" s="172">
        <v>0</v>
      </c>
      <c r="I1100" s="172">
        <v>0</v>
      </c>
      <c r="J1100" s="173">
        <f t="shared" si="19"/>
        <v>374.9</v>
      </c>
      <c r="K1100" s="169" t="str">
        <f>VLOOKUP(C1100, 'CEDARS School FRPL'!$C$4:$G$2376,5,0)</f>
        <v>No</v>
      </c>
      <c r="L1100" s="66">
        <f>IFERROR(VLOOKUP($C1100,'CEDARS School FRPL'!$C$4:$F$20001,3,FALSE),"NO CEDARL FRPL Rprtd")</f>
        <v>0.42359999999999998</v>
      </c>
      <c r="N1100" s="118"/>
      <c r="O1100" s="97"/>
    </row>
    <row r="1101" spans="1:15">
      <c r="A1101" s="165" t="s">
        <v>2336</v>
      </c>
      <c r="B1101" s="165" t="s">
        <v>2667</v>
      </c>
      <c r="C1101" s="169">
        <v>4544</v>
      </c>
      <c r="D1101" s="171" t="s">
        <v>1606</v>
      </c>
      <c r="E1101" s="172">
        <v>309.91000000000003</v>
      </c>
      <c r="F1101" s="172">
        <v>0</v>
      </c>
      <c r="G1101" s="172">
        <v>0</v>
      </c>
      <c r="H1101" s="172">
        <v>0</v>
      </c>
      <c r="I1101" s="172">
        <v>0</v>
      </c>
      <c r="J1101" s="173">
        <f t="shared" si="19"/>
        <v>309.91000000000003</v>
      </c>
      <c r="K1101" s="169" t="str">
        <f>VLOOKUP(C1101, 'CEDARS School FRPL'!$C$4:$G$2376,5,0)</f>
        <v>No</v>
      </c>
      <c r="L1101" s="66">
        <f>IFERROR(VLOOKUP($C1101,'CEDARS School FRPL'!$C$4:$F$20001,3,FALSE),"NO CEDARL FRPL Rprtd")</f>
        <v>0.37369999999999998</v>
      </c>
      <c r="N1101" s="118"/>
      <c r="O1101" s="97"/>
    </row>
    <row r="1102" spans="1:15">
      <c r="A1102" s="165" t="s">
        <v>2336</v>
      </c>
      <c r="B1102" s="165" t="s">
        <v>2667</v>
      </c>
      <c r="C1102" s="169">
        <v>1806</v>
      </c>
      <c r="D1102" s="171" t="s">
        <v>1600</v>
      </c>
      <c r="E1102" s="172">
        <v>58.98</v>
      </c>
      <c r="F1102" s="172">
        <v>0</v>
      </c>
      <c r="G1102" s="172">
        <v>2.16</v>
      </c>
      <c r="H1102" s="172">
        <v>0</v>
      </c>
      <c r="I1102" s="172">
        <v>0</v>
      </c>
      <c r="J1102" s="173">
        <f t="shared" si="19"/>
        <v>61.14</v>
      </c>
      <c r="K1102" s="169" t="str">
        <f>VLOOKUP(C1102, 'CEDARS School FRPL'!$C$4:$G$2376,5,0)</f>
        <v>Yes</v>
      </c>
      <c r="L1102" s="66">
        <f>IFERROR(VLOOKUP($C1102,'CEDARS School FRPL'!$C$4:$F$20001,3,FALSE),"NO CEDARL FRPL Rprtd")</f>
        <v>0.58909999999999996</v>
      </c>
      <c r="N1102" s="118"/>
      <c r="O1102" s="97"/>
    </row>
    <row r="1103" spans="1:15">
      <c r="A1103" s="165" t="s">
        <v>2336</v>
      </c>
      <c r="B1103" s="165" t="s">
        <v>2667</v>
      </c>
      <c r="C1103" s="169">
        <v>2546</v>
      </c>
      <c r="D1103" s="171" t="s">
        <v>1601</v>
      </c>
      <c r="E1103" s="172">
        <v>329.22</v>
      </c>
      <c r="F1103" s="172">
        <v>0</v>
      </c>
      <c r="G1103" s="172">
        <v>0</v>
      </c>
      <c r="H1103" s="172">
        <v>0</v>
      </c>
      <c r="I1103" s="172">
        <v>0</v>
      </c>
      <c r="J1103" s="173">
        <f t="shared" si="19"/>
        <v>329.22</v>
      </c>
      <c r="K1103" s="169" t="str">
        <f>VLOOKUP(C1103, 'CEDARS School FRPL'!$C$4:$G$2376,5,0)</f>
        <v>No</v>
      </c>
      <c r="L1103" s="66">
        <f>IFERROR(VLOOKUP($C1103,'CEDARS School FRPL'!$C$4:$F$20001,3,FALSE),"NO CEDARL FRPL Rprtd")</f>
        <v>0.23300000000000001</v>
      </c>
      <c r="N1103" s="118"/>
      <c r="O1103" s="97"/>
    </row>
    <row r="1104" spans="1:15">
      <c r="A1104" s="165" t="s">
        <v>2336</v>
      </c>
      <c r="B1104" s="165" t="s">
        <v>2667</v>
      </c>
      <c r="C1104" s="169">
        <v>4528</v>
      </c>
      <c r="D1104" s="171" t="s">
        <v>1605</v>
      </c>
      <c r="E1104" s="172">
        <v>1206.49</v>
      </c>
      <c r="F1104" s="172">
        <v>0</v>
      </c>
      <c r="G1104" s="172">
        <v>147.66</v>
      </c>
      <c r="H1104" s="172">
        <v>0</v>
      </c>
      <c r="I1104" s="172">
        <v>0</v>
      </c>
      <c r="J1104" s="173">
        <f t="shared" si="19"/>
        <v>1354.15</v>
      </c>
      <c r="K1104" s="169" t="str">
        <f>VLOOKUP(C1104, 'CEDARS School FRPL'!$C$4:$G$2376,5,0)</f>
        <v>No</v>
      </c>
      <c r="L1104" s="66">
        <f>IFERROR(VLOOKUP($C1104,'CEDARS School FRPL'!$C$4:$F$20001,3,FALSE),"NO CEDARL FRPL Rprtd")</f>
        <v>0.38019999999999998</v>
      </c>
      <c r="N1104" s="118"/>
      <c r="O1104" s="97"/>
    </row>
    <row r="1105" spans="1:15">
      <c r="A1105" s="165" t="s">
        <v>2336</v>
      </c>
      <c r="B1105" s="165" t="s">
        <v>2667</v>
      </c>
      <c r="C1105" s="169">
        <v>5040</v>
      </c>
      <c r="D1105" s="171" t="s">
        <v>1608</v>
      </c>
      <c r="E1105" s="172">
        <v>791.05</v>
      </c>
      <c r="F1105" s="172">
        <v>0</v>
      </c>
      <c r="G1105" s="172">
        <v>0</v>
      </c>
      <c r="H1105" s="172">
        <v>0</v>
      </c>
      <c r="I1105" s="172">
        <v>0</v>
      </c>
      <c r="J1105" s="173">
        <f t="shared" si="19"/>
        <v>791.05</v>
      </c>
      <c r="K1105" s="169" t="str">
        <f>VLOOKUP(C1105, 'CEDARS School FRPL'!$C$4:$G$2376,5,0)</f>
        <v>No</v>
      </c>
      <c r="L1105" s="66">
        <f>IFERROR(VLOOKUP($C1105,'CEDARS School FRPL'!$C$4:$F$20001,3,FALSE),"NO CEDARL FRPL Rprtd")</f>
        <v>0.44779999999999998</v>
      </c>
      <c r="N1105" s="118"/>
      <c r="O1105" s="97"/>
    </row>
    <row r="1106" spans="1:15">
      <c r="A1106" s="165" t="s">
        <v>2336</v>
      </c>
      <c r="B1106" s="165" t="s">
        <v>2667</v>
      </c>
      <c r="C1106" s="169">
        <v>4159</v>
      </c>
      <c r="D1106" s="171" t="s">
        <v>1603</v>
      </c>
      <c r="E1106" s="172">
        <v>518.05999999999995</v>
      </c>
      <c r="F1106" s="172">
        <v>0</v>
      </c>
      <c r="G1106" s="172">
        <v>0</v>
      </c>
      <c r="H1106" s="172">
        <v>0</v>
      </c>
      <c r="I1106" s="172">
        <v>0</v>
      </c>
      <c r="J1106" s="173">
        <f t="shared" si="19"/>
        <v>518.05999999999995</v>
      </c>
      <c r="K1106" s="169" t="str">
        <f>VLOOKUP(C1106, 'CEDARS School FRPL'!$C$4:$G$2376,5,0)</f>
        <v>No</v>
      </c>
      <c r="L1106" s="66">
        <f>IFERROR(VLOOKUP($C1106,'CEDARS School FRPL'!$C$4:$F$20001,3,FALSE),"NO CEDARL FRPL Rprtd")</f>
        <v>0.25319999999999998</v>
      </c>
      <c r="N1106" s="118"/>
      <c r="O1106" s="97"/>
    </row>
    <row r="1107" spans="1:15">
      <c r="A1107" s="165" t="s">
        <v>2336</v>
      </c>
      <c r="B1107" s="165" t="s">
        <v>2667</v>
      </c>
      <c r="C1107" s="169">
        <v>1777</v>
      </c>
      <c r="D1107" s="171" t="s">
        <v>1599</v>
      </c>
      <c r="E1107" s="172">
        <v>962.73</v>
      </c>
      <c r="F1107" s="172">
        <v>0</v>
      </c>
      <c r="G1107" s="172">
        <v>40.770000000000003</v>
      </c>
      <c r="H1107" s="172">
        <v>0</v>
      </c>
      <c r="I1107" s="172">
        <v>0</v>
      </c>
      <c r="J1107" s="173">
        <f t="shared" si="19"/>
        <v>1003.5</v>
      </c>
      <c r="K1107" s="169" t="str">
        <f>VLOOKUP(C1107, 'CEDARS School FRPL'!$C$4:$G$2376,5,0)</f>
        <v>No</v>
      </c>
      <c r="L1107" s="66">
        <f>IFERROR(VLOOKUP($C1107,'CEDARS School FRPL'!$C$4:$F$20001,3,FALSE),"NO CEDARL FRPL Rprtd")</f>
        <v>0.20749999999999999</v>
      </c>
      <c r="N1107" s="118"/>
      <c r="O1107" s="97"/>
    </row>
    <row r="1108" spans="1:15">
      <c r="A1108" s="165" t="s">
        <v>2193</v>
      </c>
      <c r="B1108" s="165" t="s">
        <v>2668</v>
      </c>
      <c r="C1108" s="169">
        <v>3661</v>
      </c>
      <c r="D1108" s="171" t="s">
        <v>475</v>
      </c>
      <c r="E1108" s="172">
        <v>267.74</v>
      </c>
      <c r="F1108" s="172">
        <v>48.7</v>
      </c>
      <c r="G1108" s="172">
        <v>0</v>
      </c>
      <c r="H1108" s="172">
        <v>0</v>
      </c>
      <c r="I1108" s="172">
        <v>0</v>
      </c>
      <c r="J1108" s="173">
        <f t="shared" si="19"/>
        <v>316.44</v>
      </c>
      <c r="K1108" s="169" t="str">
        <f>VLOOKUP(C1108, 'CEDARS School FRPL'!$C$4:$G$2376,5,0)</f>
        <v>No</v>
      </c>
      <c r="L1108" s="66">
        <f>IFERROR(VLOOKUP($C1108,'CEDARS School FRPL'!$C$4:$F$20001,3,FALSE),"NO CEDARL FRPL Rprtd")</f>
        <v>0.41739999999999999</v>
      </c>
      <c r="N1108" s="118"/>
      <c r="O1108" s="97"/>
    </row>
    <row r="1109" spans="1:15">
      <c r="A1109" s="165" t="s">
        <v>2193</v>
      </c>
      <c r="B1109" s="165" t="s">
        <v>2668</v>
      </c>
      <c r="C1109" s="169">
        <v>2180</v>
      </c>
      <c r="D1109" s="171" t="s">
        <v>473</v>
      </c>
      <c r="E1109" s="172">
        <v>596.53</v>
      </c>
      <c r="F1109" s="172">
        <v>0</v>
      </c>
      <c r="G1109" s="172">
        <v>88.889999999999986</v>
      </c>
      <c r="H1109" s="172">
        <v>16.8</v>
      </c>
      <c r="I1109" s="172">
        <v>0</v>
      </c>
      <c r="J1109" s="173">
        <f t="shared" si="19"/>
        <v>702.21999999999991</v>
      </c>
      <c r="K1109" s="169" t="str">
        <f>VLOOKUP(C1109, 'CEDARS School FRPL'!$C$4:$G$2376,5,0)</f>
        <v>No</v>
      </c>
      <c r="L1109" s="66">
        <f>IFERROR(VLOOKUP($C1109,'CEDARS School FRPL'!$C$4:$F$20001,3,FALSE),"NO CEDARL FRPL Rprtd")</f>
        <v>0.38319999999999999</v>
      </c>
      <c r="N1109" s="118"/>
      <c r="O1109" s="97"/>
    </row>
    <row r="1110" spans="1:15">
      <c r="A1110" s="165" t="s">
        <v>2193</v>
      </c>
      <c r="B1110" s="165" t="s">
        <v>2668</v>
      </c>
      <c r="C1110" s="169">
        <v>3374</v>
      </c>
      <c r="D1110" s="171" t="s">
        <v>474</v>
      </c>
      <c r="E1110" s="172">
        <v>400.82</v>
      </c>
      <c r="F1110" s="172">
        <v>0</v>
      </c>
      <c r="G1110" s="172">
        <v>0</v>
      </c>
      <c r="H1110" s="172">
        <v>0</v>
      </c>
      <c r="I1110" s="172">
        <v>0</v>
      </c>
      <c r="J1110" s="173">
        <f t="shared" si="19"/>
        <v>400.82</v>
      </c>
      <c r="K1110" s="169" t="str">
        <f>VLOOKUP(C1110, 'CEDARS School FRPL'!$C$4:$G$2376,5,0)</f>
        <v>No</v>
      </c>
      <c r="L1110" s="66">
        <f>IFERROR(VLOOKUP($C1110,'CEDARS School FRPL'!$C$4:$F$20001,3,FALSE),"NO CEDARL FRPL Rprtd")</f>
        <v>0.37819999999999998</v>
      </c>
      <c r="N1110" s="118"/>
      <c r="O1110" s="97"/>
    </row>
    <row r="1111" spans="1:15">
      <c r="A1111" s="165" t="s">
        <v>2257</v>
      </c>
      <c r="B1111" s="165" t="s">
        <v>2669</v>
      </c>
      <c r="C1111" s="169">
        <v>2678</v>
      </c>
      <c r="D1111" s="171" t="s">
        <v>1098</v>
      </c>
      <c r="E1111" s="172">
        <v>142.80000000000001</v>
      </c>
      <c r="F1111" s="172">
        <v>21.2</v>
      </c>
      <c r="G1111" s="172">
        <v>0</v>
      </c>
      <c r="H1111" s="172">
        <v>0</v>
      </c>
      <c r="I1111" s="172">
        <v>0</v>
      </c>
      <c r="J1111" s="173">
        <f t="shared" si="19"/>
        <v>164</v>
      </c>
      <c r="K1111" s="169" t="str">
        <f>VLOOKUP(C1111, 'CEDARS School FRPL'!$C$4:$G$2376,5,0)</f>
        <v>Yes</v>
      </c>
      <c r="L1111" s="66">
        <f>IFERROR(VLOOKUP($C1111,'CEDARS School FRPL'!$C$4:$F$20001,3,FALSE),"NO CEDARL FRPL Rprtd")</f>
        <v>0.54710000000000003</v>
      </c>
      <c r="N1111" s="118"/>
      <c r="O1111" s="97"/>
    </row>
    <row r="1112" spans="1:15">
      <c r="A1112" s="165" t="s">
        <v>2257</v>
      </c>
      <c r="B1112" s="165" t="s">
        <v>2669</v>
      </c>
      <c r="C1112" s="169">
        <v>3112</v>
      </c>
      <c r="D1112" s="171" t="s">
        <v>1099</v>
      </c>
      <c r="E1112" s="172">
        <v>174.12</v>
      </c>
      <c r="F1112" s="172">
        <v>0</v>
      </c>
      <c r="G1112" s="172">
        <v>15.629999999999999</v>
      </c>
      <c r="H1112" s="172">
        <v>0.8</v>
      </c>
      <c r="I1112" s="172">
        <v>0</v>
      </c>
      <c r="J1112" s="173">
        <f t="shared" si="19"/>
        <v>190.55</v>
      </c>
      <c r="K1112" s="169" t="str">
        <f>VLOOKUP(C1112, 'CEDARS School FRPL'!$C$4:$G$2376,5,0)</f>
        <v>Yes</v>
      </c>
      <c r="L1112" s="66">
        <f>IFERROR(VLOOKUP($C1112,'CEDARS School FRPL'!$C$4:$F$20001,3,FALSE),"NO CEDARL FRPL Rprtd")</f>
        <v>0.53220000000000001</v>
      </c>
      <c r="N1112" s="118"/>
      <c r="O1112" s="97"/>
    </row>
    <row r="1113" spans="1:15">
      <c r="A1113" s="174" t="s">
        <v>2257</v>
      </c>
      <c r="B1113" s="174" t="s">
        <v>2669</v>
      </c>
      <c r="C1113" s="175">
        <v>5758</v>
      </c>
      <c r="D1113" s="176" t="s">
        <v>3174</v>
      </c>
      <c r="E1113" s="177">
        <v>54.4</v>
      </c>
      <c r="F1113" s="177">
        <v>0</v>
      </c>
      <c r="G1113" s="177">
        <v>0</v>
      </c>
      <c r="H1113" s="177">
        <v>0</v>
      </c>
      <c r="I1113" s="177">
        <v>0</v>
      </c>
      <c r="J1113" s="178">
        <f t="shared" si="19"/>
        <v>54.4</v>
      </c>
      <c r="K1113" s="169" t="str">
        <f>VLOOKUP(C1113, 'CEDARS School FRPL'!$C$4:$G$2376,5,0)</f>
        <v>Yes</v>
      </c>
      <c r="L1113" s="66">
        <f>IFERROR(VLOOKUP($C1113,'CEDARS School FRPL'!$C$4:$F$20001,3,FALSE),"NO CEDARL FRPL Rprtd")</f>
        <v>0.5645</v>
      </c>
      <c r="N1113" s="118"/>
      <c r="O1113" s="97"/>
    </row>
    <row r="1114" spans="1:15">
      <c r="A1114" s="165" t="s">
        <v>2185</v>
      </c>
      <c r="B1114" s="165" t="s">
        <v>2670</v>
      </c>
      <c r="C1114" s="169">
        <v>5273</v>
      </c>
      <c r="D1114" s="171" t="s">
        <v>436</v>
      </c>
      <c r="E1114" s="172">
        <v>288.39999999999998</v>
      </c>
      <c r="F1114" s="172">
        <v>0</v>
      </c>
      <c r="G1114" s="172">
        <v>0</v>
      </c>
      <c r="H1114" s="172">
        <v>0</v>
      </c>
      <c r="I1114" s="172">
        <v>16.95</v>
      </c>
      <c r="J1114" s="173">
        <f t="shared" si="19"/>
        <v>305.34999999999997</v>
      </c>
      <c r="K1114" s="169" t="str">
        <f>VLOOKUP(C1114, 'CEDARS School FRPL'!$C$4:$G$2376,5,0)</f>
        <v>No</v>
      </c>
      <c r="L1114" s="66">
        <f>IFERROR(VLOOKUP($C1114,'CEDARS School FRPL'!$C$4:$F$20001,3,FALSE),"NO CEDARL FRPL Rprtd")</f>
        <v>0.16159999999999999</v>
      </c>
      <c r="N1114" s="118"/>
      <c r="O1114" s="97"/>
    </row>
    <row r="1115" spans="1:15">
      <c r="A1115" s="165" t="s">
        <v>2185</v>
      </c>
      <c r="B1115" s="165" t="s">
        <v>2670</v>
      </c>
      <c r="C1115" s="169">
        <v>3022</v>
      </c>
      <c r="D1115" s="171" t="s">
        <v>1929</v>
      </c>
      <c r="E1115" s="172">
        <v>863.65</v>
      </c>
      <c r="F1115" s="172">
        <v>0</v>
      </c>
      <c r="G1115" s="172">
        <v>0</v>
      </c>
      <c r="H1115" s="172">
        <v>0</v>
      </c>
      <c r="I1115" s="172">
        <v>0</v>
      </c>
      <c r="J1115" s="173">
        <f t="shared" si="19"/>
        <v>863.65</v>
      </c>
      <c r="K1115" s="169" t="str">
        <f>VLOOKUP(C1115, 'CEDARS School FRPL'!$C$4:$G$2376,5,0)</f>
        <v>Yes</v>
      </c>
      <c r="L1115" s="66">
        <f>IFERROR(VLOOKUP($C1115,'CEDARS School FRPL'!$C$4:$F$20001,3,FALSE),"NO CEDARL FRPL Rprtd")</f>
        <v>0.55689999999999995</v>
      </c>
      <c r="N1115" s="118"/>
      <c r="O1115" s="97"/>
    </row>
    <row r="1116" spans="1:15">
      <c r="A1116" s="165" t="s">
        <v>2185</v>
      </c>
      <c r="B1116" s="165" t="s">
        <v>2670</v>
      </c>
      <c r="C1116" s="169">
        <v>5679</v>
      </c>
      <c r="D1116" s="171" t="s">
        <v>3003</v>
      </c>
      <c r="E1116" s="172">
        <v>364.75</v>
      </c>
      <c r="F1116" s="172">
        <v>0</v>
      </c>
      <c r="G1116" s="172">
        <v>26.91</v>
      </c>
      <c r="H1116" s="172">
        <v>0</v>
      </c>
      <c r="I1116" s="172">
        <v>0</v>
      </c>
      <c r="J1116" s="173">
        <f t="shared" si="19"/>
        <v>391.66</v>
      </c>
      <c r="K1116" s="169" t="str">
        <f>VLOOKUP(C1116, 'CEDARS School FRPL'!$C$4:$G$2376,5,0)</f>
        <v>Yes</v>
      </c>
      <c r="L1116" s="66">
        <f>IFERROR(VLOOKUP($C1116,'CEDARS School FRPL'!$C$4:$F$20001,3,FALSE),"NO CEDARL FRPL Rprtd")</f>
        <v>0.62839999999999996</v>
      </c>
      <c r="N1116" s="118"/>
      <c r="O1116" s="97"/>
    </row>
    <row r="1117" spans="1:15">
      <c r="A1117" s="165" t="s">
        <v>2185</v>
      </c>
      <c r="B1117" s="165" t="s">
        <v>2670</v>
      </c>
      <c r="C1117" s="169">
        <v>5354</v>
      </c>
      <c r="D1117" s="171" t="s">
        <v>437</v>
      </c>
      <c r="E1117" s="172">
        <v>249.35</v>
      </c>
      <c r="F1117" s="172">
        <v>0</v>
      </c>
      <c r="G1117" s="172">
        <v>0</v>
      </c>
      <c r="H1117" s="172">
        <v>0</v>
      </c>
      <c r="I1117" s="172">
        <v>0</v>
      </c>
      <c r="J1117" s="173">
        <f t="shared" si="19"/>
        <v>249.35</v>
      </c>
      <c r="K1117" s="169" t="str">
        <f>VLOOKUP(C1117, 'CEDARS School FRPL'!$C$4:$G$2376,5,0)</f>
        <v>Yes</v>
      </c>
      <c r="L1117" s="66">
        <f>IFERROR(VLOOKUP($C1117,'CEDARS School FRPL'!$C$4:$F$20001,3,FALSE),"NO CEDARL FRPL Rprtd")</f>
        <v>0.82509999999999994</v>
      </c>
      <c r="N1117" s="118"/>
      <c r="O1117" s="97"/>
    </row>
    <row r="1118" spans="1:15">
      <c r="A1118" s="165" t="s">
        <v>2185</v>
      </c>
      <c r="B1118" s="165" t="s">
        <v>2670</v>
      </c>
      <c r="C1118" s="169">
        <v>2673</v>
      </c>
      <c r="D1118" s="171" t="s">
        <v>237</v>
      </c>
      <c r="E1118" s="172">
        <v>691.02</v>
      </c>
      <c r="F1118" s="172">
        <v>0</v>
      </c>
      <c r="G1118" s="172">
        <v>0</v>
      </c>
      <c r="H1118" s="172">
        <v>0</v>
      </c>
      <c r="I1118" s="172">
        <v>0</v>
      </c>
      <c r="J1118" s="173">
        <f t="shared" si="19"/>
        <v>691.02</v>
      </c>
      <c r="K1118" s="169" t="str">
        <f>VLOOKUP(C1118, 'CEDARS School FRPL'!$C$4:$G$2376,5,0)</f>
        <v>Yes</v>
      </c>
      <c r="L1118" s="66">
        <f>IFERROR(VLOOKUP($C1118,'CEDARS School FRPL'!$C$4:$F$20001,3,FALSE),"NO CEDARL FRPL Rprtd")</f>
        <v>0.61209999999999998</v>
      </c>
      <c r="N1118" s="118"/>
      <c r="O1118" s="97"/>
    </row>
    <row r="1119" spans="1:15">
      <c r="A1119" s="165" t="s">
        <v>2185</v>
      </c>
      <c r="B1119" s="165" t="s">
        <v>2670</v>
      </c>
      <c r="C1119" s="169">
        <v>3091</v>
      </c>
      <c r="D1119" s="171" t="s">
        <v>430</v>
      </c>
      <c r="E1119" s="172">
        <v>344.58</v>
      </c>
      <c r="F1119" s="172">
        <v>0</v>
      </c>
      <c r="G1119" s="172">
        <v>0</v>
      </c>
      <c r="H1119" s="172">
        <v>0</v>
      </c>
      <c r="I1119" s="172">
        <v>0</v>
      </c>
      <c r="J1119" s="173">
        <f t="shared" si="19"/>
        <v>344.58</v>
      </c>
      <c r="K1119" s="169" t="str">
        <f>VLOOKUP(C1119, 'CEDARS School FRPL'!$C$4:$G$2376,5,0)</f>
        <v>Yes</v>
      </c>
      <c r="L1119" s="66">
        <f>IFERROR(VLOOKUP($C1119,'CEDARS School FRPL'!$C$4:$F$20001,3,FALSE),"NO CEDARL FRPL Rprtd")</f>
        <v>0.52559999999999996</v>
      </c>
      <c r="N1119" s="118"/>
      <c r="O1119" s="97"/>
    </row>
    <row r="1120" spans="1:15">
      <c r="A1120" s="165" t="s">
        <v>2185</v>
      </c>
      <c r="B1120" s="165" t="s">
        <v>2670</v>
      </c>
      <c r="C1120" s="169">
        <v>5680</v>
      </c>
      <c r="D1120" s="171" t="s">
        <v>3101</v>
      </c>
      <c r="E1120" s="172">
        <v>351.31</v>
      </c>
      <c r="F1120" s="172">
        <v>0</v>
      </c>
      <c r="G1120" s="172">
        <v>0</v>
      </c>
      <c r="H1120" s="172">
        <v>0</v>
      </c>
      <c r="I1120" s="172">
        <v>0</v>
      </c>
      <c r="J1120" s="173">
        <f t="shared" si="19"/>
        <v>351.31</v>
      </c>
      <c r="K1120" s="169" t="str">
        <f>VLOOKUP(C1120, 'CEDARS School FRPL'!$C$4:$G$2376,5,0)</f>
        <v>No</v>
      </c>
      <c r="L1120" s="66">
        <f>IFERROR(VLOOKUP($C1120,'CEDARS School FRPL'!$C$4:$F$20001,3,FALSE),"NO CEDARL FRPL Rprtd")</f>
        <v>0.46739999999999998</v>
      </c>
      <c r="N1120" s="118"/>
      <c r="O1120" s="97"/>
    </row>
    <row r="1121" spans="1:15">
      <c r="A1121" s="165" t="s">
        <v>2185</v>
      </c>
      <c r="B1121" s="165" t="s">
        <v>2670</v>
      </c>
      <c r="C1121" s="169">
        <v>2833</v>
      </c>
      <c r="D1121" s="171" t="s">
        <v>426</v>
      </c>
      <c r="E1121" s="172">
        <v>294.69</v>
      </c>
      <c r="F1121" s="172">
        <v>0</v>
      </c>
      <c r="G1121" s="172">
        <v>0</v>
      </c>
      <c r="H1121" s="172">
        <v>0</v>
      </c>
      <c r="I1121" s="172">
        <v>0</v>
      </c>
      <c r="J1121" s="173">
        <f t="shared" si="19"/>
        <v>294.69</v>
      </c>
      <c r="K1121" s="169" t="str">
        <f>VLOOKUP(C1121, 'CEDARS School FRPL'!$C$4:$G$2376,5,0)</f>
        <v>Yes</v>
      </c>
      <c r="L1121" s="66">
        <f>IFERROR(VLOOKUP($C1121,'CEDARS School FRPL'!$C$4:$F$20001,3,FALSE),"NO CEDARL FRPL Rprtd")</f>
        <v>0.67810000000000004</v>
      </c>
      <c r="N1121" s="118"/>
      <c r="O1121" s="97"/>
    </row>
    <row r="1122" spans="1:15">
      <c r="A1122" s="165" t="s">
        <v>2185</v>
      </c>
      <c r="B1122" s="165" t="s">
        <v>2670</v>
      </c>
      <c r="C1122" s="169">
        <v>2969</v>
      </c>
      <c r="D1122" s="171" t="s">
        <v>427</v>
      </c>
      <c r="E1122" s="172">
        <v>322.08999999999997</v>
      </c>
      <c r="F1122" s="172">
        <v>0</v>
      </c>
      <c r="G1122" s="172">
        <v>0</v>
      </c>
      <c r="H1122" s="172">
        <v>0</v>
      </c>
      <c r="I1122" s="172">
        <v>0</v>
      </c>
      <c r="J1122" s="173">
        <f t="shared" si="19"/>
        <v>322.08999999999997</v>
      </c>
      <c r="K1122" s="169" t="str">
        <f>VLOOKUP(C1122, 'CEDARS School FRPL'!$C$4:$G$2376,5,0)</f>
        <v>Yes</v>
      </c>
      <c r="L1122" s="66">
        <f>IFERROR(VLOOKUP($C1122,'CEDARS School FRPL'!$C$4:$F$20001,3,FALSE),"NO CEDARL FRPL Rprtd")</f>
        <v>0.67149999999999999</v>
      </c>
      <c r="N1122" s="118"/>
      <c r="O1122" s="97"/>
    </row>
    <row r="1123" spans="1:15">
      <c r="A1123" s="165" t="s">
        <v>2185</v>
      </c>
      <c r="B1123" s="165" t="s">
        <v>2670</v>
      </c>
      <c r="C1123" s="169">
        <v>3021</v>
      </c>
      <c r="D1123" s="171" t="s">
        <v>429</v>
      </c>
      <c r="E1123" s="172">
        <v>262.76</v>
      </c>
      <c r="F1123" s="172">
        <v>0</v>
      </c>
      <c r="G1123" s="172">
        <v>0</v>
      </c>
      <c r="H1123" s="172">
        <v>0</v>
      </c>
      <c r="I1123" s="172">
        <v>0</v>
      </c>
      <c r="J1123" s="173">
        <f t="shared" si="19"/>
        <v>262.76</v>
      </c>
      <c r="K1123" s="169" t="str">
        <f>VLOOKUP(C1123, 'CEDARS School FRPL'!$C$4:$G$2376,5,0)</f>
        <v>Yes</v>
      </c>
      <c r="L1123" s="66">
        <f>IFERROR(VLOOKUP($C1123,'CEDARS School FRPL'!$C$4:$F$20001,3,FALSE),"NO CEDARL FRPL Rprtd")</f>
        <v>0.76629999999999998</v>
      </c>
      <c r="N1123" s="118"/>
      <c r="O1123" s="97"/>
    </row>
    <row r="1124" spans="1:15">
      <c r="A1124" s="165" t="s">
        <v>2185</v>
      </c>
      <c r="B1124" s="165" t="s">
        <v>2670</v>
      </c>
      <c r="C1124" s="169">
        <v>3153</v>
      </c>
      <c r="D1124" s="171" t="s">
        <v>431</v>
      </c>
      <c r="E1124" s="172">
        <v>337.12</v>
      </c>
      <c r="F1124" s="172">
        <v>0</v>
      </c>
      <c r="G1124" s="172">
        <v>0</v>
      </c>
      <c r="H1124" s="172">
        <v>0</v>
      </c>
      <c r="I1124" s="172">
        <v>0</v>
      </c>
      <c r="J1124" s="173">
        <f t="shared" si="19"/>
        <v>337.12</v>
      </c>
      <c r="K1124" s="169" t="str">
        <f>VLOOKUP(C1124, 'CEDARS School FRPL'!$C$4:$G$2376,5,0)</f>
        <v>Yes</v>
      </c>
      <c r="L1124" s="66">
        <f>IFERROR(VLOOKUP($C1124,'CEDARS School FRPL'!$C$4:$F$20001,3,FALSE),"NO CEDARL FRPL Rprtd")</f>
        <v>0.63890000000000002</v>
      </c>
      <c r="N1124" s="118"/>
      <c r="O1124" s="97"/>
    </row>
    <row r="1125" spans="1:15">
      <c r="A1125" s="165" t="s">
        <v>2185</v>
      </c>
      <c r="B1125" s="165" t="s">
        <v>2670</v>
      </c>
      <c r="C1125" s="169">
        <v>2970</v>
      </c>
      <c r="D1125" s="171" t="s">
        <v>428</v>
      </c>
      <c r="E1125" s="172">
        <v>219.38</v>
      </c>
      <c r="F1125" s="172">
        <v>0</v>
      </c>
      <c r="G1125" s="172">
        <v>0</v>
      </c>
      <c r="H1125" s="172">
        <v>0</v>
      </c>
      <c r="I1125" s="172">
        <v>0</v>
      </c>
      <c r="J1125" s="173">
        <f t="shared" si="19"/>
        <v>219.38</v>
      </c>
      <c r="K1125" s="169" t="str">
        <f>VLOOKUP(C1125, 'CEDARS School FRPL'!$C$4:$G$2376,5,0)</f>
        <v>Yes</v>
      </c>
      <c r="L1125" s="66">
        <f>IFERROR(VLOOKUP($C1125,'CEDARS School FRPL'!$C$4:$F$20001,3,FALSE),"NO CEDARL FRPL Rprtd")</f>
        <v>0.73070000000000002</v>
      </c>
      <c r="N1125" s="118"/>
      <c r="O1125" s="97"/>
    </row>
    <row r="1126" spans="1:15">
      <c r="A1126" s="165" t="s">
        <v>2185</v>
      </c>
      <c r="B1126" s="165" t="s">
        <v>2670</v>
      </c>
      <c r="C1126" s="169">
        <v>5323</v>
      </c>
      <c r="D1126" s="171" t="s">
        <v>3102</v>
      </c>
      <c r="E1126" s="172">
        <v>0</v>
      </c>
      <c r="F1126" s="172">
        <v>0</v>
      </c>
      <c r="G1126" s="172">
        <v>7.0000000000000007E-2</v>
      </c>
      <c r="H1126" s="172">
        <v>56.9</v>
      </c>
      <c r="I1126" s="172">
        <v>0</v>
      </c>
      <c r="J1126" s="173">
        <f t="shared" si="19"/>
        <v>56.97</v>
      </c>
      <c r="K1126" s="169" t="str">
        <f>VLOOKUP(C1126, 'CEDARS School FRPL'!$C$4:$G$2376,5,0)</f>
        <v>Yes</v>
      </c>
      <c r="L1126" s="66">
        <f>IFERROR(VLOOKUP($C1126,'CEDARS School FRPL'!$C$4:$F$20001,3,FALSE),"NO CEDARL FRPL Rprtd")</f>
        <v>0.72570000000000001</v>
      </c>
      <c r="N1126" s="118"/>
      <c r="O1126" s="97"/>
    </row>
    <row r="1127" spans="1:15">
      <c r="A1127" s="165" t="s">
        <v>2185</v>
      </c>
      <c r="B1127" s="165" t="s">
        <v>2670</v>
      </c>
      <c r="C1127" s="169">
        <v>3215</v>
      </c>
      <c r="D1127" s="171" t="s">
        <v>432</v>
      </c>
      <c r="E1127" s="172">
        <v>1618.02</v>
      </c>
      <c r="F1127" s="172">
        <v>0</v>
      </c>
      <c r="G1127" s="172">
        <v>242.64000000000001</v>
      </c>
      <c r="H1127" s="172">
        <v>0</v>
      </c>
      <c r="I1127" s="172">
        <v>0</v>
      </c>
      <c r="J1127" s="173">
        <f t="shared" si="19"/>
        <v>1860.66</v>
      </c>
      <c r="K1127" s="169" t="str">
        <f>VLOOKUP(C1127, 'CEDARS School FRPL'!$C$4:$G$2376,5,0)</f>
        <v>Yes</v>
      </c>
      <c r="L1127" s="66">
        <f>IFERROR(VLOOKUP($C1127,'CEDARS School FRPL'!$C$4:$F$20001,3,FALSE),"NO CEDARL FRPL Rprtd")</f>
        <v>0.54810000000000003</v>
      </c>
      <c r="N1127" s="118"/>
      <c r="O1127" s="97"/>
    </row>
    <row r="1128" spans="1:15">
      <c r="A1128" s="165" t="s">
        <v>2185</v>
      </c>
      <c r="B1128" s="165" t="s">
        <v>2670</v>
      </c>
      <c r="C1128" s="169">
        <v>3779</v>
      </c>
      <c r="D1128" s="171" t="s">
        <v>433</v>
      </c>
      <c r="E1128" s="172">
        <v>296.94</v>
      </c>
      <c r="F1128" s="172">
        <v>0</v>
      </c>
      <c r="G1128" s="172">
        <v>0</v>
      </c>
      <c r="H1128" s="172">
        <v>0</v>
      </c>
      <c r="I1128" s="172">
        <v>0</v>
      </c>
      <c r="J1128" s="173">
        <f t="shared" si="19"/>
        <v>296.94</v>
      </c>
      <c r="K1128" s="169" t="str">
        <f>VLOOKUP(C1128, 'CEDARS School FRPL'!$C$4:$G$2376,5,0)</f>
        <v>Yes</v>
      </c>
      <c r="L1128" s="66">
        <f>IFERROR(VLOOKUP($C1128,'CEDARS School FRPL'!$C$4:$F$20001,3,FALSE),"NO CEDARL FRPL Rprtd")</f>
        <v>0.8175</v>
      </c>
      <c r="N1128" s="118"/>
      <c r="O1128" s="97"/>
    </row>
    <row r="1129" spans="1:15">
      <c r="A1129" s="165" t="s">
        <v>2185</v>
      </c>
      <c r="B1129" s="165" t="s">
        <v>2670</v>
      </c>
      <c r="C1129" s="169">
        <v>5251</v>
      </c>
      <c r="D1129" s="171" t="s">
        <v>435</v>
      </c>
      <c r="E1129" s="172">
        <v>451.61</v>
      </c>
      <c r="F1129" s="172">
        <v>0</v>
      </c>
      <c r="G1129" s="172">
        <v>0</v>
      </c>
      <c r="H1129" s="172">
        <v>0</v>
      </c>
      <c r="I1129" s="172">
        <v>0</v>
      </c>
      <c r="J1129" s="173">
        <f t="shared" si="19"/>
        <v>451.61</v>
      </c>
      <c r="K1129" s="169" t="str">
        <f>VLOOKUP(C1129, 'CEDARS School FRPL'!$C$4:$G$2376,5,0)</f>
        <v>Yes</v>
      </c>
      <c r="L1129" s="66">
        <f>IFERROR(VLOOKUP($C1129,'CEDARS School FRPL'!$C$4:$F$20001,3,FALSE),"NO CEDARL FRPL Rprtd")</f>
        <v>0.59799999999999998</v>
      </c>
      <c r="N1129" s="118"/>
      <c r="O1129" s="97"/>
    </row>
    <row r="1130" spans="1:15">
      <c r="A1130" s="165" t="s">
        <v>2185</v>
      </c>
      <c r="B1130" s="165" t="s">
        <v>2670</v>
      </c>
      <c r="C1130" s="169">
        <v>2832</v>
      </c>
      <c r="D1130" s="171" t="s">
        <v>425</v>
      </c>
      <c r="E1130" s="172">
        <v>375.26</v>
      </c>
      <c r="F1130" s="172">
        <v>0</v>
      </c>
      <c r="G1130" s="172">
        <v>0</v>
      </c>
      <c r="H1130" s="172">
        <v>0</v>
      </c>
      <c r="I1130" s="172">
        <v>0</v>
      </c>
      <c r="J1130" s="173">
        <f t="shared" si="19"/>
        <v>375.26</v>
      </c>
      <c r="K1130" s="169" t="str">
        <f>VLOOKUP(C1130, 'CEDARS School FRPL'!$C$4:$G$2376,5,0)</f>
        <v>Yes</v>
      </c>
      <c r="L1130" s="66">
        <f>IFERROR(VLOOKUP($C1130,'CEDARS School FRPL'!$C$4:$F$20001,3,FALSE),"NO CEDARL FRPL Rprtd")</f>
        <v>0.53869999999999996</v>
      </c>
      <c r="N1130" s="118"/>
      <c r="O1130" s="97"/>
    </row>
    <row r="1131" spans="1:15">
      <c r="A1131" s="165" t="s">
        <v>2185</v>
      </c>
      <c r="B1131" s="165" t="s">
        <v>2670</v>
      </c>
      <c r="C1131" s="169">
        <v>5173</v>
      </c>
      <c r="D1131" s="171" t="s">
        <v>434</v>
      </c>
      <c r="E1131" s="172">
        <v>323.63</v>
      </c>
      <c r="F1131" s="172">
        <v>0</v>
      </c>
      <c r="G1131" s="172">
        <v>0</v>
      </c>
      <c r="H1131" s="172">
        <v>0</v>
      </c>
      <c r="I1131" s="172">
        <v>0</v>
      </c>
      <c r="J1131" s="173">
        <f t="shared" si="19"/>
        <v>323.63</v>
      </c>
      <c r="K1131" s="169" t="str">
        <f>VLOOKUP(C1131, 'CEDARS School FRPL'!$C$4:$G$2376,5,0)</f>
        <v>No</v>
      </c>
      <c r="L1131" s="66">
        <f>IFERROR(VLOOKUP($C1131,'CEDARS School FRPL'!$C$4:$F$20001,3,FALSE),"NO CEDARL FRPL Rprtd")</f>
        <v>0.35470000000000002</v>
      </c>
      <c r="N1131" s="118"/>
      <c r="O1131" s="97"/>
    </row>
    <row r="1132" spans="1:15">
      <c r="A1132" s="165" t="s">
        <v>2185</v>
      </c>
      <c r="B1132" s="165" t="s">
        <v>2670</v>
      </c>
      <c r="C1132" s="169">
        <v>5726</v>
      </c>
      <c r="D1132" s="171" t="s">
        <v>3004</v>
      </c>
      <c r="E1132" s="172">
        <v>265.41000000000003</v>
      </c>
      <c r="F1132" s="172">
        <v>0</v>
      </c>
      <c r="G1132" s="172">
        <v>32.07</v>
      </c>
      <c r="H1132" s="172">
        <v>0</v>
      </c>
      <c r="I1132" s="172">
        <v>0</v>
      </c>
      <c r="J1132" s="173">
        <f t="shared" si="19"/>
        <v>297.48</v>
      </c>
      <c r="K1132" s="169" t="str">
        <f>VLOOKUP(C1132, 'CEDARS School FRPL'!$C$4:$G$2376,5,0)</f>
        <v>Yes</v>
      </c>
      <c r="L1132" s="66">
        <f>IFERROR(VLOOKUP($C1132,'CEDARS School FRPL'!$C$4:$F$20001,3,FALSE),"NO CEDARL FRPL Rprtd")</f>
        <v>0.59150000000000003</v>
      </c>
      <c r="N1132" s="118"/>
      <c r="O1132" s="97"/>
    </row>
    <row r="1133" spans="1:15">
      <c r="A1133" s="165" t="s">
        <v>2256</v>
      </c>
      <c r="B1133" s="165" t="s">
        <v>2671</v>
      </c>
      <c r="C1133" s="169">
        <v>5415</v>
      </c>
      <c r="D1133" s="171" t="s">
        <v>1096</v>
      </c>
      <c r="E1133" s="172">
        <v>5.22</v>
      </c>
      <c r="F1133" s="172">
        <v>0</v>
      </c>
      <c r="G1133" s="172">
        <v>0</v>
      </c>
      <c r="H1133" s="172">
        <v>0</v>
      </c>
      <c r="I1133" s="172">
        <v>0</v>
      </c>
      <c r="J1133" s="173">
        <f t="shared" si="19"/>
        <v>5.22</v>
      </c>
      <c r="K1133" s="169" t="str">
        <f>VLOOKUP(C1133, 'CEDARS School FRPL'!$C$4:$G$2376,5,0)</f>
        <v>Yes</v>
      </c>
      <c r="L1133" s="66">
        <f>IFERROR(VLOOKUP($C1133,'CEDARS School FRPL'!$C$4:$F$20001,3,FALSE),"NO CEDARL FRPL Rprtd")</f>
        <v>0.83130000000000004</v>
      </c>
      <c r="N1133" s="118"/>
      <c r="O1133" s="97"/>
    </row>
    <row r="1134" spans="1:15">
      <c r="A1134" s="165" t="s">
        <v>2256</v>
      </c>
      <c r="B1134" s="165" t="s">
        <v>2671</v>
      </c>
      <c r="C1134" s="169">
        <v>2572</v>
      </c>
      <c r="D1134" s="171" t="s">
        <v>1094</v>
      </c>
      <c r="E1134" s="172">
        <v>305.8</v>
      </c>
      <c r="F1134" s="172">
        <v>26.6</v>
      </c>
      <c r="G1134" s="172">
        <v>0</v>
      </c>
      <c r="H1134" s="172">
        <v>0</v>
      </c>
      <c r="I1134" s="172">
        <v>0</v>
      </c>
      <c r="J1134" s="173">
        <f t="shared" si="19"/>
        <v>332.40000000000003</v>
      </c>
      <c r="K1134" s="169" t="str">
        <f>VLOOKUP(C1134, 'CEDARS School FRPL'!$C$4:$G$2376,5,0)</f>
        <v>Yes</v>
      </c>
      <c r="L1134" s="66">
        <f>IFERROR(VLOOKUP($C1134,'CEDARS School FRPL'!$C$4:$F$20001,3,FALSE),"NO CEDARL FRPL Rprtd")</f>
        <v>0.63029999999999997</v>
      </c>
      <c r="N1134" s="118"/>
      <c r="O1134" s="97"/>
    </row>
    <row r="1135" spans="1:15">
      <c r="A1135" s="165" t="s">
        <v>2256</v>
      </c>
      <c r="B1135" s="165" t="s">
        <v>2671</v>
      </c>
      <c r="C1135" s="169">
        <v>3238</v>
      </c>
      <c r="D1135" s="171" t="s">
        <v>1095</v>
      </c>
      <c r="E1135" s="172">
        <v>243.47</v>
      </c>
      <c r="F1135" s="172">
        <v>0</v>
      </c>
      <c r="G1135" s="172">
        <v>19.93</v>
      </c>
      <c r="H1135" s="172">
        <v>0</v>
      </c>
      <c r="I1135" s="172">
        <v>0</v>
      </c>
      <c r="J1135" s="173">
        <f t="shared" si="19"/>
        <v>263.39999999999998</v>
      </c>
      <c r="K1135" s="169" t="str">
        <f>VLOOKUP(C1135, 'CEDARS School FRPL'!$C$4:$G$2376,5,0)</f>
        <v>Yes</v>
      </c>
      <c r="L1135" s="66">
        <f>IFERROR(VLOOKUP($C1135,'CEDARS School FRPL'!$C$4:$F$20001,3,FALSE),"NO CEDARL FRPL Rprtd")</f>
        <v>0.59330000000000005</v>
      </c>
      <c r="N1135" s="118"/>
      <c r="O1135" s="97"/>
    </row>
    <row r="1136" spans="1:15">
      <c r="A1136" s="165" t="s">
        <v>2422</v>
      </c>
      <c r="B1136" s="165" t="s">
        <v>2672</v>
      </c>
      <c r="C1136" s="169">
        <v>2506</v>
      </c>
      <c r="D1136" s="171" t="s">
        <v>2118</v>
      </c>
      <c r="E1136" s="172">
        <v>370.24</v>
      </c>
      <c r="F1136" s="172">
        <v>0</v>
      </c>
      <c r="G1136" s="172">
        <v>0</v>
      </c>
      <c r="H1136" s="172">
        <v>0</v>
      </c>
      <c r="I1136" s="172">
        <v>0</v>
      </c>
      <c r="J1136" s="173">
        <f t="shared" si="19"/>
        <v>370.24</v>
      </c>
      <c r="K1136" s="169" t="str">
        <f>VLOOKUP(C1136, 'CEDARS School FRPL'!$C$4:$G$2376,5,0)</f>
        <v>Yes</v>
      </c>
      <c r="L1136" s="66">
        <f>IFERROR(VLOOKUP($C1136,'CEDARS School FRPL'!$C$4:$F$20001,3,FALSE),"NO CEDARL FRPL Rprtd")</f>
        <v>0.88670000000000004</v>
      </c>
      <c r="N1136" s="118"/>
      <c r="O1136" s="97"/>
    </row>
    <row r="1137" spans="1:15">
      <c r="A1137" s="165" t="s">
        <v>2422</v>
      </c>
      <c r="B1137" s="165" t="s">
        <v>2672</v>
      </c>
      <c r="C1137" s="169">
        <v>2389</v>
      </c>
      <c r="D1137" s="171" t="s">
        <v>2117</v>
      </c>
      <c r="E1137" s="172">
        <v>87.09</v>
      </c>
      <c r="F1137" s="172">
        <v>0</v>
      </c>
      <c r="G1137" s="172">
        <v>0</v>
      </c>
      <c r="H1137" s="172">
        <v>0</v>
      </c>
      <c r="I1137" s="172">
        <v>0</v>
      </c>
      <c r="J1137" s="173">
        <f t="shared" si="19"/>
        <v>87.09</v>
      </c>
      <c r="K1137" s="169" t="str">
        <f>VLOOKUP(C1137, 'CEDARS School FRPL'!$C$4:$G$2376,5,0)</f>
        <v>Yes</v>
      </c>
      <c r="L1137" s="66">
        <f>IFERROR(VLOOKUP($C1137,'CEDARS School FRPL'!$C$4:$F$20001,3,FALSE),"NO CEDARL FRPL Rprtd")</f>
        <v>0.9405</v>
      </c>
      <c r="N1137" s="118"/>
      <c r="O1137" s="97"/>
    </row>
    <row r="1138" spans="1:15">
      <c r="A1138" s="165" t="s">
        <v>2422</v>
      </c>
      <c r="B1138" s="165" t="s">
        <v>2672</v>
      </c>
      <c r="C1138" s="169">
        <v>2532</v>
      </c>
      <c r="D1138" s="171" t="s">
        <v>2119</v>
      </c>
      <c r="E1138" s="172">
        <v>313.61</v>
      </c>
      <c r="F1138" s="172">
        <v>0</v>
      </c>
      <c r="G1138" s="172">
        <v>2.46</v>
      </c>
      <c r="H1138" s="172">
        <v>8</v>
      </c>
      <c r="I1138" s="172">
        <v>0</v>
      </c>
      <c r="J1138" s="173">
        <f t="shared" si="19"/>
        <v>324.07</v>
      </c>
      <c r="K1138" s="169" t="str">
        <f>VLOOKUP(C1138, 'CEDARS School FRPL'!$C$4:$G$2376,5,0)</f>
        <v>Yes</v>
      </c>
      <c r="L1138" s="66">
        <f>IFERROR(VLOOKUP($C1138,'CEDARS School FRPL'!$C$4:$F$20001,3,FALSE),"NO CEDARL FRPL Rprtd")</f>
        <v>0.93920000000000003</v>
      </c>
      <c r="N1138" s="118"/>
      <c r="O1138" s="97"/>
    </row>
    <row r="1139" spans="1:15">
      <c r="A1139" s="165" t="s">
        <v>2393</v>
      </c>
      <c r="B1139" s="165" t="s">
        <v>2673</v>
      </c>
      <c r="C1139" s="169">
        <v>2585</v>
      </c>
      <c r="D1139" s="171" t="s">
        <v>1992</v>
      </c>
      <c r="E1139" s="172">
        <v>148.22999999999999</v>
      </c>
      <c r="F1139" s="172">
        <v>0</v>
      </c>
      <c r="G1139" s="172">
        <v>0</v>
      </c>
      <c r="H1139" s="172">
        <v>0</v>
      </c>
      <c r="I1139" s="172">
        <v>0</v>
      </c>
      <c r="J1139" s="173">
        <f t="shared" si="19"/>
        <v>148.22999999999999</v>
      </c>
      <c r="K1139" s="169" t="str">
        <f>VLOOKUP(C1139, 'CEDARS School FRPL'!$C$4:$G$2376,5,0)</f>
        <v>Yes</v>
      </c>
      <c r="L1139" s="66">
        <f>IFERROR(VLOOKUP($C1139,'CEDARS School FRPL'!$C$4:$F$20001,3,FALSE),"NO CEDARL FRPL Rprtd")</f>
        <v>0.50609999999999999</v>
      </c>
      <c r="N1139" s="118"/>
      <c r="O1139" s="97"/>
    </row>
    <row r="1140" spans="1:15">
      <c r="A1140" s="165" t="s">
        <v>2393</v>
      </c>
      <c r="B1140" s="165" t="s">
        <v>2673</v>
      </c>
      <c r="C1140" s="169">
        <v>3365</v>
      </c>
      <c r="D1140" s="171" t="s">
        <v>1994</v>
      </c>
      <c r="E1140" s="172">
        <v>271.32</v>
      </c>
      <c r="F1140" s="172">
        <v>0</v>
      </c>
      <c r="G1140" s="172">
        <v>0</v>
      </c>
      <c r="H1140" s="172">
        <v>0</v>
      </c>
      <c r="I1140" s="172">
        <v>0</v>
      </c>
      <c r="J1140" s="173">
        <f t="shared" si="19"/>
        <v>271.32</v>
      </c>
      <c r="K1140" s="169" t="str">
        <f>VLOOKUP(C1140, 'CEDARS School FRPL'!$C$4:$G$2376,5,0)</f>
        <v>No</v>
      </c>
      <c r="L1140" s="66">
        <f>IFERROR(VLOOKUP($C1140,'CEDARS School FRPL'!$C$4:$F$20001,3,FALSE),"NO CEDARL FRPL Rprtd")</f>
        <v>0.44219999999999998</v>
      </c>
      <c r="N1140" s="118"/>
      <c r="O1140" s="97"/>
    </row>
    <row r="1141" spans="1:15">
      <c r="A1141" s="165" t="s">
        <v>2393</v>
      </c>
      <c r="B1141" s="165" t="s">
        <v>2673</v>
      </c>
      <c r="C1141" s="169">
        <v>4533</v>
      </c>
      <c r="D1141" s="171" t="s">
        <v>1995</v>
      </c>
      <c r="E1141" s="172">
        <v>294.83</v>
      </c>
      <c r="F1141" s="172">
        <v>0</v>
      </c>
      <c r="G1141" s="172">
        <v>0</v>
      </c>
      <c r="H1141" s="172">
        <v>0</v>
      </c>
      <c r="I1141" s="172">
        <v>0</v>
      </c>
      <c r="J1141" s="173">
        <f t="shared" si="19"/>
        <v>294.83</v>
      </c>
      <c r="K1141" s="169" t="str">
        <f>VLOOKUP(C1141, 'CEDARS School FRPL'!$C$4:$G$2376,5,0)</f>
        <v>Yes</v>
      </c>
      <c r="L1141" s="66">
        <f>IFERROR(VLOOKUP($C1141,'CEDARS School FRPL'!$C$4:$F$20001,3,FALSE),"NO CEDARL FRPL Rprtd")</f>
        <v>0.67669999999999997</v>
      </c>
      <c r="N1141" s="118"/>
      <c r="O1141" s="97"/>
    </row>
    <row r="1142" spans="1:15">
      <c r="A1142" s="165" t="s">
        <v>2393</v>
      </c>
      <c r="B1142" s="165" t="s">
        <v>2673</v>
      </c>
      <c r="C1142" s="169">
        <v>5112</v>
      </c>
      <c r="D1142" s="171" t="s">
        <v>1996</v>
      </c>
      <c r="E1142" s="172">
        <v>29.37</v>
      </c>
      <c r="F1142" s="172">
        <v>0</v>
      </c>
      <c r="G1142" s="172">
        <v>0</v>
      </c>
      <c r="H1142" s="172">
        <v>0</v>
      </c>
      <c r="I1142" s="172">
        <v>0</v>
      </c>
      <c r="J1142" s="173">
        <f t="shared" si="19"/>
        <v>29.37</v>
      </c>
      <c r="K1142" s="169" t="str">
        <f>VLOOKUP(C1142, 'CEDARS School FRPL'!$C$4:$G$2376,5,0)</f>
        <v>Yes</v>
      </c>
      <c r="L1142" s="66">
        <f>IFERROR(VLOOKUP($C1142,'CEDARS School FRPL'!$C$4:$F$20001,3,FALSE),"NO CEDARL FRPL Rprtd")</f>
        <v>0.60009999999999997</v>
      </c>
      <c r="N1142" s="118"/>
      <c r="O1142" s="97"/>
    </row>
    <row r="1143" spans="1:15">
      <c r="A1143" s="165" t="s">
        <v>2393</v>
      </c>
      <c r="B1143" s="165" t="s">
        <v>2673</v>
      </c>
      <c r="C1143" s="169">
        <v>3003</v>
      </c>
      <c r="D1143" s="171" t="s">
        <v>1993</v>
      </c>
      <c r="E1143" s="172">
        <v>250.85</v>
      </c>
      <c r="F1143" s="172">
        <v>0</v>
      </c>
      <c r="G1143" s="172">
        <v>0</v>
      </c>
      <c r="H1143" s="172">
        <v>0</v>
      </c>
      <c r="I1143" s="172">
        <v>0</v>
      </c>
      <c r="J1143" s="173">
        <f t="shared" si="19"/>
        <v>250.85</v>
      </c>
      <c r="K1143" s="169" t="str">
        <f>VLOOKUP(C1143, 'CEDARS School FRPL'!$C$4:$G$2376,5,0)</f>
        <v>Yes</v>
      </c>
      <c r="L1143" s="66">
        <f>IFERROR(VLOOKUP($C1143,'CEDARS School FRPL'!$C$4:$F$20001,3,FALSE),"NO CEDARL FRPL Rprtd")</f>
        <v>0.56030000000000002</v>
      </c>
      <c r="M1143" s="66"/>
      <c r="N1143" s="118"/>
      <c r="O1143" s="97"/>
    </row>
    <row r="1144" spans="1:15">
      <c r="A1144" s="165" t="s">
        <v>2393</v>
      </c>
      <c r="B1144" s="165" t="s">
        <v>2673</v>
      </c>
      <c r="C1144" s="169">
        <v>2343</v>
      </c>
      <c r="D1144" s="171" t="s">
        <v>1991</v>
      </c>
      <c r="E1144" s="172">
        <v>422.07</v>
      </c>
      <c r="F1144" s="172">
        <v>0</v>
      </c>
      <c r="G1144" s="172">
        <v>33.65</v>
      </c>
      <c r="H1144" s="172">
        <v>23</v>
      </c>
      <c r="I1144" s="172">
        <v>0</v>
      </c>
      <c r="J1144" s="173">
        <f t="shared" si="19"/>
        <v>478.71999999999997</v>
      </c>
      <c r="K1144" s="169" t="str">
        <f>VLOOKUP(C1144, 'CEDARS School FRPL'!$C$4:$G$2376,5,0)</f>
        <v>No</v>
      </c>
      <c r="L1144" s="66">
        <f>IFERROR(VLOOKUP($C1144,'CEDARS School FRPL'!$C$4:$F$20001,3,FALSE),"NO CEDARL FRPL Rprtd")</f>
        <v>0.47089999999999999</v>
      </c>
      <c r="N1144" s="118"/>
      <c r="O1144" s="97"/>
    </row>
    <row r="1145" spans="1:15">
      <c r="A1145" s="165" t="s">
        <v>2326</v>
      </c>
      <c r="B1145" s="165" t="s">
        <v>2674</v>
      </c>
      <c r="C1145" s="169">
        <v>3459</v>
      </c>
      <c r="D1145" s="171" t="s">
        <v>1481</v>
      </c>
      <c r="E1145" s="172">
        <v>71.819999999999993</v>
      </c>
      <c r="F1145" s="172">
        <v>0</v>
      </c>
      <c r="G1145" s="172">
        <v>0</v>
      </c>
      <c r="H1145" s="172">
        <v>0</v>
      </c>
      <c r="I1145" s="172">
        <v>0</v>
      </c>
      <c r="J1145" s="173">
        <f t="shared" si="19"/>
        <v>71.819999999999993</v>
      </c>
      <c r="K1145" s="169" t="str">
        <f>VLOOKUP(C1145, 'CEDARS School FRPL'!$C$4:$G$2376,5,0)</f>
        <v>No</v>
      </c>
      <c r="L1145" s="66">
        <f>IFERROR(VLOOKUP($C1145,'CEDARS School FRPL'!$C$4:$F$20001,3,FALSE),"NO CEDARL FRPL Rprtd")</f>
        <v>0.28410000000000002</v>
      </c>
      <c r="N1145" s="118"/>
      <c r="O1145" s="97"/>
    </row>
    <row r="1146" spans="1:15">
      <c r="A1146" s="165" t="s">
        <v>2324</v>
      </c>
      <c r="B1146" s="165" t="s">
        <v>2675</v>
      </c>
      <c r="C1146" s="169">
        <v>5625</v>
      </c>
      <c r="D1146" s="171" t="s">
        <v>2919</v>
      </c>
      <c r="E1146" s="172">
        <v>136.19</v>
      </c>
      <c r="F1146" s="172">
        <v>0</v>
      </c>
      <c r="G1146" s="172">
        <v>0</v>
      </c>
      <c r="H1146" s="172">
        <v>0</v>
      </c>
      <c r="I1146" s="172">
        <v>0</v>
      </c>
      <c r="J1146" s="173">
        <f t="shared" si="19"/>
        <v>136.19</v>
      </c>
      <c r="K1146" s="169" t="str">
        <f>VLOOKUP(C1146, 'CEDARS School FRPL'!$C$4:$G$2376,5,0)</f>
        <v>Yes</v>
      </c>
      <c r="L1146" s="66">
        <f>IFERROR(VLOOKUP($C1146,'CEDARS School FRPL'!$C$4:$F$20001,3,FALSE),"NO CEDARL FRPL Rprtd")</f>
        <v>0.69</v>
      </c>
      <c r="N1146" s="118"/>
      <c r="O1146" s="97"/>
    </row>
    <row r="1147" spans="1:15">
      <c r="A1147" s="165" t="s">
        <v>2324</v>
      </c>
      <c r="B1147" s="165" t="s">
        <v>2675</v>
      </c>
      <c r="C1147" s="169">
        <v>4329</v>
      </c>
      <c r="D1147" s="171" t="s">
        <v>2920</v>
      </c>
      <c r="E1147" s="172">
        <v>423.4</v>
      </c>
      <c r="F1147" s="172">
        <v>23.9</v>
      </c>
      <c r="G1147" s="172">
        <v>0</v>
      </c>
      <c r="H1147" s="172">
        <v>0</v>
      </c>
      <c r="I1147" s="172">
        <v>0</v>
      </c>
      <c r="J1147" s="173">
        <f t="shared" si="19"/>
        <v>447.29999999999995</v>
      </c>
      <c r="K1147" s="169" t="str">
        <f>VLOOKUP(C1147, 'CEDARS School FRPL'!$C$4:$G$2376,5,0)</f>
        <v>Yes</v>
      </c>
      <c r="L1147" s="66">
        <f>IFERROR(VLOOKUP($C1147,'CEDARS School FRPL'!$C$4:$F$20001,3,FALSE),"NO CEDARL FRPL Rprtd")</f>
        <v>0.72199999999999998</v>
      </c>
      <c r="N1147" s="118"/>
      <c r="O1147" s="97"/>
    </row>
    <row r="1148" spans="1:15">
      <c r="A1148" s="165" t="s">
        <v>2324</v>
      </c>
      <c r="B1148" s="165" t="s">
        <v>2675</v>
      </c>
      <c r="C1148" s="169">
        <v>5589</v>
      </c>
      <c r="D1148" s="171" t="s">
        <v>2869</v>
      </c>
      <c r="E1148" s="172">
        <v>398.3</v>
      </c>
      <c r="F1148" s="172">
        <v>23.9</v>
      </c>
      <c r="G1148" s="172">
        <v>0</v>
      </c>
      <c r="H1148" s="172">
        <v>0</v>
      </c>
      <c r="I1148" s="172">
        <v>0</v>
      </c>
      <c r="J1148" s="173">
        <f t="shared" si="19"/>
        <v>422.2</v>
      </c>
      <c r="K1148" s="169" t="str">
        <f>VLOOKUP(C1148, 'CEDARS School FRPL'!$C$4:$G$2376,5,0)</f>
        <v>Yes</v>
      </c>
      <c r="L1148" s="66">
        <f>IFERROR(VLOOKUP($C1148,'CEDARS School FRPL'!$C$4:$F$20001,3,FALSE),"NO CEDARL FRPL Rprtd")</f>
        <v>0.65380000000000005</v>
      </c>
      <c r="N1148" s="118"/>
      <c r="O1148" s="97"/>
    </row>
    <row r="1149" spans="1:15">
      <c r="A1149" s="165" t="s">
        <v>2324</v>
      </c>
      <c r="B1149" s="165" t="s">
        <v>2675</v>
      </c>
      <c r="C1149" s="169">
        <v>3183</v>
      </c>
      <c r="D1149" s="171" t="s">
        <v>75</v>
      </c>
      <c r="E1149" s="172">
        <v>450.68</v>
      </c>
      <c r="F1149" s="172">
        <v>23.7</v>
      </c>
      <c r="G1149" s="172">
        <v>0</v>
      </c>
      <c r="H1149" s="172">
        <v>0</v>
      </c>
      <c r="I1149" s="172">
        <v>0</v>
      </c>
      <c r="J1149" s="173">
        <f t="shared" si="19"/>
        <v>474.38</v>
      </c>
      <c r="K1149" s="169" t="str">
        <f>VLOOKUP(C1149, 'CEDARS School FRPL'!$C$4:$G$2376,5,0)</f>
        <v>Yes</v>
      </c>
      <c r="L1149" s="66">
        <f>IFERROR(VLOOKUP($C1149,'CEDARS School FRPL'!$C$4:$F$20001,3,FALSE),"NO CEDARL FRPL Rprtd")</f>
        <v>0.6361</v>
      </c>
      <c r="N1149" s="118"/>
      <c r="O1149" s="97"/>
    </row>
    <row r="1150" spans="1:15">
      <c r="A1150" s="165" t="s">
        <v>2324</v>
      </c>
      <c r="B1150" s="165" t="s">
        <v>2675</v>
      </c>
      <c r="C1150" s="169">
        <v>3821</v>
      </c>
      <c r="D1150" s="171" t="s">
        <v>1472</v>
      </c>
      <c r="E1150" s="172">
        <v>678.2</v>
      </c>
      <c r="F1150" s="172">
        <v>0</v>
      </c>
      <c r="G1150" s="172">
        <v>0</v>
      </c>
      <c r="H1150" s="172">
        <v>0</v>
      </c>
      <c r="I1150" s="172">
        <v>0</v>
      </c>
      <c r="J1150" s="173">
        <f t="shared" si="19"/>
        <v>678.2</v>
      </c>
      <c r="K1150" s="169" t="str">
        <f>VLOOKUP(C1150, 'CEDARS School FRPL'!$C$4:$G$2376,5,0)</f>
        <v>Yes</v>
      </c>
      <c r="L1150" s="66">
        <f>IFERROR(VLOOKUP($C1150,'CEDARS School FRPL'!$C$4:$F$20001,3,FALSE),"NO CEDARL FRPL Rprtd")</f>
        <v>0.69920000000000004</v>
      </c>
      <c r="N1150" s="118"/>
      <c r="O1150" s="97"/>
    </row>
    <row r="1151" spans="1:15">
      <c r="A1151" s="165" t="s">
        <v>2324</v>
      </c>
      <c r="B1151" s="165" t="s">
        <v>2675</v>
      </c>
      <c r="C1151" s="169">
        <v>4013</v>
      </c>
      <c r="D1151" s="171" t="s">
        <v>1474</v>
      </c>
      <c r="E1151" s="172">
        <v>410.63</v>
      </c>
      <c r="F1151" s="172">
        <v>11.7</v>
      </c>
      <c r="G1151" s="172">
        <v>0</v>
      </c>
      <c r="H1151" s="172">
        <v>0</v>
      </c>
      <c r="I1151" s="172">
        <v>0</v>
      </c>
      <c r="J1151" s="173">
        <f t="shared" si="19"/>
        <v>422.33</v>
      </c>
      <c r="K1151" s="169" t="str">
        <f>VLOOKUP(C1151, 'CEDARS School FRPL'!$C$4:$G$2376,5,0)</f>
        <v>Yes</v>
      </c>
      <c r="L1151" s="66">
        <f>IFERROR(VLOOKUP($C1151,'CEDARS School FRPL'!$C$4:$F$20001,3,FALSE),"NO CEDARL FRPL Rprtd")</f>
        <v>0.64959999999999996</v>
      </c>
      <c r="N1151" s="118"/>
      <c r="O1151" s="97"/>
    </row>
    <row r="1152" spans="1:15">
      <c r="A1152" s="165" t="s">
        <v>2324</v>
      </c>
      <c r="B1152" s="165" t="s">
        <v>2675</v>
      </c>
      <c r="C1152" s="169">
        <v>3001</v>
      </c>
      <c r="D1152" s="171" t="s">
        <v>1471</v>
      </c>
      <c r="E1152" s="172">
        <v>486.2</v>
      </c>
      <c r="F1152" s="172">
        <v>24</v>
      </c>
      <c r="G1152" s="172">
        <v>0</v>
      </c>
      <c r="H1152" s="172">
        <v>0</v>
      </c>
      <c r="I1152" s="172">
        <v>0</v>
      </c>
      <c r="J1152" s="173">
        <f t="shared" si="19"/>
        <v>510.2</v>
      </c>
      <c r="K1152" s="169" t="str">
        <f>VLOOKUP(C1152, 'CEDARS School FRPL'!$C$4:$G$2376,5,0)</f>
        <v>Yes</v>
      </c>
      <c r="L1152" s="66">
        <f>IFERROR(VLOOKUP($C1152,'CEDARS School FRPL'!$C$4:$F$20001,3,FALSE),"NO CEDARL FRPL Rprtd")</f>
        <v>0.59540000000000004</v>
      </c>
      <c r="N1152" s="118"/>
      <c r="O1152" s="97"/>
    </row>
    <row r="1153" spans="1:15">
      <c r="A1153" s="165" t="s">
        <v>2324</v>
      </c>
      <c r="B1153" s="165" t="s">
        <v>2675</v>
      </c>
      <c r="C1153" s="169">
        <v>4511</v>
      </c>
      <c r="D1153" s="171" t="s">
        <v>1475</v>
      </c>
      <c r="E1153" s="172">
        <v>541.42999999999995</v>
      </c>
      <c r="F1153" s="172">
        <v>0</v>
      </c>
      <c r="G1153" s="172">
        <v>0</v>
      </c>
      <c r="H1153" s="172">
        <v>0</v>
      </c>
      <c r="I1153" s="172">
        <v>0</v>
      </c>
      <c r="J1153" s="173">
        <f t="shared" si="19"/>
        <v>541.42999999999995</v>
      </c>
      <c r="K1153" s="169" t="str">
        <f>VLOOKUP(C1153, 'CEDARS School FRPL'!$C$4:$G$2376,5,0)</f>
        <v>Yes</v>
      </c>
      <c r="L1153" s="66">
        <f>IFERROR(VLOOKUP($C1153,'CEDARS School FRPL'!$C$4:$F$20001,3,FALSE),"NO CEDARL FRPL Rprtd")</f>
        <v>0.71319999999999995</v>
      </c>
      <c r="N1153" s="118"/>
      <c r="O1153" s="97"/>
    </row>
    <row r="1154" spans="1:15">
      <c r="A1154" s="165" t="s">
        <v>2324</v>
      </c>
      <c r="B1154" s="165" t="s">
        <v>2675</v>
      </c>
      <c r="C1154" s="169">
        <v>2295</v>
      </c>
      <c r="D1154" s="171" t="s">
        <v>1470</v>
      </c>
      <c r="E1154" s="172">
        <v>1544.75</v>
      </c>
      <c r="F1154" s="172">
        <v>0</v>
      </c>
      <c r="G1154" s="172">
        <v>200.31</v>
      </c>
      <c r="H1154" s="172">
        <v>0</v>
      </c>
      <c r="I1154" s="172">
        <v>0</v>
      </c>
      <c r="J1154" s="173">
        <f t="shared" si="19"/>
        <v>1745.06</v>
      </c>
      <c r="K1154" s="169" t="str">
        <f>VLOOKUP(C1154, 'CEDARS School FRPL'!$C$4:$G$2376,5,0)</f>
        <v>Yes</v>
      </c>
      <c r="L1154" s="66">
        <f>IFERROR(VLOOKUP($C1154,'CEDARS School FRPL'!$C$4:$F$20001,3,FALSE),"NO CEDARL FRPL Rprtd")</f>
        <v>0.59730000000000005</v>
      </c>
      <c r="N1154" s="118"/>
      <c r="O1154" s="97"/>
    </row>
    <row r="1155" spans="1:15">
      <c r="A1155" s="165" t="s">
        <v>2324</v>
      </c>
      <c r="B1155" s="165" t="s">
        <v>2675</v>
      </c>
      <c r="C1155" s="169">
        <v>5449</v>
      </c>
      <c r="D1155" s="171" t="s">
        <v>1476</v>
      </c>
      <c r="E1155" s="172">
        <v>0</v>
      </c>
      <c r="F1155" s="172">
        <v>0</v>
      </c>
      <c r="G1155" s="172">
        <v>0</v>
      </c>
      <c r="H1155" s="172">
        <v>66.190000000000012</v>
      </c>
      <c r="I1155" s="172">
        <v>0</v>
      </c>
      <c r="J1155" s="173">
        <f t="shared" si="19"/>
        <v>66.190000000000012</v>
      </c>
      <c r="K1155" s="169" t="str">
        <f>VLOOKUP(C1155, 'CEDARS School FRPL'!$C$4:$G$2376,5,0)</f>
        <v>Yes</v>
      </c>
      <c r="L1155" s="66">
        <f>IFERROR(VLOOKUP($C1155,'CEDARS School FRPL'!$C$4:$F$20001,3,FALSE),"NO CEDARL FRPL Rprtd")</f>
        <v>0.69089999999999996</v>
      </c>
      <c r="N1155" s="118"/>
      <c r="O1155" s="97"/>
    </row>
    <row r="1156" spans="1:15">
      <c r="A1156" s="165" t="s">
        <v>2324</v>
      </c>
      <c r="B1156" s="165" t="s">
        <v>2675</v>
      </c>
      <c r="C1156" s="169">
        <v>3829</v>
      </c>
      <c r="D1156" s="171" t="s">
        <v>1473</v>
      </c>
      <c r="E1156" s="172">
        <v>56.46</v>
      </c>
      <c r="F1156" s="172">
        <v>0</v>
      </c>
      <c r="G1156" s="172">
        <v>0</v>
      </c>
      <c r="H1156" s="172">
        <v>0</v>
      </c>
      <c r="I1156" s="172">
        <v>0</v>
      </c>
      <c r="J1156" s="173">
        <f t="shared" si="19"/>
        <v>56.46</v>
      </c>
      <c r="K1156" s="169" t="str">
        <f>VLOOKUP(C1156, 'CEDARS School FRPL'!$C$4:$G$2376,5,0)</f>
        <v>Yes</v>
      </c>
      <c r="L1156" s="66">
        <f>IFERROR(VLOOKUP($C1156,'CEDARS School FRPL'!$C$4:$F$20001,3,FALSE),"NO CEDARL FRPL Rprtd")</f>
        <v>0.59450000000000003</v>
      </c>
      <c r="N1156" s="118"/>
      <c r="O1156" s="97"/>
    </row>
    <row r="1157" spans="1:15">
      <c r="A1157" s="165" t="s">
        <v>2324</v>
      </c>
      <c r="B1157" s="165" t="s">
        <v>2675</v>
      </c>
      <c r="C1157" s="169">
        <v>5960</v>
      </c>
      <c r="D1157" s="171" t="s">
        <v>1477</v>
      </c>
      <c r="E1157" s="172">
        <v>333.24</v>
      </c>
      <c r="F1157" s="172">
        <v>0</v>
      </c>
      <c r="G1157" s="172">
        <v>0</v>
      </c>
      <c r="H1157" s="172">
        <v>0</v>
      </c>
      <c r="I1157" s="172">
        <v>17.420000000000002</v>
      </c>
      <c r="J1157" s="173">
        <f t="shared" ref="J1157:J1220" si="20">SUM(E1157:I1157)</f>
        <v>350.66</v>
      </c>
      <c r="K1157" s="169" t="str">
        <f>VLOOKUP(C1157, 'CEDARS School FRPL'!$C$4:$G$2376,5,0)</f>
        <v>No</v>
      </c>
      <c r="L1157" s="66">
        <f>IFERROR(VLOOKUP($C1157,'CEDARS School FRPL'!$C$4:$F$20001,3,FALSE),"NO CEDARL FRPL Rprtd")</f>
        <v>0.39460000000000001</v>
      </c>
      <c r="N1157" s="118"/>
      <c r="O1157" s="97"/>
    </row>
    <row r="1158" spans="1:15">
      <c r="A1158" s="165" t="s">
        <v>2324</v>
      </c>
      <c r="B1158" s="165" t="s">
        <v>2675</v>
      </c>
      <c r="C1158" s="169">
        <v>1992</v>
      </c>
      <c r="D1158" s="171" t="s">
        <v>2676</v>
      </c>
      <c r="E1158" s="172">
        <v>251.29</v>
      </c>
      <c r="F1158" s="172">
        <v>0</v>
      </c>
      <c r="G1158" s="172">
        <v>0</v>
      </c>
      <c r="H1158" s="172">
        <v>0</v>
      </c>
      <c r="I1158" s="172">
        <v>0</v>
      </c>
      <c r="J1158" s="173">
        <f t="shared" si="20"/>
        <v>251.29</v>
      </c>
      <c r="K1158" s="169" t="str">
        <f>VLOOKUP(C1158, 'CEDARS School FRPL'!$C$4:$G$2376,5,0)</f>
        <v>No</v>
      </c>
      <c r="L1158" s="66">
        <f>IFERROR(VLOOKUP($C1158,'CEDARS School FRPL'!$C$4:$F$20001,3,FALSE),"NO CEDARL FRPL Rprtd")</f>
        <v>0.38119999999999998</v>
      </c>
      <c r="N1158" s="118"/>
      <c r="O1158" s="97"/>
    </row>
    <row r="1159" spans="1:15">
      <c r="A1159" s="165" t="s">
        <v>2324</v>
      </c>
      <c r="B1159" s="165" t="s">
        <v>2675</v>
      </c>
      <c r="C1159" s="169">
        <v>2880</v>
      </c>
      <c r="D1159" s="171" t="s">
        <v>39</v>
      </c>
      <c r="E1159" s="172">
        <v>324.2</v>
      </c>
      <c r="F1159" s="172">
        <v>23.5</v>
      </c>
      <c r="G1159" s="172">
        <v>0</v>
      </c>
      <c r="H1159" s="172">
        <v>0</v>
      </c>
      <c r="I1159" s="172">
        <v>0</v>
      </c>
      <c r="J1159" s="173">
        <f t="shared" si="20"/>
        <v>347.7</v>
      </c>
      <c r="K1159" s="169" t="str">
        <f>VLOOKUP(C1159, 'CEDARS School FRPL'!$C$4:$G$2376,5,0)</f>
        <v>Yes</v>
      </c>
      <c r="L1159" s="66">
        <f>IFERROR(VLOOKUP($C1159,'CEDARS School FRPL'!$C$4:$F$20001,3,FALSE),"NO CEDARL FRPL Rprtd")</f>
        <v>0.7117</v>
      </c>
      <c r="N1159" s="118"/>
      <c r="O1159" s="97"/>
    </row>
    <row r="1160" spans="1:15">
      <c r="A1160" s="165" t="s">
        <v>2230</v>
      </c>
      <c r="B1160" s="165" t="s">
        <v>2677</v>
      </c>
      <c r="C1160" s="169">
        <v>1986</v>
      </c>
      <c r="D1160" s="171" t="s">
        <v>977</v>
      </c>
      <c r="E1160" s="172">
        <v>453.31</v>
      </c>
      <c r="F1160" s="172">
        <v>0</v>
      </c>
      <c r="G1160" s="172">
        <v>2.57</v>
      </c>
      <c r="H1160" s="172">
        <v>0</v>
      </c>
      <c r="I1160" s="172">
        <v>0</v>
      </c>
      <c r="J1160" s="173">
        <f t="shared" si="20"/>
        <v>455.88</v>
      </c>
      <c r="K1160" s="169" t="str">
        <f>VLOOKUP(C1160, 'CEDARS School FRPL'!$C$4:$G$2376,5,0)</f>
        <v>Yes</v>
      </c>
      <c r="L1160" s="66">
        <f>IFERROR(VLOOKUP($C1160,'CEDARS School FRPL'!$C$4:$F$20001,3,FALSE),"NO CEDARL FRPL Rprtd")</f>
        <v>0.7036</v>
      </c>
      <c r="N1160" s="118"/>
      <c r="O1160" s="97"/>
    </row>
    <row r="1161" spans="1:15">
      <c r="A1161" s="165" t="s">
        <v>2331</v>
      </c>
      <c r="B1161" s="165" t="s">
        <v>2678</v>
      </c>
      <c r="C1161" s="169">
        <v>4247</v>
      </c>
      <c r="D1161" s="171" t="s">
        <v>1528</v>
      </c>
      <c r="E1161" s="172">
        <v>134.18</v>
      </c>
      <c r="F1161" s="172">
        <v>0</v>
      </c>
      <c r="G1161" s="172">
        <v>0.82</v>
      </c>
      <c r="H1161" s="172">
        <v>0</v>
      </c>
      <c r="I1161" s="172">
        <v>0</v>
      </c>
      <c r="J1161" s="173">
        <f t="shared" si="20"/>
        <v>135</v>
      </c>
      <c r="K1161" s="169" t="str">
        <f>VLOOKUP(C1161, 'CEDARS School FRPL'!$C$4:$G$2376,5,0)</f>
        <v>Yes</v>
      </c>
      <c r="L1161" s="66">
        <f>IFERROR(VLOOKUP($C1161,'CEDARS School FRPL'!$C$4:$F$20001,3,FALSE),"NO CEDARL FRPL Rprtd")</f>
        <v>0.65669999999999995</v>
      </c>
      <c r="N1161" s="118"/>
      <c r="O1161" s="97"/>
    </row>
    <row r="1162" spans="1:15">
      <c r="A1162" s="165" t="s">
        <v>2331</v>
      </c>
      <c r="B1162" s="165" t="s">
        <v>2678</v>
      </c>
      <c r="C1162" s="169">
        <v>4303</v>
      </c>
      <c r="D1162" s="171" t="s">
        <v>828</v>
      </c>
      <c r="E1162" s="172">
        <v>590.29</v>
      </c>
      <c r="F1162" s="172">
        <v>0</v>
      </c>
      <c r="G1162" s="172">
        <v>0</v>
      </c>
      <c r="H1162" s="172">
        <v>0</v>
      </c>
      <c r="I1162" s="172">
        <v>0</v>
      </c>
      <c r="J1162" s="173">
        <f t="shared" si="20"/>
        <v>590.29</v>
      </c>
      <c r="K1162" s="169" t="str">
        <f>VLOOKUP(C1162, 'CEDARS School FRPL'!$C$4:$G$2376,5,0)</f>
        <v>Yes</v>
      </c>
      <c r="L1162" s="66">
        <f>IFERROR(VLOOKUP($C1162,'CEDARS School FRPL'!$C$4:$F$20001,3,FALSE),"NO CEDARL FRPL Rprtd")</f>
        <v>0.67369999999999997</v>
      </c>
      <c r="N1162" s="118"/>
      <c r="O1162" s="97"/>
    </row>
    <row r="1163" spans="1:15">
      <c r="A1163" s="165" t="s">
        <v>2331</v>
      </c>
      <c r="B1163" s="165" t="s">
        <v>2678</v>
      </c>
      <c r="C1163" s="169">
        <v>4342</v>
      </c>
      <c r="D1163" s="171" t="s">
        <v>1529</v>
      </c>
      <c r="E1163" s="172">
        <v>479.21</v>
      </c>
      <c r="F1163" s="172">
        <v>0</v>
      </c>
      <c r="G1163" s="172">
        <v>0</v>
      </c>
      <c r="H1163" s="172">
        <v>0</v>
      </c>
      <c r="I1163" s="172">
        <v>0</v>
      </c>
      <c r="J1163" s="173">
        <f t="shared" si="20"/>
        <v>479.21</v>
      </c>
      <c r="K1163" s="169" t="str">
        <f>VLOOKUP(C1163, 'CEDARS School FRPL'!$C$4:$G$2376,5,0)</f>
        <v>No</v>
      </c>
      <c r="L1163" s="66">
        <f>IFERROR(VLOOKUP($C1163,'CEDARS School FRPL'!$C$4:$F$20001,3,FALSE),"NO CEDARL FRPL Rprtd")</f>
        <v>0.31159999999999999</v>
      </c>
      <c r="N1163" s="118"/>
      <c r="O1163" s="97"/>
    </row>
    <row r="1164" spans="1:15">
      <c r="A1164" s="165" t="s">
        <v>2331</v>
      </c>
      <c r="B1164" s="165" t="s">
        <v>2678</v>
      </c>
      <c r="C1164" s="169">
        <v>4304</v>
      </c>
      <c r="D1164" s="171" t="s">
        <v>830</v>
      </c>
      <c r="E1164" s="172">
        <v>606.29999999999995</v>
      </c>
      <c r="F1164" s="172">
        <v>0</v>
      </c>
      <c r="G1164" s="172">
        <v>0</v>
      </c>
      <c r="H1164" s="172">
        <v>0</v>
      </c>
      <c r="I1164" s="172">
        <v>0</v>
      </c>
      <c r="J1164" s="173">
        <f t="shared" si="20"/>
        <v>606.29999999999995</v>
      </c>
      <c r="K1164" s="169" t="str">
        <f>VLOOKUP(C1164, 'CEDARS School FRPL'!$C$4:$G$2376,5,0)</f>
        <v>Yes</v>
      </c>
      <c r="L1164" s="66">
        <f>IFERROR(VLOOKUP($C1164,'CEDARS School FRPL'!$C$4:$F$20001,3,FALSE),"NO CEDARL FRPL Rprtd")</f>
        <v>0.61539999999999995</v>
      </c>
      <c r="N1164" s="118"/>
      <c r="O1164" s="97"/>
    </row>
    <row r="1165" spans="1:15">
      <c r="A1165" s="165" t="s">
        <v>2331</v>
      </c>
      <c r="B1165" s="165" t="s">
        <v>2678</v>
      </c>
      <c r="C1165" s="169">
        <v>4469</v>
      </c>
      <c r="D1165" s="171" t="s">
        <v>1534</v>
      </c>
      <c r="E1165" s="172">
        <v>440.97</v>
      </c>
      <c r="F1165" s="172">
        <v>0</v>
      </c>
      <c r="G1165" s="172">
        <v>0</v>
      </c>
      <c r="H1165" s="172">
        <v>0</v>
      </c>
      <c r="I1165" s="172">
        <v>0</v>
      </c>
      <c r="J1165" s="173">
        <f t="shared" si="20"/>
        <v>440.97</v>
      </c>
      <c r="K1165" s="169" t="str">
        <f>VLOOKUP(C1165, 'CEDARS School FRPL'!$C$4:$G$2376,5,0)</f>
        <v>No</v>
      </c>
      <c r="L1165" s="66">
        <f>IFERROR(VLOOKUP($C1165,'CEDARS School FRPL'!$C$4:$F$20001,3,FALSE),"NO CEDARL FRPL Rprtd")</f>
        <v>0.23810000000000001</v>
      </c>
      <c r="N1165" s="118"/>
      <c r="O1165" s="97"/>
    </row>
    <row r="1166" spans="1:15">
      <c r="A1166" s="165" t="s">
        <v>2331</v>
      </c>
      <c r="B1166" s="165" t="s">
        <v>2678</v>
      </c>
      <c r="C1166" s="169">
        <v>4231</v>
      </c>
      <c r="D1166" s="171" t="s">
        <v>1527</v>
      </c>
      <c r="E1166" s="172">
        <v>779.41</v>
      </c>
      <c r="F1166" s="172">
        <v>0</v>
      </c>
      <c r="G1166" s="172">
        <v>0</v>
      </c>
      <c r="H1166" s="172">
        <v>0</v>
      </c>
      <c r="I1166" s="172">
        <v>0</v>
      </c>
      <c r="J1166" s="173">
        <f t="shared" si="20"/>
        <v>779.41</v>
      </c>
      <c r="K1166" s="169" t="str">
        <f>VLOOKUP(C1166, 'CEDARS School FRPL'!$C$4:$G$2376,5,0)</f>
        <v>Yes</v>
      </c>
      <c r="L1166" s="66">
        <f>IFERROR(VLOOKUP($C1166,'CEDARS School FRPL'!$C$4:$F$20001,3,FALSE),"NO CEDARL FRPL Rprtd")</f>
        <v>0.61550000000000005</v>
      </c>
      <c r="N1166" s="118"/>
      <c r="O1166" s="97"/>
    </row>
    <row r="1167" spans="1:15">
      <c r="A1167" s="165" t="s">
        <v>2331</v>
      </c>
      <c r="B1167" s="165" t="s">
        <v>2678</v>
      </c>
      <c r="C1167" s="169">
        <v>2886</v>
      </c>
      <c r="D1167" s="171" t="s">
        <v>1520</v>
      </c>
      <c r="E1167" s="172">
        <v>499.5</v>
      </c>
      <c r="F1167" s="172">
        <v>0</v>
      </c>
      <c r="G1167" s="172">
        <v>0</v>
      </c>
      <c r="H1167" s="172">
        <v>0</v>
      </c>
      <c r="I1167" s="172">
        <v>0</v>
      </c>
      <c r="J1167" s="173">
        <f t="shared" si="20"/>
        <v>499.5</v>
      </c>
      <c r="K1167" s="169" t="str">
        <f>VLOOKUP(C1167, 'CEDARS School FRPL'!$C$4:$G$2376,5,0)</f>
        <v>Yes</v>
      </c>
      <c r="L1167" s="66">
        <f>IFERROR(VLOOKUP($C1167,'CEDARS School FRPL'!$C$4:$F$20001,3,FALSE),"NO CEDARL FRPL Rprtd")</f>
        <v>0.63590000000000002</v>
      </c>
      <c r="N1167" s="118"/>
      <c r="O1167" s="97"/>
    </row>
    <row r="1168" spans="1:15">
      <c r="A1168" s="165" t="s">
        <v>2331</v>
      </c>
      <c r="B1168" s="165" t="s">
        <v>2678</v>
      </c>
      <c r="C1168" s="169">
        <v>4430</v>
      </c>
      <c r="D1168" s="171" t="s">
        <v>1532</v>
      </c>
      <c r="E1168" s="172">
        <v>873.46</v>
      </c>
      <c r="F1168" s="172">
        <v>0</v>
      </c>
      <c r="G1168" s="172">
        <v>0</v>
      </c>
      <c r="H1168" s="172">
        <v>0</v>
      </c>
      <c r="I1168" s="172">
        <v>0</v>
      </c>
      <c r="J1168" s="173">
        <f t="shared" si="20"/>
        <v>873.46</v>
      </c>
      <c r="K1168" s="169" t="str">
        <f>VLOOKUP(C1168, 'CEDARS School FRPL'!$C$4:$G$2376,5,0)</f>
        <v>No</v>
      </c>
      <c r="L1168" s="66">
        <f>IFERROR(VLOOKUP($C1168,'CEDARS School FRPL'!$C$4:$F$20001,3,FALSE),"NO CEDARL FRPL Rprtd")</f>
        <v>0.34060000000000001</v>
      </c>
      <c r="N1168" s="118"/>
      <c r="O1168" s="97"/>
    </row>
    <row r="1169" spans="1:15">
      <c r="A1169" s="165" t="s">
        <v>2331</v>
      </c>
      <c r="B1169" s="165" t="s">
        <v>2678</v>
      </c>
      <c r="C1169" s="169">
        <v>4344</v>
      </c>
      <c r="D1169" s="171" t="s">
        <v>1530</v>
      </c>
      <c r="E1169" s="172">
        <v>538.49</v>
      </c>
      <c r="F1169" s="172">
        <v>0</v>
      </c>
      <c r="G1169" s="172">
        <v>0</v>
      </c>
      <c r="H1169" s="172">
        <v>0</v>
      </c>
      <c r="I1169" s="172">
        <v>0</v>
      </c>
      <c r="J1169" s="173">
        <f t="shared" si="20"/>
        <v>538.49</v>
      </c>
      <c r="K1169" s="169" t="str">
        <f>VLOOKUP(C1169, 'CEDARS School FRPL'!$C$4:$G$2376,5,0)</f>
        <v>Yes</v>
      </c>
      <c r="L1169" s="66">
        <f>IFERROR(VLOOKUP($C1169,'CEDARS School FRPL'!$C$4:$F$20001,3,FALSE),"NO CEDARL FRPL Rprtd")</f>
        <v>0.71589999999999998</v>
      </c>
      <c r="N1169" s="118"/>
      <c r="O1169" s="97"/>
    </row>
    <row r="1170" spans="1:15">
      <c r="A1170" s="165" t="s">
        <v>2331</v>
      </c>
      <c r="B1170" s="165" t="s">
        <v>2678</v>
      </c>
      <c r="C1170" s="169">
        <v>4433</v>
      </c>
      <c r="D1170" s="171" t="s">
        <v>1533</v>
      </c>
      <c r="E1170" s="172">
        <v>1894.64</v>
      </c>
      <c r="F1170" s="172">
        <v>0</v>
      </c>
      <c r="G1170" s="172">
        <v>306.38</v>
      </c>
      <c r="H1170" s="172">
        <v>0</v>
      </c>
      <c r="I1170" s="172">
        <v>0</v>
      </c>
      <c r="J1170" s="173">
        <f t="shared" si="20"/>
        <v>2201.02</v>
      </c>
      <c r="K1170" s="169" t="str">
        <f>VLOOKUP(C1170, 'CEDARS School FRPL'!$C$4:$G$2376,5,0)</f>
        <v>No</v>
      </c>
      <c r="L1170" s="66">
        <f>IFERROR(VLOOKUP($C1170,'CEDARS School FRPL'!$C$4:$F$20001,3,FALSE),"NO CEDARL FRPL Rprtd")</f>
        <v>0.34789999999999999</v>
      </c>
      <c r="N1170" s="118"/>
      <c r="O1170" s="97"/>
    </row>
    <row r="1171" spans="1:15">
      <c r="A1171" s="165" t="s">
        <v>2331</v>
      </c>
      <c r="B1171" s="165" t="s">
        <v>2678</v>
      </c>
      <c r="C1171" s="169">
        <v>5450</v>
      </c>
      <c r="D1171" s="171" t="s">
        <v>1536</v>
      </c>
      <c r="E1171" s="172">
        <v>556.20000000000005</v>
      </c>
      <c r="F1171" s="172">
        <v>0</v>
      </c>
      <c r="G1171" s="172">
        <v>0</v>
      </c>
      <c r="H1171" s="172">
        <v>0</v>
      </c>
      <c r="I1171" s="172">
        <v>0</v>
      </c>
      <c r="J1171" s="173">
        <f t="shared" si="20"/>
        <v>556.20000000000005</v>
      </c>
      <c r="K1171" s="169" t="str">
        <f>VLOOKUP(C1171, 'CEDARS School FRPL'!$C$4:$G$2376,5,0)</f>
        <v>Yes</v>
      </c>
      <c r="L1171" s="66">
        <f>IFERROR(VLOOKUP($C1171,'CEDARS School FRPL'!$C$4:$F$20001,3,FALSE),"NO CEDARL FRPL Rprtd")</f>
        <v>0.58040000000000003</v>
      </c>
      <c r="N1171" s="118"/>
      <c r="O1171" s="97"/>
    </row>
    <row r="1172" spans="1:15">
      <c r="A1172" s="165" t="s">
        <v>2331</v>
      </c>
      <c r="B1172" s="165" t="s">
        <v>2678</v>
      </c>
      <c r="C1172" s="169">
        <v>3688</v>
      </c>
      <c r="D1172" s="171" t="s">
        <v>1524</v>
      </c>
      <c r="E1172" s="172">
        <v>1820.71</v>
      </c>
      <c r="F1172" s="172">
        <v>0</v>
      </c>
      <c r="G1172" s="172">
        <v>138.66</v>
      </c>
      <c r="H1172" s="172">
        <v>0</v>
      </c>
      <c r="I1172" s="172">
        <v>0</v>
      </c>
      <c r="J1172" s="173">
        <f t="shared" si="20"/>
        <v>1959.3700000000001</v>
      </c>
      <c r="K1172" s="169" t="str">
        <f>VLOOKUP(C1172, 'CEDARS School FRPL'!$C$4:$G$2376,5,0)</f>
        <v>Yes</v>
      </c>
      <c r="L1172" s="66">
        <f>IFERROR(VLOOKUP($C1172,'CEDARS School FRPL'!$C$4:$F$20001,3,FALSE),"NO CEDARL FRPL Rprtd")</f>
        <v>0.59530000000000005</v>
      </c>
      <c r="N1172" s="118"/>
      <c r="O1172" s="97"/>
    </row>
    <row r="1173" spans="1:15">
      <c r="A1173" s="165" t="s">
        <v>2331</v>
      </c>
      <c r="B1173" s="165" t="s">
        <v>2678</v>
      </c>
      <c r="C1173" s="169">
        <v>4164</v>
      </c>
      <c r="D1173" s="171" t="s">
        <v>1525</v>
      </c>
      <c r="E1173" s="172">
        <v>536.67999999999995</v>
      </c>
      <c r="F1173" s="172">
        <v>0</v>
      </c>
      <c r="G1173" s="172">
        <v>0</v>
      </c>
      <c r="H1173" s="172">
        <v>0</v>
      </c>
      <c r="I1173" s="172">
        <v>0</v>
      </c>
      <c r="J1173" s="173">
        <f t="shared" si="20"/>
        <v>536.67999999999995</v>
      </c>
      <c r="K1173" s="169" t="str">
        <f>VLOOKUP(C1173, 'CEDARS School FRPL'!$C$4:$G$2376,5,0)</f>
        <v>No</v>
      </c>
      <c r="L1173" s="66">
        <f>IFERROR(VLOOKUP($C1173,'CEDARS School FRPL'!$C$4:$F$20001,3,FALSE),"NO CEDARL FRPL Rprtd")</f>
        <v>0.21099999999999999</v>
      </c>
      <c r="N1173" s="118"/>
      <c r="O1173" s="97"/>
    </row>
    <row r="1174" spans="1:15">
      <c r="A1174" s="165" t="s">
        <v>2331</v>
      </c>
      <c r="B1174" s="165" t="s">
        <v>2678</v>
      </c>
      <c r="C1174" s="169">
        <v>5498</v>
      </c>
      <c r="D1174" s="171" t="s">
        <v>2473</v>
      </c>
      <c r="E1174" s="172">
        <v>0</v>
      </c>
      <c r="F1174" s="172">
        <v>0</v>
      </c>
      <c r="G1174" s="172">
        <v>7.0000000000000007E-2</v>
      </c>
      <c r="H1174" s="172">
        <v>125.5</v>
      </c>
      <c r="I1174" s="172">
        <v>0</v>
      </c>
      <c r="J1174" s="173">
        <f t="shared" si="20"/>
        <v>125.57</v>
      </c>
      <c r="K1174" s="169" t="str">
        <f>VLOOKUP(C1174, 'CEDARS School FRPL'!$C$4:$G$2376,5,0)</f>
        <v>Yes</v>
      </c>
      <c r="L1174" s="66">
        <f>IFERROR(VLOOKUP($C1174,'CEDARS School FRPL'!$C$4:$F$20001,3,FALSE),"NO CEDARL FRPL Rprtd")</f>
        <v>0.68820000000000003</v>
      </c>
      <c r="N1174" s="118"/>
      <c r="O1174" s="97"/>
    </row>
    <row r="1175" spans="1:15">
      <c r="A1175" s="165" t="s">
        <v>2331</v>
      </c>
      <c r="B1175" s="165" t="s">
        <v>2678</v>
      </c>
      <c r="C1175" s="169">
        <v>4583</v>
      </c>
      <c r="D1175" s="171" t="s">
        <v>1535</v>
      </c>
      <c r="E1175" s="172">
        <v>464.6</v>
      </c>
      <c r="F1175" s="172">
        <v>0</v>
      </c>
      <c r="G1175" s="172">
        <v>0</v>
      </c>
      <c r="H1175" s="172">
        <v>0</v>
      </c>
      <c r="I1175" s="172">
        <v>0</v>
      </c>
      <c r="J1175" s="173">
        <f t="shared" si="20"/>
        <v>464.6</v>
      </c>
      <c r="K1175" s="169" t="str">
        <f>VLOOKUP(C1175, 'CEDARS School FRPL'!$C$4:$G$2376,5,0)</f>
        <v>Yes</v>
      </c>
      <c r="L1175" s="66">
        <f>IFERROR(VLOOKUP($C1175,'CEDARS School FRPL'!$C$4:$F$20001,3,FALSE),"NO CEDARL FRPL Rprtd")</f>
        <v>0.5958</v>
      </c>
      <c r="N1175" s="118"/>
      <c r="O1175" s="97"/>
    </row>
    <row r="1176" spans="1:15">
      <c r="A1176" s="165" t="s">
        <v>2331</v>
      </c>
      <c r="B1176" s="165" t="s">
        <v>2678</v>
      </c>
      <c r="C1176" s="169">
        <v>3121</v>
      </c>
      <c r="D1176" s="171" t="s">
        <v>1522</v>
      </c>
      <c r="E1176" s="172">
        <v>530.20000000000005</v>
      </c>
      <c r="F1176" s="172">
        <v>0</v>
      </c>
      <c r="G1176" s="172">
        <v>0</v>
      </c>
      <c r="H1176" s="172">
        <v>0</v>
      </c>
      <c r="I1176" s="172">
        <v>0</v>
      </c>
      <c r="J1176" s="173">
        <f t="shared" si="20"/>
        <v>530.20000000000005</v>
      </c>
      <c r="K1176" s="169" t="str">
        <f>VLOOKUP(C1176, 'CEDARS School FRPL'!$C$4:$G$2376,5,0)</f>
        <v>Yes</v>
      </c>
      <c r="L1176" s="66">
        <f>IFERROR(VLOOKUP($C1176,'CEDARS School FRPL'!$C$4:$F$20001,3,FALSE),"NO CEDARL FRPL Rprtd")</f>
        <v>0.71089999999999998</v>
      </c>
      <c r="N1176" s="118"/>
      <c r="O1176" s="97"/>
    </row>
    <row r="1177" spans="1:15">
      <c r="A1177" s="165" t="s">
        <v>2331</v>
      </c>
      <c r="B1177" s="165" t="s">
        <v>2678</v>
      </c>
      <c r="C1177" s="169">
        <v>3120</v>
      </c>
      <c r="D1177" s="171" t="s">
        <v>1521</v>
      </c>
      <c r="E1177" s="172">
        <v>842.01</v>
      </c>
      <c r="F1177" s="172">
        <v>0</v>
      </c>
      <c r="G1177" s="172">
        <v>0</v>
      </c>
      <c r="H1177" s="172">
        <v>0</v>
      </c>
      <c r="I1177" s="172">
        <v>0</v>
      </c>
      <c r="J1177" s="173">
        <f t="shared" si="20"/>
        <v>842.01</v>
      </c>
      <c r="K1177" s="169" t="str">
        <f>VLOOKUP(C1177, 'CEDARS School FRPL'!$C$4:$G$2376,5,0)</f>
        <v>No</v>
      </c>
      <c r="L1177" s="66">
        <f>IFERROR(VLOOKUP($C1177,'CEDARS School FRPL'!$C$4:$F$20001,3,FALSE),"NO CEDARL FRPL Rprtd")</f>
        <v>0.45500000000000002</v>
      </c>
      <c r="N1177" s="118"/>
      <c r="O1177" s="97"/>
    </row>
    <row r="1178" spans="1:15">
      <c r="A1178" s="165" t="s">
        <v>2331</v>
      </c>
      <c r="B1178" s="165" t="s">
        <v>2678</v>
      </c>
      <c r="C1178" s="169">
        <v>5482</v>
      </c>
      <c r="D1178" s="171" t="s">
        <v>2474</v>
      </c>
      <c r="E1178" s="172">
        <v>388.2</v>
      </c>
      <c r="F1178" s="172">
        <v>0</v>
      </c>
      <c r="G1178" s="172">
        <v>0</v>
      </c>
      <c r="H1178" s="172">
        <v>0</v>
      </c>
      <c r="I1178" s="172">
        <v>0</v>
      </c>
      <c r="J1178" s="173">
        <f t="shared" si="20"/>
        <v>388.2</v>
      </c>
      <c r="K1178" s="169" t="str">
        <f>VLOOKUP(C1178, 'CEDARS School FRPL'!$C$4:$G$2376,5,0)</f>
        <v>Yes</v>
      </c>
      <c r="L1178" s="66">
        <f>IFERROR(VLOOKUP($C1178,'CEDARS School FRPL'!$C$4:$F$20001,3,FALSE),"NO CEDARL FRPL Rprtd")</f>
        <v>0.57430000000000003</v>
      </c>
      <c r="N1178" s="118"/>
      <c r="O1178" s="97"/>
    </row>
    <row r="1179" spans="1:15">
      <c r="A1179" s="165" t="s">
        <v>2331</v>
      </c>
      <c r="B1179" s="165" t="s">
        <v>2678</v>
      </c>
      <c r="C1179" s="169">
        <v>4165</v>
      </c>
      <c r="D1179" s="171" t="s">
        <v>1526</v>
      </c>
      <c r="E1179" s="172">
        <v>428.3</v>
      </c>
      <c r="F1179" s="172">
        <v>0</v>
      </c>
      <c r="G1179" s="172">
        <v>0</v>
      </c>
      <c r="H1179" s="172">
        <v>0</v>
      </c>
      <c r="I1179" s="172">
        <v>0</v>
      </c>
      <c r="J1179" s="173">
        <f t="shared" si="20"/>
        <v>428.3</v>
      </c>
      <c r="K1179" s="169" t="str">
        <f>VLOOKUP(C1179, 'CEDARS School FRPL'!$C$4:$G$2376,5,0)</f>
        <v>No</v>
      </c>
      <c r="L1179" s="66">
        <f>IFERROR(VLOOKUP($C1179,'CEDARS School FRPL'!$C$4:$F$20001,3,FALSE),"NO CEDARL FRPL Rprtd")</f>
        <v>0.29959999999999998</v>
      </c>
      <c r="N1179" s="118"/>
      <c r="O1179" s="97"/>
    </row>
    <row r="1180" spans="1:15">
      <c r="A1180" s="165" t="s">
        <v>2331</v>
      </c>
      <c r="B1180" s="165" t="s">
        <v>2678</v>
      </c>
      <c r="C1180" s="169">
        <v>3687</v>
      </c>
      <c r="D1180" s="171" t="s">
        <v>1523</v>
      </c>
      <c r="E1180" s="172">
        <v>403.7</v>
      </c>
      <c r="F1180" s="172">
        <v>0</v>
      </c>
      <c r="G1180" s="172">
        <v>0</v>
      </c>
      <c r="H1180" s="172">
        <v>0</v>
      </c>
      <c r="I1180" s="172">
        <v>0</v>
      </c>
      <c r="J1180" s="173">
        <f t="shared" si="20"/>
        <v>403.7</v>
      </c>
      <c r="K1180" s="169" t="str">
        <f>VLOOKUP(C1180, 'CEDARS School FRPL'!$C$4:$G$2376,5,0)</f>
        <v>Yes</v>
      </c>
      <c r="L1180" s="66">
        <f>IFERROR(VLOOKUP($C1180,'CEDARS School FRPL'!$C$4:$F$20001,3,FALSE),"NO CEDARL FRPL Rprtd")</f>
        <v>0.51049999999999995</v>
      </c>
      <c r="N1180" s="118"/>
      <c r="O1180" s="97"/>
    </row>
    <row r="1181" spans="1:15">
      <c r="A1181" s="165" t="s">
        <v>2331</v>
      </c>
      <c r="B1181" s="165" t="s">
        <v>2678</v>
      </c>
      <c r="C1181" s="169">
        <v>4019</v>
      </c>
      <c r="D1181" s="171" t="s">
        <v>3218</v>
      </c>
      <c r="E1181" s="172">
        <v>569.61</v>
      </c>
      <c r="F1181" s="172">
        <v>0</v>
      </c>
      <c r="G1181" s="172">
        <v>0</v>
      </c>
      <c r="H1181" s="172">
        <v>0</v>
      </c>
      <c r="I1181" s="172">
        <v>44.190000000000005</v>
      </c>
      <c r="J1181" s="173">
        <f t="shared" si="20"/>
        <v>613.80000000000007</v>
      </c>
      <c r="K1181" s="169" t="e">
        <f>VLOOKUP(C1181, 'CEDARS School FRPL'!$C$4:$G$2376,5,0)</f>
        <v>#N/A</v>
      </c>
      <c r="L1181" s="66" t="str">
        <f>IFERROR(VLOOKUP($C1181,'CEDARS School FRPL'!$C$4:$F$20001,3,FALSE),"NO CEDARL FRPL Rprtd")</f>
        <v>NO CEDARL FRPL Rprtd</v>
      </c>
      <c r="N1181" s="118"/>
      <c r="O1181" s="97"/>
    </row>
    <row r="1182" spans="1:15">
      <c r="A1182" s="165" t="s">
        <v>2331</v>
      </c>
      <c r="B1182" s="165" t="s">
        <v>2678</v>
      </c>
      <c r="C1182" s="169">
        <v>4425</v>
      </c>
      <c r="D1182" s="171" t="s">
        <v>1531</v>
      </c>
      <c r="E1182" s="172">
        <v>857.98</v>
      </c>
      <c r="F1182" s="172">
        <v>0</v>
      </c>
      <c r="G1182" s="172">
        <v>0</v>
      </c>
      <c r="H1182" s="172">
        <v>0</v>
      </c>
      <c r="I1182" s="172">
        <v>0</v>
      </c>
      <c r="J1182" s="173">
        <f t="shared" si="20"/>
        <v>857.98</v>
      </c>
      <c r="K1182" s="169" t="str">
        <f>VLOOKUP(C1182, 'CEDARS School FRPL'!$C$4:$G$2376,5,0)</f>
        <v>Yes</v>
      </c>
      <c r="L1182" s="66">
        <f>IFERROR(VLOOKUP($C1182,'CEDARS School FRPL'!$C$4:$F$20001,3,FALSE),"NO CEDARL FRPL Rprtd")</f>
        <v>0.58989999999999998</v>
      </c>
      <c r="N1182" s="118"/>
      <c r="O1182" s="97"/>
    </row>
    <row r="1183" spans="1:15">
      <c r="A1183" s="165" t="s">
        <v>2409</v>
      </c>
      <c r="B1183" s="165" t="s">
        <v>2679</v>
      </c>
      <c r="C1183" s="169">
        <v>5451</v>
      </c>
      <c r="D1183" s="171" t="s">
        <v>2038</v>
      </c>
      <c r="E1183" s="172">
        <v>434.5</v>
      </c>
      <c r="F1183" s="172">
        <v>31.9</v>
      </c>
      <c r="G1183" s="172">
        <v>0</v>
      </c>
      <c r="H1183" s="172">
        <v>0</v>
      </c>
      <c r="I1183" s="172">
        <v>0</v>
      </c>
      <c r="J1183" s="173">
        <f t="shared" si="20"/>
        <v>466.4</v>
      </c>
      <c r="K1183" s="169" t="str">
        <f>VLOOKUP(C1183, 'CEDARS School FRPL'!$C$4:$G$2376,5,0)</f>
        <v>Yes</v>
      </c>
      <c r="L1183" s="66">
        <f>IFERROR(VLOOKUP($C1183,'CEDARS School FRPL'!$C$4:$F$20001,3,FALSE),"NO CEDARL FRPL Rprtd")</f>
        <v>0.53890000000000005</v>
      </c>
      <c r="N1183" s="118"/>
      <c r="O1183" s="97"/>
    </row>
    <row r="1184" spans="1:15">
      <c r="A1184" s="165" t="s">
        <v>2409</v>
      </c>
      <c r="B1184" s="165" t="s">
        <v>2679</v>
      </c>
      <c r="C1184" s="169">
        <v>2591</v>
      </c>
      <c r="D1184" s="171" t="s">
        <v>2036</v>
      </c>
      <c r="E1184" s="172">
        <v>400.38</v>
      </c>
      <c r="F1184" s="172">
        <v>0</v>
      </c>
      <c r="G1184" s="172">
        <v>19.13</v>
      </c>
      <c r="H1184" s="172">
        <v>0</v>
      </c>
      <c r="I1184" s="172">
        <v>0</v>
      </c>
      <c r="J1184" s="173">
        <f t="shared" si="20"/>
        <v>419.51</v>
      </c>
      <c r="K1184" s="169" t="str">
        <f>VLOOKUP(C1184, 'CEDARS School FRPL'!$C$4:$G$2376,5,0)</f>
        <v>Yes</v>
      </c>
      <c r="L1184" s="66">
        <f>IFERROR(VLOOKUP($C1184,'CEDARS School FRPL'!$C$4:$F$20001,3,FALSE),"NO CEDARL FRPL Rprtd")</f>
        <v>0.48220000000000002</v>
      </c>
      <c r="N1184" s="118"/>
      <c r="O1184" s="97"/>
    </row>
    <row r="1185" spans="1:15">
      <c r="A1185" s="165" t="s">
        <v>2409</v>
      </c>
      <c r="B1185" s="165" t="s">
        <v>2679</v>
      </c>
      <c r="C1185" s="169">
        <v>2898</v>
      </c>
      <c r="D1185" s="171" t="s">
        <v>2037</v>
      </c>
      <c r="E1185" s="172">
        <v>404.14</v>
      </c>
      <c r="F1185" s="172">
        <v>0</v>
      </c>
      <c r="G1185" s="172">
        <v>0</v>
      </c>
      <c r="H1185" s="172">
        <v>0</v>
      </c>
      <c r="I1185" s="172">
        <v>0</v>
      </c>
      <c r="J1185" s="173">
        <f t="shared" si="20"/>
        <v>404.14</v>
      </c>
      <c r="K1185" s="169" t="str">
        <f>VLOOKUP(C1185, 'CEDARS School FRPL'!$C$4:$G$2376,5,0)</f>
        <v>Yes</v>
      </c>
      <c r="L1185" s="66">
        <f>IFERROR(VLOOKUP($C1185,'CEDARS School FRPL'!$C$4:$F$20001,3,FALSE),"NO CEDARL FRPL Rprtd")</f>
        <v>0.52380000000000004</v>
      </c>
      <c r="N1185" s="118"/>
      <c r="O1185" s="97"/>
    </row>
    <row r="1186" spans="1:15">
      <c r="A1186" s="165" t="s">
        <v>2254</v>
      </c>
      <c r="B1186" s="165" t="s">
        <v>2680</v>
      </c>
      <c r="C1186" s="169">
        <v>3288</v>
      </c>
      <c r="D1186" s="171" t="s">
        <v>1090</v>
      </c>
      <c r="E1186" s="172">
        <v>405.47</v>
      </c>
      <c r="F1186" s="172">
        <v>0</v>
      </c>
      <c r="G1186" s="172">
        <v>0</v>
      </c>
      <c r="H1186" s="172">
        <v>0</v>
      </c>
      <c r="I1186" s="172">
        <v>0</v>
      </c>
      <c r="J1186" s="173">
        <f t="shared" si="20"/>
        <v>405.47</v>
      </c>
      <c r="K1186" s="169" t="str">
        <f>VLOOKUP(C1186, 'CEDARS School FRPL'!$C$4:$G$2376,5,0)</f>
        <v>No</v>
      </c>
      <c r="L1186" s="66">
        <f>IFERROR(VLOOKUP($C1186,'CEDARS School FRPL'!$C$4:$F$20001,3,FALSE),"NO CEDARL FRPL Rprtd")</f>
        <v>0.42230000000000001</v>
      </c>
      <c r="N1186" s="118"/>
      <c r="O1186" s="97"/>
    </row>
    <row r="1187" spans="1:15">
      <c r="A1187" s="165" t="s">
        <v>2254</v>
      </c>
      <c r="B1187" s="165" t="s">
        <v>2680</v>
      </c>
      <c r="C1187" s="169">
        <v>2273</v>
      </c>
      <c r="D1187" s="171" t="s">
        <v>1089</v>
      </c>
      <c r="E1187" s="172">
        <v>382.59</v>
      </c>
      <c r="F1187" s="172">
        <v>0</v>
      </c>
      <c r="G1187" s="172">
        <v>55.940000000000005</v>
      </c>
      <c r="H1187" s="172">
        <v>5.2</v>
      </c>
      <c r="I1187" s="172">
        <v>0</v>
      </c>
      <c r="J1187" s="173">
        <f t="shared" si="20"/>
        <v>443.72999999999996</v>
      </c>
      <c r="K1187" s="169" t="str">
        <f>VLOOKUP(C1187, 'CEDARS School FRPL'!$C$4:$G$2376,5,0)</f>
        <v>No</v>
      </c>
      <c r="L1187" s="66">
        <f>IFERROR(VLOOKUP($C1187,'CEDARS School FRPL'!$C$4:$F$20001,3,FALSE),"NO CEDARL FRPL Rprtd")</f>
        <v>0.43219999999999997</v>
      </c>
      <c r="N1187" s="118"/>
      <c r="O1187" s="97"/>
    </row>
    <row r="1188" spans="1:15">
      <c r="A1188" s="165" t="s">
        <v>2293</v>
      </c>
      <c r="B1188" s="165" t="s">
        <v>2681</v>
      </c>
      <c r="C1188" s="169">
        <v>2868</v>
      </c>
      <c r="D1188" s="171" t="s">
        <v>1224</v>
      </c>
      <c r="E1188" s="172">
        <v>124.01</v>
      </c>
      <c r="F1188" s="172">
        <v>0</v>
      </c>
      <c r="G1188" s="172">
        <v>0</v>
      </c>
      <c r="H1188" s="172">
        <v>0</v>
      </c>
      <c r="I1188" s="172">
        <v>0</v>
      </c>
      <c r="J1188" s="173">
        <f t="shared" si="20"/>
        <v>124.01</v>
      </c>
      <c r="K1188" s="169" t="str">
        <f>VLOOKUP(C1188, 'CEDARS School FRPL'!$C$4:$G$2376,5,0)</f>
        <v>Yes</v>
      </c>
      <c r="L1188" s="66">
        <f>IFERROR(VLOOKUP($C1188,'CEDARS School FRPL'!$C$4:$F$20001,3,FALSE),"NO CEDARL FRPL Rprtd")</f>
        <v>0.55930000000000002</v>
      </c>
      <c r="N1188" s="118"/>
      <c r="O1188" s="97"/>
    </row>
    <row r="1189" spans="1:15">
      <c r="A1189" s="165" t="s">
        <v>2293</v>
      </c>
      <c r="B1189" s="165" t="s">
        <v>2681</v>
      </c>
      <c r="C1189" s="169">
        <v>3295</v>
      </c>
      <c r="D1189" s="171" t="s">
        <v>1225</v>
      </c>
      <c r="E1189" s="172">
        <v>174.63</v>
      </c>
      <c r="F1189" s="172">
        <v>0</v>
      </c>
      <c r="G1189" s="172">
        <v>14.26</v>
      </c>
      <c r="H1189" s="172">
        <v>0</v>
      </c>
      <c r="I1189" s="172">
        <v>0</v>
      </c>
      <c r="J1189" s="173">
        <f t="shared" si="20"/>
        <v>188.89</v>
      </c>
      <c r="K1189" s="169" t="str">
        <f>VLOOKUP(C1189, 'CEDARS School FRPL'!$C$4:$G$2376,5,0)</f>
        <v>Yes</v>
      </c>
      <c r="L1189" s="66">
        <f>IFERROR(VLOOKUP($C1189,'CEDARS School FRPL'!$C$4:$F$20001,3,FALSE),"NO CEDARL FRPL Rprtd")</f>
        <v>0.54079999999999995</v>
      </c>
      <c r="N1189" s="118"/>
      <c r="O1189" s="97"/>
    </row>
    <row r="1190" spans="1:15">
      <c r="A1190" s="165" t="s">
        <v>2282</v>
      </c>
      <c r="B1190" s="165" t="s">
        <v>2682</v>
      </c>
      <c r="C1190" s="169">
        <v>5775</v>
      </c>
      <c r="D1190" s="171" t="s">
        <v>3247</v>
      </c>
      <c r="E1190" s="172">
        <v>23.8</v>
      </c>
      <c r="F1190" s="172">
        <v>0</v>
      </c>
      <c r="G1190" s="172">
        <v>0</v>
      </c>
      <c r="H1190" s="172">
        <v>0</v>
      </c>
      <c r="I1190" s="172">
        <v>0</v>
      </c>
      <c r="J1190" s="173">
        <f t="shared" si="20"/>
        <v>23.8</v>
      </c>
      <c r="K1190" s="169" t="e">
        <f>VLOOKUP(C1190, 'CEDARS School FRPL'!$C$4:$G$2376,5,0)</f>
        <v>#N/A</v>
      </c>
      <c r="L1190" s="66" t="str">
        <f>IFERROR(VLOOKUP($C1190,'CEDARS School FRPL'!$C$4:$F$20001,3,FALSE),"NO CEDARL FRPL Rprtd")</f>
        <v>NO CEDARL FRPL Rprtd</v>
      </c>
      <c r="N1190" s="118"/>
      <c r="O1190" s="97"/>
    </row>
    <row r="1191" spans="1:15">
      <c r="A1191" s="165" t="s">
        <v>2282</v>
      </c>
      <c r="B1191" s="165" t="s">
        <v>2682</v>
      </c>
      <c r="C1191" s="169">
        <v>2494</v>
      </c>
      <c r="D1191" s="171" t="s">
        <v>1179</v>
      </c>
      <c r="E1191" s="172">
        <v>133.6</v>
      </c>
      <c r="F1191" s="172">
        <v>1.8</v>
      </c>
      <c r="G1191" s="172">
        <v>0</v>
      </c>
      <c r="H1191" s="172">
        <v>0</v>
      </c>
      <c r="I1191" s="172">
        <v>0</v>
      </c>
      <c r="J1191" s="173">
        <f t="shared" si="20"/>
        <v>135.4</v>
      </c>
      <c r="K1191" s="169" t="str">
        <f>VLOOKUP(C1191, 'CEDARS School FRPL'!$C$4:$G$2376,5,0)</f>
        <v>Yes</v>
      </c>
      <c r="L1191" s="66">
        <f>IFERROR(VLOOKUP($C1191,'CEDARS School FRPL'!$C$4:$F$20001,3,FALSE),"NO CEDARL FRPL Rprtd")</f>
        <v>0.96020000000000005</v>
      </c>
      <c r="N1191" s="118"/>
      <c r="O1191" s="97"/>
    </row>
    <row r="1192" spans="1:15">
      <c r="A1192" s="165" t="s">
        <v>2282</v>
      </c>
      <c r="B1192" s="165" t="s">
        <v>2682</v>
      </c>
      <c r="C1192" s="169">
        <v>5740</v>
      </c>
      <c r="D1192" s="171" t="s">
        <v>3061</v>
      </c>
      <c r="E1192" s="172">
        <v>23.68</v>
      </c>
      <c r="F1192" s="172">
        <v>0</v>
      </c>
      <c r="G1192" s="172">
        <v>0</v>
      </c>
      <c r="H1192" s="172">
        <v>0</v>
      </c>
      <c r="I1192" s="172">
        <v>0</v>
      </c>
      <c r="J1192" s="173">
        <f t="shared" si="20"/>
        <v>23.68</v>
      </c>
      <c r="K1192" s="169" t="str">
        <f>VLOOKUP(C1192, 'CEDARS School FRPL'!$C$4:$G$2376,5,0)</f>
        <v>Yes</v>
      </c>
      <c r="L1192" s="66">
        <f>IFERROR(VLOOKUP($C1192,'CEDARS School FRPL'!$C$4:$F$20001,3,FALSE),"NO CEDARL FRPL Rprtd")</f>
        <v>0.9667</v>
      </c>
      <c r="N1192" s="118"/>
      <c r="O1192" s="97"/>
    </row>
    <row r="1193" spans="1:15">
      <c r="A1193" s="165" t="s">
        <v>2296</v>
      </c>
      <c r="B1193" s="165" t="s">
        <v>2683</v>
      </c>
      <c r="C1193" s="169">
        <v>2518</v>
      </c>
      <c r="D1193" s="171" t="s">
        <v>1232</v>
      </c>
      <c r="E1193" s="172">
        <v>240.69</v>
      </c>
      <c r="F1193" s="172">
        <v>0</v>
      </c>
      <c r="G1193" s="172">
        <v>9.42</v>
      </c>
      <c r="H1193" s="172">
        <v>0</v>
      </c>
      <c r="I1193" s="172">
        <v>0</v>
      </c>
      <c r="J1193" s="173">
        <f t="shared" si="20"/>
        <v>250.10999999999999</v>
      </c>
      <c r="K1193" s="169" t="str">
        <f>VLOOKUP(C1193, 'CEDARS School FRPL'!$C$4:$G$2376,5,0)</f>
        <v>Yes</v>
      </c>
      <c r="L1193" s="66">
        <f>IFERROR(VLOOKUP($C1193,'CEDARS School FRPL'!$C$4:$F$20001,3,FALSE),"NO CEDARL FRPL Rprtd")</f>
        <v>0.51749999999999996</v>
      </c>
      <c r="N1193" s="118"/>
      <c r="O1193" s="97"/>
    </row>
    <row r="1194" spans="1:15">
      <c r="A1194" s="165" t="s">
        <v>2296</v>
      </c>
      <c r="B1194" s="165" t="s">
        <v>2683</v>
      </c>
      <c r="C1194" s="169">
        <v>5681</v>
      </c>
      <c r="D1194" s="171" t="s">
        <v>3005</v>
      </c>
      <c r="E1194" s="172">
        <v>184.28</v>
      </c>
      <c r="F1194" s="172">
        <v>0</v>
      </c>
      <c r="G1194" s="172">
        <v>16.5</v>
      </c>
      <c r="H1194" s="172">
        <v>0</v>
      </c>
      <c r="I1194" s="172">
        <v>0</v>
      </c>
      <c r="J1194" s="173">
        <f t="shared" si="20"/>
        <v>200.78</v>
      </c>
      <c r="K1194" s="169" t="str">
        <f>VLOOKUP(C1194, 'CEDARS School FRPL'!$C$4:$G$2376,5,0)</f>
        <v>Yes</v>
      </c>
      <c r="L1194" s="66">
        <f>IFERROR(VLOOKUP($C1194,'CEDARS School FRPL'!$C$4:$F$20001,3,FALSE),"NO CEDARL FRPL Rprtd")</f>
        <v>0.54410000000000003</v>
      </c>
      <c r="N1194" s="118"/>
      <c r="O1194" s="97"/>
    </row>
    <row r="1195" spans="1:15">
      <c r="A1195" s="165" t="s">
        <v>2296</v>
      </c>
      <c r="B1195" s="165" t="s">
        <v>2683</v>
      </c>
      <c r="C1195" s="169">
        <v>5118</v>
      </c>
      <c r="D1195" s="171" t="s">
        <v>1235</v>
      </c>
      <c r="E1195" s="172">
        <v>47.7</v>
      </c>
      <c r="F1195" s="172">
        <v>0</v>
      </c>
      <c r="G1195" s="172">
        <v>0</v>
      </c>
      <c r="H1195" s="172">
        <v>0</v>
      </c>
      <c r="I1195" s="172">
        <v>0</v>
      </c>
      <c r="J1195" s="173">
        <f t="shared" si="20"/>
        <v>47.7</v>
      </c>
      <c r="K1195" s="169" t="str">
        <f>VLOOKUP(C1195, 'CEDARS School FRPL'!$C$4:$G$2376,5,0)</f>
        <v>Yes</v>
      </c>
      <c r="L1195" s="66">
        <f>IFERROR(VLOOKUP($C1195,'CEDARS School FRPL'!$C$4:$F$20001,3,FALSE),"NO CEDARL FRPL Rprtd")</f>
        <v>0.70399999999999996</v>
      </c>
      <c r="N1195" s="118"/>
      <c r="O1195" s="97"/>
    </row>
    <row r="1196" spans="1:15">
      <c r="A1196" s="165" t="s">
        <v>2296</v>
      </c>
      <c r="B1196" s="165" t="s">
        <v>2683</v>
      </c>
      <c r="C1196" s="169">
        <v>3968</v>
      </c>
      <c r="D1196" s="171" t="s">
        <v>1233</v>
      </c>
      <c r="E1196" s="172">
        <v>287.32</v>
      </c>
      <c r="F1196" s="172">
        <v>0</v>
      </c>
      <c r="G1196" s="172">
        <v>0</v>
      </c>
      <c r="H1196" s="172">
        <v>0</v>
      </c>
      <c r="I1196" s="172">
        <v>0</v>
      </c>
      <c r="J1196" s="173">
        <f t="shared" si="20"/>
        <v>287.32</v>
      </c>
      <c r="K1196" s="169" t="str">
        <f>VLOOKUP(C1196, 'CEDARS School FRPL'!$C$4:$G$2376,5,0)</f>
        <v>Yes</v>
      </c>
      <c r="L1196" s="66">
        <f>IFERROR(VLOOKUP($C1196,'CEDARS School FRPL'!$C$4:$F$20001,3,FALSE),"NO CEDARL FRPL Rprtd")</f>
        <v>0.62649999999999995</v>
      </c>
      <c r="N1196" s="118"/>
      <c r="O1196" s="97"/>
    </row>
    <row r="1197" spans="1:15">
      <c r="A1197" s="165" t="s">
        <v>2296</v>
      </c>
      <c r="B1197" s="165" t="s">
        <v>2683</v>
      </c>
      <c r="C1197" s="169">
        <v>4478</v>
      </c>
      <c r="D1197" s="171" t="s">
        <v>1234</v>
      </c>
      <c r="E1197" s="172">
        <v>364.4</v>
      </c>
      <c r="F1197" s="172">
        <v>0</v>
      </c>
      <c r="G1197" s="172">
        <v>0</v>
      </c>
      <c r="H1197" s="172">
        <v>0</v>
      </c>
      <c r="I1197" s="172">
        <v>0</v>
      </c>
      <c r="J1197" s="173">
        <f t="shared" si="20"/>
        <v>364.4</v>
      </c>
      <c r="K1197" s="169" t="str">
        <f>VLOOKUP(C1197, 'CEDARS School FRPL'!$C$4:$G$2376,5,0)</f>
        <v>Yes</v>
      </c>
      <c r="L1197" s="66">
        <f>IFERROR(VLOOKUP($C1197,'CEDARS School FRPL'!$C$4:$F$20001,3,FALSE),"NO CEDARL FRPL Rprtd")</f>
        <v>0.64480000000000004</v>
      </c>
      <c r="N1197" s="118"/>
      <c r="O1197" s="97"/>
    </row>
    <row r="1198" spans="1:15">
      <c r="A1198" s="165" t="s">
        <v>2346</v>
      </c>
      <c r="B1198" s="165" t="s">
        <v>2684</v>
      </c>
      <c r="C1198" s="169">
        <v>4036</v>
      </c>
      <c r="D1198" s="171" t="s">
        <v>1710</v>
      </c>
      <c r="E1198" s="172">
        <v>405.91</v>
      </c>
      <c r="F1198" s="172">
        <v>31.6</v>
      </c>
      <c r="G1198" s="172">
        <v>0</v>
      </c>
      <c r="H1198" s="172">
        <v>0</v>
      </c>
      <c r="I1198" s="172">
        <v>0</v>
      </c>
      <c r="J1198" s="173">
        <f t="shared" si="20"/>
        <v>437.51000000000005</v>
      </c>
      <c r="K1198" s="169" t="str">
        <f>VLOOKUP(C1198, 'CEDARS School FRPL'!$C$4:$G$2376,5,0)</f>
        <v>No</v>
      </c>
      <c r="L1198" s="66">
        <f>IFERROR(VLOOKUP($C1198,'CEDARS School FRPL'!$C$4:$F$20001,3,FALSE),"NO CEDARL FRPL Rprtd")</f>
        <v>0.34720000000000001</v>
      </c>
      <c r="N1198" s="118"/>
      <c r="O1198" s="97"/>
    </row>
    <row r="1199" spans="1:15">
      <c r="A1199" s="165" t="s">
        <v>2346</v>
      </c>
      <c r="B1199" s="165" t="s">
        <v>2684</v>
      </c>
      <c r="C1199" s="169">
        <v>4333</v>
      </c>
      <c r="D1199" s="171" t="s">
        <v>1711</v>
      </c>
      <c r="E1199" s="172">
        <v>415.06</v>
      </c>
      <c r="F1199" s="172">
        <v>0</v>
      </c>
      <c r="G1199" s="172">
        <v>59.33</v>
      </c>
      <c r="H1199" s="172">
        <v>0</v>
      </c>
      <c r="I1199" s="172">
        <v>0</v>
      </c>
      <c r="J1199" s="173">
        <f t="shared" si="20"/>
        <v>474.39</v>
      </c>
      <c r="K1199" s="169" t="str">
        <f>VLOOKUP(C1199, 'CEDARS School FRPL'!$C$4:$G$2376,5,0)</f>
        <v>No</v>
      </c>
      <c r="L1199" s="66">
        <f>IFERROR(VLOOKUP($C1199,'CEDARS School FRPL'!$C$4:$F$20001,3,FALSE),"NO CEDARL FRPL Rprtd")</f>
        <v>0.2757</v>
      </c>
      <c r="N1199" s="118"/>
      <c r="O1199" s="97"/>
    </row>
    <row r="1200" spans="1:15">
      <c r="A1200" s="165" t="s">
        <v>2346</v>
      </c>
      <c r="B1200" s="165" t="s">
        <v>2684</v>
      </c>
      <c r="C1200" s="169">
        <v>4521</v>
      </c>
      <c r="D1200" s="171" t="s">
        <v>1712</v>
      </c>
      <c r="E1200" s="172">
        <v>314.63</v>
      </c>
      <c r="F1200" s="172">
        <v>0</v>
      </c>
      <c r="G1200" s="172">
        <v>0</v>
      </c>
      <c r="H1200" s="172">
        <v>0</v>
      </c>
      <c r="I1200" s="172">
        <v>0</v>
      </c>
      <c r="J1200" s="173">
        <f t="shared" si="20"/>
        <v>314.63</v>
      </c>
      <c r="K1200" s="169" t="str">
        <f>VLOOKUP(C1200, 'CEDARS School FRPL'!$C$4:$G$2376,5,0)</f>
        <v>No</v>
      </c>
      <c r="L1200" s="66">
        <f>IFERROR(VLOOKUP($C1200,'CEDARS School FRPL'!$C$4:$F$20001,3,FALSE),"NO CEDARL FRPL Rprtd")</f>
        <v>0.32779999999999998</v>
      </c>
      <c r="N1200" s="118"/>
      <c r="O1200" s="97"/>
    </row>
    <row r="1201" spans="1:15">
      <c r="A1201" s="165" t="s">
        <v>2346</v>
      </c>
      <c r="B1201" s="165" t="s">
        <v>2684</v>
      </c>
      <c r="C1201" s="169">
        <v>2341</v>
      </c>
      <c r="D1201" s="171" t="s">
        <v>1709</v>
      </c>
      <c r="E1201" s="172">
        <v>119.7</v>
      </c>
      <c r="F1201" s="172">
        <v>13.3</v>
      </c>
      <c r="G1201" s="172">
        <v>0</v>
      </c>
      <c r="H1201" s="172">
        <v>0</v>
      </c>
      <c r="I1201" s="172">
        <v>0</v>
      </c>
      <c r="J1201" s="173">
        <f t="shared" si="20"/>
        <v>133</v>
      </c>
      <c r="K1201" s="169" t="str">
        <f>VLOOKUP(C1201, 'CEDARS School FRPL'!$C$4:$G$2376,5,0)</f>
        <v>No</v>
      </c>
      <c r="L1201" s="66">
        <f>IFERROR(VLOOKUP($C1201,'CEDARS School FRPL'!$C$4:$F$20001,3,FALSE),"NO CEDARL FRPL Rprtd")</f>
        <v>0.30559999999999998</v>
      </c>
      <c r="N1201" s="118"/>
      <c r="O1201" s="97"/>
    </row>
    <row r="1202" spans="1:15">
      <c r="A1202" s="165" t="s">
        <v>2346</v>
      </c>
      <c r="B1202" s="165" t="s">
        <v>2684</v>
      </c>
      <c r="C1202" s="169">
        <v>5752</v>
      </c>
      <c r="D1202" s="171" t="s">
        <v>3062</v>
      </c>
      <c r="E1202" s="172">
        <v>60.53</v>
      </c>
      <c r="F1202" s="172">
        <v>0</v>
      </c>
      <c r="G1202" s="172">
        <v>0</v>
      </c>
      <c r="H1202" s="172">
        <v>0</v>
      </c>
      <c r="I1202" s="172">
        <v>0</v>
      </c>
      <c r="J1202" s="173">
        <f t="shared" si="20"/>
        <v>60.53</v>
      </c>
      <c r="K1202" s="169" t="str">
        <f>VLOOKUP(C1202, 'CEDARS School FRPL'!$C$4:$G$2376,5,0)</f>
        <v>No</v>
      </c>
      <c r="L1202" s="66">
        <f>IFERROR(VLOOKUP($C1202,'CEDARS School FRPL'!$C$4:$F$20001,3,FALSE),"NO CEDARL FRPL Rprtd")</f>
        <v>0.2079</v>
      </c>
      <c r="N1202" s="118"/>
      <c r="O1202" s="97"/>
    </row>
    <row r="1203" spans="1:15">
      <c r="A1203" s="165" t="s">
        <v>2346</v>
      </c>
      <c r="B1203" s="165" t="s">
        <v>2684</v>
      </c>
      <c r="C1203" s="169">
        <v>5417</v>
      </c>
      <c r="D1203" s="171" t="s">
        <v>1713</v>
      </c>
      <c r="E1203" s="172">
        <v>0</v>
      </c>
      <c r="F1203" s="172">
        <v>0</v>
      </c>
      <c r="G1203" s="172">
        <v>0</v>
      </c>
      <c r="H1203" s="172">
        <v>0.53</v>
      </c>
      <c r="I1203" s="172">
        <v>0</v>
      </c>
      <c r="J1203" s="173">
        <f t="shared" si="20"/>
        <v>0.53</v>
      </c>
      <c r="K1203" s="169" t="str">
        <f>VLOOKUP(C1203, 'CEDARS School FRPL'!$C$4:$G$2376,5,0)</f>
        <v>Yes</v>
      </c>
      <c r="L1203" s="66">
        <f>IFERROR(VLOOKUP($C1203,'CEDARS School FRPL'!$C$4:$F$20001,3,FALSE),"NO CEDARL FRPL Rprtd")</f>
        <v>0.58889999999999998</v>
      </c>
      <c r="N1203" s="118"/>
      <c r="O1203" s="97"/>
    </row>
    <row r="1204" spans="1:15">
      <c r="A1204" s="165" t="s">
        <v>2392</v>
      </c>
      <c r="B1204" s="165" t="s">
        <v>2685</v>
      </c>
      <c r="C1204" s="169">
        <v>4428</v>
      </c>
      <c r="D1204" s="171" t="s">
        <v>1988</v>
      </c>
      <c r="E1204" s="172">
        <v>261.14999999999998</v>
      </c>
      <c r="F1204" s="172">
        <v>0</v>
      </c>
      <c r="G1204" s="172">
        <v>0</v>
      </c>
      <c r="H1204" s="172">
        <v>0</v>
      </c>
      <c r="I1204" s="172">
        <v>0</v>
      </c>
      <c r="J1204" s="173">
        <f t="shared" si="20"/>
        <v>261.14999999999998</v>
      </c>
      <c r="K1204" s="169" t="str">
        <f>VLOOKUP(C1204, 'CEDARS School FRPL'!$C$4:$G$2376,5,0)</f>
        <v>Yes</v>
      </c>
      <c r="L1204" s="66">
        <f>IFERROR(VLOOKUP($C1204,'CEDARS School FRPL'!$C$4:$F$20001,3,FALSE),"NO CEDARL FRPL Rprtd")</f>
        <v>0.49530000000000002</v>
      </c>
      <c r="N1204" s="118"/>
      <c r="O1204" s="97"/>
    </row>
    <row r="1205" spans="1:15">
      <c r="A1205" s="165" t="s">
        <v>2392</v>
      </c>
      <c r="B1205" s="165" t="s">
        <v>2685</v>
      </c>
      <c r="C1205" s="169">
        <v>4525</v>
      </c>
      <c r="D1205" s="171" t="s">
        <v>1989</v>
      </c>
      <c r="E1205" s="172">
        <v>371.91</v>
      </c>
      <c r="F1205" s="172">
        <v>0</v>
      </c>
      <c r="G1205" s="172">
        <v>0</v>
      </c>
      <c r="H1205" s="172">
        <v>0</v>
      </c>
      <c r="I1205" s="172">
        <v>0</v>
      </c>
      <c r="J1205" s="173">
        <f t="shared" si="20"/>
        <v>371.91</v>
      </c>
      <c r="K1205" s="169" t="str">
        <f>VLOOKUP(C1205, 'CEDARS School FRPL'!$C$4:$G$2376,5,0)</f>
        <v>Yes</v>
      </c>
      <c r="L1205" s="66">
        <f>IFERROR(VLOOKUP($C1205,'CEDARS School FRPL'!$C$4:$F$20001,3,FALSE),"NO CEDARL FRPL Rprtd")</f>
        <v>0.50949999999999995</v>
      </c>
      <c r="N1205" s="118"/>
      <c r="O1205" s="97"/>
    </row>
    <row r="1206" spans="1:15">
      <c r="A1206" s="165" t="s">
        <v>2392</v>
      </c>
      <c r="B1206" s="165" t="s">
        <v>2685</v>
      </c>
      <c r="C1206" s="169">
        <v>5554</v>
      </c>
      <c r="D1206" s="171" t="s">
        <v>2874</v>
      </c>
      <c r="E1206" s="172">
        <v>0</v>
      </c>
      <c r="F1206" s="172">
        <v>0</v>
      </c>
      <c r="G1206" s="172">
        <v>0</v>
      </c>
      <c r="H1206" s="172">
        <v>13.5</v>
      </c>
      <c r="I1206" s="172">
        <v>0</v>
      </c>
      <c r="J1206" s="173">
        <f t="shared" si="20"/>
        <v>13.5</v>
      </c>
      <c r="K1206" s="169" t="str">
        <f>VLOOKUP(C1206, 'CEDARS School FRPL'!$C$4:$G$2376,5,0)</f>
        <v>Yes</v>
      </c>
      <c r="L1206" s="66">
        <f>IFERROR(VLOOKUP($C1206,'CEDARS School FRPL'!$C$4:$F$20001,3,FALSE),"NO CEDARL FRPL Rprtd")</f>
        <v>0.63690000000000002</v>
      </c>
      <c r="N1206" s="118"/>
      <c r="O1206" s="97"/>
    </row>
    <row r="1207" spans="1:15">
      <c r="A1207" s="165" t="s">
        <v>2392</v>
      </c>
      <c r="B1207" s="165" t="s">
        <v>2685</v>
      </c>
      <c r="C1207" s="169">
        <v>2459</v>
      </c>
      <c r="D1207" s="171" t="s">
        <v>1985</v>
      </c>
      <c r="E1207" s="172">
        <v>485.32</v>
      </c>
      <c r="F1207" s="172">
        <v>0</v>
      </c>
      <c r="G1207" s="172">
        <v>38.480000000000004</v>
      </c>
      <c r="H1207" s="172">
        <v>0</v>
      </c>
      <c r="I1207" s="172">
        <v>0</v>
      </c>
      <c r="J1207" s="173">
        <f t="shared" si="20"/>
        <v>523.79999999999995</v>
      </c>
      <c r="K1207" s="169" t="str">
        <f>VLOOKUP(C1207, 'CEDARS School FRPL'!$C$4:$G$2376,5,0)</f>
        <v>Yes</v>
      </c>
      <c r="L1207" s="66">
        <f>IFERROR(VLOOKUP($C1207,'CEDARS School FRPL'!$C$4:$F$20001,3,FALSE),"NO CEDARL FRPL Rprtd")</f>
        <v>0.49049999999999999</v>
      </c>
      <c r="N1207" s="118"/>
      <c r="O1207" s="97"/>
    </row>
    <row r="1208" spans="1:15">
      <c r="A1208" s="165" t="s">
        <v>2392</v>
      </c>
      <c r="B1208" s="165" t="s">
        <v>2685</v>
      </c>
      <c r="C1208" s="169">
        <v>2687</v>
      </c>
      <c r="D1208" s="171" t="s">
        <v>1987</v>
      </c>
      <c r="E1208" s="172">
        <v>479.14</v>
      </c>
      <c r="F1208" s="172">
        <v>0</v>
      </c>
      <c r="G1208" s="172">
        <v>0</v>
      </c>
      <c r="H1208" s="172">
        <v>0</v>
      </c>
      <c r="I1208" s="172">
        <v>0</v>
      </c>
      <c r="J1208" s="173">
        <f t="shared" si="20"/>
        <v>479.14</v>
      </c>
      <c r="K1208" s="169" t="str">
        <f>VLOOKUP(C1208, 'CEDARS School FRPL'!$C$4:$G$2376,5,0)</f>
        <v>Yes</v>
      </c>
      <c r="L1208" s="66">
        <f>IFERROR(VLOOKUP($C1208,'CEDARS School FRPL'!$C$4:$F$20001,3,FALSE),"NO CEDARL FRPL Rprtd")</f>
        <v>0.50429999999999997</v>
      </c>
      <c r="N1208" s="118"/>
      <c r="O1208" s="97"/>
    </row>
    <row r="1209" spans="1:15">
      <c r="A1209" s="165" t="s">
        <v>2392</v>
      </c>
      <c r="B1209" s="165" t="s">
        <v>2685</v>
      </c>
      <c r="C1209" s="169">
        <v>1823</v>
      </c>
      <c r="D1209" s="171" t="s">
        <v>3229</v>
      </c>
      <c r="E1209" s="172">
        <v>0</v>
      </c>
      <c r="F1209" s="172">
        <v>56.7</v>
      </c>
      <c r="G1209" s="172">
        <v>0</v>
      </c>
      <c r="H1209" s="172">
        <v>0</v>
      </c>
      <c r="I1209" s="172">
        <v>0</v>
      </c>
      <c r="J1209" s="173">
        <f t="shared" si="20"/>
        <v>56.7</v>
      </c>
      <c r="K1209" s="169" t="str">
        <f>VLOOKUP(C1209, 'CEDARS School FRPL'!$C$4:$G$2376,5,0)</f>
        <v>No</v>
      </c>
      <c r="L1209" s="66">
        <f>IFERROR(VLOOKUP($C1209,'CEDARS School FRPL'!$C$4:$F$20001,3,FALSE),"NO CEDARL FRPL Rprtd")</f>
        <v>0.35189999999999999</v>
      </c>
      <c r="N1209" s="118"/>
      <c r="O1209" s="97"/>
    </row>
    <row r="1210" spans="1:15">
      <c r="A1210" s="165" t="s">
        <v>2392</v>
      </c>
      <c r="B1210" s="165" t="s">
        <v>2685</v>
      </c>
      <c r="C1210" s="169">
        <v>2489</v>
      </c>
      <c r="D1210" s="171" t="s">
        <v>1986</v>
      </c>
      <c r="E1210" s="172">
        <v>246.72</v>
      </c>
      <c r="F1210" s="172">
        <v>0</v>
      </c>
      <c r="G1210" s="172">
        <v>0</v>
      </c>
      <c r="H1210" s="172">
        <v>0</v>
      </c>
      <c r="I1210" s="172">
        <v>0</v>
      </c>
      <c r="J1210" s="173">
        <f t="shared" si="20"/>
        <v>246.72</v>
      </c>
      <c r="K1210" s="169" t="str">
        <f>VLOOKUP(C1210, 'CEDARS School FRPL'!$C$4:$G$2376,5,0)</f>
        <v>Yes</v>
      </c>
      <c r="L1210" s="66">
        <f>IFERROR(VLOOKUP($C1210,'CEDARS School FRPL'!$C$4:$F$20001,3,FALSE),"NO CEDARL FRPL Rprtd")</f>
        <v>0.55279999999999996</v>
      </c>
      <c r="N1210" s="118"/>
      <c r="O1210" s="97"/>
    </row>
    <row r="1211" spans="1:15">
      <c r="A1211" s="165" t="s">
        <v>2191</v>
      </c>
      <c r="B1211" s="165" t="s">
        <v>2686</v>
      </c>
      <c r="C1211" s="169">
        <v>3788</v>
      </c>
      <c r="D1211" s="171" t="s">
        <v>469</v>
      </c>
      <c r="E1211" s="172">
        <v>107.87</v>
      </c>
      <c r="F1211" s="172">
        <v>0</v>
      </c>
      <c r="G1211" s="172">
        <v>0</v>
      </c>
      <c r="H1211" s="172">
        <v>0</v>
      </c>
      <c r="I1211" s="172">
        <v>0.23</v>
      </c>
      <c r="J1211" s="173">
        <f t="shared" si="20"/>
        <v>108.10000000000001</v>
      </c>
      <c r="K1211" s="169" t="str">
        <f>VLOOKUP(C1211, 'CEDARS School FRPL'!$C$4:$G$2376,5,0)</f>
        <v>Yes</v>
      </c>
      <c r="L1211" s="66">
        <f>IFERROR(VLOOKUP($C1211,'CEDARS School FRPL'!$C$4:$F$20001,3,FALSE),"NO CEDARL FRPL Rprtd")</f>
        <v>0.69230000000000003</v>
      </c>
      <c r="N1211" s="118"/>
      <c r="O1211" s="97"/>
    </row>
    <row r="1212" spans="1:15">
      <c r="A1212" s="165" t="s">
        <v>2191</v>
      </c>
      <c r="B1212" s="165" t="s">
        <v>2686</v>
      </c>
      <c r="C1212" s="169">
        <v>2728</v>
      </c>
      <c r="D1212" s="171" t="s">
        <v>466</v>
      </c>
      <c r="E1212" s="172">
        <v>176.63</v>
      </c>
      <c r="F1212" s="172">
        <v>0</v>
      </c>
      <c r="G1212" s="172">
        <v>33.83</v>
      </c>
      <c r="H1212" s="172">
        <v>1.7</v>
      </c>
      <c r="I1212" s="172">
        <v>0.35</v>
      </c>
      <c r="J1212" s="173">
        <f t="shared" si="20"/>
        <v>212.50999999999996</v>
      </c>
      <c r="K1212" s="169" t="str">
        <f>VLOOKUP(C1212, 'CEDARS School FRPL'!$C$4:$G$2376,5,0)</f>
        <v>Yes</v>
      </c>
      <c r="L1212" s="66">
        <f>IFERROR(VLOOKUP($C1212,'CEDARS School FRPL'!$C$4:$F$20001,3,FALSE),"NO CEDARL FRPL Rprtd")</f>
        <v>0.57340000000000002</v>
      </c>
      <c r="N1212" s="118"/>
      <c r="O1212" s="97"/>
    </row>
    <row r="1213" spans="1:15">
      <c r="A1213" s="165" t="s">
        <v>2191</v>
      </c>
      <c r="B1213" s="165" t="s">
        <v>2686</v>
      </c>
      <c r="C1213" s="169">
        <v>3787</v>
      </c>
      <c r="D1213" s="171" t="s">
        <v>468</v>
      </c>
      <c r="E1213" s="172">
        <v>208.78</v>
      </c>
      <c r="F1213" s="172">
        <v>15.3</v>
      </c>
      <c r="G1213" s="172">
        <v>0</v>
      </c>
      <c r="H1213" s="172">
        <v>0</v>
      </c>
      <c r="I1213" s="172">
        <v>0</v>
      </c>
      <c r="J1213" s="173">
        <f t="shared" si="20"/>
        <v>224.08</v>
      </c>
      <c r="K1213" s="169" t="str">
        <f>VLOOKUP(C1213, 'CEDARS School FRPL'!$C$4:$G$2376,5,0)</f>
        <v>Yes</v>
      </c>
      <c r="L1213" s="66">
        <f>IFERROR(VLOOKUP($C1213,'CEDARS School FRPL'!$C$4:$F$20001,3,FALSE),"NO CEDARL FRPL Rprtd")</f>
        <v>0.6502</v>
      </c>
      <c r="N1213" s="118"/>
      <c r="O1213" s="97"/>
    </row>
    <row r="1214" spans="1:15">
      <c r="A1214" s="165" t="s">
        <v>2191</v>
      </c>
      <c r="B1214" s="165" t="s">
        <v>2686</v>
      </c>
      <c r="C1214" s="169">
        <v>3155</v>
      </c>
      <c r="D1214" s="171" t="s">
        <v>467</v>
      </c>
      <c r="E1214" s="172">
        <v>88.5</v>
      </c>
      <c r="F1214" s="172">
        <v>2.5</v>
      </c>
      <c r="G1214" s="172">
        <v>0</v>
      </c>
      <c r="H1214" s="172">
        <v>0</v>
      </c>
      <c r="I1214" s="172">
        <v>0</v>
      </c>
      <c r="J1214" s="173">
        <f t="shared" si="20"/>
        <v>91</v>
      </c>
      <c r="K1214" s="169" t="str">
        <f>VLOOKUP(C1214, 'CEDARS School FRPL'!$C$4:$G$2376,5,0)</f>
        <v>Yes</v>
      </c>
      <c r="L1214" s="66">
        <f>IFERROR(VLOOKUP($C1214,'CEDARS School FRPL'!$C$4:$F$20001,3,FALSE),"NO CEDARL FRPL Rprtd")</f>
        <v>0.75170000000000003</v>
      </c>
      <c r="N1214" s="118"/>
      <c r="O1214" s="97"/>
    </row>
    <row r="1215" spans="1:15">
      <c r="A1215" s="165" t="s">
        <v>2175</v>
      </c>
      <c r="B1215" s="165" t="s">
        <v>2687</v>
      </c>
      <c r="C1215" s="169">
        <v>3325</v>
      </c>
      <c r="D1215" s="171" t="s">
        <v>387</v>
      </c>
      <c r="E1215" s="172">
        <v>302.37</v>
      </c>
      <c r="F1215" s="172">
        <v>11.8</v>
      </c>
      <c r="G1215" s="172">
        <v>0</v>
      </c>
      <c r="H1215" s="172">
        <v>0</v>
      </c>
      <c r="I1215" s="172">
        <v>0</v>
      </c>
      <c r="J1215" s="173">
        <f t="shared" si="20"/>
        <v>314.17</v>
      </c>
      <c r="K1215" s="169" t="str">
        <f>VLOOKUP(C1215, 'CEDARS School FRPL'!$C$4:$G$2376,5,0)</f>
        <v>Yes</v>
      </c>
      <c r="L1215" s="66">
        <f>IFERROR(VLOOKUP($C1215,'CEDARS School FRPL'!$C$4:$F$20001,3,FALSE),"NO CEDARL FRPL Rprtd")</f>
        <v>0.6986</v>
      </c>
      <c r="N1215" s="118"/>
      <c r="O1215" s="97"/>
    </row>
    <row r="1216" spans="1:15">
      <c r="A1216" s="165" t="s">
        <v>2175</v>
      </c>
      <c r="B1216" s="165" t="s">
        <v>2687</v>
      </c>
      <c r="C1216" s="169">
        <v>2918</v>
      </c>
      <c r="D1216" s="171" t="s">
        <v>384</v>
      </c>
      <c r="E1216" s="172">
        <v>460.8</v>
      </c>
      <c r="F1216" s="172">
        <v>0</v>
      </c>
      <c r="G1216" s="172">
        <v>0</v>
      </c>
      <c r="H1216" s="172">
        <v>0</v>
      </c>
      <c r="I1216" s="172">
        <v>0</v>
      </c>
      <c r="J1216" s="173">
        <f t="shared" si="20"/>
        <v>460.8</v>
      </c>
      <c r="K1216" s="169" t="str">
        <f>VLOOKUP(C1216, 'CEDARS School FRPL'!$C$4:$G$2376,5,0)</f>
        <v>Yes</v>
      </c>
      <c r="L1216" s="66">
        <f>IFERROR(VLOOKUP($C1216,'CEDARS School FRPL'!$C$4:$F$20001,3,FALSE),"NO CEDARL FRPL Rprtd")</f>
        <v>0.69069999999999998</v>
      </c>
      <c r="N1216" s="118"/>
      <c r="O1216" s="97"/>
    </row>
    <row r="1217" spans="1:15">
      <c r="A1217" s="165" t="s">
        <v>2175</v>
      </c>
      <c r="B1217" s="165" t="s">
        <v>2687</v>
      </c>
      <c r="C1217" s="169">
        <v>3272</v>
      </c>
      <c r="D1217" s="171" t="s">
        <v>386</v>
      </c>
      <c r="E1217" s="172">
        <v>522.6</v>
      </c>
      <c r="F1217" s="172">
        <v>0</v>
      </c>
      <c r="G1217" s="172">
        <v>38.370000000000005</v>
      </c>
      <c r="H1217" s="172">
        <v>1.6</v>
      </c>
      <c r="I1217" s="172">
        <v>0</v>
      </c>
      <c r="J1217" s="173">
        <f t="shared" si="20"/>
        <v>562.57000000000005</v>
      </c>
      <c r="K1217" s="169" t="str">
        <f>VLOOKUP(C1217, 'CEDARS School FRPL'!$C$4:$G$2376,5,0)</f>
        <v>Yes</v>
      </c>
      <c r="L1217" s="66">
        <f>IFERROR(VLOOKUP($C1217,'CEDARS School FRPL'!$C$4:$F$20001,3,FALSE),"NO CEDARL FRPL Rprtd")</f>
        <v>0.68110000000000004</v>
      </c>
      <c r="N1217" s="118"/>
      <c r="O1217" s="97"/>
    </row>
    <row r="1218" spans="1:15">
      <c r="A1218" s="165" t="s">
        <v>2175</v>
      </c>
      <c r="B1218" s="165" t="s">
        <v>2687</v>
      </c>
      <c r="C1218" s="169">
        <v>3086</v>
      </c>
      <c r="D1218" s="171" t="s">
        <v>385</v>
      </c>
      <c r="E1218" s="172">
        <v>194.4</v>
      </c>
      <c r="F1218" s="172">
        <v>0</v>
      </c>
      <c r="G1218" s="172">
        <v>0</v>
      </c>
      <c r="H1218" s="172">
        <v>0</v>
      </c>
      <c r="I1218" s="172">
        <v>0</v>
      </c>
      <c r="J1218" s="173">
        <f t="shared" si="20"/>
        <v>194.4</v>
      </c>
      <c r="K1218" s="169" t="str">
        <f>VLOOKUP(C1218, 'CEDARS School FRPL'!$C$4:$G$2376,5,0)</f>
        <v>Yes</v>
      </c>
      <c r="L1218" s="66">
        <f>IFERROR(VLOOKUP($C1218,'CEDARS School FRPL'!$C$4:$F$20001,3,FALSE),"NO CEDARL FRPL Rprtd")</f>
        <v>0.60699999999999998</v>
      </c>
      <c r="N1218" s="118"/>
      <c r="O1218" s="97"/>
    </row>
    <row r="1219" spans="1:15">
      <c r="A1219" s="165" t="s">
        <v>2175</v>
      </c>
      <c r="B1219" s="165" t="s">
        <v>2687</v>
      </c>
      <c r="C1219" s="169">
        <v>5653</v>
      </c>
      <c r="D1219" s="171" t="s">
        <v>388</v>
      </c>
      <c r="E1219" s="172">
        <v>46.04</v>
      </c>
      <c r="F1219" s="172">
        <v>0</v>
      </c>
      <c r="G1219" s="172">
        <v>0</v>
      </c>
      <c r="H1219" s="172">
        <v>0</v>
      </c>
      <c r="I1219" s="172">
        <v>0</v>
      </c>
      <c r="J1219" s="173">
        <f t="shared" si="20"/>
        <v>46.04</v>
      </c>
      <c r="K1219" s="169" t="str">
        <f>VLOOKUP(C1219, 'CEDARS School FRPL'!$C$4:$G$2376,5,0)</f>
        <v>Yes</v>
      </c>
      <c r="L1219" s="66">
        <f>IFERROR(VLOOKUP($C1219,'CEDARS School FRPL'!$C$4:$F$20001,3,FALSE),"NO CEDARL FRPL Rprtd")</f>
        <v>0.6956</v>
      </c>
      <c r="N1219" s="118"/>
      <c r="O1219" s="97"/>
    </row>
    <row r="1220" spans="1:15">
      <c r="A1220" s="165" t="s">
        <v>2175</v>
      </c>
      <c r="B1220" s="165" t="s">
        <v>2687</v>
      </c>
      <c r="C1220" s="169">
        <v>1754</v>
      </c>
      <c r="D1220" s="171" t="s">
        <v>382</v>
      </c>
      <c r="E1220" s="172">
        <v>37.81</v>
      </c>
      <c r="F1220" s="172">
        <v>0</v>
      </c>
      <c r="G1220" s="172">
        <v>0</v>
      </c>
      <c r="H1220" s="172">
        <v>0</v>
      </c>
      <c r="I1220" s="172">
        <v>0</v>
      </c>
      <c r="J1220" s="173">
        <f t="shared" si="20"/>
        <v>37.81</v>
      </c>
      <c r="K1220" s="169" t="str">
        <f>VLOOKUP(C1220, 'CEDARS School FRPL'!$C$4:$G$2376,5,0)</f>
        <v>Yes</v>
      </c>
      <c r="L1220" s="66">
        <f>IFERROR(VLOOKUP($C1220,'CEDARS School FRPL'!$C$4:$F$20001,3,FALSE),"NO CEDARL FRPL Rprtd")</f>
        <v>0.71950000000000003</v>
      </c>
      <c r="N1220" s="118"/>
      <c r="O1220" s="97"/>
    </row>
    <row r="1221" spans="1:15">
      <c r="A1221" s="165" t="s">
        <v>2175</v>
      </c>
      <c r="B1221" s="165" t="s">
        <v>2687</v>
      </c>
      <c r="C1221" s="169">
        <v>2198</v>
      </c>
      <c r="D1221" s="171" t="s">
        <v>383</v>
      </c>
      <c r="E1221" s="172">
        <v>320.25</v>
      </c>
      <c r="F1221" s="172">
        <v>0</v>
      </c>
      <c r="G1221" s="172">
        <v>0</v>
      </c>
      <c r="H1221" s="172">
        <v>0</v>
      </c>
      <c r="I1221" s="172">
        <v>0</v>
      </c>
      <c r="J1221" s="173">
        <f t="shared" ref="J1221:J1284" si="21">SUM(E1221:I1221)</f>
        <v>320.25</v>
      </c>
      <c r="K1221" s="169" t="str">
        <f>VLOOKUP(C1221, 'CEDARS School FRPL'!$C$4:$G$2376,5,0)</f>
        <v>Yes</v>
      </c>
      <c r="L1221" s="66">
        <f>IFERROR(VLOOKUP($C1221,'CEDARS School FRPL'!$C$4:$F$20001,3,FALSE),"NO CEDARL FRPL Rprtd")</f>
        <v>0.73619999999999997</v>
      </c>
      <c r="N1221" s="118"/>
      <c r="O1221" s="97"/>
    </row>
    <row r="1222" spans="1:15">
      <c r="A1222" s="174" t="s">
        <v>2175</v>
      </c>
      <c r="B1222" s="174" t="s">
        <v>2687</v>
      </c>
      <c r="C1222" s="175">
        <v>5499</v>
      </c>
      <c r="D1222" s="176" t="s">
        <v>2475</v>
      </c>
      <c r="E1222" s="177">
        <v>0</v>
      </c>
      <c r="F1222" s="177">
        <v>0</v>
      </c>
      <c r="G1222" s="177">
        <v>0</v>
      </c>
      <c r="H1222" s="177">
        <v>11.8</v>
      </c>
      <c r="I1222" s="177">
        <v>0</v>
      </c>
      <c r="J1222" s="178">
        <f t="shared" si="21"/>
        <v>11.8</v>
      </c>
      <c r="K1222" s="169" t="str">
        <f>VLOOKUP(C1222, 'CEDARS School FRPL'!$C$4:$G$2376,5,0)</f>
        <v>No</v>
      </c>
      <c r="L1222" s="66">
        <f>IFERROR(VLOOKUP($C1222,'CEDARS School FRPL'!$C$4:$F$20001,3,FALSE),"NO CEDARL FRPL Rprtd")</f>
        <v>0</v>
      </c>
      <c r="N1222" s="118"/>
      <c r="O1222" s="97"/>
    </row>
    <row r="1223" spans="1:15">
      <c r="A1223" s="165" t="s">
        <v>2234</v>
      </c>
      <c r="B1223" s="165" t="s">
        <v>2688</v>
      </c>
      <c r="C1223" s="169">
        <v>5546</v>
      </c>
      <c r="D1223" s="171" t="s">
        <v>3195</v>
      </c>
      <c r="E1223" s="172">
        <v>47.01</v>
      </c>
      <c r="F1223" s="172">
        <v>0</v>
      </c>
      <c r="G1223" s="172">
        <v>0</v>
      </c>
      <c r="H1223" s="172">
        <v>0</v>
      </c>
      <c r="I1223" s="172">
        <v>0</v>
      </c>
      <c r="J1223" s="173">
        <f t="shared" si="21"/>
        <v>47.01</v>
      </c>
      <c r="K1223" s="169" t="str">
        <f>VLOOKUP(C1223, 'CEDARS School FRPL'!$C$4:$G$2376,5,0)</f>
        <v>No</v>
      </c>
      <c r="L1223" s="66">
        <f>IFERROR(VLOOKUP($C1223,'CEDARS School FRPL'!$C$4:$F$20001,3,FALSE),"NO CEDARL FRPL Rprtd")</f>
        <v>0.49359999999999998</v>
      </c>
      <c r="N1223" s="118"/>
      <c r="O1223" s="97"/>
    </row>
    <row r="1224" spans="1:15">
      <c r="A1224" s="165" t="s">
        <v>2234</v>
      </c>
      <c r="B1224" s="165" t="s">
        <v>2688</v>
      </c>
      <c r="C1224" s="169">
        <v>2798</v>
      </c>
      <c r="D1224" s="171" t="s">
        <v>1003</v>
      </c>
      <c r="E1224" s="172">
        <v>274.41000000000003</v>
      </c>
      <c r="F1224" s="172">
        <v>0</v>
      </c>
      <c r="G1224" s="172">
        <v>0</v>
      </c>
      <c r="H1224" s="172">
        <v>0</v>
      </c>
      <c r="I1224" s="172">
        <v>0</v>
      </c>
      <c r="J1224" s="173">
        <f t="shared" si="21"/>
        <v>274.41000000000003</v>
      </c>
      <c r="K1224" s="169" t="str">
        <f>VLOOKUP(C1224, 'CEDARS School FRPL'!$C$4:$G$2376,5,0)</f>
        <v>Yes</v>
      </c>
      <c r="L1224" s="66">
        <f>IFERROR(VLOOKUP($C1224,'CEDARS School FRPL'!$C$4:$F$20001,3,FALSE),"NO CEDARL FRPL Rprtd")</f>
        <v>0.58050000000000002</v>
      </c>
      <c r="N1224" s="118"/>
      <c r="O1224" s="97"/>
    </row>
    <row r="1225" spans="1:15">
      <c r="A1225" s="165" t="s">
        <v>2234</v>
      </c>
      <c r="B1225" s="165" t="s">
        <v>2688</v>
      </c>
      <c r="C1225" s="169">
        <v>2854</v>
      </c>
      <c r="D1225" s="171" t="s">
        <v>1004</v>
      </c>
      <c r="E1225" s="172">
        <v>247.6</v>
      </c>
      <c r="F1225" s="172">
        <v>0</v>
      </c>
      <c r="G1225" s="172">
        <v>0</v>
      </c>
      <c r="H1225" s="172">
        <v>0</v>
      </c>
      <c r="I1225" s="172">
        <v>0</v>
      </c>
      <c r="J1225" s="173">
        <f t="shared" si="21"/>
        <v>247.6</v>
      </c>
      <c r="K1225" s="169" t="str">
        <f>VLOOKUP(C1225, 'CEDARS School FRPL'!$C$4:$G$2376,5,0)</f>
        <v>No</v>
      </c>
      <c r="L1225" s="66">
        <f>IFERROR(VLOOKUP($C1225,'CEDARS School FRPL'!$C$4:$F$20001,3,FALSE),"NO CEDARL FRPL Rprtd")</f>
        <v>0.32640000000000002</v>
      </c>
      <c r="N1225" s="118"/>
      <c r="O1225" s="97"/>
    </row>
    <row r="1226" spans="1:15">
      <c r="A1226" s="165" t="s">
        <v>2234</v>
      </c>
      <c r="B1226" s="165" t="s">
        <v>2688</v>
      </c>
      <c r="C1226" s="169">
        <v>5085</v>
      </c>
      <c r="D1226" s="171" t="s">
        <v>1010</v>
      </c>
      <c r="E1226" s="172">
        <v>491.64</v>
      </c>
      <c r="F1226" s="172">
        <v>0</v>
      </c>
      <c r="G1226" s="172">
        <v>73.75</v>
      </c>
      <c r="H1226" s="172">
        <v>0</v>
      </c>
      <c r="I1226" s="172">
        <v>0</v>
      </c>
      <c r="J1226" s="173">
        <f t="shared" si="21"/>
        <v>565.39</v>
      </c>
      <c r="K1226" s="169" t="str">
        <f>VLOOKUP(C1226, 'CEDARS School FRPL'!$C$4:$G$2376,5,0)</f>
        <v>No</v>
      </c>
      <c r="L1226" s="66">
        <f>IFERROR(VLOOKUP($C1226,'CEDARS School FRPL'!$C$4:$F$20001,3,FALSE),"NO CEDARL FRPL Rprtd")</f>
        <v>0.42459999999999998</v>
      </c>
      <c r="N1226" s="118"/>
      <c r="O1226" s="97"/>
    </row>
    <row r="1227" spans="1:15">
      <c r="A1227" s="165" t="s">
        <v>2234</v>
      </c>
      <c r="B1227" s="165" t="s">
        <v>2688</v>
      </c>
      <c r="C1227" s="169">
        <v>4359</v>
      </c>
      <c r="D1227" s="171" t="s">
        <v>1007</v>
      </c>
      <c r="E1227" s="172">
        <v>472.18</v>
      </c>
      <c r="F1227" s="172">
        <v>0</v>
      </c>
      <c r="G1227" s="172">
        <v>0</v>
      </c>
      <c r="H1227" s="172">
        <v>0</v>
      </c>
      <c r="I1227" s="172">
        <v>0</v>
      </c>
      <c r="J1227" s="173">
        <f t="shared" si="21"/>
        <v>472.18</v>
      </c>
      <c r="K1227" s="169" t="str">
        <f>VLOOKUP(C1227, 'CEDARS School FRPL'!$C$4:$G$2376,5,0)</f>
        <v>No</v>
      </c>
      <c r="L1227" s="66">
        <f>IFERROR(VLOOKUP($C1227,'CEDARS School FRPL'!$C$4:$F$20001,3,FALSE),"NO CEDARL FRPL Rprtd")</f>
        <v>0.45569999999999999</v>
      </c>
      <c r="N1227" s="118"/>
      <c r="O1227" s="97"/>
    </row>
    <row r="1228" spans="1:15">
      <c r="A1228" s="165" t="s">
        <v>2234</v>
      </c>
      <c r="B1228" s="165" t="s">
        <v>2688</v>
      </c>
      <c r="C1228" s="169">
        <v>1733</v>
      </c>
      <c r="D1228" s="171" t="s">
        <v>3103</v>
      </c>
      <c r="E1228" s="172">
        <v>71.91</v>
      </c>
      <c r="F1228" s="172">
        <v>0</v>
      </c>
      <c r="G1228" s="172">
        <v>0</v>
      </c>
      <c r="H1228" s="172">
        <v>0</v>
      </c>
      <c r="I1228" s="172">
        <v>0</v>
      </c>
      <c r="J1228" s="173">
        <f t="shared" si="21"/>
        <v>71.91</v>
      </c>
      <c r="K1228" s="169" t="str">
        <f>VLOOKUP(C1228, 'CEDARS School FRPL'!$C$4:$G$2376,5,0)</f>
        <v>No</v>
      </c>
      <c r="L1228" s="66">
        <f>IFERROR(VLOOKUP($C1228,'CEDARS School FRPL'!$C$4:$F$20001,3,FALSE),"NO CEDARL FRPL Rprtd")</f>
        <v>0.3846</v>
      </c>
      <c r="N1228" s="118"/>
      <c r="O1228" s="97"/>
    </row>
    <row r="1229" spans="1:15">
      <c r="A1229" s="165" t="s">
        <v>2234</v>
      </c>
      <c r="B1229" s="165" t="s">
        <v>2688</v>
      </c>
      <c r="C1229" s="169">
        <v>3236</v>
      </c>
      <c r="D1229" s="171" t="s">
        <v>1005</v>
      </c>
      <c r="E1229" s="172">
        <v>959.46</v>
      </c>
      <c r="F1229" s="172">
        <v>0</v>
      </c>
      <c r="G1229" s="172">
        <v>136.84</v>
      </c>
      <c r="H1229" s="172">
        <v>0</v>
      </c>
      <c r="I1229" s="172">
        <v>0</v>
      </c>
      <c r="J1229" s="173">
        <f t="shared" si="21"/>
        <v>1096.3</v>
      </c>
      <c r="K1229" s="169" t="str">
        <f>VLOOKUP(C1229, 'CEDARS School FRPL'!$C$4:$G$2376,5,0)</f>
        <v>No</v>
      </c>
      <c r="L1229" s="66">
        <f>IFERROR(VLOOKUP($C1229,'CEDARS School FRPL'!$C$4:$F$20001,3,FALSE),"NO CEDARL FRPL Rprtd")</f>
        <v>0.27800000000000002</v>
      </c>
      <c r="N1229" s="118"/>
      <c r="O1229" s="97"/>
    </row>
    <row r="1230" spans="1:15">
      <c r="A1230" s="165" t="s">
        <v>2234</v>
      </c>
      <c r="B1230" s="165" t="s">
        <v>2688</v>
      </c>
      <c r="C1230" s="169">
        <v>5646</v>
      </c>
      <c r="D1230" s="171" t="s">
        <v>2921</v>
      </c>
      <c r="E1230" s="172">
        <v>76.66</v>
      </c>
      <c r="F1230" s="172">
        <v>0</v>
      </c>
      <c r="G1230" s="172">
        <v>0</v>
      </c>
      <c r="H1230" s="172">
        <v>0</v>
      </c>
      <c r="I1230" s="172">
        <v>0</v>
      </c>
      <c r="J1230" s="173">
        <f t="shared" si="21"/>
        <v>76.66</v>
      </c>
      <c r="K1230" s="169" t="str">
        <f>VLOOKUP(C1230, 'CEDARS School FRPL'!$C$4:$G$2376,5,0)</f>
        <v>No</v>
      </c>
      <c r="L1230" s="66">
        <f>IFERROR(VLOOKUP($C1230,'CEDARS School FRPL'!$C$4:$F$20001,3,FALSE),"NO CEDARL FRPL Rprtd")</f>
        <v>0.29389999999999999</v>
      </c>
      <c r="N1230" s="118"/>
      <c r="O1230" s="97"/>
    </row>
    <row r="1231" spans="1:15">
      <c r="A1231" s="165" t="s">
        <v>2234</v>
      </c>
      <c r="B1231" s="165" t="s">
        <v>2688</v>
      </c>
      <c r="C1231" s="169">
        <v>2026</v>
      </c>
      <c r="D1231" s="171" t="s">
        <v>1001</v>
      </c>
      <c r="E1231" s="172">
        <v>490.65</v>
      </c>
      <c r="F1231" s="172">
        <v>0</v>
      </c>
      <c r="G1231" s="172">
        <v>0</v>
      </c>
      <c r="H1231" s="172">
        <v>0</v>
      </c>
      <c r="I1231" s="172">
        <v>0</v>
      </c>
      <c r="J1231" s="173">
        <f t="shared" si="21"/>
        <v>490.65</v>
      </c>
      <c r="K1231" s="169" t="str">
        <f>VLOOKUP(C1231, 'CEDARS School FRPL'!$C$4:$G$2376,5,0)</f>
        <v>No</v>
      </c>
      <c r="L1231" s="66">
        <f>IFERROR(VLOOKUP($C1231,'CEDARS School FRPL'!$C$4:$F$20001,3,FALSE),"NO CEDARL FRPL Rprtd")</f>
        <v>0.2681</v>
      </c>
      <c r="N1231" s="118"/>
      <c r="O1231" s="97"/>
    </row>
    <row r="1232" spans="1:15">
      <c r="A1232" s="165" t="s">
        <v>2234</v>
      </c>
      <c r="B1232" s="165" t="s">
        <v>2688</v>
      </c>
      <c r="C1232" s="169">
        <v>2476</v>
      </c>
      <c r="D1232" s="171" t="s">
        <v>1002</v>
      </c>
      <c r="E1232" s="172">
        <v>693.78</v>
      </c>
      <c r="F1232" s="172">
        <v>0</v>
      </c>
      <c r="G1232" s="172">
        <v>0</v>
      </c>
      <c r="H1232" s="172">
        <v>0</v>
      </c>
      <c r="I1232" s="172">
        <v>0</v>
      </c>
      <c r="J1232" s="173">
        <f t="shared" si="21"/>
        <v>693.78</v>
      </c>
      <c r="K1232" s="169" t="str">
        <f>VLOOKUP(C1232, 'CEDARS School FRPL'!$C$4:$G$2376,5,0)</f>
        <v>No</v>
      </c>
      <c r="L1232" s="66">
        <f>IFERROR(VLOOKUP($C1232,'CEDARS School FRPL'!$C$4:$F$20001,3,FALSE),"NO CEDARL FRPL Rprtd")</f>
        <v>0.31730000000000003</v>
      </c>
      <c r="N1232" s="118"/>
      <c r="O1232" s="97"/>
    </row>
    <row r="1233" spans="1:15">
      <c r="A1233" s="165" t="s">
        <v>2234</v>
      </c>
      <c r="B1233" s="165" t="s">
        <v>2688</v>
      </c>
      <c r="C1233" s="169">
        <v>4467</v>
      </c>
      <c r="D1233" s="171" t="s">
        <v>1009</v>
      </c>
      <c r="E1233" s="172">
        <v>356.31</v>
      </c>
      <c r="F1233" s="172">
        <v>0</v>
      </c>
      <c r="G1233" s="172">
        <v>0</v>
      </c>
      <c r="H1233" s="172">
        <v>0</v>
      </c>
      <c r="I1233" s="172">
        <v>0</v>
      </c>
      <c r="J1233" s="173">
        <f t="shared" si="21"/>
        <v>356.31</v>
      </c>
      <c r="K1233" s="169" t="str">
        <f>VLOOKUP(C1233, 'CEDARS School FRPL'!$C$4:$G$2376,5,0)</f>
        <v>No</v>
      </c>
      <c r="L1233" s="66">
        <f>IFERROR(VLOOKUP($C1233,'CEDARS School FRPL'!$C$4:$F$20001,3,FALSE),"NO CEDARL FRPL Rprtd")</f>
        <v>0.35399999999999998</v>
      </c>
      <c r="N1233" s="118"/>
      <c r="O1233" s="97"/>
    </row>
    <row r="1234" spans="1:15">
      <c r="A1234" s="165" t="s">
        <v>2234</v>
      </c>
      <c r="B1234" s="165" t="s">
        <v>2688</v>
      </c>
      <c r="C1234" s="169">
        <v>3391</v>
      </c>
      <c r="D1234" s="171" t="s">
        <v>1006</v>
      </c>
      <c r="E1234" s="172">
        <v>286.61</v>
      </c>
      <c r="F1234" s="172">
        <v>0</v>
      </c>
      <c r="G1234" s="172">
        <v>0</v>
      </c>
      <c r="H1234" s="172">
        <v>0</v>
      </c>
      <c r="I1234" s="172">
        <v>0</v>
      </c>
      <c r="J1234" s="173">
        <f t="shared" si="21"/>
        <v>286.61</v>
      </c>
      <c r="K1234" s="169" t="str">
        <f>VLOOKUP(C1234, 'CEDARS School FRPL'!$C$4:$G$2376,5,0)</f>
        <v>Yes</v>
      </c>
      <c r="L1234" s="66">
        <f>IFERROR(VLOOKUP($C1234,'CEDARS School FRPL'!$C$4:$F$20001,3,FALSE),"NO CEDARL FRPL Rprtd")</f>
        <v>0.51459999999999995</v>
      </c>
      <c r="N1234" s="118"/>
      <c r="O1234" s="97"/>
    </row>
    <row r="1235" spans="1:15">
      <c r="A1235" s="165" t="s">
        <v>2234</v>
      </c>
      <c r="B1235" s="165" t="s">
        <v>2688</v>
      </c>
      <c r="C1235" s="169">
        <v>4461</v>
      </c>
      <c r="D1235" s="171" t="s">
        <v>1008</v>
      </c>
      <c r="E1235" s="172">
        <v>551.94000000000005</v>
      </c>
      <c r="F1235" s="172">
        <v>0</v>
      </c>
      <c r="G1235" s="172">
        <v>0</v>
      </c>
      <c r="H1235" s="172">
        <v>0</v>
      </c>
      <c r="I1235" s="172">
        <v>0</v>
      </c>
      <c r="J1235" s="173">
        <f t="shared" si="21"/>
        <v>551.94000000000005</v>
      </c>
      <c r="K1235" s="169" t="str">
        <f>VLOOKUP(C1235, 'CEDARS School FRPL'!$C$4:$G$2376,5,0)</f>
        <v>No</v>
      </c>
      <c r="L1235" s="66">
        <f>IFERROR(VLOOKUP($C1235,'CEDARS School FRPL'!$C$4:$F$20001,3,FALSE),"NO CEDARL FRPL Rprtd")</f>
        <v>0.30580000000000002</v>
      </c>
      <c r="N1235" s="118"/>
      <c r="O1235" s="97"/>
    </row>
    <row r="1236" spans="1:15">
      <c r="A1236" s="165" t="s">
        <v>2280</v>
      </c>
      <c r="B1236" s="165" t="s">
        <v>2689</v>
      </c>
      <c r="C1236" s="169">
        <v>2662</v>
      </c>
      <c r="D1236" s="171" t="s">
        <v>1173</v>
      </c>
      <c r="E1236" s="172">
        <v>426.35</v>
      </c>
      <c r="F1236" s="172">
        <v>15</v>
      </c>
      <c r="G1236" s="172">
        <v>0</v>
      </c>
      <c r="H1236" s="172">
        <v>0</v>
      </c>
      <c r="I1236" s="172">
        <v>0</v>
      </c>
      <c r="J1236" s="173">
        <f t="shared" si="21"/>
        <v>441.35</v>
      </c>
      <c r="K1236" s="169" t="str">
        <f>VLOOKUP(C1236, 'CEDARS School FRPL'!$C$4:$G$2376,5,0)</f>
        <v>Yes</v>
      </c>
      <c r="L1236" s="66">
        <f>IFERROR(VLOOKUP($C1236,'CEDARS School FRPL'!$C$4:$F$20001,3,FALSE),"NO CEDARL FRPL Rprtd")</f>
        <v>0.45319999999999999</v>
      </c>
      <c r="N1236" s="118"/>
      <c r="O1236" s="97"/>
    </row>
    <row r="1237" spans="1:15">
      <c r="A1237" s="165" t="s">
        <v>2280</v>
      </c>
      <c r="B1237" s="165" t="s">
        <v>2689</v>
      </c>
      <c r="C1237" s="169">
        <v>3174</v>
      </c>
      <c r="D1237" s="171" t="s">
        <v>1174</v>
      </c>
      <c r="E1237" s="172">
        <v>476.85</v>
      </c>
      <c r="F1237" s="172">
        <v>0</v>
      </c>
      <c r="G1237" s="172">
        <v>0</v>
      </c>
      <c r="H1237" s="172">
        <v>0</v>
      </c>
      <c r="I1237" s="172">
        <v>0</v>
      </c>
      <c r="J1237" s="173">
        <f t="shared" si="21"/>
        <v>476.85</v>
      </c>
      <c r="K1237" s="169" t="str">
        <f>VLOOKUP(C1237, 'CEDARS School FRPL'!$C$4:$G$2376,5,0)</f>
        <v>Yes</v>
      </c>
      <c r="L1237" s="66">
        <f>IFERROR(VLOOKUP($C1237,'CEDARS School FRPL'!$C$4:$F$20001,3,FALSE),"NO CEDARL FRPL Rprtd")</f>
        <v>0.48309999999999997</v>
      </c>
      <c r="N1237" s="118"/>
      <c r="O1237" s="97"/>
    </row>
    <row r="1238" spans="1:15">
      <c r="A1238" s="165" t="s">
        <v>2280</v>
      </c>
      <c r="B1238" s="165" t="s">
        <v>2689</v>
      </c>
      <c r="C1238" s="169">
        <v>1680</v>
      </c>
      <c r="D1238" s="171" t="s">
        <v>1171</v>
      </c>
      <c r="E1238" s="172">
        <v>66.92</v>
      </c>
      <c r="F1238" s="172">
        <v>0</v>
      </c>
      <c r="G1238" s="172">
        <v>0</v>
      </c>
      <c r="H1238" s="172">
        <v>0</v>
      </c>
      <c r="I1238" s="172">
        <v>0</v>
      </c>
      <c r="J1238" s="173">
        <f t="shared" si="21"/>
        <v>66.92</v>
      </c>
      <c r="K1238" s="169" t="str">
        <f>VLOOKUP(C1238, 'CEDARS School FRPL'!$C$4:$G$2376,5,0)</f>
        <v>Yes</v>
      </c>
      <c r="L1238" s="66">
        <f>IFERROR(VLOOKUP($C1238,'CEDARS School FRPL'!$C$4:$F$20001,3,FALSE),"NO CEDARL FRPL Rprtd")</f>
        <v>0.53190000000000004</v>
      </c>
      <c r="N1238" s="118"/>
      <c r="O1238" s="97"/>
    </row>
    <row r="1239" spans="1:15">
      <c r="A1239" s="165" t="s">
        <v>2280</v>
      </c>
      <c r="B1239" s="165" t="s">
        <v>2689</v>
      </c>
      <c r="C1239" s="169">
        <v>1861</v>
      </c>
      <c r="D1239" s="171" t="s">
        <v>1172</v>
      </c>
      <c r="E1239" s="172">
        <v>36.659999999999997</v>
      </c>
      <c r="F1239" s="172">
        <v>0</v>
      </c>
      <c r="G1239" s="172">
        <v>0.44</v>
      </c>
      <c r="H1239" s="172">
        <v>0</v>
      </c>
      <c r="I1239" s="172">
        <v>0</v>
      </c>
      <c r="J1239" s="173">
        <f t="shared" si="21"/>
        <v>37.099999999999994</v>
      </c>
      <c r="K1239" s="169" t="str">
        <f>VLOOKUP(C1239, 'CEDARS School FRPL'!$C$4:$G$2376,5,0)</f>
        <v>No</v>
      </c>
      <c r="L1239" s="66">
        <f>IFERROR(VLOOKUP($C1239,'CEDARS School FRPL'!$C$4:$F$20001,3,FALSE),"NO CEDARL FRPL Rprtd")</f>
        <v>0.43130000000000002</v>
      </c>
      <c r="N1239" s="118"/>
      <c r="O1239" s="97"/>
    </row>
    <row r="1240" spans="1:15">
      <c r="A1240" s="165" t="s">
        <v>2280</v>
      </c>
      <c r="B1240" s="165" t="s">
        <v>2689</v>
      </c>
      <c r="C1240" s="169">
        <v>3175</v>
      </c>
      <c r="D1240" s="171" t="s">
        <v>1175</v>
      </c>
      <c r="E1240" s="172">
        <v>622.42999999999995</v>
      </c>
      <c r="F1240" s="172">
        <v>0</v>
      </c>
      <c r="G1240" s="172">
        <v>73.16</v>
      </c>
      <c r="H1240" s="172">
        <v>0</v>
      </c>
      <c r="I1240" s="172">
        <v>0</v>
      </c>
      <c r="J1240" s="173">
        <f t="shared" si="21"/>
        <v>695.58999999999992</v>
      </c>
      <c r="K1240" s="169" t="str">
        <f>VLOOKUP(C1240, 'CEDARS School FRPL'!$C$4:$G$2376,5,0)</f>
        <v>No</v>
      </c>
      <c r="L1240" s="66">
        <f>IFERROR(VLOOKUP($C1240,'CEDARS School FRPL'!$C$4:$F$20001,3,FALSE),"NO CEDARL FRPL Rprtd")</f>
        <v>0.39989999999999998</v>
      </c>
      <c r="N1240" s="118"/>
      <c r="O1240" s="97"/>
    </row>
    <row r="1241" spans="1:15">
      <c r="A1241" s="165" t="s">
        <v>2280</v>
      </c>
      <c r="B1241" s="165" t="s">
        <v>2689</v>
      </c>
      <c r="C1241" s="169">
        <v>4320</v>
      </c>
      <c r="D1241" s="171" t="s">
        <v>1176</v>
      </c>
      <c r="E1241" s="172">
        <v>510.66</v>
      </c>
      <c r="F1241" s="172">
        <v>15.2</v>
      </c>
      <c r="G1241" s="172">
        <v>0</v>
      </c>
      <c r="H1241" s="172">
        <v>0</v>
      </c>
      <c r="I1241" s="172">
        <v>0</v>
      </c>
      <c r="J1241" s="173">
        <f t="shared" si="21"/>
        <v>525.86</v>
      </c>
      <c r="K1241" s="169" t="str">
        <f>VLOOKUP(C1241, 'CEDARS School FRPL'!$C$4:$G$2376,5,0)</f>
        <v>Yes</v>
      </c>
      <c r="L1241" s="66">
        <f>IFERROR(VLOOKUP($C1241,'CEDARS School FRPL'!$C$4:$F$20001,3,FALSE),"NO CEDARL FRPL Rprtd")</f>
        <v>0.48749999999999999</v>
      </c>
      <c r="N1241" s="118"/>
      <c r="O1241" s="97"/>
    </row>
    <row r="1242" spans="1:15">
      <c r="A1242" s="165" t="s">
        <v>2295</v>
      </c>
      <c r="B1242" s="165" t="s">
        <v>2690</v>
      </c>
      <c r="C1242" s="169">
        <v>2292</v>
      </c>
      <c r="D1242" s="171" t="s">
        <v>1230</v>
      </c>
      <c r="E1242" s="172">
        <v>45.6</v>
      </c>
      <c r="F1242" s="172">
        <v>1.97</v>
      </c>
      <c r="G1242" s="172">
        <v>1.22</v>
      </c>
      <c r="H1242" s="172">
        <v>0</v>
      </c>
      <c r="I1242" s="172">
        <v>0</v>
      </c>
      <c r="J1242" s="173">
        <f t="shared" si="21"/>
        <v>48.79</v>
      </c>
      <c r="K1242" s="169" t="str">
        <f>VLOOKUP(C1242, 'CEDARS School FRPL'!$C$4:$G$2376,5,0)</f>
        <v>Yes</v>
      </c>
      <c r="L1242" s="66">
        <f>IFERROR(VLOOKUP($C1242,'CEDARS School FRPL'!$C$4:$F$20001,3,FALSE),"NO CEDARL FRPL Rprtd")</f>
        <v>0.54720000000000002</v>
      </c>
      <c r="N1242" s="118"/>
      <c r="O1242" s="97"/>
    </row>
    <row r="1243" spans="1:15">
      <c r="A1243" s="165" t="s">
        <v>2372</v>
      </c>
      <c r="B1243" s="165" t="s">
        <v>2691</v>
      </c>
      <c r="C1243" s="169">
        <v>5168</v>
      </c>
      <c r="D1243" s="171" t="s">
        <v>3196</v>
      </c>
      <c r="E1243" s="172">
        <v>306.94</v>
      </c>
      <c r="F1243" s="172">
        <v>0</v>
      </c>
      <c r="G1243" s="172">
        <v>0</v>
      </c>
      <c r="H1243" s="172">
        <v>0</v>
      </c>
      <c r="I1243" s="172">
        <v>0</v>
      </c>
      <c r="J1243" s="173">
        <f t="shared" si="21"/>
        <v>306.94</v>
      </c>
      <c r="K1243" s="169" t="str">
        <f>VLOOKUP(C1243, 'CEDARS School FRPL'!$C$4:$G$2376,5,0)</f>
        <v>No</v>
      </c>
      <c r="L1243" s="66">
        <f>IFERROR(VLOOKUP($C1243,'CEDARS School FRPL'!$C$4:$F$20001,3,FALSE),"NO CEDARL FRPL Rprtd")</f>
        <v>0.32579999999999998</v>
      </c>
      <c r="N1243" s="118"/>
      <c r="O1243" s="97"/>
    </row>
    <row r="1244" spans="1:15">
      <c r="A1244" s="165" t="s">
        <v>2372</v>
      </c>
      <c r="B1244" s="165" t="s">
        <v>2691</v>
      </c>
      <c r="C1244" s="169">
        <v>5167</v>
      </c>
      <c r="D1244" s="171" t="s">
        <v>1867</v>
      </c>
      <c r="E1244" s="172">
        <v>478.95</v>
      </c>
      <c r="F1244" s="172">
        <v>12.4</v>
      </c>
      <c r="G1244" s="172">
        <v>0</v>
      </c>
      <c r="H1244" s="172">
        <v>0</v>
      </c>
      <c r="I1244" s="172">
        <v>0</v>
      </c>
      <c r="J1244" s="173">
        <f t="shared" si="21"/>
        <v>491.34999999999997</v>
      </c>
      <c r="K1244" s="169" t="str">
        <f>VLOOKUP(C1244, 'CEDARS School FRPL'!$C$4:$G$2376,5,0)</f>
        <v>Yes</v>
      </c>
      <c r="L1244" s="66">
        <f>IFERROR(VLOOKUP($C1244,'CEDARS School FRPL'!$C$4:$F$20001,3,FALSE),"NO CEDARL FRPL Rprtd")</f>
        <v>0.52159999999999995</v>
      </c>
      <c r="N1244" s="118"/>
      <c r="O1244" s="97"/>
    </row>
    <row r="1245" spans="1:15">
      <c r="A1245" s="165" t="s">
        <v>2372</v>
      </c>
      <c r="B1245" s="165" t="s">
        <v>2691</v>
      </c>
      <c r="C1245" s="169">
        <v>3361</v>
      </c>
      <c r="D1245" s="171" t="s">
        <v>58</v>
      </c>
      <c r="E1245" s="172">
        <v>762.09</v>
      </c>
      <c r="F1245" s="172">
        <v>0</v>
      </c>
      <c r="G1245" s="172">
        <v>0</v>
      </c>
      <c r="H1245" s="172">
        <v>0</v>
      </c>
      <c r="I1245" s="172">
        <v>0</v>
      </c>
      <c r="J1245" s="173">
        <f t="shared" si="21"/>
        <v>762.09</v>
      </c>
      <c r="K1245" s="169" t="str">
        <f>VLOOKUP(C1245, 'CEDARS School FRPL'!$C$4:$G$2376,5,0)</f>
        <v>Yes</v>
      </c>
      <c r="L1245" s="66">
        <f>IFERROR(VLOOKUP($C1245,'CEDARS School FRPL'!$C$4:$F$20001,3,FALSE),"NO CEDARL FRPL Rprtd")</f>
        <v>0.50900000000000001</v>
      </c>
      <c r="N1245" s="118"/>
      <c r="O1245" s="97"/>
    </row>
    <row r="1246" spans="1:15">
      <c r="A1246" s="165" t="s">
        <v>2372</v>
      </c>
      <c r="B1246" s="165" t="s">
        <v>2691</v>
      </c>
      <c r="C1246" s="169">
        <v>5654</v>
      </c>
      <c r="D1246" s="171" t="s">
        <v>2922</v>
      </c>
      <c r="E1246" s="172">
        <v>130.77000000000001</v>
      </c>
      <c r="F1246" s="172">
        <v>0</v>
      </c>
      <c r="G1246" s="172">
        <v>6.92</v>
      </c>
      <c r="H1246" s="172">
        <v>113.1</v>
      </c>
      <c r="I1246" s="172">
        <v>0</v>
      </c>
      <c r="J1246" s="173">
        <f t="shared" si="21"/>
        <v>250.79</v>
      </c>
      <c r="K1246" s="169" t="str">
        <f>VLOOKUP(C1246, 'CEDARS School FRPL'!$C$4:$G$2376,5,0)</f>
        <v>Yes</v>
      </c>
      <c r="L1246" s="66">
        <f>IFERROR(VLOOKUP($C1246,'CEDARS School FRPL'!$C$4:$F$20001,3,FALSE),"NO CEDARL FRPL Rprtd")</f>
        <v>0.54490000000000005</v>
      </c>
      <c r="N1246" s="118"/>
      <c r="O1246" s="97"/>
    </row>
    <row r="1247" spans="1:15">
      <c r="A1247" s="165" t="s">
        <v>2372</v>
      </c>
      <c r="B1247" s="165" t="s">
        <v>2691</v>
      </c>
      <c r="C1247" s="169">
        <v>4058</v>
      </c>
      <c r="D1247" s="171" t="s">
        <v>1860</v>
      </c>
      <c r="E1247" s="172">
        <v>446.45</v>
      </c>
      <c r="F1247" s="172">
        <v>0</v>
      </c>
      <c r="G1247" s="172">
        <v>0</v>
      </c>
      <c r="H1247" s="172">
        <v>0</v>
      </c>
      <c r="I1247" s="172">
        <v>0</v>
      </c>
      <c r="J1247" s="173">
        <f t="shared" si="21"/>
        <v>446.45</v>
      </c>
      <c r="K1247" s="169" t="str">
        <f>VLOOKUP(C1247, 'CEDARS School FRPL'!$C$4:$G$2376,5,0)</f>
        <v>No</v>
      </c>
      <c r="L1247" s="66">
        <f>IFERROR(VLOOKUP($C1247,'CEDARS School FRPL'!$C$4:$F$20001,3,FALSE),"NO CEDARL FRPL Rprtd")</f>
        <v>0.3982</v>
      </c>
      <c r="N1247" s="118"/>
      <c r="O1247" s="97"/>
    </row>
    <row r="1248" spans="1:15">
      <c r="A1248" s="165" t="s">
        <v>2372</v>
      </c>
      <c r="B1248" s="165" t="s">
        <v>2691</v>
      </c>
      <c r="C1248" s="169">
        <v>4408</v>
      </c>
      <c r="D1248" s="171" t="s">
        <v>1864</v>
      </c>
      <c r="E1248" s="172">
        <v>508.09</v>
      </c>
      <c r="F1248" s="172">
        <v>13.6</v>
      </c>
      <c r="G1248" s="172">
        <v>0</v>
      </c>
      <c r="H1248" s="172">
        <v>0</v>
      </c>
      <c r="I1248" s="172">
        <v>0</v>
      </c>
      <c r="J1248" s="173">
        <f t="shared" si="21"/>
        <v>521.68999999999994</v>
      </c>
      <c r="K1248" s="169" t="str">
        <f>VLOOKUP(C1248, 'CEDARS School FRPL'!$C$4:$G$2376,5,0)</f>
        <v>No</v>
      </c>
      <c r="L1248" s="66">
        <f>IFERROR(VLOOKUP($C1248,'CEDARS School FRPL'!$C$4:$F$20001,3,FALSE),"NO CEDARL FRPL Rprtd")</f>
        <v>0.36969999999999997</v>
      </c>
      <c r="N1248" s="118"/>
      <c r="O1248" s="97"/>
    </row>
    <row r="1249" spans="1:15">
      <c r="A1249" s="165" t="s">
        <v>2372</v>
      </c>
      <c r="B1249" s="165" t="s">
        <v>2691</v>
      </c>
      <c r="C1249" s="169">
        <v>5682</v>
      </c>
      <c r="D1249" s="171" t="s">
        <v>3006</v>
      </c>
      <c r="E1249" s="172">
        <v>129.41999999999999</v>
      </c>
      <c r="F1249" s="172">
        <v>0</v>
      </c>
      <c r="G1249" s="172">
        <v>0</v>
      </c>
      <c r="H1249" s="172">
        <v>0</v>
      </c>
      <c r="I1249" s="172">
        <v>0</v>
      </c>
      <c r="J1249" s="173">
        <f t="shared" si="21"/>
        <v>129.41999999999999</v>
      </c>
      <c r="K1249" s="169" t="str">
        <f>VLOOKUP(C1249, 'CEDARS School FRPL'!$C$4:$G$2376,5,0)</f>
        <v>No</v>
      </c>
      <c r="L1249" s="66">
        <f>IFERROR(VLOOKUP($C1249,'CEDARS School FRPL'!$C$4:$F$20001,3,FALSE),"NO CEDARL FRPL Rprtd")</f>
        <v>0.1535</v>
      </c>
      <c r="N1249" s="118"/>
      <c r="O1249" s="97"/>
    </row>
    <row r="1250" spans="1:15">
      <c r="A1250" s="165" t="s">
        <v>2372</v>
      </c>
      <c r="B1250" s="165" t="s">
        <v>2691</v>
      </c>
      <c r="C1250" s="169">
        <v>4409</v>
      </c>
      <c r="D1250" s="171" t="s">
        <v>1865</v>
      </c>
      <c r="E1250" s="172">
        <v>694.83</v>
      </c>
      <c r="F1250" s="172">
        <v>0</v>
      </c>
      <c r="G1250" s="172">
        <v>0</v>
      </c>
      <c r="H1250" s="172">
        <v>0</v>
      </c>
      <c r="I1250" s="172">
        <v>0</v>
      </c>
      <c r="J1250" s="173">
        <f t="shared" si="21"/>
        <v>694.83</v>
      </c>
      <c r="K1250" s="169" t="str">
        <f>VLOOKUP(C1250, 'CEDARS School FRPL'!$C$4:$G$2376,5,0)</f>
        <v>No</v>
      </c>
      <c r="L1250" s="66">
        <f>IFERROR(VLOOKUP($C1250,'CEDARS School FRPL'!$C$4:$F$20001,3,FALSE),"NO CEDARL FRPL Rprtd")</f>
        <v>0.45500000000000002</v>
      </c>
      <c r="N1250" s="118"/>
      <c r="O1250" s="97"/>
    </row>
    <row r="1251" spans="1:15">
      <c r="A1251" s="165" t="s">
        <v>2372</v>
      </c>
      <c r="B1251" s="165" t="s">
        <v>2691</v>
      </c>
      <c r="C1251" s="169">
        <v>3653</v>
      </c>
      <c r="D1251" s="171" t="s">
        <v>1857</v>
      </c>
      <c r="E1251" s="172">
        <v>335.14</v>
      </c>
      <c r="F1251" s="172">
        <v>27.2</v>
      </c>
      <c r="G1251" s="172">
        <v>0</v>
      </c>
      <c r="H1251" s="172">
        <v>0</v>
      </c>
      <c r="I1251" s="172">
        <v>0</v>
      </c>
      <c r="J1251" s="173">
        <f t="shared" si="21"/>
        <v>362.34</v>
      </c>
      <c r="K1251" s="169" t="str">
        <f>VLOOKUP(C1251, 'CEDARS School FRPL'!$C$4:$G$2376,5,0)</f>
        <v>Yes</v>
      </c>
      <c r="L1251" s="66">
        <f>IFERROR(VLOOKUP($C1251,'CEDARS School FRPL'!$C$4:$F$20001,3,FALSE),"NO CEDARL FRPL Rprtd")</f>
        <v>0.59130000000000005</v>
      </c>
      <c r="N1251" s="118"/>
      <c r="O1251" s="97"/>
    </row>
    <row r="1252" spans="1:15">
      <c r="A1252" s="165" t="s">
        <v>2372</v>
      </c>
      <c r="B1252" s="165" t="s">
        <v>2691</v>
      </c>
      <c r="C1252" s="169">
        <v>3539</v>
      </c>
      <c r="D1252" s="171" t="s">
        <v>1855</v>
      </c>
      <c r="E1252" s="172">
        <v>486.81</v>
      </c>
      <c r="F1252" s="172">
        <v>26.9</v>
      </c>
      <c r="G1252" s="172">
        <v>0</v>
      </c>
      <c r="H1252" s="172">
        <v>0</v>
      </c>
      <c r="I1252" s="172">
        <v>0</v>
      </c>
      <c r="J1252" s="173">
        <f t="shared" si="21"/>
        <v>513.71</v>
      </c>
      <c r="K1252" s="169" t="str">
        <f>VLOOKUP(C1252, 'CEDARS School FRPL'!$C$4:$G$2376,5,0)</f>
        <v>No</v>
      </c>
      <c r="L1252" s="66">
        <f>IFERROR(VLOOKUP($C1252,'CEDARS School FRPL'!$C$4:$F$20001,3,FALSE),"NO CEDARL FRPL Rprtd")</f>
        <v>0.37819999999999998</v>
      </c>
      <c r="N1252" s="118"/>
      <c r="O1252" s="97"/>
    </row>
    <row r="1253" spans="1:15">
      <c r="A1253" s="165" t="s">
        <v>2372</v>
      </c>
      <c r="B1253" s="165" t="s">
        <v>2691</v>
      </c>
      <c r="C1253" s="169">
        <v>3262</v>
      </c>
      <c r="D1253" s="171" t="s">
        <v>1854</v>
      </c>
      <c r="E1253" s="172">
        <v>513.70000000000005</v>
      </c>
      <c r="F1253" s="172">
        <v>0</v>
      </c>
      <c r="G1253" s="172">
        <v>0</v>
      </c>
      <c r="H1253" s="172">
        <v>0</v>
      </c>
      <c r="I1253" s="172">
        <v>0</v>
      </c>
      <c r="J1253" s="173">
        <f t="shared" si="21"/>
        <v>513.70000000000005</v>
      </c>
      <c r="K1253" s="169" t="str">
        <f>VLOOKUP(C1253, 'CEDARS School FRPL'!$C$4:$G$2376,5,0)</f>
        <v>Yes</v>
      </c>
      <c r="L1253" s="66">
        <f>IFERROR(VLOOKUP($C1253,'CEDARS School FRPL'!$C$4:$F$20001,3,FALSE),"NO CEDARL FRPL Rprtd")</f>
        <v>0.64380000000000004</v>
      </c>
      <c r="N1253" s="118"/>
      <c r="O1253" s="97"/>
    </row>
    <row r="1254" spans="1:15">
      <c r="A1254" s="165" t="s">
        <v>2372</v>
      </c>
      <c r="B1254" s="165" t="s">
        <v>2691</v>
      </c>
      <c r="C1254" s="169">
        <v>4255</v>
      </c>
      <c r="D1254" s="171" t="s">
        <v>1861</v>
      </c>
      <c r="E1254" s="172">
        <v>656.14</v>
      </c>
      <c r="F1254" s="172">
        <v>0</v>
      </c>
      <c r="G1254" s="172">
        <v>0</v>
      </c>
      <c r="H1254" s="172">
        <v>0</v>
      </c>
      <c r="I1254" s="172">
        <v>0</v>
      </c>
      <c r="J1254" s="173">
        <f t="shared" si="21"/>
        <v>656.14</v>
      </c>
      <c r="K1254" s="169" t="str">
        <f>VLOOKUP(C1254, 'CEDARS School FRPL'!$C$4:$G$2376,5,0)</f>
        <v>No</v>
      </c>
      <c r="L1254" s="66">
        <f>IFERROR(VLOOKUP($C1254,'CEDARS School FRPL'!$C$4:$F$20001,3,FALSE),"NO CEDARL FRPL Rprtd")</f>
        <v>0.34899999999999998</v>
      </c>
      <c r="N1254" s="118"/>
      <c r="O1254" s="97"/>
    </row>
    <row r="1255" spans="1:15">
      <c r="A1255" s="165" t="s">
        <v>2372</v>
      </c>
      <c r="B1255" s="165" t="s">
        <v>2691</v>
      </c>
      <c r="C1255" s="169">
        <v>3130</v>
      </c>
      <c r="D1255" s="171" t="s">
        <v>405</v>
      </c>
      <c r="E1255" s="172">
        <v>567.1</v>
      </c>
      <c r="F1255" s="172">
        <v>0</v>
      </c>
      <c r="G1255" s="172">
        <v>0</v>
      </c>
      <c r="H1255" s="172">
        <v>0</v>
      </c>
      <c r="I1255" s="172">
        <v>0</v>
      </c>
      <c r="J1255" s="173">
        <f t="shared" si="21"/>
        <v>567.1</v>
      </c>
      <c r="K1255" s="169" t="str">
        <f>VLOOKUP(C1255, 'CEDARS School FRPL'!$C$4:$G$2376,5,0)</f>
        <v>Yes</v>
      </c>
      <c r="L1255" s="66">
        <f>IFERROR(VLOOKUP($C1255,'CEDARS School FRPL'!$C$4:$F$20001,3,FALSE),"NO CEDARL FRPL Rprtd")</f>
        <v>0.62339999999999995</v>
      </c>
      <c r="N1255" s="118"/>
      <c r="O1255" s="97"/>
    </row>
    <row r="1256" spans="1:15">
      <c r="A1256" s="165" t="s">
        <v>2372</v>
      </c>
      <c r="B1256" s="165" t="s">
        <v>2691</v>
      </c>
      <c r="C1256" s="169">
        <v>3611</v>
      </c>
      <c r="D1256" s="171" t="s">
        <v>1856</v>
      </c>
      <c r="E1256" s="172">
        <v>759.82</v>
      </c>
      <c r="F1256" s="172">
        <v>0</v>
      </c>
      <c r="G1256" s="172">
        <v>0</v>
      </c>
      <c r="H1256" s="172">
        <v>0</v>
      </c>
      <c r="I1256" s="172">
        <v>0</v>
      </c>
      <c r="J1256" s="173">
        <f t="shared" si="21"/>
        <v>759.82</v>
      </c>
      <c r="K1256" s="169" t="str">
        <f>VLOOKUP(C1256, 'CEDARS School FRPL'!$C$4:$G$2376,5,0)</f>
        <v>Yes</v>
      </c>
      <c r="L1256" s="66">
        <f>IFERROR(VLOOKUP($C1256,'CEDARS School FRPL'!$C$4:$F$20001,3,FALSE),"NO CEDARL FRPL Rprtd")</f>
        <v>0.48099999999999998</v>
      </c>
      <c r="N1256" s="118"/>
      <c r="O1256" s="97"/>
    </row>
    <row r="1257" spans="1:15">
      <c r="A1257" s="165" t="s">
        <v>2372</v>
      </c>
      <c r="B1257" s="165" t="s">
        <v>2691</v>
      </c>
      <c r="C1257" s="169">
        <v>3010</v>
      </c>
      <c r="D1257" s="171" t="s">
        <v>1853</v>
      </c>
      <c r="E1257" s="172">
        <v>1166.25</v>
      </c>
      <c r="F1257" s="172">
        <v>0</v>
      </c>
      <c r="G1257" s="172">
        <v>151.01999999999998</v>
      </c>
      <c r="H1257" s="172">
        <v>0</v>
      </c>
      <c r="I1257" s="172">
        <v>0</v>
      </c>
      <c r="J1257" s="173">
        <f t="shared" si="21"/>
        <v>1317.27</v>
      </c>
      <c r="K1257" s="169" t="str">
        <f>VLOOKUP(C1257, 'CEDARS School FRPL'!$C$4:$G$2376,5,0)</f>
        <v>No</v>
      </c>
      <c r="L1257" s="66">
        <f>IFERROR(VLOOKUP($C1257,'CEDARS School FRPL'!$C$4:$F$20001,3,FALSE),"NO CEDARL FRPL Rprtd")</f>
        <v>0.4798</v>
      </c>
      <c r="N1257" s="118"/>
      <c r="O1257" s="97"/>
    </row>
    <row r="1258" spans="1:15">
      <c r="A1258" s="165" t="s">
        <v>2372</v>
      </c>
      <c r="B1258" s="165" t="s">
        <v>2691</v>
      </c>
      <c r="C1258" s="169">
        <v>3709</v>
      </c>
      <c r="D1258" s="171" t="s">
        <v>1858</v>
      </c>
      <c r="E1258" s="172">
        <v>546.94000000000005</v>
      </c>
      <c r="F1258" s="172">
        <v>14.39</v>
      </c>
      <c r="G1258" s="172">
        <v>0</v>
      </c>
      <c r="H1258" s="172">
        <v>0</v>
      </c>
      <c r="I1258" s="172">
        <v>0</v>
      </c>
      <c r="J1258" s="173">
        <f t="shared" si="21"/>
        <v>561.33000000000004</v>
      </c>
      <c r="K1258" s="169" t="str">
        <f>VLOOKUP(C1258, 'CEDARS School FRPL'!$C$4:$G$2376,5,0)</f>
        <v>No</v>
      </c>
      <c r="L1258" s="66">
        <f>IFERROR(VLOOKUP($C1258,'CEDARS School FRPL'!$C$4:$F$20001,3,FALSE),"NO CEDARL FRPL Rprtd")</f>
        <v>0.42509999999999998</v>
      </c>
      <c r="N1258" s="118"/>
      <c r="O1258" s="97"/>
    </row>
    <row r="1259" spans="1:15">
      <c r="A1259" s="165" t="s">
        <v>2372</v>
      </c>
      <c r="B1259" s="165" t="s">
        <v>2691</v>
      </c>
      <c r="C1259" s="169">
        <v>4271</v>
      </c>
      <c r="D1259" s="171" t="s">
        <v>1862</v>
      </c>
      <c r="E1259" s="172">
        <v>520.09</v>
      </c>
      <c r="F1259" s="172">
        <v>0</v>
      </c>
      <c r="G1259" s="172">
        <v>0</v>
      </c>
      <c r="H1259" s="172">
        <v>0</v>
      </c>
      <c r="I1259" s="172">
        <v>0</v>
      </c>
      <c r="J1259" s="173">
        <f t="shared" si="21"/>
        <v>520.09</v>
      </c>
      <c r="K1259" s="169" t="str">
        <f>VLOOKUP(C1259, 'CEDARS School FRPL'!$C$4:$G$2376,5,0)</f>
        <v>Yes</v>
      </c>
      <c r="L1259" s="66">
        <f>IFERROR(VLOOKUP($C1259,'CEDARS School FRPL'!$C$4:$F$20001,3,FALSE),"NO CEDARL FRPL Rprtd")</f>
        <v>0.4274</v>
      </c>
      <c r="N1259" s="118"/>
      <c r="O1259" s="97"/>
    </row>
    <row r="1260" spans="1:15">
      <c r="A1260" s="165" t="s">
        <v>2372</v>
      </c>
      <c r="B1260" s="165" t="s">
        <v>2691</v>
      </c>
      <c r="C1260" s="169">
        <v>4427</v>
      </c>
      <c r="D1260" s="171" t="s">
        <v>1866</v>
      </c>
      <c r="E1260" s="172">
        <v>1407.03</v>
      </c>
      <c r="F1260" s="172">
        <v>0</v>
      </c>
      <c r="G1260" s="172">
        <v>155.01</v>
      </c>
      <c r="H1260" s="172">
        <v>0</v>
      </c>
      <c r="I1260" s="172">
        <v>0</v>
      </c>
      <c r="J1260" s="173">
        <f t="shared" si="21"/>
        <v>1562.04</v>
      </c>
      <c r="K1260" s="169" t="str">
        <f>VLOOKUP(C1260, 'CEDARS School FRPL'!$C$4:$G$2376,5,0)</f>
        <v>No</v>
      </c>
      <c r="L1260" s="66">
        <f>IFERROR(VLOOKUP($C1260,'CEDARS School FRPL'!$C$4:$F$20001,3,FALSE),"NO CEDARL FRPL Rprtd")</f>
        <v>0.44080000000000003</v>
      </c>
      <c r="N1260" s="118"/>
      <c r="O1260" s="97"/>
    </row>
    <row r="1261" spans="1:15">
      <c r="A1261" s="165" t="s">
        <v>2372</v>
      </c>
      <c r="B1261" s="165" t="s">
        <v>2691</v>
      </c>
      <c r="C1261" s="169">
        <v>5452</v>
      </c>
      <c r="D1261" s="171" t="s">
        <v>1868</v>
      </c>
      <c r="E1261" s="172">
        <v>765.78</v>
      </c>
      <c r="F1261" s="172">
        <v>0</v>
      </c>
      <c r="G1261" s="172">
        <v>0</v>
      </c>
      <c r="H1261" s="172">
        <v>0</v>
      </c>
      <c r="I1261" s="172">
        <v>0</v>
      </c>
      <c r="J1261" s="173">
        <f t="shared" si="21"/>
        <v>765.78</v>
      </c>
      <c r="K1261" s="169" t="str">
        <f>VLOOKUP(C1261, 'CEDARS School FRPL'!$C$4:$G$2376,5,0)</f>
        <v>No</v>
      </c>
      <c r="L1261" s="66">
        <f>IFERROR(VLOOKUP($C1261,'CEDARS School FRPL'!$C$4:$F$20001,3,FALSE),"NO CEDARL FRPL Rprtd")</f>
        <v>0.46110000000000001</v>
      </c>
      <c r="N1261" s="118"/>
      <c r="O1261" s="97"/>
    </row>
    <row r="1262" spans="1:15">
      <c r="A1262" s="165" t="s">
        <v>2372</v>
      </c>
      <c r="B1262" s="165" t="s">
        <v>2691</v>
      </c>
      <c r="C1262" s="169">
        <v>4368</v>
      </c>
      <c r="D1262" s="171" t="s">
        <v>1863</v>
      </c>
      <c r="E1262" s="172">
        <v>411.04</v>
      </c>
      <c r="F1262" s="172">
        <v>13.9</v>
      </c>
      <c r="G1262" s="172">
        <v>0</v>
      </c>
      <c r="H1262" s="172">
        <v>0</v>
      </c>
      <c r="I1262" s="172">
        <v>0</v>
      </c>
      <c r="J1262" s="173">
        <f t="shared" si="21"/>
        <v>424.94</v>
      </c>
      <c r="K1262" s="169" t="str">
        <f>VLOOKUP(C1262, 'CEDARS School FRPL'!$C$4:$G$2376,5,0)</f>
        <v>No</v>
      </c>
      <c r="L1262" s="66">
        <f>IFERROR(VLOOKUP($C1262,'CEDARS School FRPL'!$C$4:$F$20001,3,FALSE),"NO CEDARL FRPL Rprtd")</f>
        <v>0.47739999999999999</v>
      </c>
      <c r="N1262" s="118"/>
      <c r="O1262" s="97"/>
    </row>
    <row r="1263" spans="1:15">
      <c r="A1263" s="165" t="s">
        <v>2372</v>
      </c>
      <c r="B1263" s="165" t="s">
        <v>2691</v>
      </c>
      <c r="C1263" s="169">
        <v>2754</v>
      </c>
      <c r="D1263" s="171" t="s">
        <v>1852</v>
      </c>
      <c r="E1263" s="172">
        <v>548</v>
      </c>
      <c r="F1263" s="172">
        <v>0</v>
      </c>
      <c r="G1263" s="172">
        <v>0</v>
      </c>
      <c r="H1263" s="172">
        <v>0</v>
      </c>
      <c r="I1263" s="172">
        <v>0</v>
      </c>
      <c r="J1263" s="173">
        <f t="shared" si="21"/>
        <v>548</v>
      </c>
      <c r="K1263" s="169" t="str">
        <f>VLOOKUP(C1263, 'CEDARS School FRPL'!$C$4:$G$2376,5,0)</f>
        <v>No</v>
      </c>
      <c r="L1263" s="66">
        <f>IFERROR(VLOOKUP($C1263,'CEDARS School FRPL'!$C$4:$F$20001,3,FALSE),"NO CEDARL FRPL Rprtd")</f>
        <v>0.37740000000000001</v>
      </c>
      <c r="N1263" s="118"/>
      <c r="O1263" s="97"/>
    </row>
    <row r="1264" spans="1:15">
      <c r="A1264" s="165" t="s">
        <v>2372</v>
      </c>
      <c r="B1264" s="165" t="s">
        <v>2691</v>
      </c>
      <c r="C1264" s="169">
        <v>5683</v>
      </c>
      <c r="D1264" s="171" t="s">
        <v>3007</v>
      </c>
      <c r="E1264" s="172">
        <v>358.87</v>
      </c>
      <c r="F1264" s="172">
        <v>0</v>
      </c>
      <c r="G1264" s="172">
        <v>11.35</v>
      </c>
      <c r="H1264" s="172">
        <v>0</v>
      </c>
      <c r="I1264" s="172">
        <v>0</v>
      </c>
      <c r="J1264" s="173">
        <f t="shared" si="21"/>
        <v>370.22</v>
      </c>
      <c r="K1264" s="169" t="str">
        <f>VLOOKUP(C1264, 'CEDARS School FRPL'!$C$4:$G$2376,5,0)</f>
        <v>Yes</v>
      </c>
      <c r="L1264" s="66">
        <f>IFERROR(VLOOKUP($C1264,'CEDARS School FRPL'!$C$4:$F$20001,3,FALSE),"NO CEDARL FRPL Rprtd")</f>
        <v>0.51080000000000003</v>
      </c>
      <c r="N1264" s="118"/>
      <c r="O1264" s="97"/>
    </row>
    <row r="1265" spans="1:15">
      <c r="A1265" s="165" t="s">
        <v>2372</v>
      </c>
      <c r="B1265" s="165" t="s">
        <v>2691</v>
      </c>
      <c r="C1265" s="169">
        <v>3710</v>
      </c>
      <c r="D1265" s="171" t="s">
        <v>1859</v>
      </c>
      <c r="E1265" s="172">
        <v>1147.1600000000001</v>
      </c>
      <c r="F1265" s="172">
        <v>0</v>
      </c>
      <c r="G1265" s="172">
        <v>137.03</v>
      </c>
      <c r="H1265" s="172">
        <v>0</v>
      </c>
      <c r="I1265" s="172">
        <v>0</v>
      </c>
      <c r="J1265" s="173">
        <f t="shared" si="21"/>
        <v>1284.19</v>
      </c>
      <c r="K1265" s="169" t="str">
        <f>VLOOKUP(C1265, 'CEDARS School FRPL'!$C$4:$G$2376,5,0)</f>
        <v>No</v>
      </c>
      <c r="L1265" s="66">
        <f>IFERROR(VLOOKUP($C1265,'CEDARS School FRPL'!$C$4:$F$20001,3,FALSE),"NO CEDARL FRPL Rprtd")</f>
        <v>0.3765</v>
      </c>
      <c r="N1265" s="118"/>
      <c r="O1265" s="97"/>
    </row>
    <row r="1266" spans="1:15">
      <c r="A1266" s="165" t="s">
        <v>2372</v>
      </c>
      <c r="B1266" s="165" t="s">
        <v>2691</v>
      </c>
      <c r="C1266" s="169">
        <v>4122</v>
      </c>
      <c r="D1266" s="171" t="s">
        <v>1257</v>
      </c>
      <c r="E1266" s="172">
        <v>382.76</v>
      </c>
      <c r="F1266" s="172">
        <v>0</v>
      </c>
      <c r="G1266" s="172">
        <v>0</v>
      </c>
      <c r="H1266" s="172">
        <v>0</v>
      </c>
      <c r="I1266" s="172">
        <v>0</v>
      </c>
      <c r="J1266" s="173">
        <f t="shared" si="21"/>
        <v>382.76</v>
      </c>
      <c r="K1266" s="169" t="str">
        <f>VLOOKUP(C1266, 'CEDARS School FRPL'!$C$4:$G$2376,5,0)</f>
        <v>No</v>
      </c>
      <c r="L1266" s="66">
        <f>IFERROR(VLOOKUP($C1266,'CEDARS School FRPL'!$C$4:$F$20001,3,FALSE),"NO CEDARL FRPL Rprtd")</f>
        <v>0.39429999999999998</v>
      </c>
      <c r="N1266" s="118"/>
      <c r="O1266" s="97"/>
    </row>
    <row r="1267" spans="1:15">
      <c r="A1267" s="165" t="s">
        <v>2369</v>
      </c>
      <c r="B1267" s="165" t="s">
        <v>2692</v>
      </c>
      <c r="C1267" s="169">
        <v>2062</v>
      </c>
      <c r="D1267" s="171" t="s">
        <v>1832</v>
      </c>
      <c r="E1267" s="172">
        <v>105.43</v>
      </c>
      <c r="F1267" s="172">
        <v>0</v>
      </c>
      <c r="G1267" s="172">
        <v>0</v>
      </c>
      <c r="H1267" s="172">
        <v>0</v>
      </c>
      <c r="I1267" s="172">
        <v>0</v>
      </c>
      <c r="J1267" s="173">
        <f t="shared" si="21"/>
        <v>105.43</v>
      </c>
      <c r="K1267" s="169" t="str">
        <f>VLOOKUP(C1267, 'CEDARS School FRPL'!$C$4:$G$2376,5,0)</f>
        <v>Yes</v>
      </c>
      <c r="L1267" s="66">
        <f>IFERROR(VLOOKUP($C1267,'CEDARS School FRPL'!$C$4:$F$20001,3,FALSE),"NO CEDARL FRPL Rprtd")</f>
        <v>0.7722</v>
      </c>
      <c r="N1267" s="118"/>
      <c r="O1267" s="97"/>
    </row>
    <row r="1268" spans="1:15">
      <c r="A1268" s="165" t="s">
        <v>2369</v>
      </c>
      <c r="B1268" s="165" t="s">
        <v>2692</v>
      </c>
      <c r="C1268" s="169">
        <v>2958</v>
      </c>
      <c r="D1268" s="171" t="s">
        <v>1833</v>
      </c>
      <c r="E1268" s="172">
        <v>49.16</v>
      </c>
      <c r="F1268" s="172">
        <v>0</v>
      </c>
      <c r="G1268" s="172">
        <v>7.25</v>
      </c>
      <c r="H1268" s="172">
        <v>0</v>
      </c>
      <c r="I1268" s="172">
        <v>0</v>
      </c>
      <c r="J1268" s="173">
        <f t="shared" si="21"/>
        <v>56.41</v>
      </c>
      <c r="K1268" s="169" t="str">
        <f>VLOOKUP(C1268, 'CEDARS School FRPL'!$C$4:$G$2376,5,0)</f>
        <v>Yes</v>
      </c>
      <c r="L1268" s="66">
        <f>IFERROR(VLOOKUP($C1268,'CEDARS School FRPL'!$C$4:$F$20001,3,FALSE),"NO CEDARL FRPL Rprtd")</f>
        <v>0.67789999999999995</v>
      </c>
      <c r="N1268" s="118"/>
      <c r="O1268" s="97"/>
    </row>
    <row r="1269" spans="1:15">
      <c r="A1269" s="165" t="s">
        <v>2369</v>
      </c>
      <c r="B1269" s="165" t="s">
        <v>2692</v>
      </c>
      <c r="C1269" s="169">
        <v>5252</v>
      </c>
      <c r="D1269" s="171" t="s">
        <v>1834</v>
      </c>
      <c r="E1269" s="172">
        <v>86.55</v>
      </c>
      <c r="F1269" s="172">
        <v>0</v>
      </c>
      <c r="G1269" s="172">
        <v>0</v>
      </c>
      <c r="H1269" s="172">
        <v>0</v>
      </c>
      <c r="I1269" s="172">
        <v>0</v>
      </c>
      <c r="J1269" s="173">
        <f t="shared" si="21"/>
        <v>86.55</v>
      </c>
      <c r="K1269" s="169" t="str">
        <f>VLOOKUP(C1269, 'CEDARS School FRPL'!$C$4:$G$2376,5,0)</f>
        <v>No</v>
      </c>
      <c r="L1269" s="66">
        <f>IFERROR(VLOOKUP($C1269,'CEDARS School FRPL'!$C$4:$F$20001,3,FALSE),"NO CEDARL FRPL Rprtd")</f>
        <v>0.31180000000000002</v>
      </c>
      <c r="N1269" s="118"/>
      <c r="O1269" s="97"/>
    </row>
    <row r="1270" spans="1:15">
      <c r="A1270" s="165" t="s">
        <v>2228</v>
      </c>
      <c r="B1270" s="165" t="s">
        <v>2693</v>
      </c>
      <c r="C1270" s="169">
        <v>3107</v>
      </c>
      <c r="D1270" s="171" t="s">
        <v>949</v>
      </c>
      <c r="E1270" s="172">
        <v>276.62</v>
      </c>
      <c r="F1270" s="172">
        <v>0</v>
      </c>
      <c r="G1270" s="172">
        <v>0</v>
      </c>
      <c r="H1270" s="172">
        <v>0</v>
      </c>
      <c r="I1270" s="172">
        <v>0</v>
      </c>
      <c r="J1270" s="173">
        <f t="shared" si="21"/>
        <v>276.62</v>
      </c>
      <c r="K1270" s="169" t="str">
        <f>VLOOKUP(C1270, 'CEDARS School FRPL'!$C$4:$G$2376,5,0)</f>
        <v>No</v>
      </c>
      <c r="L1270" s="66">
        <f>IFERROR(VLOOKUP($C1270,'CEDARS School FRPL'!$C$4:$F$20001,3,FALSE),"NO CEDARL FRPL Rprtd")</f>
        <v>0.2031</v>
      </c>
      <c r="N1270" s="118"/>
      <c r="O1270" s="97"/>
    </row>
    <row r="1271" spans="1:15">
      <c r="A1271" s="165" t="s">
        <v>2228</v>
      </c>
      <c r="B1271" s="165" t="s">
        <v>2693</v>
      </c>
      <c r="C1271" s="169">
        <v>3106</v>
      </c>
      <c r="D1271" s="171" t="s">
        <v>948</v>
      </c>
      <c r="E1271" s="172">
        <v>1592.47</v>
      </c>
      <c r="F1271" s="172">
        <v>0</v>
      </c>
      <c r="G1271" s="172">
        <v>145.16</v>
      </c>
      <c r="H1271" s="172">
        <v>0</v>
      </c>
      <c r="I1271" s="172">
        <v>0</v>
      </c>
      <c r="J1271" s="173">
        <f t="shared" si="21"/>
        <v>1737.63</v>
      </c>
      <c r="K1271" s="169" t="str">
        <f>VLOOKUP(C1271, 'CEDARS School FRPL'!$C$4:$G$2376,5,0)</f>
        <v>No</v>
      </c>
      <c r="L1271" s="66">
        <f>IFERROR(VLOOKUP($C1271,'CEDARS School FRPL'!$C$4:$F$20001,3,FALSE),"NO CEDARL FRPL Rprtd")</f>
        <v>0.21340000000000001</v>
      </c>
      <c r="N1271" s="118"/>
      <c r="O1271" s="97"/>
    </row>
    <row r="1272" spans="1:15">
      <c r="A1272" s="165" t="s">
        <v>2228</v>
      </c>
      <c r="B1272" s="165" t="s">
        <v>2693</v>
      </c>
      <c r="C1272" s="169">
        <v>4017</v>
      </c>
      <c r="D1272" s="171" t="s">
        <v>962</v>
      </c>
      <c r="E1272" s="172">
        <v>802.91</v>
      </c>
      <c r="F1272" s="172">
        <v>0</v>
      </c>
      <c r="G1272" s="172">
        <v>0</v>
      </c>
      <c r="H1272" s="172">
        <v>0</v>
      </c>
      <c r="I1272" s="172">
        <v>0</v>
      </c>
      <c r="J1272" s="173">
        <f t="shared" si="21"/>
        <v>802.91</v>
      </c>
      <c r="K1272" s="169" t="str">
        <f>VLOOKUP(C1272, 'CEDARS School FRPL'!$C$4:$G$2376,5,0)</f>
        <v>No</v>
      </c>
      <c r="L1272" s="66">
        <f>IFERROR(VLOOKUP($C1272,'CEDARS School FRPL'!$C$4:$F$20001,3,FALSE),"NO CEDARL FRPL Rprtd")</f>
        <v>0.1477</v>
      </c>
      <c r="N1272" s="118"/>
      <c r="O1272" s="97"/>
    </row>
    <row r="1273" spans="1:15">
      <c r="A1273" s="165" t="s">
        <v>2228</v>
      </c>
      <c r="B1273" s="165" t="s">
        <v>2693</v>
      </c>
      <c r="C1273" s="169">
        <v>3493</v>
      </c>
      <c r="D1273" s="171" t="s">
        <v>957</v>
      </c>
      <c r="E1273" s="172">
        <v>929.62</v>
      </c>
      <c r="F1273" s="172">
        <v>0</v>
      </c>
      <c r="G1273" s="172">
        <v>0</v>
      </c>
      <c r="H1273" s="172">
        <v>0</v>
      </c>
      <c r="I1273" s="172">
        <v>0</v>
      </c>
      <c r="J1273" s="173">
        <f t="shared" si="21"/>
        <v>929.62</v>
      </c>
      <c r="K1273" s="169" t="str">
        <f>VLOOKUP(C1273, 'CEDARS School FRPL'!$C$4:$G$2376,5,0)</f>
        <v>No</v>
      </c>
      <c r="L1273" s="66">
        <f>IFERROR(VLOOKUP($C1273,'CEDARS School FRPL'!$C$4:$F$20001,3,FALSE),"NO CEDARL FRPL Rprtd")</f>
        <v>0.19209999999999999</v>
      </c>
      <c r="N1273" s="118"/>
      <c r="O1273" s="97"/>
    </row>
    <row r="1274" spans="1:15">
      <c r="A1274" s="165" t="s">
        <v>2228</v>
      </c>
      <c r="B1274" s="165" t="s">
        <v>2693</v>
      </c>
      <c r="C1274" s="169">
        <v>3234</v>
      </c>
      <c r="D1274" s="171" t="s">
        <v>950</v>
      </c>
      <c r="E1274" s="172">
        <v>264</v>
      </c>
      <c r="F1274" s="172">
        <v>0</v>
      </c>
      <c r="G1274" s="172">
        <v>0</v>
      </c>
      <c r="H1274" s="172">
        <v>0</v>
      </c>
      <c r="I1274" s="172">
        <v>0</v>
      </c>
      <c r="J1274" s="173">
        <f t="shared" si="21"/>
        <v>264</v>
      </c>
      <c r="K1274" s="169" t="str">
        <f>VLOOKUP(C1274, 'CEDARS School FRPL'!$C$4:$G$2376,5,0)</f>
        <v>No</v>
      </c>
      <c r="L1274" s="66">
        <f>IFERROR(VLOOKUP($C1274,'CEDARS School FRPL'!$C$4:$F$20001,3,FALSE),"NO CEDARL FRPL Rprtd")</f>
        <v>0.1169</v>
      </c>
      <c r="N1274" s="118"/>
      <c r="O1274" s="97"/>
    </row>
    <row r="1275" spans="1:15">
      <c r="A1275" s="165" t="s">
        <v>2228</v>
      </c>
      <c r="B1275" s="165" t="s">
        <v>2693</v>
      </c>
      <c r="C1275" s="169">
        <v>3105</v>
      </c>
      <c r="D1275" s="171" t="s">
        <v>947</v>
      </c>
      <c r="E1275" s="172">
        <v>512.38</v>
      </c>
      <c r="F1275" s="172">
        <v>0</v>
      </c>
      <c r="G1275" s="172">
        <v>0</v>
      </c>
      <c r="H1275" s="172">
        <v>0</v>
      </c>
      <c r="I1275" s="172">
        <v>0</v>
      </c>
      <c r="J1275" s="173">
        <f t="shared" si="21"/>
        <v>512.38</v>
      </c>
      <c r="K1275" s="169" t="str">
        <f>VLOOKUP(C1275, 'CEDARS School FRPL'!$C$4:$G$2376,5,0)</f>
        <v>No</v>
      </c>
      <c r="L1275" s="66">
        <f>IFERROR(VLOOKUP($C1275,'CEDARS School FRPL'!$C$4:$F$20001,3,FALSE),"NO CEDARL FRPL Rprtd")</f>
        <v>0.31330000000000002</v>
      </c>
      <c r="N1275" s="118"/>
      <c r="O1275" s="97"/>
    </row>
    <row r="1276" spans="1:15">
      <c r="A1276" s="165" t="s">
        <v>2228</v>
      </c>
      <c r="B1276" s="165" t="s">
        <v>2693</v>
      </c>
      <c r="C1276" s="169">
        <v>4379</v>
      </c>
      <c r="D1276" s="171" t="s">
        <v>971</v>
      </c>
      <c r="E1276" s="172">
        <v>420.29</v>
      </c>
      <c r="F1276" s="172">
        <v>0</v>
      </c>
      <c r="G1276" s="172">
        <v>0</v>
      </c>
      <c r="H1276" s="172">
        <v>0</v>
      </c>
      <c r="I1276" s="172">
        <v>0</v>
      </c>
      <c r="J1276" s="173">
        <f t="shared" si="21"/>
        <v>420.29</v>
      </c>
      <c r="K1276" s="169" t="str">
        <f>VLOOKUP(C1276, 'CEDARS School FRPL'!$C$4:$G$2376,5,0)</f>
        <v>No</v>
      </c>
      <c r="L1276" s="66">
        <f>IFERROR(VLOOKUP($C1276,'CEDARS School FRPL'!$C$4:$F$20001,3,FALSE),"NO CEDARL FRPL Rprtd")</f>
        <v>6.7199999999999996E-2</v>
      </c>
      <c r="N1276" s="118"/>
      <c r="O1276" s="97"/>
    </row>
    <row r="1277" spans="1:15">
      <c r="A1277" s="165" t="s">
        <v>2228</v>
      </c>
      <c r="B1277" s="165" t="s">
        <v>2693</v>
      </c>
      <c r="C1277" s="169">
        <v>4306</v>
      </c>
      <c r="D1277" s="171" t="s">
        <v>967</v>
      </c>
      <c r="E1277" s="172">
        <v>736.55</v>
      </c>
      <c r="F1277" s="172">
        <v>0</v>
      </c>
      <c r="G1277" s="172">
        <v>0</v>
      </c>
      <c r="H1277" s="172">
        <v>0</v>
      </c>
      <c r="I1277" s="172">
        <v>0</v>
      </c>
      <c r="J1277" s="173">
        <f t="shared" si="21"/>
        <v>736.55</v>
      </c>
      <c r="K1277" s="169" t="str">
        <f>VLOOKUP(C1277, 'CEDARS School FRPL'!$C$4:$G$2376,5,0)</f>
        <v>No</v>
      </c>
      <c r="L1277" s="66">
        <f>IFERROR(VLOOKUP($C1277,'CEDARS School FRPL'!$C$4:$F$20001,3,FALSE),"NO CEDARL FRPL Rprtd")</f>
        <v>4.8399999999999999E-2</v>
      </c>
      <c r="N1277" s="118"/>
      <c r="O1277" s="97"/>
    </row>
    <row r="1278" spans="1:15">
      <c r="A1278" s="165" t="s">
        <v>2228</v>
      </c>
      <c r="B1278" s="165" t="s">
        <v>2693</v>
      </c>
      <c r="C1278" s="169">
        <v>4355</v>
      </c>
      <c r="D1278" s="171" t="s">
        <v>968</v>
      </c>
      <c r="E1278" s="172">
        <v>523.28</v>
      </c>
      <c r="F1278" s="172">
        <v>0</v>
      </c>
      <c r="G1278" s="172">
        <v>0</v>
      </c>
      <c r="H1278" s="172">
        <v>0</v>
      </c>
      <c r="I1278" s="172">
        <v>0</v>
      </c>
      <c r="J1278" s="173">
        <f t="shared" si="21"/>
        <v>523.28</v>
      </c>
      <c r="K1278" s="169" t="str">
        <f>VLOOKUP(C1278, 'CEDARS School FRPL'!$C$4:$G$2376,5,0)</f>
        <v>No</v>
      </c>
      <c r="L1278" s="66">
        <f>IFERROR(VLOOKUP($C1278,'CEDARS School FRPL'!$C$4:$F$20001,3,FALSE),"NO CEDARL FRPL Rprtd")</f>
        <v>0.22739999999999999</v>
      </c>
      <c r="N1278" s="118"/>
      <c r="O1278" s="97"/>
    </row>
    <row r="1279" spans="1:15">
      <c r="A1279" s="165" t="s">
        <v>2228</v>
      </c>
      <c r="B1279" s="165" t="s">
        <v>2693</v>
      </c>
      <c r="C1279" s="169">
        <v>4124</v>
      </c>
      <c r="D1279" s="171" t="s">
        <v>965</v>
      </c>
      <c r="E1279" s="172">
        <v>348.33</v>
      </c>
      <c r="F1279" s="172">
        <v>0</v>
      </c>
      <c r="G1279" s="172">
        <v>0</v>
      </c>
      <c r="H1279" s="172">
        <v>0</v>
      </c>
      <c r="I1279" s="172">
        <v>0</v>
      </c>
      <c r="J1279" s="173">
        <f t="shared" si="21"/>
        <v>348.33</v>
      </c>
      <c r="K1279" s="169" t="str">
        <f>VLOOKUP(C1279, 'CEDARS School FRPL'!$C$4:$G$2376,5,0)</f>
        <v>No</v>
      </c>
      <c r="L1279" s="66">
        <f>IFERROR(VLOOKUP($C1279,'CEDARS School FRPL'!$C$4:$F$20001,3,FALSE),"NO CEDARL FRPL Rprtd")</f>
        <v>0.1638</v>
      </c>
      <c r="N1279" s="118"/>
      <c r="O1279" s="97"/>
    </row>
    <row r="1280" spans="1:15">
      <c r="A1280" s="165" t="s">
        <v>2228</v>
      </c>
      <c r="B1280" s="165" t="s">
        <v>2693</v>
      </c>
      <c r="C1280" s="169">
        <v>3492</v>
      </c>
      <c r="D1280" s="171" t="s">
        <v>956</v>
      </c>
      <c r="E1280" s="172">
        <v>1327.69</v>
      </c>
      <c r="F1280" s="172">
        <v>0</v>
      </c>
      <c r="G1280" s="172">
        <v>97.26</v>
      </c>
      <c r="H1280" s="172">
        <v>0</v>
      </c>
      <c r="I1280" s="172">
        <v>0</v>
      </c>
      <c r="J1280" s="173">
        <f t="shared" si="21"/>
        <v>1424.95</v>
      </c>
      <c r="K1280" s="169" t="str">
        <f>VLOOKUP(C1280, 'CEDARS School FRPL'!$C$4:$G$2376,5,0)</f>
        <v>No</v>
      </c>
      <c r="L1280" s="66">
        <f>IFERROR(VLOOKUP($C1280,'CEDARS School FRPL'!$C$4:$F$20001,3,FALSE),"NO CEDARL FRPL Rprtd")</f>
        <v>0.20219999999999999</v>
      </c>
      <c r="N1280" s="118"/>
      <c r="O1280" s="97"/>
    </row>
    <row r="1281" spans="1:15">
      <c r="A1281" s="165" t="s">
        <v>2228</v>
      </c>
      <c r="B1281" s="165" t="s">
        <v>2693</v>
      </c>
      <c r="C1281" s="169">
        <v>5606</v>
      </c>
      <c r="D1281" s="171" t="s">
        <v>2923</v>
      </c>
      <c r="E1281" s="172">
        <v>206.14</v>
      </c>
      <c r="F1281" s="172">
        <v>0</v>
      </c>
      <c r="G1281" s="172">
        <v>26.150000000000002</v>
      </c>
      <c r="H1281" s="172">
        <v>0</v>
      </c>
      <c r="I1281" s="172">
        <v>0</v>
      </c>
      <c r="J1281" s="173">
        <f t="shared" si="21"/>
        <v>232.29</v>
      </c>
      <c r="K1281" s="169" t="str">
        <f>VLOOKUP(C1281, 'CEDARS School FRPL'!$C$4:$G$2376,5,0)</f>
        <v>No</v>
      </c>
      <c r="L1281" s="66">
        <f>IFERROR(VLOOKUP($C1281,'CEDARS School FRPL'!$C$4:$F$20001,3,FALSE),"NO CEDARL FRPL Rprtd")</f>
        <v>0.12540000000000001</v>
      </c>
      <c r="N1281" s="118"/>
      <c r="O1281" s="97"/>
    </row>
    <row r="1282" spans="1:15">
      <c r="A1282" s="165" t="s">
        <v>2228</v>
      </c>
      <c r="B1282" s="165" t="s">
        <v>2693</v>
      </c>
      <c r="C1282" s="169">
        <v>2993</v>
      </c>
      <c r="D1282" s="171" t="s">
        <v>946</v>
      </c>
      <c r="E1282" s="172">
        <v>369.72</v>
      </c>
      <c r="F1282" s="172">
        <v>0</v>
      </c>
      <c r="G1282" s="172">
        <v>0</v>
      </c>
      <c r="H1282" s="172">
        <v>0</v>
      </c>
      <c r="I1282" s="172">
        <v>0</v>
      </c>
      <c r="J1282" s="173">
        <f t="shared" si="21"/>
        <v>369.72</v>
      </c>
      <c r="K1282" s="169" t="str">
        <f>VLOOKUP(C1282, 'CEDARS School FRPL'!$C$4:$G$2376,5,0)</f>
        <v>No</v>
      </c>
      <c r="L1282" s="66">
        <f>IFERROR(VLOOKUP($C1282,'CEDARS School FRPL'!$C$4:$F$20001,3,FALSE),"NO CEDARL FRPL Rprtd")</f>
        <v>0.38579999999999998</v>
      </c>
      <c r="N1282" s="118"/>
      <c r="O1282" s="97"/>
    </row>
    <row r="1283" spans="1:15">
      <c r="A1283" s="165" t="s">
        <v>2228</v>
      </c>
      <c r="B1283" s="165" t="s">
        <v>2693</v>
      </c>
      <c r="C1283" s="169">
        <v>3345</v>
      </c>
      <c r="D1283" s="171" t="s">
        <v>953</v>
      </c>
      <c r="E1283" s="172">
        <v>721.45</v>
      </c>
      <c r="F1283" s="172">
        <v>0</v>
      </c>
      <c r="G1283" s="172">
        <v>0</v>
      </c>
      <c r="H1283" s="172">
        <v>0</v>
      </c>
      <c r="I1283" s="172">
        <v>0</v>
      </c>
      <c r="J1283" s="173">
        <f t="shared" si="21"/>
        <v>721.45</v>
      </c>
      <c r="K1283" s="169" t="str">
        <f>VLOOKUP(C1283, 'CEDARS School FRPL'!$C$4:$G$2376,5,0)</f>
        <v>No</v>
      </c>
      <c r="L1283" s="66">
        <f>IFERROR(VLOOKUP($C1283,'CEDARS School FRPL'!$C$4:$F$20001,3,FALSE),"NO CEDARL FRPL Rprtd")</f>
        <v>0.25109999999999999</v>
      </c>
      <c r="N1283" s="118"/>
      <c r="O1283" s="97"/>
    </row>
    <row r="1284" spans="1:15">
      <c r="A1284" s="165" t="s">
        <v>2228</v>
      </c>
      <c r="B1284" s="165" t="s">
        <v>2693</v>
      </c>
      <c r="C1284" s="169">
        <v>4455</v>
      </c>
      <c r="D1284" s="171" t="s">
        <v>972</v>
      </c>
      <c r="E1284" s="172">
        <v>640.94000000000005</v>
      </c>
      <c r="F1284" s="172">
        <v>0</v>
      </c>
      <c r="G1284" s="172">
        <v>0</v>
      </c>
      <c r="H1284" s="172">
        <v>0</v>
      </c>
      <c r="I1284" s="172">
        <v>0</v>
      </c>
      <c r="J1284" s="173">
        <f t="shared" si="21"/>
        <v>640.94000000000005</v>
      </c>
      <c r="K1284" s="169" t="str">
        <f>VLOOKUP(C1284, 'CEDARS School FRPL'!$C$4:$G$2376,5,0)</f>
        <v>No</v>
      </c>
      <c r="L1284" s="66">
        <f>IFERROR(VLOOKUP($C1284,'CEDARS School FRPL'!$C$4:$F$20001,3,FALSE),"NO CEDARL FRPL Rprtd")</f>
        <v>5.11E-2</v>
      </c>
      <c r="N1284" s="118"/>
      <c r="O1284" s="97"/>
    </row>
    <row r="1285" spans="1:15">
      <c r="A1285" s="165" t="s">
        <v>2228</v>
      </c>
      <c r="B1285" s="165" t="s">
        <v>2693</v>
      </c>
      <c r="C1285" s="169">
        <v>3790</v>
      </c>
      <c r="D1285" s="171" t="s">
        <v>960</v>
      </c>
      <c r="E1285" s="172">
        <v>816.6</v>
      </c>
      <c r="F1285" s="172">
        <v>0</v>
      </c>
      <c r="G1285" s="172">
        <v>0</v>
      </c>
      <c r="H1285" s="172">
        <v>0</v>
      </c>
      <c r="I1285" s="172">
        <v>0</v>
      </c>
      <c r="J1285" s="173">
        <f t="shared" ref="J1285:J1348" si="22">SUM(E1285:I1285)</f>
        <v>816.6</v>
      </c>
      <c r="K1285" s="169" t="str">
        <f>VLOOKUP(C1285, 'CEDARS School FRPL'!$C$4:$G$2376,5,0)</f>
        <v>No</v>
      </c>
      <c r="L1285" s="66">
        <f>IFERROR(VLOOKUP($C1285,'CEDARS School FRPL'!$C$4:$F$20001,3,FALSE),"NO CEDARL FRPL Rprtd")</f>
        <v>0.15160000000000001</v>
      </c>
      <c r="N1285" s="118"/>
      <c r="O1285" s="97"/>
    </row>
    <row r="1286" spans="1:15">
      <c r="A1286" s="165" t="s">
        <v>2228</v>
      </c>
      <c r="B1286" s="165" t="s">
        <v>2693</v>
      </c>
      <c r="C1286" s="169">
        <v>3390</v>
      </c>
      <c r="D1286" s="171" t="s">
        <v>954</v>
      </c>
      <c r="E1286" s="172">
        <v>481.26</v>
      </c>
      <c r="F1286" s="172">
        <v>0</v>
      </c>
      <c r="G1286" s="172">
        <v>0</v>
      </c>
      <c r="H1286" s="172">
        <v>0</v>
      </c>
      <c r="I1286" s="172">
        <v>0</v>
      </c>
      <c r="J1286" s="173">
        <f t="shared" si="22"/>
        <v>481.26</v>
      </c>
      <c r="K1286" s="169" t="str">
        <f>VLOOKUP(C1286, 'CEDARS School FRPL'!$C$4:$G$2376,5,0)</f>
        <v>No</v>
      </c>
      <c r="L1286" s="66">
        <f>IFERROR(VLOOKUP($C1286,'CEDARS School FRPL'!$C$4:$F$20001,3,FALSE),"NO CEDARL FRPL Rprtd")</f>
        <v>0.14099999999999999</v>
      </c>
      <c r="N1286" s="118"/>
      <c r="O1286" s="97"/>
    </row>
    <row r="1287" spans="1:15">
      <c r="A1287" s="165" t="s">
        <v>2228</v>
      </c>
      <c r="B1287" s="165" t="s">
        <v>2693</v>
      </c>
      <c r="C1287" s="169">
        <v>3344</v>
      </c>
      <c r="D1287" s="171" t="s">
        <v>952</v>
      </c>
      <c r="E1287" s="172">
        <v>466.56</v>
      </c>
      <c r="F1287" s="172">
        <v>0</v>
      </c>
      <c r="G1287" s="172">
        <v>0</v>
      </c>
      <c r="H1287" s="172">
        <v>0</v>
      </c>
      <c r="I1287" s="172">
        <v>0</v>
      </c>
      <c r="J1287" s="173">
        <f t="shared" si="22"/>
        <v>466.56</v>
      </c>
      <c r="K1287" s="169" t="str">
        <f>VLOOKUP(C1287, 'CEDARS School FRPL'!$C$4:$G$2376,5,0)</f>
        <v>No</v>
      </c>
      <c r="L1287" s="66">
        <f>IFERROR(VLOOKUP($C1287,'CEDARS School FRPL'!$C$4:$F$20001,3,FALSE),"NO CEDARL FRPL Rprtd")</f>
        <v>0.2213</v>
      </c>
      <c r="N1287" s="118"/>
      <c r="O1287" s="97"/>
    </row>
    <row r="1288" spans="1:15">
      <c r="A1288" s="165" t="s">
        <v>2228</v>
      </c>
      <c r="B1288" s="165" t="s">
        <v>2693</v>
      </c>
      <c r="C1288" s="169">
        <v>3442</v>
      </c>
      <c r="D1288" s="171" t="s">
        <v>955</v>
      </c>
      <c r="E1288" s="172">
        <v>513.02</v>
      </c>
      <c r="F1288" s="172">
        <v>0</v>
      </c>
      <c r="G1288" s="172">
        <v>0</v>
      </c>
      <c r="H1288" s="172">
        <v>0</v>
      </c>
      <c r="I1288" s="172">
        <v>0</v>
      </c>
      <c r="J1288" s="173">
        <f t="shared" si="22"/>
        <v>513.02</v>
      </c>
      <c r="K1288" s="169" t="str">
        <f>VLOOKUP(C1288, 'CEDARS School FRPL'!$C$4:$G$2376,5,0)</f>
        <v>No</v>
      </c>
      <c r="L1288" s="66">
        <f>IFERROR(VLOOKUP($C1288,'CEDARS School FRPL'!$C$4:$F$20001,3,FALSE),"NO CEDARL FRPL Rprtd")</f>
        <v>8.9300000000000004E-2</v>
      </c>
      <c r="N1288" s="118"/>
      <c r="O1288" s="97"/>
    </row>
    <row r="1289" spans="1:15">
      <c r="A1289" s="165" t="s">
        <v>2228</v>
      </c>
      <c r="B1289" s="165" t="s">
        <v>2693</v>
      </c>
      <c r="C1289" s="169">
        <v>5481</v>
      </c>
      <c r="D1289" s="171" t="s">
        <v>2476</v>
      </c>
      <c r="E1289" s="172">
        <v>1787.12</v>
      </c>
      <c r="F1289" s="172">
        <v>0</v>
      </c>
      <c r="G1289" s="172">
        <v>195.29</v>
      </c>
      <c r="H1289" s="172">
        <v>0</v>
      </c>
      <c r="I1289" s="172">
        <v>0</v>
      </c>
      <c r="J1289" s="173">
        <f t="shared" si="22"/>
        <v>1982.4099999999999</v>
      </c>
      <c r="K1289" s="169" t="str">
        <f>VLOOKUP(C1289, 'CEDARS School FRPL'!$C$4:$G$2376,5,0)</f>
        <v>No</v>
      </c>
      <c r="L1289" s="66">
        <f>IFERROR(VLOOKUP($C1289,'CEDARS School FRPL'!$C$4:$F$20001,3,FALSE),"NO CEDARL FRPL Rprtd")</f>
        <v>0.17760000000000001</v>
      </c>
      <c r="N1289" s="118"/>
      <c r="O1289" s="97"/>
    </row>
    <row r="1290" spans="1:15">
      <c r="A1290" s="165" t="s">
        <v>2228</v>
      </c>
      <c r="B1290" s="165" t="s">
        <v>2693</v>
      </c>
      <c r="C1290" s="169">
        <v>5753</v>
      </c>
      <c r="D1290" s="171" t="s">
        <v>3063</v>
      </c>
      <c r="E1290" s="172">
        <v>445.15</v>
      </c>
      <c r="F1290" s="172">
        <v>0</v>
      </c>
      <c r="G1290" s="172">
        <v>27.71</v>
      </c>
      <c r="H1290" s="172">
        <v>0</v>
      </c>
      <c r="I1290" s="172">
        <v>0</v>
      </c>
      <c r="J1290" s="173">
        <f t="shared" si="22"/>
        <v>472.85999999999996</v>
      </c>
      <c r="K1290" s="169" t="str">
        <f>VLOOKUP(C1290, 'CEDARS School FRPL'!$C$4:$G$2376,5,0)</f>
        <v>No</v>
      </c>
      <c r="L1290" s="66">
        <f>IFERROR(VLOOKUP($C1290,'CEDARS School FRPL'!$C$4:$F$20001,3,FALSE),"NO CEDARL FRPL Rprtd")</f>
        <v>0.15890000000000001</v>
      </c>
      <c r="N1290" s="118"/>
      <c r="O1290" s="97"/>
    </row>
    <row r="1291" spans="1:15">
      <c r="A1291" s="165" t="s">
        <v>2228</v>
      </c>
      <c r="B1291" s="165" t="s">
        <v>2693</v>
      </c>
      <c r="C1291" s="169">
        <v>4021</v>
      </c>
      <c r="D1291" s="171" t="s">
        <v>963</v>
      </c>
      <c r="E1291" s="172">
        <v>773.97</v>
      </c>
      <c r="F1291" s="172">
        <v>0</v>
      </c>
      <c r="G1291" s="172">
        <v>0</v>
      </c>
      <c r="H1291" s="172">
        <v>0</v>
      </c>
      <c r="I1291" s="172">
        <v>0</v>
      </c>
      <c r="J1291" s="173">
        <f t="shared" si="22"/>
        <v>773.97</v>
      </c>
      <c r="K1291" s="169" t="str">
        <f>VLOOKUP(C1291, 'CEDARS School FRPL'!$C$4:$G$2376,5,0)</f>
        <v>No</v>
      </c>
      <c r="L1291" s="66">
        <f>IFERROR(VLOOKUP($C1291,'CEDARS School FRPL'!$C$4:$F$20001,3,FALSE),"NO CEDARL FRPL Rprtd")</f>
        <v>0.20660000000000001</v>
      </c>
      <c r="N1291" s="118"/>
      <c r="O1291" s="97"/>
    </row>
    <row r="1292" spans="1:15">
      <c r="A1292" s="165" t="s">
        <v>2228</v>
      </c>
      <c r="B1292" s="165" t="s">
        <v>2693</v>
      </c>
      <c r="C1292" s="169">
        <v>5331</v>
      </c>
      <c r="D1292" s="171" t="s">
        <v>974</v>
      </c>
      <c r="E1292" s="172">
        <v>0</v>
      </c>
      <c r="F1292" s="172">
        <v>0</v>
      </c>
      <c r="G1292" s="172">
        <v>0</v>
      </c>
      <c r="H1292" s="172">
        <v>22.5</v>
      </c>
      <c r="I1292" s="172">
        <v>0</v>
      </c>
      <c r="J1292" s="173">
        <f t="shared" si="22"/>
        <v>22.5</v>
      </c>
      <c r="K1292" s="169" t="str">
        <f>VLOOKUP(C1292, 'CEDARS School FRPL'!$C$4:$G$2376,5,0)</f>
        <v>No</v>
      </c>
      <c r="L1292" s="66">
        <f>IFERROR(VLOOKUP($C1292,'CEDARS School FRPL'!$C$4:$F$20001,3,FALSE),"NO CEDARL FRPL Rprtd")</f>
        <v>0.35420000000000001</v>
      </c>
      <c r="N1292" s="118"/>
      <c r="O1292" s="97"/>
    </row>
    <row r="1293" spans="1:15">
      <c r="A1293" s="165" t="s">
        <v>2228</v>
      </c>
      <c r="B1293" s="165" t="s">
        <v>2693</v>
      </c>
      <c r="C1293" s="169">
        <v>5605</v>
      </c>
      <c r="D1293" s="171" t="s">
        <v>2924</v>
      </c>
      <c r="E1293" s="172">
        <v>467.92</v>
      </c>
      <c r="F1293" s="172">
        <v>0</v>
      </c>
      <c r="G1293" s="172">
        <v>0</v>
      </c>
      <c r="H1293" s="172">
        <v>0</v>
      </c>
      <c r="I1293" s="172">
        <v>0</v>
      </c>
      <c r="J1293" s="173">
        <f t="shared" si="22"/>
        <v>467.92</v>
      </c>
      <c r="K1293" s="169" t="str">
        <f>VLOOKUP(C1293, 'CEDARS School FRPL'!$C$4:$G$2376,5,0)</f>
        <v>No</v>
      </c>
      <c r="L1293" s="66">
        <f>IFERROR(VLOOKUP($C1293,'CEDARS School FRPL'!$C$4:$F$20001,3,FALSE),"NO CEDARL FRPL Rprtd")</f>
        <v>0.1179</v>
      </c>
      <c r="N1293" s="118"/>
      <c r="O1293" s="97"/>
    </row>
    <row r="1294" spans="1:15">
      <c r="A1294" s="165" t="s">
        <v>2228</v>
      </c>
      <c r="B1294" s="165" t="s">
        <v>2693</v>
      </c>
      <c r="C1294" s="169">
        <v>3811</v>
      </c>
      <c r="D1294" s="171" t="s">
        <v>961</v>
      </c>
      <c r="E1294" s="172">
        <v>81.77</v>
      </c>
      <c r="F1294" s="172">
        <v>0</v>
      </c>
      <c r="G1294" s="172">
        <v>3.71</v>
      </c>
      <c r="H1294" s="172">
        <v>0</v>
      </c>
      <c r="I1294" s="172">
        <v>0</v>
      </c>
      <c r="J1294" s="173">
        <f t="shared" si="22"/>
        <v>85.47999999999999</v>
      </c>
      <c r="K1294" s="169" t="str">
        <f>VLOOKUP(C1294, 'CEDARS School FRPL'!$C$4:$G$2376,5,0)</f>
        <v>No</v>
      </c>
      <c r="L1294" s="66">
        <f>IFERROR(VLOOKUP($C1294,'CEDARS School FRPL'!$C$4:$F$20001,3,FALSE),"NO CEDARL FRPL Rprtd")</f>
        <v>0.42780000000000001</v>
      </c>
      <c r="N1294" s="118"/>
      <c r="O1294" s="97"/>
    </row>
    <row r="1295" spans="1:15">
      <c r="A1295" s="165" t="s">
        <v>2228</v>
      </c>
      <c r="B1295" s="165" t="s">
        <v>2693</v>
      </c>
      <c r="C1295" s="169">
        <v>3679</v>
      </c>
      <c r="D1295" s="171" t="s">
        <v>958</v>
      </c>
      <c r="E1295" s="172">
        <v>475.4</v>
      </c>
      <c r="F1295" s="172">
        <v>0</v>
      </c>
      <c r="G1295" s="172">
        <v>0</v>
      </c>
      <c r="H1295" s="172">
        <v>0</v>
      </c>
      <c r="I1295" s="172">
        <v>0</v>
      </c>
      <c r="J1295" s="173">
        <f t="shared" si="22"/>
        <v>475.4</v>
      </c>
      <c r="K1295" s="169" t="str">
        <f>VLOOKUP(C1295, 'CEDARS School FRPL'!$C$4:$G$2376,5,0)</f>
        <v>No</v>
      </c>
      <c r="L1295" s="66">
        <f>IFERROR(VLOOKUP($C1295,'CEDARS School FRPL'!$C$4:$F$20001,3,FALSE),"NO CEDARL FRPL Rprtd")</f>
        <v>0.14990000000000001</v>
      </c>
      <c r="N1295" s="118"/>
      <c r="O1295" s="97"/>
    </row>
    <row r="1296" spans="1:15">
      <c r="A1296" s="165" t="s">
        <v>2228</v>
      </c>
      <c r="B1296" s="165" t="s">
        <v>2693</v>
      </c>
      <c r="C1296" s="169">
        <v>4371</v>
      </c>
      <c r="D1296" s="171" t="s">
        <v>969</v>
      </c>
      <c r="E1296" s="172">
        <v>1223.54</v>
      </c>
      <c r="F1296" s="172">
        <v>0</v>
      </c>
      <c r="G1296" s="172">
        <v>0</v>
      </c>
      <c r="H1296" s="172">
        <v>0</v>
      </c>
      <c r="I1296" s="172">
        <v>0</v>
      </c>
      <c r="J1296" s="173">
        <f t="shared" si="22"/>
        <v>1223.54</v>
      </c>
      <c r="K1296" s="169" t="str">
        <f>VLOOKUP(C1296, 'CEDARS School FRPL'!$C$4:$G$2376,5,0)</f>
        <v>No</v>
      </c>
      <c r="L1296" s="66">
        <f>IFERROR(VLOOKUP($C1296,'CEDARS School FRPL'!$C$4:$F$20001,3,FALSE),"NO CEDARL FRPL Rprtd")</f>
        <v>0.16250000000000001</v>
      </c>
      <c r="N1296" s="118"/>
      <c r="O1296" s="97"/>
    </row>
    <row r="1297" spans="1:15">
      <c r="A1297" s="165" t="s">
        <v>2228</v>
      </c>
      <c r="B1297" s="165" t="s">
        <v>2693</v>
      </c>
      <c r="C1297" s="169">
        <v>4187</v>
      </c>
      <c r="D1297" s="171" t="s">
        <v>670</v>
      </c>
      <c r="E1297" s="172">
        <v>277.2</v>
      </c>
      <c r="F1297" s="172">
        <v>0</v>
      </c>
      <c r="G1297" s="172">
        <v>0</v>
      </c>
      <c r="H1297" s="172">
        <v>0</v>
      </c>
      <c r="I1297" s="172">
        <v>0</v>
      </c>
      <c r="J1297" s="173">
        <f t="shared" si="22"/>
        <v>277.2</v>
      </c>
      <c r="K1297" s="169" t="str">
        <f>VLOOKUP(C1297, 'CEDARS School FRPL'!$C$4:$G$2376,5,0)</f>
        <v>No</v>
      </c>
      <c r="L1297" s="66">
        <f>IFERROR(VLOOKUP($C1297,'CEDARS School FRPL'!$C$4:$F$20001,3,FALSE),"NO CEDARL FRPL Rprtd")</f>
        <v>4.7899999999999998E-2</v>
      </c>
      <c r="N1297" s="118"/>
      <c r="O1297" s="97"/>
    </row>
    <row r="1298" spans="1:15">
      <c r="A1298" s="165" t="s">
        <v>2228</v>
      </c>
      <c r="B1298" s="165" t="s">
        <v>2693</v>
      </c>
      <c r="C1298" s="169">
        <v>4516</v>
      </c>
      <c r="D1298" s="171" t="s">
        <v>973</v>
      </c>
      <c r="E1298" s="172">
        <v>688.63</v>
      </c>
      <c r="F1298" s="172">
        <v>0</v>
      </c>
      <c r="G1298" s="172">
        <v>0</v>
      </c>
      <c r="H1298" s="172">
        <v>0</v>
      </c>
      <c r="I1298" s="172">
        <v>0</v>
      </c>
      <c r="J1298" s="173">
        <f t="shared" si="22"/>
        <v>688.63</v>
      </c>
      <c r="K1298" s="169" t="str">
        <f>VLOOKUP(C1298, 'CEDARS School FRPL'!$C$4:$G$2376,5,0)</f>
        <v>No</v>
      </c>
      <c r="L1298" s="66">
        <f>IFERROR(VLOOKUP($C1298,'CEDARS School FRPL'!$C$4:$F$20001,3,FALSE),"NO CEDARL FRPL Rprtd")</f>
        <v>7.8299999999999995E-2</v>
      </c>
      <c r="N1298" s="118"/>
      <c r="O1298" s="97"/>
    </row>
    <row r="1299" spans="1:15">
      <c r="A1299" s="165" t="s">
        <v>2228</v>
      </c>
      <c r="B1299" s="165" t="s">
        <v>2693</v>
      </c>
      <c r="C1299" s="169">
        <v>4069</v>
      </c>
      <c r="D1299" s="171" t="s">
        <v>964</v>
      </c>
      <c r="E1299" s="172">
        <v>350.1</v>
      </c>
      <c r="F1299" s="172">
        <v>0</v>
      </c>
      <c r="G1299" s="172">
        <v>0</v>
      </c>
      <c r="H1299" s="172">
        <v>0</v>
      </c>
      <c r="I1299" s="172">
        <v>0</v>
      </c>
      <c r="J1299" s="173">
        <f t="shared" si="22"/>
        <v>350.1</v>
      </c>
      <c r="K1299" s="169" t="str">
        <f>VLOOKUP(C1299, 'CEDARS School FRPL'!$C$4:$G$2376,5,0)</f>
        <v>No</v>
      </c>
      <c r="L1299" s="66">
        <f>IFERROR(VLOOKUP($C1299,'CEDARS School FRPL'!$C$4:$F$20001,3,FALSE),"NO CEDARL FRPL Rprtd")</f>
        <v>0.12130000000000001</v>
      </c>
      <c r="N1299" s="118"/>
      <c r="O1299" s="97"/>
    </row>
    <row r="1300" spans="1:15">
      <c r="A1300" s="165" t="s">
        <v>2228</v>
      </c>
      <c r="B1300" s="165" t="s">
        <v>2693</v>
      </c>
      <c r="C1300" s="169">
        <v>3287</v>
      </c>
      <c r="D1300" s="171" t="s">
        <v>951</v>
      </c>
      <c r="E1300" s="172">
        <v>411.48</v>
      </c>
      <c r="F1300" s="172">
        <v>0</v>
      </c>
      <c r="G1300" s="172">
        <v>0</v>
      </c>
      <c r="H1300" s="172">
        <v>0</v>
      </c>
      <c r="I1300" s="172">
        <v>0</v>
      </c>
      <c r="J1300" s="173">
        <f t="shared" si="22"/>
        <v>411.48</v>
      </c>
      <c r="K1300" s="169" t="str">
        <f>VLOOKUP(C1300, 'CEDARS School FRPL'!$C$4:$G$2376,5,0)</f>
        <v>No</v>
      </c>
      <c r="L1300" s="66">
        <f>IFERROR(VLOOKUP($C1300,'CEDARS School FRPL'!$C$4:$F$20001,3,FALSE),"NO CEDARL FRPL Rprtd")</f>
        <v>0.16600000000000001</v>
      </c>
      <c r="N1300" s="118"/>
      <c r="O1300" s="97"/>
    </row>
    <row r="1301" spans="1:15">
      <c r="A1301" s="165" t="s">
        <v>2228</v>
      </c>
      <c r="B1301" s="165" t="s">
        <v>2693</v>
      </c>
      <c r="C1301" s="169">
        <v>3749</v>
      </c>
      <c r="D1301" s="171" t="s">
        <v>959</v>
      </c>
      <c r="E1301" s="172">
        <v>464.26</v>
      </c>
      <c r="F1301" s="172">
        <v>0</v>
      </c>
      <c r="G1301" s="172">
        <v>0</v>
      </c>
      <c r="H1301" s="172">
        <v>0</v>
      </c>
      <c r="I1301" s="172">
        <v>0</v>
      </c>
      <c r="J1301" s="173">
        <f t="shared" si="22"/>
        <v>464.26</v>
      </c>
      <c r="K1301" s="169" t="str">
        <f>VLOOKUP(C1301, 'CEDARS School FRPL'!$C$4:$G$2376,5,0)</f>
        <v>No</v>
      </c>
      <c r="L1301" s="66">
        <f>IFERROR(VLOOKUP($C1301,'CEDARS School FRPL'!$C$4:$F$20001,3,FALSE),"NO CEDARL FRPL Rprtd")</f>
        <v>0.27950000000000003</v>
      </c>
      <c r="N1301" s="118"/>
      <c r="O1301" s="97"/>
    </row>
    <row r="1302" spans="1:15">
      <c r="A1302" s="165" t="s">
        <v>2228</v>
      </c>
      <c r="B1302" s="165" t="s">
        <v>2693</v>
      </c>
      <c r="C1302" s="169">
        <v>4208</v>
      </c>
      <c r="D1302" s="171" t="s">
        <v>966</v>
      </c>
      <c r="E1302" s="172">
        <v>1473.77</v>
      </c>
      <c r="F1302" s="172">
        <v>0</v>
      </c>
      <c r="G1302" s="172">
        <v>118.00999999999999</v>
      </c>
      <c r="H1302" s="172">
        <v>0</v>
      </c>
      <c r="I1302" s="172">
        <v>0</v>
      </c>
      <c r="J1302" s="173">
        <f t="shared" si="22"/>
        <v>1591.78</v>
      </c>
      <c r="K1302" s="169" t="str">
        <f>VLOOKUP(C1302, 'CEDARS School FRPL'!$C$4:$G$2376,5,0)</f>
        <v>No</v>
      </c>
      <c r="L1302" s="66">
        <f>IFERROR(VLOOKUP($C1302,'CEDARS School FRPL'!$C$4:$F$20001,3,FALSE),"NO CEDARL FRPL Rprtd")</f>
        <v>0.1336</v>
      </c>
      <c r="N1302" s="118"/>
      <c r="O1302" s="97"/>
    </row>
    <row r="1303" spans="1:15">
      <c r="A1303" s="165" t="s">
        <v>2228</v>
      </c>
      <c r="B1303" s="165" t="s">
        <v>2693</v>
      </c>
      <c r="C1303" s="169">
        <v>4377</v>
      </c>
      <c r="D1303" s="171" t="s">
        <v>970</v>
      </c>
      <c r="E1303" s="172">
        <v>481.59</v>
      </c>
      <c r="F1303" s="172">
        <v>0</v>
      </c>
      <c r="G1303" s="172">
        <v>0</v>
      </c>
      <c r="H1303" s="172">
        <v>0</v>
      </c>
      <c r="I1303" s="172">
        <v>0</v>
      </c>
      <c r="J1303" s="173">
        <f t="shared" si="22"/>
        <v>481.59</v>
      </c>
      <c r="K1303" s="169" t="str">
        <f>VLOOKUP(C1303, 'CEDARS School FRPL'!$C$4:$G$2376,5,0)</f>
        <v>No</v>
      </c>
      <c r="L1303" s="66">
        <f>IFERROR(VLOOKUP($C1303,'CEDARS School FRPL'!$C$4:$F$20001,3,FALSE),"NO CEDARL FRPL Rprtd")</f>
        <v>0.30620000000000003</v>
      </c>
      <c r="N1303" s="118"/>
      <c r="O1303" s="97"/>
    </row>
    <row r="1304" spans="1:15">
      <c r="A1304" s="165" t="s">
        <v>2202</v>
      </c>
      <c r="B1304" s="165" t="s">
        <v>2694</v>
      </c>
      <c r="C1304" s="169">
        <v>3477</v>
      </c>
      <c r="D1304" s="171" t="s">
        <v>3104</v>
      </c>
      <c r="E1304" s="172">
        <v>357.5</v>
      </c>
      <c r="F1304" s="172">
        <v>17.8</v>
      </c>
      <c r="G1304" s="172">
        <v>0</v>
      </c>
      <c r="H1304" s="172">
        <v>0</v>
      </c>
      <c r="I1304" s="172">
        <v>0</v>
      </c>
      <c r="J1304" s="173">
        <f t="shared" si="22"/>
        <v>375.3</v>
      </c>
      <c r="K1304" s="169" t="str">
        <f>VLOOKUP(C1304, 'CEDARS School FRPL'!$C$4:$G$2376,5,0)</f>
        <v>No</v>
      </c>
      <c r="L1304" s="66">
        <f>IFERROR(VLOOKUP($C1304,'CEDARS School FRPL'!$C$4:$F$20001,3,FALSE),"NO CEDARL FRPL Rprtd")</f>
        <v>0.4461</v>
      </c>
      <c r="N1304" s="118"/>
      <c r="O1304" s="97"/>
    </row>
    <row r="1305" spans="1:15">
      <c r="A1305" s="165" t="s">
        <v>2202</v>
      </c>
      <c r="B1305" s="165" t="s">
        <v>2694</v>
      </c>
      <c r="C1305" s="169">
        <v>3377</v>
      </c>
      <c r="D1305" s="171" t="s">
        <v>501</v>
      </c>
      <c r="E1305" s="172">
        <v>421.2</v>
      </c>
      <c r="F1305" s="172">
        <v>0</v>
      </c>
      <c r="G1305" s="172">
        <v>0</v>
      </c>
      <c r="H1305" s="172">
        <v>0</v>
      </c>
      <c r="I1305" s="172">
        <v>0</v>
      </c>
      <c r="J1305" s="173">
        <f t="shared" si="22"/>
        <v>421.2</v>
      </c>
      <c r="K1305" s="169" t="str">
        <f>VLOOKUP(C1305, 'CEDARS School FRPL'!$C$4:$G$2376,5,0)</f>
        <v>No</v>
      </c>
      <c r="L1305" s="66">
        <f>IFERROR(VLOOKUP($C1305,'CEDARS School FRPL'!$C$4:$F$20001,3,FALSE),"NO CEDARL FRPL Rprtd")</f>
        <v>0.48570000000000002</v>
      </c>
      <c r="N1305" s="118"/>
      <c r="O1305" s="97"/>
    </row>
    <row r="1306" spans="1:15">
      <c r="A1306" s="165" t="s">
        <v>2202</v>
      </c>
      <c r="B1306" s="165" t="s">
        <v>2694</v>
      </c>
      <c r="C1306" s="169">
        <v>4328</v>
      </c>
      <c r="D1306" s="171" t="s">
        <v>504</v>
      </c>
      <c r="E1306" s="172">
        <v>444.29</v>
      </c>
      <c r="F1306" s="172">
        <v>0</v>
      </c>
      <c r="G1306" s="172">
        <v>0</v>
      </c>
      <c r="H1306" s="172">
        <v>0</v>
      </c>
      <c r="I1306" s="172">
        <v>0</v>
      </c>
      <c r="J1306" s="173">
        <f t="shared" si="22"/>
        <v>444.29</v>
      </c>
      <c r="K1306" s="169" t="str">
        <f>VLOOKUP(C1306, 'CEDARS School FRPL'!$C$4:$G$2376,5,0)</f>
        <v>No</v>
      </c>
      <c r="L1306" s="66">
        <f>IFERROR(VLOOKUP($C1306,'CEDARS School FRPL'!$C$4:$F$20001,3,FALSE),"NO CEDARL FRPL Rprtd")</f>
        <v>0.30819999999999997</v>
      </c>
      <c r="N1306" s="118"/>
      <c r="O1306" s="97"/>
    </row>
    <row r="1307" spans="1:15">
      <c r="A1307" s="165" t="s">
        <v>2202</v>
      </c>
      <c r="B1307" s="165" t="s">
        <v>2694</v>
      </c>
      <c r="C1307" s="169">
        <v>1758</v>
      </c>
      <c r="D1307" s="171" t="s">
        <v>2695</v>
      </c>
      <c r="E1307" s="172">
        <v>321.02</v>
      </c>
      <c r="F1307" s="172">
        <v>0</v>
      </c>
      <c r="G1307" s="172">
        <v>31.86</v>
      </c>
      <c r="H1307" s="172">
        <v>0</v>
      </c>
      <c r="I1307" s="172">
        <v>0</v>
      </c>
      <c r="J1307" s="173">
        <f t="shared" si="22"/>
        <v>352.88</v>
      </c>
      <c r="K1307" s="169" t="str">
        <f>VLOOKUP(C1307, 'CEDARS School FRPL'!$C$4:$G$2376,5,0)</f>
        <v>No</v>
      </c>
      <c r="L1307" s="66">
        <f>IFERROR(VLOOKUP($C1307,'CEDARS School FRPL'!$C$4:$F$20001,3,FALSE),"NO CEDARL FRPL Rprtd")</f>
        <v>0.29289999999999999</v>
      </c>
      <c r="N1307" s="118"/>
      <c r="O1307" s="97"/>
    </row>
    <row r="1308" spans="1:15">
      <c r="A1308" s="165" t="s">
        <v>2202</v>
      </c>
      <c r="B1308" s="165" t="s">
        <v>2694</v>
      </c>
      <c r="C1308" s="169">
        <v>5343</v>
      </c>
      <c r="D1308" s="171" t="s">
        <v>505</v>
      </c>
      <c r="E1308" s="172">
        <v>0</v>
      </c>
      <c r="F1308" s="172">
        <v>0</v>
      </c>
      <c r="G1308" s="172">
        <v>0</v>
      </c>
      <c r="H1308" s="172">
        <v>12.2</v>
      </c>
      <c r="I1308" s="172">
        <v>0</v>
      </c>
      <c r="J1308" s="173">
        <f t="shared" si="22"/>
        <v>12.2</v>
      </c>
      <c r="K1308" s="169" t="str">
        <f>VLOOKUP(C1308, 'CEDARS School FRPL'!$C$4:$G$2376,5,0)</f>
        <v>Yes</v>
      </c>
      <c r="L1308" s="66">
        <f>IFERROR(VLOOKUP($C1308,'CEDARS School FRPL'!$C$4:$F$20001,3,FALSE),"NO CEDARL FRPL Rprtd")</f>
        <v>0.5454</v>
      </c>
      <c r="N1308" s="118"/>
      <c r="O1308" s="97"/>
    </row>
    <row r="1309" spans="1:15">
      <c r="A1309" s="165" t="s">
        <v>2202</v>
      </c>
      <c r="B1309" s="165" t="s">
        <v>2694</v>
      </c>
      <c r="C1309" s="169">
        <v>3939</v>
      </c>
      <c r="D1309" s="171" t="s">
        <v>503</v>
      </c>
      <c r="E1309" s="172">
        <v>684.68</v>
      </c>
      <c r="F1309" s="172">
        <v>0</v>
      </c>
      <c r="G1309" s="172">
        <v>0</v>
      </c>
      <c r="H1309" s="172">
        <v>0</v>
      </c>
      <c r="I1309" s="172">
        <v>0</v>
      </c>
      <c r="J1309" s="173">
        <f t="shared" si="22"/>
        <v>684.68</v>
      </c>
      <c r="K1309" s="169" t="str">
        <f>VLOOKUP(C1309, 'CEDARS School FRPL'!$C$4:$G$2376,5,0)</f>
        <v>No</v>
      </c>
      <c r="L1309" s="66">
        <f>IFERROR(VLOOKUP($C1309,'CEDARS School FRPL'!$C$4:$F$20001,3,FALSE),"NO CEDARL FRPL Rprtd")</f>
        <v>0.42480000000000001</v>
      </c>
      <c r="N1309" s="118"/>
      <c r="O1309" s="97"/>
    </row>
    <row r="1310" spans="1:15">
      <c r="A1310" s="165" t="s">
        <v>2202</v>
      </c>
      <c r="B1310" s="165" t="s">
        <v>2694</v>
      </c>
      <c r="C1310" s="169">
        <v>2696</v>
      </c>
      <c r="D1310" s="171" t="s">
        <v>499</v>
      </c>
      <c r="E1310" s="172">
        <v>336.41</v>
      </c>
      <c r="F1310" s="172">
        <v>34.799999999999997</v>
      </c>
      <c r="G1310" s="172">
        <v>0</v>
      </c>
      <c r="H1310" s="172">
        <v>0</v>
      </c>
      <c r="I1310" s="172">
        <v>0</v>
      </c>
      <c r="J1310" s="173">
        <f t="shared" si="22"/>
        <v>371.21000000000004</v>
      </c>
      <c r="K1310" s="169" t="str">
        <f>VLOOKUP(C1310, 'CEDARS School FRPL'!$C$4:$G$2376,5,0)</f>
        <v>No</v>
      </c>
      <c r="L1310" s="66">
        <f>IFERROR(VLOOKUP($C1310,'CEDARS School FRPL'!$C$4:$F$20001,3,FALSE),"NO CEDARL FRPL Rprtd")</f>
        <v>0.47099999999999997</v>
      </c>
      <c r="N1310" s="118"/>
      <c r="O1310" s="97"/>
    </row>
    <row r="1311" spans="1:15">
      <c r="A1311" s="165" t="s">
        <v>2202</v>
      </c>
      <c r="B1311" s="165" t="s">
        <v>2694</v>
      </c>
      <c r="C1311" s="169">
        <v>2974</v>
      </c>
      <c r="D1311" s="171" t="s">
        <v>500</v>
      </c>
      <c r="E1311" s="172">
        <v>1418.4</v>
      </c>
      <c r="F1311" s="172">
        <v>0</v>
      </c>
      <c r="G1311" s="172">
        <v>104.81</v>
      </c>
      <c r="H1311" s="172">
        <v>0</v>
      </c>
      <c r="I1311" s="172">
        <v>0</v>
      </c>
      <c r="J1311" s="173">
        <f t="shared" si="22"/>
        <v>1523.21</v>
      </c>
      <c r="K1311" s="169" t="str">
        <f>VLOOKUP(C1311, 'CEDARS School FRPL'!$C$4:$G$2376,5,0)</f>
        <v>No</v>
      </c>
      <c r="L1311" s="66">
        <f>IFERROR(VLOOKUP($C1311,'CEDARS School FRPL'!$C$4:$F$20001,3,FALSE),"NO CEDARL FRPL Rprtd")</f>
        <v>0.36149999999999999</v>
      </c>
      <c r="N1311" s="118"/>
      <c r="O1311" s="97"/>
    </row>
    <row r="1312" spans="1:15">
      <c r="A1312" s="165" t="s">
        <v>2202</v>
      </c>
      <c r="B1312" s="165" t="s">
        <v>2694</v>
      </c>
      <c r="C1312" s="169">
        <v>3274</v>
      </c>
      <c r="D1312" s="171" t="s">
        <v>2477</v>
      </c>
      <c r="E1312" s="172">
        <v>772.35</v>
      </c>
      <c r="F1312" s="172">
        <v>0</v>
      </c>
      <c r="G1312" s="172">
        <v>0</v>
      </c>
      <c r="H1312" s="172">
        <v>0</v>
      </c>
      <c r="I1312" s="172">
        <v>0</v>
      </c>
      <c r="J1312" s="173">
        <f t="shared" si="22"/>
        <v>772.35</v>
      </c>
      <c r="K1312" s="169" t="str">
        <f>VLOOKUP(C1312, 'CEDARS School FRPL'!$C$4:$G$2376,5,0)</f>
        <v>No</v>
      </c>
      <c r="L1312" s="66">
        <f>IFERROR(VLOOKUP($C1312,'CEDARS School FRPL'!$C$4:$F$20001,3,FALSE),"NO CEDARL FRPL Rprtd")</f>
        <v>0.44059999999999999</v>
      </c>
      <c r="N1312" s="118"/>
      <c r="O1312" s="97"/>
    </row>
    <row r="1313" spans="1:15">
      <c r="A1313" s="165" t="s">
        <v>2202</v>
      </c>
      <c r="B1313" s="165" t="s">
        <v>2694</v>
      </c>
      <c r="C1313" s="169">
        <v>3566</v>
      </c>
      <c r="D1313" s="171" t="s">
        <v>502</v>
      </c>
      <c r="E1313" s="172">
        <v>417.2</v>
      </c>
      <c r="F1313" s="172">
        <v>0</v>
      </c>
      <c r="G1313" s="172">
        <v>0</v>
      </c>
      <c r="H1313" s="172">
        <v>0</v>
      </c>
      <c r="I1313" s="172">
        <v>0</v>
      </c>
      <c r="J1313" s="173">
        <f t="shared" si="22"/>
        <v>417.2</v>
      </c>
      <c r="K1313" s="169" t="str">
        <f>VLOOKUP(C1313, 'CEDARS School FRPL'!$C$4:$G$2376,5,0)</f>
        <v>Yes</v>
      </c>
      <c r="L1313" s="66">
        <f>IFERROR(VLOOKUP($C1313,'CEDARS School FRPL'!$C$4:$F$20001,3,FALSE),"NO CEDARL FRPL Rprtd")</f>
        <v>0.53129999999999999</v>
      </c>
      <c r="N1313" s="118"/>
      <c r="O1313" s="97"/>
    </row>
    <row r="1314" spans="1:15">
      <c r="A1314" s="165" t="s">
        <v>2407</v>
      </c>
      <c r="B1314" s="165" t="s">
        <v>2696</v>
      </c>
      <c r="C1314" s="169">
        <v>3205</v>
      </c>
      <c r="D1314" s="171" t="s">
        <v>2032</v>
      </c>
      <c r="E1314" s="172">
        <v>48.92</v>
      </c>
      <c r="F1314" s="172">
        <v>8.7200000000000006</v>
      </c>
      <c r="G1314" s="172">
        <v>0</v>
      </c>
      <c r="H1314" s="172">
        <v>0</v>
      </c>
      <c r="I1314" s="172">
        <v>0</v>
      </c>
      <c r="J1314" s="173">
        <f t="shared" si="22"/>
        <v>57.64</v>
      </c>
      <c r="K1314" s="169" t="str">
        <f>VLOOKUP(C1314, 'CEDARS School FRPL'!$C$4:$G$2376,5,0)</f>
        <v>No</v>
      </c>
      <c r="L1314" s="66">
        <f>IFERROR(VLOOKUP($C1314,'CEDARS School FRPL'!$C$4:$F$20001,3,FALSE),"NO CEDARL FRPL Rprtd")</f>
        <v>0.32779999999999998</v>
      </c>
      <c r="N1314" s="118"/>
      <c r="O1314" s="97"/>
    </row>
    <row r="1315" spans="1:15">
      <c r="A1315" s="165" t="s">
        <v>2407</v>
      </c>
      <c r="B1315" s="165" t="s">
        <v>2696</v>
      </c>
      <c r="C1315" s="169">
        <v>2432</v>
      </c>
      <c r="D1315" s="171" t="s">
        <v>2031</v>
      </c>
      <c r="E1315" s="172">
        <v>77.52</v>
      </c>
      <c r="F1315" s="172">
        <v>0</v>
      </c>
      <c r="G1315" s="172">
        <v>0.79</v>
      </c>
      <c r="H1315" s="172">
        <v>0</v>
      </c>
      <c r="I1315" s="172">
        <v>0</v>
      </c>
      <c r="J1315" s="173">
        <f t="shared" si="22"/>
        <v>78.31</v>
      </c>
      <c r="K1315" s="169" t="str">
        <f>VLOOKUP(C1315, 'CEDARS School FRPL'!$C$4:$G$2376,5,0)</f>
        <v>No</v>
      </c>
      <c r="L1315" s="66">
        <f>IFERROR(VLOOKUP($C1315,'CEDARS School FRPL'!$C$4:$F$20001,3,FALSE),"NO CEDARL FRPL Rprtd")</f>
        <v>0.34549999999999997</v>
      </c>
      <c r="N1315" s="118"/>
      <c r="O1315" s="97"/>
    </row>
    <row r="1316" spans="1:15">
      <c r="A1316" s="165" t="s">
        <v>2201</v>
      </c>
      <c r="B1316" s="165" t="s">
        <v>2697</v>
      </c>
      <c r="C1316" s="169">
        <v>2922</v>
      </c>
      <c r="D1316" s="171" t="s">
        <v>497</v>
      </c>
      <c r="E1316" s="172">
        <v>136.36000000000001</v>
      </c>
      <c r="F1316" s="172">
        <v>17.2</v>
      </c>
      <c r="G1316" s="172">
        <v>0</v>
      </c>
      <c r="H1316" s="172">
        <v>0</v>
      </c>
      <c r="I1316" s="172">
        <v>0</v>
      </c>
      <c r="J1316" s="173">
        <f t="shared" si="22"/>
        <v>153.56</v>
      </c>
      <c r="K1316" s="169" t="str">
        <f>VLOOKUP(C1316, 'CEDARS School FRPL'!$C$4:$G$2376,5,0)</f>
        <v>Yes</v>
      </c>
      <c r="L1316" s="66">
        <f>IFERROR(VLOOKUP($C1316,'CEDARS School FRPL'!$C$4:$F$20001,3,FALSE),"NO CEDARL FRPL Rprtd")</f>
        <v>0.5948</v>
      </c>
      <c r="N1316" s="118"/>
      <c r="O1316" s="97"/>
    </row>
    <row r="1317" spans="1:15">
      <c r="A1317" s="165" t="s">
        <v>2201</v>
      </c>
      <c r="B1317" s="165" t="s">
        <v>2697</v>
      </c>
      <c r="C1317" s="169">
        <v>2283</v>
      </c>
      <c r="D1317" s="171" t="s">
        <v>496</v>
      </c>
      <c r="E1317" s="172">
        <v>138.53</v>
      </c>
      <c r="F1317" s="172">
        <v>0</v>
      </c>
      <c r="G1317" s="172">
        <v>9.7100000000000009</v>
      </c>
      <c r="H1317" s="172">
        <v>0</v>
      </c>
      <c r="I1317" s="172">
        <v>0</v>
      </c>
      <c r="J1317" s="173">
        <f t="shared" si="22"/>
        <v>148.24</v>
      </c>
      <c r="K1317" s="169" t="str">
        <f>VLOOKUP(C1317, 'CEDARS School FRPL'!$C$4:$G$2376,5,0)</f>
        <v>Yes</v>
      </c>
      <c r="L1317" s="66">
        <f>IFERROR(VLOOKUP($C1317,'CEDARS School FRPL'!$C$4:$F$20001,3,FALSE),"NO CEDARL FRPL Rprtd")</f>
        <v>0.60740000000000005</v>
      </c>
      <c r="N1317" s="118"/>
      <c r="O1317" s="97"/>
    </row>
    <row r="1318" spans="1:15">
      <c r="A1318" s="165" t="s">
        <v>2201</v>
      </c>
      <c r="B1318" s="165" t="s">
        <v>2697</v>
      </c>
      <c r="C1318" s="169">
        <v>5584</v>
      </c>
      <c r="D1318" s="171" t="s">
        <v>2861</v>
      </c>
      <c r="E1318" s="172">
        <v>25.4</v>
      </c>
      <c r="F1318" s="172">
        <v>0</v>
      </c>
      <c r="G1318" s="172">
        <v>0</v>
      </c>
      <c r="H1318" s="172">
        <v>0</v>
      </c>
      <c r="I1318" s="172">
        <v>0</v>
      </c>
      <c r="J1318" s="173">
        <f t="shared" si="22"/>
        <v>25.4</v>
      </c>
      <c r="K1318" s="169" t="str">
        <f>VLOOKUP(C1318, 'CEDARS School FRPL'!$C$4:$G$2376,5,0)</f>
        <v>Yes</v>
      </c>
      <c r="L1318" s="66">
        <f>IFERROR(VLOOKUP($C1318,'CEDARS School FRPL'!$C$4:$F$20001,3,FALSE),"NO CEDARL FRPL Rprtd")</f>
        <v>0.68140000000000001</v>
      </c>
      <c r="N1318" s="118"/>
      <c r="O1318" s="97"/>
    </row>
    <row r="1319" spans="1:15">
      <c r="A1319" s="165" t="s">
        <v>2290</v>
      </c>
      <c r="B1319" s="165" t="s">
        <v>2698</v>
      </c>
      <c r="C1319" s="169">
        <v>2517</v>
      </c>
      <c r="D1319" s="171" t="s">
        <v>1214</v>
      </c>
      <c r="E1319" s="172">
        <v>179.02</v>
      </c>
      <c r="F1319" s="172">
        <v>0</v>
      </c>
      <c r="G1319" s="172">
        <v>0</v>
      </c>
      <c r="H1319" s="172">
        <v>0</v>
      </c>
      <c r="I1319" s="172">
        <v>0</v>
      </c>
      <c r="J1319" s="173">
        <f t="shared" si="22"/>
        <v>179.02</v>
      </c>
      <c r="K1319" s="169" t="str">
        <f>VLOOKUP(C1319, 'CEDARS School FRPL'!$C$4:$G$2376,5,0)</f>
        <v>Yes</v>
      </c>
      <c r="L1319" s="66">
        <f>IFERROR(VLOOKUP($C1319,'CEDARS School FRPL'!$C$4:$F$20001,3,FALSE),"NO CEDARL FRPL Rprtd")</f>
        <v>0.61950000000000005</v>
      </c>
      <c r="N1319" s="118"/>
      <c r="O1319" s="97"/>
    </row>
    <row r="1320" spans="1:15">
      <c r="A1320" s="165" t="s">
        <v>2290</v>
      </c>
      <c r="B1320" s="165" t="s">
        <v>2698</v>
      </c>
      <c r="C1320" s="169">
        <v>4220</v>
      </c>
      <c r="D1320" s="171" t="s">
        <v>1217</v>
      </c>
      <c r="E1320" s="172">
        <v>267.39999999999998</v>
      </c>
      <c r="F1320" s="172">
        <v>0</v>
      </c>
      <c r="G1320" s="172">
        <v>25.16</v>
      </c>
      <c r="H1320" s="172">
        <v>0</v>
      </c>
      <c r="I1320" s="172">
        <v>0</v>
      </c>
      <c r="J1320" s="173">
        <f t="shared" si="22"/>
        <v>292.56</v>
      </c>
      <c r="K1320" s="169" t="str">
        <f>VLOOKUP(C1320, 'CEDARS School FRPL'!$C$4:$G$2376,5,0)</f>
        <v>Yes</v>
      </c>
      <c r="L1320" s="66">
        <f>IFERROR(VLOOKUP($C1320,'CEDARS School FRPL'!$C$4:$F$20001,3,FALSE),"NO CEDARL FRPL Rprtd")</f>
        <v>0.55220000000000002</v>
      </c>
      <c r="N1320" s="118"/>
      <c r="O1320" s="97"/>
    </row>
    <row r="1321" spans="1:15">
      <c r="A1321" s="165" t="s">
        <v>2290</v>
      </c>
      <c r="B1321" s="165" t="s">
        <v>2698</v>
      </c>
      <c r="C1321" s="169">
        <v>3531</v>
      </c>
      <c r="D1321" s="171" t="s">
        <v>1215</v>
      </c>
      <c r="E1321" s="172">
        <v>166.8</v>
      </c>
      <c r="F1321" s="172">
        <v>15</v>
      </c>
      <c r="G1321" s="172">
        <v>0</v>
      </c>
      <c r="H1321" s="172">
        <v>0</v>
      </c>
      <c r="I1321" s="172">
        <v>0</v>
      </c>
      <c r="J1321" s="173">
        <f t="shared" si="22"/>
        <v>181.8</v>
      </c>
      <c r="K1321" s="169" t="str">
        <f>VLOOKUP(C1321, 'CEDARS School FRPL'!$C$4:$G$2376,5,0)</f>
        <v>Yes</v>
      </c>
      <c r="L1321" s="66">
        <f>IFERROR(VLOOKUP($C1321,'CEDARS School FRPL'!$C$4:$F$20001,3,FALSE),"NO CEDARL FRPL Rprtd")</f>
        <v>0.56399999999999995</v>
      </c>
      <c r="N1321" s="118"/>
      <c r="O1321" s="97"/>
    </row>
    <row r="1322" spans="1:15">
      <c r="A1322" s="165" t="s">
        <v>2290</v>
      </c>
      <c r="B1322" s="165" t="s">
        <v>2698</v>
      </c>
      <c r="C1322" s="169">
        <v>5647</v>
      </c>
      <c r="D1322" s="171" t="s">
        <v>3105</v>
      </c>
      <c r="E1322" s="172">
        <v>28.35</v>
      </c>
      <c r="F1322" s="172">
        <v>0</v>
      </c>
      <c r="G1322" s="172">
        <v>0.38</v>
      </c>
      <c r="H1322" s="172">
        <v>1.8</v>
      </c>
      <c r="I1322" s="172">
        <v>0</v>
      </c>
      <c r="J1322" s="173">
        <f t="shared" si="22"/>
        <v>30.53</v>
      </c>
      <c r="K1322" s="169" t="str">
        <f>VLOOKUP(C1322, 'CEDARS School FRPL'!$C$4:$G$2376,5,0)</f>
        <v>Yes</v>
      </c>
      <c r="L1322" s="66">
        <f>IFERROR(VLOOKUP($C1322,'CEDARS School FRPL'!$C$4:$F$20001,3,FALSE),"NO CEDARL FRPL Rprtd")</f>
        <v>0.67520000000000002</v>
      </c>
      <c r="N1322" s="118"/>
      <c r="O1322" s="97"/>
    </row>
    <row r="1323" spans="1:15">
      <c r="A1323" s="165" t="s">
        <v>2290</v>
      </c>
      <c r="B1323" s="165" t="s">
        <v>2698</v>
      </c>
      <c r="C1323" s="169">
        <v>4039</v>
      </c>
      <c r="D1323" s="171" t="s">
        <v>1216</v>
      </c>
      <c r="E1323" s="172">
        <v>199.78</v>
      </c>
      <c r="F1323" s="172">
        <v>0</v>
      </c>
      <c r="G1323" s="172">
        <v>0</v>
      </c>
      <c r="H1323" s="172">
        <v>0</v>
      </c>
      <c r="I1323" s="172">
        <v>0</v>
      </c>
      <c r="J1323" s="173">
        <f t="shared" si="22"/>
        <v>199.78</v>
      </c>
      <c r="K1323" s="169" t="str">
        <f>VLOOKUP(C1323, 'CEDARS School FRPL'!$C$4:$G$2376,5,0)</f>
        <v>Yes</v>
      </c>
      <c r="L1323" s="66">
        <f>IFERROR(VLOOKUP($C1323,'CEDARS School FRPL'!$C$4:$F$20001,3,FALSE),"NO CEDARL FRPL Rprtd")</f>
        <v>0.64370000000000005</v>
      </c>
      <c r="N1323" s="118"/>
      <c r="O1323" s="97"/>
    </row>
    <row r="1324" spans="1:15">
      <c r="A1324" s="165" t="s">
        <v>2200</v>
      </c>
      <c r="B1324" s="165" t="s">
        <v>2699</v>
      </c>
      <c r="C1324" s="169">
        <v>3025</v>
      </c>
      <c r="D1324" s="171" t="s">
        <v>494</v>
      </c>
      <c r="E1324" s="172">
        <v>277.73</v>
      </c>
      <c r="F1324" s="172">
        <v>0</v>
      </c>
      <c r="G1324" s="172">
        <v>0</v>
      </c>
      <c r="H1324" s="172">
        <v>0</v>
      </c>
      <c r="I1324" s="172">
        <v>0</v>
      </c>
      <c r="J1324" s="173">
        <f t="shared" si="22"/>
        <v>277.73</v>
      </c>
      <c r="K1324" s="169" t="str">
        <f>VLOOKUP(C1324, 'CEDARS School FRPL'!$C$4:$G$2376,5,0)</f>
        <v>Yes</v>
      </c>
      <c r="L1324" s="66">
        <f>IFERROR(VLOOKUP($C1324,'CEDARS School FRPL'!$C$4:$F$20001,3,FALSE),"NO CEDARL FRPL Rprtd")</f>
        <v>0.72140000000000004</v>
      </c>
      <c r="N1324" s="118"/>
      <c r="O1324" s="97"/>
    </row>
    <row r="1325" spans="1:15">
      <c r="A1325" s="165" t="s">
        <v>2200</v>
      </c>
      <c r="B1325" s="165" t="s">
        <v>2699</v>
      </c>
      <c r="C1325" s="169">
        <v>3024</v>
      </c>
      <c r="D1325" s="171" t="s">
        <v>493</v>
      </c>
      <c r="E1325" s="172">
        <v>229.28</v>
      </c>
      <c r="F1325" s="172">
        <v>0</v>
      </c>
      <c r="G1325" s="172">
        <v>31.01</v>
      </c>
      <c r="H1325" s="172">
        <v>5.5</v>
      </c>
      <c r="I1325" s="172">
        <v>0</v>
      </c>
      <c r="J1325" s="173">
        <f t="shared" si="22"/>
        <v>265.79000000000002</v>
      </c>
      <c r="K1325" s="169" t="str">
        <f>VLOOKUP(C1325, 'CEDARS School FRPL'!$C$4:$G$2376,5,0)</f>
        <v>Yes</v>
      </c>
      <c r="L1325" s="66">
        <f>IFERROR(VLOOKUP($C1325,'CEDARS School FRPL'!$C$4:$F$20001,3,FALSE),"NO CEDARL FRPL Rprtd")</f>
        <v>0.65310000000000001</v>
      </c>
      <c r="N1325" s="118"/>
      <c r="O1325" s="97"/>
    </row>
    <row r="1326" spans="1:15">
      <c r="A1326" s="165" t="s">
        <v>2271</v>
      </c>
      <c r="B1326" s="165" t="s">
        <v>2700</v>
      </c>
      <c r="C1326" s="169">
        <v>2443</v>
      </c>
      <c r="D1326" s="171" t="s">
        <v>1147</v>
      </c>
      <c r="E1326" s="172">
        <v>83.91</v>
      </c>
      <c r="F1326" s="172">
        <v>0</v>
      </c>
      <c r="G1326" s="172">
        <v>5.59</v>
      </c>
      <c r="H1326" s="172">
        <v>0</v>
      </c>
      <c r="I1326" s="172">
        <v>0</v>
      </c>
      <c r="J1326" s="173">
        <f t="shared" si="22"/>
        <v>89.5</v>
      </c>
      <c r="K1326" s="169" t="str">
        <f>VLOOKUP(C1326, 'CEDARS School FRPL'!$C$4:$G$2376,5,0)</f>
        <v>Yes</v>
      </c>
      <c r="L1326" s="66">
        <f>IFERROR(VLOOKUP($C1326,'CEDARS School FRPL'!$C$4:$F$20001,3,FALSE),"NO CEDARL FRPL Rprtd")</f>
        <v>0.54659999999999997</v>
      </c>
      <c r="N1326" s="118"/>
      <c r="O1326" s="97"/>
    </row>
    <row r="1327" spans="1:15">
      <c r="A1327" s="165" t="s">
        <v>2271</v>
      </c>
      <c r="B1327" s="165" t="s">
        <v>2700</v>
      </c>
      <c r="C1327" s="169">
        <v>2769</v>
      </c>
      <c r="D1327" s="171" t="s">
        <v>1148</v>
      </c>
      <c r="E1327" s="172">
        <v>105.3</v>
      </c>
      <c r="F1327" s="172">
        <v>8.1999999999999993</v>
      </c>
      <c r="G1327" s="172">
        <v>0</v>
      </c>
      <c r="H1327" s="172">
        <v>0</v>
      </c>
      <c r="I1327" s="172">
        <v>0</v>
      </c>
      <c r="J1327" s="173">
        <f t="shared" si="22"/>
        <v>113.5</v>
      </c>
      <c r="K1327" s="169" t="str">
        <f>VLOOKUP(C1327, 'CEDARS School FRPL'!$C$4:$G$2376,5,0)</f>
        <v>No</v>
      </c>
      <c r="L1327" s="66">
        <f>IFERROR(VLOOKUP($C1327,'CEDARS School FRPL'!$C$4:$F$20001,3,FALSE),"NO CEDARL FRPL Rprtd")</f>
        <v>0.46560000000000001</v>
      </c>
      <c r="N1327" s="118"/>
      <c r="O1327" s="97"/>
    </row>
    <row r="1328" spans="1:15">
      <c r="A1328" s="165" t="s">
        <v>2284</v>
      </c>
      <c r="B1328" s="165" t="s">
        <v>2701</v>
      </c>
      <c r="C1328" s="169">
        <v>1980</v>
      </c>
      <c r="D1328" s="171" t="s">
        <v>3248</v>
      </c>
      <c r="E1328" s="172">
        <v>27.2</v>
      </c>
      <c r="F1328" s="172">
        <v>0</v>
      </c>
      <c r="G1328" s="172">
        <v>7.0000000000000007E-2</v>
      </c>
      <c r="H1328" s="172">
        <v>33.5</v>
      </c>
      <c r="I1328" s="172">
        <v>0</v>
      </c>
      <c r="J1328" s="173">
        <f t="shared" si="22"/>
        <v>60.769999999999996</v>
      </c>
      <c r="K1328" s="169" t="str">
        <f>VLOOKUP(C1328, 'CEDARS School FRPL'!$C$4:$G$2376,5,0)</f>
        <v>Yes</v>
      </c>
      <c r="L1328" s="66">
        <f>IFERROR(VLOOKUP($C1328,'CEDARS School FRPL'!$C$4:$F$20001,3,FALSE),"NO CEDARL FRPL Rprtd")</f>
        <v>0.70240000000000002</v>
      </c>
      <c r="N1328" s="118"/>
      <c r="O1328" s="97"/>
    </row>
    <row r="1329" spans="1:15">
      <c r="A1329" s="165" t="s">
        <v>2284</v>
      </c>
      <c r="B1329" s="165" t="s">
        <v>2701</v>
      </c>
      <c r="C1329" s="169">
        <v>2539</v>
      </c>
      <c r="D1329" s="171" t="s">
        <v>1192</v>
      </c>
      <c r="E1329" s="172">
        <v>385.9</v>
      </c>
      <c r="F1329" s="172">
        <v>16.100000000000001</v>
      </c>
      <c r="G1329" s="172">
        <v>0</v>
      </c>
      <c r="H1329" s="172">
        <v>0</v>
      </c>
      <c r="I1329" s="172">
        <v>0</v>
      </c>
      <c r="J1329" s="173">
        <f t="shared" si="22"/>
        <v>402</v>
      </c>
      <c r="K1329" s="169" t="str">
        <f>VLOOKUP(C1329, 'CEDARS School FRPL'!$C$4:$G$2376,5,0)</f>
        <v>Yes</v>
      </c>
      <c r="L1329" s="66">
        <f>IFERROR(VLOOKUP($C1329,'CEDARS School FRPL'!$C$4:$F$20001,3,FALSE),"NO CEDARL FRPL Rprtd")</f>
        <v>0.65839999999999999</v>
      </c>
      <c r="N1329" s="118"/>
      <c r="O1329" s="97"/>
    </row>
    <row r="1330" spans="1:15">
      <c r="A1330" s="165" t="s">
        <v>2284</v>
      </c>
      <c r="B1330" s="165" t="s">
        <v>2701</v>
      </c>
      <c r="C1330" s="169">
        <v>2246</v>
      </c>
      <c r="D1330" s="171" t="s">
        <v>1191</v>
      </c>
      <c r="E1330" s="172">
        <v>267.20999999999998</v>
      </c>
      <c r="F1330" s="172">
        <v>0</v>
      </c>
      <c r="G1330" s="172">
        <v>8.3699999999999992</v>
      </c>
      <c r="H1330" s="172">
        <v>0</v>
      </c>
      <c r="I1330" s="172">
        <v>0</v>
      </c>
      <c r="J1330" s="173">
        <f t="shared" si="22"/>
        <v>275.58</v>
      </c>
      <c r="K1330" s="169" t="str">
        <f>VLOOKUP(C1330, 'CEDARS School FRPL'!$C$4:$G$2376,5,0)</f>
        <v>Yes</v>
      </c>
      <c r="L1330" s="66">
        <f>IFERROR(VLOOKUP($C1330,'CEDARS School FRPL'!$C$4:$F$20001,3,FALSE),"NO CEDARL FRPL Rprtd")</f>
        <v>0.5948</v>
      </c>
      <c r="N1330" s="118"/>
      <c r="O1330" s="97"/>
    </row>
    <row r="1331" spans="1:15">
      <c r="A1331" s="165" t="s">
        <v>2284</v>
      </c>
      <c r="B1331" s="165" t="s">
        <v>2701</v>
      </c>
      <c r="C1331" s="169">
        <v>2245</v>
      </c>
      <c r="D1331" s="171" t="s">
        <v>1190</v>
      </c>
      <c r="E1331" s="172">
        <v>232.88</v>
      </c>
      <c r="F1331" s="172">
        <v>0</v>
      </c>
      <c r="G1331" s="172">
        <v>0</v>
      </c>
      <c r="H1331" s="172">
        <v>0</v>
      </c>
      <c r="I1331" s="172">
        <v>0</v>
      </c>
      <c r="J1331" s="173">
        <f t="shared" si="22"/>
        <v>232.88</v>
      </c>
      <c r="K1331" s="169" t="str">
        <f>VLOOKUP(C1331, 'CEDARS School FRPL'!$C$4:$G$2376,5,0)</f>
        <v>Yes</v>
      </c>
      <c r="L1331" s="66">
        <f>IFERROR(VLOOKUP($C1331,'CEDARS School FRPL'!$C$4:$F$20001,3,FALSE),"NO CEDARL FRPL Rprtd")</f>
        <v>0.63470000000000004</v>
      </c>
      <c r="N1331" s="118"/>
      <c r="O1331" s="97"/>
    </row>
    <row r="1332" spans="1:15">
      <c r="A1332" s="165" t="s">
        <v>2284</v>
      </c>
      <c r="B1332" s="165" t="s">
        <v>2701</v>
      </c>
      <c r="C1332" s="169">
        <v>5151</v>
      </c>
      <c r="D1332" s="171" t="s">
        <v>1193</v>
      </c>
      <c r="E1332" s="172">
        <v>75.790000000000006</v>
      </c>
      <c r="F1332" s="172">
        <v>0</v>
      </c>
      <c r="G1332" s="172">
        <v>0.85000000000000009</v>
      </c>
      <c r="H1332" s="172">
        <v>0</v>
      </c>
      <c r="I1332" s="172">
        <v>0</v>
      </c>
      <c r="J1332" s="173">
        <f t="shared" si="22"/>
        <v>76.64</v>
      </c>
      <c r="K1332" s="169" t="str">
        <f>VLOOKUP(C1332, 'CEDARS School FRPL'!$C$4:$G$2376,5,0)</f>
        <v>Yes</v>
      </c>
      <c r="L1332" s="66">
        <f>IFERROR(VLOOKUP($C1332,'CEDARS School FRPL'!$C$4:$F$20001,3,FALSE),"NO CEDARL FRPL Rprtd")</f>
        <v>0.75070000000000003</v>
      </c>
      <c r="N1332" s="118"/>
      <c r="O1332" s="97"/>
    </row>
    <row r="1333" spans="1:15">
      <c r="A1333" s="165" t="s">
        <v>2374</v>
      </c>
      <c r="B1333" s="165" t="s">
        <v>2702</v>
      </c>
      <c r="C1333" s="169">
        <v>1768</v>
      </c>
      <c r="D1333" s="171" t="s">
        <v>1882</v>
      </c>
      <c r="E1333" s="172">
        <v>165.92</v>
      </c>
      <c r="F1333" s="172">
        <v>0</v>
      </c>
      <c r="G1333" s="172">
        <v>13.62</v>
      </c>
      <c r="H1333" s="172">
        <v>50.76</v>
      </c>
      <c r="I1333" s="172">
        <v>0</v>
      </c>
      <c r="J1333" s="173">
        <f t="shared" si="22"/>
        <v>230.29999999999998</v>
      </c>
      <c r="K1333" s="169" t="str">
        <f>VLOOKUP(C1333, 'CEDARS School FRPL'!$C$4:$G$2376,5,0)</f>
        <v>No</v>
      </c>
      <c r="L1333" s="66">
        <f>IFERROR(VLOOKUP($C1333,'CEDARS School FRPL'!$C$4:$F$20001,3,FALSE),"NO CEDARL FRPL Rprtd")</f>
        <v>0.2984</v>
      </c>
      <c r="N1333" s="118"/>
      <c r="O1333" s="97"/>
    </row>
    <row r="1334" spans="1:15">
      <c r="A1334" s="165" t="s">
        <v>2374</v>
      </c>
      <c r="B1334" s="165" t="s">
        <v>2702</v>
      </c>
      <c r="C1334" s="169">
        <v>2487</v>
      </c>
      <c r="D1334" s="171" t="s">
        <v>1883</v>
      </c>
      <c r="E1334" s="172">
        <v>169.1</v>
      </c>
      <c r="F1334" s="172">
        <v>0</v>
      </c>
      <c r="G1334" s="172">
        <v>0</v>
      </c>
      <c r="H1334" s="172">
        <v>0</v>
      </c>
      <c r="I1334" s="172">
        <v>0</v>
      </c>
      <c r="J1334" s="173">
        <f t="shared" si="22"/>
        <v>169.1</v>
      </c>
      <c r="K1334" s="169" t="str">
        <f>VLOOKUP(C1334, 'CEDARS School FRPL'!$C$4:$G$2376,5,0)</f>
        <v>No</v>
      </c>
      <c r="L1334" s="66">
        <f>IFERROR(VLOOKUP($C1334,'CEDARS School FRPL'!$C$4:$F$20001,3,FALSE),"NO CEDARL FRPL Rprtd")</f>
        <v>0.17069999999999999</v>
      </c>
      <c r="N1334" s="118"/>
      <c r="O1334" s="97"/>
    </row>
    <row r="1335" spans="1:15">
      <c r="A1335" s="165" t="s">
        <v>2374</v>
      </c>
      <c r="B1335" s="165" t="s">
        <v>2702</v>
      </c>
      <c r="C1335" s="169">
        <v>3960</v>
      </c>
      <c r="D1335" s="171" t="s">
        <v>1889</v>
      </c>
      <c r="E1335" s="172">
        <v>1106.69</v>
      </c>
      <c r="F1335" s="172">
        <v>0</v>
      </c>
      <c r="G1335" s="172">
        <v>164.38</v>
      </c>
      <c r="H1335" s="172">
        <v>0</v>
      </c>
      <c r="I1335" s="172">
        <v>0</v>
      </c>
      <c r="J1335" s="173">
        <f t="shared" si="22"/>
        <v>1271.0700000000002</v>
      </c>
      <c r="K1335" s="169" t="str">
        <f>VLOOKUP(C1335, 'CEDARS School FRPL'!$C$4:$G$2376,5,0)</f>
        <v>No</v>
      </c>
      <c r="L1335" s="66">
        <f>IFERROR(VLOOKUP($C1335,'CEDARS School FRPL'!$C$4:$F$20001,3,FALSE),"NO CEDARL FRPL Rprtd")</f>
        <v>0.37990000000000002</v>
      </c>
      <c r="N1335" s="118"/>
      <c r="O1335" s="97"/>
    </row>
    <row r="1336" spans="1:15">
      <c r="A1336" s="165" t="s">
        <v>2374</v>
      </c>
      <c r="B1336" s="165" t="s">
        <v>2702</v>
      </c>
      <c r="C1336" s="169">
        <v>4367</v>
      </c>
      <c r="D1336" s="171" t="s">
        <v>1890</v>
      </c>
      <c r="E1336" s="172">
        <v>406.42</v>
      </c>
      <c r="F1336" s="172">
        <v>0</v>
      </c>
      <c r="G1336" s="172">
        <v>0</v>
      </c>
      <c r="H1336" s="172">
        <v>0</v>
      </c>
      <c r="I1336" s="172">
        <v>0</v>
      </c>
      <c r="J1336" s="173">
        <f t="shared" si="22"/>
        <v>406.42</v>
      </c>
      <c r="K1336" s="169" t="str">
        <f>VLOOKUP(C1336, 'CEDARS School FRPL'!$C$4:$G$2376,5,0)</f>
        <v>No</v>
      </c>
      <c r="L1336" s="66">
        <f>IFERROR(VLOOKUP($C1336,'CEDARS School FRPL'!$C$4:$F$20001,3,FALSE),"NO CEDARL FRPL Rprtd")</f>
        <v>0.2132</v>
      </c>
      <c r="N1336" s="118"/>
      <c r="O1336" s="97"/>
    </row>
    <row r="1337" spans="1:15">
      <c r="A1337" s="165" t="s">
        <v>2374</v>
      </c>
      <c r="B1337" s="165" t="s">
        <v>2702</v>
      </c>
      <c r="C1337" s="169">
        <v>2448</v>
      </c>
      <c r="D1337" s="171" t="s">
        <v>1489</v>
      </c>
      <c r="E1337" s="172">
        <v>260.22000000000003</v>
      </c>
      <c r="F1337" s="172">
        <v>0</v>
      </c>
      <c r="G1337" s="172">
        <v>0</v>
      </c>
      <c r="H1337" s="172">
        <v>0</v>
      </c>
      <c r="I1337" s="172">
        <v>0</v>
      </c>
      <c r="J1337" s="173">
        <f t="shared" si="22"/>
        <v>260.22000000000003</v>
      </c>
      <c r="K1337" s="169" t="str">
        <f>VLOOKUP(C1337, 'CEDARS School FRPL'!$C$4:$G$2376,5,0)</f>
        <v>Yes</v>
      </c>
      <c r="L1337" s="66">
        <f>IFERROR(VLOOKUP($C1337,'CEDARS School FRPL'!$C$4:$F$20001,3,FALSE),"NO CEDARL FRPL Rprtd")</f>
        <v>0.5867</v>
      </c>
      <c r="N1337" s="118"/>
      <c r="O1337" s="97"/>
    </row>
    <row r="1338" spans="1:15">
      <c r="A1338" s="165" t="s">
        <v>2374</v>
      </c>
      <c r="B1338" s="165" t="s">
        <v>2702</v>
      </c>
      <c r="C1338" s="169">
        <v>3133</v>
      </c>
      <c r="D1338" s="171" t="s">
        <v>192</v>
      </c>
      <c r="E1338" s="172">
        <v>447.47</v>
      </c>
      <c r="F1338" s="172">
        <v>0</v>
      </c>
      <c r="G1338" s="172">
        <v>0</v>
      </c>
      <c r="H1338" s="172">
        <v>0</v>
      </c>
      <c r="I1338" s="172">
        <v>0</v>
      </c>
      <c r="J1338" s="173">
        <f t="shared" si="22"/>
        <v>447.47</v>
      </c>
      <c r="K1338" s="169" t="str">
        <f>VLOOKUP(C1338, 'CEDARS School FRPL'!$C$4:$G$2376,5,0)</f>
        <v>No</v>
      </c>
      <c r="L1338" s="66">
        <f>IFERROR(VLOOKUP($C1338,'CEDARS School FRPL'!$C$4:$F$20001,3,FALSE),"NO CEDARL FRPL Rprtd")</f>
        <v>0.43919999999999998</v>
      </c>
      <c r="N1338" s="118"/>
      <c r="O1338" s="97"/>
    </row>
    <row r="1339" spans="1:15">
      <c r="A1339" s="165" t="s">
        <v>2374</v>
      </c>
      <c r="B1339" s="165" t="s">
        <v>2702</v>
      </c>
      <c r="C1339" s="169">
        <v>4472</v>
      </c>
      <c r="D1339" s="171" t="s">
        <v>1892</v>
      </c>
      <c r="E1339" s="172">
        <v>330.2</v>
      </c>
      <c r="F1339" s="172">
        <v>0</v>
      </c>
      <c r="G1339" s="172">
        <v>0</v>
      </c>
      <c r="H1339" s="172">
        <v>0</v>
      </c>
      <c r="I1339" s="172">
        <v>0</v>
      </c>
      <c r="J1339" s="173">
        <f t="shared" si="22"/>
        <v>330.2</v>
      </c>
      <c r="K1339" s="169" t="str">
        <f>VLOOKUP(C1339, 'CEDARS School FRPL'!$C$4:$G$2376,5,0)</f>
        <v>No</v>
      </c>
      <c r="L1339" s="66">
        <f>IFERROR(VLOOKUP($C1339,'CEDARS School FRPL'!$C$4:$F$20001,3,FALSE),"NO CEDARL FRPL Rprtd")</f>
        <v>0.49759999999999999</v>
      </c>
      <c r="N1339" s="118"/>
      <c r="O1339" s="97"/>
    </row>
    <row r="1340" spans="1:15">
      <c r="A1340" s="165" t="s">
        <v>2374</v>
      </c>
      <c r="B1340" s="165" t="s">
        <v>2702</v>
      </c>
      <c r="C1340" s="169">
        <v>3540</v>
      </c>
      <c r="D1340" s="171" t="s">
        <v>1887</v>
      </c>
      <c r="E1340" s="172">
        <v>310.58</v>
      </c>
      <c r="F1340" s="172">
        <v>15.3</v>
      </c>
      <c r="G1340" s="172">
        <v>0</v>
      </c>
      <c r="H1340" s="172">
        <v>0</v>
      </c>
      <c r="I1340" s="172">
        <v>0</v>
      </c>
      <c r="J1340" s="173">
        <f t="shared" si="22"/>
        <v>325.88</v>
      </c>
      <c r="K1340" s="169" t="str">
        <f>VLOOKUP(C1340, 'CEDARS School FRPL'!$C$4:$G$2376,5,0)</f>
        <v>Yes</v>
      </c>
      <c r="L1340" s="66">
        <f>IFERROR(VLOOKUP($C1340,'CEDARS School FRPL'!$C$4:$F$20001,3,FALSE),"NO CEDARL FRPL Rprtd")</f>
        <v>0.59850000000000003</v>
      </c>
      <c r="N1340" s="118"/>
      <c r="O1340" s="97"/>
    </row>
    <row r="1341" spans="1:15">
      <c r="A1341" s="165" t="s">
        <v>2374</v>
      </c>
      <c r="B1341" s="165" t="s">
        <v>2702</v>
      </c>
      <c r="C1341" s="169">
        <v>2342</v>
      </c>
      <c r="D1341" s="171" t="s">
        <v>49</v>
      </c>
      <c r="E1341" s="172">
        <v>299</v>
      </c>
      <c r="F1341" s="172">
        <v>0</v>
      </c>
      <c r="G1341" s="172">
        <v>0</v>
      </c>
      <c r="H1341" s="172">
        <v>0</v>
      </c>
      <c r="I1341" s="172">
        <v>0</v>
      </c>
      <c r="J1341" s="173">
        <f t="shared" si="22"/>
        <v>299</v>
      </c>
      <c r="K1341" s="169" t="str">
        <f>VLOOKUP(C1341, 'CEDARS School FRPL'!$C$4:$G$2376,5,0)</f>
        <v>No</v>
      </c>
      <c r="L1341" s="66">
        <f>IFERROR(VLOOKUP($C1341,'CEDARS School FRPL'!$C$4:$F$20001,3,FALSE),"NO CEDARL FRPL Rprtd")</f>
        <v>0.28789999999999999</v>
      </c>
      <c r="N1341" s="118"/>
      <c r="O1341" s="97"/>
    </row>
    <row r="1342" spans="1:15">
      <c r="A1342" s="165" t="s">
        <v>2374</v>
      </c>
      <c r="B1342" s="165" t="s">
        <v>2702</v>
      </c>
      <c r="C1342" s="169">
        <v>3066</v>
      </c>
      <c r="D1342" s="171" t="s">
        <v>1885</v>
      </c>
      <c r="E1342" s="172">
        <v>178.3</v>
      </c>
      <c r="F1342" s="172">
        <v>16.8</v>
      </c>
      <c r="G1342" s="172">
        <v>0</v>
      </c>
      <c r="H1342" s="172">
        <v>0</v>
      </c>
      <c r="I1342" s="172">
        <v>0</v>
      </c>
      <c r="J1342" s="173">
        <f t="shared" si="22"/>
        <v>195.10000000000002</v>
      </c>
      <c r="K1342" s="169" t="str">
        <f>VLOOKUP(C1342, 'CEDARS School FRPL'!$C$4:$G$2376,5,0)</f>
        <v>No</v>
      </c>
      <c r="L1342" s="66">
        <f>IFERROR(VLOOKUP($C1342,'CEDARS School FRPL'!$C$4:$F$20001,3,FALSE),"NO CEDARL FRPL Rprtd")</f>
        <v>0.44019999999999998</v>
      </c>
      <c r="N1342" s="118"/>
      <c r="O1342" s="97"/>
    </row>
    <row r="1343" spans="1:15">
      <c r="A1343" s="165" t="s">
        <v>2374</v>
      </c>
      <c r="B1343" s="165" t="s">
        <v>2702</v>
      </c>
      <c r="C1343" s="169">
        <v>4458</v>
      </c>
      <c r="D1343" s="171" t="s">
        <v>1891</v>
      </c>
      <c r="E1343" s="172">
        <v>277.89999999999998</v>
      </c>
      <c r="F1343" s="172">
        <v>0</v>
      </c>
      <c r="G1343" s="172">
        <v>0</v>
      </c>
      <c r="H1343" s="172">
        <v>0</v>
      </c>
      <c r="I1343" s="172">
        <v>0</v>
      </c>
      <c r="J1343" s="173">
        <f t="shared" si="22"/>
        <v>277.89999999999998</v>
      </c>
      <c r="K1343" s="169" t="str">
        <f>VLOOKUP(C1343, 'CEDARS School FRPL'!$C$4:$G$2376,5,0)</f>
        <v>No</v>
      </c>
      <c r="L1343" s="66">
        <f>IFERROR(VLOOKUP($C1343,'CEDARS School FRPL'!$C$4:$F$20001,3,FALSE),"NO CEDARL FRPL Rprtd")</f>
        <v>0.26669999999999999</v>
      </c>
      <c r="N1343" s="118"/>
      <c r="O1343" s="97"/>
    </row>
    <row r="1344" spans="1:15">
      <c r="A1344" s="165" t="s">
        <v>2374</v>
      </c>
      <c r="B1344" s="165" t="s">
        <v>2702</v>
      </c>
      <c r="C1344" s="169">
        <v>2621</v>
      </c>
      <c r="D1344" s="171" t="s">
        <v>1884</v>
      </c>
      <c r="E1344" s="172">
        <v>394.48</v>
      </c>
      <c r="F1344" s="172">
        <v>0</v>
      </c>
      <c r="G1344" s="172">
        <v>0</v>
      </c>
      <c r="H1344" s="172">
        <v>0</v>
      </c>
      <c r="I1344" s="172">
        <v>0</v>
      </c>
      <c r="J1344" s="173">
        <f t="shared" si="22"/>
        <v>394.48</v>
      </c>
      <c r="K1344" s="169" t="str">
        <f>VLOOKUP(C1344, 'CEDARS School FRPL'!$C$4:$G$2376,5,0)</f>
        <v>No</v>
      </c>
      <c r="L1344" s="66">
        <f>IFERROR(VLOOKUP($C1344,'CEDARS School FRPL'!$C$4:$F$20001,3,FALSE),"NO CEDARL FRPL Rprtd")</f>
        <v>0.37109999999999999</v>
      </c>
      <c r="N1344" s="118"/>
      <c r="O1344" s="97"/>
    </row>
    <row r="1345" spans="1:15">
      <c r="A1345" s="165" t="s">
        <v>2374</v>
      </c>
      <c r="B1345" s="165" t="s">
        <v>2702</v>
      </c>
      <c r="C1345" s="169">
        <v>3132</v>
      </c>
      <c r="D1345" s="171" t="s">
        <v>1886</v>
      </c>
      <c r="E1345" s="172">
        <v>1642.82</v>
      </c>
      <c r="F1345" s="172">
        <v>0</v>
      </c>
      <c r="G1345" s="172">
        <v>244.28</v>
      </c>
      <c r="H1345" s="172">
        <v>0</v>
      </c>
      <c r="I1345" s="172">
        <v>0</v>
      </c>
      <c r="J1345" s="173">
        <f t="shared" si="22"/>
        <v>1887.1</v>
      </c>
      <c r="K1345" s="169" t="str">
        <f>VLOOKUP(C1345, 'CEDARS School FRPL'!$C$4:$G$2376,5,0)</f>
        <v>No</v>
      </c>
      <c r="L1345" s="66">
        <f>IFERROR(VLOOKUP($C1345,'CEDARS School FRPL'!$C$4:$F$20001,3,FALSE),"NO CEDARL FRPL Rprtd")</f>
        <v>0.21560000000000001</v>
      </c>
      <c r="N1345" s="118"/>
      <c r="O1345" s="97"/>
    </row>
    <row r="1346" spans="1:15">
      <c r="A1346" s="165" t="s">
        <v>2374</v>
      </c>
      <c r="B1346" s="165" t="s">
        <v>2702</v>
      </c>
      <c r="C1346" s="169">
        <v>5078</v>
      </c>
      <c r="D1346" s="171" t="s">
        <v>1894</v>
      </c>
      <c r="E1346" s="172">
        <v>529.53</v>
      </c>
      <c r="F1346" s="172">
        <v>0</v>
      </c>
      <c r="G1346" s="172">
        <v>15.25</v>
      </c>
      <c r="H1346" s="172">
        <v>0</v>
      </c>
      <c r="I1346" s="172">
        <v>0</v>
      </c>
      <c r="J1346" s="173">
        <f t="shared" si="22"/>
        <v>544.78</v>
      </c>
      <c r="K1346" s="169" t="str">
        <f>VLOOKUP(C1346, 'CEDARS School FRPL'!$C$4:$G$2376,5,0)</f>
        <v>No</v>
      </c>
      <c r="L1346" s="66">
        <f>IFERROR(VLOOKUP($C1346,'CEDARS School FRPL'!$C$4:$F$20001,3,FALSE),"NO CEDARL FRPL Rprtd")</f>
        <v>0.27629999999999999</v>
      </c>
      <c r="N1346" s="118"/>
      <c r="O1346" s="97"/>
    </row>
    <row r="1347" spans="1:15">
      <c r="A1347" s="165" t="s">
        <v>2374</v>
      </c>
      <c r="B1347" s="165" t="s">
        <v>2702</v>
      </c>
      <c r="C1347" s="169">
        <v>3697</v>
      </c>
      <c r="D1347" s="171" t="s">
        <v>236</v>
      </c>
      <c r="E1347" s="172">
        <v>390.82</v>
      </c>
      <c r="F1347" s="172">
        <v>0</v>
      </c>
      <c r="G1347" s="172">
        <v>0</v>
      </c>
      <c r="H1347" s="172">
        <v>0</v>
      </c>
      <c r="I1347" s="172">
        <v>0</v>
      </c>
      <c r="J1347" s="173">
        <f t="shared" si="22"/>
        <v>390.82</v>
      </c>
      <c r="K1347" s="169" t="str">
        <f>VLOOKUP(C1347, 'CEDARS School FRPL'!$C$4:$G$2376,5,0)</f>
        <v>No</v>
      </c>
      <c r="L1347" s="66">
        <f>IFERROR(VLOOKUP($C1347,'CEDARS School FRPL'!$C$4:$F$20001,3,FALSE),"NO CEDARL FRPL Rprtd")</f>
        <v>0.1797</v>
      </c>
      <c r="N1347" s="118"/>
      <c r="O1347" s="97"/>
    </row>
    <row r="1348" spans="1:15">
      <c r="A1348" s="165" t="s">
        <v>2374</v>
      </c>
      <c r="B1348" s="165" t="s">
        <v>2702</v>
      </c>
      <c r="C1348" s="169">
        <v>3696</v>
      </c>
      <c r="D1348" s="171" t="s">
        <v>1888</v>
      </c>
      <c r="E1348" s="172">
        <v>404.06</v>
      </c>
      <c r="F1348" s="172">
        <v>0</v>
      </c>
      <c r="G1348" s="172">
        <v>0</v>
      </c>
      <c r="H1348" s="172">
        <v>0</v>
      </c>
      <c r="I1348" s="172">
        <v>0</v>
      </c>
      <c r="J1348" s="173">
        <f t="shared" si="22"/>
        <v>404.06</v>
      </c>
      <c r="K1348" s="169" t="str">
        <f>VLOOKUP(C1348, 'CEDARS School FRPL'!$C$4:$G$2376,5,0)</f>
        <v>No</v>
      </c>
      <c r="L1348" s="66">
        <f>IFERROR(VLOOKUP($C1348,'CEDARS School FRPL'!$C$4:$F$20001,3,FALSE),"NO CEDARL FRPL Rprtd")</f>
        <v>0.35920000000000002</v>
      </c>
      <c r="N1348" s="118"/>
      <c r="O1348" s="97"/>
    </row>
    <row r="1349" spans="1:15">
      <c r="A1349" s="165" t="s">
        <v>2374</v>
      </c>
      <c r="B1349" s="165" t="s">
        <v>2702</v>
      </c>
      <c r="C1349" s="169">
        <v>2778</v>
      </c>
      <c r="D1349" s="171" t="s">
        <v>140</v>
      </c>
      <c r="E1349" s="172">
        <v>338.95</v>
      </c>
      <c r="F1349" s="172">
        <v>0</v>
      </c>
      <c r="G1349" s="172">
        <v>0</v>
      </c>
      <c r="H1349" s="172">
        <v>0</v>
      </c>
      <c r="I1349" s="172">
        <v>0</v>
      </c>
      <c r="J1349" s="173">
        <f t="shared" ref="J1349:J1412" si="23">SUM(E1349:I1349)</f>
        <v>338.95</v>
      </c>
      <c r="K1349" s="169" t="str">
        <f>VLOOKUP(C1349, 'CEDARS School FRPL'!$C$4:$G$2376,5,0)</f>
        <v>No</v>
      </c>
      <c r="L1349" s="66">
        <f>IFERROR(VLOOKUP($C1349,'CEDARS School FRPL'!$C$4:$F$20001,3,FALSE),"NO CEDARL FRPL Rprtd")</f>
        <v>0.33050000000000002</v>
      </c>
      <c r="M1349" s="66"/>
      <c r="N1349" s="118"/>
      <c r="O1349" s="97"/>
    </row>
    <row r="1350" spans="1:15">
      <c r="A1350" s="165" t="s">
        <v>2374</v>
      </c>
      <c r="B1350" s="165" t="s">
        <v>2702</v>
      </c>
      <c r="C1350" s="169">
        <v>4473</v>
      </c>
      <c r="D1350" s="171" t="s">
        <v>1893</v>
      </c>
      <c r="E1350" s="172">
        <v>488.37</v>
      </c>
      <c r="F1350" s="172">
        <v>0</v>
      </c>
      <c r="G1350" s="172">
        <v>0</v>
      </c>
      <c r="H1350" s="172">
        <v>0</v>
      </c>
      <c r="I1350" s="172">
        <v>0</v>
      </c>
      <c r="J1350" s="173">
        <f t="shared" si="23"/>
        <v>488.37</v>
      </c>
      <c r="K1350" s="169" t="str">
        <f>VLOOKUP(C1350, 'CEDARS School FRPL'!$C$4:$G$2376,5,0)</f>
        <v>No</v>
      </c>
      <c r="L1350" s="66">
        <f>IFERROR(VLOOKUP($C1350,'CEDARS School FRPL'!$C$4:$F$20001,3,FALSE),"NO CEDARL FRPL Rprtd")</f>
        <v>0.42770000000000002</v>
      </c>
      <c r="N1350" s="118"/>
      <c r="O1350" s="97"/>
    </row>
    <row r="1351" spans="1:15">
      <c r="A1351" s="165" t="s">
        <v>2374</v>
      </c>
      <c r="B1351" s="165" t="s">
        <v>2702</v>
      </c>
      <c r="C1351" s="169">
        <v>3711</v>
      </c>
      <c r="D1351" s="171" t="s">
        <v>612</v>
      </c>
      <c r="E1351" s="172">
        <v>722.48</v>
      </c>
      <c r="F1351" s="172">
        <v>0</v>
      </c>
      <c r="G1351" s="172">
        <v>0</v>
      </c>
      <c r="H1351" s="172">
        <v>0</v>
      </c>
      <c r="I1351" s="172">
        <v>0</v>
      </c>
      <c r="J1351" s="173">
        <f t="shared" si="23"/>
        <v>722.48</v>
      </c>
      <c r="K1351" s="169" t="str">
        <f>VLOOKUP(C1351, 'CEDARS School FRPL'!$C$4:$G$2376,5,0)</f>
        <v>No</v>
      </c>
      <c r="L1351" s="66">
        <f>IFERROR(VLOOKUP($C1351,'CEDARS School FRPL'!$C$4:$F$20001,3,FALSE),"NO CEDARL FRPL Rprtd")</f>
        <v>0.2016</v>
      </c>
      <c r="N1351" s="118"/>
      <c r="O1351" s="97"/>
    </row>
    <row r="1352" spans="1:15">
      <c r="A1352" s="165" t="s">
        <v>2283</v>
      </c>
      <c r="B1352" s="165" t="s">
        <v>2703</v>
      </c>
      <c r="C1352" s="169">
        <v>3051</v>
      </c>
      <c r="D1352" s="171" t="s">
        <v>1183</v>
      </c>
      <c r="E1352" s="172">
        <v>348.4</v>
      </c>
      <c r="F1352" s="172">
        <v>0</v>
      </c>
      <c r="G1352" s="172">
        <v>0</v>
      </c>
      <c r="H1352" s="172">
        <v>0</v>
      </c>
      <c r="I1352" s="172">
        <v>0</v>
      </c>
      <c r="J1352" s="173">
        <f t="shared" si="23"/>
        <v>348.4</v>
      </c>
      <c r="K1352" s="169" t="str">
        <f>VLOOKUP(C1352, 'CEDARS School FRPL'!$C$4:$G$2376,5,0)</f>
        <v>Yes</v>
      </c>
      <c r="L1352" s="66">
        <f>IFERROR(VLOOKUP($C1352,'CEDARS School FRPL'!$C$4:$F$20001,3,FALSE),"NO CEDARL FRPL Rprtd")</f>
        <v>0.75600000000000001</v>
      </c>
      <c r="N1352" s="118"/>
      <c r="O1352" s="97"/>
    </row>
    <row r="1353" spans="1:15">
      <c r="A1353" s="165" t="s">
        <v>2283</v>
      </c>
      <c r="B1353" s="165" t="s">
        <v>2703</v>
      </c>
      <c r="C1353" s="169">
        <v>5746</v>
      </c>
      <c r="D1353" s="171" t="s">
        <v>3064</v>
      </c>
      <c r="E1353" s="172">
        <v>86.03</v>
      </c>
      <c r="F1353" s="172">
        <v>0</v>
      </c>
      <c r="G1353" s="172">
        <v>1.73</v>
      </c>
      <c r="H1353" s="172">
        <v>24.4</v>
      </c>
      <c r="I1353" s="172">
        <v>0</v>
      </c>
      <c r="J1353" s="173">
        <f t="shared" si="23"/>
        <v>112.16</v>
      </c>
      <c r="K1353" s="169" t="str">
        <f>VLOOKUP(C1353, 'CEDARS School FRPL'!$C$4:$G$2376,5,0)</f>
        <v>Yes</v>
      </c>
      <c r="L1353" s="66">
        <f>IFERROR(VLOOKUP($C1353,'CEDARS School FRPL'!$C$4:$F$20001,3,FALSE),"NO CEDARL FRPL Rprtd")</f>
        <v>0.7833</v>
      </c>
      <c r="N1353" s="118"/>
      <c r="O1353" s="97"/>
    </row>
    <row r="1354" spans="1:15">
      <c r="A1354" s="165" t="s">
        <v>2283</v>
      </c>
      <c r="B1354" s="165" t="s">
        <v>2703</v>
      </c>
      <c r="C1354" s="169">
        <v>2999</v>
      </c>
      <c r="D1354" s="171" t="s">
        <v>1182</v>
      </c>
      <c r="E1354" s="172">
        <v>273.43</v>
      </c>
      <c r="F1354" s="172">
        <v>0</v>
      </c>
      <c r="G1354" s="172">
        <v>0</v>
      </c>
      <c r="H1354" s="172">
        <v>0</v>
      </c>
      <c r="I1354" s="172">
        <v>0</v>
      </c>
      <c r="J1354" s="173">
        <f t="shared" si="23"/>
        <v>273.43</v>
      </c>
      <c r="K1354" s="169" t="str">
        <f>VLOOKUP(C1354, 'CEDARS School FRPL'!$C$4:$G$2376,5,0)</f>
        <v>Yes</v>
      </c>
      <c r="L1354" s="66">
        <f>IFERROR(VLOOKUP($C1354,'CEDARS School FRPL'!$C$4:$F$20001,3,FALSE),"NO CEDARL FRPL Rprtd")</f>
        <v>0.6986</v>
      </c>
      <c r="N1354" s="118"/>
      <c r="O1354" s="97"/>
    </row>
    <row r="1355" spans="1:15">
      <c r="A1355" s="165" t="s">
        <v>2283</v>
      </c>
      <c r="B1355" s="165" t="s">
        <v>2703</v>
      </c>
      <c r="C1355" s="169">
        <v>2031</v>
      </c>
      <c r="D1355" s="171" t="s">
        <v>1181</v>
      </c>
      <c r="E1355" s="172">
        <v>368.8</v>
      </c>
      <c r="F1355" s="172">
        <v>0</v>
      </c>
      <c r="G1355" s="172">
        <v>34.340000000000003</v>
      </c>
      <c r="H1355" s="172">
        <v>0</v>
      </c>
      <c r="I1355" s="172">
        <v>0</v>
      </c>
      <c r="J1355" s="173">
        <f t="shared" si="23"/>
        <v>403.14</v>
      </c>
      <c r="K1355" s="169" t="str">
        <f>VLOOKUP(C1355, 'CEDARS School FRPL'!$C$4:$G$2376,5,0)</f>
        <v>Yes</v>
      </c>
      <c r="L1355" s="66">
        <f>IFERROR(VLOOKUP($C1355,'CEDARS School FRPL'!$C$4:$F$20001,3,FALSE),"NO CEDARL FRPL Rprtd")</f>
        <v>0.67720000000000002</v>
      </c>
      <c r="N1355" s="118"/>
      <c r="O1355" s="97"/>
    </row>
    <row r="1356" spans="1:15">
      <c r="A1356" s="165" t="s">
        <v>2283</v>
      </c>
      <c r="B1356" s="165" t="s">
        <v>2703</v>
      </c>
      <c r="C1356" s="169">
        <v>4237</v>
      </c>
      <c r="D1356" s="171" t="s">
        <v>1184</v>
      </c>
      <c r="E1356" s="172">
        <v>298.39</v>
      </c>
      <c r="F1356" s="172">
        <v>0</v>
      </c>
      <c r="G1356" s="172">
        <v>0</v>
      </c>
      <c r="H1356" s="172">
        <v>0</v>
      </c>
      <c r="I1356" s="172">
        <v>0</v>
      </c>
      <c r="J1356" s="173">
        <f t="shared" si="23"/>
        <v>298.39</v>
      </c>
      <c r="K1356" s="169" t="str">
        <f>VLOOKUP(C1356, 'CEDARS School FRPL'!$C$4:$G$2376,5,0)</f>
        <v>Yes</v>
      </c>
      <c r="L1356" s="66">
        <f>IFERROR(VLOOKUP($C1356,'CEDARS School FRPL'!$C$4:$F$20001,3,FALSE),"NO CEDARL FRPL Rprtd")</f>
        <v>0.72840000000000005</v>
      </c>
      <c r="N1356" s="118"/>
      <c r="O1356" s="97"/>
    </row>
    <row r="1357" spans="1:15">
      <c r="A1357" s="165" t="s">
        <v>2283</v>
      </c>
      <c r="B1357" s="165" t="s">
        <v>2703</v>
      </c>
      <c r="C1357" s="169">
        <v>5195</v>
      </c>
      <c r="D1357" s="171" t="s">
        <v>1185</v>
      </c>
      <c r="E1357" s="172">
        <v>1294.32</v>
      </c>
      <c r="F1357" s="172">
        <v>0</v>
      </c>
      <c r="G1357" s="172">
        <v>0</v>
      </c>
      <c r="H1357" s="172">
        <v>0</v>
      </c>
      <c r="I1357" s="172">
        <v>0</v>
      </c>
      <c r="J1357" s="173">
        <f t="shared" si="23"/>
        <v>1294.32</v>
      </c>
      <c r="K1357" s="169" t="str">
        <f>VLOOKUP(C1357, 'CEDARS School FRPL'!$C$4:$G$2376,5,0)</f>
        <v>Yes</v>
      </c>
      <c r="L1357" s="66">
        <f>IFERROR(VLOOKUP($C1357,'CEDARS School FRPL'!$C$4:$F$20001,3,FALSE),"NO CEDARL FRPL Rprtd")</f>
        <v>0.63639999999999997</v>
      </c>
      <c r="N1357" s="118"/>
      <c r="O1357" s="97"/>
    </row>
    <row r="1358" spans="1:15">
      <c r="A1358" s="165" t="s">
        <v>2283</v>
      </c>
      <c r="B1358" s="165" t="s">
        <v>2703</v>
      </c>
      <c r="C1358" s="169">
        <v>5197</v>
      </c>
      <c r="D1358" s="171" t="s">
        <v>1187</v>
      </c>
      <c r="E1358" s="172">
        <v>1890.41</v>
      </c>
      <c r="F1358" s="172">
        <v>0</v>
      </c>
      <c r="G1358" s="172">
        <v>182.86</v>
      </c>
      <c r="H1358" s="172">
        <v>0</v>
      </c>
      <c r="I1358" s="172">
        <v>0</v>
      </c>
      <c r="J1358" s="173">
        <f t="shared" si="23"/>
        <v>2073.27</v>
      </c>
      <c r="K1358" s="169" t="str">
        <f>VLOOKUP(C1358, 'CEDARS School FRPL'!$C$4:$G$2376,5,0)</f>
        <v>Yes</v>
      </c>
      <c r="L1358" s="66">
        <f>IFERROR(VLOOKUP($C1358,'CEDARS School FRPL'!$C$4:$F$20001,3,FALSE),"NO CEDARL FRPL Rprtd")</f>
        <v>0.58299999999999996</v>
      </c>
      <c r="N1358" s="118"/>
      <c r="O1358" s="97"/>
    </row>
    <row r="1359" spans="1:15">
      <c r="A1359" s="165" t="s">
        <v>2283</v>
      </c>
      <c r="B1359" s="165" t="s">
        <v>2703</v>
      </c>
      <c r="C1359" s="169">
        <v>5196</v>
      </c>
      <c r="D1359" s="171" t="s">
        <v>1186</v>
      </c>
      <c r="E1359" s="172">
        <v>1311.78</v>
      </c>
      <c r="F1359" s="172">
        <v>0</v>
      </c>
      <c r="G1359" s="172">
        <v>0</v>
      </c>
      <c r="H1359" s="172">
        <v>0</v>
      </c>
      <c r="I1359" s="172">
        <v>0</v>
      </c>
      <c r="J1359" s="173">
        <f t="shared" si="23"/>
        <v>1311.78</v>
      </c>
      <c r="K1359" s="169" t="str">
        <f>VLOOKUP(C1359, 'CEDARS School FRPL'!$C$4:$G$2376,5,0)</f>
        <v>Yes</v>
      </c>
      <c r="L1359" s="66">
        <f>IFERROR(VLOOKUP($C1359,'CEDARS School FRPL'!$C$4:$F$20001,3,FALSE),"NO CEDARL FRPL Rprtd")</f>
        <v>0.62290000000000001</v>
      </c>
      <c r="N1359" s="118"/>
      <c r="O1359" s="97"/>
    </row>
    <row r="1360" spans="1:15">
      <c r="A1360" s="165" t="s">
        <v>2262</v>
      </c>
      <c r="B1360" s="165" t="s">
        <v>2704</v>
      </c>
      <c r="C1360" s="169">
        <v>3239</v>
      </c>
      <c r="D1360" s="171" t="s">
        <v>1116</v>
      </c>
      <c r="E1360" s="172">
        <v>355.22</v>
      </c>
      <c r="F1360" s="172">
        <v>16.8</v>
      </c>
      <c r="G1360" s="172">
        <v>0</v>
      </c>
      <c r="H1360" s="172">
        <v>0</v>
      </c>
      <c r="I1360" s="172">
        <v>0</v>
      </c>
      <c r="J1360" s="173">
        <f t="shared" si="23"/>
        <v>372.02000000000004</v>
      </c>
      <c r="K1360" s="169" t="str">
        <f>VLOOKUP(C1360, 'CEDARS School FRPL'!$C$4:$G$2376,5,0)</f>
        <v>Yes</v>
      </c>
      <c r="L1360" s="66">
        <f>IFERROR(VLOOKUP($C1360,'CEDARS School FRPL'!$C$4:$F$20001,3,FALSE),"NO CEDARL FRPL Rprtd")</f>
        <v>0.50129999999999997</v>
      </c>
      <c r="N1360" s="118"/>
      <c r="O1360" s="97"/>
    </row>
    <row r="1361" spans="1:15">
      <c r="A1361" s="165" t="s">
        <v>2262</v>
      </c>
      <c r="B1361" s="165" t="s">
        <v>2704</v>
      </c>
      <c r="C1361" s="169">
        <v>2331</v>
      </c>
      <c r="D1361" s="171" t="s">
        <v>1115</v>
      </c>
      <c r="E1361" s="172">
        <v>217.58</v>
      </c>
      <c r="F1361" s="172">
        <v>0</v>
      </c>
      <c r="G1361" s="172">
        <v>27.939999999999998</v>
      </c>
      <c r="H1361" s="172">
        <v>5.5</v>
      </c>
      <c r="I1361" s="172">
        <v>0</v>
      </c>
      <c r="J1361" s="173">
        <f t="shared" si="23"/>
        <v>251.02</v>
      </c>
      <c r="K1361" s="169" t="str">
        <f>VLOOKUP(C1361, 'CEDARS School FRPL'!$C$4:$G$2376,5,0)</f>
        <v>Yes</v>
      </c>
      <c r="L1361" s="66">
        <f>IFERROR(VLOOKUP($C1361,'CEDARS School FRPL'!$C$4:$F$20001,3,FALSE),"NO CEDARL FRPL Rprtd")</f>
        <v>0.45279999999999998</v>
      </c>
      <c r="N1361" s="118"/>
      <c r="O1361" s="97"/>
    </row>
    <row r="1362" spans="1:15">
      <c r="A1362" s="165" t="s">
        <v>2262</v>
      </c>
      <c r="B1362" s="165" t="s">
        <v>2704</v>
      </c>
      <c r="C1362" s="169">
        <v>4335</v>
      </c>
      <c r="D1362" s="171" t="s">
        <v>1117</v>
      </c>
      <c r="E1362" s="172">
        <v>176.47</v>
      </c>
      <c r="F1362" s="172">
        <v>0</v>
      </c>
      <c r="G1362" s="172">
        <v>0</v>
      </c>
      <c r="H1362" s="172">
        <v>0</v>
      </c>
      <c r="I1362" s="172">
        <v>0</v>
      </c>
      <c r="J1362" s="173">
        <f t="shared" si="23"/>
        <v>176.47</v>
      </c>
      <c r="K1362" s="169" t="str">
        <f>VLOOKUP(C1362, 'CEDARS School FRPL'!$C$4:$G$2376,5,0)</f>
        <v>Yes</v>
      </c>
      <c r="L1362" s="66">
        <f>IFERROR(VLOOKUP($C1362,'CEDARS School FRPL'!$C$4:$F$20001,3,FALSE),"NO CEDARL FRPL Rprtd")</f>
        <v>0.49</v>
      </c>
      <c r="N1362" s="118"/>
      <c r="O1362" s="97"/>
    </row>
    <row r="1363" spans="1:15">
      <c r="A1363" s="165" t="s">
        <v>2359</v>
      </c>
      <c r="B1363" s="165" t="s">
        <v>2705</v>
      </c>
      <c r="C1363" s="169">
        <v>2049</v>
      </c>
      <c r="D1363" s="171" t="s">
        <v>1800</v>
      </c>
      <c r="E1363" s="172">
        <v>51.5</v>
      </c>
      <c r="F1363" s="172">
        <v>0</v>
      </c>
      <c r="G1363" s="172">
        <v>0</v>
      </c>
      <c r="H1363" s="172">
        <v>0</v>
      </c>
      <c r="I1363" s="172">
        <v>0</v>
      </c>
      <c r="J1363" s="173">
        <f t="shared" si="23"/>
        <v>51.5</v>
      </c>
      <c r="K1363" s="169" t="str">
        <f>VLOOKUP(C1363, 'CEDARS School FRPL'!$C$4:$G$2376,5,0)</f>
        <v>Yes</v>
      </c>
      <c r="L1363" s="66">
        <f>IFERROR(VLOOKUP($C1363,'CEDARS School FRPL'!$C$4:$F$20001,3,FALSE),"NO CEDARL FRPL Rprtd")</f>
        <v>0.62739999999999996</v>
      </c>
      <c r="N1363" s="118"/>
      <c r="O1363" s="97"/>
    </row>
    <row r="1364" spans="1:15">
      <c r="A1364" s="165" t="s">
        <v>2315</v>
      </c>
      <c r="B1364" s="165" t="s">
        <v>2706</v>
      </c>
      <c r="C1364" s="169">
        <v>1892</v>
      </c>
      <c r="D1364" s="171" t="s">
        <v>1425</v>
      </c>
      <c r="E1364" s="172">
        <v>310.85000000000002</v>
      </c>
      <c r="F1364" s="172">
        <v>0</v>
      </c>
      <c r="G1364" s="172">
        <v>1.48</v>
      </c>
      <c r="H1364" s="172">
        <v>0</v>
      </c>
      <c r="I1364" s="172">
        <v>0</v>
      </c>
      <c r="J1364" s="173">
        <f t="shared" si="23"/>
        <v>312.33000000000004</v>
      </c>
      <c r="K1364" s="169" t="str">
        <f>VLOOKUP(C1364, 'CEDARS School FRPL'!$C$4:$G$2376,5,0)</f>
        <v>No</v>
      </c>
      <c r="L1364" s="66">
        <f>IFERROR(VLOOKUP($C1364,'CEDARS School FRPL'!$C$4:$F$20001,3,FALSE),"NO CEDARL FRPL Rprtd")</f>
        <v>2.2700000000000001E-2</v>
      </c>
      <c r="N1364" s="118"/>
      <c r="O1364" s="97"/>
    </row>
    <row r="1365" spans="1:15">
      <c r="A1365" s="165" t="s">
        <v>2315</v>
      </c>
      <c r="B1365" s="165" t="s">
        <v>2706</v>
      </c>
      <c r="C1365" s="169">
        <v>2749</v>
      </c>
      <c r="D1365" s="171" t="s">
        <v>1426</v>
      </c>
      <c r="E1365" s="172">
        <v>166.07</v>
      </c>
      <c r="F1365" s="172">
        <v>0</v>
      </c>
      <c r="G1365" s="172">
        <v>0</v>
      </c>
      <c r="H1365" s="172">
        <v>0</v>
      </c>
      <c r="I1365" s="172">
        <v>0</v>
      </c>
      <c r="J1365" s="173">
        <f t="shared" si="23"/>
        <v>166.07</v>
      </c>
      <c r="K1365" s="169" t="str">
        <f>VLOOKUP(C1365, 'CEDARS School FRPL'!$C$4:$G$2376,5,0)</f>
        <v>No</v>
      </c>
      <c r="L1365" s="66">
        <f>IFERROR(VLOOKUP($C1365,'CEDARS School FRPL'!$C$4:$F$20001,3,FALSE),"NO CEDARL FRPL Rprtd")</f>
        <v>0.38350000000000001</v>
      </c>
      <c r="N1365" s="118"/>
      <c r="O1365" s="97"/>
    </row>
    <row r="1366" spans="1:15">
      <c r="A1366" s="165" t="s">
        <v>2315</v>
      </c>
      <c r="B1366" s="165" t="s">
        <v>2706</v>
      </c>
      <c r="C1366" s="169">
        <v>2750</v>
      </c>
      <c r="D1366" s="171" t="s">
        <v>1427</v>
      </c>
      <c r="E1366" s="172">
        <v>167.81</v>
      </c>
      <c r="F1366" s="172">
        <v>0</v>
      </c>
      <c r="G1366" s="172">
        <v>9.84</v>
      </c>
      <c r="H1366" s="172">
        <v>0</v>
      </c>
      <c r="I1366" s="172">
        <v>0</v>
      </c>
      <c r="J1366" s="173">
        <f t="shared" si="23"/>
        <v>177.65</v>
      </c>
      <c r="K1366" s="169" t="str">
        <f>VLOOKUP(C1366, 'CEDARS School FRPL'!$C$4:$G$2376,5,0)</f>
        <v>No</v>
      </c>
      <c r="L1366" s="66">
        <f>IFERROR(VLOOKUP($C1366,'CEDARS School FRPL'!$C$4:$F$20001,3,FALSE),"NO CEDARL FRPL Rprtd")</f>
        <v>0.46089999999999998</v>
      </c>
      <c r="N1366" s="118"/>
      <c r="O1366" s="97"/>
    </row>
    <row r="1367" spans="1:15">
      <c r="A1367" s="165" t="s">
        <v>2315</v>
      </c>
      <c r="B1367" s="165" t="s">
        <v>2706</v>
      </c>
      <c r="C1367" s="169">
        <v>4558</v>
      </c>
      <c r="D1367" s="171" t="s">
        <v>1429</v>
      </c>
      <c r="E1367" s="172">
        <v>100.92</v>
      </c>
      <c r="F1367" s="172">
        <v>0</v>
      </c>
      <c r="G1367" s="172">
        <v>0</v>
      </c>
      <c r="H1367" s="172">
        <v>0</v>
      </c>
      <c r="I1367" s="172">
        <v>0</v>
      </c>
      <c r="J1367" s="173">
        <f t="shared" si="23"/>
        <v>100.92</v>
      </c>
      <c r="K1367" s="169" t="str">
        <f>VLOOKUP(C1367, 'CEDARS School FRPL'!$C$4:$G$2376,5,0)</f>
        <v>No</v>
      </c>
      <c r="L1367" s="66">
        <f>IFERROR(VLOOKUP($C1367,'CEDARS School FRPL'!$C$4:$F$20001,3,FALSE),"NO CEDARL FRPL Rprtd")</f>
        <v>0.37709999999999999</v>
      </c>
      <c r="N1367" s="118"/>
      <c r="O1367" s="97"/>
    </row>
    <row r="1368" spans="1:15">
      <c r="A1368" s="165" t="s">
        <v>2315</v>
      </c>
      <c r="B1368" s="165" t="s">
        <v>2706</v>
      </c>
      <c r="C1368" s="169">
        <v>5555</v>
      </c>
      <c r="D1368" s="171" t="s">
        <v>2868</v>
      </c>
      <c r="E1368" s="172">
        <v>22.9</v>
      </c>
      <c r="F1368" s="172">
        <v>0</v>
      </c>
      <c r="G1368" s="172">
        <v>0</v>
      </c>
      <c r="H1368" s="172">
        <v>0</v>
      </c>
      <c r="I1368" s="172">
        <v>0</v>
      </c>
      <c r="J1368" s="173">
        <f t="shared" si="23"/>
        <v>22.9</v>
      </c>
      <c r="K1368" s="169" t="str">
        <f>VLOOKUP(C1368, 'CEDARS School FRPL'!$C$4:$G$2376,5,0)</f>
        <v>No</v>
      </c>
      <c r="L1368" s="66">
        <f>IFERROR(VLOOKUP($C1368,'CEDARS School FRPL'!$C$4:$F$20001,3,FALSE),"NO CEDARL FRPL Rprtd")</f>
        <v>0.44590000000000002</v>
      </c>
      <c r="N1368" s="118"/>
      <c r="O1368" s="97"/>
    </row>
    <row r="1369" spans="1:15">
      <c r="A1369" s="165" t="s">
        <v>2315</v>
      </c>
      <c r="B1369" s="165" t="s">
        <v>2706</v>
      </c>
      <c r="C1369" s="169">
        <v>3808</v>
      </c>
      <c r="D1369" s="171" t="s">
        <v>1428</v>
      </c>
      <c r="E1369" s="172">
        <v>5</v>
      </c>
      <c r="F1369" s="172">
        <v>0</v>
      </c>
      <c r="G1369" s="172">
        <v>0</v>
      </c>
      <c r="H1369" s="172">
        <v>0</v>
      </c>
      <c r="I1369" s="172">
        <v>0</v>
      </c>
      <c r="J1369" s="173">
        <f t="shared" si="23"/>
        <v>5</v>
      </c>
      <c r="K1369" s="169" t="str">
        <f>VLOOKUP(C1369, 'CEDARS School FRPL'!$C$4:$G$2376,5,0)</f>
        <v>No</v>
      </c>
      <c r="L1369" s="66">
        <f>IFERROR(VLOOKUP($C1369,'CEDARS School FRPL'!$C$4:$F$20001,3,FALSE),"NO CEDARL FRPL Rprtd")</f>
        <v>0</v>
      </c>
      <c r="N1369" s="118"/>
      <c r="O1369" s="97"/>
    </row>
    <row r="1370" spans="1:15">
      <c r="A1370" s="165" t="s">
        <v>2344</v>
      </c>
      <c r="B1370" s="165" t="s">
        <v>2707</v>
      </c>
      <c r="C1370" s="169">
        <v>3723</v>
      </c>
      <c r="D1370" s="171" t="s">
        <v>1705</v>
      </c>
      <c r="E1370" s="172">
        <v>88.3</v>
      </c>
      <c r="F1370" s="172">
        <v>0</v>
      </c>
      <c r="G1370" s="172">
        <v>0</v>
      </c>
      <c r="H1370" s="172">
        <v>0</v>
      </c>
      <c r="I1370" s="172">
        <v>0</v>
      </c>
      <c r="J1370" s="173">
        <f t="shared" si="23"/>
        <v>88.3</v>
      </c>
      <c r="K1370" s="169" t="str">
        <f>VLOOKUP(C1370, 'CEDARS School FRPL'!$C$4:$G$2376,5,0)</f>
        <v>No</v>
      </c>
      <c r="L1370" s="66">
        <f>IFERROR(VLOOKUP($C1370,'CEDARS School FRPL'!$C$4:$F$20001,3,FALSE),"NO CEDARL FRPL Rprtd")</f>
        <v>1.35E-2</v>
      </c>
      <c r="N1370" s="118"/>
      <c r="O1370" s="97"/>
    </row>
    <row r="1371" spans="1:15">
      <c r="A1371" s="165" t="s">
        <v>2171</v>
      </c>
      <c r="B1371" s="165" t="s">
        <v>2708</v>
      </c>
      <c r="C1371" s="169">
        <v>2136</v>
      </c>
      <c r="D1371" s="171" t="s">
        <v>2926</v>
      </c>
      <c r="E1371" s="172">
        <v>44</v>
      </c>
      <c r="F1371" s="172">
        <v>0</v>
      </c>
      <c r="G1371" s="172">
        <v>0</v>
      </c>
      <c r="H1371" s="172">
        <v>0</v>
      </c>
      <c r="I1371" s="172">
        <v>0</v>
      </c>
      <c r="J1371" s="173">
        <f t="shared" si="23"/>
        <v>44</v>
      </c>
      <c r="K1371" s="169" t="str">
        <f>VLOOKUP(C1371, 'CEDARS School FRPL'!$C$4:$G$2376,5,0)</f>
        <v>Yes</v>
      </c>
      <c r="L1371" s="66">
        <f>IFERROR(VLOOKUP($C1371,'CEDARS School FRPL'!$C$4:$F$20001,3,FALSE),"NO CEDARL FRPL Rprtd")</f>
        <v>0.53449999999999998</v>
      </c>
      <c r="N1371" s="118"/>
      <c r="O1371" s="97"/>
    </row>
    <row r="1372" spans="1:15">
      <c r="A1372" s="165" t="s">
        <v>2163</v>
      </c>
      <c r="B1372" s="165" t="s">
        <v>2709</v>
      </c>
      <c r="C1372" s="169">
        <v>2666</v>
      </c>
      <c r="D1372" s="171" t="s">
        <v>328</v>
      </c>
      <c r="E1372" s="172">
        <v>112.6</v>
      </c>
      <c r="F1372" s="172">
        <v>0</v>
      </c>
      <c r="G1372" s="172">
        <v>0</v>
      </c>
      <c r="H1372" s="172">
        <v>0</v>
      </c>
      <c r="I1372" s="172">
        <v>0</v>
      </c>
      <c r="J1372" s="173">
        <f t="shared" si="23"/>
        <v>112.6</v>
      </c>
      <c r="K1372" s="169" t="str">
        <f>VLOOKUP(C1372, 'CEDARS School FRPL'!$C$4:$G$2376,5,0)</f>
        <v>Yes</v>
      </c>
      <c r="L1372" s="66">
        <f>IFERROR(VLOOKUP($C1372,'CEDARS School FRPL'!$C$4:$F$20001,3,FALSE),"NO CEDARL FRPL Rprtd")</f>
        <v>0.8115</v>
      </c>
      <c r="N1372" s="118"/>
      <c r="O1372" s="97"/>
    </row>
    <row r="1373" spans="1:15">
      <c r="A1373" s="165" t="s">
        <v>2289</v>
      </c>
      <c r="B1373" s="165" t="s">
        <v>2710</v>
      </c>
      <c r="C1373" s="169">
        <v>2422</v>
      </c>
      <c r="D1373" s="171" t="s">
        <v>1211</v>
      </c>
      <c r="E1373" s="172">
        <v>273.2</v>
      </c>
      <c r="F1373" s="172">
        <v>0</v>
      </c>
      <c r="G1373" s="172">
        <v>0</v>
      </c>
      <c r="H1373" s="172">
        <v>0</v>
      </c>
      <c r="I1373" s="172">
        <v>0</v>
      </c>
      <c r="J1373" s="173">
        <f t="shared" si="23"/>
        <v>273.2</v>
      </c>
      <c r="K1373" s="169" t="str">
        <f>VLOOKUP(C1373, 'CEDARS School FRPL'!$C$4:$G$2376,5,0)</f>
        <v>Yes</v>
      </c>
      <c r="L1373" s="66">
        <f>IFERROR(VLOOKUP($C1373,'CEDARS School FRPL'!$C$4:$F$20001,3,FALSE),"NO CEDARL FRPL Rprtd")</f>
        <v>0.63180000000000003</v>
      </c>
      <c r="N1373" s="118"/>
      <c r="O1373" s="97"/>
    </row>
    <row r="1374" spans="1:15">
      <c r="A1374" s="165" t="s">
        <v>2289</v>
      </c>
      <c r="B1374" s="165" t="s">
        <v>2710</v>
      </c>
      <c r="C1374" s="169">
        <v>2706</v>
      </c>
      <c r="D1374" s="171" t="s">
        <v>1212</v>
      </c>
      <c r="E1374" s="172">
        <v>217.72</v>
      </c>
      <c r="F1374" s="172">
        <v>0</v>
      </c>
      <c r="G1374" s="172">
        <v>11.2</v>
      </c>
      <c r="H1374" s="172">
        <v>0</v>
      </c>
      <c r="I1374" s="172">
        <v>0</v>
      </c>
      <c r="J1374" s="173">
        <f t="shared" si="23"/>
        <v>228.92</v>
      </c>
      <c r="K1374" s="169" t="str">
        <f>VLOOKUP(C1374, 'CEDARS School FRPL'!$C$4:$G$2376,5,0)</f>
        <v>Yes</v>
      </c>
      <c r="L1374" s="66">
        <f>IFERROR(VLOOKUP($C1374,'CEDARS School FRPL'!$C$4:$F$20001,3,FALSE),"NO CEDARL FRPL Rprtd")</f>
        <v>0.64939999999999998</v>
      </c>
      <c r="N1374" s="118"/>
      <c r="O1374" s="97"/>
    </row>
    <row r="1375" spans="1:15">
      <c r="A1375" s="165" t="s">
        <v>2306</v>
      </c>
      <c r="B1375" s="165" t="s">
        <v>2711</v>
      </c>
      <c r="C1375" s="169">
        <v>2360</v>
      </c>
      <c r="D1375" s="171" t="s">
        <v>3106</v>
      </c>
      <c r="E1375" s="172">
        <v>556.41</v>
      </c>
      <c r="F1375" s="172">
        <v>0</v>
      </c>
      <c r="G1375" s="172">
        <v>0</v>
      </c>
      <c r="H1375" s="172">
        <v>0</v>
      </c>
      <c r="I1375" s="172">
        <v>0</v>
      </c>
      <c r="J1375" s="173">
        <f t="shared" si="23"/>
        <v>556.41</v>
      </c>
      <c r="K1375" s="169" t="str">
        <f>VLOOKUP(C1375, 'CEDARS School FRPL'!$C$4:$G$2376,5,0)</f>
        <v>No</v>
      </c>
      <c r="L1375" s="66">
        <f>IFERROR(VLOOKUP($C1375,'CEDARS School FRPL'!$C$4:$F$20001,3,FALSE),"NO CEDARL FRPL Rprtd")</f>
        <v>0.33239999999999997</v>
      </c>
      <c r="N1375" s="118"/>
      <c r="O1375" s="97"/>
    </row>
    <row r="1376" spans="1:15">
      <c r="A1376" s="165" t="s">
        <v>2306</v>
      </c>
      <c r="B1376" s="165" t="s">
        <v>2711</v>
      </c>
      <c r="C1376" s="169">
        <v>2942</v>
      </c>
      <c r="D1376" s="171" t="s">
        <v>1317</v>
      </c>
      <c r="E1376" s="172">
        <v>811.5</v>
      </c>
      <c r="F1376" s="172">
        <v>0</v>
      </c>
      <c r="G1376" s="172">
        <v>37.699999999999996</v>
      </c>
      <c r="H1376" s="172">
        <v>21.8</v>
      </c>
      <c r="I1376" s="172">
        <v>0</v>
      </c>
      <c r="J1376" s="173">
        <f t="shared" si="23"/>
        <v>871</v>
      </c>
      <c r="K1376" s="169" t="str">
        <f>VLOOKUP(C1376, 'CEDARS School FRPL'!$C$4:$G$2376,5,0)</f>
        <v>No</v>
      </c>
      <c r="L1376" s="66">
        <f>IFERROR(VLOOKUP($C1376,'CEDARS School FRPL'!$C$4:$F$20001,3,FALSE),"NO CEDARL FRPL Rprtd")</f>
        <v>0.32590000000000002</v>
      </c>
      <c r="N1376" s="118"/>
      <c r="O1376" s="97"/>
    </row>
    <row r="1377" spans="1:15">
      <c r="A1377" s="165" t="s">
        <v>2306</v>
      </c>
      <c r="B1377" s="165" t="s">
        <v>2711</v>
      </c>
      <c r="C1377" s="169">
        <v>4262</v>
      </c>
      <c r="D1377" s="171" t="s">
        <v>1318</v>
      </c>
      <c r="E1377" s="172">
        <v>694.24</v>
      </c>
      <c r="F1377" s="172">
        <v>0</v>
      </c>
      <c r="G1377" s="172">
        <v>0</v>
      </c>
      <c r="H1377" s="172">
        <v>0</v>
      </c>
      <c r="I1377" s="172">
        <v>0</v>
      </c>
      <c r="J1377" s="173">
        <f t="shared" si="23"/>
        <v>694.24</v>
      </c>
      <c r="K1377" s="169" t="str">
        <f>VLOOKUP(C1377, 'CEDARS School FRPL'!$C$4:$G$2376,5,0)</f>
        <v>No</v>
      </c>
      <c r="L1377" s="66">
        <f>IFERROR(VLOOKUP($C1377,'CEDARS School FRPL'!$C$4:$F$20001,3,FALSE),"NO CEDARL FRPL Rprtd")</f>
        <v>0.3523</v>
      </c>
      <c r="N1377" s="118"/>
      <c r="O1377" s="97"/>
    </row>
    <row r="1378" spans="1:15">
      <c r="A1378" s="165" t="s">
        <v>2306</v>
      </c>
      <c r="B1378" s="165" t="s">
        <v>2711</v>
      </c>
      <c r="C1378" s="169">
        <v>4547</v>
      </c>
      <c r="D1378" s="171" t="s">
        <v>1319</v>
      </c>
      <c r="E1378" s="172">
        <v>652.34</v>
      </c>
      <c r="F1378" s="172">
        <v>0</v>
      </c>
      <c r="G1378" s="172">
        <v>0</v>
      </c>
      <c r="H1378" s="172">
        <v>0</v>
      </c>
      <c r="I1378" s="172">
        <v>0</v>
      </c>
      <c r="J1378" s="173">
        <f t="shared" si="23"/>
        <v>652.34</v>
      </c>
      <c r="K1378" s="169" t="str">
        <f>VLOOKUP(C1378, 'CEDARS School FRPL'!$C$4:$G$2376,5,0)</f>
        <v>No</v>
      </c>
      <c r="L1378" s="66">
        <f>IFERROR(VLOOKUP($C1378,'CEDARS School FRPL'!$C$4:$F$20001,3,FALSE),"NO CEDARL FRPL Rprtd")</f>
        <v>0.34449999999999997</v>
      </c>
      <c r="N1378" s="118"/>
      <c r="O1378" s="97"/>
    </row>
    <row r="1379" spans="1:15">
      <c r="A1379" s="165" t="s">
        <v>2122</v>
      </c>
      <c r="B1379" s="165" t="s">
        <v>2712</v>
      </c>
      <c r="C1379" s="169">
        <v>5528</v>
      </c>
      <c r="D1379" s="171" t="s">
        <v>2975</v>
      </c>
      <c r="E1379" s="172">
        <v>0</v>
      </c>
      <c r="F1379" s="172">
        <v>31.58</v>
      </c>
      <c r="G1379" s="172">
        <v>0</v>
      </c>
      <c r="H1379" s="172">
        <v>0</v>
      </c>
      <c r="I1379" s="172">
        <v>0</v>
      </c>
      <c r="J1379" s="173">
        <f t="shared" si="23"/>
        <v>31.58</v>
      </c>
      <c r="K1379" s="169" t="str">
        <f>VLOOKUP(C1379, 'CEDARS School FRPL'!$C$4:$G$2376,5,0)</f>
        <v>Yes</v>
      </c>
      <c r="L1379" s="66">
        <f>IFERROR(VLOOKUP($C1379,'CEDARS School FRPL'!$C$4:$F$20001,3,FALSE),"NO CEDARL FRPL Rprtd")</f>
        <v>0.57979999999999998</v>
      </c>
      <c r="N1379" s="118"/>
      <c r="O1379" s="97"/>
    </row>
    <row r="1380" spans="1:15">
      <c r="A1380" s="165" t="s">
        <v>2122</v>
      </c>
      <c r="B1380" s="165" t="s">
        <v>2712</v>
      </c>
      <c r="C1380" s="169">
        <v>2961</v>
      </c>
      <c r="D1380" s="171" t="s">
        <v>6</v>
      </c>
      <c r="E1380" s="172">
        <v>550</v>
      </c>
      <c r="F1380" s="172">
        <v>16.170000000000002</v>
      </c>
      <c r="G1380" s="172">
        <v>0</v>
      </c>
      <c r="H1380" s="172">
        <v>0</v>
      </c>
      <c r="I1380" s="172">
        <v>0</v>
      </c>
      <c r="J1380" s="173">
        <f t="shared" si="23"/>
        <v>566.16999999999996</v>
      </c>
      <c r="K1380" s="169" t="str">
        <f>VLOOKUP(C1380, 'CEDARS School FRPL'!$C$4:$G$2376,5,0)</f>
        <v>Yes</v>
      </c>
      <c r="L1380" s="66">
        <f>IFERROR(VLOOKUP($C1380,'CEDARS School FRPL'!$C$4:$F$20001,3,FALSE),"NO CEDARL FRPL Rprtd")</f>
        <v>0.81330000000000002</v>
      </c>
      <c r="N1380" s="118"/>
      <c r="O1380" s="97"/>
    </row>
    <row r="1381" spans="1:15">
      <c r="A1381" s="165" t="s">
        <v>2122</v>
      </c>
      <c r="B1381" s="165" t="s">
        <v>2712</v>
      </c>
      <c r="C1381" s="169">
        <v>2902</v>
      </c>
      <c r="D1381" s="171" t="s">
        <v>5</v>
      </c>
      <c r="E1381" s="172">
        <v>517.91999999999996</v>
      </c>
      <c r="F1381" s="172">
        <v>0</v>
      </c>
      <c r="G1381" s="172">
        <v>0</v>
      </c>
      <c r="H1381" s="172">
        <v>0</v>
      </c>
      <c r="I1381" s="172">
        <v>0</v>
      </c>
      <c r="J1381" s="173">
        <f t="shared" si="23"/>
        <v>517.91999999999996</v>
      </c>
      <c r="K1381" s="169" t="str">
        <f>VLOOKUP(C1381, 'CEDARS School FRPL'!$C$4:$G$2376,5,0)</f>
        <v>Yes</v>
      </c>
      <c r="L1381" s="66">
        <f>IFERROR(VLOOKUP($C1381,'CEDARS School FRPL'!$C$4:$F$20001,3,FALSE),"NO CEDARL FRPL Rprtd")</f>
        <v>0.80230000000000001</v>
      </c>
      <c r="N1381" s="118"/>
      <c r="O1381" s="97"/>
    </row>
    <row r="1382" spans="1:15">
      <c r="A1382" s="165" t="s">
        <v>2122</v>
      </c>
      <c r="B1382" s="165" t="s">
        <v>2712</v>
      </c>
      <c r="C1382" s="169">
        <v>3471</v>
      </c>
      <c r="D1382" s="171" t="s">
        <v>8</v>
      </c>
      <c r="E1382" s="172">
        <v>669</v>
      </c>
      <c r="F1382" s="172">
        <v>0</v>
      </c>
      <c r="G1382" s="172">
        <v>0</v>
      </c>
      <c r="H1382" s="172">
        <v>0</v>
      </c>
      <c r="I1382" s="172">
        <v>0</v>
      </c>
      <c r="J1382" s="173">
        <f t="shared" si="23"/>
        <v>669</v>
      </c>
      <c r="K1382" s="169" t="str">
        <f>VLOOKUP(C1382, 'CEDARS School FRPL'!$C$4:$G$2376,5,0)</f>
        <v>Yes</v>
      </c>
      <c r="L1382" s="66">
        <f>IFERROR(VLOOKUP($C1382,'CEDARS School FRPL'!$C$4:$F$20001,3,FALSE),"NO CEDARL FRPL Rprtd")</f>
        <v>0.82850000000000001</v>
      </c>
      <c r="M1382" s="66"/>
      <c r="N1382" s="52"/>
      <c r="O1382" s="97"/>
    </row>
    <row r="1383" spans="1:15">
      <c r="A1383" s="165" t="s">
        <v>2122</v>
      </c>
      <c r="B1383" s="165" t="s">
        <v>2712</v>
      </c>
      <c r="C1383" s="169">
        <v>5634</v>
      </c>
      <c r="D1383" s="171" t="s">
        <v>2971</v>
      </c>
      <c r="E1383" s="172">
        <v>0</v>
      </c>
      <c r="F1383" s="172">
        <v>0</v>
      </c>
      <c r="G1383" s="172">
        <v>0</v>
      </c>
      <c r="H1383" s="172">
        <v>43.3</v>
      </c>
      <c r="I1383" s="172">
        <v>0</v>
      </c>
      <c r="J1383" s="173">
        <f t="shared" si="23"/>
        <v>43.3</v>
      </c>
      <c r="K1383" s="169" t="str">
        <f>VLOOKUP(C1383, 'CEDARS School FRPL'!$C$4:$G$2376,5,0)</f>
        <v>Yes</v>
      </c>
      <c r="L1383" s="66">
        <f>IFERROR(VLOOKUP($C1383,'CEDARS School FRPL'!$C$4:$F$20001,3,FALSE),"NO CEDARL FRPL Rprtd")</f>
        <v>0.81899999999999995</v>
      </c>
      <c r="N1383" s="118"/>
      <c r="O1383" s="97"/>
    </row>
    <row r="1384" spans="1:15">
      <c r="A1384" s="165" t="s">
        <v>2122</v>
      </c>
      <c r="B1384" s="165" t="s">
        <v>2712</v>
      </c>
      <c r="C1384" s="169">
        <v>5776</v>
      </c>
      <c r="D1384" s="171" t="s">
        <v>3230</v>
      </c>
      <c r="E1384" s="172">
        <v>13.39</v>
      </c>
      <c r="F1384" s="172">
        <v>0</v>
      </c>
      <c r="G1384" s="172">
        <v>0</v>
      </c>
      <c r="H1384" s="172">
        <v>0</v>
      </c>
      <c r="I1384" s="172">
        <v>0</v>
      </c>
      <c r="J1384" s="173">
        <f t="shared" si="23"/>
        <v>13.39</v>
      </c>
      <c r="K1384" s="169" t="str">
        <f>VLOOKUP(C1384, 'CEDARS School FRPL'!$C$4:$G$2376,5,0)</f>
        <v>Yes</v>
      </c>
      <c r="L1384" s="66">
        <f>IFERROR(VLOOKUP($C1384,'CEDARS School FRPL'!$C$4:$F$20001,3,FALSE),"NO CEDARL FRPL Rprtd")</f>
        <v>0.88890000000000002</v>
      </c>
      <c r="N1384" s="118"/>
      <c r="O1384" s="97"/>
    </row>
    <row r="1385" spans="1:15">
      <c r="A1385" s="165" t="s">
        <v>2122</v>
      </c>
      <c r="B1385" s="165" t="s">
        <v>2712</v>
      </c>
      <c r="C1385" s="169">
        <v>3015</v>
      </c>
      <c r="D1385" s="171" t="s">
        <v>7</v>
      </c>
      <c r="E1385" s="172">
        <v>1289.8800000000001</v>
      </c>
      <c r="F1385" s="172">
        <v>0</v>
      </c>
      <c r="G1385" s="172">
        <v>103.25999999999999</v>
      </c>
      <c r="H1385" s="172">
        <v>0</v>
      </c>
      <c r="I1385" s="172">
        <v>0</v>
      </c>
      <c r="J1385" s="173">
        <f t="shared" si="23"/>
        <v>1393.14</v>
      </c>
      <c r="K1385" s="169" t="str">
        <f>VLOOKUP(C1385, 'CEDARS School FRPL'!$C$4:$G$2376,5,0)</f>
        <v>Yes</v>
      </c>
      <c r="L1385" s="66">
        <f>IFERROR(VLOOKUP($C1385,'CEDARS School FRPL'!$C$4:$F$20001,3,FALSE),"NO CEDARL FRPL Rprtd")</f>
        <v>0.79520000000000002</v>
      </c>
      <c r="N1385" s="118"/>
      <c r="O1385" s="97"/>
    </row>
    <row r="1386" spans="1:15">
      <c r="A1386" s="165" t="s">
        <v>2122</v>
      </c>
      <c r="B1386" s="165" t="s">
        <v>2712</v>
      </c>
      <c r="C1386" s="169">
        <v>3730</v>
      </c>
      <c r="D1386" s="171" t="s">
        <v>9</v>
      </c>
      <c r="E1386" s="172">
        <v>542.70000000000005</v>
      </c>
      <c r="F1386" s="172">
        <v>32.99</v>
      </c>
      <c r="G1386" s="172">
        <v>0</v>
      </c>
      <c r="H1386" s="172">
        <v>0</v>
      </c>
      <c r="I1386" s="172">
        <v>0</v>
      </c>
      <c r="J1386" s="173">
        <f t="shared" si="23"/>
        <v>575.69000000000005</v>
      </c>
      <c r="K1386" s="169" t="str">
        <f>VLOOKUP(C1386, 'CEDARS School FRPL'!$C$4:$G$2376,5,0)</f>
        <v>Yes</v>
      </c>
      <c r="L1386" s="66">
        <f>IFERROR(VLOOKUP($C1386,'CEDARS School FRPL'!$C$4:$F$20001,3,FALSE),"NO CEDARL FRPL Rprtd")</f>
        <v>0.74870000000000003</v>
      </c>
      <c r="N1386" s="118"/>
      <c r="O1386" s="97"/>
    </row>
    <row r="1387" spans="1:15">
      <c r="A1387" s="165" t="s">
        <v>2122</v>
      </c>
      <c r="B1387" s="165" t="s">
        <v>2712</v>
      </c>
      <c r="C1387" s="169">
        <v>5285</v>
      </c>
      <c r="D1387" s="171" t="s">
        <v>10</v>
      </c>
      <c r="E1387" s="172">
        <v>579.1</v>
      </c>
      <c r="F1387" s="172">
        <v>0</v>
      </c>
      <c r="G1387" s="172">
        <v>0</v>
      </c>
      <c r="H1387" s="172">
        <v>0</v>
      </c>
      <c r="I1387" s="172">
        <v>0</v>
      </c>
      <c r="J1387" s="173">
        <f t="shared" si="23"/>
        <v>579.1</v>
      </c>
      <c r="K1387" s="169" t="str">
        <f>VLOOKUP(C1387, 'CEDARS School FRPL'!$C$4:$G$2376,5,0)</f>
        <v>Yes</v>
      </c>
      <c r="L1387" s="66">
        <f>IFERROR(VLOOKUP($C1387,'CEDARS School FRPL'!$C$4:$F$20001,3,FALSE),"NO CEDARL FRPL Rprtd")</f>
        <v>0.78949999999999998</v>
      </c>
      <c r="N1387" s="118"/>
      <c r="O1387" s="97"/>
    </row>
    <row r="1388" spans="1:15">
      <c r="A1388" s="165" t="s">
        <v>2165</v>
      </c>
      <c r="B1388" s="165" t="s">
        <v>2713</v>
      </c>
      <c r="C1388" s="169">
        <v>2502</v>
      </c>
      <c r="D1388" s="171" t="s">
        <v>335</v>
      </c>
      <c r="E1388" s="172">
        <v>22.5</v>
      </c>
      <c r="F1388" s="172">
        <v>2</v>
      </c>
      <c r="G1388" s="172">
        <v>0</v>
      </c>
      <c r="H1388" s="172">
        <v>0</v>
      </c>
      <c r="I1388" s="172">
        <v>0</v>
      </c>
      <c r="J1388" s="173">
        <f t="shared" si="23"/>
        <v>24.5</v>
      </c>
      <c r="K1388" s="169" t="str">
        <f>VLOOKUP(C1388, 'CEDARS School FRPL'!$C$4:$G$2376,5,0)</f>
        <v>Yes</v>
      </c>
      <c r="L1388" s="66">
        <f>IFERROR(VLOOKUP($C1388,'CEDARS School FRPL'!$C$4:$F$20001,3,FALSE),"NO CEDARL FRPL Rprtd")</f>
        <v>0.71220000000000006</v>
      </c>
      <c r="N1388" s="118"/>
      <c r="O1388" s="97"/>
    </row>
    <row r="1389" spans="1:15">
      <c r="A1389" s="165" t="s">
        <v>2400</v>
      </c>
      <c r="B1389" s="165" t="s">
        <v>2714</v>
      </c>
      <c r="C1389" s="169">
        <v>1961</v>
      </c>
      <c r="D1389" s="171" t="s">
        <v>2013</v>
      </c>
      <c r="E1389" s="172">
        <v>37.46</v>
      </c>
      <c r="F1389" s="172">
        <v>0</v>
      </c>
      <c r="G1389" s="172">
        <v>0</v>
      </c>
      <c r="H1389" s="172">
        <v>0</v>
      </c>
      <c r="I1389" s="172">
        <v>0</v>
      </c>
      <c r="J1389" s="173">
        <f t="shared" si="23"/>
        <v>37.46</v>
      </c>
      <c r="K1389" s="169" t="str">
        <f>VLOOKUP(C1389, 'CEDARS School FRPL'!$C$4:$G$2376,5,0)</f>
        <v>No</v>
      </c>
      <c r="L1389" s="66">
        <f>IFERROR(VLOOKUP($C1389,'CEDARS School FRPL'!$C$4:$F$20001,3,FALSE),"NO CEDARL FRPL Rprtd")</f>
        <v>0.36699999999999999</v>
      </c>
      <c r="N1389" s="118"/>
      <c r="O1389" s="97"/>
    </row>
    <row r="1390" spans="1:15">
      <c r="A1390" s="165" t="s">
        <v>2400</v>
      </c>
      <c r="B1390" s="165" t="s">
        <v>2714</v>
      </c>
      <c r="C1390" s="169">
        <v>2622</v>
      </c>
      <c r="D1390" s="171" t="s">
        <v>2014</v>
      </c>
      <c r="E1390" s="172">
        <v>72.81</v>
      </c>
      <c r="F1390" s="172">
        <v>12.33</v>
      </c>
      <c r="G1390" s="172">
        <v>0</v>
      </c>
      <c r="H1390" s="172">
        <v>0</v>
      </c>
      <c r="I1390" s="172">
        <v>0</v>
      </c>
      <c r="J1390" s="173">
        <f t="shared" si="23"/>
        <v>85.14</v>
      </c>
      <c r="K1390" s="169" t="str">
        <f>VLOOKUP(C1390, 'CEDARS School FRPL'!$C$4:$G$2376,5,0)</f>
        <v>No</v>
      </c>
      <c r="L1390" s="66">
        <f>IFERROR(VLOOKUP($C1390,'CEDARS School FRPL'!$C$4:$F$20001,3,FALSE),"NO CEDARL FRPL Rprtd")</f>
        <v>0.42099999999999999</v>
      </c>
      <c r="N1390" s="118"/>
      <c r="O1390" s="97"/>
    </row>
    <row r="1391" spans="1:15">
      <c r="A1391" s="165" t="s">
        <v>2400</v>
      </c>
      <c r="B1391" s="165" t="s">
        <v>2714</v>
      </c>
      <c r="C1391" s="169">
        <v>2634</v>
      </c>
      <c r="D1391" s="171" t="s">
        <v>2015</v>
      </c>
      <c r="E1391" s="172">
        <v>52.77</v>
      </c>
      <c r="F1391" s="172">
        <v>0</v>
      </c>
      <c r="G1391" s="172">
        <v>1.32</v>
      </c>
      <c r="H1391" s="172">
        <v>0</v>
      </c>
      <c r="I1391" s="172">
        <v>0</v>
      </c>
      <c r="J1391" s="173">
        <f t="shared" si="23"/>
        <v>54.09</v>
      </c>
      <c r="K1391" s="169" t="str">
        <f>VLOOKUP(C1391, 'CEDARS School FRPL'!$C$4:$G$2376,5,0)</f>
        <v>No</v>
      </c>
      <c r="L1391" s="66">
        <f>IFERROR(VLOOKUP($C1391,'CEDARS School FRPL'!$C$4:$F$20001,3,FALSE),"NO CEDARL FRPL Rprtd")</f>
        <v>0.34839999999999999</v>
      </c>
      <c r="N1391" s="118"/>
      <c r="O1391" s="97"/>
    </row>
    <row r="1392" spans="1:15">
      <c r="A1392" s="165" t="s">
        <v>3065</v>
      </c>
      <c r="B1392" s="165" t="s">
        <v>3042</v>
      </c>
      <c r="C1392" s="169">
        <v>5756</v>
      </c>
      <c r="D1392" s="171" t="s">
        <v>3107</v>
      </c>
      <c r="E1392" s="172">
        <v>169.64</v>
      </c>
      <c r="F1392" s="172">
        <v>0</v>
      </c>
      <c r="G1392" s="172">
        <v>0</v>
      </c>
      <c r="H1392" s="172">
        <v>0</v>
      </c>
      <c r="I1392" s="172">
        <v>0</v>
      </c>
      <c r="J1392" s="173">
        <f t="shared" si="23"/>
        <v>169.64</v>
      </c>
      <c r="K1392" s="169" t="str">
        <f>VLOOKUP(C1392, 'CEDARS School FRPL'!$C$4:$G$2376,5,0)</f>
        <v>Yes</v>
      </c>
      <c r="L1392" s="66">
        <f>IFERROR(VLOOKUP($C1392,'CEDARS School FRPL'!$C$4:$F$20001,3,FALSE),"NO CEDARL FRPL Rprtd")</f>
        <v>0.63360000000000005</v>
      </c>
      <c r="N1392" s="118"/>
      <c r="O1392" s="97"/>
    </row>
    <row r="1393" spans="1:15">
      <c r="A1393" s="165" t="s">
        <v>2174</v>
      </c>
      <c r="B1393" s="165" t="s">
        <v>2715</v>
      </c>
      <c r="C1393" s="169">
        <v>5391</v>
      </c>
      <c r="D1393" s="171" t="s">
        <v>378</v>
      </c>
      <c r="E1393" s="172">
        <v>548.07000000000005</v>
      </c>
      <c r="F1393" s="172">
        <v>14</v>
      </c>
      <c r="G1393" s="172">
        <v>0</v>
      </c>
      <c r="H1393" s="172">
        <v>0</v>
      </c>
      <c r="I1393" s="172">
        <v>0</v>
      </c>
      <c r="J1393" s="173">
        <f t="shared" si="23"/>
        <v>562.07000000000005</v>
      </c>
      <c r="K1393" s="169" t="str">
        <f>VLOOKUP(C1393, 'CEDARS School FRPL'!$C$4:$G$2376,5,0)</f>
        <v>Yes</v>
      </c>
      <c r="L1393" s="66">
        <f>IFERROR(VLOOKUP($C1393,'CEDARS School FRPL'!$C$4:$F$20001,3,FALSE),"NO CEDARL FRPL Rprtd")</f>
        <v>0.58079999999999998</v>
      </c>
      <c r="N1393" s="118"/>
      <c r="O1393" s="97"/>
    </row>
    <row r="1394" spans="1:15">
      <c r="A1394" s="165" t="s">
        <v>2174</v>
      </c>
      <c r="B1394" s="165" t="s">
        <v>2715</v>
      </c>
      <c r="C1394" s="169">
        <v>5392</v>
      </c>
      <c r="D1394" s="171" t="s">
        <v>379</v>
      </c>
      <c r="E1394" s="172">
        <v>407.8</v>
      </c>
      <c r="F1394" s="172">
        <v>0</v>
      </c>
      <c r="G1394" s="172">
        <v>0</v>
      </c>
      <c r="H1394" s="172">
        <v>0</v>
      </c>
      <c r="I1394" s="172">
        <v>0</v>
      </c>
      <c r="J1394" s="173">
        <f t="shared" si="23"/>
        <v>407.8</v>
      </c>
      <c r="K1394" s="169" t="str">
        <f>VLOOKUP(C1394, 'CEDARS School FRPL'!$C$4:$G$2376,5,0)</f>
        <v>Yes</v>
      </c>
      <c r="L1394" s="66">
        <f>IFERROR(VLOOKUP($C1394,'CEDARS School FRPL'!$C$4:$F$20001,3,FALSE),"NO CEDARL FRPL Rprtd")</f>
        <v>0.93959999999999999</v>
      </c>
      <c r="N1394" s="118"/>
      <c r="O1394" s="97"/>
    </row>
    <row r="1395" spans="1:15">
      <c r="A1395" s="165" t="s">
        <v>2174</v>
      </c>
      <c r="B1395" s="165" t="s">
        <v>2715</v>
      </c>
      <c r="C1395" s="169">
        <v>5164</v>
      </c>
      <c r="D1395" s="171" t="s">
        <v>376</v>
      </c>
      <c r="E1395" s="172">
        <v>1830.96</v>
      </c>
      <c r="F1395" s="172">
        <v>0</v>
      </c>
      <c r="G1395" s="172">
        <v>318.52999999999997</v>
      </c>
      <c r="H1395" s="172">
        <v>0</v>
      </c>
      <c r="I1395" s="172">
        <v>0</v>
      </c>
      <c r="J1395" s="173">
        <f t="shared" si="23"/>
        <v>2149.4899999999998</v>
      </c>
      <c r="K1395" s="169" t="str">
        <f>VLOOKUP(C1395, 'CEDARS School FRPL'!$C$4:$G$2376,5,0)</f>
        <v>Yes</v>
      </c>
      <c r="L1395" s="66">
        <f>IFERROR(VLOOKUP($C1395,'CEDARS School FRPL'!$C$4:$F$20001,3,FALSE),"NO CEDARL FRPL Rprtd")</f>
        <v>0.62329999999999997</v>
      </c>
      <c r="N1395" s="118"/>
      <c r="O1395" s="97"/>
    </row>
    <row r="1396" spans="1:15">
      <c r="A1396" s="165" t="s">
        <v>2174</v>
      </c>
      <c r="B1396" s="165" t="s">
        <v>2715</v>
      </c>
      <c r="C1396" s="169">
        <v>5623</v>
      </c>
      <c r="D1396" s="171" t="s">
        <v>2927</v>
      </c>
      <c r="E1396" s="172">
        <v>692.43</v>
      </c>
      <c r="F1396" s="172">
        <v>0</v>
      </c>
      <c r="G1396" s="172">
        <v>0</v>
      </c>
      <c r="H1396" s="172">
        <v>0</v>
      </c>
      <c r="I1396" s="172">
        <v>0</v>
      </c>
      <c r="J1396" s="173">
        <f t="shared" si="23"/>
        <v>692.43</v>
      </c>
      <c r="K1396" s="169" t="str">
        <f>VLOOKUP(C1396, 'CEDARS School FRPL'!$C$4:$G$2376,5,0)</f>
        <v>Yes</v>
      </c>
      <c r="L1396" s="66">
        <f>IFERROR(VLOOKUP($C1396,'CEDARS School FRPL'!$C$4:$F$20001,3,FALSE),"NO CEDARL FRPL Rprtd")</f>
        <v>0.54469999999999996</v>
      </c>
      <c r="N1396" s="118"/>
      <c r="O1396" s="97"/>
    </row>
    <row r="1397" spans="1:15">
      <c r="A1397" s="165" t="s">
        <v>2174</v>
      </c>
      <c r="B1397" s="165" t="s">
        <v>2715</v>
      </c>
      <c r="C1397" s="169">
        <v>3425</v>
      </c>
      <c r="D1397" s="171" t="s">
        <v>366</v>
      </c>
      <c r="E1397" s="172">
        <v>223.2</v>
      </c>
      <c r="F1397" s="172">
        <v>13.7</v>
      </c>
      <c r="G1397" s="172">
        <v>0</v>
      </c>
      <c r="H1397" s="172">
        <v>0</v>
      </c>
      <c r="I1397" s="172">
        <v>0</v>
      </c>
      <c r="J1397" s="173">
        <f t="shared" si="23"/>
        <v>236.89999999999998</v>
      </c>
      <c r="K1397" s="169" t="str">
        <f>VLOOKUP(C1397, 'CEDARS School FRPL'!$C$4:$G$2376,5,0)</f>
        <v>Yes</v>
      </c>
      <c r="L1397" s="66">
        <f>IFERROR(VLOOKUP($C1397,'CEDARS School FRPL'!$C$4:$F$20001,3,FALSE),"NO CEDARL FRPL Rprtd")</f>
        <v>0.54069999999999996</v>
      </c>
      <c r="N1397" s="118"/>
      <c r="O1397" s="97"/>
    </row>
    <row r="1398" spans="1:15">
      <c r="A1398" s="165" t="s">
        <v>2174</v>
      </c>
      <c r="B1398" s="165" t="s">
        <v>2715</v>
      </c>
      <c r="C1398" s="169">
        <v>4564</v>
      </c>
      <c r="D1398" s="171" t="s">
        <v>373</v>
      </c>
      <c r="E1398" s="172">
        <v>781.71</v>
      </c>
      <c r="F1398" s="172">
        <v>0</v>
      </c>
      <c r="G1398" s="172">
        <v>0</v>
      </c>
      <c r="H1398" s="172">
        <v>0</v>
      </c>
      <c r="I1398" s="172">
        <v>0</v>
      </c>
      <c r="J1398" s="173">
        <f t="shared" si="23"/>
        <v>781.71</v>
      </c>
      <c r="K1398" s="169" t="str">
        <f>VLOOKUP(C1398, 'CEDARS School FRPL'!$C$4:$G$2376,5,0)</f>
        <v>Yes</v>
      </c>
      <c r="L1398" s="66">
        <f>IFERROR(VLOOKUP($C1398,'CEDARS School FRPL'!$C$4:$F$20001,3,FALSE),"NO CEDARL FRPL Rprtd")</f>
        <v>0.9224</v>
      </c>
      <c r="N1398" s="118"/>
      <c r="O1398" s="97"/>
    </row>
    <row r="1399" spans="1:15">
      <c r="A1399" s="165" t="s">
        <v>2174</v>
      </c>
      <c r="B1399" s="165" t="s">
        <v>2715</v>
      </c>
      <c r="C1399" s="169">
        <v>2967</v>
      </c>
      <c r="D1399" s="171" t="s">
        <v>364</v>
      </c>
      <c r="E1399" s="172">
        <v>434.3</v>
      </c>
      <c r="F1399" s="172">
        <v>0.2</v>
      </c>
      <c r="G1399" s="172">
        <v>0</v>
      </c>
      <c r="H1399" s="172">
        <v>0</v>
      </c>
      <c r="I1399" s="172">
        <v>0</v>
      </c>
      <c r="J1399" s="173">
        <f t="shared" si="23"/>
        <v>434.5</v>
      </c>
      <c r="K1399" s="169" t="str">
        <f>VLOOKUP(C1399, 'CEDARS School FRPL'!$C$4:$G$2376,5,0)</f>
        <v>Yes</v>
      </c>
      <c r="L1399" s="66">
        <f>IFERROR(VLOOKUP($C1399,'CEDARS School FRPL'!$C$4:$F$20001,3,FALSE),"NO CEDARL FRPL Rprtd")</f>
        <v>0.90910000000000002</v>
      </c>
      <c r="N1399" s="118"/>
      <c r="O1399" s="97"/>
    </row>
    <row r="1400" spans="1:15">
      <c r="A1400" s="165" t="s">
        <v>2174</v>
      </c>
      <c r="B1400" s="165" t="s">
        <v>2715</v>
      </c>
      <c r="C1400" s="169">
        <v>4155</v>
      </c>
      <c r="D1400" s="171" t="s">
        <v>370</v>
      </c>
      <c r="E1400" s="172">
        <v>494.93</v>
      </c>
      <c r="F1400" s="172">
        <v>0</v>
      </c>
      <c r="G1400" s="172">
        <v>0</v>
      </c>
      <c r="H1400" s="172">
        <v>0</v>
      </c>
      <c r="I1400" s="172">
        <v>0</v>
      </c>
      <c r="J1400" s="173">
        <f t="shared" si="23"/>
        <v>494.93</v>
      </c>
      <c r="K1400" s="169" t="str">
        <f>VLOOKUP(C1400, 'CEDARS School FRPL'!$C$4:$G$2376,5,0)</f>
        <v>Yes</v>
      </c>
      <c r="L1400" s="66">
        <f>IFERROR(VLOOKUP($C1400,'CEDARS School FRPL'!$C$4:$F$20001,3,FALSE),"NO CEDARL FRPL Rprtd")</f>
        <v>0.57179999999999997</v>
      </c>
      <c r="N1400" s="118"/>
      <c r="O1400" s="97"/>
    </row>
    <row r="1401" spans="1:15">
      <c r="A1401" s="165" t="s">
        <v>2174</v>
      </c>
      <c r="B1401" s="165" t="s">
        <v>2715</v>
      </c>
      <c r="C1401" s="169">
        <v>2790</v>
      </c>
      <c r="D1401" s="171" t="s">
        <v>362</v>
      </c>
      <c r="E1401" s="172">
        <v>306.54000000000002</v>
      </c>
      <c r="F1401" s="172">
        <v>0</v>
      </c>
      <c r="G1401" s="172">
        <v>0</v>
      </c>
      <c r="H1401" s="172">
        <v>0</v>
      </c>
      <c r="I1401" s="172">
        <v>0</v>
      </c>
      <c r="J1401" s="173">
        <f t="shared" si="23"/>
        <v>306.54000000000002</v>
      </c>
      <c r="K1401" s="169" t="str">
        <f>VLOOKUP(C1401, 'CEDARS School FRPL'!$C$4:$G$2376,5,0)</f>
        <v>Yes</v>
      </c>
      <c r="L1401" s="66">
        <f>IFERROR(VLOOKUP($C1401,'CEDARS School FRPL'!$C$4:$F$20001,3,FALSE),"NO CEDARL FRPL Rprtd")</f>
        <v>0.9446</v>
      </c>
      <c r="N1401" s="118"/>
      <c r="O1401" s="97"/>
    </row>
    <row r="1402" spans="1:15">
      <c r="A1402" s="165" t="s">
        <v>2174</v>
      </c>
      <c r="B1402" s="165" t="s">
        <v>2715</v>
      </c>
      <c r="C1402" s="169">
        <v>5394</v>
      </c>
      <c r="D1402" s="171" t="s">
        <v>380</v>
      </c>
      <c r="E1402" s="172">
        <v>377.32</v>
      </c>
      <c r="F1402" s="172">
        <v>0</v>
      </c>
      <c r="G1402" s="172">
        <v>0</v>
      </c>
      <c r="H1402" s="172">
        <v>0</v>
      </c>
      <c r="I1402" s="172">
        <v>0</v>
      </c>
      <c r="J1402" s="173">
        <f t="shared" si="23"/>
        <v>377.32</v>
      </c>
      <c r="K1402" s="169" t="str">
        <f>VLOOKUP(C1402, 'CEDARS School FRPL'!$C$4:$G$2376,5,0)</f>
        <v>Yes</v>
      </c>
      <c r="L1402" s="66">
        <f>IFERROR(VLOOKUP($C1402,'CEDARS School FRPL'!$C$4:$F$20001,3,FALSE),"NO CEDARL FRPL Rprtd")</f>
        <v>0.92269999999999996</v>
      </c>
      <c r="N1402" s="118"/>
      <c r="O1402" s="97"/>
    </row>
    <row r="1403" spans="1:15">
      <c r="A1403" s="165" t="s">
        <v>2174</v>
      </c>
      <c r="B1403" s="165" t="s">
        <v>2715</v>
      </c>
      <c r="C1403" s="169">
        <v>3085</v>
      </c>
      <c r="D1403" s="171" t="s">
        <v>365</v>
      </c>
      <c r="E1403" s="172">
        <v>567.79999999999995</v>
      </c>
      <c r="F1403" s="172">
        <v>27.2</v>
      </c>
      <c r="G1403" s="172">
        <v>0</v>
      </c>
      <c r="H1403" s="172">
        <v>0</v>
      </c>
      <c r="I1403" s="172">
        <v>0</v>
      </c>
      <c r="J1403" s="173">
        <f t="shared" si="23"/>
        <v>595</v>
      </c>
      <c r="K1403" s="169" t="str">
        <f>VLOOKUP(C1403, 'CEDARS School FRPL'!$C$4:$G$2376,5,0)</f>
        <v>Yes</v>
      </c>
      <c r="L1403" s="66">
        <f>IFERROR(VLOOKUP($C1403,'CEDARS School FRPL'!$C$4:$F$20001,3,FALSE),"NO CEDARL FRPL Rprtd")</f>
        <v>0.67459999999999998</v>
      </c>
      <c r="N1403" s="118"/>
      <c r="O1403" s="97"/>
    </row>
    <row r="1404" spans="1:15">
      <c r="A1404" s="165" t="s">
        <v>2174</v>
      </c>
      <c r="B1404" s="165" t="s">
        <v>2715</v>
      </c>
      <c r="C1404" s="169">
        <v>4595</v>
      </c>
      <c r="D1404" s="171" t="s">
        <v>374</v>
      </c>
      <c r="E1404" s="172">
        <v>532.29999999999995</v>
      </c>
      <c r="F1404" s="172">
        <v>0</v>
      </c>
      <c r="G1404" s="172">
        <v>0</v>
      </c>
      <c r="H1404" s="172">
        <v>0</v>
      </c>
      <c r="I1404" s="172">
        <v>0</v>
      </c>
      <c r="J1404" s="173">
        <f t="shared" si="23"/>
        <v>532.29999999999995</v>
      </c>
      <c r="K1404" s="169" t="str">
        <f>VLOOKUP(C1404, 'CEDARS School FRPL'!$C$4:$G$2376,5,0)</f>
        <v>Yes</v>
      </c>
      <c r="L1404" s="66">
        <f>IFERROR(VLOOKUP($C1404,'CEDARS School FRPL'!$C$4:$F$20001,3,FALSE),"NO CEDARL FRPL Rprtd")</f>
        <v>0.58160000000000001</v>
      </c>
      <c r="N1404" s="118"/>
      <c r="O1404" s="97"/>
    </row>
    <row r="1405" spans="1:15">
      <c r="A1405" s="165" t="s">
        <v>2174</v>
      </c>
      <c r="B1405" s="165" t="s">
        <v>2715</v>
      </c>
      <c r="C1405" s="169">
        <v>2267</v>
      </c>
      <c r="D1405" s="171" t="s">
        <v>175</v>
      </c>
      <c r="E1405" s="172">
        <v>1174.3</v>
      </c>
      <c r="F1405" s="172">
        <v>0</v>
      </c>
      <c r="G1405" s="172">
        <v>0</v>
      </c>
      <c r="H1405" s="172">
        <v>0</v>
      </c>
      <c r="I1405" s="172">
        <v>0</v>
      </c>
      <c r="J1405" s="173">
        <f t="shared" si="23"/>
        <v>1174.3</v>
      </c>
      <c r="K1405" s="169" t="str">
        <f>VLOOKUP(C1405, 'CEDARS School FRPL'!$C$4:$G$2376,5,0)</f>
        <v>Yes</v>
      </c>
      <c r="L1405" s="66">
        <f>IFERROR(VLOOKUP($C1405,'CEDARS School FRPL'!$C$4:$F$20001,3,FALSE),"NO CEDARL FRPL Rprtd")</f>
        <v>0.60499999999999998</v>
      </c>
      <c r="N1405" s="118"/>
      <c r="O1405" s="97"/>
    </row>
    <row r="1406" spans="1:15">
      <c r="A1406" s="165" t="s">
        <v>2174</v>
      </c>
      <c r="B1406" s="165" t="s">
        <v>2715</v>
      </c>
      <c r="C1406" s="169">
        <v>3912</v>
      </c>
      <c r="D1406" s="171" t="s">
        <v>368</v>
      </c>
      <c r="E1406" s="172">
        <v>302.97000000000003</v>
      </c>
      <c r="F1406" s="172">
        <v>0</v>
      </c>
      <c r="G1406" s="172">
        <v>3.45</v>
      </c>
      <c r="H1406" s="172">
        <v>0</v>
      </c>
      <c r="I1406" s="172">
        <v>0</v>
      </c>
      <c r="J1406" s="173">
        <f t="shared" si="23"/>
        <v>306.42</v>
      </c>
      <c r="K1406" s="169" t="str">
        <f>VLOOKUP(C1406, 'CEDARS School FRPL'!$C$4:$G$2376,5,0)</f>
        <v>Yes</v>
      </c>
      <c r="L1406" s="66">
        <f>IFERROR(VLOOKUP($C1406,'CEDARS School FRPL'!$C$4:$F$20001,3,FALSE),"NO CEDARL FRPL Rprtd")</f>
        <v>0.81740000000000002</v>
      </c>
      <c r="N1406" s="118"/>
      <c r="O1406" s="97"/>
    </row>
    <row r="1407" spans="1:15">
      <c r="A1407" s="165" t="s">
        <v>2174</v>
      </c>
      <c r="B1407" s="165" t="s">
        <v>2715</v>
      </c>
      <c r="C1407" s="169">
        <v>5759</v>
      </c>
      <c r="D1407" s="171" t="s">
        <v>3231</v>
      </c>
      <c r="E1407" s="172">
        <v>143.91</v>
      </c>
      <c r="F1407" s="172">
        <v>0</v>
      </c>
      <c r="G1407" s="172">
        <v>0</v>
      </c>
      <c r="H1407" s="172">
        <v>0</v>
      </c>
      <c r="I1407" s="172">
        <v>0</v>
      </c>
      <c r="J1407" s="173">
        <f t="shared" si="23"/>
        <v>143.91</v>
      </c>
      <c r="K1407" s="169" t="str">
        <f>VLOOKUP(C1407, 'CEDARS School FRPL'!$C$4:$G$2376,5,0)</f>
        <v>Yes</v>
      </c>
      <c r="L1407" s="66">
        <f>IFERROR(VLOOKUP($C1407,'CEDARS School FRPL'!$C$4:$F$20001,3,FALSE),"NO CEDARL FRPL Rprtd")</f>
        <v>0.75160000000000005</v>
      </c>
      <c r="N1407" s="118"/>
      <c r="O1407" s="97"/>
    </row>
    <row r="1408" spans="1:15">
      <c r="A1408" s="165" t="s">
        <v>2174</v>
      </c>
      <c r="B1408" s="165" t="s">
        <v>2715</v>
      </c>
      <c r="C1408" s="169">
        <v>5711</v>
      </c>
      <c r="D1408" s="171" t="s">
        <v>3249</v>
      </c>
      <c r="E1408" s="172">
        <v>157.19</v>
      </c>
      <c r="F1408" s="172">
        <v>0</v>
      </c>
      <c r="G1408" s="172">
        <v>0</v>
      </c>
      <c r="H1408" s="172">
        <v>0</v>
      </c>
      <c r="I1408" s="172">
        <v>0</v>
      </c>
      <c r="J1408" s="173">
        <f t="shared" si="23"/>
        <v>157.19</v>
      </c>
      <c r="K1408" s="169" t="str">
        <f>VLOOKUP(C1408, 'CEDARS School FRPL'!$C$4:$G$2376,5,0)</f>
        <v>Yes</v>
      </c>
      <c r="L1408" s="66">
        <f>IFERROR(VLOOKUP($C1408,'CEDARS School FRPL'!$C$4:$F$20001,3,FALSE),"NO CEDARL FRPL Rprtd")</f>
        <v>0.74360000000000004</v>
      </c>
      <c r="N1408" s="118"/>
      <c r="O1408" s="97"/>
    </row>
    <row r="1409" spans="1:15">
      <c r="A1409" s="165" t="s">
        <v>2174</v>
      </c>
      <c r="B1409" s="165" t="s">
        <v>2715</v>
      </c>
      <c r="C1409" s="169">
        <v>2917</v>
      </c>
      <c r="D1409" s="171" t="s">
        <v>363</v>
      </c>
      <c r="E1409" s="172">
        <v>1772.39</v>
      </c>
      <c r="F1409" s="172">
        <v>0</v>
      </c>
      <c r="G1409" s="172">
        <v>203.15</v>
      </c>
      <c r="H1409" s="172">
        <v>0</v>
      </c>
      <c r="I1409" s="172">
        <v>0</v>
      </c>
      <c r="J1409" s="173">
        <f t="shared" si="23"/>
        <v>1975.5400000000002</v>
      </c>
      <c r="K1409" s="169" t="str">
        <f>VLOOKUP(C1409, 'CEDARS School FRPL'!$C$4:$G$2376,5,0)</f>
        <v>Yes</v>
      </c>
      <c r="L1409" s="66">
        <f>IFERROR(VLOOKUP($C1409,'CEDARS School FRPL'!$C$4:$F$20001,3,FALSE),"NO CEDARL FRPL Rprtd")</f>
        <v>0.77749999999999997</v>
      </c>
      <c r="N1409" s="118"/>
      <c r="O1409" s="97"/>
    </row>
    <row r="1410" spans="1:15">
      <c r="A1410" s="165" t="s">
        <v>2174</v>
      </c>
      <c r="B1410" s="165" t="s">
        <v>2715</v>
      </c>
      <c r="C1410" s="169">
        <v>5624</v>
      </c>
      <c r="D1410" s="171" t="s">
        <v>2928</v>
      </c>
      <c r="E1410" s="172">
        <v>1321.93</v>
      </c>
      <c r="F1410" s="172">
        <v>0</v>
      </c>
      <c r="G1410" s="172">
        <v>0</v>
      </c>
      <c r="H1410" s="172">
        <v>0</v>
      </c>
      <c r="I1410" s="172">
        <v>0</v>
      </c>
      <c r="J1410" s="173">
        <f t="shared" si="23"/>
        <v>1321.93</v>
      </c>
      <c r="K1410" s="169" t="str">
        <f>VLOOKUP(C1410, 'CEDARS School FRPL'!$C$4:$G$2376,5,0)</f>
        <v>Yes</v>
      </c>
      <c r="L1410" s="66">
        <f>IFERROR(VLOOKUP($C1410,'CEDARS School FRPL'!$C$4:$F$20001,3,FALSE),"NO CEDARL FRPL Rprtd")</f>
        <v>0.54090000000000005</v>
      </c>
      <c r="N1410" s="118"/>
      <c r="O1410" s="97"/>
    </row>
    <row r="1411" spans="1:15">
      <c r="A1411" s="165" t="s">
        <v>2174</v>
      </c>
      <c r="B1411" s="165" t="s">
        <v>2715</v>
      </c>
      <c r="C1411" s="169">
        <v>3515</v>
      </c>
      <c r="D1411" s="171" t="s">
        <v>367</v>
      </c>
      <c r="E1411" s="172">
        <v>431.2</v>
      </c>
      <c r="F1411" s="172">
        <v>0</v>
      </c>
      <c r="G1411" s="172">
        <v>0</v>
      </c>
      <c r="H1411" s="172">
        <v>0</v>
      </c>
      <c r="I1411" s="172">
        <v>0</v>
      </c>
      <c r="J1411" s="173">
        <f t="shared" si="23"/>
        <v>431.2</v>
      </c>
      <c r="K1411" s="169" t="str">
        <f>VLOOKUP(C1411, 'CEDARS School FRPL'!$C$4:$G$2376,5,0)</f>
        <v>Yes</v>
      </c>
      <c r="L1411" s="66">
        <f>IFERROR(VLOOKUP($C1411,'CEDARS School FRPL'!$C$4:$F$20001,3,FALSE),"NO CEDARL FRPL Rprtd")</f>
        <v>0.91639999999999999</v>
      </c>
      <c r="N1411" s="118"/>
      <c r="O1411" s="97"/>
    </row>
    <row r="1412" spans="1:15">
      <c r="A1412" s="165" t="s">
        <v>2174</v>
      </c>
      <c r="B1412" s="165" t="s">
        <v>2715</v>
      </c>
      <c r="C1412" s="169">
        <v>5345</v>
      </c>
      <c r="D1412" s="171" t="s">
        <v>377</v>
      </c>
      <c r="E1412" s="172">
        <v>542.01</v>
      </c>
      <c r="F1412" s="172">
        <v>0</v>
      </c>
      <c r="G1412" s="172">
        <v>0</v>
      </c>
      <c r="H1412" s="172">
        <v>0</v>
      </c>
      <c r="I1412" s="172">
        <v>0</v>
      </c>
      <c r="J1412" s="173">
        <f t="shared" si="23"/>
        <v>542.01</v>
      </c>
      <c r="K1412" s="169" t="str">
        <f>VLOOKUP(C1412, 'CEDARS School FRPL'!$C$4:$G$2376,5,0)</f>
        <v>No</v>
      </c>
      <c r="L1412" s="66">
        <f>IFERROR(VLOOKUP($C1412,'CEDARS School FRPL'!$C$4:$F$20001,3,FALSE),"NO CEDARL FRPL Rprtd")</f>
        <v>0.46629999999999999</v>
      </c>
      <c r="N1412" s="118"/>
      <c r="O1412" s="97"/>
    </row>
    <row r="1413" spans="1:15">
      <c r="A1413" s="165" t="s">
        <v>2174</v>
      </c>
      <c r="B1413" s="165" t="s">
        <v>2715</v>
      </c>
      <c r="C1413" s="169">
        <v>4555</v>
      </c>
      <c r="D1413" s="171" t="s">
        <v>372</v>
      </c>
      <c r="E1413" s="172">
        <v>391</v>
      </c>
      <c r="F1413" s="172">
        <v>26.2</v>
      </c>
      <c r="G1413" s="172">
        <v>0</v>
      </c>
      <c r="H1413" s="172">
        <v>0</v>
      </c>
      <c r="I1413" s="172">
        <v>0</v>
      </c>
      <c r="J1413" s="173">
        <f t="shared" ref="J1413:J1476" si="24">SUM(E1413:I1413)</f>
        <v>417.2</v>
      </c>
      <c r="K1413" s="169" t="str">
        <f>VLOOKUP(C1413, 'CEDARS School FRPL'!$C$4:$G$2376,5,0)</f>
        <v>Yes</v>
      </c>
      <c r="L1413" s="66">
        <f>IFERROR(VLOOKUP($C1413,'CEDARS School FRPL'!$C$4:$F$20001,3,FALSE),"NO CEDARL FRPL Rprtd")</f>
        <v>0.9244</v>
      </c>
      <c r="N1413" s="118"/>
      <c r="O1413" s="97"/>
    </row>
    <row r="1414" spans="1:15">
      <c r="A1414" s="165" t="s">
        <v>2174</v>
      </c>
      <c r="B1414" s="165" t="s">
        <v>2715</v>
      </c>
      <c r="C1414" s="169">
        <v>4041</v>
      </c>
      <c r="D1414" s="171" t="s">
        <v>369</v>
      </c>
      <c r="E1414" s="172">
        <v>519.34</v>
      </c>
      <c r="F1414" s="172">
        <v>0</v>
      </c>
      <c r="G1414" s="172">
        <v>0</v>
      </c>
      <c r="H1414" s="172">
        <v>0</v>
      </c>
      <c r="I1414" s="172">
        <v>0</v>
      </c>
      <c r="J1414" s="173">
        <f t="shared" si="24"/>
        <v>519.34</v>
      </c>
      <c r="K1414" s="169" t="str">
        <f>VLOOKUP(C1414, 'CEDARS School FRPL'!$C$4:$G$2376,5,0)</f>
        <v>No</v>
      </c>
      <c r="L1414" s="66">
        <f>IFERROR(VLOOKUP($C1414,'CEDARS School FRPL'!$C$4:$F$20001,3,FALSE),"NO CEDARL FRPL Rprtd")</f>
        <v>0.4607</v>
      </c>
      <c r="N1414" s="118"/>
      <c r="O1414" s="97"/>
    </row>
    <row r="1415" spans="1:15">
      <c r="A1415" s="165" t="s">
        <v>2174</v>
      </c>
      <c r="B1415" s="165" t="s">
        <v>2715</v>
      </c>
      <c r="C1415" s="169">
        <v>5760</v>
      </c>
      <c r="D1415" s="171" t="s">
        <v>3232</v>
      </c>
      <c r="E1415" s="172">
        <v>1129.17</v>
      </c>
      <c r="F1415" s="172">
        <v>0</v>
      </c>
      <c r="G1415" s="172">
        <v>76.47</v>
      </c>
      <c r="H1415" s="172">
        <v>0</v>
      </c>
      <c r="I1415" s="172">
        <v>0</v>
      </c>
      <c r="J1415" s="173">
        <f t="shared" si="24"/>
        <v>1205.6400000000001</v>
      </c>
      <c r="K1415" s="169" t="str">
        <f>VLOOKUP(C1415, 'CEDARS School FRPL'!$C$4:$G$2376,5,0)</f>
        <v>Yes</v>
      </c>
      <c r="L1415" s="66">
        <f>IFERROR(VLOOKUP($C1415,'CEDARS School FRPL'!$C$4:$F$20001,3,FALSE),"NO CEDARL FRPL Rprtd")</f>
        <v>0.58360000000000001</v>
      </c>
      <c r="N1415" s="118"/>
      <c r="O1415" s="97"/>
    </row>
    <row r="1416" spans="1:15">
      <c r="A1416" s="165" t="s">
        <v>2174</v>
      </c>
      <c r="B1416" s="165" t="s">
        <v>2715</v>
      </c>
      <c r="C1416" s="169">
        <v>5596</v>
      </c>
      <c r="D1416" s="171" t="s">
        <v>3009</v>
      </c>
      <c r="E1416" s="172">
        <v>0</v>
      </c>
      <c r="F1416" s="172">
        <v>0</v>
      </c>
      <c r="G1416" s="172">
        <v>0</v>
      </c>
      <c r="H1416" s="172">
        <v>69.349999999999994</v>
      </c>
      <c r="I1416" s="172">
        <v>0</v>
      </c>
      <c r="J1416" s="173">
        <f t="shared" si="24"/>
        <v>69.349999999999994</v>
      </c>
      <c r="K1416" s="169" t="e">
        <f>VLOOKUP(C1416, 'CEDARS School FRPL'!$C$4:$G$2376,5,0)</f>
        <v>#N/A</v>
      </c>
      <c r="L1416" s="66" t="str">
        <f>IFERROR(VLOOKUP($C1416,'CEDARS School FRPL'!$C$4:$F$20001,3,FALSE),"NO CEDARL FRPL Rprtd")</f>
        <v>NO CEDARL FRPL Rprtd</v>
      </c>
      <c r="N1416" s="118"/>
      <c r="O1416" s="97"/>
    </row>
    <row r="1417" spans="1:15">
      <c r="A1417" s="165" t="s">
        <v>2174</v>
      </c>
      <c r="B1417" s="165" t="s">
        <v>2715</v>
      </c>
      <c r="C1417" s="169">
        <v>3324</v>
      </c>
      <c r="D1417" s="171" t="s">
        <v>137</v>
      </c>
      <c r="E1417" s="172">
        <v>854.61</v>
      </c>
      <c r="F1417" s="172">
        <v>0</v>
      </c>
      <c r="G1417" s="172">
        <v>0</v>
      </c>
      <c r="H1417" s="172">
        <v>0</v>
      </c>
      <c r="I1417" s="172">
        <v>0</v>
      </c>
      <c r="J1417" s="173">
        <f t="shared" si="24"/>
        <v>854.61</v>
      </c>
      <c r="K1417" s="169" t="str">
        <f>VLOOKUP(C1417, 'CEDARS School FRPL'!$C$4:$G$2376,5,0)</f>
        <v>Yes</v>
      </c>
      <c r="L1417" s="66">
        <f>IFERROR(VLOOKUP($C1417,'CEDARS School FRPL'!$C$4:$F$20001,3,FALSE),"NO CEDARL FRPL Rprtd")</f>
        <v>0.91779999999999995</v>
      </c>
      <c r="N1417" s="118"/>
      <c r="O1417" s="97"/>
    </row>
    <row r="1418" spans="1:15">
      <c r="A1418" s="165" t="s">
        <v>2174</v>
      </c>
      <c r="B1418" s="165" t="s">
        <v>2715</v>
      </c>
      <c r="C1418" s="169">
        <v>5556</v>
      </c>
      <c r="D1418" s="171" t="s">
        <v>2859</v>
      </c>
      <c r="E1418" s="172">
        <v>669.2</v>
      </c>
      <c r="F1418" s="172">
        <v>0</v>
      </c>
      <c r="G1418" s="172">
        <v>0</v>
      </c>
      <c r="H1418" s="172">
        <v>0</v>
      </c>
      <c r="I1418" s="172">
        <v>0</v>
      </c>
      <c r="J1418" s="173">
        <f t="shared" si="24"/>
        <v>669.2</v>
      </c>
      <c r="K1418" s="169" t="str">
        <f>VLOOKUP(C1418, 'CEDARS School FRPL'!$C$4:$G$2376,5,0)</f>
        <v>Yes</v>
      </c>
      <c r="L1418" s="66">
        <f>IFERROR(VLOOKUP($C1418,'CEDARS School FRPL'!$C$4:$F$20001,3,FALSE),"NO CEDARL FRPL Rprtd")</f>
        <v>0.67300000000000004</v>
      </c>
      <c r="N1418" s="118"/>
      <c r="O1418" s="97"/>
    </row>
    <row r="1419" spans="1:15">
      <c r="A1419" s="165" t="s">
        <v>2174</v>
      </c>
      <c r="B1419" s="165" t="s">
        <v>2715</v>
      </c>
      <c r="C1419" s="169">
        <v>5020</v>
      </c>
      <c r="D1419" s="171" t="s">
        <v>375</v>
      </c>
      <c r="E1419" s="172">
        <v>451.26</v>
      </c>
      <c r="F1419" s="172">
        <v>0</v>
      </c>
      <c r="G1419" s="172">
        <v>0</v>
      </c>
      <c r="H1419" s="172">
        <v>0</v>
      </c>
      <c r="I1419" s="172">
        <v>0</v>
      </c>
      <c r="J1419" s="173">
        <f t="shared" si="24"/>
        <v>451.26</v>
      </c>
      <c r="K1419" s="169" t="str">
        <f>VLOOKUP(C1419, 'CEDARS School FRPL'!$C$4:$G$2376,5,0)</f>
        <v>Yes</v>
      </c>
      <c r="L1419" s="66">
        <f>IFERROR(VLOOKUP($C1419,'CEDARS School FRPL'!$C$4:$F$20001,3,FALSE),"NO CEDARL FRPL Rprtd")</f>
        <v>0.91310000000000002</v>
      </c>
      <c r="N1419" s="118"/>
      <c r="O1419" s="97"/>
    </row>
    <row r="1420" spans="1:15">
      <c r="A1420" s="165" t="s">
        <v>2174</v>
      </c>
      <c r="B1420" s="165" t="s">
        <v>2715</v>
      </c>
      <c r="C1420" s="169">
        <v>4526</v>
      </c>
      <c r="D1420" s="171" t="s">
        <v>371</v>
      </c>
      <c r="E1420" s="172">
        <v>345.2</v>
      </c>
      <c r="F1420" s="172">
        <v>0</v>
      </c>
      <c r="G1420" s="172">
        <v>0</v>
      </c>
      <c r="H1420" s="172">
        <v>0</v>
      </c>
      <c r="I1420" s="172">
        <v>0</v>
      </c>
      <c r="J1420" s="173">
        <f t="shared" si="24"/>
        <v>345.2</v>
      </c>
      <c r="K1420" s="169" t="str">
        <f>VLOOKUP(C1420, 'CEDARS School FRPL'!$C$4:$G$2376,5,0)</f>
        <v>Yes</v>
      </c>
      <c r="L1420" s="66">
        <f>IFERROR(VLOOKUP($C1420,'CEDARS School FRPL'!$C$4:$F$20001,3,FALSE),"NO CEDARL FRPL Rprtd")</f>
        <v>0.88980000000000004</v>
      </c>
      <c r="N1420" s="118"/>
      <c r="O1420" s="97"/>
    </row>
    <row r="1421" spans="1:15">
      <c r="A1421" s="165" t="s">
        <v>2286</v>
      </c>
      <c r="B1421" s="165" t="s">
        <v>2716</v>
      </c>
      <c r="C1421" s="169">
        <v>5639</v>
      </c>
      <c r="D1421" s="171" t="s">
        <v>2976</v>
      </c>
      <c r="E1421" s="172">
        <v>2.29</v>
      </c>
      <c r="F1421" s="172">
        <v>0</v>
      </c>
      <c r="G1421" s="172">
        <v>0</v>
      </c>
      <c r="H1421" s="172">
        <v>0</v>
      </c>
      <c r="I1421" s="172">
        <v>0</v>
      </c>
      <c r="J1421" s="173">
        <f t="shared" si="24"/>
        <v>2.29</v>
      </c>
      <c r="K1421" s="169" t="str">
        <f>VLOOKUP(C1421, 'CEDARS School FRPL'!$C$4:$G$2376,5,0)</f>
        <v>Yes</v>
      </c>
      <c r="L1421" s="66">
        <f>IFERROR(VLOOKUP($C1421,'CEDARS School FRPL'!$C$4:$F$20001,3,FALSE),"NO CEDARL FRPL Rprtd")</f>
        <v>0.75</v>
      </c>
      <c r="N1421" s="118"/>
      <c r="O1421" s="97"/>
    </row>
    <row r="1422" spans="1:15">
      <c r="A1422" s="165" t="s">
        <v>2286</v>
      </c>
      <c r="B1422" s="165" t="s">
        <v>2716</v>
      </c>
      <c r="C1422" s="169">
        <v>2396</v>
      </c>
      <c r="D1422" s="171" t="s">
        <v>1200</v>
      </c>
      <c r="E1422" s="172">
        <v>95.64</v>
      </c>
      <c r="F1422" s="172">
        <v>11</v>
      </c>
      <c r="G1422" s="172">
        <v>0</v>
      </c>
      <c r="H1422" s="172">
        <v>0</v>
      </c>
      <c r="I1422" s="172">
        <v>0</v>
      </c>
      <c r="J1422" s="173">
        <f t="shared" si="24"/>
        <v>106.64</v>
      </c>
      <c r="K1422" s="169" t="str">
        <f>VLOOKUP(C1422, 'CEDARS School FRPL'!$C$4:$G$2376,5,0)</f>
        <v>Yes</v>
      </c>
      <c r="L1422" s="66">
        <f>IFERROR(VLOOKUP($C1422,'CEDARS School FRPL'!$C$4:$F$20001,3,FALSE),"NO CEDARL FRPL Rprtd")</f>
        <v>0.65359999999999996</v>
      </c>
      <c r="N1422" s="118"/>
      <c r="O1422" s="97"/>
    </row>
    <row r="1423" spans="1:15">
      <c r="A1423" s="165" t="s">
        <v>2286</v>
      </c>
      <c r="B1423" s="165" t="s">
        <v>2716</v>
      </c>
      <c r="C1423" s="169">
        <v>2397</v>
      </c>
      <c r="D1423" s="171" t="s">
        <v>1201</v>
      </c>
      <c r="E1423" s="172">
        <v>119.11</v>
      </c>
      <c r="F1423" s="172">
        <v>0</v>
      </c>
      <c r="G1423" s="172">
        <v>3.7</v>
      </c>
      <c r="H1423" s="172">
        <v>0</v>
      </c>
      <c r="I1423" s="172">
        <v>0</v>
      </c>
      <c r="J1423" s="173">
        <f t="shared" si="24"/>
        <v>122.81</v>
      </c>
      <c r="K1423" s="169" t="str">
        <f>VLOOKUP(C1423, 'CEDARS School FRPL'!$C$4:$G$2376,5,0)</f>
        <v>Yes</v>
      </c>
      <c r="L1423" s="66">
        <f>IFERROR(VLOOKUP($C1423,'CEDARS School FRPL'!$C$4:$F$20001,3,FALSE),"NO CEDARL FRPL Rprtd")</f>
        <v>0.66359999999999997</v>
      </c>
      <c r="N1423" s="118"/>
      <c r="O1423" s="97"/>
    </row>
    <row r="1424" spans="1:15">
      <c r="A1424" s="165" t="s">
        <v>2128</v>
      </c>
      <c r="B1424" s="165" t="s">
        <v>2717</v>
      </c>
      <c r="C1424" s="169">
        <v>2133</v>
      </c>
      <c r="D1424" s="171" t="s">
        <v>60</v>
      </c>
      <c r="E1424" s="172">
        <v>140.4</v>
      </c>
      <c r="F1424" s="172">
        <v>0</v>
      </c>
      <c r="G1424" s="172">
        <v>0</v>
      </c>
      <c r="H1424" s="172">
        <v>0</v>
      </c>
      <c r="I1424" s="172">
        <v>0</v>
      </c>
      <c r="J1424" s="173">
        <f t="shared" si="24"/>
        <v>140.4</v>
      </c>
      <c r="K1424" s="169" t="str">
        <f>VLOOKUP(C1424, 'CEDARS School FRPL'!$C$4:$G$2376,5,0)</f>
        <v>Yes</v>
      </c>
      <c r="L1424" s="66">
        <f>IFERROR(VLOOKUP($C1424,'CEDARS School FRPL'!$C$4:$F$20001,3,FALSE),"NO CEDARL FRPL Rprtd")</f>
        <v>0.5585</v>
      </c>
      <c r="N1424" s="118"/>
      <c r="O1424" s="97"/>
    </row>
    <row r="1425" spans="1:15">
      <c r="A1425" s="165" t="s">
        <v>2263</v>
      </c>
      <c r="B1425" s="165" t="s">
        <v>2718</v>
      </c>
      <c r="C1425" s="169">
        <v>2858</v>
      </c>
      <c r="D1425" s="171" t="s">
        <v>1119</v>
      </c>
      <c r="E1425" s="172">
        <v>258.42</v>
      </c>
      <c r="F1425" s="172">
        <v>17.600000000000001</v>
      </c>
      <c r="G1425" s="172">
        <v>0.31</v>
      </c>
      <c r="H1425" s="172">
        <v>0.2</v>
      </c>
      <c r="I1425" s="172">
        <v>0</v>
      </c>
      <c r="J1425" s="173">
        <f t="shared" si="24"/>
        <v>276.53000000000003</v>
      </c>
      <c r="K1425" s="169" t="str">
        <f>VLOOKUP(C1425, 'CEDARS School FRPL'!$C$4:$G$2376,5,0)</f>
        <v>Yes</v>
      </c>
      <c r="L1425" s="66">
        <f>IFERROR(VLOOKUP($C1425,'CEDARS School FRPL'!$C$4:$F$20001,3,FALSE),"NO CEDARL FRPL Rprtd")</f>
        <v>0.55269999999999997</v>
      </c>
      <c r="N1425" s="118"/>
      <c r="O1425" s="97"/>
    </row>
    <row r="1426" spans="1:15">
      <c r="A1426" s="165" t="s">
        <v>2308</v>
      </c>
      <c r="B1426" s="165" t="s">
        <v>2719</v>
      </c>
      <c r="C1426" s="169">
        <v>3299</v>
      </c>
      <c r="D1426" s="171" t="s">
        <v>1352</v>
      </c>
      <c r="E1426" s="172">
        <v>359.32</v>
      </c>
      <c r="F1426" s="172">
        <v>0</v>
      </c>
      <c r="G1426" s="172">
        <v>0</v>
      </c>
      <c r="H1426" s="172">
        <v>0</v>
      </c>
      <c r="I1426" s="172">
        <v>0</v>
      </c>
      <c r="J1426" s="173">
        <f t="shared" si="24"/>
        <v>359.32</v>
      </c>
      <c r="K1426" s="169" t="str">
        <f>VLOOKUP(C1426, 'CEDARS School FRPL'!$C$4:$G$2376,5,0)</f>
        <v>No</v>
      </c>
      <c r="L1426" s="66">
        <f>IFERROR(VLOOKUP($C1426,'CEDARS School FRPL'!$C$4:$F$20001,3,FALSE),"NO CEDARL FRPL Rprtd")</f>
        <v>0.1391</v>
      </c>
      <c r="N1426" s="118"/>
      <c r="O1426" s="97"/>
    </row>
    <row r="1427" spans="1:15">
      <c r="A1427" s="165" t="s">
        <v>2308</v>
      </c>
      <c r="B1427" s="165" t="s">
        <v>2719</v>
      </c>
      <c r="C1427" s="169">
        <v>4080</v>
      </c>
      <c r="D1427" s="171" t="s">
        <v>1354</v>
      </c>
      <c r="E1427" s="172">
        <v>321.45</v>
      </c>
      <c r="F1427" s="172">
        <v>18</v>
      </c>
      <c r="G1427" s="172">
        <v>0</v>
      </c>
      <c r="H1427" s="172">
        <v>0</v>
      </c>
      <c r="I1427" s="172">
        <v>0</v>
      </c>
      <c r="J1427" s="173">
        <f t="shared" si="24"/>
        <v>339.45</v>
      </c>
      <c r="K1427" s="169" t="str">
        <f>VLOOKUP(C1427, 'CEDARS School FRPL'!$C$4:$G$2376,5,0)</f>
        <v>No</v>
      </c>
      <c r="L1427" s="66">
        <f>IFERROR(VLOOKUP($C1427,'CEDARS School FRPL'!$C$4:$F$20001,3,FALSE),"NO CEDARL FRPL Rprtd")</f>
        <v>0.20039999999999999</v>
      </c>
      <c r="N1427" s="118"/>
      <c r="O1427" s="97"/>
    </row>
    <row r="1428" spans="1:15">
      <c r="A1428" s="165" t="s">
        <v>2308</v>
      </c>
      <c r="B1428" s="165" t="s">
        <v>2719</v>
      </c>
      <c r="C1428" s="169">
        <v>3055</v>
      </c>
      <c r="D1428" s="171" t="s">
        <v>1350</v>
      </c>
      <c r="E1428" s="172">
        <v>312.60000000000002</v>
      </c>
      <c r="F1428" s="172">
        <v>18</v>
      </c>
      <c r="G1428" s="172">
        <v>0</v>
      </c>
      <c r="H1428" s="172">
        <v>0</v>
      </c>
      <c r="I1428" s="172">
        <v>0</v>
      </c>
      <c r="J1428" s="173">
        <f t="shared" si="24"/>
        <v>330.6</v>
      </c>
      <c r="K1428" s="169" t="str">
        <f>VLOOKUP(C1428, 'CEDARS School FRPL'!$C$4:$G$2376,5,0)</f>
        <v>Yes</v>
      </c>
      <c r="L1428" s="66">
        <f>IFERROR(VLOOKUP($C1428,'CEDARS School FRPL'!$C$4:$F$20001,3,FALSE),"NO CEDARL FRPL Rprtd")</f>
        <v>0.50729999999999997</v>
      </c>
      <c r="N1428" s="118"/>
      <c r="O1428" s="97"/>
    </row>
    <row r="1429" spans="1:15">
      <c r="A1429" s="165" t="s">
        <v>2308</v>
      </c>
      <c r="B1429" s="165" t="s">
        <v>2719</v>
      </c>
      <c r="C1429" s="169">
        <v>4081</v>
      </c>
      <c r="D1429" s="171" t="s">
        <v>1355</v>
      </c>
      <c r="E1429" s="172">
        <v>1140.8699999999999</v>
      </c>
      <c r="F1429" s="172">
        <v>0</v>
      </c>
      <c r="G1429" s="172">
        <v>202.45</v>
      </c>
      <c r="H1429" s="172">
        <v>0</v>
      </c>
      <c r="I1429" s="172">
        <v>0</v>
      </c>
      <c r="J1429" s="173">
        <f t="shared" si="24"/>
        <v>1343.32</v>
      </c>
      <c r="K1429" s="169" t="str">
        <f>VLOOKUP(C1429, 'CEDARS School FRPL'!$C$4:$G$2376,5,0)</f>
        <v>No</v>
      </c>
      <c r="L1429" s="66">
        <f>IFERROR(VLOOKUP($C1429,'CEDARS School FRPL'!$C$4:$F$20001,3,FALSE),"NO CEDARL FRPL Rprtd")</f>
        <v>0.14219999999999999</v>
      </c>
      <c r="N1429" s="118"/>
      <c r="O1429" s="97"/>
    </row>
    <row r="1430" spans="1:15">
      <c r="A1430" s="165" t="s">
        <v>2308</v>
      </c>
      <c r="B1430" s="165" t="s">
        <v>2719</v>
      </c>
      <c r="C1430" s="169">
        <v>2294</v>
      </c>
      <c r="D1430" s="171" t="s">
        <v>1347</v>
      </c>
      <c r="E1430" s="172">
        <v>521.16999999999996</v>
      </c>
      <c r="F1430" s="172">
        <v>0</v>
      </c>
      <c r="G1430" s="172">
        <v>0</v>
      </c>
      <c r="H1430" s="172">
        <v>0</v>
      </c>
      <c r="I1430" s="172">
        <v>0</v>
      </c>
      <c r="J1430" s="173">
        <f t="shared" si="24"/>
        <v>521.16999999999996</v>
      </c>
      <c r="K1430" s="169" t="str">
        <f>VLOOKUP(C1430, 'CEDARS School FRPL'!$C$4:$G$2376,5,0)</f>
        <v>No</v>
      </c>
      <c r="L1430" s="66">
        <f>IFERROR(VLOOKUP($C1430,'CEDARS School FRPL'!$C$4:$F$20001,3,FALSE),"NO CEDARL FRPL Rprtd")</f>
        <v>0.1867</v>
      </c>
      <c r="N1430" s="118"/>
      <c r="O1430" s="97"/>
    </row>
    <row r="1431" spans="1:15">
      <c r="A1431" s="165" t="s">
        <v>2308</v>
      </c>
      <c r="B1431" s="165" t="s">
        <v>2719</v>
      </c>
      <c r="C1431" s="169">
        <v>2944</v>
      </c>
      <c r="D1431" s="171" t="s">
        <v>1349</v>
      </c>
      <c r="E1431" s="172">
        <v>404.71</v>
      </c>
      <c r="F1431" s="172">
        <v>17.8</v>
      </c>
      <c r="G1431" s="172">
        <v>0</v>
      </c>
      <c r="H1431" s="172">
        <v>0</v>
      </c>
      <c r="I1431" s="172">
        <v>0</v>
      </c>
      <c r="J1431" s="173">
        <f t="shared" si="24"/>
        <v>422.51</v>
      </c>
      <c r="K1431" s="169" t="str">
        <f>VLOOKUP(C1431, 'CEDARS School FRPL'!$C$4:$G$2376,5,0)</f>
        <v>No</v>
      </c>
      <c r="L1431" s="66">
        <f>IFERROR(VLOOKUP($C1431,'CEDARS School FRPL'!$C$4:$F$20001,3,FALSE),"NO CEDARL FRPL Rprtd")</f>
        <v>0.19989999999999999</v>
      </c>
      <c r="N1431" s="118"/>
      <c r="O1431" s="97"/>
    </row>
    <row r="1432" spans="1:15">
      <c r="A1432" s="165" t="s">
        <v>2308</v>
      </c>
      <c r="B1432" s="165" t="s">
        <v>2719</v>
      </c>
      <c r="C1432" s="169">
        <v>4387</v>
      </c>
      <c r="D1432" s="171" t="s">
        <v>1360</v>
      </c>
      <c r="E1432" s="172">
        <v>620.87</v>
      </c>
      <c r="F1432" s="172">
        <v>0</v>
      </c>
      <c r="G1432" s="172">
        <v>0</v>
      </c>
      <c r="H1432" s="172">
        <v>0</v>
      </c>
      <c r="I1432" s="172">
        <v>0</v>
      </c>
      <c r="J1432" s="173">
        <f t="shared" si="24"/>
        <v>620.87</v>
      </c>
      <c r="K1432" s="169" t="str">
        <f>VLOOKUP(C1432, 'CEDARS School FRPL'!$C$4:$G$2376,5,0)</f>
        <v>No</v>
      </c>
      <c r="L1432" s="66">
        <f>IFERROR(VLOOKUP($C1432,'CEDARS School FRPL'!$C$4:$F$20001,3,FALSE),"NO CEDARL FRPL Rprtd")</f>
        <v>0.1729</v>
      </c>
      <c r="N1432" s="118"/>
      <c r="O1432" s="97"/>
    </row>
    <row r="1433" spans="1:15">
      <c r="A1433" s="165" t="s">
        <v>2308</v>
      </c>
      <c r="B1433" s="165" t="s">
        <v>2719</v>
      </c>
      <c r="C1433" s="169">
        <v>1516</v>
      </c>
      <c r="D1433" s="171" t="s">
        <v>1346</v>
      </c>
      <c r="E1433" s="172">
        <v>109.06</v>
      </c>
      <c r="F1433" s="172">
        <v>0</v>
      </c>
      <c r="G1433" s="172">
        <v>7.8999999999999995</v>
      </c>
      <c r="H1433" s="172">
        <v>21.2</v>
      </c>
      <c r="I1433" s="172">
        <v>0</v>
      </c>
      <c r="J1433" s="173">
        <f t="shared" si="24"/>
        <v>138.16</v>
      </c>
      <c r="K1433" s="169" t="str">
        <f>VLOOKUP(C1433, 'CEDARS School FRPL'!$C$4:$G$2376,5,0)</f>
        <v>No</v>
      </c>
      <c r="L1433" s="66">
        <f>IFERROR(VLOOKUP($C1433,'CEDARS School FRPL'!$C$4:$F$20001,3,FALSE),"NO CEDARL FRPL Rprtd")</f>
        <v>0.45669999999999999</v>
      </c>
      <c r="N1433" s="118"/>
      <c r="O1433" s="97"/>
    </row>
    <row r="1434" spans="1:15">
      <c r="A1434" s="165" t="s">
        <v>2308</v>
      </c>
      <c r="B1434" s="165" t="s">
        <v>2719</v>
      </c>
      <c r="C1434" s="169">
        <v>4156</v>
      </c>
      <c r="D1434" s="171" t="s">
        <v>1356</v>
      </c>
      <c r="E1434" s="172">
        <v>459.84</v>
      </c>
      <c r="F1434" s="172">
        <v>0</v>
      </c>
      <c r="G1434" s="172">
        <v>0</v>
      </c>
      <c r="H1434" s="172">
        <v>0</v>
      </c>
      <c r="I1434" s="172">
        <v>0</v>
      </c>
      <c r="J1434" s="173">
        <f t="shared" si="24"/>
        <v>459.84</v>
      </c>
      <c r="K1434" s="169" t="str">
        <f>VLOOKUP(C1434, 'CEDARS School FRPL'!$C$4:$G$2376,5,0)</f>
        <v>No</v>
      </c>
      <c r="L1434" s="66">
        <f>IFERROR(VLOOKUP($C1434,'CEDARS School FRPL'!$C$4:$F$20001,3,FALSE),"NO CEDARL FRPL Rprtd")</f>
        <v>0.39050000000000001</v>
      </c>
      <c r="N1434" s="118"/>
      <c r="O1434" s="97"/>
    </row>
    <row r="1435" spans="1:15">
      <c r="A1435" s="165" t="s">
        <v>2308</v>
      </c>
      <c r="B1435" s="165" t="s">
        <v>2719</v>
      </c>
      <c r="C1435" s="169">
        <v>4219</v>
      </c>
      <c r="D1435" s="171" t="s">
        <v>1358</v>
      </c>
      <c r="E1435" s="172">
        <v>521.57000000000005</v>
      </c>
      <c r="F1435" s="172">
        <v>0</v>
      </c>
      <c r="G1435" s="172">
        <v>0</v>
      </c>
      <c r="H1435" s="172">
        <v>0</v>
      </c>
      <c r="I1435" s="172">
        <v>0</v>
      </c>
      <c r="J1435" s="173">
        <f t="shared" si="24"/>
        <v>521.57000000000005</v>
      </c>
      <c r="K1435" s="169" t="str">
        <f>VLOOKUP(C1435, 'CEDARS School FRPL'!$C$4:$G$2376,5,0)</f>
        <v>No</v>
      </c>
      <c r="L1435" s="66">
        <f>IFERROR(VLOOKUP($C1435,'CEDARS School FRPL'!$C$4:$F$20001,3,FALSE),"NO CEDARL FRPL Rprtd")</f>
        <v>0.1449</v>
      </c>
      <c r="N1435" s="118"/>
      <c r="O1435" s="97"/>
    </row>
    <row r="1436" spans="1:15">
      <c r="A1436" s="165" t="s">
        <v>2308</v>
      </c>
      <c r="B1436" s="165" t="s">
        <v>2719</v>
      </c>
      <c r="C1436" s="169">
        <v>4189</v>
      </c>
      <c r="D1436" s="171" t="s">
        <v>1357</v>
      </c>
      <c r="E1436" s="172">
        <v>250.39</v>
      </c>
      <c r="F1436" s="172">
        <v>16.899999999999999</v>
      </c>
      <c r="G1436" s="172">
        <v>0</v>
      </c>
      <c r="H1436" s="172">
        <v>0</v>
      </c>
      <c r="I1436" s="172">
        <v>0</v>
      </c>
      <c r="J1436" s="173">
        <f t="shared" si="24"/>
        <v>267.28999999999996</v>
      </c>
      <c r="K1436" s="169" t="str">
        <f>VLOOKUP(C1436, 'CEDARS School FRPL'!$C$4:$G$2376,5,0)</f>
        <v>No</v>
      </c>
      <c r="L1436" s="66">
        <f>IFERROR(VLOOKUP($C1436,'CEDARS School FRPL'!$C$4:$F$20001,3,FALSE),"NO CEDARL FRPL Rprtd")</f>
        <v>0.36770000000000003</v>
      </c>
      <c r="N1436" s="118"/>
      <c r="O1436" s="97"/>
    </row>
    <row r="1437" spans="1:15">
      <c r="A1437" s="165" t="s">
        <v>2308</v>
      </c>
      <c r="B1437" s="165" t="s">
        <v>2719</v>
      </c>
      <c r="C1437" s="169">
        <v>2681</v>
      </c>
      <c r="D1437" s="171" t="s">
        <v>1348</v>
      </c>
      <c r="E1437" s="172">
        <v>1168.97</v>
      </c>
      <c r="F1437" s="172">
        <v>0</v>
      </c>
      <c r="G1437" s="172">
        <v>132.85</v>
      </c>
      <c r="H1437" s="172">
        <v>0</v>
      </c>
      <c r="I1437" s="172">
        <v>0</v>
      </c>
      <c r="J1437" s="173">
        <f t="shared" si="24"/>
        <v>1301.82</v>
      </c>
      <c r="K1437" s="169" t="str">
        <f>VLOOKUP(C1437, 'CEDARS School FRPL'!$C$4:$G$2376,5,0)</f>
        <v>No</v>
      </c>
      <c r="L1437" s="66">
        <f>IFERROR(VLOOKUP($C1437,'CEDARS School FRPL'!$C$4:$F$20001,3,FALSE),"NO CEDARL FRPL Rprtd")</f>
        <v>0.25319999999999998</v>
      </c>
      <c r="N1437" s="118"/>
      <c r="O1437" s="97"/>
    </row>
    <row r="1438" spans="1:15">
      <c r="A1438" s="165" t="s">
        <v>2308</v>
      </c>
      <c r="B1438" s="165" t="s">
        <v>2719</v>
      </c>
      <c r="C1438" s="169">
        <v>5631</v>
      </c>
      <c r="D1438" s="171" t="s">
        <v>236</v>
      </c>
      <c r="E1438" s="172">
        <v>472.43</v>
      </c>
      <c r="F1438" s="172">
        <v>0</v>
      </c>
      <c r="G1438" s="172">
        <v>0</v>
      </c>
      <c r="H1438" s="172">
        <v>0</v>
      </c>
      <c r="I1438" s="172">
        <v>0</v>
      </c>
      <c r="J1438" s="173">
        <f t="shared" si="24"/>
        <v>472.43</v>
      </c>
      <c r="K1438" s="169" t="str">
        <f>VLOOKUP(C1438, 'CEDARS School FRPL'!$C$4:$G$2376,5,0)</f>
        <v>No</v>
      </c>
      <c r="L1438" s="66">
        <f>IFERROR(VLOOKUP($C1438,'CEDARS School FRPL'!$C$4:$F$20001,3,FALSE),"NO CEDARL FRPL Rprtd")</f>
        <v>0.1154</v>
      </c>
      <c r="N1438" s="118"/>
      <c r="O1438" s="97"/>
    </row>
    <row r="1439" spans="1:15">
      <c r="A1439" s="165" t="s">
        <v>2308</v>
      </c>
      <c r="B1439" s="165" t="s">
        <v>2719</v>
      </c>
      <c r="C1439" s="169">
        <v>3685</v>
      </c>
      <c r="D1439" s="171" t="s">
        <v>1353</v>
      </c>
      <c r="E1439" s="172">
        <v>431.3</v>
      </c>
      <c r="F1439" s="172">
        <v>17.100000000000001</v>
      </c>
      <c r="G1439" s="172">
        <v>0</v>
      </c>
      <c r="H1439" s="172">
        <v>0</v>
      </c>
      <c r="I1439" s="172">
        <v>0</v>
      </c>
      <c r="J1439" s="173">
        <f t="shared" si="24"/>
        <v>448.40000000000003</v>
      </c>
      <c r="K1439" s="169" t="str">
        <f>VLOOKUP(C1439, 'CEDARS School FRPL'!$C$4:$G$2376,5,0)</f>
        <v>No</v>
      </c>
      <c r="L1439" s="66">
        <f>IFERROR(VLOOKUP($C1439,'CEDARS School FRPL'!$C$4:$F$20001,3,FALSE),"NO CEDARL FRPL Rprtd")</f>
        <v>0.1885</v>
      </c>
      <c r="N1439" s="118"/>
      <c r="O1439" s="97"/>
    </row>
    <row r="1440" spans="1:15">
      <c r="A1440" s="165" t="s">
        <v>2308</v>
      </c>
      <c r="B1440" s="165" t="s">
        <v>2719</v>
      </c>
      <c r="C1440" s="169">
        <v>5685</v>
      </c>
      <c r="D1440" s="171" t="s">
        <v>3010</v>
      </c>
      <c r="E1440" s="172">
        <v>530.27</v>
      </c>
      <c r="F1440" s="172">
        <v>0</v>
      </c>
      <c r="G1440" s="172">
        <v>0</v>
      </c>
      <c r="H1440" s="172">
        <v>0</v>
      </c>
      <c r="I1440" s="172">
        <v>0</v>
      </c>
      <c r="J1440" s="173">
        <f t="shared" si="24"/>
        <v>530.27</v>
      </c>
      <c r="K1440" s="169" t="str">
        <f>VLOOKUP(C1440, 'CEDARS School FRPL'!$C$4:$G$2376,5,0)</f>
        <v>No</v>
      </c>
      <c r="L1440" s="66">
        <f>IFERROR(VLOOKUP($C1440,'CEDARS School FRPL'!$C$4:$F$20001,3,FALSE),"NO CEDARL FRPL Rprtd")</f>
        <v>0.1237</v>
      </c>
      <c r="N1440" s="118"/>
      <c r="O1440" s="97"/>
    </row>
    <row r="1441" spans="1:15">
      <c r="A1441" s="165" t="s">
        <v>2308</v>
      </c>
      <c r="B1441" s="165" t="s">
        <v>2719</v>
      </c>
      <c r="C1441" s="169">
        <v>3056</v>
      </c>
      <c r="D1441" s="171" t="s">
        <v>1351</v>
      </c>
      <c r="E1441" s="172">
        <v>284.10000000000002</v>
      </c>
      <c r="F1441" s="172">
        <v>0</v>
      </c>
      <c r="G1441" s="172">
        <v>0</v>
      </c>
      <c r="H1441" s="172">
        <v>0</v>
      </c>
      <c r="I1441" s="172">
        <v>0</v>
      </c>
      <c r="J1441" s="173">
        <f t="shared" si="24"/>
        <v>284.10000000000002</v>
      </c>
      <c r="K1441" s="169" t="str">
        <f>VLOOKUP(C1441, 'CEDARS School FRPL'!$C$4:$G$2376,5,0)</f>
        <v>No</v>
      </c>
      <c r="L1441" s="66">
        <f>IFERROR(VLOOKUP($C1441,'CEDARS School FRPL'!$C$4:$F$20001,3,FALSE),"NO CEDARL FRPL Rprtd")</f>
        <v>0.42859999999999998</v>
      </c>
      <c r="N1441" s="118"/>
      <c r="O1441" s="97"/>
    </row>
    <row r="1442" spans="1:15">
      <c r="A1442" s="165" t="s">
        <v>2308</v>
      </c>
      <c r="B1442" s="165" t="s">
        <v>2719</v>
      </c>
      <c r="C1442" s="169">
        <v>4307</v>
      </c>
      <c r="D1442" s="171" t="s">
        <v>1359</v>
      </c>
      <c r="E1442" s="172">
        <v>382.85</v>
      </c>
      <c r="F1442" s="172">
        <v>18</v>
      </c>
      <c r="G1442" s="172">
        <v>0</v>
      </c>
      <c r="H1442" s="172">
        <v>0</v>
      </c>
      <c r="I1442" s="172">
        <v>0</v>
      </c>
      <c r="J1442" s="173">
        <f t="shared" si="24"/>
        <v>400.85</v>
      </c>
      <c r="K1442" s="169" t="str">
        <f>VLOOKUP(C1442, 'CEDARS School FRPL'!$C$4:$G$2376,5,0)</f>
        <v>No</v>
      </c>
      <c r="L1442" s="66">
        <f>IFERROR(VLOOKUP($C1442,'CEDARS School FRPL'!$C$4:$F$20001,3,FALSE),"NO CEDARL FRPL Rprtd")</f>
        <v>0.10580000000000001</v>
      </c>
      <c r="N1442" s="118"/>
      <c r="O1442" s="97"/>
    </row>
    <row r="1443" spans="1:15">
      <c r="A1443" s="165" t="s">
        <v>2964</v>
      </c>
      <c r="B1443" s="165" t="s">
        <v>3011</v>
      </c>
      <c r="C1443" s="169">
        <v>5686</v>
      </c>
      <c r="D1443" s="171" t="s">
        <v>3043</v>
      </c>
      <c r="E1443" s="172">
        <v>206.04</v>
      </c>
      <c r="F1443" s="172">
        <v>0</v>
      </c>
      <c r="G1443" s="172">
        <v>2.2799999999999998</v>
      </c>
      <c r="H1443" s="172">
        <v>0</v>
      </c>
      <c r="I1443" s="172">
        <v>0</v>
      </c>
      <c r="J1443" s="173">
        <f t="shared" si="24"/>
        <v>208.32</v>
      </c>
      <c r="K1443" s="169" t="str">
        <f>VLOOKUP(C1443, 'CEDARS School FRPL'!$C$4:$G$2376,5,0)</f>
        <v>Yes</v>
      </c>
      <c r="L1443" s="66">
        <f>IFERROR(VLOOKUP($C1443,'CEDARS School FRPL'!$C$4:$F$20001,3,FALSE),"NO CEDARL FRPL Rprtd")</f>
        <v>0.50029999999999997</v>
      </c>
      <c r="N1443" s="118"/>
      <c r="O1443" s="97"/>
    </row>
    <row r="1444" spans="1:15">
      <c r="A1444" s="165" t="s">
        <v>2279</v>
      </c>
      <c r="B1444" s="165" t="s">
        <v>2720</v>
      </c>
      <c r="C1444" s="169">
        <v>4463</v>
      </c>
      <c r="D1444" s="171" t="s">
        <v>236</v>
      </c>
      <c r="E1444" s="172">
        <v>485.48</v>
      </c>
      <c r="F1444" s="172">
        <v>0</v>
      </c>
      <c r="G1444" s="172">
        <v>0</v>
      </c>
      <c r="H1444" s="172">
        <v>0</v>
      </c>
      <c r="I1444" s="172">
        <v>0</v>
      </c>
      <c r="J1444" s="173">
        <f t="shared" si="24"/>
        <v>485.48</v>
      </c>
      <c r="K1444" s="169" t="str">
        <f>VLOOKUP(C1444, 'CEDARS School FRPL'!$C$4:$G$2376,5,0)</f>
        <v>Yes</v>
      </c>
      <c r="L1444" s="66">
        <f>IFERROR(VLOOKUP($C1444,'CEDARS School FRPL'!$C$4:$F$20001,3,FALSE),"NO CEDARL FRPL Rprtd")</f>
        <v>0.59140000000000004</v>
      </c>
      <c r="N1444" s="118"/>
      <c r="O1444" s="97"/>
    </row>
    <row r="1445" spans="1:15">
      <c r="A1445" s="165" t="s">
        <v>2279</v>
      </c>
      <c r="B1445" s="165" t="s">
        <v>2720</v>
      </c>
      <c r="C1445" s="169">
        <v>2865</v>
      </c>
      <c r="D1445" s="171" t="s">
        <v>126</v>
      </c>
      <c r="E1445" s="172">
        <v>257.32</v>
      </c>
      <c r="F1445" s="172">
        <v>0</v>
      </c>
      <c r="G1445" s="172">
        <v>0</v>
      </c>
      <c r="H1445" s="172">
        <v>0</v>
      </c>
      <c r="I1445" s="172">
        <v>0</v>
      </c>
      <c r="J1445" s="173">
        <f t="shared" si="24"/>
        <v>257.32</v>
      </c>
      <c r="K1445" s="169" t="str">
        <f>VLOOKUP(C1445, 'CEDARS School FRPL'!$C$4:$G$2376,5,0)</f>
        <v>Yes</v>
      </c>
      <c r="L1445" s="66">
        <f>IFERROR(VLOOKUP($C1445,'CEDARS School FRPL'!$C$4:$F$20001,3,FALSE),"NO CEDARL FRPL Rprtd")</f>
        <v>0.60499999999999998</v>
      </c>
      <c r="N1445" s="118"/>
      <c r="O1445" s="97"/>
    </row>
    <row r="1446" spans="1:15">
      <c r="A1446" s="165" t="s">
        <v>2178</v>
      </c>
      <c r="B1446" s="165" t="s">
        <v>2721</v>
      </c>
      <c r="C1446" s="169">
        <v>3087</v>
      </c>
      <c r="D1446" s="171" t="s">
        <v>395</v>
      </c>
      <c r="E1446" s="172">
        <v>187.89</v>
      </c>
      <c r="F1446" s="172">
        <v>24.3</v>
      </c>
      <c r="G1446" s="172">
        <v>0</v>
      </c>
      <c r="H1446" s="172">
        <v>0</v>
      </c>
      <c r="I1446" s="172">
        <v>0</v>
      </c>
      <c r="J1446" s="173">
        <f t="shared" si="24"/>
        <v>212.19</v>
      </c>
      <c r="K1446" s="169" t="str">
        <f>VLOOKUP(C1446, 'CEDARS School FRPL'!$C$4:$G$2376,5,0)</f>
        <v>No</v>
      </c>
      <c r="L1446" s="66">
        <f>IFERROR(VLOOKUP($C1446,'CEDARS School FRPL'!$C$4:$F$20001,3,FALSE),"NO CEDARL FRPL Rprtd")</f>
        <v>0.432</v>
      </c>
      <c r="N1446" s="118"/>
      <c r="O1446" s="97"/>
    </row>
    <row r="1447" spans="1:15">
      <c r="A1447" s="165" t="s">
        <v>2178</v>
      </c>
      <c r="B1447" s="165" t="s">
        <v>2721</v>
      </c>
      <c r="C1447" s="169">
        <v>2241</v>
      </c>
      <c r="D1447" s="171" t="s">
        <v>394</v>
      </c>
      <c r="E1447" s="172">
        <v>141.04</v>
      </c>
      <c r="F1447" s="172">
        <v>0</v>
      </c>
      <c r="G1447" s="172">
        <v>4.18</v>
      </c>
      <c r="H1447" s="172">
        <v>0</v>
      </c>
      <c r="I1447" s="172">
        <v>0</v>
      </c>
      <c r="J1447" s="173">
        <f t="shared" si="24"/>
        <v>145.22</v>
      </c>
      <c r="K1447" s="169" t="str">
        <f>VLOOKUP(C1447, 'CEDARS School FRPL'!$C$4:$G$2376,5,0)</f>
        <v>Yes</v>
      </c>
      <c r="L1447" s="66">
        <f>IFERROR(VLOOKUP($C1447,'CEDARS School FRPL'!$C$4:$F$20001,3,FALSE),"NO CEDARL FRPL Rprtd")</f>
        <v>0.45200000000000001</v>
      </c>
      <c r="N1447" s="118"/>
      <c r="O1447" s="97"/>
    </row>
    <row r="1448" spans="1:15">
      <c r="A1448" s="165" t="s">
        <v>2140</v>
      </c>
      <c r="B1448" s="165" t="s">
        <v>2722</v>
      </c>
      <c r="C1448" s="169">
        <v>4494</v>
      </c>
      <c r="D1448" s="171" t="s">
        <v>139</v>
      </c>
      <c r="E1448" s="172">
        <v>356.07</v>
      </c>
      <c r="F1448" s="172">
        <v>15.5</v>
      </c>
      <c r="G1448" s="172">
        <v>0</v>
      </c>
      <c r="H1448" s="172">
        <v>0</v>
      </c>
      <c r="I1448" s="172">
        <v>0</v>
      </c>
      <c r="J1448" s="173">
        <f t="shared" si="24"/>
        <v>371.57</v>
      </c>
      <c r="K1448" s="169" t="str">
        <f>VLOOKUP(C1448, 'CEDARS School FRPL'!$C$4:$G$2376,5,0)</f>
        <v>Yes</v>
      </c>
      <c r="L1448" s="66">
        <f>IFERROR(VLOOKUP($C1448,'CEDARS School FRPL'!$C$4:$F$20001,3,FALSE),"NO CEDARL FRPL Rprtd")</f>
        <v>0.59989999999999999</v>
      </c>
      <c r="N1448" s="118"/>
      <c r="O1448" s="97"/>
    </row>
    <row r="1449" spans="1:15">
      <c r="A1449" s="165" t="s">
        <v>2140</v>
      </c>
      <c r="B1449" s="165" t="s">
        <v>2722</v>
      </c>
      <c r="C1449" s="169">
        <v>2909</v>
      </c>
      <c r="D1449" s="171" t="s">
        <v>135</v>
      </c>
      <c r="E1449" s="172">
        <v>305.06</v>
      </c>
      <c r="F1449" s="172">
        <v>0</v>
      </c>
      <c r="G1449" s="172">
        <v>0</v>
      </c>
      <c r="H1449" s="172">
        <v>0</v>
      </c>
      <c r="I1449" s="172">
        <v>0</v>
      </c>
      <c r="J1449" s="173">
        <f t="shared" si="24"/>
        <v>305.06</v>
      </c>
      <c r="K1449" s="169" t="str">
        <f>VLOOKUP(C1449, 'CEDARS School FRPL'!$C$4:$G$2376,5,0)</f>
        <v>Yes</v>
      </c>
      <c r="L1449" s="66">
        <f>IFERROR(VLOOKUP($C1449,'CEDARS School FRPL'!$C$4:$F$20001,3,FALSE),"NO CEDARL FRPL Rprtd")</f>
        <v>0.54290000000000005</v>
      </c>
      <c r="N1449" s="118"/>
      <c r="O1449" s="97"/>
    </row>
    <row r="1450" spans="1:15">
      <c r="A1450" s="165" t="s">
        <v>2140</v>
      </c>
      <c r="B1450" s="165" t="s">
        <v>2722</v>
      </c>
      <c r="C1450" s="169">
        <v>3079</v>
      </c>
      <c r="D1450" s="171" t="s">
        <v>136</v>
      </c>
      <c r="E1450" s="172">
        <v>309.60000000000002</v>
      </c>
      <c r="F1450" s="172">
        <v>0</v>
      </c>
      <c r="G1450" s="172">
        <v>0</v>
      </c>
      <c r="H1450" s="172">
        <v>0</v>
      </c>
      <c r="I1450" s="172">
        <v>0</v>
      </c>
      <c r="J1450" s="173">
        <f t="shared" si="24"/>
        <v>309.60000000000002</v>
      </c>
      <c r="K1450" s="169" t="str">
        <f>VLOOKUP(C1450, 'CEDARS School FRPL'!$C$4:$G$2376,5,0)</f>
        <v>Yes</v>
      </c>
      <c r="L1450" s="66">
        <f>IFERROR(VLOOKUP($C1450,'CEDARS School FRPL'!$C$4:$F$20001,3,FALSE),"NO CEDARL FRPL Rprtd")</f>
        <v>0.53059999999999996</v>
      </c>
      <c r="N1450" s="118"/>
      <c r="O1450" s="97"/>
    </row>
    <row r="1451" spans="1:15">
      <c r="A1451" s="165" t="s">
        <v>2140</v>
      </c>
      <c r="B1451" s="165" t="s">
        <v>2722</v>
      </c>
      <c r="C1451" s="169">
        <v>2368</v>
      </c>
      <c r="D1451" s="171" t="s">
        <v>75</v>
      </c>
      <c r="E1451" s="172">
        <v>240.85</v>
      </c>
      <c r="F1451" s="172">
        <v>0</v>
      </c>
      <c r="G1451" s="172">
        <v>0</v>
      </c>
      <c r="H1451" s="172">
        <v>0</v>
      </c>
      <c r="I1451" s="172">
        <v>0</v>
      </c>
      <c r="J1451" s="173">
        <f t="shared" si="24"/>
        <v>240.85</v>
      </c>
      <c r="K1451" s="169" t="str">
        <f>VLOOKUP(C1451, 'CEDARS School FRPL'!$C$4:$G$2376,5,0)</f>
        <v>Yes</v>
      </c>
      <c r="L1451" s="66">
        <f>IFERROR(VLOOKUP($C1451,'CEDARS School FRPL'!$C$4:$F$20001,3,FALSE),"NO CEDARL FRPL Rprtd")</f>
        <v>0.5655</v>
      </c>
      <c r="N1451" s="118"/>
      <c r="O1451" s="97"/>
    </row>
    <row r="1452" spans="1:15">
      <c r="A1452" s="165" t="s">
        <v>2140</v>
      </c>
      <c r="B1452" s="165" t="s">
        <v>2722</v>
      </c>
      <c r="C1452" s="169">
        <v>4003</v>
      </c>
      <c r="D1452" s="171" t="s">
        <v>138</v>
      </c>
      <c r="E1452" s="172">
        <v>51.84</v>
      </c>
      <c r="F1452" s="172">
        <v>0</v>
      </c>
      <c r="G1452" s="172">
        <v>0.48</v>
      </c>
      <c r="H1452" s="172">
        <v>0</v>
      </c>
      <c r="I1452" s="172">
        <v>0</v>
      </c>
      <c r="J1452" s="173">
        <f t="shared" si="24"/>
        <v>52.32</v>
      </c>
      <c r="K1452" s="169" t="str">
        <f>VLOOKUP(C1452, 'CEDARS School FRPL'!$C$4:$G$2376,5,0)</f>
        <v>Yes</v>
      </c>
      <c r="L1452" s="66">
        <f>IFERROR(VLOOKUP($C1452,'CEDARS School FRPL'!$C$4:$F$20001,3,FALSE),"NO CEDARL FRPL Rprtd")</f>
        <v>0.7702</v>
      </c>
      <c r="N1452" s="118"/>
      <c r="O1452" s="97"/>
    </row>
    <row r="1453" spans="1:15">
      <c r="A1453" s="165" t="s">
        <v>2140</v>
      </c>
      <c r="B1453" s="165" t="s">
        <v>2722</v>
      </c>
      <c r="C1453" s="169">
        <v>2908</v>
      </c>
      <c r="D1453" s="171" t="s">
        <v>134</v>
      </c>
      <c r="E1453" s="172">
        <v>820.51</v>
      </c>
      <c r="F1453" s="172">
        <v>0</v>
      </c>
      <c r="G1453" s="172">
        <v>95.28</v>
      </c>
      <c r="H1453" s="172">
        <v>0</v>
      </c>
      <c r="I1453" s="172">
        <v>0</v>
      </c>
      <c r="J1453" s="173">
        <f t="shared" si="24"/>
        <v>915.79</v>
      </c>
      <c r="K1453" s="169" t="str">
        <f>VLOOKUP(C1453, 'CEDARS School FRPL'!$C$4:$G$2376,5,0)</f>
        <v>No</v>
      </c>
      <c r="L1453" s="66">
        <f>IFERROR(VLOOKUP($C1453,'CEDARS School FRPL'!$C$4:$F$20001,3,FALSE),"NO CEDARL FRPL Rprtd")</f>
        <v>0.46300000000000002</v>
      </c>
      <c r="N1453" s="118"/>
      <c r="O1453" s="97"/>
    </row>
    <row r="1454" spans="1:15">
      <c r="A1454" s="165" t="s">
        <v>2140</v>
      </c>
      <c r="B1454" s="165" t="s">
        <v>2722</v>
      </c>
      <c r="C1454" s="169">
        <v>5115</v>
      </c>
      <c r="D1454" s="171" t="s">
        <v>140</v>
      </c>
      <c r="E1454" s="172">
        <v>331.3</v>
      </c>
      <c r="F1454" s="172">
        <v>15.5</v>
      </c>
      <c r="G1454" s="172">
        <v>0</v>
      </c>
      <c r="H1454" s="172">
        <v>0</v>
      </c>
      <c r="I1454" s="172">
        <v>0</v>
      </c>
      <c r="J1454" s="173">
        <f t="shared" si="24"/>
        <v>346.8</v>
      </c>
      <c r="K1454" s="169" t="str">
        <f>VLOOKUP(C1454, 'CEDARS School FRPL'!$C$4:$G$2376,5,0)</f>
        <v>Yes</v>
      </c>
      <c r="L1454" s="66">
        <f>IFERROR(VLOOKUP($C1454,'CEDARS School FRPL'!$C$4:$F$20001,3,FALSE),"NO CEDARL FRPL Rprtd")</f>
        <v>0.57089999999999996</v>
      </c>
      <c r="N1454" s="118"/>
      <c r="O1454" s="97"/>
    </row>
    <row r="1455" spans="1:15">
      <c r="A1455" s="165" t="s">
        <v>2140</v>
      </c>
      <c r="B1455" s="165" t="s">
        <v>2722</v>
      </c>
      <c r="C1455" s="169">
        <v>5611</v>
      </c>
      <c r="D1455" s="171" t="s">
        <v>3108</v>
      </c>
      <c r="E1455" s="172">
        <v>350.08</v>
      </c>
      <c r="F1455" s="172">
        <v>0</v>
      </c>
      <c r="G1455" s="172">
        <v>6.84</v>
      </c>
      <c r="H1455" s="172">
        <v>0</v>
      </c>
      <c r="I1455" s="172">
        <v>0</v>
      </c>
      <c r="J1455" s="173">
        <f t="shared" si="24"/>
        <v>356.91999999999996</v>
      </c>
      <c r="K1455" s="169" t="str">
        <f>VLOOKUP(C1455, 'CEDARS School FRPL'!$C$4:$G$2376,5,0)</f>
        <v>Yes</v>
      </c>
      <c r="L1455" s="66">
        <f>IFERROR(VLOOKUP($C1455,'CEDARS School FRPL'!$C$4:$F$20001,3,FALSE),"NO CEDARL FRPL Rprtd")</f>
        <v>0.60950000000000004</v>
      </c>
      <c r="N1455" s="118"/>
      <c r="O1455" s="97"/>
    </row>
    <row r="1456" spans="1:15">
      <c r="A1456" s="165" t="s">
        <v>2140</v>
      </c>
      <c r="B1456" s="165" t="s">
        <v>2722</v>
      </c>
      <c r="C1456" s="169">
        <v>3318</v>
      </c>
      <c r="D1456" s="171" t="s">
        <v>137</v>
      </c>
      <c r="E1456" s="172">
        <v>445.95</v>
      </c>
      <c r="F1456" s="172">
        <v>0</v>
      </c>
      <c r="G1456" s="172">
        <v>0</v>
      </c>
      <c r="H1456" s="172">
        <v>0</v>
      </c>
      <c r="I1456" s="172">
        <v>0</v>
      </c>
      <c r="J1456" s="173">
        <f t="shared" si="24"/>
        <v>445.95</v>
      </c>
      <c r="K1456" s="169" t="str">
        <f>VLOOKUP(C1456, 'CEDARS School FRPL'!$C$4:$G$2376,5,0)</f>
        <v>Yes</v>
      </c>
      <c r="L1456" s="66">
        <f>IFERROR(VLOOKUP($C1456,'CEDARS School FRPL'!$C$4:$F$20001,3,FALSE),"NO CEDARL FRPL Rprtd")</f>
        <v>0.53269999999999995</v>
      </c>
      <c r="N1456" s="118"/>
      <c r="O1456" s="97"/>
    </row>
    <row r="1457" spans="1:15">
      <c r="A1457" s="165" t="s">
        <v>2209</v>
      </c>
      <c r="B1457" s="165" t="s">
        <v>2723</v>
      </c>
      <c r="C1457" s="169">
        <v>4475</v>
      </c>
      <c r="D1457" s="171" t="s">
        <v>529</v>
      </c>
      <c r="E1457" s="172">
        <v>244.86</v>
      </c>
      <c r="F1457" s="172">
        <v>0</v>
      </c>
      <c r="G1457" s="172">
        <v>0</v>
      </c>
      <c r="H1457" s="172">
        <v>0</v>
      </c>
      <c r="I1457" s="172">
        <v>0</v>
      </c>
      <c r="J1457" s="173">
        <f t="shared" si="24"/>
        <v>244.86</v>
      </c>
      <c r="K1457" s="169" t="str">
        <f>VLOOKUP(C1457, 'CEDARS School FRPL'!$C$4:$G$2376,5,0)</f>
        <v>No</v>
      </c>
      <c r="L1457" s="66">
        <f>IFERROR(VLOOKUP($C1457,'CEDARS School FRPL'!$C$4:$F$20001,3,FALSE),"NO CEDARL FRPL Rprtd")</f>
        <v>0.47449999999999998</v>
      </c>
      <c r="N1457" s="118"/>
      <c r="O1457" s="97"/>
    </row>
    <row r="1458" spans="1:15">
      <c r="A1458" s="165" t="s">
        <v>2209</v>
      </c>
      <c r="B1458" s="165" t="s">
        <v>2723</v>
      </c>
      <c r="C1458" s="169">
        <v>1798</v>
      </c>
      <c r="D1458" s="171" t="s">
        <v>527</v>
      </c>
      <c r="E1458" s="172">
        <v>146.38999999999999</v>
      </c>
      <c r="F1458" s="172">
        <v>0</v>
      </c>
      <c r="G1458" s="172">
        <v>1.07</v>
      </c>
      <c r="H1458" s="172">
        <v>7.6</v>
      </c>
      <c r="I1458" s="172">
        <v>0</v>
      </c>
      <c r="J1458" s="173">
        <f t="shared" si="24"/>
        <v>155.05999999999997</v>
      </c>
      <c r="K1458" s="169" t="str">
        <f>VLOOKUP(C1458, 'CEDARS School FRPL'!$C$4:$G$2376,5,0)</f>
        <v>Yes</v>
      </c>
      <c r="L1458" s="66">
        <f>IFERROR(VLOOKUP($C1458,'CEDARS School FRPL'!$C$4:$F$20001,3,FALSE),"NO CEDARL FRPL Rprtd")</f>
        <v>0.56920000000000004</v>
      </c>
      <c r="N1458" s="118"/>
      <c r="O1458" s="97"/>
    </row>
    <row r="1459" spans="1:15">
      <c r="A1459" s="165" t="s">
        <v>2209</v>
      </c>
      <c r="B1459" s="165" t="s">
        <v>2723</v>
      </c>
      <c r="C1459" s="169">
        <v>2503</v>
      </c>
      <c r="D1459" s="171" t="s">
        <v>528</v>
      </c>
      <c r="E1459" s="172">
        <v>314.27</v>
      </c>
      <c r="F1459" s="172">
        <v>0</v>
      </c>
      <c r="G1459" s="172">
        <v>24.71</v>
      </c>
      <c r="H1459" s="172">
        <v>0</v>
      </c>
      <c r="I1459" s="172">
        <v>0</v>
      </c>
      <c r="J1459" s="173">
        <f t="shared" si="24"/>
        <v>338.97999999999996</v>
      </c>
      <c r="K1459" s="169" t="str">
        <f>VLOOKUP(C1459, 'CEDARS School FRPL'!$C$4:$G$2376,5,0)</f>
        <v>No</v>
      </c>
      <c r="L1459" s="66">
        <f>IFERROR(VLOOKUP($C1459,'CEDARS School FRPL'!$C$4:$F$20001,3,FALSE),"NO CEDARL FRPL Rprtd")</f>
        <v>0.42009999999999997</v>
      </c>
      <c r="N1459" s="118"/>
      <c r="O1459" s="97"/>
    </row>
    <row r="1460" spans="1:15">
      <c r="A1460" s="165" t="s">
        <v>2209</v>
      </c>
      <c r="B1460" s="165" t="s">
        <v>2723</v>
      </c>
      <c r="C1460" s="169">
        <v>3094</v>
      </c>
      <c r="D1460" s="171" t="s">
        <v>2724</v>
      </c>
      <c r="E1460" s="172">
        <v>475.91</v>
      </c>
      <c r="F1460" s="172">
        <v>31.1</v>
      </c>
      <c r="G1460" s="172">
        <v>0</v>
      </c>
      <c r="H1460" s="172">
        <v>0</v>
      </c>
      <c r="I1460" s="172">
        <v>0</v>
      </c>
      <c r="J1460" s="173">
        <f t="shared" si="24"/>
        <v>507.01000000000005</v>
      </c>
      <c r="K1460" s="169" t="str">
        <f>VLOOKUP(C1460, 'CEDARS School FRPL'!$C$4:$G$2376,5,0)</f>
        <v>No</v>
      </c>
      <c r="L1460" s="66">
        <f>IFERROR(VLOOKUP($C1460,'CEDARS School FRPL'!$C$4:$F$20001,3,FALSE),"NO CEDARL FRPL Rprtd")</f>
        <v>0.46529999999999999</v>
      </c>
      <c r="N1460" s="118"/>
      <c r="O1460" s="97"/>
    </row>
    <row r="1461" spans="1:15">
      <c r="A1461" s="165" t="s">
        <v>2386</v>
      </c>
      <c r="B1461" s="165" t="s">
        <v>2725</v>
      </c>
      <c r="C1461" s="169">
        <v>3574</v>
      </c>
      <c r="D1461" s="171" t="s">
        <v>1934</v>
      </c>
      <c r="E1461" s="172">
        <v>106.5</v>
      </c>
      <c r="F1461" s="172">
        <v>13.6</v>
      </c>
      <c r="G1461" s="172">
        <v>0</v>
      </c>
      <c r="H1461" s="172">
        <v>0</v>
      </c>
      <c r="I1461" s="172">
        <v>0</v>
      </c>
      <c r="J1461" s="173">
        <f t="shared" si="24"/>
        <v>120.1</v>
      </c>
      <c r="K1461" s="169" t="str">
        <f>VLOOKUP(C1461, 'CEDARS School FRPL'!$C$4:$G$2376,5,0)</f>
        <v>Yes</v>
      </c>
      <c r="L1461" s="66">
        <f>IFERROR(VLOOKUP($C1461,'CEDARS School FRPL'!$C$4:$F$20001,3,FALSE),"NO CEDARL FRPL Rprtd")</f>
        <v>0.63819999999999999</v>
      </c>
      <c r="N1461" s="118"/>
      <c r="O1461" s="97"/>
    </row>
    <row r="1462" spans="1:15">
      <c r="A1462" s="165" t="s">
        <v>2386</v>
      </c>
      <c r="B1462" s="165" t="s">
        <v>2725</v>
      </c>
      <c r="C1462" s="169">
        <v>3575</v>
      </c>
      <c r="D1462" s="171" t="s">
        <v>3109</v>
      </c>
      <c r="E1462" s="172">
        <v>57.48</v>
      </c>
      <c r="F1462" s="172">
        <v>0</v>
      </c>
      <c r="G1462" s="172">
        <v>11.649999999999999</v>
      </c>
      <c r="H1462" s="172">
        <v>0.9</v>
      </c>
      <c r="I1462" s="172">
        <v>0</v>
      </c>
      <c r="J1462" s="173">
        <f t="shared" si="24"/>
        <v>70.03</v>
      </c>
      <c r="K1462" s="169" t="str">
        <f>VLOOKUP(C1462, 'CEDARS School FRPL'!$C$4:$G$2376,5,0)</f>
        <v>Yes</v>
      </c>
      <c r="L1462" s="66">
        <f>IFERROR(VLOOKUP($C1462,'CEDARS School FRPL'!$C$4:$F$20001,3,FALSE),"NO CEDARL FRPL Rprtd")</f>
        <v>0.70750000000000002</v>
      </c>
      <c r="N1462" s="118"/>
      <c r="O1462" s="97"/>
    </row>
    <row r="1463" spans="1:15">
      <c r="A1463" s="174" t="s">
        <v>2386</v>
      </c>
      <c r="B1463" s="174" t="s">
        <v>2725</v>
      </c>
      <c r="C1463" s="175">
        <v>5687</v>
      </c>
      <c r="D1463" s="176" t="s">
        <v>3012</v>
      </c>
      <c r="E1463" s="177">
        <v>52.1</v>
      </c>
      <c r="F1463" s="177">
        <v>0</v>
      </c>
      <c r="G1463" s="177">
        <v>0</v>
      </c>
      <c r="H1463" s="177">
        <v>0</v>
      </c>
      <c r="I1463" s="177">
        <v>0</v>
      </c>
      <c r="J1463" s="178">
        <f t="shared" si="24"/>
        <v>52.1</v>
      </c>
      <c r="K1463" s="169" t="str">
        <f>VLOOKUP(C1463, 'CEDARS School FRPL'!$C$4:$G$2376,5,0)</f>
        <v>Yes</v>
      </c>
      <c r="L1463" s="66">
        <f>IFERROR(VLOOKUP($C1463,'CEDARS School FRPL'!$C$4:$F$20001,3,FALSE),"NO CEDARL FRPL Rprtd")</f>
        <v>0.6835</v>
      </c>
      <c r="N1463" s="118"/>
      <c r="O1463" s="97"/>
    </row>
    <row r="1464" spans="1:15">
      <c r="A1464" s="165" t="s">
        <v>2131</v>
      </c>
      <c r="B1464" s="165" t="s">
        <v>2726</v>
      </c>
      <c r="C1464" s="169">
        <v>2906</v>
      </c>
      <c r="D1464" s="171" t="s">
        <v>72</v>
      </c>
      <c r="E1464" s="172">
        <v>506.31</v>
      </c>
      <c r="F1464" s="172">
        <v>0</v>
      </c>
      <c r="G1464" s="172">
        <v>0</v>
      </c>
      <c r="H1464" s="172">
        <v>0</v>
      </c>
      <c r="I1464" s="172">
        <v>0</v>
      </c>
      <c r="J1464" s="173">
        <f t="shared" si="24"/>
        <v>506.31</v>
      </c>
      <c r="K1464" s="169" t="str">
        <f>VLOOKUP(C1464, 'CEDARS School FRPL'!$C$4:$G$2376,5,0)</f>
        <v>Yes</v>
      </c>
      <c r="L1464" s="66">
        <f>IFERROR(VLOOKUP($C1464,'CEDARS School FRPL'!$C$4:$F$20001,3,FALSE),"NO CEDARL FRPL Rprtd")</f>
        <v>0.7591</v>
      </c>
      <c r="N1464" s="118"/>
      <c r="O1464" s="97"/>
    </row>
    <row r="1465" spans="1:15">
      <c r="A1465" s="165" t="s">
        <v>2131</v>
      </c>
      <c r="B1465" s="165" t="s">
        <v>2726</v>
      </c>
      <c r="C1465" s="169">
        <v>2195</v>
      </c>
      <c r="D1465" s="171" t="s">
        <v>69</v>
      </c>
      <c r="E1465" s="172">
        <v>366.55</v>
      </c>
      <c r="F1465" s="172">
        <v>34.9</v>
      </c>
      <c r="G1465" s="172">
        <v>0</v>
      </c>
      <c r="H1465" s="172">
        <v>0</v>
      </c>
      <c r="I1465" s="172">
        <v>0</v>
      </c>
      <c r="J1465" s="173">
        <f t="shared" si="24"/>
        <v>401.45</v>
      </c>
      <c r="K1465" s="169" t="str">
        <f>VLOOKUP(C1465, 'CEDARS School FRPL'!$C$4:$G$2376,5,0)</f>
        <v>Yes</v>
      </c>
      <c r="L1465" s="66">
        <f>IFERROR(VLOOKUP($C1465,'CEDARS School FRPL'!$C$4:$F$20001,3,FALSE),"NO CEDARL FRPL Rprtd")</f>
        <v>0.70440000000000003</v>
      </c>
      <c r="N1465" s="118"/>
      <c r="O1465" s="97"/>
    </row>
    <row r="1466" spans="1:15">
      <c r="A1466" s="165" t="s">
        <v>2131</v>
      </c>
      <c r="B1466" s="165" t="s">
        <v>2726</v>
      </c>
      <c r="C1466" s="169">
        <v>3316</v>
      </c>
      <c r="D1466" s="171" t="s">
        <v>73</v>
      </c>
      <c r="E1466" s="172">
        <v>406.77</v>
      </c>
      <c r="F1466" s="172">
        <v>0</v>
      </c>
      <c r="G1466" s="172">
        <v>0</v>
      </c>
      <c r="H1466" s="172">
        <v>0</v>
      </c>
      <c r="I1466" s="172">
        <v>0</v>
      </c>
      <c r="J1466" s="173">
        <f t="shared" si="24"/>
        <v>406.77</v>
      </c>
      <c r="K1466" s="169" t="str">
        <f>VLOOKUP(C1466, 'CEDARS School FRPL'!$C$4:$G$2376,5,0)</f>
        <v>Yes</v>
      </c>
      <c r="L1466" s="66">
        <f>IFERROR(VLOOKUP($C1466,'CEDARS School FRPL'!$C$4:$F$20001,3,FALSE),"NO CEDARL FRPL Rprtd")</f>
        <v>0.71220000000000006</v>
      </c>
      <c r="N1466" s="118"/>
      <c r="O1466" s="97"/>
    </row>
    <row r="1467" spans="1:15">
      <c r="A1467" s="165" t="s">
        <v>2131</v>
      </c>
      <c r="B1467" s="165" t="s">
        <v>2726</v>
      </c>
      <c r="C1467" s="169">
        <v>2508</v>
      </c>
      <c r="D1467" s="171" t="s">
        <v>70</v>
      </c>
      <c r="E1467" s="172">
        <v>745.05</v>
      </c>
      <c r="F1467" s="172">
        <v>0</v>
      </c>
      <c r="G1467" s="172">
        <v>63.36</v>
      </c>
      <c r="H1467" s="172">
        <v>0</v>
      </c>
      <c r="I1467" s="172">
        <v>1.8</v>
      </c>
      <c r="J1467" s="173">
        <f t="shared" si="24"/>
        <v>810.20999999999992</v>
      </c>
      <c r="K1467" s="169" t="str">
        <f>VLOOKUP(C1467, 'CEDARS School FRPL'!$C$4:$G$2376,5,0)</f>
        <v>Yes</v>
      </c>
      <c r="L1467" s="66">
        <f>IFERROR(VLOOKUP($C1467,'CEDARS School FRPL'!$C$4:$F$20001,3,FALSE),"NO CEDARL FRPL Rprtd")</f>
        <v>0.68269999999999997</v>
      </c>
      <c r="N1467" s="118"/>
      <c r="O1467" s="97"/>
    </row>
    <row r="1468" spans="1:15">
      <c r="A1468" s="165" t="s">
        <v>2131</v>
      </c>
      <c r="B1468" s="165" t="s">
        <v>2726</v>
      </c>
      <c r="C1468" s="169">
        <v>5537</v>
      </c>
      <c r="D1468" s="171" t="s">
        <v>2929</v>
      </c>
      <c r="E1468" s="172">
        <v>0</v>
      </c>
      <c r="F1468" s="172">
        <v>0</v>
      </c>
      <c r="G1468" s="172">
        <v>0</v>
      </c>
      <c r="H1468" s="172">
        <v>57.1</v>
      </c>
      <c r="I1468" s="172">
        <v>0</v>
      </c>
      <c r="J1468" s="173">
        <f t="shared" si="24"/>
        <v>57.1</v>
      </c>
      <c r="K1468" s="169" t="str">
        <f>VLOOKUP(C1468, 'CEDARS School FRPL'!$C$4:$G$2376,5,0)</f>
        <v>Yes</v>
      </c>
      <c r="L1468" s="66">
        <f>IFERROR(VLOOKUP($C1468,'CEDARS School FRPL'!$C$4:$F$20001,3,FALSE),"NO CEDARL FRPL Rprtd")</f>
        <v>0.85950000000000004</v>
      </c>
      <c r="N1468" s="118"/>
      <c r="O1468" s="97"/>
    </row>
    <row r="1469" spans="1:15">
      <c r="A1469" s="165" t="s">
        <v>2131</v>
      </c>
      <c r="B1469" s="165" t="s">
        <v>2726</v>
      </c>
      <c r="C1469" s="169">
        <v>2905</v>
      </c>
      <c r="D1469" s="171" t="s">
        <v>71</v>
      </c>
      <c r="E1469" s="172">
        <v>230.62</v>
      </c>
      <c r="F1469" s="172">
        <v>17.5</v>
      </c>
      <c r="G1469" s="172">
        <v>0</v>
      </c>
      <c r="H1469" s="172">
        <v>0</v>
      </c>
      <c r="I1469" s="172">
        <v>0</v>
      </c>
      <c r="J1469" s="173">
        <f t="shared" si="24"/>
        <v>248.12</v>
      </c>
      <c r="K1469" s="169" t="str">
        <f>VLOOKUP(C1469, 'CEDARS School FRPL'!$C$4:$G$2376,5,0)</f>
        <v>Yes</v>
      </c>
      <c r="L1469" s="66">
        <f>IFERROR(VLOOKUP($C1469,'CEDARS School FRPL'!$C$4:$F$20001,3,FALSE),"NO CEDARL FRPL Rprtd")</f>
        <v>0.73780000000000001</v>
      </c>
      <c r="N1469" s="118"/>
      <c r="O1469" s="97"/>
    </row>
    <row r="1470" spans="1:15">
      <c r="A1470" s="165" t="s">
        <v>2398</v>
      </c>
      <c r="B1470" s="165" t="s">
        <v>2727</v>
      </c>
      <c r="C1470" s="169">
        <v>2587</v>
      </c>
      <c r="D1470" s="171" t="s">
        <v>135</v>
      </c>
      <c r="E1470" s="172">
        <v>273.3</v>
      </c>
      <c r="F1470" s="172">
        <v>0</v>
      </c>
      <c r="G1470" s="172">
        <v>0</v>
      </c>
      <c r="H1470" s="172">
        <v>0</v>
      </c>
      <c r="I1470" s="172">
        <v>0</v>
      </c>
      <c r="J1470" s="173">
        <f t="shared" si="24"/>
        <v>273.3</v>
      </c>
      <c r="K1470" s="169" t="str">
        <f>VLOOKUP(C1470, 'CEDARS School FRPL'!$C$4:$G$2376,5,0)</f>
        <v>No</v>
      </c>
      <c r="L1470" s="66">
        <f>IFERROR(VLOOKUP($C1470,'CEDARS School FRPL'!$C$4:$F$20001,3,FALSE),"NO CEDARL FRPL Rprtd")</f>
        <v>0.2974</v>
      </c>
      <c r="N1470" s="118"/>
      <c r="O1470" s="97"/>
    </row>
    <row r="1471" spans="1:15">
      <c r="A1471" s="165" t="s">
        <v>2398</v>
      </c>
      <c r="B1471" s="165" t="s">
        <v>2727</v>
      </c>
      <c r="C1471" s="169">
        <v>3203</v>
      </c>
      <c r="D1471" s="171" t="s">
        <v>75</v>
      </c>
      <c r="E1471" s="172">
        <v>365.97</v>
      </c>
      <c r="F1471" s="172">
        <v>0</v>
      </c>
      <c r="G1471" s="172">
        <v>0</v>
      </c>
      <c r="H1471" s="172">
        <v>0</v>
      </c>
      <c r="I1471" s="172">
        <v>0</v>
      </c>
      <c r="J1471" s="173">
        <f t="shared" si="24"/>
        <v>365.97</v>
      </c>
      <c r="K1471" s="169" t="str">
        <f>VLOOKUP(C1471, 'CEDARS School FRPL'!$C$4:$G$2376,5,0)</f>
        <v>Yes</v>
      </c>
      <c r="L1471" s="66">
        <f>IFERROR(VLOOKUP($C1471,'CEDARS School FRPL'!$C$4:$F$20001,3,FALSE),"NO CEDARL FRPL Rprtd")</f>
        <v>0.5544</v>
      </c>
      <c r="N1471" s="118"/>
      <c r="O1471" s="97"/>
    </row>
    <row r="1472" spans="1:15">
      <c r="A1472" s="165" t="s">
        <v>2398</v>
      </c>
      <c r="B1472" s="165" t="s">
        <v>2727</v>
      </c>
      <c r="C1472" s="169">
        <v>5574</v>
      </c>
      <c r="D1472" s="171" t="s">
        <v>2930</v>
      </c>
      <c r="E1472" s="172">
        <v>328.13</v>
      </c>
      <c r="F1472" s="172">
        <v>0</v>
      </c>
      <c r="G1472" s="172">
        <v>0</v>
      </c>
      <c r="H1472" s="172">
        <v>0</v>
      </c>
      <c r="I1472" s="172">
        <v>0</v>
      </c>
      <c r="J1472" s="173">
        <f t="shared" si="24"/>
        <v>328.13</v>
      </c>
      <c r="K1472" s="169" t="str">
        <f>VLOOKUP(C1472, 'CEDARS School FRPL'!$C$4:$G$2376,5,0)</f>
        <v>Yes</v>
      </c>
      <c r="L1472" s="66">
        <f>IFERROR(VLOOKUP($C1472,'CEDARS School FRPL'!$C$4:$F$20001,3,FALSE),"NO CEDARL FRPL Rprtd")</f>
        <v>0.50319999999999998</v>
      </c>
      <c r="N1472" s="118"/>
      <c r="O1472" s="97"/>
    </row>
    <row r="1473" spans="1:15">
      <c r="A1473" s="165" t="s">
        <v>2398</v>
      </c>
      <c r="B1473" s="165" t="s">
        <v>2727</v>
      </c>
      <c r="C1473" s="169">
        <v>3419</v>
      </c>
      <c r="D1473" s="171" t="s">
        <v>22</v>
      </c>
      <c r="E1473" s="172">
        <v>618.04</v>
      </c>
      <c r="F1473" s="172">
        <v>0</v>
      </c>
      <c r="G1473" s="172">
        <v>0</v>
      </c>
      <c r="H1473" s="172">
        <v>0</v>
      </c>
      <c r="I1473" s="172">
        <v>0</v>
      </c>
      <c r="J1473" s="173">
        <f t="shared" si="24"/>
        <v>618.04</v>
      </c>
      <c r="K1473" s="169" t="str">
        <f>VLOOKUP(C1473, 'CEDARS School FRPL'!$C$4:$G$2376,5,0)</f>
        <v>No</v>
      </c>
      <c r="L1473" s="66">
        <f>IFERROR(VLOOKUP($C1473,'CEDARS School FRPL'!$C$4:$F$20001,3,FALSE),"NO CEDARL FRPL Rprtd")</f>
        <v>0.35670000000000002</v>
      </c>
      <c r="N1473" s="118"/>
      <c r="O1473" s="97"/>
    </row>
    <row r="1474" spans="1:15">
      <c r="A1474" s="165" t="s">
        <v>2398</v>
      </c>
      <c r="B1474" s="165" t="s">
        <v>2727</v>
      </c>
      <c r="C1474" s="169">
        <v>2499</v>
      </c>
      <c r="D1474" s="171" t="s">
        <v>2008</v>
      </c>
      <c r="E1474" s="172">
        <v>758.56</v>
      </c>
      <c r="F1474" s="172">
        <v>0</v>
      </c>
      <c r="G1474" s="172">
        <v>60.25</v>
      </c>
      <c r="H1474" s="172">
        <v>3.6</v>
      </c>
      <c r="I1474" s="172">
        <v>0</v>
      </c>
      <c r="J1474" s="173">
        <f t="shared" si="24"/>
        <v>822.41</v>
      </c>
      <c r="K1474" s="169" t="str">
        <f>VLOOKUP(C1474, 'CEDARS School FRPL'!$C$4:$G$2376,5,0)</f>
        <v>No</v>
      </c>
      <c r="L1474" s="66">
        <f>IFERROR(VLOOKUP($C1474,'CEDARS School FRPL'!$C$4:$F$20001,3,FALSE),"NO CEDARL FRPL Rprtd")</f>
        <v>0.32690000000000002</v>
      </c>
      <c r="N1474" s="118"/>
      <c r="O1474" s="97"/>
    </row>
    <row r="1475" spans="1:15">
      <c r="A1475" s="165" t="s">
        <v>2398</v>
      </c>
      <c r="B1475" s="165" t="s">
        <v>2727</v>
      </c>
      <c r="C1475" s="169">
        <v>3614</v>
      </c>
      <c r="D1475" s="171" t="s">
        <v>1584</v>
      </c>
      <c r="E1475" s="172">
        <v>275.89999999999998</v>
      </c>
      <c r="F1475" s="172">
        <v>0</v>
      </c>
      <c r="G1475" s="172">
        <v>0</v>
      </c>
      <c r="H1475" s="172">
        <v>0</v>
      </c>
      <c r="I1475" s="172">
        <v>0</v>
      </c>
      <c r="J1475" s="173">
        <f t="shared" si="24"/>
        <v>275.89999999999998</v>
      </c>
      <c r="K1475" s="169" t="str">
        <f>VLOOKUP(C1475, 'CEDARS School FRPL'!$C$4:$G$2376,5,0)</f>
        <v>No</v>
      </c>
      <c r="L1475" s="66">
        <f>IFERROR(VLOOKUP($C1475,'CEDARS School FRPL'!$C$4:$F$20001,3,FALSE),"NO CEDARL FRPL Rprtd")</f>
        <v>0.2218</v>
      </c>
      <c r="N1475" s="118"/>
      <c r="O1475" s="97"/>
    </row>
    <row r="1476" spans="1:15">
      <c r="A1476" s="165" t="s">
        <v>2300</v>
      </c>
      <c r="B1476" s="165" t="s">
        <v>2728</v>
      </c>
      <c r="C1476" s="169">
        <v>3447</v>
      </c>
      <c r="D1476" s="171" t="s">
        <v>1261</v>
      </c>
      <c r="E1476" s="172">
        <v>713.23</v>
      </c>
      <c r="F1476" s="172">
        <v>0</v>
      </c>
      <c r="G1476" s="172">
        <v>0</v>
      </c>
      <c r="H1476" s="172">
        <v>0</v>
      </c>
      <c r="I1476" s="172">
        <v>0</v>
      </c>
      <c r="J1476" s="173">
        <f t="shared" si="24"/>
        <v>713.23</v>
      </c>
      <c r="K1476" s="169" t="str">
        <f>VLOOKUP(C1476, 'CEDARS School FRPL'!$C$4:$G$2376,5,0)</f>
        <v>No</v>
      </c>
      <c r="L1476" s="66">
        <f>IFERROR(VLOOKUP($C1476,'CEDARS School FRPL'!$C$4:$F$20001,3,FALSE),"NO CEDARL FRPL Rprtd")</f>
        <v>0.41699999999999998</v>
      </c>
      <c r="N1476" s="118"/>
      <c r="O1476" s="97"/>
    </row>
    <row r="1477" spans="1:15">
      <c r="A1477" s="165" t="s">
        <v>2300</v>
      </c>
      <c r="B1477" s="165" t="s">
        <v>2728</v>
      </c>
      <c r="C1477" s="169">
        <v>3750</v>
      </c>
      <c r="D1477" s="171" t="s">
        <v>1266</v>
      </c>
      <c r="E1477" s="172">
        <v>812.66</v>
      </c>
      <c r="F1477" s="172">
        <v>0</v>
      </c>
      <c r="G1477" s="172">
        <v>0</v>
      </c>
      <c r="H1477" s="172">
        <v>0</v>
      </c>
      <c r="I1477" s="172">
        <v>0</v>
      </c>
      <c r="J1477" s="173">
        <f t="shared" ref="J1477:J1540" si="25">SUM(E1477:I1477)</f>
        <v>812.66</v>
      </c>
      <c r="K1477" s="169" t="str">
        <f>VLOOKUP(C1477, 'CEDARS School FRPL'!$C$4:$G$2376,5,0)</f>
        <v>No</v>
      </c>
      <c r="L1477" s="66">
        <f>IFERROR(VLOOKUP($C1477,'CEDARS School FRPL'!$C$4:$F$20001,3,FALSE),"NO CEDARL FRPL Rprtd")</f>
        <v>0.47770000000000001</v>
      </c>
      <c r="N1477" s="118"/>
      <c r="O1477" s="97"/>
    </row>
    <row r="1478" spans="1:15">
      <c r="A1478" s="165" t="s">
        <v>2300</v>
      </c>
      <c r="B1478" s="165" t="s">
        <v>2728</v>
      </c>
      <c r="C1478" s="169">
        <v>4361</v>
      </c>
      <c r="D1478" s="171" t="s">
        <v>1272</v>
      </c>
      <c r="E1478" s="172">
        <v>539.77</v>
      </c>
      <c r="F1478" s="172">
        <v>15.1</v>
      </c>
      <c r="G1478" s="172">
        <v>0</v>
      </c>
      <c r="H1478" s="172">
        <v>0</v>
      </c>
      <c r="I1478" s="172">
        <v>0</v>
      </c>
      <c r="J1478" s="173">
        <f t="shared" si="25"/>
        <v>554.87</v>
      </c>
      <c r="K1478" s="169" t="str">
        <f>VLOOKUP(C1478, 'CEDARS School FRPL'!$C$4:$G$2376,5,0)</f>
        <v>No</v>
      </c>
      <c r="L1478" s="66">
        <f>IFERROR(VLOOKUP($C1478,'CEDARS School FRPL'!$C$4:$F$20001,3,FALSE),"NO CEDARL FRPL Rprtd")</f>
        <v>0.38140000000000002</v>
      </c>
      <c r="N1478" s="118"/>
      <c r="O1478" s="97"/>
    </row>
    <row r="1479" spans="1:15">
      <c r="A1479" s="165" t="s">
        <v>2300</v>
      </c>
      <c r="B1479" s="165" t="s">
        <v>2728</v>
      </c>
      <c r="C1479" s="169">
        <v>5088</v>
      </c>
      <c r="D1479" s="171" t="s">
        <v>903</v>
      </c>
      <c r="E1479" s="172">
        <v>690.54</v>
      </c>
      <c r="F1479" s="172">
        <v>13.8</v>
      </c>
      <c r="G1479" s="172">
        <v>0</v>
      </c>
      <c r="H1479" s="172">
        <v>0</v>
      </c>
      <c r="I1479" s="172">
        <v>0</v>
      </c>
      <c r="J1479" s="173">
        <f t="shared" si="25"/>
        <v>704.33999999999992</v>
      </c>
      <c r="K1479" s="169" t="str">
        <f>VLOOKUP(C1479, 'CEDARS School FRPL'!$C$4:$G$2376,5,0)</f>
        <v>No</v>
      </c>
      <c r="L1479" s="66">
        <f>IFERROR(VLOOKUP($C1479,'CEDARS School FRPL'!$C$4:$F$20001,3,FALSE),"NO CEDARL FRPL Rprtd")</f>
        <v>0.4703</v>
      </c>
      <c r="N1479" s="118"/>
      <c r="O1479" s="97"/>
    </row>
    <row r="1480" spans="1:15">
      <c r="A1480" s="165" t="s">
        <v>2300</v>
      </c>
      <c r="B1480" s="165" t="s">
        <v>2728</v>
      </c>
      <c r="C1480" s="169">
        <v>5557</v>
      </c>
      <c r="D1480" s="171" t="s">
        <v>2931</v>
      </c>
      <c r="E1480" s="172">
        <v>955.02</v>
      </c>
      <c r="F1480" s="172">
        <v>16.399999999999999</v>
      </c>
      <c r="G1480" s="172">
        <v>0</v>
      </c>
      <c r="H1480" s="172">
        <v>0</v>
      </c>
      <c r="I1480" s="172">
        <v>0</v>
      </c>
      <c r="J1480" s="173">
        <f t="shared" si="25"/>
        <v>971.42</v>
      </c>
      <c r="K1480" s="169" t="str">
        <f>VLOOKUP(C1480, 'CEDARS School FRPL'!$C$4:$G$2376,5,0)</f>
        <v>No</v>
      </c>
      <c r="L1480" s="66">
        <f>IFERROR(VLOOKUP($C1480,'CEDARS School FRPL'!$C$4:$F$20001,3,FALSE),"NO CEDARL FRPL Rprtd")</f>
        <v>0.43809999999999999</v>
      </c>
      <c r="N1480" s="118"/>
      <c r="O1480" s="97"/>
    </row>
    <row r="1481" spans="1:15">
      <c r="A1481" s="165" t="s">
        <v>2300</v>
      </c>
      <c r="B1481" s="165" t="s">
        <v>2728</v>
      </c>
      <c r="C1481" s="169">
        <v>2575</v>
      </c>
      <c r="D1481" s="171" t="s">
        <v>1258</v>
      </c>
      <c r="E1481" s="172">
        <v>602.59</v>
      </c>
      <c r="F1481" s="172">
        <v>0</v>
      </c>
      <c r="G1481" s="172">
        <v>0</v>
      </c>
      <c r="H1481" s="172">
        <v>0</v>
      </c>
      <c r="I1481" s="172">
        <v>0</v>
      </c>
      <c r="J1481" s="173">
        <f t="shared" si="25"/>
        <v>602.59</v>
      </c>
      <c r="K1481" s="169" t="str">
        <f>VLOOKUP(C1481, 'CEDARS School FRPL'!$C$4:$G$2376,5,0)</f>
        <v>No</v>
      </c>
      <c r="L1481" s="66">
        <f>IFERROR(VLOOKUP($C1481,'CEDARS School FRPL'!$C$4:$F$20001,3,FALSE),"NO CEDARL FRPL Rprtd")</f>
        <v>0.42870000000000003</v>
      </c>
      <c r="N1481" s="118"/>
      <c r="O1481" s="97"/>
    </row>
    <row r="1482" spans="1:15">
      <c r="A1482" s="165" t="s">
        <v>2300</v>
      </c>
      <c r="B1482" s="165" t="s">
        <v>2728</v>
      </c>
      <c r="C1482" s="169">
        <v>5093</v>
      </c>
      <c r="D1482" s="171" t="s">
        <v>1277</v>
      </c>
      <c r="E1482" s="172">
        <v>773.05</v>
      </c>
      <c r="F1482" s="172">
        <v>15.5</v>
      </c>
      <c r="G1482" s="172">
        <v>0</v>
      </c>
      <c r="H1482" s="172">
        <v>0</v>
      </c>
      <c r="I1482" s="172">
        <v>0</v>
      </c>
      <c r="J1482" s="173">
        <f t="shared" si="25"/>
        <v>788.55</v>
      </c>
      <c r="K1482" s="169" t="str">
        <f>VLOOKUP(C1482, 'CEDARS School FRPL'!$C$4:$G$2376,5,0)</f>
        <v>No</v>
      </c>
      <c r="L1482" s="66">
        <f>IFERROR(VLOOKUP($C1482,'CEDARS School FRPL'!$C$4:$F$20001,3,FALSE),"NO CEDARL FRPL Rprtd")</f>
        <v>0.32969999999999999</v>
      </c>
      <c r="N1482" s="118"/>
      <c r="O1482" s="97"/>
    </row>
    <row r="1483" spans="1:15">
      <c r="A1483" s="165" t="s">
        <v>2300</v>
      </c>
      <c r="B1483" s="165" t="s">
        <v>2728</v>
      </c>
      <c r="C1483" s="169">
        <v>4540</v>
      </c>
      <c r="D1483" s="171" t="s">
        <v>1276</v>
      </c>
      <c r="E1483" s="172">
        <v>1416.29</v>
      </c>
      <c r="F1483" s="172">
        <v>0</v>
      </c>
      <c r="G1483" s="172">
        <v>279.26</v>
      </c>
      <c r="H1483" s="172">
        <v>0</v>
      </c>
      <c r="I1483" s="172">
        <v>0</v>
      </c>
      <c r="J1483" s="173">
        <f t="shared" si="25"/>
        <v>1695.55</v>
      </c>
      <c r="K1483" s="169" t="str">
        <f>VLOOKUP(C1483, 'CEDARS School FRPL'!$C$4:$G$2376,5,0)</f>
        <v>No</v>
      </c>
      <c r="L1483" s="66">
        <f>IFERROR(VLOOKUP($C1483,'CEDARS School FRPL'!$C$4:$F$20001,3,FALSE),"NO CEDARL FRPL Rprtd")</f>
        <v>0.40450000000000003</v>
      </c>
      <c r="N1483" s="118"/>
      <c r="O1483" s="97"/>
    </row>
    <row r="1484" spans="1:15">
      <c r="A1484" s="165" t="s">
        <v>2300</v>
      </c>
      <c r="B1484" s="165" t="s">
        <v>2728</v>
      </c>
      <c r="C1484" s="169">
        <v>4183</v>
      </c>
      <c r="D1484" s="171" t="s">
        <v>1271</v>
      </c>
      <c r="E1484" s="172">
        <v>729.48</v>
      </c>
      <c r="F1484" s="172">
        <v>0</v>
      </c>
      <c r="G1484" s="172">
        <v>0</v>
      </c>
      <c r="H1484" s="172">
        <v>0</v>
      </c>
      <c r="I1484" s="172">
        <v>0</v>
      </c>
      <c r="J1484" s="173">
        <f t="shared" si="25"/>
        <v>729.48</v>
      </c>
      <c r="K1484" s="169" t="str">
        <f>VLOOKUP(C1484, 'CEDARS School FRPL'!$C$4:$G$2376,5,0)</f>
        <v>No</v>
      </c>
      <c r="L1484" s="66">
        <f>IFERROR(VLOOKUP($C1484,'CEDARS School FRPL'!$C$4:$F$20001,3,FALSE),"NO CEDARL FRPL Rprtd")</f>
        <v>0.48359999999999997</v>
      </c>
      <c r="N1484" s="118"/>
      <c r="O1484" s="97"/>
    </row>
    <row r="1485" spans="1:15">
      <c r="A1485" s="165" t="s">
        <v>2300</v>
      </c>
      <c r="B1485" s="165" t="s">
        <v>2728</v>
      </c>
      <c r="C1485" s="169">
        <v>2496</v>
      </c>
      <c r="D1485" s="171" t="s">
        <v>1254</v>
      </c>
      <c r="E1485" s="172">
        <v>600.67999999999995</v>
      </c>
      <c r="F1485" s="172">
        <v>15.8</v>
      </c>
      <c r="G1485" s="172">
        <v>0</v>
      </c>
      <c r="H1485" s="172">
        <v>0</v>
      </c>
      <c r="I1485" s="172">
        <v>0</v>
      </c>
      <c r="J1485" s="173">
        <f t="shared" si="25"/>
        <v>616.4799999999999</v>
      </c>
      <c r="K1485" s="169" t="str">
        <f>VLOOKUP(C1485, 'CEDARS School FRPL'!$C$4:$G$2376,5,0)</f>
        <v>Yes</v>
      </c>
      <c r="L1485" s="66">
        <f>IFERROR(VLOOKUP($C1485,'CEDARS School FRPL'!$C$4:$F$20001,3,FALSE),"NO CEDARL FRPL Rprtd")</f>
        <v>0.63880000000000003</v>
      </c>
      <c r="N1485" s="118"/>
      <c r="O1485" s="97"/>
    </row>
    <row r="1486" spans="1:15">
      <c r="A1486" s="165" t="s">
        <v>2300</v>
      </c>
      <c r="B1486" s="165" t="s">
        <v>2728</v>
      </c>
      <c r="C1486" s="169">
        <v>3557</v>
      </c>
      <c r="D1486" s="171" t="s">
        <v>1262</v>
      </c>
      <c r="E1486" s="172">
        <v>574.34</v>
      </c>
      <c r="F1486" s="172">
        <v>0</v>
      </c>
      <c r="G1486" s="172">
        <v>0</v>
      </c>
      <c r="H1486" s="172">
        <v>0</v>
      </c>
      <c r="I1486" s="172">
        <v>0</v>
      </c>
      <c r="J1486" s="173">
        <f t="shared" si="25"/>
        <v>574.34</v>
      </c>
      <c r="K1486" s="169" t="str">
        <f>VLOOKUP(C1486, 'CEDARS School FRPL'!$C$4:$G$2376,5,0)</f>
        <v>No</v>
      </c>
      <c r="L1486" s="66">
        <f>IFERROR(VLOOKUP($C1486,'CEDARS School FRPL'!$C$4:$F$20001,3,FALSE),"NO CEDARL FRPL Rprtd")</f>
        <v>0.28539999999999999</v>
      </c>
      <c r="N1486" s="118"/>
      <c r="O1486" s="97"/>
    </row>
    <row r="1487" spans="1:15">
      <c r="A1487" s="165" t="s">
        <v>2300</v>
      </c>
      <c r="B1487" s="165" t="s">
        <v>2728</v>
      </c>
      <c r="C1487" s="169">
        <v>5142</v>
      </c>
      <c r="D1487" s="171" t="s">
        <v>1278</v>
      </c>
      <c r="E1487" s="172">
        <v>863.4</v>
      </c>
      <c r="F1487" s="172">
        <v>0</v>
      </c>
      <c r="G1487" s="172">
        <v>0</v>
      </c>
      <c r="H1487" s="172">
        <v>0</v>
      </c>
      <c r="I1487" s="172">
        <v>0</v>
      </c>
      <c r="J1487" s="173">
        <f t="shared" si="25"/>
        <v>863.4</v>
      </c>
      <c r="K1487" s="169" t="str">
        <f>VLOOKUP(C1487, 'CEDARS School FRPL'!$C$4:$G$2376,5,0)</f>
        <v>No</v>
      </c>
      <c r="L1487" s="66">
        <f>IFERROR(VLOOKUP($C1487,'CEDARS School FRPL'!$C$4:$F$20001,3,FALSE),"NO CEDARL FRPL Rprtd")</f>
        <v>0.39240000000000003</v>
      </c>
      <c r="N1487" s="118"/>
      <c r="O1487" s="97"/>
    </row>
    <row r="1488" spans="1:15">
      <c r="A1488" s="165" t="s">
        <v>2300</v>
      </c>
      <c r="B1488" s="165" t="s">
        <v>2728</v>
      </c>
      <c r="C1488" s="169">
        <v>4360</v>
      </c>
      <c r="D1488" s="171" t="s">
        <v>2932</v>
      </c>
      <c r="E1488" s="172">
        <v>693.41</v>
      </c>
      <c r="F1488" s="172">
        <v>13.6</v>
      </c>
      <c r="G1488" s="172">
        <v>0</v>
      </c>
      <c r="H1488" s="172">
        <v>0</v>
      </c>
      <c r="I1488" s="172">
        <v>0</v>
      </c>
      <c r="J1488" s="173">
        <f t="shared" si="25"/>
        <v>707.01</v>
      </c>
      <c r="K1488" s="169" t="str">
        <f>VLOOKUP(C1488, 'CEDARS School FRPL'!$C$4:$G$2376,5,0)</f>
        <v>No</v>
      </c>
      <c r="L1488" s="66">
        <f>IFERROR(VLOOKUP($C1488,'CEDARS School FRPL'!$C$4:$F$20001,3,FALSE),"NO CEDARL FRPL Rprtd")</f>
        <v>0.42799999999999999</v>
      </c>
      <c r="N1488" s="118"/>
      <c r="O1488" s="97"/>
    </row>
    <row r="1489" spans="1:15">
      <c r="A1489" s="165" t="s">
        <v>2300</v>
      </c>
      <c r="B1489" s="165" t="s">
        <v>2728</v>
      </c>
      <c r="C1489" s="169">
        <v>3052</v>
      </c>
      <c r="D1489" s="171" t="s">
        <v>1260</v>
      </c>
      <c r="E1489" s="172">
        <v>770.22</v>
      </c>
      <c r="F1489" s="172">
        <v>0</v>
      </c>
      <c r="G1489" s="172">
        <v>0</v>
      </c>
      <c r="H1489" s="172">
        <v>0</v>
      </c>
      <c r="I1489" s="172">
        <v>0</v>
      </c>
      <c r="J1489" s="173">
        <f t="shared" si="25"/>
        <v>770.22</v>
      </c>
      <c r="K1489" s="169" t="str">
        <f>VLOOKUP(C1489, 'CEDARS School FRPL'!$C$4:$G$2376,5,0)</f>
        <v>No</v>
      </c>
      <c r="L1489" s="66">
        <f>IFERROR(VLOOKUP($C1489,'CEDARS School FRPL'!$C$4:$F$20001,3,FALSE),"NO CEDARL FRPL Rprtd")</f>
        <v>0.39779999999999999</v>
      </c>
      <c r="M1489" s="66"/>
      <c r="N1489" s="118"/>
      <c r="O1489" s="97"/>
    </row>
    <row r="1490" spans="1:15">
      <c r="A1490" s="165" t="s">
        <v>2300</v>
      </c>
      <c r="B1490" s="165" t="s">
        <v>2728</v>
      </c>
      <c r="C1490" s="169">
        <v>2870</v>
      </c>
      <c r="D1490" s="171" t="s">
        <v>1259</v>
      </c>
      <c r="E1490" s="172">
        <v>409.08</v>
      </c>
      <c r="F1490" s="172">
        <v>0</v>
      </c>
      <c r="G1490" s="172">
        <v>0</v>
      </c>
      <c r="H1490" s="172">
        <v>0</v>
      </c>
      <c r="I1490" s="172">
        <v>0</v>
      </c>
      <c r="J1490" s="173">
        <f t="shared" si="25"/>
        <v>409.08</v>
      </c>
      <c r="K1490" s="169" t="str">
        <f>VLOOKUP(C1490, 'CEDARS School FRPL'!$C$4:$G$2376,5,0)</f>
        <v>No</v>
      </c>
      <c r="L1490" s="66">
        <f>IFERROR(VLOOKUP($C1490,'CEDARS School FRPL'!$C$4:$F$20001,3,FALSE),"NO CEDARL FRPL Rprtd")</f>
        <v>0.48920000000000002</v>
      </c>
      <c r="N1490" s="118"/>
      <c r="O1490" s="97"/>
    </row>
    <row r="1491" spans="1:15">
      <c r="A1491" s="165" t="s">
        <v>2300</v>
      </c>
      <c r="B1491" s="165" t="s">
        <v>2728</v>
      </c>
      <c r="C1491" s="169">
        <v>2498</v>
      </c>
      <c r="D1491" s="171" t="s">
        <v>1256</v>
      </c>
      <c r="E1491" s="172">
        <v>341.71</v>
      </c>
      <c r="F1491" s="172">
        <v>0</v>
      </c>
      <c r="G1491" s="172">
        <v>0</v>
      </c>
      <c r="H1491" s="172">
        <v>0</v>
      </c>
      <c r="I1491" s="172">
        <v>0</v>
      </c>
      <c r="J1491" s="173">
        <f t="shared" si="25"/>
        <v>341.71</v>
      </c>
      <c r="K1491" s="169" t="str">
        <f>VLOOKUP(C1491, 'CEDARS School FRPL'!$C$4:$G$2376,5,0)</f>
        <v>No</v>
      </c>
      <c r="L1491" s="66">
        <f>IFERROR(VLOOKUP($C1491,'CEDARS School FRPL'!$C$4:$F$20001,3,FALSE),"NO CEDARL FRPL Rprtd")</f>
        <v>0.34799999999999998</v>
      </c>
      <c r="N1491" s="118"/>
      <c r="O1491" s="97"/>
    </row>
    <row r="1492" spans="1:15">
      <c r="A1492" s="165" t="s">
        <v>2300</v>
      </c>
      <c r="B1492" s="165" t="s">
        <v>2728</v>
      </c>
      <c r="C1492" s="169">
        <v>2334</v>
      </c>
      <c r="D1492" s="171" t="s">
        <v>1252</v>
      </c>
      <c r="E1492" s="172">
        <v>352.13</v>
      </c>
      <c r="F1492" s="172">
        <v>0</v>
      </c>
      <c r="G1492" s="172">
        <v>0</v>
      </c>
      <c r="H1492" s="172">
        <v>0</v>
      </c>
      <c r="I1492" s="172">
        <v>0</v>
      </c>
      <c r="J1492" s="173">
        <f t="shared" si="25"/>
        <v>352.13</v>
      </c>
      <c r="K1492" s="169" t="str">
        <f>VLOOKUP(C1492, 'CEDARS School FRPL'!$C$4:$G$2376,5,0)</f>
        <v>No</v>
      </c>
      <c r="L1492" s="66">
        <f>IFERROR(VLOOKUP($C1492,'CEDARS School FRPL'!$C$4:$F$20001,3,FALSE),"NO CEDARL FRPL Rprtd")</f>
        <v>0.44800000000000001</v>
      </c>
      <c r="N1492" s="118"/>
      <c r="O1492" s="97"/>
    </row>
    <row r="1493" spans="1:15">
      <c r="A1493" s="165" t="s">
        <v>2300</v>
      </c>
      <c r="B1493" s="165" t="s">
        <v>2728</v>
      </c>
      <c r="C1493" s="169">
        <v>3572</v>
      </c>
      <c r="D1493" s="171" t="s">
        <v>1264</v>
      </c>
      <c r="E1493" s="172">
        <v>302.17</v>
      </c>
      <c r="F1493" s="172">
        <v>14.6</v>
      </c>
      <c r="G1493" s="172">
        <v>0</v>
      </c>
      <c r="H1493" s="172">
        <v>0</v>
      </c>
      <c r="I1493" s="172">
        <v>0</v>
      </c>
      <c r="J1493" s="173">
        <f t="shared" si="25"/>
        <v>316.77000000000004</v>
      </c>
      <c r="K1493" s="169" t="str">
        <f>VLOOKUP(C1493, 'CEDARS School FRPL'!$C$4:$G$2376,5,0)</f>
        <v>No</v>
      </c>
      <c r="L1493" s="66">
        <f>IFERROR(VLOOKUP($C1493,'CEDARS School FRPL'!$C$4:$F$20001,3,FALSE),"NO CEDARL FRPL Rprtd")</f>
        <v>0.37690000000000001</v>
      </c>
      <c r="N1493" s="118"/>
      <c r="O1493" s="97"/>
    </row>
    <row r="1494" spans="1:15">
      <c r="A1494" s="165" t="s">
        <v>2300</v>
      </c>
      <c r="B1494" s="165" t="s">
        <v>2728</v>
      </c>
      <c r="C1494" s="169">
        <v>3927</v>
      </c>
      <c r="D1494" s="171" t="s">
        <v>1267</v>
      </c>
      <c r="E1494" s="172">
        <v>707.99</v>
      </c>
      <c r="F1494" s="172">
        <v>0</v>
      </c>
      <c r="G1494" s="172">
        <v>0</v>
      </c>
      <c r="H1494" s="172">
        <v>0</v>
      </c>
      <c r="I1494" s="172">
        <v>0</v>
      </c>
      <c r="J1494" s="173">
        <f t="shared" si="25"/>
        <v>707.99</v>
      </c>
      <c r="K1494" s="169" t="str">
        <f>VLOOKUP(C1494, 'CEDARS School FRPL'!$C$4:$G$2376,5,0)</f>
        <v>No</v>
      </c>
      <c r="L1494" s="66">
        <f>IFERROR(VLOOKUP($C1494,'CEDARS School FRPL'!$C$4:$F$20001,3,FALSE),"NO CEDARL FRPL Rprtd")</f>
        <v>0.38879999999999998</v>
      </c>
      <c r="N1494" s="118"/>
      <c r="O1494" s="97"/>
    </row>
    <row r="1495" spans="1:15">
      <c r="A1495" s="165" t="s">
        <v>2300</v>
      </c>
      <c r="B1495" s="165" t="s">
        <v>2728</v>
      </c>
      <c r="C1495" s="169">
        <v>4146</v>
      </c>
      <c r="D1495" s="171" t="s">
        <v>1270</v>
      </c>
      <c r="E1495" s="172">
        <v>700.71</v>
      </c>
      <c r="F1495" s="172">
        <v>14.4</v>
      </c>
      <c r="G1495" s="172">
        <v>0</v>
      </c>
      <c r="H1495" s="172">
        <v>0</v>
      </c>
      <c r="I1495" s="172">
        <v>0</v>
      </c>
      <c r="J1495" s="173">
        <f t="shared" si="25"/>
        <v>715.11</v>
      </c>
      <c r="K1495" s="169" t="str">
        <f>VLOOKUP(C1495, 'CEDARS School FRPL'!$C$4:$G$2376,5,0)</f>
        <v>No</v>
      </c>
      <c r="L1495" s="66">
        <f>IFERROR(VLOOKUP($C1495,'CEDARS School FRPL'!$C$4:$F$20001,3,FALSE),"NO CEDARL FRPL Rprtd")</f>
        <v>0.44600000000000001</v>
      </c>
      <c r="N1495" s="118"/>
      <c r="O1495" s="97"/>
    </row>
    <row r="1496" spans="1:15">
      <c r="A1496" s="165" t="s">
        <v>2300</v>
      </c>
      <c r="B1496" s="165" t="s">
        <v>2728</v>
      </c>
      <c r="C1496" s="169">
        <v>2125</v>
      </c>
      <c r="D1496" s="171" t="s">
        <v>1250</v>
      </c>
      <c r="E1496" s="172">
        <v>1573.47</v>
      </c>
      <c r="F1496" s="172">
        <v>0</v>
      </c>
      <c r="G1496" s="172">
        <v>328.73</v>
      </c>
      <c r="H1496" s="172">
        <v>0</v>
      </c>
      <c r="I1496" s="172">
        <v>0</v>
      </c>
      <c r="J1496" s="173">
        <f t="shared" si="25"/>
        <v>1902.2</v>
      </c>
      <c r="K1496" s="169" t="str">
        <f>VLOOKUP(C1496, 'CEDARS School FRPL'!$C$4:$G$2376,5,0)</f>
        <v>No</v>
      </c>
      <c r="L1496" s="66">
        <f>IFERROR(VLOOKUP($C1496,'CEDARS School FRPL'!$C$4:$F$20001,3,FALSE),"NO CEDARL FRPL Rprtd")</f>
        <v>0.3654</v>
      </c>
      <c r="N1496" s="118"/>
      <c r="O1496" s="97"/>
    </row>
    <row r="1497" spans="1:15">
      <c r="A1497" s="165" t="s">
        <v>2300</v>
      </c>
      <c r="B1497" s="165" t="s">
        <v>2728</v>
      </c>
      <c r="C1497" s="169">
        <v>1640</v>
      </c>
      <c r="D1497" s="171" t="s">
        <v>2933</v>
      </c>
      <c r="E1497" s="172">
        <v>277.87</v>
      </c>
      <c r="F1497" s="172">
        <v>0</v>
      </c>
      <c r="G1497" s="172">
        <v>10.319999999999999</v>
      </c>
      <c r="H1497" s="172">
        <v>0</v>
      </c>
      <c r="I1497" s="172">
        <v>0</v>
      </c>
      <c r="J1497" s="173">
        <f t="shared" si="25"/>
        <v>288.19</v>
      </c>
      <c r="K1497" s="169" t="str">
        <f>VLOOKUP(C1497, 'CEDARS School FRPL'!$C$4:$G$2376,5,0)</f>
        <v>Yes</v>
      </c>
      <c r="L1497" s="66">
        <f>IFERROR(VLOOKUP($C1497,'CEDARS School FRPL'!$C$4:$F$20001,3,FALSE),"NO CEDARL FRPL Rprtd")</f>
        <v>0.50490000000000002</v>
      </c>
      <c r="N1497" s="118"/>
      <c r="O1497" s="97"/>
    </row>
    <row r="1498" spans="1:15">
      <c r="A1498" s="165" t="s">
        <v>2300</v>
      </c>
      <c r="B1498" s="165" t="s">
        <v>2728</v>
      </c>
      <c r="C1498" s="169">
        <v>5321</v>
      </c>
      <c r="D1498" s="171" t="s">
        <v>2934</v>
      </c>
      <c r="E1498" s="172">
        <v>0</v>
      </c>
      <c r="F1498" s="172">
        <v>0</v>
      </c>
      <c r="G1498" s="172">
        <v>0.33</v>
      </c>
      <c r="H1498" s="172">
        <v>146.1</v>
      </c>
      <c r="I1498" s="172">
        <v>0</v>
      </c>
      <c r="J1498" s="173">
        <f t="shared" si="25"/>
        <v>146.43</v>
      </c>
      <c r="K1498" s="169" t="str">
        <f>VLOOKUP(C1498, 'CEDARS School FRPL'!$C$4:$G$2376,5,0)</f>
        <v>Yes</v>
      </c>
      <c r="L1498" s="66">
        <f>IFERROR(VLOOKUP($C1498,'CEDARS School FRPL'!$C$4:$F$20001,3,FALSE),"NO CEDARL FRPL Rprtd")</f>
        <v>0.59599999999999997</v>
      </c>
      <c r="N1498" s="118"/>
      <c r="O1498" s="97"/>
    </row>
    <row r="1499" spans="1:15">
      <c r="A1499" s="165" t="s">
        <v>2300</v>
      </c>
      <c r="B1499" s="165" t="s">
        <v>2728</v>
      </c>
      <c r="C1499" s="169">
        <v>5322</v>
      </c>
      <c r="D1499" s="171" t="s">
        <v>1279</v>
      </c>
      <c r="E1499" s="172">
        <v>73.63</v>
      </c>
      <c r="F1499" s="172">
        <v>0</v>
      </c>
      <c r="G1499" s="172">
        <v>0</v>
      </c>
      <c r="H1499" s="172">
        <v>0</v>
      </c>
      <c r="I1499" s="172">
        <v>0</v>
      </c>
      <c r="J1499" s="173">
        <f t="shared" si="25"/>
        <v>73.63</v>
      </c>
      <c r="K1499" s="169" t="str">
        <f>VLOOKUP(C1499, 'CEDARS School FRPL'!$C$4:$G$2376,5,0)</f>
        <v>No</v>
      </c>
      <c r="L1499" s="66">
        <f>IFERROR(VLOOKUP($C1499,'CEDARS School FRPL'!$C$4:$F$20001,3,FALSE),"NO CEDARL FRPL Rprtd")</f>
        <v>0.49099999999999999</v>
      </c>
      <c r="N1499" s="118"/>
      <c r="O1499" s="97"/>
    </row>
    <row r="1500" spans="1:15">
      <c r="A1500" s="165" t="s">
        <v>2300</v>
      </c>
      <c r="B1500" s="165" t="s">
        <v>2728</v>
      </c>
      <c r="C1500" s="169">
        <v>4121</v>
      </c>
      <c r="D1500" s="171" t="s">
        <v>844</v>
      </c>
      <c r="E1500" s="172">
        <v>445.11</v>
      </c>
      <c r="F1500" s="172">
        <v>14.9</v>
      </c>
      <c r="G1500" s="172">
        <v>0</v>
      </c>
      <c r="H1500" s="172">
        <v>0</v>
      </c>
      <c r="I1500" s="172">
        <v>0</v>
      </c>
      <c r="J1500" s="173">
        <f t="shared" si="25"/>
        <v>460.01</v>
      </c>
      <c r="K1500" s="169" t="str">
        <f>VLOOKUP(C1500, 'CEDARS School FRPL'!$C$4:$G$2376,5,0)</f>
        <v>No</v>
      </c>
      <c r="L1500" s="66">
        <f>IFERROR(VLOOKUP($C1500,'CEDARS School FRPL'!$C$4:$F$20001,3,FALSE),"NO CEDARL FRPL Rprtd")</f>
        <v>0.4667</v>
      </c>
      <c r="N1500" s="118"/>
      <c r="O1500" s="97"/>
    </row>
    <row r="1501" spans="1:15">
      <c r="A1501" s="165" t="s">
        <v>2300</v>
      </c>
      <c r="B1501" s="165" t="s">
        <v>2728</v>
      </c>
      <c r="C1501" s="169">
        <v>3645</v>
      </c>
      <c r="D1501" s="171" t="s">
        <v>1265</v>
      </c>
      <c r="E1501" s="172">
        <v>1495.89</v>
      </c>
      <c r="F1501" s="172">
        <v>0</v>
      </c>
      <c r="G1501" s="172">
        <v>279.70000000000005</v>
      </c>
      <c r="H1501" s="172">
        <v>0</v>
      </c>
      <c r="I1501" s="172">
        <v>0</v>
      </c>
      <c r="J1501" s="173">
        <f t="shared" si="25"/>
        <v>1775.5900000000001</v>
      </c>
      <c r="K1501" s="169" t="str">
        <f>VLOOKUP(C1501, 'CEDARS School FRPL'!$C$4:$G$2376,5,0)</f>
        <v>No</v>
      </c>
      <c r="L1501" s="66">
        <f>IFERROR(VLOOKUP($C1501,'CEDARS School FRPL'!$C$4:$F$20001,3,FALSE),"NO CEDARL FRPL Rprtd")</f>
        <v>0.4234</v>
      </c>
      <c r="N1501" s="118"/>
      <c r="O1501" s="97"/>
    </row>
    <row r="1502" spans="1:15">
      <c r="A1502" s="165" t="s">
        <v>2300</v>
      </c>
      <c r="B1502" s="165" t="s">
        <v>2728</v>
      </c>
      <c r="C1502" s="169">
        <v>4414</v>
      </c>
      <c r="D1502" s="171" t="s">
        <v>1273</v>
      </c>
      <c r="E1502" s="172">
        <v>621.59</v>
      </c>
      <c r="F1502" s="172">
        <v>14.9</v>
      </c>
      <c r="G1502" s="172">
        <v>0</v>
      </c>
      <c r="H1502" s="172">
        <v>0</v>
      </c>
      <c r="I1502" s="172">
        <v>0</v>
      </c>
      <c r="J1502" s="173">
        <f t="shared" si="25"/>
        <v>636.49</v>
      </c>
      <c r="K1502" s="169" t="str">
        <f>VLOOKUP(C1502, 'CEDARS School FRPL'!$C$4:$G$2376,5,0)</f>
        <v>No</v>
      </c>
      <c r="L1502" s="66">
        <f>IFERROR(VLOOKUP($C1502,'CEDARS School FRPL'!$C$4:$F$20001,3,FALSE),"NO CEDARL FRPL Rprtd")</f>
        <v>0.33119999999999999</v>
      </c>
      <c r="N1502" s="118"/>
      <c r="O1502" s="97"/>
    </row>
    <row r="1503" spans="1:15">
      <c r="A1503" s="165" t="s">
        <v>2300</v>
      </c>
      <c r="B1503" s="165" t="s">
        <v>2728</v>
      </c>
      <c r="C1503" s="169">
        <v>2497</v>
      </c>
      <c r="D1503" s="171" t="s">
        <v>1255</v>
      </c>
      <c r="E1503" s="172">
        <v>291.57</v>
      </c>
      <c r="F1503" s="172">
        <v>16.899999999999999</v>
      </c>
      <c r="G1503" s="172">
        <v>0</v>
      </c>
      <c r="H1503" s="172">
        <v>0</v>
      </c>
      <c r="I1503" s="172">
        <v>0</v>
      </c>
      <c r="J1503" s="173">
        <f t="shared" si="25"/>
        <v>308.46999999999997</v>
      </c>
      <c r="K1503" s="169" t="str">
        <f>VLOOKUP(C1503, 'CEDARS School FRPL'!$C$4:$G$2376,5,0)</f>
        <v>No</v>
      </c>
      <c r="L1503" s="66">
        <f>IFERROR(VLOOKUP($C1503,'CEDARS School FRPL'!$C$4:$F$20001,3,FALSE),"NO CEDARL FRPL Rprtd")</f>
        <v>0.4637</v>
      </c>
      <c r="N1503" s="118"/>
      <c r="O1503" s="97"/>
    </row>
    <row r="1504" spans="1:15">
      <c r="A1504" s="165" t="s">
        <v>2300</v>
      </c>
      <c r="B1504" s="165" t="s">
        <v>2728</v>
      </c>
      <c r="C1504" s="169">
        <v>4443</v>
      </c>
      <c r="D1504" s="171" t="s">
        <v>1274</v>
      </c>
      <c r="E1504" s="172">
        <v>818.84</v>
      </c>
      <c r="F1504" s="172">
        <v>0</v>
      </c>
      <c r="G1504" s="172">
        <v>0</v>
      </c>
      <c r="H1504" s="172">
        <v>0</v>
      </c>
      <c r="I1504" s="172">
        <v>0</v>
      </c>
      <c r="J1504" s="173">
        <f t="shared" si="25"/>
        <v>818.84</v>
      </c>
      <c r="K1504" s="169" t="str">
        <f>VLOOKUP(C1504, 'CEDARS School FRPL'!$C$4:$G$2376,5,0)</f>
        <v>No</v>
      </c>
      <c r="L1504" s="66">
        <f>IFERROR(VLOOKUP($C1504,'CEDARS School FRPL'!$C$4:$F$20001,3,FALSE),"NO CEDARL FRPL Rprtd")</f>
        <v>0.44669999999999999</v>
      </c>
      <c r="N1504" s="118"/>
      <c r="O1504" s="97"/>
    </row>
    <row r="1505" spans="1:15">
      <c r="A1505" s="165" t="s">
        <v>2300</v>
      </c>
      <c r="B1505" s="165" t="s">
        <v>2728</v>
      </c>
      <c r="C1505" s="169">
        <v>2311</v>
      </c>
      <c r="D1505" s="171" t="s">
        <v>1251</v>
      </c>
      <c r="E1505" s="172">
        <v>308.7</v>
      </c>
      <c r="F1505" s="172">
        <v>0</v>
      </c>
      <c r="G1505" s="172">
        <v>0</v>
      </c>
      <c r="H1505" s="172">
        <v>0</v>
      </c>
      <c r="I1505" s="172">
        <v>0</v>
      </c>
      <c r="J1505" s="173">
        <f t="shared" si="25"/>
        <v>308.7</v>
      </c>
      <c r="K1505" s="169" t="str">
        <f>VLOOKUP(C1505, 'CEDARS School FRPL'!$C$4:$G$2376,5,0)</f>
        <v>Yes</v>
      </c>
      <c r="L1505" s="66">
        <f>IFERROR(VLOOKUP($C1505,'CEDARS School FRPL'!$C$4:$F$20001,3,FALSE),"NO CEDARL FRPL Rprtd")</f>
        <v>0.56850000000000001</v>
      </c>
      <c r="N1505" s="118"/>
      <c r="O1505" s="97"/>
    </row>
    <row r="1506" spans="1:15">
      <c r="A1506" s="165" t="s">
        <v>2300</v>
      </c>
      <c r="B1506" s="165" t="s">
        <v>2728</v>
      </c>
      <c r="C1506" s="169">
        <v>3896</v>
      </c>
      <c r="D1506" s="171" t="s">
        <v>670</v>
      </c>
      <c r="E1506" s="172">
        <v>681.42</v>
      </c>
      <c r="F1506" s="172">
        <v>0</v>
      </c>
      <c r="G1506" s="172">
        <v>0</v>
      </c>
      <c r="H1506" s="172">
        <v>0</v>
      </c>
      <c r="I1506" s="172">
        <v>0</v>
      </c>
      <c r="J1506" s="173">
        <f t="shared" si="25"/>
        <v>681.42</v>
      </c>
      <c r="K1506" s="169" t="str">
        <f>VLOOKUP(C1506, 'CEDARS School FRPL'!$C$4:$G$2376,5,0)</f>
        <v>No</v>
      </c>
      <c r="L1506" s="66">
        <f>IFERROR(VLOOKUP($C1506,'CEDARS School FRPL'!$C$4:$F$20001,3,FALSE),"NO CEDARL FRPL Rprtd")</f>
        <v>0.49249999999999999</v>
      </c>
      <c r="N1506" s="118"/>
      <c r="O1506" s="97"/>
    </row>
    <row r="1507" spans="1:15">
      <c r="A1507" s="165" t="s">
        <v>2300</v>
      </c>
      <c r="B1507" s="165" t="s">
        <v>2728</v>
      </c>
      <c r="C1507" s="169">
        <v>3972</v>
      </c>
      <c r="D1507" s="171" t="s">
        <v>1268</v>
      </c>
      <c r="E1507" s="172">
        <v>117.56</v>
      </c>
      <c r="F1507" s="172">
        <v>0</v>
      </c>
      <c r="G1507" s="172">
        <v>33.18</v>
      </c>
      <c r="H1507" s="172">
        <v>0</v>
      </c>
      <c r="I1507" s="172">
        <v>0</v>
      </c>
      <c r="J1507" s="173">
        <f t="shared" si="25"/>
        <v>150.74</v>
      </c>
      <c r="K1507" s="169" t="str">
        <f>VLOOKUP(C1507, 'CEDARS School FRPL'!$C$4:$G$2376,5,0)</f>
        <v>Yes</v>
      </c>
      <c r="L1507" s="66">
        <f>IFERROR(VLOOKUP($C1507,'CEDARS School FRPL'!$C$4:$F$20001,3,FALSE),"NO CEDARL FRPL Rprtd")</f>
        <v>0.61719999999999997</v>
      </c>
      <c r="N1507" s="118"/>
      <c r="O1507" s="97"/>
    </row>
    <row r="1508" spans="1:15">
      <c r="A1508" s="165" t="s">
        <v>2300</v>
      </c>
      <c r="B1508" s="165" t="s">
        <v>2728</v>
      </c>
      <c r="C1508" s="169">
        <v>2495</v>
      </c>
      <c r="D1508" s="171" t="s">
        <v>1253</v>
      </c>
      <c r="E1508" s="172">
        <v>288</v>
      </c>
      <c r="F1508" s="172">
        <v>15.49</v>
      </c>
      <c r="G1508" s="172">
        <v>0</v>
      </c>
      <c r="H1508" s="172">
        <v>0</v>
      </c>
      <c r="I1508" s="172">
        <v>0</v>
      </c>
      <c r="J1508" s="173">
        <f t="shared" si="25"/>
        <v>303.49</v>
      </c>
      <c r="K1508" s="169" t="str">
        <f>VLOOKUP(C1508, 'CEDARS School FRPL'!$C$4:$G$2376,5,0)</f>
        <v>Yes</v>
      </c>
      <c r="L1508" s="66">
        <f>IFERROR(VLOOKUP($C1508,'CEDARS School FRPL'!$C$4:$F$20001,3,FALSE),"NO CEDARL FRPL Rprtd")</f>
        <v>0.53510000000000002</v>
      </c>
      <c r="N1508" s="118"/>
      <c r="O1508" s="97"/>
    </row>
    <row r="1509" spans="1:15">
      <c r="A1509" s="165" t="s">
        <v>2300</v>
      </c>
      <c r="B1509" s="165" t="s">
        <v>2728</v>
      </c>
      <c r="C1509" s="169">
        <v>3558</v>
      </c>
      <c r="D1509" s="171" t="s">
        <v>1263</v>
      </c>
      <c r="E1509" s="172">
        <v>301.48</v>
      </c>
      <c r="F1509" s="172">
        <v>13.81</v>
      </c>
      <c r="G1509" s="172">
        <v>0</v>
      </c>
      <c r="H1509" s="172">
        <v>0</v>
      </c>
      <c r="I1509" s="172">
        <v>0</v>
      </c>
      <c r="J1509" s="173">
        <f t="shared" si="25"/>
        <v>315.29000000000002</v>
      </c>
      <c r="K1509" s="169" t="str">
        <f>VLOOKUP(C1509, 'CEDARS School FRPL'!$C$4:$G$2376,5,0)</f>
        <v>Yes</v>
      </c>
      <c r="L1509" s="66">
        <f>IFERROR(VLOOKUP($C1509,'CEDARS School FRPL'!$C$4:$F$20001,3,FALSE),"NO CEDARL FRPL Rprtd")</f>
        <v>0.57709999999999995</v>
      </c>
      <c r="N1509" s="118"/>
      <c r="O1509" s="97"/>
    </row>
    <row r="1510" spans="1:15">
      <c r="A1510" s="165" t="s">
        <v>2300</v>
      </c>
      <c r="B1510" s="165" t="s">
        <v>2728</v>
      </c>
      <c r="C1510" s="169">
        <v>2519</v>
      </c>
      <c r="D1510" s="171" t="s">
        <v>1257</v>
      </c>
      <c r="E1510" s="172">
        <v>577.32000000000005</v>
      </c>
      <c r="F1510" s="172">
        <v>0</v>
      </c>
      <c r="G1510" s="172">
        <v>0</v>
      </c>
      <c r="H1510" s="172">
        <v>0</v>
      </c>
      <c r="I1510" s="172">
        <v>0</v>
      </c>
      <c r="J1510" s="173">
        <f t="shared" si="25"/>
        <v>577.32000000000005</v>
      </c>
      <c r="K1510" s="169" t="str">
        <f>VLOOKUP(C1510, 'CEDARS School FRPL'!$C$4:$G$2376,5,0)</f>
        <v>No</v>
      </c>
      <c r="L1510" s="66">
        <f>IFERROR(VLOOKUP($C1510,'CEDARS School FRPL'!$C$4:$F$20001,3,FALSE),"NO CEDARL FRPL Rprtd")</f>
        <v>0.45429999999999998</v>
      </c>
      <c r="N1510" s="118"/>
      <c r="O1510" s="97"/>
    </row>
    <row r="1511" spans="1:15">
      <c r="A1511" s="165" t="s">
        <v>2300</v>
      </c>
      <c r="B1511" s="165" t="s">
        <v>2728</v>
      </c>
      <c r="C1511" s="169">
        <v>4496</v>
      </c>
      <c r="D1511" s="171" t="s">
        <v>1275</v>
      </c>
      <c r="E1511" s="172">
        <v>463.5</v>
      </c>
      <c r="F1511" s="172">
        <v>14.8</v>
      </c>
      <c r="G1511" s="172">
        <v>0</v>
      </c>
      <c r="H1511" s="172">
        <v>0</v>
      </c>
      <c r="I1511" s="172">
        <v>0</v>
      </c>
      <c r="J1511" s="173">
        <f t="shared" si="25"/>
        <v>478.3</v>
      </c>
      <c r="K1511" s="169" t="str">
        <f>VLOOKUP(C1511, 'CEDARS School FRPL'!$C$4:$G$2376,5,0)</f>
        <v>Yes</v>
      </c>
      <c r="L1511" s="66">
        <f>IFERROR(VLOOKUP($C1511,'CEDARS School FRPL'!$C$4:$F$20001,3,FALSE),"NO CEDARL FRPL Rprtd")</f>
        <v>0.50729999999999997</v>
      </c>
      <c r="N1511" s="118"/>
      <c r="O1511" s="97"/>
    </row>
    <row r="1512" spans="1:15">
      <c r="A1512" s="165" t="s">
        <v>2205</v>
      </c>
      <c r="B1512" s="165" t="s">
        <v>2729</v>
      </c>
      <c r="C1512" s="169">
        <v>2491</v>
      </c>
      <c r="D1512" s="171" t="s">
        <v>516</v>
      </c>
      <c r="E1512" s="172">
        <v>34.5</v>
      </c>
      <c r="F1512" s="172">
        <v>0</v>
      </c>
      <c r="G1512" s="172">
        <v>0</v>
      </c>
      <c r="H1512" s="172">
        <v>0</v>
      </c>
      <c r="I1512" s="172">
        <v>0</v>
      </c>
      <c r="J1512" s="173">
        <f t="shared" si="25"/>
        <v>34.5</v>
      </c>
      <c r="K1512" s="169" t="str">
        <f>VLOOKUP(C1512, 'CEDARS School FRPL'!$C$4:$G$2376,5,0)</f>
        <v>Yes</v>
      </c>
      <c r="L1512" s="66">
        <f>IFERROR(VLOOKUP($C1512,'CEDARS School FRPL'!$C$4:$F$20001,3,FALSE),"NO CEDARL FRPL Rprtd")</f>
        <v>0.81579999999999997</v>
      </c>
      <c r="N1512" s="118"/>
      <c r="O1512" s="97"/>
    </row>
    <row r="1513" spans="1:15">
      <c r="A1513" s="165" t="s">
        <v>2207</v>
      </c>
      <c r="B1513" s="165" t="s">
        <v>2730</v>
      </c>
      <c r="C1513" s="169">
        <v>5236</v>
      </c>
      <c r="D1513" s="171" t="s">
        <v>521</v>
      </c>
      <c r="E1513" s="172">
        <v>468.28</v>
      </c>
      <c r="F1513" s="172">
        <v>0</v>
      </c>
      <c r="G1513" s="172">
        <v>0</v>
      </c>
      <c r="H1513" s="172">
        <v>0</v>
      </c>
      <c r="I1513" s="172">
        <v>0</v>
      </c>
      <c r="J1513" s="173">
        <f t="shared" si="25"/>
        <v>468.28</v>
      </c>
      <c r="K1513" s="169" t="str">
        <f>VLOOKUP(C1513, 'CEDARS School FRPL'!$C$4:$G$2376,5,0)</f>
        <v>No</v>
      </c>
      <c r="L1513" s="66">
        <f>IFERROR(VLOOKUP($C1513,'CEDARS School FRPL'!$C$4:$F$20001,3,FALSE),"NO CEDARL FRPL Rprtd")</f>
        <v>0.14879999999999999</v>
      </c>
      <c r="N1513" s="118"/>
      <c r="O1513" s="97"/>
    </row>
    <row r="1514" spans="1:15">
      <c r="A1514" s="165" t="s">
        <v>2207</v>
      </c>
      <c r="B1514" s="165" t="s">
        <v>2730</v>
      </c>
      <c r="C1514" s="169">
        <v>2474</v>
      </c>
      <c r="D1514" s="171" t="s">
        <v>520</v>
      </c>
      <c r="E1514" s="172">
        <v>185.19</v>
      </c>
      <c r="F1514" s="172">
        <v>0</v>
      </c>
      <c r="G1514" s="172">
        <v>2.41</v>
      </c>
      <c r="H1514" s="172">
        <v>0</v>
      </c>
      <c r="I1514" s="172">
        <v>0</v>
      </c>
      <c r="J1514" s="173">
        <f t="shared" si="25"/>
        <v>187.6</v>
      </c>
      <c r="K1514" s="169" t="str">
        <f>VLOOKUP(C1514, 'CEDARS School FRPL'!$C$4:$G$2376,5,0)</f>
        <v>Yes</v>
      </c>
      <c r="L1514" s="66">
        <f>IFERROR(VLOOKUP($C1514,'CEDARS School FRPL'!$C$4:$F$20001,3,FALSE),"NO CEDARL FRPL Rprtd")</f>
        <v>0.49909999999999999</v>
      </c>
      <c r="N1514" s="118"/>
      <c r="O1514" s="97"/>
    </row>
    <row r="1515" spans="1:15">
      <c r="A1515" s="165" t="s">
        <v>2145</v>
      </c>
      <c r="B1515" s="165" t="s">
        <v>2731</v>
      </c>
      <c r="C1515" s="169">
        <v>5430</v>
      </c>
      <c r="D1515" s="171" t="s">
        <v>158</v>
      </c>
      <c r="E1515" s="172">
        <v>109.56</v>
      </c>
      <c r="F1515" s="172">
        <v>0</v>
      </c>
      <c r="G1515" s="172">
        <v>3.59</v>
      </c>
      <c r="H1515" s="172">
        <v>0</v>
      </c>
      <c r="I1515" s="172">
        <v>0</v>
      </c>
      <c r="J1515" s="173">
        <f t="shared" si="25"/>
        <v>113.15</v>
      </c>
      <c r="K1515" s="169" t="str">
        <f>VLOOKUP(C1515, 'CEDARS School FRPL'!$C$4:$G$2376,5,0)</f>
        <v>Yes</v>
      </c>
      <c r="L1515" s="66">
        <f>IFERROR(VLOOKUP($C1515,'CEDARS School FRPL'!$C$4:$F$20001,3,FALSE),"NO CEDARL FRPL Rprtd")</f>
        <v>0.69989999999999997</v>
      </c>
      <c r="N1515" s="118"/>
      <c r="O1515" s="97"/>
    </row>
    <row r="1516" spans="1:15">
      <c r="A1516" s="165" t="s">
        <v>2144</v>
      </c>
      <c r="B1516" s="165" t="s">
        <v>2732</v>
      </c>
      <c r="C1516" s="169">
        <v>1671</v>
      </c>
      <c r="D1516" s="171" t="s">
        <v>154</v>
      </c>
      <c r="E1516" s="172">
        <v>37.06</v>
      </c>
      <c r="F1516" s="172">
        <v>0</v>
      </c>
      <c r="G1516" s="172">
        <v>0</v>
      </c>
      <c r="H1516" s="172">
        <v>0</v>
      </c>
      <c r="I1516" s="172">
        <v>0</v>
      </c>
      <c r="J1516" s="173">
        <f t="shared" si="25"/>
        <v>37.06</v>
      </c>
      <c r="K1516" s="169" t="str">
        <f>VLOOKUP(C1516, 'CEDARS School FRPL'!$C$4:$G$2376,5,0)</f>
        <v>Yes</v>
      </c>
      <c r="L1516" s="66">
        <f>IFERROR(VLOOKUP($C1516,'CEDARS School FRPL'!$C$4:$F$20001,3,FALSE),"NO CEDARL FRPL Rprtd")</f>
        <v>0.59850000000000003</v>
      </c>
      <c r="N1516" s="118"/>
      <c r="O1516" s="97"/>
    </row>
    <row r="1517" spans="1:15">
      <c r="A1517" s="165" t="s">
        <v>2144</v>
      </c>
      <c r="B1517" s="165" t="s">
        <v>2732</v>
      </c>
      <c r="C1517" s="169">
        <v>3737</v>
      </c>
      <c r="D1517" s="171" t="s">
        <v>155</v>
      </c>
      <c r="E1517" s="172">
        <v>327.63</v>
      </c>
      <c r="F1517" s="172">
        <v>16</v>
      </c>
      <c r="G1517" s="172">
        <v>0</v>
      </c>
      <c r="H1517" s="172">
        <v>0</v>
      </c>
      <c r="I1517" s="172">
        <v>0</v>
      </c>
      <c r="J1517" s="173">
        <f t="shared" si="25"/>
        <v>343.63</v>
      </c>
      <c r="K1517" s="169" t="str">
        <f>VLOOKUP(C1517, 'CEDARS School FRPL'!$C$4:$G$2376,5,0)</f>
        <v>Yes</v>
      </c>
      <c r="L1517" s="66">
        <f>IFERROR(VLOOKUP($C1517,'CEDARS School FRPL'!$C$4:$F$20001,3,FALSE),"NO CEDARL FRPL Rprtd")</f>
        <v>0.59179999999999999</v>
      </c>
      <c r="N1517" s="118"/>
      <c r="O1517" s="97"/>
    </row>
    <row r="1518" spans="1:15">
      <c r="A1518" s="165" t="s">
        <v>2144</v>
      </c>
      <c r="B1518" s="165" t="s">
        <v>2732</v>
      </c>
      <c r="C1518" s="169">
        <v>2349</v>
      </c>
      <c r="D1518" s="171" t="s">
        <v>3110</v>
      </c>
      <c r="E1518" s="172">
        <v>214.56</v>
      </c>
      <c r="F1518" s="172">
        <v>0</v>
      </c>
      <c r="G1518" s="172">
        <v>35.9</v>
      </c>
      <c r="H1518" s="172">
        <v>0</v>
      </c>
      <c r="I1518" s="172">
        <v>0</v>
      </c>
      <c r="J1518" s="173">
        <f t="shared" si="25"/>
        <v>250.46</v>
      </c>
      <c r="K1518" s="169" t="str">
        <f>VLOOKUP(C1518, 'CEDARS School FRPL'!$C$4:$G$2376,5,0)</f>
        <v>Yes</v>
      </c>
      <c r="L1518" s="66">
        <f>IFERROR(VLOOKUP($C1518,'CEDARS School FRPL'!$C$4:$F$20001,3,FALSE),"NO CEDARL FRPL Rprtd")</f>
        <v>0.56950000000000001</v>
      </c>
      <c r="N1518" s="118"/>
      <c r="O1518" s="97"/>
    </row>
    <row r="1519" spans="1:15">
      <c r="A1519" s="165" t="s">
        <v>2144</v>
      </c>
      <c r="B1519" s="165" t="s">
        <v>2732</v>
      </c>
      <c r="C1519" s="169">
        <v>2609</v>
      </c>
      <c r="D1519" s="171" t="s">
        <v>2935</v>
      </c>
      <c r="E1519" s="172">
        <v>235.67</v>
      </c>
      <c r="F1519" s="172">
        <v>0</v>
      </c>
      <c r="G1519" s="172">
        <v>0</v>
      </c>
      <c r="H1519" s="172">
        <v>0</v>
      </c>
      <c r="I1519" s="172">
        <v>0</v>
      </c>
      <c r="J1519" s="173">
        <f t="shared" si="25"/>
        <v>235.67</v>
      </c>
      <c r="K1519" s="169" t="str">
        <f>VLOOKUP(C1519, 'CEDARS School FRPL'!$C$4:$G$2376,5,0)</f>
        <v>Yes</v>
      </c>
      <c r="L1519" s="66">
        <f>IFERROR(VLOOKUP($C1519,'CEDARS School FRPL'!$C$4:$F$20001,3,FALSE),"NO CEDARL FRPL Rprtd")</f>
        <v>0.63570000000000004</v>
      </c>
      <c r="N1519" s="118"/>
      <c r="O1519" s="97"/>
    </row>
    <row r="1520" spans="1:15">
      <c r="A1520" s="165" t="s">
        <v>2144</v>
      </c>
      <c r="B1520" s="165" t="s">
        <v>2732</v>
      </c>
      <c r="C1520" s="169">
        <v>5071</v>
      </c>
      <c r="D1520" s="171" t="s">
        <v>156</v>
      </c>
      <c r="E1520" s="172">
        <v>2929.07</v>
      </c>
      <c r="F1520" s="172">
        <v>0</v>
      </c>
      <c r="G1520" s="172">
        <v>62.62</v>
      </c>
      <c r="H1520" s="172">
        <v>0</v>
      </c>
      <c r="I1520" s="172">
        <v>0</v>
      </c>
      <c r="J1520" s="173">
        <f t="shared" si="25"/>
        <v>2991.69</v>
      </c>
      <c r="K1520" s="169" t="str">
        <f>VLOOKUP(C1520, 'CEDARS School FRPL'!$C$4:$G$2376,5,0)</f>
        <v>Yes</v>
      </c>
      <c r="L1520" s="66">
        <f>IFERROR(VLOOKUP($C1520,'CEDARS School FRPL'!$C$4:$F$20001,3,FALSE),"NO CEDARL FRPL Rprtd")</f>
        <v>0.65639999999999998</v>
      </c>
      <c r="N1520" s="118"/>
      <c r="O1520" s="97"/>
    </row>
    <row r="1521" spans="1:15">
      <c r="A1521" s="174" t="s">
        <v>2144</v>
      </c>
      <c r="B1521" s="174" t="s">
        <v>2732</v>
      </c>
      <c r="C1521" s="175">
        <v>5529</v>
      </c>
      <c r="D1521" s="176" t="s">
        <v>2847</v>
      </c>
      <c r="E1521" s="177">
        <v>0</v>
      </c>
      <c r="F1521" s="177">
        <v>0</v>
      </c>
      <c r="G1521" s="177">
        <v>0</v>
      </c>
      <c r="H1521" s="177">
        <v>1.9</v>
      </c>
      <c r="I1521" s="177">
        <v>0</v>
      </c>
      <c r="J1521" s="178">
        <f t="shared" si="25"/>
        <v>1.9</v>
      </c>
      <c r="K1521" s="169" t="str">
        <f>VLOOKUP(C1521, 'CEDARS School FRPL'!$C$4:$G$2376,5,0)</f>
        <v>Yes</v>
      </c>
      <c r="L1521" s="66">
        <f>IFERROR(VLOOKUP($C1521,'CEDARS School FRPL'!$C$4:$F$20001,3,FALSE),"NO CEDARL FRPL Rprtd")</f>
        <v>0.6583</v>
      </c>
      <c r="N1521" s="118"/>
      <c r="O1521" s="97"/>
    </row>
    <row r="1522" spans="1:15">
      <c r="A1522" s="165" t="s">
        <v>2180</v>
      </c>
      <c r="B1522" s="165" t="s">
        <v>2735</v>
      </c>
      <c r="C1522" s="169">
        <v>5585</v>
      </c>
      <c r="D1522" s="171" t="s">
        <v>2860</v>
      </c>
      <c r="E1522" s="172">
        <v>364.5</v>
      </c>
      <c r="F1522" s="172">
        <v>0</v>
      </c>
      <c r="G1522" s="172">
        <v>0</v>
      </c>
      <c r="H1522" s="172">
        <v>0</v>
      </c>
      <c r="I1522" s="172">
        <v>0</v>
      </c>
      <c r="J1522" s="173">
        <f t="shared" si="25"/>
        <v>364.5</v>
      </c>
      <c r="K1522" s="169" t="str">
        <f>VLOOKUP(C1522, 'CEDARS School FRPL'!$C$4:$G$2376,5,0)</f>
        <v>Yes</v>
      </c>
      <c r="L1522" s="66">
        <f>IFERROR(VLOOKUP($C1522,'CEDARS School FRPL'!$C$4:$F$20001,3,FALSE),"NO CEDARL FRPL Rprtd")</f>
        <v>0.69840000000000002</v>
      </c>
      <c r="N1522" s="118"/>
      <c r="O1522" s="97"/>
    </row>
    <row r="1523" spans="1:15">
      <c r="A1523" s="165" t="s">
        <v>2180</v>
      </c>
      <c r="B1523" s="165" t="s">
        <v>2735</v>
      </c>
      <c r="C1523" s="169">
        <v>3426</v>
      </c>
      <c r="D1523" s="171" t="s">
        <v>407</v>
      </c>
      <c r="E1523" s="172">
        <v>162</v>
      </c>
      <c r="F1523" s="172">
        <v>0</v>
      </c>
      <c r="G1523" s="172">
        <v>0</v>
      </c>
      <c r="H1523" s="172">
        <v>0</v>
      </c>
      <c r="I1523" s="172">
        <v>0</v>
      </c>
      <c r="J1523" s="173">
        <f t="shared" si="25"/>
        <v>162</v>
      </c>
      <c r="K1523" s="169" t="str">
        <f>VLOOKUP(C1523, 'CEDARS School FRPL'!$C$4:$G$2376,5,0)</f>
        <v>Yes</v>
      </c>
      <c r="L1523" s="66">
        <f>IFERROR(VLOOKUP($C1523,'CEDARS School FRPL'!$C$4:$F$20001,3,FALSE),"NO CEDARL FRPL Rprtd")</f>
        <v>0.79590000000000005</v>
      </c>
      <c r="N1523" s="118"/>
      <c r="O1523" s="97"/>
    </row>
    <row r="1524" spans="1:15">
      <c r="A1524" s="165" t="s">
        <v>2180</v>
      </c>
      <c r="B1524" s="165" t="s">
        <v>2735</v>
      </c>
      <c r="C1524" s="169">
        <v>4536</v>
      </c>
      <c r="D1524" s="171" t="s">
        <v>408</v>
      </c>
      <c r="E1524" s="172">
        <v>277.56</v>
      </c>
      <c r="F1524" s="172">
        <v>14.4</v>
      </c>
      <c r="G1524" s="172">
        <v>0</v>
      </c>
      <c r="H1524" s="172">
        <v>0</v>
      </c>
      <c r="I1524" s="172">
        <v>0</v>
      </c>
      <c r="J1524" s="173">
        <f t="shared" si="25"/>
        <v>291.95999999999998</v>
      </c>
      <c r="K1524" s="169" t="str">
        <f>VLOOKUP(C1524, 'CEDARS School FRPL'!$C$4:$G$2376,5,0)</f>
        <v>Yes</v>
      </c>
      <c r="L1524" s="66">
        <f>IFERROR(VLOOKUP($C1524,'CEDARS School FRPL'!$C$4:$F$20001,3,FALSE),"NO CEDARL FRPL Rprtd")</f>
        <v>0.66110000000000002</v>
      </c>
      <c r="N1524" s="118"/>
      <c r="O1524" s="97"/>
    </row>
    <row r="1525" spans="1:15">
      <c r="A1525" s="165" t="s">
        <v>2180</v>
      </c>
      <c r="B1525" s="165" t="s">
        <v>2735</v>
      </c>
      <c r="C1525" s="169">
        <v>3020</v>
      </c>
      <c r="D1525" s="171" t="s">
        <v>405</v>
      </c>
      <c r="E1525" s="172">
        <v>261.39999999999998</v>
      </c>
      <c r="F1525" s="172">
        <v>14.3</v>
      </c>
      <c r="G1525" s="172">
        <v>0</v>
      </c>
      <c r="H1525" s="172">
        <v>0</v>
      </c>
      <c r="I1525" s="172">
        <v>0</v>
      </c>
      <c r="J1525" s="173">
        <f t="shared" si="25"/>
        <v>275.7</v>
      </c>
      <c r="K1525" s="169" t="str">
        <f>VLOOKUP(C1525, 'CEDARS School FRPL'!$C$4:$G$2376,5,0)</f>
        <v>Yes</v>
      </c>
      <c r="L1525" s="66">
        <f>IFERROR(VLOOKUP($C1525,'CEDARS School FRPL'!$C$4:$F$20001,3,FALSE),"NO CEDARL FRPL Rprtd")</f>
        <v>0.77739999999999998</v>
      </c>
      <c r="N1525" s="118"/>
      <c r="O1525" s="97"/>
    </row>
    <row r="1526" spans="1:15">
      <c r="A1526" s="165" t="s">
        <v>2180</v>
      </c>
      <c r="B1526" s="165" t="s">
        <v>2735</v>
      </c>
      <c r="C1526" s="169">
        <v>2919</v>
      </c>
      <c r="D1526" s="171" t="s">
        <v>404</v>
      </c>
      <c r="E1526" s="172">
        <v>283.39999999999998</v>
      </c>
      <c r="F1526" s="172">
        <v>14.4</v>
      </c>
      <c r="G1526" s="172">
        <v>0</v>
      </c>
      <c r="H1526" s="172">
        <v>0</v>
      </c>
      <c r="I1526" s="172">
        <v>0</v>
      </c>
      <c r="J1526" s="173">
        <f t="shared" si="25"/>
        <v>297.79999999999995</v>
      </c>
      <c r="K1526" s="169" t="str">
        <f>VLOOKUP(C1526, 'CEDARS School FRPL'!$C$4:$G$2376,5,0)</f>
        <v>Yes</v>
      </c>
      <c r="L1526" s="66">
        <f>IFERROR(VLOOKUP($C1526,'CEDARS School FRPL'!$C$4:$F$20001,3,FALSE),"NO CEDARL FRPL Rprtd")</f>
        <v>0.83160000000000001</v>
      </c>
      <c r="N1526" s="118"/>
      <c r="O1526" s="97"/>
    </row>
    <row r="1527" spans="1:15">
      <c r="A1527" s="165" t="s">
        <v>2180</v>
      </c>
      <c r="B1527" s="165" t="s">
        <v>2735</v>
      </c>
      <c r="C1527" s="169">
        <v>3088</v>
      </c>
      <c r="D1527" s="171" t="s">
        <v>406</v>
      </c>
      <c r="E1527" s="172">
        <v>882.2</v>
      </c>
      <c r="F1527" s="172">
        <v>0</v>
      </c>
      <c r="G1527" s="172">
        <v>59.17</v>
      </c>
      <c r="H1527" s="172">
        <v>0</v>
      </c>
      <c r="I1527" s="172">
        <v>0</v>
      </c>
      <c r="J1527" s="173">
        <f t="shared" si="25"/>
        <v>941.37</v>
      </c>
      <c r="K1527" s="169" t="str">
        <f>VLOOKUP(C1527, 'CEDARS School FRPL'!$C$4:$G$2376,5,0)</f>
        <v>Yes</v>
      </c>
      <c r="L1527" s="66">
        <f>IFERROR(VLOOKUP($C1527,'CEDARS School FRPL'!$C$4:$F$20001,3,FALSE),"NO CEDARL FRPL Rprtd")</f>
        <v>0.75580000000000003</v>
      </c>
      <c r="N1527" s="118"/>
      <c r="O1527" s="97"/>
    </row>
    <row r="1528" spans="1:15">
      <c r="A1528" s="165" t="s">
        <v>2180</v>
      </c>
      <c r="B1528" s="165" t="s">
        <v>2735</v>
      </c>
      <c r="C1528" s="169">
        <v>5648</v>
      </c>
      <c r="D1528" s="171" t="s">
        <v>2936</v>
      </c>
      <c r="E1528" s="172">
        <v>194.71</v>
      </c>
      <c r="F1528" s="172">
        <v>0</v>
      </c>
      <c r="G1528" s="172">
        <v>9.3899999999999988</v>
      </c>
      <c r="H1528" s="172">
        <v>35.1</v>
      </c>
      <c r="I1528" s="172">
        <v>0</v>
      </c>
      <c r="J1528" s="173">
        <f t="shared" si="25"/>
        <v>239.2</v>
      </c>
      <c r="K1528" s="169" t="str">
        <f>VLOOKUP(C1528, 'CEDARS School FRPL'!$C$4:$G$2376,5,0)</f>
        <v>Yes</v>
      </c>
      <c r="L1528" s="66">
        <f>IFERROR(VLOOKUP($C1528,'CEDARS School FRPL'!$C$4:$F$20001,3,FALSE),"NO CEDARL FRPL Rprtd")</f>
        <v>0.80289999999999995</v>
      </c>
      <c r="N1528" s="118"/>
      <c r="O1528" s="97"/>
    </row>
    <row r="1529" spans="1:15">
      <c r="A1529" s="165" t="s">
        <v>2180</v>
      </c>
      <c r="B1529" s="165" t="s">
        <v>2735</v>
      </c>
      <c r="C1529" s="169">
        <v>5650</v>
      </c>
      <c r="D1529" s="171" t="s">
        <v>2972</v>
      </c>
      <c r="E1529" s="172">
        <v>27.03</v>
      </c>
      <c r="F1529" s="172">
        <v>0</v>
      </c>
      <c r="G1529" s="172">
        <v>0</v>
      </c>
      <c r="H1529" s="172">
        <v>0</v>
      </c>
      <c r="I1529" s="172">
        <v>0</v>
      </c>
      <c r="J1529" s="173">
        <f t="shared" si="25"/>
        <v>27.03</v>
      </c>
      <c r="K1529" s="169" t="str">
        <f>VLOOKUP(C1529, 'CEDARS School FRPL'!$C$4:$G$2376,5,0)</f>
        <v>Yes</v>
      </c>
      <c r="L1529" s="66">
        <f>IFERROR(VLOOKUP($C1529,'CEDARS School FRPL'!$C$4:$F$20001,3,FALSE),"NO CEDARL FRPL Rprtd")</f>
        <v>0.55859999999999999</v>
      </c>
      <c r="N1529" s="118"/>
      <c r="O1529" s="97"/>
    </row>
    <row r="1530" spans="1:15">
      <c r="A1530" s="165" t="s">
        <v>2180</v>
      </c>
      <c r="B1530" s="165" t="s">
        <v>2735</v>
      </c>
      <c r="C1530" s="169">
        <v>2510</v>
      </c>
      <c r="D1530" s="171" t="s">
        <v>2937</v>
      </c>
      <c r="E1530" s="172">
        <v>657.35</v>
      </c>
      <c r="F1530" s="172">
        <v>0</v>
      </c>
      <c r="G1530" s="172">
        <v>0</v>
      </c>
      <c r="H1530" s="172">
        <v>0</v>
      </c>
      <c r="I1530" s="172">
        <v>0</v>
      </c>
      <c r="J1530" s="173">
        <f t="shared" si="25"/>
        <v>657.35</v>
      </c>
      <c r="K1530" s="169" t="str">
        <f>VLOOKUP(C1530, 'CEDARS School FRPL'!$C$4:$G$2376,5,0)</f>
        <v>Yes</v>
      </c>
      <c r="L1530" s="66">
        <f>IFERROR(VLOOKUP($C1530,'CEDARS School FRPL'!$C$4:$F$20001,3,FALSE),"NO CEDARL FRPL Rprtd")</f>
        <v>0.77039999999999997</v>
      </c>
      <c r="N1530" s="118"/>
      <c r="O1530" s="97"/>
    </row>
    <row r="1531" spans="1:15">
      <c r="A1531" s="165" t="s">
        <v>2375</v>
      </c>
      <c r="B1531" s="165" t="s">
        <v>2736</v>
      </c>
      <c r="C1531" s="169">
        <v>4486</v>
      </c>
      <c r="D1531" s="171" t="s">
        <v>1342</v>
      </c>
      <c r="E1531" s="172">
        <v>443.11</v>
      </c>
      <c r="F1531" s="172">
        <v>0</v>
      </c>
      <c r="G1531" s="172">
        <v>0</v>
      </c>
      <c r="H1531" s="172">
        <v>0</v>
      </c>
      <c r="I1531" s="172">
        <v>0</v>
      </c>
      <c r="J1531" s="173">
        <f t="shared" si="25"/>
        <v>443.11</v>
      </c>
      <c r="K1531" s="169" t="str">
        <f>VLOOKUP(C1531, 'CEDARS School FRPL'!$C$4:$G$2376,5,0)</f>
        <v>No</v>
      </c>
      <c r="L1531" s="66">
        <f>IFERROR(VLOOKUP($C1531,'CEDARS School FRPL'!$C$4:$F$20001,3,FALSE),"NO CEDARL FRPL Rprtd")</f>
        <v>0.42920000000000003</v>
      </c>
      <c r="N1531" s="118"/>
      <c r="O1531" s="97"/>
    </row>
    <row r="1532" spans="1:15">
      <c r="A1532" s="165" t="s">
        <v>2375</v>
      </c>
      <c r="B1532" s="165" t="s">
        <v>2736</v>
      </c>
      <c r="C1532" s="169">
        <v>2158</v>
      </c>
      <c r="D1532" s="171" t="s">
        <v>788</v>
      </c>
      <c r="E1532" s="172">
        <v>229.6</v>
      </c>
      <c r="F1532" s="172">
        <v>0</v>
      </c>
      <c r="G1532" s="172">
        <v>0</v>
      </c>
      <c r="H1532" s="172">
        <v>0</v>
      </c>
      <c r="I1532" s="172">
        <v>0</v>
      </c>
      <c r="J1532" s="173">
        <f t="shared" si="25"/>
        <v>229.6</v>
      </c>
      <c r="K1532" s="169" t="str">
        <f>VLOOKUP(C1532, 'CEDARS School FRPL'!$C$4:$G$2376,5,0)</f>
        <v>No</v>
      </c>
      <c r="L1532" s="66">
        <f>IFERROR(VLOOKUP($C1532,'CEDARS School FRPL'!$C$4:$F$20001,3,FALSE),"NO CEDARL FRPL Rprtd")</f>
        <v>0.44719999999999999</v>
      </c>
      <c r="N1532" s="118"/>
      <c r="O1532" s="97"/>
    </row>
    <row r="1533" spans="1:15">
      <c r="A1533" s="165" t="s">
        <v>2375</v>
      </c>
      <c r="B1533" s="165" t="s">
        <v>2736</v>
      </c>
      <c r="C1533" s="169">
        <v>2468</v>
      </c>
      <c r="D1533" s="171" t="s">
        <v>1896</v>
      </c>
      <c r="E1533" s="172">
        <v>276.64</v>
      </c>
      <c r="F1533" s="172">
        <v>0</v>
      </c>
      <c r="G1533" s="172">
        <v>27.29</v>
      </c>
      <c r="H1533" s="172">
        <v>1.8</v>
      </c>
      <c r="I1533" s="172">
        <v>0</v>
      </c>
      <c r="J1533" s="173">
        <f t="shared" si="25"/>
        <v>305.73</v>
      </c>
      <c r="K1533" s="169" t="str">
        <f>VLOOKUP(C1533, 'CEDARS School FRPL'!$C$4:$G$2376,5,0)</f>
        <v>No</v>
      </c>
      <c r="L1533" s="66">
        <f>IFERROR(VLOOKUP($C1533,'CEDARS School FRPL'!$C$4:$F$20001,3,FALSE),"NO CEDARL FRPL Rprtd")</f>
        <v>0.45119999999999999</v>
      </c>
      <c r="N1533" s="118"/>
      <c r="O1533" s="97"/>
    </row>
    <row r="1534" spans="1:15">
      <c r="A1534" s="165" t="s">
        <v>2231</v>
      </c>
      <c r="B1534" s="165" t="s">
        <v>2737</v>
      </c>
      <c r="C1534" s="169">
        <v>5380</v>
      </c>
      <c r="D1534" s="171" t="s">
        <v>979</v>
      </c>
      <c r="E1534" s="172">
        <v>361.2</v>
      </c>
      <c r="F1534" s="172">
        <v>0</v>
      </c>
      <c r="G1534" s="172">
        <v>0</v>
      </c>
      <c r="H1534" s="172">
        <v>0</v>
      </c>
      <c r="I1534" s="172">
        <v>0</v>
      </c>
      <c r="J1534" s="173">
        <f t="shared" si="25"/>
        <v>361.2</v>
      </c>
      <c r="K1534" s="169" t="str">
        <f>VLOOKUP(C1534, 'CEDARS School FRPL'!$C$4:$G$2376,5,0)</f>
        <v>Yes</v>
      </c>
      <c r="L1534" s="66">
        <f>IFERROR(VLOOKUP($C1534,'CEDARS School FRPL'!$C$4:$F$20001,3,FALSE),"NO CEDARL FRPL Rprtd")</f>
        <v>0.63839999999999997</v>
      </c>
      <c r="N1534" s="118"/>
      <c r="O1534" s="97"/>
    </row>
    <row r="1535" spans="1:15">
      <c r="A1535" s="165" t="s">
        <v>2439</v>
      </c>
      <c r="B1535" s="165" t="s">
        <v>2938</v>
      </c>
      <c r="C1535" s="169">
        <v>5468</v>
      </c>
      <c r="D1535" s="171" t="s">
        <v>2469</v>
      </c>
      <c r="E1535" s="172">
        <v>112.24</v>
      </c>
      <c r="F1535" s="172">
        <v>0</v>
      </c>
      <c r="G1535" s="172">
        <v>2.38</v>
      </c>
      <c r="H1535" s="172">
        <v>0</v>
      </c>
      <c r="I1535" s="172">
        <v>0</v>
      </c>
      <c r="J1535" s="173">
        <f t="shared" si="25"/>
        <v>114.61999999999999</v>
      </c>
      <c r="K1535" s="169" t="str">
        <f>VLOOKUP(C1535, 'CEDARS School FRPL'!$C$4:$G$2376,5,0)</f>
        <v>Yes</v>
      </c>
      <c r="L1535" s="66">
        <f>IFERROR(VLOOKUP($C1535,'CEDARS School FRPL'!$C$4:$F$20001,3,FALSE),"NO CEDARL FRPL Rprtd")</f>
        <v>0.56389999999999996</v>
      </c>
      <c r="N1535" s="118"/>
      <c r="O1535" s="97"/>
    </row>
    <row r="1536" spans="1:15">
      <c r="A1536" s="165" t="s">
        <v>2291</v>
      </c>
      <c r="B1536" s="165" t="s">
        <v>2738</v>
      </c>
      <c r="C1536" s="169">
        <v>2803</v>
      </c>
      <c r="D1536" s="171" t="s">
        <v>1220</v>
      </c>
      <c r="E1536" s="172">
        <v>195.6</v>
      </c>
      <c r="F1536" s="172">
        <v>10.4</v>
      </c>
      <c r="G1536" s="172">
        <v>0</v>
      </c>
      <c r="H1536" s="172">
        <v>0</v>
      </c>
      <c r="I1536" s="172">
        <v>0</v>
      </c>
      <c r="J1536" s="173">
        <f t="shared" si="25"/>
        <v>206</v>
      </c>
      <c r="K1536" s="169" t="str">
        <f>VLOOKUP(C1536, 'CEDARS School FRPL'!$C$4:$G$2376,5,0)</f>
        <v>Yes</v>
      </c>
      <c r="L1536" s="66">
        <f>IFERROR(VLOOKUP($C1536,'CEDARS School FRPL'!$C$4:$F$20001,3,FALSE),"NO CEDARL FRPL Rprtd")</f>
        <v>0.66830000000000001</v>
      </c>
      <c r="N1536" s="118"/>
      <c r="O1536" s="97"/>
    </row>
    <row r="1537" spans="1:15">
      <c r="A1537" s="165" t="s">
        <v>2291</v>
      </c>
      <c r="B1537" s="165" t="s">
        <v>2738</v>
      </c>
      <c r="C1537" s="169">
        <v>2357</v>
      </c>
      <c r="D1537" s="171" t="s">
        <v>1219</v>
      </c>
      <c r="E1537" s="172">
        <v>223.61</v>
      </c>
      <c r="F1537" s="172">
        <v>0</v>
      </c>
      <c r="G1537" s="172">
        <v>22</v>
      </c>
      <c r="H1537" s="172">
        <v>0</v>
      </c>
      <c r="I1537" s="172">
        <v>0</v>
      </c>
      <c r="J1537" s="173">
        <f t="shared" si="25"/>
        <v>245.61</v>
      </c>
      <c r="K1537" s="169" t="str">
        <f>VLOOKUP(C1537, 'CEDARS School FRPL'!$C$4:$G$2376,5,0)</f>
        <v>Yes</v>
      </c>
      <c r="L1537" s="66">
        <f>IFERROR(VLOOKUP($C1537,'CEDARS School FRPL'!$C$4:$F$20001,3,FALSE),"NO CEDARL FRPL Rprtd")</f>
        <v>0.67069999999999996</v>
      </c>
      <c r="N1537" s="118"/>
      <c r="O1537" s="97"/>
    </row>
    <row r="1538" spans="1:15">
      <c r="A1538" s="165" t="s">
        <v>2268</v>
      </c>
      <c r="B1538" s="165" t="s">
        <v>2739</v>
      </c>
      <c r="C1538" s="169">
        <v>2864</v>
      </c>
      <c r="D1538" s="171" t="s">
        <v>1140</v>
      </c>
      <c r="E1538" s="172">
        <v>322.01</v>
      </c>
      <c r="F1538" s="172">
        <v>15.2</v>
      </c>
      <c r="G1538" s="172">
        <v>0</v>
      </c>
      <c r="H1538" s="172">
        <v>0</v>
      </c>
      <c r="I1538" s="172">
        <v>0</v>
      </c>
      <c r="J1538" s="173">
        <f t="shared" si="25"/>
        <v>337.21</v>
      </c>
      <c r="K1538" s="169" t="str">
        <f>VLOOKUP(C1538, 'CEDARS School FRPL'!$C$4:$G$2376,5,0)</f>
        <v>No</v>
      </c>
      <c r="L1538" s="66">
        <f>IFERROR(VLOOKUP($C1538,'CEDARS School FRPL'!$C$4:$F$20001,3,FALSE),"NO CEDARL FRPL Rprtd")</f>
        <v>0.47420000000000001</v>
      </c>
      <c r="N1538" s="118"/>
      <c r="O1538" s="97"/>
    </row>
    <row r="1539" spans="1:15">
      <c r="A1539" s="165" t="s">
        <v>2268</v>
      </c>
      <c r="B1539" s="165" t="s">
        <v>2739</v>
      </c>
      <c r="C1539" s="169">
        <v>2478</v>
      </c>
      <c r="D1539" s="171" t="s">
        <v>1139</v>
      </c>
      <c r="E1539" s="172">
        <v>303.5</v>
      </c>
      <c r="F1539" s="172">
        <v>0</v>
      </c>
      <c r="G1539" s="172">
        <v>7.77</v>
      </c>
      <c r="H1539" s="172">
        <v>0</v>
      </c>
      <c r="I1539" s="172">
        <v>0</v>
      </c>
      <c r="J1539" s="173">
        <f t="shared" si="25"/>
        <v>311.27</v>
      </c>
      <c r="K1539" s="169" t="str">
        <f>VLOOKUP(C1539, 'CEDARS School FRPL'!$C$4:$G$2376,5,0)</f>
        <v>No</v>
      </c>
      <c r="L1539" s="66">
        <f>IFERROR(VLOOKUP($C1539,'CEDARS School FRPL'!$C$4:$F$20001,3,FALSE),"NO CEDARL FRPL Rprtd")</f>
        <v>0.43280000000000002</v>
      </c>
      <c r="N1539" s="118"/>
      <c r="O1539" s="97"/>
    </row>
    <row r="1540" spans="1:15">
      <c r="A1540" s="165" t="s">
        <v>2268</v>
      </c>
      <c r="B1540" s="165" t="s">
        <v>2739</v>
      </c>
      <c r="C1540" s="169">
        <v>5688</v>
      </c>
      <c r="D1540" s="171" t="s">
        <v>3013</v>
      </c>
      <c r="E1540" s="172">
        <v>100.15</v>
      </c>
      <c r="F1540" s="172">
        <v>0</v>
      </c>
      <c r="G1540" s="172">
        <v>0</v>
      </c>
      <c r="H1540" s="172">
        <v>3.7</v>
      </c>
      <c r="I1540" s="172">
        <v>0</v>
      </c>
      <c r="J1540" s="173">
        <f t="shared" si="25"/>
        <v>103.85000000000001</v>
      </c>
      <c r="K1540" s="169" t="str">
        <f>VLOOKUP(C1540, 'CEDARS School FRPL'!$C$4:$G$2376,5,0)</f>
        <v>No</v>
      </c>
      <c r="L1540" s="66">
        <f>IFERROR(VLOOKUP($C1540,'CEDARS School FRPL'!$C$4:$F$20001,3,FALSE),"NO CEDARL FRPL Rprtd")</f>
        <v>0.39760000000000001</v>
      </c>
      <c r="N1540" s="118"/>
      <c r="O1540" s="97"/>
    </row>
    <row r="1541" spans="1:15">
      <c r="A1541" s="165" t="s">
        <v>2216</v>
      </c>
      <c r="B1541" s="165" t="s">
        <v>2740</v>
      </c>
      <c r="C1541" s="169">
        <v>3587</v>
      </c>
      <c r="D1541" s="171" t="s">
        <v>722</v>
      </c>
      <c r="E1541" s="172">
        <v>419.65</v>
      </c>
      <c r="F1541" s="172">
        <v>16.2</v>
      </c>
      <c r="G1541" s="172">
        <v>0</v>
      </c>
      <c r="H1541" s="172">
        <v>0</v>
      </c>
      <c r="I1541" s="172">
        <v>0</v>
      </c>
      <c r="J1541" s="173">
        <f t="shared" ref="J1541:J1604" si="26">SUM(E1541:I1541)</f>
        <v>435.84999999999997</v>
      </c>
      <c r="K1541" s="169" t="str">
        <f>VLOOKUP(C1541, 'CEDARS School FRPL'!$C$4:$G$2376,5,0)</f>
        <v>No</v>
      </c>
      <c r="L1541" s="66">
        <f>IFERROR(VLOOKUP($C1541,'CEDARS School FRPL'!$C$4:$F$20001,3,FALSE),"NO CEDARL FRPL Rprtd")</f>
        <v>0.42849999999999999</v>
      </c>
      <c r="N1541" s="118"/>
      <c r="O1541" s="97"/>
    </row>
    <row r="1542" spans="1:15">
      <c r="A1542" s="165" t="s">
        <v>2216</v>
      </c>
      <c r="B1542" s="165" t="s">
        <v>2740</v>
      </c>
      <c r="C1542" s="169">
        <v>2439</v>
      </c>
      <c r="D1542" s="171" t="s">
        <v>711</v>
      </c>
      <c r="E1542" s="172">
        <v>392.9</v>
      </c>
      <c r="F1542" s="172">
        <v>16.5</v>
      </c>
      <c r="G1542" s="172">
        <v>0</v>
      </c>
      <c r="H1542" s="172">
        <v>0</v>
      </c>
      <c r="I1542" s="172">
        <v>0</v>
      </c>
      <c r="J1542" s="173">
        <f t="shared" si="26"/>
        <v>409.4</v>
      </c>
      <c r="K1542" s="169" t="str">
        <f>VLOOKUP(C1542, 'CEDARS School FRPL'!$C$4:$G$2376,5,0)</f>
        <v>Yes</v>
      </c>
      <c r="L1542" s="66">
        <f>IFERROR(VLOOKUP($C1542,'CEDARS School FRPL'!$C$4:$F$20001,3,FALSE),"NO CEDARL FRPL Rprtd")</f>
        <v>0.52800000000000002</v>
      </c>
      <c r="N1542" s="118"/>
      <c r="O1542" s="97"/>
    </row>
    <row r="1543" spans="1:15">
      <c r="A1543" s="165" t="s">
        <v>2216</v>
      </c>
      <c r="B1543" s="165" t="s">
        <v>2740</v>
      </c>
      <c r="C1543" s="169">
        <v>3034</v>
      </c>
      <c r="D1543" s="171" t="s">
        <v>715</v>
      </c>
      <c r="E1543" s="172">
        <v>362.36</v>
      </c>
      <c r="F1543" s="172">
        <v>16.899999999999999</v>
      </c>
      <c r="G1543" s="172">
        <v>0</v>
      </c>
      <c r="H1543" s="172">
        <v>0</v>
      </c>
      <c r="I1543" s="172">
        <v>0</v>
      </c>
      <c r="J1543" s="173">
        <f t="shared" si="26"/>
        <v>379.26</v>
      </c>
      <c r="K1543" s="169" t="str">
        <f>VLOOKUP(C1543, 'CEDARS School FRPL'!$C$4:$G$2376,5,0)</f>
        <v>Yes</v>
      </c>
      <c r="L1543" s="66">
        <f>IFERROR(VLOOKUP($C1543,'CEDARS School FRPL'!$C$4:$F$20001,3,FALSE),"NO CEDARL FRPL Rprtd")</f>
        <v>0.63690000000000002</v>
      </c>
      <c r="N1543" s="118"/>
      <c r="O1543" s="97"/>
    </row>
    <row r="1544" spans="1:15">
      <c r="A1544" s="165" t="s">
        <v>2216</v>
      </c>
      <c r="B1544" s="165" t="s">
        <v>2740</v>
      </c>
      <c r="C1544" s="169">
        <v>3337</v>
      </c>
      <c r="D1544" s="171" t="s">
        <v>50</v>
      </c>
      <c r="E1544" s="172">
        <v>359.74</v>
      </c>
      <c r="F1544" s="172">
        <v>17.100000000000001</v>
      </c>
      <c r="G1544" s="172">
        <v>0</v>
      </c>
      <c r="H1544" s="172">
        <v>0</v>
      </c>
      <c r="I1544" s="172">
        <v>0</v>
      </c>
      <c r="J1544" s="173">
        <f t="shared" si="26"/>
        <v>376.84000000000003</v>
      </c>
      <c r="K1544" s="169" t="str">
        <f>VLOOKUP(C1544, 'CEDARS School FRPL'!$C$4:$G$2376,5,0)</f>
        <v>Yes</v>
      </c>
      <c r="L1544" s="66">
        <f>IFERROR(VLOOKUP($C1544,'CEDARS School FRPL'!$C$4:$F$20001,3,FALSE),"NO CEDARL FRPL Rprtd")</f>
        <v>0.54039999999999999</v>
      </c>
      <c r="N1544" s="118"/>
      <c r="O1544" s="97"/>
    </row>
    <row r="1545" spans="1:15">
      <c r="A1545" s="165" t="s">
        <v>2216</v>
      </c>
      <c r="B1545" s="165" t="s">
        <v>2740</v>
      </c>
      <c r="C1545" s="169">
        <v>3280</v>
      </c>
      <c r="D1545" s="171" t="s">
        <v>717</v>
      </c>
      <c r="E1545" s="172">
        <v>645.25</v>
      </c>
      <c r="F1545" s="172">
        <v>0</v>
      </c>
      <c r="G1545" s="172">
        <v>0</v>
      </c>
      <c r="H1545" s="172">
        <v>0</v>
      </c>
      <c r="I1545" s="172">
        <v>0</v>
      </c>
      <c r="J1545" s="173">
        <f t="shared" si="26"/>
        <v>645.25</v>
      </c>
      <c r="K1545" s="169" t="str">
        <f>VLOOKUP(C1545, 'CEDARS School FRPL'!$C$4:$G$2376,5,0)</f>
        <v>Yes</v>
      </c>
      <c r="L1545" s="66">
        <f>IFERROR(VLOOKUP($C1545,'CEDARS School FRPL'!$C$4:$F$20001,3,FALSE),"NO CEDARL FRPL Rprtd")</f>
        <v>0.59</v>
      </c>
      <c r="N1545" s="118"/>
      <c r="O1545" s="97"/>
    </row>
    <row r="1546" spans="1:15">
      <c r="A1546" s="165" t="s">
        <v>2216</v>
      </c>
      <c r="B1546" s="165" t="s">
        <v>2740</v>
      </c>
      <c r="C1546" s="169">
        <v>1784</v>
      </c>
      <c r="D1546" s="171" t="s">
        <v>2479</v>
      </c>
      <c r="E1546" s="172">
        <v>127.47</v>
      </c>
      <c r="F1546" s="172">
        <v>0</v>
      </c>
      <c r="G1546" s="172">
        <v>0</v>
      </c>
      <c r="H1546" s="172">
        <v>0</v>
      </c>
      <c r="I1546" s="172">
        <v>0</v>
      </c>
      <c r="J1546" s="173">
        <f t="shared" si="26"/>
        <v>127.47</v>
      </c>
      <c r="K1546" s="169" t="str">
        <f>VLOOKUP(C1546, 'CEDARS School FRPL'!$C$4:$G$2376,5,0)</f>
        <v>No</v>
      </c>
      <c r="L1546" s="66">
        <f>IFERROR(VLOOKUP($C1546,'CEDARS School FRPL'!$C$4:$F$20001,3,FALSE),"NO CEDARL FRPL Rprtd")</f>
        <v>0.2079</v>
      </c>
      <c r="N1546" s="118"/>
      <c r="O1546" s="97"/>
    </row>
    <row r="1547" spans="1:15">
      <c r="A1547" s="165" t="s">
        <v>2216</v>
      </c>
      <c r="B1547" s="165" t="s">
        <v>2740</v>
      </c>
      <c r="C1547" s="169">
        <v>3485</v>
      </c>
      <c r="D1547" s="171" t="s">
        <v>719</v>
      </c>
      <c r="E1547" s="172">
        <v>426.2</v>
      </c>
      <c r="F1547" s="172">
        <v>18</v>
      </c>
      <c r="G1547" s="172">
        <v>0</v>
      </c>
      <c r="H1547" s="172">
        <v>0</v>
      </c>
      <c r="I1547" s="172">
        <v>0</v>
      </c>
      <c r="J1547" s="173">
        <f t="shared" si="26"/>
        <v>444.2</v>
      </c>
      <c r="K1547" s="169" t="str">
        <f>VLOOKUP(C1547, 'CEDARS School FRPL'!$C$4:$G$2376,5,0)</f>
        <v>No</v>
      </c>
      <c r="L1547" s="66">
        <f>IFERROR(VLOOKUP($C1547,'CEDARS School FRPL'!$C$4:$F$20001,3,FALSE),"NO CEDARL FRPL Rprtd")</f>
        <v>0.16739999999999999</v>
      </c>
      <c r="N1547" s="118"/>
      <c r="O1547" s="97"/>
    </row>
    <row r="1548" spans="1:15">
      <c r="A1548" s="165" t="s">
        <v>2216</v>
      </c>
      <c r="B1548" s="165" t="s">
        <v>2740</v>
      </c>
      <c r="C1548" s="169">
        <v>3630</v>
      </c>
      <c r="D1548" s="171" t="s">
        <v>723</v>
      </c>
      <c r="E1548" s="172">
        <v>1422.42</v>
      </c>
      <c r="F1548" s="172">
        <v>0</v>
      </c>
      <c r="G1548" s="172">
        <v>305.01</v>
      </c>
      <c r="H1548" s="172">
        <v>0</v>
      </c>
      <c r="I1548" s="172">
        <v>0</v>
      </c>
      <c r="J1548" s="173">
        <f t="shared" si="26"/>
        <v>1727.43</v>
      </c>
      <c r="K1548" s="169" t="str">
        <f>VLOOKUP(C1548, 'CEDARS School FRPL'!$C$4:$G$2376,5,0)</f>
        <v>No</v>
      </c>
      <c r="L1548" s="66">
        <f>IFERROR(VLOOKUP($C1548,'CEDARS School FRPL'!$C$4:$F$20001,3,FALSE),"NO CEDARL FRPL Rprtd")</f>
        <v>0.35870000000000002</v>
      </c>
      <c r="N1548" s="118"/>
      <c r="O1548" s="97"/>
    </row>
    <row r="1549" spans="1:15">
      <c r="A1549" s="165" t="s">
        <v>2216</v>
      </c>
      <c r="B1549" s="165" t="s">
        <v>2740</v>
      </c>
      <c r="C1549" s="169">
        <v>2640</v>
      </c>
      <c r="D1549" s="171" t="s">
        <v>714</v>
      </c>
      <c r="E1549" s="172">
        <v>372.88</v>
      </c>
      <c r="F1549" s="172">
        <v>16.3</v>
      </c>
      <c r="G1549" s="172">
        <v>0</v>
      </c>
      <c r="H1549" s="172">
        <v>0</v>
      </c>
      <c r="I1549" s="172">
        <v>0</v>
      </c>
      <c r="J1549" s="173">
        <f t="shared" si="26"/>
        <v>389.18</v>
      </c>
      <c r="K1549" s="169" t="str">
        <f>VLOOKUP(C1549, 'CEDARS School FRPL'!$C$4:$G$2376,5,0)</f>
        <v>Yes</v>
      </c>
      <c r="L1549" s="66">
        <f>IFERROR(VLOOKUP($C1549,'CEDARS School FRPL'!$C$4:$F$20001,3,FALSE),"NO CEDARL FRPL Rprtd")</f>
        <v>0.63</v>
      </c>
      <c r="N1549" s="118"/>
      <c r="O1549" s="97"/>
    </row>
    <row r="1550" spans="1:15">
      <c r="A1550" s="165" t="s">
        <v>2216</v>
      </c>
      <c r="B1550" s="165" t="s">
        <v>2740</v>
      </c>
      <c r="C1550" s="169">
        <v>5741</v>
      </c>
      <c r="D1550" s="171" t="s">
        <v>3111</v>
      </c>
      <c r="E1550" s="172">
        <v>559.16999999999996</v>
      </c>
      <c r="F1550" s="172">
        <v>17.2</v>
      </c>
      <c r="G1550" s="172">
        <v>0</v>
      </c>
      <c r="H1550" s="172">
        <v>0</v>
      </c>
      <c r="I1550" s="172">
        <v>0</v>
      </c>
      <c r="J1550" s="173">
        <f t="shared" si="26"/>
        <v>576.37</v>
      </c>
      <c r="K1550" s="169" t="str">
        <f>VLOOKUP(C1550, 'CEDARS School FRPL'!$C$4:$G$2376,5,0)</f>
        <v>No</v>
      </c>
      <c r="L1550" s="66">
        <f>IFERROR(VLOOKUP($C1550,'CEDARS School FRPL'!$C$4:$F$20001,3,FALSE),"NO CEDARL FRPL Rprtd")</f>
        <v>0.41889999999999999</v>
      </c>
      <c r="N1550" s="118"/>
      <c r="O1550" s="97"/>
    </row>
    <row r="1551" spans="1:15">
      <c r="A1551" s="165" t="s">
        <v>2216</v>
      </c>
      <c r="B1551" s="165" t="s">
        <v>2740</v>
      </c>
      <c r="C1551" s="169">
        <v>5229</v>
      </c>
      <c r="D1551" s="171" t="s">
        <v>729</v>
      </c>
      <c r="E1551" s="172">
        <v>252.42</v>
      </c>
      <c r="F1551" s="172">
        <v>15.9</v>
      </c>
      <c r="G1551" s="172">
        <v>0</v>
      </c>
      <c r="H1551" s="172">
        <v>0</v>
      </c>
      <c r="I1551" s="172">
        <v>0</v>
      </c>
      <c r="J1551" s="173">
        <f t="shared" si="26"/>
        <v>268.32</v>
      </c>
      <c r="K1551" s="169" t="str">
        <f>VLOOKUP(C1551, 'CEDARS School FRPL'!$C$4:$G$2376,5,0)</f>
        <v>Yes</v>
      </c>
      <c r="L1551" s="66">
        <f>IFERROR(VLOOKUP($C1551,'CEDARS School FRPL'!$C$4:$F$20001,3,FALSE),"NO CEDARL FRPL Rprtd")</f>
        <v>0.62329999999999997</v>
      </c>
      <c r="N1551" s="118"/>
      <c r="O1551" s="97"/>
    </row>
    <row r="1552" spans="1:15">
      <c r="A1552" s="165" t="s">
        <v>2216</v>
      </c>
      <c r="B1552" s="165" t="s">
        <v>2740</v>
      </c>
      <c r="C1552" s="169">
        <v>2597</v>
      </c>
      <c r="D1552" s="171" t="s">
        <v>713</v>
      </c>
      <c r="E1552" s="172">
        <v>452.73</v>
      </c>
      <c r="F1552" s="172">
        <v>17.3</v>
      </c>
      <c r="G1552" s="172">
        <v>0</v>
      </c>
      <c r="H1552" s="172">
        <v>0</v>
      </c>
      <c r="I1552" s="172">
        <v>0</v>
      </c>
      <c r="J1552" s="173">
        <f t="shared" si="26"/>
        <v>470.03000000000003</v>
      </c>
      <c r="K1552" s="169" t="str">
        <f>VLOOKUP(C1552, 'CEDARS School FRPL'!$C$4:$G$2376,5,0)</f>
        <v>No</v>
      </c>
      <c r="L1552" s="66">
        <f>IFERROR(VLOOKUP($C1552,'CEDARS School FRPL'!$C$4:$F$20001,3,FALSE),"NO CEDARL FRPL Rprtd")</f>
        <v>0.34699999999999998</v>
      </c>
      <c r="N1552" s="118"/>
      <c r="O1552" s="97"/>
    </row>
    <row r="1553" spans="1:15">
      <c r="A1553" s="165" t="s">
        <v>2216</v>
      </c>
      <c r="B1553" s="165" t="s">
        <v>2740</v>
      </c>
      <c r="C1553" s="169">
        <v>2929</v>
      </c>
      <c r="D1553" s="171" t="s">
        <v>673</v>
      </c>
      <c r="E1553" s="172">
        <v>269</v>
      </c>
      <c r="F1553" s="172">
        <v>17.399999999999999</v>
      </c>
      <c r="G1553" s="172">
        <v>0</v>
      </c>
      <c r="H1553" s="172">
        <v>0</v>
      </c>
      <c r="I1553" s="172">
        <v>0</v>
      </c>
      <c r="J1553" s="173">
        <f t="shared" si="26"/>
        <v>286.39999999999998</v>
      </c>
      <c r="K1553" s="169" t="str">
        <f>VLOOKUP(C1553, 'CEDARS School FRPL'!$C$4:$G$2376,5,0)</f>
        <v>Yes</v>
      </c>
      <c r="L1553" s="66">
        <f>IFERROR(VLOOKUP($C1553,'CEDARS School FRPL'!$C$4:$F$20001,3,FALSE),"NO CEDARL FRPL Rprtd")</f>
        <v>0.62629999999999997</v>
      </c>
      <c r="N1553" s="118"/>
      <c r="O1553" s="97"/>
    </row>
    <row r="1554" spans="1:15">
      <c r="A1554" s="165" t="s">
        <v>2216</v>
      </c>
      <c r="B1554" s="165" t="s">
        <v>2740</v>
      </c>
      <c r="C1554" s="169">
        <v>3741</v>
      </c>
      <c r="D1554" s="171" t="s">
        <v>727</v>
      </c>
      <c r="E1554" s="172">
        <v>983.18</v>
      </c>
      <c r="F1554" s="172">
        <v>0</v>
      </c>
      <c r="G1554" s="172">
        <v>140.75</v>
      </c>
      <c r="H1554" s="172">
        <v>0</v>
      </c>
      <c r="I1554" s="172">
        <v>0</v>
      </c>
      <c r="J1554" s="173">
        <f t="shared" si="26"/>
        <v>1123.9299999999998</v>
      </c>
      <c r="K1554" s="169" t="str">
        <f>VLOOKUP(C1554, 'CEDARS School FRPL'!$C$4:$G$2376,5,0)</f>
        <v>Yes</v>
      </c>
      <c r="L1554" s="66">
        <f>IFERROR(VLOOKUP($C1554,'CEDARS School FRPL'!$C$4:$F$20001,3,FALSE),"NO CEDARL FRPL Rprtd")</f>
        <v>0.47899999999999998</v>
      </c>
      <c r="N1554" s="118"/>
      <c r="O1554" s="97"/>
    </row>
    <row r="1555" spans="1:15">
      <c r="A1555" s="165" t="s">
        <v>2216</v>
      </c>
      <c r="B1555" s="165" t="s">
        <v>2740</v>
      </c>
      <c r="C1555" s="169">
        <v>3586</v>
      </c>
      <c r="D1555" s="171" t="s">
        <v>721</v>
      </c>
      <c r="E1555" s="172">
        <v>378.35</v>
      </c>
      <c r="F1555" s="172">
        <v>17</v>
      </c>
      <c r="G1555" s="172">
        <v>0</v>
      </c>
      <c r="H1555" s="172">
        <v>0</v>
      </c>
      <c r="I1555" s="172">
        <v>0</v>
      </c>
      <c r="J1555" s="173">
        <f t="shared" si="26"/>
        <v>395.35</v>
      </c>
      <c r="K1555" s="169" t="str">
        <f>VLOOKUP(C1555, 'CEDARS School FRPL'!$C$4:$G$2376,5,0)</f>
        <v>No</v>
      </c>
      <c r="L1555" s="66">
        <f>IFERROR(VLOOKUP($C1555,'CEDARS School FRPL'!$C$4:$F$20001,3,FALSE),"NO CEDARL FRPL Rprtd")</f>
        <v>0.15579999999999999</v>
      </c>
      <c r="N1555" s="118"/>
      <c r="O1555" s="97"/>
    </row>
    <row r="1556" spans="1:15">
      <c r="A1556" s="165" t="s">
        <v>2216</v>
      </c>
      <c r="B1556" s="165" t="s">
        <v>2740</v>
      </c>
      <c r="C1556" s="169">
        <v>3035</v>
      </c>
      <c r="D1556" s="171" t="s">
        <v>716</v>
      </c>
      <c r="E1556" s="172">
        <v>786.82</v>
      </c>
      <c r="F1556" s="172">
        <v>0</v>
      </c>
      <c r="G1556" s="172">
        <v>0</v>
      </c>
      <c r="H1556" s="172">
        <v>0</v>
      </c>
      <c r="I1556" s="172">
        <v>0</v>
      </c>
      <c r="J1556" s="173">
        <f t="shared" si="26"/>
        <v>786.82</v>
      </c>
      <c r="K1556" s="169" t="str">
        <f>VLOOKUP(C1556, 'CEDARS School FRPL'!$C$4:$G$2376,5,0)</f>
        <v>No</v>
      </c>
      <c r="L1556" s="66">
        <f>IFERROR(VLOOKUP($C1556,'CEDARS School FRPL'!$C$4:$F$20001,3,FALSE),"NO CEDARL FRPL Rprtd")</f>
        <v>0.47249999999999998</v>
      </c>
      <c r="N1556" s="118"/>
      <c r="O1556" s="97"/>
    </row>
    <row r="1557" spans="1:15">
      <c r="A1557" s="165" t="s">
        <v>2216</v>
      </c>
      <c r="B1557" s="165" t="s">
        <v>2740</v>
      </c>
      <c r="C1557" s="169">
        <v>3434</v>
      </c>
      <c r="D1557" s="171" t="s">
        <v>718</v>
      </c>
      <c r="E1557" s="172">
        <v>936.72</v>
      </c>
      <c r="F1557" s="172">
        <v>0</v>
      </c>
      <c r="G1557" s="172">
        <v>0</v>
      </c>
      <c r="H1557" s="172">
        <v>0</v>
      </c>
      <c r="I1557" s="172">
        <v>0</v>
      </c>
      <c r="J1557" s="173">
        <f t="shared" si="26"/>
        <v>936.72</v>
      </c>
      <c r="K1557" s="169" t="str">
        <f>VLOOKUP(C1557, 'CEDARS School FRPL'!$C$4:$G$2376,5,0)</f>
        <v>Yes</v>
      </c>
      <c r="L1557" s="66">
        <f>IFERROR(VLOOKUP($C1557,'CEDARS School FRPL'!$C$4:$F$20001,3,FALSE),"NO CEDARL FRPL Rprtd")</f>
        <v>0.54239999999999999</v>
      </c>
      <c r="N1557" s="118"/>
      <c r="O1557" s="97"/>
    </row>
    <row r="1558" spans="1:15">
      <c r="A1558" s="165" t="s">
        <v>2216</v>
      </c>
      <c r="B1558" s="165" t="s">
        <v>2740</v>
      </c>
      <c r="C1558" s="169">
        <v>5335</v>
      </c>
      <c r="D1558" s="171" t="s">
        <v>731</v>
      </c>
      <c r="E1558" s="172">
        <v>0</v>
      </c>
      <c r="F1558" s="172">
        <v>0</v>
      </c>
      <c r="G1558" s="172">
        <v>0</v>
      </c>
      <c r="H1558" s="172">
        <v>47.1</v>
      </c>
      <c r="I1558" s="172">
        <v>0</v>
      </c>
      <c r="J1558" s="173">
        <f t="shared" si="26"/>
        <v>47.1</v>
      </c>
      <c r="K1558" s="169" t="str">
        <f>VLOOKUP(C1558, 'CEDARS School FRPL'!$C$4:$G$2376,5,0)</f>
        <v>Yes</v>
      </c>
      <c r="L1558" s="66">
        <f>IFERROR(VLOOKUP($C1558,'CEDARS School FRPL'!$C$4:$F$20001,3,FALSE),"NO CEDARL FRPL Rprtd")</f>
        <v>0.62860000000000005</v>
      </c>
      <c r="N1558" s="118"/>
      <c r="O1558" s="97"/>
    </row>
    <row r="1559" spans="1:15">
      <c r="A1559" s="165" t="s">
        <v>2216</v>
      </c>
      <c r="B1559" s="165" t="s">
        <v>2740</v>
      </c>
      <c r="C1559" s="169">
        <v>1648</v>
      </c>
      <c r="D1559" s="171" t="s">
        <v>710</v>
      </c>
      <c r="E1559" s="172">
        <v>8.6999999999999993</v>
      </c>
      <c r="F1559" s="172">
        <v>0</v>
      </c>
      <c r="G1559" s="172">
        <v>0</v>
      </c>
      <c r="H1559" s="172">
        <v>0</v>
      </c>
      <c r="I1559" s="172">
        <v>0</v>
      </c>
      <c r="J1559" s="173">
        <f t="shared" si="26"/>
        <v>8.6999999999999993</v>
      </c>
      <c r="K1559" s="169" t="str">
        <f>VLOOKUP(C1559, 'CEDARS School FRPL'!$C$4:$G$2376,5,0)</f>
        <v>No</v>
      </c>
      <c r="L1559" s="66">
        <f>IFERROR(VLOOKUP($C1559,'CEDARS School FRPL'!$C$4:$F$20001,3,FALSE),"NO CEDARL FRPL Rprtd")</f>
        <v>0.3009</v>
      </c>
      <c r="N1559" s="118"/>
      <c r="O1559" s="97"/>
    </row>
    <row r="1560" spans="1:15">
      <c r="A1560" s="165" t="s">
        <v>2216</v>
      </c>
      <c r="B1560" s="165" t="s">
        <v>2740</v>
      </c>
      <c r="C1560" s="169">
        <v>5070</v>
      </c>
      <c r="D1560" s="171" t="s">
        <v>728</v>
      </c>
      <c r="E1560" s="172">
        <v>28.43</v>
      </c>
      <c r="F1560" s="172">
        <v>0</v>
      </c>
      <c r="G1560" s="172">
        <v>0</v>
      </c>
      <c r="H1560" s="172">
        <v>0</v>
      </c>
      <c r="I1560" s="172">
        <v>0</v>
      </c>
      <c r="J1560" s="173">
        <f t="shared" si="26"/>
        <v>28.43</v>
      </c>
      <c r="K1560" s="169" t="str">
        <f>VLOOKUP(C1560, 'CEDARS School FRPL'!$C$4:$G$2376,5,0)</f>
        <v>Yes</v>
      </c>
      <c r="L1560" s="66">
        <f>IFERROR(VLOOKUP($C1560,'CEDARS School FRPL'!$C$4:$F$20001,3,FALSE),"NO CEDARL FRPL Rprtd")</f>
        <v>0.54169999999999996</v>
      </c>
      <c r="N1560" s="118"/>
      <c r="O1560" s="97"/>
    </row>
    <row r="1561" spans="1:15">
      <c r="A1561" s="165" t="s">
        <v>2216</v>
      </c>
      <c r="B1561" s="165" t="s">
        <v>2740</v>
      </c>
      <c r="C1561" s="169">
        <v>3521</v>
      </c>
      <c r="D1561" s="171" t="s">
        <v>720</v>
      </c>
      <c r="E1561" s="172">
        <v>336.7</v>
      </c>
      <c r="F1561" s="172">
        <v>17.2</v>
      </c>
      <c r="G1561" s="172">
        <v>0</v>
      </c>
      <c r="H1561" s="172">
        <v>0</v>
      </c>
      <c r="I1561" s="172">
        <v>0</v>
      </c>
      <c r="J1561" s="173">
        <f t="shared" si="26"/>
        <v>353.9</v>
      </c>
      <c r="K1561" s="169" t="str">
        <f>VLOOKUP(C1561, 'CEDARS School FRPL'!$C$4:$G$2376,5,0)</f>
        <v>Yes</v>
      </c>
      <c r="L1561" s="66">
        <f>IFERROR(VLOOKUP($C1561,'CEDARS School FRPL'!$C$4:$F$20001,3,FALSE),"NO CEDARL FRPL Rprtd")</f>
        <v>0.62229999999999996</v>
      </c>
      <c r="N1561" s="118"/>
      <c r="O1561" s="97"/>
    </row>
    <row r="1562" spans="1:15">
      <c r="A1562" s="165" t="s">
        <v>2216</v>
      </c>
      <c r="B1562" s="165" t="s">
        <v>2740</v>
      </c>
      <c r="C1562" s="169">
        <v>2475</v>
      </c>
      <c r="D1562" s="171" t="s">
        <v>712</v>
      </c>
      <c r="E1562" s="172">
        <v>1092.82</v>
      </c>
      <c r="F1562" s="172">
        <v>0</v>
      </c>
      <c r="G1562" s="172">
        <v>132.27000000000001</v>
      </c>
      <c r="H1562" s="172">
        <v>0</v>
      </c>
      <c r="I1562" s="172">
        <v>0</v>
      </c>
      <c r="J1562" s="173">
        <f t="shared" si="26"/>
        <v>1225.0899999999999</v>
      </c>
      <c r="K1562" s="169" t="str">
        <f>VLOOKUP(C1562, 'CEDARS School FRPL'!$C$4:$G$2376,5,0)</f>
        <v>Yes</v>
      </c>
      <c r="L1562" s="66">
        <f>IFERROR(VLOOKUP($C1562,'CEDARS School FRPL'!$C$4:$F$20001,3,FALSE),"NO CEDARL FRPL Rprtd")</f>
        <v>0.59399999999999997</v>
      </c>
      <c r="N1562" s="118"/>
      <c r="O1562" s="97"/>
    </row>
    <row r="1563" spans="1:15">
      <c r="A1563" s="165" t="s">
        <v>2216</v>
      </c>
      <c r="B1563" s="165" t="s">
        <v>2740</v>
      </c>
      <c r="C1563" s="169">
        <v>5484</v>
      </c>
      <c r="D1563" s="171" t="s">
        <v>2480</v>
      </c>
      <c r="E1563" s="172">
        <v>784.38</v>
      </c>
      <c r="F1563" s="172">
        <v>0</v>
      </c>
      <c r="G1563" s="172">
        <v>0</v>
      </c>
      <c r="H1563" s="172">
        <v>0</v>
      </c>
      <c r="I1563" s="172">
        <v>0</v>
      </c>
      <c r="J1563" s="173">
        <f t="shared" si="26"/>
        <v>784.38</v>
      </c>
      <c r="K1563" s="169" t="str">
        <f>VLOOKUP(C1563, 'CEDARS School FRPL'!$C$4:$G$2376,5,0)</f>
        <v>No</v>
      </c>
      <c r="L1563" s="66">
        <f>IFERROR(VLOOKUP($C1563,'CEDARS School FRPL'!$C$4:$F$20001,3,FALSE),"NO CEDARL FRPL Rprtd")</f>
        <v>0.3659</v>
      </c>
      <c r="N1563" s="118"/>
      <c r="O1563" s="97"/>
    </row>
    <row r="1564" spans="1:15">
      <c r="A1564" s="165" t="s">
        <v>2216</v>
      </c>
      <c r="B1564" s="165" t="s">
        <v>2740</v>
      </c>
      <c r="C1564" s="169">
        <v>5519</v>
      </c>
      <c r="D1564" s="171" t="s">
        <v>2848</v>
      </c>
      <c r="E1564" s="172">
        <v>509</v>
      </c>
      <c r="F1564" s="172">
        <v>0</v>
      </c>
      <c r="G1564" s="172">
        <v>0</v>
      </c>
      <c r="H1564" s="172">
        <v>0</v>
      </c>
      <c r="I1564" s="172">
        <v>0</v>
      </c>
      <c r="J1564" s="173">
        <f t="shared" si="26"/>
        <v>509</v>
      </c>
      <c r="K1564" s="169" t="str">
        <f>VLOOKUP(C1564, 'CEDARS School FRPL'!$C$4:$G$2376,5,0)</f>
        <v>No</v>
      </c>
      <c r="L1564" s="66">
        <f>IFERROR(VLOOKUP($C1564,'CEDARS School FRPL'!$C$4:$F$20001,3,FALSE),"NO CEDARL FRPL Rprtd")</f>
        <v>0.26550000000000001</v>
      </c>
      <c r="N1564" s="118"/>
      <c r="O1564" s="97"/>
    </row>
    <row r="1565" spans="1:15">
      <c r="A1565" s="165" t="s">
        <v>2216</v>
      </c>
      <c r="B1565" s="165" t="s">
        <v>2740</v>
      </c>
      <c r="C1565" s="169">
        <v>3668</v>
      </c>
      <c r="D1565" s="171" t="s">
        <v>724</v>
      </c>
      <c r="E1565" s="172">
        <v>380.4</v>
      </c>
      <c r="F1565" s="172">
        <v>15.6</v>
      </c>
      <c r="G1565" s="172">
        <v>0</v>
      </c>
      <c r="H1565" s="172">
        <v>0</v>
      </c>
      <c r="I1565" s="172">
        <v>0</v>
      </c>
      <c r="J1565" s="173">
        <f t="shared" si="26"/>
        <v>396</v>
      </c>
      <c r="K1565" s="169" t="str">
        <f>VLOOKUP(C1565, 'CEDARS School FRPL'!$C$4:$G$2376,5,0)</f>
        <v>Yes</v>
      </c>
      <c r="L1565" s="66">
        <f>IFERROR(VLOOKUP($C1565,'CEDARS School FRPL'!$C$4:$F$20001,3,FALSE),"NO CEDARL FRPL Rprtd")</f>
        <v>0.52139999999999997</v>
      </c>
      <c r="N1565" s="118"/>
      <c r="O1565" s="97"/>
    </row>
    <row r="1566" spans="1:15">
      <c r="A1566" s="165" t="s">
        <v>2216</v>
      </c>
      <c r="B1566" s="165" t="s">
        <v>2740</v>
      </c>
      <c r="C1566" s="169">
        <v>3740</v>
      </c>
      <c r="D1566" s="171" t="s">
        <v>726</v>
      </c>
      <c r="E1566" s="172">
        <v>471.32</v>
      </c>
      <c r="F1566" s="172">
        <v>16.100000000000001</v>
      </c>
      <c r="G1566" s="172">
        <v>0</v>
      </c>
      <c r="H1566" s="172">
        <v>0</v>
      </c>
      <c r="I1566" s="172">
        <v>0</v>
      </c>
      <c r="J1566" s="173">
        <f t="shared" si="26"/>
        <v>487.42</v>
      </c>
      <c r="K1566" s="169" t="str">
        <f>VLOOKUP(C1566, 'CEDARS School FRPL'!$C$4:$G$2376,5,0)</f>
        <v>No</v>
      </c>
      <c r="L1566" s="66">
        <f>IFERROR(VLOOKUP($C1566,'CEDARS School FRPL'!$C$4:$F$20001,3,FALSE),"NO CEDARL FRPL Rprtd")</f>
        <v>0.43219999999999997</v>
      </c>
      <c r="N1566" s="118"/>
      <c r="O1566" s="97"/>
    </row>
    <row r="1567" spans="1:15">
      <c r="A1567" s="165" t="s">
        <v>2216</v>
      </c>
      <c r="B1567" s="165" t="s">
        <v>2740</v>
      </c>
      <c r="C1567" s="169">
        <v>5282</v>
      </c>
      <c r="D1567" s="171" t="s">
        <v>730</v>
      </c>
      <c r="E1567" s="172">
        <v>229.76</v>
      </c>
      <c r="F1567" s="172">
        <v>0</v>
      </c>
      <c r="G1567" s="172">
        <v>19.86</v>
      </c>
      <c r="H1567" s="172">
        <v>0</v>
      </c>
      <c r="I1567" s="172">
        <v>0</v>
      </c>
      <c r="J1567" s="173">
        <f t="shared" si="26"/>
        <v>249.62</v>
      </c>
      <c r="K1567" s="169" t="str">
        <f>VLOOKUP(C1567, 'CEDARS School FRPL'!$C$4:$G$2376,5,0)</f>
        <v>Yes</v>
      </c>
      <c r="L1567" s="66">
        <f>IFERROR(VLOOKUP($C1567,'CEDARS School FRPL'!$C$4:$F$20001,3,FALSE),"NO CEDARL FRPL Rprtd")</f>
        <v>0.60829999999999995</v>
      </c>
      <c r="N1567" s="118"/>
      <c r="O1567" s="97"/>
    </row>
    <row r="1568" spans="1:15">
      <c r="A1568" s="165" t="s">
        <v>2216</v>
      </c>
      <c r="B1568" s="165" t="s">
        <v>2740</v>
      </c>
      <c r="C1568" s="169">
        <v>3702</v>
      </c>
      <c r="D1568" s="171" t="s">
        <v>725</v>
      </c>
      <c r="E1568" s="172">
        <v>305.89999999999998</v>
      </c>
      <c r="F1568" s="172">
        <v>18</v>
      </c>
      <c r="G1568" s="172">
        <v>0</v>
      </c>
      <c r="H1568" s="172">
        <v>0</v>
      </c>
      <c r="I1568" s="172">
        <v>0</v>
      </c>
      <c r="J1568" s="173">
        <f t="shared" si="26"/>
        <v>323.89999999999998</v>
      </c>
      <c r="K1568" s="169" t="str">
        <f>VLOOKUP(C1568, 'CEDARS School FRPL'!$C$4:$G$2376,5,0)</f>
        <v>Yes</v>
      </c>
      <c r="L1568" s="66">
        <f>IFERROR(VLOOKUP($C1568,'CEDARS School FRPL'!$C$4:$F$20001,3,FALSE),"NO CEDARL FRPL Rprtd")</f>
        <v>0.56659999999999999</v>
      </c>
      <c r="N1568" s="118"/>
      <c r="O1568" s="97"/>
    </row>
    <row r="1569" spans="1:15">
      <c r="A1569" s="165" t="s">
        <v>2173</v>
      </c>
      <c r="B1569" s="165" t="s">
        <v>2741</v>
      </c>
      <c r="C1569" s="169">
        <v>2789</v>
      </c>
      <c r="D1569" s="171" t="s">
        <v>359</v>
      </c>
      <c r="E1569" s="172">
        <v>139.19999999999999</v>
      </c>
      <c r="F1569" s="172">
        <v>0</v>
      </c>
      <c r="G1569" s="172">
        <v>0</v>
      </c>
      <c r="H1569" s="172">
        <v>0</v>
      </c>
      <c r="I1569" s="172">
        <v>0</v>
      </c>
      <c r="J1569" s="173">
        <f t="shared" si="26"/>
        <v>139.19999999999999</v>
      </c>
      <c r="K1569" s="169" t="str">
        <f>VLOOKUP(C1569, 'CEDARS School FRPL'!$C$4:$G$2376,5,0)</f>
        <v>Yes</v>
      </c>
      <c r="L1569" s="66">
        <f>IFERROR(VLOOKUP($C1569,'CEDARS School FRPL'!$C$4:$F$20001,3,FALSE),"NO CEDARL FRPL Rprtd")</f>
        <v>0.62390000000000001</v>
      </c>
      <c r="N1569" s="118"/>
      <c r="O1569" s="97"/>
    </row>
    <row r="1570" spans="1:15">
      <c r="A1570" s="165" t="s">
        <v>2173</v>
      </c>
      <c r="B1570" s="165" t="s">
        <v>2741</v>
      </c>
      <c r="C1570" s="169">
        <v>3559</v>
      </c>
      <c r="D1570" s="171" t="s">
        <v>3197</v>
      </c>
      <c r="E1570" s="172">
        <v>84.61</v>
      </c>
      <c r="F1570" s="172">
        <v>0</v>
      </c>
      <c r="G1570" s="172">
        <v>0</v>
      </c>
      <c r="H1570" s="172">
        <v>0</v>
      </c>
      <c r="I1570" s="172">
        <v>0</v>
      </c>
      <c r="J1570" s="173">
        <f t="shared" si="26"/>
        <v>84.61</v>
      </c>
      <c r="K1570" s="169" t="str">
        <f>VLOOKUP(C1570, 'CEDARS School FRPL'!$C$4:$G$2376,5,0)</f>
        <v>Yes</v>
      </c>
      <c r="L1570" s="66">
        <f>IFERROR(VLOOKUP($C1570,'CEDARS School FRPL'!$C$4:$F$20001,3,FALSE),"NO CEDARL FRPL Rprtd")</f>
        <v>0.56759999999999999</v>
      </c>
      <c r="N1570" s="118"/>
      <c r="O1570" s="97"/>
    </row>
    <row r="1571" spans="1:15">
      <c r="A1571" s="165" t="s">
        <v>2173</v>
      </c>
      <c r="B1571" s="165" t="s">
        <v>2741</v>
      </c>
      <c r="C1571" s="169">
        <v>1898</v>
      </c>
      <c r="D1571" s="171" t="s">
        <v>358</v>
      </c>
      <c r="E1571" s="172">
        <v>205.16</v>
      </c>
      <c r="F1571" s="172">
        <v>0</v>
      </c>
      <c r="G1571" s="172">
        <v>0</v>
      </c>
      <c r="H1571" s="172">
        <v>0</v>
      </c>
      <c r="I1571" s="172">
        <v>0</v>
      </c>
      <c r="J1571" s="173">
        <f t="shared" si="26"/>
        <v>205.16</v>
      </c>
      <c r="K1571" s="169" t="str">
        <f>VLOOKUP(C1571, 'CEDARS School FRPL'!$C$4:$G$2376,5,0)</f>
        <v>No</v>
      </c>
      <c r="L1571" s="66">
        <f>IFERROR(VLOOKUP($C1571,'CEDARS School FRPL'!$C$4:$F$20001,3,FALSE),"NO CEDARL FRPL Rprtd")</f>
        <v>0.15160000000000001</v>
      </c>
      <c r="N1571" s="118"/>
      <c r="O1571" s="97"/>
    </row>
    <row r="1572" spans="1:15">
      <c r="A1572" s="165" t="s">
        <v>2173</v>
      </c>
      <c r="B1572" s="165" t="s">
        <v>2741</v>
      </c>
      <c r="C1572" s="169">
        <v>3579</v>
      </c>
      <c r="D1572" s="171" t="s">
        <v>360</v>
      </c>
      <c r="E1572" s="172">
        <v>89.03</v>
      </c>
      <c r="F1572" s="172">
        <v>0</v>
      </c>
      <c r="G1572" s="172">
        <v>14.469999999999999</v>
      </c>
      <c r="H1572" s="172">
        <v>0</v>
      </c>
      <c r="I1572" s="172">
        <v>0</v>
      </c>
      <c r="J1572" s="173">
        <f t="shared" si="26"/>
        <v>103.5</v>
      </c>
      <c r="K1572" s="169" t="str">
        <f>VLOOKUP(C1572, 'CEDARS School FRPL'!$C$4:$G$2376,5,0)</f>
        <v>Yes</v>
      </c>
      <c r="L1572" s="66">
        <f>IFERROR(VLOOKUP($C1572,'CEDARS School FRPL'!$C$4:$F$20001,3,FALSE),"NO CEDARL FRPL Rprtd")</f>
        <v>0.60540000000000005</v>
      </c>
      <c r="N1572" s="118"/>
      <c r="O1572" s="97"/>
    </row>
    <row r="1573" spans="1:15">
      <c r="A1573" s="165" t="s">
        <v>2132</v>
      </c>
      <c r="B1573" s="165" t="s">
        <v>2742</v>
      </c>
      <c r="C1573" s="169">
        <v>4060</v>
      </c>
      <c r="D1573" s="171" t="s">
        <v>86</v>
      </c>
      <c r="E1573" s="172">
        <v>625.6</v>
      </c>
      <c r="F1573" s="172">
        <v>0</v>
      </c>
      <c r="G1573" s="172">
        <v>0</v>
      </c>
      <c r="H1573" s="172">
        <v>0</v>
      </c>
      <c r="I1573" s="172">
        <v>0</v>
      </c>
      <c r="J1573" s="173">
        <f t="shared" si="26"/>
        <v>625.6</v>
      </c>
      <c r="K1573" s="169" t="str">
        <f>VLOOKUP(C1573, 'CEDARS School FRPL'!$C$4:$G$2376,5,0)</f>
        <v>No</v>
      </c>
      <c r="L1573" s="66">
        <f>IFERROR(VLOOKUP($C1573,'CEDARS School FRPL'!$C$4:$F$20001,3,FALSE),"NO CEDARL FRPL Rprtd")</f>
        <v>0.36470000000000002</v>
      </c>
      <c r="N1573" s="118"/>
      <c r="O1573" s="97"/>
    </row>
    <row r="1574" spans="1:15">
      <c r="A1574" s="165" t="s">
        <v>2132</v>
      </c>
      <c r="B1574" s="165" t="s">
        <v>2742</v>
      </c>
      <c r="C1574" s="169">
        <v>2721</v>
      </c>
      <c r="D1574" s="171" t="s">
        <v>78</v>
      </c>
      <c r="E1574" s="172">
        <v>754.28</v>
      </c>
      <c r="F1574" s="172">
        <v>0</v>
      </c>
      <c r="G1574" s="172">
        <v>0</v>
      </c>
      <c r="H1574" s="172">
        <v>0</v>
      </c>
      <c r="I1574" s="172">
        <v>0</v>
      </c>
      <c r="J1574" s="173">
        <f t="shared" si="26"/>
        <v>754.28</v>
      </c>
      <c r="K1574" s="169" t="str">
        <f>VLOOKUP(C1574, 'CEDARS School FRPL'!$C$4:$G$2376,5,0)</f>
        <v>No</v>
      </c>
      <c r="L1574" s="66">
        <f>IFERROR(VLOOKUP($C1574,'CEDARS School FRPL'!$C$4:$F$20001,3,FALSE),"NO CEDARL FRPL Rprtd")</f>
        <v>0.49440000000000001</v>
      </c>
      <c r="N1574" s="118"/>
      <c r="O1574" s="97"/>
    </row>
    <row r="1575" spans="1:15">
      <c r="A1575" s="165" t="s">
        <v>2132</v>
      </c>
      <c r="B1575" s="165" t="s">
        <v>2742</v>
      </c>
      <c r="C1575" s="169">
        <v>2785</v>
      </c>
      <c r="D1575" s="171" t="s">
        <v>79</v>
      </c>
      <c r="E1575" s="172">
        <v>654.39</v>
      </c>
      <c r="F1575" s="172">
        <v>0</v>
      </c>
      <c r="G1575" s="172">
        <v>0</v>
      </c>
      <c r="H1575" s="172">
        <v>0</v>
      </c>
      <c r="I1575" s="172">
        <v>0</v>
      </c>
      <c r="J1575" s="173">
        <f t="shared" si="26"/>
        <v>654.39</v>
      </c>
      <c r="K1575" s="169" t="str">
        <f>VLOOKUP(C1575, 'CEDARS School FRPL'!$C$4:$G$2376,5,0)</f>
        <v>Yes</v>
      </c>
      <c r="L1575" s="66">
        <f>IFERROR(VLOOKUP($C1575,'CEDARS School FRPL'!$C$4:$F$20001,3,FALSE),"NO CEDARL FRPL Rprtd")</f>
        <v>0.57030000000000003</v>
      </c>
      <c r="N1575" s="118"/>
      <c r="O1575" s="97"/>
    </row>
    <row r="1576" spans="1:15">
      <c r="A1576" s="165" t="s">
        <v>2132</v>
      </c>
      <c r="B1576" s="165" t="s">
        <v>2742</v>
      </c>
      <c r="C1576" s="169">
        <v>5732</v>
      </c>
      <c r="D1576" s="171" t="s">
        <v>3014</v>
      </c>
      <c r="E1576" s="172">
        <v>440.46</v>
      </c>
      <c r="F1576" s="172">
        <v>0</v>
      </c>
      <c r="G1576" s="172">
        <v>0</v>
      </c>
      <c r="H1576" s="172">
        <v>0</v>
      </c>
      <c r="I1576" s="172">
        <v>0</v>
      </c>
      <c r="J1576" s="173">
        <f t="shared" si="26"/>
        <v>440.46</v>
      </c>
      <c r="K1576" s="169" t="str">
        <f>VLOOKUP(C1576, 'CEDARS School FRPL'!$C$4:$G$2376,5,0)</f>
        <v>No</v>
      </c>
      <c r="L1576" s="66">
        <f>IFERROR(VLOOKUP($C1576,'CEDARS School FRPL'!$C$4:$F$20001,3,FALSE),"NO CEDARL FRPL Rprtd")</f>
        <v>0.21640000000000001</v>
      </c>
      <c r="N1576" s="118"/>
      <c r="O1576" s="97"/>
    </row>
    <row r="1577" spans="1:15">
      <c r="A1577" s="165" t="s">
        <v>2132</v>
      </c>
      <c r="B1577" s="165" t="s">
        <v>2742</v>
      </c>
      <c r="C1577" s="169">
        <v>3926</v>
      </c>
      <c r="D1577" s="171" t="s">
        <v>84</v>
      </c>
      <c r="E1577" s="172">
        <v>723.28</v>
      </c>
      <c r="F1577" s="172">
        <v>0</v>
      </c>
      <c r="G1577" s="172">
        <v>0</v>
      </c>
      <c r="H1577" s="172">
        <v>0</v>
      </c>
      <c r="I1577" s="172">
        <v>0</v>
      </c>
      <c r="J1577" s="173">
        <f t="shared" si="26"/>
        <v>723.28</v>
      </c>
      <c r="K1577" s="169" t="str">
        <f>VLOOKUP(C1577, 'CEDARS School FRPL'!$C$4:$G$2376,5,0)</f>
        <v>No</v>
      </c>
      <c r="L1577" s="66">
        <f>IFERROR(VLOOKUP($C1577,'CEDARS School FRPL'!$C$4:$F$20001,3,FALSE),"NO CEDARL FRPL Rprtd")</f>
        <v>0.32990000000000003</v>
      </c>
      <c r="N1577" s="118"/>
      <c r="O1577" s="97"/>
    </row>
    <row r="1578" spans="1:15">
      <c r="A1578" s="165" t="s">
        <v>2132</v>
      </c>
      <c r="B1578" s="165" t="s">
        <v>2742</v>
      </c>
      <c r="C1578" s="169">
        <v>3833</v>
      </c>
      <c r="D1578" s="171" t="s">
        <v>83</v>
      </c>
      <c r="E1578" s="172">
        <v>1648.26</v>
      </c>
      <c r="F1578" s="172">
        <v>0</v>
      </c>
      <c r="G1578" s="172">
        <v>128.05000000000001</v>
      </c>
      <c r="H1578" s="172">
        <v>0</v>
      </c>
      <c r="I1578" s="172">
        <v>0</v>
      </c>
      <c r="J1578" s="173">
        <f t="shared" si="26"/>
        <v>1776.31</v>
      </c>
      <c r="K1578" s="169" t="str">
        <f>VLOOKUP(C1578, 'CEDARS School FRPL'!$C$4:$G$2376,5,0)</f>
        <v>No</v>
      </c>
      <c r="L1578" s="66">
        <f>IFERROR(VLOOKUP($C1578,'CEDARS School FRPL'!$C$4:$F$20001,3,FALSE),"NO CEDARL FRPL Rprtd")</f>
        <v>0.39510000000000001</v>
      </c>
      <c r="N1578" s="118"/>
      <c r="O1578" s="97"/>
    </row>
    <row r="1579" spans="1:15">
      <c r="A1579" s="165" t="s">
        <v>2132</v>
      </c>
      <c r="B1579" s="165" t="s">
        <v>2742</v>
      </c>
      <c r="C1579" s="169">
        <v>2786</v>
      </c>
      <c r="D1579" s="171" t="s">
        <v>80</v>
      </c>
      <c r="E1579" s="172">
        <v>493.27</v>
      </c>
      <c r="F1579" s="172">
        <v>0</v>
      </c>
      <c r="G1579" s="172">
        <v>0</v>
      </c>
      <c r="H1579" s="172">
        <v>0</v>
      </c>
      <c r="I1579" s="172">
        <v>0</v>
      </c>
      <c r="J1579" s="173">
        <f t="shared" si="26"/>
        <v>493.27</v>
      </c>
      <c r="K1579" s="169" t="str">
        <f>VLOOKUP(C1579, 'CEDARS School FRPL'!$C$4:$G$2376,5,0)</f>
        <v>Yes</v>
      </c>
      <c r="L1579" s="66">
        <f>IFERROR(VLOOKUP($C1579,'CEDARS School FRPL'!$C$4:$F$20001,3,FALSE),"NO CEDARL FRPL Rprtd")</f>
        <v>0.61240000000000006</v>
      </c>
      <c r="N1579" s="118"/>
      <c r="O1579" s="97"/>
    </row>
    <row r="1580" spans="1:15">
      <c r="A1580" s="165" t="s">
        <v>2132</v>
      </c>
      <c r="B1580" s="165" t="s">
        <v>2742</v>
      </c>
      <c r="C1580" s="169">
        <v>2642</v>
      </c>
      <c r="D1580" s="171" t="s">
        <v>75</v>
      </c>
      <c r="E1580" s="172">
        <v>355.08</v>
      </c>
      <c r="F1580" s="172">
        <v>0</v>
      </c>
      <c r="G1580" s="172">
        <v>0</v>
      </c>
      <c r="H1580" s="172">
        <v>0</v>
      </c>
      <c r="I1580" s="172">
        <v>0</v>
      </c>
      <c r="J1580" s="173">
        <f t="shared" si="26"/>
        <v>355.08</v>
      </c>
      <c r="K1580" s="169" t="str">
        <f>VLOOKUP(C1580, 'CEDARS School FRPL'!$C$4:$G$2376,5,0)</f>
        <v>Yes</v>
      </c>
      <c r="L1580" s="66">
        <f>IFERROR(VLOOKUP($C1580,'CEDARS School FRPL'!$C$4:$F$20001,3,FALSE),"NO CEDARL FRPL Rprtd")</f>
        <v>0.63029999999999997</v>
      </c>
      <c r="N1580" s="118"/>
      <c r="O1580" s="97"/>
    </row>
    <row r="1581" spans="1:15">
      <c r="A1581" s="165" t="s">
        <v>2132</v>
      </c>
      <c r="B1581" s="165" t="s">
        <v>2742</v>
      </c>
      <c r="C1581" s="169">
        <v>5493</v>
      </c>
      <c r="D1581" s="171" t="s">
        <v>2481</v>
      </c>
      <c r="E1581" s="172">
        <v>825.81</v>
      </c>
      <c r="F1581" s="172">
        <v>0</v>
      </c>
      <c r="G1581" s="172">
        <v>0</v>
      </c>
      <c r="H1581" s="172">
        <v>0</v>
      </c>
      <c r="I1581" s="172">
        <v>0</v>
      </c>
      <c r="J1581" s="173">
        <f t="shared" si="26"/>
        <v>825.81</v>
      </c>
      <c r="K1581" s="169" t="str">
        <f>VLOOKUP(C1581, 'CEDARS School FRPL'!$C$4:$G$2376,5,0)</f>
        <v>No</v>
      </c>
      <c r="L1581" s="66">
        <f>IFERROR(VLOOKUP($C1581,'CEDARS School FRPL'!$C$4:$F$20001,3,FALSE),"NO CEDARL FRPL Rprtd")</f>
        <v>0.24610000000000001</v>
      </c>
      <c r="N1581" s="118"/>
      <c r="O1581" s="97"/>
    </row>
    <row r="1582" spans="1:15">
      <c r="A1582" s="165" t="s">
        <v>2132</v>
      </c>
      <c r="B1582" s="165" t="s">
        <v>2742</v>
      </c>
      <c r="C1582" s="169">
        <v>2657</v>
      </c>
      <c r="D1582" s="171" t="s">
        <v>77</v>
      </c>
      <c r="E1582" s="172">
        <v>441.95</v>
      </c>
      <c r="F1582" s="172">
        <v>0</v>
      </c>
      <c r="G1582" s="172">
        <v>0</v>
      </c>
      <c r="H1582" s="172">
        <v>0</v>
      </c>
      <c r="I1582" s="172">
        <v>0</v>
      </c>
      <c r="J1582" s="173">
        <f t="shared" si="26"/>
        <v>441.95</v>
      </c>
      <c r="K1582" s="169" t="str">
        <f>VLOOKUP(C1582, 'CEDARS School FRPL'!$C$4:$G$2376,5,0)</f>
        <v>Yes</v>
      </c>
      <c r="L1582" s="66">
        <f>IFERROR(VLOOKUP($C1582,'CEDARS School FRPL'!$C$4:$F$20001,3,FALSE),"NO CEDARL FRPL Rprtd")</f>
        <v>0.53969999999999996</v>
      </c>
      <c r="N1582" s="118"/>
      <c r="O1582" s="97"/>
    </row>
    <row r="1583" spans="1:15">
      <c r="A1583" s="165" t="s">
        <v>2132</v>
      </c>
      <c r="B1583" s="165" t="s">
        <v>2742</v>
      </c>
      <c r="C1583" s="169">
        <v>2656</v>
      </c>
      <c r="D1583" s="171" t="s">
        <v>76</v>
      </c>
      <c r="E1583" s="172">
        <v>445.41</v>
      </c>
      <c r="F1583" s="172">
        <v>0</v>
      </c>
      <c r="G1583" s="172">
        <v>0</v>
      </c>
      <c r="H1583" s="172">
        <v>0</v>
      </c>
      <c r="I1583" s="172">
        <v>0</v>
      </c>
      <c r="J1583" s="173">
        <f t="shared" si="26"/>
        <v>445.41</v>
      </c>
      <c r="K1583" s="169" t="str">
        <f>VLOOKUP(C1583, 'CEDARS School FRPL'!$C$4:$G$2376,5,0)</f>
        <v>Yes</v>
      </c>
      <c r="L1583" s="66">
        <f>IFERROR(VLOOKUP($C1583,'CEDARS School FRPL'!$C$4:$F$20001,3,FALSE),"NO CEDARL FRPL Rprtd")</f>
        <v>0.61009999999999998</v>
      </c>
      <c r="N1583" s="118"/>
      <c r="O1583" s="97"/>
    </row>
    <row r="1584" spans="1:15">
      <c r="A1584" s="165" t="s">
        <v>2132</v>
      </c>
      <c r="B1584" s="165" t="s">
        <v>2742</v>
      </c>
      <c r="C1584" s="169">
        <v>5419</v>
      </c>
      <c r="D1584" s="171" t="s">
        <v>91</v>
      </c>
      <c r="E1584" s="172">
        <v>595.74</v>
      </c>
      <c r="F1584" s="172">
        <v>0</v>
      </c>
      <c r="G1584" s="172">
        <v>0</v>
      </c>
      <c r="H1584" s="172">
        <v>0</v>
      </c>
      <c r="I1584" s="172">
        <v>0</v>
      </c>
      <c r="J1584" s="173">
        <f t="shared" si="26"/>
        <v>595.74</v>
      </c>
      <c r="K1584" s="169" t="str">
        <f>VLOOKUP(C1584, 'CEDARS School FRPL'!$C$4:$G$2376,5,0)</f>
        <v>No</v>
      </c>
      <c r="L1584" s="66">
        <f>IFERROR(VLOOKUP($C1584,'CEDARS School FRPL'!$C$4:$F$20001,3,FALSE),"NO CEDARL FRPL Rprtd")</f>
        <v>0.24510000000000001</v>
      </c>
      <c r="N1584" s="118"/>
      <c r="O1584" s="97"/>
    </row>
    <row r="1585" spans="1:15">
      <c r="A1585" s="165" t="s">
        <v>2132</v>
      </c>
      <c r="B1585" s="165" t="s">
        <v>2742</v>
      </c>
      <c r="C1585" s="169">
        <v>5689</v>
      </c>
      <c r="D1585" s="171" t="s">
        <v>3015</v>
      </c>
      <c r="E1585" s="172">
        <v>348.03</v>
      </c>
      <c r="F1585" s="172">
        <v>0</v>
      </c>
      <c r="G1585" s="172">
        <v>6.4600000000000009</v>
      </c>
      <c r="H1585" s="172">
        <v>0</v>
      </c>
      <c r="I1585" s="172">
        <v>0</v>
      </c>
      <c r="J1585" s="173">
        <f t="shared" si="26"/>
        <v>354.48999999999995</v>
      </c>
      <c r="K1585" s="169" t="str">
        <f>VLOOKUP(C1585, 'CEDARS School FRPL'!$C$4:$G$2376,5,0)</f>
        <v>Yes</v>
      </c>
      <c r="L1585" s="66">
        <f>IFERROR(VLOOKUP($C1585,'CEDARS School FRPL'!$C$4:$F$20001,3,FALSE),"NO CEDARL FRPL Rprtd")</f>
        <v>0.53939999999999999</v>
      </c>
      <c r="N1585" s="118"/>
      <c r="O1585" s="97"/>
    </row>
    <row r="1586" spans="1:15">
      <c r="A1586" s="165" t="s">
        <v>2132</v>
      </c>
      <c r="B1586" s="165" t="s">
        <v>2742</v>
      </c>
      <c r="C1586" s="169">
        <v>3511</v>
      </c>
      <c r="D1586" s="171" t="s">
        <v>81</v>
      </c>
      <c r="E1586" s="172">
        <v>1898.78</v>
      </c>
      <c r="F1586" s="172">
        <v>0</v>
      </c>
      <c r="G1586" s="172">
        <v>205.07</v>
      </c>
      <c r="H1586" s="172">
        <v>0</v>
      </c>
      <c r="I1586" s="172">
        <v>0</v>
      </c>
      <c r="J1586" s="173">
        <f t="shared" si="26"/>
        <v>2103.85</v>
      </c>
      <c r="K1586" s="169" t="str">
        <f>VLOOKUP(C1586, 'CEDARS School FRPL'!$C$4:$G$2376,5,0)</f>
        <v>No</v>
      </c>
      <c r="L1586" s="66">
        <f>IFERROR(VLOOKUP($C1586,'CEDARS School FRPL'!$C$4:$F$20001,3,FALSE),"NO CEDARL FRPL Rprtd")</f>
        <v>0.38350000000000001</v>
      </c>
      <c r="N1586" s="118"/>
      <c r="O1586" s="97"/>
    </row>
    <row r="1587" spans="1:15">
      <c r="A1587" s="165" t="s">
        <v>2132</v>
      </c>
      <c r="B1587" s="165" t="s">
        <v>2742</v>
      </c>
      <c r="C1587" s="169">
        <v>4295</v>
      </c>
      <c r="D1587" s="171" t="s">
        <v>87</v>
      </c>
      <c r="E1587" s="172">
        <v>171.53</v>
      </c>
      <c r="F1587" s="172">
        <v>0</v>
      </c>
      <c r="G1587" s="172">
        <v>2.46</v>
      </c>
      <c r="H1587" s="172">
        <v>83.31</v>
      </c>
      <c r="I1587" s="172">
        <v>0</v>
      </c>
      <c r="J1587" s="173">
        <f t="shared" si="26"/>
        <v>257.3</v>
      </c>
      <c r="K1587" s="169" t="str">
        <f>VLOOKUP(C1587, 'CEDARS School FRPL'!$C$4:$G$2376,5,0)</f>
        <v>Yes</v>
      </c>
      <c r="L1587" s="66">
        <f>IFERROR(VLOOKUP($C1587,'CEDARS School FRPL'!$C$4:$F$20001,3,FALSE),"NO CEDARL FRPL Rprtd")</f>
        <v>0.63119999999999998</v>
      </c>
      <c r="N1587" s="118"/>
      <c r="O1587" s="97"/>
    </row>
    <row r="1588" spans="1:15">
      <c r="A1588" s="165" t="s">
        <v>2132</v>
      </c>
      <c r="B1588" s="165" t="s">
        <v>2742</v>
      </c>
      <c r="C1588" s="169">
        <v>3732</v>
      </c>
      <c r="D1588" s="171" t="s">
        <v>82</v>
      </c>
      <c r="E1588" s="172">
        <v>483.61</v>
      </c>
      <c r="F1588" s="172">
        <v>0</v>
      </c>
      <c r="G1588" s="172">
        <v>0</v>
      </c>
      <c r="H1588" s="172">
        <v>0</v>
      </c>
      <c r="I1588" s="172">
        <v>0</v>
      </c>
      <c r="J1588" s="173">
        <f t="shared" si="26"/>
        <v>483.61</v>
      </c>
      <c r="K1588" s="169" t="str">
        <f>VLOOKUP(C1588, 'CEDARS School FRPL'!$C$4:$G$2376,5,0)</f>
        <v>Yes</v>
      </c>
      <c r="L1588" s="66">
        <f>IFERROR(VLOOKUP($C1588,'CEDARS School FRPL'!$C$4:$F$20001,3,FALSE),"NO CEDARL FRPL Rprtd")</f>
        <v>0.51180000000000003</v>
      </c>
      <c r="N1588" s="118"/>
      <c r="O1588" s="97"/>
    </row>
    <row r="1589" spans="1:15">
      <c r="A1589" s="165" t="s">
        <v>2132</v>
      </c>
      <c r="B1589" s="165" t="s">
        <v>2742</v>
      </c>
      <c r="C1589" s="169">
        <v>4059</v>
      </c>
      <c r="D1589" s="171" t="s">
        <v>85</v>
      </c>
      <c r="E1589" s="172">
        <v>442.58</v>
      </c>
      <c r="F1589" s="172">
        <v>0</v>
      </c>
      <c r="G1589" s="172">
        <v>0</v>
      </c>
      <c r="H1589" s="172">
        <v>0</v>
      </c>
      <c r="I1589" s="172">
        <v>0</v>
      </c>
      <c r="J1589" s="173">
        <f t="shared" si="26"/>
        <v>442.58</v>
      </c>
      <c r="K1589" s="169" t="str">
        <f>VLOOKUP(C1589, 'CEDARS School FRPL'!$C$4:$G$2376,5,0)</f>
        <v>Yes</v>
      </c>
      <c r="L1589" s="66">
        <f>IFERROR(VLOOKUP($C1589,'CEDARS School FRPL'!$C$4:$F$20001,3,FALSE),"NO CEDARL FRPL Rprtd")</f>
        <v>0.5262</v>
      </c>
      <c r="N1589" s="118"/>
      <c r="O1589" s="97"/>
    </row>
    <row r="1590" spans="1:15">
      <c r="A1590" s="165" t="s">
        <v>2132</v>
      </c>
      <c r="B1590" s="165" t="s">
        <v>2742</v>
      </c>
      <c r="C1590" s="169">
        <v>5165</v>
      </c>
      <c r="D1590" s="171" t="s">
        <v>90</v>
      </c>
      <c r="E1590" s="172">
        <v>728.51</v>
      </c>
      <c r="F1590" s="172">
        <v>0</v>
      </c>
      <c r="G1590" s="172">
        <v>31.46</v>
      </c>
      <c r="H1590" s="172">
        <v>0</v>
      </c>
      <c r="I1590" s="172">
        <v>0</v>
      </c>
      <c r="J1590" s="173">
        <f t="shared" si="26"/>
        <v>759.97</v>
      </c>
      <c r="K1590" s="169" t="str">
        <f>VLOOKUP(C1590, 'CEDARS School FRPL'!$C$4:$G$2376,5,0)</f>
        <v>No</v>
      </c>
      <c r="L1590" s="66">
        <f>IFERROR(VLOOKUP($C1590,'CEDARS School FRPL'!$C$4:$F$20001,3,FALSE),"NO CEDARL FRPL Rprtd")</f>
        <v>0.219</v>
      </c>
      <c r="N1590" s="118"/>
      <c r="O1590" s="97"/>
    </row>
    <row r="1591" spans="1:15">
      <c r="A1591" s="165" t="s">
        <v>2132</v>
      </c>
      <c r="B1591" s="165" t="s">
        <v>2742</v>
      </c>
      <c r="C1591" s="169">
        <v>5092</v>
      </c>
      <c r="D1591" s="171" t="s">
        <v>89</v>
      </c>
      <c r="E1591" s="172">
        <v>654.58000000000004</v>
      </c>
      <c r="F1591" s="172">
        <v>0</v>
      </c>
      <c r="G1591" s="172">
        <v>0</v>
      </c>
      <c r="H1591" s="172">
        <v>0</v>
      </c>
      <c r="I1591" s="172">
        <v>0</v>
      </c>
      <c r="J1591" s="173">
        <f t="shared" si="26"/>
        <v>654.58000000000004</v>
      </c>
      <c r="K1591" s="169" t="str">
        <f>VLOOKUP(C1591, 'CEDARS School FRPL'!$C$4:$G$2376,5,0)</f>
        <v>No</v>
      </c>
      <c r="L1591" s="66">
        <f>IFERROR(VLOOKUP($C1591,'CEDARS School FRPL'!$C$4:$F$20001,3,FALSE),"NO CEDARL FRPL Rprtd")</f>
        <v>0.28449999999999998</v>
      </c>
      <c r="N1591" s="118"/>
      <c r="O1591" s="97"/>
    </row>
    <row r="1592" spans="1:15">
      <c r="A1592" s="165" t="s">
        <v>2132</v>
      </c>
      <c r="B1592" s="165" t="s">
        <v>2742</v>
      </c>
      <c r="C1592" s="169">
        <v>4543</v>
      </c>
      <c r="D1592" s="171" t="s">
        <v>88</v>
      </c>
      <c r="E1592" s="172">
        <v>440.65</v>
      </c>
      <c r="F1592" s="172">
        <v>0</v>
      </c>
      <c r="G1592" s="172">
        <v>0</v>
      </c>
      <c r="H1592" s="172">
        <v>0</v>
      </c>
      <c r="I1592" s="172">
        <v>0</v>
      </c>
      <c r="J1592" s="173">
        <f t="shared" si="26"/>
        <v>440.65</v>
      </c>
      <c r="K1592" s="169" t="str">
        <f>VLOOKUP(C1592, 'CEDARS School FRPL'!$C$4:$G$2376,5,0)</f>
        <v>No</v>
      </c>
      <c r="L1592" s="66">
        <f>IFERROR(VLOOKUP($C1592,'CEDARS School FRPL'!$C$4:$F$20001,3,FALSE),"NO CEDARL FRPL Rprtd")</f>
        <v>0.27560000000000001</v>
      </c>
      <c r="N1592" s="118"/>
      <c r="O1592" s="97"/>
    </row>
    <row r="1593" spans="1:15">
      <c r="A1593" s="165" t="s">
        <v>2154</v>
      </c>
      <c r="B1593" s="165" t="s">
        <v>2743</v>
      </c>
      <c r="C1593" s="169">
        <v>2390</v>
      </c>
      <c r="D1593" s="171" t="s">
        <v>276</v>
      </c>
      <c r="E1593" s="172">
        <v>1122.8900000000001</v>
      </c>
      <c r="F1593" s="172">
        <v>0</v>
      </c>
      <c r="G1593" s="172">
        <v>116.2</v>
      </c>
      <c r="H1593" s="172">
        <v>16.100000000000001</v>
      </c>
      <c r="I1593" s="172">
        <v>0</v>
      </c>
      <c r="J1593" s="173">
        <f t="shared" si="26"/>
        <v>1255.19</v>
      </c>
      <c r="K1593" s="169" t="str">
        <f>VLOOKUP(C1593, 'CEDARS School FRPL'!$C$4:$G$2376,5,0)</f>
        <v>No</v>
      </c>
      <c r="L1593" s="66">
        <f>IFERROR(VLOOKUP($C1593,'CEDARS School FRPL'!$C$4:$F$20001,3,FALSE),"NO CEDARL FRPL Rprtd")</f>
        <v>0.24390000000000001</v>
      </c>
      <c r="N1593" s="118"/>
      <c r="O1593" s="97"/>
    </row>
    <row r="1594" spans="1:15">
      <c r="A1594" s="165" t="s">
        <v>2154</v>
      </c>
      <c r="B1594" s="165" t="s">
        <v>2743</v>
      </c>
      <c r="C1594" s="169">
        <v>3321</v>
      </c>
      <c r="D1594" s="171" t="s">
        <v>277</v>
      </c>
      <c r="E1594" s="172">
        <v>777.72</v>
      </c>
      <c r="F1594" s="172">
        <v>0</v>
      </c>
      <c r="G1594" s="172">
        <v>0</v>
      </c>
      <c r="H1594" s="172">
        <v>0</v>
      </c>
      <c r="I1594" s="172">
        <v>0</v>
      </c>
      <c r="J1594" s="173">
        <f t="shared" si="26"/>
        <v>777.72</v>
      </c>
      <c r="K1594" s="169" t="str">
        <f>VLOOKUP(C1594, 'CEDARS School FRPL'!$C$4:$G$2376,5,0)</f>
        <v>No</v>
      </c>
      <c r="L1594" s="66">
        <f>IFERROR(VLOOKUP($C1594,'CEDARS School FRPL'!$C$4:$F$20001,3,FALSE),"NO CEDARL FRPL Rprtd")</f>
        <v>0.29339999999999999</v>
      </c>
      <c r="N1594" s="118"/>
      <c r="O1594" s="97"/>
    </row>
    <row r="1595" spans="1:15">
      <c r="A1595" s="165" t="s">
        <v>2154</v>
      </c>
      <c r="B1595" s="165" t="s">
        <v>2743</v>
      </c>
      <c r="C1595" s="169">
        <v>3786</v>
      </c>
      <c r="D1595" s="171" t="s">
        <v>278</v>
      </c>
      <c r="E1595" s="172">
        <v>677.27</v>
      </c>
      <c r="F1595" s="172">
        <v>0</v>
      </c>
      <c r="G1595" s="172">
        <v>0</v>
      </c>
      <c r="H1595" s="172">
        <v>0</v>
      </c>
      <c r="I1595" s="172">
        <v>0</v>
      </c>
      <c r="J1595" s="173">
        <f t="shared" si="26"/>
        <v>677.27</v>
      </c>
      <c r="K1595" s="169" t="str">
        <f>VLOOKUP(C1595, 'CEDARS School FRPL'!$C$4:$G$2376,5,0)</f>
        <v>No</v>
      </c>
      <c r="L1595" s="66">
        <f>IFERROR(VLOOKUP($C1595,'CEDARS School FRPL'!$C$4:$F$20001,3,FALSE),"NO CEDARL FRPL Rprtd")</f>
        <v>0.24479999999999999</v>
      </c>
      <c r="N1595" s="118"/>
      <c r="O1595" s="97"/>
    </row>
    <row r="1596" spans="1:15">
      <c r="A1596" s="165" t="s">
        <v>2154</v>
      </c>
      <c r="B1596" s="165" t="s">
        <v>2743</v>
      </c>
      <c r="C1596" s="169">
        <v>3891</v>
      </c>
      <c r="D1596" s="171" t="s">
        <v>279</v>
      </c>
      <c r="E1596" s="172">
        <v>657.21</v>
      </c>
      <c r="F1596" s="172">
        <v>0</v>
      </c>
      <c r="G1596" s="172">
        <v>0</v>
      </c>
      <c r="H1596" s="172">
        <v>0</v>
      </c>
      <c r="I1596" s="172">
        <v>0</v>
      </c>
      <c r="J1596" s="173">
        <f t="shared" si="26"/>
        <v>657.21</v>
      </c>
      <c r="K1596" s="169" t="str">
        <f>VLOOKUP(C1596, 'CEDARS School FRPL'!$C$4:$G$2376,5,0)</f>
        <v>No</v>
      </c>
      <c r="L1596" s="66">
        <f>IFERROR(VLOOKUP($C1596,'CEDARS School FRPL'!$C$4:$F$20001,3,FALSE),"NO CEDARL FRPL Rprtd")</f>
        <v>0.25919999999999999</v>
      </c>
      <c r="N1596" s="118"/>
      <c r="O1596" s="97"/>
    </row>
    <row r="1597" spans="1:15">
      <c r="A1597" s="165" t="s">
        <v>2154</v>
      </c>
      <c r="B1597" s="165" t="s">
        <v>2743</v>
      </c>
      <c r="C1597" s="169">
        <v>5690</v>
      </c>
      <c r="D1597" s="171" t="s">
        <v>3016</v>
      </c>
      <c r="E1597" s="172">
        <v>213.56</v>
      </c>
      <c r="F1597" s="172">
        <v>0</v>
      </c>
      <c r="G1597" s="172">
        <v>0</v>
      </c>
      <c r="H1597" s="172">
        <v>0</v>
      </c>
      <c r="I1597" s="172">
        <v>0</v>
      </c>
      <c r="J1597" s="173">
        <f t="shared" si="26"/>
        <v>213.56</v>
      </c>
      <c r="K1597" s="169" t="str">
        <f>VLOOKUP(C1597, 'CEDARS School FRPL'!$C$4:$G$2376,5,0)</f>
        <v>No</v>
      </c>
      <c r="L1597" s="66">
        <f>IFERROR(VLOOKUP($C1597,'CEDARS School FRPL'!$C$4:$F$20001,3,FALSE),"NO CEDARL FRPL Rprtd")</f>
        <v>0.28999999999999998</v>
      </c>
      <c r="N1597" s="118"/>
      <c r="O1597" s="97"/>
    </row>
    <row r="1598" spans="1:15">
      <c r="A1598" s="174" t="s">
        <v>2154</v>
      </c>
      <c r="B1598" s="174" t="s">
        <v>2743</v>
      </c>
      <c r="C1598" s="175">
        <v>5518</v>
      </c>
      <c r="D1598" s="176" t="s">
        <v>2849</v>
      </c>
      <c r="E1598" s="177">
        <v>654.92999999999995</v>
      </c>
      <c r="F1598" s="177">
        <v>0</v>
      </c>
      <c r="G1598" s="177">
        <v>0</v>
      </c>
      <c r="H1598" s="177">
        <v>0</v>
      </c>
      <c r="I1598" s="177">
        <v>0</v>
      </c>
      <c r="J1598" s="178">
        <f t="shared" si="26"/>
        <v>654.92999999999995</v>
      </c>
      <c r="K1598" s="169" t="str">
        <f>VLOOKUP(C1598, 'CEDARS School FRPL'!$C$4:$G$2376,5,0)</f>
        <v>No</v>
      </c>
      <c r="L1598" s="66">
        <f>IFERROR(VLOOKUP($C1598,'CEDARS School FRPL'!$C$4:$F$20001,3,FALSE),"NO CEDARL FRPL Rprtd")</f>
        <v>0.26250000000000001</v>
      </c>
      <c r="N1598" s="118"/>
      <c r="O1598" s="97"/>
    </row>
    <row r="1599" spans="1:15">
      <c r="A1599" s="165" t="s">
        <v>2124</v>
      </c>
      <c r="B1599" s="165" t="s">
        <v>2744</v>
      </c>
      <c r="C1599" s="169">
        <v>5303</v>
      </c>
      <c r="D1599" s="171" t="s">
        <v>18</v>
      </c>
      <c r="E1599" s="172">
        <v>85.12</v>
      </c>
      <c r="F1599" s="172">
        <v>0</v>
      </c>
      <c r="G1599" s="172">
        <v>0</v>
      </c>
      <c r="H1599" s="172">
        <v>0</v>
      </c>
      <c r="I1599" s="172">
        <v>0</v>
      </c>
      <c r="J1599" s="173">
        <f t="shared" si="26"/>
        <v>85.12</v>
      </c>
      <c r="K1599" s="169" t="str">
        <f>VLOOKUP(C1599, 'CEDARS School FRPL'!$C$4:$G$2376,5,0)</f>
        <v>No</v>
      </c>
      <c r="L1599" s="66">
        <f>IFERROR(VLOOKUP($C1599,'CEDARS School FRPL'!$C$4:$F$20001,3,FALSE),"NO CEDARL FRPL Rprtd")</f>
        <v>0.44080000000000003</v>
      </c>
      <c r="N1599" s="118"/>
      <c r="O1599" s="97"/>
    </row>
    <row r="1600" spans="1:15">
      <c r="A1600" s="165" t="s">
        <v>2124</v>
      </c>
      <c r="B1600" s="165" t="s">
        <v>2744</v>
      </c>
      <c r="C1600" s="169">
        <v>2719</v>
      </c>
      <c r="D1600" s="171" t="s">
        <v>17</v>
      </c>
      <c r="E1600" s="172">
        <v>143.80000000000001</v>
      </c>
      <c r="F1600" s="172">
        <v>11.9</v>
      </c>
      <c r="G1600" s="172">
        <v>0</v>
      </c>
      <c r="H1600" s="172">
        <v>0</v>
      </c>
      <c r="I1600" s="172">
        <v>0</v>
      </c>
      <c r="J1600" s="173">
        <f t="shared" si="26"/>
        <v>155.70000000000002</v>
      </c>
      <c r="K1600" s="169" t="str">
        <f>VLOOKUP(C1600, 'CEDARS School FRPL'!$C$4:$G$2376,5,0)</f>
        <v>Yes</v>
      </c>
      <c r="L1600" s="66">
        <f>IFERROR(VLOOKUP($C1600,'CEDARS School FRPL'!$C$4:$F$20001,3,FALSE),"NO CEDARL FRPL Rprtd")</f>
        <v>0.53300000000000003</v>
      </c>
      <c r="N1600" s="118"/>
      <c r="O1600" s="97"/>
    </row>
    <row r="1601" spans="1:15">
      <c r="A1601" s="165" t="s">
        <v>2124</v>
      </c>
      <c r="B1601" s="165" t="s">
        <v>2744</v>
      </c>
      <c r="C1601" s="169">
        <v>2132</v>
      </c>
      <c r="D1601" s="171" t="s">
        <v>16</v>
      </c>
      <c r="E1601" s="172">
        <v>139.35</v>
      </c>
      <c r="F1601" s="172">
        <v>0</v>
      </c>
      <c r="G1601" s="172">
        <v>3.62</v>
      </c>
      <c r="H1601" s="172">
        <v>0</v>
      </c>
      <c r="I1601" s="172">
        <v>0</v>
      </c>
      <c r="J1601" s="173">
        <f t="shared" si="26"/>
        <v>142.97</v>
      </c>
      <c r="K1601" s="169" t="str">
        <f>VLOOKUP(C1601, 'CEDARS School FRPL'!$C$4:$G$2376,5,0)</f>
        <v>No</v>
      </c>
      <c r="L1601" s="66">
        <f>IFERROR(VLOOKUP($C1601,'CEDARS School FRPL'!$C$4:$F$20001,3,FALSE),"NO CEDARL FRPL Rprtd")</f>
        <v>0.39429999999999998</v>
      </c>
      <c r="N1601" s="118"/>
      <c r="O1601" s="97"/>
    </row>
    <row r="1602" spans="1:15">
      <c r="A1602" s="165" t="s">
        <v>2356</v>
      </c>
      <c r="B1602" s="165" t="s">
        <v>2745</v>
      </c>
      <c r="C1602" s="169">
        <v>2525</v>
      </c>
      <c r="D1602" s="171" t="s">
        <v>1793</v>
      </c>
      <c r="E1602" s="172">
        <v>217.4</v>
      </c>
      <c r="F1602" s="172">
        <v>0</v>
      </c>
      <c r="G1602" s="172">
        <v>0</v>
      </c>
      <c r="H1602" s="172">
        <v>0</v>
      </c>
      <c r="I1602" s="172">
        <v>0</v>
      </c>
      <c r="J1602" s="173">
        <f t="shared" si="26"/>
        <v>217.4</v>
      </c>
      <c r="K1602" s="169" t="str">
        <f>VLOOKUP(C1602, 'CEDARS School FRPL'!$C$4:$G$2376,5,0)</f>
        <v>No</v>
      </c>
      <c r="L1602" s="66">
        <f>IFERROR(VLOOKUP($C1602,'CEDARS School FRPL'!$C$4:$F$20001,3,FALSE),"NO CEDARL FRPL Rprtd")</f>
        <v>0.47720000000000001</v>
      </c>
      <c r="N1602" s="118"/>
      <c r="O1602" s="97"/>
    </row>
    <row r="1603" spans="1:15">
      <c r="A1603" s="165" t="s">
        <v>2356</v>
      </c>
      <c r="B1603" s="165" t="s">
        <v>2745</v>
      </c>
      <c r="C1603" s="169">
        <v>1919</v>
      </c>
      <c r="D1603" s="171" t="s">
        <v>1792</v>
      </c>
      <c r="E1603" s="172">
        <v>131.25</v>
      </c>
      <c r="F1603" s="172">
        <v>0</v>
      </c>
      <c r="G1603" s="172">
        <v>2.77</v>
      </c>
      <c r="H1603" s="172">
        <v>0</v>
      </c>
      <c r="I1603" s="172">
        <v>0</v>
      </c>
      <c r="J1603" s="173">
        <f t="shared" si="26"/>
        <v>134.02000000000001</v>
      </c>
      <c r="K1603" s="169" t="str">
        <f>VLOOKUP(C1603, 'CEDARS School FRPL'!$C$4:$G$2376,5,0)</f>
        <v>No</v>
      </c>
      <c r="L1603" s="66">
        <f>IFERROR(VLOOKUP($C1603,'CEDARS School FRPL'!$C$4:$F$20001,3,FALSE),"NO CEDARL FRPL Rprtd")</f>
        <v>0.39150000000000001</v>
      </c>
      <c r="N1603" s="118"/>
      <c r="O1603" s="97"/>
    </row>
    <row r="1604" spans="1:15">
      <c r="A1604" s="165" t="s">
        <v>2356</v>
      </c>
      <c r="B1604" s="165" t="s">
        <v>2745</v>
      </c>
      <c r="C1604" s="169">
        <v>4033</v>
      </c>
      <c r="D1604" s="171" t="s">
        <v>1795</v>
      </c>
      <c r="E1604" s="172">
        <v>391.97</v>
      </c>
      <c r="F1604" s="172">
        <v>0</v>
      </c>
      <c r="G1604" s="172">
        <v>0</v>
      </c>
      <c r="H1604" s="172">
        <v>0</v>
      </c>
      <c r="I1604" s="172">
        <v>0</v>
      </c>
      <c r="J1604" s="173">
        <f t="shared" si="26"/>
        <v>391.97</v>
      </c>
      <c r="K1604" s="169" t="str">
        <f>VLOOKUP(C1604, 'CEDARS School FRPL'!$C$4:$G$2376,5,0)</f>
        <v>Yes</v>
      </c>
      <c r="L1604" s="66">
        <f>IFERROR(VLOOKUP($C1604,'CEDARS School FRPL'!$C$4:$F$20001,3,FALSE),"NO CEDARL FRPL Rprtd")</f>
        <v>0.51239999999999997</v>
      </c>
      <c r="N1604" s="118"/>
      <c r="O1604" s="97"/>
    </row>
    <row r="1605" spans="1:15">
      <c r="A1605" s="165" t="s">
        <v>2356</v>
      </c>
      <c r="B1605" s="165" t="s">
        <v>2745</v>
      </c>
      <c r="C1605" s="169">
        <v>4228</v>
      </c>
      <c r="D1605" s="171" t="s">
        <v>1796</v>
      </c>
      <c r="E1605" s="172">
        <v>412.62</v>
      </c>
      <c r="F1605" s="172">
        <v>0</v>
      </c>
      <c r="G1605" s="172">
        <v>15.69</v>
      </c>
      <c r="H1605" s="172">
        <v>3.9</v>
      </c>
      <c r="I1605" s="172">
        <v>0</v>
      </c>
      <c r="J1605" s="173">
        <f t="shared" ref="J1605:J1668" si="27">SUM(E1605:I1605)</f>
        <v>432.21</v>
      </c>
      <c r="K1605" s="169" t="str">
        <f>VLOOKUP(C1605, 'CEDARS School FRPL'!$C$4:$G$2376,5,0)</f>
        <v>No</v>
      </c>
      <c r="L1605" s="66">
        <f>IFERROR(VLOOKUP($C1605,'CEDARS School FRPL'!$C$4:$F$20001,3,FALSE),"NO CEDARL FRPL Rprtd")</f>
        <v>0.43990000000000001</v>
      </c>
      <c r="N1605" s="118"/>
      <c r="O1605" s="97"/>
    </row>
    <row r="1606" spans="1:15">
      <c r="A1606" s="165" t="s">
        <v>2356</v>
      </c>
      <c r="B1606" s="165" t="s">
        <v>2745</v>
      </c>
      <c r="C1606" s="169">
        <v>3466</v>
      </c>
      <c r="D1606" s="171" t="s">
        <v>1794</v>
      </c>
      <c r="E1606" s="172">
        <v>304.81</v>
      </c>
      <c r="F1606" s="172">
        <v>0</v>
      </c>
      <c r="G1606" s="172">
        <v>0</v>
      </c>
      <c r="H1606" s="172">
        <v>0</v>
      </c>
      <c r="I1606" s="172">
        <v>0</v>
      </c>
      <c r="J1606" s="173">
        <f t="shared" si="27"/>
        <v>304.81</v>
      </c>
      <c r="K1606" s="169" t="str">
        <f>VLOOKUP(C1606, 'CEDARS School FRPL'!$C$4:$G$2376,5,0)</f>
        <v>Yes</v>
      </c>
      <c r="L1606" s="66">
        <f>IFERROR(VLOOKUP($C1606,'CEDARS School FRPL'!$C$4:$F$20001,3,FALSE),"NO CEDARL FRPL Rprtd")</f>
        <v>0.50249999999999995</v>
      </c>
      <c r="N1606" s="118"/>
      <c r="O1606" s="97"/>
    </row>
    <row r="1607" spans="1:15">
      <c r="A1607" s="165" t="s">
        <v>2220</v>
      </c>
      <c r="B1607" s="165" t="s">
        <v>2746</v>
      </c>
      <c r="C1607" s="169">
        <v>2485</v>
      </c>
      <c r="D1607" s="171" t="s">
        <v>772</v>
      </c>
      <c r="E1607" s="172">
        <v>353.52</v>
      </c>
      <c r="F1607" s="172">
        <v>0</v>
      </c>
      <c r="G1607" s="172">
        <v>0</v>
      </c>
      <c r="H1607" s="172">
        <v>0</v>
      </c>
      <c r="I1607" s="172">
        <v>0</v>
      </c>
      <c r="J1607" s="173">
        <f t="shared" si="27"/>
        <v>353.52</v>
      </c>
      <c r="K1607" s="169" t="str">
        <f>VLOOKUP(C1607, 'CEDARS School FRPL'!$C$4:$G$2376,5,0)</f>
        <v>No</v>
      </c>
      <c r="L1607" s="66">
        <f>IFERROR(VLOOKUP($C1607,'CEDARS School FRPL'!$C$4:$F$20001,3,FALSE),"NO CEDARL FRPL Rprtd")</f>
        <v>0.2437</v>
      </c>
      <c r="N1607" s="118"/>
      <c r="O1607" s="97"/>
    </row>
    <row r="1608" spans="1:15">
      <c r="A1608" s="165" t="s">
        <v>2220</v>
      </c>
      <c r="B1608" s="165" t="s">
        <v>2746</v>
      </c>
      <c r="C1608" s="169">
        <v>3524</v>
      </c>
      <c r="D1608" s="171" t="s">
        <v>774</v>
      </c>
      <c r="E1608" s="172">
        <v>741.03</v>
      </c>
      <c r="F1608" s="172">
        <v>0</v>
      </c>
      <c r="G1608" s="172">
        <v>126.96</v>
      </c>
      <c r="H1608" s="172">
        <v>0</v>
      </c>
      <c r="I1608" s="172">
        <v>0</v>
      </c>
      <c r="J1608" s="173">
        <f t="shared" si="27"/>
        <v>867.99</v>
      </c>
      <c r="K1608" s="169" t="str">
        <f>VLOOKUP(C1608, 'CEDARS School FRPL'!$C$4:$G$2376,5,0)</f>
        <v>No</v>
      </c>
      <c r="L1608" s="66">
        <f>IFERROR(VLOOKUP($C1608,'CEDARS School FRPL'!$C$4:$F$20001,3,FALSE),"NO CEDARL FRPL Rprtd")</f>
        <v>0.1691</v>
      </c>
      <c r="N1608" s="118"/>
      <c r="O1608" s="97"/>
    </row>
    <row r="1609" spans="1:15">
      <c r="A1609" s="165" t="s">
        <v>2220</v>
      </c>
      <c r="B1609" s="165" t="s">
        <v>2746</v>
      </c>
      <c r="C1609" s="169">
        <v>3101</v>
      </c>
      <c r="D1609" s="171" t="s">
        <v>773</v>
      </c>
      <c r="E1609" s="172">
        <v>450.12</v>
      </c>
      <c r="F1609" s="172">
        <v>0</v>
      </c>
      <c r="G1609" s="172">
        <v>0</v>
      </c>
      <c r="H1609" s="172">
        <v>0</v>
      </c>
      <c r="I1609" s="172">
        <v>0</v>
      </c>
      <c r="J1609" s="173">
        <f t="shared" si="27"/>
        <v>450.12</v>
      </c>
      <c r="K1609" s="169" t="str">
        <f>VLOOKUP(C1609, 'CEDARS School FRPL'!$C$4:$G$2376,5,0)</f>
        <v>No</v>
      </c>
      <c r="L1609" s="66">
        <f>IFERROR(VLOOKUP($C1609,'CEDARS School FRPL'!$C$4:$F$20001,3,FALSE),"NO CEDARL FRPL Rprtd")</f>
        <v>0.1384</v>
      </c>
      <c r="N1609" s="118"/>
      <c r="O1609" s="97"/>
    </row>
    <row r="1610" spans="1:15">
      <c r="A1610" s="165" t="s">
        <v>2220</v>
      </c>
      <c r="B1610" s="165" t="s">
        <v>2746</v>
      </c>
      <c r="C1610" s="169">
        <v>1756</v>
      </c>
      <c r="D1610" s="171" t="s">
        <v>770</v>
      </c>
      <c r="E1610" s="172">
        <v>90.19</v>
      </c>
      <c r="F1610" s="172">
        <v>0</v>
      </c>
      <c r="G1610" s="172">
        <v>3.73</v>
      </c>
      <c r="H1610" s="172">
        <v>0</v>
      </c>
      <c r="I1610" s="172">
        <v>0</v>
      </c>
      <c r="J1610" s="173">
        <f t="shared" si="27"/>
        <v>93.92</v>
      </c>
      <c r="K1610" s="169" t="str">
        <f>VLOOKUP(C1610, 'CEDARS School FRPL'!$C$4:$G$2376,5,0)</f>
        <v>No</v>
      </c>
      <c r="L1610" s="66">
        <f>IFERROR(VLOOKUP($C1610,'CEDARS School FRPL'!$C$4:$F$20001,3,FALSE),"NO CEDARL FRPL Rprtd")</f>
        <v>0.26700000000000002</v>
      </c>
      <c r="N1610" s="118"/>
      <c r="O1610" s="97"/>
    </row>
    <row r="1611" spans="1:15">
      <c r="A1611" s="165" t="s">
        <v>2220</v>
      </c>
      <c r="B1611" s="165" t="s">
        <v>2746</v>
      </c>
      <c r="C1611" s="169">
        <v>1854</v>
      </c>
      <c r="D1611" s="171" t="s">
        <v>771</v>
      </c>
      <c r="E1611" s="172">
        <v>51.85</v>
      </c>
      <c r="F1611" s="172">
        <v>0</v>
      </c>
      <c r="G1611" s="172">
        <v>0</v>
      </c>
      <c r="H1611" s="172">
        <v>0</v>
      </c>
      <c r="I1611" s="172">
        <v>0</v>
      </c>
      <c r="J1611" s="173">
        <f t="shared" si="27"/>
        <v>51.85</v>
      </c>
      <c r="K1611" s="169" t="str">
        <f>VLOOKUP(C1611, 'CEDARS School FRPL'!$C$4:$G$2376,5,0)</f>
        <v>No</v>
      </c>
      <c r="L1611" s="66">
        <f>IFERROR(VLOOKUP($C1611,'CEDARS School FRPL'!$C$4:$F$20001,3,FALSE),"NO CEDARL FRPL Rprtd")</f>
        <v>0.23830000000000001</v>
      </c>
      <c r="N1611" s="118"/>
      <c r="O1611" s="97"/>
    </row>
    <row r="1612" spans="1:15">
      <c r="A1612" s="165" t="s">
        <v>2220</v>
      </c>
      <c r="B1612" s="165" t="s">
        <v>2746</v>
      </c>
      <c r="C1612" s="169">
        <v>4332</v>
      </c>
      <c r="D1612" s="171" t="s">
        <v>776</v>
      </c>
      <c r="E1612" s="172">
        <v>466.04</v>
      </c>
      <c r="F1612" s="172">
        <v>0</v>
      </c>
      <c r="G1612" s="172">
        <v>0</v>
      </c>
      <c r="H1612" s="172">
        <v>0</v>
      </c>
      <c r="I1612" s="172">
        <v>0</v>
      </c>
      <c r="J1612" s="173">
        <f t="shared" si="27"/>
        <v>466.04</v>
      </c>
      <c r="K1612" s="169" t="str">
        <f>VLOOKUP(C1612, 'CEDARS School FRPL'!$C$4:$G$2376,5,0)</f>
        <v>No</v>
      </c>
      <c r="L1612" s="66">
        <f>IFERROR(VLOOKUP($C1612,'CEDARS School FRPL'!$C$4:$F$20001,3,FALSE),"NO CEDARL FRPL Rprtd")</f>
        <v>0.21640000000000001</v>
      </c>
      <c r="N1612" s="118"/>
      <c r="O1612" s="97"/>
    </row>
    <row r="1613" spans="1:15">
      <c r="A1613" s="165" t="s">
        <v>2220</v>
      </c>
      <c r="B1613" s="165" t="s">
        <v>2746</v>
      </c>
      <c r="C1613" s="169">
        <v>4318</v>
      </c>
      <c r="D1613" s="171" t="s">
        <v>775</v>
      </c>
      <c r="E1613" s="172">
        <v>657.97</v>
      </c>
      <c r="F1613" s="172">
        <v>0</v>
      </c>
      <c r="G1613" s="172">
        <v>0</v>
      </c>
      <c r="H1613" s="172">
        <v>0</v>
      </c>
      <c r="I1613" s="172">
        <v>0</v>
      </c>
      <c r="J1613" s="173">
        <f t="shared" si="27"/>
        <v>657.97</v>
      </c>
      <c r="K1613" s="169" t="str">
        <f>VLOOKUP(C1613, 'CEDARS School FRPL'!$C$4:$G$2376,5,0)</f>
        <v>No</v>
      </c>
      <c r="L1613" s="66">
        <f>IFERROR(VLOOKUP($C1613,'CEDARS School FRPL'!$C$4:$F$20001,3,FALSE),"NO CEDARL FRPL Rprtd")</f>
        <v>0.1918</v>
      </c>
      <c r="N1613" s="118"/>
      <c r="O1613" s="97"/>
    </row>
    <row r="1614" spans="1:15">
      <c r="A1614" s="165" t="s">
        <v>2377</v>
      </c>
      <c r="B1614" s="165" t="s">
        <v>2747</v>
      </c>
      <c r="C1614" s="169">
        <v>3801</v>
      </c>
      <c r="D1614" s="171" t="s">
        <v>1903</v>
      </c>
      <c r="E1614" s="172">
        <v>499.28</v>
      </c>
      <c r="F1614" s="172">
        <v>0</v>
      </c>
      <c r="G1614" s="172">
        <v>0</v>
      </c>
      <c r="H1614" s="172">
        <v>0</v>
      </c>
      <c r="I1614" s="172">
        <v>0</v>
      </c>
      <c r="J1614" s="173">
        <f t="shared" si="27"/>
        <v>499.28</v>
      </c>
      <c r="K1614" s="169" t="str">
        <f>VLOOKUP(C1614, 'CEDARS School FRPL'!$C$4:$G$2376,5,0)</f>
        <v>Yes</v>
      </c>
      <c r="L1614" s="66">
        <f>IFERROR(VLOOKUP($C1614,'CEDARS School FRPL'!$C$4:$F$20001,3,FALSE),"NO CEDARL FRPL Rprtd")</f>
        <v>0.62309999999999999</v>
      </c>
      <c r="N1614" s="118"/>
      <c r="O1614" s="97"/>
    </row>
    <row r="1615" spans="1:15">
      <c r="A1615" s="165" t="s">
        <v>2377</v>
      </c>
      <c r="B1615" s="165" t="s">
        <v>2747</v>
      </c>
      <c r="C1615" s="169">
        <v>1735</v>
      </c>
      <c r="D1615" s="171" t="s">
        <v>1900</v>
      </c>
      <c r="E1615" s="172">
        <v>27.86</v>
      </c>
      <c r="F1615" s="172">
        <v>0</v>
      </c>
      <c r="G1615" s="172">
        <v>1.22</v>
      </c>
      <c r="H1615" s="172">
        <v>11.4</v>
      </c>
      <c r="I1615" s="172">
        <v>0</v>
      </c>
      <c r="J1615" s="173">
        <f t="shared" si="27"/>
        <v>40.479999999999997</v>
      </c>
      <c r="K1615" s="169" t="str">
        <f>VLOOKUP(C1615, 'CEDARS School FRPL'!$C$4:$G$2376,5,0)</f>
        <v>Yes</v>
      </c>
      <c r="L1615" s="66">
        <f>IFERROR(VLOOKUP($C1615,'CEDARS School FRPL'!$C$4:$F$20001,3,FALSE),"NO CEDARL FRPL Rprtd")</f>
        <v>0.58640000000000003</v>
      </c>
      <c r="N1615" s="118"/>
      <c r="O1615" s="97"/>
    </row>
    <row r="1616" spans="1:15">
      <c r="A1616" s="165" t="s">
        <v>2377</v>
      </c>
      <c r="B1616" s="165" t="s">
        <v>2747</v>
      </c>
      <c r="C1616" s="169">
        <v>4326</v>
      </c>
      <c r="D1616" s="171" t="s">
        <v>1904</v>
      </c>
      <c r="E1616" s="172">
        <v>532.52</v>
      </c>
      <c r="F1616" s="172">
        <v>0</v>
      </c>
      <c r="G1616" s="172">
        <v>47.61</v>
      </c>
      <c r="H1616" s="172">
        <v>0</v>
      </c>
      <c r="I1616" s="172">
        <v>0</v>
      </c>
      <c r="J1616" s="173">
        <f t="shared" si="27"/>
        <v>580.13</v>
      </c>
      <c r="K1616" s="169" t="str">
        <f>VLOOKUP(C1616, 'CEDARS School FRPL'!$C$4:$G$2376,5,0)</f>
        <v>Yes</v>
      </c>
      <c r="L1616" s="66">
        <f>IFERROR(VLOOKUP($C1616,'CEDARS School FRPL'!$C$4:$F$20001,3,FALSE),"NO CEDARL FRPL Rprtd")</f>
        <v>0.52170000000000005</v>
      </c>
      <c r="N1616" s="118"/>
      <c r="O1616" s="97"/>
    </row>
    <row r="1617" spans="1:15">
      <c r="A1617" s="165" t="s">
        <v>2377</v>
      </c>
      <c r="B1617" s="165" t="s">
        <v>2747</v>
      </c>
      <c r="C1617" s="169">
        <v>3067</v>
      </c>
      <c r="D1617" s="171" t="s">
        <v>1902</v>
      </c>
      <c r="E1617" s="172">
        <v>489.78</v>
      </c>
      <c r="F1617" s="172">
        <v>0</v>
      </c>
      <c r="G1617" s="172">
        <v>0</v>
      </c>
      <c r="H1617" s="172">
        <v>0</v>
      </c>
      <c r="I1617" s="172">
        <v>0</v>
      </c>
      <c r="J1617" s="173">
        <f t="shared" si="27"/>
        <v>489.78</v>
      </c>
      <c r="K1617" s="169" t="str">
        <f>VLOOKUP(C1617, 'CEDARS School FRPL'!$C$4:$G$2376,5,0)</f>
        <v>Yes</v>
      </c>
      <c r="L1617" s="66">
        <f>IFERROR(VLOOKUP($C1617,'CEDARS School FRPL'!$C$4:$F$20001,3,FALSE),"NO CEDARL FRPL Rprtd")</f>
        <v>0.59330000000000005</v>
      </c>
      <c r="N1617" s="118"/>
      <c r="O1617" s="97"/>
    </row>
    <row r="1618" spans="1:15">
      <c r="A1618" s="165" t="s">
        <v>2377</v>
      </c>
      <c r="B1618" s="165" t="s">
        <v>2747</v>
      </c>
      <c r="C1618" s="169">
        <v>2527</v>
      </c>
      <c r="D1618" s="171" t="s">
        <v>1901</v>
      </c>
      <c r="E1618" s="172">
        <v>425.47</v>
      </c>
      <c r="F1618" s="172">
        <v>32.78</v>
      </c>
      <c r="G1618" s="172">
        <v>0</v>
      </c>
      <c r="H1618" s="172">
        <v>0</v>
      </c>
      <c r="I1618" s="172">
        <v>0</v>
      </c>
      <c r="J1618" s="173">
        <f t="shared" si="27"/>
        <v>458.25</v>
      </c>
      <c r="K1618" s="169" t="str">
        <f>VLOOKUP(C1618, 'CEDARS School FRPL'!$C$4:$G$2376,5,0)</f>
        <v>Yes</v>
      </c>
      <c r="L1618" s="66">
        <f>IFERROR(VLOOKUP($C1618,'CEDARS School FRPL'!$C$4:$F$20001,3,FALSE),"NO CEDARL FRPL Rprtd")</f>
        <v>0.61199999999999999</v>
      </c>
      <c r="N1618" s="118"/>
      <c r="O1618" s="97"/>
    </row>
    <row r="1619" spans="1:15">
      <c r="A1619" s="165" t="s">
        <v>2250</v>
      </c>
      <c r="B1619" s="165" t="s">
        <v>1282</v>
      </c>
      <c r="C1619" s="169">
        <v>3530</v>
      </c>
      <c r="D1619" s="171" t="s">
        <v>140</v>
      </c>
      <c r="E1619" s="172">
        <v>23.3</v>
      </c>
      <c r="F1619" s="172">
        <v>0</v>
      </c>
      <c r="G1619" s="172">
        <v>0</v>
      </c>
      <c r="H1619" s="172">
        <v>0</v>
      </c>
      <c r="I1619" s="172">
        <v>0</v>
      </c>
      <c r="J1619" s="173">
        <f t="shared" si="27"/>
        <v>23.3</v>
      </c>
      <c r="K1619" s="169" t="str">
        <f>VLOOKUP(C1619, 'CEDARS School FRPL'!$C$4:$G$2376,5,0)</f>
        <v>No</v>
      </c>
      <c r="L1619" s="66">
        <f>IFERROR(VLOOKUP($C1619,'CEDARS School FRPL'!$C$4:$F$20001,3,FALSE),"NO CEDARL FRPL Rprtd")</f>
        <v>0.39560000000000001</v>
      </c>
      <c r="N1619" s="118"/>
      <c r="O1619" s="97"/>
    </row>
    <row r="1620" spans="1:15">
      <c r="A1620" s="165" t="s">
        <v>3040</v>
      </c>
      <c r="B1620" s="165" t="s">
        <v>3066</v>
      </c>
      <c r="C1620" s="169">
        <v>5755</v>
      </c>
      <c r="D1620" s="171" t="s">
        <v>3112</v>
      </c>
      <c r="E1620" s="172">
        <v>62.94</v>
      </c>
      <c r="F1620" s="172">
        <v>0</v>
      </c>
      <c r="G1620" s="172">
        <v>2.35</v>
      </c>
      <c r="H1620" s="172">
        <v>0</v>
      </c>
      <c r="I1620" s="172">
        <v>0</v>
      </c>
      <c r="J1620" s="173">
        <f t="shared" si="27"/>
        <v>65.289999999999992</v>
      </c>
      <c r="K1620" s="169" t="str">
        <f>VLOOKUP(C1620, 'CEDARS School FRPL'!$C$4:$G$2376,5,0)</f>
        <v>Yes</v>
      </c>
      <c r="L1620" s="66">
        <f>IFERROR(VLOOKUP($C1620,'CEDARS School FRPL'!$C$4:$F$20001,3,FALSE),"NO CEDARL FRPL Rprtd")</f>
        <v>0.55369999999999997</v>
      </c>
      <c r="N1620" s="118"/>
      <c r="O1620" s="97"/>
    </row>
    <row r="1621" spans="1:15">
      <c r="A1621" s="165" t="s">
        <v>2405</v>
      </c>
      <c r="B1621" s="165" t="s">
        <v>2748</v>
      </c>
      <c r="C1621" s="169">
        <v>3204</v>
      </c>
      <c r="D1621" s="171" t="s">
        <v>2026</v>
      </c>
      <c r="E1621" s="172">
        <v>131.35</v>
      </c>
      <c r="F1621" s="172">
        <v>8</v>
      </c>
      <c r="G1621" s="172">
        <v>4.17</v>
      </c>
      <c r="H1621" s="172">
        <v>0.6</v>
      </c>
      <c r="I1621" s="172">
        <v>0</v>
      </c>
      <c r="J1621" s="173">
        <f t="shared" si="27"/>
        <v>144.11999999999998</v>
      </c>
      <c r="K1621" s="169" t="str">
        <f>VLOOKUP(C1621, 'CEDARS School FRPL'!$C$4:$G$2376,5,0)</f>
        <v>Yes</v>
      </c>
      <c r="L1621" s="66">
        <f>IFERROR(VLOOKUP($C1621,'CEDARS School FRPL'!$C$4:$F$20001,3,FALSE),"NO CEDARL FRPL Rprtd")</f>
        <v>0.53859999999999997</v>
      </c>
      <c r="N1621" s="118"/>
      <c r="O1621" s="97"/>
    </row>
    <row r="1622" spans="1:15">
      <c r="A1622" s="165" t="s">
        <v>2184</v>
      </c>
      <c r="B1622" s="165" t="s">
        <v>2749</v>
      </c>
      <c r="C1622" s="169">
        <v>3090</v>
      </c>
      <c r="D1622" s="171" t="s">
        <v>420</v>
      </c>
      <c r="E1622" s="172">
        <v>449.12</v>
      </c>
      <c r="F1622" s="172">
        <v>44</v>
      </c>
      <c r="G1622" s="172">
        <v>0</v>
      </c>
      <c r="H1622" s="172">
        <v>0</v>
      </c>
      <c r="I1622" s="172">
        <v>0</v>
      </c>
      <c r="J1622" s="173">
        <f t="shared" si="27"/>
        <v>493.12</v>
      </c>
      <c r="K1622" s="169" t="str">
        <f>VLOOKUP(C1622, 'CEDARS School FRPL'!$C$4:$G$2376,5,0)</f>
        <v>Yes</v>
      </c>
      <c r="L1622" s="66">
        <f>IFERROR(VLOOKUP($C1622,'CEDARS School FRPL'!$C$4:$F$20001,3,FALSE),"NO CEDARL FRPL Rprtd")</f>
        <v>0.64339999999999997</v>
      </c>
      <c r="N1622" s="118"/>
      <c r="O1622" s="97"/>
    </row>
    <row r="1623" spans="1:15">
      <c r="A1623" s="165" t="s">
        <v>2184</v>
      </c>
      <c r="B1623" s="165" t="s">
        <v>2749</v>
      </c>
      <c r="C1623" s="169">
        <v>3516</v>
      </c>
      <c r="D1623" s="171" t="s">
        <v>421</v>
      </c>
      <c r="E1623" s="172">
        <v>523.01</v>
      </c>
      <c r="F1623" s="172">
        <v>0</v>
      </c>
      <c r="G1623" s="172">
        <v>47.06</v>
      </c>
      <c r="H1623" s="172">
        <v>13.2</v>
      </c>
      <c r="I1623" s="172">
        <v>0</v>
      </c>
      <c r="J1623" s="173">
        <f t="shared" si="27"/>
        <v>583.27</v>
      </c>
      <c r="K1623" s="169" t="str">
        <f>VLOOKUP(C1623, 'CEDARS School FRPL'!$C$4:$G$2376,5,0)</f>
        <v>Yes</v>
      </c>
      <c r="L1623" s="66">
        <f>IFERROR(VLOOKUP($C1623,'CEDARS School FRPL'!$C$4:$F$20001,3,FALSE),"NO CEDARL FRPL Rprtd")</f>
        <v>0.68020000000000003</v>
      </c>
      <c r="N1623" s="118"/>
      <c r="O1623" s="97"/>
    </row>
    <row r="1624" spans="1:15">
      <c r="A1624" s="165" t="s">
        <v>2184</v>
      </c>
      <c r="B1624" s="165" t="s">
        <v>2749</v>
      </c>
      <c r="C1624" s="169">
        <v>5388</v>
      </c>
      <c r="D1624" s="171" t="s">
        <v>423</v>
      </c>
      <c r="E1624" s="172">
        <v>366.9</v>
      </c>
      <c r="F1624" s="172">
        <v>0</v>
      </c>
      <c r="G1624" s="172">
        <v>0</v>
      </c>
      <c r="H1624" s="172">
        <v>0</v>
      </c>
      <c r="I1624" s="172">
        <v>0</v>
      </c>
      <c r="J1624" s="173">
        <f t="shared" si="27"/>
        <v>366.9</v>
      </c>
      <c r="K1624" s="169" t="str">
        <f>VLOOKUP(C1624, 'CEDARS School FRPL'!$C$4:$G$2376,5,0)</f>
        <v>Yes</v>
      </c>
      <c r="L1624" s="66">
        <f>IFERROR(VLOOKUP($C1624,'CEDARS School FRPL'!$C$4:$F$20001,3,FALSE),"NO CEDARL FRPL Rprtd")</f>
        <v>0.66849999999999998</v>
      </c>
      <c r="N1624" s="118"/>
      <c r="O1624" s="97"/>
    </row>
    <row r="1625" spans="1:15">
      <c r="A1625" s="165" t="s">
        <v>2184</v>
      </c>
      <c r="B1625" s="165" t="s">
        <v>2749</v>
      </c>
      <c r="C1625" s="169">
        <v>3620</v>
      </c>
      <c r="D1625" s="171" t="s">
        <v>422</v>
      </c>
      <c r="E1625" s="172">
        <v>277.61</v>
      </c>
      <c r="F1625" s="172">
        <v>0</v>
      </c>
      <c r="G1625" s="172">
        <v>0</v>
      </c>
      <c r="H1625" s="172">
        <v>0</v>
      </c>
      <c r="I1625" s="172">
        <v>0</v>
      </c>
      <c r="J1625" s="173">
        <f t="shared" si="27"/>
        <v>277.61</v>
      </c>
      <c r="K1625" s="169" t="str">
        <f>VLOOKUP(C1625, 'CEDARS School FRPL'!$C$4:$G$2376,5,0)</f>
        <v>Yes</v>
      </c>
      <c r="L1625" s="66">
        <f>IFERROR(VLOOKUP($C1625,'CEDARS School FRPL'!$C$4:$F$20001,3,FALSE),"NO CEDARL FRPL Rprtd")</f>
        <v>0.6885</v>
      </c>
      <c r="N1625" s="118"/>
      <c r="O1625" s="97"/>
    </row>
    <row r="1626" spans="1:15">
      <c r="A1626" s="165" t="s">
        <v>2317</v>
      </c>
      <c r="B1626" s="165" t="s">
        <v>2750</v>
      </c>
      <c r="C1626" s="169">
        <v>2520</v>
      </c>
      <c r="D1626" s="171" t="s">
        <v>1436</v>
      </c>
      <c r="E1626" s="172">
        <v>321.17</v>
      </c>
      <c r="F1626" s="172">
        <v>17</v>
      </c>
      <c r="G1626" s="172">
        <v>0</v>
      </c>
      <c r="H1626" s="172">
        <v>0</v>
      </c>
      <c r="I1626" s="172">
        <v>0</v>
      </c>
      <c r="J1626" s="173">
        <f t="shared" si="27"/>
        <v>338.17</v>
      </c>
      <c r="K1626" s="169" t="str">
        <f>VLOOKUP(C1626, 'CEDARS School FRPL'!$C$4:$G$2376,5,0)</f>
        <v>No</v>
      </c>
      <c r="L1626" s="66">
        <f>IFERROR(VLOOKUP($C1626,'CEDARS School FRPL'!$C$4:$F$20001,3,FALSE),"NO CEDARL FRPL Rprtd")</f>
        <v>0.3891</v>
      </c>
      <c r="N1626" s="118"/>
      <c r="O1626" s="97"/>
    </row>
    <row r="1627" spans="1:15">
      <c r="A1627" s="165" t="s">
        <v>2317</v>
      </c>
      <c r="B1627" s="165" t="s">
        <v>2750</v>
      </c>
      <c r="C1627" s="169">
        <v>2879</v>
      </c>
      <c r="D1627" s="171" t="s">
        <v>1437</v>
      </c>
      <c r="E1627" s="172">
        <v>228.58</v>
      </c>
      <c r="F1627" s="172">
        <v>0</v>
      </c>
      <c r="G1627" s="172">
        <v>10.6</v>
      </c>
      <c r="H1627" s="172">
        <v>0</v>
      </c>
      <c r="I1627" s="172">
        <v>0</v>
      </c>
      <c r="J1627" s="173">
        <f t="shared" si="27"/>
        <v>239.18</v>
      </c>
      <c r="K1627" s="169" t="str">
        <f>VLOOKUP(C1627, 'CEDARS School FRPL'!$C$4:$G$2376,5,0)</f>
        <v>No</v>
      </c>
      <c r="L1627" s="66">
        <f>IFERROR(VLOOKUP($C1627,'CEDARS School FRPL'!$C$4:$F$20001,3,FALSE),"NO CEDARL FRPL Rprtd")</f>
        <v>0.377</v>
      </c>
      <c r="N1627" s="118"/>
      <c r="O1627" s="97"/>
    </row>
    <row r="1628" spans="1:15">
      <c r="A1628" s="165" t="s">
        <v>2317</v>
      </c>
      <c r="B1628" s="165" t="s">
        <v>2750</v>
      </c>
      <c r="C1628" s="169">
        <v>3011</v>
      </c>
      <c r="D1628" s="171" t="s">
        <v>1438</v>
      </c>
      <c r="E1628" s="172">
        <v>162.55000000000001</v>
      </c>
      <c r="F1628" s="172">
        <v>0</v>
      </c>
      <c r="G1628" s="172">
        <v>0</v>
      </c>
      <c r="H1628" s="172">
        <v>0</v>
      </c>
      <c r="I1628" s="172">
        <v>0</v>
      </c>
      <c r="J1628" s="173">
        <f t="shared" si="27"/>
        <v>162.55000000000001</v>
      </c>
      <c r="K1628" s="169" t="str">
        <f>VLOOKUP(C1628, 'CEDARS School FRPL'!$C$4:$G$2376,5,0)</f>
        <v>No</v>
      </c>
      <c r="L1628" s="66">
        <f>IFERROR(VLOOKUP($C1628,'CEDARS School FRPL'!$C$4:$F$20001,3,FALSE),"NO CEDARL FRPL Rprtd")</f>
        <v>0.40150000000000002</v>
      </c>
      <c r="N1628" s="118"/>
      <c r="O1628" s="97"/>
    </row>
    <row r="1629" spans="1:15">
      <c r="A1629" s="165" t="s">
        <v>2317</v>
      </c>
      <c r="B1629" s="165" t="s">
        <v>2750</v>
      </c>
      <c r="C1629" s="169">
        <v>1963</v>
      </c>
      <c r="D1629" s="171" t="s">
        <v>1435</v>
      </c>
      <c r="E1629" s="172">
        <v>60.23</v>
      </c>
      <c r="F1629" s="172">
        <v>0</v>
      </c>
      <c r="G1629" s="172">
        <v>1.69</v>
      </c>
      <c r="H1629" s="172">
        <v>0</v>
      </c>
      <c r="I1629" s="172">
        <v>0</v>
      </c>
      <c r="J1629" s="173">
        <f t="shared" si="27"/>
        <v>61.919999999999995</v>
      </c>
      <c r="K1629" s="169" t="str">
        <f>VLOOKUP(C1629, 'CEDARS School FRPL'!$C$4:$G$2376,5,0)</f>
        <v>No</v>
      </c>
      <c r="L1629" s="66">
        <f>IFERROR(VLOOKUP($C1629,'CEDARS School FRPL'!$C$4:$F$20001,3,FALSE),"NO CEDARL FRPL Rprtd")</f>
        <v>0.3775</v>
      </c>
      <c r="N1629" s="118"/>
      <c r="O1629" s="97"/>
    </row>
    <row r="1630" spans="1:15">
      <c r="A1630" s="165" t="s">
        <v>2317</v>
      </c>
      <c r="B1630" s="165" t="s">
        <v>2750</v>
      </c>
      <c r="C1630" s="169">
        <v>5559</v>
      </c>
      <c r="D1630" s="171" t="s">
        <v>2939</v>
      </c>
      <c r="E1630" s="172">
        <v>0</v>
      </c>
      <c r="F1630" s="172">
        <v>0</v>
      </c>
      <c r="G1630" s="172">
        <v>0</v>
      </c>
      <c r="H1630" s="172">
        <v>5.8</v>
      </c>
      <c r="I1630" s="172">
        <v>0</v>
      </c>
      <c r="J1630" s="173">
        <f t="shared" si="27"/>
        <v>5.8</v>
      </c>
      <c r="K1630" s="169" t="str">
        <f>VLOOKUP(C1630, 'CEDARS School FRPL'!$C$4:$G$2376,5,0)</f>
        <v>Yes</v>
      </c>
      <c r="L1630" s="66">
        <f>IFERROR(VLOOKUP($C1630,'CEDARS School FRPL'!$C$4:$F$20001,3,FALSE),"NO CEDARL FRPL Rprtd")</f>
        <v>0.5</v>
      </c>
      <c r="N1630" s="118"/>
      <c r="O1630" s="97"/>
    </row>
    <row r="1631" spans="1:15">
      <c r="A1631" s="165" t="s">
        <v>2317</v>
      </c>
      <c r="B1631" s="165" t="s">
        <v>2750</v>
      </c>
      <c r="C1631" s="169">
        <v>5761</v>
      </c>
      <c r="D1631" s="171" t="s">
        <v>3175</v>
      </c>
      <c r="E1631" s="172">
        <v>2</v>
      </c>
      <c r="F1631" s="172">
        <v>0</v>
      </c>
      <c r="G1631" s="172">
        <v>0</v>
      </c>
      <c r="H1631" s="172">
        <v>0</v>
      </c>
      <c r="I1631" s="172">
        <v>0</v>
      </c>
      <c r="J1631" s="173">
        <f t="shared" si="27"/>
        <v>2</v>
      </c>
      <c r="K1631" s="169" t="str">
        <f>VLOOKUP(C1631, 'CEDARS School FRPL'!$C$4:$G$2376,5,0)</f>
        <v>Yes</v>
      </c>
      <c r="L1631" s="66">
        <f>IFERROR(VLOOKUP($C1631,'CEDARS School FRPL'!$C$4:$F$20001,3,FALSE),"NO CEDARL FRPL Rprtd")</f>
        <v>0.66669999999999996</v>
      </c>
      <c r="N1631" s="118"/>
      <c r="O1631" s="97"/>
    </row>
    <row r="1632" spans="1:15">
      <c r="A1632" s="165" t="s">
        <v>2198</v>
      </c>
      <c r="B1632" s="165" t="s">
        <v>2751</v>
      </c>
      <c r="C1632" s="169">
        <v>2010</v>
      </c>
      <c r="D1632" s="171" t="s">
        <v>489</v>
      </c>
      <c r="E1632" s="172">
        <v>71.2</v>
      </c>
      <c r="F1632" s="172">
        <v>0</v>
      </c>
      <c r="G1632" s="172">
        <v>0</v>
      </c>
      <c r="H1632" s="172">
        <v>0</v>
      </c>
      <c r="I1632" s="172">
        <v>0</v>
      </c>
      <c r="J1632" s="173">
        <f t="shared" si="27"/>
        <v>71.2</v>
      </c>
      <c r="K1632" s="169" t="str">
        <f>VLOOKUP(C1632, 'CEDARS School FRPL'!$C$4:$G$2376,5,0)</f>
        <v>No</v>
      </c>
      <c r="L1632" s="66">
        <f>IFERROR(VLOOKUP($C1632,'CEDARS School FRPL'!$C$4:$F$20001,3,FALSE),"NO CEDARL FRPL Rprtd")</f>
        <v>0.44340000000000002</v>
      </c>
      <c r="N1632" s="118"/>
      <c r="O1632" s="97"/>
    </row>
    <row r="1633" spans="1:15">
      <c r="A1633" s="165" t="s">
        <v>2210</v>
      </c>
      <c r="B1633" s="165" t="s">
        <v>2752</v>
      </c>
      <c r="C1633" s="169">
        <v>2138</v>
      </c>
      <c r="D1633" s="171" t="s">
        <v>550</v>
      </c>
      <c r="E1633" s="172">
        <v>270.27</v>
      </c>
      <c r="F1633" s="172">
        <v>0</v>
      </c>
      <c r="G1633" s="172">
        <v>0</v>
      </c>
      <c r="H1633" s="172">
        <v>0</v>
      </c>
      <c r="I1633" s="172">
        <v>0</v>
      </c>
      <c r="J1633" s="173">
        <f t="shared" si="27"/>
        <v>270.27</v>
      </c>
      <c r="K1633" s="169" t="str">
        <f>VLOOKUP(C1633, 'CEDARS School FRPL'!$C$4:$G$2376,5,0)</f>
        <v>No</v>
      </c>
      <c r="L1633" s="66">
        <f>IFERROR(VLOOKUP($C1633,'CEDARS School FRPL'!$C$4:$F$20001,3,FALSE),"NO CEDARL FRPL Rprtd")</f>
        <v>0.14699999999999999</v>
      </c>
      <c r="N1633" s="118"/>
      <c r="O1633" s="97"/>
    </row>
    <row r="1634" spans="1:15">
      <c r="A1634" s="165" t="s">
        <v>2210</v>
      </c>
      <c r="B1634" s="165" t="s">
        <v>2752</v>
      </c>
      <c r="C1634" s="169">
        <v>3774</v>
      </c>
      <c r="D1634" s="171" t="s">
        <v>607</v>
      </c>
      <c r="E1634" s="172">
        <v>884.07</v>
      </c>
      <c r="F1634" s="172">
        <v>0</v>
      </c>
      <c r="G1634" s="172">
        <v>0</v>
      </c>
      <c r="H1634" s="172">
        <v>0</v>
      </c>
      <c r="I1634" s="172">
        <v>0</v>
      </c>
      <c r="J1634" s="173">
        <f t="shared" si="27"/>
        <v>884.07</v>
      </c>
      <c r="K1634" s="169" t="str">
        <f>VLOOKUP(C1634, 'CEDARS School FRPL'!$C$4:$G$2376,5,0)</f>
        <v>Yes</v>
      </c>
      <c r="L1634" s="66">
        <f>IFERROR(VLOOKUP($C1634,'CEDARS School FRPL'!$C$4:$F$20001,3,FALSE),"NO CEDARL FRPL Rprtd")</f>
        <v>0.50019999999999998</v>
      </c>
      <c r="N1634" s="118"/>
      <c r="O1634" s="97"/>
    </row>
    <row r="1635" spans="1:15">
      <c r="A1635" s="165" t="s">
        <v>2210</v>
      </c>
      <c r="B1635" s="165" t="s">
        <v>2752</v>
      </c>
      <c r="C1635" s="169">
        <v>3778</v>
      </c>
      <c r="D1635" s="171" t="s">
        <v>3113</v>
      </c>
      <c r="E1635" s="172">
        <v>40.08</v>
      </c>
      <c r="F1635" s="172">
        <v>0</v>
      </c>
      <c r="G1635" s="172">
        <v>0</v>
      </c>
      <c r="H1635" s="172">
        <v>0</v>
      </c>
      <c r="I1635" s="172">
        <v>0</v>
      </c>
      <c r="J1635" s="173">
        <f t="shared" si="27"/>
        <v>40.08</v>
      </c>
      <c r="K1635" s="169" t="str">
        <f>VLOOKUP(C1635, 'CEDARS School FRPL'!$C$4:$G$2376,5,0)</f>
        <v>Yes</v>
      </c>
      <c r="L1635" s="66">
        <f>IFERROR(VLOOKUP($C1635,'CEDARS School FRPL'!$C$4:$F$20001,3,FALSE),"NO CEDARL FRPL Rprtd")</f>
        <v>0.71340000000000003</v>
      </c>
      <c r="N1635" s="118"/>
      <c r="O1635" s="97"/>
    </row>
    <row r="1636" spans="1:15">
      <c r="A1636" s="165" t="s">
        <v>2210</v>
      </c>
      <c r="B1636" s="165" t="s">
        <v>2752</v>
      </c>
      <c r="C1636" s="169">
        <v>2181</v>
      </c>
      <c r="D1636" s="171" t="s">
        <v>555</v>
      </c>
      <c r="E1636" s="172">
        <v>264.10000000000002</v>
      </c>
      <c r="F1636" s="172">
        <v>0</v>
      </c>
      <c r="G1636" s="172">
        <v>0</v>
      </c>
      <c r="H1636" s="172">
        <v>0</v>
      </c>
      <c r="I1636" s="172">
        <v>0</v>
      </c>
      <c r="J1636" s="173">
        <f t="shared" si="27"/>
        <v>264.10000000000002</v>
      </c>
      <c r="K1636" s="169" t="str">
        <f>VLOOKUP(C1636, 'CEDARS School FRPL'!$C$4:$G$2376,5,0)</f>
        <v>No</v>
      </c>
      <c r="L1636" s="66">
        <f>IFERROR(VLOOKUP($C1636,'CEDARS School FRPL'!$C$4:$F$20001,3,FALSE),"NO CEDARL FRPL Rprtd")</f>
        <v>0.11409999999999999</v>
      </c>
      <c r="N1636" s="118"/>
      <c r="O1636" s="97"/>
    </row>
    <row r="1637" spans="1:15">
      <c r="A1637" s="165" t="s">
        <v>2210</v>
      </c>
      <c r="B1637" s="165" t="s">
        <v>2752</v>
      </c>
      <c r="C1637" s="169">
        <v>2730</v>
      </c>
      <c r="D1637" s="171" t="s">
        <v>581</v>
      </c>
      <c r="E1637" s="172">
        <v>456.6</v>
      </c>
      <c r="F1637" s="172">
        <v>0</v>
      </c>
      <c r="G1637" s="172">
        <v>0</v>
      </c>
      <c r="H1637" s="172">
        <v>0</v>
      </c>
      <c r="I1637" s="172">
        <v>0</v>
      </c>
      <c r="J1637" s="173">
        <f t="shared" si="27"/>
        <v>456.6</v>
      </c>
      <c r="K1637" s="169" t="str">
        <f>VLOOKUP(C1637, 'CEDARS School FRPL'!$C$4:$G$2376,5,0)</f>
        <v>No</v>
      </c>
      <c r="L1637" s="66">
        <f>IFERROR(VLOOKUP($C1637,'CEDARS School FRPL'!$C$4:$F$20001,3,FALSE),"NO CEDARL FRPL Rprtd")</f>
        <v>0.17319999999999999</v>
      </c>
      <c r="N1637" s="118"/>
      <c r="O1637" s="97"/>
    </row>
    <row r="1638" spans="1:15">
      <c r="A1638" s="165" t="s">
        <v>2210</v>
      </c>
      <c r="B1638" s="165" t="s">
        <v>2752</v>
      </c>
      <c r="C1638" s="169">
        <v>3717</v>
      </c>
      <c r="D1638" s="171" t="s">
        <v>606</v>
      </c>
      <c r="E1638" s="172">
        <v>312.39999999999998</v>
      </c>
      <c r="F1638" s="172">
        <v>0</v>
      </c>
      <c r="G1638" s="172">
        <v>0</v>
      </c>
      <c r="H1638" s="172">
        <v>0</v>
      </c>
      <c r="I1638" s="172">
        <v>0</v>
      </c>
      <c r="J1638" s="173">
        <f t="shared" si="27"/>
        <v>312.39999999999998</v>
      </c>
      <c r="K1638" s="169" t="str">
        <f>VLOOKUP(C1638, 'CEDARS School FRPL'!$C$4:$G$2376,5,0)</f>
        <v>No</v>
      </c>
      <c r="L1638" s="66">
        <f>IFERROR(VLOOKUP($C1638,'CEDARS School FRPL'!$C$4:$F$20001,3,FALSE),"NO CEDARL FRPL Rprtd")</f>
        <v>0.13420000000000001</v>
      </c>
      <c r="N1638" s="118"/>
      <c r="O1638" s="97"/>
    </row>
    <row r="1639" spans="1:15">
      <c r="A1639" s="165" t="s">
        <v>2210</v>
      </c>
      <c r="B1639" s="165" t="s">
        <v>2752</v>
      </c>
      <c r="C1639" s="169">
        <v>2307</v>
      </c>
      <c r="D1639" s="171" t="s">
        <v>567</v>
      </c>
      <c r="E1639" s="172">
        <v>394.5</v>
      </c>
      <c r="F1639" s="172">
        <v>0</v>
      </c>
      <c r="G1639" s="172">
        <v>0</v>
      </c>
      <c r="H1639" s="172">
        <v>0</v>
      </c>
      <c r="I1639" s="172">
        <v>0.15</v>
      </c>
      <c r="J1639" s="173">
        <f t="shared" si="27"/>
        <v>394.65</v>
      </c>
      <c r="K1639" s="169" t="str">
        <f>VLOOKUP(C1639, 'CEDARS School FRPL'!$C$4:$G$2376,5,0)</f>
        <v>Yes</v>
      </c>
      <c r="L1639" s="66">
        <f>IFERROR(VLOOKUP($C1639,'CEDARS School FRPL'!$C$4:$F$20001,3,FALSE),"NO CEDARL FRPL Rprtd")</f>
        <v>0.69450000000000001</v>
      </c>
      <c r="N1639" s="118"/>
      <c r="O1639" s="97"/>
    </row>
    <row r="1640" spans="1:15">
      <c r="A1640" s="165" t="s">
        <v>2210</v>
      </c>
      <c r="B1640" s="165" t="s">
        <v>2752</v>
      </c>
      <c r="C1640" s="169">
        <v>2220</v>
      </c>
      <c r="D1640" s="171" t="s">
        <v>561</v>
      </c>
      <c r="E1640" s="172">
        <v>1605.35</v>
      </c>
      <c r="F1640" s="172">
        <v>0</v>
      </c>
      <c r="G1640" s="172">
        <v>56.23</v>
      </c>
      <c r="H1640" s="172">
        <v>0</v>
      </c>
      <c r="I1640" s="172">
        <v>0.41</v>
      </c>
      <c r="J1640" s="173">
        <f t="shared" si="27"/>
        <v>1661.99</v>
      </c>
      <c r="K1640" s="169" t="str">
        <f>VLOOKUP(C1640, 'CEDARS School FRPL'!$C$4:$G$2376,5,0)</f>
        <v>No</v>
      </c>
      <c r="L1640" s="66">
        <f>IFERROR(VLOOKUP($C1640,'CEDARS School FRPL'!$C$4:$F$20001,3,FALSE),"NO CEDARL FRPL Rprtd")</f>
        <v>0.1062</v>
      </c>
      <c r="N1640" s="118"/>
      <c r="O1640" s="97"/>
    </row>
    <row r="1641" spans="1:15">
      <c r="A1641" s="165" t="s">
        <v>2210</v>
      </c>
      <c r="B1641" s="165" t="s">
        <v>2752</v>
      </c>
      <c r="C1641" s="169">
        <v>2070</v>
      </c>
      <c r="D1641" s="171" t="s">
        <v>542</v>
      </c>
      <c r="E1641" s="172">
        <v>373.9</v>
      </c>
      <c r="F1641" s="172">
        <v>0</v>
      </c>
      <c r="G1641" s="172">
        <v>0</v>
      </c>
      <c r="H1641" s="172">
        <v>0</v>
      </c>
      <c r="I1641" s="172">
        <v>0.15</v>
      </c>
      <c r="J1641" s="173">
        <f t="shared" si="27"/>
        <v>374.04999999999995</v>
      </c>
      <c r="K1641" s="169" t="str">
        <f>VLOOKUP(C1641, 'CEDARS School FRPL'!$C$4:$G$2376,5,0)</f>
        <v>No</v>
      </c>
      <c r="L1641" s="66">
        <f>IFERROR(VLOOKUP($C1641,'CEDARS School FRPL'!$C$4:$F$20001,3,FALSE),"NO CEDARL FRPL Rprtd")</f>
        <v>0.4299</v>
      </c>
      <c r="N1641" s="118"/>
      <c r="O1641" s="97"/>
    </row>
    <row r="1642" spans="1:15">
      <c r="A1642" s="165" t="s">
        <v>2210</v>
      </c>
      <c r="B1642" s="165" t="s">
        <v>2752</v>
      </c>
      <c r="C1642" s="169">
        <v>5777</v>
      </c>
      <c r="D1642" s="171" t="s">
        <v>625</v>
      </c>
      <c r="E1642" s="172">
        <v>152.4</v>
      </c>
      <c r="F1642" s="172">
        <v>0</v>
      </c>
      <c r="G1642" s="172">
        <v>0</v>
      </c>
      <c r="H1642" s="172">
        <v>0</v>
      </c>
      <c r="I1642" s="172">
        <v>0.1</v>
      </c>
      <c r="J1642" s="173">
        <f t="shared" si="27"/>
        <v>152.5</v>
      </c>
      <c r="K1642" s="169" t="str">
        <f>VLOOKUP(C1642, 'CEDARS School FRPL'!$C$4:$G$2376,5,0)</f>
        <v>No</v>
      </c>
      <c r="L1642" s="66">
        <f>IFERROR(VLOOKUP($C1642,'CEDARS School FRPL'!$C$4:$F$20001,3,FALSE),"NO CEDARL FRPL Rprtd")</f>
        <v>0.30859999999999999</v>
      </c>
      <c r="N1642" s="118"/>
      <c r="O1642" s="97"/>
    </row>
    <row r="1643" spans="1:15">
      <c r="A1643" s="165" t="s">
        <v>2210</v>
      </c>
      <c r="B1643" s="165" t="s">
        <v>2752</v>
      </c>
      <c r="C1643" s="169">
        <v>2209</v>
      </c>
      <c r="D1643" s="171" t="s">
        <v>560</v>
      </c>
      <c r="E1643" s="172">
        <v>551.20000000000005</v>
      </c>
      <c r="F1643" s="172">
        <v>0</v>
      </c>
      <c r="G1643" s="172">
        <v>0</v>
      </c>
      <c r="H1643" s="172">
        <v>0</v>
      </c>
      <c r="I1643" s="172">
        <v>0.15</v>
      </c>
      <c r="J1643" s="173">
        <f t="shared" si="27"/>
        <v>551.35</v>
      </c>
      <c r="K1643" s="169" t="str">
        <f>VLOOKUP(C1643, 'CEDARS School FRPL'!$C$4:$G$2376,5,0)</f>
        <v>Yes</v>
      </c>
      <c r="L1643" s="66">
        <f>IFERROR(VLOOKUP($C1643,'CEDARS School FRPL'!$C$4:$F$20001,3,FALSE),"NO CEDARL FRPL Rprtd")</f>
        <v>0.46110000000000001</v>
      </c>
      <c r="N1643" s="118"/>
      <c r="O1643" s="97"/>
    </row>
    <row r="1644" spans="1:15">
      <c r="A1644" s="165" t="s">
        <v>2210</v>
      </c>
      <c r="B1644" s="165" t="s">
        <v>2752</v>
      </c>
      <c r="C1644" s="169">
        <v>2372</v>
      </c>
      <c r="D1644" s="171" t="s">
        <v>572</v>
      </c>
      <c r="E1644" s="172">
        <v>438.55</v>
      </c>
      <c r="F1644" s="172">
        <v>0</v>
      </c>
      <c r="G1644" s="172">
        <v>0</v>
      </c>
      <c r="H1644" s="172">
        <v>0</v>
      </c>
      <c r="I1644" s="172">
        <v>0.15</v>
      </c>
      <c r="J1644" s="173">
        <f t="shared" si="27"/>
        <v>438.7</v>
      </c>
      <c r="K1644" s="169" t="str">
        <f>VLOOKUP(C1644, 'CEDARS School FRPL'!$C$4:$G$2376,5,0)</f>
        <v>No</v>
      </c>
      <c r="L1644" s="66">
        <f>IFERROR(VLOOKUP($C1644,'CEDARS School FRPL'!$C$4:$F$20001,3,FALSE),"NO CEDARL FRPL Rprtd")</f>
        <v>4.36E-2</v>
      </c>
      <c r="N1644" s="118"/>
      <c r="O1644" s="97"/>
    </row>
    <row r="1645" spans="1:15">
      <c r="A1645" s="165" t="s">
        <v>2210</v>
      </c>
      <c r="B1645" s="165" t="s">
        <v>2752</v>
      </c>
      <c r="C1645" s="169">
        <v>1751</v>
      </c>
      <c r="D1645" s="171" t="s">
        <v>536</v>
      </c>
      <c r="E1645" s="172">
        <v>388.32</v>
      </c>
      <c r="F1645" s="172">
        <v>0</v>
      </c>
      <c r="G1645" s="172">
        <v>2.08</v>
      </c>
      <c r="H1645" s="172">
        <v>0</v>
      </c>
      <c r="I1645" s="172">
        <v>1.08</v>
      </c>
      <c r="J1645" s="173">
        <f t="shared" si="27"/>
        <v>391.47999999999996</v>
      </c>
      <c r="K1645" s="169" t="str">
        <f>VLOOKUP(C1645, 'CEDARS School FRPL'!$C$4:$G$2376,5,0)</f>
        <v>No</v>
      </c>
      <c r="L1645" s="66">
        <f>IFERROR(VLOOKUP($C1645,'CEDARS School FRPL'!$C$4:$F$20001,3,FALSE),"NO CEDARL FRPL Rprtd")</f>
        <v>0.39939999999999998</v>
      </c>
      <c r="N1645" s="118"/>
      <c r="O1645" s="97"/>
    </row>
    <row r="1646" spans="1:15">
      <c r="A1646" s="165" t="s">
        <v>2210</v>
      </c>
      <c r="B1646" s="165" t="s">
        <v>2752</v>
      </c>
      <c r="C1646" s="169">
        <v>5292</v>
      </c>
      <c r="D1646" s="171" t="s">
        <v>622</v>
      </c>
      <c r="E1646" s="172">
        <v>615.9</v>
      </c>
      <c r="F1646" s="172">
        <v>0</v>
      </c>
      <c r="G1646" s="172">
        <v>0</v>
      </c>
      <c r="H1646" s="172">
        <v>0</v>
      </c>
      <c r="I1646" s="172">
        <v>0</v>
      </c>
      <c r="J1646" s="173">
        <f t="shared" si="27"/>
        <v>615.9</v>
      </c>
      <c r="K1646" s="169" t="str">
        <f>VLOOKUP(C1646, 'CEDARS School FRPL'!$C$4:$G$2376,5,0)</f>
        <v>No</v>
      </c>
      <c r="L1646" s="66">
        <f>IFERROR(VLOOKUP($C1646,'CEDARS School FRPL'!$C$4:$F$20001,3,FALSE),"NO CEDARL FRPL Rprtd")</f>
        <v>5.9400000000000001E-2</v>
      </c>
      <c r="N1646" s="118"/>
      <c r="O1646" s="97"/>
    </row>
    <row r="1647" spans="1:15">
      <c r="A1647" s="165" t="s">
        <v>2210</v>
      </c>
      <c r="B1647" s="165" t="s">
        <v>2752</v>
      </c>
      <c r="C1647" s="169">
        <v>2838</v>
      </c>
      <c r="D1647" s="171" t="s">
        <v>583</v>
      </c>
      <c r="E1647" s="172">
        <v>446.12</v>
      </c>
      <c r="F1647" s="172">
        <v>0</v>
      </c>
      <c r="G1647" s="172">
        <v>0</v>
      </c>
      <c r="H1647" s="172">
        <v>0</v>
      </c>
      <c r="I1647" s="172">
        <v>0</v>
      </c>
      <c r="J1647" s="173">
        <f t="shared" si="27"/>
        <v>446.12</v>
      </c>
      <c r="K1647" s="169" t="str">
        <f>VLOOKUP(C1647, 'CEDARS School FRPL'!$C$4:$G$2376,5,0)</f>
        <v>No</v>
      </c>
      <c r="L1647" s="66">
        <f>IFERROR(VLOOKUP($C1647,'CEDARS School FRPL'!$C$4:$F$20001,3,FALSE),"NO CEDARL FRPL Rprtd")</f>
        <v>5.8500000000000003E-2</v>
      </c>
      <c r="N1647" s="118"/>
      <c r="O1647" s="97"/>
    </row>
    <row r="1648" spans="1:15">
      <c r="A1648" s="165" t="s">
        <v>2210</v>
      </c>
      <c r="B1648" s="165" t="s">
        <v>2752</v>
      </c>
      <c r="C1648" s="169">
        <v>5487</v>
      </c>
      <c r="D1648" s="171" t="s">
        <v>2482</v>
      </c>
      <c r="E1648" s="172">
        <v>200.76</v>
      </c>
      <c r="F1648" s="172">
        <v>0</v>
      </c>
      <c r="G1648" s="172">
        <v>0</v>
      </c>
      <c r="H1648" s="172">
        <v>0</v>
      </c>
      <c r="I1648" s="172">
        <v>0</v>
      </c>
      <c r="J1648" s="173">
        <f t="shared" si="27"/>
        <v>200.76</v>
      </c>
      <c r="K1648" s="169" t="str">
        <f>VLOOKUP(C1648, 'CEDARS School FRPL'!$C$4:$G$2376,5,0)</f>
        <v>No</v>
      </c>
      <c r="L1648" s="66">
        <f>IFERROR(VLOOKUP($C1648,'CEDARS School FRPL'!$C$4:$F$20001,3,FALSE),"NO CEDARL FRPL Rprtd")</f>
        <v>0.27389999999999998</v>
      </c>
      <c r="N1648" s="118"/>
      <c r="O1648" s="97"/>
    </row>
    <row r="1649" spans="1:15">
      <c r="A1649" s="165" t="s">
        <v>2210</v>
      </c>
      <c r="B1649" s="165" t="s">
        <v>2752</v>
      </c>
      <c r="C1649" s="169">
        <v>3096</v>
      </c>
      <c r="D1649" s="171" t="s">
        <v>590</v>
      </c>
      <c r="E1649" s="172">
        <v>981.63</v>
      </c>
      <c r="F1649" s="172">
        <v>0</v>
      </c>
      <c r="G1649" s="172">
        <v>160.66999999999999</v>
      </c>
      <c r="H1649" s="172">
        <v>0</v>
      </c>
      <c r="I1649" s="172">
        <v>0.06</v>
      </c>
      <c r="J1649" s="173">
        <f t="shared" si="27"/>
        <v>1142.3599999999999</v>
      </c>
      <c r="K1649" s="169" t="str">
        <f>VLOOKUP(C1649, 'CEDARS School FRPL'!$C$4:$G$2376,5,0)</f>
        <v>Yes</v>
      </c>
      <c r="L1649" s="66">
        <f>IFERROR(VLOOKUP($C1649,'CEDARS School FRPL'!$C$4:$F$20001,3,FALSE),"NO CEDARL FRPL Rprtd")</f>
        <v>0.4345</v>
      </c>
      <c r="N1649" s="118"/>
      <c r="O1649" s="97"/>
    </row>
    <row r="1650" spans="1:15">
      <c r="A1650" s="165" t="s">
        <v>2210</v>
      </c>
      <c r="B1650" s="165" t="s">
        <v>2752</v>
      </c>
      <c r="C1650" s="169">
        <v>2392</v>
      </c>
      <c r="D1650" s="171" t="s">
        <v>573</v>
      </c>
      <c r="E1650" s="172">
        <v>780.41</v>
      </c>
      <c r="F1650" s="172">
        <v>0</v>
      </c>
      <c r="G1650" s="172">
        <v>111.74000000000001</v>
      </c>
      <c r="H1650" s="172">
        <v>0</v>
      </c>
      <c r="I1650" s="172">
        <v>0.13</v>
      </c>
      <c r="J1650" s="173">
        <f t="shared" si="27"/>
        <v>892.28</v>
      </c>
      <c r="K1650" s="169" t="str">
        <f>VLOOKUP(C1650, 'CEDARS School FRPL'!$C$4:$G$2376,5,0)</f>
        <v>Yes</v>
      </c>
      <c r="L1650" s="66">
        <f>IFERROR(VLOOKUP($C1650,'CEDARS School FRPL'!$C$4:$F$20001,3,FALSE),"NO CEDARL FRPL Rprtd")</f>
        <v>0.40839999999999999</v>
      </c>
      <c r="N1650" s="118"/>
      <c r="O1650" s="97"/>
    </row>
    <row r="1651" spans="1:15">
      <c r="A1651" s="165" t="s">
        <v>2210</v>
      </c>
      <c r="B1651" s="165" t="s">
        <v>2752</v>
      </c>
      <c r="C1651" s="169">
        <v>2199</v>
      </c>
      <c r="D1651" s="171" t="s">
        <v>558</v>
      </c>
      <c r="E1651" s="172">
        <v>235</v>
      </c>
      <c r="F1651" s="172">
        <v>0</v>
      </c>
      <c r="G1651" s="172">
        <v>0</v>
      </c>
      <c r="H1651" s="172">
        <v>0</v>
      </c>
      <c r="I1651" s="172">
        <v>0</v>
      </c>
      <c r="J1651" s="173">
        <f t="shared" si="27"/>
        <v>235</v>
      </c>
      <c r="K1651" s="169" t="str">
        <f>VLOOKUP(C1651, 'CEDARS School FRPL'!$C$4:$G$2376,5,0)</f>
        <v>Yes</v>
      </c>
      <c r="L1651" s="66">
        <f>IFERROR(VLOOKUP($C1651,'CEDARS School FRPL'!$C$4:$F$20001,3,FALSE),"NO CEDARL FRPL Rprtd")</f>
        <v>0.436</v>
      </c>
      <c r="N1651" s="118"/>
      <c r="O1651" s="97"/>
    </row>
    <row r="1652" spans="1:15">
      <c r="A1652" s="165" t="s">
        <v>2210</v>
      </c>
      <c r="B1652" s="165" t="s">
        <v>2752</v>
      </c>
      <c r="C1652" s="169">
        <v>2450</v>
      </c>
      <c r="D1652" s="171" t="s">
        <v>576</v>
      </c>
      <c r="E1652" s="172">
        <v>326.5</v>
      </c>
      <c r="F1652" s="172">
        <v>0</v>
      </c>
      <c r="G1652" s="172">
        <v>0</v>
      </c>
      <c r="H1652" s="172">
        <v>0</v>
      </c>
      <c r="I1652" s="172">
        <v>0</v>
      </c>
      <c r="J1652" s="173">
        <f t="shared" si="27"/>
        <v>326.5</v>
      </c>
      <c r="K1652" s="169" t="str">
        <f>VLOOKUP(C1652, 'CEDARS School FRPL'!$C$4:$G$2376,5,0)</f>
        <v>No</v>
      </c>
      <c r="L1652" s="66">
        <f>IFERROR(VLOOKUP($C1652,'CEDARS School FRPL'!$C$4:$F$20001,3,FALSE),"NO CEDARL FRPL Rprtd")</f>
        <v>0.21290000000000001</v>
      </c>
      <c r="N1652" s="118"/>
      <c r="O1652" s="97"/>
    </row>
    <row r="1653" spans="1:15">
      <c r="A1653" s="165" t="s">
        <v>2210</v>
      </c>
      <c r="B1653" s="165" t="s">
        <v>2752</v>
      </c>
      <c r="C1653" s="169">
        <v>2839</v>
      </c>
      <c r="D1653" s="171" t="s">
        <v>584</v>
      </c>
      <c r="E1653" s="172">
        <v>724.8</v>
      </c>
      <c r="F1653" s="172">
        <v>0</v>
      </c>
      <c r="G1653" s="172">
        <v>0</v>
      </c>
      <c r="H1653" s="172">
        <v>0</v>
      </c>
      <c r="I1653" s="172">
        <v>0</v>
      </c>
      <c r="J1653" s="173">
        <f t="shared" si="27"/>
        <v>724.8</v>
      </c>
      <c r="K1653" s="169" t="str">
        <f>VLOOKUP(C1653, 'CEDARS School FRPL'!$C$4:$G$2376,5,0)</f>
        <v>Yes</v>
      </c>
      <c r="L1653" s="66">
        <f>IFERROR(VLOOKUP($C1653,'CEDARS School FRPL'!$C$4:$F$20001,3,FALSE),"NO CEDARL FRPL Rprtd")</f>
        <v>0.47349999999999998</v>
      </c>
      <c r="N1653" s="118"/>
      <c r="O1653" s="97"/>
    </row>
    <row r="1654" spans="1:15">
      <c r="A1654" s="165" t="s">
        <v>2210</v>
      </c>
      <c r="B1654" s="165" t="s">
        <v>2752</v>
      </c>
      <c r="C1654" s="169">
        <v>3803</v>
      </c>
      <c r="D1654" s="171" t="s">
        <v>608</v>
      </c>
      <c r="E1654" s="172">
        <v>338.8</v>
      </c>
      <c r="F1654" s="172">
        <v>0</v>
      </c>
      <c r="G1654" s="172">
        <v>0</v>
      </c>
      <c r="H1654" s="172">
        <v>0</v>
      </c>
      <c r="I1654" s="172">
        <v>0</v>
      </c>
      <c r="J1654" s="173">
        <f t="shared" si="27"/>
        <v>338.8</v>
      </c>
      <c r="K1654" s="169" t="str">
        <f>VLOOKUP(C1654, 'CEDARS School FRPL'!$C$4:$G$2376,5,0)</f>
        <v>Yes</v>
      </c>
      <c r="L1654" s="66">
        <f>IFERROR(VLOOKUP($C1654,'CEDARS School FRPL'!$C$4:$F$20001,3,FALSE),"NO CEDARL FRPL Rprtd")</f>
        <v>0.39</v>
      </c>
      <c r="N1654" s="118"/>
      <c r="O1654" s="97"/>
    </row>
    <row r="1655" spans="1:15">
      <c r="A1655" s="165" t="s">
        <v>2210</v>
      </c>
      <c r="B1655" s="165" t="s">
        <v>2752</v>
      </c>
      <c r="C1655" s="169">
        <v>5488</v>
      </c>
      <c r="D1655" s="171" t="s">
        <v>2483</v>
      </c>
      <c r="E1655" s="172">
        <v>173.2</v>
      </c>
      <c r="F1655" s="172">
        <v>0</v>
      </c>
      <c r="G1655" s="172">
        <v>0</v>
      </c>
      <c r="H1655" s="172">
        <v>0</v>
      </c>
      <c r="I1655" s="172">
        <v>0</v>
      </c>
      <c r="J1655" s="173">
        <f t="shared" si="27"/>
        <v>173.2</v>
      </c>
      <c r="K1655" s="169" t="str">
        <f>VLOOKUP(C1655, 'CEDARS School FRPL'!$C$4:$G$2376,5,0)</f>
        <v>No</v>
      </c>
      <c r="L1655" s="66">
        <f>IFERROR(VLOOKUP($C1655,'CEDARS School FRPL'!$C$4:$F$20001,3,FALSE),"NO CEDARL FRPL Rprtd")</f>
        <v>4.8599999999999997E-2</v>
      </c>
      <c r="N1655" s="118"/>
      <c r="O1655" s="97"/>
    </row>
    <row r="1656" spans="1:15">
      <c r="A1656" s="165" t="s">
        <v>2210</v>
      </c>
      <c r="B1656" s="165" t="s">
        <v>2752</v>
      </c>
      <c r="C1656" s="169">
        <v>2321</v>
      </c>
      <c r="D1656" s="171" t="s">
        <v>568</v>
      </c>
      <c r="E1656" s="172">
        <v>222.4</v>
      </c>
      <c r="F1656" s="172">
        <v>0</v>
      </c>
      <c r="G1656" s="172">
        <v>0</v>
      </c>
      <c r="H1656" s="172">
        <v>0</v>
      </c>
      <c r="I1656" s="172">
        <v>0.25</v>
      </c>
      <c r="J1656" s="173">
        <f t="shared" si="27"/>
        <v>222.65</v>
      </c>
      <c r="K1656" s="169" t="str">
        <f>VLOOKUP(C1656, 'CEDARS School FRPL'!$C$4:$G$2376,5,0)</f>
        <v>Yes</v>
      </c>
      <c r="L1656" s="66">
        <f>IFERROR(VLOOKUP($C1656,'CEDARS School FRPL'!$C$4:$F$20001,3,FALSE),"NO CEDARL FRPL Rprtd")</f>
        <v>0.628</v>
      </c>
      <c r="N1656" s="118"/>
      <c r="O1656" s="97"/>
    </row>
    <row r="1657" spans="1:15">
      <c r="A1657" s="165" t="s">
        <v>2210</v>
      </c>
      <c r="B1657" s="165" t="s">
        <v>2752</v>
      </c>
      <c r="C1657" s="169">
        <v>2729</v>
      </c>
      <c r="D1657" s="171" t="s">
        <v>580</v>
      </c>
      <c r="E1657" s="172">
        <v>1017.57</v>
      </c>
      <c r="F1657" s="172">
        <v>0</v>
      </c>
      <c r="G1657" s="172">
        <v>0</v>
      </c>
      <c r="H1657" s="172">
        <v>0</v>
      </c>
      <c r="I1657" s="172">
        <v>0</v>
      </c>
      <c r="J1657" s="173">
        <f t="shared" si="27"/>
        <v>1017.57</v>
      </c>
      <c r="K1657" s="169" t="str">
        <f>VLOOKUP(C1657, 'CEDARS School FRPL'!$C$4:$G$2376,5,0)</f>
        <v>No</v>
      </c>
      <c r="L1657" s="66">
        <f>IFERROR(VLOOKUP($C1657,'CEDARS School FRPL'!$C$4:$F$20001,3,FALSE),"NO CEDARL FRPL Rprtd")</f>
        <v>0.13969999999999999</v>
      </c>
      <c r="N1657" s="118"/>
      <c r="O1657" s="97"/>
    </row>
    <row r="1658" spans="1:15">
      <c r="A1658" s="165" t="s">
        <v>2210</v>
      </c>
      <c r="B1658" s="165" t="s">
        <v>2752</v>
      </c>
      <c r="C1658" s="169">
        <v>2118</v>
      </c>
      <c r="D1658" s="171" t="s">
        <v>547</v>
      </c>
      <c r="E1658" s="172">
        <v>370.53</v>
      </c>
      <c r="F1658" s="172">
        <v>0</v>
      </c>
      <c r="G1658" s="172">
        <v>0</v>
      </c>
      <c r="H1658" s="172">
        <v>0</v>
      </c>
      <c r="I1658" s="172">
        <v>0.83000000000000007</v>
      </c>
      <c r="J1658" s="173">
        <f t="shared" si="27"/>
        <v>371.35999999999996</v>
      </c>
      <c r="K1658" s="169" t="str">
        <f>VLOOKUP(C1658, 'CEDARS School FRPL'!$C$4:$G$2376,5,0)</f>
        <v>Yes</v>
      </c>
      <c r="L1658" s="66">
        <f>IFERROR(VLOOKUP($C1658,'CEDARS School FRPL'!$C$4:$F$20001,3,FALSE),"NO CEDARL FRPL Rprtd")</f>
        <v>0.58879999999999999</v>
      </c>
      <c r="N1658" s="118"/>
      <c r="O1658" s="97"/>
    </row>
    <row r="1659" spans="1:15">
      <c r="A1659" s="165" t="s">
        <v>2210</v>
      </c>
      <c r="B1659" s="165" t="s">
        <v>2752</v>
      </c>
      <c r="C1659" s="169">
        <v>3518</v>
      </c>
      <c r="D1659" s="171" t="s">
        <v>602</v>
      </c>
      <c r="E1659" s="172">
        <v>365.7</v>
      </c>
      <c r="F1659" s="172">
        <v>0</v>
      </c>
      <c r="G1659" s="172">
        <v>0</v>
      </c>
      <c r="H1659" s="172">
        <v>0</v>
      </c>
      <c r="I1659" s="172">
        <v>0</v>
      </c>
      <c r="J1659" s="173">
        <f t="shared" si="27"/>
        <v>365.7</v>
      </c>
      <c r="K1659" s="169" t="str">
        <f>VLOOKUP(C1659, 'CEDARS School FRPL'!$C$4:$G$2376,5,0)</f>
        <v>No</v>
      </c>
      <c r="L1659" s="66">
        <f>IFERROR(VLOOKUP($C1659,'CEDARS School FRPL'!$C$4:$F$20001,3,FALSE),"NO CEDARL FRPL Rprtd")</f>
        <v>0.17119999999999999</v>
      </c>
      <c r="N1659" s="118"/>
      <c r="O1659" s="97"/>
    </row>
    <row r="1660" spans="1:15">
      <c r="A1660" s="165" t="s">
        <v>2210</v>
      </c>
      <c r="B1660" s="165" t="s">
        <v>2752</v>
      </c>
      <c r="C1660" s="169">
        <v>2182</v>
      </c>
      <c r="D1660" s="171" t="s">
        <v>556</v>
      </c>
      <c r="E1660" s="172">
        <v>998.66</v>
      </c>
      <c r="F1660" s="172">
        <v>0</v>
      </c>
      <c r="G1660" s="172">
        <v>98.190000000000012</v>
      </c>
      <c r="H1660" s="172">
        <v>0</v>
      </c>
      <c r="I1660" s="172">
        <v>0.71</v>
      </c>
      <c r="J1660" s="173">
        <f t="shared" si="27"/>
        <v>1097.56</v>
      </c>
      <c r="K1660" s="169" t="str">
        <f>VLOOKUP(C1660, 'CEDARS School FRPL'!$C$4:$G$2376,5,0)</f>
        <v>Yes</v>
      </c>
      <c r="L1660" s="66">
        <f>IFERROR(VLOOKUP($C1660,'CEDARS School FRPL'!$C$4:$F$20001,3,FALSE),"NO CEDARL FRPL Rprtd")</f>
        <v>0.47489999999999999</v>
      </c>
      <c r="N1660" s="118"/>
      <c r="O1660" s="97"/>
    </row>
    <row r="1661" spans="1:15">
      <c r="A1661" s="165" t="s">
        <v>2210</v>
      </c>
      <c r="B1661" s="165" t="s">
        <v>2752</v>
      </c>
      <c r="C1661" s="169">
        <v>2090</v>
      </c>
      <c r="D1661" s="171" t="s">
        <v>545</v>
      </c>
      <c r="E1661" s="172">
        <v>479.7</v>
      </c>
      <c r="F1661" s="172">
        <v>0</v>
      </c>
      <c r="G1661" s="172">
        <v>0</v>
      </c>
      <c r="H1661" s="172">
        <v>0</v>
      </c>
      <c r="I1661" s="172">
        <v>0.1</v>
      </c>
      <c r="J1661" s="173">
        <f t="shared" si="27"/>
        <v>479.8</v>
      </c>
      <c r="K1661" s="169" t="str">
        <f>VLOOKUP(C1661, 'CEDARS School FRPL'!$C$4:$G$2376,5,0)</f>
        <v>No</v>
      </c>
      <c r="L1661" s="66">
        <f>IFERROR(VLOOKUP($C1661,'CEDARS School FRPL'!$C$4:$F$20001,3,FALSE),"NO CEDARL FRPL Rprtd")</f>
        <v>9.6299999999999997E-2</v>
      </c>
      <c r="N1661" s="118"/>
      <c r="O1661" s="97"/>
    </row>
    <row r="1662" spans="1:15">
      <c r="A1662" s="165" t="s">
        <v>2210</v>
      </c>
      <c r="B1662" s="165" t="s">
        <v>2752</v>
      </c>
      <c r="C1662" s="169">
        <v>2306</v>
      </c>
      <c r="D1662" s="171" t="s">
        <v>566</v>
      </c>
      <c r="E1662" s="172">
        <v>1228.1099999999999</v>
      </c>
      <c r="F1662" s="172">
        <v>0</v>
      </c>
      <c r="G1662" s="172">
        <v>118.25</v>
      </c>
      <c r="H1662" s="172">
        <v>0</v>
      </c>
      <c r="I1662" s="172">
        <v>0.77</v>
      </c>
      <c r="J1662" s="173">
        <f t="shared" si="27"/>
        <v>1347.1299999999999</v>
      </c>
      <c r="K1662" s="169" t="str">
        <f>VLOOKUP(C1662, 'CEDARS School FRPL'!$C$4:$G$2376,5,0)</f>
        <v>No</v>
      </c>
      <c r="L1662" s="66">
        <f>IFERROR(VLOOKUP($C1662,'CEDARS School FRPL'!$C$4:$F$20001,3,FALSE),"NO CEDARL FRPL Rprtd")</f>
        <v>0.35399999999999998</v>
      </c>
      <c r="N1662" s="118"/>
      <c r="O1662" s="97"/>
    </row>
    <row r="1663" spans="1:15">
      <c r="A1663" s="165" t="s">
        <v>2210</v>
      </c>
      <c r="B1663" s="165" t="s">
        <v>2752</v>
      </c>
      <c r="C1663" s="169">
        <v>2139</v>
      </c>
      <c r="D1663" s="171" t="s">
        <v>551</v>
      </c>
      <c r="E1663" s="172">
        <v>430.2</v>
      </c>
      <c r="F1663" s="172">
        <v>0</v>
      </c>
      <c r="G1663" s="172">
        <v>0</v>
      </c>
      <c r="H1663" s="172">
        <v>0</v>
      </c>
      <c r="I1663" s="172">
        <v>0</v>
      </c>
      <c r="J1663" s="173">
        <f t="shared" si="27"/>
        <v>430.2</v>
      </c>
      <c r="K1663" s="169" t="str">
        <f>VLOOKUP(C1663, 'CEDARS School FRPL'!$C$4:$G$2376,5,0)</f>
        <v>No</v>
      </c>
      <c r="L1663" s="66">
        <f>IFERROR(VLOOKUP($C1663,'CEDARS School FRPL'!$C$4:$F$20001,3,FALSE),"NO CEDARL FRPL Rprtd")</f>
        <v>0.10539999999999999</v>
      </c>
      <c r="N1663" s="118"/>
      <c r="O1663" s="97"/>
    </row>
    <row r="1664" spans="1:15">
      <c r="A1664" s="165" t="s">
        <v>2210</v>
      </c>
      <c r="B1664" s="165" t="s">
        <v>2752</v>
      </c>
      <c r="C1664" s="169">
        <v>3429</v>
      </c>
      <c r="D1664" s="171" t="s">
        <v>598</v>
      </c>
      <c r="E1664" s="172">
        <v>404.8</v>
      </c>
      <c r="F1664" s="172">
        <v>0</v>
      </c>
      <c r="G1664" s="172">
        <v>0</v>
      </c>
      <c r="H1664" s="172">
        <v>0</v>
      </c>
      <c r="I1664" s="172">
        <v>0</v>
      </c>
      <c r="J1664" s="173">
        <f t="shared" si="27"/>
        <v>404.8</v>
      </c>
      <c r="K1664" s="169" t="str">
        <f>VLOOKUP(C1664, 'CEDARS School FRPL'!$C$4:$G$2376,5,0)</f>
        <v>No</v>
      </c>
      <c r="L1664" s="66">
        <f>IFERROR(VLOOKUP($C1664,'CEDARS School FRPL'!$C$4:$F$20001,3,FALSE),"NO CEDARL FRPL Rprtd")</f>
        <v>7.2099999999999997E-2</v>
      </c>
      <c r="N1664" s="118"/>
      <c r="O1664" s="97"/>
    </row>
    <row r="1665" spans="1:15">
      <c r="A1665" s="165" t="s">
        <v>2210</v>
      </c>
      <c r="B1665" s="165" t="s">
        <v>2752</v>
      </c>
      <c r="C1665" s="169">
        <v>3378</v>
      </c>
      <c r="D1665" s="171" t="s">
        <v>596</v>
      </c>
      <c r="E1665" s="172">
        <v>260.60000000000002</v>
      </c>
      <c r="F1665" s="172">
        <v>0</v>
      </c>
      <c r="G1665" s="172">
        <v>0</v>
      </c>
      <c r="H1665" s="172">
        <v>0</v>
      </c>
      <c r="I1665" s="172">
        <v>0.15</v>
      </c>
      <c r="J1665" s="173">
        <f t="shared" si="27"/>
        <v>260.75</v>
      </c>
      <c r="K1665" s="169" t="str">
        <f>VLOOKUP(C1665, 'CEDARS School FRPL'!$C$4:$G$2376,5,0)</f>
        <v>Yes</v>
      </c>
      <c r="L1665" s="66">
        <f>IFERROR(VLOOKUP($C1665,'CEDARS School FRPL'!$C$4:$F$20001,3,FALSE),"NO CEDARL FRPL Rprtd")</f>
        <v>0.37569999999999998</v>
      </c>
      <c r="N1665" s="118"/>
      <c r="O1665" s="97"/>
    </row>
    <row r="1666" spans="1:15">
      <c r="A1666" s="165" t="s">
        <v>2210</v>
      </c>
      <c r="B1666" s="165" t="s">
        <v>2752</v>
      </c>
      <c r="C1666" s="169">
        <v>2061</v>
      </c>
      <c r="D1666" s="171" t="s">
        <v>539</v>
      </c>
      <c r="E1666" s="172">
        <v>328.02</v>
      </c>
      <c r="F1666" s="172">
        <v>0</v>
      </c>
      <c r="G1666" s="172">
        <v>0</v>
      </c>
      <c r="H1666" s="172">
        <v>0</v>
      </c>
      <c r="I1666" s="172">
        <v>0.3</v>
      </c>
      <c r="J1666" s="173">
        <f t="shared" si="27"/>
        <v>328.32</v>
      </c>
      <c r="K1666" s="169" t="str">
        <f>VLOOKUP(C1666, 'CEDARS School FRPL'!$C$4:$G$2376,5,0)</f>
        <v>No</v>
      </c>
      <c r="L1666" s="66">
        <f>IFERROR(VLOOKUP($C1666,'CEDARS School FRPL'!$C$4:$F$20001,3,FALSE),"NO CEDARL FRPL Rprtd")</f>
        <v>0.3135</v>
      </c>
      <c r="N1666" s="118"/>
      <c r="O1666" s="97"/>
    </row>
    <row r="1667" spans="1:15">
      <c r="A1667" s="165" t="s">
        <v>2210</v>
      </c>
      <c r="B1667" s="165" t="s">
        <v>2752</v>
      </c>
      <c r="C1667" s="169">
        <v>2123</v>
      </c>
      <c r="D1667" s="171" t="s">
        <v>549</v>
      </c>
      <c r="E1667" s="172">
        <v>343.53</v>
      </c>
      <c r="F1667" s="172">
        <v>0</v>
      </c>
      <c r="G1667" s="172">
        <v>0</v>
      </c>
      <c r="H1667" s="172">
        <v>0</v>
      </c>
      <c r="I1667" s="172">
        <v>0</v>
      </c>
      <c r="J1667" s="173">
        <f t="shared" si="27"/>
        <v>343.53</v>
      </c>
      <c r="K1667" s="169" t="str">
        <f>VLOOKUP(C1667, 'CEDARS School FRPL'!$C$4:$G$2376,5,0)</f>
        <v>No</v>
      </c>
      <c r="L1667" s="66">
        <f>IFERROR(VLOOKUP($C1667,'CEDARS School FRPL'!$C$4:$F$20001,3,FALSE),"NO CEDARL FRPL Rprtd")</f>
        <v>7.46E-2</v>
      </c>
      <c r="N1667" s="118"/>
      <c r="O1667" s="97"/>
    </row>
    <row r="1668" spans="1:15">
      <c r="A1668" s="165" t="s">
        <v>2210</v>
      </c>
      <c r="B1668" s="165" t="s">
        <v>2752</v>
      </c>
      <c r="C1668" s="169">
        <v>2371</v>
      </c>
      <c r="D1668" s="171" t="s">
        <v>571</v>
      </c>
      <c r="E1668" s="172">
        <v>1060.8</v>
      </c>
      <c r="F1668" s="172">
        <v>0</v>
      </c>
      <c r="G1668" s="172">
        <v>0</v>
      </c>
      <c r="H1668" s="172">
        <v>0</v>
      </c>
      <c r="I1668" s="172">
        <v>0</v>
      </c>
      <c r="J1668" s="173">
        <f t="shared" si="27"/>
        <v>1060.8</v>
      </c>
      <c r="K1668" s="169" t="str">
        <f>VLOOKUP(C1668, 'CEDARS School FRPL'!$C$4:$G$2376,5,0)</f>
        <v>No</v>
      </c>
      <c r="L1668" s="66">
        <f>IFERROR(VLOOKUP($C1668,'CEDARS School FRPL'!$C$4:$F$20001,3,FALSE),"NO CEDARL FRPL Rprtd")</f>
        <v>0.1022</v>
      </c>
      <c r="N1668" s="118"/>
      <c r="O1668" s="97"/>
    </row>
    <row r="1669" spans="1:15">
      <c r="A1669" s="165" t="s">
        <v>2210</v>
      </c>
      <c r="B1669" s="165" t="s">
        <v>2752</v>
      </c>
      <c r="C1669" s="169">
        <v>4248</v>
      </c>
      <c r="D1669" s="171" t="s">
        <v>615</v>
      </c>
      <c r="E1669" s="172">
        <v>445.1</v>
      </c>
      <c r="F1669" s="172">
        <v>0</v>
      </c>
      <c r="G1669" s="172">
        <v>0</v>
      </c>
      <c r="H1669" s="172">
        <v>0</v>
      </c>
      <c r="I1669" s="172">
        <v>0</v>
      </c>
      <c r="J1669" s="173">
        <f t="shared" ref="J1669:J1732" si="28">SUM(E1669:I1669)</f>
        <v>445.1</v>
      </c>
      <c r="K1669" s="169" t="str">
        <f>VLOOKUP(C1669, 'CEDARS School FRPL'!$C$4:$G$2376,5,0)</f>
        <v>No</v>
      </c>
      <c r="L1669" s="66">
        <f>IFERROR(VLOOKUP($C1669,'CEDARS School FRPL'!$C$4:$F$20001,3,FALSE),"NO CEDARL FRPL Rprtd")</f>
        <v>0.2248</v>
      </c>
      <c r="N1669" s="118"/>
      <c r="O1669" s="97"/>
    </row>
    <row r="1670" spans="1:15">
      <c r="A1670" s="165" t="s">
        <v>2210</v>
      </c>
      <c r="B1670" s="165" t="s">
        <v>2752</v>
      </c>
      <c r="C1670" s="169">
        <v>5175</v>
      </c>
      <c r="D1670" s="171" t="s">
        <v>617</v>
      </c>
      <c r="E1670" s="172">
        <v>627.15</v>
      </c>
      <c r="F1670" s="172">
        <v>0</v>
      </c>
      <c r="G1670" s="172">
        <v>0</v>
      </c>
      <c r="H1670" s="172">
        <v>0</v>
      </c>
      <c r="I1670" s="172">
        <v>0</v>
      </c>
      <c r="J1670" s="173">
        <f t="shared" si="28"/>
        <v>627.15</v>
      </c>
      <c r="K1670" s="169" t="str">
        <f>VLOOKUP(C1670, 'CEDARS School FRPL'!$C$4:$G$2376,5,0)</f>
        <v>No</v>
      </c>
      <c r="L1670" s="66">
        <f>IFERROR(VLOOKUP($C1670,'CEDARS School FRPL'!$C$4:$F$20001,3,FALSE),"NO CEDARL FRPL Rprtd")</f>
        <v>0.20519999999999999</v>
      </c>
      <c r="N1670" s="118"/>
      <c r="O1670" s="97"/>
    </row>
    <row r="1671" spans="1:15">
      <c r="A1671" s="165" t="s">
        <v>2210</v>
      </c>
      <c r="B1671" s="165" t="s">
        <v>2752</v>
      </c>
      <c r="C1671" s="169">
        <v>2269</v>
      </c>
      <c r="D1671" s="171" t="s">
        <v>564</v>
      </c>
      <c r="E1671" s="172">
        <v>302.22000000000003</v>
      </c>
      <c r="F1671" s="172">
        <v>0</v>
      </c>
      <c r="G1671" s="172">
        <v>0</v>
      </c>
      <c r="H1671" s="172">
        <v>0</v>
      </c>
      <c r="I1671" s="172">
        <v>0.15</v>
      </c>
      <c r="J1671" s="173">
        <f t="shared" si="28"/>
        <v>302.37</v>
      </c>
      <c r="K1671" s="169" t="str">
        <f>VLOOKUP(C1671, 'CEDARS School FRPL'!$C$4:$G$2376,5,0)</f>
        <v>Yes</v>
      </c>
      <c r="L1671" s="66">
        <f>IFERROR(VLOOKUP($C1671,'CEDARS School FRPL'!$C$4:$F$20001,3,FALSE),"NO CEDARL FRPL Rprtd")</f>
        <v>0.42059999999999997</v>
      </c>
      <c r="N1671" s="118"/>
      <c r="O1671" s="97"/>
    </row>
    <row r="1672" spans="1:15">
      <c r="A1672" s="165" t="s">
        <v>2210</v>
      </c>
      <c r="B1672" s="165" t="s">
        <v>2752</v>
      </c>
      <c r="C1672" s="169">
        <v>3276</v>
      </c>
      <c r="D1672" s="171" t="s">
        <v>593</v>
      </c>
      <c r="E1672" s="172">
        <v>1208.8900000000001</v>
      </c>
      <c r="F1672" s="172">
        <v>0</v>
      </c>
      <c r="G1672" s="172">
        <v>109.37</v>
      </c>
      <c r="H1672" s="172">
        <v>0</v>
      </c>
      <c r="I1672" s="172">
        <v>0.68</v>
      </c>
      <c r="J1672" s="173">
        <f t="shared" si="28"/>
        <v>1318.9400000000003</v>
      </c>
      <c r="K1672" s="169" t="str">
        <f>VLOOKUP(C1672, 'CEDARS School FRPL'!$C$4:$G$2376,5,0)</f>
        <v>No</v>
      </c>
      <c r="L1672" s="66">
        <f>IFERROR(VLOOKUP($C1672,'CEDARS School FRPL'!$C$4:$F$20001,3,FALSE),"NO CEDARL FRPL Rprtd")</f>
        <v>0.27450000000000002</v>
      </c>
      <c r="N1672" s="118"/>
      <c r="O1672" s="97"/>
    </row>
    <row r="1673" spans="1:15">
      <c r="A1673" s="165" t="s">
        <v>2210</v>
      </c>
      <c r="B1673" s="165" t="s">
        <v>2752</v>
      </c>
      <c r="C1673" s="169">
        <v>5405</v>
      </c>
      <c r="D1673" s="171" t="s">
        <v>624</v>
      </c>
      <c r="E1673" s="172">
        <v>0</v>
      </c>
      <c r="F1673" s="172">
        <v>0</v>
      </c>
      <c r="G1673" s="172">
        <v>0</v>
      </c>
      <c r="H1673" s="172">
        <v>118.46000000000001</v>
      </c>
      <c r="I1673" s="172">
        <v>0</v>
      </c>
      <c r="J1673" s="173">
        <f t="shared" si="28"/>
        <v>118.46000000000001</v>
      </c>
      <c r="K1673" s="169" t="str">
        <f>VLOOKUP(C1673, 'CEDARS School FRPL'!$C$4:$G$2376,5,0)</f>
        <v>Yes</v>
      </c>
      <c r="L1673" s="66">
        <f>IFERROR(VLOOKUP($C1673,'CEDARS School FRPL'!$C$4:$F$20001,3,FALSE),"NO CEDARL FRPL Rprtd")</f>
        <v>0.43059999999999998</v>
      </c>
      <c r="N1673" s="118"/>
      <c r="O1673" s="97"/>
    </row>
    <row r="1674" spans="1:15">
      <c r="A1674" s="165" t="s">
        <v>2210</v>
      </c>
      <c r="B1674" s="165" t="s">
        <v>2752</v>
      </c>
      <c r="C1674" s="169">
        <v>1635</v>
      </c>
      <c r="D1674" s="171" t="s">
        <v>535</v>
      </c>
      <c r="E1674" s="172">
        <v>231.68</v>
      </c>
      <c r="F1674" s="172">
        <v>0</v>
      </c>
      <c r="G1674" s="172">
        <v>2.38</v>
      </c>
      <c r="H1674" s="172">
        <v>0</v>
      </c>
      <c r="I1674" s="172">
        <v>0.31</v>
      </c>
      <c r="J1674" s="173">
        <f t="shared" si="28"/>
        <v>234.37</v>
      </c>
      <c r="K1674" s="169" t="str">
        <f>VLOOKUP(C1674, 'CEDARS School FRPL'!$C$4:$G$2376,5,0)</f>
        <v>Yes</v>
      </c>
      <c r="L1674" s="66">
        <f>IFERROR(VLOOKUP($C1674,'CEDARS School FRPL'!$C$4:$F$20001,3,FALSE),"NO CEDARL FRPL Rprtd")</f>
        <v>0.61229999999999996</v>
      </c>
      <c r="N1674" s="118"/>
      <c r="O1674" s="97"/>
    </row>
    <row r="1675" spans="1:15">
      <c r="A1675" s="165" t="s">
        <v>2210</v>
      </c>
      <c r="B1675" s="165" t="s">
        <v>2752</v>
      </c>
      <c r="C1675" s="169">
        <v>3027</v>
      </c>
      <c r="D1675" s="171" t="s">
        <v>3114</v>
      </c>
      <c r="E1675" s="172">
        <v>246.4</v>
      </c>
      <c r="F1675" s="172">
        <v>0</v>
      </c>
      <c r="G1675" s="172">
        <v>0</v>
      </c>
      <c r="H1675" s="172">
        <v>0</v>
      </c>
      <c r="I1675" s="172">
        <v>0</v>
      </c>
      <c r="J1675" s="173">
        <f t="shared" si="28"/>
        <v>246.4</v>
      </c>
      <c r="K1675" s="169" t="str">
        <f>VLOOKUP(C1675, 'CEDARS School FRPL'!$C$4:$G$2376,5,0)</f>
        <v>Yes</v>
      </c>
      <c r="L1675" s="66">
        <f>IFERROR(VLOOKUP($C1675,'CEDARS School FRPL'!$C$4:$F$20001,3,FALSE),"NO CEDARL FRPL Rprtd")</f>
        <v>0.38979999999999998</v>
      </c>
      <c r="N1675" s="118"/>
      <c r="O1675" s="97"/>
    </row>
    <row r="1676" spans="1:15">
      <c r="A1676" s="165" t="s">
        <v>2210</v>
      </c>
      <c r="B1676" s="165" t="s">
        <v>2752</v>
      </c>
      <c r="C1676" s="169">
        <v>5351</v>
      </c>
      <c r="D1676" s="171" t="s">
        <v>623</v>
      </c>
      <c r="E1676" s="172">
        <v>812.39</v>
      </c>
      <c r="F1676" s="172">
        <v>0</v>
      </c>
      <c r="G1676" s="172">
        <v>0</v>
      </c>
      <c r="H1676" s="172">
        <v>0</v>
      </c>
      <c r="I1676" s="172">
        <v>0</v>
      </c>
      <c r="J1676" s="173">
        <f t="shared" si="28"/>
        <v>812.39</v>
      </c>
      <c r="K1676" s="169" t="str">
        <f>VLOOKUP(C1676, 'CEDARS School FRPL'!$C$4:$G$2376,5,0)</f>
        <v>No</v>
      </c>
      <c r="L1676" s="66">
        <f>IFERROR(VLOOKUP($C1676,'CEDARS School FRPL'!$C$4:$F$20001,3,FALSE),"NO CEDARL FRPL Rprtd")</f>
        <v>0.31280000000000002</v>
      </c>
      <c r="N1676" s="118"/>
      <c r="O1676" s="97"/>
    </row>
    <row r="1677" spans="1:15">
      <c r="A1677" s="165" t="s">
        <v>2210</v>
      </c>
      <c r="B1677" s="165" t="s">
        <v>2752</v>
      </c>
      <c r="C1677" s="169">
        <v>2063</v>
      </c>
      <c r="D1677" s="171" t="s">
        <v>540</v>
      </c>
      <c r="E1677" s="172">
        <v>233.38</v>
      </c>
      <c r="F1677" s="172">
        <v>0</v>
      </c>
      <c r="G1677" s="172">
        <v>0</v>
      </c>
      <c r="H1677" s="172">
        <v>0</v>
      </c>
      <c r="I1677" s="172">
        <v>0.1</v>
      </c>
      <c r="J1677" s="173">
        <f t="shared" si="28"/>
        <v>233.48</v>
      </c>
      <c r="K1677" s="169" t="str">
        <f>VLOOKUP(C1677, 'CEDARS School FRPL'!$C$4:$G$2376,5,0)</f>
        <v>No</v>
      </c>
      <c r="L1677" s="66">
        <f>IFERROR(VLOOKUP($C1677,'CEDARS School FRPL'!$C$4:$F$20001,3,FALSE),"NO CEDARL FRPL Rprtd")</f>
        <v>0.2424</v>
      </c>
      <c r="N1677" s="118"/>
      <c r="O1677" s="97"/>
    </row>
    <row r="1678" spans="1:15">
      <c r="A1678" s="165" t="s">
        <v>2210</v>
      </c>
      <c r="B1678" s="165" t="s">
        <v>2752</v>
      </c>
      <c r="C1678" s="169">
        <v>2143</v>
      </c>
      <c r="D1678" s="171" t="s">
        <v>554</v>
      </c>
      <c r="E1678" s="172">
        <v>310.20999999999998</v>
      </c>
      <c r="F1678" s="172">
        <v>0</v>
      </c>
      <c r="G1678" s="172">
        <v>0</v>
      </c>
      <c r="H1678" s="172">
        <v>0</v>
      </c>
      <c r="I1678" s="172">
        <v>0.59</v>
      </c>
      <c r="J1678" s="173">
        <f t="shared" si="28"/>
        <v>310.79999999999995</v>
      </c>
      <c r="K1678" s="169" t="str">
        <f>VLOOKUP(C1678, 'CEDARS School FRPL'!$C$4:$G$2376,5,0)</f>
        <v>Yes</v>
      </c>
      <c r="L1678" s="66">
        <f>IFERROR(VLOOKUP($C1678,'CEDARS School FRPL'!$C$4:$F$20001,3,FALSE),"NO CEDARL FRPL Rprtd")</f>
        <v>0.48080000000000001</v>
      </c>
      <c r="N1678" s="118"/>
      <c r="O1678" s="97"/>
    </row>
    <row r="1679" spans="1:15">
      <c r="A1679" s="165" t="s">
        <v>2210</v>
      </c>
      <c r="B1679" s="165" t="s">
        <v>2752</v>
      </c>
      <c r="C1679" s="169">
        <v>2975</v>
      </c>
      <c r="D1679" s="171" t="s">
        <v>585</v>
      </c>
      <c r="E1679" s="172">
        <v>248.2</v>
      </c>
      <c r="F1679" s="172">
        <v>0</v>
      </c>
      <c r="G1679" s="172">
        <v>0</v>
      </c>
      <c r="H1679" s="172">
        <v>0</v>
      </c>
      <c r="I1679" s="172">
        <v>0.3</v>
      </c>
      <c r="J1679" s="173">
        <f t="shared" si="28"/>
        <v>248.5</v>
      </c>
      <c r="K1679" s="169" t="str">
        <f>VLOOKUP(C1679, 'CEDARS School FRPL'!$C$4:$G$2376,5,0)</f>
        <v>No</v>
      </c>
      <c r="L1679" s="66">
        <f>IFERROR(VLOOKUP($C1679,'CEDARS School FRPL'!$C$4:$F$20001,3,FALSE),"NO CEDARL FRPL Rprtd")</f>
        <v>0.42359999999999998</v>
      </c>
      <c r="N1679" s="118"/>
      <c r="O1679" s="97"/>
    </row>
    <row r="1680" spans="1:15">
      <c r="A1680" s="165" t="s">
        <v>2210</v>
      </c>
      <c r="B1680" s="165" t="s">
        <v>2752</v>
      </c>
      <c r="C1680" s="169">
        <v>2081</v>
      </c>
      <c r="D1680" s="171" t="s">
        <v>543</v>
      </c>
      <c r="E1680" s="172">
        <v>431.5</v>
      </c>
      <c r="F1680" s="172">
        <v>0</v>
      </c>
      <c r="G1680" s="172">
        <v>0</v>
      </c>
      <c r="H1680" s="172">
        <v>0</v>
      </c>
      <c r="I1680" s="172">
        <v>0</v>
      </c>
      <c r="J1680" s="173">
        <f t="shared" si="28"/>
        <v>431.5</v>
      </c>
      <c r="K1680" s="169" t="str">
        <f>VLOOKUP(C1680, 'CEDARS School FRPL'!$C$4:$G$2376,5,0)</f>
        <v>No</v>
      </c>
      <c r="L1680" s="66">
        <f>IFERROR(VLOOKUP($C1680,'CEDARS School FRPL'!$C$4:$F$20001,3,FALSE),"NO CEDARL FRPL Rprtd")</f>
        <v>6.9099999999999995E-2</v>
      </c>
      <c r="N1680" s="118"/>
      <c r="O1680" s="97"/>
    </row>
    <row r="1681" spans="1:15">
      <c r="A1681" s="165" t="s">
        <v>2210</v>
      </c>
      <c r="B1681" s="165" t="s">
        <v>2752</v>
      </c>
      <c r="C1681" s="169">
        <v>3478</v>
      </c>
      <c r="D1681" s="171" t="s">
        <v>599</v>
      </c>
      <c r="E1681" s="172">
        <v>370</v>
      </c>
      <c r="F1681" s="172">
        <v>0</v>
      </c>
      <c r="G1681" s="172">
        <v>0</v>
      </c>
      <c r="H1681" s="172">
        <v>0</v>
      </c>
      <c r="I1681" s="172">
        <v>0.2</v>
      </c>
      <c r="J1681" s="173">
        <f t="shared" si="28"/>
        <v>370.2</v>
      </c>
      <c r="K1681" s="169" t="str">
        <f>VLOOKUP(C1681, 'CEDARS School FRPL'!$C$4:$G$2376,5,0)</f>
        <v>No</v>
      </c>
      <c r="L1681" s="66">
        <f>IFERROR(VLOOKUP($C1681,'CEDARS School FRPL'!$C$4:$F$20001,3,FALSE),"NO CEDARL FRPL Rprtd")</f>
        <v>0.35210000000000002</v>
      </c>
      <c r="N1681" s="118"/>
      <c r="O1681" s="97"/>
    </row>
    <row r="1682" spans="1:15">
      <c r="A1682" s="165" t="s">
        <v>2210</v>
      </c>
      <c r="B1682" s="165" t="s">
        <v>2752</v>
      </c>
      <c r="C1682" s="169">
        <v>2733</v>
      </c>
      <c r="D1682" s="171" t="s">
        <v>582</v>
      </c>
      <c r="E1682" s="172">
        <v>509.3</v>
      </c>
      <c r="F1682" s="172">
        <v>0</v>
      </c>
      <c r="G1682" s="172">
        <v>0</v>
      </c>
      <c r="H1682" s="172">
        <v>0</v>
      </c>
      <c r="I1682" s="172">
        <v>0.04</v>
      </c>
      <c r="J1682" s="173">
        <f t="shared" si="28"/>
        <v>509.34000000000003</v>
      </c>
      <c r="K1682" s="169" t="str">
        <f>VLOOKUP(C1682, 'CEDARS School FRPL'!$C$4:$G$2376,5,0)</f>
        <v>No</v>
      </c>
      <c r="L1682" s="66">
        <f>IFERROR(VLOOKUP($C1682,'CEDARS School FRPL'!$C$4:$F$20001,3,FALSE),"NO CEDARL FRPL Rprtd")</f>
        <v>0.12590000000000001</v>
      </c>
      <c r="N1682" s="118"/>
      <c r="O1682" s="97"/>
    </row>
    <row r="1683" spans="1:15">
      <c r="A1683" s="165" t="s">
        <v>2210</v>
      </c>
      <c r="B1683" s="165" t="s">
        <v>2752</v>
      </c>
      <c r="C1683" s="169">
        <v>2437</v>
      </c>
      <c r="D1683" s="171" t="s">
        <v>575</v>
      </c>
      <c r="E1683" s="172">
        <v>267.10000000000002</v>
      </c>
      <c r="F1683" s="172">
        <v>0</v>
      </c>
      <c r="G1683" s="172">
        <v>0</v>
      </c>
      <c r="H1683" s="172">
        <v>0</v>
      </c>
      <c r="I1683" s="172">
        <v>0.18</v>
      </c>
      <c r="J1683" s="173">
        <f t="shared" si="28"/>
        <v>267.28000000000003</v>
      </c>
      <c r="K1683" s="169" t="str">
        <f>VLOOKUP(C1683, 'CEDARS School FRPL'!$C$4:$G$2376,5,0)</f>
        <v>No</v>
      </c>
      <c r="L1683" s="66">
        <f>IFERROR(VLOOKUP($C1683,'CEDARS School FRPL'!$C$4:$F$20001,3,FALSE),"NO CEDARL FRPL Rprtd")</f>
        <v>0.26769999999999999</v>
      </c>
      <c r="N1683" s="118"/>
      <c r="O1683" s="97"/>
    </row>
    <row r="1684" spans="1:15">
      <c r="A1684" s="165" t="s">
        <v>2210</v>
      </c>
      <c r="B1684" s="165" t="s">
        <v>2752</v>
      </c>
      <c r="C1684" s="169">
        <v>2183</v>
      </c>
      <c r="D1684" s="171" t="s">
        <v>557</v>
      </c>
      <c r="E1684" s="172">
        <v>308.68</v>
      </c>
      <c r="F1684" s="172">
        <v>0</v>
      </c>
      <c r="G1684" s="172">
        <v>0</v>
      </c>
      <c r="H1684" s="172">
        <v>0</v>
      </c>
      <c r="I1684" s="172">
        <v>0.15</v>
      </c>
      <c r="J1684" s="173">
        <f t="shared" si="28"/>
        <v>308.83</v>
      </c>
      <c r="K1684" s="169" t="str">
        <f>VLOOKUP(C1684, 'CEDARS School FRPL'!$C$4:$G$2376,5,0)</f>
        <v>No</v>
      </c>
      <c r="L1684" s="66">
        <f>IFERROR(VLOOKUP($C1684,'CEDARS School FRPL'!$C$4:$F$20001,3,FALSE),"NO CEDARL FRPL Rprtd")</f>
        <v>9.1899999999999996E-2</v>
      </c>
      <c r="N1684" s="118"/>
      <c r="O1684" s="97"/>
    </row>
    <row r="1685" spans="1:15">
      <c r="A1685" s="165" t="s">
        <v>2210</v>
      </c>
      <c r="B1685" s="165" t="s">
        <v>2752</v>
      </c>
      <c r="C1685" s="169">
        <v>2121</v>
      </c>
      <c r="D1685" s="171" t="s">
        <v>548</v>
      </c>
      <c r="E1685" s="172">
        <v>230.9</v>
      </c>
      <c r="F1685" s="172">
        <v>0</v>
      </c>
      <c r="G1685" s="172">
        <v>0</v>
      </c>
      <c r="H1685" s="172">
        <v>0</v>
      </c>
      <c r="I1685" s="172">
        <v>0.04</v>
      </c>
      <c r="J1685" s="173">
        <f t="shared" si="28"/>
        <v>230.94</v>
      </c>
      <c r="K1685" s="169" t="str">
        <f>VLOOKUP(C1685, 'CEDARS School FRPL'!$C$4:$G$2376,5,0)</f>
        <v>No</v>
      </c>
      <c r="L1685" s="66">
        <f>IFERROR(VLOOKUP($C1685,'CEDARS School FRPL'!$C$4:$F$20001,3,FALSE),"NO CEDARL FRPL Rprtd")</f>
        <v>0.41710000000000003</v>
      </c>
      <c r="N1685" s="118"/>
      <c r="O1685" s="97"/>
    </row>
    <row r="1686" spans="1:15">
      <c r="A1686" s="165" t="s">
        <v>2210</v>
      </c>
      <c r="B1686" s="165" t="s">
        <v>2752</v>
      </c>
      <c r="C1686" s="169">
        <v>3874</v>
      </c>
      <c r="D1686" s="171" t="s">
        <v>610</v>
      </c>
      <c r="E1686" s="172">
        <v>56.38</v>
      </c>
      <c r="F1686" s="172">
        <v>0</v>
      </c>
      <c r="G1686" s="172">
        <v>0</v>
      </c>
      <c r="H1686" s="172">
        <v>0</v>
      </c>
      <c r="I1686" s="172">
        <v>0</v>
      </c>
      <c r="J1686" s="173">
        <f t="shared" si="28"/>
        <v>56.38</v>
      </c>
      <c r="K1686" s="169" t="str">
        <f>VLOOKUP(C1686, 'CEDARS School FRPL'!$C$4:$G$2376,5,0)</f>
        <v>Yes</v>
      </c>
      <c r="L1686" s="66">
        <f>IFERROR(VLOOKUP($C1686,'CEDARS School FRPL'!$C$4:$F$20001,3,FALSE),"NO CEDARL FRPL Rprtd")</f>
        <v>0.3216</v>
      </c>
      <c r="N1686" s="118"/>
      <c r="O1686" s="97"/>
    </row>
    <row r="1687" spans="1:15">
      <c r="A1687" s="165" t="s">
        <v>2210</v>
      </c>
      <c r="B1687" s="165" t="s">
        <v>2752</v>
      </c>
      <c r="C1687" s="169">
        <v>5566</v>
      </c>
      <c r="D1687" s="171" t="s">
        <v>138</v>
      </c>
      <c r="E1687" s="172">
        <v>1694.31</v>
      </c>
      <c r="F1687" s="172">
        <v>0</v>
      </c>
      <c r="G1687" s="172">
        <v>79.599999999999994</v>
      </c>
      <c r="H1687" s="172">
        <v>0</v>
      </c>
      <c r="I1687" s="172">
        <v>0.13</v>
      </c>
      <c r="J1687" s="173">
        <f t="shared" si="28"/>
        <v>1774.04</v>
      </c>
      <c r="K1687" s="169" t="str">
        <f>VLOOKUP(C1687, 'CEDARS School FRPL'!$C$4:$G$2376,5,0)</f>
        <v>No</v>
      </c>
      <c r="L1687" s="66">
        <f>IFERROR(VLOOKUP($C1687,'CEDARS School FRPL'!$C$4:$F$20001,3,FALSE),"NO CEDARL FRPL Rprtd")</f>
        <v>9.2100000000000001E-2</v>
      </c>
      <c r="N1687" s="118"/>
      <c r="O1687" s="97"/>
    </row>
    <row r="1688" spans="1:15">
      <c r="A1688" s="165" t="s">
        <v>2210</v>
      </c>
      <c r="B1688" s="165" t="s">
        <v>2752</v>
      </c>
      <c r="C1688" s="169">
        <v>5276</v>
      </c>
      <c r="D1688" s="171" t="s">
        <v>621</v>
      </c>
      <c r="E1688" s="172">
        <v>404.32</v>
      </c>
      <c r="F1688" s="172">
        <v>0</v>
      </c>
      <c r="G1688" s="172">
        <v>0</v>
      </c>
      <c r="H1688" s="172">
        <v>0</v>
      </c>
      <c r="I1688" s="172">
        <v>0.04</v>
      </c>
      <c r="J1688" s="173">
        <f t="shared" si="28"/>
        <v>404.36</v>
      </c>
      <c r="K1688" s="169" t="str">
        <f>VLOOKUP(C1688, 'CEDARS School FRPL'!$C$4:$G$2376,5,0)</f>
        <v>No</v>
      </c>
      <c r="L1688" s="66">
        <f>IFERROR(VLOOKUP($C1688,'CEDARS School FRPL'!$C$4:$F$20001,3,FALSE),"NO CEDARL FRPL Rprtd")</f>
        <v>0.33589999999999998</v>
      </c>
      <c r="N1688" s="118"/>
      <c r="O1688" s="97"/>
    </row>
    <row r="1689" spans="1:15">
      <c r="A1689" s="165" t="s">
        <v>2210</v>
      </c>
      <c r="B1689" s="165" t="s">
        <v>2752</v>
      </c>
      <c r="C1689" s="169">
        <v>3714</v>
      </c>
      <c r="D1689" s="171" t="s">
        <v>605</v>
      </c>
      <c r="E1689" s="172">
        <v>342.6</v>
      </c>
      <c r="F1689" s="172">
        <v>0</v>
      </c>
      <c r="G1689" s="172">
        <v>0</v>
      </c>
      <c r="H1689" s="172">
        <v>0</v>
      </c>
      <c r="I1689" s="172">
        <v>0.94</v>
      </c>
      <c r="J1689" s="173">
        <f t="shared" si="28"/>
        <v>343.54</v>
      </c>
      <c r="K1689" s="169" t="str">
        <f>VLOOKUP(C1689, 'CEDARS School FRPL'!$C$4:$G$2376,5,0)</f>
        <v>Yes</v>
      </c>
      <c r="L1689" s="66">
        <f>IFERROR(VLOOKUP($C1689,'CEDARS School FRPL'!$C$4:$F$20001,3,FALSE),"NO CEDARL FRPL Rprtd")</f>
        <v>0.59119999999999995</v>
      </c>
      <c r="N1689" s="118"/>
      <c r="O1689" s="97"/>
    </row>
    <row r="1690" spans="1:15">
      <c r="A1690" s="165" t="s">
        <v>2210</v>
      </c>
      <c r="B1690" s="165" t="s">
        <v>2752</v>
      </c>
      <c r="C1690" s="169">
        <v>2462</v>
      </c>
      <c r="D1690" s="171" t="s">
        <v>577</v>
      </c>
      <c r="E1690" s="172">
        <v>527.70000000000005</v>
      </c>
      <c r="F1690" s="172">
        <v>0</v>
      </c>
      <c r="G1690" s="172">
        <v>0</v>
      </c>
      <c r="H1690" s="172">
        <v>0</v>
      </c>
      <c r="I1690" s="172">
        <v>0</v>
      </c>
      <c r="J1690" s="173">
        <f t="shared" si="28"/>
        <v>527.70000000000005</v>
      </c>
      <c r="K1690" s="169" t="str">
        <f>VLOOKUP(C1690, 'CEDARS School FRPL'!$C$4:$G$2376,5,0)</f>
        <v>No</v>
      </c>
      <c r="L1690" s="66">
        <f>IFERROR(VLOOKUP($C1690,'CEDARS School FRPL'!$C$4:$F$20001,3,FALSE),"NO CEDARL FRPL Rprtd")</f>
        <v>9.2200000000000004E-2</v>
      </c>
      <c r="N1690" s="118"/>
      <c r="O1690" s="97"/>
    </row>
    <row r="1691" spans="1:15">
      <c r="A1691" s="165" t="s">
        <v>2210</v>
      </c>
      <c r="B1691" s="165" t="s">
        <v>2752</v>
      </c>
      <c r="C1691" s="169">
        <v>2435</v>
      </c>
      <c r="D1691" s="171" t="s">
        <v>574</v>
      </c>
      <c r="E1691" s="172">
        <v>1018.98</v>
      </c>
      <c r="F1691" s="172">
        <v>0</v>
      </c>
      <c r="G1691" s="172">
        <v>0</v>
      </c>
      <c r="H1691" s="172">
        <v>0</v>
      </c>
      <c r="I1691" s="172">
        <v>0</v>
      </c>
      <c r="J1691" s="173">
        <f t="shared" si="28"/>
        <v>1018.98</v>
      </c>
      <c r="K1691" s="169" t="str">
        <f>VLOOKUP(C1691, 'CEDARS School FRPL'!$C$4:$G$2376,5,0)</f>
        <v>No</v>
      </c>
      <c r="L1691" s="66">
        <f>IFERROR(VLOOKUP($C1691,'CEDARS School FRPL'!$C$4:$F$20001,3,FALSE),"NO CEDARL FRPL Rprtd")</f>
        <v>0.13900000000000001</v>
      </c>
      <c r="N1691" s="118"/>
      <c r="O1691" s="97"/>
    </row>
    <row r="1692" spans="1:15">
      <c r="A1692" s="165" t="s">
        <v>2210</v>
      </c>
      <c r="B1692" s="165" t="s">
        <v>2752</v>
      </c>
      <c r="C1692" s="169">
        <v>2069</v>
      </c>
      <c r="D1692" s="171" t="s">
        <v>541</v>
      </c>
      <c r="E1692" s="172">
        <v>223.7</v>
      </c>
      <c r="F1692" s="172">
        <v>0</v>
      </c>
      <c r="G1692" s="172">
        <v>0</v>
      </c>
      <c r="H1692" s="172">
        <v>0</v>
      </c>
      <c r="I1692" s="172">
        <v>0</v>
      </c>
      <c r="J1692" s="173">
        <f t="shared" si="28"/>
        <v>223.7</v>
      </c>
      <c r="K1692" s="169" t="str">
        <f>VLOOKUP(C1692, 'CEDARS School FRPL'!$C$4:$G$2376,5,0)</f>
        <v>No</v>
      </c>
      <c r="L1692" s="66">
        <f>IFERROR(VLOOKUP($C1692,'CEDARS School FRPL'!$C$4:$F$20001,3,FALSE),"NO CEDARL FRPL Rprtd")</f>
        <v>0.34770000000000001</v>
      </c>
      <c r="N1692" s="118"/>
      <c r="O1692" s="97"/>
    </row>
    <row r="1693" spans="1:15">
      <c r="A1693" s="165" t="s">
        <v>2210</v>
      </c>
      <c r="B1693" s="165" t="s">
        <v>2752</v>
      </c>
      <c r="C1693" s="169">
        <v>5565</v>
      </c>
      <c r="D1693" s="171" t="s">
        <v>2940</v>
      </c>
      <c r="E1693" s="172">
        <v>282</v>
      </c>
      <c r="F1693" s="172">
        <v>0</v>
      </c>
      <c r="G1693" s="172">
        <v>0</v>
      </c>
      <c r="H1693" s="172">
        <v>0</v>
      </c>
      <c r="I1693" s="172">
        <v>0</v>
      </c>
      <c r="J1693" s="173">
        <f t="shared" si="28"/>
        <v>282</v>
      </c>
      <c r="K1693" s="169" t="str">
        <f>VLOOKUP(C1693, 'CEDARS School FRPL'!$C$4:$G$2376,5,0)</f>
        <v>No</v>
      </c>
      <c r="L1693" s="66">
        <f>IFERROR(VLOOKUP($C1693,'CEDARS School FRPL'!$C$4:$F$20001,3,FALSE),"NO CEDARL FRPL Rprtd")</f>
        <v>0.11409999999999999</v>
      </c>
      <c r="N1693" s="118"/>
      <c r="O1693" s="97"/>
    </row>
    <row r="1694" spans="1:15">
      <c r="A1694" s="165" t="s">
        <v>2210</v>
      </c>
      <c r="B1694" s="165" t="s">
        <v>2752</v>
      </c>
      <c r="C1694" s="169">
        <v>2353</v>
      </c>
      <c r="D1694" s="171" t="s">
        <v>570</v>
      </c>
      <c r="E1694" s="172">
        <v>394.2</v>
      </c>
      <c r="F1694" s="172">
        <v>0</v>
      </c>
      <c r="G1694" s="172">
        <v>0</v>
      </c>
      <c r="H1694" s="172">
        <v>0</v>
      </c>
      <c r="I1694" s="172">
        <v>0.3</v>
      </c>
      <c r="J1694" s="173">
        <f t="shared" si="28"/>
        <v>394.5</v>
      </c>
      <c r="K1694" s="169" t="str">
        <f>VLOOKUP(C1694, 'CEDARS School FRPL'!$C$4:$G$2376,5,0)</f>
        <v>No</v>
      </c>
      <c r="L1694" s="66">
        <f>IFERROR(VLOOKUP($C1694,'CEDARS School FRPL'!$C$4:$F$20001,3,FALSE),"NO CEDARL FRPL Rprtd")</f>
        <v>0.37280000000000002</v>
      </c>
      <c r="N1694" s="118"/>
      <c r="O1694" s="97"/>
    </row>
    <row r="1695" spans="1:15">
      <c r="A1695" s="165" t="s">
        <v>2210</v>
      </c>
      <c r="B1695" s="165" t="s">
        <v>2752</v>
      </c>
      <c r="C1695" s="169">
        <v>2089</v>
      </c>
      <c r="D1695" s="171" t="s">
        <v>544</v>
      </c>
      <c r="E1695" s="172">
        <v>253.4</v>
      </c>
      <c r="F1695" s="172">
        <v>0</v>
      </c>
      <c r="G1695" s="172">
        <v>0</v>
      </c>
      <c r="H1695" s="172">
        <v>0</v>
      </c>
      <c r="I1695" s="172">
        <v>0</v>
      </c>
      <c r="J1695" s="173">
        <f t="shared" si="28"/>
        <v>253.4</v>
      </c>
      <c r="K1695" s="169" t="str">
        <f>VLOOKUP(C1695, 'CEDARS School FRPL'!$C$4:$G$2376,5,0)</f>
        <v>Yes</v>
      </c>
      <c r="L1695" s="66">
        <f>IFERROR(VLOOKUP($C1695,'CEDARS School FRPL'!$C$4:$F$20001,3,FALSE),"NO CEDARL FRPL Rprtd")</f>
        <v>0.58640000000000003</v>
      </c>
      <c r="M1695" s="66"/>
      <c r="N1695" s="118"/>
      <c r="O1695" s="97"/>
    </row>
    <row r="1696" spans="1:15">
      <c r="A1696" s="165" t="s">
        <v>2210</v>
      </c>
      <c r="B1696" s="165" t="s">
        <v>2752</v>
      </c>
      <c r="C1696" s="169">
        <v>3517</v>
      </c>
      <c r="D1696" s="171" t="s">
        <v>601</v>
      </c>
      <c r="E1696" s="172">
        <v>502.43</v>
      </c>
      <c r="F1696" s="172">
        <v>0</v>
      </c>
      <c r="G1696" s="172">
        <v>0</v>
      </c>
      <c r="H1696" s="172">
        <v>0</v>
      </c>
      <c r="I1696" s="172">
        <v>0</v>
      </c>
      <c r="J1696" s="173">
        <f t="shared" si="28"/>
        <v>502.43</v>
      </c>
      <c r="K1696" s="169" t="str">
        <f>VLOOKUP(C1696, 'CEDARS School FRPL'!$C$4:$G$2376,5,0)</f>
        <v>No</v>
      </c>
      <c r="L1696" s="66">
        <f>IFERROR(VLOOKUP($C1696,'CEDARS School FRPL'!$C$4:$F$20001,3,FALSE),"NO CEDARL FRPL Rprtd")</f>
        <v>0.19439999999999999</v>
      </c>
      <c r="N1696" s="118"/>
      <c r="O1696" s="97"/>
    </row>
    <row r="1697" spans="1:15">
      <c r="A1697" s="165" t="s">
        <v>2210</v>
      </c>
      <c r="B1697" s="165" t="s">
        <v>2752</v>
      </c>
      <c r="C1697" s="169">
        <v>5203</v>
      </c>
      <c r="D1697" s="171" t="s">
        <v>618</v>
      </c>
      <c r="E1697" s="172">
        <v>414.6</v>
      </c>
      <c r="F1697" s="172">
        <v>0</v>
      </c>
      <c r="G1697" s="172">
        <v>0</v>
      </c>
      <c r="H1697" s="172">
        <v>0</v>
      </c>
      <c r="I1697" s="172">
        <v>0</v>
      </c>
      <c r="J1697" s="173">
        <f t="shared" si="28"/>
        <v>414.6</v>
      </c>
      <c r="K1697" s="169" t="str">
        <f>VLOOKUP(C1697, 'CEDARS School FRPL'!$C$4:$G$2376,5,0)</f>
        <v>No</v>
      </c>
      <c r="L1697" s="66">
        <f>IFERROR(VLOOKUP($C1697,'CEDARS School FRPL'!$C$4:$F$20001,3,FALSE),"NO CEDARL FRPL Rprtd")</f>
        <v>4.7300000000000002E-2</v>
      </c>
      <c r="N1697" s="118"/>
      <c r="O1697" s="97"/>
    </row>
    <row r="1698" spans="1:15">
      <c r="A1698" s="165" t="s">
        <v>2210</v>
      </c>
      <c r="B1698" s="165" t="s">
        <v>2752</v>
      </c>
      <c r="C1698" s="169">
        <v>2201</v>
      </c>
      <c r="D1698" s="171" t="s">
        <v>559</v>
      </c>
      <c r="E1698" s="172">
        <v>186.54</v>
      </c>
      <c r="F1698" s="172">
        <v>0</v>
      </c>
      <c r="G1698" s="172">
        <v>0</v>
      </c>
      <c r="H1698" s="172">
        <v>0</v>
      </c>
      <c r="I1698" s="172">
        <v>0</v>
      </c>
      <c r="J1698" s="173">
        <f t="shared" si="28"/>
        <v>186.54</v>
      </c>
      <c r="K1698" s="169" t="str">
        <f>VLOOKUP(C1698, 'CEDARS School FRPL'!$C$4:$G$2376,5,0)</f>
        <v>No</v>
      </c>
      <c r="L1698" s="66">
        <f>IFERROR(VLOOKUP($C1698,'CEDARS School FRPL'!$C$4:$F$20001,3,FALSE),"NO CEDARL FRPL Rprtd")</f>
        <v>8.3000000000000004E-2</v>
      </c>
      <c r="N1698" s="118"/>
      <c r="O1698" s="97"/>
    </row>
    <row r="1699" spans="1:15">
      <c r="A1699" s="165" t="s">
        <v>2210</v>
      </c>
      <c r="B1699" s="165" t="s">
        <v>2752</v>
      </c>
      <c r="C1699" s="169">
        <v>5485</v>
      </c>
      <c r="D1699" s="171" t="s">
        <v>2484</v>
      </c>
      <c r="E1699" s="172">
        <v>451.47</v>
      </c>
      <c r="F1699" s="172">
        <v>0</v>
      </c>
      <c r="G1699" s="172">
        <v>0</v>
      </c>
      <c r="H1699" s="172">
        <v>0</v>
      </c>
      <c r="I1699" s="172">
        <v>0</v>
      </c>
      <c r="J1699" s="173">
        <f t="shared" si="28"/>
        <v>451.47</v>
      </c>
      <c r="K1699" s="169" t="str">
        <f>VLOOKUP(C1699, 'CEDARS School FRPL'!$C$4:$G$2376,5,0)</f>
        <v>No</v>
      </c>
      <c r="L1699" s="66">
        <f>IFERROR(VLOOKUP($C1699,'CEDARS School FRPL'!$C$4:$F$20001,3,FALSE),"NO CEDARL FRPL Rprtd")</f>
        <v>0.434</v>
      </c>
      <c r="N1699" s="118"/>
      <c r="O1699" s="97"/>
    </row>
    <row r="1700" spans="1:15">
      <c r="A1700" s="165" t="s">
        <v>2210</v>
      </c>
      <c r="B1700" s="165" t="s">
        <v>2752</v>
      </c>
      <c r="C1700" s="169">
        <v>3095</v>
      </c>
      <c r="D1700" s="171" t="s">
        <v>589</v>
      </c>
      <c r="E1700" s="172">
        <v>852.52</v>
      </c>
      <c r="F1700" s="172">
        <v>0</v>
      </c>
      <c r="G1700" s="172">
        <v>0</v>
      </c>
      <c r="H1700" s="172">
        <v>0</v>
      </c>
      <c r="I1700" s="172">
        <v>0</v>
      </c>
      <c r="J1700" s="173">
        <f t="shared" si="28"/>
        <v>852.52</v>
      </c>
      <c r="K1700" s="169" t="str">
        <f>VLOOKUP(C1700, 'CEDARS School FRPL'!$C$4:$G$2376,5,0)</f>
        <v>Yes</v>
      </c>
      <c r="L1700" s="66">
        <f>IFERROR(VLOOKUP($C1700,'CEDARS School FRPL'!$C$4:$F$20001,3,FALSE),"NO CEDARL FRPL Rprtd")</f>
        <v>0.47470000000000001</v>
      </c>
      <c r="M1700" s="66"/>
      <c r="N1700" s="118"/>
      <c r="O1700" s="97"/>
    </row>
    <row r="1701" spans="1:15">
      <c r="A1701" s="165" t="s">
        <v>2210</v>
      </c>
      <c r="B1701" s="165" t="s">
        <v>2752</v>
      </c>
      <c r="C1701" s="169">
        <v>1547</v>
      </c>
      <c r="D1701" s="171" t="s">
        <v>531</v>
      </c>
      <c r="E1701" s="172">
        <v>40.380000000000003</v>
      </c>
      <c r="F1701" s="172">
        <v>0</v>
      </c>
      <c r="G1701" s="172">
        <v>45.71</v>
      </c>
      <c r="H1701" s="172">
        <v>0</v>
      </c>
      <c r="I1701" s="172">
        <v>0.13</v>
      </c>
      <c r="J1701" s="173">
        <f t="shared" si="28"/>
        <v>86.22</v>
      </c>
      <c r="K1701" s="169" t="str">
        <f>VLOOKUP(C1701, 'CEDARS School FRPL'!$C$4:$G$2376,5,0)</f>
        <v>No</v>
      </c>
      <c r="L1701" s="66">
        <f>IFERROR(VLOOKUP($C1701,'CEDARS School FRPL'!$C$4:$F$20001,3,FALSE),"NO CEDARL FRPL Rprtd")</f>
        <v>0.40889999999999999</v>
      </c>
      <c r="N1701" s="118"/>
      <c r="O1701" s="97"/>
    </row>
    <row r="1702" spans="1:15">
      <c r="A1702" s="165" t="s">
        <v>2210</v>
      </c>
      <c r="B1702" s="165" t="s">
        <v>2752</v>
      </c>
      <c r="C1702" s="169">
        <v>2322</v>
      </c>
      <c r="D1702" s="171" t="s">
        <v>569</v>
      </c>
      <c r="E1702" s="172">
        <v>198.82</v>
      </c>
      <c r="F1702" s="172">
        <v>0</v>
      </c>
      <c r="G1702" s="172">
        <v>0</v>
      </c>
      <c r="H1702" s="172">
        <v>0</v>
      </c>
      <c r="I1702" s="172">
        <v>0</v>
      </c>
      <c r="J1702" s="173">
        <f t="shared" si="28"/>
        <v>198.82</v>
      </c>
      <c r="K1702" s="169" t="str">
        <f>VLOOKUP(C1702, 'CEDARS School FRPL'!$C$4:$G$2376,5,0)</f>
        <v>No</v>
      </c>
      <c r="L1702" s="66">
        <f>IFERROR(VLOOKUP($C1702,'CEDARS School FRPL'!$C$4:$F$20001,3,FALSE),"NO CEDARL FRPL Rprtd")</f>
        <v>8.9700000000000002E-2</v>
      </c>
      <c r="N1702" s="118"/>
      <c r="O1702" s="97"/>
    </row>
    <row r="1703" spans="1:15">
      <c r="A1703" s="165" t="s">
        <v>2210</v>
      </c>
      <c r="B1703" s="165" t="s">
        <v>2752</v>
      </c>
      <c r="C1703" s="169">
        <v>3479</v>
      </c>
      <c r="D1703" s="171" t="s">
        <v>600</v>
      </c>
      <c r="E1703" s="172">
        <v>885.22</v>
      </c>
      <c r="F1703" s="172">
        <v>0</v>
      </c>
      <c r="G1703" s="172">
        <v>73.400000000000006</v>
      </c>
      <c r="H1703" s="172">
        <v>0</v>
      </c>
      <c r="I1703" s="172">
        <v>0.66</v>
      </c>
      <c r="J1703" s="173">
        <f t="shared" si="28"/>
        <v>959.28</v>
      </c>
      <c r="K1703" s="169" t="str">
        <f>VLOOKUP(C1703, 'CEDARS School FRPL'!$C$4:$G$2376,5,0)</f>
        <v>No</v>
      </c>
      <c r="L1703" s="66">
        <f>IFERROR(VLOOKUP($C1703,'CEDARS School FRPL'!$C$4:$F$20001,3,FALSE),"NO CEDARL FRPL Rprtd")</f>
        <v>0.33260000000000001</v>
      </c>
      <c r="N1703" s="118"/>
      <c r="O1703" s="97"/>
    </row>
    <row r="1704" spans="1:15">
      <c r="A1704" s="165" t="s">
        <v>2210</v>
      </c>
      <c r="B1704" s="165" t="s">
        <v>2752</v>
      </c>
      <c r="C1704" s="169">
        <v>3218</v>
      </c>
      <c r="D1704" s="171" t="s">
        <v>592</v>
      </c>
      <c r="E1704" s="172">
        <v>304.10000000000002</v>
      </c>
      <c r="F1704" s="172">
        <v>0</v>
      </c>
      <c r="G1704" s="172">
        <v>0</v>
      </c>
      <c r="H1704" s="172">
        <v>0</v>
      </c>
      <c r="I1704" s="172">
        <v>0</v>
      </c>
      <c r="J1704" s="173">
        <f t="shared" si="28"/>
        <v>304.10000000000002</v>
      </c>
      <c r="K1704" s="169" t="str">
        <f>VLOOKUP(C1704, 'CEDARS School FRPL'!$C$4:$G$2376,5,0)</f>
        <v>No</v>
      </c>
      <c r="L1704" s="66">
        <f>IFERROR(VLOOKUP($C1704,'CEDARS School FRPL'!$C$4:$F$20001,3,FALSE),"NO CEDARL FRPL Rprtd")</f>
        <v>0.1111</v>
      </c>
      <c r="N1704" s="118"/>
      <c r="O1704" s="97"/>
    </row>
    <row r="1705" spans="1:15">
      <c r="A1705" s="165" t="s">
        <v>2210</v>
      </c>
      <c r="B1705" s="165" t="s">
        <v>2752</v>
      </c>
      <c r="C1705" s="169">
        <v>3868</v>
      </c>
      <c r="D1705" s="171" t="s">
        <v>609</v>
      </c>
      <c r="E1705" s="172">
        <v>191.19</v>
      </c>
      <c r="F1705" s="172">
        <v>0</v>
      </c>
      <c r="G1705" s="172">
        <v>6.32</v>
      </c>
      <c r="H1705" s="172">
        <v>0</v>
      </c>
      <c r="I1705" s="172">
        <v>0</v>
      </c>
      <c r="J1705" s="173">
        <f t="shared" si="28"/>
        <v>197.51</v>
      </c>
      <c r="K1705" s="169" t="str">
        <f>VLOOKUP(C1705, 'CEDARS School FRPL'!$C$4:$G$2376,5,0)</f>
        <v>No</v>
      </c>
      <c r="L1705" s="66">
        <f>IFERROR(VLOOKUP($C1705,'CEDARS School FRPL'!$C$4:$F$20001,3,FALSE),"NO CEDARL FRPL Rprtd")</f>
        <v>0.26840000000000003</v>
      </c>
      <c r="N1705" s="118"/>
      <c r="O1705" s="97"/>
    </row>
    <row r="1706" spans="1:15">
      <c r="A1706" s="165" t="s">
        <v>2210</v>
      </c>
      <c r="B1706" s="165" t="s">
        <v>2752</v>
      </c>
      <c r="C1706" s="169">
        <v>2976</v>
      </c>
      <c r="D1706" s="171" t="s">
        <v>586</v>
      </c>
      <c r="E1706" s="172">
        <v>447.7</v>
      </c>
      <c r="F1706" s="172">
        <v>0</v>
      </c>
      <c r="G1706" s="172">
        <v>0</v>
      </c>
      <c r="H1706" s="172">
        <v>0</v>
      </c>
      <c r="I1706" s="172">
        <v>0.25</v>
      </c>
      <c r="J1706" s="173">
        <f t="shared" si="28"/>
        <v>447.95</v>
      </c>
      <c r="K1706" s="169" t="str">
        <f>VLOOKUP(C1706, 'CEDARS School FRPL'!$C$4:$G$2376,5,0)</f>
        <v>Yes</v>
      </c>
      <c r="L1706" s="66">
        <f>IFERROR(VLOOKUP($C1706,'CEDARS School FRPL'!$C$4:$F$20001,3,FALSE),"NO CEDARL FRPL Rprtd")</f>
        <v>0.42030000000000001</v>
      </c>
      <c r="N1706" s="118"/>
      <c r="O1706" s="97"/>
    </row>
    <row r="1707" spans="1:15">
      <c r="A1707" s="165" t="s">
        <v>2210</v>
      </c>
      <c r="B1707" s="165" t="s">
        <v>2752</v>
      </c>
      <c r="C1707" s="169">
        <v>2256</v>
      </c>
      <c r="D1707" s="171" t="s">
        <v>563</v>
      </c>
      <c r="E1707" s="172">
        <v>311.69</v>
      </c>
      <c r="F1707" s="172">
        <v>0</v>
      </c>
      <c r="G1707" s="172">
        <v>0</v>
      </c>
      <c r="H1707" s="172">
        <v>0</v>
      </c>
      <c r="I1707" s="172">
        <v>0.04</v>
      </c>
      <c r="J1707" s="173">
        <f t="shared" si="28"/>
        <v>311.73</v>
      </c>
      <c r="K1707" s="169" t="str">
        <f>VLOOKUP(C1707, 'CEDARS School FRPL'!$C$4:$G$2376,5,0)</f>
        <v>No</v>
      </c>
      <c r="L1707" s="66">
        <f>IFERROR(VLOOKUP($C1707,'CEDARS School FRPL'!$C$4:$F$20001,3,FALSE),"NO CEDARL FRPL Rprtd")</f>
        <v>0.33229999999999998</v>
      </c>
      <c r="N1707" s="118"/>
      <c r="O1707" s="97"/>
    </row>
    <row r="1708" spans="1:15">
      <c r="A1708" s="165" t="s">
        <v>2210</v>
      </c>
      <c r="B1708" s="165" t="s">
        <v>2752</v>
      </c>
      <c r="C1708" s="169">
        <v>4065</v>
      </c>
      <c r="D1708" s="171" t="s">
        <v>613</v>
      </c>
      <c r="E1708" s="172">
        <v>247.64</v>
      </c>
      <c r="F1708" s="172">
        <v>0</v>
      </c>
      <c r="G1708" s="172">
        <v>0</v>
      </c>
      <c r="H1708" s="172">
        <v>0</v>
      </c>
      <c r="I1708" s="172">
        <v>0</v>
      </c>
      <c r="J1708" s="173">
        <f t="shared" si="28"/>
        <v>247.64</v>
      </c>
      <c r="K1708" s="169" t="str">
        <f>VLOOKUP(C1708, 'CEDARS School FRPL'!$C$4:$G$2376,5,0)</f>
        <v>No</v>
      </c>
      <c r="L1708" s="66">
        <f>IFERROR(VLOOKUP($C1708,'CEDARS School FRPL'!$C$4:$F$20001,3,FALSE),"NO CEDARL FRPL Rprtd")</f>
        <v>0.35310000000000002</v>
      </c>
      <c r="N1708" s="118"/>
      <c r="O1708" s="97"/>
    </row>
    <row r="1709" spans="1:15">
      <c r="A1709" s="165" t="s">
        <v>2210</v>
      </c>
      <c r="B1709" s="165" t="s">
        <v>2752</v>
      </c>
      <c r="C1709" s="169">
        <v>1620</v>
      </c>
      <c r="D1709" s="171" t="s">
        <v>534</v>
      </c>
      <c r="E1709" s="172">
        <v>394.62</v>
      </c>
      <c r="F1709" s="172">
        <v>0</v>
      </c>
      <c r="G1709" s="172">
        <v>0</v>
      </c>
      <c r="H1709" s="172">
        <v>0</v>
      </c>
      <c r="I1709" s="172">
        <v>0.15</v>
      </c>
      <c r="J1709" s="173">
        <f t="shared" si="28"/>
        <v>394.77</v>
      </c>
      <c r="K1709" s="169" t="str">
        <f>VLOOKUP(C1709, 'CEDARS School FRPL'!$C$4:$G$2376,5,0)</f>
        <v>No</v>
      </c>
      <c r="L1709" s="66">
        <f>IFERROR(VLOOKUP($C1709,'CEDARS School FRPL'!$C$4:$F$20001,3,FALSE),"NO CEDARL FRPL Rprtd")</f>
        <v>0.14019999999999999</v>
      </c>
      <c r="N1709" s="118"/>
      <c r="O1709" s="97"/>
    </row>
    <row r="1710" spans="1:15">
      <c r="A1710" s="165" t="s">
        <v>2210</v>
      </c>
      <c r="B1710" s="165" t="s">
        <v>2752</v>
      </c>
      <c r="C1710" s="169">
        <v>5046</v>
      </c>
      <c r="D1710" s="171" t="s">
        <v>616</v>
      </c>
      <c r="E1710" s="172">
        <v>44.9</v>
      </c>
      <c r="F1710" s="172">
        <v>0</v>
      </c>
      <c r="G1710" s="172">
        <v>0</v>
      </c>
      <c r="H1710" s="172">
        <v>0</v>
      </c>
      <c r="I1710" s="172">
        <v>0</v>
      </c>
      <c r="J1710" s="173">
        <f t="shared" si="28"/>
        <v>44.9</v>
      </c>
      <c r="K1710" s="169" t="str">
        <f>VLOOKUP(C1710, 'CEDARS School FRPL'!$C$4:$G$2376,5,0)</f>
        <v>No</v>
      </c>
      <c r="L1710" s="66">
        <f>IFERROR(VLOOKUP($C1710,'CEDARS School FRPL'!$C$4:$F$20001,3,FALSE),"NO CEDARL FRPL Rprtd")</f>
        <v>0.22789999999999999</v>
      </c>
      <c r="N1710" s="118"/>
      <c r="O1710" s="97"/>
    </row>
    <row r="1711" spans="1:15">
      <c r="A1711" s="165" t="s">
        <v>2210</v>
      </c>
      <c r="B1711" s="165" t="s">
        <v>2752</v>
      </c>
      <c r="C1711" s="169">
        <v>5204</v>
      </c>
      <c r="D1711" s="171" t="s">
        <v>619</v>
      </c>
      <c r="E1711" s="172">
        <v>170.4</v>
      </c>
      <c r="F1711" s="172">
        <v>0</v>
      </c>
      <c r="G1711" s="172">
        <v>0</v>
      </c>
      <c r="H1711" s="172">
        <v>0</v>
      </c>
      <c r="I1711" s="172">
        <v>0</v>
      </c>
      <c r="J1711" s="173">
        <f t="shared" si="28"/>
        <v>170.4</v>
      </c>
      <c r="K1711" s="169" t="str">
        <f>VLOOKUP(C1711, 'CEDARS School FRPL'!$C$4:$G$2376,5,0)</f>
        <v>No</v>
      </c>
      <c r="L1711" s="66">
        <f>IFERROR(VLOOKUP($C1711,'CEDARS School FRPL'!$C$4:$F$20001,3,FALSE),"NO CEDARL FRPL Rprtd")</f>
        <v>0.10340000000000001</v>
      </c>
      <c r="N1711" s="118"/>
      <c r="O1711" s="97"/>
    </row>
    <row r="1712" spans="1:15">
      <c r="A1712" s="165" t="s">
        <v>2210</v>
      </c>
      <c r="B1712" s="165" t="s">
        <v>2752</v>
      </c>
      <c r="C1712" s="169">
        <v>3327</v>
      </c>
      <c r="D1712" s="171" t="s">
        <v>595</v>
      </c>
      <c r="E1712" s="172">
        <v>790.7</v>
      </c>
      <c r="F1712" s="172">
        <v>0</v>
      </c>
      <c r="G1712" s="172">
        <v>86.19</v>
      </c>
      <c r="H1712" s="172">
        <v>0</v>
      </c>
      <c r="I1712" s="172">
        <v>0.34</v>
      </c>
      <c r="J1712" s="173">
        <f t="shared" si="28"/>
        <v>877.23000000000013</v>
      </c>
      <c r="K1712" s="169" t="str">
        <f>VLOOKUP(C1712, 'CEDARS School FRPL'!$C$4:$G$2376,5,0)</f>
        <v>Yes</v>
      </c>
      <c r="L1712" s="66">
        <f>IFERROR(VLOOKUP($C1712,'CEDARS School FRPL'!$C$4:$F$20001,3,FALSE),"NO CEDARL FRPL Rprtd")</f>
        <v>0.58840000000000003</v>
      </c>
      <c r="N1712" s="118"/>
      <c r="O1712" s="97"/>
    </row>
    <row r="1713" spans="1:15">
      <c r="A1713" s="165" t="s">
        <v>2210</v>
      </c>
      <c r="B1713" s="165" t="s">
        <v>2752</v>
      </c>
      <c r="C1713" s="169">
        <v>3380</v>
      </c>
      <c r="D1713" s="171" t="s">
        <v>597</v>
      </c>
      <c r="E1713" s="172">
        <v>164.5</v>
      </c>
      <c r="F1713" s="172">
        <v>0</v>
      </c>
      <c r="G1713" s="172">
        <v>0</v>
      </c>
      <c r="H1713" s="172">
        <v>0</v>
      </c>
      <c r="I1713" s="172">
        <v>0.59</v>
      </c>
      <c r="J1713" s="173">
        <f t="shared" si="28"/>
        <v>165.09</v>
      </c>
      <c r="K1713" s="169" t="str">
        <f>VLOOKUP(C1713, 'CEDARS School FRPL'!$C$4:$G$2376,5,0)</f>
        <v>Yes</v>
      </c>
      <c r="L1713" s="66">
        <f>IFERROR(VLOOKUP($C1713,'CEDARS School FRPL'!$C$4:$F$20001,3,FALSE),"NO CEDARL FRPL Rprtd")</f>
        <v>0.45440000000000003</v>
      </c>
      <c r="N1713" s="118"/>
      <c r="O1713" s="97"/>
    </row>
    <row r="1714" spans="1:15">
      <c r="A1714" s="165" t="s">
        <v>2210</v>
      </c>
      <c r="B1714" s="165" t="s">
        <v>2752</v>
      </c>
      <c r="C1714" s="169">
        <v>2120</v>
      </c>
      <c r="D1714" s="171" t="s">
        <v>2941</v>
      </c>
      <c r="E1714" s="172">
        <v>303.7</v>
      </c>
      <c r="F1714" s="172">
        <v>0</v>
      </c>
      <c r="G1714" s="172">
        <v>0</v>
      </c>
      <c r="H1714" s="172">
        <v>0</v>
      </c>
      <c r="I1714" s="172">
        <v>0.44999999999999996</v>
      </c>
      <c r="J1714" s="173">
        <f t="shared" si="28"/>
        <v>304.14999999999998</v>
      </c>
      <c r="K1714" s="169" t="str">
        <f>VLOOKUP(C1714, 'CEDARS School FRPL'!$C$4:$G$2376,5,0)</f>
        <v>Yes</v>
      </c>
      <c r="L1714" s="66">
        <f>IFERROR(VLOOKUP($C1714,'CEDARS School FRPL'!$C$4:$F$20001,3,FALSE),"NO CEDARL FRPL Rprtd")</f>
        <v>0.5867</v>
      </c>
      <c r="N1714" s="118"/>
      <c r="O1714" s="97"/>
    </row>
    <row r="1715" spans="1:15">
      <c r="A1715" s="165" t="s">
        <v>2210</v>
      </c>
      <c r="B1715" s="165" t="s">
        <v>2752</v>
      </c>
      <c r="C1715" s="169">
        <v>5486</v>
      </c>
      <c r="D1715" s="171" t="s">
        <v>2485</v>
      </c>
      <c r="E1715" s="172">
        <v>774.98</v>
      </c>
      <c r="F1715" s="172">
        <v>0</v>
      </c>
      <c r="G1715" s="172">
        <v>0</v>
      </c>
      <c r="H1715" s="172">
        <v>0</v>
      </c>
      <c r="I1715" s="172">
        <v>0.06</v>
      </c>
      <c r="J1715" s="173">
        <f t="shared" si="28"/>
        <v>775.04</v>
      </c>
      <c r="K1715" s="169" t="str">
        <f>VLOOKUP(C1715, 'CEDARS School FRPL'!$C$4:$G$2376,5,0)</f>
        <v>No</v>
      </c>
      <c r="L1715" s="66">
        <f>IFERROR(VLOOKUP($C1715,'CEDARS School FRPL'!$C$4:$F$20001,3,FALSE),"NO CEDARL FRPL Rprtd")</f>
        <v>0.2782</v>
      </c>
      <c r="N1715" s="118"/>
      <c r="O1715" s="97"/>
    </row>
    <row r="1716" spans="1:15">
      <c r="A1716" s="165" t="s">
        <v>2210</v>
      </c>
      <c r="B1716" s="165" t="s">
        <v>2752</v>
      </c>
      <c r="C1716" s="169">
        <v>2285</v>
      </c>
      <c r="D1716" s="171" t="s">
        <v>565</v>
      </c>
      <c r="E1716" s="172">
        <v>1375.73</v>
      </c>
      <c r="F1716" s="172">
        <v>0</v>
      </c>
      <c r="G1716" s="172">
        <v>89.46</v>
      </c>
      <c r="H1716" s="172">
        <v>0</v>
      </c>
      <c r="I1716" s="172">
        <v>0.38</v>
      </c>
      <c r="J1716" s="173">
        <f t="shared" si="28"/>
        <v>1465.5700000000002</v>
      </c>
      <c r="K1716" s="169" t="str">
        <f>VLOOKUP(C1716, 'CEDARS School FRPL'!$C$4:$G$2376,5,0)</f>
        <v>No</v>
      </c>
      <c r="L1716" s="66">
        <f>IFERROR(VLOOKUP($C1716,'CEDARS School FRPL'!$C$4:$F$20001,3,FALSE),"NO CEDARL FRPL Rprtd")</f>
        <v>0.14530000000000001</v>
      </c>
      <c r="N1716" s="118"/>
      <c r="O1716" s="97"/>
    </row>
    <row r="1717" spans="1:15">
      <c r="A1717" s="165" t="s">
        <v>2210</v>
      </c>
      <c r="B1717" s="165" t="s">
        <v>2752</v>
      </c>
      <c r="C1717" s="169">
        <v>3157</v>
      </c>
      <c r="D1717" s="171" t="s">
        <v>591</v>
      </c>
      <c r="E1717" s="172">
        <v>233.86</v>
      </c>
      <c r="F1717" s="172">
        <v>0</v>
      </c>
      <c r="G1717" s="172">
        <v>0</v>
      </c>
      <c r="H1717" s="172">
        <v>0</v>
      </c>
      <c r="I1717" s="172">
        <v>0</v>
      </c>
      <c r="J1717" s="173">
        <f t="shared" si="28"/>
        <v>233.86</v>
      </c>
      <c r="K1717" s="169" t="str">
        <f>VLOOKUP(C1717, 'CEDARS School FRPL'!$C$4:$G$2376,5,0)</f>
        <v>Yes</v>
      </c>
      <c r="L1717" s="66">
        <f>IFERROR(VLOOKUP($C1717,'CEDARS School FRPL'!$C$4:$F$20001,3,FALSE),"NO CEDARL FRPL Rprtd")</f>
        <v>0.52729999999999999</v>
      </c>
      <c r="N1717" s="118"/>
      <c r="O1717" s="97"/>
    </row>
    <row r="1718" spans="1:15">
      <c r="A1718" s="165" t="s">
        <v>2210</v>
      </c>
      <c r="B1718" s="165" t="s">
        <v>2752</v>
      </c>
      <c r="C1718" s="169">
        <v>3028</v>
      </c>
      <c r="D1718" s="171" t="s">
        <v>186</v>
      </c>
      <c r="E1718" s="172">
        <v>199.7</v>
      </c>
      <c r="F1718" s="172">
        <v>0</v>
      </c>
      <c r="G1718" s="172">
        <v>0</v>
      </c>
      <c r="H1718" s="172">
        <v>0</v>
      </c>
      <c r="I1718" s="172">
        <v>0</v>
      </c>
      <c r="J1718" s="173">
        <f t="shared" si="28"/>
        <v>199.7</v>
      </c>
      <c r="K1718" s="169" t="str">
        <f>VLOOKUP(C1718, 'CEDARS School FRPL'!$C$4:$G$2376,5,0)</f>
        <v>No</v>
      </c>
      <c r="L1718" s="66">
        <f>IFERROR(VLOOKUP($C1718,'CEDARS School FRPL'!$C$4:$F$20001,3,FALSE),"NO CEDARL FRPL Rprtd")</f>
        <v>0.28149999999999997</v>
      </c>
      <c r="N1718" s="118"/>
      <c r="O1718" s="97"/>
    </row>
    <row r="1719" spans="1:15">
      <c r="A1719" s="165" t="s">
        <v>2210</v>
      </c>
      <c r="B1719" s="165" t="s">
        <v>2752</v>
      </c>
      <c r="C1719" s="169">
        <v>1796</v>
      </c>
      <c r="D1719" s="171" t="s">
        <v>537</v>
      </c>
      <c r="E1719" s="172">
        <v>592.24</v>
      </c>
      <c r="F1719" s="172">
        <v>0</v>
      </c>
      <c r="G1719" s="172">
        <v>0</v>
      </c>
      <c r="H1719" s="172">
        <v>0</v>
      </c>
      <c r="I1719" s="172">
        <v>0</v>
      </c>
      <c r="J1719" s="173">
        <f t="shared" si="28"/>
        <v>592.24</v>
      </c>
      <c r="K1719" s="169" t="str">
        <f>VLOOKUP(C1719, 'CEDARS School FRPL'!$C$4:$G$2376,5,0)</f>
        <v>No</v>
      </c>
      <c r="L1719" s="66">
        <f>IFERROR(VLOOKUP($C1719,'CEDARS School FRPL'!$C$4:$F$20001,3,FALSE),"NO CEDARL FRPL Rprtd")</f>
        <v>9.0300000000000005E-2</v>
      </c>
      <c r="N1719" s="118"/>
      <c r="O1719" s="97"/>
    </row>
    <row r="1720" spans="1:15">
      <c r="A1720" s="165" t="s">
        <v>2210</v>
      </c>
      <c r="B1720" s="165" t="s">
        <v>2752</v>
      </c>
      <c r="C1720" s="169">
        <v>5205</v>
      </c>
      <c r="D1720" s="171" t="s">
        <v>620</v>
      </c>
      <c r="E1720" s="172">
        <v>147</v>
      </c>
      <c r="F1720" s="172">
        <v>0</v>
      </c>
      <c r="G1720" s="172">
        <v>0</v>
      </c>
      <c r="H1720" s="172">
        <v>0</v>
      </c>
      <c r="I1720" s="172">
        <v>0.1</v>
      </c>
      <c r="J1720" s="173">
        <f t="shared" si="28"/>
        <v>147.1</v>
      </c>
      <c r="K1720" s="169" t="str">
        <f>VLOOKUP(C1720, 'CEDARS School FRPL'!$C$4:$G$2376,5,0)</f>
        <v>No</v>
      </c>
      <c r="L1720" s="66">
        <f>IFERROR(VLOOKUP($C1720,'CEDARS School FRPL'!$C$4:$F$20001,3,FALSE),"NO CEDARL FRPL Rprtd")</f>
        <v>0.49690000000000001</v>
      </c>
      <c r="N1720" s="118"/>
      <c r="O1720" s="97"/>
    </row>
    <row r="1721" spans="1:15">
      <c r="A1721" s="165" t="s">
        <v>2210</v>
      </c>
      <c r="B1721" s="165" t="s">
        <v>2752</v>
      </c>
      <c r="C1721" s="169">
        <v>3665</v>
      </c>
      <c r="D1721" s="171" t="s">
        <v>604</v>
      </c>
      <c r="E1721" s="172">
        <v>128.06</v>
      </c>
      <c r="F1721" s="172">
        <v>0</v>
      </c>
      <c r="G1721" s="172">
        <v>0</v>
      </c>
      <c r="H1721" s="172">
        <v>0</v>
      </c>
      <c r="I1721" s="172">
        <v>0</v>
      </c>
      <c r="J1721" s="173">
        <f t="shared" si="28"/>
        <v>128.06</v>
      </c>
      <c r="K1721" s="169" t="str">
        <f>VLOOKUP(C1721, 'CEDARS School FRPL'!$C$4:$G$2376,5,0)</f>
        <v>Yes</v>
      </c>
      <c r="L1721" s="66">
        <f>IFERROR(VLOOKUP($C1721,'CEDARS School FRPL'!$C$4:$F$20001,3,FALSE),"NO CEDARL FRPL Rprtd")</f>
        <v>0.53310000000000002</v>
      </c>
      <c r="N1721" s="118"/>
      <c r="O1721" s="97"/>
    </row>
    <row r="1722" spans="1:15">
      <c r="A1722" s="165" t="s">
        <v>2210</v>
      </c>
      <c r="B1722" s="165" t="s">
        <v>2752</v>
      </c>
      <c r="C1722" s="169">
        <v>5260</v>
      </c>
      <c r="D1722" s="171" t="s">
        <v>3219</v>
      </c>
      <c r="E1722" s="172">
        <v>164.81</v>
      </c>
      <c r="F1722" s="172">
        <v>0</v>
      </c>
      <c r="G1722" s="172">
        <v>0</v>
      </c>
      <c r="H1722" s="172">
        <v>0</v>
      </c>
      <c r="I1722" s="172">
        <v>42.93</v>
      </c>
      <c r="J1722" s="173">
        <f t="shared" si="28"/>
        <v>207.74</v>
      </c>
      <c r="K1722" s="169" t="e">
        <f>VLOOKUP(C1722, 'CEDARS School FRPL'!$C$4:$G$2376,5,0)</f>
        <v>#N/A</v>
      </c>
      <c r="L1722" s="66" t="str">
        <f>IFERROR(VLOOKUP($C1722,'CEDARS School FRPL'!$C$4:$F$20001,3,FALSE),"NO CEDARL FRPL Rprtd")</f>
        <v>NO CEDARL FRPL Rprtd</v>
      </c>
      <c r="N1722" s="118"/>
      <c r="O1722" s="97"/>
    </row>
    <row r="1723" spans="1:15">
      <c r="A1723" s="165" t="s">
        <v>2210</v>
      </c>
      <c r="B1723" s="165" t="s">
        <v>2752</v>
      </c>
      <c r="C1723" s="169">
        <v>1596</v>
      </c>
      <c r="D1723" s="171" t="s">
        <v>533</v>
      </c>
      <c r="E1723" s="172">
        <v>179.14</v>
      </c>
      <c r="F1723" s="172">
        <v>0</v>
      </c>
      <c r="G1723" s="172">
        <v>8.84</v>
      </c>
      <c r="H1723" s="172">
        <v>0</v>
      </c>
      <c r="I1723" s="172">
        <v>0</v>
      </c>
      <c r="J1723" s="173">
        <f t="shared" si="28"/>
        <v>187.98</v>
      </c>
      <c r="K1723" s="169" t="str">
        <f>VLOOKUP(C1723, 'CEDARS School FRPL'!$C$4:$G$2376,5,0)</f>
        <v>Yes</v>
      </c>
      <c r="L1723" s="66">
        <f>IFERROR(VLOOKUP($C1723,'CEDARS School FRPL'!$C$4:$F$20001,3,FALSE),"NO CEDARL FRPL Rprtd")</f>
        <v>0.69030000000000002</v>
      </c>
      <c r="N1723" s="118"/>
      <c r="O1723" s="97"/>
    </row>
    <row r="1724" spans="1:15">
      <c r="A1724" s="165" t="s">
        <v>2210</v>
      </c>
      <c r="B1724" s="165" t="s">
        <v>2752</v>
      </c>
      <c r="C1724" s="169">
        <v>4218</v>
      </c>
      <c r="D1724" s="171" t="s">
        <v>614</v>
      </c>
      <c r="E1724" s="172">
        <v>454.3</v>
      </c>
      <c r="F1724" s="172">
        <v>0</v>
      </c>
      <c r="G1724" s="172">
        <v>0</v>
      </c>
      <c r="H1724" s="172">
        <v>0</v>
      </c>
      <c r="I1724" s="172">
        <v>0</v>
      </c>
      <c r="J1724" s="173">
        <f t="shared" si="28"/>
        <v>454.3</v>
      </c>
      <c r="K1724" s="169" t="str">
        <f>VLOOKUP(C1724, 'CEDARS School FRPL'!$C$4:$G$2376,5,0)</f>
        <v>Yes</v>
      </c>
      <c r="L1724" s="66">
        <f>IFERROR(VLOOKUP($C1724,'CEDARS School FRPL'!$C$4:$F$20001,3,FALSE),"NO CEDARL FRPL Rprtd")</f>
        <v>0.56630000000000003</v>
      </c>
      <c r="N1724" s="118"/>
      <c r="O1724" s="97"/>
    </row>
    <row r="1725" spans="1:15">
      <c r="A1725" s="165" t="s">
        <v>2210</v>
      </c>
      <c r="B1725" s="165" t="s">
        <v>2752</v>
      </c>
      <c r="C1725" s="169">
        <v>2080</v>
      </c>
      <c r="D1725" s="171" t="s">
        <v>455</v>
      </c>
      <c r="E1725" s="172">
        <v>135.30000000000001</v>
      </c>
      <c r="F1725" s="172">
        <v>0</v>
      </c>
      <c r="G1725" s="172">
        <v>0</v>
      </c>
      <c r="H1725" s="172">
        <v>0</v>
      </c>
      <c r="I1725" s="172">
        <v>0</v>
      </c>
      <c r="J1725" s="173">
        <f t="shared" si="28"/>
        <v>135.30000000000001</v>
      </c>
      <c r="K1725" s="169" t="str">
        <f>VLOOKUP(C1725, 'CEDARS School FRPL'!$C$4:$G$2376,5,0)</f>
        <v>No</v>
      </c>
      <c r="L1725" s="66">
        <f>IFERROR(VLOOKUP($C1725,'CEDARS School FRPL'!$C$4:$F$20001,3,FALSE),"NO CEDARL FRPL Rprtd")</f>
        <v>0.29799999999999999</v>
      </c>
      <c r="N1725" s="118"/>
      <c r="O1725" s="97"/>
    </row>
    <row r="1726" spans="1:15">
      <c r="A1726" s="165" t="s">
        <v>2210</v>
      </c>
      <c r="B1726" s="165" t="s">
        <v>2752</v>
      </c>
      <c r="C1726" s="169">
        <v>1856</v>
      </c>
      <c r="D1726" s="171" t="s">
        <v>538</v>
      </c>
      <c r="E1726" s="172">
        <v>137.61000000000001</v>
      </c>
      <c r="F1726" s="172">
        <v>0</v>
      </c>
      <c r="G1726" s="172">
        <v>15.54</v>
      </c>
      <c r="H1726" s="172">
        <v>0</v>
      </c>
      <c r="I1726" s="172">
        <v>0.19</v>
      </c>
      <c r="J1726" s="173">
        <f t="shared" si="28"/>
        <v>153.34</v>
      </c>
      <c r="K1726" s="169" t="str">
        <f>VLOOKUP(C1726, 'CEDARS School FRPL'!$C$4:$G$2376,5,0)</f>
        <v>No</v>
      </c>
      <c r="L1726" s="66">
        <f>IFERROR(VLOOKUP($C1726,'CEDARS School FRPL'!$C$4:$F$20001,3,FALSE),"NO CEDARL FRPL Rprtd")</f>
        <v>0.1361</v>
      </c>
      <c r="N1726" s="118"/>
      <c r="O1726" s="97"/>
    </row>
    <row r="1727" spans="1:15">
      <c r="A1727" s="165" t="s">
        <v>2210</v>
      </c>
      <c r="B1727" s="165" t="s">
        <v>2752</v>
      </c>
      <c r="C1727" s="169">
        <v>3974</v>
      </c>
      <c r="D1727" s="171" t="s">
        <v>611</v>
      </c>
      <c r="E1727" s="172">
        <v>362.2</v>
      </c>
      <c r="F1727" s="172">
        <v>0</v>
      </c>
      <c r="G1727" s="172">
        <v>0</v>
      </c>
      <c r="H1727" s="172">
        <v>0</v>
      </c>
      <c r="I1727" s="172">
        <v>0</v>
      </c>
      <c r="J1727" s="173">
        <f t="shared" si="28"/>
        <v>362.2</v>
      </c>
      <c r="K1727" s="169" t="str">
        <f>VLOOKUP(C1727, 'CEDARS School FRPL'!$C$4:$G$2376,5,0)</f>
        <v>No</v>
      </c>
      <c r="L1727" s="66">
        <f>IFERROR(VLOOKUP($C1727,'CEDARS School FRPL'!$C$4:$F$20001,3,FALSE),"NO CEDARL FRPL Rprtd")</f>
        <v>0.12379999999999999</v>
      </c>
      <c r="N1727" s="118"/>
      <c r="O1727" s="97"/>
    </row>
    <row r="1728" spans="1:15">
      <c r="A1728" s="165" t="s">
        <v>2210</v>
      </c>
      <c r="B1728" s="165" t="s">
        <v>2752</v>
      </c>
      <c r="C1728" s="169">
        <v>2141</v>
      </c>
      <c r="D1728" s="171" t="s">
        <v>552</v>
      </c>
      <c r="E1728" s="172">
        <v>563.52</v>
      </c>
      <c r="F1728" s="172">
        <v>0</v>
      </c>
      <c r="G1728" s="172">
        <v>0</v>
      </c>
      <c r="H1728" s="172">
        <v>0</v>
      </c>
      <c r="I1728" s="172">
        <v>0.04</v>
      </c>
      <c r="J1728" s="173">
        <f t="shared" si="28"/>
        <v>563.55999999999995</v>
      </c>
      <c r="K1728" s="169" t="str">
        <f>VLOOKUP(C1728, 'CEDARS School FRPL'!$C$4:$G$2376,5,0)</f>
        <v>No</v>
      </c>
      <c r="L1728" s="66">
        <f>IFERROR(VLOOKUP($C1728,'CEDARS School FRPL'!$C$4:$F$20001,3,FALSE),"NO CEDARL FRPL Rprtd")</f>
        <v>0.31190000000000001</v>
      </c>
      <c r="N1728" s="118"/>
      <c r="O1728" s="97"/>
    </row>
    <row r="1729" spans="1:15">
      <c r="A1729" s="165" t="s">
        <v>2210</v>
      </c>
      <c r="B1729" s="165" t="s">
        <v>2752</v>
      </c>
      <c r="C1729" s="169">
        <v>1579</v>
      </c>
      <c r="D1729" s="171" t="s">
        <v>532</v>
      </c>
      <c r="E1729" s="172">
        <v>435.39</v>
      </c>
      <c r="F1729" s="172">
        <v>0</v>
      </c>
      <c r="G1729" s="172">
        <v>0</v>
      </c>
      <c r="H1729" s="172">
        <v>0</v>
      </c>
      <c r="I1729" s="172">
        <v>0.04</v>
      </c>
      <c r="J1729" s="173">
        <f t="shared" si="28"/>
        <v>435.43</v>
      </c>
      <c r="K1729" s="169" t="str">
        <f>VLOOKUP(C1729, 'CEDARS School FRPL'!$C$4:$G$2376,5,0)</f>
        <v>No</v>
      </c>
      <c r="L1729" s="66">
        <f>IFERROR(VLOOKUP($C1729,'CEDARS School FRPL'!$C$4:$F$20001,3,FALSE),"NO CEDARL FRPL Rprtd")</f>
        <v>0.24479999999999999</v>
      </c>
      <c r="N1729" s="118"/>
      <c r="O1729" s="97"/>
    </row>
    <row r="1730" spans="1:15">
      <c r="A1730" s="165" t="s">
        <v>2210</v>
      </c>
      <c r="B1730" s="165" t="s">
        <v>2752</v>
      </c>
      <c r="C1730" s="169">
        <v>2667</v>
      </c>
      <c r="D1730" s="171" t="s">
        <v>579</v>
      </c>
      <c r="E1730" s="172">
        <v>312.85000000000002</v>
      </c>
      <c r="F1730" s="172">
        <v>0</v>
      </c>
      <c r="G1730" s="172">
        <v>0</v>
      </c>
      <c r="H1730" s="172">
        <v>0</v>
      </c>
      <c r="I1730" s="172">
        <v>0</v>
      </c>
      <c r="J1730" s="173">
        <f t="shared" si="28"/>
        <v>312.85000000000002</v>
      </c>
      <c r="K1730" s="169" t="str">
        <f>VLOOKUP(C1730, 'CEDARS School FRPL'!$C$4:$G$2376,5,0)</f>
        <v>No</v>
      </c>
      <c r="L1730" s="66">
        <f>IFERROR(VLOOKUP($C1730,'CEDARS School FRPL'!$C$4:$F$20001,3,FALSE),"NO CEDARL FRPL Rprtd")</f>
        <v>0.1011</v>
      </c>
      <c r="N1730" s="118"/>
      <c r="O1730" s="97"/>
    </row>
    <row r="1731" spans="1:15">
      <c r="A1731" s="165" t="s">
        <v>2210</v>
      </c>
      <c r="B1731" s="165" t="s">
        <v>2752</v>
      </c>
      <c r="C1731" s="169">
        <v>2977</v>
      </c>
      <c r="D1731" s="171" t="s">
        <v>587</v>
      </c>
      <c r="E1731" s="172">
        <v>298.5</v>
      </c>
      <c r="F1731" s="172">
        <v>0</v>
      </c>
      <c r="G1731" s="172">
        <v>0</v>
      </c>
      <c r="H1731" s="172">
        <v>0</v>
      </c>
      <c r="I1731" s="172">
        <v>0.1</v>
      </c>
      <c r="J1731" s="173">
        <f t="shared" si="28"/>
        <v>298.60000000000002</v>
      </c>
      <c r="K1731" s="169" t="str">
        <f>VLOOKUP(C1731, 'CEDARS School FRPL'!$C$4:$G$2376,5,0)</f>
        <v>No</v>
      </c>
      <c r="L1731" s="66">
        <f>IFERROR(VLOOKUP($C1731,'CEDARS School FRPL'!$C$4:$F$20001,3,FALSE),"NO CEDARL FRPL Rprtd")</f>
        <v>0.28510000000000002</v>
      </c>
      <c r="N1731" s="118"/>
      <c r="O1731" s="97"/>
    </row>
    <row r="1732" spans="1:15">
      <c r="A1732" s="165" t="s">
        <v>2210</v>
      </c>
      <c r="B1732" s="165" t="s">
        <v>2752</v>
      </c>
      <c r="C1732" s="169">
        <v>4064</v>
      </c>
      <c r="D1732" s="171" t="s">
        <v>612</v>
      </c>
      <c r="E1732" s="172">
        <v>580.30999999999995</v>
      </c>
      <c r="F1732" s="172">
        <v>0</v>
      </c>
      <c r="G1732" s="172">
        <v>0</v>
      </c>
      <c r="H1732" s="172">
        <v>0</v>
      </c>
      <c r="I1732" s="172">
        <v>0.04</v>
      </c>
      <c r="J1732" s="173">
        <f t="shared" si="28"/>
        <v>580.34999999999991</v>
      </c>
      <c r="K1732" s="169" t="str">
        <f>VLOOKUP(C1732, 'CEDARS School FRPL'!$C$4:$G$2376,5,0)</f>
        <v>Yes</v>
      </c>
      <c r="L1732" s="66">
        <f>IFERROR(VLOOKUP($C1732,'CEDARS School FRPL'!$C$4:$F$20001,3,FALSE),"NO CEDARL FRPL Rprtd")</f>
        <v>0.51870000000000005</v>
      </c>
      <c r="N1732" s="118"/>
      <c r="O1732" s="97"/>
    </row>
    <row r="1733" spans="1:15">
      <c r="A1733" s="165" t="s">
        <v>2210</v>
      </c>
      <c r="B1733" s="165" t="s">
        <v>2752</v>
      </c>
      <c r="C1733" s="169">
        <v>3026</v>
      </c>
      <c r="D1733" s="171" t="s">
        <v>588</v>
      </c>
      <c r="E1733" s="172">
        <v>309.10000000000002</v>
      </c>
      <c r="F1733" s="172">
        <v>0</v>
      </c>
      <c r="G1733" s="172">
        <v>0</v>
      </c>
      <c r="H1733" s="172">
        <v>0</v>
      </c>
      <c r="I1733" s="172">
        <v>0</v>
      </c>
      <c r="J1733" s="173">
        <f t="shared" ref="J1733:J1796" si="29">SUM(E1733:I1733)</f>
        <v>309.10000000000002</v>
      </c>
      <c r="K1733" s="169" t="str">
        <f>VLOOKUP(C1733, 'CEDARS School FRPL'!$C$4:$G$2376,5,0)</f>
        <v>No</v>
      </c>
      <c r="L1733" s="66">
        <f>IFERROR(VLOOKUP($C1733,'CEDARS School FRPL'!$C$4:$F$20001,3,FALSE),"NO CEDARL FRPL Rprtd")</f>
        <v>9.4399999999999998E-2</v>
      </c>
      <c r="N1733" s="118"/>
      <c r="O1733" s="97"/>
    </row>
    <row r="1734" spans="1:15">
      <c r="A1734" s="165" t="s">
        <v>2210</v>
      </c>
      <c r="B1734" s="165" t="s">
        <v>2752</v>
      </c>
      <c r="C1734" s="169">
        <v>2645</v>
      </c>
      <c r="D1734" s="171" t="s">
        <v>578</v>
      </c>
      <c r="E1734" s="172">
        <v>356.45</v>
      </c>
      <c r="F1734" s="172">
        <v>0</v>
      </c>
      <c r="G1734" s="172">
        <v>0</v>
      </c>
      <c r="H1734" s="172">
        <v>0</v>
      </c>
      <c r="I1734" s="172">
        <v>0.28999999999999998</v>
      </c>
      <c r="J1734" s="173">
        <f t="shared" si="29"/>
        <v>356.74</v>
      </c>
      <c r="K1734" s="169" t="str">
        <f>VLOOKUP(C1734, 'CEDARS School FRPL'!$C$4:$G$2376,5,0)</f>
        <v>Yes</v>
      </c>
      <c r="L1734" s="66">
        <f>IFERROR(VLOOKUP($C1734,'CEDARS School FRPL'!$C$4:$F$20001,3,FALSE),"NO CEDARL FRPL Rprtd")</f>
        <v>0.70609999999999995</v>
      </c>
      <c r="N1734" s="118"/>
      <c r="O1734" s="97"/>
    </row>
    <row r="1735" spans="1:15">
      <c r="A1735" s="165" t="s">
        <v>2210</v>
      </c>
      <c r="B1735" s="165" t="s">
        <v>2752</v>
      </c>
      <c r="C1735" s="169">
        <v>2234</v>
      </c>
      <c r="D1735" s="171" t="s">
        <v>562</v>
      </c>
      <c r="E1735" s="172">
        <v>1372.69</v>
      </c>
      <c r="F1735" s="172">
        <v>0</v>
      </c>
      <c r="G1735" s="172">
        <v>72.09</v>
      </c>
      <c r="H1735" s="172">
        <v>0</v>
      </c>
      <c r="I1735" s="172">
        <v>0.13</v>
      </c>
      <c r="J1735" s="173">
        <f t="shared" si="29"/>
        <v>1444.91</v>
      </c>
      <c r="K1735" s="169" t="str">
        <f>VLOOKUP(C1735, 'CEDARS School FRPL'!$C$4:$G$2376,5,0)</f>
        <v>No</v>
      </c>
      <c r="L1735" s="66">
        <f>IFERROR(VLOOKUP($C1735,'CEDARS School FRPL'!$C$4:$F$20001,3,FALSE),"NO CEDARL FRPL Rprtd")</f>
        <v>0.15479999999999999</v>
      </c>
      <c r="N1735" s="118"/>
      <c r="O1735" s="97"/>
    </row>
    <row r="1736" spans="1:15">
      <c r="A1736" s="165" t="s">
        <v>2210</v>
      </c>
      <c r="B1736" s="165" t="s">
        <v>2752</v>
      </c>
      <c r="C1736" s="169">
        <v>2142</v>
      </c>
      <c r="D1736" s="171" t="s">
        <v>553</v>
      </c>
      <c r="E1736" s="172">
        <v>353</v>
      </c>
      <c r="F1736" s="172">
        <v>0</v>
      </c>
      <c r="G1736" s="172">
        <v>0</v>
      </c>
      <c r="H1736" s="172">
        <v>0</v>
      </c>
      <c r="I1736" s="172">
        <v>0</v>
      </c>
      <c r="J1736" s="173">
        <f t="shared" si="29"/>
        <v>353</v>
      </c>
      <c r="K1736" s="169" t="str">
        <f>VLOOKUP(C1736, 'CEDARS School FRPL'!$C$4:$G$2376,5,0)</f>
        <v>No</v>
      </c>
      <c r="L1736" s="66">
        <f>IFERROR(VLOOKUP($C1736,'CEDARS School FRPL'!$C$4:$F$20001,3,FALSE),"NO CEDARL FRPL Rprtd")</f>
        <v>6.6500000000000004E-2</v>
      </c>
      <c r="N1736" s="118"/>
      <c r="O1736" s="97"/>
    </row>
    <row r="1737" spans="1:15">
      <c r="A1737" s="165" t="s">
        <v>2210</v>
      </c>
      <c r="B1737" s="165" t="s">
        <v>2752</v>
      </c>
      <c r="C1737" s="169">
        <v>3277</v>
      </c>
      <c r="D1737" s="171" t="s">
        <v>594</v>
      </c>
      <c r="E1737" s="172">
        <v>633.89</v>
      </c>
      <c r="F1737" s="172">
        <v>0</v>
      </c>
      <c r="G1737" s="172">
        <v>0</v>
      </c>
      <c r="H1737" s="172">
        <v>0</v>
      </c>
      <c r="I1737" s="172">
        <v>0</v>
      </c>
      <c r="J1737" s="173">
        <f t="shared" si="29"/>
        <v>633.89</v>
      </c>
      <c r="K1737" s="169" t="str">
        <f>VLOOKUP(C1737, 'CEDARS School FRPL'!$C$4:$G$2376,5,0)</f>
        <v>No</v>
      </c>
      <c r="L1737" s="66">
        <f>IFERROR(VLOOKUP($C1737,'CEDARS School FRPL'!$C$4:$F$20001,3,FALSE),"NO CEDARL FRPL Rprtd")</f>
        <v>0.1391</v>
      </c>
      <c r="N1737" s="118"/>
      <c r="O1737" s="97"/>
    </row>
    <row r="1738" spans="1:15">
      <c r="A1738" s="165" t="s">
        <v>2210</v>
      </c>
      <c r="B1738" s="165" t="s">
        <v>2752</v>
      </c>
      <c r="C1738" s="169">
        <v>2092</v>
      </c>
      <c r="D1738" s="171" t="s">
        <v>546</v>
      </c>
      <c r="E1738" s="172">
        <v>343.8</v>
      </c>
      <c r="F1738" s="172">
        <v>0</v>
      </c>
      <c r="G1738" s="172">
        <v>0</v>
      </c>
      <c r="H1738" s="172">
        <v>0</v>
      </c>
      <c r="I1738" s="172">
        <v>0</v>
      </c>
      <c r="J1738" s="173">
        <f t="shared" si="29"/>
        <v>343.8</v>
      </c>
      <c r="K1738" s="169" t="str">
        <f>VLOOKUP(C1738, 'CEDARS School FRPL'!$C$4:$G$2376,5,0)</f>
        <v>No</v>
      </c>
      <c r="L1738" s="66">
        <f>IFERROR(VLOOKUP($C1738,'CEDARS School FRPL'!$C$4:$F$20001,3,FALSE),"NO CEDARL FRPL Rprtd")</f>
        <v>6.9699999999999998E-2</v>
      </c>
      <c r="N1738" s="118"/>
      <c r="O1738" s="97"/>
    </row>
    <row r="1739" spans="1:15">
      <c r="A1739" s="165" t="s">
        <v>2210</v>
      </c>
      <c r="B1739" s="165" t="s">
        <v>2752</v>
      </c>
      <c r="C1739" s="169">
        <v>3581</v>
      </c>
      <c r="D1739" s="171" t="s">
        <v>603</v>
      </c>
      <c r="E1739" s="172">
        <v>298.7</v>
      </c>
      <c r="F1739" s="172">
        <v>0</v>
      </c>
      <c r="G1739" s="172">
        <v>0</v>
      </c>
      <c r="H1739" s="172">
        <v>0</v>
      </c>
      <c r="I1739" s="172">
        <v>0</v>
      </c>
      <c r="J1739" s="173">
        <f t="shared" si="29"/>
        <v>298.7</v>
      </c>
      <c r="K1739" s="169" t="str">
        <f>VLOOKUP(C1739, 'CEDARS School FRPL'!$C$4:$G$2376,5,0)</f>
        <v>Yes</v>
      </c>
      <c r="L1739" s="66">
        <f>IFERROR(VLOOKUP($C1739,'CEDARS School FRPL'!$C$4:$F$20001,3,FALSE),"NO CEDARL FRPL Rprtd")</f>
        <v>0.62350000000000005</v>
      </c>
      <c r="N1739" s="118"/>
      <c r="O1739" s="97"/>
    </row>
    <row r="1740" spans="1:15">
      <c r="A1740" s="165" t="s">
        <v>2320</v>
      </c>
      <c r="B1740" s="165" t="s">
        <v>2753</v>
      </c>
      <c r="C1740" s="169">
        <v>2521</v>
      </c>
      <c r="D1740" s="171" t="s">
        <v>1451</v>
      </c>
      <c r="E1740" s="172">
        <v>259.75</v>
      </c>
      <c r="F1740" s="172">
        <v>17.77</v>
      </c>
      <c r="G1740" s="172">
        <v>0</v>
      </c>
      <c r="H1740" s="172">
        <v>0</v>
      </c>
      <c r="I1740" s="172">
        <v>0</v>
      </c>
      <c r="J1740" s="173">
        <f t="shared" si="29"/>
        <v>277.52</v>
      </c>
      <c r="K1740" s="169" t="str">
        <f>VLOOKUP(C1740, 'CEDARS School FRPL'!$C$4:$G$2376,5,0)</f>
        <v>No</v>
      </c>
      <c r="L1740" s="66">
        <f>IFERROR(VLOOKUP($C1740,'CEDARS School FRPL'!$C$4:$F$20001,3,FALSE),"NO CEDARL FRPL Rprtd")</f>
        <v>0.25319999999999998</v>
      </c>
      <c r="N1740" s="118"/>
      <c r="O1740" s="97"/>
    </row>
    <row r="1741" spans="1:15">
      <c r="A1741" s="165" t="s">
        <v>2320</v>
      </c>
      <c r="B1741" s="165" t="s">
        <v>2753</v>
      </c>
      <c r="C1741" s="169">
        <v>3181</v>
      </c>
      <c r="D1741" s="171" t="s">
        <v>223</v>
      </c>
      <c r="E1741" s="172">
        <v>640.03</v>
      </c>
      <c r="F1741" s="172">
        <v>0</v>
      </c>
      <c r="G1741" s="172">
        <v>0</v>
      </c>
      <c r="H1741" s="172">
        <v>0</v>
      </c>
      <c r="I1741" s="172">
        <v>0</v>
      </c>
      <c r="J1741" s="173">
        <f t="shared" si="29"/>
        <v>640.03</v>
      </c>
      <c r="K1741" s="169" t="str">
        <f>VLOOKUP(C1741, 'CEDARS School FRPL'!$C$4:$G$2376,5,0)</f>
        <v>Yes</v>
      </c>
      <c r="L1741" s="66">
        <f>IFERROR(VLOOKUP($C1741,'CEDARS School FRPL'!$C$4:$F$20001,3,FALSE),"NO CEDARL FRPL Rprtd")</f>
        <v>0.51590000000000003</v>
      </c>
      <c r="N1741" s="118"/>
      <c r="O1741" s="97"/>
    </row>
    <row r="1742" spans="1:15">
      <c r="A1742" s="165" t="s">
        <v>2320</v>
      </c>
      <c r="B1742" s="165" t="s">
        <v>2753</v>
      </c>
      <c r="C1742" s="169">
        <v>2380</v>
      </c>
      <c r="D1742" s="171" t="s">
        <v>461</v>
      </c>
      <c r="E1742" s="172">
        <v>471.9</v>
      </c>
      <c r="F1742" s="172">
        <v>18</v>
      </c>
      <c r="G1742" s="172">
        <v>0</v>
      </c>
      <c r="H1742" s="172">
        <v>0</v>
      </c>
      <c r="I1742" s="172">
        <v>0</v>
      </c>
      <c r="J1742" s="173">
        <f t="shared" si="29"/>
        <v>489.9</v>
      </c>
      <c r="K1742" s="169" t="str">
        <f>VLOOKUP(C1742, 'CEDARS School FRPL'!$C$4:$G$2376,5,0)</f>
        <v>Yes</v>
      </c>
      <c r="L1742" s="66">
        <f>IFERROR(VLOOKUP($C1742,'CEDARS School FRPL'!$C$4:$F$20001,3,FALSE),"NO CEDARL FRPL Rprtd")</f>
        <v>0.51060000000000005</v>
      </c>
      <c r="N1742" s="118"/>
      <c r="O1742" s="97"/>
    </row>
    <row r="1743" spans="1:15">
      <c r="A1743" s="165" t="s">
        <v>2320</v>
      </c>
      <c r="B1743" s="165" t="s">
        <v>2753</v>
      </c>
      <c r="C1743" s="169">
        <v>3403</v>
      </c>
      <c r="D1743" s="171" t="s">
        <v>1455</v>
      </c>
      <c r="E1743" s="172">
        <v>299.37</v>
      </c>
      <c r="F1743" s="172">
        <v>0</v>
      </c>
      <c r="G1743" s="172">
        <v>0</v>
      </c>
      <c r="H1743" s="172">
        <v>0</v>
      </c>
      <c r="I1743" s="172">
        <v>0</v>
      </c>
      <c r="J1743" s="173">
        <f t="shared" si="29"/>
        <v>299.37</v>
      </c>
      <c r="K1743" s="169" t="str">
        <f>VLOOKUP(C1743, 'CEDARS School FRPL'!$C$4:$G$2376,5,0)</f>
        <v>No</v>
      </c>
      <c r="L1743" s="66">
        <f>IFERROR(VLOOKUP($C1743,'CEDARS School FRPL'!$C$4:$F$20001,3,FALSE),"NO CEDARL FRPL Rprtd")</f>
        <v>0.35460000000000003</v>
      </c>
      <c r="N1743" s="118"/>
      <c r="O1743" s="97"/>
    </row>
    <row r="1744" spans="1:15">
      <c r="A1744" s="165" t="s">
        <v>2320</v>
      </c>
      <c r="B1744" s="165" t="s">
        <v>2753</v>
      </c>
      <c r="C1744" s="169">
        <v>3942</v>
      </c>
      <c r="D1744" s="171" t="s">
        <v>1163</v>
      </c>
      <c r="E1744" s="172">
        <v>487.78</v>
      </c>
      <c r="F1744" s="172">
        <v>0</v>
      </c>
      <c r="G1744" s="172">
        <v>0</v>
      </c>
      <c r="H1744" s="172">
        <v>0</v>
      </c>
      <c r="I1744" s="172">
        <v>0</v>
      </c>
      <c r="J1744" s="173">
        <f t="shared" si="29"/>
        <v>487.78</v>
      </c>
      <c r="K1744" s="169" t="str">
        <f>VLOOKUP(C1744, 'CEDARS School FRPL'!$C$4:$G$2376,5,0)</f>
        <v>Yes</v>
      </c>
      <c r="L1744" s="66">
        <f>IFERROR(VLOOKUP($C1744,'CEDARS School FRPL'!$C$4:$F$20001,3,FALSE),"NO CEDARL FRPL Rprtd")</f>
        <v>0.52800000000000002</v>
      </c>
      <c r="N1744" s="118"/>
      <c r="O1744" s="97"/>
    </row>
    <row r="1745" spans="1:15">
      <c r="A1745" s="165" t="s">
        <v>2320</v>
      </c>
      <c r="B1745" s="165" t="s">
        <v>2753</v>
      </c>
      <c r="C1745" s="169">
        <v>2620</v>
      </c>
      <c r="D1745" s="171" t="s">
        <v>1452</v>
      </c>
      <c r="E1745" s="172">
        <v>161.30000000000001</v>
      </c>
      <c r="F1745" s="172">
        <v>16.55</v>
      </c>
      <c r="G1745" s="172">
        <v>0</v>
      </c>
      <c r="H1745" s="172">
        <v>0</v>
      </c>
      <c r="I1745" s="172">
        <v>0</v>
      </c>
      <c r="J1745" s="173">
        <f t="shared" si="29"/>
        <v>177.85000000000002</v>
      </c>
      <c r="K1745" s="169" t="str">
        <f>VLOOKUP(C1745, 'CEDARS School FRPL'!$C$4:$G$2376,5,0)</f>
        <v>No</v>
      </c>
      <c r="L1745" s="66">
        <f>IFERROR(VLOOKUP($C1745,'CEDARS School FRPL'!$C$4:$F$20001,3,FALSE),"NO CEDARL FRPL Rprtd")</f>
        <v>0.44369999999999998</v>
      </c>
      <c r="N1745" s="118"/>
      <c r="O1745" s="97"/>
    </row>
    <row r="1746" spans="1:15">
      <c r="A1746" s="165" t="s">
        <v>2320</v>
      </c>
      <c r="B1746" s="165" t="s">
        <v>2753</v>
      </c>
      <c r="C1746" s="169">
        <v>2774</v>
      </c>
      <c r="D1746" s="171" t="s">
        <v>1453</v>
      </c>
      <c r="E1746" s="172">
        <v>399.1</v>
      </c>
      <c r="F1746" s="172">
        <v>35.6</v>
      </c>
      <c r="G1746" s="172">
        <v>0</v>
      </c>
      <c r="H1746" s="172">
        <v>0</v>
      </c>
      <c r="I1746" s="172">
        <v>0</v>
      </c>
      <c r="J1746" s="173">
        <f t="shared" si="29"/>
        <v>434.70000000000005</v>
      </c>
      <c r="K1746" s="169" t="str">
        <f>VLOOKUP(C1746, 'CEDARS School FRPL'!$C$4:$G$2376,5,0)</f>
        <v>Yes</v>
      </c>
      <c r="L1746" s="66">
        <f>IFERROR(VLOOKUP($C1746,'CEDARS School FRPL'!$C$4:$F$20001,3,FALSE),"NO CEDARL FRPL Rprtd")</f>
        <v>0.60429999999999995</v>
      </c>
      <c r="N1746" s="118"/>
      <c r="O1746" s="97"/>
    </row>
    <row r="1747" spans="1:15">
      <c r="A1747" s="165" t="s">
        <v>2320</v>
      </c>
      <c r="B1747" s="165" t="s">
        <v>2753</v>
      </c>
      <c r="C1747" s="169">
        <v>3402</v>
      </c>
      <c r="D1747" s="171" t="s">
        <v>1454</v>
      </c>
      <c r="E1747" s="172">
        <v>160.44</v>
      </c>
      <c r="F1747" s="172">
        <v>0</v>
      </c>
      <c r="G1747" s="172">
        <v>0</v>
      </c>
      <c r="H1747" s="172">
        <v>0</v>
      </c>
      <c r="I1747" s="172">
        <v>0</v>
      </c>
      <c r="J1747" s="173">
        <f t="shared" si="29"/>
        <v>160.44</v>
      </c>
      <c r="K1747" s="169" t="str">
        <f>VLOOKUP(C1747, 'CEDARS School FRPL'!$C$4:$G$2376,5,0)</f>
        <v>No</v>
      </c>
      <c r="L1747" s="66">
        <f>IFERROR(VLOOKUP($C1747,'CEDARS School FRPL'!$C$4:$F$20001,3,FALSE),"NO CEDARL FRPL Rprtd")</f>
        <v>0.43149999999999999</v>
      </c>
      <c r="N1747" s="118"/>
      <c r="O1747" s="97"/>
    </row>
    <row r="1748" spans="1:15">
      <c r="A1748" s="165" t="s">
        <v>2320</v>
      </c>
      <c r="B1748" s="165" t="s">
        <v>2753</v>
      </c>
      <c r="C1748" s="169">
        <v>2150</v>
      </c>
      <c r="D1748" s="171" t="s">
        <v>1450</v>
      </c>
      <c r="E1748" s="172">
        <v>1106.8</v>
      </c>
      <c r="F1748" s="172">
        <v>0</v>
      </c>
      <c r="G1748" s="172">
        <v>99.009999999999991</v>
      </c>
      <c r="H1748" s="172">
        <v>0</v>
      </c>
      <c r="I1748" s="172">
        <v>0</v>
      </c>
      <c r="J1748" s="173">
        <f t="shared" si="29"/>
        <v>1205.81</v>
      </c>
      <c r="K1748" s="169" t="str">
        <f>VLOOKUP(C1748, 'CEDARS School FRPL'!$C$4:$G$2376,5,0)</f>
        <v>No</v>
      </c>
      <c r="L1748" s="66">
        <f>IFERROR(VLOOKUP($C1748,'CEDARS School FRPL'!$C$4:$F$20001,3,FALSE),"NO CEDARL FRPL Rprtd")</f>
        <v>0.46850000000000003</v>
      </c>
      <c r="N1748" s="118"/>
      <c r="O1748" s="97"/>
    </row>
    <row r="1749" spans="1:15">
      <c r="A1749" s="165" t="s">
        <v>2320</v>
      </c>
      <c r="B1749" s="165" t="s">
        <v>2753</v>
      </c>
      <c r="C1749" s="169">
        <v>1537</v>
      </c>
      <c r="D1749" s="171" t="s">
        <v>1449</v>
      </c>
      <c r="E1749" s="172">
        <v>141.78</v>
      </c>
      <c r="F1749" s="172">
        <v>0</v>
      </c>
      <c r="G1749" s="172">
        <v>3.1799999999999997</v>
      </c>
      <c r="H1749" s="172">
        <v>63.3</v>
      </c>
      <c r="I1749" s="172">
        <v>0</v>
      </c>
      <c r="J1749" s="173">
        <f t="shared" si="29"/>
        <v>208.26</v>
      </c>
      <c r="K1749" s="169" t="str">
        <f>VLOOKUP(C1749, 'CEDARS School FRPL'!$C$4:$G$2376,5,0)</f>
        <v>Yes</v>
      </c>
      <c r="L1749" s="66">
        <f>IFERROR(VLOOKUP($C1749,'CEDARS School FRPL'!$C$4:$F$20001,3,FALSE),"NO CEDARL FRPL Rprtd")</f>
        <v>0.60840000000000005</v>
      </c>
      <c r="N1749" s="118"/>
      <c r="O1749" s="97"/>
    </row>
    <row r="1750" spans="1:15">
      <c r="A1750" s="165" t="s">
        <v>2412</v>
      </c>
      <c r="B1750" s="165" t="s">
        <v>2754</v>
      </c>
      <c r="C1750" s="169">
        <v>5383</v>
      </c>
      <c r="D1750" s="171" t="s">
        <v>2065</v>
      </c>
      <c r="E1750" s="172">
        <v>451.85</v>
      </c>
      <c r="F1750" s="172">
        <v>0</v>
      </c>
      <c r="G1750" s="172">
        <v>0</v>
      </c>
      <c r="H1750" s="172">
        <v>0</v>
      </c>
      <c r="I1750" s="172">
        <v>0</v>
      </c>
      <c r="J1750" s="173">
        <f t="shared" si="29"/>
        <v>451.85</v>
      </c>
      <c r="K1750" s="169" t="str">
        <f>VLOOKUP(C1750, 'CEDARS School FRPL'!$C$4:$G$2376,5,0)</f>
        <v>Yes</v>
      </c>
      <c r="L1750" s="66">
        <f>IFERROR(VLOOKUP($C1750,'CEDARS School FRPL'!$C$4:$F$20001,3,FALSE),"NO CEDARL FRPL Rprtd")</f>
        <v>0.59209999999999996</v>
      </c>
      <c r="N1750" s="118"/>
      <c r="O1750" s="97"/>
    </row>
    <row r="1751" spans="1:15">
      <c r="A1751" s="165" t="s">
        <v>2412</v>
      </c>
      <c r="B1751" s="165" t="s">
        <v>2754</v>
      </c>
      <c r="C1751" s="169">
        <v>5232</v>
      </c>
      <c r="D1751" s="171" t="s">
        <v>2942</v>
      </c>
      <c r="E1751" s="172">
        <v>223.66</v>
      </c>
      <c r="F1751" s="172">
        <v>19.100000000000001</v>
      </c>
      <c r="G1751" s="172">
        <v>0</v>
      </c>
      <c r="H1751" s="172">
        <v>0</v>
      </c>
      <c r="I1751" s="172">
        <v>0</v>
      </c>
      <c r="J1751" s="173">
        <f t="shared" si="29"/>
        <v>242.76</v>
      </c>
      <c r="K1751" s="169" t="str">
        <f>VLOOKUP(C1751, 'CEDARS School FRPL'!$C$4:$G$2376,5,0)</f>
        <v>Yes</v>
      </c>
      <c r="L1751" s="66">
        <f>IFERROR(VLOOKUP($C1751,'CEDARS School FRPL'!$C$4:$F$20001,3,FALSE),"NO CEDARL FRPL Rprtd")</f>
        <v>0.51819999999999999</v>
      </c>
      <c r="N1751" s="118"/>
      <c r="O1751" s="97"/>
    </row>
    <row r="1752" spans="1:15">
      <c r="A1752" s="165" t="s">
        <v>2412</v>
      </c>
      <c r="B1752" s="165" t="s">
        <v>2754</v>
      </c>
      <c r="C1752" s="169">
        <v>5560</v>
      </c>
      <c r="D1752" s="171" t="s">
        <v>3198</v>
      </c>
      <c r="E1752" s="172">
        <v>8.4</v>
      </c>
      <c r="F1752" s="172">
        <v>0</v>
      </c>
      <c r="G1752" s="172">
        <v>0</v>
      </c>
      <c r="H1752" s="172">
        <v>0</v>
      </c>
      <c r="I1752" s="172">
        <v>0</v>
      </c>
      <c r="J1752" s="173">
        <f t="shared" si="29"/>
        <v>8.4</v>
      </c>
      <c r="K1752" s="169" t="str">
        <f>VLOOKUP(C1752, 'CEDARS School FRPL'!$C$4:$G$2376,5,0)</f>
        <v>Yes</v>
      </c>
      <c r="L1752" s="66">
        <f>IFERROR(VLOOKUP($C1752,'CEDARS School FRPL'!$C$4:$F$20001,3,FALSE),"NO CEDARL FRPL Rprtd")</f>
        <v>0.5111</v>
      </c>
      <c r="N1752" s="118"/>
      <c r="O1752" s="97"/>
    </row>
    <row r="1753" spans="1:15">
      <c r="A1753" s="165" t="s">
        <v>2412</v>
      </c>
      <c r="B1753" s="165" t="s">
        <v>2754</v>
      </c>
      <c r="C1753" s="169">
        <v>2388</v>
      </c>
      <c r="D1753" s="171" t="s">
        <v>2064</v>
      </c>
      <c r="E1753" s="172">
        <v>1103.8900000000001</v>
      </c>
      <c r="F1753" s="172">
        <v>0</v>
      </c>
      <c r="G1753" s="172">
        <v>39.159999999999997</v>
      </c>
      <c r="H1753" s="172">
        <v>1.7</v>
      </c>
      <c r="I1753" s="172">
        <v>0</v>
      </c>
      <c r="J1753" s="173">
        <f t="shared" si="29"/>
        <v>1144.7500000000002</v>
      </c>
      <c r="K1753" s="169" t="str">
        <f>VLOOKUP(C1753, 'CEDARS School FRPL'!$C$4:$G$2376,5,0)</f>
        <v>Yes</v>
      </c>
      <c r="L1753" s="66">
        <f>IFERROR(VLOOKUP($C1753,'CEDARS School FRPL'!$C$4:$F$20001,3,FALSE),"NO CEDARL FRPL Rprtd")</f>
        <v>0.51729999999999998</v>
      </c>
      <c r="N1753" s="118"/>
      <c r="O1753" s="97"/>
    </row>
    <row r="1754" spans="1:15">
      <c r="A1754" s="165" t="s">
        <v>2412</v>
      </c>
      <c r="B1754" s="165" t="s">
        <v>2754</v>
      </c>
      <c r="C1754" s="169">
        <v>4272</v>
      </c>
      <c r="D1754" s="171" t="s">
        <v>3200</v>
      </c>
      <c r="E1754" s="172">
        <v>76.62</v>
      </c>
      <c r="F1754" s="172">
        <v>0</v>
      </c>
      <c r="G1754" s="172">
        <v>0</v>
      </c>
      <c r="H1754" s="172">
        <v>0</v>
      </c>
      <c r="I1754" s="172">
        <v>0</v>
      </c>
      <c r="J1754" s="173">
        <f t="shared" si="29"/>
        <v>76.62</v>
      </c>
      <c r="K1754" s="169" t="str">
        <f>VLOOKUP(C1754, 'CEDARS School FRPL'!$C$4:$G$2376,5,0)</f>
        <v>No</v>
      </c>
      <c r="L1754" s="66">
        <f>IFERROR(VLOOKUP($C1754,'CEDARS School FRPL'!$C$4:$F$20001,3,FALSE),"NO CEDARL FRPL Rprtd")</f>
        <v>0.30359999999999998</v>
      </c>
      <c r="N1754" s="118"/>
      <c r="O1754" s="97"/>
    </row>
    <row r="1755" spans="1:15">
      <c r="A1755" s="165" t="s">
        <v>2412</v>
      </c>
      <c r="B1755" s="165" t="s">
        <v>2754</v>
      </c>
      <c r="C1755" s="169">
        <v>5384</v>
      </c>
      <c r="D1755" s="171" t="s">
        <v>2066</v>
      </c>
      <c r="E1755" s="172">
        <v>763.37</v>
      </c>
      <c r="F1755" s="172">
        <v>0</v>
      </c>
      <c r="G1755" s="172">
        <v>0</v>
      </c>
      <c r="H1755" s="172">
        <v>0</v>
      </c>
      <c r="I1755" s="172">
        <v>0</v>
      </c>
      <c r="J1755" s="173">
        <f t="shared" si="29"/>
        <v>763.37</v>
      </c>
      <c r="K1755" s="169" t="str">
        <f>VLOOKUP(C1755, 'CEDARS School FRPL'!$C$4:$G$2376,5,0)</f>
        <v>Yes</v>
      </c>
      <c r="L1755" s="66">
        <f>IFERROR(VLOOKUP($C1755,'CEDARS School FRPL'!$C$4:$F$20001,3,FALSE),"NO CEDARL FRPL Rprtd")</f>
        <v>0.60309999999999997</v>
      </c>
      <c r="N1755" s="118"/>
      <c r="O1755" s="97"/>
    </row>
    <row r="1756" spans="1:15">
      <c r="A1756" s="165" t="s">
        <v>2412</v>
      </c>
      <c r="B1756" s="165" t="s">
        <v>2754</v>
      </c>
      <c r="C1756" s="169">
        <v>5231</v>
      </c>
      <c r="D1756" s="171" t="s">
        <v>3201</v>
      </c>
      <c r="E1756" s="172">
        <v>36.11</v>
      </c>
      <c r="F1756" s="172">
        <v>0</v>
      </c>
      <c r="G1756" s="172">
        <v>0</v>
      </c>
      <c r="H1756" s="172">
        <v>0</v>
      </c>
      <c r="I1756" s="172">
        <v>0</v>
      </c>
      <c r="J1756" s="173">
        <f t="shared" si="29"/>
        <v>36.11</v>
      </c>
      <c r="K1756" s="169" t="str">
        <f>VLOOKUP(C1756, 'CEDARS School FRPL'!$C$4:$G$2376,5,0)</f>
        <v>Yes</v>
      </c>
      <c r="L1756" s="66">
        <f>IFERROR(VLOOKUP($C1756,'CEDARS School FRPL'!$C$4:$F$20001,3,FALSE),"NO CEDARL FRPL Rprtd")</f>
        <v>0.60329999999999995</v>
      </c>
      <c r="N1756" s="118"/>
      <c r="O1756" s="97"/>
    </row>
    <row r="1757" spans="1:15">
      <c r="A1757" s="165" t="s">
        <v>2412</v>
      </c>
      <c r="B1757" s="165" t="s">
        <v>2754</v>
      </c>
      <c r="C1757" s="169">
        <v>5385</v>
      </c>
      <c r="D1757" s="171" t="s">
        <v>2067</v>
      </c>
      <c r="E1757" s="172">
        <v>844.5</v>
      </c>
      <c r="F1757" s="172">
        <v>0</v>
      </c>
      <c r="G1757" s="172">
        <v>0</v>
      </c>
      <c r="H1757" s="172">
        <v>0</v>
      </c>
      <c r="I1757" s="172">
        <v>0</v>
      </c>
      <c r="J1757" s="173">
        <f t="shared" si="29"/>
        <v>844.5</v>
      </c>
      <c r="K1757" s="169" t="str">
        <f>VLOOKUP(C1757, 'CEDARS School FRPL'!$C$4:$G$2376,5,0)</f>
        <v>Yes</v>
      </c>
      <c r="L1757" s="66">
        <f>IFERROR(VLOOKUP($C1757,'CEDARS School FRPL'!$C$4:$F$20001,3,FALSE),"NO CEDARL FRPL Rprtd")</f>
        <v>0.53810000000000002</v>
      </c>
      <c r="N1757" s="118"/>
      <c r="O1757" s="97"/>
    </row>
    <row r="1758" spans="1:15">
      <c r="A1758" s="165" t="s">
        <v>2412</v>
      </c>
      <c r="B1758" s="165" t="s">
        <v>2754</v>
      </c>
      <c r="C1758" s="169">
        <v>5561</v>
      </c>
      <c r="D1758" s="171" t="s">
        <v>3199</v>
      </c>
      <c r="E1758" s="172">
        <v>0</v>
      </c>
      <c r="F1758" s="172">
        <v>0</v>
      </c>
      <c r="G1758" s="172">
        <v>0</v>
      </c>
      <c r="H1758" s="172">
        <v>32.4</v>
      </c>
      <c r="I1758" s="172">
        <v>0</v>
      </c>
      <c r="J1758" s="173">
        <f t="shared" si="29"/>
        <v>32.4</v>
      </c>
      <c r="K1758" s="169" t="str">
        <f>VLOOKUP(C1758, 'CEDARS School FRPL'!$C$4:$G$2376,5,0)</f>
        <v>Yes</v>
      </c>
      <c r="L1758" s="66">
        <f>IFERROR(VLOOKUP($C1758,'CEDARS School FRPL'!$C$4:$F$20001,3,FALSE),"NO CEDARL FRPL Rprtd")</f>
        <v>0.86709999999999998</v>
      </c>
      <c r="N1758" s="118"/>
      <c r="O1758" s="97"/>
    </row>
    <row r="1759" spans="1:15">
      <c r="A1759" s="165" t="s">
        <v>2298</v>
      </c>
      <c r="B1759" s="165" t="s">
        <v>2755</v>
      </c>
      <c r="C1759" s="169">
        <v>5075</v>
      </c>
      <c r="D1759" s="171" t="s">
        <v>1240</v>
      </c>
      <c r="E1759" s="172">
        <v>101.39</v>
      </c>
      <c r="F1759" s="172">
        <v>10</v>
      </c>
      <c r="G1759" s="172">
        <v>0</v>
      </c>
      <c r="H1759" s="172">
        <v>0</v>
      </c>
      <c r="I1759" s="172">
        <v>0</v>
      </c>
      <c r="J1759" s="173">
        <f t="shared" si="29"/>
        <v>111.39</v>
      </c>
      <c r="K1759" s="169" t="str">
        <f>VLOOKUP(C1759, 'CEDARS School FRPL'!$C$4:$G$2376,5,0)</f>
        <v>Yes</v>
      </c>
      <c r="L1759" s="66">
        <f>IFERROR(VLOOKUP($C1759,'CEDARS School FRPL'!$C$4:$F$20001,3,FALSE),"NO CEDARL FRPL Rprtd")</f>
        <v>0.68869999999999998</v>
      </c>
      <c r="N1759" s="118"/>
      <c r="O1759" s="97"/>
    </row>
    <row r="1760" spans="1:15">
      <c r="A1760" s="165" t="s">
        <v>2298</v>
      </c>
      <c r="B1760" s="165" t="s">
        <v>2755</v>
      </c>
      <c r="C1760" s="169">
        <v>5226</v>
      </c>
      <c r="D1760" s="171" t="s">
        <v>1242</v>
      </c>
      <c r="E1760" s="172">
        <v>75.319999999999993</v>
      </c>
      <c r="F1760" s="172">
        <v>0</v>
      </c>
      <c r="G1760" s="172">
        <v>5.58</v>
      </c>
      <c r="H1760" s="172">
        <v>0</v>
      </c>
      <c r="I1760" s="172">
        <v>0</v>
      </c>
      <c r="J1760" s="173">
        <f t="shared" si="29"/>
        <v>80.899999999999991</v>
      </c>
      <c r="K1760" s="169" t="str">
        <f>VLOOKUP(C1760, 'CEDARS School FRPL'!$C$4:$G$2376,5,0)</f>
        <v>Yes</v>
      </c>
      <c r="L1760" s="66">
        <f>IFERROR(VLOOKUP($C1760,'CEDARS School FRPL'!$C$4:$F$20001,3,FALSE),"NO CEDARL FRPL Rprtd")</f>
        <v>0.50339999999999996</v>
      </c>
      <c r="N1760" s="118"/>
      <c r="O1760" s="97"/>
    </row>
    <row r="1761" spans="1:15">
      <c r="A1761" s="165" t="s">
        <v>2298</v>
      </c>
      <c r="B1761" s="165" t="s">
        <v>2755</v>
      </c>
      <c r="C1761" s="169">
        <v>5225</v>
      </c>
      <c r="D1761" s="171" t="s">
        <v>1241</v>
      </c>
      <c r="E1761" s="172">
        <v>50.2</v>
      </c>
      <c r="F1761" s="172">
        <v>0</v>
      </c>
      <c r="G1761" s="172">
        <v>0</v>
      </c>
      <c r="H1761" s="172">
        <v>0</v>
      </c>
      <c r="I1761" s="172">
        <v>0</v>
      </c>
      <c r="J1761" s="173">
        <f t="shared" si="29"/>
        <v>50.2</v>
      </c>
      <c r="K1761" s="169" t="str">
        <f>VLOOKUP(C1761, 'CEDARS School FRPL'!$C$4:$G$2376,5,0)</f>
        <v>Yes</v>
      </c>
      <c r="L1761" s="66">
        <f>IFERROR(VLOOKUP($C1761,'CEDARS School FRPL'!$C$4:$F$20001,3,FALSE),"NO CEDARL FRPL Rprtd")</f>
        <v>0.64559999999999995</v>
      </c>
      <c r="N1761" s="118"/>
      <c r="O1761" s="97"/>
    </row>
    <row r="1762" spans="1:15">
      <c r="A1762" s="165" t="s">
        <v>2142</v>
      </c>
      <c r="B1762" s="165" t="s">
        <v>2756</v>
      </c>
      <c r="C1762" s="169">
        <v>5613</v>
      </c>
      <c r="D1762" s="171" t="s">
        <v>2943</v>
      </c>
      <c r="E1762" s="172">
        <v>111.11</v>
      </c>
      <c r="F1762" s="172">
        <v>0</v>
      </c>
      <c r="G1762" s="172">
        <v>1.67</v>
      </c>
      <c r="H1762" s="172">
        <v>0</v>
      </c>
      <c r="I1762" s="172">
        <v>0</v>
      </c>
      <c r="J1762" s="173">
        <f t="shared" si="29"/>
        <v>112.78</v>
      </c>
      <c r="K1762" s="169" t="str">
        <f>VLOOKUP(C1762, 'CEDARS School FRPL'!$C$4:$G$2376,5,0)</f>
        <v>No</v>
      </c>
      <c r="L1762" s="66">
        <f>IFERROR(VLOOKUP($C1762,'CEDARS School FRPL'!$C$4:$F$20001,3,FALSE),"NO CEDARL FRPL Rprtd")</f>
        <v>0.43190000000000001</v>
      </c>
      <c r="N1762" s="118"/>
      <c r="O1762" s="97"/>
    </row>
    <row r="1763" spans="1:15">
      <c r="A1763" s="165" t="s">
        <v>2142</v>
      </c>
      <c r="B1763" s="165" t="s">
        <v>2756</v>
      </c>
      <c r="C1763" s="169">
        <v>4378</v>
      </c>
      <c r="D1763" s="171" t="s">
        <v>147</v>
      </c>
      <c r="E1763" s="172">
        <v>448.17</v>
      </c>
      <c r="F1763" s="172">
        <v>0</v>
      </c>
      <c r="G1763" s="172">
        <v>0</v>
      </c>
      <c r="H1763" s="172">
        <v>0</v>
      </c>
      <c r="I1763" s="172">
        <v>0</v>
      </c>
      <c r="J1763" s="173">
        <f t="shared" si="29"/>
        <v>448.17</v>
      </c>
      <c r="K1763" s="169" t="str">
        <f>VLOOKUP(C1763, 'CEDARS School FRPL'!$C$4:$G$2376,5,0)</f>
        <v>No</v>
      </c>
      <c r="L1763" s="66">
        <f>IFERROR(VLOOKUP($C1763,'CEDARS School FRPL'!$C$4:$F$20001,3,FALSE),"NO CEDARL FRPL Rprtd")</f>
        <v>0.45500000000000002</v>
      </c>
      <c r="N1763" s="118"/>
      <c r="O1763" s="97"/>
    </row>
    <row r="1764" spans="1:15">
      <c r="A1764" s="165" t="s">
        <v>2142</v>
      </c>
      <c r="B1764" s="165" t="s">
        <v>2756</v>
      </c>
      <c r="C1764" s="169">
        <v>2722</v>
      </c>
      <c r="D1764" s="171" t="s">
        <v>146</v>
      </c>
      <c r="E1764" s="172">
        <v>527.6</v>
      </c>
      <c r="F1764" s="172">
        <v>0</v>
      </c>
      <c r="G1764" s="172">
        <v>0</v>
      </c>
      <c r="H1764" s="172">
        <v>0</v>
      </c>
      <c r="I1764" s="172">
        <v>0</v>
      </c>
      <c r="J1764" s="173">
        <f t="shared" si="29"/>
        <v>527.6</v>
      </c>
      <c r="K1764" s="169" t="str">
        <f>VLOOKUP(C1764, 'CEDARS School FRPL'!$C$4:$G$2376,5,0)</f>
        <v>Yes</v>
      </c>
      <c r="L1764" s="66">
        <f>IFERROR(VLOOKUP($C1764,'CEDARS School FRPL'!$C$4:$F$20001,3,FALSE),"NO CEDARL FRPL Rprtd")</f>
        <v>0.52749999999999997</v>
      </c>
      <c r="N1764" s="118"/>
      <c r="O1764" s="97"/>
    </row>
    <row r="1765" spans="1:15">
      <c r="A1765" s="165" t="s">
        <v>2142</v>
      </c>
      <c r="B1765" s="165" t="s">
        <v>2756</v>
      </c>
      <c r="C1765" s="169">
        <v>1708</v>
      </c>
      <c r="D1765" s="171" t="s">
        <v>2944</v>
      </c>
      <c r="E1765" s="172">
        <v>127.66</v>
      </c>
      <c r="F1765" s="172">
        <v>0</v>
      </c>
      <c r="G1765" s="172">
        <v>0</v>
      </c>
      <c r="H1765" s="172">
        <v>0</v>
      </c>
      <c r="I1765" s="172">
        <v>0</v>
      </c>
      <c r="J1765" s="173">
        <f t="shared" si="29"/>
        <v>127.66</v>
      </c>
      <c r="K1765" s="169" t="str">
        <f>VLOOKUP(C1765, 'CEDARS School FRPL'!$C$4:$G$2376,5,0)</f>
        <v>No</v>
      </c>
      <c r="L1765" s="66">
        <f>IFERROR(VLOOKUP($C1765,'CEDARS School FRPL'!$C$4:$F$20001,3,FALSE),"NO CEDARL FRPL Rprtd")</f>
        <v>0.44280000000000003</v>
      </c>
      <c r="N1765" s="118"/>
      <c r="O1765" s="97"/>
    </row>
    <row r="1766" spans="1:15">
      <c r="A1766" s="165" t="s">
        <v>2142</v>
      </c>
      <c r="B1766" s="165" t="s">
        <v>2756</v>
      </c>
      <c r="C1766" s="169">
        <v>4519</v>
      </c>
      <c r="D1766" s="171" t="s">
        <v>148</v>
      </c>
      <c r="E1766" s="172">
        <v>528.15</v>
      </c>
      <c r="F1766" s="172">
        <v>0</v>
      </c>
      <c r="G1766" s="172">
        <v>0</v>
      </c>
      <c r="H1766" s="172">
        <v>0</v>
      </c>
      <c r="I1766" s="172">
        <v>0</v>
      </c>
      <c r="J1766" s="173">
        <f t="shared" si="29"/>
        <v>528.15</v>
      </c>
      <c r="K1766" s="169" t="str">
        <f>VLOOKUP(C1766, 'CEDARS School FRPL'!$C$4:$G$2376,5,0)</f>
        <v>No</v>
      </c>
      <c r="L1766" s="66">
        <f>IFERROR(VLOOKUP($C1766,'CEDARS School FRPL'!$C$4:$F$20001,3,FALSE),"NO CEDARL FRPL Rprtd")</f>
        <v>0.48709999999999998</v>
      </c>
      <c r="N1766" s="118"/>
      <c r="O1766" s="97"/>
    </row>
    <row r="1767" spans="1:15">
      <c r="A1767" s="165" t="s">
        <v>2142</v>
      </c>
      <c r="B1767" s="165" t="s">
        <v>2756</v>
      </c>
      <c r="C1767" s="169">
        <v>2471</v>
      </c>
      <c r="D1767" s="171" t="s">
        <v>145</v>
      </c>
      <c r="E1767" s="172">
        <v>734.72</v>
      </c>
      <c r="F1767" s="172">
        <v>0</v>
      </c>
      <c r="G1767" s="172">
        <v>73.52</v>
      </c>
      <c r="H1767" s="172">
        <v>0</v>
      </c>
      <c r="I1767" s="172">
        <v>0</v>
      </c>
      <c r="J1767" s="173">
        <f t="shared" si="29"/>
        <v>808.24</v>
      </c>
      <c r="K1767" s="169" t="str">
        <f>VLOOKUP(C1767, 'CEDARS School FRPL'!$C$4:$G$2376,5,0)</f>
        <v>No</v>
      </c>
      <c r="L1767" s="66">
        <f>IFERROR(VLOOKUP($C1767,'CEDARS School FRPL'!$C$4:$F$20001,3,FALSE),"NO CEDARL FRPL Rprtd")</f>
        <v>0.42730000000000001</v>
      </c>
      <c r="N1767" s="118"/>
      <c r="O1767" s="97"/>
    </row>
    <row r="1768" spans="1:15">
      <c r="A1768" s="165" t="s">
        <v>2314</v>
      </c>
      <c r="B1768" s="165" t="s">
        <v>2757</v>
      </c>
      <c r="C1768" s="169">
        <v>3725</v>
      </c>
      <c r="D1768" s="171" t="s">
        <v>1423</v>
      </c>
      <c r="E1768" s="172">
        <v>6</v>
      </c>
      <c r="F1768" s="172">
        <v>0</v>
      </c>
      <c r="G1768" s="172">
        <v>0</v>
      </c>
      <c r="H1768" s="172">
        <v>0</v>
      </c>
      <c r="I1768" s="172">
        <v>0</v>
      </c>
      <c r="J1768" s="173">
        <f t="shared" si="29"/>
        <v>6</v>
      </c>
      <c r="K1768" s="169" t="str">
        <f>VLOOKUP(C1768, 'CEDARS School FRPL'!$C$4:$G$2376,5,0)</f>
        <v>No</v>
      </c>
      <c r="L1768" s="66">
        <f>IFERROR(VLOOKUP($C1768,'CEDARS School FRPL'!$C$4:$F$20001,3,FALSE),"NO CEDARL FRPL Rprtd")</f>
        <v>0</v>
      </c>
      <c r="N1768" s="118"/>
      <c r="O1768" s="97"/>
    </row>
    <row r="1769" spans="1:15">
      <c r="A1769" s="165" t="s">
        <v>2277</v>
      </c>
      <c r="B1769" s="165" t="s">
        <v>2758</v>
      </c>
      <c r="C1769" s="169">
        <v>3291</v>
      </c>
      <c r="D1769" s="171" t="s">
        <v>1165</v>
      </c>
      <c r="E1769" s="172">
        <v>512.44000000000005</v>
      </c>
      <c r="F1769" s="172">
        <v>0</v>
      </c>
      <c r="G1769" s="172">
        <v>0</v>
      </c>
      <c r="H1769" s="172">
        <v>0</v>
      </c>
      <c r="I1769" s="172">
        <v>0</v>
      </c>
      <c r="J1769" s="173">
        <f t="shared" si="29"/>
        <v>512.44000000000005</v>
      </c>
      <c r="K1769" s="169" t="str">
        <f>VLOOKUP(C1769, 'CEDARS School FRPL'!$C$4:$G$2376,5,0)</f>
        <v>Yes</v>
      </c>
      <c r="L1769" s="66">
        <f>IFERROR(VLOOKUP($C1769,'CEDARS School FRPL'!$C$4:$F$20001,3,FALSE),"NO CEDARL FRPL Rprtd")</f>
        <v>0.63170000000000004</v>
      </c>
      <c r="N1769" s="118"/>
      <c r="O1769" s="97"/>
    </row>
    <row r="1770" spans="1:15">
      <c r="A1770" s="165" t="s">
        <v>2277</v>
      </c>
      <c r="B1770" s="165" t="s">
        <v>2758</v>
      </c>
      <c r="C1770" s="169">
        <v>5621</v>
      </c>
      <c r="D1770" s="171" t="s">
        <v>2945</v>
      </c>
      <c r="E1770" s="172">
        <v>70.040000000000006</v>
      </c>
      <c r="F1770" s="172">
        <v>0</v>
      </c>
      <c r="G1770" s="172">
        <v>4.28</v>
      </c>
      <c r="H1770" s="172">
        <v>0</v>
      </c>
      <c r="I1770" s="172">
        <v>0</v>
      </c>
      <c r="J1770" s="173">
        <f t="shared" si="29"/>
        <v>74.320000000000007</v>
      </c>
      <c r="K1770" s="169" t="str">
        <f>VLOOKUP(C1770, 'CEDARS School FRPL'!$C$4:$G$2376,5,0)</f>
        <v>Yes</v>
      </c>
      <c r="L1770" s="66">
        <f>IFERROR(VLOOKUP($C1770,'CEDARS School FRPL'!$C$4:$F$20001,3,FALSE),"NO CEDARL FRPL Rprtd")</f>
        <v>0.45379999999999998</v>
      </c>
      <c r="N1770" s="118"/>
      <c r="O1770" s="97"/>
    </row>
    <row r="1771" spans="1:15">
      <c r="A1771" s="165" t="s">
        <v>2277</v>
      </c>
      <c r="B1771" s="165" t="s">
        <v>2758</v>
      </c>
      <c r="C1771" s="169">
        <v>5778</v>
      </c>
      <c r="D1771" s="171" t="s">
        <v>3233</v>
      </c>
      <c r="E1771" s="172">
        <v>164.52</v>
      </c>
      <c r="F1771" s="172">
        <v>0</v>
      </c>
      <c r="G1771" s="172">
        <v>21.92</v>
      </c>
      <c r="H1771" s="172">
        <v>0</v>
      </c>
      <c r="I1771" s="172">
        <v>0</v>
      </c>
      <c r="J1771" s="173">
        <f t="shared" si="29"/>
        <v>186.44</v>
      </c>
      <c r="K1771" s="169" t="str">
        <f>VLOOKUP(C1771, 'CEDARS School FRPL'!$C$4:$G$2376,5,0)</f>
        <v>Yes</v>
      </c>
      <c r="L1771" s="66">
        <f>IFERROR(VLOOKUP($C1771,'CEDARS School FRPL'!$C$4:$F$20001,3,FALSE),"NO CEDARL FRPL Rprtd")</f>
        <v>0.59650000000000003</v>
      </c>
      <c r="N1771" s="118"/>
      <c r="O1771" s="97"/>
    </row>
    <row r="1772" spans="1:15">
      <c r="A1772" s="165" t="s">
        <v>2277</v>
      </c>
      <c r="B1772" s="165" t="s">
        <v>2758</v>
      </c>
      <c r="C1772" s="169">
        <v>2745</v>
      </c>
      <c r="D1772" s="171" t="s">
        <v>1163</v>
      </c>
      <c r="E1772" s="172">
        <v>348.88</v>
      </c>
      <c r="F1772" s="172">
        <v>0</v>
      </c>
      <c r="G1772" s="172">
        <v>0</v>
      </c>
      <c r="H1772" s="172">
        <v>0</v>
      </c>
      <c r="I1772" s="172">
        <v>0</v>
      </c>
      <c r="J1772" s="173">
        <f t="shared" si="29"/>
        <v>348.88</v>
      </c>
      <c r="K1772" s="169" t="str">
        <f>VLOOKUP(C1772, 'CEDARS School FRPL'!$C$4:$G$2376,5,0)</f>
        <v>Yes</v>
      </c>
      <c r="L1772" s="66">
        <f>IFERROR(VLOOKUP($C1772,'CEDARS School FRPL'!$C$4:$F$20001,3,FALSE),"NO CEDARL FRPL Rprtd")</f>
        <v>0.76439999999999997</v>
      </c>
      <c r="N1772" s="118"/>
      <c r="O1772" s="97"/>
    </row>
    <row r="1773" spans="1:15">
      <c r="A1773" s="165" t="s">
        <v>2277</v>
      </c>
      <c r="B1773" s="165" t="s">
        <v>2758</v>
      </c>
      <c r="C1773" s="169">
        <v>3292</v>
      </c>
      <c r="D1773" s="171" t="s">
        <v>405</v>
      </c>
      <c r="E1773" s="172">
        <v>514.70000000000005</v>
      </c>
      <c r="F1773" s="172">
        <v>0</v>
      </c>
      <c r="G1773" s="172">
        <v>0</v>
      </c>
      <c r="H1773" s="172">
        <v>0</v>
      </c>
      <c r="I1773" s="172">
        <v>0</v>
      </c>
      <c r="J1773" s="173">
        <f t="shared" si="29"/>
        <v>514.70000000000005</v>
      </c>
      <c r="K1773" s="169" t="str">
        <f>VLOOKUP(C1773, 'CEDARS School FRPL'!$C$4:$G$2376,5,0)</f>
        <v>Yes</v>
      </c>
      <c r="L1773" s="66">
        <f>IFERROR(VLOOKUP($C1773,'CEDARS School FRPL'!$C$4:$F$20001,3,FALSE),"NO CEDARL FRPL Rprtd")</f>
        <v>0.61080000000000001</v>
      </c>
      <c r="N1773" s="118"/>
      <c r="O1773" s="97"/>
    </row>
    <row r="1774" spans="1:15">
      <c r="A1774" s="165" t="s">
        <v>2277</v>
      </c>
      <c r="B1774" s="165" t="s">
        <v>2758</v>
      </c>
      <c r="C1774" s="169">
        <v>4363</v>
      </c>
      <c r="D1774" s="171" t="s">
        <v>1166</v>
      </c>
      <c r="E1774" s="172">
        <v>540.24</v>
      </c>
      <c r="F1774" s="172">
        <v>0</v>
      </c>
      <c r="G1774" s="172">
        <v>0</v>
      </c>
      <c r="H1774" s="172">
        <v>0</v>
      </c>
      <c r="I1774" s="172">
        <v>0</v>
      </c>
      <c r="J1774" s="173">
        <f t="shared" si="29"/>
        <v>540.24</v>
      </c>
      <c r="K1774" s="169" t="str">
        <f>VLOOKUP(C1774, 'CEDARS School FRPL'!$C$4:$G$2376,5,0)</f>
        <v>Yes</v>
      </c>
      <c r="L1774" s="66">
        <f>IFERROR(VLOOKUP($C1774,'CEDARS School FRPL'!$C$4:$F$20001,3,FALSE),"NO CEDARL FRPL Rprtd")</f>
        <v>0.61770000000000003</v>
      </c>
      <c r="N1774" s="118"/>
      <c r="O1774" s="97"/>
    </row>
    <row r="1775" spans="1:15">
      <c r="A1775" s="165" t="s">
        <v>2277</v>
      </c>
      <c r="B1775" s="165" t="s">
        <v>2758</v>
      </c>
      <c r="C1775" s="169">
        <v>4586</v>
      </c>
      <c r="D1775" s="171" t="s">
        <v>782</v>
      </c>
      <c r="E1775" s="172">
        <v>505.75</v>
      </c>
      <c r="F1775" s="172">
        <v>0</v>
      </c>
      <c r="G1775" s="172">
        <v>0</v>
      </c>
      <c r="H1775" s="172">
        <v>0</v>
      </c>
      <c r="I1775" s="172">
        <v>0</v>
      </c>
      <c r="J1775" s="173">
        <f t="shared" si="29"/>
        <v>505.75</v>
      </c>
      <c r="K1775" s="169" t="str">
        <f>VLOOKUP(C1775, 'CEDARS School FRPL'!$C$4:$G$2376,5,0)</f>
        <v>Yes</v>
      </c>
      <c r="L1775" s="66">
        <f>IFERROR(VLOOKUP($C1775,'CEDARS School FRPL'!$C$4:$F$20001,3,FALSE),"NO CEDARL FRPL Rprtd")</f>
        <v>0.66259999999999997</v>
      </c>
      <c r="N1775" s="118"/>
      <c r="O1775" s="97"/>
    </row>
    <row r="1776" spans="1:15">
      <c r="A1776" s="165" t="s">
        <v>2277</v>
      </c>
      <c r="B1776" s="165" t="s">
        <v>2758</v>
      </c>
      <c r="C1776" s="169">
        <v>3241</v>
      </c>
      <c r="D1776" s="171" t="s">
        <v>1164</v>
      </c>
      <c r="E1776" s="172">
        <v>1284.73</v>
      </c>
      <c r="F1776" s="172">
        <v>0</v>
      </c>
      <c r="G1776" s="172">
        <v>83.110000000000014</v>
      </c>
      <c r="H1776" s="172">
        <v>0</v>
      </c>
      <c r="I1776" s="172">
        <v>0</v>
      </c>
      <c r="J1776" s="173">
        <f t="shared" si="29"/>
        <v>1367.8400000000001</v>
      </c>
      <c r="K1776" s="169" t="str">
        <f>VLOOKUP(C1776, 'CEDARS School FRPL'!$C$4:$G$2376,5,0)</f>
        <v>Yes</v>
      </c>
      <c r="L1776" s="66">
        <f>IFERROR(VLOOKUP($C1776,'CEDARS School FRPL'!$C$4:$F$20001,3,FALSE),"NO CEDARL FRPL Rprtd")</f>
        <v>0.53</v>
      </c>
      <c r="N1776" s="118"/>
      <c r="O1776" s="97"/>
    </row>
    <row r="1777" spans="1:15">
      <c r="A1777" s="165" t="s">
        <v>2277</v>
      </c>
      <c r="B1777" s="165" t="s">
        <v>2758</v>
      </c>
      <c r="C1777" s="169">
        <v>5548</v>
      </c>
      <c r="D1777" s="171" t="s">
        <v>2850</v>
      </c>
      <c r="E1777" s="172">
        <v>0</v>
      </c>
      <c r="F1777" s="172">
        <v>0</v>
      </c>
      <c r="G1777" s="172">
        <v>0</v>
      </c>
      <c r="H1777" s="172">
        <v>108.36</v>
      </c>
      <c r="I1777" s="172">
        <v>0</v>
      </c>
      <c r="J1777" s="173">
        <f t="shared" si="29"/>
        <v>108.36</v>
      </c>
      <c r="K1777" s="169" t="str">
        <f>VLOOKUP(C1777, 'CEDARS School FRPL'!$C$4:$G$2376,5,0)</f>
        <v>No</v>
      </c>
      <c r="L1777" s="66">
        <f>IFERROR(VLOOKUP($C1777,'CEDARS School FRPL'!$C$4:$F$20001,3,FALSE),"NO CEDARL FRPL Rprtd")</f>
        <v>0.38319999999999999</v>
      </c>
      <c r="N1777" s="118"/>
      <c r="O1777" s="97"/>
    </row>
    <row r="1778" spans="1:15">
      <c r="A1778" s="165" t="s">
        <v>2225</v>
      </c>
      <c r="B1778" s="165" t="s">
        <v>2759</v>
      </c>
      <c r="C1778" s="169">
        <v>3674</v>
      </c>
      <c r="D1778" s="171" t="s">
        <v>853</v>
      </c>
      <c r="E1778" s="172">
        <v>1073.24</v>
      </c>
      <c r="F1778" s="172">
        <v>0</v>
      </c>
      <c r="G1778" s="172">
        <v>0</v>
      </c>
      <c r="H1778" s="172">
        <v>0</v>
      </c>
      <c r="I1778" s="172">
        <v>0</v>
      </c>
      <c r="J1778" s="173">
        <f t="shared" si="29"/>
        <v>1073.24</v>
      </c>
      <c r="K1778" s="169" t="str">
        <f>VLOOKUP(C1778, 'CEDARS School FRPL'!$C$4:$G$2376,5,0)</f>
        <v>No</v>
      </c>
      <c r="L1778" s="66">
        <f>IFERROR(VLOOKUP($C1778,'CEDARS School FRPL'!$C$4:$F$20001,3,FALSE),"NO CEDARL FRPL Rprtd")</f>
        <v>0.2954</v>
      </c>
      <c r="N1778" s="118"/>
      <c r="O1778" s="97"/>
    </row>
    <row r="1779" spans="1:15">
      <c r="A1779" s="165" t="s">
        <v>2225</v>
      </c>
      <c r="B1779" s="165" t="s">
        <v>2759</v>
      </c>
      <c r="C1779" s="169">
        <v>2990</v>
      </c>
      <c r="D1779" s="171" t="s">
        <v>845</v>
      </c>
      <c r="E1779" s="172">
        <v>447.02</v>
      </c>
      <c r="F1779" s="172">
        <v>0</v>
      </c>
      <c r="G1779" s="172">
        <v>0</v>
      </c>
      <c r="H1779" s="172">
        <v>0</v>
      </c>
      <c r="I1779" s="172">
        <v>0</v>
      </c>
      <c r="J1779" s="173">
        <f t="shared" si="29"/>
        <v>447.02</v>
      </c>
      <c r="K1779" s="169" t="str">
        <f>VLOOKUP(C1779, 'CEDARS School FRPL'!$C$4:$G$2376,5,0)</f>
        <v>No</v>
      </c>
      <c r="L1779" s="66">
        <f>IFERROR(VLOOKUP($C1779,'CEDARS School FRPL'!$C$4:$F$20001,3,FALSE),"NO CEDARL FRPL Rprtd")</f>
        <v>0.33239999999999997</v>
      </c>
      <c r="N1779" s="118"/>
      <c r="O1779" s="97"/>
    </row>
    <row r="1780" spans="1:15">
      <c r="A1780" s="165" t="s">
        <v>2225</v>
      </c>
      <c r="B1780" s="165" t="s">
        <v>2759</v>
      </c>
      <c r="C1780" s="169">
        <v>3230</v>
      </c>
      <c r="D1780" s="171" t="s">
        <v>847</v>
      </c>
      <c r="E1780" s="172">
        <v>370.57</v>
      </c>
      <c r="F1780" s="172">
        <v>0</v>
      </c>
      <c r="G1780" s="172">
        <v>0</v>
      </c>
      <c r="H1780" s="172">
        <v>0</v>
      </c>
      <c r="I1780" s="172">
        <v>0</v>
      </c>
      <c r="J1780" s="173">
        <f t="shared" si="29"/>
        <v>370.57</v>
      </c>
      <c r="K1780" s="169" t="str">
        <f>VLOOKUP(C1780, 'CEDARS School FRPL'!$C$4:$G$2376,5,0)</f>
        <v>No</v>
      </c>
      <c r="L1780" s="66">
        <f>IFERROR(VLOOKUP($C1780,'CEDARS School FRPL'!$C$4:$F$20001,3,FALSE),"NO CEDARL FRPL Rprtd")</f>
        <v>0.30259999999999998</v>
      </c>
      <c r="N1780" s="118"/>
      <c r="O1780" s="97"/>
    </row>
    <row r="1781" spans="1:15">
      <c r="A1781" s="165" t="s">
        <v>2225</v>
      </c>
      <c r="B1781" s="165" t="s">
        <v>2759</v>
      </c>
      <c r="C1781" s="169">
        <v>1942</v>
      </c>
      <c r="D1781" s="171" t="s">
        <v>842</v>
      </c>
      <c r="E1781" s="172">
        <v>203.23</v>
      </c>
      <c r="F1781" s="172">
        <v>0</v>
      </c>
      <c r="G1781" s="172">
        <v>0</v>
      </c>
      <c r="H1781" s="172">
        <v>0</v>
      </c>
      <c r="I1781" s="172">
        <v>0</v>
      </c>
      <c r="J1781" s="173">
        <f t="shared" si="29"/>
        <v>203.23</v>
      </c>
      <c r="K1781" s="169" t="str">
        <f>VLOOKUP(C1781, 'CEDARS School FRPL'!$C$4:$G$2376,5,0)</f>
        <v>No</v>
      </c>
      <c r="L1781" s="66">
        <f>IFERROR(VLOOKUP($C1781,'CEDARS School FRPL'!$C$4:$F$20001,3,FALSE),"NO CEDARL FRPL Rprtd")</f>
        <v>0.16</v>
      </c>
      <c r="N1781" s="118"/>
      <c r="O1781" s="97"/>
    </row>
    <row r="1782" spans="1:15">
      <c r="A1782" s="165" t="s">
        <v>2225</v>
      </c>
      <c r="B1782" s="165" t="s">
        <v>2759</v>
      </c>
      <c r="C1782" s="169">
        <v>3104</v>
      </c>
      <c r="D1782" s="171" t="s">
        <v>846</v>
      </c>
      <c r="E1782" s="172">
        <v>457.74</v>
      </c>
      <c r="F1782" s="172">
        <v>0</v>
      </c>
      <c r="G1782" s="172">
        <v>0</v>
      </c>
      <c r="H1782" s="172">
        <v>0</v>
      </c>
      <c r="I1782" s="172">
        <v>0</v>
      </c>
      <c r="J1782" s="173">
        <f t="shared" si="29"/>
        <v>457.74</v>
      </c>
      <c r="K1782" s="169" t="str">
        <f>VLOOKUP(C1782, 'CEDARS School FRPL'!$C$4:$G$2376,5,0)</f>
        <v>No</v>
      </c>
      <c r="L1782" s="66">
        <f>IFERROR(VLOOKUP($C1782,'CEDARS School FRPL'!$C$4:$F$20001,3,FALSE),"NO CEDARL FRPL Rprtd")</f>
        <v>0.4173</v>
      </c>
      <c r="N1782" s="118"/>
      <c r="O1782" s="97"/>
    </row>
    <row r="1783" spans="1:15">
      <c r="A1783" s="165" t="s">
        <v>2225</v>
      </c>
      <c r="B1783" s="165" t="s">
        <v>2759</v>
      </c>
      <c r="C1783" s="169">
        <v>3231</v>
      </c>
      <c r="D1783" s="171" t="s">
        <v>848</v>
      </c>
      <c r="E1783" s="172">
        <v>322.26</v>
      </c>
      <c r="F1783" s="172">
        <v>0</v>
      </c>
      <c r="G1783" s="172">
        <v>0</v>
      </c>
      <c r="H1783" s="172">
        <v>0</v>
      </c>
      <c r="I1783" s="172">
        <v>0</v>
      </c>
      <c r="J1783" s="173">
        <f t="shared" si="29"/>
        <v>322.26</v>
      </c>
      <c r="K1783" s="169" t="str">
        <f>VLOOKUP(C1783, 'CEDARS School FRPL'!$C$4:$G$2376,5,0)</f>
        <v>No</v>
      </c>
      <c r="L1783" s="66">
        <f>IFERROR(VLOOKUP($C1783,'CEDARS School FRPL'!$C$4:$F$20001,3,FALSE),"NO CEDARL FRPL Rprtd")</f>
        <v>0.1804</v>
      </c>
      <c r="N1783" s="118"/>
      <c r="O1783" s="97"/>
    </row>
    <row r="1784" spans="1:15">
      <c r="A1784" s="165" t="s">
        <v>2225</v>
      </c>
      <c r="B1784" s="165" t="s">
        <v>2759</v>
      </c>
      <c r="C1784" s="169">
        <v>1771</v>
      </c>
      <c r="D1784" s="171" t="s">
        <v>841</v>
      </c>
      <c r="E1784" s="172">
        <v>123.78</v>
      </c>
      <c r="F1784" s="172">
        <v>0</v>
      </c>
      <c r="G1784" s="172">
        <v>0</v>
      </c>
      <c r="H1784" s="172">
        <v>0</v>
      </c>
      <c r="I1784" s="172">
        <v>0</v>
      </c>
      <c r="J1784" s="173">
        <f t="shared" si="29"/>
        <v>123.78</v>
      </c>
      <c r="K1784" s="169" t="str">
        <f>VLOOKUP(C1784, 'CEDARS School FRPL'!$C$4:$G$2376,5,0)</f>
        <v>No</v>
      </c>
      <c r="L1784" s="66">
        <f>IFERROR(VLOOKUP($C1784,'CEDARS School FRPL'!$C$4:$F$20001,3,FALSE),"NO CEDARL FRPL Rprtd")</f>
        <v>0.13969999999999999</v>
      </c>
      <c r="N1784" s="118"/>
      <c r="O1784" s="97"/>
    </row>
    <row r="1785" spans="1:15">
      <c r="A1785" s="165" t="s">
        <v>2225</v>
      </c>
      <c r="B1785" s="165" t="s">
        <v>2759</v>
      </c>
      <c r="C1785" s="169">
        <v>3387</v>
      </c>
      <c r="D1785" s="171" t="s">
        <v>850</v>
      </c>
      <c r="E1785" s="172">
        <v>1006.43</v>
      </c>
      <c r="F1785" s="172">
        <v>0</v>
      </c>
      <c r="G1785" s="172">
        <v>0</v>
      </c>
      <c r="H1785" s="172">
        <v>0</v>
      </c>
      <c r="I1785" s="172">
        <v>0</v>
      </c>
      <c r="J1785" s="173">
        <f t="shared" si="29"/>
        <v>1006.43</v>
      </c>
      <c r="K1785" s="169" t="str">
        <f>VLOOKUP(C1785, 'CEDARS School FRPL'!$C$4:$G$2376,5,0)</f>
        <v>No</v>
      </c>
      <c r="L1785" s="66">
        <f>IFERROR(VLOOKUP($C1785,'CEDARS School FRPL'!$C$4:$F$20001,3,FALSE),"NO CEDARL FRPL Rprtd")</f>
        <v>0.34660000000000002</v>
      </c>
      <c r="N1785" s="118"/>
      <c r="O1785" s="97"/>
    </row>
    <row r="1786" spans="1:15">
      <c r="A1786" s="165" t="s">
        <v>2225</v>
      </c>
      <c r="B1786" s="165" t="s">
        <v>2759</v>
      </c>
      <c r="C1786" s="169">
        <v>2185</v>
      </c>
      <c r="D1786" s="171" t="s">
        <v>843</v>
      </c>
      <c r="E1786" s="172">
        <v>353.36</v>
      </c>
      <c r="F1786" s="172">
        <v>0</v>
      </c>
      <c r="G1786" s="172">
        <v>0</v>
      </c>
      <c r="H1786" s="172">
        <v>0</v>
      </c>
      <c r="I1786" s="172">
        <v>0</v>
      </c>
      <c r="J1786" s="173">
        <f t="shared" si="29"/>
        <v>353.36</v>
      </c>
      <c r="K1786" s="169" t="str">
        <f>VLOOKUP(C1786, 'CEDARS School FRPL'!$C$4:$G$2376,5,0)</f>
        <v>No</v>
      </c>
      <c r="L1786" s="66">
        <f>IFERROR(VLOOKUP($C1786,'CEDARS School FRPL'!$C$4:$F$20001,3,FALSE),"NO CEDARL FRPL Rprtd")</f>
        <v>0.26169999999999999</v>
      </c>
      <c r="N1786" s="118"/>
      <c r="O1786" s="97"/>
    </row>
    <row r="1787" spans="1:15">
      <c r="A1787" s="165" t="s">
        <v>2225</v>
      </c>
      <c r="B1787" s="165" t="s">
        <v>2759</v>
      </c>
      <c r="C1787" s="169">
        <v>3527</v>
      </c>
      <c r="D1787" s="171" t="s">
        <v>852</v>
      </c>
      <c r="E1787" s="172">
        <v>437.93</v>
      </c>
      <c r="F1787" s="172">
        <v>0</v>
      </c>
      <c r="G1787" s="172">
        <v>0</v>
      </c>
      <c r="H1787" s="172">
        <v>0</v>
      </c>
      <c r="I1787" s="172">
        <v>0</v>
      </c>
      <c r="J1787" s="173">
        <f t="shared" si="29"/>
        <v>437.93</v>
      </c>
      <c r="K1787" s="169" t="str">
        <f>VLOOKUP(C1787, 'CEDARS School FRPL'!$C$4:$G$2376,5,0)</f>
        <v>No</v>
      </c>
      <c r="L1787" s="66">
        <f>IFERROR(VLOOKUP($C1787,'CEDARS School FRPL'!$C$4:$F$20001,3,FALSE),"NO CEDARL FRPL Rprtd")</f>
        <v>0.1525</v>
      </c>
      <c r="N1787" s="118"/>
      <c r="O1787" s="97"/>
    </row>
    <row r="1788" spans="1:15">
      <c r="A1788" s="165" t="s">
        <v>2225</v>
      </c>
      <c r="B1788" s="165" t="s">
        <v>2759</v>
      </c>
      <c r="C1788" s="169">
        <v>3958</v>
      </c>
      <c r="D1788" s="171" t="s">
        <v>855</v>
      </c>
      <c r="E1788" s="172">
        <v>589.20000000000005</v>
      </c>
      <c r="F1788" s="172">
        <v>0</v>
      </c>
      <c r="G1788" s="172">
        <v>0</v>
      </c>
      <c r="H1788" s="172">
        <v>0</v>
      </c>
      <c r="I1788" s="172">
        <v>0</v>
      </c>
      <c r="J1788" s="173">
        <f t="shared" si="29"/>
        <v>589.20000000000005</v>
      </c>
      <c r="K1788" s="169" t="str">
        <f>VLOOKUP(C1788, 'CEDARS School FRPL'!$C$4:$G$2376,5,0)</f>
        <v>No</v>
      </c>
      <c r="L1788" s="66">
        <f>IFERROR(VLOOKUP($C1788,'CEDARS School FRPL'!$C$4:$F$20001,3,FALSE),"NO CEDARL FRPL Rprtd")</f>
        <v>0.31819999999999998</v>
      </c>
      <c r="N1788" s="118"/>
      <c r="O1788" s="97"/>
    </row>
    <row r="1789" spans="1:15">
      <c r="A1789" s="165" t="s">
        <v>2225</v>
      </c>
      <c r="B1789" s="165" t="s">
        <v>2759</v>
      </c>
      <c r="C1789" s="169">
        <v>3489</v>
      </c>
      <c r="D1789" s="171" t="s">
        <v>851</v>
      </c>
      <c r="E1789" s="172">
        <v>382.51</v>
      </c>
      <c r="F1789" s="172">
        <v>0</v>
      </c>
      <c r="G1789" s="172">
        <v>0</v>
      </c>
      <c r="H1789" s="172">
        <v>0</v>
      </c>
      <c r="I1789" s="172">
        <v>0</v>
      </c>
      <c r="J1789" s="173">
        <f t="shared" si="29"/>
        <v>382.51</v>
      </c>
      <c r="K1789" s="169" t="str">
        <f>VLOOKUP(C1789, 'CEDARS School FRPL'!$C$4:$G$2376,5,0)</f>
        <v>No</v>
      </c>
      <c r="L1789" s="66">
        <f>IFERROR(VLOOKUP($C1789,'CEDARS School FRPL'!$C$4:$F$20001,3,FALSE),"NO CEDARL FRPL Rprtd")</f>
        <v>0.39050000000000001</v>
      </c>
      <c r="N1789" s="118"/>
      <c r="O1789" s="97"/>
    </row>
    <row r="1790" spans="1:15">
      <c r="A1790" s="165" t="s">
        <v>2225</v>
      </c>
      <c r="B1790" s="165" t="s">
        <v>2759</v>
      </c>
      <c r="C1790" s="169">
        <v>2703</v>
      </c>
      <c r="D1790" s="171" t="s">
        <v>844</v>
      </c>
      <c r="E1790" s="172">
        <v>408.85</v>
      </c>
      <c r="F1790" s="172">
        <v>0</v>
      </c>
      <c r="G1790" s="172">
        <v>0</v>
      </c>
      <c r="H1790" s="172">
        <v>0</v>
      </c>
      <c r="I1790" s="172">
        <v>0</v>
      </c>
      <c r="J1790" s="173">
        <f t="shared" si="29"/>
        <v>408.85</v>
      </c>
      <c r="K1790" s="169" t="str">
        <f>VLOOKUP(C1790, 'CEDARS School FRPL'!$C$4:$G$2376,5,0)</f>
        <v>No</v>
      </c>
      <c r="L1790" s="66">
        <f>IFERROR(VLOOKUP($C1790,'CEDARS School FRPL'!$C$4:$F$20001,3,FALSE),"NO CEDARL FRPL Rprtd")</f>
        <v>0.3775</v>
      </c>
      <c r="N1790" s="118"/>
      <c r="O1790" s="97"/>
    </row>
    <row r="1791" spans="1:15">
      <c r="A1791" s="165" t="s">
        <v>2225</v>
      </c>
      <c r="B1791" s="165" t="s">
        <v>2759</v>
      </c>
      <c r="C1791" s="169">
        <v>3343</v>
      </c>
      <c r="D1791" s="171" t="s">
        <v>849</v>
      </c>
      <c r="E1791" s="172">
        <v>1428.98</v>
      </c>
      <c r="F1791" s="172">
        <v>0</v>
      </c>
      <c r="G1791" s="172">
        <v>137.53</v>
      </c>
      <c r="H1791" s="172">
        <v>0</v>
      </c>
      <c r="I1791" s="172">
        <v>0</v>
      </c>
      <c r="J1791" s="173">
        <f t="shared" si="29"/>
        <v>1566.51</v>
      </c>
      <c r="K1791" s="169" t="str">
        <f>VLOOKUP(C1791, 'CEDARS School FRPL'!$C$4:$G$2376,5,0)</f>
        <v>No</v>
      </c>
      <c r="L1791" s="66">
        <f>IFERROR(VLOOKUP($C1791,'CEDARS School FRPL'!$C$4:$F$20001,3,FALSE),"NO CEDARL FRPL Rprtd")</f>
        <v>0.2928</v>
      </c>
      <c r="N1791" s="118"/>
      <c r="O1791" s="97"/>
    </row>
    <row r="1792" spans="1:15">
      <c r="A1792" s="165" t="s">
        <v>2225</v>
      </c>
      <c r="B1792" s="165" t="s">
        <v>2759</v>
      </c>
      <c r="C1792" s="169">
        <v>3921</v>
      </c>
      <c r="D1792" s="171" t="s">
        <v>854</v>
      </c>
      <c r="E1792" s="172">
        <v>1364.01</v>
      </c>
      <c r="F1792" s="172">
        <v>0</v>
      </c>
      <c r="G1792" s="172">
        <v>159.43</v>
      </c>
      <c r="H1792" s="172">
        <v>0</v>
      </c>
      <c r="I1792" s="172">
        <v>0</v>
      </c>
      <c r="J1792" s="173">
        <f t="shared" si="29"/>
        <v>1523.44</v>
      </c>
      <c r="K1792" s="169" t="str">
        <f>VLOOKUP(C1792, 'CEDARS School FRPL'!$C$4:$G$2376,5,0)</f>
        <v>No</v>
      </c>
      <c r="L1792" s="66">
        <f>IFERROR(VLOOKUP($C1792,'CEDARS School FRPL'!$C$4:$F$20001,3,FALSE),"NO CEDARL FRPL Rprtd")</f>
        <v>0.29749999999999999</v>
      </c>
      <c r="N1792" s="118"/>
      <c r="O1792" s="97"/>
    </row>
    <row r="1793" spans="1:15">
      <c r="A1793" s="174" t="s">
        <v>2225</v>
      </c>
      <c r="B1793" s="174" t="s">
        <v>2759</v>
      </c>
      <c r="C1793" s="175">
        <v>1667</v>
      </c>
      <c r="D1793" s="176" t="s">
        <v>840</v>
      </c>
      <c r="E1793" s="177">
        <v>1.19</v>
      </c>
      <c r="F1793" s="177">
        <v>0</v>
      </c>
      <c r="G1793" s="177">
        <v>0</v>
      </c>
      <c r="H1793" s="177">
        <v>0</v>
      </c>
      <c r="I1793" s="177">
        <v>0</v>
      </c>
      <c r="J1793" s="178">
        <f t="shared" si="29"/>
        <v>1.19</v>
      </c>
      <c r="K1793" s="169" t="str">
        <f>VLOOKUP(C1793, 'CEDARS School FRPL'!$C$4:$G$2376,5,0)</f>
        <v>No</v>
      </c>
      <c r="L1793" s="66">
        <f>IFERROR(VLOOKUP($C1793,'CEDARS School FRPL'!$C$4:$F$20001,3,FALSE),"NO CEDARL FRPL Rprtd")</f>
        <v>0.2203</v>
      </c>
      <c r="N1793" s="118"/>
      <c r="O1793" s="97"/>
    </row>
    <row r="1794" spans="1:15">
      <c r="A1794" s="165" t="s">
        <v>2325</v>
      </c>
      <c r="B1794" s="165" t="s">
        <v>2760</v>
      </c>
      <c r="C1794" s="169">
        <v>3405</v>
      </c>
      <c r="D1794" s="171" t="s">
        <v>1479</v>
      </c>
      <c r="E1794" s="172">
        <v>113.54</v>
      </c>
      <c r="F1794" s="172">
        <v>6.4</v>
      </c>
      <c r="G1794" s="172">
        <v>0</v>
      </c>
      <c r="H1794" s="172">
        <v>0</v>
      </c>
      <c r="I1794" s="172">
        <v>0</v>
      </c>
      <c r="J1794" s="173">
        <f t="shared" si="29"/>
        <v>119.94000000000001</v>
      </c>
      <c r="K1794" s="169" t="str">
        <f>VLOOKUP(C1794, 'CEDARS School FRPL'!$C$4:$G$2376,5,0)</f>
        <v>Yes</v>
      </c>
      <c r="L1794" s="66">
        <f>IFERROR(VLOOKUP($C1794,'CEDARS School FRPL'!$C$4:$F$20001,3,FALSE),"NO CEDARL FRPL Rprtd")</f>
        <v>0.46029999999999999</v>
      </c>
      <c r="N1794" s="118"/>
      <c r="O1794" s="97"/>
    </row>
    <row r="1795" spans="1:15">
      <c r="A1795" s="165" t="s">
        <v>2217</v>
      </c>
      <c r="B1795" s="165" t="s">
        <v>2761</v>
      </c>
      <c r="C1795" s="169">
        <v>2512</v>
      </c>
      <c r="D1795" s="171" t="s">
        <v>733</v>
      </c>
      <c r="E1795" s="172">
        <v>31</v>
      </c>
      <c r="F1795" s="172">
        <v>0</v>
      </c>
      <c r="G1795" s="172">
        <v>0</v>
      </c>
      <c r="H1795" s="172">
        <v>0</v>
      </c>
      <c r="I1795" s="172">
        <v>0</v>
      </c>
      <c r="J1795" s="173">
        <f t="shared" si="29"/>
        <v>31</v>
      </c>
      <c r="K1795" s="169" t="str">
        <f>VLOOKUP(C1795, 'CEDARS School FRPL'!$C$4:$G$2376,5,0)</f>
        <v>Yes</v>
      </c>
      <c r="L1795" s="66">
        <f>IFERROR(VLOOKUP($C1795,'CEDARS School FRPL'!$C$4:$F$20001,3,FALSE),"NO CEDARL FRPL Rprtd")</f>
        <v>0.82689999999999997</v>
      </c>
      <c r="N1795" s="118"/>
      <c r="O1795" s="97"/>
    </row>
    <row r="1796" spans="1:15">
      <c r="A1796" s="165" t="s">
        <v>2217</v>
      </c>
      <c r="B1796" s="165" t="s">
        <v>2761</v>
      </c>
      <c r="C1796" s="169">
        <v>2513</v>
      </c>
      <c r="D1796" s="171" t="s">
        <v>734</v>
      </c>
      <c r="E1796" s="172">
        <v>11.96</v>
      </c>
      <c r="F1796" s="172">
        <v>0</v>
      </c>
      <c r="G1796" s="172">
        <v>0</v>
      </c>
      <c r="H1796" s="172">
        <v>0</v>
      </c>
      <c r="I1796" s="172">
        <v>0</v>
      </c>
      <c r="J1796" s="173">
        <f t="shared" si="29"/>
        <v>11.96</v>
      </c>
      <c r="K1796" s="169" t="str">
        <f>VLOOKUP(C1796, 'CEDARS School FRPL'!$C$4:$G$2376,5,0)</f>
        <v>Yes</v>
      </c>
      <c r="L1796" s="66">
        <f>IFERROR(VLOOKUP($C1796,'CEDARS School FRPL'!$C$4:$F$20001,3,FALSE),"NO CEDARL FRPL Rprtd")</f>
        <v>0.60809999999999997</v>
      </c>
      <c r="N1796" s="118"/>
      <c r="O1796" s="97"/>
    </row>
    <row r="1797" spans="1:15">
      <c r="A1797" s="165" t="s">
        <v>2337</v>
      </c>
      <c r="B1797" s="165" t="s">
        <v>2762</v>
      </c>
      <c r="C1797" s="169">
        <v>4265</v>
      </c>
      <c r="D1797" s="171" t="s">
        <v>1620</v>
      </c>
      <c r="E1797" s="172">
        <v>111.47</v>
      </c>
      <c r="F1797" s="172">
        <v>0</v>
      </c>
      <c r="G1797" s="172">
        <v>4.9800000000000004</v>
      </c>
      <c r="H1797" s="172">
        <v>0</v>
      </c>
      <c r="I1797" s="172">
        <v>0</v>
      </c>
      <c r="J1797" s="173">
        <f t="shared" ref="J1797:J1860" si="30">SUM(E1797:I1797)</f>
        <v>116.45</v>
      </c>
      <c r="K1797" s="169" t="str">
        <f>VLOOKUP(C1797, 'CEDARS School FRPL'!$C$4:$G$2376,5,0)</f>
        <v>No</v>
      </c>
      <c r="L1797" s="66">
        <f>IFERROR(VLOOKUP($C1797,'CEDARS School FRPL'!$C$4:$F$20001,3,FALSE),"NO CEDARL FRPL Rprtd")</f>
        <v>0.38840000000000002</v>
      </c>
      <c r="N1797" s="118"/>
      <c r="O1797" s="97"/>
    </row>
    <row r="1798" spans="1:15">
      <c r="A1798" s="165" t="s">
        <v>2337</v>
      </c>
      <c r="B1798" s="165" t="s">
        <v>2762</v>
      </c>
      <c r="C1798" s="169">
        <v>4366</v>
      </c>
      <c r="D1798" s="171" t="s">
        <v>766</v>
      </c>
      <c r="E1798" s="172">
        <v>398.15</v>
      </c>
      <c r="F1798" s="172">
        <v>19.8</v>
      </c>
      <c r="G1798" s="172">
        <v>0</v>
      </c>
      <c r="H1798" s="172">
        <v>0</v>
      </c>
      <c r="I1798" s="172">
        <v>0</v>
      </c>
      <c r="J1798" s="173">
        <f t="shared" si="30"/>
        <v>417.95</v>
      </c>
      <c r="K1798" s="169" t="str">
        <f>VLOOKUP(C1798, 'CEDARS School FRPL'!$C$4:$G$2376,5,0)</f>
        <v>No</v>
      </c>
      <c r="L1798" s="66">
        <f>IFERROR(VLOOKUP($C1798,'CEDARS School FRPL'!$C$4:$F$20001,3,FALSE),"NO CEDARL FRPL Rprtd")</f>
        <v>0.2399</v>
      </c>
      <c r="N1798" s="118"/>
      <c r="O1798" s="97"/>
    </row>
    <row r="1799" spans="1:15">
      <c r="A1799" s="165" t="s">
        <v>2337</v>
      </c>
      <c r="B1799" s="165" t="s">
        <v>2762</v>
      </c>
      <c r="C1799" s="169">
        <v>3305</v>
      </c>
      <c r="D1799" s="171" t="s">
        <v>1614</v>
      </c>
      <c r="E1799" s="172">
        <v>506.44</v>
      </c>
      <c r="F1799" s="172">
        <v>0</v>
      </c>
      <c r="G1799" s="172">
        <v>0</v>
      </c>
      <c r="H1799" s="172">
        <v>0</v>
      </c>
      <c r="I1799" s="172">
        <v>0</v>
      </c>
      <c r="J1799" s="173">
        <f t="shared" si="30"/>
        <v>506.44</v>
      </c>
      <c r="K1799" s="169" t="str">
        <f>VLOOKUP(C1799, 'CEDARS School FRPL'!$C$4:$G$2376,5,0)</f>
        <v>No</v>
      </c>
      <c r="L1799" s="66">
        <f>IFERROR(VLOOKUP($C1799,'CEDARS School FRPL'!$C$4:$F$20001,3,FALSE),"NO CEDARL FRPL Rprtd")</f>
        <v>0.26579999999999998</v>
      </c>
      <c r="N1799" s="118"/>
      <c r="O1799" s="97"/>
    </row>
    <row r="1800" spans="1:15">
      <c r="A1800" s="165" t="s">
        <v>2337</v>
      </c>
      <c r="B1800" s="165" t="s">
        <v>2762</v>
      </c>
      <c r="C1800" s="169">
        <v>4395</v>
      </c>
      <c r="D1800" s="171" t="s">
        <v>1622</v>
      </c>
      <c r="E1800" s="172">
        <v>715.58</v>
      </c>
      <c r="F1800" s="172">
        <v>0</v>
      </c>
      <c r="G1800" s="172">
        <v>0</v>
      </c>
      <c r="H1800" s="172">
        <v>0</v>
      </c>
      <c r="I1800" s="172">
        <v>0</v>
      </c>
      <c r="J1800" s="173">
        <f t="shared" si="30"/>
        <v>715.58</v>
      </c>
      <c r="K1800" s="169" t="str">
        <f>VLOOKUP(C1800, 'CEDARS School FRPL'!$C$4:$G$2376,5,0)</f>
        <v>No</v>
      </c>
      <c r="L1800" s="66">
        <f>IFERROR(VLOOKUP($C1800,'CEDARS School FRPL'!$C$4:$F$20001,3,FALSE),"NO CEDARL FRPL Rprtd")</f>
        <v>0.2636</v>
      </c>
      <c r="N1800" s="118"/>
      <c r="O1800" s="97"/>
    </row>
    <row r="1801" spans="1:15">
      <c r="A1801" s="165" t="s">
        <v>2337</v>
      </c>
      <c r="B1801" s="165" t="s">
        <v>2762</v>
      </c>
      <c r="C1801" s="169">
        <v>3005</v>
      </c>
      <c r="D1801" s="171" t="s">
        <v>3115</v>
      </c>
      <c r="E1801" s="172">
        <v>489.41</v>
      </c>
      <c r="F1801" s="172">
        <v>0</v>
      </c>
      <c r="G1801" s="172">
        <v>0</v>
      </c>
      <c r="H1801" s="172">
        <v>0</v>
      </c>
      <c r="I1801" s="172">
        <v>0</v>
      </c>
      <c r="J1801" s="173">
        <f t="shared" si="30"/>
        <v>489.41</v>
      </c>
      <c r="K1801" s="169" t="str">
        <f>VLOOKUP(C1801, 'CEDARS School FRPL'!$C$4:$G$2376,5,0)</f>
        <v>No</v>
      </c>
      <c r="L1801" s="66">
        <f>IFERROR(VLOOKUP($C1801,'CEDARS School FRPL'!$C$4:$F$20001,3,FALSE),"NO CEDARL FRPL Rprtd")</f>
        <v>0.45229999999999998</v>
      </c>
      <c r="N1801" s="118"/>
      <c r="O1801" s="97"/>
    </row>
    <row r="1802" spans="1:15">
      <c r="A1802" s="165" t="s">
        <v>2337</v>
      </c>
      <c r="B1802" s="165" t="s">
        <v>2762</v>
      </c>
      <c r="C1802" s="169">
        <v>4241</v>
      </c>
      <c r="D1802" s="171" t="s">
        <v>1619</v>
      </c>
      <c r="E1802" s="172">
        <v>704.73</v>
      </c>
      <c r="F1802" s="172">
        <v>0</v>
      </c>
      <c r="G1802" s="172">
        <v>0</v>
      </c>
      <c r="H1802" s="172">
        <v>0</v>
      </c>
      <c r="I1802" s="172">
        <v>0</v>
      </c>
      <c r="J1802" s="173">
        <f t="shared" si="30"/>
        <v>704.73</v>
      </c>
      <c r="K1802" s="169" t="str">
        <f>VLOOKUP(C1802, 'CEDARS School FRPL'!$C$4:$G$2376,5,0)</f>
        <v>No</v>
      </c>
      <c r="L1802" s="66">
        <f>IFERROR(VLOOKUP($C1802,'CEDARS School FRPL'!$C$4:$F$20001,3,FALSE),"NO CEDARL FRPL Rprtd")</f>
        <v>0.21029999999999999</v>
      </c>
      <c r="N1802" s="118"/>
      <c r="O1802" s="97"/>
    </row>
    <row r="1803" spans="1:15">
      <c r="A1803" s="165" t="s">
        <v>2337</v>
      </c>
      <c r="B1803" s="165" t="s">
        <v>2762</v>
      </c>
      <c r="C1803" s="169">
        <v>5128</v>
      </c>
      <c r="D1803" s="171" t="s">
        <v>1624</v>
      </c>
      <c r="E1803" s="172">
        <v>1520.91</v>
      </c>
      <c r="F1803" s="172">
        <v>0</v>
      </c>
      <c r="G1803" s="172">
        <v>132.11000000000001</v>
      </c>
      <c r="H1803" s="172">
        <v>0</v>
      </c>
      <c r="I1803" s="172">
        <v>0</v>
      </c>
      <c r="J1803" s="173">
        <f t="shared" si="30"/>
        <v>1653.02</v>
      </c>
      <c r="K1803" s="169" t="str">
        <f>VLOOKUP(C1803, 'CEDARS School FRPL'!$C$4:$G$2376,5,0)</f>
        <v>No</v>
      </c>
      <c r="L1803" s="66">
        <f>IFERROR(VLOOKUP($C1803,'CEDARS School FRPL'!$C$4:$F$20001,3,FALSE),"NO CEDARL FRPL Rprtd")</f>
        <v>0.16450000000000001</v>
      </c>
      <c r="N1803" s="118"/>
      <c r="O1803" s="97"/>
    </row>
    <row r="1804" spans="1:15">
      <c r="A1804" s="165" t="s">
        <v>2337</v>
      </c>
      <c r="B1804" s="165" t="s">
        <v>2762</v>
      </c>
      <c r="C1804" s="169">
        <v>3981</v>
      </c>
      <c r="D1804" s="171" t="s">
        <v>1616</v>
      </c>
      <c r="E1804" s="172">
        <v>51.49</v>
      </c>
      <c r="F1804" s="172">
        <v>0</v>
      </c>
      <c r="G1804" s="172">
        <v>0</v>
      </c>
      <c r="H1804" s="172">
        <v>0</v>
      </c>
      <c r="I1804" s="172">
        <v>0</v>
      </c>
      <c r="J1804" s="173">
        <f t="shared" si="30"/>
        <v>51.49</v>
      </c>
      <c r="K1804" s="169" t="str">
        <f>VLOOKUP(C1804, 'CEDARS School FRPL'!$C$4:$G$2376,5,0)</f>
        <v>Yes</v>
      </c>
      <c r="L1804" s="66">
        <f>IFERROR(VLOOKUP($C1804,'CEDARS School FRPL'!$C$4:$F$20001,3,FALSE),"NO CEDARL FRPL Rprtd")</f>
        <v>0.52690000000000003</v>
      </c>
      <c r="N1804" s="118"/>
      <c r="O1804" s="97"/>
    </row>
    <row r="1805" spans="1:15">
      <c r="A1805" s="165" t="s">
        <v>2337</v>
      </c>
      <c r="B1805" s="165" t="s">
        <v>2762</v>
      </c>
      <c r="C1805" s="169">
        <v>5100</v>
      </c>
      <c r="D1805" s="171" t="s">
        <v>1623</v>
      </c>
      <c r="E1805" s="172">
        <v>698.32</v>
      </c>
      <c r="F1805" s="172">
        <v>0</v>
      </c>
      <c r="G1805" s="172">
        <v>0</v>
      </c>
      <c r="H1805" s="172">
        <v>0</v>
      </c>
      <c r="I1805" s="172">
        <v>0</v>
      </c>
      <c r="J1805" s="173">
        <f t="shared" si="30"/>
        <v>698.32</v>
      </c>
      <c r="K1805" s="169" t="str">
        <f>VLOOKUP(C1805, 'CEDARS School FRPL'!$C$4:$G$2376,5,0)</f>
        <v>No</v>
      </c>
      <c r="L1805" s="66">
        <f>IFERROR(VLOOKUP($C1805,'CEDARS School FRPL'!$C$4:$F$20001,3,FALSE),"NO CEDARL FRPL Rprtd")</f>
        <v>0.12909999999999999</v>
      </c>
      <c r="N1805" s="118"/>
      <c r="O1805" s="97"/>
    </row>
    <row r="1806" spans="1:15">
      <c r="A1806" s="165" t="s">
        <v>2337</v>
      </c>
      <c r="B1806" s="165" t="s">
        <v>2762</v>
      </c>
      <c r="C1806" s="169">
        <v>2073</v>
      </c>
      <c r="D1806" s="171" t="s">
        <v>1611</v>
      </c>
      <c r="E1806" s="172">
        <v>582.87</v>
      </c>
      <c r="F1806" s="172">
        <v>0</v>
      </c>
      <c r="G1806" s="172">
        <v>0</v>
      </c>
      <c r="H1806" s="172">
        <v>0</v>
      </c>
      <c r="I1806" s="172">
        <v>0</v>
      </c>
      <c r="J1806" s="173">
        <f t="shared" si="30"/>
        <v>582.87</v>
      </c>
      <c r="K1806" s="169" t="str">
        <f>VLOOKUP(C1806, 'CEDARS School FRPL'!$C$4:$G$2376,5,0)</f>
        <v>No</v>
      </c>
      <c r="L1806" s="66">
        <f>IFERROR(VLOOKUP($C1806,'CEDARS School FRPL'!$C$4:$F$20001,3,FALSE),"NO CEDARL FRPL Rprtd")</f>
        <v>0.20960000000000001</v>
      </c>
      <c r="N1806" s="118"/>
      <c r="O1806" s="97"/>
    </row>
    <row r="1807" spans="1:15">
      <c r="A1807" s="165" t="s">
        <v>2337</v>
      </c>
      <c r="B1807" s="165" t="s">
        <v>2762</v>
      </c>
      <c r="C1807" s="169">
        <v>1904</v>
      </c>
      <c r="D1807" s="171" t="s">
        <v>2946</v>
      </c>
      <c r="E1807" s="172">
        <v>75.22</v>
      </c>
      <c r="F1807" s="172">
        <v>0</v>
      </c>
      <c r="G1807" s="172">
        <v>21.41</v>
      </c>
      <c r="H1807" s="172">
        <v>0</v>
      </c>
      <c r="I1807" s="172">
        <v>0</v>
      </c>
      <c r="J1807" s="173">
        <f t="shared" si="30"/>
        <v>96.63</v>
      </c>
      <c r="K1807" s="169" t="str">
        <f>VLOOKUP(C1807, 'CEDARS School FRPL'!$C$4:$G$2376,5,0)</f>
        <v>No</v>
      </c>
      <c r="L1807" s="66">
        <f>IFERROR(VLOOKUP($C1807,'CEDARS School FRPL'!$C$4:$F$20001,3,FALSE),"NO CEDARL FRPL Rprtd")</f>
        <v>9.6699999999999994E-2</v>
      </c>
      <c r="N1807" s="118"/>
      <c r="O1807" s="97"/>
    </row>
    <row r="1808" spans="1:15">
      <c r="A1808" s="165" t="s">
        <v>2337</v>
      </c>
      <c r="B1808" s="165" t="s">
        <v>2762</v>
      </c>
      <c r="C1808" s="169">
        <v>3561</v>
      </c>
      <c r="D1808" s="171" t="s">
        <v>1615</v>
      </c>
      <c r="E1808" s="172">
        <v>461.83</v>
      </c>
      <c r="F1808" s="172">
        <v>19.899999999999999</v>
      </c>
      <c r="G1808" s="172">
        <v>0</v>
      </c>
      <c r="H1808" s="172">
        <v>0</v>
      </c>
      <c r="I1808" s="172">
        <v>0</v>
      </c>
      <c r="J1808" s="173">
        <f t="shared" si="30"/>
        <v>481.72999999999996</v>
      </c>
      <c r="K1808" s="169" t="str">
        <f>VLOOKUP(C1808, 'CEDARS School FRPL'!$C$4:$G$2376,5,0)</f>
        <v>No</v>
      </c>
      <c r="L1808" s="66">
        <f>IFERROR(VLOOKUP($C1808,'CEDARS School FRPL'!$C$4:$F$20001,3,FALSE),"NO CEDARL FRPL Rprtd")</f>
        <v>0.2147</v>
      </c>
      <c r="N1808" s="118"/>
      <c r="O1808" s="97"/>
    </row>
    <row r="1809" spans="1:15">
      <c r="A1809" s="165" t="s">
        <v>2337</v>
      </c>
      <c r="B1809" s="165" t="s">
        <v>2762</v>
      </c>
      <c r="C1809" s="169">
        <v>4184</v>
      </c>
      <c r="D1809" s="171" t="s">
        <v>1618</v>
      </c>
      <c r="E1809" s="172">
        <v>588.91999999999996</v>
      </c>
      <c r="F1809" s="172">
        <v>0</v>
      </c>
      <c r="G1809" s="172">
        <v>0</v>
      </c>
      <c r="H1809" s="172">
        <v>0</v>
      </c>
      <c r="I1809" s="172">
        <v>0</v>
      </c>
      <c r="J1809" s="173">
        <f t="shared" si="30"/>
        <v>588.91999999999996</v>
      </c>
      <c r="K1809" s="169" t="str">
        <f>VLOOKUP(C1809, 'CEDARS School FRPL'!$C$4:$G$2376,5,0)</f>
        <v>No</v>
      </c>
      <c r="L1809" s="66">
        <f>IFERROR(VLOOKUP($C1809,'CEDARS School FRPL'!$C$4:$F$20001,3,FALSE),"NO CEDARL FRPL Rprtd")</f>
        <v>0.18790000000000001</v>
      </c>
      <c r="N1809" s="118"/>
      <c r="O1809" s="97"/>
    </row>
    <row r="1810" spans="1:15">
      <c r="A1810" s="165" t="s">
        <v>2337</v>
      </c>
      <c r="B1810" s="165" t="s">
        <v>2762</v>
      </c>
      <c r="C1810" s="169">
        <v>1730</v>
      </c>
      <c r="D1810" s="171" t="s">
        <v>1610</v>
      </c>
      <c r="E1810" s="172">
        <v>17.93</v>
      </c>
      <c r="F1810" s="172">
        <v>0</v>
      </c>
      <c r="G1810" s="172">
        <v>0</v>
      </c>
      <c r="H1810" s="172">
        <v>0</v>
      </c>
      <c r="I1810" s="172">
        <v>0</v>
      </c>
      <c r="J1810" s="173">
        <f t="shared" si="30"/>
        <v>17.93</v>
      </c>
      <c r="K1810" s="169" t="str">
        <f>VLOOKUP(C1810, 'CEDARS School FRPL'!$C$4:$G$2376,5,0)</f>
        <v>Yes</v>
      </c>
      <c r="L1810" s="66">
        <f>IFERROR(VLOOKUP($C1810,'CEDARS School FRPL'!$C$4:$F$20001,3,FALSE),"NO CEDARL FRPL Rprtd")</f>
        <v>0.55000000000000004</v>
      </c>
      <c r="N1810" s="118"/>
      <c r="O1810" s="97"/>
    </row>
    <row r="1811" spans="1:15">
      <c r="A1811" s="165" t="s">
        <v>2337</v>
      </c>
      <c r="B1811" s="165" t="s">
        <v>2762</v>
      </c>
      <c r="C1811" s="169">
        <v>2428</v>
      </c>
      <c r="D1811" s="171" t="s">
        <v>1612</v>
      </c>
      <c r="E1811" s="172">
        <v>1333.02</v>
      </c>
      <c r="F1811" s="172">
        <v>0</v>
      </c>
      <c r="G1811" s="172">
        <v>134.38</v>
      </c>
      <c r="H1811" s="172">
        <v>9.33</v>
      </c>
      <c r="I1811" s="172">
        <v>0</v>
      </c>
      <c r="J1811" s="173">
        <f t="shared" si="30"/>
        <v>1476.73</v>
      </c>
      <c r="K1811" s="169" t="str">
        <f>VLOOKUP(C1811, 'CEDARS School FRPL'!$C$4:$G$2376,5,0)</f>
        <v>No</v>
      </c>
      <c r="L1811" s="66">
        <f>IFERROR(VLOOKUP($C1811,'CEDARS School FRPL'!$C$4:$F$20001,3,FALSE),"NO CEDARL FRPL Rprtd")</f>
        <v>0.24049999999999999</v>
      </c>
      <c r="N1811" s="118"/>
      <c r="O1811" s="97"/>
    </row>
    <row r="1812" spans="1:15">
      <c r="A1812" s="165" t="s">
        <v>2337</v>
      </c>
      <c r="B1812" s="165" t="s">
        <v>2762</v>
      </c>
      <c r="C1812" s="169">
        <v>4383</v>
      </c>
      <c r="D1812" s="171" t="s">
        <v>1621</v>
      </c>
      <c r="E1812" s="172">
        <v>384.08</v>
      </c>
      <c r="F1812" s="172">
        <v>19.8</v>
      </c>
      <c r="G1812" s="172">
        <v>0</v>
      </c>
      <c r="H1812" s="172">
        <v>0</v>
      </c>
      <c r="I1812" s="172">
        <v>0</v>
      </c>
      <c r="J1812" s="173">
        <f t="shared" si="30"/>
        <v>403.88</v>
      </c>
      <c r="K1812" s="169" t="str">
        <f>VLOOKUP(C1812, 'CEDARS School FRPL'!$C$4:$G$2376,5,0)</f>
        <v>No</v>
      </c>
      <c r="L1812" s="66">
        <f>IFERROR(VLOOKUP($C1812,'CEDARS School FRPL'!$C$4:$F$20001,3,FALSE),"NO CEDARL FRPL Rprtd")</f>
        <v>9.5299999999999996E-2</v>
      </c>
      <c r="N1812" s="118"/>
      <c r="O1812" s="97"/>
    </row>
    <row r="1813" spans="1:15">
      <c r="A1813" s="165" t="s">
        <v>2337</v>
      </c>
      <c r="B1813" s="165" t="s">
        <v>2762</v>
      </c>
      <c r="C1813" s="169">
        <v>4145</v>
      </c>
      <c r="D1813" s="171" t="s">
        <v>1617</v>
      </c>
      <c r="E1813" s="172">
        <v>693.28</v>
      </c>
      <c r="F1813" s="172">
        <v>0</v>
      </c>
      <c r="G1813" s="172">
        <v>0</v>
      </c>
      <c r="H1813" s="172">
        <v>0</v>
      </c>
      <c r="I1813" s="172">
        <v>0</v>
      </c>
      <c r="J1813" s="173">
        <f t="shared" si="30"/>
        <v>693.28</v>
      </c>
      <c r="K1813" s="169" t="str">
        <f>VLOOKUP(C1813, 'CEDARS School FRPL'!$C$4:$G$2376,5,0)</f>
        <v>No</v>
      </c>
      <c r="L1813" s="66">
        <f>IFERROR(VLOOKUP($C1813,'CEDARS School FRPL'!$C$4:$F$20001,3,FALSE),"NO CEDARL FRPL Rprtd")</f>
        <v>0.18779999999999999</v>
      </c>
      <c r="N1813" s="118"/>
      <c r="O1813" s="97"/>
    </row>
    <row r="1814" spans="1:15">
      <c r="A1814" s="165" t="s">
        <v>2223</v>
      </c>
      <c r="B1814" s="165" t="s">
        <v>2763</v>
      </c>
      <c r="C1814" s="169">
        <v>5015</v>
      </c>
      <c r="D1814" s="171" t="s">
        <v>809</v>
      </c>
      <c r="E1814" s="172">
        <v>446.3</v>
      </c>
      <c r="F1814" s="172">
        <v>0</v>
      </c>
      <c r="G1814" s="172">
        <v>0</v>
      </c>
      <c r="H1814" s="172">
        <v>0</v>
      </c>
      <c r="I1814" s="172">
        <v>0</v>
      </c>
      <c r="J1814" s="173">
        <f t="shared" si="30"/>
        <v>446.3</v>
      </c>
      <c r="K1814" s="169" t="str">
        <f>VLOOKUP(C1814, 'CEDARS School FRPL'!$C$4:$G$2376,5,0)</f>
        <v>No</v>
      </c>
      <c r="L1814" s="66">
        <f>IFERROR(VLOOKUP($C1814,'CEDARS School FRPL'!$C$4:$F$20001,3,FALSE),"NO CEDARL FRPL Rprtd")</f>
        <v>2.5000000000000001E-2</v>
      </c>
      <c r="N1814" s="118"/>
      <c r="O1814" s="97"/>
    </row>
    <row r="1815" spans="1:15">
      <c r="A1815" s="165" t="s">
        <v>2223</v>
      </c>
      <c r="B1815" s="165" t="s">
        <v>2763</v>
      </c>
      <c r="C1815" s="169">
        <v>4397</v>
      </c>
      <c r="D1815" s="171" t="s">
        <v>808</v>
      </c>
      <c r="E1815" s="172">
        <v>555.51</v>
      </c>
      <c r="F1815" s="172">
        <v>0</v>
      </c>
      <c r="G1815" s="172">
        <v>0</v>
      </c>
      <c r="H1815" s="172">
        <v>0</v>
      </c>
      <c r="I1815" s="172">
        <v>0</v>
      </c>
      <c r="J1815" s="173">
        <f t="shared" si="30"/>
        <v>555.51</v>
      </c>
      <c r="K1815" s="169" t="str">
        <f>VLOOKUP(C1815, 'CEDARS School FRPL'!$C$4:$G$2376,5,0)</f>
        <v>No</v>
      </c>
      <c r="L1815" s="66">
        <f>IFERROR(VLOOKUP($C1815,'CEDARS School FRPL'!$C$4:$F$20001,3,FALSE),"NO CEDARL FRPL Rprtd")</f>
        <v>0.14269999999999999</v>
      </c>
      <c r="N1815" s="118"/>
      <c r="O1815" s="97"/>
    </row>
    <row r="1816" spans="1:15">
      <c r="A1816" s="165" t="s">
        <v>2223</v>
      </c>
      <c r="B1816" s="165" t="s">
        <v>2763</v>
      </c>
      <c r="C1816" s="169">
        <v>4308</v>
      </c>
      <c r="D1816" s="171" t="s">
        <v>807</v>
      </c>
      <c r="E1816" s="172">
        <v>585.78</v>
      </c>
      <c r="F1816" s="172">
        <v>0</v>
      </c>
      <c r="G1816" s="172">
        <v>0</v>
      </c>
      <c r="H1816" s="172">
        <v>0</v>
      </c>
      <c r="I1816" s="172">
        <v>0</v>
      </c>
      <c r="J1816" s="173">
        <f t="shared" si="30"/>
        <v>585.78</v>
      </c>
      <c r="K1816" s="169" t="str">
        <f>VLOOKUP(C1816, 'CEDARS School FRPL'!$C$4:$G$2376,5,0)</f>
        <v>No</v>
      </c>
      <c r="L1816" s="66">
        <f>IFERROR(VLOOKUP($C1816,'CEDARS School FRPL'!$C$4:$F$20001,3,FALSE),"NO CEDARL FRPL Rprtd")</f>
        <v>0.1182</v>
      </c>
      <c r="N1816" s="118"/>
      <c r="O1816" s="97"/>
    </row>
    <row r="1817" spans="1:15">
      <c r="A1817" s="165" t="s">
        <v>2223</v>
      </c>
      <c r="B1817" s="165" t="s">
        <v>2763</v>
      </c>
      <c r="C1817" s="169">
        <v>2222</v>
      </c>
      <c r="D1817" s="171" t="s">
        <v>803</v>
      </c>
      <c r="E1817" s="172">
        <v>438.32</v>
      </c>
      <c r="F1817" s="172">
        <v>0</v>
      </c>
      <c r="G1817" s="172">
        <v>0</v>
      </c>
      <c r="H1817" s="172">
        <v>0</v>
      </c>
      <c r="I1817" s="172">
        <v>0</v>
      </c>
      <c r="J1817" s="173">
        <f t="shared" si="30"/>
        <v>438.32</v>
      </c>
      <c r="K1817" s="169" t="str">
        <f>VLOOKUP(C1817, 'CEDARS School FRPL'!$C$4:$G$2376,5,0)</f>
        <v>No</v>
      </c>
      <c r="L1817" s="66">
        <f>IFERROR(VLOOKUP($C1817,'CEDARS School FRPL'!$C$4:$F$20001,3,FALSE),"NO CEDARL FRPL Rprtd")</f>
        <v>0.1368</v>
      </c>
      <c r="N1817" s="118"/>
      <c r="O1817" s="97"/>
    </row>
    <row r="1818" spans="1:15">
      <c r="A1818" s="165" t="s">
        <v>2223</v>
      </c>
      <c r="B1818" s="165" t="s">
        <v>2763</v>
      </c>
      <c r="C1818" s="169">
        <v>5296</v>
      </c>
      <c r="D1818" s="171" t="s">
        <v>3250</v>
      </c>
      <c r="E1818" s="172">
        <v>216.01</v>
      </c>
      <c r="F1818" s="172">
        <v>0</v>
      </c>
      <c r="G1818" s="172">
        <v>9.15</v>
      </c>
      <c r="H1818" s="172">
        <v>0</v>
      </c>
      <c r="I1818" s="172">
        <v>0</v>
      </c>
      <c r="J1818" s="173">
        <f t="shared" si="30"/>
        <v>225.16</v>
      </c>
      <c r="K1818" s="169" t="str">
        <f>VLOOKUP(C1818, 'CEDARS School FRPL'!$C$4:$G$2376,5,0)</f>
        <v>No</v>
      </c>
      <c r="L1818" s="66">
        <f>IFERROR(VLOOKUP($C1818,'CEDARS School FRPL'!$C$4:$F$20001,3,FALSE),"NO CEDARL FRPL Rprtd")</f>
        <v>0.18010000000000001</v>
      </c>
      <c r="N1818" s="118"/>
      <c r="O1818" s="97"/>
    </row>
    <row r="1819" spans="1:15">
      <c r="A1819" s="165" t="s">
        <v>2223</v>
      </c>
      <c r="B1819" s="165" t="s">
        <v>2763</v>
      </c>
      <c r="C1819" s="169">
        <v>2850</v>
      </c>
      <c r="D1819" s="171" t="s">
        <v>806</v>
      </c>
      <c r="E1819" s="172">
        <v>1928.14</v>
      </c>
      <c r="F1819" s="172">
        <v>0</v>
      </c>
      <c r="G1819" s="172">
        <v>194.20999999999998</v>
      </c>
      <c r="H1819" s="172">
        <v>0</v>
      </c>
      <c r="I1819" s="172">
        <v>0</v>
      </c>
      <c r="J1819" s="173">
        <f t="shared" si="30"/>
        <v>2122.35</v>
      </c>
      <c r="K1819" s="169" t="str">
        <f>VLOOKUP(C1819, 'CEDARS School FRPL'!$C$4:$G$2376,5,0)</f>
        <v>No</v>
      </c>
      <c r="L1819" s="66">
        <f>IFERROR(VLOOKUP($C1819,'CEDARS School FRPL'!$C$4:$F$20001,3,FALSE),"NO CEDARL FRPL Rprtd")</f>
        <v>0.1188</v>
      </c>
      <c r="N1819" s="118"/>
      <c r="O1819" s="97"/>
    </row>
    <row r="1820" spans="1:15">
      <c r="A1820" s="165" t="s">
        <v>2223</v>
      </c>
      <c r="B1820" s="165" t="s">
        <v>2763</v>
      </c>
      <c r="C1820" s="169">
        <v>2287</v>
      </c>
      <c r="D1820" s="171" t="s">
        <v>804</v>
      </c>
      <c r="E1820" s="172">
        <v>471.1</v>
      </c>
      <c r="F1820" s="172">
        <v>0</v>
      </c>
      <c r="G1820" s="172">
        <v>0</v>
      </c>
      <c r="H1820" s="172">
        <v>0</v>
      </c>
      <c r="I1820" s="172">
        <v>0</v>
      </c>
      <c r="J1820" s="173">
        <f t="shared" si="30"/>
        <v>471.1</v>
      </c>
      <c r="K1820" s="169" t="str">
        <f>VLOOKUP(C1820, 'CEDARS School FRPL'!$C$4:$G$2376,5,0)</f>
        <v>No</v>
      </c>
      <c r="L1820" s="66">
        <f>IFERROR(VLOOKUP($C1820,'CEDARS School FRPL'!$C$4:$F$20001,3,FALSE),"NO CEDARL FRPL Rprtd")</f>
        <v>0.13220000000000001</v>
      </c>
      <c r="N1820" s="118"/>
      <c r="O1820" s="97"/>
    </row>
    <row r="1821" spans="1:15">
      <c r="A1821" s="165" t="s">
        <v>2223</v>
      </c>
      <c r="B1821" s="165" t="s">
        <v>2763</v>
      </c>
      <c r="C1821" s="169">
        <v>2288</v>
      </c>
      <c r="D1821" s="171" t="s">
        <v>805</v>
      </c>
      <c r="E1821" s="172">
        <v>435.52</v>
      </c>
      <c r="F1821" s="172">
        <v>0</v>
      </c>
      <c r="G1821" s="172">
        <v>0</v>
      </c>
      <c r="H1821" s="172">
        <v>0</v>
      </c>
      <c r="I1821" s="172">
        <v>0</v>
      </c>
      <c r="J1821" s="173">
        <f t="shared" si="30"/>
        <v>435.52</v>
      </c>
      <c r="K1821" s="169" t="str">
        <f>VLOOKUP(C1821, 'CEDARS School FRPL'!$C$4:$G$2376,5,0)</f>
        <v>No</v>
      </c>
      <c r="L1821" s="66">
        <f>IFERROR(VLOOKUP($C1821,'CEDARS School FRPL'!$C$4:$F$20001,3,FALSE),"NO CEDARL FRPL Rprtd")</f>
        <v>0.1172</v>
      </c>
      <c r="N1821" s="118"/>
      <c r="O1821" s="97"/>
    </row>
    <row r="1822" spans="1:15">
      <c r="A1822" s="165" t="s">
        <v>2223</v>
      </c>
      <c r="B1822" s="165" t="s">
        <v>2763</v>
      </c>
      <c r="C1822" s="169">
        <v>2124</v>
      </c>
      <c r="D1822" s="171" t="s">
        <v>2862</v>
      </c>
      <c r="E1822" s="172">
        <v>505.72</v>
      </c>
      <c r="F1822" s="172">
        <v>0</v>
      </c>
      <c r="G1822" s="172">
        <v>0</v>
      </c>
      <c r="H1822" s="172">
        <v>0</v>
      </c>
      <c r="I1822" s="172">
        <v>0</v>
      </c>
      <c r="J1822" s="173">
        <f t="shared" si="30"/>
        <v>505.72</v>
      </c>
      <c r="K1822" s="169" t="str">
        <f>VLOOKUP(C1822, 'CEDARS School FRPL'!$C$4:$G$2376,5,0)</f>
        <v>No</v>
      </c>
      <c r="L1822" s="66">
        <f>IFERROR(VLOOKUP($C1822,'CEDARS School FRPL'!$C$4:$F$20001,3,FALSE),"NO CEDARL FRPL Rprtd")</f>
        <v>9.5399999999999999E-2</v>
      </c>
      <c r="N1822" s="118"/>
      <c r="O1822" s="97"/>
    </row>
    <row r="1823" spans="1:15">
      <c r="A1823" s="165" t="s">
        <v>2223</v>
      </c>
      <c r="B1823" s="165" t="s">
        <v>2763</v>
      </c>
      <c r="C1823" s="169">
        <v>5457</v>
      </c>
      <c r="D1823" s="171" t="s">
        <v>813</v>
      </c>
      <c r="E1823" s="172">
        <v>553.6</v>
      </c>
      <c r="F1823" s="172">
        <v>0</v>
      </c>
      <c r="G1823" s="172">
        <v>0</v>
      </c>
      <c r="H1823" s="172">
        <v>0</v>
      </c>
      <c r="I1823" s="172">
        <v>0</v>
      </c>
      <c r="J1823" s="173">
        <f t="shared" si="30"/>
        <v>553.6</v>
      </c>
      <c r="K1823" s="169" t="str">
        <f>VLOOKUP(C1823, 'CEDARS School FRPL'!$C$4:$G$2376,5,0)</f>
        <v>No</v>
      </c>
      <c r="L1823" s="66">
        <f>IFERROR(VLOOKUP($C1823,'CEDARS School FRPL'!$C$4:$F$20001,3,FALSE),"NO CEDARL FRPL Rprtd")</f>
        <v>0.12859999999999999</v>
      </c>
      <c r="N1823" s="118"/>
      <c r="O1823" s="97"/>
    </row>
    <row r="1824" spans="1:15">
      <c r="A1824" s="165" t="s">
        <v>2223</v>
      </c>
      <c r="B1824" s="165" t="s">
        <v>2763</v>
      </c>
      <c r="C1824" s="169">
        <v>5135</v>
      </c>
      <c r="D1824" s="171" t="s">
        <v>810</v>
      </c>
      <c r="E1824" s="172">
        <v>560.86</v>
      </c>
      <c r="F1824" s="172">
        <v>0</v>
      </c>
      <c r="G1824" s="172">
        <v>0</v>
      </c>
      <c r="H1824" s="172">
        <v>0</v>
      </c>
      <c r="I1824" s="172">
        <v>0</v>
      </c>
      <c r="J1824" s="173">
        <f t="shared" si="30"/>
        <v>560.86</v>
      </c>
      <c r="K1824" s="169" t="str">
        <f>VLOOKUP(C1824, 'CEDARS School FRPL'!$C$4:$G$2376,5,0)</f>
        <v>No</v>
      </c>
      <c r="L1824" s="66">
        <f>IFERROR(VLOOKUP($C1824,'CEDARS School FRPL'!$C$4:$F$20001,3,FALSE),"NO CEDARL FRPL Rprtd")</f>
        <v>0.15770000000000001</v>
      </c>
      <c r="N1824" s="118"/>
      <c r="O1824" s="97"/>
    </row>
    <row r="1825" spans="1:15">
      <c r="A1825" s="165" t="s">
        <v>2223</v>
      </c>
      <c r="B1825" s="165" t="s">
        <v>2763</v>
      </c>
      <c r="C1825" s="169">
        <v>1502</v>
      </c>
      <c r="D1825" s="171" t="s">
        <v>802</v>
      </c>
      <c r="E1825" s="172">
        <v>60.18</v>
      </c>
      <c r="F1825" s="172">
        <v>0</v>
      </c>
      <c r="G1825" s="172">
        <v>3.77</v>
      </c>
      <c r="H1825" s="172">
        <v>0</v>
      </c>
      <c r="I1825" s="172">
        <v>0</v>
      </c>
      <c r="J1825" s="173">
        <f t="shared" si="30"/>
        <v>63.95</v>
      </c>
      <c r="K1825" s="169" t="str">
        <f>VLOOKUP(C1825, 'CEDARS School FRPL'!$C$4:$G$2376,5,0)</f>
        <v>No</v>
      </c>
      <c r="L1825" s="66">
        <f>IFERROR(VLOOKUP($C1825,'CEDARS School FRPL'!$C$4:$F$20001,3,FALSE),"NO CEDARL FRPL Rprtd")</f>
        <v>0.218</v>
      </c>
      <c r="N1825" s="118"/>
      <c r="O1825" s="97"/>
    </row>
    <row r="1826" spans="1:15">
      <c r="A1826" s="165" t="s">
        <v>2183</v>
      </c>
      <c r="B1826" s="165" t="s">
        <v>2764</v>
      </c>
      <c r="C1826" s="169">
        <v>2694</v>
      </c>
      <c r="D1826" s="171" t="s">
        <v>417</v>
      </c>
      <c r="E1826" s="172">
        <v>271.77999999999997</v>
      </c>
      <c r="F1826" s="172">
        <v>34</v>
      </c>
      <c r="G1826" s="172">
        <v>0</v>
      </c>
      <c r="H1826" s="172">
        <v>0</v>
      </c>
      <c r="I1826" s="172">
        <v>0</v>
      </c>
      <c r="J1826" s="173">
        <f t="shared" si="30"/>
        <v>305.77999999999997</v>
      </c>
      <c r="K1826" s="169" t="str">
        <f>VLOOKUP(C1826, 'CEDARS School FRPL'!$C$4:$G$2376,5,0)</f>
        <v>Yes</v>
      </c>
      <c r="L1826" s="66">
        <f>IFERROR(VLOOKUP($C1826,'CEDARS School FRPL'!$C$4:$F$20001,3,FALSE),"NO CEDARL FRPL Rprtd")</f>
        <v>0.71830000000000005</v>
      </c>
      <c r="N1826" s="118"/>
      <c r="O1826" s="97"/>
    </row>
    <row r="1827" spans="1:15">
      <c r="A1827" s="165" t="s">
        <v>2183</v>
      </c>
      <c r="B1827" s="165" t="s">
        <v>2764</v>
      </c>
      <c r="C1827" s="169">
        <v>3089</v>
      </c>
      <c r="D1827" s="171" t="s">
        <v>418</v>
      </c>
      <c r="E1827" s="172">
        <v>211.28</v>
      </c>
      <c r="F1827" s="172">
        <v>0</v>
      </c>
      <c r="G1827" s="172">
        <v>7.1</v>
      </c>
      <c r="H1827" s="172">
        <v>7.6</v>
      </c>
      <c r="I1827" s="172">
        <v>0</v>
      </c>
      <c r="J1827" s="173">
        <f t="shared" si="30"/>
        <v>225.98</v>
      </c>
      <c r="K1827" s="169" t="str">
        <f>VLOOKUP(C1827, 'CEDARS School FRPL'!$C$4:$G$2376,5,0)</f>
        <v>Yes</v>
      </c>
      <c r="L1827" s="66">
        <f>IFERROR(VLOOKUP($C1827,'CEDARS School FRPL'!$C$4:$F$20001,3,FALSE),"NO CEDARL FRPL Rprtd")</f>
        <v>0.79990000000000006</v>
      </c>
      <c r="N1827" s="118"/>
      <c r="O1827" s="97"/>
    </row>
    <row r="1828" spans="1:15">
      <c r="A1828" s="165" t="s">
        <v>2292</v>
      </c>
      <c r="B1828" s="165" t="s">
        <v>2765</v>
      </c>
      <c r="C1828" s="169">
        <v>5766</v>
      </c>
      <c r="D1828" s="171" t="s">
        <v>3176</v>
      </c>
      <c r="E1828" s="172">
        <v>137</v>
      </c>
      <c r="F1828" s="172">
        <v>0</v>
      </c>
      <c r="G1828" s="172">
        <v>0</v>
      </c>
      <c r="H1828" s="172">
        <v>0</v>
      </c>
      <c r="I1828" s="172">
        <v>0</v>
      </c>
      <c r="J1828" s="173">
        <f t="shared" si="30"/>
        <v>137</v>
      </c>
      <c r="K1828" s="169" t="str">
        <f>VLOOKUP(C1828, 'CEDARS School FRPL'!$C$4:$G$2376,5,0)</f>
        <v>No</v>
      </c>
      <c r="L1828" s="66">
        <f>IFERROR(VLOOKUP($C1828,'CEDARS School FRPL'!$C$4:$F$20001,3,FALSE),"NO CEDARL FRPL Rprtd")</f>
        <v>0.42859999999999998</v>
      </c>
      <c r="N1828" s="118"/>
      <c r="O1828" s="97"/>
    </row>
    <row r="1829" spans="1:15">
      <c r="A1829" s="165" t="s">
        <v>2292</v>
      </c>
      <c r="B1829" s="165" t="s">
        <v>2765</v>
      </c>
      <c r="C1829" s="169">
        <v>2804</v>
      </c>
      <c r="D1829" s="171" t="s">
        <v>2947</v>
      </c>
      <c r="E1829" s="172">
        <v>267.13</v>
      </c>
      <c r="F1829" s="172">
        <v>6</v>
      </c>
      <c r="G1829" s="172">
        <v>0</v>
      </c>
      <c r="H1829" s="172">
        <v>0</v>
      </c>
      <c r="I1829" s="172">
        <v>0</v>
      </c>
      <c r="J1829" s="173">
        <f t="shared" si="30"/>
        <v>273.13</v>
      </c>
      <c r="K1829" s="169" t="str">
        <f>VLOOKUP(C1829, 'CEDARS School FRPL'!$C$4:$G$2376,5,0)</f>
        <v>Yes</v>
      </c>
      <c r="L1829" s="66">
        <f>IFERROR(VLOOKUP($C1829,'CEDARS School FRPL'!$C$4:$F$20001,3,FALSE),"NO CEDARL FRPL Rprtd")</f>
        <v>0.65149999999999997</v>
      </c>
      <c r="N1829" s="118"/>
      <c r="O1829" s="97"/>
    </row>
    <row r="1830" spans="1:15">
      <c r="A1830" s="165" t="s">
        <v>2292</v>
      </c>
      <c r="B1830" s="165" t="s">
        <v>2765</v>
      </c>
      <c r="C1830" s="169">
        <v>2214</v>
      </c>
      <c r="D1830" s="171" t="s">
        <v>1222</v>
      </c>
      <c r="E1830" s="172">
        <v>241.88</v>
      </c>
      <c r="F1830" s="172">
        <v>0</v>
      </c>
      <c r="G1830" s="172">
        <v>27.32</v>
      </c>
      <c r="H1830" s="172">
        <v>2.6</v>
      </c>
      <c r="I1830" s="172">
        <v>0</v>
      </c>
      <c r="J1830" s="173">
        <f t="shared" si="30"/>
        <v>271.8</v>
      </c>
      <c r="K1830" s="169" t="str">
        <f>VLOOKUP(C1830, 'CEDARS School FRPL'!$C$4:$G$2376,5,0)</f>
        <v>Yes</v>
      </c>
      <c r="L1830" s="66">
        <f>IFERROR(VLOOKUP($C1830,'CEDARS School FRPL'!$C$4:$F$20001,3,FALSE),"NO CEDARL FRPL Rprtd")</f>
        <v>0.62909999999999999</v>
      </c>
      <c r="N1830" s="118"/>
      <c r="O1830" s="97"/>
    </row>
    <row r="1831" spans="1:15">
      <c r="A1831" s="165" t="s">
        <v>2292</v>
      </c>
      <c r="B1831" s="165" t="s">
        <v>2765</v>
      </c>
      <c r="C1831" s="169">
        <v>5765</v>
      </c>
      <c r="D1831" s="171" t="s">
        <v>3177</v>
      </c>
      <c r="E1831" s="172">
        <v>1158.03</v>
      </c>
      <c r="F1831" s="172">
        <v>0</v>
      </c>
      <c r="G1831" s="172">
        <v>0</v>
      </c>
      <c r="H1831" s="172">
        <v>0</v>
      </c>
      <c r="I1831" s="172">
        <v>0.39</v>
      </c>
      <c r="J1831" s="173">
        <f t="shared" si="30"/>
        <v>1158.42</v>
      </c>
      <c r="K1831" s="169" t="str">
        <f>VLOOKUP(C1831, 'CEDARS School FRPL'!$C$4:$G$2376,5,0)</f>
        <v>No</v>
      </c>
      <c r="L1831" s="66">
        <f>IFERROR(VLOOKUP($C1831,'CEDARS School FRPL'!$C$4:$F$20001,3,FALSE),"NO CEDARL FRPL Rprtd")</f>
        <v>0.32729999999999998</v>
      </c>
      <c r="N1831" s="118"/>
      <c r="O1831" s="97"/>
    </row>
    <row r="1832" spans="1:15">
      <c r="A1832" s="165" t="s">
        <v>2292</v>
      </c>
      <c r="B1832" s="165" t="s">
        <v>2765</v>
      </c>
      <c r="C1832" s="169">
        <v>5763</v>
      </c>
      <c r="D1832" s="171" t="s">
        <v>3202</v>
      </c>
      <c r="E1832" s="172">
        <v>379</v>
      </c>
      <c r="F1832" s="172">
        <v>0</v>
      </c>
      <c r="G1832" s="172">
        <v>0</v>
      </c>
      <c r="H1832" s="172">
        <v>0</v>
      </c>
      <c r="I1832" s="172">
        <v>0.05</v>
      </c>
      <c r="J1832" s="173">
        <f t="shared" si="30"/>
        <v>379.05</v>
      </c>
      <c r="K1832" s="169" t="str">
        <f>VLOOKUP(C1832, 'CEDARS School FRPL'!$C$4:$G$2376,5,0)</f>
        <v>No</v>
      </c>
      <c r="L1832" s="66">
        <f>IFERROR(VLOOKUP($C1832,'CEDARS School FRPL'!$C$4:$F$20001,3,FALSE),"NO CEDARL FRPL Rprtd")</f>
        <v>0.47139999999999999</v>
      </c>
      <c r="N1832" s="118"/>
      <c r="O1832" s="97"/>
    </row>
    <row r="1833" spans="1:15">
      <c r="A1833" s="165" t="s">
        <v>2236</v>
      </c>
      <c r="B1833" s="165" t="s">
        <v>2766</v>
      </c>
      <c r="C1833" s="169">
        <v>4029</v>
      </c>
      <c r="D1833" s="171" t="s">
        <v>3203</v>
      </c>
      <c r="E1833" s="172">
        <v>416.82</v>
      </c>
      <c r="F1833" s="172">
        <v>0</v>
      </c>
      <c r="G1833" s="172">
        <v>0</v>
      </c>
      <c r="H1833" s="172">
        <v>0</v>
      </c>
      <c r="I1833" s="172">
        <v>0</v>
      </c>
      <c r="J1833" s="173">
        <f t="shared" si="30"/>
        <v>416.82</v>
      </c>
      <c r="K1833" s="169" t="str">
        <f>VLOOKUP(C1833, 'CEDARS School FRPL'!$C$4:$G$2376,5,0)</f>
        <v>No</v>
      </c>
      <c r="L1833" s="66">
        <f>IFERROR(VLOOKUP($C1833,'CEDARS School FRPL'!$C$4:$F$20001,3,FALSE),"NO CEDARL FRPL Rprtd")</f>
        <v>0.36530000000000001</v>
      </c>
      <c r="N1833" s="118"/>
      <c r="O1833" s="97"/>
    </row>
    <row r="1834" spans="1:15">
      <c r="A1834" s="165" t="s">
        <v>2236</v>
      </c>
      <c r="B1834" s="165" t="s">
        <v>2766</v>
      </c>
      <c r="C1834" s="169">
        <v>3680</v>
      </c>
      <c r="D1834" s="171" t="s">
        <v>933</v>
      </c>
      <c r="E1834" s="172">
        <v>719.06</v>
      </c>
      <c r="F1834" s="172">
        <v>0</v>
      </c>
      <c r="G1834" s="172">
        <v>0</v>
      </c>
      <c r="H1834" s="172">
        <v>0</v>
      </c>
      <c r="I1834" s="172">
        <v>0</v>
      </c>
      <c r="J1834" s="173">
        <f t="shared" si="30"/>
        <v>719.06</v>
      </c>
      <c r="K1834" s="169" t="str">
        <f>VLOOKUP(C1834, 'CEDARS School FRPL'!$C$4:$G$2376,5,0)</f>
        <v>No</v>
      </c>
      <c r="L1834" s="66">
        <f>IFERROR(VLOOKUP($C1834,'CEDARS School FRPL'!$C$4:$F$20001,3,FALSE),"NO CEDARL FRPL Rprtd")</f>
        <v>0.3901</v>
      </c>
      <c r="N1834" s="118"/>
      <c r="O1834" s="97"/>
    </row>
    <row r="1835" spans="1:15">
      <c r="A1835" s="165" t="s">
        <v>2236</v>
      </c>
      <c r="B1835" s="165" t="s">
        <v>2766</v>
      </c>
      <c r="C1835" s="169">
        <v>3899</v>
      </c>
      <c r="D1835" s="171" t="s">
        <v>1033</v>
      </c>
      <c r="E1835" s="172">
        <v>200.47</v>
      </c>
      <c r="F1835" s="172">
        <v>0</v>
      </c>
      <c r="G1835" s="172">
        <v>3.13</v>
      </c>
      <c r="H1835" s="172">
        <v>0</v>
      </c>
      <c r="I1835" s="172">
        <v>0</v>
      </c>
      <c r="J1835" s="173">
        <f t="shared" si="30"/>
        <v>203.6</v>
      </c>
      <c r="K1835" s="169" t="str">
        <f>VLOOKUP(C1835, 'CEDARS School FRPL'!$C$4:$G$2376,5,0)</f>
        <v>Yes</v>
      </c>
      <c r="L1835" s="66">
        <f>IFERROR(VLOOKUP($C1835,'CEDARS School FRPL'!$C$4:$F$20001,3,FALSE),"NO CEDARL FRPL Rprtd")</f>
        <v>0.61560000000000004</v>
      </c>
      <c r="N1835" s="118"/>
      <c r="O1835" s="97"/>
    </row>
    <row r="1836" spans="1:15">
      <c r="A1836" s="165" t="s">
        <v>2236</v>
      </c>
      <c r="B1836" s="165" t="s">
        <v>2766</v>
      </c>
      <c r="C1836" s="169">
        <v>2641</v>
      </c>
      <c r="D1836" s="171" t="s">
        <v>3204</v>
      </c>
      <c r="E1836" s="172">
        <v>402.17</v>
      </c>
      <c r="F1836" s="172">
        <v>0</v>
      </c>
      <c r="G1836" s="172">
        <v>0</v>
      </c>
      <c r="H1836" s="172">
        <v>0</v>
      </c>
      <c r="I1836" s="172">
        <v>0</v>
      </c>
      <c r="J1836" s="173">
        <f t="shared" si="30"/>
        <v>402.17</v>
      </c>
      <c r="K1836" s="169" t="str">
        <f>VLOOKUP(C1836, 'CEDARS School FRPL'!$C$4:$G$2376,5,0)</f>
        <v>Yes</v>
      </c>
      <c r="L1836" s="66">
        <f>IFERROR(VLOOKUP($C1836,'CEDARS School FRPL'!$C$4:$F$20001,3,FALSE),"NO CEDARL FRPL Rprtd")</f>
        <v>0.64970000000000006</v>
      </c>
      <c r="N1836" s="118"/>
      <c r="O1836" s="97"/>
    </row>
    <row r="1837" spans="1:15">
      <c r="A1837" s="165" t="s">
        <v>2236</v>
      </c>
      <c r="B1837" s="165" t="s">
        <v>2766</v>
      </c>
      <c r="C1837" s="169">
        <v>1718</v>
      </c>
      <c r="D1837" s="171" t="s">
        <v>1030</v>
      </c>
      <c r="E1837" s="172">
        <v>297.39999999999998</v>
      </c>
      <c r="F1837" s="172">
        <v>0</v>
      </c>
      <c r="G1837" s="172">
        <v>15.45</v>
      </c>
      <c r="H1837" s="172">
        <v>0</v>
      </c>
      <c r="I1837" s="172">
        <v>0</v>
      </c>
      <c r="J1837" s="173">
        <f t="shared" si="30"/>
        <v>312.84999999999997</v>
      </c>
      <c r="K1837" s="169" t="str">
        <f>VLOOKUP(C1837, 'CEDARS School FRPL'!$C$4:$G$2376,5,0)</f>
        <v>No</v>
      </c>
      <c r="L1837" s="66">
        <f>IFERROR(VLOOKUP($C1837,'CEDARS School FRPL'!$C$4:$F$20001,3,FALSE),"NO CEDARL FRPL Rprtd")</f>
        <v>0.44350000000000001</v>
      </c>
      <c r="N1837" s="118"/>
      <c r="O1837" s="97"/>
    </row>
    <row r="1838" spans="1:15">
      <c r="A1838" s="165" t="s">
        <v>2236</v>
      </c>
      <c r="B1838" s="165" t="s">
        <v>2766</v>
      </c>
      <c r="C1838" s="169">
        <v>4348</v>
      </c>
      <c r="D1838" s="171" t="s">
        <v>1035</v>
      </c>
      <c r="E1838" s="172">
        <v>421.23</v>
      </c>
      <c r="F1838" s="172">
        <v>0</v>
      </c>
      <c r="G1838" s="172">
        <v>0</v>
      </c>
      <c r="H1838" s="172">
        <v>0</v>
      </c>
      <c r="I1838" s="172">
        <v>0</v>
      </c>
      <c r="J1838" s="173">
        <f t="shared" si="30"/>
        <v>421.23</v>
      </c>
      <c r="K1838" s="169" t="str">
        <f>VLOOKUP(C1838, 'CEDARS School FRPL'!$C$4:$G$2376,5,0)</f>
        <v>No</v>
      </c>
      <c r="L1838" s="66">
        <f>IFERROR(VLOOKUP($C1838,'CEDARS School FRPL'!$C$4:$F$20001,3,FALSE),"NO CEDARL FRPL Rprtd")</f>
        <v>0.3952</v>
      </c>
      <c r="N1838" s="118"/>
      <c r="O1838" s="97"/>
    </row>
    <row r="1839" spans="1:15">
      <c r="A1839" s="165" t="s">
        <v>2236</v>
      </c>
      <c r="B1839" s="165" t="s">
        <v>2766</v>
      </c>
      <c r="C1839" s="169">
        <v>4142</v>
      </c>
      <c r="D1839" s="171" t="s">
        <v>2948</v>
      </c>
      <c r="E1839" s="172">
        <v>730.74</v>
      </c>
      <c r="F1839" s="172">
        <v>0</v>
      </c>
      <c r="G1839" s="172">
        <v>0</v>
      </c>
      <c r="H1839" s="172">
        <v>0</v>
      </c>
      <c r="I1839" s="172">
        <v>0</v>
      </c>
      <c r="J1839" s="173">
        <f t="shared" si="30"/>
        <v>730.74</v>
      </c>
      <c r="K1839" s="169" t="str">
        <f>VLOOKUP(C1839, 'CEDARS School FRPL'!$C$4:$G$2376,5,0)</f>
        <v>No</v>
      </c>
      <c r="L1839" s="66">
        <f>IFERROR(VLOOKUP($C1839,'CEDARS School FRPL'!$C$4:$F$20001,3,FALSE),"NO CEDARL FRPL Rprtd")</f>
        <v>0.32350000000000001</v>
      </c>
      <c r="N1839" s="118"/>
      <c r="O1839" s="97"/>
    </row>
    <row r="1840" spans="1:15">
      <c r="A1840" s="165" t="s">
        <v>2236</v>
      </c>
      <c r="B1840" s="165" t="s">
        <v>2766</v>
      </c>
      <c r="C1840" s="169">
        <v>4079</v>
      </c>
      <c r="D1840" s="171" t="s">
        <v>1034</v>
      </c>
      <c r="E1840" s="172">
        <v>439.07</v>
      </c>
      <c r="F1840" s="172">
        <v>0</v>
      </c>
      <c r="G1840" s="172">
        <v>0</v>
      </c>
      <c r="H1840" s="172">
        <v>0</v>
      </c>
      <c r="I1840" s="172">
        <v>0</v>
      </c>
      <c r="J1840" s="173">
        <f t="shared" si="30"/>
        <v>439.07</v>
      </c>
      <c r="K1840" s="169" t="str">
        <f>VLOOKUP(C1840, 'CEDARS School FRPL'!$C$4:$G$2376,5,0)</f>
        <v>No</v>
      </c>
      <c r="L1840" s="66">
        <f>IFERROR(VLOOKUP($C1840,'CEDARS School FRPL'!$C$4:$F$20001,3,FALSE),"NO CEDARL FRPL Rprtd")</f>
        <v>0.43669999999999998</v>
      </c>
      <c r="N1840" s="118"/>
      <c r="O1840" s="97"/>
    </row>
    <row r="1841" spans="1:15">
      <c r="A1841" s="165" t="s">
        <v>2236</v>
      </c>
      <c r="B1841" s="165" t="s">
        <v>2766</v>
      </c>
      <c r="C1841" s="169">
        <v>3046</v>
      </c>
      <c r="D1841" s="171" t="s">
        <v>2949</v>
      </c>
      <c r="E1841" s="172">
        <v>620.08000000000004</v>
      </c>
      <c r="F1841" s="172">
        <v>0</v>
      </c>
      <c r="G1841" s="172">
        <v>0</v>
      </c>
      <c r="H1841" s="172">
        <v>0</v>
      </c>
      <c r="I1841" s="172">
        <v>0</v>
      </c>
      <c r="J1841" s="173">
        <f t="shared" si="30"/>
        <v>620.08000000000004</v>
      </c>
      <c r="K1841" s="169" t="str">
        <f>VLOOKUP(C1841, 'CEDARS School FRPL'!$C$4:$G$2376,5,0)</f>
        <v>Yes</v>
      </c>
      <c r="L1841" s="66">
        <f>IFERROR(VLOOKUP($C1841,'CEDARS School FRPL'!$C$4:$F$20001,3,FALSE),"NO CEDARL FRPL Rprtd")</f>
        <v>0.53149999999999997</v>
      </c>
      <c r="N1841" s="118"/>
      <c r="O1841" s="97"/>
    </row>
    <row r="1842" spans="1:15">
      <c r="A1842" s="165" t="s">
        <v>2236</v>
      </c>
      <c r="B1842" s="165" t="s">
        <v>2766</v>
      </c>
      <c r="C1842" s="169">
        <v>4350</v>
      </c>
      <c r="D1842" s="171" t="s">
        <v>1037</v>
      </c>
      <c r="E1842" s="172">
        <v>352.02</v>
      </c>
      <c r="F1842" s="172">
        <v>0</v>
      </c>
      <c r="G1842" s="172">
        <v>0</v>
      </c>
      <c r="H1842" s="172">
        <v>0</v>
      </c>
      <c r="I1842" s="172">
        <v>0</v>
      </c>
      <c r="J1842" s="173">
        <f t="shared" si="30"/>
        <v>352.02</v>
      </c>
      <c r="K1842" s="169" t="str">
        <f>VLOOKUP(C1842, 'CEDARS School FRPL'!$C$4:$G$2376,5,0)</f>
        <v>No</v>
      </c>
      <c r="L1842" s="66">
        <f>IFERROR(VLOOKUP($C1842,'CEDARS School FRPL'!$C$4:$F$20001,3,FALSE),"NO CEDARL FRPL Rprtd")</f>
        <v>0.3241</v>
      </c>
      <c r="N1842" s="118"/>
      <c r="O1842" s="97"/>
    </row>
    <row r="1843" spans="1:15">
      <c r="A1843" s="165" t="s">
        <v>2236</v>
      </c>
      <c r="B1843" s="165" t="s">
        <v>2766</v>
      </c>
      <c r="C1843" s="169">
        <v>2995</v>
      </c>
      <c r="D1843" s="171" t="s">
        <v>1032</v>
      </c>
      <c r="E1843" s="172">
        <v>270.93</v>
      </c>
      <c r="F1843" s="172">
        <v>0</v>
      </c>
      <c r="G1843" s="172">
        <v>0</v>
      </c>
      <c r="H1843" s="172">
        <v>0</v>
      </c>
      <c r="I1843" s="172">
        <v>0</v>
      </c>
      <c r="J1843" s="173">
        <f t="shared" si="30"/>
        <v>270.93</v>
      </c>
      <c r="K1843" s="169" t="str">
        <f>VLOOKUP(C1843, 'CEDARS School FRPL'!$C$4:$G$2376,5,0)</f>
        <v>No</v>
      </c>
      <c r="L1843" s="66">
        <f>IFERROR(VLOOKUP($C1843,'CEDARS School FRPL'!$C$4:$F$20001,3,FALSE),"NO CEDARL FRPL Rprtd")</f>
        <v>0.34420000000000001</v>
      </c>
      <c r="N1843" s="118"/>
      <c r="O1843" s="97"/>
    </row>
    <row r="1844" spans="1:15">
      <c r="A1844" s="165" t="s">
        <v>2236</v>
      </c>
      <c r="B1844" s="165" t="s">
        <v>2766</v>
      </c>
      <c r="C1844" s="169">
        <v>2650</v>
      </c>
      <c r="D1844" s="171" t="s">
        <v>3205</v>
      </c>
      <c r="E1844" s="172">
        <v>540.23</v>
      </c>
      <c r="F1844" s="172">
        <v>0</v>
      </c>
      <c r="G1844" s="172">
        <v>0</v>
      </c>
      <c r="H1844" s="172">
        <v>0</v>
      </c>
      <c r="I1844" s="172">
        <v>0</v>
      </c>
      <c r="J1844" s="173">
        <f t="shared" si="30"/>
        <v>540.23</v>
      </c>
      <c r="K1844" s="169" t="str">
        <f>VLOOKUP(C1844, 'CEDARS School FRPL'!$C$4:$G$2376,5,0)</f>
        <v>Yes</v>
      </c>
      <c r="L1844" s="66">
        <f>IFERROR(VLOOKUP($C1844,'CEDARS School FRPL'!$C$4:$F$20001,3,FALSE),"NO CEDARL FRPL Rprtd")</f>
        <v>0.51400000000000001</v>
      </c>
      <c r="N1844" s="118"/>
      <c r="O1844" s="97"/>
    </row>
    <row r="1845" spans="1:15">
      <c r="A1845" s="165" t="s">
        <v>2236</v>
      </c>
      <c r="B1845" s="165" t="s">
        <v>2766</v>
      </c>
      <c r="C1845" s="169">
        <v>4349</v>
      </c>
      <c r="D1845" s="171" t="s">
        <v>1036</v>
      </c>
      <c r="E1845" s="172">
        <v>528.23</v>
      </c>
      <c r="F1845" s="172">
        <v>0</v>
      </c>
      <c r="G1845" s="172">
        <v>0</v>
      </c>
      <c r="H1845" s="172">
        <v>0</v>
      </c>
      <c r="I1845" s="172">
        <v>0</v>
      </c>
      <c r="J1845" s="173">
        <f t="shared" si="30"/>
        <v>528.23</v>
      </c>
      <c r="K1845" s="169" t="str">
        <f>VLOOKUP(C1845, 'CEDARS School FRPL'!$C$4:$G$2376,5,0)</f>
        <v>No</v>
      </c>
      <c r="L1845" s="66">
        <f>IFERROR(VLOOKUP($C1845,'CEDARS School FRPL'!$C$4:$F$20001,3,FALSE),"NO CEDARL FRPL Rprtd")</f>
        <v>0.39510000000000001</v>
      </c>
      <c r="N1845" s="118"/>
      <c r="O1845" s="97"/>
    </row>
    <row r="1846" spans="1:15">
      <c r="A1846" s="165" t="s">
        <v>2236</v>
      </c>
      <c r="B1846" s="165" t="s">
        <v>2766</v>
      </c>
      <c r="C1846" s="169">
        <v>3110</v>
      </c>
      <c r="D1846" s="171" t="s">
        <v>3206</v>
      </c>
      <c r="E1846" s="172">
        <v>264.42</v>
      </c>
      <c r="F1846" s="172">
        <v>0</v>
      </c>
      <c r="G1846" s="172">
        <v>0</v>
      </c>
      <c r="H1846" s="172">
        <v>0</v>
      </c>
      <c r="I1846" s="172">
        <v>0</v>
      </c>
      <c r="J1846" s="173">
        <f t="shared" si="30"/>
        <v>264.42</v>
      </c>
      <c r="K1846" s="169" t="str">
        <f>VLOOKUP(C1846, 'CEDARS School FRPL'!$C$4:$G$2376,5,0)</f>
        <v>No</v>
      </c>
      <c r="L1846" s="66">
        <f>IFERROR(VLOOKUP($C1846,'CEDARS School FRPL'!$C$4:$F$20001,3,FALSE),"NO CEDARL FRPL Rprtd")</f>
        <v>0.30840000000000001</v>
      </c>
      <c r="N1846" s="118"/>
      <c r="O1846" s="97"/>
    </row>
    <row r="1847" spans="1:15">
      <c r="A1847" s="165" t="s">
        <v>2236</v>
      </c>
      <c r="B1847" s="165" t="s">
        <v>2766</v>
      </c>
      <c r="C1847" s="169">
        <v>2272</v>
      </c>
      <c r="D1847" s="171" t="s">
        <v>1031</v>
      </c>
      <c r="E1847" s="172">
        <v>2045.44</v>
      </c>
      <c r="F1847" s="172">
        <v>0</v>
      </c>
      <c r="G1847" s="172">
        <v>364.6</v>
      </c>
      <c r="H1847" s="172">
        <v>23.7</v>
      </c>
      <c r="I1847" s="172">
        <v>0</v>
      </c>
      <c r="J1847" s="173">
        <f t="shared" si="30"/>
        <v>2433.7399999999998</v>
      </c>
      <c r="K1847" s="169" t="str">
        <f>VLOOKUP(C1847, 'CEDARS School FRPL'!$C$4:$G$2376,5,0)</f>
        <v>No</v>
      </c>
      <c r="L1847" s="66">
        <f>IFERROR(VLOOKUP($C1847,'CEDARS School FRPL'!$C$4:$F$20001,3,FALSE),"NO CEDARL FRPL Rprtd")</f>
        <v>0.37530000000000002</v>
      </c>
      <c r="N1847" s="118"/>
      <c r="O1847" s="97"/>
    </row>
    <row r="1848" spans="1:15">
      <c r="A1848" s="165" t="s">
        <v>2236</v>
      </c>
      <c r="B1848" s="165" t="s">
        <v>2766</v>
      </c>
      <c r="C1848" s="169">
        <v>4141</v>
      </c>
      <c r="D1848" s="171" t="s">
        <v>124</v>
      </c>
      <c r="E1848" s="172">
        <v>488.71</v>
      </c>
      <c r="F1848" s="172">
        <v>0</v>
      </c>
      <c r="G1848" s="172">
        <v>0</v>
      </c>
      <c r="H1848" s="172">
        <v>0</v>
      </c>
      <c r="I1848" s="172">
        <v>0</v>
      </c>
      <c r="J1848" s="173">
        <f t="shared" si="30"/>
        <v>488.71</v>
      </c>
      <c r="K1848" s="169" t="str">
        <f>VLOOKUP(C1848, 'CEDARS School FRPL'!$C$4:$G$2376,5,0)</f>
        <v>No</v>
      </c>
      <c r="L1848" s="66">
        <f>IFERROR(VLOOKUP($C1848,'CEDARS School FRPL'!$C$4:$F$20001,3,FALSE),"NO CEDARL FRPL Rprtd")</f>
        <v>0.35610000000000003</v>
      </c>
      <c r="N1848" s="118"/>
      <c r="O1848" s="97"/>
    </row>
    <row r="1849" spans="1:15">
      <c r="A1849" s="165" t="s">
        <v>2204</v>
      </c>
      <c r="B1849" s="165" t="s">
        <v>2767</v>
      </c>
      <c r="C1849" s="169">
        <v>1682</v>
      </c>
      <c r="D1849" s="171" t="s">
        <v>511</v>
      </c>
      <c r="E1849" s="172">
        <v>25.2</v>
      </c>
      <c r="F1849" s="172">
        <v>0</v>
      </c>
      <c r="G1849" s="172">
        <v>0.92999999999999994</v>
      </c>
      <c r="H1849" s="172">
        <v>0</v>
      </c>
      <c r="I1849" s="172">
        <v>0</v>
      </c>
      <c r="J1849" s="173">
        <f t="shared" si="30"/>
        <v>26.13</v>
      </c>
      <c r="K1849" s="169" t="str">
        <f>VLOOKUP(C1849, 'CEDARS School FRPL'!$C$4:$G$2376,5,0)</f>
        <v>Yes</v>
      </c>
      <c r="L1849" s="66">
        <f>IFERROR(VLOOKUP($C1849,'CEDARS School FRPL'!$C$4:$F$20001,3,FALSE),"NO CEDARL FRPL Rprtd")</f>
        <v>0.50900000000000001</v>
      </c>
      <c r="N1849" s="118"/>
      <c r="O1849" s="97"/>
    </row>
    <row r="1850" spans="1:15">
      <c r="A1850" s="165" t="s">
        <v>2204</v>
      </c>
      <c r="B1850" s="165" t="s">
        <v>2767</v>
      </c>
      <c r="C1850" s="169">
        <v>4321</v>
      </c>
      <c r="D1850" s="171" t="s">
        <v>514</v>
      </c>
      <c r="E1850" s="172">
        <v>500.96</v>
      </c>
      <c r="F1850" s="172">
        <v>14.75</v>
      </c>
      <c r="G1850" s="172">
        <v>0</v>
      </c>
      <c r="H1850" s="172">
        <v>0</v>
      </c>
      <c r="I1850" s="172">
        <v>0</v>
      </c>
      <c r="J1850" s="173">
        <f t="shared" si="30"/>
        <v>515.71</v>
      </c>
      <c r="K1850" s="169" t="str">
        <f>VLOOKUP(C1850, 'CEDARS School FRPL'!$C$4:$G$2376,5,0)</f>
        <v>No</v>
      </c>
      <c r="L1850" s="66">
        <f>IFERROR(VLOOKUP($C1850,'CEDARS School FRPL'!$C$4:$F$20001,3,FALSE),"NO CEDARL FRPL Rprtd")</f>
        <v>0.33160000000000001</v>
      </c>
      <c r="N1850" s="118"/>
      <c r="O1850" s="97"/>
    </row>
    <row r="1851" spans="1:15">
      <c r="A1851" s="165" t="s">
        <v>2204</v>
      </c>
      <c r="B1851" s="165" t="s">
        <v>2767</v>
      </c>
      <c r="C1851" s="169">
        <v>4149</v>
      </c>
      <c r="D1851" s="171" t="s">
        <v>513</v>
      </c>
      <c r="E1851" s="172">
        <v>343.81</v>
      </c>
      <c r="F1851" s="172">
        <v>0</v>
      </c>
      <c r="G1851" s="172">
        <v>31.18</v>
      </c>
      <c r="H1851" s="172">
        <v>0</v>
      </c>
      <c r="I1851" s="172">
        <v>0</v>
      </c>
      <c r="J1851" s="173">
        <f t="shared" si="30"/>
        <v>374.99</v>
      </c>
      <c r="K1851" s="169" t="str">
        <f>VLOOKUP(C1851, 'CEDARS School FRPL'!$C$4:$G$2376,5,0)</f>
        <v>No</v>
      </c>
      <c r="L1851" s="66">
        <f>IFERROR(VLOOKUP($C1851,'CEDARS School FRPL'!$C$4:$F$20001,3,FALSE),"NO CEDARL FRPL Rprtd")</f>
        <v>0.31890000000000002</v>
      </c>
      <c r="N1851" s="118"/>
      <c r="O1851" s="97"/>
    </row>
    <row r="1852" spans="1:15">
      <c r="A1852" s="165" t="s">
        <v>2204</v>
      </c>
      <c r="B1852" s="165" t="s">
        <v>2767</v>
      </c>
      <c r="C1852" s="169">
        <v>2511</v>
      </c>
      <c r="D1852" s="171" t="s">
        <v>512</v>
      </c>
      <c r="E1852" s="172">
        <v>322.39999999999998</v>
      </c>
      <c r="F1852" s="172">
        <v>0</v>
      </c>
      <c r="G1852" s="172">
        <v>0</v>
      </c>
      <c r="H1852" s="172">
        <v>0</v>
      </c>
      <c r="I1852" s="172">
        <v>0</v>
      </c>
      <c r="J1852" s="173">
        <f t="shared" si="30"/>
        <v>322.39999999999998</v>
      </c>
      <c r="K1852" s="169" t="str">
        <f>VLOOKUP(C1852, 'CEDARS School FRPL'!$C$4:$G$2376,5,0)</f>
        <v>No</v>
      </c>
      <c r="L1852" s="66">
        <f>IFERROR(VLOOKUP($C1852,'CEDARS School FRPL'!$C$4:$F$20001,3,FALSE),"NO CEDARL FRPL Rprtd")</f>
        <v>0.30869999999999997</v>
      </c>
      <c r="N1852" s="118"/>
      <c r="O1852" s="97"/>
    </row>
    <row r="1853" spans="1:15">
      <c r="A1853" s="165" t="s">
        <v>2275</v>
      </c>
      <c r="B1853" s="165" t="s">
        <v>2768</v>
      </c>
      <c r="C1853" s="169">
        <v>2744</v>
      </c>
      <c r="D1853" s="171" t="s">
        <v>1159</v>
      </c>
      <c r="E1853" s="172">
        <v>208.7</v>
      </c>
      <c r="F1853" s="172">
        <v>0</v>
      </c>
      <c r="G1853" s="172">
        <v>0</v>
      </c>
      <c r="H1853" s="172">
        <v>0</v>
      </c>
      <c r="I1853" s="172">
        <v>0</v>
      </c>
      <c r="J1853" s="173">
        <f t="shared" si="30"/>
        <v>208.7</v>
      </c>
      <c r="K1853" s="169" t="str">
        <f>VLOOKUP(C1853, 'CEDARS School FRPL'!$C$4:$G$2376,5,0)</f>
        <v>No</v>
      </c>
      <c r="L1853" s="66">
        <f>IFERROR(VLOOKUP($C1853,'CEDARS School FRPL'!$C$4:$F$20001,3,FALSE),"NO CEDARL FRPL Rprtd")</f>
        <v>0.4224</v>
      </c>
      <c r="N1853" s="118"/>
      <c r="O1853" s="97"/>
    </row>
    <row r="1854" spans="1:15">
      <c r="A1854" s="165" t="s">
        <v>2343</v>
      </c>
      <c r="B1854" s="165" t="s">
        <v>2769</v>
      </c>
      <c r="C1854" s="169">
        <v>1533</v>
      </c>
      <c r="D1854" s="171" t="s">
        <v>1659</v>
      </c>
      <c r="E1854" s="172">
        <v>31.69</v>
      </c>
      <c r="F1854" s="172">
        <v>0</v>
      </c>
      <c r="G1854" s="172">
        <v>0</v>
      </c>
      <c r="H1854" s="172">
        <v>0</v>
      </c>
      <c r="I1854" s="172">
        <v>0</v>
      </c>
      <c r="J1854" s="173">
        <f t="shared" si="30"/>
        <v>31.69</v>
      </c>
      <c r="K1854" s="169" t="str">
        <f>VLOOKUP(C1854, 'CEDARS School FRPL'!$C$4:$G$2376,5,0)</f>
        <v>Yes</v>
      </c>
      <c r="L1854" s="66">
        <f>IFERROR(VLOOKUP($C1854,'CEDARS School FRPL'!$C$4:$F$20001,3,FALSE),"NO CEDARL FRPL Rprtd")</f>
        <v>0.68120000000000003</v>
      </c>
      <c r="N1854" s="118"/>
      <c r="O1854" s="97"/>
    </row>
    <row r="1855" spans="1:15">
      <c r="A1855" s="165" t="s">
        <v>2343</v>
      </c>
      <c r="B1855" s="165" t="s">
        <v>2769</v>
      </c>
      <c r="C1855" s="169">
        <v>2156</v>
      </c>
      <c r="D1855" s="171" t="s">
        <v>1671</v>
      </c>
      <c r="E1855" s="172">
        <v>269.72000000000003</v>
      </c>
      <c r="F1855" s="172">
        <v>2.7</v>
      </c>
      <c r="G1855" s="172">
        <v>0</v>
      </c>
      <c r="H1855" s="172">
        <v>0</v>
      </c>
      <c r="I1855" s="172">
        <v>0</v>
      </c>
      <c r="J1855" s="173">
        <f t="shared" si="30"/>
        <v>272.42</v>
      </c>
      <c r="K1855" s="169" t="str">
        <f>VLOOKUP(C1855, 'CEDARS School FRPL'!$C$4:$G$2376,5,0)</f>
        <v>Yes</v>
      </c>
      <c r="L1855" s="66">
        <f>IFERROR(VLOOKUP($C1855,'CEDARS School FRPL'!$C$4:$F$20001,3,FALSE),"NO CEDARL FRPL Rprtd")</f>
        <v>0.70740000000000003</v>
      </c>
      <c r="N1855" s="118"/>
      <c r="O1855" s="97"/>
    </row>
    <row r="1856" spans="1:15">
      <c r="A1856" s="165" t="s">
        <v>2343</v>
      </c>
      <c r="B1856" s="165" t="s">
        <v>2769</v>
      </c>
      <c r="C1856" s="169">
        <v>1604</v>
      </c>
      <c r="D1856" s="171" t="s">
        <v>1660</v>
      </c>
      <c r="E1856" s="172">
        <v>11.9</v>
      </c>
      <c r="F1856" s="172">
        <v>0</v>
      </c>
      <c r="G1856" s="172">
        <v>0</v>
      </c>
      <c r="H1856" s="172">
        <v>0</v>
      </c>
      <c r="I1856" s="172">
        <v>0</v>
      </c>
      <c r="J1856" s="173">
        <f t="shared" si="30"/>
        <v>11.9</v>
      </c>
      <c r="K1856" s="169" t="str">
        <f>VLOOKUP(C1856, 'CEDARS School FRPL'!$C$4:$G$2376,5,0)</f>
        <v>No</v>
      </c>
      <c r="L1856" s="66">
        <f>IFERROR(VLOOKUP($C1856,'CEDARS School FRPL'!$C$4:$F$20001,3,FALSE),"NO CEDARL FRPL Rprtd")</f>
        <v>0.32590000000000002</v>
      </c>
      <c r="N1856" s="118"/>
      <c r="O1856" s="97"/>
    </row>
    <row r="1857" spans="1:15">
      <c r="A1857" s="165" t="s">
        <v>2343</v>
      </c>
      <c r="B1857" s="165" t="s">
        <v>2769</v>
      </c>
      <c r="C1857" s="169">
        <v>2381</v>
      </c>
      <c r="D1857" s="171" t="s">
        <v>1678</v>
      </c>
      <c r="E1857" s="172">
        <v>358.6</v>
      </c>
      <c r="F1857" s="172">
        <v>0.9</v>
      </c>
      <c r="G1857" s="172">
        <v>0</v>
      </c>
      <c r="H1857" s="172">
        <v>0</v>
      </c>
      <c r="I1857" s="172">
        <v>0</v>
      </c>
      <c r="J1857" s="173">
        <f t="shared" si="30"/>
        <v>359.5</v>
      </c>
      <c r="K1857" s="169" t="str">
        <f>VLOOKUP(C1857, 'CEDARS School FRPL'!$C$4:$G$2376,5,0)</f>
        <v>Yes</v>
      </c>
      <c r="L1857" s="66">
        <f>IFERROR(VLOOKUP($C1857,'CEDARS School FRPL'!$C$4:$F$20001,3,FALSE),"NO CEDARL FRPL Rprtd")</f>
        <v>0.82740000000000002</v>
      </c>
      <c r="N1857" s="118"/>
      <c r="O1857" s="97"/>
    </row>
    <row r="1858" spans="1:15">
      <c r="A1858" s="165" t="s">
        <v>2343</v>
      </c>
      <c r="B1858" s="165" t="s">
        <v>2769</v>
      </c>
      <c r="C1858" s="169">
        <v>2128</v>
      </c>
      <c r="D1858" s="171" t="s">
        <v>874</v>
      </c>
      <c r="E1858" s="172">
        <v>350.24</v>
      </c>
      <c r="F1858" s="172">
        <v>3.6</v>
      </c>
      <c r="G1858" s="172">
        <v>0</v>
      </c>
      <c r="H1858" s="172">
        <v>0</v>
      </c>
      <c r="I1858" s="172">
        <v>0</v>
      </c>
      <c r="J1858" s="173">
        <f t="shared" si="30"/>
        <v>353.84000000000003</v>
      </c>
      <c r="K1858" s="169" t="str">
        <f>VLOOKUP(C1858, 'CEDARS School FRPL'!$C$4:$G$2376,5,0)</f>
        <v>Yes</v>
      </c>
      <c r="L1858" s="66">
        <f>IFERROR(VLOOKUP($C1858,'CEDARS School FRPL'!$C$4:$F$20001,3,FALSE),"NO CEDARL FRPL Rprtd")</f>
        <v>0.8498</v>
      </c>
      <c r="N1858" s="118"/>
      <c r="O1858" s="97"/>
    </row>
    <row r="1859" spans="1:15">
      <c r="A1859" s="165" t="s">
        <v>2343</v>
      </c>
      <c r="B1859" s="165" t="s">
        <v>2769</v>
      </c>
      <c r="C1859" s="169">
        <v>3357</v>
      </c>
      <c r="D1859" s="171" t="s">
        <v>1690</v>
      </c>
      <c r="E1859" s="172">
        <v>234.06</v>
      </c>
      <c r="F1859" s="172">
        <v>4.5</v>
      </c>
      <c r="G1859" s="172">
        <v>0</v>
      </c>
      <c r="H1859" s="172">
        <v>0</v>
      </c>
      <c r="I1859" s="172">
        <v>0</v>
      </c>
      <c r="J1859" s="173">
        <f t="shared" si="30"/>
        <v>238.56</v>
      </c>
      <c r="K1859" s="169" t="str">
        <f>VLOOKUP(C1859, 'CEDARS School FRPL'!$C$4:$G$2376,5,0)</f>
        <v>No</v>
      </c>
      <c r="L1859" s="66">
        <f>IFERROR(VLOOKUP($C1859,'CEDARS School FRPL'!$C$4:$F$20001,3,FALSE),"NO CEDARL FRPL Rprtd")</f>
        <v>0.4723</v>
      </c>
      <c r="N1859" s="118"/>
      <c r="O1859" s="97"/>
    </row>
    <row r="1860" spans="1:15">
      <c r="A1860" s="165" t="s">
        <v>2343</v>
      </c>
      <c r="B1860" s="165" t="s">
        <v>2769</v>
      </c>
      <c r="C1860" s="169">
        <v>2155</v>
      </c>
      <c r="D1860" s="171" t="s">
        <v>1670</v>
      </c>
      <c r="E1860" s="172">
        <v>370.83</v>
      </c>
      <c r="F1860" s="172">
        <v>0.9</v>
      </c>
      <c r="G1860" s="172">
        <v>0</v>
      </c>
      <c r="H1860" s="172">
        <v>0</v>
      </c>
      <c r="I1860" s="172">
        <v>0</v>
      </c>
      <c r="J1860" s="173">
        <f t="shared" si="30"/>
        <v>371.72999999999996</v>
      </c>
      <c r="K1860" s="169" t="str">
        <f>VLOOKUP(C1860, 'CEDARS School FRPL'!$C$4:$G$2376,5,0)</f>
        <v>Yes</v>
      </c>
      <c r="L1860" s="66">
        <f>IFERROR(VLOOKUP($C1860,'CEDARS School FRPL'!$C$4:$F$20001,3,FALSE),"NO CEDARL FRPL Rprtd")</f>
        <v>0.85409999999999997</v>
      </c>
      <c r="N1860" s="118"/>
      <c r="O1860" s="97"/>
    </row>
    <row r="1861" spans="1:15">
      <c r="A1861" s="165" t="s">
        <v>2343</v>
      </c>
      <c r="B1861" s="165" t="s">
        <v>2769</v>
      </c>
      <c r="C1861" s="169">
        <v>2218</v>
      </c>
      <c r="D1861" s="171" t="s">
        <v>1674</v>
      </c>
      <c r="E1861" s="172">
        <v>285.04000000000002</v>
      </c>
      <c r="F1861" s="172">
        <v>2.7</v>
      </c>
      <c r="G1861" s="172">
        <v>0</v>
      </c>
      <c r="H1861" s="172">
        <v>0</v>
      </c>
      <c r="I1861" s="172">
        <v>0</v>
      </c>
      <c r="J1861" s="173">
        <f t="shared" ref="J1861:J1924" si="31">SUM(E1861:I1861)</f>
        <v>287.74</v>
      </c>
      <c r="K1861" s="169" t="str">
        <f>VLOOKUP(C1861, 'CEDARS School FRPL'!$C$4:$G$2376,5,0)</f>
        <v>Yes</v>
      </c>
      <c r="L1861" s="66">
        <f>IFERROR(VLOOKUP($C1861,'CEDARS School FRPL'!$C$4:$F$20001,3,FALSE),"NO CEDARL FRPL Rprtd")</f>
        <v>0.60370000000000001</v>
      </c>
      <c r="N1861" s="118"/>
      <c r="O1861" s="97"/>
    </row>
    <row r="1862" spans="1:15">
      <c r="A1862" s="165" t="s">
        <v>2343</v>
      </c>
      <c r="B1862" s="165" t="s">
        <v>2769</v>
      </c>
      <c r="C1862" s="169">
        <v>3008</v>
      </c>
      <c r="D1862" s="171" t="s">
        <v>1684</v>
      </c>
      <c r="E1862" s="172">
        <v>323.56</v>
      </c>
      <c r="F1862" s="172">
        <v>0</v>
      </c>
      <c r="G1862" s="172">
        <v>27.66</v>
      </c>
      <c r="H1862" s="172">
        <v>0</v>
      </c>
      <c r="I1862" s="172">
        <v>0</v>
      </c>
      <c r="J1862" s="173">
        <f t="shared" si="31"/>
        <v>351.22</v>
      </c>
      <c r="K1862" s="169" t="str">
        <f>VLOOKUP(C1862, 'CEDARS School FRPL'!$C$4:$G$2376,5,0)</f>
        <v>No</v>
      </c>
      <c r="L1862" s="66">
        <f>IFERROR(VLOOKUP($C1862,'CEDARS School FRPL'!$C$4:$F$20001,3,FALSE),"NO CEDARL FRPL Rprtd")</f>
        <v>0.35</v>
      </c>
      <c r="N1862" s="118"/>
      <c r="O1862" s="97"/>
    </row>
    <row r="1863" spans="1:15">
      <c r="A1863" s="165" t="s">
        <v>2343</v>
      </c>
      <c r="B1863" s="165" t="s">
        <v>2769</v>
      </c>
      <c r="C1863" s="169">
        <v>4457</v>
      </c>
      <c r="D1863" s="171" t="s">
        <v>1699</v>
      </c>
      <c r="E1863" s="172">
        <v>681.24</v>
      </c>
      <c r="F1863" s="172">
        <v>0</v>
      </c>
      <c r="G1863" s="172">
        <v>0</v>
      </c>
      <c r="H1863" s="172">
        <v>0</v>
      </c>
      <c r="I1863" s="172">
        <v>0</v>
      </c>
      <c r="J1863" s="173">
        <f t="shared" si="31"/>
        <v>681.24</v>
      </c>
      <c r="K1863" s="169" t="str">
        <f>VLOOKUP(C1863, 'CEDARS School FRPL'!$C$4:$G$2376,5,0)</f>
        <v>Yes</v>
      </c>
      <c r="L1863" s="66">
        <f>IFERROR(VLOOKUP($C1863,'CEDARS School FRPL'!$C$4:$F$20001,3,FALSE),"NO CEDARL FRPL Rprtd")</f>
        <v>0.55000000000000004</v>
      </c>
      <c r="N1863" s="118"/>
      <c r="O1863" s="97"/>
    </row>
    <row r="1864" spans="1:15">
      <c r="A1864" s="165" t="s">
        <v>2343</v>
      </c>
      <c r="B1864" s="165" t="s">
        <v>2769</v>
      </c>
      <c r="C1864" s="169">
        <v>2129</v>
      </c>
      <c r="D1864" s="171" t="s">
        <v>1669</v>
      </c>
      <c r="E1864" s="172">
        <v>387.85</v>
      </c>
      <c r="F1864" s="172">
        <v>2.7</v>
      </c>
      <c r="G1864" s="172">
        <v>0</v>
      </c>
      <c r="H1864" s="172">
        <v>0</v>
      </c>
      <c r="I1864" s="172">
        <v>0</v>
      </c>
      <c r="J1864" s="173">
        <f t="shared" si="31"/>
        <v>390.55</v>
      </c>
      <c r="K1864" s="169" t="str">
        <f>VLOOKUP(C1864, 'CEDARS School FRPL'!$C$4:$G$2376,5,0)</f>
        <v>Yes</v>
      </c>
      <c r="L1864" s="66">
        <f>IFERROR(VLOOKUP($C1864,'CEDARS School FRPL'!$C$4:$F$20001,3,FALSE),"NO CEDARL FRPL Rprtd")</f>
        <v>0.72770000000000001</v>
      </c>
      <c r="N1864" s="118"/>
      <c r="O1864" s="97"/>
    </row>
    <row r="1865" spans="1:15">
      <c r="A1865" s="165" t="s">
        <v>2343</v>
      </c>
      <c r="B1865" s="165" t="s">
        <v>2769</v>
      </c>
      <c r="C1865" s="169">
        <v>3412</v>
      </c>
      <c r="D1865" s="171" t="s">
        <v>1691</v>
      </c>
      <c r="E1865" s="172">
        <v>1479.83</v>
      </c>
      <c r="F1865" s="172">
        <v>0</v>
      </c>
      <c r="G1865" s="172">
        <v>126.71000000000001</v>
      </c>
      <c r="H1865" s="172">
        <v>0</v>
      </c>
      <c r="I1865" s="172">
        <v>0</v>
      </c>
      <c r="J1865" s="173">
        <f t="shared" si="31"/>
        <v>1606.54</v>
      </c>
      <c r="K1865" s="169" t="str">
        <f>VLOOKUP(C1865, 'CEDARS School FRPL'!$C$4:$G$2376,5,0)</f>
        <v>No</v>
      </c>
      <c r="L1865" s="66">
        <f>IFERROR(VLOOKUP($C1865,'CEDARS School FRPL'!$C$4:$F$20001,3,FALSE),"NO CEDARL FRPL Rprtd")</f>
        <v>0.44159999999999999</v>
      </c>
      <c r="N1865" s="118"/>
      <c r="O1865" s="97"/>
    </row>
    <row r="1866" spans="1:15">
      <c r="A1866" s="165" t="s">
        <v>2343</v>
      </c>
      <c r="B1866" s="165" t="s">
        <v>2769</v>
      </c>
      <c r="C1866" s="169">
        <v>2312</v>
      </c>
      <c r="D1866" s="171" t="s">
        <v>1677</v>
      </c>
      <c r="E1866" s="172">
        <v>330.49</v>
      </c>
      <c r="F1866" s="172">
        <v>5.22</v>
      </c>
      <c r="G1866" s="172">
        <v>0</v>
      </c>
      <c r="H1866" s="172">
        <v>0</v>
      </c>
      <c r="I1866" s="172">
        <v>0</v>
      </c>
      <c r="J1866" s="173">
        <f t="shared" si="31"/>
        <v>335.71000000000004</v>
      </c>
      <c r="K1866" s="169" t="str">
        <f>VLOOKUP(C1866, 'CEDARS School FRPL'!$C$4:$G$2376,5,0)</f>
        <v>Yes</v>
      </c>
      <c r="L1866" s="66">
        <f>IFERROR(VLOOKUP($C1866,'CEDARS School FRPL'!$C$4:$F$20001,3,FALSE),"NO CEDARL FRPL Rprtd")</f>
        <v>0.55500000000000005</v>
      </c>
      <c r="N1866" s="118"/>
      <c r="O1866" s="97"/>
    </row>
    <row r="1867" spans="1:15">
      <c r="A1867" s="165" t="s">
        <v>2343</v>
      </c>
      <c r="B1867" s="165" t="s">
        <v>2769</v>
      </c>
      <c r="C1867" s="169">
        <v>5693</v>
      </c>
      <c r="D1867" s="171" t="s">
        <v>3017</v>
      </c>
      <c r="E1867" s="172">
        <v>591.22</v>
      </c>
      <c r="F1867" s="172">
        <v>0</v>
      </c>
      <c r="G1867" s="172">
        <v>0</v>
      </c>
      <c r="H1867" s="172">
        <v>0</v>
      </c>
      <c r="I1867" s="172">
        <v>0</v>
      </c>
      <c r="J1867" s="173">
        <f t="shared" si="31"/>
        <v>591.22</v>
      </c>
      <c r="K1867" s="169" t="str">
        <f>VLOOKUP(C1867, 'CEDARS School FRPL'!$C$4:$G$2376,5,0)</f>
        <v>Yes</v>
      </c>
      <c r="L1867" s="66">
        <f>IFERROR(VLOOKUP($C1867,'CEDARS School FRPL'!$C$4:$F$20001,3,FALSE),"NO CEDARL FRPL Rprtd")</f>
        <v>0.57879999999999998</v>
      </c>
      <c r="N1867" s="118"/>
      <c r="O1867" s="97"/>
    </row>
    <row r="1868" spans="1:15">
      <c r="A1868" s="165" t="s">
        <v>2343</v>
      </c>
      <c r="B1868" s="165" t="s">
        <v>2769</v>
      </c>
      <c r="C1868" s="169">
        <v>2110</v>
      </c>
      <c r="D1868" s="171" t="s">
        <v>3116</v>
      </c>
      <c r="E1868" s="172">
        <v>335.1</v>
      </c>
      <c r="F1868" s="172">
        <v>0</v>
      </c>
      <c r="G1868" s="172">
        <v>0</v>
      </c>
      <c r="H1868" s="172">
        <v>0</v>
      </c>
      <c r="I1868" s="172">
        <v>0</v>
      </c>
      <c r="J1868" s="173">
        <f t="shared" si="31"/>
        <v>335.1</v>
      </c>
      <c r="K1868" s="169" t="str">
        <f>VLOOKUP(C1868, 'CEDARS School FRPL'!$C$4:$G$2376,5,0)</f>
        <v>Yes</v>
      </c>
      <c r="L1868" s="66">
        <f>IFERROR(VLOOKUP($C1868,'CEDARS School FRPL'!$C$4:$F$20001,3,FALSE),"NO CEDARL FRPL Rprtd")</f>
        <v>0.80710000000000004</v>
      </c>
      <c r="N1868" s="118"/>
      <c r="O1868" s="97"/>
    </row>
    <row r="1869" spans="1:15">
      <c r="A1869" s="165" t="s">
        <v>2343</v>
      </c>
      <c r="B1869" s="165" t="s">
        <v>2769</v>
      </c>
      <c r="C1869" s="169">
        <v>2127</v>
      </c>
      <c r="D1869" s="171" t="s">
        <v>135</v>
      </c>
      <c r="E1869" s="172">
        <v>404.39</v>
      </c>
      <c r="F1869" s="172">
        <v>2.88</v>
      </c>
      <c r="G1869" s="172">
        <v>0</v>
      </c>
      <c r="H1869" s="172">
        <v>0</v>
      </c>
      <c r="I1869" s="172">
        <v>0</v>
      </c>
      <c r="J1869" s="173">
        <f t="shared" si="31"/>
        <v>407.27</v>
      </c>
      <c r="K1869" s="169" t="str">
        <f>VLOOKUP(C1869, 'CEDARS School FRPL'!$C$4:$G$2376,5,0)</f>
        <v>No</v>
      </c>
      <c r="L1869" s="66">
        <f>IFERROR(VLOOKUP($C1869,'CEDARS School FRPL'!$C$4:$F$20001,3,FALSE),"NO CEDARL FRPL Rprtd")</f>
        <v>0.49120000000000003</v>
      </c>
      <c r="N1869" s="118"/>
      <c r="O1869" s="97"/>
    </row>
    <row r="1870" spans="1:15">
      <c r="A1870" s="165" t="s">
        <v>2343</v>
      </c>
      <c r="B1870" s="165" t="s">
        <v>2769</v>
      </c>
      <c r="C1870" s="169">
        <v>3727</v>
      </c>
      <c r="D1870" s="171" t="s">
        <v>1695</v>
      </c>
      <c r="E1870" s="172">
        <v>291.83</v>
      </c>
      <c r="F1870" s="172">
        <v>2.88</v>
      </c>
      <c r="G1870" s="172">
        <v>0</v>
      </c>
      <c r="H1870" s="172">
        <v>0</v>
      </c>
      <c r="I1870" s="172">
        <v>0</v>
      </c>
      <c r="J1870" s="173">
        <f t="shared" si="31"/>
        <v>294.70999999999998</v>
      </c>
      <c r="K1870" s="169" t="str">
        <f>VLOOKUP(C1870, 'CEDARS School FRPL'!$C$4:$G$2376,5,0)</f>
        <v>Yes</v>
      </c>
      <c r="L1870" s="66">
        <f>IFERROR(VLOOKUP($C1870,'CEDARS School FRPL'!$C$4:$F$20001,3,FALSE),"NO CEDARL FRPL Rprtd")</f>
        <v>0.77869999999999995</v>
      </c>
      <c r="N1870" s="118"/>
      <c r="O1870" s="97"/>
    </row>
    <row r="1871" spans="1:15">
      <c r="A1871" s="165" t="s">
        <v>2343</v>
      </c>
      <c r="B1871" s="165" t="s">
        <v>2769</v>
      </c>
      <c r="C1871" s="169">
        <v>3758</v>
      </c>
      <c r="D1871" s="171" t="s">
        <v>1696</v>
      </c>
      <c r="E1871" s="172">
        <v>424.27</v>
      </c>
      <c r="F1871" s="172">
        <v>0</v>
      </c>
      <c r="G1871" s="172">
        <v>0</v>
      </c>
      <c r="H1871" s="172">
        <v>0</v>
      </c>
      <c r="I1871" s="172">
        <v>0</v>
      </c>
      <c r="J1871" s="173">
        <f t="shared" si="31"/>
        <v>424.27</v>
      </c>
      <c r="K1871" s="169" t="str">
        <f>VLOOKUP(C1871, 'CEDARS School FRPL'!$C$4:$G$2376,5,0)</f>
        <v>Yes</v>
      </c>
      <c r="L1871" s="66">
        <f>IFERROR(VLOOKUP($C1871,'CEDARS School FRPL'!$C$4:$F$20001,3,FALSE),"NO CEDARL FRPL Rprtd")</f>
        <v>0.80410000000000004</v>
      </c>
      <c r="N1871" s="118"/>
      <c r="O1871" s="97"/>
    </row>
    <row r="1872" spans="1:15">
      <c r="A1872" s="165" t="s">
        <v>2343</v>
      </c>
      <c r="B1872" s="165" t="s">
        <v>2769</v>
      </c>
      <c r="C1872" s="169">
        <v>3258</v>
      </c>
      <c r="D1872" s="171" t="s">
        <v>1689</v>
      </c>
      <c r="E1872" s="172">
        <v>545.78</v>
      </c>
      <c r="F1872" s="172">
        <v>0</v>
      </c>
      <c r="G1872" s="172">
        <v>0</v>
      </c>
      <c r="H1872" s="172">
        <v>0</v>
      </c>
      <c r="I1872" s="172">
        <v>0</v>
      </c>
      <c r="J1872" s="173">
        <f t="shared" si="31"/>
        <v>545.78</v>
      </c>
      <c r="K1872" s="169" t="str">
        <f>VLOOKUP(C1872, 'CEDARS School FRPL'!$C$4:$G$2376,5,0)</f>
        <v>Yes</v>
      </c>
      <c r="L1872" s="66">
        <f>IFERROR(VLOOKUP($C1872,'CEDARS School FRPL'!$C$4:$F$20001,3,FALSE),"NO CEDARL FRPL Rprtd")</f>
        <v>0.7339</v>
      </c>
      <c r="N1872" s="118"/>
      <c r="O1872" s="97"/>
    </row>
    <row r="1873" spans="1:15">
      <c r="A1873" s="165" t="s">
        <v>2343</v>
      </c>
      <c r="B1873" s="165" t="s">
        <v>2769</v>
      </c>
      <c r="C1873" s="169">
        <v>3729</v>
      </c>
      <c r="D1873" s="171" t="s">
        <v>442</v>
      </c>
      <c r="E1873" s="172">
        <v>258.89999999999998</v>
      </c>
      <c r="F1873" s="172">
        <v>0.9</v>
      </c>
      <c r="G1873" s="172">
        <v>0</v>
      </c>
      <c r="H1873" s="172">
        <v>0</v>
      </c>
      <c r="I1873" s="172">
        <v>0</v>
      </c>
      <c r="J1873" s="173">
        <f t="shared" si="31"/>
        <v>259.79999999999995</v>
      </c>
      <c r="K1873" s="169" t="str">
        <f>VLOOKUP(C1873, 'CEDARS School FRPL'!$C$4:$G$2376,5,0)</f>
        <v>Yes</v>
      </c>
      <c r="L1873" s="66">
        <f>IFERROR(VLOOKUP($C1873,'CEDARS School FRPL'!$C$4:$F$20001,3,FALSE),"NO CEDARL FRPL Rprtd")</f>
        <v>0.81889999999999996</v>
      </c>
      <c r="N1873" s="118"/>
      <c r="O1873" s="97"/>
    </row>
    <row r="1874" spans="1:15">
      <c r="A1874" s="165" t="s">
        <v>2343</v>
      </c>
      <c r="B1874" s="165" t="s">
        <v>2769</v>
      </c>
      <c r="C1874" s="169">
        <v>3007</v>
      </c>
      <c r="D1874" s="171" t="s">
        <v>1683</v>
      </c>
      <c r="E1874" s="172">
        <v>483.18</v>
      </c>
      <c r="F1874" s="172">
        <v>4.5</v>
      </c>
      <c r="G1874" s="172">
        <v>0</v>
      </c>
      <c r="H1874" s="172">
        <v>0</v>
      </c>
      <c r="I1874" s="172">
        <v>0</v>
      </c>
      <c r="J1874" s="173">
        <f t="shared" si="31"/>
        <v>487.68</v>
      </c>
      <c r="K1874" s="169" t="str">
        <f>VLOOKUP(C1874, 'CEDARS School FRPL'!$C$4:$G$2376,5,0)</f>
        <v>No</v>
      </c>
      <c r="L1874" s="66">
        <f>IFERROR(VLOOKUP($C1874,'CEDARS School FRPL'!$C$4:$F$20001,3,FALSE),"NO CEDARL FRPL Rprtd")</f>
        <v>0.4133</v>
      </c>
      <c r="N1874" s="118"/>
      <c r="O1874" s="97"/>
    </row>
    <row r="1875" spans="1:15">
      <c r="A1875" s="165" t="s">
        <v>2343</v>
      </c>
      <c r="B1875" s="165" t="s">
        <v>2769</v>
      </c>
      <c r="C1875" s="169">
        <v>2056</v>
      </c>
      <c r="D1875" s="171" t="s">
        <v>1663</v>
      </c>
      <c r="E1875" s="172">
        <v>328.29</v>
      </c>
      <c r="F1875" s="172">
        <v>0.9</v>
      </c>
      <c r="G1875" s="172">
        <v>0</v>
      </c>
      <c r="H1875" s="172">
        <v>0</v>
      </c>
      <c r="I1875" s="172">
        <v>0</v>
      </c>
      <c r="J1875" s="173">
        <f t="shared" si="31"/>
        <v>329.19</v>
      </c>
      <c r="K1875" s="169" t="str">
        <f>VLOOKUP(C1875, 'CEDARS School FRPL'!$C$4:$G$2376,5,0)</f>
        <v>Yes</v>
      </c>
      <c r="L1875" s="66">
        <f>IFERROR(VLOOKUP($C1875,'CEDARS School FRPL'!$C$4:$F$20001,3,FALSE),"NO CEDARL FRPL Rprtd")</f>
        <v>0.8619</v>
      </c>
      <c r="N1875" s="118"/>
      <c r="O1875" s="97"/>
    </row>
    <row r="1876" spans="1:15">
      <c r="A1876" s="165" t="s">
        <v>2343</v>
      </c>
      <c r="B1876" s="165" t="s">
        <v>2769</v>
      </c>
      <c r="C1876" s="169">
        <v>2258</v>
      </c>
      <c r="D1876" s="171" t="s">
        <v>1675</v>
      </c>
      <c r="E1876" s="172">
        <v>482.74</v>
      </c>
      <c r="F1876" s="172">
        <v>6.73</v>
      </c>
      <c r="G1876" s="172">
        <v>0</v>
      </c>
      <c r="H1876" s="172">
        <v>0</v>
      </c>
      <c r="I1876" s="172">
        <v>0</v>
      </c>
      <c r="J1876" s="173">
        <f t="shared" si="31"/>
        <v>489.47</v>
      </c>
      <c r="K1876" s="169" t="str">
        <f>VLOOKUP(C1876, 'CEDARS School FRPL'!$C$4:$G$2376,5,0)</f>
        <v>No</v>
      </c>
      <c r="L1876" s="66">
        <f>IFERROR(VLOOKUP($C1876,'CEDARS School FRPL'!$C$4:$F$20001,3,FALSE),"NO CEDARL FRPL Rprtd")</f>
        <v>0.27650000000000002</v>
      </c>
      <c r="N1876" s="118"/>
      <c r="O1876" s="97"/>
    </row>
    <row r="1877" spans="1:15">
      <c r="A1877" s="165" t="s">
        <v>2343</v>
      </c>
      <c r="B1877" s="165" t="s">
        <v>2769</v>
      </c>
      <c r="C1877" s="169">
        <v>3506</v>
      </c>
      <c r="D1877" s="171" t="s">
        <v>1693</v>
      </c>
      <c r="E1877" s="172">
        <v>276.75</v>
      </c>
      <c r="F1877" s="172">
        <v>2.61</v>
      </c>
      <c r="G1877" s="172">
        <v>0</v>
      </c>
      <c r="H1877" s="172">
        <v>0</v>
      </c>
      <c r="I1877" s="172">
        <v>0</v>
      </c>
      <c r="J1877" s="173">
        <f t="shared" si="31"/>
        <v>279.36</v>
      </c>
      <c r="K1877" s="169" t="str">
        <f>VLOOKUP(C1877, 'CEDARS School FRPL'!$C$4:$G$2376,5,0)</f>
        <v>No</v>
      </c>
      <c r="L1877" s="66">
        <f>IFERROR(VLOOKUP($C1877,'CEDARS School FRPL'!$C$4:$F$20001,3,FALSE),"NO CEDARL FRPL Rprtd")</f>
        <v>0.35589999999999999</v>
      </c>
      <c r="N1877" s="118"/>
      <c r="O1877" s="97"/>
    </row>
    <row r="1878" spans="1:15">
      <c r="A1878" s="165" t="s">
        <v>2343</v>
      </c>
      <c r="B1878" s="165" t="s">
        <v>2769</v>
      </c>
      <c r="C1878" s="169">
        <v>2111</v>
      </c>
      <c r="D1878" s="171" t="s">
        <v>75</v>
      </c>
      <c r="E1878" s="172">
        <v>350.79</v>
      </c>
      <c r="F1878" s="172">
        <v>7.2</v>
      </c>
      <c r="G1878" s="172">
        <v>0</v>
      </c>
      <c r="H1878" s="172">
        <v>0</v>
      </c>
      <c r="I1878" s="172">
        <v>0</v>
      </c>
      <c r="J1878" s="173">
        <f t="shared" si="31"/>
        <v>357.99</v>
      </c>
      <c r="K1878" s="169" t="str">
        <f>VLOOKUP(C1878, 'CEDARS School FRPL'!$C$4:$G$2376,5,0)</f>
        <v>No</v>
      </c>
      <c r="L1878" s="66">
        <f>IFERROR(VLOOKUP($C1878,'CEDARS School FRPL'!$C$4:$F$20001,3,FALSE),"NO CEDARL FRPL Rprtd")</f>
        <v>0.31240000000000001</v>
      </c>
      <c r="N1878" s="118"/>
      <c r="O1878" s="97"/>
    </row>
    <row r="1879" spans="1:15">
      <c r="A1879" s="165" t="s">
        <v>2343</v>
      </c>
      <c r="B1879" s="165" t="s">
        <v>2769</v>
      </c>
      <c r="C1879" s="169">
        <v>2172</v>
      </c>
      <c r="D1879" s="171" t="s">
        <v>1672</v>
      </c>
      <c r="E1879" s="172">
        <v>1536.25</v>
      </c>
      <c r="F1879" s="172">
        <v>0</v>
      </c>
      <c r="G1879" s="172">
        <v>79.11</v>
      </c>
      <c r="H1879" s="172">
        <v>0</v>
      </c>
      <c r="I1879" s="172">
        <v>0</v>
      </c>
      <c r="J1879" s="173">
        <f t="shared" si="31"/>
        <v>1615.36</v>
      </c>
      <c r="K1879" s="169" t="str">
        <f>VLOOKUP(C1879, 'CEDARS School FRPL'!$C$4:$G$2376,5,0)</f>
        <v>No</v>
      </c>
      <c r="L1879" s="66">
        <f>IFERROR(VLOOKUP($C1879,'CEDARS School FRPL'!$C$4:$F$20001,3,FALSE),"NO CEDARL FRPL Rprtd")</f>
        <v>0.32440000000000002</v>
      </c>
      <c r="N1879" s="118"/>
      <c r="O1879" s="97"/>
    </row>
    <row r="1880" spans="1:15">
      <c r="A1880" s="165" t="s">
        <v>2343</v>
      </c>
      <c r="B1880" s="165" t="s">
        <v>2769</v>
      </c>
      <c r="C1880" s="169">
        <v>2401</v>
      </c>
      <c r="D1880" s="171" t="s">
        <v>1679</v>
      </c>
      <c r="E1880" s="172">
        <v>332.6</v>
      </c>
      <c r="F1880" s="172">
        <v>0</v>
      </c>
      <c r="G1880" s="172">
        <v>0</v>
      </c>
      <c r="H1880" s="172">
        <v>0</v>
      </c>
      <c r="I1880" s="172">
        <v>0</v>
      </c>
      <c r="J1880" s="173">
        <f t="shared" si="31"/>
        <v>332.6</v>
      </c>
      <c r="K1880" s="169" t="str">
        <f>VLOOKUP(C1880, 'CEDARS School FRPL'!$C$4:$G$2376,5,0)</f>
        <v>No</v>
      </c>
      <c r="L1880" s="66">
        <f>IFERROR(VLOOKUP($C1880,'CEDARS School FRPL'!$C$4:$F$20001,3,FALSE),"NO CEDARL FRPL Rprtd")</f>
        <v>0.2404</v>
      </c>
      <c r="N1880" s="118"/>
      <c r="O1880" s="97"/>
    </row>
    <row r="1881" spans="1:15">
      <c r="A1881" s="165" t="s">
        <v>2343</v>
      </c>
      <c r="B1881" s="165" t="s">
        <v>2769</v>
      </c>
      <c r="C1881" s="169">
        <v>2952</v>
      </c>
      <c r="D1881" s="171" t="s">
        <v>1682</v>
      </c>
      <c r="E1881" s="172">
        <v>275.81</v>
      </c>
      <c r="F1881" s="172">
        <v>0.9</v>
      </c>
      <c r="G1881" s="172">
        <v>0</v>
      </c>
      <c r="H1881" s="172">
        <v>0</v>
      </c>
      <c r="I1881" s="172">
        <v>0</v>
      </c>
      <c r="J1881" s="173">
        <f t="shared" si="31"/>
        <v>276.70999999999998</v>
      </c>
      <c r="K1881" s="169" t="str">
        <f>VLOOKUP(C1881, 'CEDARS School FRPL'!$C$4:$G$2376,5,0)</f>
        <v>Yes</v>
      </c>
      <c r="L1881" s="66">
        <f>IFERROR(VLOOKUP($C1881,'CEDARS School FRPL'!$C$4:$F$20001,3,FALSE),"NO CEDARL FRPL Rprtd")</f>
        <v>0.84340000000000004</v>
      </c>
      <c r="N1881" s="118"/>
      <c r="O1881" s="97"/>
    </row>
    <row r="1882" spans="1:15">
      <c r="A1882" s="165" t="s">
        <v>2343</v>
      </c>
      <c r="B1882" s="165" t="s">
        <v>2769</v>
      </c>
      <c r="C1882" s="169">
        <v>2951</v>
      </c>
      <c r="D1882" s="171" t="s">
        <v>1681</v>
      </c>
      <c r="E1882" s="172">
        <v>404.86</v>
      </c>
      <c r="F1882" s="172">
        <v>2.7</v>
      </c>
      <c r="G1882" s="172">
        <v>0</v>
      </c>
      <c r="H1882" s="172">
        <v>0</v>
      </c>
      <c r="I1882" s="172">
        <v>0</v>
      </c>
      <c r="J1882" s="173">
        <f t="shared" si="31"/>
        <v>407.56</v>
      </c>
      <c r="K1882" s="169" t="str">
        <f>VLOOKUP(C1882, 'CEDARS School FRPL'!$C$4:$G$2376,5,0)</f>
        <v>Yes</v>
      </c>
      <c r="L1882" s="66">
        <f>IFERROR(VLOOKUP($C1882,'CEDARS School FRPL'!$C$4:$F$20001,3,FALSE),"NO CEDARL FRPL Rprtd")</f>
        <v>0.57369999999999999</v>
      </c>
      <c r="N1882" s="118"/>
      <c r="O1882" s="97"/>
    </row>
    <row r="1883" spans="1:15">
      <c r="A1883" s="165" t="s">
        <v>2343</v>
      </c>
      <c r="B1883" s="165" t="s">
        <v>2769</v>
      </c>
      <c r="C1883" s="169">
        <v>3190</v>
      </c>
      <c r="D1883" s="171" t="s">
        <v>1687</v>
      </c>
      <c r="E1883" s="172">
        <v>455.57</v>
      </c>
      <c r="F1883" s="172">
        <v>0.99</v>
      </c>
      <c r="G1883" s="172">
        <v>0</v>
      </c>
      <c r="H1883" s="172">
        <v>0</v>
      </c>
      <c r="I1883" s="172">
        <v>0</v>
      </c>
      <c r="J1883" s="173">
        <f t="shared" si="31"/>
        <v>456.56</v>
      </c>
      <c r="K1883" s="169" t="str">
        <f>VLOOKUP(C1883, 'CEDARS School FRPL'!$C$4:$G$2376,5,0)</f>
        <v>Yes</v>
      </c>
      <c r="L1883" s="66">
        <f>IFERROR(VLOOKUP($C1883,'CEDARS School FRPL'!$C$4:$F$20001,3,FALSE),"NO CEDARL FRPL Rprtd")</f>
        <v>0.72430000000000005</v>
      </c>
      <c r="N1883" s="118"/>
      <c r="O1883" s="97"/>
    </row>
    <row r="1884" spans="1:15">
      <c r="A1884" s="165" t="s">
        <v>2343</v>
      </c>
      <c r="B1884" s="165" t="s">
        <v>2769</v>
      </c>
      <c r="C1884" s="169">
        <v>3719</v>
      </c>
      <c r="D1884" s="171" t="s">
        <v>1694</v>
      </c>
      <c r="E1884" s="172">
        <v>250.31</v>
      </c>
      <c r="F1884" s="172">
        <v>0</v>
      </c>
      <c r="G1884" s="172">
        <v>0</v>
      </c>
      <c r="H1884" s="172">
        <v>0</v>
      </c>
      <c r="I1884" s="172">
        <v>0</v>
      </c>
      <c r="J1884" s="173">
        <f t="shared" si="31"/>
        <v>250.31</v>
      </c>
      <c r="K1884" s="169" t="str">
        <f>VLOOKUP(C1884, 'CEDARS School FRPL'!$C$4:$G$2376,5,0)</f>
        <v>Yes</v>
      </c>
      <c r="L1884" s="66">
        <f>IFERROR(VLOOKUP($C1884,'CEDARS School FRPL'!$C$4:$F$20001,3,FALSE),"NO CEDARL FRPL Rprtd")</f>
        <v>0.87470000000000003</v>
      </c>
      <c r="N1884" s="118"/>
      <c r="O1884" s="97"/>
    </row>
    <row r="1885" spans="1:15">
      <c r="A1885" s="165" t="s">
        <v>2343</v>
      </c>
      <c r="B1885" s="165" t="s">
        <v>2769</v>
      </c>
      <c r="C1885" s="169">
        <v>3718</v>
      </c>
      <c r="D1885" s="171" t="s">
        <v>362</v>
      </c>
      <c r="E1885" s="172">
        <v>320.27</v>
      </c>
      <c r="F1885" s="172">
        <v>0</v>
      </c>
      <c r="G1885" s="172">
        <v>0</v>
      </c>
      <c r="H1885" s="172">
        <v>0</v>
      </c>
      <c r="I1885" s="172">
        <v>0</v>
      </c>
      <c r="J1885" s="173">
        <f t="shared" si="31"/>
        <v>320.27</v>
      </c>
      <c r="K1885" s="169" t="str">
        <f>VLOOKUP(C1885, 'CEDARS School FRPL'!$C$4:$G$2376,5,0)</f>
        <v>Yes</v>
      </c>
      <c r="L1885" s="66">
        <f>IFERROR(VLOOKUP($C1885,'CEDARS School FRPL'!$C$4:$F$20001,3,FALSE),"NO CEDARL FRPL Rprtd")</f>
        <v>0.80120000000000002</v>
      </c>
      <c r="N1885" s="118"/>
      <c r="O1885" s="97"/>
    </row>
    <row r="1886" spans="1:15">
      <c r="A1886" s="165" t="s">
        <v>2343</v>
      </c>
      <c r="B1886" s="165" t="s">
        <v>2769</v>
      </c>
      <c r="C1886" s="169">
        <v>2708</v>
      </c>
      <c r="D1886" s="171" t="s">
        <v>1471</v>
      </c>
      <c r="E1886" s="172">
        <v>236.42</v>
      </c>
      <c r="F1886" s="172">
        <v>0.9</v>
      </c>
      <c r="G1886" s="172">
        <v>0</v>
      </c>
      <c r="H1886" s="172">
        <v>0</v>
      </c>
      <c r="I1886" s="172">
        <v>0</v>
      </c>
      <c r="J1886" s="173">
        <f t="shared" si="31"/>
        <v>237.32</v>
      </c>
      <c r="K1886" s="169" t="str">
        <f>VLOOKUP(C1886, 'CEDARS School FRPL'!$C$4:$G$2376,5,0)</f>
        <v>Yes</v>
      </c>
      <c r="L1886" s="66">
        <f>IFERROR(VLOOKUP($C1886,'CEDARS School FRPL'!$C$4:$F$20001,3,FALSE),"NO CEDARL FRPL Rprtd")</f>
        <v>0.70740000000000003</v>
      </c>
      <c r="N1886" s="118"/>
      <c r="O1886" s="97"/>
    </row>
    <row r="1887" spans="1:15">
      <c r="A1887" s="165" t="s">
        <v>2343</v>
      </c>
      <c r="B1887" s="165" t="s">
        <v>2769</v>
      </c>
      <c r="C1887" s="169">
        <v>4389</v>
      </c>
      <c r="D1887" s="171" t="s">
        <v>1698</v>
      </c>
      <c r="E1887" s="172">
        <v>438.85</v>
      </c>
      <c r="F1887" s="172">
        <v>2.97</v>
      </c>
      <c r="G1887" s="172">
        <v>0</v>
      </c>
      <c r="H1887" s="172">
        <v>0</v>
      </c>
      <c r="I1887" s="172">
        <v>0</v>
      </c>
      <c r="J1887" s="173">
        <f t="shared" si="31"/>
        <v>441.82000000000005</v>
      </c>
      <c r="K1887" s="169" t="str">
        <f>VLOOKUP(C1887, 'CEDARS School FRPL'!$C$4:$G$2376,5,0)</f>
        <v>No</v>
      </c>
      <c r="L1887" s="66">
        <f>IFERROR(VLOOKUP($C1887,'CEDARS School FRPL'!$C$4:$F$20001,3,FALSE),"NO CEDARL FRPL Rprtd")</f>
        <v>0.34239999999999998</v>
      </c>
      <c r="N1887" s="118"/>
      <c r="O1887" s="97"/>
    </row>
    <row r="1888" spans="1:15">
      <c r="A1888" s="165" t="s">
        <v>2343</v>
      </c>
      <c r="B1888" s="165" t="s">
        <v>2769</v>
      </c>
      <c r="C1888" s="169">
        <v>4035</v>
      </c>
      <c r="D1888" s="171" t="s">
        <v>1697</v>
      </c>
      <c r="E1888" s="172">
        <v>457.78</v>
      </c>
      <c r="F1888" s="172">
        <v>6.48</v>
      </c>
      <c r="G1888" s="172">
        <v>0</v>
      </c>
      <c r="H1888" s="172">
        <v>0</v>
      </c>
      <c r="I1888" s="172">
        <v>0</v>
      </c>
      <c r="J1888" s="173">
        <f t="shared" si="31"/>
        <v>464.26</v>
      </c>
      <c r="K1888" s="169" t="str">
        <f>VLOOKUP(C1888, 'CEDARS School FRPL'!$C$4:$G$2376,5,0)</f>
        <v>No</v>
      </c>
      <c r="L1888" s="66">
        <f>IFERROR(VLOOKUP($C1888,'CEDARS School FRPL'!$C$4:$F$20001,3,FALSE),"NO CEDARL FRPL Rprtd")</f>
        <v>0.3478</v>
      </c>
      <c r="N1888" s="118"/>
      <c r="O1888" s="97"/>
    </row>
    <row r="1889" spans="1:15">
      <c r="A1889" s="165" t="s">
        <v>2343</v>
      </c>
      <c r="B1889" s="165" t="s">
        <v>2769</v>
      </c>
      <c r="C1889" s="169">
        <v>2106</v>
      </c>
      <c r="D1889" s="171" t="s">
        <v>1666</v>
      </c>
      <c r="E1889" s="172">
        <v>1459.61</v>
      </c>
      <c r="F1889" s="172">
        <v>0</v>
      </c>
      <c r="G1889" s="172">
        <v>86.53</v>
      </c>
      <c r="H1889" s="172">
        <v>0</v>
      </c>
      <c r="I1889" s="172">
        <v>0</v>
      </c>
      <c r="J1889" s="173">
        <f t="shared" si="31"/>
        <v>1546.1399999999999</v>
      </c>
      <c r="K1889" s="169" t="str">
        <f>VLOOKUP(C1889, 'CEDARS School FRPL'!$C$4:$G$2376,5,0)</f>
        <v>Yes</v>
      </c>
      <c r="L1889" s="66">
        <f>IFERROR(VLOOKUP($C1889,'CEDARS School FRPL'!$C$4:$F$20001,3,FALSE),"NO CEDARL FRPL Rprtd")</f>
        <v>0.62150000000000005</v>
      </c>
      <c r="N1889" s="118"/>
      <c r="O1889" s="97"/>
    </row>
    <row r="1890" spans="1:15">
      <c r="A1890" s="165" t="s">
        <v>2343</v>
      </c>
      <c r="B1890" s="165" t="s">
        <v>2769</v>
      </c>
      <c r="C1890" s="169">
        <v>5250</v>
      </c>
      <c r="D1890" s="171" t="s">
        <v>1700</v>
      </c>
      <c r="E1890" s="172">
        <v>444.98</v>
      </c>
      <c r="F1890" s="172">
        <v>0</v>
      </c>
      <c r="G1890" s="172">
        <v>3.46</v>
      </c>
      <c r="H1890" s="172">
        <v>0</v>
      </c>
      <c r="I1890" s="172">
        <v>0</v>
      </c>
      <c r="J1890" s="173">
        <f t="shared" si="31"/>
        <v>448.44</v>
      </c>
      <c r="K1890" s="169" t="str">
        <f>VLOOKUP(C1890, 'CEDARS School FRPL'!$C$4:$G$2376,5,0)</f>
        <v>Yes</v>
      </c>
      <c r="L1890" s="66">
        <f>IFERROR(VLOOKUP($C1890,'CEDARS School FRPL'!$C$4:$F$20001,3,FALSE),"NO CEDARL FRPL Rprtd")</f>
        <v>0.72809999999999997</v>
      </c>
      <c r="N1890" s="118"/>
      <c r="O1890" s="97"/>
    </row>
    <row r="1891" spans="1:15">
      <c r="A1891" s="165" t="s">
        <v>2343</v>
      </c>
      <c r="B1891" s="165" t="s">
        <v>2769</v>
      </c>
      <c r="C1891" s="169">
        <v>5344</v>
      </c>
      <c r="D1891" s="171" t="s">
        <v>1702</v>
      </c>
      <c r="E1891" s="172">
        <v>0</v>
      </c>
      <c r="F1891" s="172">
        <v>0</v>
      </c>
      <c r="G1891" s="172">
        <v>0</v>
      </c>
      <c r="H1891" s="172">
        <v>203.7</v>
      </c>
      <c r="I1891" s="172">
        <v>0</v>
      </c>
      <c r="J1891" s="173">
        <f t="shared" si="31"/>
        <v>203.7</v>
      </c>
      <c r="K1891" s="169" t="str">
        <f>VLOOKUP(C1891, 'CEDARS School FRPL'!$C$4:$G$2376,5,0)</f>
        <v>Yes</v>
      </c>
      <c r="L1891" s="66">
        <f>IFERROR(VLOOKUP($C1891,'CEDARS School FRPL'!$C$4:$F$20001,3,FALSE),"NO CEDARL FRPL Rprtd")</f>
        <v>0.75690000000000002</v>
      </c>
      <c r="N1891" s="118"/>
      <c r="O1891" s="97"/>
    </row>
    <row r="1892" spans="1:15">
      <c r="A1892" s="165" t="s">
        <v>2343</v>
      </c>
      <c r="B1892" s="165" t="s">
        <v>2769</v>
      </c>
      <c r="C1892" s="169">
        <v>5730</v>
      </c>
      <c r="D1892" s="171" t="s">
        <v>3068</v>
      </c>
      <c r="E1892" s="172">
        <v>815.18</v>
      </c>
      <c r="F1892" s="172">
        <v>0</v>
      </c>
      <c r="G1892" s="172">
        <v>0</v>
      </c>
      <c r="H1892" s="172">
        <v>0</v>
      </c>
      <c r="I1892" s="172">
        <v>0</v>
      </c>
      <c r="J1892" s="173">
        <f t="shared" si="31"/>
        <v>815.18</v>
      </c>
      <c r="K1892" s="169" t="str">
        <f>VLOOKUP(C1892, 'CEDARS School FRPL'!$C$4:$G$2376,5,0)</f>
        <v>No</v>
      </c>
      <c r="L1892" s="66">
        <f>IFERROR(VLOOKUP($C1892,'CEDARS School FRPL'!$C$4:$F$20001,3,FALSE),"NO CEDARL FRPL Rprtd")</f>
        <v>0.43580000000000002</v>
      </c>
      <c r="N1892" s="118"/>
      <c r="O1892" s="97"/>
    </row>
    <row r="1893" spans="1:15">
      <c r="A1893" s="165" t="s">
        <v>2343</v>
      </c>
      <c r="B1893" s="165" t="s">
        <v>2769</v>
      </c>
      <c r="C1893" s="169">
        <v>2096</v>
      </c>
      <c r="D1893" s="171" t="s">
        <v>1665</v>
      </c>
      <c r="E1893" s="172">
        <v>350.12</v>
      </c>
      <c r="F1893" s="172">
        <v>2.7</v>
      </c>
      <c r="G1893" s="172">
        <v>0</v>
      </c>
      <c r="H1893" s="172">
        <v>0</v>
      </c>
      <c r="I1893" s="172">
        <v>0</v>
      </c>
      <c r="J1893" s="173">
        <f t="shared" si="31"/>
        <v>352.82</v>
      </c>
      <c r="K1893" s="169" t="str">
        <f>VLOOKUP(C1893, 'CEDARS School FRPL'!$C$4:$G$2376,5,0)</f>
        <v>Yes</v>
      </c>
      <c r="L1893" s="66">
        <f>IFERROR(VLOOKUP($C1893,'CEDARS School FRPL'!$C$4:$F$20001,3,FALSE),"NO CEDARL FRPL Rprtd")</f>
        <v>0.85050000000000003</v>
      </c>
      <c r="N1893" s="118"/>
      <c r="O1893" s="97"/>
    </row>
    <row r="1894" spans="1:15">
      <c r="A1894" s="165" t="s">
        <v>2343</v>
      </c>
      <c r="B1894" s="165" t="s">
        <v>2769</v>
      </c>
      <c r="C1894" s="169">
        <v>2950</v>
      </c>
      <c r="D1894" s="171" t="s">
        <v>1680</v>
      </c>
      <c r="E1894" s="172">
        <v>287.64</v>
      </c>
      <c r="F1894" s="172">
        <v>4.5</v>
      </c>
      <c r="G1894" s="172">
        <v>0</v>
      </c>
      <c r="H1894" s="172">
        <v>0</v>
      </c>
      <c r="I1894" s="172">
        <v>0</v>
      </c>
      <c r="J1894" s="173">
        <f t="shared" si="31"/>
        <v>292.14</v>
      </c>
      <c r="K1894" s="169" t="str">
        <f>VLOOKUP(C1894, 'CEDARS School FRPL'!$C$4:$G$2376,5,0)</f>
        <v>Yes</v>
      </c>
      <c r="L1894" s="66">
        <f>IFERROR(VLOOKUP($C1894,'CEDARS School FRPL'!$C$4:$F$20001,3,FALSE),"NO CEDARL FRPL Rprtd")</f>
        <v>0.68379999999999996</v>
      </c>
      <c r="N1894" s="118"/>
      <c r="O1894" s="97"/>
    </row>
    <row r="1895" spans="1:15">
      <c r="A1895" s="165" t="s">
        <v>2343</v>
      </c>
      <c r="B1895" s="165" t="s">
        <v>2769</v>
      </c>
      <c r="C1895" s="169">
        <v>2479</v>
      </c>
      <c r="D1895" s="171" t="s">
        <v>1265</v>
      </c>
      <c r="E1895" s="172">
        <v>1301.3599999999999</v>
      </c>
      <c r="F1895" s="172">
        <v>0</v>
      </c>
      <c r="G1895" s="172">
        <v>54.43</v>
      </c>
      <c r="H1895" s="172">
        <v>0</v>
      </c>
      <c r="I1895" s="172">
        <v>0</v>
      </c>
      <c r="J1895" s="173">
        <f t="shared" si="31"/>
        <v>1355.79</v>
      </c>
      <c r="K1895" s="169" t="str">
        <f>VLOOKUP(C1895, 'CEDARS School FRPL'!$C$4:$G$2376,5,0)</f>
        <v>Yes</v>
      </c>
      <c r="L1895" s="66">
        <f>IFERROR(VLOOKUP($C1895,'CEDARS School FRPL'!$C$4:$F$20001,3,FALSE),"NO CEDARL FRPL Rprtd")</f>
        <v>0.76959999999999995</v>
      </c>
      <c r="N1895" s="118"/>
      <c r="O1895" s="97"/>
    </row>
    <row r="1896" spans="1:15">
      <c r="A1896" s="165" t="s">
        <v>2343</v>
      </c>
      <c r="B1896" s="165" t="s">
        <v>2769</v>
      </c>
      <c r="C1896" s="169">
        <v>2086</v>
      </c>
      <c r="D1896" s="171" t="s">
        <v>1664</v>
      </c>
      <c r="E1896" s="172">
        <v>387.42</v>
      </c>
      <c r="F1896" s="172">
        <v>1.8</v>
      </c>
      <c r="G1896" s="172">
        <v>0</v>
      </c>
      <c r="H1896" s="172">
        <v>0</v>
      </c>
      <c r="I1896" s="172">
        <v>0</v>
      </c>
      <c r="J1896" s="173">
        <f t="shared" si="31"/>
        <v>389.22</v>
      </c>
      <c r="K1896" s="169" t="str">
        <f>VLOOKUP(C1896, 'CEDARS School FRPL'!$C$4:$G$2376,5,0)</f>
        <v>Yes</v>
      </c>
      <c r="L1896" s="66">
        <f>IFERROR(VLOOKUP($C1896,'CEDARS School FRPL'!$C$4:$F$20001,3,FALSE),"NO CEDARL FRPL Rprtd")</f>
        <v>0.52249999999999996</v>
      </c>
      <c r="N1896" s="118"/>
      <c r="O1896" s="97"/>
    </row>
    <row r="1897" spans="1:15">
      <c r="A1897" s="165" t="s">
        <v>2343</v>
      </c>
      <c r="B1897" s="165" t="s">
        <v>2769</v>
      </c>
      <c r="C1897" s="169">
        <v>3356</v>
      </c>
      <c r="D1897" s="171" t="s">
        <v>647</v>
      </c>
      <c r="E1897" s="172">
        <v>840.22</v>
      </c>
      <c r="F1897" s="172">
        <v>0</v>
      </c>
      <c r="G1897" s="172">
        <v>0</v>
      </c>
      <c r="H1897" s="172">
        <v>0</v>
      </c>
      <c r="I1897" s="172">
        <v>0</v>
      </c>
      <c r="J1897" s="173">
        <f t="shared" si="31"/>
        <v>840.22</v>
      </c>
      <c r="K1897" s="169" t="str">
        <f>VLOOKUP(C1897, 'CEDARS School FRPL'!$C$4:$G$2376,5,0)</f>
        <v>No</v>
      </c>
      <c r="L1897" s="66">
        <f>IFERROR(VLOOKUP($C1897,'CEDARS School FRPL'!$C$4:$F$20001,3,FALSE),"NO CEDARL FRPL Rprtd")</f>
        <v>0.38650000000000001</v>
      </c>
      <c r="N1897" s="118"/>
      <c r="O1897" s="97"/>
    </row>
    <row r="1898" spans="1:15">
      <c r="A1898" s="165" t="s">
        <v>2343</v>
      </c>
      <c r="B1898" s="165" t="s">
        <v>2769</v>
      </c>
      <c r="C1898" s="169">
        <v>3413</v>
      </c>
      <c r="D1898" s="171" t="s">
        <v>1692</v>
      </c>
      <c r="E1898" s="172">
        <v>661.13</v>
      </c>
      <c r="F1898" s="172">
        <v>0</v>
      </c>
      <c r="G1898" s="172">
        <v>0</v>
      </c>
      <c r="H1898" s="172">
        <v>0</v>
      </c>
      <c r="I1898" s="172">
        <v>0</v>
      </c>
      <c r="J1898" s="173">
        <f t="shared" si="31"/>
        <v>661.13</v>
      </c>
      <c r="K1898" s="169" t="str">
        <f>VLOOKUP(C1898, 'CEDARS School FRPL'!$C$4:$G$2376,5,0)</f>
        <v>Yes</v>
      </c>
      <c r="L1898" s="66">
        <f>IFERROR(VLOOKUP($C1898,'CEDARS School FRPL'!$C$4:$F$20001,3,FALSE),"NO CEDARL FRPL Rprtd")</f>
        <v>0.59699999999999998</v>
      </c>
      <c r="N1898" s="118"/>
      <c r="O1898" s="97"/>
    </row>
    <row r="1899" spans="1:15">
      <c r="A1899" s="165" t="s">
        <v>2343</v>
      </c>
      <c r="B1899" s="165" t="s">
        <v>2769</v>
      </c>
      <c r="C1899" s="169">
        <v>1698</v>
      </c>
      <c r="D1899" s="171" t="s">
        <v>1661</v>
      </c>
      <c r="E1899" s="172">
        <v>61.6</v>
      </c>
      <c r="F1899" s="172">
        <v>0</v>
      </c>
      <c r="G1899" s="172">
        <v>0</v>
      </c>
      <c r="H1899" s="172">
        <v>0</v>
      </c>
      <c r="I1899" s="172">
        <v>0</v>
      </c>
      <c r="J1899" s="173">
        <f t="shared" si="31"/>
        <v>61.6</v>
      </c>
      <c r="K1899" s="169" t="str">
        <f>VLOOKUP(C1899, 'CEDARS School FRPL'!$C$4:$G$2376,5,0)</f>
        <v>No</v>
      </c>
      <c r="L1899" s="66">
        <f>IFERROR(VLOOKUP($C1899,'CEDARS School FRPL'!$C$4:$F$20001,3,FALSE),"NO CEDARL FRPL Rprtd")</f>
        <v>0.49930000000000002</v>
      </c>
      <c r="N1899" s="118"/>
      <c r="O1899" s="97"/>
    </row>
    <row r="1900" spans="1:15">
      <c r="A1900" s="165" t="s">
        <v>2343</v>
      </c>
      <c r="B1900" s="165" t="s">
        <v>2769</v>
      </c>
      <c r="C1900" s="169">
        <v>3189</v>
      </c>
      <c r="D1900" s="171" t="s">
        <v>1686</v>
      </c>
      <c r="E1900" s="172">
        <v>1424.79</v>
      </c>
      <c r="F1900" s="172">
        <v>0</v>
      </c>
      <c r="G1900" s="172">
        <v>113.49000000000001</v>
      </c>
      <c r="H1900" s="172">
        <v>0</v>
      </c>
      <c r="I1900" s="172">
        <v>0</v>
      </c>
      <c r="J1900" s="173">
        <f t="shared" si="31"/>
        <v>1538.28</v>
      </c>
      <c r="K1900" s="169" t="str">
        <f>VLOOKUP(C1900, 'CEDARS School FRPL'!$C$4:$G$2376,5,0)</f>
        <v>Yes</v>
      </c>
      <c r="L1900" s="66">
        <f>IFERROR(VLOOKUP($C1900,'CEDARS School FRPL'!$C$4:$F$20001,3,FALSE),"NO CEDARL FRPL Rprtd")</f>
        <v>0.54249999999999998</v>
      </c>
      <c r="N1900" s="118"/>
      <c r="O1900" s="97"/>
    </row>
    <row r="1901" spans="1:15">
      <c r="A1901" s="165" t="s">
        <v>2343</v>
      </c>
      <c r="B1901" s="165" t="s">
        <v>2769</v>
      </c>
      <c r="C1901" s="169">
        <v>3257</v>
      </c>
      <c r="D1901" s="171" t="s">
        <v>1688</v>
      </c>
      <c r="E1901" s="172">
        <v>680.79</v>
      </c>
      <c r="F1901" s="172">
        <v>0</v>
      </c>
      <c r="G1901" s="172">
        <v>0</v>
      </c>
      <c r="H1901" s="172">
        <v>0</v>
      </c>
      <c r="I1901" s="172">
        <v>0</v>
      </c>
      <c r="J1901" s="173">
        <f t="shared" si="31"/>
        <v>680.79</v>
      </c>
      <c r="K1901" s="169" t="str">
        <f>VLOOKUP(C1901, 'CEDARS School FRPL'!$C$4:$G$2376,5,0)</f>
        <v>Yes</v>
      </c>
      <c r="L1901" s="66">
        <f>IFERROR(VLOOKUP($C1901,'CEDARS School FRPL'!$C$4:$F$20001,3,FALSE),"NO CEDARL FRPL Rprtd")</f>
        <v>0.80830000000000002</v>
      </c>
      <c r="N1901" s="118"/>
      <c r="O1901" s="97"/>
    </row>
    <row r="1902" spans="1:15">
      <c r="A1902" s="165" t="s">
        <v>2343</v>
      </c>
      <c r="B1902" s="165" t="s">
        <v>2769</v>
      </c>
      <c r="C1902" s="169">
        <v>4191</v>
      </c>
      <c r="D1902" s="171" t="s">
        <v>2770</v>
      </c>
      <c r="E1902" s="172">
        <v>498.68</v>
      </c>
      <c r="F1902" s="172">
        <v>0</v>
      </c>
      <c r="G1902" s="172">
        <v>0</v>
      </c>
      <c r="H1902" s="172">
        <v>0</v>
      </c>
      <c r="I1902" s="172">
        <v>19.900000000000002</v>
      </c>
      <c r="J1902" s="173">
        <f t="shared" si="31"/>
        <v>518.58000000000004</v>
      </c>
      <c r="K1902" s="169" t="e">
        <f>VLOOKUP(C1902, 'CEDARS School FRPL'!$C$4:$G$2376,5,0)</f>
        <v>#N/A</v>
      </c>
      <c r="L1902" s="66" t="str">
        <f>IFERROR(VLOOKUP($C1902,'CEDARS School FRPL'!$C$4:$F$20001,3,FALSE),"NO CEDARL FRPL Rprtd")</f>
        <v>NO CEDARL FRPL Rprtd</v>
      </c>
      <c r="N1902" s="118"/>
      <c r="O1902" s="97"/>
    </row>
    <row r="1903" spans="1:15">
      <c r="A1903" s="165" t="s">
        <v>2343</v>
      </c>
      <c r="B1903" s="165" t="s">
        <v>2769</v>
      </c>
      <c r="C1903" s="169">
        <v>5361</v>
      </c>
      <c r="D1903" s="171" t="s">
        <v>1703</v>
      </c>
      <c r="E1903" s="172">
        <v>386.76</v>
      </c>
      <c r="F1903" s="172">
        <v>20</v>
      </c>
      <c r="G1903" s="172">
        <v>0</v>
      </c>
      <c r="H1903" s="172">
        <v>0</v>
      </c>
      <c r="I1903" s="172">
        <v>0</v>
      </c>
      <c r="J1903" s="173">
        <f t="shared" si="31"/>
        <v>406.76</v>
      </c>
      <c r="K1903" s="169" t="str">
        <f>VLOOKUP(C1903, 'CEDARS School FRPL'!$C$4:$G$2376,5,0)</f>
        <v>No</v>
      </c>
      <c r="L1903" s="66">
        <f>IFERROR(VLOOKUP($C1903,'CEDARS School FRPL'!$C$4:$F$20001,3,FALSE),"NO CEDARL FRPL Rprtd")</f>
        <v>0.28039999999999998</v>
      </c>
      <c r="N1903" s="118"/>
      <c r="O1903" s="97"/>
    </row>
    <row r="1904" spans="1:15">
      <c r="A1904" s="165" t="s">
        <v>2343</v>
      </c>
      <c r="B1904" s="165" t="s">
        <v>2769</v>
      </c>
      <c r="C1904" s="169">
        <v>5694</v>
      </c>
      <c r="D1904" s="171" t="s">
        <v>3018</v>
      </c>
      <c r="E1904" s="172">
        <v>423.46</v>
      </c>
      <c r="F1904" s="172">
        <v>0</v>
      </c>
      <c r="G1904" s="172">
        <v>8.11</v>
      </c>
      <c r="H1904" s="172">
        <v>0</v>
      </c>
      <c r="I1904" s="172">
        <v>0</v>
      </c>
      <c r="J1904" s="173">
        <f t="shared" si="31"/>
        <v>431.57</v>
      </c>
      <c r="K1904" s="169" t="str">
        <f>VLOOKUP(C1904, 'CEDARS School FRPL'!$C$4:$G$2376,5,0)</f>
        <v>No</v>
      </c>
      <c r="L1904" s="66">
        <f>IFERROR(VLOOKUP($C1904,'CEDARS School FRPL'!$C$4:$F$20001,3,FALSE),"NO CEDARL FRPL Rprtd")</f>
        <v>0.39529999999999998</v>
      </c>
      <c r="N1904" s="118"/>
      <c r="O1904" s="97"/>
    </row>
    <row r="1905" spans="1:15">
      <c r="A1905" s="165" t="s">
        <v>2343</v>
      </c>
      <c r="B1905" s="165" t="s">
        <v>2769</v>
      </c>
      <c r="C1905" s="169">
        <v>2108</v>
      </c>
      <c r="D1905" s="171" t="s">
        <v>1667</v>
      </c>
      <c r="E1905" s="172">
        <v>407.56</v>
      </c>
      <c r="F1905" s="172">
        <v>0.9</v>
      </c>
      <c r="G1905" s="172">
        <v>0</v>
      </c>
      <c r="H1905" s="172">
        <v>0</v>
      </c>
      <c r="I1905" s="172">
        <v>0</v>
      </c>
      <c r="J1905" s="173">
        <f t="shared" si="31"/>
        <v>408.46</v>
      </c>
      <c r="K1905" s="169" t="str">
        <f>VLOOKUP(C1905, 'CEDARS School FRPL'!$C$4:$G$2376,5,0)</f>
        <v>Yes</v>
      </c>
      <c r="L1905" s="66">
        <f>IFERROR(VLOOKUP($C1905,'CEDARS School FRPL'!$C$4:$F$20001,3,FALSE),"NO CEDARL FRPL Rprtd")</f>
        <v>0.85750000000000004</v>
      </c>
      <c r="N1905" s="118"/>
      <c r="O1905" s="97"/>
    </row>
    <row r="1906" spans="1:15">
      <c r="A1906" s="165" t="s">
        <v>2343</v>
      </c>
      <c r="B1906" s="165" t="s">
        <v>2769</v>
      </c>
      <c r="C1906" s="169">
        <v>5301</v>
      </c>
      <c r="D1906" s="171" t="s">
        <v>1701</v>
      </c>
      <c r="E1906" s="172">
        <v>137.63999999999999</v>
      </c>
      <c r="F1906" s="172">
        <v>0</v>
      </c>
      <c r="G1906" s="172">
        <v>7.88</v>
      </c>
      <c r="H1906" s="172">
        <v>0</v>
      </c>
      <c r="I1906" s="172">
        <v>0</v>
      </c>
      <c r="J1906" s="173">
        <f t="shared" si="31"/>
        <v>145.51999999999998</v>
      </c>
      <c r="K1906" s="169" t="str">
        <f>VLOOKUP(C1906, 'CEDARS School FRPL'!$C$4:$G$2376,5,0)</f>
        <v>Yes</v>
      </c>
      <c r="L1906" s="66">
        <f>IFERROR(VLOOKUP($C1906,'CEDARS School FRPL'!$C$4:$F$20001,3,FALSE),"NO CEDARL FRPL Rprtd")</f>
        <v>0.5151</v>
      </c>
      <c r="N1906" s="118"/>
      <c r="O1906" s="97"/>
    </row>
    <row r="1907" spans="1:15">
      <c r="A1907" s="165" t="s">
        <v>2343</v>
      </c>
      <c r="B1907" s="165" t="s">
        <v>2769</v>
      </c>
      <c r="C1907" s="169">
        <v>1767</v>
      </c>
      <c r="D1907" s="171" t="s">
        <v>1662</v>
      </c>
      <c r="E1907" s="172">
        <v>21.3</v>
      </c>
      <c r="F1907" s="172">
        <v>0</v>
      </c>
      <c r="G1907" s="172">
        <v>0</v>
      </c>
      <c r="H1907" s="172">
        <v>0</v>
      </c>
      <c r="I1907" s="172">
        <v>0</v>
      </c>
      <c r="J1907" s="173">
        <f t="shared" si="31"/>
        <v>21.3</v>
      </c>
      <c r="K1907" s="169" t="str">
        <f>VLOOKUP(C1907, 'CEDARS School FRPL'!$C$4:$G$2376,5,0)</f>
        <v>No</v>
      </c>
      <c r="L1907" s="66">
        <f>IFERROR(VLOOKUP($C1907,'CEDARS School FRPL'!$C$4:$F$20001,3,FALSE),"NO CEDARL FRPL Rprtd")</f>
        <v>0.3543</v>
      </c>
      <c r="N1907" s="118"/>
      <c r="O1907" s="97"/>
    </row>
    <row r="1908" spans="1:15">
      <c r="A1908" s="165" t="s">
        <v>2343</v>
      </c>
      <c r="B1908" s="165" t="s">
        <v>2769</v>
      </c>
      <c r="C1908" s="169">
        <v>5743</v>
      </c>
      <c r="D1908" s="171" t="s">
        <v>3207</v>
      </c>
      <c r="E1908" s="172">
        <v>285.3</v>
      </c>
      <c r="F1908" s="172">
        <v>0</v>
      </c>
      <c r="G1908" s="172">
        <v>0</v>
      </c>
      <c r="H1908" s="172">
        <v>0</v>
      </c>
      <c r="I1908" s="172">
        <v>0</v>
      </c>
      <c r="J1908" s="173">
        <f t="shared" si="31"/>
        <v>285.3</v>
      </c>
      <c r="K1908" s="169" t="str">
        <f>VLOOKUP(C1908, 'CEDARS School FRPL'!$C$4:$G$2376,5,0)</f>
        <v>No</v>
      </c>
      <c r="L1908" s="66">
        <f>IFERROR(VLOOKUP($C1908,'CEDARS School FRPL'!$C$4:$F$20001,3,FALSE),"NO CEDARL FRPL Rprtd")</f>
        <v>0.2757</v>
      </c>
      <c r="N1908" s="118"/>
      <c r="O1908" s="97"/>
    </row>
    <row r="1909" spans="1:15">
      <c r="A1909" s="165" t="s">
        <v>2343</v>
      </c>
      <c r="B1909" s="165" t="s">
        <v>2769</v>
      </c>
      <c r="C1909" s="169">
        <v>3063</v>
      </c>
      <c r="D1909" s="171" t="s">
        <v>1685</v>
      </c>
      <c r="E1909" s="172">
        <v>304.95</v>
      </c>
      <c r="F1909" s="172">
        <v>9.14</v>
      </c>
      <c r="G1909" s="172">
        <v>0</v>
      </c>
      <c r="H1909" s="172">
        <v>0</v>
      </c>
      <c r="I1909" s="172">
        <v>0</v>
      </c>
      <c r="J1909" s="173">
        <f t="shared" si="31"/>
        <v>314.08999999999997</v>
      </c>
      <c r="K1909" s="169" t="str">
        <f>VLOOKUP(C1909, 'CEDARS School FRPL'!$C$4:$G$2376,5,0)</f>
        <v>Yes</v>
      </c>
      <c r="L1909" s="66">
        <f>IFERROR(VLOOKUP($C1909,'CEDARS School FRPL'!$C$4:$F$20001,3,FALSE),"NO CEDARL FRPL Rprtd")</f>
        <v>0.65600000000000003</v>
      </c>
      <c r="N1909" s="118"/>
      <c r="O1909" s="97"/>
    </row>
    <row r="1910" spans="1:15">
      <c r="A1910" s="165" t="s">
        <v>2343</v>
      </c>
      <c r="B1910" s="165" t="s">
        <v>2769</v>
      </c>
      <c r="C1910" s="169">
        <v>2191</v>
      </c>
      <c r="D1910" s="171" t="s">
        <v>1673</v>
      </c>
      <c r="E1910" s="172">
        <v>335.04</v>
      </c>
      <c r="F1910" s="172">
        <v>2.4300000000000002</v>
      </c>
      <c r="G1910" s="172">
        <v>0</v>
      </c>
      <c r="H1910" s="172">
        <v>0</v>
      </c>
      <c r="I1910" s="172">
        <v>0</v>
      </c>
      <c r="J1910" s="173">
        <f t="shared" si="31"/>
        <v>337.47</v>
      </c>
      <c r="K1910" s="169" t="str">
        <f>VLOOKUP(C1910, 'CEDARS School FRPL'!$C$4:$G$2376,5,0)</f>
        <v>Yes</v>
      </c>
      <c r="L1910" s="66">
        <f>IFERROR(VLOOKUP($C1910,'CEDARS School FRPL'!$C$4:$F$20001,3,FALSE),"NO CEDARL FRPL Rprtd")</f>
        <v>0.82130000000000003</v>
      </c>
      <c r="N1910" s="118"/>
      <c r="O1910" s="97"/>
    </row>
    <row r="1911" spans="1:15">
      <c r="A1911" s="165" t="s">
        <v>2343</v>
      </c>
      <c r="B1911" s="165" t="s">
        <v>2769</v>
      </c>
      <c r="C1911" s="169">
        <v>2109</v>
      </c>
      <c r="D1911" s="171" t="s">
        <v>1668</v>
      </c>
      <c r="E1911" s="172">
        <v>352.09</v>
      </c>
      <c r="F1911" s="172">
        <v>2.15</v>
      </c>
      <c r="G1911" s="172">
        <v>0</v>
      </c>
      <c r="H1911" s="172">
        <v>0</v>
      </c>
      <c r="I1911" s="172">
        <v>0</v>
      </c>
      <c r="J1911" s="173">
        <f t="shared" si="31"/>
        <v>354.23999999999995</v>
      </c>
      <c r="K1911" s="169" t="str">
        <f>VLOOKUP(C1911, 'CEDARS School FRPL'!$C$4:$G$2376,5,0)</f>
        <v>Yes</v>
      </c>
      <c r="L1911" s="66">
        <f>IFERROR(VLOOKUP($C1911,'CEDARS School FRPL'!$C$4:$F$20001,3,FALSE),"NO CEDARL FRPL Rprtd")</f>
        <v>0.7863</v>
      </c>
      <c r="N1911" s="118"/>
      <c r="O1911" s="97"/>
    </row>
    <row r="1912" spans="1:15">
      <c r="A1912" s="165" t="s">
        <v>2343</v>
      </c>
      <c r="B1912" s="165" t="s">
        <v>2769</v>
      </c>
      <c r="C1912" s="169">
        <v>2296</v>
      </c>
      <c r="D1912" s="171" t="s">
        <v>1676</v>
      </c>
      <c r="E1912" s="172">
        <v>279.67</v>
      </c>
      <c r="F1912" s="172">
        <v>6.48</v>
      </c>
      <c r="G1912" s="172">
        <v>0</v>
      </c>
      <c r="H1912" s="172">
        <v>0</v>
      </c>
      <c r="I1912" s="172">
        <v>0</v>
      </c>
      <c r="J1912" s="173">
        <f t="shared" si="31"/>
        <v>286.15000000000003</v>
      </c>
      <c r="K1912" s="169" t="str">
        <f>VLOOKUP(C1912, 'CEDARS School FRPL'!$C$4:$G$2376,5,0)</f>
        <v>No</v>
      </c>
      <c r="L1912" s="66">
        <f>IFERROR(VLOOKUP($C1912,'CEDARS School FRPL'!$C$4:$F$20001,3,FALSE),"NO CEDARL FRPL Rprtd")</f>
        <v>0.18160000000000001</v>
      </c>
      <c r="N1912" s="118"/>
      <c r="O1912" s="97"/>
    </row>
    <row r="1913" spans="1:15">
      <c r="A1913" s="165" t="s">
        <v>2343</v>
      </c>
      <c r="B1913" s="165" t="s">
        <v>2769</v>
      </c>
      <c r="C1913" s="169">
        <v>4192</v>
      </c>
      <c r="D1913" s="171" t="s">
        <v>741</v>
      </c>
      <c r="E1913" s="172">
        <v>347.38</v>
      </c>
      <c r="F1913" s="172">
        <v>3.51</v>
      </c>
      <c r="G1913" s="172">
        <v>0</v>
      </c>
      <c r="H1913" s="172">
        <v>0</v>
      </c>
      <c r="I1913" s="172">
        <v>0</v>
      </c>
      <c r="J1913" s="173">
        <f t="shared" si="31"/>
        <v>350.89</v>
      </c>
      <c r="K1913" s="169" t="str">
        <f>VLOOKUP(C1913, 'CEDARS School FRPL'!$C$4:$G$2376,5,0)</f>
        <v>No</v>
      </c>
      <c r="L1913" s="66">
        <f>IFERROR(VLOOKUP($C1913,'CEDARS School FRPL'!$C$4:$F$20001,3,FALSE),"NO CEDARL FRPL Rprtd")</f>
        <v>0.35170000000000001</v>
      </c>
      <c r="N1913" s="118"/>
      <c r="O1913" s="97"/>
    </row>
    <row r="1914" spans="1:15">
      <c r="A1914" s="165" t="s">
        <v>2343</v>
      </c>
      <c r="B1914" s="165" t="s">
        <v>2769</v>
      </c>
      <c r="C1914" s="169">
        <v>5695</v>
      </c>
      <c r="D1914" s="171" t="s">
        <v>3019</v>
      </c>
      <c r="E1914" s="172">
        <v>558.84</v>
      </c>
      <c r="F1914" s="172">
        <v>0</v>
      </c>
      <c r="G1914" s="172">
        <v>0</v>
      </c>
      <c r="H1914" s="172">
        <v>0</v>
      </c>
      <c r="I1914" s="172">
        <v>0</v>
      </c>
      <c r="J1914" s="173">
        <f t="shared" si="31"/>
        <v>558.84</v>
      </c>
      <c r="K1914" s="169" t="str">
        <f>VLOOKUP(C1914, 'CEDARS School FRPL'!$C$4:$G$2376,5,0)</f>
        <v>Yes</v>
      </c>
      <c r="L1914" s="66">
        <f>IFERROR(VLOOKUP($C1914,'CEDARS School FRPL'!$C$4:$F$20001,3,FALSE),"NO CEDARL FRPL Rprtd")</f>
        <v>0.86060000000000003</v>
      </c>
      <c r="N1914" s="118"/>
      <c r="O1914" s="97"/>
    </row>
    <row r="1915" spans="1:15">
      <c r="A1915" s="165" t="s">
        <v>2357</v>
      </c>
      <c r="B1915" s="165" t="s">
        <v>2771</v>
      </c>
      <c r="C1915" s="169">
        <v>5381</v>
      </c>
      <c r="D1915" s="171" t="s">
        <v>1797</v>
      </c>
      <c r="E1915" s="172">
        <v>837.37</v>
      </c>
      <c r="F1915" s="172">
        <v>0</v>
      </c>
      <c r="G1915" s="172">
        <v>15.12</v>
      </c>
      <c r="H1915" s="172">
        <v>0</v>
      </c>
      <c r="I1915" s="172">
        <v>0</v>
      </c>
      <c r="J1915" s="173">
        <f t="shared" si="31"/>
        <v>852.49</v>
      </c>
      <c r="K1915" s="169" t="str">
        <f>VLOOKUP(C1915, 'CEDARS School FRPL'!$C$4:$G$2376,5,0)</f>
        <v>No</v>
      </c>
      <c r="L1915" s="66">
        <f>IFERROR(VLOOKUP($C1915,'CEDARS School FRPL'!$C$4:$F$20001,3,FALSE),"NO CEDARL FRPL Rprtd")</f>
        <v>0.46189999999999998</v>
      </c>
      <c r="N1915" s="118"/>
      <c r="O1915" s="97"/>
    </row>
    <row r="1916" spans="1:15">
      <c r="A1916" s="165" t="s">
        <v>2267</v>
      </c>
      <c r="B1916" s="165" t="s">
        <v>2772</v>
      </c>
      <c r="C1916" s="169">
        <v>3050</v>
      </c>
      <c r="D1916" s="171" t="s">
        <v>1137</v>
      </c>
      <c r="E1916" s="172">
        <v>29.7</v>
      </c>
      <c r="F1916" s="172">
        <v>0</v>
      </c>
      <c r="G1916" s="172">
        <v>0</v>
      </c>
      <c r="H1916" s="172">
        <v>0</v>
      </c>
      <c r="I1916" s="172">
        <v>0</v>
      </c>
      <c r="J1916" s="173">
        <f t="shared" si="31"/>
        <v>29.7</v>
      </c>
      <c r="K1916" s="169" t="str">
        <f>VLOOKUP(C1916, 'CEDARS School FRPL'!$C$4:$G$2376,5,0)</f>
        <v>Yes</v>
      </c>
      <c r="L1916" s="66">
        <f>IFERROR(VLOOKUP($C1916,'CEDARS School FRPL'!$C$4:$F$20001,3,FALSE),"NO CEDARL FRPL Rprtd")</f>
        <v>0.75039999999999996</v>
      </c>
      <c r="N1916" s="118"/>
      <c r="O1916" s="97"/>
    </row>
    <row r="1917" spans="1:15">
      <c r="A1917" s="165" t="s">
        <v>2267</v>
      </c>
      <c r="B1917" s="165" t="s">
        <v>2772</v>
      </c>
      <c r="C1917" s="169">
        <v>2186</v>
      </c>
      <c r="D1917" s="171" t="s">
        <v>1136</v>
      </c>
      <c r="E1917" s="172">
        <v>21.57</v>
      </c>
      <c r="F1917" s="172">
        <v>0</v>
      </c>
      <c r="G1917" s="172">
        <v>2.39</v>
      </c>
      <c r="H1917" s="172">
        <v>0</v>
      </c>
      <c r="I1917" s="172">
        <v>0</v>
      </c>
      <c r="J1917" s="173">
        <f t="shared" si="31"/>
        <v>23.96</v>
      </c>
      <c r="K1917" s="169" t="str">
        <f>VLOOKUP(C1917, 'CEDARS School FRPL'!$C$4:$G$2376,5,0)</f>
        <v>Yes</v>
      </c>
      <c r="L1917" s="66">
        <f>IFERROR(VLOOKUP($C1917,'CEDARS School FRPL'!$C$4:$F$20001,3,FALSE),"NO CEDARL FRPL Rprtd")</f>
        <v>0.55659999999999998</v>
      </c>
      <c r="N1917" s="118"/>
      <c r="O1917" s="97"/>
    </row>
    <row r="1918" spans="1:15">
      <c r="A1918" s="165" t="s">
        <v>2406</v>
      </c>
      <c r="B1918" s="165" t="s">
        <v>2773</v>
      </c>
      <c r="C1918" s="169">
        <v>3069</v>
      </c>
      <c r="D1918" s="171" t="s">
        <v>2029</v>
      </c>
      <c r="E1918" s="172">
        <v>99.25</v>
      </c>
      <c r="F1918" s="172">
        <v>8</v>
      </c>
      <c r="G1918" s="172">
        <v>0</v>
      </c>
      <c r="H1918" s="172">
        <v>0</v>
      </c>
      <c r="I1918" s="172">
        <v>0</v>
      </c>
      <c r="J1918" s="173">
        <f t="shared" si="31"/>
        <v>107.25</v>
      </c>
      <c r="K1918" s="169" t="str">
        <f>VLOOKUP(C1918, 'CEDARS School FRPL'!$C$4:$G$2376,5,0)</f>
        <v>No</v>
      </c>
      <c r="L1918" s="66">
        <f>IFERROR(VLOOKUP($C1918,'CEDARS School FRPL'!$C$4:$F$20001,3,FALSE),"NO CEDARL FRPL Rprtd")</f>
        <v>0.39100000000000001</v>
      </c>
      <c r="N1918" s="118"/>
      <c r="O1918" s="97"/>
    </row>
    <row r="1919" spans="1:15">
      <c r="A1919" s="165" t="s">
        <v>2406</v>
      </c>
      <c r="B1919" s="165" t="s">
        <v>2773</v>
      </c>
      <c r="C1919" s="169">
        <v>3068</v>
      </c>
      <c r="D1919" s="171" t="s">
        <v>2028</v>
      </c>
      <c r="E1919" s="172">
        <v>39.35</v>
      </c>
      <c r="F1919" s="172">
        <v>0</v>
      </c>
      <c r="G1919" s="172">
        <v>3.66</v>
      </c>
      <c r="H1919" s="172">
        <v>0</v>
      </c>
      <c r="I1919" s="172">
        <v>0</v>
      </c>
      <c r="J1919" s="173">
        <f t="shared" si="31"/>
        <v>43.010000000000005</v>
      </c>
      <c r="K1919" s="169" t="str">
        <f>VLOOKUP(C1919, 'CEDARS School FRPL'!$C$4:$G$2376,5,0)</f>
        <v>Yes</v>
      </c>
      <c r="L1919" s="66">
        <f>IFERROR(VLOOKUP($C1919,'CEDARS School FRPL'!$C$4:$F$20001,3,FALSE),"NO CEDARL FRPL Rprtd")</f>
        <v>0.44800000000000001</v>
      </c>
      <c r="N1919" s="118"/>
      <c r="O1919" s="97"/>
    </row>
    <row r="1920" spans="1:15">
      <c r="A1920" s="165" t="s">
        <v>2342</v>
      </c>
      <c r="B1920" s="165" t="s">
        <v>2774</v>
      </c>
      <c r="C1920" s="169">
        <v>4513</v>
      </c>
      <c r="D1920" s="171" t="s">
        <v>1653</v>
      </c>
      <c r="E1920" s="172">
        <v>413.7</v>
      </c>
      <c r="F1920" s="172">
        <v>15.2</v>
      </c>
      <c r="G1920" s="172">
        <v>0</v>
      </c>
      <c r="H1920" s="172">
        <v>0</v>
      </c>
      <c r="I1920" s="172">
        <v>0</v>
      </c>
      <c r="J1920" s="173">
        <f t="shared" si="31"/>
        <v>428.9</v>
      </c>
      <c r="K1920" s="169" t="str">
        <f>VLOOKUP(C1920, 'CEDARS School FRPL'!$C$4:$G$2376,5,0)</f>
        <v>No</v>
      </c>
      <c r="L1920" s="66">
        <f>IFERROR(VLOOKUP($C1920,'CEDARS School FRPL'!$C$4:$F$20001,3,FALSE),"NO CEDARL FRPL Rprtd")</f>
        <v>0.27800000000000002</v>
      </c>
      <c r="N1920" s="118"/>
      <c r="O1920" s="97"/>
    </row>
    <row r="1921" spans="1:15">
      <c r="A1921" s="165" t="s">
        <v>2342</v>
      </c>
      <c r="B1921" s="165" t="s">
        <v>2774</v>
      </c>
      <c r="C1921" s="169">
        <v>4553</v>
      </c>
      <c r="D1921" s="171" t="s">
        <v>1655</v>
      </c>
      <c r="E1921" s="172">
        <v>347.47</v>
      </c>
      <c r="F1921" s="172">
        <v>0</v>
      </c>
      <c r="G1921" s="172">
        <v>0</v>
      </c>
      <c r="H1921" s="172">
        <v>0</v>
      </c>
      <c r="I1921" s="172">
        <v>0</v>
      </c>
      <c r="J1921" s="173">
        <f t="shared" si="31"/>
        <v>347.47</v>
      </c>
      <c r="K1921" s="169" t="str">
        <f>VLOOKUP(C1921, 'CEDARS School FRPL'!$C$4:$G$2376,5,0)</f>
        <v>No</v>
      </c>
      <c r="L1921" s="66">
        <f>IFERROR(VLOOKUP($C1921,'CEDARS School FRPL'!$C$4:$F$20001,3,FALSE),"NO CEDARL FRPL Rprtd")</f>
        <v>0.36259999999999998</v>
      </c>
      <c r="N1921" s="118"/>
      <c r="O1921" s="97"/>
    </row>
    <row r="1922" spans="1:15">
      <c r="A1922" s="165" t="s">
        <v>2342</v>
      </c>
      <c r="B1922" s="165" t="s">
        <v>2774</v>
      </c>
      <c r="C1922" s="169">
        <v>5108</v>
      </c>
      <c r="D1922" s="171" t="s">
        <v>1657</v>
      </c>
      <c r="E1922" s="172">
        <v>20</v>
      </c>
      <c r="F1922" s="172">
        <v>0</v>
      </c>
      <c r="G1922" s="172">
        <v>0</v>
      </c>
      <c r="H1922" s="172">
        <v>0</v>
      </c>
      <c r="I1922" s="172">
        <v>0</v>
      </c>
      <c r="J1922" s="173">
        <f t="shared" si="31"/>
        <v>20</v>
      </c>
      <c r="K1922" s="169" t="str">
        <f>VLOOKUP(C1922, 'CEDARS School FRPL'!$C$4:$G$2376,5,0)</f>
        <v>Yes</v>
      </c>
      <c r="L1922" s="66">
        <f>IFERROR(VLOOKUP($C1922,'CEDARS School FRPL'!$C$4:$F$20001,3,FALSE),"NO CEDARL FRPL Rprtd")</f>
        <v>0.5262</v>
      </c>
      <c r="N1922" s="118"/>
      <c r="O1922" s="97"/>
    </row>
    <row r="1923" spans="1:15">
      <c r="A1923" s="165" t="s">
        <v>2342</v>
      </c>
      <c r="B1923" s="165" t="s">
        <v>2774</v>
      </c>
      <c r="C1923" s="169">
        <v>1707</v>
      </c>
      <c r="D1923" s="171" t="s">
        <v>1647</v>
      </c>
      <c r="E1923" s="172">
        <v>138.46</v>
      </c>
      <c r="F1923" s="172">
        <v>0</v>
      </c>
      <c r="G1923" s="172">
        <v>2.85</v>
      </c>
      <c r="H1923" s="172">
        <v>20.95</v>
      </c>
      <c r="I1923" s="172">
        <v>0</v>
      </c>
      <c r="J1923" s="173">
        <f t="shared" si="31"/>
        <v>162.26</v>
      </c>
      <c r="K1923" s="169" t="str">
        <f>VLOOKUP(C1923, 'CEDARS School FRPL'!$C$4:$G$2376,5,0)</f>
        <v>No</v>
      </c>
      <c r="L1923" s="66">
        <f>IFERROR(VLOOKUP($C1923,'CEDARS School FRPL'!$C$4:$F$20001,3,FALSE),"NO CEDARL FRPL Rprtd")</f>
        <v>0.4602</v>
      </c>
      <c r="N1923" s="118"/>
      <c r="O1923" s="97"/>
    </row>
    <row r="1924" spans="1:15">
      <c r="A1924" s="165" t="s">
        <v>2342</v>
      </c>
      <c r="B1924" s="165" t="s">
        <v>2774</v>
      </c>
      <c r="C1924" s="169">
        <v>4512</v>
      </c>
      <c r="D1924" s="171" t="s">
        <v>1652</v>
      </c>
      <c r="E1924" s="172">
        <v>485.61</v>
      </c>
      <c r="F1924" s="172">
        <v>0</v>
      </c>
      <c r="G1924" s="172">
        <v>0</v>
      </c>
      <c r="H1924" s="172">
        <v>0</v>
      </c>
      <c r="I1924" s="172">
        <v>0</v>
      </c>
      <c r="J1924" s="173">
        <f t="shared" si="31"/>
        <v>485.61</v>
      </c>
      <c r="K1924" s="169" t="str">
        <f>VLOOKUP(C1924, 'CEDARS School FRPL'!$C$4:$G$2376,5,0)</f>
        <v>No</v>
      </c>
      <c r="L1924" s="66">
        <f>IFERROR(VLOOKUP($C1924,'CEDARS School FRPL'!$C$4:$F$20001,3,FALSE),"NO CEDARL FRPL Rprtd")</f>
        <v>0.2949</v>
      </c>
      <c r="N1924" s="118"/>
      <c r="O1924" s="97"/>
    </row>
    <row r="1925" spans="1:15">
      <c r="A1925" s="165" t="s">
        <v>2342</v>
      </c>
      <c r="B1925" s="165" t="s">
        <v>2774</v>
      </c>
      <c r="C1925" s="169">
        <v>5004</v>
      </c>
      <c r="D1925" s="171" t="s">
        <v>1656</v>
      </c>
      <c r="E1925" s="172">
        <v>202.9</v>
      </c>
      <c r="F1925" s="172">
        <v>0</v>
      </c>
      <c r="G1925" s="172">
        <v>0</v>
      </c>
      <c r="H1925" s="172">
        <v>0</v>
      </c>
      <c r="I1925" s="172">
        <v>0</v>
      </c>
      <c r="J1925" s="173">
        <f t="shared" ref="J1925:J1988" si="32">SUM(E1925:I1925)</f>
        <v>202.9</v>
      </c>
      <c r="K1925" s="169" t="str">
        <f>VLOOKUP(C1925, 'CEDARS School FRPL'!$C$4:$G$2376,5,0)</f>
        <v>No</v>
      </c>
      <c r="L1925" s="66">
        <f>IFERROR(VLOOKUP($C1925,'CEDARS School FRPL'!$C$4:$F$20001,3,FALSE),"NO CEDARL FRPL Rprtd")</f>
        <v>0.25480000000000003</v>
      </c>
      <c r="N1925" s="118"/>
      <c r="O1925" s="97"/>
    </row>
    <row r="1926" spans="1:15">
      <c r="A1926" s="165" t="s">
        <v>2342</v>
      </c>
      <c r="B1926" s="165" t="s">
        <v>2774</v>
      </c>
      <c r="C1926" s="169">
        <v>3125</v>
      </c>
      <c r="D1926" s="171" t="s">
        <v>1650</v>
      </c>
      <c r="E1926" s="172">
        <v>393.87</v>
      </c>
      <c r="F1926" s="172">
        <v>0</v>
      </c>
      <c r="G1926" s="172">
        <v>0</v>
      </c>
      <c r="H1926" s="172">
        <v>0</v>
      </c>
      <c r="I1926" s="172">
        <v>0</v>
      </c>
      <c r="J1926" s="173">
        <f t="shared" si="32"/>
        <v>393.87</v>
      </c>
      <c r="K1926" s="169" t="str">
        <f>VLOOKUP(C1926, 'CEDARS School FRPL'!$C$4:$G$2376,5,0)</f>
        <v>No</v>
      </c>
      <c r="L1926" s="66">
        <f>IFERROR(VLOOKUP($C1926,'CEDARS School FRPL'!$C$4:$F$20001,3,FALSE),"NO CEDARL FRPL Rprtd")</f>
        <v>0.373</v>
      </c>
      <c r="N1926" s="118"/>
      <c r="O1926" s="97"/>
    </row>
    <row r="1927" spans="1:15">
      <c r="A1927" s="165" t="s">
        <v>2342</v>
      </c>
      <c r="B1927" s="165" t="s">
        <v>2774</v>
      </c>
      <c r="C1927" s="169">
        <v>2581</v>
      </c>
      <c r="D1927" s="171" t="s">
        <v>1649</v>
      </c>
      <c r="E1927" s="172">
        <v>1260.32</v>
      </c>
      <c r="F1927" s="172">
        <v>0</v>
      </c>
      <c r="G1927" s="172">
        <v>113.11</v>
      </c>
      <c r="H1927" s="172">
        <v>0</v>
      </c>
      <c r="I1927" s="172">
        <v>0</v>
      </c>
      <c r="J1927" s="173">
        <f t="shared" si="32"/>
        <v>1373.4299999999998</v>
      </c>
      <c r="K1927" s="169" t="str">
        <f>VLOOKUP(C1927, 'CEDARS School FRPL'!$C$4:$G$2376,5,0)</f>
        <v>No</v>
      </c>
      <c r="L1927" s="66">
        <f>IFERROR(VLOOKUP($C1927,'CEDARS School FRPL'!$C$4:$F$20001,3,FALSE),"NO CEDARL FRPL Rprtd")</f>
        <v>0.2923</v>
      </c>
      <c r="N1927" s="118"/>
      <c r="O1927" s="97"/>
    </row>
    <row r="1928" spans="1:15">
      <c r="A1928" s="165" t="s">
        <v>2342</v>
      </c>
      <c r="B1928" s="165" t="s">
        <v>2774</v>
      </c>
      <c r="C1928" s="169">
        <v>2400</v>
      </c>
      <c r="D1928" s="171" t="s">
        <v>1648</v>
      </c>
      <c r="E1928" s="172">
        <v>535.33000000000004</v>
      </c>
      <c r="F1928" s="172">
        <v>0</v>
      </c>
      <c r="G1928" s="172">
        <v>0</v>
      </c>
      <c r="H1928" s="172">
        <v>0</v>
      </c>
      <c r="I1928" s="172">
        <v>0</v>
      </c>
      <c r="J1928" s="173">
        <f t="shared" si="32"/>
        <v>535.33000000000004</v>
      </c>
      <c r="K1928" s="169" t="str">
        <f>VLOOKUP(C1928, 'CEDARS School FRPL'!$C$4:$G$2376,5,0)</f>
        <v>No</v>
      </c>
      <c r="L1928" s="66">
        <f>IFERROR(VLOOKUP($C1928,'CEDARS School FRPL'!$C$4:$F$20001,3,FALSE),"NO CEDARL FRPL Rprtd")</f>
        <v>0.34860000000000002</v>
      </c>
      <c r="N1928" s="118"/>
      <c r="O1928" s="97"/>
    </row>
    <row r="1929" spans="1:15">
      <c r="A1929" s="165" t="s">
        <v>2342</v>
      </c>
      <c r="B1929" s="165" t="s">
        <v>2774</v>
      </c>
      <c r="C1929" s="169">
        <v>4364</v>
      </c>
      <c r="D1929" s="171" t="s">
        <v>1651</v>
      </c>
      <c r="E1929" s="172">
        <v>447.46</v>
      </c>
      <c r="F1929" s="172">
        <v>13.5</v>
      </c>
      <c r="G1929" s="172">
        <v>0</v>
      </c>
      <c r="H1929" s="172">
        <v>0</v>
      </c>
      <c r="I1929" s="172">
        <v>0</v>
      </c>
      <c r="J1929" s="173">
        <f t="shared" si="32"/>
        <v>460.96</v>
      </c>
      <c r="K1929" s="169" t="str">
        <f>VLOOKUP(C1929, 'CEDARS School FRPL'!$C$4:$G$2376,5,0)</f>
        <v>No</v>
      </c>
      <c r="L1929" s="66">
        <f>IFERROR(VLOOKUP($C1929,'CEDARS School FRPL'!$C$4:$F$20001,3,FALSE),"NO CEDARL FRPL Rprtd")</f>
        <v>0.29609999999999997</v>
      </c>
      <c r="N1929" s="118"/>
      <c r="O1929" s="97"/>
    </row>
    <row r="1930" spans="1:15">
      <c r="A1930" s="165" t="s">
        <v>2342</v>
      </c>
      <c r="B1930" s="165" t="s">
        <v>2774</v>
      </c>
      <c r="C1930" s="169">
        <v>4551</v>
      </c>
      <c r="D1930" s="171" t="s">
        <v>1654</v>
      </c>
      <c r="E1930" s="172">
        <v>377.58</v>
      </c>
      <c r="F1930" s="172">
        <v>14.3</v>
      </c>
      <c r="G1930" s="172">
        <v>0</v>
      </c>
      <c r="H1930" s="172">
        <v>0</v>
      </c>
      <c r="I1930" s="172">
        <v>0</v>
      </c>
      <c r="J1930" s="173">
        <f t="shared" si="32"/>
        <v>391.88</v>
      </c>
      <c r="K1930" s="169" t="str">
        <f>VLOOKUP(C1930, 'CEDARS School FRPL'!$C$4:$G$2376,5,0)</f>
        <v>No</v>
      </c>
      <c r="L1930" s="66">
        <f>IFERROR(VLOOKUP($C1930,'CEDARS School FRPL'!$C$4:$F$20001,3,FALSE),"NO CEDARL FRPL Rprtd")</f>
        <v>0.3</v>
      </c>
      <c r="N1930" s="118"/>
      <c r="O1930" s="97"/>
    </row>
    <row r="1931" spans="1:15">
      <c r="A1931" s="165" t="s">
        <v>2176</v>
      </c>
      <c r="B1931" s="165" t="s">
        <v>2775</v>
      </c>
      <c r="C1931" s="169">
        <v>2007</v>
      </c>
      <c r="D1931" s="171" t="s">
        <v>390</v>
      </c>
      <c r="E1931" s="172">
        <v>11</v>
      </c>
      <c r="F1931" s="172">
        <v>0</v>
      </c>
      <c r="G1931" s="172">
        <v>0</v>
      </c>
      <c r="H1931" s="172">
        <v>0</v>
      </c>
      <c r="I1931" s="172">
        <v>0</v>
      </c>
      <c r="J1931" s="173">
        <f t="shared" si="32"/>
        <v>11</v>
      </c>
      <c r="K1931" s="169" t="str">
        <f>VLOOKUP(C1931, 'CEDARS School FRPL'!$C$4:$G$2376,5,0)</f>
        <v>No</v>
      </c>
      <c r="L1931" s="66">
        <f>IFERROR(VLOOKUP($C1931,'CEDARS School FRPL'!$C$4:$F$20001,3,FALSE),"NO CEDARL FRPL Rprtd")</f>
        <v>0</v>
      </c>
      <c r="N1931" s="118"/>
      <c r="O1931" s="97"/>
    </row>
    <row r="1932" spans="1:15">
      <c r="A1932" s="165" t="s">
        <v>2156</v>
      </c>
      <c r="B1932" s="165" t="s">
        <v>2776</v>
      </c>
      <c r="C1932" s="169">
        <v>2135</v>
      </c>
      <c r="D1932" s="171" t="s">
        <v>285</v>
      </c>
      <c r="E1932" s="172">
        <v>24.3</v>
      </c>
      <c r="F1932" s="172">
        <v>7.5</v>
      </c>
      <c r="G1932" s="172">
        <v>0</v>
      </c>
      <c r="H1932" s="172">
        <v>0</v>
      </c>
      <c r="I1932" s="172">
        <v>0</v>
      </c>
      <c r="J1932" s="173">
        <f t="shared" si="32"/>
        <v>31.8</v>
      </c>
      <c r="K1932" s="169" t="str">
        <f>VLOOKUP(C1932, 'CEDARS School FRPL'!$C$4:$G$2376,5,0)</f>
        <v>Yes</v>
      </c>
      <c r="L1932" s="66">
        <f>IFERROR(VLOOKUP($C1932,'CEDARS School FRPL'!$C$4:$F$20001,3,FALSE),"NO CEDARL FRPL Rprtd")</f>
        <v>0.25319999999999998</v>
      </c>
      <c r="N1932" s="118"/>
      <c r="O1932" s="97"/>
    </row>
    <row r="1933" spans="1:15">
      <c r="A1933" s="165" t="s">
        <v>2156</v>
      </c>
      <c r="B1933" s="165" t="s">
        <v>2776</v>
      </c>
      <c r="C1933" s="169">
        <v>5696</v>
      </c>
      <c r="D1933" s="171" t="s">
        <v>3117</v>
      </c>
      <c r="E1933" s="172">
        <v>660.59</v>
      </c>
      <c r="F1933" s="172">
        <v>0</v>
      </c>
      <c r="G1933" s="172">
        <v>0</v>
      </c>
      <c r="H1933" s="172">
        <v>0</v>
      </c>
      <c r="I1933" s="172">
        <v>0</v>
      </c>
      <c r="J1933" s="173">
        <f t="shared" si="32"/>
        <v>660.59</v>
      </c>
      <c r="K1933" s="169" t="str">
        <f>VLOOKUP(C1933, 'CEDARS School FRPL'!$C$4:$G$2376,5,0)</f>
        <v>No</v>
      </c>
      <c r="L1933" s="66">
        <f>IFERROR(VLOOKUP($C1933,'CEDARS School FRPL'!$C$4:$F$20001,3,FALSE),"NO CEDARL FRPL Rprtd")</f>
        <v>0.105</v>
      </c>
      <c r="N1933" s="118"/>
      <c r="O1933" s="97"/>
    </row>
    <row r="1934" spans="1:15">
      <c r="A1934" s="165" t="s">
        <v>2134</v>
      </c>
      <c r="B1934" s="165" t="s">
        <v>2777</v>
      </c>
      <c r="C1934" s="169">
        <v>2265</v>
      </c>
      <c r="D1934" s="171" t="s">
        <v>97</v>
      </c>
      <c r="E1934" s="172">
        <v>11.22</v>
      </c>
      <c r="F1934" s="172">
        <v>0</v>
      </c>
      <c r="G1934" s="172">
        <v>0</v>
      </c>
      <c r="H1934" s="172">
        <v>0</v>
      </c>
      <c r="I1934" s="172">
        <v>0</v>
      </c>
      <c r="J1934" s="173">
        <f t="shared" si="32"/>
        <v>11.22</v>
      </c>
      <c r="K1934" s="169" t="str">
        <f>VLOOKUP(C1934, 'CEDARS School FRPL'!$C$4:$G$2376,5,0)</f>
        <v>No</v>
      </c>
      <c r="L1934" s="66">
        <f>IFERROR(VLOOKUP($C1934,'CEDARS School FRPL'!$C$4:$F$20001,3,FALSE),"NO CEDARL FRPL Rprtd")</f>
        <v>0</v>
      </c>
      <c r="N1934" s="118"/>
      <c r="O1934" s="97"/>
    </row>
    <row r="1935" spans="1:15">
      <c r="A1935" s="165" t="s">
        <v>2299</v>
      </c>
      <c r="B1935" s="165" t="s">
        <v>2778</v>
      </c>
      <c r="C1935" s="169">
        <v>2040</v>
      </c>
      <c r="D1935" s="171" t="s">
        <v>1244</v>
      </c>
      <c r="E1935" s="172">
        <v>11.47</v>
      </c>
      <c r="F1935" s="172">
        <v>3.67</v>
      </c>
      <c r="G1935" s="172">
        <v>0</v>
      </c>
      <c r="H1935" s="172">
        <v>0</v>
      </c>
      <c r="I1935" s="172">
        <v>0</v>
      </c>
      <c r="J1935" s="173">
        <f t="shared" si="32"/>
        <v>15.14</v>
      </c>
      <c r="K1935" s="169" t="str">
        <f>VLOOKUP(C1935, 'CEDARS School FRPL'!$C$4:$G$2376,5,0)</f>
        <v>Yes</v>
      </c>
      <c r="L1935" s="66">
        <f>IFERROR(VLOOKUP($C1935,'CEDARS School FRPL'!$C$4:$F$20001,3,FALSE),"NO CEDARL FRPL Rprtd")</f>
        <v>0.57250000000000001</v>
      </c>
      <c r="N1935" s="118"/>
      <c r="O1935" s="97"/>
    </row>
    <row r="1936" spans="1:15">
      <c r="A1936" s="165" t="s">
        <v>2299</v>
      </c>
      <c r="B1936" s="165" t="s">
        <v>2778</v>
      </c>
      <c r="C1936" s="169">
        <v>3446</v>
      </c>
      <c r="D1936" s="171" t="s">
        <v>3208</v>
      </c>
      <c r="E1936" s="172">
        <v>351.62</v>
      </c>
      <c r="F1936" s="172">
        <v>17.25</v>
      </c>
      <c r="G1936" s="172">
        <v>0</v>
      </c>
      <c r="H1936" s="172">
        <v>0</v>
      </c>
      <c r="I1936" s="172">
        <v>0</v>
      </c>
      <c r="J1936" s="173">
        <f t="shared" si="32"/>
        <v>368.87</v>
      </c>
      <c r="K1936" s="169" t="str">
        <f>VLOOKUP(C1936, 'CEDARS School FRPL'!$C$4:$G$2376,5,0)</f>
        <v>No</v>
      </c>
      <c r="L1936" s="66">
        <f>IFERROR(VLOOKUP($C1936,'CEDARS School FRPL'!$C$4:$F$20001,3,FALSE),"NO CEDARL FRPL Rprtd")</f>
        <v>0.39639999999999997</v>
      </c>
      <c r="N1936" s="118"/>
      <c r="O1936" s="97"/>
    </row>
    <row r="1937" spans="1:15">
      <c r="A1937" s="165" t="s">
        <v>2299</v>
      </c>
      <c r="B1937" s="165" t="s">
        <v>2778</v>
      </c>
      <c r="C1937" s="169">
        <v>4562</v>
      </c>
      <c r="D1937" s="171" t="s">
        <v>1248</v>
      </c>
      <c r="E1937" s="172">
        <v>434.69</v>
      </c>
      <c r="F1937" s="172">
        <v>19.690000000000001</v>
      </c>
      <c r="G1937" s="172">
        <v>0</v>
      </c>
      <c r="H1937" s="172">
        <v>0</v>
      </c>
      <c r="I1937" s="172">
        <v>0</v>
      </c>
      <c r="J1937" s="173">
        <f t="shared" si="32"/>
        <v>454.38</v>
      </c>
      <c r="K1937" s="169" t="str">
        <f>VLOOKUP(C1937, 'CEDARS School FRPL'!$C$4:$G$2376,5,0)</f>
        <v>No</v>
      </c>
      <c r="L1937" s="66">
        <f>IFERROR(VLOOKUP($C1937,'CEDARS School FRPL'!$C$4:$F$20001,3,FALSE),"NO CEDARL FRPL Rprtd")</f>
        <v>0.22459999999999999</v>
      </c>
      <c r="N1937" s="118"/>
      <c r="O1937" s="97"/>
    </row>
    <row r="1938" spans="1:15">
      <c r="A1938" s="165" t="s">
        <v>2299</v>
      </c>
      <c r="B1938" s="165" t="s">
        <v>2778</v>
      </c>
      <c r="C1938" s="169">
        <v>2237</v>
      </c>
      <c r="D1938" s="171" t="s">
        <v>1245</v>
      </c>
      <c r="E1938" s="172">
        <v>740.1</v>
      </c>
      <c r="F1938" s="172">
        <v>0</v>
      </c>
      <c r="G1938" s="172">
        <v>0</v>
      </c>
      <c r="H1938" s="172">
        <v>0</v>
      </c>
      <c r="I1938" s="172">
        <v>0</v>
      </c>
      <c r="J1938" s="173">
        <f t="shared" si="32"/>
        <v>740.1</v>
      </c>
      <c r="K1938" s="169" t="str">
        <f>VLOOKUP(C1938, 'CEDARS School FRPL'!$C$4:$G$2376,5,0)</f>
        <v>No</v>
      </c>
      <c r="L1938" s="66">
        <f>IFERROR(VLOOKUP($C1938,'CEDARS School FRPL'!$C$4:$F$20001,3,FALSE),"NO CEDARL FRPL Rprtd")</f>
        <v>0.28410000000000002</v>
      </c>
      <c r="N1938" s="118"/>
      <c r="O1938" s="97"/>
    </row>
    <row r="1939" spans="1:15">
      <c r="A1939" s="165" t="s">
        <v>2299</v>
      </c>
      <c r="B1939" s="165" t="s">
        <v>2778</v>
      </c>
      <c r="C1939" s="169">
        <v>3827</v>
      </c>
      <c r="D1939" s="171" t="s">
        <v>1246</v>
      </c>
      <c r="E1939" s="172">
        <v>452.56</v>
      </c>
      <c r="F1939" s="172">
        <v>0</v>
      </c>
      <c r="G1939" s="172">
        <v>0</v>
      </c>
      <c r="H1939" s="172">
        <v>0</v>
      </c>
      <c r="I1939" s="172">
        <v>0</v>
      </c>
      <c r="J1939" s="173">
        <f t="shared" si="32"/>
        <v>452.56</v>
      </c>
      <c r="K1939" s="169" t="str">
        <f>VLOOKUP(C1939, 'CEDARS School FRPL'!$C$4:$G$2376,5,0)</f>
        <v>No</v>
      </c>
      <c r="L1939" s="66">
        <f>IFERROR(VLOOKUP($C1939,'CEDARS School FRPL'!$C$4:$F$20001,3,FALSE),"NO CEDARL FRPL Rprtd")</f>
        <v>0.29859999999999998</v>
      </c>
      <c r="N1939" s="118"/>
      <c r="O1939" s="97"/>
    </row>
    <row r="1940" spans="1:15">
      <c r="A1940" s="165" t="s">
        <v>2299</v>
      </c>
      <c r="B1940" s="165" t="s">
        <v>2778</v>
      </c>
      <c r="C1940" s="169">
        <v>4131</v>
      </c>
      <c r="D1940" s="171" t="s">
        <v>1247</v>
      </c>
      <c r="E1940" s="172">
        <v>798.24</v>
      </c>
      <c r="F1940" s="172">
        <v>0</v>
      </c>
      <c r="G1940" s="172">
        <v>171.14999999999998</v>
      </c>
      <c r="H1940" s="172">
        <v>0</v>
      </c>
      <c r="I1940" s="172">
        <v>0</v>
      </c>
      <c r="J1940" s="173">
        <f t="shared" si="32"/>
        <v>969.39</v>
      </c>
      <c r="K1940" s="169" t="str">
        <f>VLOOKUP(C1940, 'CEDARS School FRPL'!$C$4:$G$2376,5,0)</f>
        <v>No</v>
      </c>
      <c r="L1940" s="66">
        <f>IFERROR(VLOOKUP($C1940,'CEDARS School FRPL'!$C$4:$F$20001,3,FALSE),"NO CEDARL FRPL Rprtd")</f>
        <v>0.253</v>
      </c>
      <c r="N1940" s="118"/>
      <c r="O1940" s="97"/>
    </row>
    <row r="1941" spans="1:15">
      <c r="A1941" s="165" t="s">
        <v>2402</v>
      </c>
      <c r="B1941" s="165" t="s">
        <v>2779</v>
      </c>
      <c r="C1941" s="169">
        <v>2115</v>
      </c>
      <c r="D1941" s="171" t="s">
        <v>2020</v>
      </c>
      <c r="E1941" s="172">
        <v>29.1</v>
      </c>
      <c r="F1941" s="172">
        <v>1.8</v>
      </c>
      <c r="G1941" s="172">
        <v>0</v>
      </c>
      <c r="H1941" s="172">
        <v>0</v>
      </c>
      <c r="I1941" s="172">
        <v>0</v>
      </c>
      <c r="J1941" s="173">
        <f t="shared" si="32"/>
        <v>30.900000000000002</v>
      </c>
      <c r="K1941" s="169" t="str">
        <f>VLOOKUP(C1941, 'CEDARS School FRPL'!$C$4:$G$2376,5,0)</f>
        <v>No</v>
      </c>
      <c r="L1941" s="66">
        <f>IFERROR(VLOOKUP($C1941,'CEDARS School FRPL'!$C$4:$F$20001,3,FALSE),"NO CEDARL FRPL Rprtd")</f>
        <v>0</v>
      </c>
      <c r="N1941" s="118"/>
      <c r="O1941" s="97"/>
    </row>
    <row r="1942" spans="1:15">
      <c r="A1942" s="165" t="s">
        <v>2328</v>
      </c>
      <c r="B1942" s="165" t="s">
        <v>2780</v>
      </c>
      <c r="C1942" s="169">
        <v>5762</v>
      </c>
      <c r="D1942" s="171" t="s">
        <v>3178</v>
      </c>
      <c r="E1942" s="172">
        <v>276.27999999999997</v>
      </c>
      <c r="F1942" s="172">
        <v>15</v>
      </c>
      <c r="G1942" s="172">
        <v>0</v>
      </c>
      <c r="H1942" s="172">
        <v>0</v>
      </c>
      <c r="I1942" s="172">
        <v>0</v>
      </c>
      <c r="J1942" s="173">
        <f t="shared" si="32"/>
        <v>291.27999999999997</v>
      </c>
      <c r="K1942" s="169" t="str">
        <f>VLOOKUP(C1942, 'CEDARS School FRPL'!$C$4:$G$2376,5,0)</f>
        <v>Yes</v>
      </c>
      <c r="L1942" s="66">
        <f>IFERROR(VLOOKUP($C1942,'CEDARS School FRPL'!$C$4:$F$20001,3,FALSE),"NO CEDARL FRPL Rprtd")</f>
        <v>0.57020000000000004</v>
      </c>
      <c r="N1942" s="118"/>
      <c r="O1942" s="97"/>
    </row>
    <row r="1943" spans="1:15">
      <c r="A1943" s="165" t="s">
        <v>2328</v>
      </c>
      <c r="B1943" s="165" t="s">
        <v>2780</v>
      </c>
      <c r="C1943" s="169">
        <v>3119</v>
      </c>
      <c r="D1943" s="171" t="s">
        <v>1485</v>
      </c>
      <c r="E1943" s="172">
        <v>226.55</v>
      </c>
      <c r="F1943" s="172">
        <v>0</v>
      </c>
      <c r="G1943" s="172">
        <v>15.28</v>
      </c>
      <c r="H1943" s="172">
        <v>9.77</v>
      </c>
      <c r="I1943" s="172">
        <v>0</v>
      </c>
      <c r="J1943" s="173">
        <f t="shared" si="32"/>
        <v>251.60000000000002</v>
      </c>
      <c r="K1943" s="169" t="str">
        <f>VLOOKUP(C1943, 'CEDARS School FRPL'!$C$4:$G$2376,5,0)</f>
        <v>Yes</v>
      </c>
      <c r="L1943" s="66">
        <f>IFERROR(VLOOKUP($C1943,'CEDARS School FRPL'!$C$4:$F$20001,3,FALSE),"NO CEDARL FRPL Rprtd")</f>
        <v>0.51359999999999995</v>
      </c>
      <c r="N1943" s="118"/>
      <c r="O1943" s="97"/>
    </row>
    <row r="1944" spans="1:15">
      <c r="A1944" s="165" t="s">
        <v>2328</v>
      </c>
      <c r="B1944" s="165" t="s">
        <v>2780</v>
      </c>
      <c r="C1944" s="169">
        <v>3800</v>
      </c>
      <c r="D1944" s="171" t="s">
        <v>1486</v>
      </c>
      <c r="E1944" s="172">
        <v>120.24</v>
      </c>
      <c r="F1944" s="172">
        <v>0</v>
      </c>
      <c r="G1944" s="172">
        <v>0</v>
      </c>
      <c r="H1944" s="172">
        <v>0</v>
      </c>
      <c r="I1944" s="172">
        <v>0</v>
      </c>
      <c r="J1944" s="173">
        <f t="shared" si="32"/>
        <v>120.24</v>
      </c>
      <c r="K1944" s="169" t="str">
        <f>VLOOKUP(C1944, 'CEDARS School FRPL'!$C$4:$G$2376,5,0)</f>
        <v>Yes</v>
      </c>
      <c r="L1944" s="66">
        <f>IFERROR(VLOOKUP($C1944,'CEDARS School FRPL'!$C$4:$F$20001,3,FALSE),"NO CEDARL FRPL Rprtd")</f>
        <v>0.52170000000000005</v>
      </c>
      <c r="N1944" s="118"/>
      <c r="O1944" s="97"/>
    </row>
    <row r="1945" spans="1:15">
      <c r="A1945" s="165" t="s">
        <v>2339</v>
      </c>
      <c r="B1945" s="165" t="s">
        <v>2781</v>
      </c>
      <c r="C1945" s="169">
        <v>4399</v>
      </c>
      <c r="D1945" s="171" t="s">
        <v>1635</v>
      </c>
      <c r="E1945" s="172">
        <v>321.2</v>
      </c>
      <c r="F1945" s="172">
        <v>35.4</v>
      </c>
      <c r="G1945" s="172">
        <v>0</v>
      </c>
      <c r="H1945" s="172">
        <v>0</v>
      </c>
      <c r="I1945" s="172">
        <v>0</v>
      </c>
      <c r="J1945" s="173">
        <f t="shared" si="32"/>
        <v>356.59999999999997</v>
      </c>
      <c r="K1945" s="169" t="str">
        <f>VLOOKUP(C1945, 'CEDARS School FRPL'!$C$4:$G$2376,5,0)</f>
        <v>Yes</v>
      </c>
      <c r="L1945" s="66">
        <f>IFERROR(VLOOKUP($C1945,'CEDARS School FRPL'!$C$4:$F$20001,3,FALSE),"NO CEDARL FRPL Rprtd")</f>
        <v>0.53369999999999995</v>
      </c>
      <c r="N1945" s="118"/>
      <c r="O1945" s="97"/>
    </row>
    <row r="1946" spans="1:15">
      <c r="A1946" s="165" t="s">
        <v>2339</v>
      </c>
      <c r="B1946" s="165" t="s">
        <v>2781</v>
      </c>
      <c r="C1946" s="169">
        <v>5329</v>
      </c>
      <c r="D1946" s="171" t="s">
        <v>1636</v>
      </c>
      <c r="E1946" s="172">
        <v>0</v>
      </c>
      <c r="F1946" s="172">
        <v>0</v>
      </c>
      <c r="G1946" s="172">
        <v>0</v>
      </c>
      <c r="H1946" s="172">
        <v>14.3</v>
      </c>
      <c r="I1946" s="172">
        <v>0</v>
      </c>
      <c r="J1946" s="173">
        <f t="shared" si="32"/>
        <v>14.3</v>
      </c>
      <c r="K1946" s="169" t="str">
        <f>VLOOKUP(C1946, 'CEDARS School FRPL'!$C$4:$G$2376,5,0)</f>
        <v>No</v>
      </c>
      <c r="L1946" s="66">
        <f>IFERROR(VLOOKUP($C1946,'CEDARS School FRPL'!$C$4:$F$20001,3,FALSE),"NO CEDARL FRPL Rprtd")</f>
        <v>0.35930000000000001</v>
      </c>
      <c r="N1946" s="118"/>
      <c r="O1946" s="97"/>
    </row>
    <row r="1947" spans="1:15">
      <c r="A1947" s="165" t="s">
        <v>2339</v>
      </c>
      <c r="B1947" s="165" t="s">
        <v>2781</v>
      </c>
      <c r="C1947" s="169">
        <v>5114</v>
      </c>
      <c r="D1947" s="171" t="s">
        <v>2486</v>
      </c>
      <c r="E1947" s="172">
        <v>27.5</v>
      </c>
      <c r="F1947" s="172">
        <v>0</v>
      </c>
      <c r="G1947" s="172">
        <v>0</v>
      </c>
      <c r="H1947" s="172">
        <v>0</v>
      </c>
      <c r="I1947" s="172">
        <v>0</v>
      </c>
      <c r="J1947" s="173">
        <f t="shared" si="32"/>
        <v>27.5</v>
      </c>
      <c r="K1947" s="169" t="str">
        <f>VLOOKUP(C1947, 'CEDARS School FRPL'!$C$4:$G$2376,5,0)</f>
        <v>No</v>
      </c>
      <c r="L1947" s="66">
        <f>IFERROR(VLOOKUP($C1947,'CEDARS School FRPL'!$C$4:$F$20001,3,FALSE),"NO CEDARL FRPL Rprtd")</f>
        <v>0.39939999999999998</v>
      </c>
      <c r="N1947" s="118"/>
      <c r="O1947" s="97"/>
    </row>
    <row r="1948" spans="1:15">
      <c r="A1948" s="165" t="s">
        <v>2339</v>
      </c>
      <c r="B1948" s="165" t="s">
        <v>2781</v>
      </c>
      <c r="C1948" s="169">
        <v>2229</v>
      </c>
      <c r="D1948" s="171" t="s">
        <v>1633</v>
      </c>
      <c r="E1948" s="172">
        <v>664.3</v>
      </c>
      <c r="F1948" s="172">
        <v>18</v>
      </c>
      <c r="G1948" s="172">
        <v>0</v>
      </c>
      <c r="H1948" s="172">
        <v>0</v>
      </c>
      <c r="I1948" s="172">
        <v>0</v>
      </c>
      <c r="J1948" s="173">
        <f t="shared" si="32"/>
        <v>682.3</v>
      </c>
      <c r="K1948" s="169" t="str">
        <f>VLOOKUP(C1948, 'CEDARS School FRPL'!$C$4:$G$2376,5,0)</f>
        <v>No</v>
      </c>
      <c r="L1948" s="66">
        <f>IFERROR(VLOOKUP($C1948,'CEDARS School FRPL'!$C$4:$F$20001,3,FALSE),"NO CEDARL FRPL Rprtd")</f>
        <v>0.40400000000000003</v>
      </c>
      <c r="N1948" s="118"/>
      <c r="O1948" s="97"/>
    </row>
    <row r="1949" spans="1:15">
      <c r="A1949" s="165" t="s">
        <v>2339</v>
      </c>
      <c r="B1949" s="165" t="s">
        <v>2781</v>
      </c>
      <c r="C1949" s="169">
        <v>2105</v>
      </c>
      <c r="D1949" s="171" t="s">
        <v>1632</v>
      </c>
      <c r="E1949" s="172">
        <v>486.06</v>
      </c>
      <c r="F1949" s="172">
        <v>0</v>
      </c>
      <c r="G1949" s="172">
        <v>0</v>
      </c>
      <c r="H1949" s="172">
        <v>0</v>
      </c>
      <c r="I1949" s="172">
        <v>0</v>
      </c>
      <c r="J1949" s="173">
        <f t="shared" si="32"/>
        <v>486.06</v>
      </c>
      <c r="K1949" s="169" t="str">
        <f>VLOOKUP(C1949, 'CEDARS School FRPL'!$C$4:$G$2376,5,0)</f>
        <v>Yes</v>
      </c>
      <c r="L1949" s="66">
        <f>IFERROR(VLOOKUP($C1949,'CEDARS School FRPL'!$C$4:$F$20001,3,FALSE),"NO CEDARL FRPL Rprtd")</f>
        <v>0.52739999999999998</v>
      </c>
      <c r="N1949" s="118"/>
      <c r="O1949" s="97"/>
    </row>
    <row r="1950" spans="1:15">
      <c r="A1950" s="165" t="s">
        <v>2339</v>
      </c>
      <c r="B1950" s="165" t="s">
        <v>2781</v>
      </c>
      <c r="C1950" s="169">
        <v>4274</v>
      </c>
      <c r="D1950" s="171" t="s">
        <v>1634</v>
      </c>
      <c r="E1950" s="172">
        <v>457.94</v>
      </c>
      <c r="F1950" s="172">
        <v>0</v>
      </c>
      <c r="G1950" s="172">
        <v>48.01</v>
      </c>
      <c r="H1950" s="172">
        <v>0</v>
      </c>
      <c r="I1950" s="172">
        <v>0</v>
      </c>
      <c r="J1950" s="173">
        <f t="shared" si="32"/>
        <v>505.95</v>
      </c>
      <c r="K1950" s="169" t="str">
        <f>VLOOKUP(C1950, 'CEDARS School FRPL'!$C$4:$G$2376,5,0)</f>
        <v>Yes</v>
      </c>
      <c r="L1950" s="66">
        <f>IFERROR(VLOOKUP($C1950,'CEDARS School FRPL'!$C$4:$F$20001,3,FALSE),"NO CEDARL FRPL Rprtd")</f>
        <v>0.50860000000000005</v>
      </c>
      <c r="N1950" s="118"/>
      <c r="O1950" s="97"/>
    </row>
    <row r="1951" spans="1:15">
      <c r="A1951" s="165" t="s">
        <v>2339</v>
      </c>
      <c r="B1951" s="165" t="s">
        <v>2781</v>
      </c>
      <c r="C1951" s="169">
        <v>5642</v>
      </c>
      <c r="D1951" s="171" t="s">
        <v>2950</v>
      </c>
      <c r="E1951" s="172">
        <v>27.61</v>
      </c>
      <c r="F1951" s="172">
        <v>0</v>
      </c>
      <c r="G1951" s="172">
        <v>0</v>
      </c>
      <c r="H1951" s="172">
        <v>0</v>
      </c>
      <c r="I1951" s="172">
        <v>0</v>
      </c>
      <c r="J1951" s="173">
        <f t="shared" si="32"/>
        <v>27.61</v>
      </c>
      <c r="K1951" s="169" t="str">
        <f>VLOOKUP(C1951, 'CEDARS School FRPL'!$C$4:$G$2376,5,0)</f>
        <v>No</v>
      </c>
      <c r="L1951" s="66">
        <f>IFERROR(VLOOKUP($C1951,'CEDARS School FRPL'!$C$4:$F$20001,3,FALSE),"NO CEDARL FRPL Rprtd")</f>
        <v>0.35120000000000001</v>
      </c>
      <c r="N1951" s="118"/>
      <c r="O1951" s="97"/>
    </row>
    <row r="1952" spans="1:15">
      <c r="A1952" s="165" t="s">
        <v>2437</v>
      </c>
      <c r="B1952" s="165" t="s">
        <v>2782</v>
      </c>
      <c r="C1952" s="169">
        <v>5469</v>
      </c>
      <c r="D1952" s="171" t="s">
        <v>2459</v>
      </c>
      <c r="E1952" s="172">
        <v>593.11</v>
      </c>
      <c r="F1952" s="172">
        <v>0</v>
      </c>
      <c r="G1952" s="172">
        <v>21.91</v>
      </c>
      <c r="H1952" s="172">
        <v>0</v>
      </c>
      <c r="I1952" s="172">
        <v>0</v>
      </c>
      <c r="J1952" s="173">
        <f t="shared" si="32"/>
        <v>615.02</v>
      </c>
      <c r="K1952" s="169" t="str">
        <f>VLOOKUP(C1952, 'CEDARS School FRPL'!$C$4:$G$2376,5,0)</f>
        <v>No</v>
      </c>
      <c r="L1952" s="66">
        <f>IFERROR(VLOOKUP($C1952,'CEDARS School FRPL'!$C$4:$F$20001,3,FALSE),"NO CEDARL FRPL Rprtd")</f>
        <v>0.42330000000000001</v>
      </c>
      <c r="N1952" s="118"/>
      <c r="O1952" s="97"/>
    </row>
    <row r="1953" spans="1:15">
      <c r="A1953" s="165" t="s">
        <v>2229</v>
      </c>
      <c r="B1953" s="165" t="s">
        <v>2783</v>
      </c>
      <c r="C1953" s="169">
        <v>5375</v>
      </c>
      <c r="D1953" s="171" t="s">
        <v>975</v>
      </c>
      <c r="E1953" s="172">
        <v>153.62</v>
      </c>
      <c r="F1953" s="172">
        <v>0</v>
      </c>
      <c r="G1953" s="172">
        <v>6.5699999999999994</v>
      </c>
      <c r="H1953" s="172">
        <v>0</v>
      </c>
      <c r="I1953" s="172">
        <v>0</v>
      </c>
      <c r="J1953" s="173">
        <f t="shared" si="32"/>
        <v>160.19</v>
      </c>
      <c r="K1953" s="169" t="str">
        <f>VLOOKUP(C1953, 'CEDARS School FRPL'!$C$4:$G$2376,5,0)</f>
        <v>No</v>
      </c>
      <c r="L1953" s="66">
        <f>IFERROR(VLOOKUP($C1953,'CEDARS School FRPL'!$C$4:$F$20001,3,FALSE),"NO CEDARL FRPL Rprtd")</f>
        <v>0.39689999999999998</v>
      </c>
      <c r="N1953" s="118"/>
      <c r="O1953" s="97"/>
    </row>
    <row r="1954" spans="1:15">
      <c r="A1954" s="165" t="s">
        <v>2365</v>
      </c>
      <c r="B1954" s="165" t="s">
        <v>2784</v>
      </c>
      <c r="C1954" s="169">
        <v>4394</v>
      </c>
      <c r="D1954" s="171" t="s">
        <v>1822</v>
      </c>
      <c r="E1954" s="172">
        <v>91.33</v>
      </c>
      <c r="F1954" s="172">
        <v>0</v>
      </c>
      <c r="G1954" s="172">
        <v>0</v>
      </c>
      <c r="H1954" s="172">
        <v>0</v>
      </c>
      <c r="I1954" s="172">
        <v>0</v>
      </c>
      <c r="J1954" s="173">
        <f t="shared" si="32"/>
        <v>91.33</v>
      </c>
      <c r="K1954" s="169" t="str">
        <f>VLOOKUP(C1954, 'CEDARS School FRPL'!$C$4:$G$2376,5,0)</f>
        <v>Yes</v>
      </c>
      <c r="L1954" s="66">
        <f>IFERROR(VLOOKUP($C1954,'CEDARS School FRPL'!$C$4:$F$20001,3,FALSE),"NO CEDARL FRPL Rprtd")</f>
        <v>0.87</v>
      </c>
      <c r="N1954" s="118"/>
      <c r="O1954" s="97"/>
    </row>
    <row r="1955" spans="1:15">
      <c r="A1955" s="165" t="s">
        <v>2304</v>
      </c>
      <c r="B1955" s="165" t="s">
        <v>2785</v>
      </c>
      <c r="C1955" s="169">
        <v>3349</v>
      </c>
      <c r="D1955" s="171" t="s">
        <v>1302</v>
      </c>
      <c r="E1955" s="172">
        <v>416.99</v>
      </c>
      <c r="F1955" s="172">
        <v>0</v>
      </c>
      <c r="G1955" s="172">
        <v>0</v>
      </c>
      <c r="H1955" s="172">
        <v>0</v>
      </c>
      <c r="I1955" s="172">
        <v>0</v>
      </c>
      <c r="J1955" s="173">
        <f t="shared" si="32"/>
        <v>416.99</v>
      </c>
      <c r="K1955" s="169" t="str">
        <f>VLOOKUP(C1955, 'CEDARS School FRPL'!$C$4:$G$2376,5,0)</f>
        <v>No</v>
      </c>
      <c r="L1955" s="66">
        <f>IFERROR(VLOOKUP($C1955,'CEDARS School FRPL'!$C$4:$F$20001,3,FALSE),"NO CEDARL FRPL Rprtd")</f>
        <v>0.35680000000000001</v>
      </c>
      <c r="N1955" s="118"/>
      <c r="O1955" s="97"/>
    </row>
    <row r="1956" spans="1:15">
      <c r="A1956" s="165" t="s">
        <v>2304</v>
      </c>
      <c r="B1956" s="165" t="s">
        <v>2785</v>
      </c>
      <c r="C1956" s="169">
        <v>4585</v>
      </c>
      <c r="D1956" s="171" t="s">
        <v>1311</v>
      </c>
      <c r="E1956" s="172">
        <v>1471.1</v>
      </c>
      <c r="F1956" s="172">
        <v>0</v>
      </c>
      <c r="G1956" s="172">
        <v>228.85999999999999</v>
      </c>
      <c r="H1956" s="172">
        <v>0</v>
      </c>
      <c r="I1956" s="172">
        <v>0.9</v>
      </c>
      <c r="J1956" s="173">
        <f t="shared" si="32"/>
        <v>1700.86</v>
      </c>
      <c r="K1956" s="169" t="str">
        <f>VLOOKUP(C1956, 'CEDARS School FRPL'!$C$4:$G$2376,5,0)</f>
        <v>No</v>
      </c>
      <c r="L1956" s="66">
        <f>IFERROR(VLOOKUP($C1956,'CEDARS School FRPL'!$C$4:$F$20001,3,FALSE),"NO CEDARL FRPL Rprtd")</f>
        <v>0.30680000000000002</v>
      </c>
      <c r="N1956" s="118"/>
      <c r="O1956" s="97"/>
    </row>
    <row r="1957" spans="1:15">
      <c r="A1957" s="165" t="s">
        <v>2304</v>
      </c>
      <c r="B1957" s="165" t="s">
        <v>2785</v>
      </c>
      <c r="C1957" s="169">
        <v>4435</v>
      </c>
      <c r="D1957" s="171" t="s">
        <v>1309</v>
      </c>
      <c r="E1957" s="172">
        <v>354.6</v>
      </c>
      <c r="F1957" s="172">
        <v>0</v>
      </c>
      <c r="G1957" s="172">
        <v>0</v>
      </c>
      <c r="H1957" s="172">
        <v>0</v>
      </c>
      <c r="I1957" s="172">
        <v>0</v>
      </c>
      <c r="J1957" s="173">
        <f t="shared" si="32"/>
        <v>354.6</v>
      </c>
      <c r="K1957" s="169" t="str">
        <f>VLOOKUP(C1957, 'CEDARS School FRPL'!$C$4:$G$2376,5,0)</f>
        <v>No</v>
      </c>
      <c r="L1957" s="66">
        <f>IFERROR(VLOOKUP($C1957,'CEDARS School FRPL'!$C$4:$F$20001,3,FALSE),"NO CEDARL FRPL Rprtd")</f>
        <v>0.37830000000000003</v>
      </c>
      <c r="N1957" s="118"/>
      <c r="O1957" s="97"/>
    </row>
    <row r="1958" spans="1:15">
      <c r="A1958" s="165" t="s">
        <v>2304</v>
      </c>
      <c r="B1958" s="165" t="s">
        <v>2785</v>
      </c>
      <c r="C1958" s="169">
        <v>4541</v>
      </c>
      <c r="D1958" s="171" t="s">
        <v>1310</v>
      </c>
      <c r="E1958" s="172">
        <v>435.96</v>
      </c>
      <c r="F1958" s="172">
        <v>0</v>
      </c>
      <c r="G1958" s="172">
        <v>0</v>
      </c>
      <c r="H1958" s="172">
        <v>0</v>
      </c>
      <c r="I1958" s="172">
        <v>0</v>
      </c>
      <c r="J1958" s="173">
        <f t="shared" si="32"/>
        <v>435.96</v>
      </c>
      <c r="K1958" s="169" t="str">
        <f>VLOOKUP(C1958, 'CEDARS School FRPL'!$C$4:$G$2376,5,0)</f>
        <v>Yes</v>
      </c>
      <c r="L1958" s="66">
        <f>IFERROR(VLOOKUP($C1958,'CEDARS School FRPL'!$C$4:$F$20001,3,FALSE),"NO CEDARL FRPL Rprtd")</f>
        <v>0.56200000000000006</v>
      </c>
      <c r="N1958" s="118"/>
      <c r="O1958" s="97"/>
    </row>
    <row r="1959" spans="1:15">
      <c r="A1959" s="165" t="s">
        <v>2304</v>
      </c>
      <c r="B1959" s="165" t="s">
        <v>2785</v>
      </c>
      <c r="C1959" s="169">
        <v>3399</v>
      </c>
      <c r="D1959" s="171" t="s">
        <v>1303</v>
      </c>
      <c r="E1959" s="172">
        <v>645.58000000000004</v>
      </c>
      <c r="F1959" s="172">
        <v>0</v>
      </c>
      <c r="G1959" s="172">
        <v>0</v>
      </c>
      <c r="H1959" s="172">
        <v>0</v>
      </c>
      <c r="I1959" s="172">
        <v>0</v>
      </c>
      <c r="J1959" s="173">
        <f t="shared" si="32"/>
        <v>645.58000000000004</v>
      </c>
      <c r="K1959" s="169" t="str">
        <f>VLOOKUP(C1959, 'CEDARS School FRPL'!$C$4:$G$2376,5,0)</f>
        <v>No</v>
      </c>
      <c r="L1959" s="66">
        <f>IFERROR(VLOOKUP($C1959,'CEDARS School FRPL'!$C$4:$F$20001,3,FALSE),"NO CEDARL FRPL Rprtd")</f>
        <v>0.2215</v>
      </c>
      <c r="N1959" s="118"/>
      <c r="O1959" s="97"/>
    </row>
    <row r="1960" spans="1:15">
      <c r="A1960" s="165" t="s">
        <v>2304</v>
      </c>
      <c r="B1960" s="165" t="s">
        <v>2785</v>
      </c>
      <c r="C1960" s="169">
        <v>4250</v>
      </c>
      <c r="D1960" s="171" t="s">
        <v>1307</v>
      </c>
      <c r="E1960" s="172">
        <v>522.04</v>
      </c>
      <c r="F1960" s="172">
        <v>0</v>
      </c>
      <c r="G1960" s="172">
        <v>0</v>
      </c>
      <c r="H1960" s="172">
        <v>0</v>
      </c>
      <c r="I1960" s="172">
        <v>0</v>
      </c>
      <c r="J1960" s="173">
        <f t="shared" si="32"/>
        <v>522.04</v>
      </c>
      <c r="K1960" s="169" t="str">
        <f>VLOOKUP(C1960, 'CEDARS School FRPL'!$C$4:$G$2376,5,0)</f>
        <v>No</v>
      </c>
      <c r="L1960" s="66">
        <f>IFERROR(VLOOKUP($C1960,'CEDARS School FRPL'!$C$4:$F$20001,3,FALSE),"NO CEDARL FRPL Rprtd")</f>
        <v>0.26340000000000002</v>
      </c>
      <c r="N1960" s="118"/>
      <c r="O1960" s="97"/>
    </row>
    <row r="1961" spans="1:15">
      <c r="A1961" s="165" t="s">
        <v>2304</v>
      </c>
      <c r="B1961" s="165" t="s">
        <v>2785</v>
      </c>
      <c r="C1961" s="169">
        <v>4132</v>
      </c>
      <c r="D1961" s="171" t="s">
        <v>1305</v>
      </c>
      <c r="E1961" s="172">
        <v>763.3</v>
      </c>
      <c r="F1961" s="172">
        <v>0</v>
      </c>
      <c r="G1961" s="172">
        <v>0</v>
      </c>
      <c r="H1961" s="172">
        <v>0</v>
      </c>
      <c r="I1961" s="172">
        <v>0</v>
      </c>
      <c r="J1961" s="173">
        <f t="shared" si="32"/>
        <v>763.3</v>
      </c>
      <c r="K1961" s="169" t="str">
        <f>VLOOKUP(C1961, 'CEDARS School FRPL'!$C$4:$G$2376,5,0)</f>
        <v>No</v>
      </c>
      <c r="L1961" s="66">
        <f>IFERROR(VLOOKUP($C1961,'CEDARS School FRPL'!$C$4:$F$20001,3,FALSE),"NO CEDARL FRPL Rprtd")</f>
        <v>0.34970000000000001</v>
      </c>
      <c r="N1961" s="118"/>
      <c r="O1961" s="97"/>
    </row>
    <row r="1962" spans="1:15">
      <c r="A1962" s="165" t="s">
        <v>2304</v>
      </c>
      <c r="B1962" s="165" t="s">
        <v>2785</v>
      </c>
      <c r="C1962" s="169">
        <v>4402</v>
      </c>
      <c r="D1962" s="171" t="s">
        <v>1308</v>
      </c>
      <c r="E1962" s="172">
        <v>449.85</v>
      </c>
      <c r="F1962" s="172">
        <v>0</v>
      </c>
      <c r="G1962" s="172">
        <v>0</v>
      </c>
      <c r="H1962" s="172">
        <v>0</v>
      </c>
      <c r="I1962" s="172">
        <v>0</v>
      </c>
      <c r="J1962" s="173">
        <f t="shared" si="32"/>
        <v>449.85</v>
      </c>
      <c r="K1962" s="169" t="str">
        <f>VLOOKUP(C1962, 'CEDARS School FRPL'!$C$4:$G$2376,5,0)</f>
        <v>No</v>
      </c>
      <c r="L1962" s="66">
        <f>IFERROR(VLOOKUP($C1962,'CEDARS School FRPL'!$C$4:$F$20001,3,FALSE),"NO CEDARL FRPL Rprtd")</f>
        <v>0.4632</v>
      </c>
      <c r="N1962" s="118"/>
      <c r="O1962" s="97"/>
    </row>
    <row r="1963" spans="1:15">
      <c r="A1963" s="165" t="s">
        <v>2304</v>
      </c>
      <c r="B1963" s="165" t="s">
        <v>2785</v>
      </c>
      <c r="C1963" s="169">
        <v>2875</v>
      </c>
      <c r="D1963" s="171" t="s">
        <v>1300</v>
      </c>
      <c r="E1963" s="172">
        <v>556.83000000000004</v>
      </c>
      <c r="F1963" s="172">
        <v>0</v>
      </c>
      <c r="G1963" s="172">
        <v>0</v>
      </c>
      <c r="H1963" s="172">
        <v>0</v>
      </c>
      <c r="I1963" s="172">
        <v>0</v>
      </c>
      <c r="J1963" s="173">
        <f t="shared" si="32"/>
        <v>556.83000000000004</v>
      </c>
      <c r="K1963" s="169" t="str">
        <f>VLOOKUP(C1963, 'CEDARS School FRPL'!$C$4:$G$2376,5,0)</f>
        <v>No</v>
      </c>
      <c r="L1963" s="66">
        <f>IFERROR(VLOOKUP($C1963,'CEDARS School FRPL'!$C$4:$F$20001,3,FALSE),"NO CEDARL FRPL Rprtd")</f>
        <v>0.32929999999999998</v>
      </c>
      <c r="N1963" s="118"/>
      <c r="O1963" s="97"/>
    </row>
    <row r="1964" spans="1:15">
      <c r="A1964" s="165" t="s">
        <v>2304</v>
      </c>
      <c r="B1964" s="165" t="s">
        <v>2785</v>
      </c>
      <c r="C1964" s="169">
        <v>4502</v>
      </c>
      <c r="D1964" s="171" t="s">
        <v>989</v>
      </c>
      <c r="E1964" s="172">
        <v>1000.83</v>
      </c>
      <c r="F1964" s="172">
        <v>0</v>
      </c>
      <c r="G1964" s="172">
        <v>0</v>
      </c>
      <c r="H1964" s="172">
        <v>0</v>
      </c>
      <c r="I1964" s="172">
        <v>0</v>
      </c>
      <c r="J1964" s="173">
        <f t="shared" si="32"/>
        <v>1000.83</v>
      </c>
      <c r="K1964" s="169" t="str">
        <f>VLOOKUP(C1964, 'CEDARS School FRPL'!$C$4:$G$2376,5,0)</f>
        <v>No</v>
      </c>
      <c r="L1964" s="66">
        <f>IFERROR(VLOOKUP($C1964,'CEDARS School FRPL'!$C$4:$F$20001,3,FALSE),"NO CEDARL FRPL Rprtd")</f>
        <v>0.27450000000000002</v>
      </c>
      <c r="N1964" s="118"/>
      <c r="O1964" s="97"/>
    </row>
    <row r="1965" spans="1:15">
      <c r="A1965" s="165" t="s">
        <v>2304</v>
      </c>
      <c r="B1965" s="165" t="s">
        <v>2785</v>
      </c>
      <c r="C1965" s="169">
        <v>3247</v>
      </c>
      <c r="D1965" s="171" t="s">
        <v>1301</v>
      </c>
      <c r="E1965" s="172">
        <v>1595.14</v>
      </c>
      <c r="F1965" s="172">
        <v>0</v>
      </c>
      <c r="G1965" s="172">
        <v>310.93</v>
      </c>
      <c r="H1965" s="172">
        <v>29</v>
      </c>
      <c r="I1965" s="172">
        <v>0.5</v>
      </c>
      <c r="J1965" s="173">
        <f t="shared" si="32"/>
        <v>1935.5700000000002</v>
      </c>
      <c r="K1965" s="169" t="str">
        <f>VLOOKUP(C1965, 'CEDARS School FRPL'!$C$4:$G$2376,5,0)</f>
        <v>No</v>
      </c>
      <c r="L1965" s="66">
        <f>IFERROR(VLOOKUP($C1965,'CEDARS School FRPL'!$C$4:$F$20001,3,FALSE),"NO CEDARL FRPL Rprtd")</f>
        <v>0.31990000000000002</v>
      </c>
      <c r="N1965" s="118"/>
      <c r="O1965" s="97"/>
    </row>
    <row r="1966" spans="1:15">
      <c r="A1966" s="165" t="s">
        <v>2304</v>
      </c>
      <c r="B1966" s="165" t="s">
        <v>2785</v>
      </c>
      <c r="C1966" s="169">
        <v>3499</v>
      </c>
      <c r="D1966" s="171" t="s">
        <v>1304</v>
      </c>
      <c r="E1966" s="172">
        <v>676.21</v>
      </c>
      <c r="F1966" s="172">
        <v>0</v>
      </c>
      <c r="G1966" s="172">
        <v>0</v>
      </c>
      <c r="H1966" s="172">
        <v>0</v>
      </c>
      <c r="I1966" s="172">
        <v>0</v>
      </c>
      <c r="J1966" s="173">
        <f t="shared" si="32"/>
        <v>676.21</v>
      </c>
      <c r="K1966" s="169" t="str">
        <f>VLOOKUP(C1966, 'CEDARS School FRPL'!$C$4:$G$2376,5,0)</f>
        <v>No</v>
      </c>
      <c r="L1966" s="66">
        <f>IFERROR(VLOOKUP($C1966,'CEDARS School FRPL'!$C$4:$F$20001,3,FALSE),"NO CEDARL FRPL Rprtd")</f>
        <v>0.40589999999999998</v>
      </c>
      <c r="N1966" s="118"/>
      <c r="O1966" s="97"/>
    </row>
    <row r="1967" spans="1:15">
      <c r="A1967" s="165" t="s">
        <v>2304</v>
      </c>
      <c r="B1967" s="165" t="s">
        <v>2785</v>
      </c>
      <c r="C1967" s="169">
        <v>5524</v>
      </c>
      <c r="D1967" s="171" t="s">
        <v>2951</v>
      </c>
      <c r="E1967" s="172">
        <v>514.83000000000004</v>
      </c>
      <c r="F1967" s="172">
        <v>0</v>
      </c>
      <c r="G1967" s="172">
        <v>0</v>
      </c>
      <c r="H1967" s="172">
        <v>0</v>
      </c>
      <c r="I1967" s="172">
        <v>0</v>
      </c>
      <c r="J1967" s="173">
        <f t="shared" si="32"/>
        <v>514.83000000000004</v>
      </c>
      <c r="K1967" s="169" t="str">
        <f>VLOOKUP(C1967, 'CEDARS School FRPL'!$C$4:$G$2376,5,0)</f>
        <v>No</v>
      </c>
      <c r="L1967" s="66">
        <f>IFERROR(VLOOKUP($C1967,'CEDARS School FRPL'!$C$4:$F$20001,3,FALSE),"NO CEDARL FRPL Rprtd")</f>
        <v>0.1653</v>
      </c>
      <c r="N1967" s="118"/>
      <c r="O1967" s="97"/>
    </row>
    <row r="1968" spans="1:15">
      <c r="A1968" s="165" t="s">
        <v>2304</v>
      </c>
      <c r="B1968" s="165" t="s">
        <v>2785</v>
      </c>
      <c r="C1968" s="169">
        <v>4166</v>
      </c>
      <c r="D1968" s="171" t="s">
        <v>1306</v>
      </c>
      <c r="E1968" s="172">
        <v>499.92</v>
      </c>
      <c r="F1968" s="172">
        <v>0</v>
      </c>
      <c r="G1968" s="172">
        <v>0</v>
      </c>
      <c r="H1968" s="172">
        <v>0</v>
      </c>
      <c r="I1968" s="172">
        <v>0</v>
      </c>
      <c r="J1968" s="173">
        <f t="shared" si="32"/>
        <v>499.92</v>
      </c>
      <c r="K1968" s="169" t="str">
        <f>VLOOKUP(C1968, 'CEDARS School FRPL'!$C$4:$G$2376,5,0)</f>
        <v>No</v>
      </c>
      <c r="L1968" s="66">
        <f>IFERROR(VLOOKUP($C1968,'CEDARS School FRPL'!$C$4:$F$20001,3,FALSE),"NO CEDARL FRPL Rprtd")</f>
        <v>0.29909999999999998</v>
      </c>
      <c r="N1968" s="118"/>
      <c r="O1968" s="97"/>
    </row>
    <row r="1969" spans="1:15">
      <c r="A1969" s="165" t="s">
        <v>2415</v>
      </c>
      <c r="B1969" s="165" t="s">
        <v>2786</v>
      </c>
      <c r="C1969" s="169">
        <v>4000</v>
      </c>
      <c r="D1969" s="171" t="s">
        <v>2083</v>
      </c>
      <c r="E1969" s="172">
        <v>534.15</v>
      </c>
      <c r="F1969" s="172">
        <v>0</v>
      </c>
      <c r="G1969" s="172">
        <v>0</v>
      </c>
      <c r="H1969" s="172">
        <v>0</v>
      </c>
      <c r="I1969" s="172">
        <v>0</v>
      </c>
      <c r="J1969" s="173">
        <f t="shared" si="32"/>
        <v>534.15</v>
      </c>
      <c r="K1969" s="169" t="str">
        <f>VLOOKUP(C1969, 'CEDARS School FRPL'!$C$4:$G$2376,5,0)</f>
        <v>Yes</v>
      </c>
      <c r="L1969" s="66">
        <f>IFERROR(VLOOKUP($C1969,'CEDARS School FRPL'!$C$4:$F$20001,3,FALSE),"NO CEDARL FRPL Rprtd")</f>
        <v>0.84409999999999996</v>
      </c>
      <c r="N1969" s="118"/>
      <c r="O1969" s="97"/>
    </row>
    <row r="1970" spans="1:15">
      <c r="A1970" s="165" t="s">
        <v>2415</v>
      </c>
      <c r="B1970" s="165" t="s">
        <v>2786</v>
      </c>
      <c r="C1970" s="169">
        <v>3313</v>
      </c>
      <c r="D1970" s="171" t="s">
        <v>2082</v>
      </c>
      <c r="E1970" s="172">
        <v>805.47</v>
      </c>
      <c r="F1970" s="172">
        <v>0</v>
      </c>
      <c r="G1970" s="172">
        <v>0</v>
      </c>
      <c r="H1970" s="172">
        <v>0</v>
      </c>
      <c r="I1970" s="172">
        <v>0</v>
      </c>
      <c r="J1970" s="173">
        <f t="shared" si="32"/>
        <v>805.47</v>
      </c>
      <c r="K1970" s="169" t="str">
        <f>VLOOKUP(C1970, 'CEDARS School FRPL'!$C$4:$G$2376,5,0)</f>
        <v>Yes</v>
      </c>
      <c r="L1970" s="66">
        <f>IFERROR(VLOOKUP($C1970,'CEDARS School FRPL'!$C$4:$F$20001,3,FALSE),"NO CEDARL FRPL Rprtd")</f>
        <v>0.79449999999999998</v>
      </c>
      <c r="N1970" s="118"/>
      <c r="O1970" s="97"/>
    </row>
    <row r="1971" spans="1:15">
      <c r="A1971" s="165" t="s">
        <v>2415</v>
      </c>
      <c r="B1971" s="165" t="s">
        <v>2786</v>
      </c>
      <c r="C1971" s="169">
        <v>2469</v>
      </c>
      <c r="D1971" s="171" t="s">
        <v>2080</v>
      </c>
      <c r="E1971" s="172">
        <v>378.7</v>
      </c>
      <c r="F1971" s="172">
        <v>0</v>
      </c>
      <c r="G1971" s="172">
        <v>0</v>
      </c>
      <c r="H1971" s="172">
        <v>0</v>
      </c>
      <c r="I1971" s="172">
        <v>0</v>
      </c>
      <c r="J1971" s="173">
        <f t="shared" si="32"/>
        <v>378.7</v>
      </c>
      <c r="K1971" s="169" t="str">
        <f>VLOOKUP(C1971, 'CEDARS School FRPL'!$C$4:$G$2376,5,0)</f>
        <v>Yes</v>
      </c>
      <c r="L1971" s="66">
        <f>IFERROR(VLOOKUP($C1971,'CEDARS School FRPL'!$C$4:$F$20001,3,FALSE),"NO CEDARL FRPL Rprtd")</f>
        <v>0.88119999999999998</v>
      </c>
      <c r="N1971" s="118"/>
      <c r="O1971" s="97"/>
    </row>
    <row r="1972" spans="1:15">
      <c r="A1972" s="165" t="s">
        <v>2415</v>
      </c>
      <c r="B1972" s="165" t="s">
        <v>2786</v>
      </c>
      <c r="C1972" s="169">
        <v>4497</v>
      </c>
      <c r="D1972" s="171" t="s">
        <v>236</v>
      </c>
      <c r="E1972" s="172">
        <v>545.5</v>
      </c>
      <c r="F1972" s="172">
        <v>0</v>
      </c>
      <c r="G1972" s="172">
        <v>0</v>
      </c>
      <c r="H1972" s="172">
        <v>0</v>
      </c>
      <c r="I1972" s="172">
        <v>0</v>
      </c>
      <c r="J1972" s="173">
        <f t="shared" si="32"/>
        <v>545.5</v>
      </c>
      <c r="K1972" s="169" t="str">
        <f>VLOOKUP(C1972, 'CEDARS School FRPL'!$C$4:$G$2376,5,0)</f>
        <v>Yes</v>
      </c>
      <c r="L1972" s="66">
        <f>IFERROR(VLOOKUP($C1972,'CEDARS School FRPL'!$C$4:$F$20001,3,FALSE),"NO CEDARL FRPL Rprtd")</f>
        <v>0.82589999999999997</v>
      </c>
      <c r="N1972" s="118"/>
      <c r="O1972" s="97"/>
    </row>
    <row r="1973" spans="1:15">
      <c r="A1973" s="165" t="s">
        <v>2415</v>
      </c>
      <c r="B1973" s="165" t="s">
        <v>2786</v>
      </c>
      <c r="C1973" s="169">
        <v>5352</v>
      </c>
      <c r="D1973" s="171" t="s">
        <v>2086</v>
      </c>
      <c r="E1973" s="172">
        <v>0</v>
      </c>
      <c r="F1973" s="172">
        <v>0</v>
      </c>
      <c r="G1973" s="172">
        <v>0</v>
      </c>
      <c r="H1973" s="172">
        <v>4.0999999999999996</v>
      </c>
      <c r="I1973" s="172">
        <v>0</v>
      </c>
      <c r="J1973" s="173">
        <f t="shared" si="32"/>
        <v>4.0999999999999996</v>
      </c>
      <c r="K1973" s="169" t="str">
        <f>VLOOKUP(C1973, 'CEDARS School FRPL'!$C$4:$G$2376,5,0)</f>
        <v>Yes</v>
      </c>
      <c r="L1973" s="66">
        <f>IFERROR(VLOOKUP($C1973,'CEDARS School FRPL'!$C$4:$F$20001,3,FALSE),"NO CEDARL FRPL Rprtd")</f>
        <v>0.83330000000000004</v>
      </c>
      <c r="N1973" s="118"/>
      <c r="O1973" s="97"/>
    </row>
    <row r="1974" spans="1:15">
      <c r="A1974" s="165" t="s">
        <v>2415</v>
      </c>
      <c r="B1974" s="165" t="s">
        <v>2786</v>
      </c>
      <c r="C1974" s="169">
        <v>5049</v>
      </c>
      <c r="D1974" s="171" t="s">
        <v>2084</v>
      </c>
      <c r="E1974" s="172">
        <v>521.6</v>
      </c>
      <c r="F1974" s="172">
        <v>0</v>
      </c>
      <c r="G1974" s="172">
        <v>0</v>
      </c>
      <c r="H1974" s="172">
        <v>0</v>
      </c>
      <c r="I1974" s="172">
        <v>0</v>
      </c>
      <c r="J1974" s="173">
        <f t="shared" si="32"/>
        <v>521.6</v>
      </c>
      <c r="K1974" s="169" t="str">
        <f>VLOOKUP(C1974, 'CEDARS School FRPL'!$C$4:$G$2376,5,0)</f>
        <v>Yes</v>
      </c>
      <c r="L1974" s="66">
        <f>IFERROR(VLOOKUP($C1974,'CEDARS School FRPL'!$C$4:$F$20001,3,FALSE),"NO CEDARL FRPL Rprtd")</f>
        <v>0.86439999999999995</v>
      </c>
      <c r="N1974" s="118"/>
      <c r="O1974" s="97"/>
    </row>
    <row r="1975" spans="1:15">
      <c r="A1975" s="165" t="s">
        <v>2415</v>
      </c>
      <c r="B1975" s="165" t="s">
        <v>2786</v>
      </c>
      <c r="C1975" s="169">
        <v>5137</v>
      </c>
      <c r="D1975" s="171" t="s">
        <v>2085</v>
      </c>
      <c r="E1975" s="172">
        <v>413.35</v>
      </c>
      <c r="F1975" s="172">
        <v>33.799999999999997</v>
      </c>
      <c r="G1975" s="172">
        <v>0</v>
      </c>
      <c r="H1975" s="172">
        <v>0</v>
      </c>
      <c r="I1975" s="172">
        <v>0</v>
      </c>
      <c r="J1975" s="173">
        <f t="shared" si="32"/>
        <v>447.15000000000003</v>
      </c>
      <c r="K1975" s="169" t="str">
        <f>VLOOKUP(C1975, 'CEDARS School FRPL'!$C$4:$G$2376,5,0)</f>
        <v>Yes</v>
      </c>
      <c r="L1975" s="66">
        <f>IFERROR(VLOOKUP($C1975,'CEDARS School FRPL'!$C$4:$F$20001,3,FALSE),"NO CEDARL FRPL Rprtd")</f>
        <v>0.83199999999999996</v>
      </c>
      <c r="N1975" s="118"/>
      <c r="O1975" s="97"/>
    </row>
    <row r="1976" spans="1:15">
      <c r="A1976" s="165" t="s">
        <v>2415</v>
      </c>
      <c r="B1976" s="165" t="s">
        <v>2786</v>
      </c>
      <c r="C1976" s="169">
        <v>2959</v>
      </c>
      <c r="D1976" s="171" t="s">
        <v>2081</v>
      </c>
      <c r="E1976" s="172">
        <v>1833.54</v>
      </c>
      <c r="F1976" s="172">
        <v>0</v>
      </c>
      <c r="G1976" s="172">
        <v>115.53</v>
      </c>
      <c r="H1976" s="172">
        <v>0</v>
      </c>
      <c r="I1976" s="172">
        <v>0</v>
      </c>
      <c r="J1976" s="173">
        <f t="shared" si="32"/>
        <v>1949.07</v>
      </c>
      <c r="K1976" s="169" t="str">
        <f>VLOOKUP(C1976, 'CEDARS School FRPL'!$C$4:$G$2376,5,0)</f>
        <v>Yes</v>
      </c>
      <c r="L1976" s="66">
        <f>IFERROR(VLOOKUP($C1976,'CEDARS School FRPL'!$C$4:$F$20001,3,FALSE),"NO CEDARL FRPL Rprtd")</f>
        <v>0.81889999999999996</v>
      </c>
      <c r="N1976" s="118"/>
      <c r="O1976" s="97"/>
    </row>
    <row r="1977" spans="1:15">
      <c r="A1977" s="165" t="s">
        <v>2415</v>
      </c>
      <c r="B1977" s="165" t="s">
        <v>2786</v>
      </c>
      <c r="C1977" s="169">
        <v>2717</v>
      </c>
      <c r="D1977" s="171" t="s">
        <v>180</v>
      </c>
      <c r="E1977" s="172">
        <v>586.65</v>
      </c>
      <c r="F1977" s="172">
        <v>0</v>
      </c>
      <c r="G1977" s="172">
        <v>0</v>
      </c>
      <c r="H1977" s="172">
        <v>0</v>
      </c>
      <c r="I1977" s="172">
        <v>0</v>
      </c>
      <c r="J1977" s="173">
        <f t="shared" si="32"/>
        <v>586.65</v>
      </c>
      <c r="K1977" s="169" t="str">
        <f>VLOOKUP(C1977, 'CEDARS School FRPL'!$C$4:$G$2376,5,0)</f>
        <v>Yes</v>
      </c>
      <c r="L1977" s="66">
        <f>IFERROR(VLOOKUP($C1977,'CEDARS School FRPL'!$C$4:$F$20001,3,FALSE),"NO CEDARL FRPL Rprtd")</f>
        <v>0.80659999999999998</v>
      </c>
      <c r="N1977" s="118"/>
      <c r="O1977" s="97"/>
    </row>
    <row r="1978" spans="1:15">
      <c r="A1978" s="165" t="s">
        <v>2237</v>
      </c>
      <c r="B1978" s="165" t="s">
        <v>2787</v>
      </c>
      <c r="C1978" s="169">
        <v>5319</v>
      </c>
      <c r="D1978" s="171" t="s">
        <v>1039</v>
      </c>
      <c r="E1978" s="172">
        <v>79.599999999999994</v>
      </c>
      <c r="F1978" s="172">
        <v>0</v>
      </c>
      <c r="G1978" s="172">
        <v>0.78</v>
      </c>
      <c r="H1978" s="172">
        <v>0</v>
      </c>
      <c r="I1978" s="172">
        <v>0</v>
      </c>
      <c r="J1978" s="173">
        <f t="shared" si="32"/>
        <v>80.38</v>
      </c>
      <c r="K1978" s="169" t="str">
        <f>VLOOKUP(C1978, 'CEDARS School FRPL'!$C$4:$G$2376,5,0)</f>
        <v>Yes</v>
      </c>
      <c r="L1978" s="66">
        <f>IFERROR(VLOOKUP($C1978,'CEDARS School FRPL'!$C$4:$F$20001,3,FALSE),"NO CEDARL FRPL Rprtd")</f>
        <v>0.65500000000000003</v>
      </c>
      <c r="N1978" s="118"/>
      <c r="O1978" s="97"/>
    </row>
    <row r="1979" spans="1:15">
      <c r="A1979" s="165" t="s">
        <v>2301</v>
      </c>
      <c r="B1979" s="165" t="s">
        <v>2788</v>
      </c>
      <c r="C1979" s="169">
        <v>1514</v>
      </c>
      <c r="D1979" s="171" t="s">
        <v>3020</v>
      </c>
      <c r="E1979" s="172">
        <v>7.31</v>
      </c>
      <c r="F1979" s="172">
        <v>0</v>
      </c>
      <c r="G1979" s="172">
        <v>0</v>
      </c>
      <c r="H1979" s="172">
        <v>0</v>
      </c>
      <c r="I1979" s="172">
        <v>0</v>
      </c>
      <c r="J1979" s="173">
        <f t="shared" si="32"/>
        <v>7.31</v>
      </c>
      <c r="K1979" s="169" t="e">
        <f>VLOOKUP(C1979, 'CEDARS School FRPL'!$C$4:$G$2376,5,0)</f>
        <v>#N/A</v>
      </c>
      <c r="L1979" s="66" t="str">
        <f>IFERROR(VLOOKUP($C1979,'CEDARS School FRPL'!$C$4:$F$20001,3,FALSE),"NO CEDARL FRPL Rprtd")</f>
        <v>NO CEDARL FRPL Rprtd</v>
      </c>
      <c r="N1979" s="118"/>
      <c r="O1979" s="97"/>
    </row>
    <row r="1980" spans="1:15">
      <c r="A1980" s="165" t="s">
        <v>2301</v>
      </c>
      <c r="B1980" s="165" t="s">
        <v>2788</v>
      </c>
      <c r="C1980" s="169">
        <v>4575</v>
      </c>
      <c r="D1980" s="171" t="s">
        <v>1285</v>
      </c>
      <c r="E1980" s="172">
        <v>457.73</v>
      </c>
      <c r="F1980" s="172">
        <v>0</v>
      </c>
      <c r="G1980" s="172">
        <v>0</v>
      </c>
      <c r="H1980" s="172">
        <v>0</v>
      </c>
      <c r="I1980" s="172">
        <v>0</v>
      </c>
      <c r="J1980" s="173">
        <f t="shared" si="32"/>
        <v>457.73</v>
      </c>
      <c r="K1980" s="169" t="str">
        <f>VLOOKUP(C1980, 'CEDARS School FRPL'!$C$4:$G$2376,5,0)</f>
        <v>Yes</v>
      </c>
      <c r="L1980" s="66">
        <f>IFERROR(VLOOKUP($C1980,'CEDARS School FRPL'!$C$4:$F$20001,3,FALSE),"NO CEDARL FRPL Rprtd")</f>
        <v>0.71850000000000003</v>
      </c>
      <c r="N1980" s="118"/>
      <c r="O1980" s="97"/>
    </row>
    <row r="1981" spans="1:15">
      <c r="A1981" s="165" t="s">
        <v>2301</v>
      </c>
      <c r="B1981" s="165" t="s">
        <v>2788</v>
      </c>
      <c r="C1981" s="169">
        <v>2940</v>
      </c>
      <c r="D1981" s="171" t="s">
        <v>3118</v>
      </c>
      <c r="E1981" s="172">
        <v>295.60000000000002</v>
      </c>
      <c r="F1981" s="172">
        <v>19.600000000000001</v>
      </c>
      <c r="G1981" s="172">
        <v>0</v>
      </c>
      <c r="H1981" s="172">
        <v>0</v>
      </c>
      <c r="I1981" s="172">
        <v>0</v>
      </c>
      <c r="J1981" s="173">
        <f t="shared" si="32"/>
        <v>315.20000000000005</v>
      </c>
      <c r="K1981" s="169" t="str">
        <f>VLOOKUP(C1981, 'CEDARS School FRPL'!$C$4:$G$2376,5,0)</f>
        <v>Yes</v>
      </c>
      <c r="L1981" s="66">
        <f>IFERROR(VLOOKUP($C1981,'CEDARS School FRPL'!$C$4:$F$20001,3,FALSE),"NO CEDARL FRPL Rprtd")</f>
        <v>0.69450000000000001</v>
      </c>
      <c r="N1981" s="118"/>
      <c r="O1981" s="97"/>
    </row>
    <row r="1982" spans="1:15">
      <c r="A1982" s="165" t="s">
        <v>2301</v>
      </c>
      <c r="B1982" s="165" t="s">
        <v>2788</v>
      </c>
      <c r="C1982" s="169">
        <v>3054</v>
      </c>
      <c r="D1982" s="171" t="s">
        <v>3119</v>
      </c>
      <c r="E1982" s="172">
        <v>634.33000000000004</v>
      </c>
      <c r="F1982" s="172">
        <v>0</v>
      </c>
      <c r="G1982" s="172">
        <v>0</v>
      </c>
      <c r="H1982" s="172">
        <v>0</v>
      </c>
      <c r="I1982" s="172">
        <v>0</v>
      </c>
      <c r="J1982" s="173">
        <f t="shared" si="32"/>
        <v>634.33000000000004</v>
      </c>
      <c r="K1982" s="169" t="str">
        <f>VLOOKUP(C1982, 'CEDARS School FRPL'!$C$4:$G$2376,5,0)</f>
        <v>Yes</v>
      </c>
      <c r="L1982" s="66">
        <f>IFERROR(VLOOKUP($C1982,'CEDARS School FRPL'!$C$4:$F$20001,3,FALSE),"NO CEDARL FRPL Rprtd")</f>
        <v>0.71460000000000001</v>
      </c>
      <c r="N1982" s="118"/>
      <c r="O1982" s="97"/>
    </row>
    <row r="1983" spans="1:15">
      <c r="A1983" s="165" t="s">
        <v>2301</v>
      </c>
      <c r="B1983" s="165" t="s">
        <v>2788</v>
      </c>
      <c r="C1983" s="169">
        <v>3449</v>
      </c>
      <c r="D1983" s="171" t="s">
        <v>3120</v>
      </c>
      <c r="E1983" s="172">
        <v>386.9</v>
      </c>
      <c r="F1983" s="172">
        <v>16.2</v>
      </c>
      <c r="G1983" s="172">
        <v>0</v>
      </c>
      <c r="H1983" s="172">
        <v>0</v>
      </c>
      <c r="I1983" s="172">
        <v>0</v>
      </c>
      <c r="J1983" s="173">
        <f t="shared" si="32"/>
        <v>403.09999999999997</v>
      </c>
      <c r="K1983" s="169" t="str">
        <f>VLOOKUP(C1983, 'CEDARS School FRPL'!$C$4:$G$2376,5,0)</f>
        <v>Yes</v>
      </c>
      <c r="L1983" s="66">
        <f>IFERROR(VLOOKUP($C1983,'CEDARS School FRPL'!$C$4:$F$20001,3,FALSE),"NO CEDARL FRPL Rprtd")</f>
        <v>0.67759999999999998</v>
      </c>
      <c r="N1983" s="118"/>
      <c r="O1983" s="97"/>
    </row>
    <row r="1984" spans="1:15">
      <c r="A1984" s="165" t="s">
        <v>2301</v>
      </c>
      <c r="B1984" s="165" t="s">
        <v>2788</v>
      </c>
      <c r="C1984" s="169">
        <v>2094</v>
      </c>
      <c r="D1984" s="171" t="s">
        <v>3121</v>
      </c>
      <c r="E1984" s="172">
        <v>395</v>
      </c>
      <c r="F1984" s="172">
        <v>19.899999999999999</v>
      </c>
      <c r="G1984" s="172">
        <v>0</v>
      </c>
      <c r="H1984" s="172">
        <v>0</v>
      </c>
      <c r="I1984" s="172">
        <v>0</v>
      </c>
      <c r="J1984" s="173">
        <f t="shared" si="32"/>
        <v>414.9</v>
      </c>
      <c r="K1984" s="169" t="str">
        <f>VLOOKUP(C1984, 'CEDARS School FRPL'!$C$4:$G$2376,5,0)</f>
        <v>Yes</v>
      </c>
      <c r="L1984" s="66">
        <f>IFERROR(VLOOKUP($C1984,'CEDARS School FRPL'!$C$4:$F$20001,3,FALSE),"NO CEDARL FRPL Rprtd")</f>
        <v>0.67420000000000002</v>
      </c>
      <c r="N1984" s="118"/>
      <c r="O1984" s="97"/>
    </row>
    <row r="1985" spans="1:15">
      <c r="A1985" s="165" t="s">
        <v>2301</v>
      </c>
      <c r="B1985" s="165" t="s">
        <v>2788</v>
      </c>
      <c r="C1985" s="169">
        <v>3646</v>
      </c>
      <c r="D1985" s="171" t="s">
        <v>3122</v>
      </c>
      <c r="E1985" s="172">
        <v>402.3</v>
      </c>
      <c r="F1985" s="172">
        <v>19.600000000000001</v>
      </c>
      <c r="G1985" s="172">
        <v>0</v>
      </c>
      <c r="H1985" s="172">
        <v>0</v>
      </c>
      <c r="I1985" s="172">
        <v>0</v>
      </c>
      <c r="J1985" s="173">
        <f t="shared" si="32"/>
        <v>421.90000000000003</v>
      </c>
      <c r="K1985" s="169" t="str">
        <f>VLOOKUP(C1985, 'CEDARS School FRPL'!$C$4:$G$2376,5,0)</f>
        <v>Yes</v>
      </c>
      <c r="L1985" s="66">
        <f>IFERROR(VLOOKUP($C1985,'CEDARS School FRPL'!$C$4:$F$20001,3,FALSE),"NO CEDARL FRPL Rprtd")</f>
        <v>0.6492</v>
      </c>
      <c r="N1985" s="118"/>
      <c r="O1985" s="97"/>
    </row>
    <row r="1986" spans="1:15">
      <c r="A1986" s="165" t="s">
        <v>2301</v>
      </c>
      <c r="B1986" s="165" t="s">
        <v>2788</v>
      </c>
      <c r="C1986" s="169">
        <v>2872</v>
      </c>
      <c r="D1986" s="171" t="s">
        <v>3123</v>
      </c>
      <c r="E1986" s="172">
        <v>442.29</v>
      </c>
      <c r="F1986" s="172">
        <v>19.899999999999999</v>
      </c>
      <c r="G1986" s="172">
        <v>0</v>
      </c>
      <c r="H1986" s="172">
        <v>0</v>
      </c>
      <c r="I1986" s="172">
        <v>0</v>
      </c>
      <c r="J1986" s="173">
        <f t="shared" si="32"/>
        <v>462.19</v>
      </c>
      <c r="K1986" s="169" t="str">
        <f>VLOOKUP(C1986, 'CEDARS School FRPL'!$C$4:$G$2376,5,0)</f>
        <v>No</v>
      </c>
      <c r="L1986" s="66">
        <f>IFERROR(VLOOKUP($C1986,'CEDARS School FRPL'!$C$4:$F$20001,3,FALSE),"NO CEDARL FRPL Rprtd")</f>
        <v>0.185</v>
      </c>
      <c r="N1986" s="118"/>
      <c r="O1986" s="97"/>
    </row>
    <row r="1987" spans="1:15">
      <c r="A1987" s="165" t="s">
        <v>2301</v>
      </c>
      <c r="B1987" s="165" t="s">
        <v>2788</v>
      </c>
      <c r="C1987" s="169">
        <v>5627</v>
      </c>
      <c r="D1987" s="171" t="s">
        <v>2952</v>
      </c>
      <c r="E1987" s="172">
        <v>143.69999999999999</v>
      </c>
      <c r="F1987" s="172">
        <v>0</v>
      </c>
      <c r="G1987" s="172">
        <v>0</v>
      </c>
      <c r="H1987" s="172">
        <v>0</v>
      </c>
      <c r="I1987" s="172">
        <v>0</v>
      </c>
      <c r="J1987" s="173">
        <f t="shared" si="32"/>
        <v>143.69999999999999</v>
      </c>
      <c r="K1987" s="169" t="str">
        <f>VLOOKUP(C1987, 'CEDARS School FRPL'!$C$4:$G$2376,5,0)</f>
        <v>No</v>
      </c>
      <c r="L1987" s="66">
        <f>IFERROR(VLOOKUP($C1987,'CEDARS School FRPL'!$C$4:$F$20001,3,FALSE),"NO CEDARL FRPL Rprtd")</f>
        <v>0.48470000000000002</v>
      </c>
      <c r="N1987" s="118"/>
      <c r="O1987" s="97"/>
    </row>
    <row r="1988" spans="1:15">
      <c r="A1988" s="165" t="s">
        <v>2301</v>
      </c>
      <c r="B1988" s="165" t="s">
        <v>2788</v>
      </c>
      <c r="C1988" s="169">
        <v>3397</v>
      </c>
      <c r="D1988" s="171" t="s">
        <v>3124</v>
      </c>
      <c r="E1988" s="172">
        <v>311.2</v>
      </c>
      <c r="F1988" s="172">
        <v>19.5</v>
      </c>
      <c r="G1988" s="172">
        <v>0</v>
      </c>
      <c r="H1988" s="172">
        <v>0</v>
      </c>
      <c r="I1988" s="172">
        <v>0</v>
      </c>
      <c r="J1988" s="173">
        <f t="shared" si="32"/>
        <v>330.7</v>
      </c>
      <c r="K1988" s="169" t="str">
        <f>VLOOKUP(C1988, 'CEDARS School FRPL'!$C$4:$G$2376,5,0)</f>
        <v>No</v>
      </c>
      <c r="L1988" s="66">
        <f>IFERROR(VLOOKUP($C1988,'CEDARS School FRPL'!$C$4:$F$20001,3,FALSE),"NO CEDARL FRPL Rprtd")</f>
        <v>0.45129999999999998</v>
      </c>
      <c r="N1988" s="118"/>
      <c r="O1988" s="97"/>
    </row>
    <row r="1989" spans="1:15">
      <c r="A1989" s="165" t="s">
        <v>2301</v>
      </c>
      <c r="B1989" s="165" t="s">
        <v>2788</v>
      </c>
      <c r="C1989" s="169">
        <v>1585</v>
      </c>
      <c r="D1989" s="171" t="s">
        <v>2487</v>
      </c>
      <c r="E1989" s="172">
        <v>72.75</v>
      </c>
      <c r="F1989" s="172">
        <v>0</v>
      </c>
      <c r="G1989" s="172">
        <v>0</v>
      </c>
      <c r="H1989" s="172">
        <v>0</v>
      </c>
      <c r="I1989" s="172">
        <v>0</v>
      </c>
      <c r="J1989" s="173">
        <f t="shared" ref="J1989:J2052" si="33">SUM(E1989:I1989)</f>
        <v>72.75</v>
      </c>
      <c r="K1989" s="169" t="str">
        <f>VLOOKUP(C1989, 'CEDARS School FRPL'!$C$4:$G$2376,5,0)</f>
        <v>No</v>
      </c>
      <c r="L1989" s="66">
        <f>IFERROR(VLOOKUP($C1989,'CEDARS School FRPL'!$C$4:$F$20001,3,FALSE),"NO CEDARL FRPL Rprtd")</f>
        <v>0.39460000000000001</v>
      </c>
      <c r="N1989" s="118"/>
      <c r="O1989" s="97"/>
    </row>
    <row r="1990" spans="1:15">
      <c r="A1990" s="165" t="s">
        <v>2301</v>
      </c>
      <c r="B1990" s="165" t="s">
        <v>2788</v>
      </c>
      <c r="C1990" s="169">
        <v>4537</v>
      </c>
      <c r="D1990" s="171" t="s">
        <v>3125</v>
      </c>
      <c r="E1990" s="172">
        <v>424.9</v>
      </c>
      <c r="F1990" s="172">
        <v>20</v>
      </c>
      <c r="G1990" s="172">
        <v>0</v>
      </c>
      <c r="H1990" s="172">
        <v>0</v>
      </c>
      <c r="I1990" s="172">
        <v>0</v>
      </c>
      <c r="J1990" s="173">
        <f t="shared" si="33"/>
        <v>444.9</v>
      </c>
      <c r="K1990" s="169" t="str">
        <f>VLOOKUP(C1990, 'CEDARS School FRPL'!$C$4:$G$2376,5,0)</f>
        <v>No</v>
      </c>
      <c r="L1990" s="66">
        <f>IFERROR(VLOOKUP($C1990,'CEDARS School FRPL'!$C$4:$F$20001,3,FALSE),"NO CEDARL FRPL Rprtd")</f>
        <v>0.432</v>
      </c>
      <c r="N1990" s="118"/>
      <c r="O1990" s="97"/>
    </row>
    <row r="1991" spans="1:15">
      <c r="A1991" s="165" t="s">
        <v>2301</v>
      </c>
      <c r="B1991" s="165" t="s">
        <v>2788</v>
      </c>
      <c r="C1991" s="169">
        <v>2939</v>
      </c>
      <c r="D1991" s="171" t="s">
        <v>3126</v>
      </c>
      <c r="E1991" s="172">
        <v>316.39999999999998</v>
      </c>
      <c r="F1991" s="172">
        <v>19.36</v>
      </c>
      <c r="G1991" s="172">
        <v>0</v>
      </c>
      <c r="H1991" s="172">
        <v>0</v>
      </c>
      <c r="I1991" s="172">
        <v>0</v>
      </c>
      <c r="J1991" s="173">
        <f t="shared" si="33"/>
        <v>335.76</v>
      </c>
      <c r="K1991" s="169" t="str">
        <f>VLOOKUP(C1991, 'CEDARS School FRPL'!$C$4:$G$2376,5,0)</f>
        <v>Yes</v>
      </c>
      <c r="L1991" s="66">
        <f>IFERROR(VLOOKUP($C1991,'CEDARS School FRPL'!$C$4:$F$20001,3,FALSE),"NO CEDARL FRPL Rprtd")</f>
        <v>0.60680000000000001</v>
      </c>
      <c r="N1991" s="118"/>
      <c r="O1991" s="97"/>
    </row>
    <row r="1992" spans="1:15">
      <c r="A1992" s="165" t="s">
        <v>2301</v>
      </c>
      <c r="B1992" s="165" t="s">
        <v>2788</v>
      </c>
      <c r="C1992" s="169">
        <v>2747</v>
      </c>
      <c r="D1992" s="171" t="s">
        <v>3127</v>
      </c>
      <c r="E1992" s="172">
        <v>265.7</v>
      </c>
      <c r="F1992" s="172">
        <v>19.899999999999999</v>
      </c>
      <c r="G1992" s="172">
        <v>0</v>
      </c>
      <c r="H1992" s="172">
        <v>0</v>
      </c>
      <c r="I1992" s="172">
        <v>0</v>
      </c>
      <c r="J1992" s="173">
        <f t="shared" si="33"/>
        <v>285.59999999999997</v>
      </c>
      <c r="K1992" s="169" t="str">
        <f>VLOOKUP(C1992, 'CEDARS School FRPL'!$C$4:$G$2376,5,0)</f>
        <v>No</v>
      </c>
      <c r="L1992" s="66">
        <f>IFERROR(VLOOKUP($C1992,'CEDARS School FRPL'!$C$4:$F$20001,3,FALSE),"NO CEDARL FRPL Rprtd")</f>
        <v>0.47339999999999999</v>
      </c>
      <c r="N1992" s="118"/>
      <c r="O1992" s="97"/>
    </row>
    <row r="1993" spans="1:15">
      <c r="A1993" s="165" t="s">
        <v>2301</v>
      </c>
      <c r="B1993" s="165" t="s">
        <v>2788</v>
      </c>
      <c r="C1993" s="169">
        <v>3246</v>
      </c>
      <c r="D1993" s="171" t="s">
        <v>3128</v>
      </c>
      <c r="E1993" s="172">
        <v>891.28</v>
      </c>
      <c r="F1993" s="172">
        <v>0</v>
      </c>
      <c r="G1993" s="172">
        <v>101.08</v>
      </c>
      <c r="H1993" s="172">
        <v>0</v>
      </c>
      <c r="I1993" s="172">
        <v>0</v>
      </c>
      <c r="J1993" s="173">
        <f t="shared" si="33"/>
        <v>992.36</v>
      </c>
      <c r="K1993" s="169" t="str">
        <f>VLOOKUP(C1993, 'CEDARS School FRPL'!$C$4:$G$2376,5,0)</f>
        <v>No</v>
      </c>
      <c r="L1993" s="66">
        <f>IFERROR(VLOOKUP($C1993,'CEDARS School FRPL'!$C$4:$F$20001,3,FALSE),"NO CEDARL FRPL Rprtd")</f>
        <v>0.41820000000000002</v>
      </c>
      <c r="N1993" s="118"/>
      <c r="O1993" s="97"/>
    </row>
    <row r="1994" spans="1:15">
      <c r="A1994" s="165" t="s">
        <v>2301</v>
      </c>
      <c r="B1994" s="165" t="s">
        <v>2788</v>
      </c>
      <c r="C1994" s="169">
        <v>2871</v>
      </c>
      <c r="D1994" s="171" t="s">
        <v>3129</v>
      </c>
      <c r="E1994" s="172">
        <v>350.31</v>
      </c>
      <c r="F1994" s="172">
        <v>19.2</v>
      </c>
      <c r="G1994" s="172">
        <v>0</v>
      </c>
      <c r="H1994" s="172">
        <v>0</v>
      </c>
      <c r="I1994" s="172">
        <v>0</v>
      </c>
      <c r="J1994" s="173">
        <f t="shared" si="33"/>
        <v>369.51</v>
      </c>
      <c r="K1994" s="169" t="str">
        <f>VLOOKUP(C1994, 'CEDARS School FRPL'!$C$4:$G$2376,5,0)</f>
        <v>Yes</v>
      </c>
      <c r="L1994" s="66">
        <f>IFERROR(VLOOKUP($C1994,'CEDARS School FRPL'!$C$4:$F$20001,3,FALSE),"NO CEDARL FRPL Rprtd")</f>
        <v>0.68340000000000001</v>
      </c>
      <c r="N1994" s="118"/>
      <c r="O1994" s="97"/>
    </row>
    <row r="1995" spans="1:15">
      <c r="A1995" s="165" t="s">
        <v>2301</v>
      </c>
      <c r="B1995" s="165" t="s">
        <v>2788</v>
      </c>
      <c r="C1995" s="169">
        <v>3453</v>
      </c>
      <c r="D1995" s="171" t="s">
        <v>3130</v>
      </c>
      <c r="E1995" s="172">
        <v>277.2</v>
      </c>
      <c r="F1995" s="172">
        <v>0</v>
      </c>
      <c r="G1995" s="172">
        <v>0</v>
      </c>
      <c r="H1995" s="172">
        <v>0</v>
      </c>
      <c r="I1995" s="172">
        <v>0</v>
      </c>
      <c r="J1995" s="173">
        <f t="shared" si="33"/>
        <v>277.2</v>
      </c>
      <c r="K1995" s="169" t="str">
        <f>VLOOKUP(C1995, 'CEDARS School FRPL'!$C$4:$G$2376,5,0)</f>
        <v>Yes</v>
      </c>
      <c r="L1995" s="66">
        <f>IFERROR(VLOOKUP($C1995,'CEDARS School FRPL'!$C$4:$F$20001,3,FALSE),"NO CEDARL FRPL Rprtd")</f>
        <v>0.79200000000000004</v>
      </c>
      <c r="N1995" s="118"/>
      <c r="O1995" s="97"/>
    </row>
    <row r="1996" spans="1:15">
      <c r="A1996" s="165" t="s">
        <v>2301</v>
      </c>
      <c r="B1996" s="165" t="s">
        <v>2788</v>
      </c>
      <c r="C1996" s="169">
        <v>2772</v>
      </c>
      <c r="D1996" s="171" t="s">
        <v>3131</v>
      </c>
      <c r="E1996" s="172">
        <v>383.1</v>
      </c>
      <c r="F1996" s="172">
        <v>19.899999999999999</v>
      </c>
      <c r="G1996" s="172">
        <v>0</v>
      </c>
      <c r="H1996" s="172">
        <v>0</v>
      </c>
      <c r="I1996" s="172">
        <v>0</v>
      </c>
      <c r="J1996" s="173">
        <f t="shared" si="33"/>
        <v>403</v>
      </c>
      <c r="K1996" s="169" t="str">
        <f>VLOOKUP(C1996, 'CEDARS School FRPL'!$C$4:$G$2376,5,0)</f>
        <v>Yes</v>
      </c>
      <c r="L1996" s="66">
        <f>IFERROR(VLOOKUP($C1996,'CEDARS School FRPL'!$C$4:$F$20001,3,FALSE),"NO CEDARL FRPL Rprtd")</f>
        <v>0.63839999999999997</v>
      </c>
      <c r="N1996" s="118"/>
      <c r="O1996" s="97"/>
    </row>
    <row r="1997" spans="1:15">
      <c r="A1997" s="165" t="s">
        <v>2301</v>
      </c>
      <c r="B1997" s="165" t="s">
        <v>2788</v>
      </c>
      <c r="C1997" s="169">
        <v>2167</v>
      </c>
      <c r="D1997" s="171" t="s">
        <v>3132</v>
      </c>
      <c r="E1997" s="172">
        <v>258.5</v>
      </c>
      <c r="F1997" s="172">
        <v>17.600000000000001</v>
      </c>
      <c r="G1997" s="172">
        <v>0</v>
      </c>
      <c r="H1997" s="172">
        <v>0</v>
      </c>
      <c r="I1997" s="172">
        <v>0</v>
      </c>
      <c r="J1997" s="173">
        <f t="shared" si="33"/>
        <v>276.10000000000002</v>
      </c>
      <c r="K1997" s="169" t="str">
        <f>VLOOKUP(C1997, 'CEDARS School FRPL'!$C$4:$G$2376,5,0)</f>
        <v>Yes</v>
      </c>
      <c r="L1997" s="66">
        <f>IFERROR(VLOOKUP($C1997,'CEDARS School FRPL'!$C$4:$F$20001,3,FALSE),"NO CEDARL FRPL Rprtd")</f>
        <v>0.67810000000000004</v>
      </c>
      <c r="M1997" s="66"/>
      <c r="N1997" s="118"/>
      <c r="O1997" s="97"/>
    </row>
    <row r="1998" spans="1:15">
      <c r="A1998" s="165" t="s">
        <v>2301</v>
      </c>
      <c r="B1998" s="165" t="s">
        <v>2788</v>
      </c>
      <c r="C1998" s="169">
        <v>5170</v>
      </c>
      <c r="D1998" s="171" t="s">
        <v>1287</v>
      </c>
      <c r="E1998" s="172">
        <v>567.80999999999995</v>
      </c>
      <c r="F1998" s="172">
        <v>0</v>
      </c>
      <c r="G1998" s="172">
        <v>0</v>
      </c>
      <c r="H1998" s="172">
        <v>0</v>
      </c>
      <c r="I1998" s="172">
        <v>0</v>
      </c>
      <c r="J1998" s="173">
        <f t="shared" si="33"/>
        <v>567.80999999999995</v>
      </c>
      <c r="K1998" s="169" t="str">
        <f>VLOOKUP(C1998, 'CEDARS School FRPL'!$C$4:$G$2376,5,0)</f>
        <v>Yes</v>
      </c>
      <c r="L1998" s="66">
        <f>IFERROR(VLOOKUP($C1998,'CEDARS School FRPL'!$C$4:$F$20001,3,FALSE),"NO CEDARL FRPL Rprtd")</f>
        <v>0.7762</v>
      </c>
      <c r="N1998" s="118"/>
      <c r="O1998" s="97"/>
    </row>
    <row r="1999" spans="1:15">
      <c r="A1999" s="165" t="s">
        <v>2301</v>
      </c>
      <c r="B1999" s="165" t="s">
        <v>2788</v>
      </c>
      <c r="C1999" s="169">
        <v>3880</v>
      </c>
      <c r="D1999" s="171" t="s">
        <v>3133</v>
      </c>
      <c r="E1999" s="172">
        <v>494.81</v>
      </c>
      <c r="F1999" s="172">
        <v>0</v>
      </c>
      <c r="G1999" s="172">
        <v>24.84</v>
      </c>
      <c r="H1999" s="172">
        <v>0</v>
      </c>
      <c r="I1999" s="172">
        <v>0</v>
      </c>
      <c r="J1999" s="173">
        <f t="shared" si="33"/>
        <v>519.65</v>
      </c>
      <c r="K1999" s="169" t="str">
        <f>VLOOKUP(C1999, 'CEDARS School FRPL'!$C$4:$G$2376,5,0)</f>
        <v>Yes</v>
      </c>
      <c r="L1999" s="66">
        <f>IFERROR(VLOOKUP($C1999,'CEDARS School FRPL'!$C$4:$F$20001,3,FALSE),"NO CEDARL FRPL Rprtd")</f>
        <v>0.68479999999999996</v>
      </c>
      <c r="N1999" s="118"/>
      <c r="O1999" s="97"/>
    </row>
    <row r="2000" spans="1:15">
      <c r="A2000" s="165" t="s">
        <v>2301</v>
      </c>
      <c r="B2000" s="165" t="s">
        <v>2788</v>
      </c>
      <c r="C2000" s="169">
        <v>2148</v>
      </c>
      <c r="D2000" s="171" t="s">
        <v>3134</v>
      </c>
      <c r="E2000" s="172">
        <v>203.51</v>
      </c>
      <c r="F2000" s="172">
        <v>19.399999999999999</v>
      </c>
      <c r="G2000" s="172">
        <v>0</v>
      </c>
      <c r="H2000" s="172">
        <v>0</v>
      </c>
      <c r="I2000" s="172">
        <v>0</v>
      </c>
      <c r="J2000" s="173">
        <f t="shared" si="33"/>
        <v>222.91</v>
      </c>
      <c r="K2000" s="169" t="str">
        <f>VLOOKUP(C2000, 'CEDARS School FRPL'!$C$4:$G$2376,5,0)</f>
        <v>Yes</v>
      </c>
      <c r="L2000" s="66">
        <f>IFERROR(VLOOKUP($C2000,'CEDARS School FRPL'!$C$4:$F$20001,3,FALSE),"NO CEDARL FRPL Rprtd")</f>
        <v>0.60909999999999997</v>
      </c>
      <c r="N2000" s="118"/>
      <c r="O2000" s="97"/>
    </row>
    <row r="2001" spans="1:15">
      <c r="A2001" s="165" t="s">
        <v>2301</v>
      </c>
      <c r="B2001" s="165" t="s">
        <v>2788</v>
      </c>
      <c r="C2001" s="169">
        <v>2746</v>
      </c>
      <c r="D2001" s="171" t="s">
        <v>3135</v>
      </c>
      <c r="E2001" s="172">
        <v>446.71</v>
      </c>
      <c r="F2001" s="172">
        <v>20</v>
      </c>
      <c r="G2001" s="172">
        <v>0</v>
      </c>
      <c r="H2001" s="172">
        <v>0</v>
      </c>
      <c r="I2001" s="172">
        <v>0</v>
      </c>
      <c r="J2001" s="173">
        <f t="shared" si="33"/>
        <v>466.71</v>
      </c>
      <c r="K2001" s="169" t="str">
        <f>VLOOKUP(C2001, 'CEDARS School FRPL'!$C$4:$G$2376,5,0)</f>
        <v>No</v>
      </c>
      <c r="L2001" s="66">
        <f>IFERROR(VLOOKUP($C2001,'CEDARS School FRPL'!$C$4:$F$20001,3,FALSE),"NO CEDARL FRPL Rprtd")</f>
        <v>0.33829999999999999</v>
      </c>
      <c r="N2001" s="118"/>
      <c r="O2001" s="97"/>
    </row>
    <row r="2002" spans="1:15">
      <c r="A2002" s="165" t="s">
        <v>2301</v>
      </c>
      <c r="B2002" s="165" t="s">
        <v>2788</v>
      </c>
      <c r="C2002" s="169">
        <v>3053</v>
      </c>
      <c r="D2002" s="171" t="s">
        <v>339</v>
      </c>
      <c r="E2002" s="172">
        <v>356.07</v>
      </c>
      <c r="F2002" s="172">
        <v>0</v>
      </c>
      <c r="G2002" s="172">
        <v>0</v>
      </c>
      <c r="H2002" s="172">
        <v>0</v>
      </c>
      <c r="I2002" s="172">
        <v>0</v>
      </c>
      <c r="J2002" s="173">
        <f t="shared" si="33"/>
        <v>356.07</v>
      </c>
      <c r="K2002" s="169" t="str">
        <f>VLOOKUP(C2002, 'CEDARS School FRPL'!$C$4:$G$2376,5,0)</f>
        <v>No</v>
      </c>
      <c r="L2002" s="66">
        <f>IFERROR(VLOOKUP($C2002,'CEDARS School FRPL'!$C$4:$F$20001,3,FALSE),"NO CEDARL FRPL Rprtd")</f>
        <v>0.26579999999999998</v>
      </c>
      <c r="N2002" s="118"/>
      <c r="O2002" s="97"/>
    </row>
    <row r="2003" spans="1:15">
      <c r="A2003" s="165" t="s">
        <v>2301</v>
      </c>
      <c r="B2003" s="165" t="s">
        <v>2788</v>
      </c>
      <c r="C2003" s="169">
        <v>2377</v>
      </c>
      <c r="D2003" s="171" t="s">
        <v>3136</v>
      </c>
      <c r="E2003" s="172">
        <v>497.87</v>
      </c>
      <c r="F2003" s="172">
        <v>0</v>
      </c>
      <c r="G2003" s="172">
        <v>0</v>
      </c>
      <c r="H2003" s="172">
        <v>0</v>
      </c>
      <c r="I2003" s="172">
        <v>0</v>
      </c>
      <c r="J2003" s="173">
        <f t="shared" si="33"/>
        <v>497.87</v>
      </c>
      <c r="K2003" s="169" t="str">
        <f>VLOOKUP(C2003, 'CEDARS School FRPL'!$C$4:$G$2376,5,0)</f>
        <v>Yes</v>
      </c>
      <c r="L2003" s="66">
        <f>IFERROR(VLOOKUP($C2003,'CEDARS School FRPL'!$C$4:$F$20001,3,FALSE),"NO CEDARL FRPL Rprtd")</f>
        <v>0.73560000000000003</v>
      </c>
      <c r="N2003" s="118"/>
      <c r="O2003" s="97"/>
    </row>
    <row r="2004" spans="1:15">
      <c r="A2004" s="165" t="s">
        <v>2301</v>
      </c>
      <c r="B2004" s="165" t="s">
        <v>2788</v>
      </c>
      <c r="C2004" s="169">
        <v>5066</v>
      </c>
      <c r="D2004" s="171" t="s">
        <v>3137</v>
      </c>
      <c r="E2004" s="172">
        <v>408</v>
      </c>
      <c r="F2004" s="172">
        <v>19.600000000000001</v>
      </c>
      <c r="G2004" s="172">
        <v>0</v>
      </c>
      <c r="H2004" s="172">
        <v>0</v>
      </c>
      <c r="I2004" s="172">
        <v>0</v>
      </c>
      <c r="J2004" s="173">
        <f t="shared" si="33"/>
        <v>427.6</v>
      </c>
      <c r="K2004" s="169" t="str">
        <f>VLOOKUP(C2004, 'CEDARS School FRPL'!$C$4:$G$2376,5,0)</f>
        <v>Yes</v>
      </c>
      <c r="L2004" s="66">
        <f>IFERROR(VLOOKUP($C2004,'CEDARS School FRPL'!$C$4:$F$20001,3,FALSE),"NO CEDARL FRPL Rprtd")</f>
        <v>0.70099999999999996</v>
      </c>
      <c r="N2004" s="118"/>
      <c r="O2004" s="97"/>
    </row>
    <row r="2005" spans="1:15">
      <c r="A2005" s="165" t="s">
        <v>2301</v>
      </c>
      <c r="B2005" s="165" t="s">
        <v>2788</v>
      </c>
      <c r="C2005" s="169">
        <v>2338</v>
      </c>
      <c r="D2005" s="171" t="s">
        <v>3138</v>
      </c>
      <c r="E2005" s="172">
        <v>412.59</v>
      </c>
      <c r="F2005" s="172">
        <v>0</v>
      </c>
      <c r="G2005" s="172">
        <v>0</v>
      </c>
      <c r="H2005" s="172">
        <v>0</v>
      </c>
      <c r="I2005" s="172">
        <v>0</v>
      </c>
      <c r="J2005" s="173">
        <f t="shared" si="33"/>
        <v>412.59</v>
      </c>
      <c r="K2005" s="169" t="str">
        <f>VLOOKUP(C2005, 'CEDARS School FRPL'!$C$4:$G$2376,5,0)</f>
        <v>Yes</v>
      </c>
      <c r="L2005" s="66">
        <f>IFERROR(VLOOKUP($C2005,'CEDARS School FRPL'!$C$4:$F$20001,3,FALSE),"NO CEDARL FRPL Rprtd")</f>
        <v>0.60740000000000005</v>
      </c>
      <c r="N2005" s="118"/>
      <c r="O2005" s="97"/>
    </row>
    <row r="2006" spans="1:15">
      <c r="A2006" s="165" t="s">
        <v>2301</v>
      </c>
      <c r="B2006" s="165" t="s">
        <v>2788</v>
      </c>
      <c r="C2006" s="169">
        <v>5697</v>
      </c>
      <c r="D2006" s="171" t="s">
        <v>3021</v>
      </c>
      <c r="E2006" s="172">
        <v>533.28</v>
      </c>
      <c r="F2006" s="172">
        <v>0</v>
      </c>
      <c r="G2006" s="172">
        <v>0</v>
      </c>
      <c r="H2006" s="172">
        <v>0</v>
      </c>
      <c r="I2006" s="172">
        <v>0</v>
      </c>
      <c r="J2006" s="173">
        <f t="shared" si="33"/>
        <v>533.28</v>
      </c>
      <c r="K2006" s="169" t="str">
        <f>VLOOKUP(C2006, 'CEDARS School FRPL'!$C$4:$G$2376,5,0)</f>
        <v>No</v>
      </c>
      <c r="L2006" s="66">
        <f>IFERROR(VLOOKUP($C2006,'CEDARS School FRPL'!$C$4:$F$20001,3,FALSE),"NO CEDARL FRPL Rprtd")</f>
        <v>0.48749999999999999</v>
      </c>
      <c r="N2006" s="118"/>
      <c r="O2006" s="97"/>
    </row>
    <row r="2007" spans="1:15">
      <c r="A2007" s="165" t="s">
        <v>2301</v>
      </c>
      <c r="B2007" s="165" t="s">
        <v>2788</v>
      </c>
      <c r="C2007" s="169">
        <v>5458</v>
      </c>
      <c r="D2007" s="171" t="s">
        <v>3139</v>
      </c>
      <c r="E2007" s="172">
        <v>351.57</v>
      </c>
      <c r="F2007" s="172">
        <v>0</v>
      </c>
      <c r="G2007" s="172">
        <v>5.7200000000000006</v>
      </c>
      <c r="H2007" s="172">
        <v>0</v>
      </c>
      <c r="I2007" s="172">
        <v>0</v>
      </c>
      <c r="J2007" s="173">
        <f t="shared" si="33"/>
        <v>357.29</v>
      </c>
      <c r="K2007" s="169" t="str">
        <f>VLOOKUP(C2007, 'CEDARS School FRPL'!$C$4:$G$2376,5,0)</f>
        <v>No</v>
      </c>
      <c r="L2007" s="66">
        <f>IFERROR(VLOOKUP($C2007,'CEDARS School FRPL'!$C$4:$F$20001,3,FALSE),"NO CEDARL FRPL Rprtd")</f>
        <v>0.46039999999999998</v>
      </c>
      <c r="N2007" s="118"/>
      <c r="O2007" s="97"/>
    </row>
    <row r="2008" spans="1:15">
      <c r="A2008" s="165" t="s">
        <v>2301</v>
      </c>
      <c r="B2008" s="165" t="s">
        <v>2788</v>
      </c>
      <c r="C2008" s="169">
        <v>2103</v>
      </c>
      <c r="D2008" s="171" t="s">
        <v>3140</v>
      </c>
      <c r="E2008" s="172">
        <v>324.89999999999998</v>
      </c>
      <c r="F2008" s="172">
        <v>20</v>
      </c>
      <c r="G2008" s="172">
        <v>0</v>
      </c>
      <c r="H2008" s="172">
        <v>0</v>
      </c>
      <c r="I2008" s="172">
        <v>0</v>
      </c>
      <c r="J2008" s="173">
        <f t="shared" si="33"/>
        <v>344.9</v>
      </c>
      <c r="K2008" s="169" t="str">
        <f>VLOOKUP(C2008, 'CEDARS School FRPL'!$C$4:$G$2376,5,0)</f>
        <v>No</v>
      </c>
      <c r="L2008" s="66">
        <f>IFERROR(VLOOKUP($C2008,'CEDARS School FRPL'!$C$4:$F$20001,3,FALSE),"NO CEDARL FRPL Rprtd")</f>
        <v>0.34310000000000002</v>
      </c>
      <c r="N2008" s="118"/>
      <c r="O2008" s="97"/>
    </row>
    <row r="2009" spans="1:15">
      <c r="A2009" s="165" t="s">
        <v>2301</v>
      </c>
      <c r="B2009" s="165" t="s">
        <v>2788</v>
      </c>
      <c r="C2009" s="169">
        <v>2036</v>
      </c>
      <c r="D2009" s="171" t="s">
        <v>3141</v>
      </c>
      <c r="E2009" s="172">
        <v>257.82</v>
      </c>
      <c r="F2009" s="172">
        <v>18.5</v>
      </c>
      <c r="G2009" s="172">
        <v>0</v>
      </c>
      <c r="H2009" s="172">
        <v>0</v>
      </c>
      <c r="I2009" s="172">
        <v>0</v>
      </c>
      <c r="J2009" s="173">
        <f t="shared" si="33"/>
        <v>276.32</v>
      </c>
      <c r="K2009" s="169" t="str">
        <f>VLOOKUP(C2009, 'CEDARS School FRPL'!$C$4:$G$2376,5,0)</f>
        <v>Yes</v>
      </c>
      <c r="L2009" s="66">
        <f>IFERROR(VLOOKUP($C2009,'CEDARS School FRPL'!$C$4:$F$20001,3,FALSE),"NO CEDARL FRPL Rprtd")</f>
        <v>0.7</v>
      </c>
      <c r="N2009" s="118"/>
      <c r="O2009" s="97"/>
    </row>
    <row r="2010" spans="1:15">
      <c r="A2010" s="165" t="s">
        <v>2301</v>
      </c>
      <c r="B2010" s="165" t="s">
        <v>2788</v>
      </c>
      <c r="C2010" s="169">
        <v>2215</v>
      </c>
      <c r="D2010" s="171" t="s">
        <v>138</v>
      </c>
      <c r="E2010" s="172">
        <v>1375.45</v>
      </c>
      <c r="F2010" s="172">
        <v>0</v>
      </c>
      <c r="G2010" s="172">
        <v>73.56</v>
      </c>
      <c r="H2010" s="172">
        <v>0</v>
      </c>
      <c r="I2010" s="172">
        <v>0</v>
      </c>
      <c r="J2010" s="173">
        <f t="shared" si="33"/>
        <v>1449.01</v>
      </c>
      <c r="K2010" s="169" t="str">
        <f>VLOOKUP(C2010, 'CEDARS School FRPL'!$C$4:$G$2376,5,0)</f>
        <v>Yes</v>
      </c>
      <c r="L2010" s="66">
        <f>IFERROR(VLOOKUP($C2010,'CEDARS School FRPL'!$C$4:$F$20001,3,FALSE),"NO CEDARL FRPL Rprtd")</f>
        <v>0.71160000000000001</v>
      </c>
      <c r="N2010" s="118"/>
      <c r="O2010" s="97"/>
    </row>
    <row r="2011" spans="1:15">
      <c r="A2011" s="165" t="s">
        <v>2301</v>
      </c>
      <c r="B2011" s="165" t="s">
        <v>2788</v>
      </c>
      <c r="C2011" s="169">
        <v>2771</v>
      </c>
      <c r="D2011" s="171" t="s">
        <v>3142</v>
      </c>
      <c r="E2011" s="172">
        <v>352.4</v>
      </c>
      <c r="F2011" s="172">
        <v>10.7</v>
      </c>
      <c r="G2011" s="172">
        <v>0</v>
      </c>
      <c r="H2011" s="172">
        <v>0</v>
      </c>
      <c r="I2011" s="172">
        <v>0</v>
      </c>
      <c r="J2011" s="173">
        <f t="shared" si="33"/>
        <v>363.09999999999997</v>
      </c>
      <c r="K2011" s="169" t="str">
        <f>VLOOKUP(C2011, 'CEDARS School FRPL'!$C$4:$G$2376,5,0)</f>
        <v>Yes</v>
      </c>
      <c r="L2011" s="66">
        <f>IFERROR(VLOOKUP($C2011,'CEDARS School FRPL'!$C$4:$F$20001,3,FALSE),"NO CEDARL FRPL Rprtd")</f>
        <v>0.80030000000000001</v>
      </c>
      <c r="N2011" s="118"/>
      <c r="O2011" s="97"/>
    </row>
    <row r="2012" spans="1:15">
      <c r="A2012" s="165" t="s">
        <v>2301</v>
      </c>
      <c r="B2012" s="165" t="s">
        <v>2788</v>
      </c>
      <c r="C2012" s="169">
        <v>2805</v>
      </c>
      <c r="D2012" s="171" t="s">
        <v>605</v>
      </c>
      <c r="E2012" s="172">
        <v>307</v>
      </c>
      <c r="F2012" s="172">
        <v>19.899999999999999</v>
      </c>
      <c r="G2012" s="172">
        <v>0</v>
      </c>
      <c r="H2012" s="172">
        <v>0</v>
      </c>
      <c r="I2012" s="172">
        <v>0</v>
      </c>
      <c r="J2012" s="173">
        <f t="shared" si="33"/>
        <v>326.89999999999998</v>
      </c>
      <c r="K2012" s="169" t="str">
        <f>VLOOKUP(C2012, 'CEDARS School FRPL'!$C$4:$G$2376,5,0)</f>
        <v>No</v>
      </c>
      <c r="L2012" s="66">
        <f>IFERROR(VLOOKUP($C2012,'CEDARS School FRPL'!$C$4:$F$20001,3,FALSE),"NO CEDARL FRPL Rprtd")</f>
        <v>0.25380000000000003</v>
      </c>
      <c r="N2012" s="118"/>
      <c r="O2012" s="97"/>
    </row>
    <row r="2013" spans="1:15">
      <c r="A2013" s="165" t="s">
        <v>2301</v>
      </c>
      <c r="B2013" s="165" t="s">
        <v>2788</v>
      </c>
      <c r="C2013" s="169">
        <v>2336</v>
      </c>
      <c r="D2013" s="171" t="s">
        <v>3143</v>
      </c>
      <c r="E2013" s="172">
        <v>309.60000000000002</v>
      </c>
      <c r="F2013" s="172">
        <v>19.899999999999999</v>
      </c>
      <c r="G2013" s="172">
        <v>0</v>
      </c>
      <c r="H2013" s="172">
        <v>0</v>
      </c>
      <c r="I2013" s="172">
        <v>0</v>
      </c>
      <c r="J2013" s="173">
        <f t="shared" si="33"/>
        <v>329.5</v>
      </c>
      <c r="K2013" s="169" t="str">
        <f>VLOOKUP(C2013, 'CEDARS School FRPL'!$C$4:$G$2376,5,0)</f>
        <v>Yes</v>
      </c>
      <c r="L2013" s="66">
        <f>IFERROR(VLOOKUP($C2013,'CEDARS School FRPL'!$C$4:$F$20001,3,FALSE),"NO CEDARL FRPL Rprtd")</f>
        <v>0.63619999999999999</v>
      </c>
      <c r="N2013" s="118"/>
      <c r="O2013" s="97"/>
    </row>
    <row r="2014" spans="1:15">
      <c r="A2014" s="165" t="s">
        <v>2301</v>
      </c>
      <c r="B2014" s="165" t="s">
        <v>2788</v>
      </c>
      <c r="C2014" s="169">
        <v>2252</v>
      </c>
      <c r="D2014" s="171" t="s">
        <v>3144</v>
      </c>
      <c r="E2014" s="172">
        <v>346.15</v>
      </c>
      <c r="F2014" s="172">
        <v>19.8</v>
      </c>
      <c r="G2014" s="172">
        <v>0</v>
      </c>
      <c r="H2014" s="172">
        <v>0</v>
      </c>
      <c r="I2014" s="172">
        <v>0</v>
      </c>
      <c r="J2014" s="173">
        <f t="shared" si="33"/>
        <v>365.95</v>
      </c>
      <c r="K2014" s="169" t="str">
        <f>VLOOKUP(C2014, 'CEDARS School FRPL'!$C$4:$G$2376,5,0)</f>
        <v>Yes</v>
      </c>
      <c r="L2014" s="66">
        <f>IFERROR(VLOOKUP($C2014,'CEDARS School FRPL'!$C$4:$F$20001,3,FALSE),"NO CEDARL FRPL Rprtd")</f>
        <v>0.71560000000000001</v>
      </c>
      <c r="N2014" s="118"/>
      <c r="O2014" s="97"/>
    </row>
    <row r="2015" spans="1:15">
      <c r="A2015" s="165" t="s">
        <v>2301</v>
      </c>
      <c r="B2015" s="165" t="s">
        <v>2788</v>
      </c>
      <c r="C2015" s="169">
        <v>2941</v>
      </c>
      <c r="D2015" s="171" t="s">
        <v>3145</v>
      </c>
      <c r="E2015" s="172">
        <v>298.02</v>
      </c>
      <c r="F2015" s="172">
        <v>18.600000000000001</v>
      </c>
      <c r="G2015" s="172">
        <v>0</v>
      </c>
      <c r="H2015" s="172">
        <v>0</v>
      </c>
      <c r="I2015" s="172">
        <v>0</v>
      </c>
      <c r="J2015" s="173">
        <f t="shared" si="33"/>
        <v>316.62</v>
      </c>
      <c r="K2015" s="169" t="str">
        <f>VLOOKUP(C2015, 'CEDARS School FRPL'!$C$4:$G$2376,5,0)</f>
        <v>Yes</v>
      </c>
      <c r="L2015" s="66">
        <f>IFERROR(VLOOKUP($C2015,'CEDARS School FRPL'!$C$4:$F$20001,3,FALSE),"NO CEDARL FRPL Rprtd")</f>
        <v>0.62060000000000004</v>
      </c>
      <c r="N2015" s="118"/>
      <c r="O2015" s="97"/>
    </row>
    <row r="2016" spans="1:15">
      <c r="A2016" s="165" t="s">
        <v>2301</v>
      </c>
      <c r="B2016" s="57" t="s">
        <v>2788</v>
      </c>
      <c r="C2016" s="169">
        <v>5963</v>
      </c>
      <c r="D2016" s="165" t="s">
        <v>3268</v>
      </c>
      <c r="E2016" s="172">
        <v>0</v>
      </c>
      <c r="F2016" s="172">
        <v>0</v>
      </c>
      <c r="G2016" s="172">
        <v>0</v>
      </c>
      <c r="H2016" s="172">
        <v>0</v>
      </c>
      <c r="I2016" s="172">
        <v>35.000000000000014</v>
      </c>
      <c r="J2016" s="173">
        <f t="shared" si="33"/>
        <v>35.000000000000014</v>
      </c>
      <c r="K2016" s="169" t="e">
        <f>VLOOKUP(C2016, 'CEDARS School FRPL'!$C$4:$G$2376,5,0)</f>
        <v>#N/A</v>
      </c>
      <c r="L2016" s="66" t="str">
        <f>IFERROR(VLOOKUP($C2016,'CEDARS School FRPL'!$C$4:$F$20001,3,FALSE),"NO CEDARL FRPL Rprtd")</f>
        <v>NO CEDARL FRPL Rprtd</v>
      </c>
      <c r="N2016" s="118"/>
      <c r="O2016" s="97"/>
    </row>
    <row r="2017" spans="1:15">
      <c r="A2017" s="165" t="s">
        <v>2301</v>
      </c>
      <c r="B2017" s="165" t="s">
        <v>2788</v>
      </c>
      <c r="C2017" s="169">
        <v>2376</v>
      </c>
      <c r="D2017" s="171" t="s">
        <v>3146</v>
      </c>
      <c r="E2017" s="172">
        <v>674.12</v>
      </c>
      <c r="F2017" s="172">
        <v>0</v>
      </c>
      <c r="G2017" s="172">
        <v>0</v>
      </c>
      <c r="H2017" s="172">
        <v>0</v>
      </c>
      <c r="I2017" s="172">
        <v>0</v>
      </c>
      <c r="J2017" s="173">
        <f t="shared" si="33"/>
        <v>674.12</v>
      </c>
      <c r="K2017" s="169" t="str">
        <f>VLOOKUP(C2017, 'CEDARS School FRPL'!$C$4:$G$2376,5,0)</f>
        <v>No</v>
      </c>
      <c r="L2017" s="66">
        <f>IFERROR(VLOOKUP($C2017,'CEDARS School FRPL'!$C$4:$F$20001,3,FALSE),"NO CEDARL FRPL Rprtd")</f>
        <v>0.27350000000000002</v>
      </c>
      <c r="N2017" s="118"/>
      <c r="O2017" s="97"/>
    </row>
    <row r="2018" spans="1:15">
      <c r="A2018" s="165" t="s">
        <v>2301</v>
      </c>
      <c r="B2018" s="165" t="s">
        <v>2788</v>
      </c>
      <c r="C2018" s="169">
        <v>3244</v>
      </c>
      <c r="D2018" s="171" t="s">
        <v>921</v>
      </c>
      <c r="E2018" s="172">
        <v>578.07000000000005</v>
      </c>
      <c r="F2018" s="172">
        <v>0</v>
      </c>
      <c r="G2018" s="172">
        <v>0</v>
      </c>
      <c r="H2018" s="172">
        <v>0</v>
      </c>
      <c r="I2018" s="172">
        <v>0</v>
      </c>
      <c r="J2018" s="173">
        <f t="shared" si="33"/>
        <v>578.07000000000005</v>
      </c>
      <c r="K2018" s="169" t="str">
        <f>VLOOKUP(C2018, 'CEDARS School FRPL'!$C$4:$G$2376,5,0)</f>
        <v>No</v>
      </c>
      <c r="L2018" s="66">
        <f>IFERROR(VLOOKUP($C2018,'CEDARS School FRPL'!$C$4:$F$20001,3,FALSE),"NO CEDARL FRPL Rprtd")</f>
        <v>0.4143</v>
      </c>
      <c r="N2018" s="118"/>
      <c r="O2018" s="97"/>
    </row>
    <row r="2019" spans="1:15">
      <c r="A2019" s="165" t="s">
        <v>2301</v>
      </c>
      <c r="B2019" s="165" t="s">
        <v>2788</v>
      </c>
      <c r="C2019" s="169">
        <v>3398</v>
      </c>
      <c r="D2019" s="171" t="s">
        <v>3147</v>
      </c>
      <c r="E2019" s="172">
        <v>1232.3499999999999</v>
      </c>
      <c r="F2019" s="172">
        <v>0</v>
      </c>
      <c r="G2019" s="172">
        <v>72.740000000000009</v>
      </c>
      <c r="H2019" s="172">
        <v>0</v>
      </c>
      <c r="I2019" s="172">
        <v>0</v>
      </c>
      <c r="J2019" s="173">
        <f t="shared" si="33"/>
        <v>1305.0899999999999</v>
      </c>
      <c r="K2019" s="169" t="str">
        <f>VLOOKUP(C2019, 'CEDARS School FRPL'!$C$4:$G$2376,5,0)</f>
        <v>Yes</v>
      </c>
      <c r="L2019" s="66">
        <f>IFERROR(VLOOKUP($C2019,'CEDARS School FRPL'!$C$4:$F$20001,3,FALSE),"NO CEDARL FRPL Rprtd")</f>
        <v>0.67379999999999995</v>
      </c>
      <c r="N2019" s="118"/>
      <c r="O2019" s="97"/>
    </row>
    <row r="2020" spans="1:15">
      <c r="A2020" s="165" t="s">
        <v>2301</v>
      </c>
      <c r="B2020" s="165" t="s">
        <v>2788</v>
      </c>
      <c r="C2020" s="169">
        <v>2247</v>
      </c>
      <c r="D2020" s="171" t="s">
        <v>3148</v>
      </c>
      <c r="E2020" s="172">
        <v>391.2</v>
      </c>
      <c r="F2020" s="172">
        <v>19.7</v>
      </c>
      <c r="G2020" s="172">
        <v>0</v>
      </c>
      <c r="H2020" s="172">
        <v>0</v>
      </c>
      <c r="I2020" s="172">
        <v>0</v>
      </c>
      <c r="J2020" s="173">
        <f t="shared" si="33"/>
        <v>410.9</v>
      </c>
      <c r="K2020" s="169" t="str">
        <f>VLOOKUP(C2020, 'CEDARS School FRPL'!$C$4:$G$2376,5,0)</f>
        <v>Yes</v>
      </c>
      <c r="L2020" s="66">
        <f>IFERROR(VLOOKUP($C2020,'CEDARS School FRPL'!$C$4:$F$20001,3,FALSE),"NO CEDARL FRPL Rprtd")</f>
        <v>0.4955</v>
      </c>
      <c r="N2020" s="118"/>
      <c r="O2020" s="97"/>
    </row>
    <row r="2021" spans="1:15">
      <c r="A2021" s="165" t="s">
        <v>2301</v>
      </c>
      <c r="B2021" s="165" t="s">
        <v>2788</v>
      </c>
      <c r="C2021" s="169">
        <v>5780</v>
      </c>
      <c r="D2021" s="171" t="s">
        <v>3235</v>
      </c>
      <c r="E2021" s="172">
        <v>6.09</v>
      </c>
      <c r="F2021" s="172">
        <v>0</v>
      </c>
      <c r="G2021" s="172">
        <v>0</v>
      </c>
      <c r="H2021" s="172">
        <v>0</v>
      </c>
      <c r="I2021" s="172">
        <v>0</v>
      </c>
      <c r="J2021" s="173">
        <f t="shared" si="33"/>
        <v>6.09</v>
      </c>
      <c r="K2021" s="169" t="str">
        <f>VLOOKUP(C2021, 'CEDARS School FRPL'!$C$4:$G$2376,5,0)</f>
        <v>No</v>
      </c>
      <c r="L2021" s="66">
        <f>IFERROR(VLOOKUP($C2021,'CEDARS School FRPL'!$C$4:$F$20001,3,FALSE),"NO CEDARL FRPL Rprtd")</f>
        <v>0.2</v>
      </c>
      <c r="N2021" s="118"/>
      <c r="O2021" s="97"/>
    </row>
    <row r="2022" spans="1:15">
      <c r="A2022" s="165" t="s">
        <v>2301</v>
      </c>
      <c r="B2022" s="165" t="s">
        <v>2788</v>
      </c>
      <c r="C2022" s="169">
        <v>4109</v>
      </c>
      <c r="D2022" s="171" t="s">
        <v>3251</v>
      </c>
      <c r="E2022" s="172">
        <v>47.62</v>
      </c>
      <c r="F2022" s="172">
        <v>0</v>
      </c>
      <c r="G2022" s="172">
        <v>1.26</v>
      </c>
      <c r="H2022" s="172">
        <v>0</v>
      </c>
      <c r="I2022" s="172">
        <v>0</v>
      </c>
      <c r="J2022" s="173">
        <f t="shared" si="33"/>
        <v>48.879999999999995</v>
      </c>
      <c r="K2022" s="169" t="str">
        <f>VLOOKUP(C2022, 'CEDARS School FRPL'!$C$4:$G$2376,5,0)</f>
        <v>Yes</v>
      </c>
      <c r="L2022" s="66">
        <f>IFERROR(VLOOKUP($C2022,'CEDARS School FRPL'!$C$4:$F$20001,3,FALSE),"NO CEDARL FRPL Rprtd")</f>
        <v>0.79690000000000005</v>
      </c>
      <c r="N2022" s="118"/>
      <c r="O2022" s="97"/>
    </row>
    <row r="2023" spans="1:15">
      <c r="A2023" s="165" t="s">
        <v>2301</v>
      </c>
      <c r="B2023" s="165" t="s">
        <v>2788</v>
      </c>
      <c r="C2023" s="169">
        <v>2169</v>
      </c>
      <c r="D2023" s="171" t="s">
        <v>3149</v>
      </c>
      <c r="E2023" s="172">
        <v>263.10000000000002</v>
      </c>
      <c r="F2023" s="172">
        <v>19.8</v>
      </c>
      <c r="G2023" s="172">
        <v>0</v>
      </c>
      <c r="H2023" s="172">
        <v>0</v>
      </c>
      <c r="I2023" s="172">
        <v>0</v>
      </c>
      <c r="J2023" s="173">
        <f t="shared" si="33"/>
        <v>282.90000000000003</v>
      </c>
      <c r="K2023" s="169" t="str">
        <f>VLOOKUP(C2023, 'CEDARS School FRPL'!$C$4:$G$2376,5,0)</f>
        <v>No</v>
      </c>
      <c r="L2023" s="66">
        <f>IFERROR(VLOOKUP($C2023,'CEDARS School FRPL'!$C$4:$F$20001,3,FALSE),"NO CEDARL FRPL Rprtd")</f>
        <v>0.3201</v>
      </c>
      <c r="N2023" s="118"/>
      <c r="O2023" s="97"/>
    </row>
    <row r="2024" spans="1:15">
      <c r="A2024" s="165" t="s">
        <v>2301</v>
      </c>
      <c r="B2024" s="165" t="s">
        <v>2788</v>
      </c>
      <c r="C2024" s="169">
        <v>2806</v>
      </c>
      <c r="D2024" s="171" t="s">
        <v>3150</v>
      </c>
      <c r="E2024" s="172">
        <v>333.08</v>
      </c>
      <c r="F2024" s="172">
        <v>18.760000000000002</v>
      </c>
      <c r="G2024" s="172">
        <v>0</v>
      </c>
      <c r="H2024" s="172">
        <v>0</v>
      </c>
      <c r="I2024" s="172">
        <v>0</v>
      </c>
      <c r="J2024" s="173">
        <f t="shared" si="33"/>
        <v>351.84</v>
      </c>
      <c r="K2024" s="169" t="str">
        <f>VLOOKUP(C2024, 'CEDARS School FRPL'!$C$4:$G$2376,5,0)</f>
        <v>Yes</v>
      </c>
      <c r="L2024" s="66">
        <f>IFERROR(VLOOKUP($C2024,'CEDARS School FRPL'!$C$4:$F$20001,3,FALSE),"NO CEDARL FRPL Rprtd")</f>
        <v>0.68940000000000001</v>
      </c>
      <c r="N2024" s="118"/>
      <c r="O2024" s="97"/>
    </row>
    <row r="2025" spans="1:15">
      <c r="A2025" s="165" t="s">
        <v>2301</v>
      </c>
      <c r="B2025" s="165" t="s">
        <v>2788</v>
      </c>
      <c r="C2025" s="169">
        <v>2275</v>
      </c>
      <c r="D2025" s="171" t="s">
        <v>140</v>
      </c>
      <c r="E2025" s="172">
        <v>227</v>
      </c>
      <c r="F2025" s="172">
        <v>15.2</v>
      </c>
      <c r="G2025" s="172">
        <v>0</v>
      </c>
      <c r="H2025" s="172">
        <v>0</v>
      </c>
      <c r="I2025" s="172">
        <v>0</v>
      </c>
      <c r="J2025" s="173">
        <f t="shared" si="33"/>
        <v>242.2</v>
      </c>
      <c r="K2025" s="169" t="str">
        <f>VLOOKUP(C2025, 'CEDARS School FRPL'!$C$4:$G$2376,5,0)</f>
        <v>Yes</v>
      </c>
      <c r="L2025" s="66">
        <f>IFERROR(VLOOKUP($C2025,'CEDARS School FRPL'!$C$4:$F$20001,3,FALSE),"NO CEDARL FRPL Rprtd")</f>
        <v>0.71589999999999998</v>
      </c>
      <c r="N2025" s="118"/>
      <c r="O2025" s="97"/>
    </row>
    <row r="2026" spans="1:15">
      <c r="A2026" s="165" t="s">
        <v>2301</v>
      </c>
      <c r="B2026" s="165" t="s">
        <v>2788</v>
      </c>
      <c r="C2026" s="169">
        <v>5169</v>
      </c>
      <c r="D2026" s="171" t="s">
        <v>1286</v>
      </c>
      <c r="E2026" s="172">
        <v>534.79</v>
      </c>
      <c r="F2026" s="172">
        <v>0</v>
      </c>
      <c r="G2026" s="172">
        <v>38.020000000000003</v>
      </c>
      <c r="H2026" s="172">
        <v>0</v>
      </c>
      <c r="I2026" s="172">
        <v>0</v>
      </c>
      <c r="J2026" s="173">
        <f t="shared" si="33"/>
        <v>572.80999999999995</v>
      </c>
      <c r="K2026" s="169" t="str">
        <f>VLOOKUP(C2026, 'CEDARS School FRPL'!$C$4:$G$2376,5,0)</f>
        <v>No</v>
      </c>
      <c r="L2026" s="66">
        <f>IFERROR(VLOOKUP($C2026,'CEDARS School FRPL'!$C$4:$F$20001,3,FALSE),"NO CEDARL FRPL Rprtd")</f>
        <v>0.34389999999999998</v>
      </c>
      <c r="N2026" s="118"/>
      <c r="O2026" s="97"/>
    </row>
    <row r="2027" spans="1:15">
      <c r="A2027" s="165" t="s">
        <v>2301</v>
      </c>
      <c r="B2027" s="165" t="s">
        <v>2788</v>
      </c>
      <c r="C2027" s="169">
        <v>2168</v>
      </c>
      <c r="D2027" s="171" t="s">
        <v>3151</v>
      </c>
      <c r="E2027" s="172">
        <v>426.3</v>
      </c>
      <c r="F2027" s="172">
        <v>19.899999999999999</v>
      </c>
      <c r="G2027" s="172">
        <v>0</v>
      </c>
      <c r="H2027" s="172">
        <v>0</v>
      </c>
      <c r="I2027" s="172">
        <v>0</v>
      </c>
      <c r="J2027" s="173">
        <f t="shared" si="33"/>
        <v>446.2</v>
      </c>
      <c r="K2027" s="169" t="str">
        <f>VLOOKUP(C2027, 'CEDARS School FRPL'!$C$4:$G$2376,5,0)</f>
        <v>Yes</v>
      </c>
      <c r="L2027" s="66">
        <f>IFERROR(VLOOKUP($C2027,'CEDARS School FRPL'!$C$4:$F$20001,3,FALSE),"NO CEDARL FRPL Rprtd")</f>
        <v>0.67749999999999999</v>
      </c>
      <c r="N2027" s="118"/>
      <c r="O2027" s="97"/>
    </row>
    <row r="2028" spans="1:15">
      <c r="A2028" s="165" t="s">
        <v>2301</v>
      </c>
      <c r="B2028" s="165" t="s">
        <v>2788</v>
      </c>
      <c r="C2028" s="169">
        <v>2938</v>
      </c>
      <c r="D2028" s="171" t="s">
        <v>3152</v>
      </c>
      <c r="E2028" s="172">
        <v>410.04</v>
      </c>
      <c r="F2028" s="172">
        <v>19.8</v>
      </c>
      <c r="G2028" s="172">
        <v>0</v>
      </c>
      <c r="H2028" s="172">
        <v>0</v>
      </c>
      <c r="I2028" s="172">
        <v>0</v>
      </c>
      <c r="J2028" s="173">
        <f t="shared" si="33"/>
        <v>429.84000000000003</v>
      </c>
      <c r="K2028" s="169" t="str">
        <f>VLOOKUP(C2028, 'CEDARS School FRPL'!$C$4:$G$2376,5,0)</f>
        <v>No</v>
      </c>
      <c r="L2028" s="66">
        <f>IFERROR(VLOOKUP($C2028,'CEDARS School FRPL'!$C$4:$F$20001,3,FALSE),"NO CEDARL FRPL Rprtd")</f>
        <v>0.17549999999999999</v>
      </c>
      <c r="N2028" s="118"/>
      <c r="O2028" s="97"/>
    </row>
    <row r="2029" spans="1:15">
      <c r="A2029" s="165" t="s">
        <v>2301</v>
      </c>
      <c r="B2029" s="165" t="s">
        <v>2788</v>
      </c>
      <c r="C2029" s="169">
        <v>3498</v>
      </c>
      <c r="D2029" s="171" t="s">
        <v>1964</v>
      </c>
      <c r="E2029" s="172">
        <v>293.10000000000002</v>
      </c>
      <c r="F2029" s="172">
        <v>19.7</v>
      </c>
      <c r="G2029" s="172">
        <v>0</v>
      </c>
      <c r="H2029" s="172">
        <v>0</v>
      </c>
      <c r="I2029" s="172">
        <v>0</v>
      </c>
      <c r="J2029" s="173">
        <f t="shared" si="33"/>
        <v>312.8</v>
      </c>
      <c r="K2029" s="169" t="str">
        <f>VLOOKUP(C2029, 'CEDARS School FRPL'!$C$4:$G$2376,5,0)</f>
        <v>Yes</v>
      </c>
      <c r="L2029" s="66">
        <f>IFERROR(VLOOKUP($C2029,'CEDARS School FRPL'!$C$4:$F$20001,3,FALSE),"NO CEDARL FRPL Rprtd")</f>
        <v>0.50190000000000001</v>
      </c>
      <c r="N2029" s="118"/>
      <c r="O2029" s="97"/>
    </row>
    <row r="2030" spans="1:15">
      <c r="A2030" s="165" t="s">
        <v>2301</v>
      </c>
      <c r="B2030" s="165" t="s">
        <v>2788</v>
      </c>
      <c r="C2030" s="169">
        <v>5192</v>
      </c>
      <c r="D2030" s="171" t="s">
        <v>26</v>
      </c>
      <c r="E2030" s="172">
        <v>16</v>
      </c>
      <c r="F2030" s="172">
        <v>0</v>
      </c>
      <c r="G2030" s="172">
        <v>0</v>
      </c>
      <c r="H2030" s="172">
        <v>0</v>
      </c>
      <c r="I2030" s="172">
        <v>0</v>
      </c>
      <c r="J2030" s="173">
        <f t="shared" si="33"/>
        <v>16</v>
      </c>
      <c r="K2030" s="169" t="str">
        <f>VLOOKUP(C2030, 'CEDARS School FRPL'!$C$4:$G$2376,5,0)</f>
        <v>No</v>
      </c>
      <c r="L2030" s="66">
        <f>IFERROR(VLOOKUP($C2030,'CEDARS School FRPL'!$C$4:$F$20001,3,FALSE),"NO CEDARL FRPL Rprtd")</f>
        <v>0.23669999999999999</v>
      </c>
      <c r="N2030" s="118"/>
      <c r="O2030" s="97"/>
    </row>
    <row r="2031" spans="1:15">
      <c r="A2031" s="165" t="s">
        <v>2301</v>
      </c>
      <c r="B2031" s="165" t="s">
        <v>2788</v>
      </c>
      <c r="C2031" s="169">
        <v>2084</v>
      </c>
      <c r="D2031" s="171" t="s">
        <v>3153</v>
      </c>
      <c r="E2031" s="172">
        <v>1518.14</v>
      </c>
      <c r="F2031" s="172">
        <v>0</v>
      </c>
      <c r="G2031" s="172">
        <v>124.01</v>
      </c>
      <c r="H2031" s="172">
        <v>0</v>
      </c>
      <c r="I2031" s="172">
        <v>0</v>
      </c>
      <c r="J2031" s="173">
        <f t="shared" si="33"/>
        <v>1642.15</v>
      </c>
      <c r="K2031" s="169" t="str">
        <f>VLOOKUP(C2031, 'CEDARS School FRPL'!$C$4:$G$2376,5,0)</f>
        <v>No</v>
      </c>
      <c r="L2031" s="66">
        <f>IFERROR(VLOOKUP($C2031,'CEDARS School FRPL'!$C$4:$F$20001,3,FALSE),"NO CEDARL FRPL Rprtd")</f>
        <v>0.3533</v>
      </c>
      <c r="N2031" s="118"/>
      <c r="O2031" s="97"/>
    </row>
    <row r="2032" spans="1:15">
      <c r="A2032" s="165" t="s">
        <v>2301</v>
      </c>
      <c r="B2032" s="165" t="s">
        <v>2788</v>
      </c>
      <c r="C2032" s="169">
        <v>2358</v>
      </c>
      <c r="D2032" s="171" t="s">
        <v>3154</v>
      </c>
      <c r="E2032" s="172">
        <v>263.5</v>
      </c>
      <c r="F2032" s="172">
        <v>18.899999999999999</v>
      </c>
      <c r="G2032" s="172">
        <v>0</v>
      </c>
      <c r="H2032" s="172">
        <v>0</v>
      </c>
      <c r="I2032" s="172">
        <v>0</v>
      </c>
      <c r="J2032" s="173">
        <f t="shared" si="33"/>
        <v>282.39999999999998</v>
      </c>
      <c r="K2032" s="169" t="str">
        <f>VLOOKUP(C2032, 'CEDARS School FRPL'!$C$4:$G$2376,5,0)</f>
        <v>Yes</v>
      </c>
      <c r="L2032" s="66">
        <f>IFERROR(VLOOKUP($C2032,'CEDARS School FRPL'!$C$4:$F$20001,3,FALSE),"NO CEDARL FRPL Rprtd")</f>
        <v>0.66220000000000001</v>
      </c>
      <c r="N2032" s="118"/>
      <c r="O2032" s="97"/>
    </row>
    <row r="2033" spans="1:15">
      <c r="A2033" s="165" t="s">
        <v>2301</v>
      </c>
      <c r="B2033" s="165" t="s">
        <v>2788</v>
      </c>
      <c r="C2033" s="169">
        <v>2359</v>
      </c>
      <c r="D2033" s="171" t="s">
        <v>3155</v>
      </c>
      <c r="E2033" s="172">
        <v>652.41999999999996</v>
      </c>
      <c r="F2033" s="172">
        <v>0</v>
      </c>
      <c r="G2033" s="172">
        <v>0</v>
      </c>
      <c r="H2033" s="172">
        <v>0</v>
      </c>
      <c r="I2033" s="172">
        <v>0</v>
      </c>
      <c r="J2033" s="173">
        <f t="shared" si="33"/>
        <v>652.41999999999996</v>
      </c>
      <c r="K2033" s="169" t="str">
        <f>VLOOKUP(C2033, 'CEDARS School FRPL'!$C$4:$G$2376,5,0)</f>
        <v>Yes</v>
      </c>
      <c r="L2033" s="66">
        <f>IFERROR(VLOOKUP($C2033,'CEDARS School FRPL'!$C$4:$F$20001,3,FALSE),"NO CEDARL FRPL Rprtd")</f>
        <v>0.67879999999999996</v>
      </c>
      <c r="N2033" s="118"/>
      <c r="O2033" s="97"/>
    </row>
    <row r="2034" spans="1:15">
      <c r="A2034" s="165" t="s">
        <v>2301</v>
      </c>
      <c r="B2034" s="165" t="s">
        <v>2788</v>
      </c>
      <c r="C2034" s="169">
        <v>5720</v>
      </c>
      <c r="D2034" s="171" t="s">
        <v>3156</v>
      </c>
      <c r="E2034" s="172">
        <v>137.69999999999999</v>
      </c>
      <c r="F2034" s="172">
        <v>0</v>
      </c>
      <c r="G2034" s="172">
        <v>0</v>
      </c>
      <c r="H2034" s="172">
        <v>0</v>
      </c>
      <c r="I2034" s="172">
        <v>0</v>
      </c>
      <c r="J2034" s="173">
        <f t="shared" si="33"/>
        <v>137.69999999999999</v>
      </c>
      <c r="K2034" s="169" t="str">
        <f>VLOOKUP(C2034, 'CEDARS School FRPL'!$C$4:$G$2376,5,0)</f>
        <v>Yes</v>
      </c>
      <c r="L2034" s="66">
        <f>IFERROR(VLOOKUP($C2034,'CEDARS School FRPL'!$C$4:$F$20001,3,FALSE),"NO CEDARL FRPL Rprtd")</f>
        <v>0.59909999999999997</v>
      </c>
      <c r="N2034" s="118"/>
      <c r="O2034" s="97"/>
    </row>
    <row r="2035" spans="1:15">
      <c r="A2035" s="165" t="s">
        <v>2301</v>
      </c>
      <c r="B2035" s="165" t="s">
        <v>2788</v>
      </c>
      <c r="C2035" s="169">
        <v>5722</v>
      </c>
      <c r="D2035" s="171" t="s">
        <v>3022</v>
      </c>
      <c r="E2035" s="172">
        <v>697.09</v>
      </c>
      <c r="F2035" s="172">
        <v>0</v>
      </c>
      <c r="G2035" s="172">
        <v>17.630000000000003</v>
      </c>
      <c r="H2035" s="172">
        <v>0</v>
      </c>
      <c r="I2035" s="172">
        <v>0</v>
      </c>
      <c r="J2035" s="173">
        <f t="shared" si="33"/>
        <v>714.72</v>
      </c>
      <c r="K2035" s="169" t="str">
        <f>VLOOKUP(C2035, 'CEDARS School FRPL'!$C$4:$G$2376,5,0)</f>
        <v>Yes</v>
      </c>
      <c r="L2035" s="66">
        <f>IFERROR(VLOOKUP($C2035,'CEDARS School FRPL'!$C$4:$F$20001,3,FALSE),"NO CEDARL FRPL Rprtd")</f>
        <v>0.63759999999999994</v>
      </c>
      <c r="M2035" s="66"/>
      <c r="N2035" s="118"/>
      <c r="O2035" s="97"/>
    </row>
    <row r="2036" spans="1:15">
      <c r="A2036" s="165" t="s">
        <v>2301</v>
      </c>
      <c r="B2036" s="165" t="s">
        <v>2788</v>
      </c>
      <c r="C2036" s="169">
        <v>5721</v>
      </c>
      <c r="D2036" s="171" t="s">
        <v>3023</v>
      </c>
      <c r="E2036" s="172">
        <v>195.06</v>
      </c>
      <c r="F2036" s="172">
        <v>0</v>
      </c>
      <c r="G2036" s="172">
        <v>0</v>
      </c>
      <c r="H2036" s="172">
        <v>0</v>
      </c>
      <c r="I2036" s="172">
        <v>0</v>
      </c>
      <c r="J2036" s="173">
        <f t="shared" si="33"/>
        <v>195.06</v>
      </c>
      <c r="K2036" s="169" t="str">
        <f>VLOOKUP(C2036, 'CEDARS School FRPL'!$C$4:$G$2376,5,0)</f>
        <v>Yes</v>
      </c>
      <c r="L2036" s="66">
        <f>IFERROR(VLOOKUP($C2036,'CEDARS School FRPL'!$C$4:$F$20001,3,FALSE),"NO CEDARL FRPL Rprtd")</f>
        <v>0.66830000000000001</v>
      </c>
      <c r="N2036" s="118"/>
      <c r="O2036" s="97"/>
    </row>
    <row r="2037" spans="1:15">
      <c r="A2037" s="165" t="s">
        <v>2301</v>
      </c>
      <c r="B2037" s="165" t="s">
        <v>2788</v>
      </c>
      <c r="C2037" s="169">
        <v>5307</v>
      </c>
      <c r="D2037" s="171" t="s">
        <v>2953</v>
      </c>
      <c r="E2037" s="172">
        <v>0</v>
      </c>
      <c r="F2037" s="172">
        <v>0</v>
      </c>
      <c r="G2037" s="172">
        <v>0</v>
      </c>
      <c r="H2037" s="172">
        <v>399.26</v>
      </c>
      <c r="I2037" s="172">
        <v>0</v>
      </c>
      <c r="J2037" s="173">
        <f t="shared" si="33"/>
        <v>399.26</v>
      </c>
      <c r="K2037" s="169" t="str">
        <f>VLOOKUP(C2037, 'CEDARS School FRPL'!$C$4:$G$2376,5,0)</f>
        <v>Yes</v>
      </c>
      <c r="L2037" s="66">
        <f>IFERROR(VLOOKUP($C2037,'CEDARS School FRPL'!$C$4:$F$20001,3,FALSE),"NO CEDARL FRPL Rprtd")</f>
        <v>0.5726</v>
      </c>
      <c r="N2037" s="118"/>
      <c r="O2037" s="97"/>
    </row>
    <row r="2038" spans="1:15">
      <c r="A2038" s="165" t="s">
        <v>2301</v>
      </c>
      <c r="B2038" s="165" t="s">
        <v>2788</v>
      </c>
      <c r="C2038" s="169">
        <v>1860</v>
      </c>
      <c r="D2038" s="171" t="s">
        <v>1281</v>
      </c>
      <c r="E2038" s="172">
        <v>591.46</v>
      </c>
      <c r="F2038" s="172">
        <v>0</v>
      </c>
      <c r="G2038" s="172">
        <v>20.61</v>
      </c>
      <c r="H2038" s="172">
        <v>0</v>
      </c>
      <c r="I2038" s="172">
        <v>0</v>
      </c>
      <c r="J2038" s="173">
        <f t="shared" si="33"/>
        <v>612.07000000000005</v>
      </c>
      <c r="K2038" s="169" t="str">
        <f>VLOOKUP(C2038, 'CEDARS School FRPL'!$C$4:$G$2376,5,0)</f>
        <v>No</v>
      </c>
      <c r="L2038" s="66">
        <f>IFERROR(VLOOKUP($C2038,'CEDARS School FRPL'!$C$4:$F$20001,3,FALSE),"NO CEDARL FRPL Rprtd")</f>
        <v>0.46050000000000002</v>
      </c>
      <c r="N2038" s="118"/>
      <c r="O2038" s="97"/>
    </row>
    <row r="2039" spans="1:15">
      <c r="A2039" s="165" t="s">
        <v>2301</v>
      </c>
      <c r="B2039" s="165" t="s">
        <v>2788</v>
      </c>
      <c r="C2039" s="169">
        <v>4283</v>
      </c>
      <c r="D2039" s="171" t="s">
        <v>3157</v>
      </c>
      <c r="E2039" s="172">
        <v>5.49</v>
      </c>
      <c r="F2039" s="172">
        <v>0</v>
      </c>
      <c r="G2039" s="172">
        <v>0</v>
      </c>
      <c r="H2039" s="172">
        <v>0</v>
      </c>
      <c r="I2039" s="172">
        <v>0</v>
      </c>
      <c r="J2039" s="173">
        <f t="shared" si="33"/>
        <v>5.49</v>
      </c>
      <c r="K2039" s="169" t="str">
        <f>VLOOKUP(C2039, 'CEDARS School FRPL'!$C$4:$G$2376,5,0)</f>
        <v>Yes</v>
      </c>
      <c r="L2039" s="66">
        <f>IFERROR(VLOOKUP($C2039,'CEDARS School FRPL'!$C$4:$F$20001,3,FALSE),"NO CEDARL FRPL Rprtd")</f>
        <v>0.21740000000000001</v>
      </c>
      <c r="N2039" s="118"/>
      <c r="O2039" s="97"/>
    </row>
    <row r="2040" spans="1:15">
      <c r="A2040" s="165" t="s">
        <v>2301</v>
      </c>
      <c r="B2040" s="165" t="s">
        <v>2788</v>
      </c>
      <c r="C2040" s="169">
        <v>3448</v>
      </c>
      <c r="D2040" s="171" t="s">
        <v>3158</v>
      </c>
      <c r="E2040" s="172">
        <v>442.79</v>
      </c>
      <c r="F2040" s="172">
        <v>0</v>
      </c>
      <c r="G2040" s="172">
        <v>0</v>
      </c>
      <c r="H2040" s="172">
        <v>0</v>
      </c>
      <c r="I2040" s="172">
        <v>0</v>
      </c>
      <c r="J2040" s="173">
        <f t="shared" si="33"/>
        <v>442.79</v>
      </c>
      <c r="K2040" s="169" t="str">
        <f>VLOOKUP(C2040, 'CEDARS School FRPL'!$C$4:$G$2376,5,0)</f>
        <v>Yes</v>
      </c>
      <c r="L2040" s="66">
        <f>IFERROR(VLOOKUP($C2040,'CEDARS School FRPL'!$C$4:$F$20001,3,FALSE),"NO CEDARL FRPL Rprtd")</f>
        <v>0.46810000000000002</v>
      </c>
      <c r="N2040" s="118"/>
      <c r="O2040" s="97"/>
    </row>
    <row r="2041" spans="1:15">
      <c r="A2041" s="165" t="s">
        <v>2301</v>
      </c>
      <c r="B2041" s="165" t="s">
        <v>2788</v>
      </c>
      <c r="C2041" s="169">
        <v>3116</v>
      </c>
      <c r="D2041" s="171" t="s">
        <v>3159</v>
      </c>
      <c r="E2041" s="172">
        <v>354.41</v>
      </c>
      <c r="F2041" s="172">
        <v>0</v>
      </c>
      <c r="G2041" s="172">
        <v>0</v>
      </c>
      <c r="H2041" s="172">
        <v>0</v>
      </c>
      <c r="I2041" s="172">
        <v>0</v>
      </c>
      <c r="J2041" s="173">
        <f t="shared" si="33"/>
        <v>354.41</v>
      </c>
      <c r="K2041" s="169" t="str">
        <f>VLOOKUP(C2041, 'CEDARS School FRPL'!$C$4:$G$2376,5,0)</f>
        <v>Yes</v>
      </c>
      <c r="L2041" s="66">
        <f>IFERROR(VLOOKUP($C2041,'CEDARS School FRPL'!$C$4:$F$20001,3,FALSE),"NO CEDARL FRPL Rprtd")</f>
        <v>0.59870000000000001</v>
      </c>
      <c r="N2041" s="118"/>
      <c r="O2041" s="97"/>
    </row>
    <row r="2042" spans="1:15">
      <c r="A2042" s="165" t="s">
        <v>2301</v>
      </c>
      <c r="B2042" s="165" t="s">
        <v>2788</v>
      </c>
      <c r="C2042" s="169">
        <v>2083</v>
      </c>
      <c r="D2042" s="171" t="s">
        <v>39</v>
      </c>
      <c r="E2042" s="172">
        <v>345.34</v>
      </c>
      <c r="F2042" s="172">
        <v>19.7</v>
      </c>
      <c r="G2042" s="172">
        <v>0</v>
      </c>
      <c r="H2042" s="172">
        <v>0</v>
      </c>
      <c r="I2042" s="172">
        <v>0</v>
      </c>
      <c r="J2042" s="173">
        <f t="shared" si="33"/>
        <v>365.03999999999996</v>
      </c>
      <c r="K2042" s="169" t="str">
        <f>VLOOKUP(C2042, 'CEDARS School FRPL'!$C$4:$G$2376,5,0)</f>
        <v>No</v>
      </c>
      <c r="L2042" s="66">
        <f>IFERROR(VLOOKUP($C2042,'CEDARS School FRPL'!$C$4:$F$20001,3,FALSE),"NO CEDARL FRPL Rprtd")</f>
        <v>0.19289999999999999</v>
      </c>
      <c r="N2042" s="118"/>
      <c r="O2042" s="97"/>
    </row>
    <row r="2043" spans="1:15">
      <c r="A2043" s="165" t="s">
        <v>2301</v>
      </c>
      <c r="B2043" s="165" t="s">
        <v>2788</v>
      </c>
      <c r="C2043" s="169">
        <v>2874</v>
      </c>
      <c r="D2043" s="171" t="s">
        <v>3160</v>
      </c>
      <c r="E2043" s="172">
        <v>312.61</v>
      </c>
      <c r="F2043" s="172">
        <v>19.7</v>
      </c>
      <c r="G2043" s="172">
        <v>0</v>
      </c>
      <c r="H2043" s="172">
        <v>0</v>
      </c>
      <c r="I2043" s="172">
        <v>0</v>
      </c>
      <c r="J2043" s="173">
        <f t="shared" si="33"/>
        <v>332.31</v>
      </c>
      <c r="K2043" s="169" t="str">
        <f>VLOOKUP(C2043, 'CEDARS School FRPL'!$C$4:$G$2376,5,0)</f>
        <v>Yes</v>
      </c>
      <c r="L2043" s="66">
        <f>IFERROR(VLOOKUP($C2043,'CEDARS School FRPL'!$C$4:$F$20001,3,FALSE),"NO CEDARL FRPL Rprtd")</f>
        <v>0.6875</v>
      </c>
      <c r="N2043" s="118"/>
      <c r="O2043" s="97"/>
    </row>
    <row r="2044" spans="1:15">
      <c r="A2044" s="165" t="s">
        <v>2301</v>
      </c>
      <c r="B2044" s="165" t="s">
        <v>2788</v>
      </c>
      <c r="C2044" s="169">
        <v>3452</v>
      </c>
      <c r="D2044" s="171" t="s">
        <v>546</v>
      </c>
      <c r="E2044" s="172">
        <v>243.6</v>
      </c>
      <c r="F2044" s="172">
        <v>19.7</v>
      </c>
      <c r="G2044" s="172">
        <v>0</v>
      </c>
      <c r="H2044" s="172">
        <v>0</v>
      </c>
      <c r="I2044" s="172">
        <v>0</v>
      </c>
      <c r="J2044" s="173">
        <f t="shared" si="33"/>
        <v>263.3</v>
      </c>
      <c r="K2044" s="169" t="str">
        <f>VLOOKUP(C2044, 'CEDARS School FRPL'!$C$4:$G$2376,5,0)</f>
        <v>Yes</v>
      </c>
      <c r="L2044" s="66">
        <f>IFERROR(VLOOKUP($C2044,'CEDARS School FRPL'!$C$4:$F$20001,3,FALSE),"NO CEDARL FRPL Rprtd")</f>
        <v>0.51370000000000005</v>
      </c>
      <c r="N2044" s="118"/>
      <c r="O2044" s="97"/>
    </row>
    <row r="2045" spans="1:15">
      <c r="A2045" s="165" t="s">
        <v>2195</v>
      </c>
      <c r="B2045" s="165" t="s">
        <v>2789</v>
      </c>
      <c r="C2045" s="169">
        <v>5032</v>
      </c>
      <c r="D2045" s="171" t="s">
        <v>484</v>
      </c>
      <c r="E2045" s="172">
        <v>122.8</v>
      </c>
      <c r="F2045" s="172">
        <v>0</v>
      </c>
      <c r="G2045" s="172">
        <v>0</v>
      </c>
      <c r="H2045" s="172">
        <v>0</v>
      </c>
      <c r="I2045" s="172">
        <v>0</v>
      </c>
      <c r="J2045" s="173">
        <f t="shared" si="33"/>
        <v>122.8</v>
      </c>
      <c r="K2045" s="169" t="str">
        <f>VLOOKUP(C2045, 'CEDARS School FRPL'!$C$4:$G$2376,5,0)</f>
        <v>Yes</v>
      </c>
      <c r="L2045" s="66">
        <f>IFERROR(VLOOKUP($C2045,'CEDARS School FRPL'!$C$4:$F$20001,3,FALSE),"NO CEDARL FRPL Rprtd")</f>
        <v>0.72030000000000005</v>
      </c>
      <c r="N2045" s="118"/>
      <c r="O2045" s="97"/>
    </row>
    <row r="2046" spans="1:15">
      <c r="A2046" s="165" t="s">
        <v>2195</v>
      </c>
      <c r="B2046" s="165" t="s">
        <v>2789</v>
      </c>
      <c r="C2046" s="169">
        <v>3580</v>
      </c>
      <c r="D2046" s="171" t="s">
        <v>483</v>
      </c>
      <c r="E2046" s="172">
        <v>58.49</v>
      </c>
      <c r="F2046" s="172">
        <v>0</v>
      </c>
      <c r="G2046" s="172">
        <v>4.1900000000000004</v>
      </c>
      <c r="H2046" s="172">
        <v>0</v>
      </c>
      <c r="I2046" s="172">
        <v>0</v>
      </c>
      <c r="J2046" s="173">
        <f t="shared" si="33"/>
        <v>62.68</v>
      </c>
      <c r="K2046" s="169" t="str">
        <f>VLOOKUP(C2046, 'CEDARS School FRPL'!$C$4:$G$2376,5,0)</f>
        <v>Yes</v>
      </c>
      <c r="L2046" s="66">
        <f>IFERROR(VLOOKUP($C2046,'CEDARS School FRPL'!$C$4:$F$20001,3,FALSE),"NO CEDARL FRPL Rprtd")</f>
        <v>0.6361</v>
      </c>
      <c r="N2046" s="118"/>
      <c r="O2046" s="97"/>
    </row>
    <row r="2047" spans="1:15">
      <c r="A2047" s="165" t="s">
        <v>2222</v>
      </c>
      <c r="B2047" s="165" t="s">
        <v>2790</v>
      </c>
      <c r="C2047" s="169">
        <v>5489</v>
      </c>
      <c r="D2047" s="171" t="s">
        <v>2488</v>
      </c>
      <c r="E2047" s="172">
        <v>528.09</v>
      </c>
      <c r="F2047" s="172">
        <v>8</v>
      </c>
      <c r="G2047" s="172">
        <v>0</v>
      </c>
      <c r="H2047" s="172">
        <v>0</v>
      </c>
      <c r="I2047" s="172">
        <v>0</v>
      </c>
      <c r="J2047" s="173">
        <f t="shared" si="33"/>
        <v>536.09</v>
      </c>
      <c r="K2047" s="169" t="str">
        <f>VLOOKUP(C2047, 'CEDARS School FRPL'!$C$4:$G$2376,5,0)</f>
        <v>No</v>
      </c>
      <c r="L2047" s="66">
        <f>IFERROR(VLOOKUP($C2047,'CEDARS School FRPL'!$C$4:$F$20001,3,FALSE),"NO CEDARL FRPL Rprtd")</f>
        <v>0.13919999999999999</v>
      </c>
      <c r="N2047" s="118"/>
      <c r="O2047" s="97"/>
    </row>
    <row r="2048" spans="1:15">
      <c r="A2048" s="165" t="s">
        <v>2222</v>
      </c>
      <c r="B2048" s="165" t="s">
        <v>2790</v>
      </c>
      <c r="C2048" s="169">
        <v>4453</v>
      </c>
      <c r="D2048" s="171" t="s">
        <v>800</v>
      </c>
      <c r="E2048" s="172">
        <v>666.17</v>
      </c>
      <c r="F2048" s="172">
        <v>0</v>
      </c>
      <c r="G2048" s="172">
        <v>0</v>
      </c>
      <c r="H2048" s="172">
        <v>0</v>
      </c>
      <c r="I2048" s="172">
        <v>0</v>
      </c>
      <c r="J2048" s="173">
        <f t="shared" si="33"/>
        <v>666.17</v>
      </c>
      <c r="K2048" s="169" t="str">
        <f>VLOOKUP(C2048, 'CEDARS School FRPL'!$C$4:$G$2376,5,0)</f>
        <v>No</v>
      </c>
      <c r="L2048" s="66">
        <f>IFERROR(VLOOKUP($C2048,'CEDARS School FRPL'!$C$4:$F$20001,3,FALSE),"NO CEDARL FRPL Rprtd")</f>
        <v>0.17499999999999999</v>
      </c>
      <c r="N2048" s="118"/>
      <c r="O2048" s="97"/>
    </row>
    <row r="2049" spans="1:15">
      <c r="A2049" s="165" t="s">
        <v>2222</v>
      </c>
      <c r="B2049" s="165" t="s">
        <v>2790</v>
      </c>
      <c r="C2049" s="169">
        <v>3286</v>
      </c>
      <c r="D2049" s="171" t="s">
        <v>797</v>
      </c>
      <c r="E2049" s="172">
        <v>632.42999999999995</v>
      </c>
      <c r="F2049" s="172">
        <v>7.7</v>
      </c>
      <c r="G2049" s="172">
        <v>0</v>
      </c>
      <c r="H2049" s="172">
        <v>0</v>
      </c>
      <c r="I2049" s="172">
        <v>0</v>
      </c>
      <c r="J2049" s="173">
        <f t="shared" si="33"/>
        <v>640.13</v>
      </c>
      <c r="K2049" s="169" t="str">
        <f>VLOOKUP(C2049, 'CEDARS School FRPL'!$C$4:$G$2376,5,0)</f>
        <v>No</v>
      </c>
      <c r="L2049" s="66">
        <f>IFERROR(VLOOKUP($C2049,'CEDARS School FRPL'!$C$4:$F$20001,3,FALSE),"NO CEDARL FRPL Rprtd")</f>
        <v>0.19719999999999999</v>
      </c>
      <c r="N2049" s="118"/>
      <c r="O2049" s="97"/>
    </row>
    <row r="2050" spans="1:15">
      <c r="A2050" s="165" t="s">
        <v>2222</v>
      </c>
      <c r="B2050" s="165" t="s">
        <v>2790</v>
      </c>
      <c r="C2050" s="169">
        <v>3937</v>
      </c>
      <c r="D2050" s="171" t="s">
        <v>2489</v>
      </c>
      <c r="E2050" s="172">
        <v>941.99</v>
      </c>
      <c r="F2050" s="172">
        <v>0</v>
      </c>
      <c r="G2050" s="172">
        <v>0</v>
      </c>
      <c r="H2050" s="172">
        <v>0</v>
      </c>
      <c r="I2050" s="172">
        <v>0</v>
      </c>
      <c r="J2050" s="173">
        <f t="shared" si="33"/>
        <v>941.99</v>
      </c>
      <c r="K2050" s="169" t="str">
        <f>VLOOKUP(C2050, 'CEDARS School FRPL'!$C$4:$G$2376,5,0)</f>
        <v>No</v>
      </c>
      <c r="L2050" s="66">
        <f>IFERROR(VLOOKUP($C2050,'CEDARS School FRPL'!$C$4:$F$20001,3,FALSE),"NO CEDARL FRPL Rprtd")</f>
        <v>0.2278</v>
      </c>
      <c r="N2050" s="118"/>
      <c r="O2050" s="97"/>
    </row>
    <row r="2051" spans="1:15">
      <c r="A2051" s="165" t="s">
        <v>2222</v>
      </c>
      <c r="B2051" s="165" t="s">
        <v>2790</v>
      </c>
      <c r="C2051" s="169">
        <v>4415</v>
      </c>
      <c r="D2051" s="171" t="s">
        <v>799</v>
      </c>
      <c r="E2051" s="172">
        <v>574.14</v>
      </c>
      <c r="F2051" s="172">
        <v>0</v>
      </c>
      <c r="G2051" s="172">
        <v>0</v>
      </c>
      <c r="H2051" s="172">
        <v>0</v>
      </c>
      <c r="I2051" s="172">
        <v>0</v>
      </c>
      <c r="J2051" s="173">
        <f t="shared" si="33"/>
        <v>574.14</v>
      </c>
      <c r="K2051" s="169" t="str">
        <f>VLOOKUP(C2051, 'CEDARS School FRPL'!$C$4:$G$2376,5,0)</f>
        <v>No</v>
      </c>
      <c r="L2051" s="66">
        <f>IFERROR(VLOOKUP($C2051,'CEDARS School FRPL'!$C$4:$F$20001,3,FALSE),"NO CEDARL FRPL Rprtd")</f>
        <v>0.15840000000000001</v>
      </c>
      <c r="N2051" s="118"/>
      <c r="O2051" s="97"/>
    </row>
    <row r="2052" spans="1:15">
      <c r="A2052" s="165" t="s">
        <v>2222</v>
      </c>
      <c r="B2052" s="165" t="s">
        <v>2790</v>
      </c>
      <c r="C2052" s="169">
        <v>3589</v>
      </c>
      <c r="D2052" s="171" t="s">
        <v>798</v>
      </c>
      <c r="E2052" s="172">
        <v>407.91</v>
      </c>
      <c r="F2052" s="172">
        <v>0</v>
      </c>
      <c r="G2052" s="172">
        <v>0</v>
      </c>
      <c r="H2052" s="172">
        <v>0</v>
      </c>
      <c r="I2052" s="172">
        <v>0</v>
      </c>
      <c r="J2052" s="173">
        <f t="shared" si="33"/>
        <v>407.91</v>
      </c>
      <c r="K2052" s="169" t="str">
        <f>VLOOKUP(C2052, 'CEDARS School FRPL'!$C$4:$G$2376,5,0)</f>
        <v>No</v>
      </c>
      <c r="L2052" s="66">
        <f>IFERROR(VLOOKUP($C2052,'CEDARS School FRPL'!$C$4:$F$20001,3,FALSE),"NO CEDARL FRPL Rprtd")</f>
        <v>0.33739999999999998</v>
      </c>
      <c r="N2052" s="118"/>
      <c r="O2052" s="97"/>
    </row>
    <row r="2053" spans="1:15">
      <c r="A2053" s="165" t="s">
        <v>2222</v>
      </c>
      <c r="B2053" s="165" t="s">
        <v>2790</v>
      </c>
      <c r="C2053" s="169">
        <v>3341</v>
      </c>
      <c r="D2053" s="171" t="s">
        <v>2490</v>
      </c>
      <c r="E2053" s="172">
        <v>1025.5899999999999</v>
      </c>
      <c r="F2053" s="172">
        <v>0</v>
      </c>
      <c r="G2053" s="172">
        <v>0</v>
      </c>
      <c r="H2053" s="172">
        <v>0</v>
      </c>
      <c r="I2053" s="172">
        <v>0</v>
      </c>
      <c r="J2053" s="173">
        <f t="shared" ref="J2053:J2116" si="34">SUM(E2053:I2053)</f>
        <v>1025.5899999999999</v>
      </c>
      <c r="K2053" s="169" t="str">
        <f>VLOOKUP(C2053, 'CEDARS School FRPL'!$C$4:$G$2376,5,0)</f>
        <v>No</v>
      </c>
      <c r="L2053" s="66">
        <f>IFERROR(VLOOKUP($C2053,'CEDARS School FRPL'!$C$4:$F$20001,3,FALSE),"NO CEDARL FRPL Rprtd")</f>
        <v>0.14080000000000001</v>
      </c>
      <c r="N2053" s="118"/>
      <c r="O2053" s="97"/>
    </row>
    <row r="2054" spans="1:15">
      <c r="A2054" s="165" t="s">
        <v>2222</v>
      </c>
      <c r="B2054" s="165" t="s">
        <v>2790</v>
      </c>
      <c r="C2054" s="169">
        <v>5490</v>
      </c>
      <c r="D2054" s="171" t="s">
        <v>2491</v>
      </c>
      <c r="E2054" s="172">
        <v>570.45000000000005</v>
      </c>
      <c r="F2054" s="172">
        <v>0</v>
      </c>
      <c r="G2054" s="172">
        <v>0</v>
      </c>
      <c r="H2054" s="172">
        <v>0</v>
      </c>
      <c r="I2054" s="172">
        <v>0</v>
      </c>
      <c r="J2054" s="173">
        <f t="shared" si="34"/>
        <v>570.45000000000005</v>
      </c>
      <c r="K2054" s="169" t="str">
        <f>VLOOKUP(C2054, 'CEDARS School FRPL'!$C$4:$G$2376,5,0)</f>
        <v>No</v>
      </c>
      <c r="L2054" s="66">
        <f>IFERROR(VLOOKUP($C2054,'CEDARS School FRPL'!$C$4:$F$20001,3,FALSE),"NO CEDARL FRPL Rprtd")</f>
        <v>0.17660000000000001</v>
      </c>
      <c r="N2054" s="118"/>
      <c r="O2054" s="97"/>
    </row>
    <row r="2055" spans="1:15">
      <c r="A2055" s="165" t="s">
        <v>2222</v>
      </c>
      <c r="B2055" s="165" t="s">
        <v>2790</v>
      </c>
      <c r="C2055" s="169">
        <v>5563</v>
      </c>
      <c r="D2055" s="171" t="s">
        <v>2873</v>
      </c>
      <c r="E2055" s="172">
        <v>0</v>
      </c>
      <c r="F2055" s="172">
        <v>0</v>
      </c>
      <c r="G2055" s="172">
        <v>0</v>
      </c>
      <c r="H2055" s="172">
        <v>53.72</v>
      </c>
      <c r="I2055" s="172">
        <v>0</v>
      </c>
      <c r="J2055" s="173">
        <f t="shared" si="34"/>
        <v>53.72</v>
      </c>
      <c r="K2055" s="169" t="str">
        <f>VLOOKUP(C2055, 'CEDARS School FRPL'!$C$4:$G$2376,5,0)</f>
        <v>No</v>
      </c>
      <c r="L2055" s="66">
        <f>IFERROR(VLOOKUP($C2055,'CEDARS School FRPL'!$C$4:$F$20001,3,FALSE),"NO CEDARL FRPL Rprtd")</f>
        <v>0.3256</v>
      </c>
      <c r="N2055" s="118"/>
      <c r="O2055" s="97"/>
    </row>
    <row r="2056" spans="1:15">
      <c r="A2056" s="165" t="s">
        <v>2222</v>
      </c>
      <c r="B2056" s="165" t="s">
        <v>2790</v>
      </c>
      <c r="C2056" s="169">
        <v>2849</v>
      </c>
      <c r="D2056" s="171" t="s">
        <v>796</v>
      </c>
      <c r="E2056" s="172">
        <v>3080.19</v>
      </c>
      <c r="F2056" s="172">
        <v>0</v>
      </c>
      <c r="G2056" s="172">
        <v>435.12</v>
      </c>
      <c r="H2056" s="172">
        <v>0</v>
      </c>
      <c r="I2056" s="172">
        <v>0</v>
      </c>
      <c r="J2056" s="173">
        <f t="shared" si="34"/>
        <v>3515.31</v>
      </c>
      <c r="K2056" s="169" t="str">
        <f>VLOOKUP(C2056, 'CEDARS School FRPL'!$C$4:$G$2376,5,0)</f>
        <v>No</v>
      </c>
      <c r="L2056" s="66">
        <f>IFERROR(VLOOKUP($C2056,'CEDARS School FRPL'!$C$4:$F$20001,3,FALSE),"NO CEDARL FRPL Rprtd")</f>
        <v>0.17760000000000001</v>
      </c>
      <c r="N2056" s="118"/>
      <c r="O2056" s="97"/>
    </row>
    <row r="2057" spans="1:15">
      <c r="A2057" s="165" t="s">
        <v>2397</v>
      </c>
      <c r="B2057" s="165" t="s">
        <v>2791</v>
      </c>
      <c r="C2057" s="169">
        <v>2052</v>
      </c>
      <c r="D2057" s="171" t="s">
        <v>2005</v>
      </c>
      <c r="E2057" s="172">
        <v>83.75</v>
      </c>
      <c r="F2057" s="172">
        <v>6.2</v>
      </c>
      <c r="G2057" s="172">
        <v>0.47000000000000003</v>
      </c>
      <c r="H2057" s="172">
        <v>0</v>
      </c>
      <c r="I2057" s="172">
        <v>0</v>
      </c>
      <c r="J2057" s="173">
        <f t="shared" si="34"/>
        <v>90.42</v>
      </c>
      <c r="K2057" s="169" t="str">
        <f>VLOOKUP(C2057, 'CEDARS School FRPL'!$C$4:$G$2376,5,0)</f>
        <v>Yes</v>
      </c>
      <c r="L2057" s="66">
        <f>IFERROR(VLOOKUP($C2057,'CEDARS School FRPL'!$C$4:$F$20001,3,FALSE),"NO CEDARL FRPL Rprtd")</f>
        <v>0.44350000000000001</v>
      </c>
      <c r="N2057" s="118"/>
      <c r="O2057" s="97"/>
    </row>
    <row r="2058" spans="1:15">
      <c r="A2058" s="165" t="s">
        <v>2397</v>
      </c>
      <c r="B2058" s="165" t="s">
        <v>2791</v>
      </c>
      <c r="C2058" s="169">
        <v>3418</v>
      </c>
      <c r="D2058" s="171" t="s">
        <v>2006</v>
      </c>
      <c r="E2058" s="172">
        <v>99.05</v>
      </c>
      <c r="F2058" s="172">
        <v>0</v>
      </c>
      <c r="G2058" s="172">
        <v>3.1199999999999997</v>
      </c>
      <c r="H2058" s="172">
        <v>0</v>
      </c>
      <c r="I2058" s="172">
        <v>0</v>
      </c>
      <c r="J2058" s="173">
        <f t="shared" si="34"/>
        <v>102.17</v>
      </c>
      <c r="K2058" s="169" t="str">
        <f>VLOOKUP(C2058, 'CEDARS School FRPL'!$C$4:$G$2376,5,0)</f>
        <v>Yes</v>
      </c>
      <c r="L2058" s="66">
        <f>IFERROR(VLOOKUP($C2058,'CEDARS School FRPL'!$C$4:$F$20001,3,FALSE),"NO CEDARL FRPL Rprtd")</f>
        <v>0.54330000000000001</v>
      </c>
      <c r="N2058" s="118"/>
      <c r="O2058" s="97"/>
    </row>
    <row r="2059" spans="1:15">
      <c r="A2059" s="165" t="s">
        <v>2378</v>
      </c>
      <c r="B2059" s="165" t="s">
        <v>2792</v>
      </c>
      <c r="C2059" s="169">
        <v>2457</v>
      </c>
      <c r="D2059" s="171" t="s">
        <v>698</v>
      </c>
      <c r="E2059" s="172">
        <v>263.8</v>
      </c>
      <c r="F2059" s="172">
        <v>15.7</v>
      </c>
      <c r="G2059" s="172">
        <v>0</v>
      </c>
      <c r="H2059" s="172">
        <v>0</v>
      </c>
      <c r="I2059" s="172">
        <v>0</v>
      </c>
      <c r="J2059" s="173">
        <f t="shared" si="34"/>
        <v>279.5</v>
      </c>
      <c r="K2059" s="169" t="str">
        <f>VLOOKUP(C2059, 'CEDARS School FRPL'!$C$4:$G$2376,5,0)</f>
        <v>Yes</v>
      </c>
      <c r="L2059" s="66">
        <f>IFERROR(VLOOKUP($C2059,'CEDARS School FRPL'!$C$4:$F$20001,3,FALSE),"NO CEDARL FRPL Rprtd")</f>
        <v>0.4713</v>
      </c>
      <c r="N2059" s="118"/>
      <c r="O2059" s="97"/>
    </row>
    <row r="2060" spans="1:15">
      <c r="A2060" s="165" t="s">
        <v>2378</v>
      </c>
      <c r="B2060" s="165" t="s">
        <v>2792</v>
      </c>
      <c r="C2060" s="169">
        <v>4238</v>
      </c>
      <c r="D2060" s="171" t="s">
        <v>1908</v>
      </c>
      <c r="E2060" s="172">
        <v>276.10000000000002</v>
      </c>
      <c r="F2060" s="172">
        <v>0</v>
      </c>
      <c r="G2060" s="172">
        <v>0</v>
      </c>
      <c r="H2060" s="172">
        <v>0</v>
      </c>
      <c r="I2060" s="172">
        <v>0</v>
      </c>
      <c r="J2060" s="173">
        <f t="shared" si="34"/>
        <v>276.10000000000002</v>
      </c>
      <c r="K2060" s="169" t="str">
        <f>VLOOKUP(C2060, 'CEDARS School FRPL'!$C$4:$G$2376,5,0)</f>
        <v>Yes</v>
      </c>
      <c r="L2060" s="66">
        <f>IFERROR(VLOOKUP($C2060,'CEDARS School FRPL'!$C$4:$F$20001,3,FALSE),"NO CEDARL FRPL Rprtd")</f>
        <v>0.53239999999999998</v>
      </c>
      <c r="N2060" s="118"/>
      <c r="O2060" s="97"/>
    </row>
    <row r="2061" spans="1:15">
      <c r="A2061" s="165" t="s">
        <v>2378</v>
      </c>
      <c r="B2061" s="165" t="s">
        <v>2792</v>
      </c>
      <c r="C2061" s="169">
        <v>3509</v>
      </c>
      <c r="D2061" s="171" t="s">
        <v>1906</v>
      </c>
      <c r="E2061" s="172">
        <v>370.71</v>
      </c>
      <c r="F2061" s="172">
        <v>0</v>
      </c>
      <c r="G2061" s="172">
        <v>25.22</v>
      </c>
      <c r="H2061" s="172">
        <v>5.5</v>
      </c>
      <c r="I2061" s="172">
        <v>0</v>
      </c>
      <c r="J2061" s="173">
        <f t="shared" si="34"/>
        <v>401.42999999999995</v>
      </c>
      <c r="K2061" s="169" t="str">
        <f>VLOOKUP(C2061, 'CEDARS School FRPL'!$C$4:$G$2376,5,0)</f>
        <v>No</v>
      </c>
      <c r="L2061" s="66">
        <f>IFERROR(VLOOKUP($C2061,'CEDARS School FRPL'!$C$4:$F$20001,3,FALSE),"NO CEDARL FRPL Rprtd")</f>
        <v>0.46879999999999999</v>
      </c>
      <c r="N2061" s="118"/>
      <c r="O2061" s="97"/>
    </row>
    <row r="2062" spans="1:15">
      <c r="A2062" s="165" t="s">
        <v>2378</v>
      </c>
      <c r="B2062" s="165" t="s">
        <v>2792</v>
      </c>
      <c r="C2062" s="169">
        <v>3795</v>
      </c>
      <c r="D2062" s="171" t="s">
        <v>1907</v>
      </c>
      <c r="E2062" s="172">
        <v>280.23</v>
      </c>
      <c r="F2062" s="172">
        <v>0</v>
      </c>
      <c r="G2062" s="172">
        <v>0</v>
      </c>
      <c r="H2062" s="172">
        <v>0</v>
      </c>
      <c r="I2062" s="172">
        <v>0</v>
      </c>
      <c r="J2062" s="173">
        <f t="shared" si="34"/>
        <v>280.23</v>
      </c>
      <c r="K2062" s="169" t="str">
        <f>VLOOKUP(C2062, 'CEDARS School FRPL'!$C$4:$G$2376,5,0)</f>
        <v>Yes</v>
      </c>
      <c r="L2062" s="66">
        <f>IFERROR(VLOOKUP($C2062,'CEDARS School FRPL'!$C$4:$F$20001,3,FALSE),"NO CEDARL FRPL Rprtd")</f>
        <v>0.51670000000000005</v>
      </c>
      <c r="N2062" s="118"/>
      <c r="O2062" s="97"/>
    </row>
    <row r="2063" spans="1:15">
      <c r="A2063" s="165" t="s">
        <v>2240</v>
      </c>
      <c r="B2063" s="165" t="s">
        <v>2793</v>
      </c>
      <c r="C2063" s="169">
        <v>2514</v>
      </c>
      <c r="D2063" s="171" t="s">
        <v>1045</v>
      </c>
      <c r="E2063" s="172">
        <v>241.27</v>
      </c>
      <c r="F2063" s="172">
        <v>17</v>
      </c>
      <c r="G2063" s="172">
        <v>6.29</v>
      </c>
      <c r="H2063" s="172">
        <v>0</v>
      </c>
      <c r="I2063" s="172">
        <v>0</v>
      </c>
      <c r="J2063" s="173">
        <f t="shared" si="34"/>
        <v>264.56</v>
      </c>
      <c r="K2063" s="169" t="str">
        <f>VLOOKUP(C2063, 'CEDARS School FRPL'!$C$4:$G$2376,5,0)</f>
        <v>No</v>
      </c>
      <c r="L2063" s="66">
        <f>IFERROR(VLOOKUP($C2063,'CEDARS School FRPL'!$C$4:$F$20001,3,FALSE),"NO CEDARL FRPL Rprtd")</f>
        <v>0.45519999999999999</v>
      </c>
      <c r="N2063" s="118"/>
      <c r="O2063" s="97"/>
    </row>
    <row r="2064" spans="1:15">
      <c r="A2064" s="165" t="s">
        <v>2261</v>
      </c>
      <c r="B2064" s="165" t="s">
        <v>2794</v>
      </c>
      <c r="C2064" s="169">
        <v>5190</v>
      </c>
      <c r="D2064" s="171" t="s">
        <v>1113</v>
      </c>
      <c r="E2064" s="172">
        <v>40.28</v>
      </c>
      <c r="F2064" s="172">
        <v>0</v>
      </c>
      <c r="G2064" s="172">
        <v>0</v>
      </c>
      <c r="H2064" s="172">
        <v>0</v>
      </c>
      <c r="I2064" s="172">
        <v>0</v>
      </c>
      <c r="J2064" s="173">
        <f t="shared" si="34"/>
        <v>40.28</v>
      </c>
      <c r="K2064" s="169" t="str">
        <f>VLOOKUP(C2064, 'CEDARS School FRPL'!$C$4:$G$2376,5,0)</f>
        <v>Yes</v>
      </c>
      <c r="L2064" s="66">
        <f>IFERROR(VLOOKUP($C2064,'CEDARS School FRPL'!$C$4:$F$20001,3,FALSE),"NO CEDARL FRPL Rprtd")</f>
        <v>0.49180000000000001</v>
      </c>
      <c r="N2064" s="118"/>
      <c r="O2064" s="97"/>
    </row>
    <row r="2065" spans="1:15">
      <c r="A2065" s="165" t="s">
        <v>2261</v>
      </c>
      <c r="B2065" s="165" t="s">
        <v>2794</v>
      </c>
      <c r="C2065" s="169">
        <v>2998</v>
      </c>
      <c r="D2065" s="171" t="s">
        <v>1111</v>
      </c>
      <c r="E2065" s="172">
        <v>429.9</v>
      </c>
      <c r="F2065" s="172">
        <v>0</v>
      </c>
      <c r="G2065" s="172">
        <v>0</v>
      </c>
      <c r="H2065" s="172">
        <v>0</v>
      </c>
      <c r="I2065" s="172">
        <v>0</v>
      </c>
      <c r="J2065" s="173">
        <f t="shared" si="34"/>
        <v>429.9</v>
      </c>
      <c r="K2065" s="169" t="str">
        <f>VLOOKUP(C2065, 'CEDARS School FRPL'!$C$4:$G$2376,5,0)</f>
        <v>No</v>
      </c>
      <c r="L2065" s="66">
        <f>IFERROR(VLOOKUP($C2065,'CEDARS School FRPL'!$C$4:$F$20001,3,FALSE),"NO CEDARL FRPL Rprtd")</f>
        <v>0.44879999999999998</v>
      </c>
      <c r="N2065" s="118"/>
      <c r="O2065" s="97"/>
    </row>
    <row r="2066" spans="1:15">
      <c r="A2066" s="165" t="s">
        <v>2261</v>
      </c>
      <c r="B2066" s="165" t="s">
        <v>2794</v>
      </c>
      <c r="C2066" s="169">
        <v>2616</v>
      </c>
      <c r="D2066" s="171" t="s">
        <v>1110</v>
      </c>
      <c r="E2066" s="172">
        <v>222.32</v>
      </c>
      <c r="F2066" s="172">
        <v>0</v>
      </c>
      <c r="G2066" s="172">
        <v>27.08</v>
      </c>
      <c r="H2066" s="172">
        <v>0.9</v>
      </c>
      <c r="I2066" s="172">
        <v>0</v>
      </c>
      <c r="J2066" s="173">
        <f t="shared" si="34"/>
        <v>250.29999999999998</v>
      </c>
      <c r="K2066" s="169" t="str">
        <f>VLOOKUP(C2066, 'CEDARS School FRPL'!$C$4:$G$2376,5,0)</f>
        <v>No</v>
      </c>
      <c r="L2066" s="66">
        <f>IFERROR(VLOOKUP($C2066,'CEDARS School FRPL'!$C$4:$F$20001,3,FALSE),"NO CEDARL FRPL Rprtd")</f>
        <v>0.4103</v>
      </c>
      <c r="N2066" s="118"/>
      <c r="O2066" s="97"/>
    </row>
    <row r="2067" spans="1:15">
      <c r="A2067" s="165" t="s">
        <v>2261</v>
      </c>
      <c r="B2067" s="165" t="s">
        <v>2794</v>
      </c>
      <c r="C2067" s="169">
        <v>3977</v>
      </c>
      <c r="D2067" s="171" t="s">
        <v>1112</v>
      </c>
      <c r="E2067" s="172">
        <v>194.85</v>
      </c>
      <c r="F2067" s="172">
        <v>0</v>
      </c>
      <c r="G2067" s="172">
        <v>0</v>
      </c>
      <c r="H2067" s="172">
        <v>0</v>
      </c>
      <c r="I2067" s="172">
        <v>0</v>
      </c>
      <c r="J2067" s="173">
        <f t="shared" si="34"/>
        <v>194.85</v>
      </c>
      <c r="K2067" s="169" t="str">
        <f>VLOOKUP(C2067, 'CEDARS School FRPL'!$C$4:$G$2376,5,0)</f>
        <v>Yes</v>
      </c>
      <c r="L2067" s="66">
        <f>IFERROR(VLOOKUP($C2067,'CEDARS School FRPL'!$C$4:$F$20001,3,FALSE),"NO CEDARL FRPL Rprtd")</f>
        <v>0.437</v>
      </c>
      <c r="N2067" s="118"/>
      <c r="O2067" s="97"/>
    </row>
    <row r="2068" spans="1:15">
      <c r="A2068" s="165" t="s">
        <v>2288</v>
      </c>
      <c r="B2068" s="165" t="s">
        <v>2795</v>
      </c>
      <c r="C2068" s="169">
        <v>5586</v>
      </c>
      <c r="D2068" s="171" t="s">
        <v>2864</v>
      </c>
      <c r="E2068" s="172">
        <v>23.7</v>
      </c>
      <c r="F2068" s="172">
        <v>0</v>
      </c>
      <c r="G2068" s="172">
        <v>0</v>
      </c>
      <c r="H2068" s="172">
        <v>0</v>
      </c>
      <c r="I2068" s="172">
        <v>0</v>
      </c>
      <c r="J2068" s="173">
        <f t="shared" si="34"/>
        <v>23.7</v>
      </c>
      <c r="K2068" s="169" t="str">
        <f>VLOOKUP(C2068, 'CEDARS School FRPL'!$C$4:$G$2376,5,0)</f>
        <v>Yes</v>
      </c>
      <c r="L2068" s="66">
        <f>IFERROR(VLOOKUP($C2068,'CEDARS School FRPL'!$C$4:$F$20001,3,FALSE),"NO CEDARL FRPL Rprtd")</f>
        <v>0.78</v>
      </c>
      <c r="N2068" s="118"/>
      <c r="O2068" s="97"/>
    </row>
    <row r="2069" spans="1:15">
      <c r="A2069" s="165" t="s">
        <v>2288</v>
      </c>
      <c r="B2069" s="165" t="s">
        <v>2795</v>
      </c>
      <c r="C2069" s="169">
        <v>3176</v>
      </c>
      <c r="D2069" s="171" t="s">
        <v>1208</v>
      </c>
      <c r="E2069" s="172">
        <v>417.62</v>
      </c>
      <c r="F2069" s="172">
        <v>0</v>
      </c>
      <c r="G2069" s="172">
        <v>0</v>
      </c>
      <c r="H2069" s="172">
        <v>0</v>
      </c>
      <c r="I2069" s="172">
        <v>0</v>
      </c>
      <c r="J2069" s="173">
        <f t="shared" si="34"/>
        <v>417.62</v>
      </c>
      <c r="K2069" s="169" t="str">
        <f>VLOOKUP(C2069, 'CEDARS School FRPL'!$C$4:$G$2376,5,0)</f>
        <v>Yes</v>
      </c>
      <c r="L2069" s="66">
        <f>IFERROR(VLOOKUP($C2069,'CEDARS School FRPL'!$C$4:$F$20001,3,FALSE),"NO CEDARL FRPL Rprtd")</f>
        <v>0.70399999999999996</v>
      </c>
      <c r="N2069" s="118"/>
      <c r="O2069" s="97"/>
    </row>
    <row r="2070" spans="1:15">
      <c r="A2070" s="165" t="s">
        <v>2288</v>
      </c>
      <c r="B2070" s="165" t="s">
        <v>2795</v>
      </c>
      <c r="C2070" s="169">
        <v>2679</v>
      </c>
      <c r="D2070" s="171" t="s">
        <v>1207</v>
      </c>
      <c r="E2070" s="172">
        <v>221.98</v>
      </c>
      <c r="F2070" s="172">
        <v>0</v>
      </c>
      <c r="G2070" s="172">
        <v>30.93</v>
      </c>
      <c r="H2070" s="172">
        <v>0</v>
      </c>
      <c r="I2070" s="172">
        <v>0</v>
      </c>
      <c r="J2070" s="173">
        <f t="shared" si="34"/>
        <v>252.91</v>
      </c>
      <c r="K2070" s="169" t="str">
        <f>VLOOKUP(C2070, 'CEDARS School FRPL'!$C$4:$G$2376,5,0)</f>
        <v>Yes</v>
      </c>
      <c r="L2070" s="66">
        <f>IFERROR(VLOOKUP($C2070,'CEDARS School FRPL'!$C$4:$F$20001,3,FALSE),"NO CEDARL FRPL Rprtd")</f>
        <v>0.67530000000000001</v>
      </c>
      <c r="N2070" s="118"/>
      <c r="O2070" s="97"/>
    </row>
    <row r="2071" spans="1:15">
      <c r="A2071" s="165" t="s">
        <v>2288</v>
      </c>
      <c r="B2071" s="165" t="s">
        <v>2795</v>
      </c>
      <c r="C2071" s="169">
        <v>4196</v>
      </c>
      <c r="D2071" s="171" t="s">
        <v>1209</v>
      </c>
      <c r="E2071" s="172">
        <v>223.01</v>
      </c>
      <c r="F2071" s="172">
        <v>0</v>
      </c>
      <c r="G2071" s="172">
        <v>0</v>
      </c>
      <c r="H2071" s="172">
        <v>0</v>
      </c>
      <c r="I2071" s="172">
        <v>0</v>
      </c>
      <c r="J2071" s="173">
        <f t="shared" si="34"/>
        <v>223.01</v>
      </c>
      <c r="K2071" s="169" t="str">
        <f>VLOOKUP(C2071, 'CEDARS School FRPL'!$C$4:$G$2376,5,0)</f>
        <v>Yes</v>
      </c>
      <c r="L2071" s="66">
        <f>IFERROR(VLOOKUP($C2071,'CEDARS School FRPL'!$C$4:$F$20001,3,FALSE),"NO CEDARL FRPL Rprtd")</f>
        <v>0.70189999999999997</v>
      </c>
      <c r="N2071" s="118"/>
      <c r="O2071" s="97"/>
    </row>
    <row r="2072" spans="1:15">
      <c r="A2072" s="165" t="s">
        <v>2288</v>
      </c>
      <c r="B2072" s="165" t="s">
        <v>2795</v>
      </c>
      <c r="C2072" s="169">
        <v>5587</v>
      </c>
      <c r="D2072" s="171" t="s">
        <v>2865</v>
      </c>
      <c r="E2072" s="172">
        <v>115.54</v>
      </c>
      <c r="F2072" s="172">
        <v>0</v>
      </c>
      <c r="G2072" s="172">
        <v>0</v>
      </c>
      <c r="H2072" s="172">
        <v>0</v>
      </c>
      <c r="I2072" s="172">
        <v>0</v>
      </c>
      <c r="J2072" s="173">
        <f t="shared" si="34"/>
        <v>115.54</v>
      </c>
      <c r="K2072" s="169" t="str">
        <f>VLOOKUP(C2072, 'CEDARS School FRPL'!$C$4:$G$2376,5,0)</f>
        <v>Yes</v>
      </c>
      <c r="L2072" s="66">
        <f>IFERROR(VLOOKUP($C2072,'CEDARS School FRPL'!$C$4:$F$20001,3,FALSE),"NO CEDARL FRPL Rprtd")</f>
        <v>0.6532</v>
      </c>
      <c r="N2072" s="118"/>
      <c r="O2072" s="97"/>
    </row>
    <row r="2073" spans="1:15">
      <c r="A2073" s="165" t="s">
        <v>2416</v>
      </c>
      <c r="B2073" s="165" t="s">
        <v>2796</v>
      </c>
      <c r="C2073" s="169">
        <v>1508</v>
      </c>
      <c r="D2073" s="171" t="s">
        <v>2088</v>
      </c>
      <c r="E2073" s="172">
        <v>200.64</v>
      </c>
      <c r="F2073" s="172">
        <v>0</v>
      </c>
      <c r="G2073" s="172">
        <v>0</v>
      </c>
      <c r="H2073" s="172">
        <v>0</v>
      </c>
      <c r="I2073" s="172">
        <v>0</v>
      </c>
      <c r="J2073" s="173">
        <f t="shared" si="34"/>
        <v>200.64</v>
      </c>
      <c r="K2073" s="169" t="str">
        <f>VLOOKUP(C2073, 'CEDARS School FRPL'!$C$4:$G$2376,5,0)</f>
        <v>Yes</v>
      </c>
      <c r="L2073" s="66">
        <f>IFERROR(VLOOKUP($C2073,'CEDARS School FRPL'!$C$4:$F$20001,3,FALSE),"NO CEDARL FRPL Rprtd")</f>
        <v>0.78920000000000001</v>
      </c>
      <c r="N2073" s="118"/>
      <c r="O2073" s="97"/>
    </row>
    <row r="2074" spans="1:15">
      <c r="A2074" s="165" t="s">
        <v>2416</v>
      </c>
      <c r="B2074" s="165" t="s">
        <v>2796</v>
      </c>
      <c r="C2074" s="169">
        <v>2608</v>
      </c>
      <c r="D2074" s="171" t="s">
        <v>1489</v>
      </c>
      <c r="E2074" s="172">
        <v>265.60000000000002</v>
      </c>
      <c r="F2074" s="172">
        <v>0</v>
      </c>
      <c r="G2074" s="172">
        <v>0</v>
      </c>
      <c r="H2074" s="172">
        <v>0</v>
      </c>
      <c r="I2074" s="172">
        <v>0</v>
      </c>
      <c r="J2074" s="173">
        <f t="shared" si="34"/>
        <v>265.60000000000002</v>
      </c>
      <c r="K2074" s="169" t="str">
        <f>VLOOKUP(C2074, 'CEDARS School FRPL'!$C$4:$G$2376,5,0)</f>
        <v>Yes</v>
      </c>
      <c r="L2074" s="66">
        <f>IFERROR(VLOOKUP($C2074,'CEDARS School FRPL'!$C$4:$F$20001,3,FALSE),"NO CEDARL FRPL Rprtd")</f>
        <v>0.78610000000000002</v>
      </c>
      <c r="N2074" s="118"/>
      <c r="O2074" s="97"/>
    </row>
    <row r="2075" spans="1:15">
      <c r="A2075" s="165" t="s">
        <v>2416</v>
      </c>
      <c r="B2075" s="165" t="s">
        <v>2796</v>
      </c>
      <c r="C2075" s="169">
        <v>4106</v>
      </c>
      <c r="D2075" s="171" t="s">
        <v>2091</v>
      </c>
      <c r="E2075" s="172">
        <v>374.5</v>
      </c>
      <c r="F2075" s="172">
        <v>0</v>
      </c>
      <c r="G2075" s="172">
        <v>0</v>
      </c>
      <c r="H2075" s="172">
        <v>0</v>
      </c>
      <c r="I2075" s="172">
        <v>0</v>
      </c>
      <c r="J2075" s="173">
        <f t="shared" si="34"/>
        <v>374.5</v>
      </c>
      <c r="K2075" s="169" t="str">
        <f>VLOOKUP(C2075, 'CEDARS School FRPL'!$C$4:$G$2376,5,0)</f>
        <v>Yes</v>
      </c>
      <c r="L2075" s="66">
        <f>IFERROR(VLOOKUP($C2075,'CEDARS School FRPL'!$C$4:$F$20001,3,FALSE),"NO CEDARL FRPL Rprtd")</f>
        <v>0.72829999999999995</v>
      </c>
      <c r="N2075" s="118"/>
      <c r="O2075" s="97"/>
    </row>
    <row r="2076" spans="1:15">
      <c r="A2076" s="165" t="s">
        <v>2416</v>
      </c>
      <c r="B2076" s="165" t="s">
        <v>2796</v>
      </c>
      <c r="C2076" s="169">
        <v>2635</v>
      </c>
      <c r="D2076" s="171" t="s">
        <v>49</v>
      </c>
      <c r="E2076" s="172">
        <v>256.61</v>
      </c>
      <c r="F2076" s="172">
        <v>0</v>
      </c>
      <c r="G2076" s="172">
        <v>0</v>
      </c>
      <c r="H2076" s="172">
        <v>0</v>
      </c>
      <c r="I2076" s="172">
        <v>0</v>
      </c>
      <c r="J2076" s="173">
        <f t="shared" si="34"/>
        <v>256.61</v>
      </c>
      <c r="K2076" s="169" t="str">
        <f>VLOOKUP(C2076, 'CEDARS School FRPL'!$C$4:$G$2376,5,0)</f>
        <v>Yes</v>
      </c>
      <c r="L2076" s="66">
        <f>IFERROR(VLOOKUP($C2076,'CEDARS School FRPL'!$C$4:$F$20001,3,FALSE),"NO CEDARL FRPL Rprtd")</f>
        <v>0.70599999999999996</v>
      </c>
      <c r="N2076" s="118"/>
      <c r="O2076" s="97"/>
    </row>
    <row r="2077" spans="1:15">
      <c r="A2077" s="165" t="s">
        <v>2416</v>
      </c>
      <c r="B2077" s="165" t="s">
        <v>2796</v>
      </c>
      <c r="C2077" s="169">
        <v>5262</v>
      </c>
      <c r="D2077" s="171" t="s">
        <v>3209</v>
      </c>
      <c r="E2077" s="172">
        <v>416.86</v>
      </c>
      <c r="F2077" s="172">
        <v>0</v>
      </c>
      <c r="G2077" s="172">
        <v>5.63</v>
      </c>
      <c r="H2077" s="172">
        <v>0</v>
      </c>
      <c r="I2077" s="172">
        <v>0</v>
      </c>
      <c r="J2077" s="173">
        <f t="shared" si="34"/>
        <v>422.49</v>
      </c>
      <c r="K2077" s="169" t="str">
        <f>VLOOKUP(C2077, 'CEDARS School FRPL'!$C$4:$G$2376,5,0)</f>
        <v>No</v>
      </c>
      <c r="L2077" s="66">
        <f>IFERROR(VLOOKUP($C2077,'CEDARS School FRPL'!$C$4:$F$20001,3,FALSE),"NO CEDARL FRPL Rprtd")</f>
        <v>0.2999</v>
      </c>
      <c r="N2077" s="118"/>
      <c r="O2077" s="97"/>
    </row>
    <row r="2078" spans="1:15">
      <c r="A2078" s="165" t="s">
        <v>2416</v>
      </c>
      <c r="B2078" s="165" t="s">
        <v>2796</v>
      </c>
      <c r="C2078" s="169">
        <v>2900</v>
      </c>
      <c r="D2078" s="171" t="s">
        <v>2090</v>
      </c>
      <c r="E2078" s="172">
        <v>860.6</v>
      </c>
      <c r="F2078" s="172">
        <v>0</v>
      </c>
      <c r="G2078" s="172">
        <v>56.260000000000005</v>
      </c>
      <c r="H2078" s="172">
        <v>0</v>
      </c>
      <c r="I2078" s="172">
        <v>0</v>
      </c>
      <c r="J2078" s="173">
        <f t="shared" si="34"/>
        <v>916.86</v>
      </c>
      <c r="K2078" s="169" t="str">
        <f>VLOOKUP(C2078, 'CEDARS School FRPL'!$C$4:$G$2376,5,0)</f>
        <v>Yes</v>
      </c>
      <c r="L2078" s="66">
        <f>IFERROR(VLOOKUP($C2078,'CEDARS School FRPL'!$C$4:$F$20001,3,FALSE),"NO CEDARL FRPL Rprtd")</f>
        <v>0.7137</v>
      </c>
      <c r="N2078" s="118"/>
      <c r="O2078" s="97"/>
    </row>
    <row r="2079" spans="1:15">
      <c r="A2079" s="165" t="s">
        <v>2416</v>
      </c>
      <c r="B2079" s="165" t="s">
        <v>2796</v>
      </c>
      <c r="C2079" s="169">
        <v>2264</v>
      </c>
      <c r="D2079" s="171" t="s">
        <v>2089</v>
      </c>
      <c r="E2079" s="172">
        <v>723.61</v>
      </c>
      <c r="F2079" s="172">
        <v>0</v>
      </c>
      <c r="G2079" s="172">
        <v>0</v>
      </c>
      <c r="H2079" s="172">
        <v>0</v>
      </c>
      <c r="I2079" s="172">
        <v>0</v>
      </c>
      <c r="J2079" s="173">
        <f t="shared" si="34"/>
        <v>723.61</v>
      </c>
      <c r="K2079" s="169" t="str">
        <f>VLOOKUP(C2079, 'CEDARS School FRPL'!$C$4:$G$2376,5,0)</f>
        <v>Yes</v>
      </c>
      <c r="L2079" s="66">
        <f>IFERROR(VLOOKUP($C2079,'CEDARS School FRPL'!$C$4:$F$20001,3,FALSE),"NO CEDARL FRPL Rprtd")</f>
        <v>0.75270000000000004</v>
      </c>
      <c r="N2079" s="118"/>
      <c r="O2079" s="97"/>
    </row>
    <row r="2080" spans="1:15">
      <c r="A2080" s="165" t="s">
        <v>2416</v>
      </c>
      <c r="B2080" s="165" t="s">
        <v>2796</v>
      </c>
      <c r="C2080" s="169">
        <v>4588</v>
      </c>
      <c r="D2080" s="171" t="s">
        <v>2092</v>
      </c>
      <c r="E2080" s="172">
        <v>490.3</v>
      </c>
      <c r="F2080" s="172">
        <v>0</v>
      </c>
      <c r="G2080" s="172">
        <v>0</v>
      </c>
      <c r="H2080" s="172">
        <v>0</v>
      </c>
      <c r="I2080" s="172">
        <v>0</v>
      </c>
      <c r="J2080" s="173">
        <f t="shared" si="34"/>
        <v>490.3</v>
      </c>
      <c r="K2080" s="169" t="str">
        <f>VLOOKUP(C2080, 'CEDARS School FRPL'!$C$4:$G$2376,5,0)</f>
        <v>Yes</v>
      </c>
      <c r="L2080" s="66">
        <f>IFERROR(VLOOKUP($C2080,'CEDARS School FRPL'!$C$4:$F$20001,3,FALSE),"NO CEDARL FRPL Rprtd")</f>
        <v>0.79630000000000001</v>
      </c>
      <c r="N2080" s="118"/>
      <c r="O2080" s="97"/>
    </row>
    <row r="2081" spans="1:15">
      <c r="A2081" s="165" t="s">
        <v>2383</v>
      </c>
      <c r="B2081" s="165" t="s">
        <v>2797</v>
      </c>
      <c r="C2081" s="169">
        <v>2160</v>
      </c>
      <c r="D2081" s="171" t="s">
        <v>1927</v>
      </c>
      <c r="E2081" s="172">
        <v>230.13</v>
      </c>
      <c r="F2081" s="172">
        <v>13.9</v>
      </c>
      <c r="G2081" s="172">
        <v>2.78</v>
      </c>
      <c r="H2081" s="172">
        <v>0</v>
      </c>
      <c r="I2081" s="172">
        <v>0</v>
      </c>
      <c r="J2081" s="173">
        <f t="shared" si="34"/>
        <v>246.81</v>
      </c>
      <c r="K2081" s="169" t="str">
        <f>VLOOKUP(C2081, 'CEDARS School FRPL'!$C$4:$G$2376,5,0)</f>
        <v>Yes</v>
      </c>
      <c r="L2081" s="66">
        <f>IFERROR(VLOOKUP($C2081,'CEDARS School FRPL'!$C$4:$F$20001,3,FALSE),"NO CEDARL FRPL Rprtd")</f>
        <v>0.54479999999999995</v>
      </c>
      <c r="N2081" s="118"/>
      <c r="O2081" s="97"/>
    </row>
    <row r="2082" spans="1:15">
      <c r="A2082" s="165" t="s">
        <v>2158</v>
      </c>
      <c r="B2082" s="165" t="s">
        <v>2798</v>
      </c>
      <c r="C2082" s="169">
        <v>4264</v>
      </c>
      <c r="D2082" s="171" t="s">
        <v>303</v>
      </c>
      <c r="E2082" s="172">
        <v>311.83999999999997</v>
      </c>
      <c r="F2082" s="172">
        <v>0</v>
      </c>
      <c r="G2082" s="172">
        <v>0</v>
      </c>
      <c r="H2082" s="172">
        <v>0</v>
      </c>
      <c r="I2082" s="172">
        <v>0</v>
      </c>
      <c r="J2082" s="173">
        <f t="shared" si="34"/>
        <v>311.83999999999997</v>
      </c>
      <c r="K2082" s="169" t="str">
        <f>VLOOKUP(C2082, 'CEDARS School FRPL'!$C$4:$G$2376,5,0)</f>
        <v>No</v>
      </c>
      <c r="L2082" s="66">
        <f>IFERROR(VLOOKUP($C2082,'CEDARS School FRPL'!$C$4:$F$20001,3,FALSE),"NO CEDARL FRPL Rprtd")</f>
        <v>0.44650000000000001</v>
      </c>
      <c r="N2082" s="118"/>
      <c r="O2082" s="97"/>
    </row>
    <row r="2083" spans="1:15">
      <c r="A2083" s="165" t="s">
        <v>2158</v>
      </c>
      <c r="B2083" s="165" t="s">
        <v>2798</v>
      </c>
      <c r="C2083" s="169">
        <v>2560</v>
      </c>
      <c r="D2083" s="171" t="s">
        <v>302</v>
      </c>
      <c r="E2083" s="172">
        <v>315.73</v>
      </c>
      <c r="F2083" s="172">
        <v>0</v>
      </c>
      <c r="G2083" s="172">
        <v>46.9</v>
      </c>
      <c r="H2083" s="172">
        <v>0</v>
      </c>
      <c r="I2083" s="172">
        <v>0</v>
      </c>
      <c r="J2083" s="173">
        <f t="shared" si="34"/>
        <v>362.63</v>
      </c>
      <c r="K2083" s="169" t="str">
        <f>VLOOKUP(C2083, 'CEDARS School FRPL'!$C$4:$G$2376,5,0)</f>
        <v>No</v>
      </c>
      <c r="L2083" s="66">
        <f>IFERROR(VLOOKUP($C2083,'CEDARS School FRPL'!$C$4:$F$20001,3,FALSE),"NO CEDARL FRPL Rprtd")</f>
        <v>0.47560000000000002</v>
      </c>
      <c r="N2083" s="118"/>
      <c r="O2083" s="97"/>
    </row>
    <row r="2084" spans="1:15">
      <c r="A2084" s="165" t="s">
        <v>2247</v>
      </c>
      <c r="B2084" s="165" t="s">
        <v>2799</v>
      </c>
      <c r="C2084" s="169">
        <v>3062</v>
      </c>
      <c r="D2084" s="171" t="s">
        <v>1067</v>
      </c>
      <c r="E2084" s="172">
        <v>85.2</v>
      </c>
      <c r="F2084" s="172">
        <v>0</v>
      </c>
      <c r="G2084" s="172">
        <v>0</v>
      </c>
      <c r="H2084" s="172">
        <v>0</v>
      </c>
      <c r="I2084" s="172">
        <v>0</v>
      </c>
      <c r="J2084" s="173">
        <f t="shared" si="34"/>
        <v>85.2</v>
      </c>
      <c r="K2084" s="169" t="str">
        <f>VLOOKUP(C2084, 'CEDARS School FRPL'!$C$4:$G$2376,5,0)</f>
        <v>No</v>
      </c>
      <c r="L2084" s="66">
        <f>IFERROR(VLOOKUP($C2084,'CEDARS School FRPL'!$C$4:$F$20001,3,FALSE),"NO CEDARL FRPL Rprtd")</f>
        <v>0.2611</v>
      </c>
      <c r="N2084" s="118"/>
      <c r="O2084" s="97"/>
    </row>
    <row r="2085" spans="1:15">
      <c r="A2085" s="165" t="s">
        <v>2247</v>
      </c>
      <c r="B2085" s="165" t="s">
        <v>2799</v>
      </c>
      <c r="C2085" s="169">
        <v>2676</v>
      </c>
      <c r="D2085" s="171" t="s">
        <v>1066</v>
      </c>
      <c r="E2085" s="172">
        <v>112.15</v>
      </c>
      <c r="F2085" s="172">
        <v>0</v>
      </c>
      <c r="G2085" s="172">
        <v>2.38</v>
      </c>
      <c r="H2085" s="172">
        <v>0</v>
      </c>
      <c r="I2085" s="172">
        <v>0</v>
      </c>
      <c r="J2085" s="173">
        <f t="shared" si="34"/>
        <v>114.53</v>
      </c>
      <c r="K2085" s="169" t="str">
        <f>VLOOKUP(C2085, 'CEDARS School FRPL'!$C$4:$G$2376,5,0)</f>
        <v>No</v>
      </c>
      <c r="L2085" s="66">
        <f>IFERROR(VLOOKUP($C2085,'CEDARS School FRPL'!$C$4:$F$20001,3,FALSE),"NO CEDARL FRPL Rprtd")</f>
        <v>0.39910000000000001</v>
      </c>
      <c r="N2085" s="118"/>
      <c r="O2085" s="97"/>
    </row>
    <row r="2086" spans="1:15">
      <c r="A2086" s="165" t="s">
        <v>2219</v>
      </c>
      <c r="B2086" s="165" t="s">
        <v>2800</v>
      </c>
      <c r="C2086" s="169">
        <v>3226</v>
      </c>
      <c r="D2086" s="171" t="s">
        <v>766</v>
      </c>
      <c r="E2086" s="172">
        <v>422.7</v>
      </c>
      <c r="F2086" s="172">
        <v>0</v>
      </c>
      <c r="G2086" s="172">
        <v>0</v>
      </c>
      <c r="H2086" s="172">
        <v>0</v>
      </c>
      <c r="I2086" s="172">
        <v>0</v>
      </c>
      <c r="J2086" s="173">
        <f t="shared" si="34"/>
        <v>422.7</v>
      </c>
      <c r="K2086" s="169" t="str">
        <f>VLOOKUP(C2086, 'CEDARS School FRPL'!$C$4:$G$2376,5,0)</f>
        <v>Yes</v>
      </c>
      <c r="L2086" s="66">
        <f>IFERROR(VLOOKUP($C2086,'CEDARS School FRPL'!$C$4:$F$20001,3,FALSE),"NO CEDARL FRPL Rprtd")</f>
        <v>0.74429999999999996</v>
      </c>
      <c r="N2086" s="118"/>
      <c r="O2086" s="97"/>
    </row>
    <row r="2087" spans="1:15">
      <c r="A2087" s="165" t="s">
        <v>2219</v>
      </c>
      <c r="B2087" s="165" t="s">
        <v>2800</v>
      </c>
      <c r="C2087" s="169">
        <v>2848</v>
      </c>
      <c r="D2087" s="171" t="s">
        <v>765</v>
      </c>
      <c r="E2087" s="172">
        <v>749.49</v>
      </c>
      <c r="F2087" s="172">
        <v>0</v>
      </c>
      <c r="G2087" s="172">
        <v>98.59</v>
      </c>
      <c r="H2087" s="172">
        <v>0</v>
      </c>
      <c r="I2087" s="172">
        <v>0</v>
      </c>
      <c r="J2087" s="173">
        <f t="shared" si="34"/>
        <v>848.08</v>
      </c>
      <c r="K2087" s="169" t="str">
        <f>VLOOKUP(C2087, 'CEDARS School FRPL'!$C$4:$G$2376,5,0)</f>
        <v>Yes</v>
      </c>
      <c r="L2087" s="66">
        <f>IFERROR(VLOOKUP($C2087,'CEDARS School FRPL'!$C$4:$F$20001,3,FALSE),"NO CEDARL FRPL Rprtd")</f>
        <v>0.68579999999999997</v>
      </c>
      <c r="N2087" s="118"/>
      <c r="O2087" s="97"/>
    </row>
    <row r="2088" spans="1:15">
      <c r="A2088" s="165" t="s">
        <v>2219</v>
      </c>
      <c r="B2088" s="165" t="s">
        <v>2800</v>
      </c>
      <c r="C2088" s="169">
        <v>2564</v>
      </c>
      <c r="D2088" s="171" t="s">
        <v>764</v>
      </c>
      <c r="E2088" s="172">
        <v>624.1</v>
      </c>
      <c r="F2088" s="172">
        <v>0</v>
      </c>
      <c r="G2088" s="172">
        <v>0</v>
      </c>
      <c r="H2088" s="172">
        <v>0</v>
      </c>
      <c r="I2088" s="172">
        <v>0</v>
      </c>
      <c r="J2088" s="173">
        <f t="shared" si="34"/>
        <v>624.1</v>
      </c>
      <c r="K2088" s="169" t="str">
        <f>VLOOKUP(C2088, 'CEDARS School FRPL'!$C$4:$G$2376,5,0)</f>
        <v>Yes</v>
      </c>
      <c r="L2088" s="66">
        <f>IFERROR(VLOOKUP($C2088,'CEDARS School FRPL'!$C$4:$F$20001,3,FALSE),"NO CEDARL FRPL Rprtd")</f>
        <v>0.75260000000000005</v>
      </c>
      <c r="N2088" s="118"/>
      <c r="O2088" s="97"/>
    </row>
    <row r="2089" spans="1:15">
      <c r="A2089" s="165" t="s">
        <v>2219</v>
      </c>
      <c r="B2089" s="165" t="s">
        <v>2800</v>
      </c>
      <c r="C2089" s="169">
        <v>3635</v>
      </c>
      <c r="D2089" s="171" t="s">
        <v>768</v>
      </c>
      <c r="E2089" s="172">
        <v>359.4</v>
      </c>
      <c r="F2089" s="172">
        <v>0</v>
      </c>
      <c r="G2089" s="172">
        <v>0</v>
      </c>
      <c r="H2089" s="172">
        <v>0</v>
      </c>
      <c r="I2089" s="172">
        <v>0</v>
      </c>
      <c r="J2089" s="173">
        <f t="shared" si="34"/>
        <v>359.4</v>
      </c>
      <c r="K2089" s="169" t="str">
        <f>VLOOKUP(C2089, 'CEDARS School FRPL'!$C$4:$G$2376,5,0)</f>
        <v>Yes</v>
      </c>
      <c r="L2089" s="66">
        <f>IFERROR(VLOOKUP($C2089,'CEDARS School FRPL'!$C$4:$F$20001,3,FALSE),"NO CEDARL FRPL Rprtd")</f>
        <v>0.80230000000000001</v>
      </c>
      <c r="N2089" s="118"/>
      <c r="O2089" s="97"/>
    </row>
    <row r="2090" spans="1:15">
      <c r="A2090" s="165" t="s">
        <v>2219</v>
      </c>
      <c r="B2090" s="165" t="s">
        <v>2800</v>
      </c>
      <c r="C2090" s="169">
        <v>3488</v>
      </c>
      <c r="D2090" s="171" t="s">
        <v>767</v>
      </c>
      <c r="E2090" s="172">
        <v>366.81</v>
      </c>
      <c r="F2090" s="172">
        <v>0</v>
      </c>
      <c r="G2090" s="172">
        <v>0</v>
      </c>
      <c r="H2090" s="172">
        <v>0</v>
      </c>
      <c r="I2090" s="172">
        <v>0</v>
      </c>
      <c r="J2090" s="173">
        <f t="shared" si="34"/>
        <v>366.81</v>
      </c>
      <c r="K2090" s="169" t="str">
        <f>VLOOKUP(C2090, 'CEDARS School FRPL'!$C$4:$G$2376,5,0)</f>
        <v>Yes</v>
      </c>
      <c r="L2090" s="66">
        <f>IFERROR(VLOOKUP($C2090,'CEDARS School FRPL'!$C$4:$F$20001,3,FALSE),"NO CEDARL FRPL Rprtd")</f>
        <v>0.63370000000000004</v>
      </c>
      <c r="N2090" s="118"/>
      <c r="O2090" s="97"/>
    </row>
    <row r="2091" spans="1:15">
      <c r="A2091" s="165" t="s">
        <v>2373</v>
      </c>
      <c r="B2091" s="165" t="s">
        <v>2801</v>
      </c>
      <c r="C2091" s="169">
        <v>4500</v>
      </c>
      <c r="D2091" s="171" t="s">
        <v>1879</v>
      </c>
      <c r="E2091" s="172">
        <v>617.77</v>
      </c>
      <c r="F2091" s="172">
        <v>0</v>
      </c>
      <c r="G2091" s="172">
        <v>113.32000000000001</v>
      </c>
      <c r="H2091" s="172">
        <v>0</v>
      </c>
      <c r="I2091" s="172">
        <v>0</v>
      </c>
      <c r="J2091" s="173">
        <f t="shared" si="34"/>
        <v>731.09</v>
      </c>
      <c r="K2091" s="169" t="str">
        <f>VLOOKUP(C2091, 'CEDARS School FRPL'!$C$4:$G$2376,5,0)</f>
        <v>No</v>
      </c>
      <c r="L2091" s="66">
        <f>IFERROR(VLOOKUP($C2091,'CEDARS School FRPL'!$C$4:$F$20001,3,FALSE),"NO CEDARL FRPL Rprtd")</f>
        <v>0.29409999999999997</v>
      </c>
      <c r="N2091" s="118"/>
      <c r="O2091" s="97"/>
    </row>
    <row r="2092" spans="1:15">
      <c r="A2092" s="165" t="s">
        <v>2373</v>
      </c>
      <c r="B2092" s="165" t="s">
        <v>2801</v>
      </c>
      <c r="C2092" s="169">
        <v>4205</v>
      </c>
      <c r="D2092" s="171" t="s">
        <v>1876</v>
      </c>
      <c r="E2092" s="172">
        <v>383.54</v>
      </c>
      <c r="F2092" s="172">
        <v>0</v>
      </c>
      <c r="G2092" s="172">
        <v>0</v>
      </c>
      <c r="H2092" s="172">
        <v>0</v>
      </c>
      <c r="I2092" s="172">
        <v>0</v>
      </c>
      <c r="J2092" s="173">
        <f t="shared" si="34"/>
        <v>383.54</v>
      </c>
      <c r="K2092" s="169" t="str">
        <f>VLOOKUP(C2092, 'CEDARS School FRPL'!$C$4:$G$2376,5,0)</f>
        <v>No</v>
      </c>
      <c r="L2092" s="66">
        <f>IFERROR(VLOOKUP($C2092,'CEDARS School FRPL'!$C$4:$F$20001,3,FALSE),"NO CEDARL FRPL Rprtd")</f>
        <v>0.29730000000000001</v>
      </c>
      <c r="N2092" s="118"/>
      <c r="O2092" s="97"/>
    </row>
    <row r="2093" spans="1:15">
      <c r="A2093" s="165" t="s">
        <v>2373</v>
      </c>
      <c r="B2093" s="165" t="s">
        <v>2801</v>
      </c>
      <c r="C2093" s="169">
        <v>1713</v>
      </c>
      <c r="D2093" s="171" t="s">
        <v>2954</v>
      </c>
      <c r="E2093" s="172">
        <v>140.38999999999999</v>
      </c>
      <c r="F2093" s="172">
        <v>0</v>
      </c>
      <c r="G2093" s="172">
        <v>10.170000000000002</v>
      </c>
      <c r="H2093" s="172">
        <v>23</v>
      </c>
      <c r="I2093" s="172">
        <v>0</v>
      </c>
      <c r="J2093" s="173">
        <f t="shared" si="34"/>
        <v>173.56</v>
      </c>
      <c r="K2093" s="169" t="str">
        <f>VLOOKUP(C2093, 'CEDARS School FRPL'!$C$4:$G$2376,5,0)</f>
        <v>Yes</v>
      </c>
      <c r="L2093" s="66">
        <f>IFERROR(VLOOKUP($C2093,'CEDARS School FRPL'!$C$4:$F$20001,3,FALSE),"NO CEDARL FRPL Rprtd")</f>
        <v>0.51539999999999997</v>
      </c>
      <c r="N2093" s="118"/>
      <c r="O2093" s="97"/>
    </row>
    <row r="2094" spans="1:15">
      <c r="A2094" s="165" t="s">
        <v>2373</v>
      </c>
      <c r="B2094" s="165" t="s">
        <v>2801</v>
      </c>
      <c r="C2094" s="169">
        <v>4365</v>
      </c>
      <c r="D2094" s="171" t="s">
        <v>1877</v>
      </c>
      <c r="E2094" s="172">
        <v>547.21</v>
      </c>
      <c r="F2094" s="172">
        <v>0</v>
      </c>
      <c r="G2094" s="172">
        <v>0</v>
      </c>
      <c r="H2094" s="172">
        <v>0</v>
      </c>
      <c r="I2094" s="172">
        <v>0</v>
      </c>
      <c r="J2094" s="173">
        <f t="shared" si="34"/>
        <v>547.21</v>
      </c>
      <c r="K2094" s="169" t="str">
        <f>VLOOKUP(C2094, 'CEDARS School FRPL'!$C$4:$G$2376,5,0)</f>
        <v>No</v>
      </c>
      <c r="L2094" s="66">
        <f>IFERROR(VLOOKUP($C2094,'CEDARS School FRPL'!$C$4:$F$20001,3,FALSE),"NO CEDARL FRPL Rprtd")</f>
        <v>0.29160000000000003</v>
      </c>
      <c r="N2094" s="118"/>
      <c r="O2094" s="97"/>
    </row>
    <row r="2095" spans="1:15">
      <c r="A2095" s="165" t="s">
        <v>2373</v>
      </c>
      <c r="B2095" s="165" t="s">
        <v>2801</v>
      </c>
      <c r="C2095" s="169">
        <v>4452</v>
      </c>
      <c r="D2095" s="171" t="s">
        <v>3161</v>
      </c>
      <c r="E2095" s="172">
        <v>760.79</v>
      </c>
      <c r="F2095" s="172">
        <v>0</v>
      </c>
      <c r="G2095" s="172">
        <v>0</v>
      </c>
      <c r="H2095" s="172">
        <v>0</v>
      </c>
      <c r="I2095" s="172">
        <v>0</v>
      </c>
      <c r="J2095" s="173">
        <f t="shared" si="34"/>
        <v>760.79</v>
      </c>
      <c r="K2095" s="169" t="str">
        <f>VLOOKUP(C2095, 'CEDARS School FRPL'!$C$4:$G$2376,5,0)</f>
        <v>No</v>
      </c>
      <c r="L2095" s="66">
        <f>IFERROR(VLOOKUP($C2095,'CEDARS School FRPL'!$C$4:$F$20001,3,FALSE),"NO CEDARL FRPL Rprtd")</f>
        <v>0.3594</v>
      </c>
      <c r="N2095" s="118"/>
      <c r="O2095" s="97"/>
    </row>
    <row r="2096" spans="1:15">
      <c r="A2096" s="165" t="s">
        <v>2373</v>
      </c>
      <c r="B2096" s="165" t="s">
        <v>2801</v>
      </c>
      <c r="C2096" s="169">
        <v>2816</v>
      </c>
      <c r="D2096" s="171" t="s">
        <v>1872</v>
      </c>
      <c r="E2096" s="172">
        <v>348.95</v>
      </c>
      <c r="F2096" s="172">
        <v>0</v>
      </c>
      <c r="G2096" s="172">
        <v>0</v>
      </c>
      <c r="H2096" s="172">
        <v>0</v>
      </c>
      <c r="I2096" s="172">
        <v>0</v>
      </c>
      <c r="J2096" s="173">
        <f t="shared" si="34"/>
        <v>348.95</v>
      </c>
      <c r="K2096" s="169" t="str">
        <f>VLOOKUP(C2096, 'CEDARS School FRPL'!$C$4:$G$2376,5,0)</f>
        <v>No</v>
      </c>
      <c r="L2096" s="66">
        <f>IFERROR(VLOOKUP($C2096,'CEDARS School FRPL'!$C$4:$F$20001,3,FALSE),"NO CEDARL FRPL Rprtd")</f>
        <v>0.32869999999999999</v>
      </c>
      <c r="N2096" s="118"/>
      <c r="O2096" s="97"/>
    </row>
    <row r="2097" spans="1:15">
      <c r="A2097" s="165" t="s">
        <v>2373</v>
      </c>
      <c r="B2097" s="165" t="s">
        <v>2801</v>
      </c>
      <c r="C2097" s="169">
        <v>2552</v>
      </c>
      <c r="D2097" s="171" t="s">
        <v>1871</v>
      </c>
      <c r="E2097" s="172">
        <v>415.41</v>
      </c>
      <c r="F2097" s="172">
        <v>0</v>
      </c>
      <c r="G2097" s="172">
        <v>0</v>
      </c>
      <c r="H2097" s="172">
        <v>0</v>
      </c>
      <c r="I2097" s="172">
        <v>0</v>
      </c>
      <c r="J2097" s="173">
        <f t="shared" si="34"/>
        <v>415.41</v>
      </c>
      <c r="K2097" s="169" t="str">
        <f>VLOOKUP(C2097, 'CEDARS School FRPL'!$C$4:$G$2376,5,0)</f>
        <v>No</v>
      </c>
      <c r="L2097" s="66">
        <f>IFERROR(VLOOKUP($C2097,'CEDARS School FRPL'!$C$4:$F$20001,3,FALSE),"NO CEDARL FRPL Rprtd")</f>
        <v>0.3639</v>
      </c>
      <c r="N2097" s="118"/>
      <c r="O2097" s="97"/>
    </row>
    <row r="2098" spans="1:15">
      <c r="A2098" s="165" t="s">
        <v>2373</v>
      </c>
      <c r="B2098" s="165" t="s">
        <v>2801</v>
      </c>
      <c r="C2098" s="169">
        <v>5014</v>
      </c>
      <c r="D2098" s="171" t="s">
        <v>1880</v>
      </c>
      <c r="E2098" s="172">
        <v>63.72</v>
      </c>
      <c r="F2098" s="172">
        <v>0</v>
      </c>
      <c r="G2098" s="172">
        <v>0.4</v>
      </c>
      <c r="H2098" s="172">
        <v>0</v>
      </c>
      <c r="I2098" s="172">
        <v>0</v>
      </c>
      <c r="J2098" s="173">
        <f t="shared" si="34"/>
        <v>64.12</v>
      </c>
      <c r="K2098" s="169" t="str">
        <f>VLOOKUP(C2098, 'CEDARS School FRPL'!$C$4:$G$2376,5,0)</f>
        <v>No</v>
      </c>
      <c r="L2098" s="66">
        <f>IFERROR(VLOOKUP($C2098,'CEDARS School FRPL'!$C$4:$F$20001,3,FALSE),"NO CEDARL FRPL Rprtd")</f>
        <v>0.32490000000000002</v>
      </c>
      <c r="N2098" s="118"/>
      <c r="O2098" s="97"/>
    </row>
    <row r="2099" spans="1:15">
      <c r="A2099" s="165" t="s">
        <v>2373</v>
      </c>
      <c r="B2099" s="165" t="s">
        <v>2801</v>
      </c>
      <c r="C2099" s="169">
        <v>4225</v>
      </c>
      <c r="D2099" s="171" t="s">
        <v>2492</v>
      </c>
      <c r="E2099" s="172">
        <v>528.04</v>
      </c>
      <c r="F2099" s="172">
        <v>0</v>
      </c>
      <c r="G2099" s="172">
        <v>0</v>
      </c>
      <c r="H2099" s="172">
        <v>0</v>
      </c>
      <c r="I2099" s="172">
        <v>132.35</v>
      </c>
      <c r="J2099" s="173">
        <f t="shared" si="34"/>
        <v>660.39</v>
      </c>
      <c r="K2099" s="169" t="str">
        <f>VLOOKUP(C2099, 'CEDARS School FRPL'!$C$4:$G$2376,5,0)</f>
        <v>No</v>
      </c>
      <c r="L2099" s="66">
        <f>IFERROR(VLOOKUP($C2099,'CEDARS School FRPL'!$C$4:$F$20001,3,FALSE),"NO CEDARL FRPL Rprtd")</f>
        <v>6.7199999999999996E-2</v>
      </c>
      <c r="N2099" s="118"/>
      <c r="O2099" s="97"/>
    </row>
    <row r="2100" spans="1:15">
      <c r="A2100" s="165" t="s">
        <v>2373</v>
      </c>
      <c r="B2100" s="165" t="s">
        <v>2801</v>
      </c>
      <c r="C2100" s="169">
        <v>3199</v>
      </c>
      <c r="D2100" s="171" t="s">
        <v>1873</v>
      </c>
      <c r="E2100" s="172">
        <v>562.44000000000005</v>
      </c>
      <c r="F2100" s="172">
        <v>16.600000000000001</v>
      </c>
      <c r="G2100" s="172">
        <v>0</v>
      </c>
      <c r="H2100" s="172">
        <v>0</v>
      </c>
      <c r="I2100" s="172">
        <v>0</v>
      </c>
      <c r="J2100" s="173">
        <f t="shared" si="34"/>
        <v>579.04000000000008</v>
      </c>
      <c r="K2100" s="169" t="str">
        <f>VLOOKUP(C2100, 'CEDARS School FRPL'!$C$4:$G$2376,5,0)</f>
        <v>No</v>
      </c>
      <c r="L2100" s="66">
        <f>IFERROR(VLOOKUP($C2100,'CEDARS School FRPL'!$C$4:$F$20001,3,FALSE),"NO CEDARL FRPL Rprtd")</f>
        <v>0.41839999999999999</v>
      </c>
      <c r="N2100" s="118"/>
      <c r="O2100" s="97"/>
    </row>
    <row r="2101" spans="1:15">
      <c r="A2101" s="165" t="s">
        <v>2373</v>
      </c>
      <c r="B2101" s="165" t="s">
        <v>2801</v>
      </c>
      <c r="C2101" s="169">
        <v>3362</v>
      </c>
      <c r="D2101" s="171" t="s">
        <v>1874</v>
      </c>
      <c r="E2101" s="172">
        <v>911.48</v>
      </c>
      <c r="F2101" s="172">
        <v>0</v>
      </c>
      <c r="G2101" s="172">
        <v>127.97</v>
      </c>
      <c r="H2101" s="172">
        <v>0</v>
      </c>
      <c r="I2101" s="172">
        <v>0</v>
      </c>
      <c r="J2101" s="173">
        <f t="shared" si="34"/>
        <v>1039.45</v>
      </c>
      <c r="K2101" s="169" t="str">
        <f>VLOOKUP(C2101, 'CEDARS School FRPL'!$C$4:$G$2376,5,0)</f>
        <v>No</v>
      </c>
      <c r="L2101" s="66">
        <f>IFERROR(VLOOKUP($C2101,'CEDARS School FRPL'!$C$4:$F$20001,3,FALSE),"NO CEDARL FRPL Rprtd")</f>
        <v>0.28760000000000002</v>
      </c>
      <c r="N2101" s="118"/>
      <c r="O2101" s="97"/>
    </row>
    <row r="2102" spans="1:15">
      <c r="A2102" s="165" t="s">
        <v>2373</v>
      </c>
      <c r="B2102" s="165" t="s">
        <v>2801</v>
      </c>
      <c r="C2102" s="169">
        <v>4373</v>
      </c>
      <c r="D2102" s="171" t="s">
        <v>1878</v>
      </c>
      <c r="E2102" s="172">
        <v>361.62</v>
      </c>
      <c r="F2102" s="172">
        <v>0</v>
      </c>
      <c r="G2102" s="172">
        <v>0</v>
      </c>
      <c r="H2102" s="172">
        <v>0</v>
      </c>
      <c r="I2102" s="172">
        <v>0</v>
      </c>
      <c r="J2102" s="173">
        <f t="shared" si="34"/>
        <v>361.62</v>
      </c>
      <c r="K2102" s="169" t="str">
        <f>VLOOKUP(C2102, 'CEDARS School FRPL'!$C$4:$G$2376,5,0)</f>
        <v>No</v>
      </c>
      <c r="L2102" s="66">
        <f>IFERROR(VLOOKUP($C2102,'CEDARS School FRPL'!$C$4:$F$20001,3,FALSE),"NO CEDARL FRPL Rprtd")</f>
        <v>0.3241</v>
      </c>
      <c r="N2102" s="118"/>
      <c r="O2102" s="97"/>
    </row>
    <row r="2103" spans="1:15">
      <c r="A2103" s="165" t="s">
        <v>2373</v>
      </c>
      <c r="B2103" s="165" t="s">
        <v>2801</v>
      </c>
      <c r="C2103" s="169">
        <v>3612</v>
      </c>
      <c r="D2103" s="171" t="s">
        <v>1875</v>
      </c>
      <c r="E2103" s="172">
        <v>628.44000000000005</v>
      </c>
      <c r="F2103" s="172">
        <v>0</v>
      </c>
      <c r="G2103" s="172">
        <v>0</v>
      </c>
      <c r="H2103" s="172">
        <v>0</v>
      </c>
      <c r="I2103" s="172">
        <v>0</v>
      </c>
      <c r="J2103" s="173">
        <f t="shared" si="34"/>
        <v>628.44000000000005</v>
      </c>
      <c r="K2103" s="169" t="str">
        <f>VLOOKUP(C2103, 'CEDARS School FRPL'!$C$4:$G$2376,5,0)</f>
        <v>No</v>
      </c>
      <c r="L2103" s="66">
        <f>IFERROR(VLOOKUP($C2103,'CEDARS School FRPL'!$C$4:$F$20001,3,FALSE),"NO CEDARL FRPL Rprtd")</f>
        <v>0.32429999999999998</v>
      </c>
      <c r="N2103" s="118"/>
      <c r="O2103" s="97"/>
    </row>
    <row r="2104" spans="1:15">
      <c r="A2104" s="165" t="s">
        <v>2408</v>
      </c>
      <c r="B2104" s="165" t="s">
        <v>2802</v>
      </c>
      <c r="C2104" s="169">
        <v>2714</v>
      </c>
      <c r="D2104" s="171" t="s">
        <v>2034</v>
      </c>
      <c r="E2104" s="172">
        <v>509.5</v>
      </c>
      <c r="F2104" s="172">
        <v>16.899999999999999</v>
      </c>
      <c r="G2104" s="172">
        <v>0</v>
      </c>
      <c r="H2104" s="172">
        <v>0</v>
      </c>
      <c r="I2104" s="172">
        <v>0</v>
      </c>
      <c r="J2104" s="173">
        <f t="shared" si="34"/>
        <v>526.4</v>
      </c>
      <c r="K2104" s="169" t="str">
        <f>VLOOKUP(C2104, 'CEDARS School FRPL'!$C$4:$G$2376,5,0)</f>
        <v>Yes</v>
      </c>
      <c r="L2104" s="66">
        <f>IFERROR(VLOOKUP($C2104,'CEDARS School FRPL'!$C$4:$F$20001,3,FALSE),"NO CEDARL FRPL Rprtd")</f>
        <v>0.83089999999999997</v>
      </c>
      <c r="N2104" s="118"/>
      <c r="O2104" s="97"/>
    </row>
    <row r="2105" spans="1:15">
      <c r="A2105" s="165" t="s">
        <v>2303</v>
      </c>
      <c r="B2105" s="165" t="s">
        <v>2803</v>
      </c>
      <c r="C2105" s="169">
        <v>3792</v>
      </c>
      <c r="D2105" s="171" t="s">
        <v>1296</v>
      </c>
      <c r="E2105" s="172">
        <v>460.9</v>
      </c>
      <c r="F2105" s="172">
        <v>18.899999999999999</v>
      </c>
      <c r="G2105" s="172">
        <v>0</v>
      </c>
      <c r="H2105" s="172">
        <v>0</v>
      </c>
      <c r="I2105" s="172">
        <v>0</v>
      </c>
      <c r="J2105" s="173">
        <f t="shared" si="34"/>
        <v>479.79999999999995</v>
      </c>
      <c r="K2105" s="169" t="str">
        <f>VLOOKUP(C2105, 'CEDARS School FRPL'!$C$4:$G$2376,5,0)</f>
        <v>No</v>
      </c>
      <c r="L2105" s="66">
        <f>IFERROR(VLOOKUP($C2105,'CEDARS School FRPL'!$C$4:$F$20001,3,FALSE),"NO CEDARL FRPL Rprtd")</f>
        <v>0.36530000000000001</v>
      </c>
      <c r="N2105" s="118"/>
      <c r="O2105" s="97"/>
    </row>
    <row r="2106" spans="1:15">
      <c r="A2106" s="165" t="s">
        <v>2303</v>
      </c>
      <c r="B2106" s="165" t="s">
        <v>2803</v>
      </c>
      <c r="C2106" s="169">
        <v>3179</v>
      </c>
      <c r="D2106" s="171" t="s">
        <v>1292</v>
      </c>
      <c r="E2106" s="172">
        <v>946.21</v>
      </c>
      <c r="F2106" s="172">
        <v>0</v>
      </c>
      <c r="G2106" s="172">
        <v>0</v>
      </c>
      <c r="H2106" s="172">
        <v>0</v>
      </c>
      <c r="I2106" s="172">
        <v>0</v>
      </c>
      <c r="J2106" s="173">
        <f t="shared" si="34"/>
        <v>946.21</v>
      </c>
      <c r="K2106" s="169" t="str">
        <f>VLOOKUP(C2106, 'CEDARS School FRPL'!$C$4:$G$2376,5,0)</f>
        <v>No</v>
      </c>
      <c r="L2106" s="66">
        <f>IFERROR(VLOOKUP($C2106,'CEDARS School FRPL'!$C$4:$F$20001,3,FALSE),"NO CEDARL FRPL Rprtd")</f>
        <v>0.38740000000000002</v>
      </c>
      <c r="N2106" s="118"/>
      <c r="O2106" s="97"/>
    </row>
    <row r="2107" spans="1:15">
      <c r="A2107" s="165" t="s">
        <v>2303</v>
      </c>
      <c r="B2107" s="165" t="s">
        <v>2803</v>
      </c>
      <c r="C2107" s="169">
        <v>3600</v>
      </c>
      <c r="D2107" s="171" t="s">
        <v>1294</v>
      </c>
      <c r="E2107" s="172">
        <v>1076.03</v>
      </c>
      <c r="F2107" s="172">
        <v>0</v>
      </c>
      <c r="G2107" s="172">
        <v>236.31</v>
      </c>
      <c r="H2107" s="172">
        <v>0</v>
      </c>
      <c r="I2107" s="172">
        <v>0.21</v>
      </c>
      <c r="J2107" s="173">
        <f t="shared" si="34"/>
        <v>1312.55</v>
      </c>
      <c r="K2107" s="169" t="str">
        <f>VLOOKUP(C2107, 'CEDARS School FRPL'!$C$4:$G$2376,5,0)</f>
        <v>No</v>
      </c>
      <c r="L2107" s="66">
        <f>IFERROR(VLOOKUP($C2107,'CEDARS School FRPL'!$C$4:$F$20001,3,FALSE),"NO CEDARL FRPL Rprtd")</f>
        <v>0.34710000000000002</v>
      </c>
      <c r="N2107" s="118"/>
      <c r="O2107" s="97"/>
    </row>
    <row r="2108" spans="1:15">
      <c r="A2108" s="165" t="s">
        <v>2303</v>
      </c>
      <c r="B2108" s="165" t="s">
        <v>2803</v>
      </c>
      <c r="C2108" s="169">
        <v>4325</v>
      </c>
      <c r="D2108" s="171" t="s">
        <v>1297</v>
      </c>
      <c r="E2108" s="172">
        <v>645.82000000000005</v>
      </c>
      <c r="F2108" s="172">
        <v>0</v>
      </c>
      <c r="G2108" s="172">
        <v>0</v>
      </c>
      <c r="H2108" s="172">
        <v>0</v>
      </c>
      <c r="I2108" s="172">
        <v>0</v>
      </c>
      <c r="J2108" s="173">
        <f t="shared" si="34"/>
        <v>645.82000000000005</v>
      </c>
      <c r="K2108" s="169" t="str">
        <f>VLOOKUP(C2108, 'CEDARS School FRPL'!$C$4:$G$2376,5,0)</f>
        <v>No</v>
      </c>
      <c r="L2108" s="66">
        <f>IFERROR(VLOOKUP($C2108,'CEDARS School FRPL'!$C$4:$F$20001,3,FALSE),"NO CEDARL FRPL Rprtd")</f>
        <v>0.41299999999999998</v>
      </c>
      <c r="N2108" s="118"/>
      <c r="O2108" s="97"/>
    </row>
    <row r="2109" spans="1:15">
      <c r="A2109" s="165" t="s">
        <v>2303</v>
      </c>
      <c r="B2109" s="165" t="s">
        <v>2803</v>
      </c>
      <c r="C2109" s="169">
        <v>4447</v>
      </c>
      <c r="D2109" s="171" t="s">
        <v>1298</v>
      </c>
      <c r="E2109" s="172">
        <v>535.37</v>
      </c>
      <c r="F2109" s="172">
        <v>0</v>
      </c>
      <c r="G2109" s="172">
        <v>0</v>
      </c>
      <c r="H2109" s="172">
        <v>0</v>
      </c>
      <c r="I2109" s="172">
        <v>0</v>
      </c>
      <c r="J2109" s="173">
        <f t="shared" si="34"/>
        <v>535.37</v>
      </c>
      <c r="K2109" s="169" t="str">
        <f>VLOOKUP(C2109, 'CEDARS School FRPL'!$C$4:$G$2376,5,0)</f>
        <v>No</v>
      </c>
      <c r="L2109" s="66">
        <f>IFERROR(VLOOKUP($C2109,'CEDARS School FRPL'!$C$4:$F$20001,3,FALSE),"NO CEDARL FRPL Rprtd")</f>
        <v>0.3891</v>
      </c>
      <c r="N2109" s="118"/>
      <c r="O2109" s="97"/>
    </row>
    <row r="2110" spans="1:15">
      <c r="A2110" s="165" t="s">
        <v>2303</v>
      </c>
      <c r="B2110" s="165" t="s">
        <v>2803</v>
      </c>
      <c r="C2110" s="169">
        <v>3296</v>
      </c>
      <c r="D2110" s="171" t="s">
        <v>1293</v>
      </c>
      <c r="E2110" s="172">
        <v>683.31</v>
      </c>
      <c r="F2110" s="172">
        <v>0</v>
      </c>
      <c r="G2110" s="172">
        <v>0</v>
      </c>
      <c r="H2110" s="172">
        <v>0</v>
      </c>
      <c r="I2110" s="172">
        <v>0</v>
      </c>
      <c r="J2110" s="173">
        <f t="shared" si="34"/>
        <v>683.31</v>
      </c>
      <c r="K2110" s="169" t="str">
        <f>VLOOKUP(C2110, 'CEDARS School FRPL'!$C$4:$G$2376,5,0)</f>
        <v>No</v>
      </c>
      <c r="L2110" s="66">
        <f>IFERROR(VLOOKUP($C2110,'CEDARS School FRPL'!$C$4:$F$20001,3,FALSE),"NO CEDARL FRPL Rprtd")</f>
        <v>0.39650000000000002</v>
      </c>
      <c r="N2110" s="118"/>
      <c r="O2110" s="97"/>
    </row>
    <row r="2111" spans="1:15">
      <c r="A2111" s="165" t="s">
        <v>2303</v>
      </c>
      <c r="B2111" s="165" t="s">
        <v>2803</v>
      </c>
      <c r="C2111" s="169">
        <v>3601</v>
      </c>
      <c r="D2111" s="171" t="s">
        <v>1295</v>
      </c>
      <c r="E2111" s="172">
        <v>444.32</v>
      </c>
      <c r="F2111" s="172">
        <v>0</v>
      </c>
      <c r="G2111" s="172">
        <v>0</v>
      </c>
      <c r="H2111" s="172">
        <v>0</v>
      </c>
      <c r="I2111" s="172">
        <v>0</v>
      </c>
      <c r="J2111" s="173">
        <f t="shared" si="34"/>
        <v>444.32</v>
      </c>
      <c r="K2111" s="169" t="str">
        <f>VLOOKUP(C2111, 'CEDARS School FRPL'!$C$4:$G$2376,5,0)</f>
        <v>No</v>
      </c>
      <c r="L2111" s="66">
        <f>IFERROR(VLOOKUP($C2111,'CEDARS School FRPL'!$C$4:$F$20001,3,FALSE),"NO CEDARL FRPL Rprtd")</f>
        <v>0.34320000000000001</v>
      </c>
      <c r="N2111" s="118"/>
      <c r="O2111" s="97"/>
    </row>
    <row r="2112" spans="1:15">
      <c r="A2112" s="165" t="s">
        <v>2303</v>
      </c>
      <c r="B2112" s="165" t="s">
        <v>2803</v>
      </c>
      <c r="C2112" s="169">
        <v>2223</v>
      </c>
      <c r="D2112" s="171" t="s">
        <v>1291</v>
      </c>
      <c r="E2112" s="172">
        <v>532.41999999999996</v>
      </c>
      <c r="F2112" s="172">
        <v>19.600000000000001</v>
      </c>
      <c r="G2112" s="172">
        <v>0</v>
      </c>
      <c r="H2112" s="172">
        <v>0</v>
      </c>
      <c r="I2112" s="172">
        <v>0</v>
      </c>
      <c r="J2112" s="173">
        <f t="shared" si="34"/>
        <v>552.02</v>
      </c>
      <c r="K2112" s="169" t="str">
        <f>VLOOKUP(C2112, 'CEDARS School FRPL'!$C$4:$G$2376,5,0)</f>
        <v>No</v>
      </c>
      <c r="L2112" s="66">
        <f>IFERROR(VLOOKUP($C2112,'CEDARS School FRPL'!$C$4:$F$20001,3,FALSE),"NO CEDARL FRPL Rprtd")</f>
        <v>0.37559999999999999</v>
      </c>
      <c r="N2112" s="118"/>
      <c r="O2112" s="97"/>
    </row>
    <row r="2113" spans="1:15">
      <c r="A2113" s="165" t="s">
        <v>2362</v>
      </c>
      <c r="B2113" s="165" t="s">
        <v>2804</v>
      </c>
      <c r="C2113" s="169">
        <v>1932</v>
      </c>
      <c r="D2113" s="171" t="s">
        <v>1809</v>
      </c>
      <c r="E2113" s="172">
        <v>770.37</v>
      </c>
      <c r="F2113" s="172">
        <v>0</v>
      </c>
      <c r="G2113" s="172">
        <v>0</v>
      </c>
      <c r="H2113" s="172">
        <v>0</v>
      </c>
      <c r="I2113" s="172">
        <v>0</v>
      </c>
      <c r="J2113" s="173">
        <f t="shared" si="34"/>
        <v>770.37</v>
      </c>
      <c r="K2113" s="169" t="str">
        <f>VLOOKUP(C2113, 'CEDARS School FRPL'!$C$4:$G$2376,5,0)</f>
        <v>No</v>
      </c>
      <c r="L2113" s="66">
        <f>IFERROR(VLOOKUP($C2113,'CEDARS School FRPL'!$C$4:$F$20001,3,FALSE),"NO CEDARL FRPL Rprtd")</f>
        <v>0.18690000000000001</v>
      </c>
      <c r="N2113" s="118"/>
      <c r="O2113" s="97"/>
    </row>
    <row r="2114" spans="1:15">
      <c r="A2114" s="165" t="s">
        <v>2362</v>
      </c>
      <c r="B2114" s="165" t="s">
        <v>2804</v>
      </c>
      <c r="C2114" s="169">
        <v>5223</v>
      </c>
      <c r="D2114" s="171" t="s">
        <v>3252</v>
      </c>
      <c r="E2114" s="172">
        <v>17.39</v>
      </c>
      <c r="F2114" s="172">
        <v>0</v>
      </c>
      <c r="G2114" s="172">
        <v>0.8600000000000001</v>
      </c>
      <c r="H2114" s="172">
        <v>0</v>
      </c>
      <c r="I2114" s="172">
        <v>0</v>
      </c>
      <c r="J2114" s="173">
        <f t="shared" si="34"/>
        <v>18.25</v>
      </c>
      <c r="K2114" s="169" t="str">
        <f>VLOOKUP(C2114, 'CEDARS School FRPL'!$C$4:$G$2376,5,0)</f>
        <v>Yes</v>
      </c>
      <c r="L2114" s="66">
        <f>IFERROR(VLOOKUP($C2114,'CEDARS School FRPL'!$C$4:$F$20001,3,FALSE),"NO CEDARL FRPL Rprtd")</f>
        <v>0.57509999999999994</v>
      </c>
      <c r="N2114" s="118"/>
      <c r="O2114" s="97"/>
    </row>
    <row r="2115" spans="1:15">
      <c r="A2115" s="165" t="s">
        <v>2362</v>
      </c>
      <c r="B2115" s="165" t="s">
        <v>2804</v>
      </c>
      <c r="C2115" s="169">
        <v>2405</v>
      </c>
      <c r="D2115" s="171" t="s">
        <v>1810</v>
      </c>
      <c r="E2115" s="172">
        <v>186.87</v>
      </c>
      <c r="F2115" s="172">
        <v>13.9</v>
      </c>
      <c r="G2115" s="172">
        <v>0</v>
      </c>
      <c r="H2115" s="172">
        <v>0</v>
      </c>
      <c r="I2115" s="172">
        <v>0</v>
      </c>
      <c r="J2115" s="173">
        <f t="shared" si="34"/>
        <v>200.77</v>
      </c>
      <c r="K2115" s="169" t="str">
        <f>VLOOKUP(C2115, 'CEDARS School FRPL'!$C$4:$G$2376,5,0)</f>
        <v>Yes</v>
      </c>
      <c r="L2115" s="66">
        <f>IFERROR(VLOOKUP($C2115,'CEDARS School FRPL'!$C$4:$F$20001,3,FALSE),"NO CEDARL FRPL Rprtd")</f>
        <v>0.62919999999999998</v>
      </c>
      <c r="N2115" s="118"/>
      <c r="O2115" s="97"/>
    </row>
    <row r="2116" spans="1:15">
      <c r="A2116" s="165" t="s">
        <v>2146</v>
      </c>
      <c r="B2116" s="165" t="s">
        <v>2805</v>
      </c>
      <c r="C2116" s="169">
        <v>4406</v>
      </c>
      <c r="D2116" s="171" t="s">
        <v>189</v>
      </c>
      <c r="E2116" s="172">
        <v>552.95000000000005</v>
      </c>
      <c r="F2116" s="172">
        <v>0</v>
      </c>
      <c r="G2116" s="172">
        <v>0</v>
      </c>
      <c r="H2116" s="172">
        <v>0</v>
      </c>
      <c r="I2116" s="172">
        <v>0</v>
      </c>
      <c r="J2116" s="173">
        <f t="shared" si="34"/>
        <v>552.95000000000005</v>
      </c>
      <c r="K2116" s="169" t="str">
        <f>VLOOKUP(C2116, 'CEDARS School FRPL'!$C$4:$G$2376,5,0)</f>
        <v>No</v>
      </c>
      <c r="L2116" s="66">
        <f>IFERROR(VLOOKUP($C2116,'CEDARS School FRPL'!$C$4:$F$20001,3,FALSE),"NO CEDARL FRPL Rprtd")</f>
        <v>0.27050000000000002</v>
      </c>
      <c r="N2116" s="118"/>
      <c r="O2116" s="97"/>
    </row>
    <row r="2117" spans="1:15">
      <c r="A2117" s="165" t="s">
        <v>2146</v>
      </c>
      <c r="B2117" s="165" t="s">
        <v>2805</v>
      </c>
      <c r="C2117" s="169">
        <v>3080</v>
      </c>
      <c r="D2117" s="171" t="s">
        <v>173</v>
      </c>
      <c r="E2117" s="172">
        <v>352.31</v>
      </c>
      <c r="F2117" s="172">
        <v>0</v>
      </c>
      <c r="G2117" s="172">
        <v>0</v>
      </c>
      <c r="H2117" s="172">
        <v>0</v>
      </c>
      <c r="I2117" s="172">
        <v>0</v>
      </c>
      <c r="J2117" s="173">
        <f t="shared" ref="J2117:J2180" si="35">SUM(E2117:I2117)</f>
        <v>352.31</v>
      </c>
      <c r="K2117" s="169" t="str">
        <f>VLOOKUP(C2117, 'CEDARS School FRPL'!$C$4:$G$2376,5,0)</f>
        <v>No</v>
      </c>
      <c r="L2117" s="66">
        <f>IFERROR(VLOOKUP($C2117,'CEDARS School FRPL'!$C$4:$F$20001,3,FALSE),"NO CEDARL FRPL Rprtd")</f>
        <v>0.20680000000000001</v>
      </c>
      <c r="N2117" s="118"/>
      <c r="O2117" s="97"/>
    </row>
    <row r="2118" spans="1:15">
      <c r="A2118" s="165" t="s">
        <v>2146</v>
      </c>
      <c r="B2118" s="165" t="s">
        <v>2805</v>
      </c>
      <c r="C2118" s="169">
        <v>4405</v>
      </c>
      <c r="D2118" s="171" t="s">
        <v>188</v>
      </c>
      <c r="E2118" s="172">
        <v>441.52</v>
      </c>
      <c r="F2118" s="172">
        <v>0</v>
      </c>
      <c r="G2118" s="172">
        <v>0</v>
      </c>
      <c r="H2118" s="172">
        <v>0</v>
      </c>
      <c r="I2118" s="172">
        <v>0</v>
      </c>
      <c r="J2118" s="173">
        <f t="shared" si="35"/>
        <v>441.52</v>
      </c>
      <c r="K2118" s="169" t="str">
        <f>VLOOKUP(C2118, 'CEDARS School FRPL'!$C$4:$G$2376,5,0)</f>
        <v>No</v>
      </c>
      <c r="L2118" s="66">
        <f>IFERROR(VLOOKUP($C2118,'CEDARS School FRPL'!$C$4:$F$20001,3,FALSE),"NO CEDARL FRPL Rprtd")</f>
        <v>0.2883</v>
      </c>
      <c r="N2118" s="118"/>
      <c r="O2118" s="97"/>
    </row>
    <row r="2119" spans="1:15">
      <c r="A2119" s="165" t="s">
        <v>2146</v>
      </c>
      <c r="B2119" s="165" t="s">
        <v>2805</v>
      </c>
      <c r="C2119" s="169">
        <v>3423</v>
      </c>
      <c r="D2119" s="171" t="s">
        <v>176</v>
      </c>
      <c r="E2119" s="172">
        <v>951.83</v>
      </c>
      <c r="F2119" s="172">
        <v>0</v>
      </c>
      <c r="G2119" s="172">
        <v>90.149999999999991</v>
      </c>
      <c r="H2119" s="172">
        <v>0</v>
      </c>
      <c r="I2119" s="172">
        <v>0</v>
      </c>
      <c r="J2119" s="173">
        <f t="shared" si="35"/>
        <v>1041.98</v>
      </c>
      <c r="K2119" s="169" t="str">
        <f>VLOOKUP(C2119, 'CEDARS School FRPL'!$C$4:$G$2376,5,0)</f>
        <v>No</v>
      </c>
      <c r="L2119" s="66">
        <f>IFERROR(VLOOKUP($C2119,'CEDARS School FRPL'!$C$4:$F$20001,3,FALSE),"NO CEDARL FRPL Rprtd")</f>
        <v>0.28920000000000001</v>
      </c>
      <c r="N2119" s="118"/>
      <c r="O2119" s="97"/>
    </row>
    <row r="2120" spans="1:15">
      <c r="A2120" s="165" t="s">
        <v>2146</v>
      </c>
      <c r="B2120" s="165" t="s">
        <v>2805</v>
      </c>
      <c r="C2120" s="169">
        <v>4503</v>
      </c>
      <c r="D2120" s="171" t="s">
        <v>190</v>
      </c>
      <c r="E2120" s="172">
        <v>519.88</v>
      </c>
      <c r="F2120" s="172">
        <v>0</v>
      </c>
      <c r="G2120" s="172">
        <v>0</v>
      </c>
      <c r="H2120" s="172">
        <v>0</v>
      </c>
      <c r="I2120" s="172">
        <v>0</v>
      </c>
      <c r="J2120" s="173">
        <f t="shared" si="35"/>
        <v>519.88</v>
      </c>
      <c r="K2120" s="169" t="str">
        <f>VLOOKUP(C2120, 'CEDARS School FRPL'!$C$4:$G$2376,5,0)</f>
        <v>Yes</v>
      </c>
      <c r="L2120" s="66">
        <f>IFERROR(VLOOKUP($C2120,'CEDARS School FRPL'!$C$4:$F$20001,3,FALSE),"NO CEDARL FRPL Rprtd")</f>
        <v>0.63370000000000004</v>
      </c>
      <c r="N2120" s="118"/>
      <c r="O2120" s="97"/>
    </row>
    <row r="2121" spans="1:15">
      <c r="A2121" s="165" t="s">
        <v>2146</v>
      </c>
      <c r="B2121" s="165" t="s">
        <v>2805</v>
      </c>
      <c r="C2121" s="169">
        <v>3733</v>
      </c>
      <c r="D2121" s="171" t="s">
        <v>181</v>
      </c>
      <c r="E2121" s="172">
        <v>375.05</v>
      </c>
      <c r="F2121" s="172">
        <v>0</v>
      </c>
      <c r="G2121" s="172">
        <v>0</v>
      </c>
      <c r="H2121" s="172">
        <v>0</v>
      </c>
      <c r="I2121" s="172">
        <v>0</v>
      </c>
      <c r="J2121" s="173">
        <f t="shared" si="35"/>
        <v>375.05</v>
      </c>
      <c r="K2121" s="169" t="str">
        <f>VLOOKUP(C2121, 'CEDARS School FRPL'!$C$4:$G$2376,5,0)</f>
        <v>No</v>
      </c>
      <c r="L2121" s="66">
        <f>IFERROR(VLOOKUP($C2121,'CEDARS School FRPL'!$C$4:$F$20001,3,FALSE),"NO CEDARL FRPL Rprtd")</f>
        <v>0.46079999999999999</v>
      </c>
      <c r="N2121" s="118"/>
      <c r="O2121" s="97"/>
    </row>
    <row r="2122" spans="1:15">
      <c r="A2122" s="165" t="s">
        <v>2146</v>
      </c>
      <c r="B2122" s="165" t="s">
        <v>2805</v>
      </c>
      <c r="C2122" s="169">
        <v>2643</v>
      </c>
      <c r="D2122" s="171" t="s">
        <v>3253</v>
      </c>
      <c r="E2122" s="172">
        <v>460.12</v>
      </c>
      <c r="F2122" s="172">
        <v>0</v>
      </c>
      <c r="G2122" s="172">
        <v>0</v>
      </c>
      <c r="H2122" s="172">
        <v>0</v>
      </c>
      <c r="I2122" s="172">
        <v>0</v>
      </c>
      <c r="J2122" s="173">
        <f t="shared" si="35"/>
        <v>460.12</v>
      </c>
      <c r="K2122" s="169" t="str">
        <f>VLOOKUP(C2122, 'CEDARS School FRPL'!$C$4:$G$2376,5,0)</f>
        <v>Yes</v>
      </c>
      <c r="L2122" s="66">
        <f>IFERROR(VLOOKUP($C2122,'CEDARS School FRPL'!$C$4:$F$20001,3,FALSE),"NO CEDARL FRPL Rprtd")</f>
        <v>0.62529999999999997</v>
      </c>
      <c r="N2122" s="118"/>
      <c r="O2122" s="97"/>
    </row>
    <row r="2123" spans="1:15">
      <c r="A2123" s="165" t="s">
        <v>2146</v>
      </c>
      <c r="B2123" s="165" t="s">
        <v>2805</v>
      </c>
      <c r="C2123" s="169">
        <v>4075</v>
      </c>
      <c r="D2123" s="171" t="s">
        <v>187</v>
      </c>
      <c r="E2123" s="172">
        <v>537.01</v>
      </c>
      <c r="F2123" s="172">
        <v>0</v>
      </c>
      <c r="G2123" s="172">
        <v>0</v>
      </c>
      <c r="H2123" s="172">
        <v>0</v>
      </c>
      <c r="I2123" s="172">
        <v>0</v>
      </c>
      <c r="J2123" s="173">
        <f t="shared" si="35"/>
        <v>537.01</v>
      </c>
      <c r="K2123" s="169" t="str">
        <f>VLOOKUP(C2123, 'CEDARS School FRPL'!$C$4:$G$2376,5,0)</f>
        <v>No</v>
      </c>
      <c r="L2123" s="66">
        <f>IFERROR(VLOOKUP($C2123,'CEDARS School FRPL'!$C$4:$F$20001,3,FALSE),"NO CEDARL FRPL Rprtd")</f>
        <v>0.13039999999999999</v>
      </c>
      <c r="N2123" s="118"/>
      <c r="O2123" s="97"/>
    </row>
    <row r="2124" spans="1:15">
      <c r="A2124" s="165" t="s">
        <v>2146</v>
      </c>
      <c r="B2124" s="165" t="s">
        <v>2805</v>
      </c>
      <c r="C2124" s="169">
        <v>2179</v>
      </c>
      <c r="D2124" s="171" t="s">
        <v>162</v>
      </c>
      <c r="E2124" s="172">
        <v>1174.54</v>
      </c>
      <c r="F2124" s="172">
        <v>0</v>
      </c>
      <c r="G2124" s="172">
        <v>42.199999999999996</v>
      </c>
      <c r="H2124" s="172">
        <v>0</v>
      </c>
      <c r="I2124" s="172">
        <v>0</v>
      </c>
      <c r="J2124" s="173">
        <f t="shared" si="35"/>
        <v>1216.74</v>
      </c>
      <c r="K2124" s="169" t="str">
        <f>VLOOKUP(C2124, 'CEDARS School FRPL'!$C$4:$G$2376,5,0)</f>
        <v>Yes</v>
      </c>
      <c r="L2124" s="66">
        <f>IFERROR(VLOOKUP($C2124,'CEDARS School FRPL'!$C$4:$F$20001,3,FALSE),"NO CEDARL FRPL Rprtd")</f>
        <v>0.6734</v>
      </c>
      <c r="N2124" s="118"/>
      <c r="O2124" s="97"/>
    </row>
    <row r="2125" spans="1:15">
      <c r="A2125" s="165" t="s">
        <v>2146</v>
      </c>
      <c r="B2125" s="165" t="s">
        <v>2805</v>
      </c>
      <c r="C2125" s="169">
        <v>2637</v>
      </c>
      <c r="D2125" s="171" t="s">
        <v>164</v>
      </c>
      <c r="E2125" s="172">
        <v>182.4</v>
      </c>
      <c r="F2125" s="172">
        <v>0</v>
      </c>
      <c r="G2125" s="172">
        <v>0</v>
      </c>
      <c r="H2125" s="172">
        <v>0</v>
      </c>
      <c r="I2125" s="172">
        <v>0</v>
      </c>
      <c r="J2125" s="173">
        <f t="shared" si="35"/>
        <v>182.4</v>
      </c>
      <c r="K2125" s="169" t="str">
        <f>VLOOKUP(C2125, 'CEDARS School FRPL'!$C$4:$G$2376,5,0)</f>
        <v>Yes</v>
      </c>
      <c r="L2125" s="66">
        <f>IFERROR(VLOOKUP($C2125,'CEDARS School FRPL'!$C$4:$F$20001,3,FALSE),"NO CEDARL FRPL Rprtd")</f>
        <v>0.73880000000000001</v>
      </c>
      <c r="N2125" s="118"/>
      <c r="O2125" s="97"/>
    </row>
    <row r="2126" spans="1:15">
      <c r="A2126" s="165" t="s">
        <v>2146</v>
      </c>
      <c r="B2126" s="165" t="s">
        <v>2805</v>
      </c>
      <c r="C2126" s="169">
        <v>3902</v>
      </c>
      <c r="D2126" s="171" t="s">
        <v>184</v>
      </c>
      <c r="E2126" s="172">
        <v>690.42</v>
      </c>
      <c r="F2126" s="172">
        <v>0</v>
      </c>
      <c r="G2126" s="172">
        <v>0</v>
      </c>
      <c r="H2126" s="172">
        <v>0</v>
      </c>
      <c r="I2126" s="172">
        <v>0</v>
      </c>
      <c r="J2126" s="173">
        <f t="shared" si="35"/>
        <v>690.42</v>
      </c>
      <c r="K2126" s="169" t="str">
        <f>VLOOKUP(C2126, 'CEDARS School FRPL'!$C$4:$G$2376,5,0)</f>
        <v>Yes</v>
      </c>
      <c r="L2126" s="66">
        <f>IFERROR(VLOOKUP($C2126,'CEDARS School FRPL'!$C$4:$F$20001,3,FALSE),"NO CEDARL FRPL Rprtd")</f>
        <v>0.59950000000000003</v>
      </c>
      <c r="N2126" s="118"/>
      <c r="O2126" s="97"/>
    </row>
    <row r="2127" spans="1:15">
      <c r="A2127" s="165" t="s">
        <v>2146</v>
      </c>
      <c r="B2127" s="165" t="s">
        <v>2805</v>
      </c>
      <c r="C2127" s="169">
        <v>1738</v>
      </c>
      <c r="D2127" s="171" t="s">
        <v>161</v>
      </c>
      <c r="E2127" s="172">
        <v>65.099999999999994</v>
      </c>
      <c r="F2127" s="172">
        <v>0</v>
      </c>
      <c r="G2127" s="172">
        <v>0</v>
      </c>
      <c r="H2127" s="172">
        <v>0</v>
      </c>
      <c r="I2127" s="172">
        <v>0</v>
      </c>
      <c r="J2127" s="173">
        <f t="shared" si="35"/>
        <v>65.099999999999994</v>
      </c>
      <c r="K2127" s="169" t="str">
        <f>VLOOKUP(C2127, 'CEDARS School FRPL'!$C$4:$G$2376,5,0)</f>
        <v>Yes</v>
      </c>
      <c r="L2127" s="66">
        <f>IFERROR(VLOOKUP($C2127,'CEDARS School FRPL'!$C$4:$F$20001,3,FALSE),"NO CEDARL FRPL Rprtd")</f>
        <v>0.51929999999999998</v>
      </c>
      <c r="M2127" s="66"/>
      <c r="N2127" s="118"/>
      <c r="O2127" s="97"/>
    </row>
    <row r="2128" spans="1:15">
      <c r="A2128" s="165" t="s">
        <v>2146</v>
      </c>
      <c r="B2128" s="165" t="s">
        <v>2805</v>
      </c>
      <c r="C2128" s="169">
        <v>3424</v>
      </c>
      <c r="D2128" s="171" t="s">
        <v>177</v>
      </c>
      <c r="E2128" s="172">
        <v>270.54000000000002</v>
      </c>
      <c r="F2128" s="172">
        <v>0</v>
      </c>
      <c r="G2128" s="172">
        <v>0</v>
      </c>
      <c r="H2128" s="172">
        <v>0</v>
      </c>
      <c r="I2128" s="172">
        <v>0</v>
      </c>
      <c r="J2128" s="173">
        <f t="shared" si="35"/>
        <v>270.54000000000002</v>
      </c>
      <c r="K2128" s="169" t="str">
        <f>VLOOKUP(C2128, 'CEDARS School FRPL'!$C$4:$G$2376,5,0)</f>
        <v>Yes</v>
      </c>
      <c r="L2128" s="66">
        <f>IFERROR(VLOOKUP($C2128,'CEDARS School FRPL'!$C$4:$F$20001,3,FALSE),"NO CEDARL FRPL Rprtd")</f>
        <v>0.60899999999999999</v>
      </c>
      <c r="N2128" s="118"/>
      <c r="O2128" s="97"/>
    </row>
    <row r="2129" spans="1:15">
      <c r="A2129" s="165" t="s">
        <v>2146</v>
      </c>
      <c r="B2129" s="165" t="s">
        <v>2805</v>
      </c>
      <c r="C2129" s="169">
        <v>3735</v>
      </c>
      <c r="D2129" s="171" t="s">
        <v>183</v>
      </c>
      <c r="E2129" s="172">
        <v>458.6</v>
      </c>
      <c r="F2129" s="172">
        <v>18</v>
      </c>
      <c r="G2129" s="172">
        <v>0</v>
      </c>
      <c r="H2129" s="172">
        <v>0</v>
      </c>
      <c r="I2129" s="172">
        <v>0</v>
      </c>
      <c r="J2129" s="173">
        <f t="shared" si="35"/>
        <v>476.6</v>
      </c>
      <c r="K2129" s="169" t="str">
        <f>VLOOKUP(C2129, 'CEDARS School FRPL'!$C$4:$G$2376,5,0)</f>
        <v>Yes</v>
      </c>
      <c r="L2129" s="66">
        <f>IFERROR(VLOOKUP($C2129,'CEDARS School FRPL'!$C$4:$F$20001,3,FALSE),"NO CEDARL FRPL Rprtd")</f>
        <v>0.59340000000000004</v>
      </c>
      <c r="N2129" s="118"/>
      <c r="O2129" s="97"/>
    </row>
    <row r="2130" spans="1:15">
      <c r="A2130" s="165" t="s">
        <v>2146</v>
      </c>
      <c r="B2130" s="165" t="s">
        <v>2805</v>
      </c>
      <c r="C2130" s="169">
        <v>2690</v>
      </c>
      <c r="D2130" s="171" t="s">
        <v>167</v>
      </c>
      <c r="E2130" s="172">
        <v>331.3</v>
      </c>
      <c r="F2130" s="172">
        <v>17.399999999999999</v>
      </c>
      <c r="G2130" s="172">
        <v>0</v>
      </c>
      <c r="H2130" s="172">
        <v>0</v>
      </c>
      <c r="I2130" s="172">
        <v>0</v>
      </c>
      <c r="J2130" s="173">
        <f t="shared" si="35"/>
        <v>348.7</v>
      </c>
      <c r="K2130" s="169" t="str">
        <f>VLOOKUP(C2130, 'CEDARS School FRPL'!$C$4:$G$2376,5,0)</f>
        <v>Yes</v>
      </c>
      <c r="L2130" s="66">
        <f>IFERROR(VLOOKUP($C2130,'CEDARS School FRPL'!$C$4:$F$20001,3,FALSE),"NO CEDARL FRPL Rprtd")</f>
        <v>0.58909999999999996</v>
      </c>
      <c r="N2130" s="118"/>
      <c r="O2130" s="97"/>
    </row>
    <row r="2131" spans="1:15">
      <c r="A2131" s="165" t="s">
        <v>2146</v>
      </c>
      <c r="B2131" s="165" t="s">
        <v>2805</v>
      </c>
      <c r="C2131" s="169">
        <v>2610</v>
      </c>
      <c r="D2131" s="171" t="s">
        <v>163</v>
      </c>
      <c r="E2131" s="172">
        <v>221.26</v>
      </c>
      <c r="F2131" s="172">
        <v>18</v>
      </c>
      <c r="G2131" s="172">
        <v>0</v>
      </c>
      <c r="H2131" s="172">
        <v>0</v>
      </c>
      <c r="I2131" s="172">
        <v>0</v>
      </c>
      <c r="J2131" s="173">
        <f t="shared" si="35"/>
        <v>239.26</v>
      </c>
      <c r="K2131" s="169" t="str">
        <f>VLOOKUP(C2131, 'CEDARS School FRPL'!$C$4:$G$2376,5,0)</f>
        <v>Yes</v>
      </c>
      <c r="L2131" s="66">
        <f>IFERROR(VLOOKUP($C2131,'CEDARS School FRPL'!$C$4:$F$20001,3,FALSE),"NO CEDARL FRPL Rprtd")</f>
        <v>0.60289999999999999</v>
      </c>
      <c r="N2131" s="118"/>
      <c r="O2131" s="97"/>
    </row>
    <row r="2132" spans="1:15">
      <c r="A2132" s="165" t="s">
        <v>2146</v>
      </c>
      <c r="B2132" s="165" t="s">
        <v>2805</v>
      </c>
      <c r="C2132" s="169">
        <v>3081</v>
      </c>
      <c r="D2132" s="171" t="s">
        <v>174</v>
      </c>
      <c r="E2132" s="172">
        <v>968.5</v>
      </c>
      <c r="F2132" s="172">
        <v>0</v>
      </c>
      <c r="G2132" s="172">
        <v>59.48</v>
      </c>
      <c r="H2132" s="172">
        <v>0</v>
      </c>
      <c r="I2132" s="172">
        <v>0</v>
      </c>
      <c r="J2132" s="173">
        <f t="shared" si="35"/>
        <v>1027.98</v>
      </c>
      <c r="K2132" s="169" t="str">
        <f>VLOOKUP(C2132, 'CEDARS School FRPL'!$C$4:$G$2376,5,0)</f>
        <v>Yes</v>
      </c>
      <c r="L2132" s="66">
        <f>IFERROR(VLOOKUP($C2132,'CEDARS School FRPL'!$C$4:$F$20001,3,FALSE),"NO CEDARL FRPL Rprtd")</f>
        <v>0.56310000000000004</v>
      </c>
      <c r="N2132" s="118"/>
      <c r="O2132" s="97"/>
    </row>
    <row r="2133" spans="1:15">
      <c r="A2133" s="165" t="s">
        <v>2146</v>
      </c>
      <c r="B2133" s="165" t="s">
        <v>2805</v>
      </c>
      <c r="C2133" s="169">
        <v>3543</v>
      </c>
      <c r="D2133" s="171" t="s">
        <v>178</v>
      </c>
      <c r="E2133" s="172">
        <v>578.54999999999995</v>
      </c>
      <c r="F2133" s="172">
        <v>0</v>
      </c>
      <c r="G2133" s="172">
        <v>0</v>
      </c>
      <c r="H2133" s="172">
        <v>0</v>
      </c>
      <c r="I2133" s="172">
        <v>0</v>
      </c>
      <c r="J2133" s="173">
        <f t="shared" si="35"/>
        <v>578.54999999999995</v>
      </c>
      <c r="K2133" s="169" t="str">
        <f>VLOOKUP(C2133, 'CEDARS School FRPL'!$C$4:$G$2376,5,0)</f>
        <v>Yes</v>
      </c>
      <c r="L2133" s="66">
        <f>IFERROR(VLOOKUP($C2133,'CEDARS School FRPL'!$C$4:$F$20001,3,FALSE),"NO CEDARL FRPL Rprtd")</f>
        <v>0.45119999999999999</v>
      </c>
      <c r="N2133" s="118"/>
      <c r="O2133" s="97"/>
    </row>
    <row r="2134" spans="1:15">
      <c r="A2134" s="165" t="s">
        <v>2146</v>
      </c>
      <c r="B2134" s="165" t="s">
        <v>2805</v>
      </c>
      <c r="C2134" s="169">
        <v>4591</v>
      </c>
      <c r="D2134" s="171" t="s">
        <v>192</v>
      </c>
      <c r="E2134" s="172">
        <v>764.56</v>
      </c>
      <c r="F2134" s="172">
        <v>0</v>
      </c>
      <c r="G2134" s="172">
        <v>0</v>
      </c>
      <c r="H2134" s="172">
        <v>0</v>
      </c>
      <c r="I2134" s="172">
        <v>0</v>
      </c>
      <c r="J2134" s="173">
        <f t="shared" si="35"/>
        <v>764.56</v>
      </c>
      <c r="K2134" s="169" t="str">
        <f>VLOOKUP(C2134, 'CEDARS School FRPL'!$C$4:$G$2376,5,0)</f>
        <v>No</v>
      </c>
      <c r="L2134" s="66">
        <f>IFERROR(VLOOKUP($C2134,'CEDARS School FRPL'!$C$4:$F$20001,3,FALSE),"NO CEDARL FRPL Rprtd")</f>
        <v>0.3125</v>
      </c>
      <c r="N2134" s="118"/>
      <c r="O2134" s="97"/>
    </row>
    <row r="2135" spans="1:15">
      <c r="A2135" s="165" t="s">
        <v>2146</v>
      </c>
      <c r="B2135" s="165" t="s">
        <v>2805</v>
      </c>
      <c r="C2135" s="169">
        <v>1574</v>
      </c>
      <c r="D2135" s="171" t="s">
        <v>3162</v>
      </c>
      <c r="E2135" s="172">
        <v>53.4</v>
      </c>
      <c r="F2135" s="172">
        <v>0</v>
      </c>
      <c r="G2135" s="172">
        <v>0</v>
      </c>
      <c r="H2135" s="172">
        <v>0</v>
      </c>
      <c r="I2135" s="172">
        <v>0</v>
      </c>
      <c r="J2135" s="173">
        <f t="shared" si="35"/>
        <v>53.4</v>
      </c>
      <c r="K2135" s="169" t="str">
        <f>VLOOKUP(C2135, 'CEDARS School FRPL'!$C$4:$G$2376,5,0)</f>
        <v>Yes</v>
      </c>
      <c r="L2135" s="66">
        <f>IFERROR(VLOOKUP($C2135,'CEDARS School FRPL'!$C$4:$F$20001,3,FALSE),"NO CEDARL FRPL Rprtd")</f>
        <v>0.6734</v>
      </c>
      <c r="N2135" s="118"/>
      <c r="O2135" s="97"/>
    </row>
    <row r="2136" spans="1:15">
      <c r="A2136" s="165" t="s">
        <v>2146</v>
      </c>
      <c r="B2136" s="165" t="s">
        <v>2805</v>
      </c>
      <c r="C2136" s="169">
        <v>3017</v>
      </c>
      <c r="D2136" s="171" t="s">
        <v>172</v>
      </c>
      <c r="E2136" s="172">
        <v>293.5</v>
      </c>
      <c r="F2136" s="172">
        <v>0</v>
      </c>
      <c r="G2136" s="172">
        <v>0</v>
      </c>
      <c r="H2136" s="172">
        <v>0</v>
      </c>
      <c r="I2136" s="172">
        <v>0</v>
      </c>
      <c r="J2136" s="173">
        <f t="shared" si="35"/>
        <v>293.5</v>
      </c>
      <c r="K2136" s="169" t="str">
        <f>VLOOKUP(C2136, 'CEDARS School FRPL'!$C$4:$G$2376,5,0)</f>
        <v>No</v>
      </c>
      <c r="L2136" s="66">
        <f>IFERROR(VLOOKUP($C2136,'CEDARS School FRPL'!$C$4:$F$20001,3,FALSE),"NO CEDARL FRPL Rprtd")</f>
        <v>0.29830000000000001</v>
      </c>
      <c r="N2136" s="118"/>
      <c r="O2136" s="97"/>
    </row>
    <row r="2137" spans="1:15">
      <c r="A2137" s="165" t="s">
        <v>2146</v>
      </c>
      <c r="B2137" s="165" t="s">
        <v>2805</v>
      </c>
      <c r="C2137" s="169">
        <v>2318</v>
      </c>
      <c r="D2137" s="171" t="s">
        <v>49</v>
      </c>
      <c r="E2137" s="172">
        <v>275.33999999999997</v>
      </c>
      <c r="F2137" s="172">
        <v>0</v>
      </c>
      <c r="G2137" s="172">
        <v>0</v>
      </c>
      <c r="H2137" s="172">
        <v>0</v>
      </c>
      <c r="I2137" s="172">
        <v>0</v>
      </c>
      <c r="J2137" s="173">
        <f t="shared" si="35"/>
        <v>275.33999999999997</v>
      </c>
      <c r="K2137" s="169" t="str">
        <f>VLOOKUP(C2137, 'CEDARS School FRPL'!$C$4:$G$2376,5,0)</f>
        <v>Yes</v>
      </c>
      <c r="L2137" s="66">
        <f>IFERROR(VLOOKUP($C2137,'CEDARS School FRPL'!$C$4:$F$20001,3,FALSE),"NO CEDARL FRPL Rprtd")</f>
        <v>0.56120000000000003</v>
      </c>
      <c r="N2137" s="118"/>
      <c r="O2137" s="97"/>
    </row>
    <row r="2138" spans="1:15">
      <c r="A2138" s="165" t="s">
        <v>2146</v>
      </c>
      <c r="B2138" s="165" t="s">
        <v>2805</v>
      </c>
      <c r="C2138" s="169">
        <v>3734</v>
      </c>
      <c r="D2138" s="171" t="s">
        <v>182</v>
      </c>
      <c r="E2138" s="172">
        <v>446.99</v>
      </c>
      <c r="F2138" s="172">
        <v>17.22</v>
      </c>
      <c r="G2138" s="172">
        <v>0</v>
      </c>
      <c r="H2138" s="172">
        <v>0</v>
      </c>
      <c r="I2138" s="172">
        <v>0</v>
      </c>
      <c r="J2138" s="173">
        <f t="shared" si="35"/>
        <v>464.21000000000004</v>
      </c>
      <c r="K2138" s="169" t="str">
        <f>VLOOKUP(C2138, 'CEDARS School FRPL'!$C$4:$G$2376,5,0)</f>
        <v>Yes</v>
      </c>
      <c r="L2138" s="66">
        <f>IFERROR(VLOOKUP($C2138,'CEDARS School FRPL'!$C$4:$F$20001,3,FALSE),"NO CEDARL FRPL Rprtd")</f>
        <v>0.69489999999999996</v>
      </c>
      <c r="N2138" s="118"/>
      <c r="O2138" s="97"/>
    </row>
    <row r="2139" spans="1:15">
      <c r="A2139" s="165" t="s">
        <v>2146</v>
      </c>
      <c r="B2139" s="165" t="s">
        <v>2805</v>
      </c>
      <c r="C2139" s="169">
        <v>3146</v>
      </c>
      <c r="D2139" s="171" t="s">
        <v>175</v>
      </c>
      <c r="E2139" s="172">
        <v>831.48</v>
      </c>
      <c r="F2139" s="172">
        <v>0</v>
      </c>
      <c r="G2139" s="172">
        <v>0</v>
      </c>
      <c r="H2139" s="172">
        <v>0</v>
      </c>
      <c r="I2139" s="172">
        <v>0</v>
      </c>
      <c r="J2139" s="173">
        <f t="shared" si="35"/>
        <v>831.48</v>
      </c>
      <c r="K2139" s="169" t="str">
        <f>VLOOKUP(C2139, 'CEDARS School FRPL'!$C$4:$G$2376,5,0)</f>
        <v>Yes</v>
      </c>
      <c r="L2139" s="66">
        <f>IFERROR(VLOOKUP($C2139,'CEDARS School FRPL'!$C$4:$F$20001,3,FALSE),"NO CEDARL FRPL Rprtd")</f>
        <v>0.74419999999999997</v>
      </c>
      <c r="N2139" s="118"/>
      <c r="O2139" s="97"/>
    </row>
    <row r="2140" spans="1:15">
      <c r="A2140" s="165" t="s">
        <v>2146</v>
      </c>
      <c r="B2140" s="165" t="s">
        <v>2805</v>
      </c>
      <c r="C2140" s="169">
        <v>2723</v>
      </c>
      <c r="D2140" s="171" t="s">
        <v>168</v>
      </c>
      <c r="E2140" s="172">
        <v>470.81</v>
      </c>
      <c r="F2140" s="172">
        <v>0</v>
      </c>
      <c r="G2140" s="172">
        <v>0</v>
      </c>
      <c r="H2140" s="172">
        <v>0</v>
      </c>
      <c r="I2140" s="172">
        <v>0</v>
      </c>
      <c r="J2140" s="173">
        <f t="shared" si="35"/>
        <v>470.81</v>
      </c>
      <c r="K2140" s="169" t="str">
        <f>VLOOKUP(C2140, 'CEDARS School FRPL'!$C$4:$G$2376,5,0)</f>
        <v>Yes</v>
      </c>
      <c r="L2140" s="66">
        <f>IFERROR(VLOOKUP($C2140,'CEDARS School FRPL'!$C$4:$F$20001,3,FALSE),"NO CEDARL FRPL Rprtd")</f>
        <v>0.57330000000000003</v>
      </c>
      <c r="N2140" s="118"/>
      <c r="O2140" s="97"/>
    </row>
    <row r="2141" spans="1:15">
      <c r="A2141" s="165" t="s">
        <v>2146</v>
      </c>
      <c r="B2141" s="165" t="s">
        <v>2805</v>
      </c>
      <c r="C2141" s="169">
        <v>2644</v>
      </c>
      <c r="D2141" s="171" t="s">
        <v>3254</v>
      </c>
      <c r="E2141" s="172">
        <v>518.24</v>
      </c>
      <c r="F2141" s="172">
        <v>33.6</v>
      </c>
      <c r="G2141" s="172">
        <v>0</v>
      </c>
      <c r="H2141" s="172">
        <v>0</v>
      </c>
      <c r="I2141" s="172">
        <v>0</v>
      </c>
      <c r="J2141" s="173">
        <f t="shared" si="35"/>
        <v>551.84</v>
      </c>
      <c r="K2141" s="169" t="str">
        <f>VLOOKUP(C2141, 'CEDARS School FRPL'!$C$4:$G$2376,5,0)</f>
        <v>Yes</v>
      </c>
      <c r="L2141" s="66">
        <f>IFERROR(VLOOKUP($C2141,'CEDARS School FRPL'!$C$4:$F$20001,3,FALSE),"NO CEDARL FRPL Rprtd")</f>
        <v>0.66069999999999995</v>
      </c>
      <c r="N2141" s="118"/>
      <c r="O2141" s="97"/>
    </row>
    <row r="2142" spans="1:15">
      <c r="A2142" s="165" t="s">
        <v>2146</v>
      </c>
      <c r="B2142" s="165" t="s">
        <v>2805</v>
      </c>
      <c r="C2142" s="169">
        <v>5342</v>
      </c>
      <c r="D2142" s="171" t="s">
        <v>195</v>
      </c>
      <c r="E2142" s="172">
        <v>0</v>
      </c>
      <c r="F2142" s="172">
        <v>0</v>
      </c>
      <c r="G2142" s="172">
        <v>0</v>
      </c>
      <c r="H2142" s="172">
        <v>278.28000000000003</v>
      </c>
      <c r="I2142" s="172">
        <v>0</v>
      </c>
      <c r="J2142" s="173">
        <f t="shared" si="35"/>
        <v>278.28000000000003</v>
      </c>
      <c r="K2142" s="169" t="str">
        <f>VLOOKUP(C2142, 'CEDARS School FRPL'!$C$4:$G$2376,5,0)</f>
        <v>Yes</v>
      </c>
      <c r="L2142" s="66">
        <f>IFERROR(VLOOKUP($C2142,'CEDARS School FRPL'!$C$4:$F$20001,3,FALSE),"NO CEDARL FRPL Rprtd")</f>
        <v>0.62870000000000004</v>
      </c>
      <c r="N2142" s="118"/>
      <c r="O2142" s="97"/>
    </row>
    <row r="2143" spans="1:15">
      <c r="A2143" s="165" t="s">
        <v>2146</v>
      </c>
      <c r="B2143" s="165" t="s">
        <v>2805</v>
      </c>
      <c r="C2143" s="169">
        <v>4410</v>
      </c>
      <c r="D2143" s="171" t="s">
        <v>140</v>
      </c>
      <c r="E2143" s="172">
        <v>512.4</v>
      </c>
      <c r="F2143" s="172">
        <v>17.3</v>
      </c>
      <c r="G2143" s="172">
        <v>0</v>
      </c>
      <c r="H2143" s="172">
        <v>0</v>
      </c>
      <c r="I2143" s="172">
        <v>0</v>
      </c>
      <c r="J2143" s="173">
        <f t="shared" si="35"/>
        <v>529.69999999999993</v>
      </c>
      <c r="K2143" s="169" t="str">
        <f>VLOOKUP(C2143, 'CEDARS School FRPL'!$C$4:$G$2376,5,0)</f>
        <v>Yes</v>
      </c>
      <c r="L2143" s="66">
        <f>IFERROR(VLOOKUP($C2143,'CEDARS School FRPL'!$C$4:$F$20001,3,FALSE),"NO CEDARL FRPL Rprtd")</f>
        <v>0.76249999999999996</v>
      </c>
      <c r="N2143" s="118"/>
      <c r="O2143" s="97"/>
    </row>
    <row r="2144" spans="1:15">
      <c r="A2144" s="165" t="s">
        <v>2146</v>
      </c>
      <c r="B2144" s="165" t="s">
        <v>2805</v>
      </c>
      <c r="C2144" s="169">
        <v>5744</v>
      </c>
      <c r="D2144" s="171" t="s">
        <v>3069</v>
      </c>
      <c r="E2144" s="172">
        <v>239.7</v>
      </c>
      <c r="F2144" s="172">
        <v>34.799999999999997</v>
      </c>
      <c r="G2144" s="172">
        <v>0</v>
      </c>
      <c r="H2144" s="172">
        <v>0</v>
      </c>
      <c r="I2144" s="172">
        <v>0</v>
      </c>
      <c r="J2144" s="173">
        <f t="shared" si="35"/>
        <v>274.5</v>
      </c>
      <c r="K2144" s="169" t="str">
        <f>VLOOKUP(C2144, 'CEDARS School FRPL'!$C$4:$G$2376,5,0)</f>
        <v>No</v>
      </c>
      <c r="L2144" s="66">
        <f>IFERROR(VLOOKUP($C2144,'CEDARS School FRPL'!$C$4:$F$20001,3,FALSE),"NO CEDARL FRPL Rprtd")</f>
        <v>0.41560000000000002</v>
      </c>
      <c r="N2144" s="118"/>
      <c r="O2144" s="97"/>
    </row>
    <row r="2145" spans="1:15">
      <c r="A2145" s="165" t="s">
        <v>2146</v>
      </c>
      <c r="B2145" s="165" t="s">
        <v>2805</v>
      </c>
      <c r="C2145" s="169">
        <v>4034</v>
      </c>
      <c r="D2145" s="171" t="s">
        <v>186</v>
      </c>
      <c r="E2145" s="172">
        <v>342.26</v>
      </c>
      <c r="F2145" s="172">
        <v>35.5</v>
      </c>
      <c r="G2145" s="172">
        <v>0</v>
      </c>
      <c r="H2145" s="172">
        <v>0</v>
      </c>
      <c r="I2145" s="172">
        <v>0</v>
      </c>
      <c r="J2145" s="173">
        <f t="shared" si="35"/>
        <v>377.76</v>
      </c>
      <c r="K2145" s="169" t="str">
        <f>VLOOKUP(C2145, 'CEDARS School FRPL'!$C$4:$G$2376,5,0)</f>
        <v>No</v>
      </c>
      <c r="L2145" s="66">
        <f>IFERROR(VLOOKUP($C2145,'CEDARS School FRPL'!$C$4:$F$20001,3,FALSE),"NO CEDARL FRPL Rprtd")</f>
        <v>0.39510000000000001</v>
      </c>
      <c r="N2145" s="118"/>
      <c r="O2145" s="97"/>
    </row>
    <row r="2146" spans="1:15">
      <c r="A2146" s="165" t="s">
        <v>2146</v>
      </c>
      <c r="B2146" s="165" t="s">
        <v>2805</v>
      </c>
      <c r="C2146" s="169">
        <v>2964</v>
      </c>
      <c r="D2146" s="171" t="s">
        <v>170</v>
      </c>
      <c r="E2146" s="172">
        <v>383.69</v>
      </c>
      <c r="F2146" s="172">
        <v>0</v>
      </c>
      <c r="G2146" s="172">
        <v>0</v>
      </c>
      <c r="H2146" s="172">
        <v>0</v>
      </c>
      <c r="I2146" s="172">
        <v>0</v>
      </c>
      <c r="J2146" s="173">
        <f t="shared" si="35"/>
        <v>383.69</v>
      </c>
      <c r="K2146" s="169" t="str">
        <f>VLOOKUP(C2146, 'CEDARS School FRPL'!$C$4:$G$2376,5,0)</f>
        <v>No</v>
      </c>
      <c r="L2146" s="66">
        <f>IFERROR(VLOOKUP($C2146,'CEDARS School FRPL'!$C$4:$F$20001,3,FALSE),"NO CEDARL FRPL Rprtd")</f>
        <v>0.26950000000000002</v>
      </c>
      <c r="N2146" s="118"/>
      <c r="O2146" s="97"/>
    </row>
    <row r="2147" spans="1:15">
      <c r="A2147" s="165" t="s">
        <v>2146</v>
      </c>
      <c r="B2147" s="165" t="s">
        <v>2805</v>
      </c>
      <c r="C2147" s="169">
        <v>3016</v>
      </c>
      <c r="D2147" s="171" t="s">
        <v>171</v>
      </c>
      <c r="E2147" s="172">
        <v>598.62</v>
      </c>
      <c r="F2147" s="172">
        <v>0</v>
      </c>
      <c r="G2147" s="172">
        <v>0</v>
      </c>
      <c r="H2147" s="172">
        <v>0</v>
      </c>
      <c r="I2147" s="172">
        <v>0</v>
      </c>
      <c r="J2147" s="173">
        <f t="shared" si="35"/>
        <v>598.62</v>
      </c>
      <c r="K2147" s="169" t="str">
        <f>VLOOKUP(C2147, 'CEDARS School FRPL'!$C$4:$G$2376,5,0)</f>
        <v>Yes</v>
      </c>
      <c r="L2147" s="66">
        <f>IFERROR(VLOOKUP($C2147,'CEDARS School FRPL'!$C$4:$F$20001,3,FALSE),"NO CEDARL FRPL Rprtd")</f>
        <v>0.47420000000000001</v>
      </c>
      <c r="N2147" s="118"/>
      <c r="O2147" s="97"/>
    </row>
    <row r="2148" spans="1:15">
      <c r="A2148" s="165" t="s">
        <v>2146</v>
      </c>
      <c r="B2148" s="165" t="s">
        <v>2805</v>
      </c>
      <c r="C2148" s="169">
        <v>4504</v>
      </c>
      <c r="D2148" s="171" t="s">
        <v>191</v>
      </c>
      <c r="E2148" s="172">
        <v>1553.25</v>
      </c>
      <c r="F2148" s="172">
        <v>0</v>
      </c>
      <c r="G2148" s="172">
        <v>139.81</v>
      </c>
      <c r="H2148" s="172">
        <v>0</v>
      </c>
      <c r="I2148" s="172">
        <v>0</v>
      </c>
      <c r="J2148" s="173">
        <f t="shared" si="35"/>
        <v>1693.06</v>
      </c>
      <c r="K2148" s="169" t="str">
        <f>VLOOKUP(C2148, 'CEDARS School FRPL'!$C$4:$G$2376,5,0)</f>
        <v>No</v>
      </c>
      <c r="L2148" s="66">
        <f>IFERROR(VLOOKUP($C2148,'CEDARS School FRPL'!$C$4:$F$20001,3,FALSE),"NO CEDARL FRPL Rprtd")</f>
        <v>0.30690000000000001</v>
      </c>
      <c r="N2148" s="118"/>
      <c r="O2148" s="97"/>
    </row>
    <row r="2149" spans="1:15">
      <c r="A2149" s="165" t="s">
        <v>2146</v>
      </c>
      <c r="B2149" s="165" t="s">
        <v>2805</v>
      </c>
      <c r="C2149" s="169">
        <v>3556</v>
      </c>
      <c r="D2149" s="171" t="s">
        <v>179</v>
      </c>
      <c r="E2149" s="172">
        <v>167.29</v>
      </c>
      <c r="F2149" s="172">
        <v>0</v>
      </c>
      <c r="G2149" s="172">
        <v>0</v>
      </c>
      <c r="H2149" s="172">
        <v>0</v>
      </c>
      <c r="I2149" s="172">
        <v>0</v>
      </c>
      <c r="J2149" s="173">
        <f t="shared" si="35"/>
        <v>167.29</v>
      </c>
      <c r="K2149" s="169" t="str">
        <f>VLOOKUP(C2149, 'CEDARS School FRPL'!$C$4:$G$2376,5,0)</f>
        <v>No</v>
      </c>
      <c r="L2149" s="66">
        <f>IFERROR(VLOOKUP($C2149,'CEDARS School FRPL'!$C$4:$F$20001,3,FALSE),"NO CEDARL FRPL Rprtd")</f>
        <v>0.45540000000000003</v>
      </c>
      <c r="N2149" s="118"/>
      <c r="O2149" s="97"/>
    </row>
    <row r="2150" spans="1:15">
      <c r="A2150" s="165" t="s">
        <v>2146</v>
      </c>
      <c r="B2150" s="165" t="s">
        <v>2805</v>
      </c>
      <c r="C2150" s="169">
        <v>5745</v>
      </c>
      <c r="D2150" s="171" t="s">
        <v>3070</v>
      </c>
      <c r="E2150" s="172">
        <v>286.39999999999998</v>
      </c>
      <c r="F2150" s="172">
        <v>0</v>
      </c>
      <c r="G2150" s="172">
        <v>0</v>
      </c>
      <c r="H2150" s="172">
        <v>0</v>
      </c>
      <c r="I2150" s="172">
        <v>0</v>
      </c>
      <c r="J2150" s="173">
        <f t="shared" si="35"/>
        <v>286.39999999999998</v>
      </c>
      <c r="K2150" s="169" t="str">
        <f>VLOOKUP(C2150, 'CEDARS School FRPL'!$C$4:$G$2376,5,0)</f>
        <v>No</v>
      </c>
      <c r="L2150" s="66">
        <f>IFERROR(VLOOKUP($C2150,'CEDARS School FRPL'!$C$4:$F$20001,3,FALSE),"NO CEDARL FRPL Rprtd")</f>
        <v>0.2757</v>
      </c>
      <c r="N2150" s="118"/>
      <c r="O2150" s="97"/>
    </row>
    <row r="2151" spans="1:15">
      <c r="A2151" s="165" t="s">
        <v>2146</v>
      </c>
      <c r="B2151" s="165" t="s">
        <v>2805</v>
      </c>
      <c r="C2151" s="169">
        <v>5271</v>
      </c>
      <c r="D2151" s="171" t="s">
        <v>194</v>
      </c>
      <c r="E2151" s="172">
        <v>522.44000000000005</v>
      </c>
      <c r="F2151" s="172">
        <v>0</v>
      </c>
      <c r="G2151" s="172">
        <v>57.07</v>
      </c>
      <c r="H2151" s="172">
        <v>0</v>
      </c>
      <c r="I2151" s="172">
        <v>0</v>
      </c>
      <c r="J2151" s="173">
        <f t="shared" si="35"/>
        <v>579.5100000000001</v>
      </c>
      <c r="K2151" s="169" t="str">
        <f>VLOOKUP(C2151, 'CEDARS School FRPL'!$C$4:$G$2376,5,0)</f>
        <v>No</v>
      </c>
      <c r="L2151" s="66">
        <f>IFERROR(VLOOKUP($C2151,'CEDARS School FRPL'!$C$4:$F$20001,3,FALSE),"NO CEDARL FRPL Rprtd")</f>
        <v>0.3241</v>
      </c>
      <c r="N2151" s="118"/>
      <c r="O2151" s="97"/>
    </row>
    <row r="2152" spans="1:15">
      <c r="A2152" s="165" t="s">
        <v>2146</v>
      </c>
      <c r="B2152" s="165" t="s">
        <v>2805</v>
      </c>
      <c r="C2152" s="169">
        <v>1689</v>
      </c>
      <c r="D2152" s="171" t="s">
        <v>160</v>
      </c>
      <c r="E2152" s="172">
        <v>783.77</v>
      </c>
      <c r="F2152" s="172">
        <v>0</v>
      </c>
      <c r="G2152" s="172">
        <v>6.14</v>
      </c>
      <c r="H2152" s="172">
        <v>0</v>
      </c>
      <c r="I2152" s="172">
        <v>0</v>
      </c>
      <c r="J2152" s="173">
        <f t="shared" si="35"/>
        <v>789.91</v>
      </c>
      <c r="K2152" s="169" t="str">
        <f>VLOOKUP(C2152, 'CEDARS School FRPL'!$C$4:$G$2376,5,0)</f>
        <v>No</v>
      </c>
      <c r="L2152" s="66">
        <f>IFERROR(VLOOKUP($C2152,'CEDARS School FRPL'!$C$4:$F$20001,3,FALSE),"NO CEDARL FRPL Rprtd")</f>
        <v>0.28420000000000001</v>
      </c>
      <c r="N2152" s="118"/>
      <c r="O2152" s="97"/>
    </row>
    <row r="2153" spans="1:15">
      <c r="A2153" s="165" t="s">
        <v>2146</v>
      </c>
      <c r="B2153" s="165" t="s">
        <v>2805</v>
      </c>
      <c r="C2153" s="169">
        <v>5713</v>
      </c>
      <c r="D2153" s="171" t="s">
        <v>3163</v>
      </c>
      <c r="E2153" s="172">
        <v>82.55</v>
      </c>
      <c r="F2153" s="172">
        <v>0</v>
      </c>
      <c r="G2153" s="172">
        <v>0</v>
      </c>
      <c r="H2153" s="172">
        <v>0</v>
      </c>
      <c r="I2153" s="172">
        <v>0</v>
      </c>
      <c r="J2153" s="173">
        <f t="shared" si="35"/>
        <v>82.55</v>
      </c>
      <c r="K2153" s="169" t="str">
        <f>VLOOKUP(C2153, 'CEDARS School FRPL'!$C$4:$G$2376,5,0)</f>
        <v>Yes</v>
      </c>
      <c r="L2153" s="66">
        <f>IFERROR(VLOOKUP($C2153,'CEDARS School FRPL'!$C$4:$F$20001,3,FALSE),"NO CEDARL FRPL Rprtd")</f>
        <v>0.72589999999999999</v>
      </c>
      <c r="N2153" s="118"/>
      <c r="O2153" s="97"/>
    </row>
    <row r="2154" spans="1:15">
      <c r="A2154" s="165" t="s">
        <v>2146</v>
      </c>
      <c r="B2154" s="165" t="s">
        <v>2805</v>
      </c>
      <c r="C2154" s="169">
        <v>5149</v>
      </c>
      <c r="D2154" s="171" t="s">
        <v>193</v>
      </c>
      <c r="E2154" s="172">
        <v>465.35</v>
      </c>
      <c r="F2154" s="172">
        <v>0</v>
      </c>
      <c r="G2154" s="172">
        <v>0.66</v>
      </c>
      <c r="H2154" s="172">
        <v>0</v>
      </c>
      <c r="I2154" s="172">
        <v>0</v>
      </c>
      <c r="J2154" s="173">
        <f t="shared" si="35"/>
        <v>466.01000000000005</v>
      </c>
      <c r="K2154" s="169" t="str">
        <f>VLOOKUP(C2154, 'CEDARS School FRPL'!$C$4:$G$2376,5,0)</f>
        <v>Yes</v>
      </c>
      <c r="L2154" s="66">
        <f>IFERROR(VLOOKUP($C2154,'CEDARS School FRPL'!$C$4:$F$20001,3,FALSE),"NO CEDARL FRPL Rprtd")</f>
        <v>0.52039999999999997</v>
      </c>
      <c r="N2154" s="118"/>
      <c r="O2154" s="97"/>
    </row>
    <row r="2155" spans="1:15">
      <c r="A2155" s="165" t="s">
        <v>2146</v>
      </c>
      <c r="B2155" s="165" t="s">
        <v>2805</v>
      </c>
      <c r="C2155" s="169">
        <v>2828</v>
      </c>
      <c r="D2155" s="171" t="s">
        <v>169</v>
      </c>
      <c r="E2155" s="172">
        <v>632.44000000000005</v>
      </c>
      <c r="F2155" s="172">
        <v>33.6</v>
      </c>
      <c r="G2155" s="172">
        <v>0</v>
      </c>
      <c r="H2155" s="172">
        <v>0</v>
      </c>
      <c r="I2155" s="172">
        <v>0</v>
      </c>
      <c r="J2155" s="173">
        <f t="shared" si="35"/>
        <v>666.04000000000008</v>
      </c>
      <c r="K2155" s="169" t="str">
        <f>VLOOKUP(C2155, 'CEDARS School FRPL'!$C$4:$G$2376,5,0)</f>
        <v>Yes</v>
      </c>
      <c r="L2155" s="66">
        <f>IFERROR(VLOOKUP($C2155,'CEDARS School FRPL'!$C$4:$F$20001,3,FALSE),"NO CEDARL FRPL Rprtd")</f>
        <v>0.55410000000000004</v>
      </c>
      <c r="N2155" s="118"/>
      <c r="O2155" s="97"/>
    </row>
    <row r="2156" spans="1:15">
      <c r="A2156" s="165" t="s">
        <v>2146</v>
      </c>
      <c r="B2156" s="165" t="s">
        <v>2805</v>
      </c>
      <c r="C2156" s="169">
        <v>3565</v>
      </c>
      <c r="D2156" s="171" t="s">
        <v>180</v>
      </c>
      <c r="E2156" s="172">
        <v>215.3</v>
      </c>
      <c r="F2156" s="172">
        <v>15.5</v>
      </c>
      <c r="G2156" s="172">
        <v>0</v>
      </c>
      <c r="H2156" s="172">
        <v>0</v>
      </c>
      <c r="I2156" s="172">
        <v>0</v>
      </c>
      <c r="J2156" s="173">
        <f t="shared" si="35"/>
        <v>230.8</v>
      </c>
      <c r="K2156" s="169" t="str">
        <f>VLOOKUP(C2156, 'CEDARS School FRPL'!$C$4:$G$2376,5,0)</f>
        <v>Yes</v>
      </c>
      <c r="L2156" s="66">
        <f>IFERROR(VLOOKUP($C2156,'CEDARS School FRPL'!$C$4:$F$20001,3,FALSE),"NO CEDARL FRPL Rprtd")</f>
        <v>0.68759999999999999</v>
      </c>
      <c r="N2156" s="118"/>
      <c r="O2156" s="97"/>
    </row>
    <row r="2157" spans="1:15">
      <c r="A2157" s="174" t="s">
        <v>2146</v>
      </c>
      <c r="B2157" s="174" t="s">
        <v>2805</v>
      </c>
      <c r="C2157" s="175">
        <v>3932</v>
      </c>
      <c r="D2157" s="176" t="s">
        <v>185</v>
      </c>
      <c r="E2157" s="177">
        <v>81.56</v>
      </c>
      <c r="F2157" s="177">
        <v>0</v>
      </c>
      <c r="G2157" s="177">
        <v>1.77</v>
      </c>
      <c r="H2157" s="177">
        <v>0</v>
      </c>
      <c r="I2157" s="177">
        <v>0</v>
      </c>
      <c r="J2157" s="178">
        <f t="shared" si="35"/>
        <v>83.33</v>
      </c>
      <c r="K2157" s="169" t="str">
        <f>VLOOKUP(C2157, 'CEDARS School FRPL'!$C$4:$G$2376,5,0)</f>
        <v>No</v>
      </c>
      <c r="L2157" s="66">
        <f>IFERROR(VLOOKUP($C2157,'CEDARS School FRPL'!$C$4:$F$20001,3,FALSE),"NO CEDARL FRPL Rprtd")</f>
        <v>0.4652</v>
      </c>
      <c r="N2157" s="118"/>
      <c r="O2157" s="97"/>
    </row>
    <row r="2158" spans="1:15">
      <c r="A2158" s="165" t="s">
        <v>2215</v>
      </c>
      <c r="B2158" s="165" t="s">
        <v>2806</v>
      </c>
      <c r="C2158" s="169">
        <v>4468</v>
      </c>
      <c r="D2158" s="171" t="s">
        <v>708</v>
      </c>
      <c r="E2158" s="172">
        <v>397.94</v>
      </c>
      <c r="F2158" s="172">
        <v>0</v>
      </c>
      <c r="G2158" s="172">
        <v>0</v>
      </c>
      <c r="H2158" s="172">
        <v>0</v>
      </c>
      <c r="I2158" s="172">
        <v>0</v>
      </c>
      <c r="J2158" s="173">
        <f t="shared" si="35"/>
        <v>397.94</v>
      </c>
      <c r="K2158" s="169" t="str">
        <f>VLOOKUP(C2158, 'CEDARS School FRPL'!$C$4:$G$2376,5,0)</f>
        <v>No</v>
      </c>
      <c r="L2158" s="66">
        <f>IFERROR(VLOOKUP($C2158,'CEDARS School FRPL'!$C$4:$F$20001,3,FALSE),"NO CEDARL FRPL Rprtd")</f>
        <v>0.30830000000000002</v>
      </c>
      <c r="N2158" s="118"/>
      <c r="O2158" s="97"/>
    </row>
    <row r="2159" spans="1:15">
      <c r="A2159" s="165" t="s">
        <v>2215</v>
      </c>
      <c r="B2159" s="165" t="s">
        <v>2806</v>
      </c>
      <c r="C2159" s="169">
        <v>1822</v>
      </c>
      <c r="D2159" s="171" t="s">
        <v>704</v>
      </c>
      <c r="E2159" s="172">
        <v>63.14</v>
      </c>
      <c r="F2159" s="172">
        <v>0</v>
      </c>
      <c r="G2159" s="172">
        <v>0</v>
      </c>
      <c r="H2159" s="172">
        <v>0</v>
      </c>
      <c r="I2159" s="172">
        <v>0</v>
      </c>
      <c r="J2159" s="173">
        <f t="shared" si="35"/>
        <v>63.14</v>
      </c>
      <c r="K2159" s="169" t="str">
        <f>VLOOKUP(C2159, 'CEDARS School FRPL'!$C$4:$G$2376,5,0)</f>
        <v>No</v>
      </c>
      <c r="L2159" s="66">
        <f>IFERROR(VLOOKUP($C2159,'CEDARS School FRPL'!$C$4:$F$20001,3,FALSE),"NO CEDARL FRPL Rprtd")</f>
        <v>0.23580000000000001</v>
      </c>
      <c r="N2159" s="118"/>
      <c r="O2159" s="97"/>
    </row>
    <row r="2160" spans="1:15">
      <c r="A2160" s="165" t="s">
        <v>2215</v>
      </c>
      <c r="B2160" s="165" t="s">
        <v>2806</v>
      </c>
      <c r="C2160" s="169">
        <v>3667</v>
      </c>
      <c r="D2160" s="171" t="s">
        <v>707</v>
      </c>
      <c r="E2160" s="172">
        <v>378.86</v>
      </c>
      <c r="F2160" s="172">
        <v>0</v>
      </c>
      <c r="G2160" s="172">
        <v>0</v>
      </c>
      <c r="H2160" s="172">
        <v>0</v>
      </c>
      <c r="I2160" s="172">
        <v>0</v>
      </c>
      <c r="J2160" s="173">
        <f t="shared" si="35"/>
        <v>378.86</v>
      </c>
      <c r="K2160" s="169" t="str">
        <f>VLOOKUP(C2160, 'CEDARS School FRPL'!$C$4:$G$2376,5,0)</f>
        <v>No</v>
      </c>
      <c r="L2160" s="66">
        <f>IFERROR(VLOOKUP($C2160,'CEDARS School FRPL'!$C$4:$F$20001,3,FALSE),"NO CEDARL FRPL Rprtd")</f>
        <v>0.21390000000000001</v>
      </c>
      <c r="N2160" s="118"/>
      <c r="O2160" s="97"/>
    </row>
    <row r="2161" spans="1:15">
      <c r="A2161" s="165" t="s">
        <v>2215</v>
      </c>
      <c r="B2161" s="165" t="s">
        <v>2806</v>
      </c>
      <c r="C2161" s="169">
        <v>1938</v>
      </c>
      <c r="D2161" s="171" t="s">
        <v>705</v>
      </c>
      <c r="E2161" s="172">
        <v>46.17</v>
      </c>
      <c r="F2161" s="172">
        <v>0</v>
      </c>
      <c r="G2161" s="172">
        <v>0</v>
      </c>
      <c r="H2161" s="172">
        <v>0</v>
      </c>
      <c r="I2161" s="172">
        <v>0</v>
      </c>
      <c r="J2161" s="173">
        <f t="shared" si="35"/>
        <v>46.17</v>
      </c>
      <c r="K2161" s="169" t="str">
        <f>VLOOKUP(C2161, 'CEDARS School FRPL'!$C$4:$G$2376,5,0)</f>
        <v>Yes</v>
      </c>
      <c r="L2161" s="66">
        <f>IFERROR(VLOOKUP($C2161,'CEDARS School FRPL'!$C$4:$F$20001,3,FALSE),"NO CEDARL FRPL Rprtd")</f>
        <v>0.50639999999999996</v>
      </c>
      <c r="N2161" s="118"/>
      <c r="O2161" s="97"/>
    </row>
    <row r="2162" spans="1:15">
      <c r="A2162" s="165" t="s">
        <v>2215</v>
      </c>
      <c r="B2162" s="165" t="s">
        <v>2806</v>
      </c>
      <c r="C2162" s="169">
        <v>2419</v>
      </c>
      <c r="D2162" s="171" t="s">
        <v>706</v>
      </c>
      <c r="E2162" s="172">
        <v>441.38</v>
      </c>
      <c r="F2162" s="172">
        <v>0</v>
      </c>
      <c r="G2162" s="172">
        <v>26.229999999999997</v>
      </c>
      <c r="H2162" s="172">
        <v>0</v>
      </c>
      <c r="I2162" s="172">
        <v>0</v>
      </c>
      <c r="J2162" s="173">
        <f t="shared" si="35"/>
        <v>467.61</v>
      </c>
      <c r="K2162" s="169" t="str">
        <f>VLOOKUP(C2162, 'CEDARS School FRPL'!$C$4:$G$2376,5,0)</f>
        <v>No</v>
      </c>
      <c r="L2162" s="66">
        <f>IFERROR(VLOOKUP($C2162,'CEDARS School FRPL'!$C$4:$F$20001,3,FALSE),"NO CEDARL FRPL Rprtd")</f>
        <v>0.2344</v>
      </c>
      <c r="N2162" s="118"/>
      <c r="O2162" s="97"/>
    </row>
    <row r="2163" spans="1:15">
      <c r="A2163" s="165" t="s">
        <v>2460</v>
      </c>
      <c r="B2163" s="165" t="s">
        <v>2871</v>
      </c>
      <c r="C2163" s="169">
        <v>5496</v>
      </c>
      <c r="D2163" s="171" t="s">
        <v>1869</v>
      </c>
      <c r="E2163" s="172">
        <v>128.88999999999999</v>
      </c>
      <c r="F2163" s="172">
        <v>0</v>
      </c>
      <c r="G2163" s="172">
        <v>0</v>
      </c>
      <c r="H2163" s="172">
        <v>0</v>
      </c>
      <c r="I2163" s="172">
        <v>0</v>
      </c>
      <c r="J2163" s="173">
        <f t="shared" si="35"/>
        <v>128.88999999999999</v>
      </c>
      <c r="K2163" s="169" t="str">
        <f>VLOOKUP(C2163, 'CEDARS School FRPL'!$C$4:$G$2376,5,0)</f>
        <v>Yes</v>
      </c>
      <c r="L2163" s="66">
        <f>IFERROR(VLOOKUP($C2163,'CEDARS School FRPL'!$C$4:$F$20001,3,FALSE),"NO CEDARL FRPL Rprtd")</f>
        <v>0.88109999999999999</v>
      </c>
      <c r="N2163" s="118"/>
      <c r="O2163" s="97"/>
    </row>
    <row r="2164" spans="1:15">
      <c r="A2164" s="165" t="s">
        <v>2379</v>
      </c>
      <c r="B2164" s="165" t="s">
        <v>2807</v>
      </c>
      <c r="C2164" s="169">
        <v>2893</v>
      </c>
      <c r="D2164" s="171" t="s">
        <v>1910</v>
      </c>
      <c r="E2164" s="172">
        <v>272.41000000000003</v>
      </c>
      <c r="F2164" s="172">
        <v>0</v>
      </c>
      <c r="G2164" s="172">
        <v>0</v>
      </c>
      <c r="H2164" s="172">
        <v>0</v>
      </c>
      <c r="I2164" s="172">
        <v>0</v>
      </c>
      <c r="J2164" s="173">
        <f t="shared" si="35"/>
        <v>272.41000000000003</v>
      </c>
      <c r="K2164" s="169" t="str">
        <f>VLOOKUP(C2164, 'CEDARS School FRPL'!$C$4:$G$2376,5,0)</f>
        <v>Yes</v>
      </c>
      <c r="L2164" s="66">
        <f>IFERROR(VLOOKUP($C2164,'CEDARS School FRPL'!$C$4:$F$20001,3,FALSE),"NO CEDARL FRPL Rprtd")</f>
        <v>0.52890000000000004</v>
      </c>
      <c r="N2164" s="118"/>
      <c r="O2164" s="97"/>
    </row>
    <row r="2165" spans="1:15">
      <c r="A2165" s="165" t="s">
        <v>2379</v>
      </c>
      <c r="B2165" s="165" t="s">
        <v>2807</v>
      </c>
      <c r="C2165" s="169">
        <v>3467</v>
      </c>
      <c r="D2165" s="171" t="s">
        <v>1911</v>
      </c>
      <c r="E2165" s="172">
        <v>119.92</v>
      </c>
      <c r="F2165" s="172">
        <v>0</v>
      </c>
      <c r="G2165" s="172">
        <v>8.7200000000000006</v>
      </c>
      <c r="H2165" s="172">
        <v>0</v>
      </c>
      <c r="I2165" s="172">
        <v>0</v>
      </c>
      <c r="J2165" s="173">
        <f t="shared" si="35"/>
        <v>128.64000000000001</v>
      </c>
      <c r="K2165" s="169" t="str">
        <f>VLOOKUP(C2165, 'CEDARS School FRPL'!$C$4:$G$2376,5,0)</f>
        <v>Yes</v>
      </c>
      <c r="L2165" s="66">
        <f>IFERROR(VLOOKUP($C2165,'CEDARS School FRPL'!$C$4:$F$20001,3,FALSE),"NO CEDARL FRPL Rprtd")</f>
        <v>0.51</v>
      </c>
      <c r="N2165" s="118"/>
      <c r="O2165" s="97"/>
    </row>
    <row r="2166" spans="1:15">
      <c r="A2166" s="165" t="s">
        <v>2179</v>
      </c>
      <c r="B2166" s="165" t="s">
        <v>2808</v>
      </c>
      <c r="C2166" s="169">
        <v>3152</v>
      </c>
      <c r="D2166" s="171" t="s">
        <v>398</v>
      </c>
      <c r="E2166" s="172">
        <v>138.4</v>
      </c>
      <c r="F2166" s="172">
        <v>33.9</v>
      </c>
      <c r="G2166" s="172">
        <v>0</v>
      </c>
      <c r="H2166" s="172">
        <v>0</v>
      </c>
      <c r="I2166" s="172">
        <v>0</v>
      </c>
      <c r="J2166" s="173">
        <f t="shared" si="35"/>
        <v>172.3</v>
      </c>
      <c r="K2166" s="169" t="str">
        <f>VLOOKUP(C2166, 'CEDARS School FRPL'!$C$4:$G$2376,5,0)</f>
        <v>Yes</v>
      </c>
      <c r="L2166" s="66">
        <f>IFERROR(VLOOKUP($C2166,'CEDARS School FRPL'!$C$4:$F$20001,3,FALSE),"NO CEDARL FRPL Rprtd")</f>
        <v>0.78469999999999995</v>
      </c>
      <c r="N2166" s="118"/>
      <c r="O2166" s="97"/>
    </row>
    <row r="2167" spans="1:15">
      <c r="A2167" s="165" t="s">
        <v>2179</v>
      </c>
      <c r="B2167" s="165" t="s">
        <v>2808</v>
      </c>
      <c r="C2167" s="169">
        <v>4222</v>
      </c>
      <c r="D2167" s="171" t="s">
        <v>399</v>
      </c>
      <c r="E2167" s="172">
        <v>326.60000000000002</v>
      </c>
      <c r="F2167" s="172">
        <v>0</v>
      </c>
      <c r="G2167" s="172">
        <v>0</v>
      </c>
      <c r="H2167" s="172">
        <v>0</v>
      </c>
      <c r="I2167" s="172">
        <v>0</v>
      </c>
      <c r="J2167" s="173">
        <f t="shared" si="35"/>
        <v>326.60000000000002</v>
      </c>
      <c r="K2167" s="169" t="str">
        <f>VLOOKUP(C2167, 'CEDARS School FRPL'!$C$4:$G$2376,5,0)</f>
        <v>Yes</v>
      </c>
      <c r="L2167" s="66">
        <f>IFERROR(VLOOKUP($C2167,'CEDARS School FRPL'!$C$4:$F$20001,3,FALSE),"NO CEDARL FRPL Rprtd")</f>
        <v>0.93469999999999998</v>
      </c>
      <c r="N2167" s="118"/>
      <c r="O2167" s="97"/>
    </row>
    <row r="2168" spans="1:15">
      <c r="A2168" s="165" t="s">
        <v>2179</v>
      </c>
      <c r="B2168" s="165" t="s">
        <v>2808</v>
      </c>
      <c r="C2168" s="169">
        <v>4490</v>
      </c>
      <c r="D2168" s="171" t="s">
        <v>401</v>
      </c>
      <c r="E2168" s="172">
        <v>456.04</v>
      </c>
      <c r="F2168" s="172">
        <v>0</v>
      </c>
      <c r="G2168" s="172">
        <v>0</v>
      </c>
      <c r="H2168" s="172">
        <v>0</v>
      </c>
      <c r="I2168" s="172">
        <v>0</v>
      </c>
      <c r="J2168" s="173">
        <f t="shared" si="35"/>
        <v>456.04</v>
      </c>
      <c r="K2168" s="169" t="str">
        <f>VLOOKUP(C2168, 'CEDARS School FRPL'!$C$4:$G$2376,5,0)</f>
        <v>Yes</v>
      </c>
      <c r="L2168" s="66">
        <f>IFERROR(VLOOKUP($C2168,'CEDARS School FRPL'!$C$4:$F$20001,3,FALSE),"NO CEDARL FRPL Rprtd")</f>
        <v>0.91759999999999997</v>
      </c>
      <c r="N2168" s="118"/>
      <c r="O2168" s="97"/>
    </row>
    <row r="2169" spans="1:15">
      <c r="A2169" s="165" t="s">
        <v>2179</v>
      </c>
      <c r="B2169" s="165" t="s">
        <v>2808</v>
      </c>
      <c r="C2169" s="169">
        <v>1835</v>
      </c>
      <c r="D2169" s="171" t="s">
        <v>397</v>
      </c>
      <c r="E2169" s="172">
        <v>44.22</v>
      </c>
      <c r="F2169" s="172">
        <v>0</v>
      </c>
      <c r="G2169" s="172">
        <v>0</v>
      </c>
      <c r="H2169" s="172">
        <v>0</v>
      </c>
      <c r="I2169" s="172">
        <v>0</v>
      </c>
      <c r="J2169" s="173">
        <f t="shared" si="35"/>
        <v>44.22</v>
      </c>
      <c r="K2169" s="169" t="str">
        <f>VLOOKUP(C2169, 'CEDARS School FRPL'!$C$4:$G$2376,5,0)</f>
        <v>Yes</v>
      </c>
      <c r="L2169" s="66">
        <f>IFERROR(VLOOKUP($C2169,'CEDARS School FRPL'!$C$4:$F$20001,3,FALSE),"NO CEDARL FRPL Rprtd")</f>
        <v>0.92510000000000003</v>
      </c>
      <c r="N2169" s="118"/>
      <c r="O2169" s="97"/>
    </row>
    <row r="2170" spans="1:15">
      <c r="A2170" s="165" t="s">
        <v>2179</v>
      </c>
      <c r="B2170" s="165" t="s">
        <v>2808</v>
      </c>
      <c r="C2170" s="169">
        <v>4254</v>
      </c>
      <c r="D2170" s="171" t="s">
        <v>400</v>
      </c>
      <c r="E2170" s="172">
        <v>672.18</v>
      </c>
      <c r="F2170" s="172">
        <v>0</v>
      </c>
      <c r="G2170" s="172">
        <v>47.699999999999996</v>
      </c>
      <c r="H2170" s="172">
        <v>0</v>
      </c>
      <c r="I2170" s="172">
        <v>0</v>
      </c>
      <c r="J2170" s="173">
        <f t="shared" si="35"/>
        <v>719.88</v>
      </c>
      <c r="K2170" s="169" t="str">
        <f>VLOOKUP(C2170, 'CEDARS School FRPL'!$C$4:$G$2376,5,0)</f>
        <v>Yes</v>
      </c>
      <c r="L2170" s="66">
        <f>IFERROR(VLOOKUP($C2170,'CEDARS School FRPL'!$C$4:$F$20001,3,FALSE),"NO CEDARL FRPL Rprtd")</f>
        <v>0.93010000000000004</v>
      </c>
      <c r="N2170" s="118"/>
      <c r="O2170" s="97"/>
    </row>
    <row r="2171" spans="1:15">
      <c r="A2171" s="165" t="s">
        <v>2179</v>
      </c>
      <c r="B2171" s="165" t="s">
        <v>2808</v>
      </c>
      <c r="C2171" s="169">
        <v>5144</v>
      </c>
      <c r="D2171" s="171" t="s">
        <v>402</v>
      </c>
      <c r="E2171" s="172">
        <v>505.83</v>
      </c>
      <c r="F2171" s="172">
        <v>0</v>
      </c>
      <c r="G2171" s="172">
        <v>0</v>
      </c>
      <c r="H2171" s="172">
        <v>0</v>
      </c>
      <c r="I2171" s="172">
        <v>0</v>
      </c>
      <c r="J2171" s="173">
        <f t="shared" si="35"/>
        <v>505.83</v>
      </c>
      <c r="K2171" s="169" t="str">
        <f>VLOOKUP(C2171, 'CEDARS School FRPL'!$C$4:$G$2376,5,0)</f>
        <v>Yes</v>
      </c>
      <c r="L2171" s="66">
        <f>IFERROR(VLOOKUP($C2171,'CEDARS School FRPL'!$C$4:$F$20001,3,FALSE),"NO CEDARL FRPL Rprtd")</f>
        <v>0.94869999999999999</v>
      </c>
      <c r="N2171" s="118"/>
      <c r="O2171" s="97"/>
    </row>
    <row r="2172" spans="1:15">
      <c r="A2172" s="165" t="s">
        <v>2385</v>
      </c>
      <c r="B2172" s="165" t="s">
        <v>2809</v>
      </c>
      <c r="C2172" s="169">
        <v>2712</v>
      </c>
      <c r="D2172" s="171" t="s">
        <v>1932</v>
      </c>
      <c r="E2172" s="172">
        <v>143.68</v>
      </c>
      <c r="F2172" s="172">
        <v>0</v>
      </c>
      <c r="G2172" s="172">
        <v>0</v>
      </c>
      <c r="H2172" s="172">
        <v>0</v>
      </c>
      <c r="I2172" s="172">
        <v>0</v>
      </c>
      <c r="J2172" s="173">
        <f t="shared" si="35"/>
        <v>143.68</v>
      </c>
      <c r="K2172" s="169" t="str">
        <f>VLOOKUP(C2172, 'CEDARS School FRPL'!$C$4:$G$2376,5,0)</f>
        <v>No</v>
      </c>
      <c r="L2172" s="66">
        <f>IFERROR(VLOOKUP($C2172,'CEDARS School FRPL'!$C$4:$F$20001,3,FALSE),"NO CEDARL FRPL Rprtd")</f>
        <v>0.4546</v>
      </c>
      <c r="N2172" s="118"/>
      <c r="O2172" s="97"/>
    </row>
    <row r="2173" spans="1:15">
      <c r="A2173" s="165" t="s">
        <v>2385</v>
      </c>
      <c r="B2173" s="165" t="s">
        <v>2809</v>
      </c>
      <c r="C2173" s="169">
        <v>2386</v>
      </c>
      <c r="D2173" s="171" t="s">
        <v>1931</v>
      </c>
      <c r="E2173" s="172">
        <v>110.58</v>
      </c>
      <c r="F2173" s="172">
        <v>0</v>
      </c>
      <c r="G2173" s="172">
        <v>6.24</v>
      </c>
      <c r="H2173" s="172">
        <v>0</v>
      </c>
      <c r="I2173" s="172">
        <v>0</v>
      </c>
      <c r="J2173" s="173">
        <f t="shared" si="35"/>
        <v>116.82</v>
      </c>
      <c r="K2173" s="169" t="str">
        <f>VLOOKUP(C2173, 'CEDARS School FRPL'!$C$4:$G$2376,5,0)</f>
        <v>No</v>
      </c>
      <c r="L2173" s="66">
        <f>IFERROR(VLOOKUP($C2173,'CEDARS School FRPL'!$C$4:$F$20001,3,FALSE),"NO CEDARL FRPL Rprtd")</f>
        <v>0.40849999999999997</v>
      </c>
      <c r="N2173" s="118"/>
      <c r="O2173" s="97"/>
    </row>
    <row r="2174" spans="1:15">
      <c r="A2174" s="165" t="s">
        <v>2381</v>
      </c>
      <c r="B2174" s="165" t="s">
        <v>2810</v>
      </c>
      <c r="C2174" s="169">
        <v>2074</v>
      </c>
      <c r="D2174" s="171" t="s">
        <v>1915</v>
      </c>
      <c r="E2174" s="172">
        <v>308.24</v>
      </c>
      <c r="F2174" s="172">
        <v>0</v>
      </c>
      <c r="G2174" s="172">
        <v>0</v>
      </c>
      <c r="H2174" s="172">
        <v>0</v>
      </c>
      <c r="I2174" s="172">
        <v>0</v>
      </c>
      <c r="J2174" s="173">
        <f t="shared" si="35"/>
        <v>308.24</v>
      </c>
      <c r="K2174" s="169" t="str">
        <f>VLOOKUP(C2174, 'CEDARS School FRPL'!$C$4:$G$2376,5,0)</f>
        <v>Yes</v>
      </c>
      <c r="L2174" s="66">
        <f>IFERROR(VLOOKUP($C2174,'CEDARS School FRPL'!$C$4:$F$20001,3,FALSE),"NO CEDARL FRPL Rprtd")</f>
        <v>0.62239999999999995</v>
      </c>
      <c r="M2174" s="66"/>
      <c r="N2174" s="118"/>
      <c r="O2174" s="97"/>
    </row>
    <row r="2175" spans="1:15">
      <c r="A2175" s="165" t="s">
        <v>2381</v>
      </c>
      <c r="B2175" s="165" t="s">
        <v>2810</v>
      </c>
      <c r="C2175" s="169">
        <v>2528</v>
      </c>
      <c r="D2175" s="171" t="s">
        <v>1918</v>
      </c>
      <c r="E2175" s="172">
        <v>464.1</v>
      </c>
      <c r="F2175" s="172">
        <v>0</v>
      </c>
      <c r="G2175" s="172">
        <v>0</v>
      </c>
      <c r="H2175" s="172">
        <v>0</v>
      </c>
      <c r="I2175" s="172">
        <v>0</v>
      </c>
      <c r="J2175" s="173">
        <f t="shared" si="35"/>
        <v>464.1</v>
      </c>
      <c r="K2175" s="169" t="str">
        <f>VLOOKUP(C2175, 'CEDARS School FRPL'!$C$4:$G$2376,5,0)</f>
        <v>Yes</v>
      </c>
      <c r="L2175" s="66">
        <f>IFERROR(VLOOKUP($C2175,'CEDARS School FRPL'!$C$4:$F$20001,3,FALSE),"NO CEDARL FRPL Rprtd")</f>
        <v>0.66930000000000001</v>
      </c>
      <c r="N2175" s="118"/>
      <c r="O2175" s="97"/>
    </row>
    <row r="2176" spans="1:15">
      <c r="A2176" s="165" t="s">
        <v>2381</v>
      </c>
      <c r="B2176" s="165" t="s">
        <v>2810</v>
      </c>
      <c r="C2176" s="169">
        <v>3510</v>
      </c>
      <c r="D2176" s="171" t="s">
        <v>1920</v>
      </c>
      <c r="E2176" s="172">
        <v>537.76</v>
      </c>
      <c r="F2176" s="172">
        <v>0</v>
      </c>
      <c r="G2176" s="172">
        <v>0</v>
      </c>
      <c r="H2176" s="172">
        <v>0</v>
      </c>
      <c r="I2176" s="172">
        <v>0</v>
      </c>
      <c r="J2176" s="173">
        <f t="shared" si="35"/>
        <v>537.76</v>
      </c>
      <c r="K2176" s="169" t="str">
        <f>VLOOKUP(C2176, 'CEDARS School FRPL'!$C$4:$G$2376,5,0)</f>
        <v>Yes</v>
      </c>
      <c r="L2176" s="66">
        <f>IFERROR(VLOOKUP($C2176,'CEDARS School FRPL'!$C$4:$F$20001,3,FALSE),"NO CEDARL FRPL Rprtd")</f>
        <v>0.62229999999999996</v>
      </c>
      <c r="N2176" s="118"/>
      <c r="O2176" s="97"/>
    </row>
    <row r="2177" spans="1:15">
      <c r="A2177" s="165" t="s">
        <v>2381</v>
      </c>
      <c r="B2177" s="165" t="s">
        <v>2810</v>
      </c>
      <c r="C2177" s="169">
        <v>2078</v>
      </c>
      <c r="D2177" s="171" t="s">
        <v>1916</v>
      </c>
      <c r="E2177" s="172">
        <v>508.15</v>
      </c>
      <c r="F2177" s="172">
        <v>0</v>
      </c>
      <c r="G2177" s="172">
        <v>0</v>
      </c>
      <c r="H2177" s="172">
        <v>0</v>
      </c>
      <c r="I2177" s="172">
        <v>0</v>
      </c>
      <c r="J2177" s="173">
        <f t="shared" si="35"/>
        <v>508.15</v>
      </c>
      <c r="K2177" s="169" t="str">
        <f>VLOOKUP(C2177, 'CEDARS School FRPL'!$C$4:$G$2376,5,0)</f>
        <v>Yes</v>
      </c>
      <c r="L2177" s="66">
        <f>IFERROR(VLOOKUP($C2177,'CEDARS School FRPL'!$C$4:$F$20001,3,FALSE),"NO CEDARL FRPL Rprtd")</f>
        <v>0.71220000000000006</v>
      </c>
      <c r="N2177" s="118"/>
      <c r="O2177" s="97"/>
    </row>
    <row r="2178" spans="1:15">
      <c r="A2178" s="165" t="s">
        <v>2381</v>
      </c>
      <c r="B2178" s="165" t="s">
        <v>2810</v>
      </c>
      <c r="C2178" s="169">
        <v>1772</v>
      </c>
      <c r="D2178" s="171" t="s">
        <v>1511</v>
      </c>
      <c r="E2178" s="172">
        <v>52.67</v>
      </c>
      <c r="F2178" s="172">
        <v>0</v>
      </c>
      <c r="G2178" s="172">
        <v>0</v>
      </c>
      <c r="H2178" s="172">
        <v>0</v>
      </c>
      <c r="I2178" s="172">
        <v>0</v>
      </c>
      <c r="J2178" s="173">
        <f t="shared" si="35"/>
        <v>52.67</v>
      </c>
      <c r="K2178" s="169" t="str">
        <f>VLOOKUP(C2178, 'CEDARS School FRPL'!$C$4:$G$2376,5,0)</f>
        <v>No</v>
      </c>
      <c r="L2178" s="66">
        <f>IFERROR(VLOOKUP($C2178,'CEDARS School FRPL'!$C$4:$F$20001,3,FALSE),"NO CEDARL FRPL Rprtd")</f>
        <v>0.36599999999999999</v>
      </c>
      <c r="N2178" s="118"/>
      <c r="O2178" s="97"/>
    </row>
    <row r="2179" spans="1:15">
      <c r="A2179" s="165" t="s">
        <v>2381</v>
      </c>
      <c r="B2179" s="165" t="s">
        <v>2810</v>
      </c>
      <c r="C2179" s="169">
        <v>4071</v>
      </c>
      <c r="D2179" s="171" t="s">
        <v>138</v>
      </c>
      <c r="E2179" s="172">
        <v>164.12</v>
      </c>
      <c r="F2179" s="172">
        <v>0</v>
      </c>
      <c r="G2179" s="172">
        <v>2.31</v>
      </c>
      <c r="H2179" s="172">
        <v>0</v>
      </c>
      <c r="I2179" s="172">
        <v>0</v>
      </c>
      <c r="J2179" s="173">
        <f t="shared" si="35"/>
        <v>166.43</v>
      </c>
      <c r="K2179" s="169" t="str">
        <f>VLOOKUP(C2179, 'CEDARS School FRPL'!$C$4:$G$2376,5,0)</f>
        <v>Yes</v>
      </c>
      <c r="L2179" s="66">
        <f>IFERROR(VLOOKUP($C2179,'CEDARS School FRPL'!$C$4:$F$20001,3,FALSE),"NO CEDARL FRPL Rprtd")</f>
        <v>0.86980000000000002</v>
      </c>
      <c r="N2179" s="118"/>
      <c r="O2179" s="97"/>
    </row>
    <row r="2180" spans="1:15">
      <c r="A2180" s="165" t="s">
        <v>2381</v>
      </c>
      <c r="B2180" s="165" t="s">
        <v>2810</v>
      </c>
      <c r="C2180" s="169">
        <v>2780</v>
      </c>
      <c r="D2180" s="171" t="s">
        <v>126</v>
      </c>
      <c r="E2180" s="172">
        <v>587.09</v>
      </c>
      <c r="F2180" s="172">
        <v>0</v>
      </c>
      <c r="G2180" s="172">
        <v>0</v>
      </c>
      <c r="H2180" s="172">
        <v>0</v>
      </c>
      <c r="I2180" s="172">
        <v>0</v>
      </c>
      <c r="J2180" s="173">
        <f t="shared" si="35"/>
        <v>587.09</v>
      </c>
      <c r="K2180" s="169" t="str">
        <f>VLOOKUP(C2180, 'CEDARS School FRPL'!$C$4:$G$2376,5,0)</f>
        <v>Yes</v>
      </c>
      <c r="L2180" s="66">
        <f>IFERROR(VLOOKUP($C2180,'CEDARS School FRPL'!$C$4:$F$20001,3,FALSE),"NO CEDARL FRPL Rprtd")</f>
        <v>0.64090000000000003</v>
      </c>
      <c r="N2180" s="118"/>
      <c r="O2180" s="97"/>
    </row>
    <row r="2181" spans="1:15">
      <c r="A2181" s="165" t="s">
        <v>2381</v>
      </c>
      <c r="B2181" s="165" t="s">
        <v>2810</v>
      </c>
      <c r="C2181" s="169">
        <v>2159</v>
      </c>
      <c r="D2181" s="171" t="s">
        <v>1917</v>
      </c>
      <c r="E2181" s="172">
        <v>397.97</v>
      </c>
      <c r="F2181" s="172">
        <v>0</v>
      </c>
      <c r="G2181" s="172">
        <v>0</v>
      </c>
      <c r="H2181" s="172">
        <v>0</v>
      </c>
      <c r="I2181" s="172">
        <v>0</v>
      </c>
      <c r="J2181" s="173">
        <f t="shared" ref="J2181:J2244" si="36">SUM(E2181:I2181)</f>
        <v>397.97</v>
      </c>
      <c r="K2181" s="169" t="str">
        <f>VLOOKUP(C2181, 'CEDARS School FRPL'!$C$4:$G$2376,5,0)</f>
        <v>No</v>
      </c>
      <c r="L2181" s="66">
        <f>IFERROR(VLOOKUP($C2181,'CEDARS School FRPL'!$C$4:$F$20001,3,FALSE),"NO CEDARL FRPL Rprtd")</f>
        <v>0.49149999999999999</v>
      </c>
      <c r="M2181" s="66"/>
      <c r="N2181" s="118"/>
      <c r="O2181" s="97"/>
    </row>
    <row r="2182" spans="1:15">
      <c r="A2182" s="165" t="s">
        <v>2381</v>
      </c>
      <c r="B2182" s="165" t="s">
        <v>2810</v>
      </c>
      <c r="C2182" s="169">
        <v>5337</v>
      </c>
      <c r="D2182" s="171" t="s">
        <v>2493</v>
      </c>
      <c r="E2182" s="172">
        <v>130.57</v>
      </c>
      <c r="F2182" s="172">
        <v>0</v>
      </c>
      <c r="G2182" s="172">
        <v>0</v>
      </c>
      <c r="H2182" s="172">
        <v>0</v>
      </c>
      <c r="I2182" s="172">
        <v>5.58</v>
      </c>
      <c r="J2182" s="173">
        <f t="shared" si="36"/>
        <v>136.15</v>
      </c>
      <c r="K2182" s="169" t="str">
        <f>VLOOKUP(C2182, 'CEDARS School FRPL'!$C$4:$G$2376,5,0)</f>
        <v>No</v>
      </c>
      <c r="L2182" s="66">
        <f>IFERROR(VLOOKUP($C2182,'CEDARS School FRPL'!$C$4:$F$20001,3,FALSE),"NO CEDARL FRPL Rprtd")</f>
        <v>9.0999999999999998E-2</v>
      </c>
      <c r="N2182" s="118"/>
      <c r="O2182" s="97"/>
    </row>
    <row r="2183" spans="1:15">
      <c r="A2183" s="165" t="s">
        <v>2381</v>
      </c>
      <c r="B2183" s="165" t="s">
        <v>2810</v>
      </c>
      <c r="C2183" s="169">
        <v>3728</v>
      </c>
      <c r="D2183" s="171" t="s">
        <v>1921</v>
      </c>
      <c r="E2183" s="172">
        <v>317.10000000000002</v>
      </c>
      <c r="F2183" s="172">
        <v>0</v>
      </c>
      <c r="G2183" s="172">
        <v>0</v>
      </c>
      <c r="H2183" s="172">
        <v>0</v>
      </c>
      <c r="I2183" s="172">
        <v>0</v>
      </c>
      <c r="J2183" s="173">
        <f t="shared" si="36"/>
        <v>317.10000000000002</v>
      </c>
      <c r="K2183" s="169" t="str">
        <f>VLOOKUP(C2183, 'CEDARS School FRPL'!$C$4:$G$2376,5,0)</f>
        <v>Yes</v>
      </c>
      <c r="L2183" s="66">
        <f>IFERROR(VLOOKUP($C2183,'CEDARS School FRPL'!$C$4:$F$20001,3,FALSE),"NO CEDARL FRPL Rprtd")</f>
        <v>0.76739999999999997</v>
      </c>
      <c r="N2183" s="118"/>
      <c r="O2183" s="97"/>
    </row>
    <row r="2184" spans="1:15">
      <c r="A2184" s="165" t="s">
        <v>2381</v>
      </c>
      <c r="B2184" s="165" t="s">
        <v>2810</v>
      </c>
      <c r="C2184" s="169">
        <v>5616</v>
      </c>
      <c r="D2184" s="171" t="s">
        <v>2955</v>
      </c>
      <c r="E2184" s="172">
        <v>0</v>
      </c>
      <c r="F2184" s="172">
        <v>89.12</v>
      </c>
      <c r="G2184" s="172">
        <v>0</v>
      </c>
      <c r="H2184" s="172">
        <v>0</v>
      </c>
      <c r="I2184" s="172">
        <v>0</v>
      </c>
      <c r="J2184" s="173">
        <f t="shared" si="36"/>
        <v>89.12</v>
      </c>
      <c r="K2184" s="169" t="str">
        <f>VLOOKUP(C2184, 'CEDARS School FRPL'!$C$4:$G$2376,5,0)</f>
        <v>Yes</v>
      </c>
      <c r="L2184" s="66">
        <f>IFERROR(VLOOKUP($C2184,'CEDARS School FRPL'!$C$4:$F$20001,3,FALSE),"NO CEDARL FRPL Rprtd")</f>
        <v>0.68279999999999996</v>
      </c>
      <c r="N2184" s="118"/>
      <c r="O2184" s="97"/>
    </row>
    <row r="2185" spans="1:15">
      <c r="A2185" s="165" t="s">
        <v>2381</v>
      </c>
      <c r="B2185" s="165" t="s">
        <v>2810</v>
      </c>
      <c r="C2185" s="169">
        <v>3468</v>
      </c>
      <c r="D2185" s="171" t="s">
        <v>1919</v>
      </c>
      <c r="E2185" s="172">
        <v>1310.95</v>
      </c>
      <c r="F2185" s="172">
        <v>0</v>
      </c>
      <c r="G2185" s="172">
        <v>152.97999999999999</v>
      </c>
      <c r="H2185" s="172">
        <v>0.1</v>
      </c>
      <c r="I2185" s="172">
        <v>0</v>
      </c>
      <c r="J2185" s="173">
        <f t="shared" si="36"/>
        <v>1464.03</v>
      </c>
      <c r="K2185" s="169" t="str">
        <f>VLOOKUP(C2185, 'CEDARS School FRPL'!$C$4:$G$2376,5,0)</f>
        <v>Yes</v>
      </c>
      <c r="L2185" s="66">
        <f>IFERROR(VLOOKUP($C2185,'CEDARS School FRPL'!$C$4:$F$20001,3,FALSE),"NO CEDARL FRPL Rprtd")</f>
        <v>0.56359999999999999</v>
      </c>
      <c r="N2185" s="118"/>
      <c r="O2185" s="97"/>
    </row>
    <row r="2186" spans="1:15">
      <c r="A2186" s="165" t="s">
        <v>2381</v>
      </c>
      <c r="B2186" s="165" t="s">
        <v>2810</v>
      </c>
      <c r="C2186" s="169">
        <v>5636</v>
      </c>
      <c r="D2186" s="171" t="s">
        <v>2956</v>
      </c>
      <c r="E2186" s="172">
        <v>115.18</v>
      </c>
      <c r="F2186" s="172">
        <v>0</v>
      </c>
      <c r="G2186" s="172">
        <v>3.6799999999999997</v>
      </c>
      <c r="H2186" s="172">
        <v>0</v>
      </c>
      <c r="I2186" s="172">
        <v>0</v>
      </c>
      <c r="J2186" s="173">
        <f t="shared" si="36"/>
        <v>118.86000000000001</v>
      </c>
      <c r="K2186" s="169" t="str">
        <f>VLOOKUP(C2186, 'CEDARS School FRPL'!$C$4:$G$2376,5,0)</f>
        <v>Yes</v>
      </c>
      <c r="L2186" s="66">
        <f>IFERROR(VLOOKUP($C2186,'CEDARS School FRPL'!$C$4:$F$20001,3,FALSE),"NO CEDARL FRPL Rprtd")</f>
        <v>0.57550000000000001</v>
      </c>
      <c r="N2186" s="118"/>
      <c r="O2186" s="97"/>
    </row>
    <row r="2187" spans="1:15">
      <c r="A2187" s="165" t="s">
        <v>2381</v>
      </c>
      <c r="B2187" s="165" t="s">
        <v>2810</v>
      </c>
      <c r="C2187" s="169">
        <v>5460</v>
      </c>
      <c r="D2187" s="171" t="s">
        <v>2957</v>
      </c>
      <c r="E2187" s="172">
        <v>0</v>
      </c>
      <c r="F2187" s="172">
        <v>0</v>
      </c>
      <c r="G2187" s="172">
        <v>0</v>
      </c>
      <c r="H2187" s="172">
        <v>94.7</v>
      </c>
      <c r="I2187" s="172">
        <v>0</v>
      </c>
      <c r="J2187" s="173">
        <f t="shared" si="36"/>
        <v>94.7</v>
      </c>
      <c r="K2187" s="169" t="str">
        <f>VLOOKUP(C2187, 'CEDARS School FRPL'!$C$4:$G$2376,5,0)</f>
        <v>Yes</v>
      </c>
      <c r="L2187" s="66">
        <f>IFERROR(VLOOKUP($C2187,'CEDARS School FRPL'!$C$4:$F$20001,3,FALSE),"NO CEDARL FRPL Rprtd")</f>
        <v>0.81969999999999998</v>
      </c>
      <c r="N2187" s="118"/>
      <c r="O2187" s="97"/>
    </row>
    <row r="2188" spans="1:15">
      <c r="A2188" s="165" t="s">
        <v>2420</v>
      </c>
      <c r="B2188" s="165" t="s">
        <v>2811</v>
      </c>
      <c r="C2188" s="169">
        <v>4518</v>
      </c>
      <c r="D2188" s="171" t="s">
        <v>1671</v>
      </c>
      <c r="E2188" s="172">
        <v>369.39</v>
      </c>
      <c r="F2188" s="172">
        <v>0</v>
      </c>
      <c r="G2188" s="172">
        <v>0</v>
      </c>
      <c r="H2188" s="172">
        <v>0</v>
      </c>
      <c r="I2188" s="172">
        <v>0</v>
      </c>
      <c r="J2188" s="173">
        <f t="shared" si="36"/>
        <v>369.39</v>
      </c>
      <c r="K2188" s="169" t="str">
        <f>VLOOKUP(C2188, 'CEDARS School FRPL'!$C$4:$G$2376,5,0)</f>
        <v>Yes</v>
      </c>
      <c r="L2188" s="66">
        <f>IFERROR(VLOOKUP($C2188,'CEDARS School FRPL'!$C$4:$F$20001,3,FALSE),"NO CEDARL FRPL Rprtd")</f>
        <v>0.89990000000000003</v>
      </c>
      <c r="N2188" s="118"/>
      <c r="O2188" s="97"/>
    </row>
    <row r="2189" spans="1:15">
      <c r="A2189" s="165" t="s">
        <v>2420</v>
      </c>
      <c r="B2189" s="165" t="s">
        <v>2811</v>
      </c>
      <c r="C2189" s="169">
        <v>5544</v>
      </c>
      <c r="D2189" s="171" t="s">
        <v>2107</v>
      </c>
      <c r="E2189" s="172">
        <v>294</v>
      </c>
      <c r="F2189" s="172">
        <v>84.7</v>
      </c>
      <c r="G2189" s="172">
        <v>0</v>
      </c>
      <c r="H2189" s="172">
        <v>0</v>
      </c>
      <c r="I2189" s="172">
        <v>0</v>
      </c>
      <c r="J2189" s="173">
        <f t="shared" si="36"/>
        <v>378.7</v>
      </c>
      <c r="K2189" s="169" t="str">
        <f>VLOOKUP(C2189, 'CEDARS School FRPL'!$C$4:$G$2376,5,0)</f>
        <v>Yes</v>
      </c>
      <c r="L2189" s="66">
        <f>IFERROR(VLOOKUP($C2189,'CEDARS School FRPL'!$C$4:$F$20001,3,FALSE),"NO CEDARL FRPL Rprtd")</f>
        <v>0.7319</v>
      </c>
      <c r="N2189" s="118"/>
      <c r="O2189" s="97"/>
    </row>
    <row r="2190" spans="1:15">
      <c r="A2190" s="165" t="s">
        <v>2420</v>
      </c>
      <c r="B2190" s="165" t="s">
        <v>2811</v>
      </c>
      <c r="C2190" s="169">
        <v>4022</v>
      </c>
      <c r="D2190" s="171" t="s">
        <v>2109</v>
      </c>
      <c r="E2190" s="172">
        <v>63.44</v>
      </c>
      <c r="F2190" s="172">
        <v>0</v>
      </c>
      <c r="G2190" s="172">
        <v>0</v>
      </c>
      <c r="H2190" s="172">
        <v>0</v>
      </c>
      <c r="I2190" s="172">
        <v>0</v>
      </c>
      <c r="J2190" s="173">
        <f t="shared" si="36"/>
        <v>63.44</v>
      </c>
      <c r="K2190" s="169" t="str">
        <f>VLOOKUP(C2190, 'CEDARS School FRPL'!$C$4:$G$2376,5,0)</f>
        <v>Yes</v>
      </c>
      <c r="L2190" s="66">
        <f>IFERROR(VLOOKUP($C2190,'CEDARS School FRPL'!$C$4:$F$20001,3,FALSE),"NO CEDARL FRPL Rprtd")</f>
        <v>0.82230000000000003</v>
      </c>
      <c r="N2190" s="118"/>
      <c r="O2190" s="97"/>
    </row>
    <row r="2191" spans="1:15">
      <c r="A2191" s="165" t="s">
        <v>2420</v>
      </c>
      <c r="B2191" s="165" t="s">
        <v>2811</v>
      </c>
      <c r="C2191" s="169">
        <v>5543</v>
      </c>
      <c r="D2191" s="171" t="s">
        <v>2958</v>
      </c>
      <c r="E2191" s="172">
        <v>310.89999999999998</v>
      </c>
      <c r="F2191" s="172">
        <v>0</v>
      </c>
      <c r="G2191" s="172">
        <v>0</v>
      </c>
      <c r="H2191" s="172">
        <v>0</v>
      </c>
      <c r="I2191" s="172">
        <v>0</v>
      </c>
      <c r="J2191" s="173">
        <f t="shared" si="36"/>
        <v>310.89999999999998</v>
      </c>
      <c r="K2191" s="169" t="str">
        <f>VLOOKUP(C2191, 'CEDARS School FRPL'!$C$4:$G$2376,5,0)</f>
        <v>Yes</v>
      </c>
      <c r="L2191" s="66">
        <f>IFERROR(VLOOKUP($C2191,'CEDARS School FRPL'!$C$4:$F$20001,3,FALSE),"NO CEDARL FRPL Rprtd")</f>
        <v>0.85040000000000004</v>
      </c>
      <c r="N2191" s="118"/>
      <c r="O2191" s="97"/>
    </row>
    <row r="2192" spans="1:15">
      <c r="A2192" s="165" t="s">
        <v>2420</v>
      </c>
      <c r="B2192" s="165" t="s">
        <v>2811</v>
      </c>
      <c r="C2192" s="169">
        <v>5595</v>
      </c>
      <c r="D2192" s="171" t="s">
        <v>2875</v>
      </c>
      <c r="E2192" s="172">
        <v>0</v>
      </c>
      <c r="F2192" s="172">
        <v>0</v>
      </c>
      <c r="G2192" s="172">
        <v>0</v>
      </c>
      <c r="H2192" s="172">
        <v>26.2</v>
      </c>
      <c r="I2192" s="172">
        <v>0</v>
      </c>
      <c r="J2192" s="173">
        <f t="shared" si="36"/>
        <v>26.2</v>
      </c>
      <c r="K2192" s="169" t="e">
        <f>VLOOKUP(C2192, 'CEDARS School FRPL'!$C$4:$G$2376,5,0)</f>
        <v>#N/A</v>
      </c>
      <c r="L2192" s="66" t="str">
        <f>IFERROR(VLOOKUP($C2192,'CEDARS School FRPL'!$C$4:$F$20001,3,FALSE),"NO CEDARL FRPL Rprtd")</f>
        <v>NO CEDARL FRPL Rprtd</v>
      </c>
      <c r="N2192" s="118"/>
      <c r="O2192" s="97"/>
    </row>
    <row r="2193" spans="1:15">
      <c r="A2193" s="165" t="s">
        <v>2420</v>
      </c>
      <c r="B2193" s="165" t="s">
        <v>2811</v>
      </c>
      <c r="C2193" s="169">
        <v>3141</v>
      </c>
      <c r="D2193" s="171" t="s">
        <v>2108</v>
      </c>
      <c r="E2193" s="172">
        <v>756.92</v>
      </c>
      <c r="F2193" s="172">
        <v>0</v>
      </c>
      <c r="G2193" s="172">
        <v>33.659999999999997</v>
      </c>
      <c r="H2193" s="172">
        <v>0</v>
      </c>
      <c r="I2193" s="172">
        <v>0</v>
      </c>
      <c r="J2193" s="173">
        <f t="shared" si="36"/>
        <v>790.57999999999993</v>
      </c>
      <c r="K2193" s="169" t="str">
        <f>VLOOKUP(C2193, 'CEDARS School FRPL'!$C$4:$G$2376,5,0)</f>
        <v>Yes</v>
      </c>
      <c r="L2193" s="66">
        <f>IFERROR(VLOOKUP($C2193,'CEDARS School FRPL'!$C$4:$F$20001,3,FALSE),"NO CEDARL FRPL Rprtd")</f>
        <v>0.8427</v>
      </c>
      <c r="M2193" s="66"/>
      <c r="N2193" s="118"/>
      <c r="O2193" s="97"/>
    </row>
    <row r="2194" spans="1:15">
      <c r="A2194" s="165" t="s">
        <v>2420</v>
      </c>
      <c r="B2194" s="165" t="s">
        <v>2811</v>
      </c>
      <c r="C2194" s="169">
        <v>2131</v>
      </c>
      <c r="D2194" s="171" t="s">
        <v>2105</v>
      </c>
      <c r="E2194" s="172">
        <v>693.75</v>
      </c>
      <c r="F2194" s="172">
        <v>0</v>
      </c>
      <c r="G2194" s="172">
        <v>0</v>
      </c>
      <c r="H2194" s="172">
        <v>0</v>
      </c>
      <c r="I2194" s="172">
        <v>0</v>
      </c>
      <c r="J2194" s="173">
        <f t="shared" si="36"/>
        <v>693.75</v>
      </c>
      <c r="K2194" s="169" t="str">
        <f>VLOOKUP(C2194, 'CEDARS School FRPL'!$C$4:$G$2376,5,0)</f>
        <v>Yes</v>
      </c>
      <c r="L2194" s="66">
        <f>IFERROR(VLOOKUP($C2194,'CEDARS School FRPL'!$C$4:$F$20001,3,FALSE),"NO CEDARL FRPL Rprtd")</f>
        <v>0.86409999999999998</v>
      </c>
      <c r="N2194" s="118"/>
      <c r="O2194" s="97"/>
    </row>
    <row r="2195" spans="1:15">
      <c r="A2195" s="165" t="s">
        <v>2420</v>
      </c>
      <c r="B2195" s="165" t="s">
        <v>2811</v>
      </c>
      <c r="C2195" s="169">
        <v>5724</v>
      </c>
      <c r="D2195" s="171" t="s">
        <v>3024</v>
      </c>
      <c r="E2195" s="172">
        <v>10.88</v>
      </c>
      <c r="F2195" s="172">
        <v>0</v>
      </c>
      <c r="G2195" s="172">
        <v>0</v>
      </c>
      <c r="H2195" s="172">
        <v>0</v>
      </c>
      <c r="I2195" s="172">
        <v>0</v>
      </c>
      <c r="J2195" s="173">
        <f t="shared" si="36"/>
        <v>10.88</v>
      </c>
      <c r="K2195" s="169" t="str">
        <f>VLOOKUP(C2195, 'CEDARS School FRPL'!$C$4:$G$2376,5,0)</f>
        <v>Yes</v>
      </c>
      <c r="L2195" s="66">
        <f>IFERROR(VLOOKUP($C2195,'CEDARS School FRPL'!$C$4:$F$20001,3,FALSE),"NO CEDARL FRPL Rprtd")</f>
        <v>0.68520000000000003</v>
      </c>
      <c r="N2195" s="118"/>
      <c r="O2195" s="97"/>
    </row>
    <row r="2196" spans="1:15">
      <c r="A2196" s="165" t="s">
        <v>2420</v>
      </c>
      <c r="B2196" s="165" t="s">
        <v>2811</v>
      </c>
      <c r="C2196" s="169">
        <v>5725</v>
      </c>
      <c r="D2196" s="171" t="s">
        <v>3025</v>
      </c>
      <c r="E2196" s="172">
        <v>38.49</v>
      </c>
      <c r="F2196" s="172">
        <v>0</v>
      </c>
      <c r="G2196" s="172">
        <v>0</v>
      </c>
      <c r="H2196" s="172">
        <v>0</v>
      </c>
      <c r="I2196" s="172">
        <v>0</v>
      </c>
      <c r="J2196" s="173">
        <f t="shared" si="36"/>
        <v>38.49</v>
      </c>
      <c r="K2196" s="169" t="str">
        <f>VLOOKUP(C2196, 'CEDARS School FRPL'!$C$4:$G$2376,5,0)</f>
        <v>Yes</v>
      </c>
      <c r="L2196" s="66">
        <f>IFERROR(VLOOKUP($C2196,'CEDARS School FRPL'!$C$4:$F$20001,3,FALSE),"NO CEDARL FRPL Rprtd")</f>
        <v>0.77039999999999997</v>
      </c>
      <c r="N2196" s="118"/>
      <c r="O2196" s="97"/>
    </row>
    <row r="2197" spans="1:15">
      <c r="A2197" s="165" t="s">
        <v>2420</v>
      </c>
      <c r="B2197" s="165" t="s">
        <v>2811</v>
      </c>
      <c r="C2197" s="169">
        <v>5723</v>
      </c>
      <c r="D2197" s="171" t="s">
        <v>3026</v>
      </c>
      <c r="E2197" s="172">
        <v>3.13</v>
      </c>
      <c r="F2197" s="172">
        <v>0</v>
      </c>
      <c r="G2197" s="172">
        <v>0</v>
      </c>
      <c r="H2197" s="172">
        <v>0</v>
      </c>
      <c r="I2197" s="172">
        <v>0</v>
      </c>
      <c r="J2197" s="173">
        <f t="shared" si="36"/>
        <v>3.13</v>
      </c>
      <c r="K2197" s="169" t="str">
        <f>VLOOKUP(C2197, 'CEDARS School FRPL'!$C$4:$G$2376,5,0)</f>
        <v>Yes</v>
      </c>
      <c r="L2197" s="66">
        <f>IFERROR(VLOOKUP($C2197,'CEDARS School FRPL'!$C$4:$F$20001,3,FALSE),"NO CEDARL FRPL Rprtd")</f>
        <v>0.91669999999999996</v>
      </c>
      <c r="O2197" s="97"/>
    </row>
    <row r="2198" spans="1:15">
      <c r="A2198" s="174" t="s">
        <v>2420</v>
      </c>
      <c r="B2198" s="174" t="s">
        <v>2811</v>
      </c>
      <c r="C2198" s="175">
        <v>2757</v>
      </c>
      <c r="D2198" s="176" t="s">
        <v>2106</v>
      </c>
      <c r="E2198" s="177">
        <v>295.55</v>
      </c>
      <c r="F2198" s="177">
        <v>0</v>
      </c>
      <c r="G2198" s="177">
        <v>0</v>
      </c>
      <c r="H2198" s="177">
        <v>0</v>
      </c>
      <c r="I2198" s="177">
        <v>0</v>
      </c>
      <c r="J2198" s="178">
        <f t="shared" si="36"/>
        <v>295.55</v>
      </c>
      <c r="K2198" s="169" t="str">
        <f>VLOOKUP(C2198, 'CEDARS School FRPL'!$C$4:$G$2376,5,0)</f>
        <v>Yes</v>
      </c>
      <c r="L2198" s="66">
        <f>IFERROR(VLOOKUP($C2198,'CEDARS School FRPL'!$C$4:$F$20001,3,FALSE),"NO CEDARL FRPL Rprtd")</f>
        <v>0.82730000000000004</v>
      </c>
      <c r="N2198" s="118"/>
      <c r="O2198" s="97"/>
    </row>
    <row r="2199" spans="1:15">
      <c r="A2199" s="165" t="s">
        <v>2181</v>
      </c>
      <c r="B2199" s="165" t="s">
        <v>2812</v>
      </c>
      <c r="C2199" s="169">
        <v>2792</v>
      </c>
      <c r="D2199" s="171" t="s">
        <v>410</v>
      </c>
      <c r="E2199" s="172">
        <v>379.69</v>
      </c>
      <c r="F2199" s="172">
        <v>0</v>
      </c>
      <c r="G2199" s="172">
        <v>0</v>
      </c>
      <c r="H2199" s="172">
        <v>0</v>
      </c>
      <c r="I2199" s="172">
        <v>0</v>
      </c>
      <c r="J2199" s="173">
        <f t="shared" si="36"/>
        <v>379.69</v>
      </c>
      <c r="K2199" s="169" t="str">
        <f>VLOOKUP(C2199, 'CEDARS School FRPL'!$C$4:$G$2376,5,0)</f>
        <v>Yes</v>
      </c>
      <c r="L2199" s="66">
        <f>IFERROR(VLOOKUP($C2199,'CEDARS School FRPL'!$C$4:$F$20001,3,FALSE),"NO CEDARL FRPL Rprtd")</f>
        <v>0.76229999999999998</v>
      </c>
      <c r="N2199" s="118"/>
      <c r="O2199" s="97"/>
    </row>
    <row r="2200" spans="1:15">
      <c r="A2200" s="165" t="s">
        <v>2181</v>
      </c>
      <c r="B2200" s="165" t="s">
        <v>2812</v>
      </c>
      <c r="C2200" s="169">
        <v>3273</v>
      </c>
      <c r="D2200" s="171" t="s">
        <v>411</v>
      </c>
      <c r="E2200" s="172">
        <v>255.45</v>
      </c>
      <c r="F2200" s="172">
        <v>0</v>
      </c>
      <c r="G2200" s="172">
        <v>39.900000000000006</v>
      </c>
      <c r="H2200" s="172">
        <v>0</v>
      </c>
      <c r="I2200" s="172">
        <v>0</v>
      </c>
      <c r="J2200" s="173">
        <f t="shared" si="36"/>
        <v>295.35000000000002</v>
      </c>
      <c r="K2200" s="169" t="str">
        <f>VLOOKUP(C2200, 'CEDARS School FRPL'!$C$4:$G$2376,5,0)</f>
        <v>Yes</v>
      </c>
      <c r="L2200" s="66">
        <f>IFERROR(VLOOKUP($C2200,'CEDARS School FRPL'!$C$4:$F$20001,3,FALSE),"NO CEDARL FRPL Rprtd")</f>
        <v>0.74429999999999996</v>
      </c>
      <c r="N2200" s="118"/>
      <c r="O2200" s="97"/>
    </row>
    <row r="2201" spans="1:15">
      <c r="A2201" s="165" t="s">
        <v>2181</v>
      </c>
      <c r="B2201" s="165" t="s">
        <v>2812</v>
      </c>
      <c r="C2201" s="169">
        <v>3909</v>
      </c>
      <c r="D2201" s="171" t="s">
        <v>412</v>
      </c>
      <c r="E2201" s="172">
        <v>207.96</v>
      </c>
      <c r="F2201" s="172">
        <v>0</v>
      </c>
      <c r="G2201" s="172">
        <v>0</v>
      </c>
      <c r="H2201" s="172">
        <v>0</v>
      </c>
      <c r="I2201" s="172">
        <v>0</v>
      </c>
      <c r="J2201" s="173">
        <f t="shared" si="36"/>
        <v>207.96</v>
      </c>
      <c r="K2201" s="169" t="str">
        <f>VLOOKUP(C2201, 'CEDARS School FRPL'!$C$4:$G$2376,5,0)</f>
        <v>Yes</v>
      </c>
      <c r="L2201" s="66">
        <f>IFERROR(VLOOKUP($C2201,'CEDARS School FRPL'!$C$4:$F$20001,3,FALSE),"NO CEDARL FRPL Rprtd")</f>
        <v>0.79579999999999995</v>
      </c>
      <c r="N2201" s="118"/>
      <c r="O2201" s="97"/>
    </row>
    <row r="2202" spans="1:15">
      <c r="A2202" s="165" t="s">
        <v>2150</v>
      </c>
      <c r="B2202" s="165" t="s">
        <v>2813</v>
      </c>
      <c r="C2202" s="169">
        <v>4549</v>
      </c>
      <c r="D2202" s="171" t="s">
        <v>212</v>
      </c>
      <c r="E2202" s="172">
        <v>167.8</v>
      </c>
      <c r="F2202" s="172">
        <v>0</v>
      </c>
      <c r="G2202" s="172">
        <v>0</v>
      </c>
      <c r="H2202" s="172">
        <v>0</v>
      </c>
      <c r="I2202" s="172">
        <v>0</v>
      </c>
      <c r="J2202" s="173">
        <f t="shared" si="36"/>
        <v>167.8</v>
      </c>
      <c r="K2202" s="169" t="str">
        <f>VLOOKUP(C2202, 'CEDARS School FRPL'!$C$4:$G$2376,5,0)</f>
        <v>No</v>
      </c>
      <c r="L2202" s="66">
        <f>IFERROR(VLOOKUP($C2202,'CEDARS School FRPL'!$C$4:$F$20001,3,FALSE),"NO CEDARL FRPL Rprtd")</f>
        <v>0.28239999999999998</v>
      </c>
      <c r="N2202" s="118"/>
      <c r="O2202" s="97"/>
    </row>
    <row r="2203" spans="1:15">
      <c r="A2203" s="165" t="s">
        <v>2150</v>
      </c>
      <c r="B2203" s="165" t="s">
        <v>2813</v>
      </c>
      <c r="C2203" s="169">
        <v>3270</v>
      </c>
      <c r="D2203" s="171" t="s">
        <v>210</v>
      </c>
      <c r="E2203" s="172">
        <v>259.5</v>
      </c>
      <c r="F2203" s="172">
        <v>19.600000000000001</v>
      </c>
      <c r="G2203" s="172">
        <v>0</v>
      </c>
      <c r="H2203" s="172">
        <v>0</v>
      </c>
      <c r="I2203" s="172">
        <v>0</v>
      </c>
      <c r="J2203" s="173">
        <f t="shared" si="36"/>
        <v>279.10000000000002</v>
      </c>
      <c r="K2203" s="169" t="str">
        <f>VLOOKUP(C2203, 'CEDARS School FRPL'!$C$4:$G$2376,5,0)</f>
        <v>No</v>
      </c>
      <c r="L2203" s="66">
        <f>IFERROR(VLOOKUP($C2203,'CEDARS School FRPL'!$C$4:$F$20001,3,FALSE),"NO CEDARL FRPL Rprtd")</f>
        <v>0.31559999999999999</v>
      </c>
      <c r="N2203" s="118"/>
      <c r="O2203" s="97"/>
    </row>
    <row r="2204" spans="1:15">
      <c r="A2204" s="165" t="s">
        <v>2150</v>
      </c>
      <c r="B2204" s="165" t="s">
        <v>2813</v>
      </c>
      <c r="C2204" s="169">
        <v>5494</v>
      </c>
      <c r="D2204" s="171" t="s">
        <v>2494</v>
      </c>
      <c r="E2204" s="172">
        <v>322.23</v>
      </c>
      <c r="F2204" s="172">
        <v>19.7</v>
      </c>
      <c r="G2204" s="172">
        <v>0</v>
      </c>
      <c r="H2204" s="172">
        <v>0</v>
      </c>
      <c r="I2204" s="172">
        <v>0</v>
      </c>
      <c r="J2204" s="173">
        <f t="shared" si="36"/>
        <v>341.93</v>
      </c>
      <c r="K2204" s="169" t="str">
        <f>VLOOKUP(C2204, 'CEDARS School FRPL'!$C$4:$G$2376,5,0)</f>
        <v>No</v>
      </c>
      <c r="L2204" s="66">
        <f>IFERROR(VLOOKUP($C2204,'CEDARS School FRPL'!$C$4:$F$20001,3,FALSE),"NO CEDARL FRPL Rprtd")</f>
        <v>0.39750000000000002</v>
      </c>
      <c r="N2204" s="118"/>
      <c r="O2204" s="97"/>
    </row>
    <row r="2205" spans="1:15">
      <c r="A2205" s="165" t="s">
        <v>2150</v>
      </c>
      <c r="B2205" s="165" t="s">
        <v>2813</v>
      </c>
      <c r="C2205" s="169">
        <v>2911</v>
      </c>
      <c r="D2205" s="171" t="s">
        <v>208</v>
      </c>
      <c r="E2205" s="172">
        <v>206.8</v>
      </c>
      <c r="F2205" s="172">
        <v>19.899999999999999</v>
      </c>
      <c r="G2205" s="172">
        <v>0</v>
      </c>
      <c r="H2205" s="172">
        <v>0</v>
      </c>
      <c r="I2205" s="172">
        <v>0</v>
      </c>
      <c r="J2205" s="173">
        <f t="shared" si="36"/>
        <v>226.70000000000002</v>
      </c>
      <c r="K2205" s="169" t="str">
        <f>VLOOKUP(C2205, 'CEDARS School FRPL'!$C$4:$G$2376,5,0)</f>
        <v>No</v>
      </c>
      <c r="L2205" s="66">
        <f>IFERROR(VLOOKUP($C2205,'CEDARS School FRPL'!$C$4:$F$20001,3,FALSE),"NO CEDARL FRPL Rprtd")</f>
        <v>0.41909999999999997</v>
      </c>
      <c r="N2205" s="118"/>
      <c r="O2205" s="97"/>
    </row>
    <row r="2206" spans="1:15">
      <c r="A2206" s="165" t="s">
        <v>2150</v>
      </c>
      <c r="B2206" s="165" t="s">
        <v>2813</v>
      </c>
      <c r="C2206" s="169">
        <v>2509</v>
      </c>
      <c r="D2206" s="171" t="s">
        <v>207</v>
      </c>
      <c r="E2206" s="172">
        <v>280.8</v>
      </c>
      <c r="F2206" s="172">
        <v>19.64</v>
      </c>
      <c r="G2206" s="172">
        <v>0</v>
      </c>
      <c r="H2206" s="172">
        <v>0</v>
      </c>
      <c r="I2206" s="172">
        <v>0</v>
      </c>
      <c r="J2206" s="173">
        <f t="shared" si="36"/>
        <v>300.44</v>
      </c>
      <c r="K2206" s="169" t="str">
        <f>VLOOKUP(C2206, 'CEDARS School FRPL'!$C$4:$G$2376,5,0)</f>
        <v>No</v>
      </c>
      <c r="L2206" s="66">
        <f>IFERROR(VLOOKUP($C2206,'CEDARS School FRPL'!$C$4:$F$20001,3,FALSE),"NO CEDARL FRPL Rprtd")</f>
        <v>0.49640000000000001</v>
      </c>
      <c r="N2206" s="118"/>
      <c r="O2206" s="97"/>
    </row>
    <row r="2207" spans="1:15">
      <c r="A2207" s="165" t="s">
        <v>2150</v>
      </c>
      <c r="B2207" s="165" t="s">
        <v>2813</v>
      </c>
      <c r="C2207" s="169">
        <v>4207</v>
      </c>
      <c r="D2207" s="171" t="s">
        <v>211</v>
      </c>
      <c r="E2207" s="172">
        <v>396.73</v>
      </c>
      <c r="F2207" s="172">
        <v>0</v>
      </c>
      <c r="G2207" s="172">
        <v>0</v>
      </c>
      <c r="H2207" s="172">
        <v>0</v>
      </c>
      <c r="I2207" s="172">
        <v>0</v>
      </c>
      <c r="J2207" s="173">
        <f t="shared" si="36"/>
        <v>396.73</v>
      </c>
      <c r="K2207" s="169" t="str">
        <f>VLOOKUP(C2207, 'CEDARS School FRPL'!$C$4:$G$2376,5,0)</f>
        <v>No</v>
      </c>
      <c r="L2207" s="66">
        <f>IFERROR(VLOOKUP($C2207,'CEDARS School FRPL'!$C$4:$F$20001,3,FALSE),"NO CEDARL FRPL Rprtd")</f>
        <v>0.44390000000000002</v>
      </c>
      <c r="N2207" s="118"/>
      <c r="O2207" s="97"/>
    </row>
    <row r="2208" spans="1:15">
      <c r="A2208" s="165" t="s">
        <v>2150</v>
      </c>
      <c r="B2208" s="165" t="s">
        <v>2813</v>
      </c>
      <c r="C2208" s="169">
        <v>3147</v>
      </c>
      <c r="D2208" s="171" t="s">
        <v>209</v>
      </c>
      <c r="E2208" s="172">
        <v>736.29</v>
      </c>
      <c r="F2208" s="172">
        <v>0</v>
      </c>
      <c r="G2208" s="172">
        <v>99.429999999999993</v>
      </c>
      <c r="H2208" s="172">
        <v>28.8</v>
      </c>
      <c r="I2208" s="172">
        <v>0</v>
      </c>
      <c r="J2208" s="173">
        <f t="shared" si="36"/>
        <v>864.51999999999987</v>
      </c>
      <c r="K2208" s="169" t="str">
        <f>VLOOKUP(C2208, 'CEDARS School FRPL'!$C$4:$G$2376,5,0)</f>
        <v>No</v>
      </c>
      <c r="L2208" s="66">
        <f>IFERROR(VLOOKUP($C2208,'CEDARS School FRPL'!$C$4:$F$20001,3,FALSE),"NO CEDARL FRPL Rprtd")</f>
        <v>0.36670000000000003</v>
      </c>
      <c r="N2208" s="118"/>
      <c r="O2208" s="97"/>
    </row>
    <row r="2209" spans="1:15">
      <c r="A2209" s="165" t="s">
        <v>2150</v>
      </c>
      <c r="B2209" s="165" t="s">
        <v>2813</v>
      </c>
      <c r="C2209" s="169">
        <v>5615</v>
      </c>
      <c r="D2209" s="171" t="s">
        <v>2959</v>
      </c>
      <c r="E2209" s="172">
        <v>47.14</v>
      </c>
      <c r="F2209" s="172">
        <v>0</v>
      </c>
      <c r="G2209" s="172">
        <v>0</v>
      </c>
      <c r="H2209" s="172">
        <v>0</v>
      </c>
      <c r="I2209" s="172">
        <v>0</v>
      </c>
      <c r="J2209" s="173">
        <f t="shared" si="36"/>
        <v>47.14</v>
      </c>
      <c r="K2209" s="169" t="str">
        <f>VLOOKUP(C2209, 'CEDARS School FRPL'!$C$4:$G$2376,5,0)</f>
        <v>No</v>
      </c>
      <c r="L2209" s="66">
        <f>IFERROR(VLOOKUP($C2209,'CEDARS School FRPL'!$C$4:$F$20001,3,FALSE),"NO CEDARL FRPL Rprtd")</f>
        <v>0.45779999999999998</v>
      </c>
      <c r="N2209" s="118"/>
      <c r="O2209" s="97"/>
    </row>
    <row r="2210" spans="1:15">
      <c r="A2210" s="165" t="s">
        <v>2150</v>
      </c>
      <c r="B2210" s="165" t="s">
        <v>2813</v>
      </c>
      <c r="C2210" s="169">
        <v>1899</v>
      </c>
      <c r="D2210" s="171" t="s">
        <v>3037</v>
      </c>
      <c r="E2210" s="172">
        <v>2.69</v>
      </c>
      <c r="F2210" s="172">
        <v>0</v>
      </c>
      <c r="G2210" s="172">
        <v>0</v>
      </c>
      <c r="H2210" s="172">
        <v>0</v>
      </c>
      <c r="I2210" s="172">
        <v>0</v>
      </c>
      <c r="J2210" s="173">
        <f t="shared" si="36"/>
        <v>2.69</v>
      </c>
      <c r="K2210" s="169" t="str">
        <f>VLOOKUP(C2210, 'CEDARS School FRPL'!$C$4:$G$2376,5,0)</f>
        <v>No</v>
      </c>
      <c r="L2210" s="66">
        <f>IFERROR(VLOOKUP($C2210,'CEDARS School FRPL'!$C$4:$F$20001,3,FALSE),"NO CEDARL FRPL Rprtd")</f>
        <v>0.13689999999999999</v>
      </c>
      <c r="N2210" s="118"/>
      <c r="O2210" s="97"/>
    </row>
    <row r="2211" spans="1:15">
      <c r="A2211" s="165" t="s">
        <v>2120</v>
      </c>
      <c r="B2211" s="165" t="s">
        <v>2814</v>
      </c>
      <c r="C2211" s="169">
        <v>3075</v>
      </c>
      <c r="D2211" s="171" t="s">
        <v>1</v>
      </c>
      <c r="E2211" s="172">
        <v>58.27</v>
      </c>
      <c r="F2211" s="172">
        <v>0</v>
      </c>
      <c r="G2211" s="172">
        <v>0.98</v>
      </c>
      <c r="H2211" s="172">
        <v>0</v>
      </c>
      <c r="I2211" s="172">
        <v>0</v>
      </c>
      <c r="J2211" s="173">
        <f t="shared" si="36"/>
        <v>59.25</v>
      </c>
      <c r="K2211" s="169" t="str">
        <f>VLOOKUP(C2211, 'CEDARS School FRPL'!$C$4:$G$2376,5,0)</f>
        <v>Yes</v>
      </c>
      <c r="L2211" s="66">
        <f>IFERROR(VLOOKUP($C2211,'CEDARS School FRPL'!$C$4:$F$20001,3,FALSE),"NO CEDARL FRPL Rprtd")</f>
        <v>0.63849999999999996</v>
      </c>
      <c r="N2211" s="118"/>
      <c r="O2211" s="97"/>
    </row>
    <row r="2212" spans="1:15">
      <c r="A2212" s="165" t="s">
        <v>2168</v>
      </c>
      <c r="B2212" s="165" t="s">
        <v>2815</v>
      </c>
      <c r="C2212" s="169">
        <v>2161</v>
      </c>
      <c r="D2212" s="171" t="s">
        <v>346</v>
      </c>
      <c r="E2212" s="172">
        <v>122.48</v>
      </c>
      <c r="F2212" s="172">
        <v>20.9</v>
      </c>
      <c r="G2212" s="172">
        <v>0</v>
      </c>
      <c r="H2212" s="172">
        <v>0</v>
      </c>
      <c r="I2212" s="172">
        <v>0</v>
      </c>
      <c r="J2212" s="173">
        <f t="shared" si="36"/>
        <v>143.38</v>
      </c>
      <c r="K2212" s="169" t="str">
        <f>VLOOKUP(C2212, 'CEDARS School FRPL'!$C$4:$G$2376,5,0)</f>
        <v>No</v>
      </c>
      <c r="L2212" s="66">
        <f>IFERROR(VLOOKUP($C2212,'CEDARS School FRPL'!$C$4:$F$20001,3,FALSE),"NO CEDARL FRPL Rprtd")</f>
        <v>0.46310000000000001</v>
      </c>
      <c r="N2212" s="118"/>
      <c r="O2212" s="97"/>
    </row>
    <row r="2213" spans="1:15">
      <c r="A2213" s="165" t="s">
        <v>2168</v>
      </c>
      <c r="B2213" s="165" t="s">
        <v>2815</v>
      </c>
      <c r="C2213" s="169">
        <v>2162</v>
      </c>
      <c r="D2213" s="171" t="s">
        <v>347</v>
      </c>
      <c r="E2213" s="172">
        <v>134.63</v>
      </c>
      <c r="F2213" s="172">
        <v>0</v>
      </c>
      <c r="G2213" s="172">
        <v>1.53</v>
      </c>
      <c r="H2213" s="172">
        <v>0</v>
      </c>
      <c r="I2213" s="172">
        <v>0</v>
      </c>
      <c r="J2213" s="173">
        <f t="shared" si="36"/>
        <v>136.16</v>
      </c>
      <c r="K2213" s="169" t="str">
        <f>VLOOKUP(C2213, 'CEDARS School FRPL'!$C$4:$G$2376,5,0)</f>
        <v>Yes</v>
      </c>
      <c r="L2213" s="66">
        <f>IFERROR(VLOOKUP($C2213,'CEDARS School FRPL'!$C$4:$F$20001,3,FALSE),"NO CEDARL FRPL Rprtd")</f>
        <v>0.49359999999999998</v>
      </c>
      <c r="N2213" s="118"/>
      <c r="O2213" s="97"/>
    </row>
    <row r="2214" spans="1:15">
      <c r="A2214" s="165" t="s">
        <v>2361</v>
      </c>
      <c r="B2214" s="165" t="s">
        <v>2816</v>
      </c>
      <c r="C2214" s="169">
        <v>2549</v>
      </c>
      <c r="D2214" s="171" t="s">
        <v>1805</v>
      </c>
      <c r="E2214" s="172">
        <v>117.3</v>
      </c>
      <c r="F2214" s="172">
        <v>0</v>
      </c>
      <c r="G2214" s="172">
        <v>0</v>
      </c>
      <c r="H2214" s="172">
        <v>0</v>
      </c>
      <c r="I2214" s="172">
        <v>0</v>
      </c>
      <c r="J2214" s="173">
        <f t="shared" si="36"/>
        <v>117.3</v>
      </c>
      <c r="K2214" s="169" t="str">
        <f>VLOOKUP(C2214, 'CEDARS School FRPL'!$C$4:$G$2376,5,0)</f>
        <v>Yes</v>
      </c>
      <c r="L2214" s="66">
        <f>IFERROR(VLOOKUP($C2214,'CEDARS School FRPL'!$C$4:$F$20001,3,FALSE),"NO CEDARL FRPL Rprtd")</f>
        <v>0.88719999999999999</v>
      </c>
      <c r="N2214" s="118"/>
      <c r="O2214" s="97"/>
    </row>
    <row r="2215" spans="1:15">
      <c r="A2215" s="165" t="s">
        <v>2361</v>
      </c>
      <c r="B2215" s="165" t="s">
        <v>2816</v>
      </c>
      <c r="C2215" s="169">
        <v>2550</v>
      </c>
      <c r="D2215" s="171" t="s">
        <v>1806</v>
      </c>
      <c r="E2215" s="172">
        <v>92.24</v>
      </c>
      <c r="F2215" s="172">
        <v>0</v>
      </c>
      <c r="G2215" s="172">
        <v>2.0499999999999998</v>
      </c>
      <c r="H2215" s="172">
        <v>0</v>
      </c>
      <c r="I2215" s="172">
        <v>0</v>
      </c>
      <c r="J2215" s="173">
        <f t="shared" si="36"/>
        <v>94.289999999999992</v>
      </c>
      <c r="K2215" s="169" t="str">
        <f>VLOOKUP(C2215, 'CEDARS School FRPL'!$C$4:$G$2376,5,0)</f>
        <v>Yes</v>
      </c>
      <c r="L2215" s="66">
        <f>IFERROR(VLOOKUP($C2215,'CEDARS School FRPL'!$C$4:$F$20001,3,FALSE),"NO CEDARL FRPL Rprtd")</f>
        <v>0.81240000000000001</v>
      </c>
      <c r="N2215" s="118"/>
      <c r="O2215" s="97"/>
    </row>
    <row r="2216" spans="1:15">
      <c r="A2216" s="165" t="s">
        <v>2361</v>
      </c>
      <c r="B2216" s="165" t="s">
        <v>2816</v>
      </c>
      <c r="C2216" s="169">
        <v>4232</v>
      </c>
      <c r="D2216" s="171" t="s">
        <v>1807</v>
      </c>
      <c r="E2216" s="172">
        <v>74.099999999999994</v>
      </c>
      <c r="F2216" s="172">
        <v>0</v>
      </c>
      <c r="G2216" s="172">
        <v>0</v>
      </c>
      <c r="H2216" s="172">
        <v>0</v>
      </c>
      <c r="I2216" s="172">
        <v>0</v>
      </c>
      <c r="J2216" s="173">
        <f t="shared" si="36"/>
        <v>74.099999999999994</v>
      </c>
      <c r="K2216" s="169" t="str">
        <f>VLOOKUP(C2216, 'CEDARS School FRPL'!$C$4:$G$2376,5,0)</f>
        <v>Yes</v>
      </c>
      <c r="L2216" s="66">
        <f>IFERROR(VLOOKUP($C2216,'CEDARS School FRPL'!$C$4:$F$20001,3,FALSE),"NO CEDARL FRPL Rprtd")</f>
        <v>0.8679</v>
      </c>
      <c r="N2216" s="118"/>
      <c r="O2216" s="97"/>
    </row>
    <row r="2217" spans="1:15">
      <c r="A2217" s="165" t="s">
        <v>2361</v>
      </c>
      <c r="B2217" s="165" t="s">
        <v>2816</v>
      </c>
      <c r="C2217" s="169">
        <v>5461</v>
      </c>
      <c r="D2217" s="171" t="s">
        <v>3165</v>
      </c>
      <c r="E2217" s="172">
        <v>0</v>
      </c>
      <c r="F2217" s="172">
        <v>0</v>
      </c>
      <c r="G2217" s="172">
        <v>0</v>
      </c>
      <c r="H2217" s="172">
        <v>68.7</v>
      </c>
      <c r="I2217" s="172">
        <v>0</v>
      </c>
      <c r="J2217" s="173">
        <f t="shared" si="36"/>
        <v>68.7</v>
      </c>
      <c r="K2217" s="169" t="str">
        <f>VLOOKUP(C2217, 'CEDARS School FRPL'!$C$4:$G$2376,5,0)</f>
        <v>No</v>
      </c>
      <c r="L2217" s="66">
        <f>IFERROR(VLOOKUP($C2217,'CEDARS School FRPL'!$C$4:$F$20001,3,FALSE),"NO CEDARL FRPL Rprtd")</f>
        <v>0.44440000000000002</v>
      </c>
      <c r="N2217" s="118"/>
      <c r="O2217" s="97"/>
    </row>
    <row r="2218" spans="1:15">
      <c r="A2218" s="165" t="s">
        <v>2139</v>
      </c>
      <c r="B2218" s="165" t="s">
        <v>2817</v>
      </c>
      <c r="C2218" s="169">
        <v>3209</v>
      </c>
      <c r="D2218" s="171" t="s">
        <v>125</v>
      </c>
      <c r="E2218" s="172">
        <v>529.63</v>
      </c>
      <c r="F2218" s="172">
        <v>0</v>
      </c>
      <c r="G2218" s="172">
        <v>0</v>
      </c>
      <c r="H2218" s="172">
        <v>0</v>
      </c>
      <c r="I2218" s="172">
        <v>0</v>
      </c>
      <c r="J2218" s="173">
        <f t="shared" si="36"/>
        <v>529.63</v>
      </c>
      <c r="K2218" s="169" t="str">
        <f>VLOOKUP(C2218, 'CEDARS School FRPL'!$C$4:$G$2376,5,0)</f>
        <v>Yes</v>
      </c>
      <c r="L2218" s="66">
        <f>IFERROR(VLOOKUP($C2218,'CEDARS School FRPL'!$C$4:$F$20001,3,FALSE),"NO CEDARL FRPL Rprtd")</f>
        <v>0.73850000000000005</v>
      </c>
      <c r="N2218" s="118"/>
      <c r="O2218" s="97"/>
    </row>
    <row r="2219" spans="1:15">
      <c r="A2219" s="165" t="s">
        <v>2139</v>
      </c>
      <c r="B2219" s="165" t="s">
        <v>2817</v>
      </c>
      <c r="C2219" s="169">
        <v>3269</v>
      </c>
      <c r="D2219" s="171" t="s">
        <v>2960</v>
      </c>
      <c r="E2219" s="172">
        <v>1.89</v>
      </c>
      <c r="F2219" s="172">
        <v>0</v>
      </c>
      <c r="G2219" s="172">
        <v>0</v>
      </c>
      <c r="H2219" s="172">
        <v>0</v>
      </c>
      <c r="I2219" s="172">
        <v>0</v>
      </c>
      <c r="J2219" s="173">
        <f t="shared" si="36"/>
        <v>1.89</v>
      </c>
      <c r="K2219" s="169" t="str">
        <f>VLOOKUP(C2219, 'CEDARS School FRPL'!$C$4:$G$2376,5,0)</f>
        <v>No</v>
      </c>
      <c r="L2219" s="66">
        <f>IFERROR(VLOOKUP($C2219,'CEDARS School FRPL'!$C$4:$F$20001,3,FALSE),"NO CEDARL FRPL Rprtd")</f>
        <v>0.31879999999999997</v>
      </c>
      <c r="N2219" s="118"/>
      <c r="O2219" s="97"/>
    </row>
    <row r="2220" spans="1:15">
      <c r="A2220" s="165" t="s">
        <v>2139</v>
      </c>
      <c r="B2220" s="165" t="s">
        <v>2817</v>
      </c>
      <c r="C2220" s="169">
        <v>4432</v>
      </c>
      <c r="D2220" s="171" t="s">
        <v>130</v>
      </c>
      <c r="E2220" s="172">
        <v>521.21</v>
      </c>
      <c r="F2220" s="172">
        <v>0</v>
      </c>
      <c r="G2220" s="172">
        <v>0</v>
      </c>
      <c r="H2220" s="172">
        <v>0</v>
      </c>
      <c r="I2220" s="172">
        <v>0</v>
      </c>
      <c r="J2220" s="173">
        <f t="shared" si="36"/>
        <v>521.21</v>
      </c>
      <c r="K2220" s="169" t="str">
        <f>VLOOKUP(C2220, 'CEDARS School FRPL'!$C$4:$G$2376,5,0)</f>
        <v>Yes</v>
      </c>
      <c r="L2220" s="66">
        <f>IFERROR(VLOOKUP($C2220,'CEDARS School FRPL'!$C$4:$F$20001,3,FALSE),"NO CEDARL FRPL Rprtd")</f>
        <v>0.50639999999999996</v>
      </c>
      <c r="N2220" s="118"/>
      <c r="O2220" s="97"/>
    </row>
    <row r="2221" spans="1:15">
      <c r="A2221" s="165" t="s">
        <v>2139</v>
      </c>
      <c r="B2221" s="165" t="s">
        <v>2817</v>
      </c>
      <c r="C2221" s="169">
        <v>4423</v>
      </c>
      <c r="D2221" s="171" t="s">
        <v>129</v>
      </c>
      <c r="E2221" s="172">
        <v>396.25</v>
      </c>
      <c r="F2221" s="172">
        <v>14.4</v>
      </c>
      <c r="G2221" s="172">
        <v>0</v>
      </c>
      <c r="H2221" s="172">
        <v>0</v>
      </c>
      <c r="I2221" s="172">
        <v>0</v>
      </c>
      <c r="J2221" s="173">
        <f t="shared" si="36"/>
        <v>410.65</v>
      </c>
      <c r="K2221" s="169" t="str">
        <f>VLOOKUP(C2221, 'CEDARS School FRPL'!$C$4:$G$2376,5,0)</f>
        <v>Yes</v>
      </c>
      <c r="L2221" s="66">
        <f>IFERROR(VLOOKUP($C2221,'CEDARS School FRPL'!$C$4:$F$20001,3,FALSE),"NO CEDARL FRPL Rprtd")</f>
        <v>0.50900000000000001</v>
      </c>
      <c r="N2221" s="118"/>
      <c r="O2221" s="97"/>
    </row>
    <row r="2222" spans="1:15">
      <c r="A2222" s="165" t="s">
        <v>2139</v>
      </c>
      <c r="B2222" s="165" t="s">
        <v>2817</v>
      </c>
      <c r="C2222" s="169">
        <v>2279</v>
      </c>
      <c r="D2222" s="171" t="s">
        <v>121</v>
      </c>
      <c r="E2222" s="172">
        <v>388.43</v>
      </c>
      <c r="F2222" s="172">
        <v>0</v>
      </c>
      <c r="G2222" s="172">
        <v>0</v>
      </c>
      <c r="H2222" s="172">
        <v>0</v>
      </c>
      <c r="I2222" s="172">
        <v>0</v>
      </c>
      <c r="J2222" s="173">
        <f t="shared" si="36"/>
        <v>388.43</v>
      </c>
      <c r="K2222" s="169" t="str">
        <f>VLOOKUP(C2222, 'CEDARS School FRPL'!$C$4:$G$2376,5,0)</f>
        <v>Yes</v>
      </c>
      <c r="L2222" s="66">
        <f>IFERROR(VLOOKUP($C2222,'CEDARS School FRPL'!$C$4:$F$20001,3,FALSE),"NO CEDARL FRPL Rprtd")</f>
        <v>0.70860000000000001</v>
      </c>
      <c r="N2222" s="118"/>
      <c r="O2222" s="97"/>
    </row>
    <row r="2223" spans="1:15">
      <c r="A2223" s="165" t="s">
        <v>2139</v>
      </c>
      <c r="B2223" s="165" t="s">
        <v>2817</v>
      </c>
      <c r="C2223" s="169">
        <v>2347</v>
      </c>
      <c r="D2223" s="171" t="s">
        <v>123</v>
      </c>
      <c r="E2223" s="172">
        <v>447.89</v>
      </c>
      <c r="F2223" s="172">
        <v>29.77</v>
      </c>
      <c r="G2223" s="172">
        <v>0</v>
      </c>
      <c r="H2223" s="172">
        <v>0</v>
      </c>
      <c r="I2223" s="172">
        <v>0</v>
      </c>
      <c r="J2223" s="173">
        <f t="shared" si="36"/>
        <v>477.65999999999997</v>
      </c>
      <c r="K2223" s="169" t="str">
        <f>VLOOKUP(C2223, 'CEDARS School FRPL'!$C$4:$G$2376,5,0)</f>
        <v>Yes</v>
      </c>
      <c r="L2223" s="66">
        <f>IFERROR(VLOOKUP($C2223,'CEDARS School FRPL'!$C$4:$F$20001,3,FALSE),"NO CEDARL FRPL Rprtd")</f>
        <v>0.747</v>
      </c>
      <c r="N2223" s="118"/>
      <c r="O2223" s="97"/>
    </row>
    <row r="2224" spans="1:15">
      <c r="A2224" s="165" t="s">
        <v>2139</v>
      </c>
      <c r="B2224" s="165" t="s">
        <v>2817</v>
      </c>
      <c r="C2224" s="169">
        <v>5316</v>
      </c>
      <c r="D2224" s="171" t="s">
        <v>131</v>
      </c>
      <c r="E2224" s="172">
        <v>0</v>
      </c>
      <c r="F2224" s="172">
        <v>0</v>
      </c>
      <c r="G2224" s="172">
        <v>0.18</v>
      </c>
      <c r="H2224" s="172">
        <v>94.57</v>
      </c>
      <c r="I2224" s="172">
        <v>0</v>
      </c>
      <c r="J2224" s="173">
        <f t="shared" si="36"/>
        <v>94.75</v>
      </c>
      <c r="K2224" s="169" t="str">
        <f>VLOOKUP(C2224, 'CEDARS School FRPL'!$C$4:$G$2376,5,0)</f>
        <v>Yes</v>
      </c>
      <c r="L2224" s="66">
        <f>IFERROR(VLOOKUP($C2224,'CEDARS School FRPL'!$C$4:$F$20001,3,FALSE),"NO CEDARL FRPL Rprtd")</f>
        <v>0.72970000000000002</v>
      </c>
      <c r="N2224" s="118"/>
      <c r="O2224" s="97"/>
    </row>
    <row r="2225" spans="1:15">
      <c r="A2225" s="165" t="s">
        <v>2139</v>
      </c>
      <c r="B2225" s="165" t="s">
        <v>2817</v>
      </c>
      <c r="C2225" s="169">
        <v>3370</v>
      </c>
      <c r="D2225" s="171" t="s">
        <v>127</v>
      </c>
      <c r="E2225" s="172">
        <v>385.89</v>
      </c>
      <c r="F2225" s="172">
        <v>0</v>
      </c>
      <c r="G2225" s="172">
        <v>0</v>
      </c>
      <c r="H2225" s="172">
        <v>0</v>
      </c>
      <c r="I2225" s="172">
        <v>0</v>
      </c>
      <c r="J2225" s="173">
        <f t="shared" si="36"/>
        <v>385.89</v>
      </c>
      <c r="K2225" s="169" t="str">
        <f>VLOOKUP(C2225, 'CEDARS School FRPL'!$C$4:$G$2376,5,0)</f>
        <v>Yes</v>
      </c>
      <c r="L2225" s="66">
        <f>IFERROR(VLOOKUP($C2225,'CEDARS School FRPL'!$C$4:$F$20001,3,FALSE),"NO CEDARL FRPL Rprtd")</f>
        <v>0.7127</v>
      </c>
      <c r="N2225" s="118"/>
      <c r="O2225" s="97"/>
    </row>
    <row r="2226" spans="1:15">
      <c r="A2226" s="165" t="s">
        <v>2139</v>
      </c>
      <c r="B2226" s="165" t="s">
        <v>2817</v>
      </c>
      <c r="C2226" s="169">
        <v>3210</v>
      </c>
      <c r="D2226" s="171" t="s">
        <v>126</v>
      </c>
      <c r="E2226" s="172">
        <v>463.64</v>
      </c>
      <c r="F2226" s="172">
        <v>0</v>
      </c>
      <c r="G2226" s="172">
        <v>0</v>
      </c>
      <c r="H2226" s="172">
        <v>0</v>
      </c>
      <c r="I2226" s="172">
        <v>0</v>
      </c>
      <c r="J2226" s="173">
        <f t="shared" si="36"/>
        <v>463.64</v>
      </c>
      <c r="K2226" s="169" t="str">
        <f>VLOOKUP(C2226, 'CEDARS School FRPL'!$C$4:$G$2376,5,0)</f>
        <v>Yes</v>
      </c>
      <c r="L2226" s="66">
        <f>IFERROR(VLOOKUP($C2226,'CEDARS School FRPL'!$C$4:$F$20001,3,FALSE),"NO CEDARL FRPL Rprtd")</f>
        <v>0.69089999999999996</v>
      </c>
      <c r="N2226" s="118"/>
      <c r="O2226" s="97"/>
    </row>
    <row r="2227" spans="1:15">
      <c r="A2227" s="165" t="s">
        <v>2139</v>
      </c>
      <c r="B2227" s="165" t="s">
        <v>2817</v>
      </c>
      <c r="C2227" s="169">
        <v>1612</v>
      </c>
      <c r="D2227" s="171" t="s">
        <v>118</v>
      </c>
      <c r="E2227" s="172">
        <v>3.76</v>
      </c>
      <c r="F2227" s="172">
        <v>0</v>
      </c>
      <c r="G2227" s="172">
        <v>0</v>
      </c>
      <c r="H2227" s="172">
        <v>0</v>
      </c>
      <c r="I2227" s="172">
        <v>0.05</v>
      </c>
      <c r="J2227" s="173">
        <f t="shared" si="36"/>
        <v>3.8099999999999996</v>
      </c>
      <c r="K2227" s="169" t="str">
        <f>VLOOKUP(C2227, 'CEDARS School FRPL'!$C$4:$G$2376,5,0)</f>
        <v>Yes</v>
      </c>
      <c r="L2227" s="66">
        <f>IFERROR(VLOOKUP($C2227,'CEDARS School FRPL'!$C$4:$F$20001,3,FALSE),"NO CEDARL FRPL Rprtd")</f>
        <v>0.94440000000000002</v>
      </c>
      <c r="N2227" s="118"/>
      <c r="O2227" s="97"/>
    </row>
    <row r="2228" spans="1:15">
      <c r="A2228" s="165" t="s">
        <v>2139</v>
      </c>
      <c r="B2228" s="165" t="s">
        <v>2817</v>
      </c>
      <c r="C2228" s="169">
        <v>3208</v>
      </c>
      <c r="D2228" s="171" t="s">
        <v>124</v>
      </c>
      <c r="E2228" s="172">
        <v>301.68</v>
      </c>
      <c r="F2228" s="172">
        <v>0</v>
      </c>
      <c r="G2228" s="172">
        <v>0</v>
      </c>
      <c r="H2228" s="172">
        <v>0</v>
      </c>
      <c r="I2228" s="172">
        <v>0</v>
      </c>
      <c r="J2228" s="173">
        <f t="shared" si="36"/>
        <v>301.68</v>
      </c>
      <c r="K2228" s="169" t="str">
        <f>VLOOKUP(C2228, 'CEDARS School FRPL'!$C$4:$G$2376,5,0)</f>
        <v>No</v>
      </c>
      <c r="L2228" s="66">
        <f>IFERROR(VLOOKUP($C2228,'CEDARS School FRPL'!$C$4:$F$20001,3,FALSE),"NO CEDARL FRPL Rprtd")</f>
        <v>0.25059999999999999</v>
      </c>
      <c r="N2228" s="118"/>
      <c r="O2228" s="97"/>
    </row>
    <row r="2229" spans="1:15">
      <c r="A2229" s="165" t="s">
        <v>2139</v>
      </c>
      <c r="B2229" s="165" t="s">
        <v>2817</v>
      </c>
      <c r="C2229" s="169">
        <v>5569</v>
      </c>
      <c r="D2229" s="171" t="s">
        <v>3255</v>
      </c>
      <c r="E2229" s="172">
        <v>283.85000000000002</v>
      </c>
      <c r="F2229" s="172">
        <v>0</v>
      </c>
      <c r="G2229" s="172">
        <v>0</v>
      </c>
      <c r="H2229" s="172">
        <v>0</v>
      </c>
      <c r="I2229" s="172">
        <v>0</v>
      </c>
      <c r="J2229" s="173">
        <f t="shared" si="36"/>
        <v>283.85000000000002</v>
      </c>
      <c r="K2229" s="169" t="str">
        <f>VLOOKUP(C2229, 'CEDARS School FRPL'!$C$4:$G$2376,5,0)</f>
        <v>No</v>
      </c>
      <c r="L2229" s="66">
        <f>IFERROR(VLOOKUP($C2229,'CEDARS School FRPL'!$C$4:$F$20001,3,FALSE),"NO CEDARL FRPL Rprtd")</f>
        <v>0.2036</v>
      </c>
      <c r="N2229" s="118"/>
      <c r="O2229" s="97"/>
    </row>
    <row r="2230" spans="1:15">
      <c r="A2230" s="165" t="s">
        <v>2139</v>
      </c>
      <c r="B2230" s="165" t="s">
        <v>2817</v>
      </c>
      <c r="C2230" s="169">
        <v>5637</v>
      </c>
      <c r="D2230" s="171" t="s">
        <v>3166</v>
      </c>
      <c r="E2230" s="172">
        <v>15.41</v>
      </c>
      <c r="F2230" s="172">
        <v>0</v>
      </c>
      <c r="G2230" s="172">
        <v>0</v>
      </c>
      <c r="H2230" s="172">
        <v>0</v>
      </c>
      <c r="I2230" s="172">
        <v>0</v>
      </c>
      <c r="J2230" s="173">
        <f t="shared" si="36"/>
        <v>15.41</v>
      </c>
      <c r="K2230" s="169" t="str">
        <f>VLOOKUP(C2230, 'CEDARS School FRPL'!$C$4:$G$2376,5,0)</f>
        <v>Yes</v>
      </c>
      <c r="L2230" s="66">
        <f>IFERROR(VLOOKUP($C2230,'CEDARS School FRPL'!$C$4:$F$20001,3,FALSE),"NO CEDARL FRPL Rprtd")</f>
        <v>0.71240000000000003</v>
      </c>
      <c r="N2230" s="118"/>
      <c r="O2230" s="97"/>
    </row>
    <row r="2231" spans="1:15">
      <c r="A2231" s="165" t="s">
        <v>2139</v>
      </c>
      <c r="B2231" s="165" t="s">
        <v>2817</v>
      </c>
      <c r="C2231" s="169">
        <v>2907</v>
      </c>
      <c r="D2231" s="171" t="s">
        <v>39</v>
      </c>
      <c r="E2231" s="172">
        <v>521.54</v>
      </c>
      <c r="F2231" s="172">
        <v>13.9</v>
      </c>
      <c r="G2231" s="172">
        <v>0</v>
      </c>
      <c r="H2231" s="172">
        <v>0</v>
      </c>
      <c r="I2231" s="172">
        <v>0</v>
      </c>
      <c r="J2231" s="173">
        <f t="shared" si="36"/>
        <v>535.43999999999994</v>
      </c>
      <c r="K2231" s="169" t="str">
        <f>VLOOKUP(C2231, 'CEDARS School FRPL'!$C$4:$G$2376,5,0)</f>
        <v>No</v>
      </c>
      <c r="L2231" s="66">
        <f>IFERROR(VLOOKUP($C2231,'CEDARS School FRPL'!$C$4:$F$20001,3,FALSE),"NO CEDARL FRPL Rprtd")</f>
        <v>0.48780000000000001</v>
      </c>
      <c r="N2231" s="118"/>
      <c r="O2231" s="97"/>
    </row>
    <row r="2232" spans="1:15">
      <c r="A2232" s="165" t="s">
        <v>2139</v>
      </c>
      <c r="B2232" s="165" t="s">
        <v>2817</v>
      </c>
      <c r="C2232" s="169">
        <v>2134</v>
      </c>
      <c r="D2232" s="171" t="s">
        <v>120</v>
      </c>
      <c r="E2232" s="172">
        <v>1645.88</v>
      </c>
      <c r="F2232" s="172">
        <v>0</v>
      </c>
      <c r="G2232" s="172">
        <v>268.36</v>
      </c>
      <c r="H2232" s="172">
        <v>0</v>
      </c>
      <c r="I2232" s="172">
        <v>0</v>
      </c>
      <c r="J2232" s="173">
        <f t="shared" si="36"/>
        <v>1914.2400000000002</v>
      </c>
      <c r="K2232" s="169" t="str">
        <f>VLOOKUP(C2232, 'CEDARS School FRPL'!$C$4:$G$2376,5,0)</f>
        <v>Yes</v>
      </c>
      <c r="L2232" s="66">
        <f>IFERROR(VLOOKUP($C2232,'CEDARS School FRPL'!$C$4:$F$20001,3,FALSE),"NO CEDARL FRPL Rprtd")</f>
        <v>0.5504</v>
      </c>
      <c r="N2232" s="118"/>
      <c r="O2232" s="97"/>
    </row>
    <row r="2233" spans="1:15">
      <c r="A2233" s="165" t="s">
        <v>2139</v>
      </c>
      <c r="B2233" s="165" t="s">
        <v>2817</v>
      </c>
      <c r="C2233" s="169">
        <v>4105</v>
      </c>
      <c r="D2233" s="171" t="s">
        <v>128</v>
      </c>
      <c r="E2233" s="172">
        <v>187.48</v>
      </c>
      <c r="F2233" s="172">
        <v>0</v>
      </c>
      <c r="G2233" s="172">
        <v>0</v>
      </c>
      <c r="H2233" s="172">
        <v>0</v>
      </c>
      <c r="I2233" s="172">
        <v>20.65</v>
      </c>
      <c r="J2233" s="173">
        <f t="shared" si="36"/>
        <v>208.13</v>
      </c>
      <c r="K2233" s="169" t="str">
        <f>VLOOKUP(C2233, 'CEDARS School FRPL'!$C$4:$G$2376,5,0)</f>
        <v>No</v>
      </c>
      <c r="L2233" s="66">
        <f>IFERROR(VLOOKUP($C2233,'CEDARS School FRPL'!$C$4:$F$20001,3,FALSE),"NO CEDARL FRPL Rprtd")</f>
        <v>0.29110000000000003</v>
      </c>
      <c r="N2233" s="118"/>
      <c r="O2233" s="97"/>
    </row>
    <row r="2234" spans="1:15">
      <c r="A2234" s="165" t="s">
        <v>2139</v>
      </c>
      <c r="B2234" s="165" t="s">
        <v>2817</v>
      </c>
      <c r="C2234" s="169">
        <v>1613</v>
      </c>
      <c r="D2234" s="171" t="s">
        <v>119</v>
      </c>
      <c r="E2234" s="172">
        <v>261.20999999999998</v>
      </c>
      <c r="F2234" s="172">
        <v>0</v>
      </c>
      <c r="G2234" s="172">
        <v>8.33</v>
      </c>
      <c r="H2234" s="172">
        <v>0</v>
      </c>
      <c r="I2234" s="172">
        <v>0</v>
      </c>
      <c r="J2234" s="173">
        <f t="shared" si="36"/>
        <v>269.53999999999996</v>
      </c>
      <c r="K2234" s="169" t="str">
        <f>VLOOKUP(C2234, 'CEDARS School FRPL'!$C$4:$G$2376,5,0)</f>
        <v>Yes</v>
      </c>
      <c r="L2234" s="66">
        <f>IFERROR(VLOOKUP($C2234,'CEDARS School FRPL'!$C$4:$F$20001,3,FALSE),"NO CEDARL FRPL Rprtd")</f>
        <v>0.68269999999999997</v>
      </c>
      <c r="N2234" s="118"/>
      <c r="O2234" s="97"/>
    </row>
    <row r="2235" spans="1:15">
      <c r="A2235" s="165" t="s">
        <v>2354</v>
      </c>
      <c r="B2235" s="165" t="s">
        <v>2818</v>
      </c>
      <c r="C2235" s="169">
        <v>3538</v>
      </c>
      <c r="D2235" s="171" t="s">
        <v>1622</v>
      </c>
      <c r="E2235" s="172">
        <v>535.13</v>
      </c>
      <c r="F2235" s="172">
        <v>0</v>
      </c>
      <c r="G2235" s="172">
        <v>0</v>
      </c>
      <c r="H2235" s="172">
        <v>0</v>
      </c>
      <c r="I2235" s="172">
        <v>0</v>
      </c>
      <c r="J2235" s="173">
        <f t="shared" si="36"/>
        <v>535.13</v>
      </c>
      <c r="K2235" s="169" t="str">
        <f>VLOOKUP(C2235, 'CEDARS School FRPL'!$C$4:$G$2376,5,0)</f>
        <v>Yes</v>
      </c>
      <c r="L2235" s="66">
        <f>IFERROR(VLOOKUP($C2235,'CEDARS School FRPL'!$C$4:$F$20001,3,FALSE),"NO CEDARL FRPL Rprtd")</f>
        <v>0.54510000000000003</v>
      </c>
      <c r="N2235" s="118"/>
      <c r="O2235" s="97"/>
    </row>
    <row r="2236" spans="1:15">
      <c r="A2236" s="165" t="s">
        <v>2354</v>
      </c>
      <c r="B2236" s="165" t="s">
        <v>2818</v>
      </c>
      <c r="C2236" s="169">
        <v>1628</v>
      </c>
      <c r="D2236" s="171" t="s">
        <v>1777</v>
      </c>
      <c r="E2236" s="172">
        <v>319.07</v>
      </c>
      <c r="F2236" s="172">
        <v>0</v>
      </c>
      <c r="G2236" s="172">
        <v>6.79</v>
      </c>
      <c r="H2236" s="172">
        <v>0</v>
      </c>
      <c r="I2236" s="172">
        <v>0</v>
      </c>
      <c r="J2236" s="173">
        <f t="shared" si="36"/>
        <v>325.86</v>
      </c>
      <c r="K2236" s="169" t="str">
        <f>VLOOKUP(C2236, 'CEDARS School FRPL'!$C$4:$G$2376,5,0)</f>
        <v>Yes</v>
      </c>
      <c r="L2236" s="66">
        <f>IFERROR(VLOOKUP($C2236,'CEDARS School FRPL'!$C$4:$F$20001,3,FALSE),"NO CEDARL FRPL Rprtd")</f>
        <v>0.68279999999999996</v>
      </c>
      <c r="N2236" s="118"/>
      <c r="O2236" s="97"/>
    </row>
    <row r="2237" spans="1:15">
      <c r="A2237" s="165" t="s">
        <v>2354</v>
      </c>
      <c r="B2237" s="165" t="s">
        <v>2818</v>
      </c>
      <c r="C2237" s="169">
        <v>3196</v>
      </c>
      <c r="D2237" s="171" t="s">
        <v>1784</v>
      </c>
      <c r="E2237" s="172">
        <v>263.58999999999997</v>
      </c>
      <c r="F2237" s="172">
        <v>0</v>
      </c>
      <c r="G2237" s="172">
        <v>0</v>
      </c>
      <c r="H2237" s="172">
        <v>0</v>
      </c>
      <c r="I2237" s="172">
        <v>0</v>
      </c>
      <c r="J2237" s="173">
        <f t="shared" si="36"/>
        <v>263.58999999999997</v>
      </c>
      <c r="K2237" s="169" t="str">
        <f>VLOOKUP(C2237, 'CEDARS School FRPL'!$C$4:$G$2376,5,0)</f>
        <v>Yes</v>
      </c>
      <c r="L2237" s="66">
        <f>IFERROR(VLOOKUP($C2237,'CEDARS School FRPL'!$C$4:$F$20001,3,FALSE),"NO CEDARL FRPL Rprtd")</f>
        <v>0.65029999999999999</v>
      </c>
      <c r="N2237" s="118"/>
      <c r="O2237" s="97"/>
    </row>
    <row r="2238" spans="1:15">
      <c r="A2238" s="165" t="s">
        <v>2354</v>
      </c>
      <c r="B2238" s="165" t="s">
        <v>2818</v>
      </c>
      <c r="C2238" s="169">
        <v>3129</v>
      </c>
      <c r="D2238" s="171" t="s">
        <v>1781</v>
      </c>
      <c r="E2238" s="172">
        <v>239.08</v>
      </c>
      <c r="F2238" s="172">
        <v>0</v>
      </c>
      <c r="G2238" s="172">
        <v>0</v>
      </c>
      <c r="H2238" s="172">
        <v>0</v>
      </c>
      <c r="I2238" s="172">
        <v>0</v>
      </c>
      <c r="J2238" s="173">
        <f t="shared" si="36"/>
        <v>239.08</v>
      </c>
      <c r="K2238" s="169" t="str">
        <f>VLOOKUP(C2238, 'CEDARS School FRPL'!$C$4:$G$2376,5,0)</f>
        <v>Yes</v>
      </c>
      <c r="L2238" s="66">
        <f>IFERROR(VLOOKUP($C2238,'CEDARS School FRPL'!$C$4:$F$20001,3,FALSE),"NO CEDARL FRPL Rprtd")</f>
        <v>0.62470000000000003</v>
      </c>
      <c r="N2238" s="118"/>
      <c r="O2238" s="97"/>
    </row>
    <row r="2239" spans="1:15">
      <c r="A2239" s="165" t="s">
        <v>2354</v>
      </c>
      <c r="B2239" s="165" t="s">
        <v>2818</v>
      </c>
      <c r="C2239" s="169">
        <v>3194</v>
      </c>
      <c r="D2239" s="171" t="s">
        <v>1782</v>
      </c>
      <c r="E2239" s="172">
        <v>413.33</v>
      </c>
      <c r="F2239" s="172">
        <v>0</v>
      </c>
      <c r="G2239" s="172">
        <v>0</v>
      </c>
      <c r="H2239" s="172">
        <v>0</v>
      </c>
      <c r="I2239" s="172">
        <v>0</v>
      </c>
      <c r="J2239" s="173">
        <f t="shared" si="36"/>
        <v>413.33</v>
      </c>
      <c r="K2239" s="169" t="str">
        <f>VLOOKUP(C2239, 'CEDARS School FRPL'!$C$4:$G$2376,5,0)</f>
        <v>No</v>
      </c>
      <c r="L2239" s="66">
        <f>IFERROR(VLOOKUP($C2239,'CEDARS School FRPL'!$C$4:$F$20001,3,FALSE),"NO CEDARL FRPL Rprtd")</f>
        <v>0.40749999999999997</v>
      </c>
      <c r="N2239" s="118"/>
      <c r="O2239" s="97"/>
    </row>
    <row r="2240" spans="1:15">
      <c r="A2240" s="165" t="s">
        <v>2354</v>
      </c>
      <c r="B2240" s="165" t="s">
        <v>2818</v>
      </c>
      <c r="C2240" s="169">
        <v>2956</v>
      </c>
      <c r="D2240" s="171" t="s">
        <v>1780</v>
      </c>
      <c r="E2240" s="172">
        <v>288.05</v>
      </c>
      <c r="F2240" s="172">
        <v>0</v>
      </c>
      <c r="G2240" s="172">
        <v>0</v>
      </c>
      <c r="H2240" s="172">
        <v>0</v>
      </c>
      <c r="I2240" s="172">
        <v>0</v>
      </c>
      <c r="J2240" s="173">
        <f t="shared" si="36"/>
        <v>288.05</v>
      </c>
      <c r="K2240" s="169" t="str">
        <f>VLOOKUP(C2240, 'CEDARS School FRPL'!$C$4:$G$2376,5,0)</f>
        <v>Yes</v>
      </c>
      <c r="L2240" s="66">
        <f>IFERROR(VLOOKUP($C2240,'CEDARS School FRPL'!$C$4:$F$20001,3,FALSE),"NO CEDARL FRPL Rprtd")</f>
        <v>0.56989999999999996</v>
      </c>
      <c r="N2240" s="118"/>
      <c r="O2240" s="97"/>
    </row>
    <row r="2241" spans="1:15">
      <c r="A2241" s="165" t="s">
        <v>2354</v>
      </c>
      <c r="B2241" s="165" t="s">
        <v>2818</v>
      </c>
      <c r="C2241" s="169">
        <v>5645</v>
      </c>
      <c r="D2241" s="171" t="s">
        <v>1779</v>
      </c>
      <c r="E2241" s="172">
        <v>222.37</v>
      </c>
      <c r="F2241" s="172">
        <v>0</v>
      </c>
      <c r="G2241" s="172">
        <v>4.4399999999999995</v>
      </c>
      <c r="H2241" s="172">
        <v>0</v>
      </c>
      <c r="I2241" s="172">
        <v>0</v>
      </c>
      <c r="J2241" s="173">
        <f t="shared" si="36"/>
        <v>226.81</v>
      </c>
      <c r="K2241" s="169" t="str">
        <f>VLOOKUP(C2241, 'CEDARS School FRPL'!$C$4:$G$2376,5,0)</f>
        <v>Yes</v>
      </c>
      <c r="L2241" s="66">
        <f>IFERROR(VLOOKUP($C2241,'CEDARS School FRPL'!$C$4:$F$20001,3,FALSE),"NO CEDARL FRPL Rprtd")</f>
        <v>0.54979999999999996</v>
      </c>
      <c r="N2241" s="118"/>
      <c r="O2241" s="97"/>
    </row>
    <row r="2242" spans="1:15">
      <c r="A2242" s="165" t="s">
        <v>2354</v>
      </c>
      <c r="B2242" s="165" t="s">
        <v>2818</v>
      </c>
      <c r="C2242" s="169">
        <v>1755</v>
      </c>
      <c r="D2242" s="171" t="s">
        <v>1778</v>
      </c>
      <c r="E2242" s="172">
        <v>198.7</v>
      </c>
      <c r="F2242" s="172">
        <v>0</v>
      </c>
      <c r="G2242" s="172">
        <v>0</v>
      </c>
      <c r="H2242" s="172">
        <v>0</v>
      </c>
      <c r="I2242" s="172">
        <v>0</v>
      </c>
      <c r="J2242" s="173">
        <f t="shared" si="36"/>
        <v>198.7</v>
      </c>
      <c r="K2242" s="169" t="str">
        <f>VLOOKUP(C2242, 'CEDARS School FRPL'!$C$4:$G$2376,5,0)</f>
        <v>No</v>
      </c>
      <c r="L2242" s="66">
        <f>IFERROR(VLOOKUP($C2242,'CEDARS School FRPL'!$C$4:$F$20001,3,FALSE),"NO CEDARL FRPL Rprtd")</f>
        <v>0.43359999999999999</v>
      </c>
      <c r="N2242" s="118"/>
      <c r="O2242" s="97"/>
    </row>
    <row r="2243" spans="1:15">
      <c r="A2243" s="165" t="s">
        <v>2354</v>
      </c>
      <c r="B2243" s="165" t="s">
        <v>2818</v>
      </c>
      <c r="C2243" s="169">
        <v>3195</v>
      </c>
      <c r="D2243" s="171" t="s">
        <v>1783</v>
      </c>
      <c r="E2243" s="172">
        <v>725.29</v>
      </c>
      <c r="F2243" s="172">
        <v>0</v>
      </c>
      <c r="G2243" s="172">
        <v>78.990000000000009</v>
      </c>
      <c r="H2243" s="172">
        <v>0</v>
      </c>
      <c r="I2243" s="172">
        <v>0</v>
      </c>
      <c r="J2243" s="173">
        <f t="shared" si="36"/>
        <v>804.28</v>
      </c>
      <c r="K2243" s="169" t="str">
        <f>VLOOKUP(C2243, 'CEDARS School FRPL'!$C$4:$G$2376,5,0)</f>
        <v>No</v>
      </c>
      <c r="L2243" s="66">
        <f>IFERROR(VLOOKUP($C2243,'CEDARS School FRPL'!$C$4:$F$20001,3,FALSE),"NO CEDARL FRPL Rprtd")</f>
        <v>0.4627</v>
      </c>
      <c r="N2243" s="118"/>
      <c r="O2243" s="97"/>
    </row>
    <row r="2244" spans="1:15">
      <c r="A2244" s="165" t="s">
        <v>2354</v>
      </c>
      <c r="B2244" s="165" t="s">
        <v>2818</v>
      </c>
      <c r="C2244" s="169">
        <v>5698</v>
      </c>
      <c r="D2244" s="171" t="s">
        <v>3027</v>
      </c>
      <c r="E2244" s="172">
        <v>38.4</v>
      </c>
      <c r="F2244" s="172">
        <v>0</v>
      </c>
      <c r="G2244" s="172">
        <v>0</v>
      </c>
      <c r="H2244" s="172">
        <v>0</v>
      </c>
      <c r="I2244" s="172">
        <v>0</v>
      </c>
      <c r="J2244" s="173">
        <f t="shared" si="36"/>
        <v>38.4</v>
      </c>
      <c r="K2244" s="169" t="str">
        <f>VLOOKUP(C2244, 'CEDARS School FRPL'!$C$4:$G$2376,5,0)</f>
        <v>Yes</v>
      </c>
      <c r="L2244" s="66">
        <f>IFERROR(VLOOKUP($C2244,'CEDARS School FRPL'!$C$4:$F$20001,3,FALSE),"NO CEDARL FRPL Rprtd")</f>
        <v>0.67779999999999996</v>
      </c>
      <c r="N2244" s="118"/>
      <c r="O2244" s="97"/>
    </row>
    <row r="2245" spans="1:15">
      <c r="A2245" s="174" t="s">
        <v>2354</v>
      </c>
      <c r="B2245" s="174" t="s">
        <v>2818</v>
      </c>
      <c r="C2245" s="175">
        <v>5356</v>
      </c>
      <c r="D2245" s="176" t="s">
        <v>3167</v>
      </c>
      <c r="E2245" s="177">
        <v>0</v>
      </c>
      <c r="F2245" s="177">
        <v>0</v>
      </c>
      <c r="G2245" s="177">
        <v>0</v>
      </c>
      <c r="H2245" s="177">
        <v>2.5</v>
      </c>
      <c r="I2245" s="177">
        <v>0</v>
      </c>
      <c r="J2245" s="178">
        <f t="shared" ref="J2245:J2308" si="37">SUM(E2245:I2245)</f>
        <v>2.5</v>
      </c>
      <c r="K2245" s="169" t="str">
        <f>VLOOKUP(C2245, 'CEDARS School FRPL'!$C$4:$G$2376,5,0)</f>
        <v>No</v>
      </c>
      <c r="L2245" s="66">
        <f>IFERROR(VLOOKUP($C2245,'CEDARS School FRPL'!$C$4:$F$20001,3,FALSE),"NO CEDARL FRPL Rprtd")</f>
        <v>0.41670000000000001</v>
      </c>
      <c r="N2245" s="118"/>
      <c r="O2245" s="97"/>
    </row>
    <row r="2246" spans="1:15">
      <c r="A2246" s="165" t="s">
        <v>2421</v>
      </c>
      <c r="B2246" s="165" t="s">
        <v>2819</v>
      </c>
      <c r="C2246" s="169">
        <v>2822</v>
      </c>
      <c r="D2246" s="171" t="s">
        <v>2113</v>
      </c>
      <c r="E2246" s="172">
        <v>371.82</v>
      </c>
      <c r="F2246" s="172">
        <v>0</v>
      </c>
      <c r="G2246" s="172">
        <v>0</v>
      </c>
      <c r="H2246" s="172">
        <v>0</v>
      </c>
      <c r="I2246" s="172">
        <v>0</v>
      </c>
      <c r="J2246" s="173">
        <f t="shared" si="37"/>
        <v>371.82</v>
      </c>
      <c r="K2246" s="169" t="str">
        <f>VLOOKUP(C2246, 'CEDARS School FRPL'!$C$4:$G$2376,5,0)</f>
        <v>Yes</v>
      </c>
      <c r="L2246" s="66">
        <f>IFERROR(VLOOKUP($C2246,'CEDARS School FRPL'!$C$4:$F$20001,3,FALSE),"NO CEDARL FRPL Rprtd")</f>
        <v>0.58409999999999995</v>
      </c>
      <c r="N2246" s="118"/>
      <c r="O2246" s="97"/>
    </row>
    <row r="2247" spans="1:15">
      <c r="A2247" s="165" t="s">
        <v>2421</v>
      </c>
      <c r="B2247" s="165" t="s">
        <v>2819</v>
      </c>
      <c r="C2247" s="169">
        <v>3699</v>
      </c>
      <c r="D2247" s="171" t="s">
        <v>2115</v>
      </c>
      <c r="E2247" s="172">
        <v>434.74</v>
      </c>
      <c r="F2247" s="172">
        <v>15.9</v>
      </c>
      <c r="G2247" s="172">
        <v>0</v>
      </c>
      <c r="H2247" s="172">
        <v>0</v>
      </c>
      <c r="I2247" s="172">
        <v>0</v>
      </c>
      <c r="J2247" s="173">
        <f t="shared" si="37"/>
        <v>450.64</v>
      </c>
      <c r="K2247" s="169" t="str">
        <f>VLOOKUP(C2247, 'CEDARS School FRPL'!$C$4:$G$2376,5,0)</f>
        <v>No</v>
      </c>
      <c r="L2247" s="66">
        <f>IFERROR(VLOOKUP($C2247,'CEDARS School FRPL'!$C$4:$F$20001,3,FALSE),"NO CEDARL FRPL Rprtd")</f>
        <v>0.38519999999999999</v>
      </c>
      <c r="N2247" s="118"/>
      <c r="O2247" s="97"/>
    </row>
    <row r="2248" spans="1:15">
      <c r="A2248" s="165" t="s">
        <v>2421</v>
      </c>
      <c r="B2248" s="165" t="s">
        <v>2819</v>
      </c>
      <c r="C2248" s="169">
        <v>4448</v>
      </c>
      <c r="D2248" s="171" t="s">
        <v>1016</v>
      </c>
      <c r="E2248" s="172">
        <v>359.26</v>
      </c>
      <c r="F2248" s="172">
        <v>18</v>
      </c>
      <c r="G2248" s="172">
        <v>0</v>
      </c>
      <c r="H2248" s="172">
        <v>0</v>
      </c>
      <c r="I2248" s="172">
        <v>0</v>
      </c>
      <c r="J2248" s="173">
        <f t="shared" si="37"/>
        <v>377.26</v>
      </c>
      <c r="K2248" s="169" t="str">
        <f>VLOOKUP(C2248, 'CEDARS School FRPL'!$C$4:$G$2376,5,0)</f>
        <v>No</v>
      </c>
      <c r="L2248" s="66">
        <f>IFERROR(VLOOKUP($C2248,'CEDARS School FRPL'!$C$4:$F$20001,3,FALSE),"NO CEDARL FRPL Rprtd")</f>
        <v>0.36580000000000001</v>
      </c>
      <c r="N2248" s="118"/>
      <c r="O2248" s="97"/>
    </row>
    <row r="2249" spans="1:15">
      <c r="A2249" s="165" t="s">
        <v>2421</v>
      </c>
      <c r="B2249" s="165" t="s">
        <v>2819</v>
      </c>
      <c r="C2249" s="169">
        <v>2758</v>
      </c>
      <c r="D2249" s="171" t="s">
        <v>2112</v>
      </c>
      <c r="E2249" s="172">
        <v>247.51</v>
      </c>
      <c r="F2249" s="172">
        <v>0</v>
      </c>
      <c r="G2249" s="172">
        <v>0</v>
      </c>
      <c r="H2249" s="172">
        <v>0</v>
      </c>
      <c r="I2249" s="172">
        <v>0</v>
      </c>
      <c r="J2249" s="173">
        <f t="shared" si="37"/>
        <v>247.51</v>
      </c>
      <c r="K2249" s="169" t="str">
        <f>VLOOKUP(C2249, 'CEDARS School FRPL'!$C$4:$G$2376,5,0)</f>
        <v>Yes</v>
      </c>
      <c r="L2249" s="66">
        <f>IFERROR(VLOOKUP($C2249,'CEDARS School FRPL'!$C$4:$F$20001,3,FALSE),"NO CEDARL FRPL Rprtd")</f>
        <v>0.5272</v>
      </c>
      <c r="O2249" s="97"/>
    </row>
    <row r="2250" spans="1:15">
      <c r="A2250" s="165" t="s">
        <v>2421</v>
      </c>
      <c r="B2250" s="165" t="s">
        <v>2819</v>
      </c>
      <c r="C2250" s="169">
        <v>3207</v>
      </c>
      <c r="D2250" s="171" t="s">
        <v>2114</v>
      </c>
      <c r="E2250" s="172">
        <v>489.88</v>
      </c>
      <c r="F2250" s="172">
        <v>0</v>
      </c>
      <c r="G2250" s="172">
        <v>0</v>
      </c>
      <c r="H2250" s="172">
        <v>0</v>
      </c>
      <c r="I2250" s="172">
        <v>0</v>
      </c>
      <c r="J2250" s="173">
        <f t="shared" si="37"/>
        <v>489.88</v>
      </c>
      <c r="K2250" s="169" t="str">
        <f>VLOOKUP(C2250, 'CEDARS School FRPL'!$C$4:$G$2376,5,0)</f>
        <v>Yes</v>
      </c>
      <c r="L2250" s="66">
        <f>IFERROR(VLOOKUP($C2250,'CEDARS School FRPL'!$C$4:$F$20001,3,FALSE),"NO CEDARL FRPL Rprtd")</f>
        <v>0.58160000000000001</v>
      </c>
      <c r="O2250" s="97"/>
    </row>
    <row r="2251" spans="1:15">
      <c r="A2251" s="165" t="s">
        <v>2421</v>
      </c>
      <c r="B2251" s="165" t="s">
        <v>2819</v>
      </c>
      <c r="C2251" s="169">
        <v>3074</v>
      </c>
      <c r="D2251" s="171" t="s">
        <v>1783</v>
      </c>
      <c r="E2251" s="172">
        <v>1232.93</v>
      </c>
      <c r="F2251" s="172">
        <v>0</v>
      </c>
      <c r="G2251" s="172">
        <v>147.06</v>
      </c>
      <c r="H2251" s="172">
        <v>0</v>
      </c>
      <c r="I2251" s="172">
        <v>0</v>
      </c>
      <c r="J2251" s="173">
        <f t="shared" si="37"/>
        <v>1379.99</v>
      </c>
      <c r="K2251" s="169" t="str">
        <f>VLOOKUP(C2251, 'CEDARS School FRPL'!$C$4:$G$2376,5,0)</f>
        <v>No</v>
      </c>
      <c r="L2251" s="66">
        <f>IFERROR(VLOOKUP($C2251,'CEDARS School FRPL'!$C$4:$F$20001,3,FALSE),"NO CEDARL FRPL Rprtd")</f>
        <v>0.47510000000000002</v>
      </c>
      <c r="O2251" s="97"/>
    </row>
    <row r="2252" spans="1:15">
      <c r="A2252" s="165" t="s">
        <v>2421</v>
      </c>
      <c r="B2252" s="165" t="s">
        <v>2819</v>
      </c>
      <c r="C2252" s="169">
        <v>5699</v>
      </c>
      <c r="D2252" s="171" t="s">
        <v>3028</v>
      </c>
      <c r="E2252" s="172">
        <v>162.97</v>
      </c>
      <c r="F2252" s="172">
        <v>0</v>
      </c>
      <c r="G2252" s="172">
        <v>6.8100000000000005</v>
      </c>
      <c r="H2252" s="172">
        <v>0</v>
      </c>
      <c r="I2252" s="172">
        <v>0</v>
      </c>
      <c r="J2252" s="173">
        <f t="shared" si="37"/>
        <v>169.78</v>
      </c>
      <c r="K2252" s="169" t="str">
        <f>VLOOKUP(C2252, 'CEDARS School FRPL'!$C$4:$G$2376,5,0)</f>
        <v>Yes</v>
      </c>
      <c r="L2252" s="66">
        <f>IFERROR(VLOOKUP($C2252,'CEDARS School FRPL'!$C$4:$F$20001,3,FALSE),"NO CEDARL FRPL Rprtd")</f>
        <v>0.55110000000000003</v>
      </c>
      <c r="O2252" s="97"/>
    </row>
    <row r="2253" spans="1:15">
      <c r="A2253" s="165" t="s">
        <v>2421</v>
      </c>
      <c r="B2253" s="165" t="s">
        <v>2819</v>
      </c>
      <c r="C2253" s="169">
        <v>4040</v>
      </c>
      <c r="D2253" s="171" t="s">
        <v>3168</v>
      </c>
      <c r="E2253" s="172">
        <v>1221.43</v>
      </c>
      <c r="F2253" s="172">
        <v>0</v>
      </c>
      <c r="G2253" s="172">
        <v>0</v>
      </c>
      <c r="H2253" s="172">
        <v>0</v>
      </c>
      <c r="I2253" s="172">
        <v>0</v>
      </c>
      <c r="J2253" s="173">
        <f t="shared" si="37"/>
        <v>1221.43</v>
      </c>
      <c r="K2253" s="169" t="str">
        <f>VLOOKUP(C2253, 'CEDARS School FRPL'!$C$4:$G$2376,5,0)</f>
        <v>No</v>
      </c>
      <c r="L2253" s="66">
        <f>IFERROR(VLOOKUP($C2253,'CEDARS School FRPL'!$C$4:$F$20001,3,FALSE),"NO CEDARL FRPL Rprtd")</f>
        <v>0.49109999999999998</v>
      </c>
    </row>
    <row r="2254" spans="1:15">
      <c r="A2254" s="165" t="s">
        <v>2421</v>
      </c>
      <c r="B2254" s="165" t="s">
        <v>2819</v>
      </c>
      <c r="C2254" s="169">
        <v>5505</v>
      </c>
      <c r="D2254" s="171" t="s">
        <v>2495</v>
      </c>
      <c r="E2254" s="172">
        <v>21.96</v>
      </c>
      <c r="F2254" s="172">
        <v>0</v>
      </c>
      <c r="G2254" s="172">
        <v>0</v>
      </c>
      <c r="H2254" s="172">
        <v>0</v>
      </c>
      <c r="I2254" s="172">
        <v>0</v>
      </c>
      <c r="J2254" s="173">
        <f t="shared" si="37"/>
        <v>21.96</v>
      </c>
      <c r="K2254" s="169" t="str">
        <f>VLOOKUP(C2254, 'CEDARS School FRPL'!$C$4:$G$2376,5,0)</f>
        <v>No</v>
      </c>
      <c r="L2254" s="66">
        <f>IFERROR(VLOOKUP($C2254,'CEDARS School FRPL'!$C$4:$F$20001,3,FALSE),"NO CEDARL FRPL Rprtd")</f>
        <v>0.49880000000000002</v>
      </c>
    </row>
    <row r="2255" spans="1:15">
      <c r="A2255" s="165" t="s">
        <v>2421</v>
      </c>
      <c r="B2255" s="165" t="s">
        <v>2819</v>
      </c>
      <c r="C2255" s="169">
        <v>5506</v>
      </c>
      <c r="D2255" s="171" t="s">
        <v>2496</v>
      </c>
      <c r="E2255" s="172">
        <v>169.29</v>
      </c>
      <c r="F2255" s="172">
        <v>0</v>
      </c>
      <c r="G2255" s="172">
        <v>0</v>
      </c>
      <c r="H2255" s="172">
        <v>0</v>
      </c>
      <c r="I2255" s="172">
        <v>0</v>
      </c>
      <c r="J2255" s="173">
        <f t="shared" si="37"/>
        <v>169.29</v>
      </c>
      <c r="K2255" s="169" t="str">
        <f>VLOOKUP(C2255, 'CEDARS School FRPL'!$C$4:$G$2376,5,0)</f>
        <v>No</v>
      </c>
      <c r="L2255" s="66">
        <f>IFERROR(VLOOKUP($C2255,'CEDARS School FRPL'!$C$4:$F$20001,3,FALSE),"NO CEDARL FRPL Rprtd")</f>
        <v>0.35070000000000001</v>
      </c>
    </row>
    <row r="2256" spans="1:15">
      <c r="A2256" s="165" t="s">
        <v>2421</v>
      </c>
      <c r="B2256" s="165" t="s">
        <v>2819</v>
      </c>
      <c r="C2256" s="169">
        <v>5504</v>
      </c>
      <c r="D2256" s="171" t="s">
        <v>2497</v>
      </c>
      <c r="E2256" s="172">
        <v>28.85</v>
      </c>
      <c r="F2256" s="172">
        <v>0</v>
      </c>
      <c r="G2256" s="172">
        <v>0</v>
      </c>
      <c r="H2256" s="172">
        <v>0</v>
      </c>
      <c r="I2256" s="172">
        <v>0</v>
      </c>
      <c r="J2256" s="173">
        <f t="shared" si="37"/>
        <v>28.85</v>
      </c>
      <c r="K2256" s="169" t="str">
        <f>VLOOKUP(C2256, 'CEDARS School FRPL'!$C$4:$G$2376,5,0)</f>
        <v>No</v>
      </c>
      <c r="L2256" s="66">
        <f>IFERROR(VLOOKUP($C2256,'CEDARS School FRPL'!$C$4:$F$20001,3,FALSE),"NO CEDARL FRPL Rprtd")</f>
        <v>0.47420000000000001</v>
      </c>
    </row>
    <row r="2257" spans="1:12">
      <c r="A2257" s="165" t="s">
        <v>2421</v>
      </c>
      <c r="B2257" s="165" t="s">
        <v>2819</v>
      </c>
      <c r="C2257" s="169">
        <v>2505</v>
      </c>
      <c r="D2257" s="171" t="s">
        <v>2111</v>
      </c>
      <c r="E2257" s="172">
        <v>410.42</v>
      </c>
      <c r="F2257" s="172">
        <v>0</v>
      </c>
      <c r="G2257" s="172">
        <v>0</v>
      </c>
      <c r="H2257" s="172">
        <v>0</v>
      </c>
      <c r="I2257" s="172">
        <v>0</v>
      </c>
      <c r="J2257" s="173">
        <f t="shared" si="37"/>
        <v>410.42</v>
      </c>
      <c r="K2257" s="169" t="str">
        <f>VLOOKUP(C2257, 'CEDARS School FRPL'!$C$4:$G$2376,5,0)</f>
        <v>Yes</v>
      </c>
      <c r="L2257" s="66">
        <f>IFERROR(VLOOKUP($C2257,'CEDARS School FRPL'!$C$4:$F$20001,3,FALSE),"NO CEDARL FRPL Rprtd")</f>
        <v>0.61350000000000005</v>
      </c>
    </row>
    <row r="2258" spans="1:12">
      <c r="A2258" s="165" t="s">
        <v>2886</v>
      </c>
      <c r="B2258" s="165" t="s">
        <v>3029</v>
      </c>
      <c r="C2258" s="169">
        <v>5710</v>
      </c>
      <c r="D2258" s="171" t="s">
        <v>2970</v>
      </c>
      <c r="E2258" s="172">
        <v>103.61</v>
      </c>
      <c r="F2258" s="172">
        <v>0</v>
      </c>
      <c r="G2258" s="172">
        <v>3.0100000000000002</v>
      </c>
      <c r="H2258" s="172">
        <v>0</v>
      </c>
      <c r="I2258" s="172">
        <v>0</v>
      </c>
      <c r="J2258" s="173">
        <f t="shared" si="37"/>
        <v>106.62</v>
      </c>
      <c r="K2258" s="169" t="str">
        <f>VLOOKUP(C2258, 'CEDARS School FRPL'!$C$4:$G$2376,5,0)</f>
        <v>No</v>
      </c>
      <c r="L2258" s="66">
        <f>IFERROR(VLOOKUP($C2258,'CEDARS School FRPL'!$C$4:$F$20001,3,FALSE),"NO CEDARL FRPL Rprtd")</f>
        <v>0.32579999999999998</v>
      </c>
    </row>
    <row r="2259" spans="1:12">
      <c r="A2259" s="165" t="s">
        <v>2265</v>
      </c>
      <c r="B2259" s="165" t="s">
        <v>2820</v>
      </c>
      <c r="C2259" s="169">
        <v>3555</v>
      </c>
      <c r="D2259" s="171" t="s">
        <v>1126</v>
      </c>
      <c r="E2259" s="172">
        <v>186.95</v>
      </c>
      <c r="F2259" s="172">
        <v>0</v>
      </c>
      <c r="G2259" s="172">
        <v>0</v>
      </c>
      <c r="H2259" s="172">
        <v>0</v>
      </c>
      <c r="I2259" s="172">
        <v>0</v>
      </c>
      <c r="J2259" s="173">
        <f t="shared" si="37"/>
        <v>186.95</v>
      </c>
      <c r="K2259" s="169" t="str">
        <f>VLOOKUP(C2259, 'CEDARS School FRPL'!$C$4:$G$2376,5,0)</f>
        <v>Yes</v>
      </c>
      <c r="L2259" s="66">
        <f>IFERROR(VLOOKUP($C2259,'CEDARS School FRPL'!$C$4:$F$20001,3,FALSE),"NO CEDARL FRPL Rprtd")</f>
        <v>0.53800000000000003</v>
      </c>
    </row>
    <row r="2260" spans="1:12">
      <c r="A2260" s="165" t="s">
        <v>2265</v>
      </c>
      <c r="B2260" s="165" t="s">
        <v>2820</v>
      </c>
      <c r="C2260" s="169">
        <v>2859</v>
      </c>
      <c r="D2260" s="171" t="s">
        <v>1125</v>
      </c>
      <c r="E2260" s="172">
        <v>144.27000000000001</v>
      </c>
      <c r="F2260" s="172">
        <v>0</v>
      </c>
      <c r="G2260" s="172">
        <v>5.41</v>
      </c>
      <c r="H2260" s="172">
        <v>0</v>
      </c>
      <c r="I2260" s="172">
        <v>0</v>
      </c>
      <c r="J2260" s="173">
        <f t="shared" si="37"/>
        <v>149.68</v>
      </c>
      <c r="K2260" s="169" t="str">
        <f>VLOOKUP(C2260, 'CEDARS School FRPL'!$C$4:$G$2376,5,0)</f>
        <v>Yes</v>
      </c>
      <c r="L2260" s="66">
        <f>IFERROR(VLOOKUP($C2260,'CEDARS School FRPL'!$C$4:$F$20001,3,FALSE),"NO CEDARL FRPL Rprtd")</f>
        <v>0.58809999999999996</v>
      </c>
    </row>
    <row r="2261" spans="1:12">
      <c r="A2261" s="165" t="s">
        <v>2312</v>
      </c>
      <c r="B2261" s="165" t="s">
        <v>2821</v>
      </c>
      <c r="C2261" s="169">
        <v>2190</v>
      </c>
      <c r="D2261" s="171" t="s">
        <v>1409</v>
      </c>
      <c r="E2261" s="172">
        <v>549.41</v>
      </c>
      <c r="F2261" s="172">
        <v>0</v>
      </c>
      <c r="G2261" s="172">
        <v>0</v>
      </c>
      <c r="H2261" s="172">
        <v>0</v>
      </c>
      <c r="I2261" s="172">
        <v>0</v>
      </c>
      <c r="J2261" s="173">
        <f t="shared" si="37"/>
        <v>549.41</v>
      </c>
      <c r="K2261" s="169" t="str">
        <f>VLOOKUP(C2261, 'CEDARS School FRPL'!$C$4:$G$2376,5,0)</f>
        <v>No</v>
      </c>
      <c r="L2261" s="66">
        <f>IFERROR(VLOOKUP($C2261,'CEDARS School FRPL'!$C$4:$F$20001,3,FALSE),"NO CEDARL FRPL Rprtd")</f>
        <v>0.28560000000000002</v>
      </c>
    </row>
    <row r="2262" spans="1:12">
      <c r="A2262" s="165" t="s">
        <v>2312</v>
      </c>
      <c r="B2262" s="165" t="s">
        <v>2821</v>
      </c>
      <c r="C2262" s="169">
        <v>4309</v>
      </c>
      <c r="D2262" s="171" t="s">
        <v>1412</v>
      </c>
      <c r="E2262" s="172">
        <v>490.06</v>
      </c>
      <c r="F2262" s="172">
        <v>0</v>
      </c>
      <c r="G2262" s="172">
        <v>0</v>
      </c>
      <c r="H2262" s="172">
        <v>0</v>
      </c>
      <c r="I2262" s="172">
        <v>0</v>
      </c>
      <c r="J2262" s="173">
        <f t="shared" si="37"/>
        <v>490.06</v>
      </c>
      <c r="K2262" s="169" t="str">
        <f>VLOOKUP(C2262, 'CEDARS School FRPL'!$C$4:$G$2376,5,0)</f>
        <v>No</v>
      </c>
      <c r="L2262" s="66">
        <f>IFERROR(VLOOKUP($C2262,'CEDARS School FRPL'!$C$4:$F$20001,3,FALSE),"NO CEDARL FRPL Rprtd")</f>
        <v>0.47339999999999999</v>
      </c>
    </row>
    <row r="2263" spans="1:12">
      <c r="A2263" s="165" t="s">
        <v>2312</v>
      </c>
      <c r="B2263" s="165" t="s">
        <v>2821</v>
      </c>
      <c r="C2263" s="169">
        <v>3458</v>
      </c>
      <c r="D2263" s="171" t="s">
        <v>1410</v>
      </c>
      <c r="E2263" s="172">
        <v>997.62</v>
      </c>
      <c r="F2263" s="172">
        <v>0</v>
      </c>
      <c r="G2263" s="172">
        <v>0</v>
      </c>
      <c r="H2263" s="172">
        <v>0</v>
      </c>
      <c r="I2263" s="172">
        <v>0</v>
      </c>
      <c r="J2263" s="173">
        <f t="shared" si="37"/>
        <v>997.62</v>
      </c>
      <c r="K2263" s="169" t="str">
        <f>VLOOKUP(C2263, 'CEDARS School FRPL'!$C$4:$G$2376,5,0)</f>
        <v>No</v>
      </c>
      <c r="L2263" s="66">
        <f>IFERROR(VLOOKUP($C2263,'CEDARS School FRPL'!$C$4:$F$20001,3,FALSE),"NO CEDARL FRPL Rprtd")</f>
        <v>0.34179999999999999</v>
      </c>
    </row>
    <row r="2264" spans="1:12">
      <c r="A2264" s="165" t="s">
        <v>2312</v>
      </c>
      <c r="B2264" s="165" t="s">
        <v>2821</v>
      </c>
      <c r="C2264" s="169">
        <v>4471</v>
      </c>
      <c r="D2264" s="171" t="s">
        <v>1413</v>
      </c>
      <c r="E2264" s="172">
        <v>439.47</v>
      </c>
      <c r="F2264" s="172">
        <v>0</v>
      </c>
      <c r="G2264" s="172">
        <v>0</v>
      </c>
      <c r="H2264" s="172">
        <v>0</v>
      </c>
      <c r="I2264" s="172">
        <v>0</v>
      </c>
      <c r="J2264" s="173">
        <f t="shared" si="37"/>
        <v>439.47</v>
      </c>
      <c r="K2264" s="169" t="str">
        <f>VLOOKUP(C2264, 'CEDARS School FRPL'!$C$4:$G$2376,5,0)</f>
        <v>No</v>
      </c>
      <c r="L2264" s="66">
        <f>IFERROR(VLOOKUP($C2264,'CEDARS School FRPL'!$C$4:$F$20001,3,FALSE),"NO CEDARL FRPL Rprtd")</f>
        <v>0.2457</v>
      </c>
    </row>
    <row r="2265" spans="1:12">
      <c r="A2265" s="165" t="s">
        <v>2312</v>
      </c>
      <c r="B2265" s="165" t="s">
        <v>2821</v>
      </c>
      <c r="C2265" s="169">
        <v>5564</v>
      </c>
      <c r="D2265" s="171" t="s">
        <v>2866</v>
      </c>
      <c r="E2265" s="172">
        <v>190.45</v>
      </c>
      <c r="F2265" s="172">
        <v>40</v>
      </c>
      <c r="G2265" s="172">
        <v>0</v>
      </c>
      <c r="H2265" s="172">
        <v>0</v>
      </c>
      <c r="I2265" s="172">
        <v>0</v>
      </c>
      <c r="J2265" s="173">
        <f t="shared" si="37"/>
        <v>230.45</v>
      </c>
      <c r="K2265" s="169" t="str">
        <f>VLOOKUP(C2265, 'CEDARS School FRPL'!$C$4:$G$2376,5,0)</f>
        <v>No</v>
      </c>
      <c r="L2265" s="66">
        <f>IFERROR(VLOOKUP($C2265,'CEDARS School FRPL'!$C$4:$F$20001,3,FALSE),"NO CEDARL FRPL Rprtd")</f>
        <v>0.28660000000000002</v>
      </c>
    </row>
    <row r="2266" spans="1:12">
      <c r="A2266" s="165" t="s">
        <v>2312</v>
      </c>
      <c r="B2266" s="165" t="s">
        <v>2821</v>
      </c>
      <c r="C2266" s="169">
        <v>4569</v>
      </c>
      <c r="D2266" s="171" t="s">
        <v>1414</v>
      </c>
      <c r="E2266" s="172">
        <v>1203.17</v>
      </c>
      <c r="F2266" s="172">
        <v>0</v>
      </c>
      <c r="G2266" s="172">
        <v>170.12</v>
      </c>
      <c r="H2266" s="172">
        <v>0</v>
      </c>
      <c r="I2266" s="172">
        <v>0</v>
      </c>
      <c r="J2266" s="173">
        <f t="shared" si="37"/>
        <v>1373.29</v>
      </c>
      <c r="K2266" s="169" t="str">
        <f>VLOOKUP(C2266, 'CEDARS School FRPL'!$C$4:$G$2376,5,0)</f>
        <v>No</v>
      </c>
      <c r="L2266" s="66">
        <f>IFERROR(VLOOKUP($C2266,'CEDARS School FRPL'!$C$4:$F$20001,3,FALSE),"NO CEDARL FRPL Rprtd")</f>
        <v>0.30180000000000001</v>
      </c>
    </row>
    <row r="2267" spans="1:12">
      <c r="A2267" s="165" t="s">
        <v>2312</v>
      </c>
      <c r="B2267" s="165" t="s">
        <v>2821</v>
      </c>
      <c r="C2267" s="169">
        <v>5338</v>
      </c>
      <c r="D2267" s="171" t="s">
        <v>1415</v>
      </c>
      <c r="E2267" s="172">
        <v>0</v>
      </c>
      <c r="F2267" s="172">
        <v>0</v>
      </c>
      <c r="G2267" s="172">
        <v>0</v>
      </c>
      <c r="H2267" s="172">
        <v>44.6</v>
      </c>
      <c r="I2267" s="172">
        <v>0</v>
      </c>
      <c r="J2267" s="173">
        <f t="shared" si="37"/>
        <v>44.6</v>
      </c>
      <c r="K2267" s="169" t="str">
        <f>VLOOKUP(C2267, 'CEDARS School FRPL'!$C$4:$G$2376,5,0)</f>
        <v>Yes</v>
      </c>
      <c r="L2267" s="66">
        <f>IFERROR(VLOOKUP($C2267,'CEDARS School FRPL'!$C$4:$F$20001,3,FALSE),"NO CEDARL FRPL Rprtd")</f>
        <v>0.52470000000000006</v>
      </c>
    </row>
    <row r="2268" spans="1:12">
      <c r="A2268" s="165" t="s">
        <v>2312</v>
      </c>
      <c r="B2268" s="165" t="s">
        <v>2821</v>
      </c>
      <c r="C2268" s="169">
        <v>4170</v>
      </c>
      <c r="D2268" s="171" t="s">
        <v>1411</v>
      </c>
      <c r="E2268" s="172">
        <v>237.29</v>
      </c>
      <c r="F2268" s="172">
        <v>0</v>
      </c>
      <c r="G2268" s="172">
        <v>0</v>
      </c>
      <c r="H2268" s="172">
        <v>0</v>
      </c>
      <c r="I2268" s="172">
        <v>0</v>
      </c>
      <c r="J2268" s="173">
        <f t="shared" si="37"/>
        <v>237.29</v>
      </c>
      <c r="K2268" s="169" t="str">
        <f>VLOOKUP(C2268, 'CEDARS School FRPL'!$C$4:$G$2376,5,0)</f>
        <v>No</v>
      </c>
      <c r="L2268" s="66">
        <f>IFERROR(VLOOKUP($C2268,'CEDARS School FRPL'!$C$4:$F$20001,3,FALSE),"NO CEDARL FRPL Rprtd")</f>
        <v>0.26090000000000002</v>
      </c>
    </row>
    <row r="2269" spans="1:12">
      <c r="A2269" s="165" t="s">
        <v>2252</v>
      </c>
      <c r="B2269" s="165" t="s">
        <v>2822</v>
      </c>
      <c r="C2269" s="169">
        <v>2330</v>
      </c>
      <c r="D2269" s="171" t="s">
        <v>1079</v>
      </c>
      <c r="E2269" s="172">
        <v>337.46</v>
      </c>
      <c r="F2269" s="172">
        <v>0</v>
      </c>
      <c r="G2269" s="172">
        <v>11.35</v>
      </c>
      <c r="H2269" s="172">
        <v>0</v>
      </c>
      <c r="I2269" s="172">
        <v>0</v>
      </c>
      <c r="J2269" s="173">
        <f t="shared" si="37"/>
        <v>348.81</v>
      </c>
      <c r="K2269" s="169" t="str">
        <f>VLOOKUP(C2269, 'CEDARS School FRPL'!$C$4:$G$2376,5,0)</f>
        <v>No</v>
      </c>
      <c r="L2269" s="66">
        <f>IFERROR(VLOOKUP($C2269,'CEDARS School FRPL'!$C$4:$F$20001,3,FALSE),"NO CEDARL FRPL Rprtd")</f>
        <v>0.41170000000000001</v>
      </c>
    </row>
    <row r="2270" spans="1:12">
      <c r="A2270" s="165" t="s">
        <v>2252</v>
      </c>
      <c r="B2270" s="165" t="s">
        <v>2822</v>
      </c>
      <c r="C2270" s="169">
        <v>2997</v>
      </c>
      <c r="D2270" s="171" t="s">
        <v>1080</v>
      </c>
      <c r="E2270" s="172">
        <v>351.41</v>
      </c>
      <c r="F2270" s="172">
        <v>0</v>
      </c>
      <c r="G2270" s="172">
        <v>0</v>
      </c>
      <c r="H2270" s="172">
        <v>0</v>
      </c>
      <c r="I2270" s="172">
        <v>0</v>
      </c>
      <c r="J2270" s="173">
        <f t="shared" si="37"/>
        <v>351.41</v>
      </c>
      <c r="K2270" s="169" t="str">
        <f>VLOOKUP(C2270, 'CEDARS School FRPL'!$C$4:$G$2376,5,0)</f>
        <v>No</v>
      </c>
      <c r="L2270" s="66">
        <f>IFERROR(VLOOKUP($C2270,'CEDARS School FRPL'!$C$4:$F$20001,3,FALSE),"NO CEDARL FRPL Rprtd")</f>
        <v>0.43269999999999997</v>
      </c>
    </row>
    <row r="2271" spans="1:12">
      <c r="A2271" s="165" t="s">
        <v>2252</v>
      </c>
      <c r="B2271" s="165" t="s">
        <v>2822</v>
      </c>
      <c r="C2271" s="169">
        <v>5368</v>
      </c>
      <c r="D2271" s="171" t="s">
        <v>1083</v>
      </c>
      <c r="E2271" s="172">
        <v>135.38999999999999</v>
      </c>
      <c r="F2271" s="172">
        <v>0</v>
      </c>
      <c r="G2271" s="172">
        <v>0</v>
      </c>
      <c r="H2271" s="172">
        <v>0</v>
      </c>
      <c r="I2271" s="172">
        <v>0</v>
      </c>
      <c r="J2271" s="173">
        <f t="shared" si="37"/>
        <v>135.38999999999999</v>
      </c>
      <c r="K2271" s="169" t="str">
        <f>VLOOKUP(C2271, 'CEDARS School FRPL'!$C$4:$G$2376,5,0)</f>
        <v>No</v>
      </c>
      <c r="L2271" s="66">
        <f>IFERROR(VLOOKUP($C2271,'CEDARS School FRPL'!$C$4:$F$20001,3,FALSE),"NO CEDARL FRPL Rprtd")</f>
        <v>0.48609999999999998</v>
      </c>
    </row>
    <row r="2272" spans="1:12">
      <c r="A2272" s="165" t="s">
        <v>2252</v>
      </c>
      <c r="B2272" s="165" t="s">
        <v>2822</v>
      </c>
      <c r="C2272" s="169">
        <v>3394</v>
      </c>
      <c r="D2272" s="171" t="s">
        <v>1081</v>
      </c>
      <c r="E2272" s="172">
        <v>169.8</v>
      </c>
      <c r="F2272" s="172">
        <v>0</v>
      </c>
      <c r="G2272" s="172">
        <v>0</v>
      </c>
      <c r="H2272" s="172">
        <v>0</v>
      </c>
      <c r="I2272" s="172">
        <v>0</v>
      </c>
      <c r="J2272" s="173">
        <f t="shared" si="37"/>
        <v>169.8</v>
      </c>
      <c r="K2272" s="169" t="str">
        <f>VLOOKUP(C2272, 'CEDARS School FRPL'!$C$4:$G$2376,5,0)</f>
        <v>No</v>
      </c>
      <c r="L2272" s="66">
        <f>IFERROR(VLOOKUP($C2272,'CEDARS School FRPL'!$C$4:$F$20001,3,FALSE),"NO CEDARL FRPL Rprtd")</f>
        <v>0.44579999999999997</v>
      </c>
    </row>
    <row r="2273" spans="1:12">
      <c r="A2273" s="165" t="s">
        <v>2252</v>
      </c>
      <c r="B2273" s="165" t="s">
        <v>2822</v>
      </c>
      <c r="C2273" s="169">
        <v>5077</v>
      </c>
      <c r="D2273" s="171" t="s">
        <v>1082</v>
      </c>
      <c r="E2273" s="172">
        <v>33.979999999999997</v>
      </c>
      <c r="F2273" s="172">
        <v>0</v>
      </c>
      <c r="G2273" s="172">
        <v>0.54</v>
      </c>
      <c r="H2273" s="172">
        <v>0</v>
      </c>
      <c r="I2273" s="172">
        <v>0</v>
      </c>
      <c r="J2273" s="173">
        <f t="shared" si="37"/>
        <v>34.519999999999996</v>
      </c>
      <c r="K2273" s="169" t="str">
        <f>VLOOKUP(C2273, 'CEDARS School FRPL'!$C$4:$G$2376,5,0)</f>
        <v>Yes</v>
      </c>
      <c r="L2273" s="66">
        <f>IFERROR(VLOOKUP($C2273,'CEDARS School FRPL'!$C$4:$F$20001,3,FALSE),"NO CEDARL FRPL Rprtd")</f>
        <v>0.52959999999999996</v>
      </c>
    </row>
    <row r="2274" spans="1:12">
      <c r="A2274" s="165" t="s">
        <v>2272</v>
      </c>
      <c r="B2274" s="165" t="s">
        <v>2823</v>
      </c>
      <c r="C2274" s="169">
        <v>3290</v>
      </c>
      <c r="D2274" s="171" t="s">
        <v>1151</v>
      </c>
      <c r="E2274" s="172">
        <v>121.4</v>
      </c>
      <c r="F2274" s="172">
        <v>15</v>
      </c>
      <c r="G2274" s="172">
        <v>0</v>
      </c>
      <c r="H2274" s="172">
        <v>0</v>
      </c>
      <c r="I2274" s="172">
        <v>0</v>
      </c>
      <c r="J2274" s="173">
        <f t="shared" si="37"/>
        <v>136.4</v>
      </c>
      <c r="K2274" s="169" t="str">
        <f>VLOOKUP(C2274, 'CEDARS School FRPL'!$C$4:$G$2376,5,0)</f>
        <v>No</v>
      </c>
      <c r="L2274" s="66">
        <f>IFERROR(VLOOKUP($C2274,'CEDARS School FRPL'!$C$4:$F$20001,3,FALSE),"NO CEDARL FRPL Rprtd")</f>
        <v>0.4879</v>
      </c>
    </row>
    <row r="2275" spans="1:12">
      <c r="A2275" s="165" t="s">
        <v>2272</v>
      </c>
      <c r="B2275" s="165" t="s">
        <v>2823</v>
      </c>
      <c r="C2275" s="169">
        <v>3289</v>
      </c>
      <c r="D2275" s="171" t="s">
        <v>1150</v>
      </c>
      <c r="E2275" s="172">
        <v>106.45</v>
      </c>
      <c r="F2275" s="172">
        <v>0</v>
      </c>
      <c r="G2275" s="172">
        <v>3.08</v>
      </c>
      <c r="H2275" s="172">
        <v>0</v>
      </c>
      <c r="I2275" s="172">
        <v>0</v>
      </c>
      <c r="J2275" s="173">
        <f t="shared" si="37"/>
        <v>109.53</v>
      </c>
      <c r="K2275" s="169" t="str">
        <f>VLOOKUP(C2275, 'CEDARS School FRPL'!$C$4:$G$2376,5,0)</f>
        <v>No</v>
      </c>
      <c r="L2275" s="66">
        <f>IFERROR(VLOOKUP($C2275,'CEDARS School FRPL'!$C$4:$F$20001,3,FALSE),"NO CEDARL FRPL Rprtd")</f>
        <v>0.49270000000000003</v>
      </c>
    </row>
    <row r="2276" spans="1:12">
      <c r="A2276" s="165" t="s">
        <v>2294</v>
      </c>
      <c r="B2276" s="165" t="s">
        <v>2824</v>
      </c>
      <c r="C2276" s="169">
        <v>3444</v>
      </c>
      <c r="D2276" s="171" t="s">
        <v>1228</v>
      </c>
      <c r="E2276" s="172">
        <v>155.1</v>
      </c>
      <c r="F2276" s="172">
        <v>0</v>
      </c>
      <c r="G2276" s="172">
        <v>0</v>
      </c>
      <c r="H2276" s="172">
        <v>0</v>
      </c>
      <c r="I2276" s="172">
        <v>0</v>
      </c>
      <c r="J2276" s="173">
        <f t="shared" si="37"/>
        <v>155.1</v>
      </c>
      <c r="K2276" s="169" t="str">
        <f>VLOOKUP(C2276, 'CEDARS School FRPL'!$C$4:$G$2376,5,0)</f>
        <v>No</v>
      </c>
      <c r="L2276" s="66">
        <f>IFERROR(VLOOKUP($C2276,'CEDARS School FRPL'!$C$4:$F$20001,3,FALSE),"NO CEDARL FRPL Rprtd")</f>
        <v>0.37790000000000001</v>
      </c>
    </row>
    <row r="2277" spans="1:12">
      <c r="A2277" s="165" t="s">
        <v>2294</v>
      </c>
      <c r="B2277" s="165" t="s">
        <v>2824</v>
      </c>
      <c r="C2277" s="169">
        <v>2542</v>
      </c>
      <c r="D2277" s="171" t="s">
        <v>1227</v>
      </c>
      <c r="E2277" s="172">
        <v>184.84</v>
      </c>
      <c r="F2277" s="172">
        <v>0</v>
      </c>
      <c r="G2277" s="172">
        <v>25.330000000000002</v>
      </c>
      <c r="H2277" s="172">
        <v>0</v>
      </c>
      <c r="I2277" s="172">
        <v>0</v>
      </c>
      <c r="J2277" s="173">
        <f t="shared" si="37"/>
        <v>210.17000000000002</v>
      </c>
      <c r="K2277" s="169" t="str">
        <f>VLOOKUP(C2277, 'CEDARS School FRPL'!$C$4:$G$2376,5,0)</f>
        <v>No</v>
      </c>
      <c r="L2277" s="66">
        <f>IFERROR(VLOOKUP($C2277,'CEDARS School FRPL'!$C$4:$F$20001,3,FALSE),"NO CEDARL FRPL Rprtd")</f>
        <v>0.37169999999999997</v>
      </c>
    </row>
    <row r="2278" spans="1:12">
      <c r="A2278" s="165" t="s">
        <v>2187</v>
      </c>
      <c r="B2278" s="165" t="s">
        <v>2825</v>
      </c>
      <c r="C2278" s="169">
        <v>2472</v>
      </c>
      <c r="D2278" s="171" t="s">
        <v>446</v>
      </c>
      <c r="E2278" s="172">
        <v>54.76</v>
      </c>
      <c r="F2278" s="172">
        <v>0</v>
      </c>
      <c r="G2278" s="172">
        <v>0</v>
      </c>
      <c r="H2278" s="172">
        <v>0</v>
      </c>
      <c r="I2278" s="172">
        <v>0</v>
      </c>
      <c r="J2278" s="173">
        <f t="shared" si="37"/>
        <v>54.76</v>
      </c>
      <c r="K2278" s="169" t="str">
        <f>VLOOKUP(C2278, 'CEDARS School FRPL'!$C$4:$G$2376,5,0)</f>
        <v>Yes</v>
      </c>
      <c r="L2278" s="66">
        <f>IFERROR(VLOOKUP($C2278,'CEDARS School FRPL'!$C$4:$F$20001,3,FALSE),"NO CEDARL FRPL Rprtd")</f>
        <v>0.66559999999999997</v>
      </c>
    </row>
    <row r="2279" spans="1:12">
      <c r="A2279" s="165" t="s">
        <v>2187</v>
      </c>
      <c r="B2279" s="165" t="s">
        <v>2825</v>
      </c>
      <c r="C2279" s="169">
        <v>2473</v>
      </c>
      <c r="D2279" s="171" t="s">
        <v>447</v>
      </c>
      <c r="E2279" s="172">
        <v>59.61</v>
      </c>
      <c r="F2279" s="172">
        <v>0</v>
      </c>
      <c r="G2279" s="172">
        <v>3.4000000000000004</v>
      </c>
      <c r="H2279" s="172">
        <v>0</v>
      </c>
      <c r="I2279" s="172">
        <v>0</v>
      </c>
      <c r="J2279" s="173">
        <f t="shared" si="37"/>
        <v>63.01</v>
      </c>
      <c r="K2279" s="169" t="str">
        <f>VLOOKUP(C2279, 'CEDARS School FRPL'!$C$4:$G$2376,5,0)</f>
        <v>Yes</v>
      </c>
      <c r="L2279" s="66">
        <f>IFERROR(VLOOKUP($C2279,'CEDARS School FRPL'!$C$4:$F$20001,3,FALSE),"NO CEDARL FRPL Rprtd")</f>
        <v>0.4723</v>
      </c>
    </row>
    <row r="2280" spans="1:12">
      <c r="A2280" s="165" t="s">
        <v>2259</v>
      </c>
      <c r="B2280" s="165" t="s">
        <v>2826</v>
      </c>
      <c r="C2280" s="169">
        <v>4369</v>
      </c>
      <c r="D2280" s="171" t="s">
        <v>1106</v>
      </c>
      <c r="E2280" s="172">
        <v>160.35</v>
      </c>
      <c r="F2280" s="172">
        <v>0</v>
      </c>
      <c r="G2280" s="172">
        <v>0</v>
      </c>
      <c r="H2280" s="172">
        <v>0</v>
      </c>
      <c r="I2280" s="172">
        <v>0</v>
      </c>
      <c r="J2280" s="173">
        <f t="shared" si="37"/>
        <v>160.35</v>
      </c>
      <c r="K2280" s="169" t="str">
        <f>VLOOKUP(C2280, 'CEDARS School FRPL'!$C$4:$G$2376,5,0)</f>
        <v>Yes</v>
      </c>
      <c r="L2280" s="66">
        <f>IFERROR(VLOOKUP($C2280,'CEDARS School FRPL'!$C$4:$F$20001,3,FALSE),"NO CEDARL FRPL Rprtd")</f>
        <v>0.61770000000000003</v>
      </c>
    </row>
    <row r="2281" spans="1:12">
      <c r="A2281" s="165" t="s">
        <v>2259</v>
      </c>
      <c r="B2281" s="165" t="s">
        <v>2826</v>
      </c>
      <c r="C2281" s="169">
        <v>2290</v>
      </c>
      <c r="D2281" s="171" t="s">
        <v>1104</v>
      </c>
      <c r="E2281" s="172">
        <v>355.4</v>
      </c>
      <c r="F2281" s="172">
        <v>35.299999999999997</v>
      </c>
      <c r="G2281" s="172">
        <v>0</v>
      </c>
      <c r="H2281" s="172">
        <v>0</v>
      </c>
      <c r="I2281" s="172">
        <v>0</v>
      </c>
      <c r="J2281" s="173">
        <f t="shared" si="37"/>
        <v>390.7</v>
      </c>
      <c r="K2281" s="169" t="str">
        <f>VLOOKUP(C2281, 'CEDARS School FRPL'!$C$4:$G$2376,5,0)</f>
        <v>Yes</v>
      </c>
      <c r="L2281" s="66">
        <f>IFERROR(VLOOKUP($C2281,'CEDARS School FRPL'!$C$4:$F$20001,3,FALSE),"NO CEDARL FRPL Rprtd")</f>
        <v>0.56359999999999999</v>
      </c>
    </row>
    <row r="2282" spans="1:12">
      <c r="A2282" s="165" t="s">
        <v>2259</v>
      </c>
      <c r="B2282" s="165" t="s">
        <v>2826</v>
      </c>
      <c r="C2282" s="169">
        <v>3597</v>
      </c>
      <c r="D2282" s="171" t="s">
        <v>1105</v>
      </c>
      <c r="E2282" s="172">
        <v>199.52</v>
      </c>
      <c r="F2282" s="172">
        <v>0</v>
      </c>
      <c r="G2282" s="172">
        <v>30.72</v>
      </c>
      <c r="H2282" s="172">
        <v>1.1000000000000001</v>
      </c>
      <c r="I2282" s="172">
        <v>0</v>
      </c>
      <c r="J2282" s="173">
        <f t="shared" si="37"/>
        <v>231.34</v>
      </c>
      <c r="K2282" s="169" t="str">
        <f>VLOOKUP(C2282, 'CEDARS School FRPL'!$C$4:$G$2376,5,0)</f>
        <v>Yes</v>
      </c>
      <c r="L2282" s="66">
        <f>IFERROR(VLOOKUP($C2282,'CEDARS School FRPL'!$C$4:$F$20001,3,FALSE),"NO CEDARL FRPL Rprtd")</f>
        <v>0.58460000000000001</v>
      </c>
    </row>
    <row r="2283" spans="1:12">
      <c r="A2283" s="165" t="s">
        <v>2199</v>
      </c>
      <c r="B2283" s="165" t="s">
        <v>2827</v>
      </c>
      <c r="C2283" s="169">
        <v>3375</v>
      </c>
      <c r="D2283" s="171" t="s">
        <v>491</v>
      </c>
      <c r="E2283" s="172">
        <v>164.7</v>
      </c>
      <c r="F2283" s="172">
        <v>8.5</v>
      </c>
      <c r="G2283" s="172">
        <v>5.2600000000000007</v>
      </c>
      <c r="H2283" s="172">
        <v>1</v>
      </c>
      <c r="I2283" s="172">
        <v>0</v>
      </c>
      <c r="J2283" s="173">
        <f t="shared" si="37"/>
        <v>179.45999999999998</v>
      </c>
      <c r="K2283" s="169" t="str">
        <f>VLOOKUP(C2283, 'CEDARS School FRPL'!$C$4:$G$2376,5,0)</f>
        <v>Yes</v>
      </c>
      <c r="L2283" s="66">
        <f>IFERROR(VLOOKUP($C2283,'CEDARS School FRPL'!$C$4:$F$20001,3,FALSE),"NO CEDARL FRPL Rprtd")</f>
        <v>0.58150000000000002</v>
      </c>
    </row>
    <row r="2284" spans="1:12">
      <c r="A2284" s="165" t="s">
        <v>2244</v>
      </c>
      <c r="B2284" s="165" t="s">
        <v>2828</v>
      </c>
      <c r="C2284" s="169">
        <v>2605</v>
      </c>
      <c r="D2284" s="171" t="s">
        <v>1060</v>
      </c>
      <c r="E2284" s="172">
        <v>79.77</v>
      </c>
      <c r="F2284" s="172">
        <v>0</v>
      </c>
      <c r="G2284" s="172">
        <v>0.77</v>
      </c>
      <c r="H2284" s="172">
        <v>0</v>
      </c>
      <c r="I2284" s="172">
        <v>0</v>
      </c>
      <c r="J2284" s="173">
        <f t="shared" si="37"/>
        <v>80.539999999999992</v>
      </c>
      <c r="K2284" s="169" t="str">
        <f>VLOOKUP(C2284, 'CEDARS School FRPL'!$C$4:$G$2376,5,0)</f>
        <v>Yes</v>
      </c>
      <c r="L2284" s="66">
        <f>IFERROR(VLOOKUP($C2284,'CEDARS School FRPL'!$C$4:$F$20001,3,FALSE),"NO CEDARL FRPL Rprtd")</f>
        <v>0.83960000000000001</v>
      </c>
    </row>
    <row r="2285" spans="1:12">
      <c r="A2285" s="165" t="s">
        <v>2161</v>
      </c>
      <c r="B2285" s="165" t="s">
        <v>2829</v>
      </c>
      <c r="C2285" s="169">
        <v>5599</v>
      </c>
      <c r="D2285" s="171" t="s">
        <v>122</v>
      </c>
      <c r="E2285" s="172">
        <v>316.38</v>
      </c>
      <c r="F2285" s="172">
        <v>0</v>
      </c>
      <c r="G2285" s="172">
        <v>0</v>
      </c>
      <c r="H2285" s="172">
        <v>0</v>
      </c>
      <c r="I2285" s="172">
        <v>0</v>
      </c>
      <c r="J2285" s="173">
        <f t="shared" si="37"/>
        <v>316.38</v>
      </c>
      <c r="K2285" s="169" t="str">
        <f>VLOOKUP(C2285, 'CEDARS School FRPL'!$C$4:$G$2376,5,0)</f>
        <v>Yes</v>
      </c>
      <c r="L2285" s="66">
        <f>IFERROR(VLOOKUP($C2285,'CEDARS School FRPL'!$C$4:$F$20001,3,FALSE),"NO CEDARL FRPL Rprtd")</f>
        <v>0.50270000000000004</v>
      </c>
    </row>
    <row r="2286" spans="1:12">
      <c r="A2286" s="165" t="s">
        <v>2161</v>
      </c>
      <c r="B2286" s="165" t="s">
        <v>2829</v>
      </c>
      <c r="C2286" s="169">
        <v>5246</v>
      </c>
      <c r="D2286" s="171" t="s">
        <v>314</v>
      </c>
      <c r="E2286" s="172">
        <v>46.86</v>
      </c>
      <c r="F2286" s="172">
        <v>0</v>
      </c>
      <c r="G2286" s="172">
        <v>0</v>
      </c>
      <c r="H2286" s="172">
        <v>0</v>
      </c>
      <c r="I2286" s="172">
        <v>0</v>
      </c>
      <c r="J2286" s="173">
        <f t="shared" si="37"/>
        <v>46.86</v>
      </c>
      <c r="K2286" s="169" t="str">
        <f>VLOOKUP(C2286, 'CEDARS School FRPL'!$C$4:$G$2376,5,0)</f>
        <v>No</v>
      </c>
      <c r="L2286" s="66">
        <f>IFERROR(VLOOKUP($C2286,'CEDARS School FRPL'!$C$4:$F$20001,3,FALSE),"NO CEDARL FRPL Rprtd")</f>
        <v>0.32690000000000002</v>
      </c>
    </row>
    <row r="2287" spans="1:12">
      <c r="A2287" s="165" t="s">
        <v>2161</v>
      </c>
      <c r="B2287" s="165" t="s">
        <v>2829</v>
      </c>
      <c r="C2287" s="169">
        <v>5600</v>
      </c>
      <c r="D2287" s="171" t="s">
        <v>2961</v>
      </c>
      <c r="E2287" s="172">
        <v>478.59</v>
      </c>
      <c r="F2287" s="172">
        <v>0</v>
      </c>
      <c r="G2287" s="172">
        <v>0</v>
      </c>
      <c r="H2287" s="172">
        <v>0</v>
      </c>
      <c r="I2287" s="172">
        <v>0</v>
      </c>
      <c r="J2287" s="173">
        <f t="shared" si="37"/>
        <v>478.59</v>
      </c>
      <c r="K2287" s="169" t="str">
        <f>VLOOKUP(C2287, 'CEDARS School FRPL'!$C$4:$G$2376,5,0)</f>
        <v>No</v>
      </c>
      <c r="L2287" s="66">
        <f>IFERROR(VLOOKUP($C2287,'CEDARS School FRPL'!$C$4:$F$20001,3,FALSE),"NO CEDARL FRPL Rprtd")</f>
        <v>0.35659999999999997</v>
      </c>
    </row>
    <row r="2288" spans="1:12">
      <c r="A2288" s="165" t="s">
        <v>2161</v>
      </c>
      <c r="B2288" s="165" t="s">
        <v>2829</v>
      </c>
      <c r="C2288" s="169">
        <v>1795</v>
      </c>
      <c r="D2288" s="171" t="s">
        <v>311</v>
      </c>
      <c r="E2288" s="172">
        <v>59.91</v>
      </c>
      <c r="F2288" s="172">
        <v>0</v>
      </c>
      <c r="G2288" s="172">
        <v>1.72</v>
      </c>
      <c r="H2288" s="172">
        <v>0</v>
      </c>
      <c r="I2288" s="172">
        <v>0</v>
      </c>
      <c r="J2288" s="173">
        <f t="shared" si="37"/>
        <v>61.629999999999995</v>
      </c>
      <c r="K2288" s="169" t="str">
        <f>VLOOKUP(C2288, 'CEDARS School FRPL'!$C$4:$G$2376,5,0)</f>
        <v>No</v>
      </c>
      <c r="L2288" s="66">
        <f>IFERROR(VLOOKUP($C2288,'CEDARS School FRPL'!$C$4:$F$20001,3,FALSE),"NO CEDARL FRPL Rprtd")</f>
        <v>0.44950000000000001</v>
      </c>
    </row>
    <row r="2289" spans="1:12">
      <c r="A2289" s="165" t="s">
        <v>2161</v>
      </c>
      <c r="B2289" s="165" t="s">
        <v>2829</v>
      </c>
      <c r="C2289" s="169">
        <v>3546</v>
      </c>
      <c r="D2289" s="171" t="s">
        <v>313</v>
      </c>
      <c r="E2289" s="172">
        <v>582.67999999999995</v>
      </c>
      <c r="F2289" s="172">
        <v>0</v>
      </c>
      <c r="G2289" s="172">
        <v>50.41</v>
      </c>
      <c r="H2289" s="172">
        <v>13.3</v>
      </c>
      <c r="I2289" s="172">
        <v>0</v>
      </c>
      <c r="J2289" s="173">
        <f t="shared" si="37"/>
        <v>646.38999999999987</v>
      </c>
      <c r="K2289" s="169" t="str">
        <f>VLOOKUP(C2289, 'CEDARS School FRPL'!$C$4:$G$2376,5,0)</f>
        <v>No</v>
      </c>
      <c r="L2289" s="66">
        <f>IFERROR(VLOOKUP($C2289,'CEDARS School FRPL'!$C$4:$F$20001,3,FALSE),"NO CEDARL FRPL Rprtd")</f>
        <v>0.4486</v>
      </c>
    </row>
    <row r="2290" spans="1:12">
      <c r="A2290" s="165" t="s">
        <v>2161</v>
      </c>
      <c r="B2290" s="165" t="s">
        <v>2829</v>
      </c>
      <c r="C2290" s="169">
        <v>5409</v>
      </c>
      <c r="D2290" s="171" t="s">
        <v>315</v>
      </c>
      <c r="E2290" s="172">
        <v>709.14</v>
      </c>
      <c r="F2290" s="172">
        <v>0</v>
      </c>
      <c r="G2290" s="172">
        <v>0</v>
      </c>
      <c r="H2290" s="172">
        <v>0</v>
      </c>
      <c r="I2290" s="172">
        <v>0</v>
      </c>
      <c r="J2290" s="173">
        <f t="shared" si="37"/>
        <v>709.14</v>
      </c>
      <c r="K2290" s="169" t="str">
        <f>VLOOKUP(C2290, 'CEDARS School FRPL'!$C$4:$G$2376,5,0)</f>
        <v>No</v>
      </c>
      <c r="L2290" s="66">
        <f>IFERROR(VLOOKUP($C2290,'CEDARS School FRPL'!$C$4:$F$20001,3,FALSE),"NO CEDARL FRPL Rprtd")</f>
        <v>0.47770000000000001</v>
      </c>
    </row>
    <row r="2291" spans="1:12">
      <c r="A2291" s="165" t="s">
        <v>2161</v>
      </c>
      <c r="B2291" s="165" t="s">
        <v>2829</v>
      </c>
      <c r="C2291" s="169">
        <v>3513</v>
      </c>
      <c r="D2291" s="171" t="s">
        <v>312</v>
      </c>
      <c r="E2291" s="172">
        <v>47.4</v>
      </c>
      <c r="F2291" s="172">
        <v>0</v>
      </c>
      <c r="G2291" s="172">
        <v>0</v>
      </c>
      <c r="H2291" s="172">
        <v>0</v>
      </c>
      <c r="I2291" s="172">
        <v>0</v>
      </c>
      <c r="J2291" s="173">
        <f t="shared" si="37"/>
        <v>47.4</v>
      </c>
      <c r="K2291" s="169" t="str">
        <f>VLOOKUP(C2291, 'CEDARS School FRPL'!$C$4:$G$2376,5,0)</f>
        <v>No</v>
      </c>
      <c r="L2291" s="66">
        <f>IFERROR(VLOOKUP($C2291,'CEDARS School FRPL'!$C$4:$F$20001,3,FALSE),"NO CEDARL FRPL Rprtd")</f>
        <v>0.40679999999999999</v>
      </c>
    </row>
    <row r="2292" spans="1:12">
      <c r="A2292" s="165" t="s">
        <v>2508</v>
      </c>
      <c r="B2292" s="165" t="s">
        <v>2509</v>
      </c>
      <c r="C2292" s="169">
        <v>5550</v>
      </c>
      <c r="D2292" s="171" t="s">
        <v>3210</v>
      </c>
      <c r="E2292" s="172">
        <v>148</v>
      </c>
      <c r="F2292" s="172">
        <v>0</v>
      </c>
      <c r="G2292" s="172">
        <v>0</v>
      </c>
      <c r="H2292" s="172">
        <v>0</v>
      </c>
      <c r="I2292" s="172">
        <v>0</v>
      </c>
      <c r="J2292" s="173">
        <f t="shared" si="37"/>
        <v>148</v>
      </c>
      <c r="K2292" s="169" t="str">
        <f>VLOOKUP(C2292, 'CEDARS School FRPL'!$C$4:$G$2376,5,0)</f>
        <v>No</v>
      </c>
      <c r="L2292" s="66">
        <f>IFERROR(VLOOKUP($C2292,'CEDARS School FRPL'!$C$4:$F$20001,3,FALSE),"NO CEDARL FRPL Rprtd")</f>
        <v>0</v>
      </c>
    </row>
    <row r="2293" spans="1:12">
      <c r="A2293" s="165" t="s">
        <v>2410</v>
      </c>
      <c r="B2293" s="165" t="s">
        <v>2830</v>
      </c>
      <c r="C2293" s="169">
        <v>3023</v>
      </c>
      <c r="D2293" s="171" t="s">
        <v>3211</v>
      </c>
      <c r="E2293" s="172">
        <v>281.8</v>
      </c>
      <c r="F2293" s="172">
        <v>0</v>
      </c>
      <c r="G2293" s="172">
        <v>0</v>
      </c>
      <c r="H2293" s="172">
        <v>0</v>
      </c>
      <c r="I2293" s="172">
        <v>0</v>
      </c>
      <c r="J2293" s="173">
        <f t="shared" si="37"/>
        <v>281.8</v>
      </c>
      <c r="K2293" s="169" t="str">
        <f>VLOOKUP(C2293, 'CEDARS School FRPL'!$C$4:$G$2376,5,0)</f>
        <v>Yes</v>
      </c>
      <c r="L2293" s="66">
        <f>IFERROR(VLOOKUP($C2293,'CEDARS School FRPL'!$C$4:$F$20001,3,FALSE),"NO CEDARL FRPL Rprtd")</f>
        <v>0.8508</v>
      </c>
    </row>
    <row r="2294" spans="1:12">
      <c r="A2294" s="165" t="s">
        <v>2410</v>
      </c>
      <c r="B2294" s="165" t="s">
        <v>2830</v>
      </c>
      <c r="C2294" s="169">
        <v>2592</v>
      </c>
      <c r="D2294" s="171" t="s">
        <v>550</v>
      </c>
      <c r="E2294" s="172">
        <v>629.65</v>
      </c>
      <c r="F2294" s="172">
        <v>0</v>
      </c>
      <c r="G2294" s="172">
        <v>0</v>
      </c>
      <c r="H2294" s="172">
        <v>0</v>
      </c>
      <c r="I2294" s="172">
        <v>0</v>
      </c>
      <c r="J2294" s="173">
        <f t="shared" si="37"/>
        <v>629.65</v>
      </c>
      <c r="K2294" s="169" t="str">
        <f>VLOOKUP(C2294, 'CEDARS School FRPL'!$C$4:$G$2376,5,0)</f>
        <v>Yes</v>
      </c>
      <c r="L2294" s="66">
        <f>IFERROR(VLOOKUP($C2294,'CEDARS School FRPL'!$C$4:$F$20001,3,FALSE),"NO CEDARL FRPL Rprtd")</f>
        <v>0.90659999999999996</v>
      </c>
    </row>
    <row r="2295" spans="1:12">
      <c r="A2295" s="165" t="s">
        <v>2410</v>
      </c>
      <c r="B2295" s="165" t="s">
        <v>2830</v>
      </c>
      <c r="C2295" s="169">
        <v>3138</v>
      </c>
      <c r="D2295" s="171" t="s">
        <v>2047</v>
      </c>
      <c r="E2295" s="172">
        <v>488.51</v>
      </c>
      <c r="F2295" s="172">
        <v>0</v>
      </c>
      <c r="G2295" s="172">
        <v>0</v>
      </c>
      <c r="H2295" s="172">
        <v>0</v>
      </c>
      <c r="I2295" s="172">
        <v>0</v>
      </c>
      <c r="J2295" s="173">
        <f t="shared" si="37"/>
        <v>488.51</v>
      </c>
      <c r="K2295" s="169" t="str">
        <f>VLOOKUP(C2295, 'CEDARS School FRPL'!$C$4:$G$2376,5,0)</f>
        <v>Yes</v>
      </c>
      <c r="L2295" s="66">
        <f>IFERROR(VLOOKUP($C2295,'CEDARS School FRPL'!$C$4:$F$20001,3,FALSE),"NO CEDARL FRPL Rprtd")</f>
        <v>0.90559999999999996</v>
      </c>
    </row>
    <row r="2296" spans="1:12">
      <c r="A2296" s="165" t="s">
        <v>2410</v>
      </c>
      <c r="B2296" s="165" t="s">
        <v>2830</v>
      </c>
      <c r="C2296" s="169">
        <v>2116</v>
      </c>
      <c r="D2296" s="171" t="s">
        <v>2040</v>
      </c>
      <c r="E2296" s="172">
        <v>2011.35</v>
      </c>
      <c r="F2296" s="172">
        <v>0</v>
      </c>
      <c r="G2296" s="172">
        <v>89.88000000000001</v>
      </c>
      <c r="H2296" s="172">
        <v>0</v>
      </c>
      <c r="I2296" s="172">
        <v>0</v>
      </c>
      <c r="J2296" s="173">
        <f t="shared" si="37"/>
        <v>2101.23</v>
      </c>
      <c r="K2296" s="169" t="str">
        <f>VLOOKUP(C2296, 'CEDARS School FRPL'!$C$4:$G$2376,5,0)</f>
        <v>Yes</v>
      </c>
      <c r="L2296" s="66">
        <f>IFERROR(VLOOKUP($C2296,'CEDARS School FRPL'!$C$4:$F$20001,3,FALSE),"NO CEDARL FRPL Rprtd")</f>
        <v>0.80649999999999999</v>
      </c>
    </row>
    <row r="2297" spans="1:12">
      <c r="A2297" s="165" t="s">
        <v>2410</v>
      </c>
      <c r="B2297" s="165" t="s">
        <v>2830</v>
      </c>
      <c r="C2297" s="169">
        <v>3206</v>
      </c>
      <c r="D2297" s="171" t="s">
        <v>2048</v>
      </c>
      <c r="E2297" s="172">
        <v>1831.28</v>
      </c>
      <c r="F2297" s="172">
        <v>0</v>
      </c>
      <c r="G2297" s="172">
        <v>98.6</v>
      </c>
      <c r="H2297" s="172">
        <v>0</v>
      </c>
      <c r="I2297" s="172">
        <v>0</v>
      </c>
      <c r="J2297" s="173">
        <f t="shared" si="37"/>
        <v>1929.8799999999999</v>
      </c>
      <c r="K2297" s="169" t="str">
        <f>VLOOKUP(C2297, 'CEDARS School FRPL'!$C$4:$G$2376,5,0)</f>
        <v>Yes</v>
      </c>
      <c r="L2297" s="66">
        <f>IFERROR(VLOOKUP($C2297,'CEDARS School FRPL'!$C$4:$F$20001,3,FALSE),"NO CEDARL FRPL Rprtd")</f>
        <v>0.75209999999999999</v>
      </c>
    </row>
    <row r="2298" spans="1:12">
      <c r="A2298" s="165" t="s">
        <v>2410</v>
      </c>
      <c r="B2298" s="165" t="s">
        <v>2830</v>
      </c>
      <c r="C2298" s="169">
        <v>2410</v>
      </c>
      <c r="D2298" s="171" t="s">
        <v>2042</v>
      </c>
      <c r="E2298" s="172">
        <v>810.78</v>
      </c>
      <c r="F2298" s="172">
        <v>0</v>
      </c>
      <c r="G2298" s="172">
        <v>0</v>
      </c>
      <c r="H2298" s="172">
        <v>0</v>
      </c>
      <c r="I2298" s="172">
        <v>0</v>
      </c>
      <c r="J2298" s="173">
        <f t="shared" si="37"/>
        <v>810.78</v>
      </c>
      <c r="K2298" s="169" t="str">
        <f>VLOOKUP(C2298, 'CEDARS School FRPL'!$C$4:$G$2376,5,0)</f>
        <v>Yes</v>
      </c>
      <c r="L2298" s="66">
        <f>IFERROR(VLOOKUP($C2298,'CEDARS School FRPL'!$C$4:$F$20001,3,FALSE),"NO CEDARL FRPL Rprtd")</f>
        <v>0.81169999999999998</v>
      </c>
    </row>
    <row r="2299" spans="1:12">
      <c r="A2299" s="165" t="s">
        <v>2410</v>
      </c>
      <c r="B2299" s="165" t="s">
        <v>2830</v>
      </c>
      <c r="C2299" s="169">
        <v>2176</v>
      </c>
      <c r="D2299" s="171" t="s">
        <v>1489</v>
      </c>
      <c r="E2299" s="172">
        <v>463.71</v>
      </c>
      <c r="F2299" s="172">
        <v>0</v>
      </c>
      <c r="G2299" s="172">
        <v>0</v>
      </c>
      <c r="H2299" s="172">
        <v>0</v>
      </c>
      <c r="I2299" s="172">
        <v>0</v>
      </c>
      <c r="J2299" s="173">
        <f t="shared" si="37"/>
        <v>463.71</v>
      </c>
      <c r="K2299" s="169" t="str">
        <f>VLOOKUP(C2299, 'CEDARS School FRPL'!$C$4:$G$2376,5,0)</f>
        <v>Yes</v>
      </c>
      <c r="L2299" s="66">
        <f>IFERROR(VLOOKUP($C2299,'CEDARS School FRPL'!$C$4:$F$20001,3,FALSE),"NO CEDARL FRPL Rprtd")</f>
        <v>0.88600000000000001</v>
      </c>
    </row>
    <row r="2300" spans="1:12">
      <c r="A2300" s="165" t="s">
        <v>2410</v>
      </c>
      <c r="B2300" s="165" t="s">
        <v>2830</v>
      </c>
      <c r="C2300" s="169">
        <v>2818</v>
      </c>
      <c r="D2300" s="171" t="s">
        <v>2044</v>
      </c>
      <c r="E2300" s="172">
        <v>419.72</v>
      </c>
      <c r="F2300" s="172">
        <v>0</v>
      </c>
      <c r="G2300" s="172">
        <v>0</v>
      </c>
      <c r="H2300" s="172">
        <v>0</v>
      </c>
      <c r="I2300" s="172">
        <v>0</v>
      </c>
      <c r="J2300" s="173">
        <f t="shared" si="37"/>
        <v>419.72</v>
      </c>
      <c r="K2300" s="169" t="str">
        <f>VLOOKUP(C2300, 'CEDARS School FRPL'!$C$4:$G$2376,5,0)</f>
        <v>Yes</v>
      </c>
      <c r="L2300" s="66">
        <f>IFERROR(VLOOKUP($C2300,'CEDARS School FRPL'!$C$4:$F$20001,3,FALSE),"NO CEDARL FRPL Rprtd")</f>
        <v>0.72450000000000003</v>
      </c>
    </row>
    <row r="2301" spans="1:12">
      <c r="A2301" s="165" t="s">
        <v>2410</v>
      </c>
      <c r="B2301" s="165" t="s">
        <v>2830</v>
      </c>
      <c r="C2301" s="169">
        <v>2715</v>
      </c>
      <c r="D2301" s="171" t="s">
        <v>2043</v>
      </c>
      <c r="E2301" s="172">
        <v>594.79999999999995</v>
      </c>
      <c r="F2301" s="172">
        <v>0</v>
      </c>
      <c r="G2301" s="172">
        <v>0</v>
      </c>
      <c r="H2301" s="172">
        <v>0</v>
      </c>
      <c r="I2301" s="172">
        <v>0</v>
      </c>
      <c r="J2301" s="173">
        <f t="shared" si="37"/>
        <v>594.79999999999995</v>
      </c>
      <c r="K2301" s="169" t="str">
        <f>VLOOKUP(C2301, 'CEDARS School FRPL'!$C$4:$G$2376,5,0)</f>
        <v>Yes</v>
      </c>
      <c r="L2301" s="66">
        <f>IFERROR(VLOOKUP($C2301,'CEDARS School FRPL'!$C$4:$F$20001,3,FALSE),"NO CEDARL FRPL Rprtd")</f>
        <v>0.89149999999999996</v>
      </c>
    </row>
    <row r="2302" spans="1:12">
      <c r="A2302" s="165" t="s">
        <v>2410</v>
      </c>
      <c r="B2302" s="165" t="s">
        <v>2830</v>
      </c>
      <c r="C2302" s="169">
        <v>3615</v>
      </c>
      <c r="D2302" s="171" t="s">
        <v>2052</v>
      </c>
      <c r="E2302" s="172">
        <v>775.76</v>
      </c>
      <c r="F2302" s="172">
        <v>0</v>
      </c>
      <c r="G2302" s="172">
        <v>0</v>
      </c>
      <c r="H2302" s="172">
        <v>0</v>
      </c>
      <c r="I2302" s="172">
        <v>0</v>
      </c>
      <c r="J2302" s="173">
        <f t="shared" si="37"/>
        <v>775.76</v>
      </c>
      <c r="K2302" s="169" t="str">
        <f>VLOOKUP(C2302, 'CEDARS School FRPL'!$C$4:$G$2376,5,0)</f>
        <v>Yes</v>
      </c>
      <c r="L2302" s="66">
        <f>IFERROR(VLOOKUP($C2302,'CEDARS School FRPL'!$C$4:$F$20001,3,FALSE),"NO CEDARL FRPL Rprtd")</f>
        <v>0.87370000000000003</v>
      </c>
    </row>
    <row r="2303" spans="1:12">
      <c r="A2303" s="165" t="s">
        <v>2410</v>
      </c>
      <c r="B2303" s="165" t="s">
        <v>2830</v>
      </c>
      <c r="C2303" s="169">
        <v>3817</v>
      </c>
      <c r="D2303" s="171" t="s">
        <v>2053</v>
      </c>
      <c r="E2303" s="172">
        <v>484</v>
      </c>
      <c r="F2303" s="172">
        <v>0</v>
      </c>
      <c r="G2303" s="172">
        <v>0</v>
      </c>
      <c r="H2303" s="172">
        <v>0</v>
      </c>
      <c r="I2303" s="172">
        <v>0</v>
      </c>
      <c r="J2303" s="173">
        <f t="shared" si="37"/>
        <v>484</v>
      </c>
      <c r="K2303" s="169" t="str">
        <f>VLOOKUP(C2303, 'CEDARS School FRPL'!$C$4:$G$2376,5,0)</f>
        <v>Yes</v>
      </c>
      <c r="L2303" s="66">
        <f>IFERROR(VLOOKUP($C2303,'CEDARS School FRPL'!$C$4:$F$20001,3,FALSE),"NO CEDARL FRPL Rprtd")</f>
        <v>0.91159999999999997</v>
      </c>
    </row>
    <row r="2304" spans="1:12">
      <c r="A2304" s="165" t="s">
        <v>2410</v>
      </c>
      <c r="B2304" s="165" t="s">
        <v>2830</v>
      </c>
      <c r="C2304" s="169">
        <v>2899</v>
      </c>
      <c r="D2304" s="171" t="s">
        <v>2046</v>
      </c>
      <c r="E2304" s="172">
        <v>520.61</v>
      </c>
      <c r="F2304" s="172">
        <v>0</v>
      </c>
      <c r="G2304" s="172">
        <v>0</v>
      </c>
      <c r="H2304" s="172">
        <v>0</v>
      </c>
      <c r="I2304" s="172">
        <v>0</v>
      </c>
      <c r="J2304" s="173">
        <f t="shared" si="37"/>
        <v>520.61</v>
      </c>
      <c r="K2304" s="169" t="str">
        <f>VLOOKUP(C2304, 'CEDARS School FRPL'!$C$4:$G$2376,5,0)</f>
        <v>Yes</v>
      </c>
      <c r="L2304" s="66">
        <f>IFERROR(VLOOKUP($C2304,'CEDARS School FRPL'!$C$4:$F$20001,3,FALSE),"NO CEDARL FRPL Rprtd")</f>
        <v>0.7994</v>
      </c>
    </row>
    <row r="2305" spans="1:14">
      <c r="A2305" s="165" t="s">
        <v>2410</v>
      </c>
      <c r="B2305" s="165" t="s">
        <v>2830</v>
      </c>
      <c r="C2305" s="169">
        <v>2177</v>
      </c>
      <c r="D2305" s="171" t="s">
        <v>2041</v>
      </c>
      <c r="E2305" s="172">
        <v>382.1</v>
      </c>
      <c r="F2305" s="172">
        <v>0</v>
      </c>
      <c r="G2305" s="172">
        <v>0</v>
      </c>
      <c r="H2305" s="172">
        <v>0</v>
      </c>
      <c r="I2305" s="172">
        <v>0</v>
      </c>
      <c r="J2305" s="173">
        <f t="shared" si="37"/>
        <v>382.1</v>
      </c>
      <c r="K2305" s="169" t="str">
        <f>VLOOKUP(C2305, 'CEDARS School FRPL'!$C$4:$G$2376,5,0)</f>
        <v>Yes</v>
      </c>
      <c r="L2305" s="66">
        <f>IFERROR(VLOOKUP($C2305,'CEDARS School FRPL'!$C$4:$F$20001,3,FALSE),"NO CEDARL FRPL Rprtd")</f>
        <v>0.86799999999999999</v>
      </c>
    </row>
    <row r="2306" spans="1:14">
      <c r="A2306" s="165" t="s">
        <v>2410</v>
      </c>
      <c r="B2306" s="165" t="s">
        <v>2830</v>
      </c>
      <c r="C2306" s="169">
        <v>2819</v>
      </c>
      <c r="D2306" s="171" t="s">
        <v>2045</v>
      </c>
      <c r="E2306" s="172">
        <v>350.9</v>
      </c>
      <c r="F2306" s="172">
        <v>0</v>
      </c>
      <c r="G2306" s="172">
        <v>0</v>
      </c>
      <c r="H2306" s="172">
        <v>0</v>
      </c>
      <c r="I2306" s="172">
        <v>0</v>
      </c>
      <c r="J2306" s="173">
        <f t="shared" si="37"/>
        <v>350.9</v>
      </c>
      <c r="K2306" s="169" t="str">
        <f>VLOOKUP(C2306, 'CEDARS School FRPL'!$C$4:$G$2376,5,0)</f>
        <v>Yes</v>
      </c>
      <c r="L2306" s="66">
        <f>IFERROR(VLOOKUP($C2306,'CEDARS School FRPL'!$C$4:$F$20001,3,FALSE),"NO CEDARL FRPL Rprtd")</f>
        <v>0.6462</v>
      </c>
    </row>
    <row r="2307" spans="1:14">
      <c r="A2307" s="165" t="s">
        <v>2410</v>
      </c>
      <c r="B2307" s="165" t="s">
        <v>2830</v>
      </c>
      <c r="C2307" s="169">
        <v>2433</v>
      </c>
      <c r="D2307" s="171" t="s">
        <v>1680</v>
      </c>
      <c r="E2307" s="172">
        <v>488.05</v>
      </c>
      <c r="F2307" s="172">
        <v>0</v>
      </c>
      <c r="G2307" s="172">
        <v>0</v>
      </c>
      <c r="H2307" s="172">
        <v>0</v>
      </c>
      <c r="I2307" s="172">
        <v>0</v>
      </c>
      <c r="J2307" s="173">
        <f t="shared" si="37"/>
        <v>488.05</v>
      </c>
      <c r="K2307" s="169" t="str">
        <f>VLOOKUP(C2307, 'CEDARS School FRPL'!$C$4:$G$2376,5,0)</f>
        <v>Yes</v>
      </c>
      <c r="L2307" s="66">
        <f>IFERROR(VLOOKUP($C2307,'CEDARS School FRPL'!$C$4:$F$20001,3,FALSE),"NO CEDARL FRPL Rprtd")</f>
        <v>0.86160000000000003</v>
      </c>
    </row>
    <row r="2308" spans="1:14">
      <c r="A2308" s="165" t="s">
        <v>2410</v>
      </c>
      <c r="B2308" s="165" t="s">
        <v>2830</v>
      </c>
      <c r="C2308" s="169">
        <v>3264</v>
      </c>
      <c r="D2308" s="171" t="s">
        <v>2049</v>
      </c>
      <c r="E2308" s="172">
        <v>472.3</v>
      </c>
      <c r="F2308" s="172">
        <v>0</v>
      </c>
      <c r="G2308" s="172">
        <v>0</v>
      </c>
      <c r="H2308" s="172">
        <v>0</v>
      </c>
      <c r="I2308" s="172">
        <v>0</v>
      </c>
      <c r="J2308" s="173">
        <f t="shared" si="37"/>
        <v>472.3</v>
      </c>
      <c r="K2308" s="169" t="str">
        <f>VLOOKUP(C2308, 'CEDARS School FRPL'!$C$4:$G$2376,5,0)</f>
        <v>Yes</v>
      </c>
      <c r="L2308" s="66">
        <f>IFERROR(VLOOKUP($C2308,'CEDARS School FRPL'!$C$4:$F$20001,3,FALSE),"NO CEDARL FRPL Rprtd")</f>
        <v>0.79300000000000004</v>
      </c>
    </row>
    <row r="2309" spans="1:14">
      <c r="A2309" s="165" t="s">
        <v>2410</v>
      </c>
      <c r="B2309" s="165" t="s">
        <v>2830</v>
      </c>
      <c r="C2309" s="169">
        <v>2529</v>
      </c>
      <c r="D2309" s="171" t="s">
        <v>140</v>
      </c>
      <c r="E2309" s="172">
        <v>424.8</v>
      </c>
      <c r="F2309" s="172">
        <v>0</v>
      </c>
      <c r="G2309" s="172">
        <v>0</v>
      </c>
      <c r="H2309" s="172">
        <v>0</v>
      </c>
      <c r="I2309" s="172">
        <v>0</v>
      </c>
      <c r="J2309" s="173">
        <f t="shared" ref="J2309:J2331" si="38">SUM(E2309:I2309)</f>
        <v>424.8</v>
      </c>
      <c r="K2309" s="169" t="str">
        <f>VLOOKUP(C2309, 'CEDARS School FRPL'!$C$4:$G$2376,5,0)</f>
        <v>Yes</v>
      </c>
      <c r="L2309" s="66">
        <f>IFERROR(VLOOKUP($C2309,'CEDARS School FRPL'!$C$4:$F$20001,3,FALSE),"NO CEDARL FRPL Rprtd")</f>
        <v>0.87709999999999999</v>
      </c>
    </row>
    <row r="2310" spans="1:14">
      <c r="A2310" s="165" t="s">
        <v>2410</v>
      </c>
      <c r="B2310" s="165" t="s">
        <v>2830</v>
      </c>
      <c r="C2310" s="169">
        <v>4093</v>
      </c>
      <c r="D2310" s="171" t="s">
        <v>2054</v>
      </c>
      <c r="E2310" s="172">
        <v>175.25</v>
      </c>
      <c r="F2310" s="172">
        <v>0</v>
      </c>
      <c r="G2310" s="172">
        <v>0</v>
      </c>
      <c r="H2310" s="172">
        <v>0</v>
      </c>
      <c r="I2310" s="172">
        <v>0</v>
      </c>
      <c r="J2310" s="173">
        <f t="shared" si="38"/>
        <v>175.25</v>
      </c>
      <c r="K2310" s="169" t="str">
        <f>VLOOKUP(C2310, 'CEDARS School FRPL'!$C$4:$G$2376,5,0)</f>
        <v>Yes</v>
      </c>
      <c r="L2310" s="66">
        <f>IFERROR(VLOOKUP($C2310,'CEDARS School FRPL'!$C$4:$F$20001,3,FALSE),"NO CEDARL FRPL Rprtd")</f>
        <v>0.90690000000000004</v>
      </c>
    </row>
    <row r="2311" spans="1:14">
      <c r="A2311" s="165" t="s">
        <v>2410</v>
      </c>
      <c r="B2311" s="165" t="s">
        <v>2830</v>
      </c>
      <c r="C2311" s="169">
        <v>2314</v>
      </c>
      <c r="D2311" s="171" t="s">
        <v>612</v>
      </c>
      <c r="E2311" s="172">
        <v>701.73</v>
      </c>
      <c r="F2311" s="172">
        <v>0</v>
      </c>
      <c r="G2311" s="172">
        <v>0</v>
      </c>
      <c r="H2311" s="172">
        <v>0</v>
      </c>
      <c r="I2311" s="172">
        <v>0</v>
      </c>
      <c r="J2311" s="173">
        <f t="shared" si="38"/>
        <v>701.73</v>
      </c>
      <c r="K2311" s="169" t="str">
        <f>VLOOKUP(C2311, 'CEDARS School FRPL'!$C$4:$G$2376,5,0)</f>
        <v>Yes</v>
      </c>
      <c r="L2311" s="66">
        <f>IFERROR(VLOOKUP($C2311,'CEDARS School FRPL'!$C$4:$F$20001,3,FALSE),"NO CEDARL FRPL Rprtd")</f>
        <v>0.92849999999999999</v>
      </c>
    </row>
    <row r="2312" spans="1:14">
      <c r="A2312" s="165" t="s">
        <v>2410</v>
      </c>
      <c r="B2312" s="165" t="s">
        <v>2830</v>
      </c>
      <c r="C2312" s="169">
        <v>3312</v>
      </c>
      <c r="D2312" s="171" t="s">
        <v>2050</v>
      </c>
      <c r="E2312" s="172">
        <v>411.5</v>
      </c>
      <c r="F2312" s="172">
        <v>0</v>
      </c>
      <c r="G2312" s="172">
        <v>0</v>
      </c>
      <c r="H2312" s="172">
        <v>0</v>
      </c>
      <c r="I2312" s="172">
        <v>0</v>
      </c>
      <c r="J2312" s="173">
        <f t="shared" si="38"/>
        <v>411.5</v>
      </c>
      <c r="K2312" s="169" t="str">
        <f>VLOOKUP(C2312, 'CEDARS School FRPL'!$C$4:$G$2376,5,0)</f>
        <v>Yes</v>
      </c>
      <c r="L2312" s="66">
        <f>IFERROR(VLOOKUP($C2312,'CEDARS School FRPL'!$C$4:$F$20001,3,FALSE),"NO CEDARL FRPL Rprtd")</f>
        <v>0.72719999999999996</v>
      </c>
    </row>
    <row r="2313" spans="1:14">
      <c r="A2313" s="165" t="s">
        <v>2410</v>
      </c>
      <c r="B2313" s="165" t="s">
        <v>2830</v>
      </c>
      <c r="C2313" s="169">
        <v>3368</v>
      </c>
      <c r="D2313" s="171" t="s">
        <v>2051</v>
      </c>
      <c r="E2313" s="172">
        <v>853.13</v>
      </c>
      <c r="F2313" s="172">
        <v>0</v>
      </c>
      <c r="G2313" s="172">
        <v>0</v>
      </c>
      <c r="H2313" s="172">
        <v>0</v>
      </c>
      <c r="I2313" s="172">
        <v>0</v>
      </c>
      <c r="J2313" s="173">
        <f t="shared" si="38"/>
        <v>853.13</v>
      </c>
      <c r="K2313" s="169" t="str">
        <f>VLOOKUP(C2313, 'CEDARS School FRPL'!$C$4:$G$2376,5,0)</f>
        <v>Yes</v>
      </c>
      <c r="L2313" s="66">
        <f>IFERROR(VLOOKUP($C2313,'CEDARS School FRPL'!$C$4:$F$20001,3,FALSE),"NO CEDARL FRPL Rprtd")</f>
        <v>0.71479999999999999</v>
      </c>
      <c r="N2313" s="118"/>
    </row>
    <row r="2314" spans="1:14">
      <c r="A2314" s="165" t="s">
        <v>2410</v>
      </c>
      <c r="B2314" s="165" t="s">
        <v>2830</v>
      </c>
      <c r="C2314" s="169">
        <v>5153</v>
      </c>
      <c r="D2314" s="171" t="s">
        <v>2055</v>
      </c>
      <c r="E2314" s="172">
        <v>615.54999999999995</v>
      </c>
      <c r="F2314" s="172">
        <v>0</v>
      </c>
      <c r="G2314" s="172">
        <v>4.7700000000000005</v>
      </c>
      <c r="H2314" s="172">
        <v>0</v>
      </c>
      <c r="I2314" s="172">
        <v>0</v>
      </c>
      <c r="J2314" s="173">
        <f t="shared" si="38"/>
        <v>620.31999999999994</v>
      </c>
      <c r="K2314" s="169" t="str">
        <f>VLOOKUP(C2314, 'CEDARS School FRPL'!$C$4:$G$2376,5,0)</f>
        <v>Yes</v>
      </c>
      <c r="L2314" s="66">
        <f>IFERROR(VLOOKUP($C2314,'CEDARS School FRPL'!$C$4:$F$20001,3,FALSE),"NO CEDARL FRPL Rprtd")</f>
        <v>0.82779999999999998</v>
      </c>
    </row>
    <row r="2315" spans="1:14">
      <c r="A2315" s="165" t="s">
        <v>2410</v>
      </c>
      <c r="B2315" s="165" t="s">
        <v>2830</v>
      </c>
      <c r="C2315" s="169">
        <v>5355</v>
      </c>
      <c r="D2315" s="171" t="s">
        <v>2057</v>
      </c>
      <c r="E2315" s="172">
        <v>0</v>
      </c>
      <c r="F2315" s="172">
        <v>0</v>
      </c>
      <c r="G2315" s="172">
        <v>0</v>
      </c>
      <c r="H2315" s="172">
        <v>114.2</v>
      </c>
      <c r="I2315" s="172">
        <v>0</v>
      </c>
      <c r="J2315" s="173">
        <f t="shared" si="38"/>
        <v>114.2</v>
      </c>
      <c r="K2315" s="169" t="str">
        <f>VLOOKUP(C2315, 'CEDARS School FRPL'!$C$4:$G$2376,5,0)</f>
        <v>Yes</v>
      </c>
      <c r="L2315" s="66">
        <f>IFERROR(VLOOKUP($C2315,'CEDARS School FRPL'!$C$4:$F$20001,3,FALSE),"NO CEDARL FRPL Rprtd")</f>
        <v>0.85099999999999998</v>
      </c>
      <c r="N2315" s="118"/>
    </row>
    <row r="2316" spans="1:14">
      <c r="A2316" s="165" t="s">
        <v>2410</v>
      </c>
      <c r="B2316" s="165" t="s">
        <v>2830</v>
      </c>
      <c r="C2316" s="169">
        <v>5224</v>
      </c>
      <c r="D2316" s="171" t="s">
        <v>2056</v>
      </c>
      <c r="E2316" s="172">
        <v>5.56</v>
      </c>
      <c r="F2316" s="172">
        <v>0</v>
      </c>
      <c r="G2316" s="172">
        <v>0</v>
      </c>
      <c r="H2316" s="172">
        <v>0</v>
      </c>
      <c r="I2316" s="172">
        <v>0</v>
      </c>
      <c r="J2316" s="173">
        <f t="shared" si="38"/>
        <v>5.56</v>
      </c>
      <c r="K2316" s="169" t="str">
        <f>VLOOKUP(C2316, 'CEDARS School FRPL'!$C$4:$G$2376,5,0)</f>
        <v>No</v>
      </c>
      <c r="L2316" s="66">
        <f>IFERROR(VLOOKUP($C2316,'CEDARS School FRPL'!$C$4:$F$20001,3,FALSE),"NO CEDARL FRPL Rprtd")</f>
        <v>0.47789999999999999</v>
      </c>
      <c r="N2316" s="118"/>
    </row>
    <row r="2317" spans="1:14">
      <c r="A2317" s="165" t="s">
        <v>2410</v>
      </c>
      <c r="B2317" s="165" t="s">
        <v>2830</v>
      </c>
      <c r="C2317" s="169">
        <v>4020</v>
      </c>
      <c r="D2317" s="171" t="s">
        <v>3071</v>
      </c>
      <c r="E2317" s="172">
        <v>488.75</v>
      </c>
      <c r="F2317" s="172">
        <v>0</v>
      </c>
      <c r="G2317" s="172">
        <v>0</v>
      </c>
      <c r="H2317" s="172">
        <v>0</v>
      </c>
      <c r="I2317" s="172">
        <v>19.53</v>
      </c>
      <c r="J2317" s="173">
        <f t="shared" si="38"/>
        <v>508.28</v>
      </c>
      <c r="K2317" s="169" t="str">
        <f>VLOOKUP(C2317, 'CEDARS School FRPL'!$C$4:$G$2376,5,0)</f>
        <v>No</v>
      </c>
      <c r="L2317" s="66">
        <f>IFERROR(VLOOKUP($C2317,'CEDARS School FRPL'!$C$4:$F$20001,3,FALSE),"NO CEDARL FRPL Rprtd")</f>
        <v>7.6899999999999996E-2</v>
      </c>
      <c r="N2317" s="118"/>
    </row>
    <row r="2318" spans="1:14">
      <c r="A2318" s="165" t="s">
        <v>2371</v>
      </c>
      <c r="B2318" s="165" t="s">
        <v>2831</v>
      </c>
      <c r="C2318" s="169">
        <v>4346</v>
      </c>
      <c r="D2318" s="171" t="s">
        <v>1847</v>
      </c>
      <c r="E2318" s="172">
        <v>421.4</v>
      </c>
      <c r="F2318" s="172">
        <v>16.8</v>
      </c>
      <c r="G2318" s="172">
        <v>0</v>
      </c>
      <c r="H2318" s="172">
        <v>0</v>
      </c>
      <c r="I2318" s="172">
        <v>0</v>
      </c>
      <c r="J2318" s="173">
        <f t="shared" si="38"/>
        <v>438.2</v>
      </c>
      <c r="K2318" s="169" t="str">
        <f>VLOOKUP(C2318, 'CEDARS School FRPL'!$C$4:$G$2376,5,0)</f>
        <v>Yes</v>
      </c>
      <c r="L2318" s="66">
        <f>IFERROR(VLOOKUP($C2318,'CEDARS School FRPL'!$C$4:$F$20001,3,FALSE),"NO CEDARL FRPL Rprtd")</f>
        <v>0.51400000000000001</v>
      </c>
      <c r="N2318" s="118"/>
    </row>
    <row r="2319" spans="1:14">
      <c r="A2319" s="165" t="s">
        <v>2371</v>
      </c>
      <c r="B2319" s="165" t="s">
        <v>2831</v>
      </c>
      <c r="C2319" s="169">
        <v>5018</v>
      </c>
      <c r="D2319" s="171" t="s">
        <v>1849</v>
      </c>
      <c r="E2319" s="172">
        <v>271.36</v>
      </c>
      <c r="F2319" s="172">
        <v>0</v>
      </c>
      <c r="G2319" s="172">
        <v>0</v>
      </c>
      <c r="H2319" s="172">
        <v>0</v>
      </c>
      <c r="I2319" s="172">
        <v>0</v>
      </c>
      <c r="J2319" s="173">
        <f t="shared" si="38"/>
        <v>271.36</v>
      </c>
      <c r="K2319" s="169" t="str">
        <f>VLOOKUP(C2319, 'CEDARS School FRPL'!$C$4:$G$2376,5,0)</f>
        <v>No</v>
      </c>
      <c r="L2319" s="66">
        <f>IFERROR(VLOOKUP($C2319,'CEDARS School FRPL'!$C$4:$F$20001,3,FALSE),"NO CEDARL FRPL Rprtd")</f>
        <v>0.44600000000000001</v>
      </c>
      <c r="N2319" s="118"/>
    </row>
    <row r="2320" spans="1:14">
      <c r="A2320" s="165" t="s">
        <v>2371</v>
      </c>
      <c r="B2320" s="165" t="s">
        <v>2831</v>
      </c>
      <c r="C2320" s="169">
        <v>2260</v>
      </c>
      <c r="D2320" s="171" t="s">
        <v>1842</v>
      </c>
      <c r="E2320" s="172">
        <v>359.39</v>
      </c>
      <c r="F2320" s="172">
        <v>0</v>
      </c>
      <c r="G2320" s="172">
        <v>0</v>
      </c>
      <c r="H2320" s="172">
        <v>0</v>
      </c>
      <c r="I2320" s="172">
        <v>0</v>
      </c>
      <c r="J2320" s="173">
        <f t="shared" si="38"/>
        <v>359.39</v>
      </c>
      <c r="K2320" s="169" t="str">
        <f>VLOOKUP(C2320, 'CEDARS School FRPL'!$C$4:$G$2376,5,0)</f>
        <v>No</v>
      </c>
      <c r="L2320" s="66">
        <f>IFERROR(VLOOKUP($C2320,'CEDARS School FRPL'!$C$4:$F$20001,3,FALSE),"NO CEDARL FRPL Rprtd")</f>
        <v>0.4456</v>
      </c>
    </row>
    <row r="2321" spans="1:12">
      <c r="A2321" s="165" t="s">
        <v>2371</v>
      </c>
      <c r="B2321" s="165" t="s">
        <v>2831</v>
      </c>
      <c r="C2321" s="169">
        <v>4451</v>
      </c>
      <c r="D2321" s="171" t="s">
        <v>1848</v>
      </c>
      <c r="E2321" s="172">
        <v>327.49</v>
      </c>
      <c r="F2321" s="172">
        <v>17</v>
      </c>
      <c r="G2321" s="172">
        <v>0</v>
      </c>
      <c r="H2321" s="172">
        <v>0</v>
      </c>
      <c r="I2321" s="172">
        <v>0.11</v>
      </c>
      <c r="J2321" s="173">
        <f t="shared" si="38"/>
        <v>344.6</v>
      </c>
      <c r="K2321" s="169" t="str">
        <f>VLOOKUP(C2321, 'CEDARS School FRPL'!$C$4:$G$2376,5,0)</f>
        <v>No</v>
      </c>
      <c r="L2321" s="66">
        <f>IFERROR(VLOOKUP($C2321,'CEDARS School FRPL'!$C$4:$F$20001,3,FALSE),"NO CEDARL FRPL Rprtd")</f>
        <v>0.45800000000000002</v>
      </c>
    </row>
    <row r="2322" spans="1:12">
      <c r="A2322" s="165" t="s">
        <v>2371</v>
      </c>
      <c r="B2322" s="165" t="s">
        <v>2831</v>
      </c>
      <c r="C2322" s="169">
        <v>5052</v>
      </c>
      <c r="D2322" s="171" t="s">
        <v>1850</v>
      </c>
      <c r="E2322" s="172">
        <v>577.42999999999995</v>
      </c>
      <c r="F2322" s="172">
        <v>0</v>
      </c>
      <c r="G2322" s="172">
        <v>0</v>
      </c>
      <c r="H2322" s="172">
        <v>0</v>
      </c>
      <c r="I2322" s="172">
        <v>0</v>
      </c>
      <c r="J2322" s="173">
        <f t="shared" si="38"/>
        <v>577.42999999999995</v>
      </c>
      <c r="K2322" s="169" t="str">
        <f>VLOOKUP(C2322, 'CEDARS School FRPL'!$C$4:$G$2376,5,0)</f>
        <v>No</v>
      </c>
      <c r="L2322" s="66">
        <f>IFERROR(VLOOKUP($C2322,'CEDARS School FRPL'!$C$4:$F$20001,3,FALSE),"NO CEDARL FRPL Rprtd")</f>
        <v>0.43430000000000002</v>
      </c>
    </row>
    <row r="2323" spans="1:12">
      <c r="A2323" s="165" t="s">
        <v>2371</v>
      </c>
      <c r="B2323" s="165" t="s">
        <v>2831</v>
      </c>
      <c r="C2323" s="169">
        <v>3848</v>
      </c>
      <c r="D2323" s="171" t="s">
        <v>1845</v>
      </c>
      <c r="E2323" s="172">
        <v>636.99</v>
      </c>
      <c r="F2323" s="172">
        <v>0</v>
      </c>
      <c r="G2323" s="172">
        <v>0</v>
      </c>
      <c r="H2323" s="172">
        <v>0</v>
      </c>
      <c r="I2323" s="172">
        <v>0</v>
      </c>
      <c r="J2323" s="173">
        <f t="shared" si="38"/>
        <v>636.99</v>
      </c>
      <c r="K2323" s="169" t="str">
        <f>VLOOKUP(C2323, 'CEDARS School FRPL'!$C$4:$G$2376,5,0)</f>
        <v>No</v>
      </c>
      <c r="L2323" s="66">
        <f>IFERROR(VLOOKUP($C2323,'CEDARS School FRPL'!$C$4:$F$20001,3,FALSE),"NO CEDARL FRPL Rprtd")</f>
        <v>0.40910000000000002</v>
      </c>
    </row>
    <row r="2324" spans="1:12">
      <c r="A2324" s="165" t="s">
        <v>2371</v>
      </c>
      <c r="B2324" s="165" t="s">
        <v>2831</v>
      </c>
      <c r="C2324" s="169">
        <v>1627</v>
      </c>
      <c r="D2324" s="171" t="s">
        <v>1841</v>
      </c>
      <c r="E2324" s="172">
        <v>108.54</v>
      </c>
      <c r="F2324" s="172">
        <v>0</v>
      </c>
      <c r="G2324" s="172">
        <v>0.33</v>
      </c>
      <c r="H2324" s="172">
        <v>25.1</v>
      </c>
      <c r="I2324" s="172">
        <v>0</v>
      </c>
      <c r="J2324" s="173">
        <f t="shared" si="38"/>
        <v>133.97</v>
      </c>
      <c r="K2324" s="169" t="str">
        <f>VLOOKUP(C2324, 'CEDARS School FRPL'!$C$4:$G$2376,5,0)</f>
        <v>Yes</v>
      </c>
      <c r="L2324" s="66">
        <f>IFERROR(VLOOKUP($C2324,'CEDARS School FRPL'!$C$4:$F$20001,3,FALSE),"NO CEDARL FRPL Rprtd")</f>
        <v>0.52569999999999995</v>
      </c>
    </row>
    <row r="2325" spans="1:12">
      <c r="A2325" s="165" t="s">
        <v>2371</v>
      </c>
      <c r="B2325" s="165" t="s">
        <v>2831</v>
      </c>
      <c r="C2325" s="169">
        <v>2633</v>
      </c>
      <c r="D2325" s="171" t="s">
        <v>1844</v>
      </c>
      <c r="E2325" s="172">
        <v>1407.56</v>
      </c>
      <c r="F2325" s="172">
        <v>0</v>
      </c>
      <c r="G2325" s="172">
        <v>116.99</v>
      </c>
      <c r="H2325" s="172">
        <v>0</v>
      </c>
      <c r="I2325" s="172">
        <v>0</v>
      </c>
      <c r="J2325" s="173">
        <f t="shared" si="38"/>
        <v>1524.55</v>
      </c>
      <c r="K2325" s="169" t="str">
        <f>VLOOKUP(C2325, 'CEDARS School FRPL'!$C$4:$G$2376,5,0)</f>
        <v>No</v>
      </c>
      <c r="L2325" s="66">
        <f>IFERROR(VLOOKUP($C2325,'CEDARS School FRPL'!$C$4:$F$20001,3,FALSE),"NO CEDARL FRPL Rprtd")</f>
        <v>0.40489999999999998</v>
      </c>
    </row>
    <row r="2326" spans="1:12">
      <c r="A2326" s="165" t="s">
        <v>2371</v>
      </c>
      <c r="B2326" s="165" t="s">
        <v>2831</v>
      </c>
      <c r="C2326" s="169">
        <v>2481</v>
      </c>
      <c r="D2326" s="171" t="s">
        <v>1843</v>
      </c>
      <c r="E2326" s="172">
        <v>674.26</v>
      </c>
      <c r="F2326" s="172">
        <v>0</v>
      </c>
      <c r="G2326" s="172">
        <v>0</v>
      </c>
      <c r="H2326" s="172">
        <v>0</v>
      </c>
      <c r="I2326" s="172">
        <v>0</v>
      </c>
      <c r="J2326" s="173">
        <f t="shared" si="38"/>
        <v>674.26</v>
      </c>
      <c r="K2326" s="169" t="str">
        <f>VLOOKUP(C2326, 'CEDARS School FRPL'!$C$4:$G$2376,5,0)</f>
        <v>No</v>
      </c>
      <c r="L2326" s="66">
        <f>IFERROR(VLOOKUP($C2326,'CEDARS School FRPL'!$C$4:$F$20001,3,FALSE),"NO CEDARL FRPL Rprtd")</f>
        <v>0.48749999999999999</v>
      </c>
    </row>
    <row r="2327" spans="1:12">
      <c r="A2327" s="165" t="s">
        <v>2371</v>
      </c>
      <c r="B2327" s="165" t="s">
        <v>2831</v>
      </c>
      <c r="C2327" s="169">
        <v>4224</v>
      </c>
      <c r="D2327" s="171" t="s">
        <v>1846</v>
      </c>
      <c r="E2327" s="172">
        <v>340.02</v>
      </c>
      <c r="F2327" s="172">
        <v>0</v>
      </c>
      <c r="G2327" s="172">
        <v>0</v>
      </c>
      <c r="H2327" s="172">
        <v>0</v>
      </c>
      <c r="I2327" s="172">
        <v>0</v>
      </c>
      <c r="J2327" s="173">
        <f t="shared" si="38"/>
        <v>340.02</v>
      </c>
      <c r="K2327" s="169" t="str">
        <f>VLOOKUP(C2327, 'CEDARS School FRPL'!$C$4:$G$2376,5,0)</f>
        <v>No</v>
      </c>
      <c r="L2327" s="66">
        <f>IFERROR(VLOOKUP($C2327,'CEDARS School FRPL'!$C$4:$F$20001,3,FALSE),"NO CEDARL FRPL Rprtd")</f>
        <v>0.43619999999999998</v>
      </c>
    </row>
    <row r="2328" spans="1:12">
      <c r="A2328" s="165" t="s">
        <v>2419</v>
      </c>
      <c r="B2328" s="165" t="s">
        <v>2832</v>
      </c>
      <c r="C2328" s="169">
        <v>2783</v>
      </c>
      <c r="D2328" s="171" t="s">
        <v>2101</v>
      </c>
      <c r="E2328" s="172">
        <v>259.22000000000003</v>
      </c>
      <c r="F2328" s="172">
        <v>46</v>
      </c>
      <c r="G2328" s="172">
        <v>0</v>
      </c>
      <c r="H2328" s="172">
        <v>0</v>
      </c>
      <c r="I2328" s="172">
        <v>0</v>
      </c>
      <c r="J2328" s="173">
        <f t="shared" si="38"/>
        <v>305.22000000000003</v>
      </c>
      <c r="K2328" s="169" t="str">
        <f>VLOOKUP(C2328, 'CEDARS School FRPL'!$C$4:$G$2376,5,0)</f>
        <v>Yes</v>
      </c>
      <c r="L2328" s="66">
        <f>IFERROR(VLOOKUP($C2328,'CEDARS School FRPL'!$C$4:$F$20001,3,FALSE),"NO CEDARL FRPL Rprtd")</f>
        <v>0.5988</v>
      </c>
    </row>
    <row r="2329" spans="1:12">
      <c r="A2329" s="165" t="s">
        <v>2419</v>
      </c>
      <c r="B2329" s="165" t="s">
        <v>2832</v>
      </c>
      <c r="C2329" s="169">
        <v>2240</v>
      </c>
      <c r="D2329" s="171" t="s">
        <v>2100</v>
      </c>
      <c r="E2329" s="172">
        <v>422.39</v>
      </c>
      <c r="F2329" s="172">
        <v>0</v>
      </c>
      <c r="G2329" s="172">
        <v>14.47</v>
      </c>
      <c r="H2329" s="172">
        <v>0</v>
      </c>
      <c r="I2329" s="172">
        <v>0</v>
      </c>
      <c r="J2329" s="173">
        <f t="shared" si="38"/>
        <v>436.86</v>
      </c>
      <c r="K2329" s="169" t="str">
        <f>VLOOKUP(C2329, 'CEDARS School FRPL'!$C$4:$G$2376,5,0)</f>
        <v>Yes</v>
      </c>
      <c r="L2329" s="66">
        <f>IFERROR(VLOOKUP($C2329,'CEDARS School FRPL'!$C$4:$F$20001,3,FALSE),"NO CEDARL FRPL Rprtd")</f>
        <v>0.61370000000000002</v>
      </c>
    </row>
    <row r="2330" spans="1:12">
      <c r="A2330" s="165" t="s">
        <v>2419</v>
      </c>
      <c r="B2330" s="165" t="s">
        <v>2832</v>
      </c>
      <c r="C2330" s="169">
        <v>4221</v>
      </c>
      <c r="D2330" s="171" t="s">
        <v>2102</v>
      </c>
      <c r="E2330" s="172">
        <v>281.49</v>
      </c>
      <c r="F2330" s="172">
        <v>0</v>
      </c>
      <c r="G2330" s="172">
        <v>0</v>
      </c>
      <c r="H2330" s="172">
        <v>0</v>
      </c>
      <c r="I2330" s="172">
        <v>0</v>
      </c>
      <c r="J2330" s="173">
        <f t="shared" si="38"/>
        <v>281.49</v>
      </c>
      <c r="K2330" s="169" t="str">
        <f>VLOOKUP(C2330, 'CEDARS School FRPL'!$C$4:$G$2376,5,0)</f>
        <v>Yes</v>
      </c>
      <c r="L2330" s="66">
        <f>IFERROR(VLOOKUP($C2330,'CEDARS School FRPL'!$C$4:$F$20001,3,FALSE),"NO CEDARL FRPL Rprtd")</f>
        <v>0.62060000000000004</v>
      </c>
    </row>
    <row r="2331" spans="1:12">
      <c r="A2331" s="165" t="s">
        <v>2419</v>
      </c>
      <c r="B2331" s="165" t="s">
        <v>2832</v>
      </c>
      <c r="C2331" s="169">
        <v>4481</v>
      </c>
      <c r="D2331" s="171" t="s">
        <v>2103</v>
      </c>
      <c r="E2331" s="172">
        <v>305.5</v>
      </c>
      <c r="F2331" s="172">
        <v>0</v>
      </c>
      <c r="G2331" s="172">
        <v>0</v>
      </c>
      <c r="H2331" s="172">
        <v>0</v>
      </c>
      <c r="I2331" s="172">
        <v>0</v>
      </c>
      <c r="J2331" s="173">
        <f t="shared" si="38"/>
        <v>305.5</v>
      </c>
      <c r="K2331" s="169" t="str">
        <f>VLOOKUP(C2331, 'CEDARS School FRPL'!$C$4:$G$2376,5,0)</f>
        <v>Yes</v>
      </c>
      <c r="L2331" s="66">
        <f>IFERROR(VLOOKUP($C2331,'CEDARS School FRPL'!$C$4:$F$20001,3,FALSE),"NO CEDARL FRPL Rprtd")</f>
        <v>0.65800000000000003</v>
      </c>
    </row>
    <row r="2332" spans="1:12">
      <c r="D2332" s="171"/>
      <c r="E2332" s="172"/>
      <c r="F2332" s="172"/>
      <c r="G2332" s="172"/>
      <c r="H2332" s="172"/>
      <c r="I2332" s="172"/>
      <c r="J2332" s="173"/>
      <c r="K2332" s="169"/>
      <c r="L2332" s="66"/>
    </row>
    <row r="2333" spans="1:12">
      <c r="D2333" s="171"/>
      <c r="E2333" s="172"/>
      <c r="F2333" s="172"/>
      <c r="G2333" s="172"/>
      <c r="H2333" s="172"/>
      <c r="I2333" s="172"/>
      <c r="J2333" s="173"/>
      <c r="K2333" s="169"/>
      <c r="L2333" s="66"/>
    </row>
    <row r="2334" spans="1:12">
      <c r="D2334" s="171"/>
      <c r="E2334" s="172"/>
      <c r="F2334" s="172"/>
      <c r="G2334" s="172"/>
      <c r="H2334" s="172"/>
      <c r="I2334" s="172"/>
      <c r="J2334" s="173"/>
      <c r="K2334" s="169"/>
      <c r="L2334" s="66"/>
    </row>
    <row r="2335" spans="1:12">
      <c r="D2335" s="171"/>
      <c r="E2335" s="172"/>
      <c r="F2335" s="172"/>
      <c r="G2335" s="172"/>
      <c r="H2335" s="172"/>
      <c r="I2335" s="172"/>
      <c r="J2335" s="173"/>
      <c r="K2335" s="169"/>
      <c r="L2335" s="66"/>
    </row>
    <row r="2336" spans="1:12">
      <c r="D2336" s="171"/>
      <c r="E2336" s="172"/>
      <c r="F2336" s="172"/>
      <c r="G2336" s="172"/>
      <c r="H2336" s="172"/>
      <c r="I2336" s="172"/>
      <c r="J2336" s="173"/>
      <c r="K2336" s="169"/>
      <c r="L2336" s="66"/>
    </row>
    <row r="2337" spans="4:12">
      <c r="D2337" s="171"/>
      <c r="E2337" s="172"/>
      <c r="F2337" s="172"/>
      <c r="G2337" s="172"/>
      <c r="H2337" s="172"/>
      <c r="I2337" s="172"/>
      <c r="J2337" s="173"/>
      <c r="K2337" s="169"/>
      <c r="L2337" s="66"/>
    </row>
    <row r="2338" spans="4:12">
      <c r="L2338" s="66"/>
    </row>
    <row r="2339" spans="4:12">
      <c r="L2339" s="66"/>
    </row>
    <row r="2340" spans="4:12">
      <c r="L2340" s="66"/>
    </row>
    <row r="2341" spans="4:12">
      <c r="L2341" s="66"/>
    </row>
    <row r="2342" spans="4:12">
      <c r="L2342" s="66"/>
    </row>
    <row r="2343" spans="4:12">
      <c r="L2343" s="66"/>
    </row>
    <row r="2344" spans="4:12">
      <c r="L2344" s="66"/>
    </row>
    <row r="2345" spans="4:12">
      <c r="L2345" s="66"/>
    </row>
    <row r="2346" spans="4:12">
      <c r="L2346" s="66"/>
    </row>
    <row r="2347" spans="4:12">
      <c r="L2347" s="66"/>
    </row>
    <row r="2348" spans="4:12">
      <c r="L2348" s="66"/>
    </row>
    <row r="2349" spans="4:12">
      <c r="L2349" s="66"/>
    </row>
  </sheetData>
  <autoFilter ref="A4:L2349" xr:uid="{957881F8-00F0-4C79-A171-1B63F8401E4B}"/>
  <conditionalFormatting sqref="K3">
    <cfRule type="containsText" dxfId="5" priority="3" operator="containsText" text="No">
      <formula>NOT(ISERROR(SEARCH("No",K3)))</formula>
    </cfRule>
  </conditionalFormatting>
  <conditionalFormatting sqref="K5:K2337">
    <cfRule type="containsText" dxfId="4" priority="1" operator="containsText" text="N">
      <formula>NOT(ISERROR(SEARCH("N",K5)))</formula>
    </cfRule>
    <cfRule type="containsText" dxfId="3" priority="2" operator="containsText" text="Y">
      <formula>NOT(ISERROR(SEARCH("Y",K5)))</formula>
    </cfRule>
  </conditionalFormatting>
  <pageMargins left="0.7" right="0.7" top="0.75" bottom="0.75" header="0.3" footer="0.3"/>
  <pageSetup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G2392"/>
  <sheetViews>
    <sheetView topLeftCell="A2332" workbookViewId="0">
      <selection activeCell="H10" sqref="H10"/>
    </sheetView>
  </sheetViews>
  <sheetFormatPr defaultRowHeight="14.4"/>
  <cols>
    <col min="2" max="2" width="24.109375" bestFit="1" customWidth="1"/>
    <col min="4" max="4" width="45.109375" customWidth="1"/>
    <col min="5" max="5" width="10.6640625" customWidth="1"/>
    <col min="6" max="6" width="10.6640625" style="112" customWidth="1"/>
    <col min="7" max="7" width="13.44140625" style="112" customWidth="1"/>
  </cols>
  <sheetData>
    <row r="1" spans="1:7">
      <c r="A1" s="73"/>
      <c r="C1" s="87">
        <v>1</v>
      </c>
      <c r="D1" s="87">
        <f>C1+1</f>
        <v>2</v>
      </c>
      <c r="E1" s="87">
        <f t="shared" ref="E1:F1" si="0">D1+1</f>
        <v>3</v>
      </c>
      <c r="F1" s="111">
        <f t="shared" si="0"/>
        <v>4</v>
      </c>
      <c r="G1" s="111" t="e">
        <f>#REF!+1</f>
        <v>#REF!</v>
      </c>
    </row>
    <row r="2" spans="1:7" ht="15" thickBot="1">
      <c r="A2" t="s">
        <v>3223</v>
      </c>
    </row>
    <row r="3" spans="1:7" ht="72.599999999999994" thickBot="1">
      <c r="A3" s="53" t="s">
        <v>2457</v>
      </c>
      <c r="B3" s="54" t="s">
        <v>3078</v>
      </c>
      <c r="C3" s="120" t="s">
        <v>2511</v>
      </c>
      <c r="D3" s="54" t="s">
        <v>2444</v>
      </c>
      <c r="E3" s="91" t="s">
        <v>3224</v>
      </c>
      <c r="F3" s="113" t="s">
        <v>3073</v>
      </c>
      <c r="G3" s="114" t="s">
        <v>3236</v>
      </c>
    </row>
    <row r="4" spans="1:7">
      <c r="A4" t="s">
        <v>2120</v>
      </c>
      <c r="B4" t="s">
        <v>2814</v>
      </c>
      <c r="C4" s="3">
        <v>3075</v>
      </c>
      <c r="D4" t="s">
        <v>1</v>
      </c>
      <c r="E4" s="74">
        <v>0.63849999999999996</v>
      </c>
      <c r="F4" s="122" t="s">
        <v>2498</v>
      </c>
      <c r="G4" s="63" t="s">
        <v>2498</v>
      </c>
    </row>
    <row r="5" spans="1:7">
      <c r="A5" t="s">
        <v>2121</v>
      </c>
      <c r="B5" t="s">
        <v>2526</v>
      </c>
      <c r="C5" s="3">
        <v>3142</v>
      </c>
      <c r="D5" t="s">
        <v>3</v>
      </c>
      <c r="E5" s="74">
        <v>0</v>
      </c>
      <c r="F5" s="122" t="s">
        <v>2881</v>
      </c>
      <c r="G5" s="63" t="s">
        <v>2499</v>
      </c>
    </row>
    <row r="6" spans="1:7">
      <c r="A6" t="s">
        <v>2122</v>
      </c>
      <c r="B6" t="s">
        <v>2712</v>
      </c>
      <c r="C6" s="3">
        <v>5528</v>
      </c>
      <c r="D6" t="s">
        <v>2975</v>
      </c>
      <c r="E6" s="74">
        <v>0.57979999999999998</v>
      </c>
      <c r="F6" s="122" t="s">
        <v>2498</v>
      </c>
      <c r="G6" s="63" t="s">
        <v>2498</v>
      </c>
    </row>
    <row r="7" spans="1:7">
      <c r="A7" t="s">
        <v>2122</v>
      </c>
      <c r="B7" t="s">
        <v>2712</v>
      </c>
      <c r="C7" s="3">
        <v>2961</v>
      </c>
      <c r="D7" t="s">
        <v>6</v>
      </c>
      <c r="E7" s="74">
        <v>0.81330000000000002</v>
      </c>
      <c r="F7" s="122" t="s">
        <v>2498</v>
      </c>
      <c r="G7" s="63" t="s">
        <v>2498</v>
      </c>
    </row>
    <row r="8" spans="1:7">
      <c r="A8" t="s">
        <v>2122</v>
      </c>
      <c r="B8" t="s">
        <v>2712</v>
      </c>
      <c r="C8" s="3">
        <v>2902</v>
      </c>
      <c r="D8" t="s">
        <v>5</v>
      </c>
      <c r="E8" s="74">
        <v>0.80230000000000001</v>
      </c>
      <c r="F8" s="122" t="s">
        <v>2498</v>
      </c>
      <c r="G8" s="63" t="s">
        <v>2498</v>
      </c>
    </row>
    <row r="9" spans="1:7">
      <c r="A9" t="s">
        <v>2122</v>
      </c>
      <c r="B9" t="s">
        <v>2712</v>
      </c>
      <c r="C9" s="3">
        <v>3471</v>
      </c>
      <c r="D9" t="s">
        <v>8</v>
      </c>
      <c r="E9" s="74">
        <v>0.82850000000000001</v>
      </c>
      <c r="F9" s="122" t="s">
        <v>2498</v>
      </c>
      <c r="G9" s="63" t="s">
        <v>2498</v>
      </c>
    </row>
    <row r="10" spans="1:7">
      <c r="A10" t="s">
        <v>2122</v>
      </c>
      <c r="B10" t="s">
        <v>2712</v>
      </c>
      <c r="C10" s="3">
        <v>5634</v>
      </c>
      <c r="D10" t="s">
        <v>2971</v>
      </c>
      <c r="E10" s="74">
        <v>0.81899999999999995</v>
      </c>
      <c r="F10" s="122" t="s">
        <v>2881</v>
      </c>
      <c r="G10" s="63" t="s">
        <v>2498</v>
      </c>
    </row>
    <row r="11" spans="1:7">
      <c r="A11" t="s">
        <v>2122</v>
      </c>
      <c r="B11" t="s">
        <v>2712</v>
      </c>
      <c r="C11" s="3">
        <v>5776</v>
      </c>
      <c r="D11" t="s">
        <v>3230</v>
      </c>
      <c r="E11" s="74">
        <v>0.88890000000000002</v>
      </c>
      <c r="F11" s="122" t="s">
        <v>2881</v>
      </c>
      <c r="G11" s="63" t="s">
        <v>2498</v>
      </c>
    </row>
    <row r="12" spans="1:7">
      <c r="A12" t="s">
        <v>2122</v>
      </c>
      <c r="B12" t="s">
        <v>2712</v>
      </c>
      <c r="C12" s="3">
        <v>3015</v>
      </c>
      <c r="D12" t="s">
        <v>7</v>
      </c>
      <c r="E12" s="74">
        <v>0.79520000000000002</v>
      </c>
      <c r="F12" s="122" t="s">
        <v>2498</v>
      </c>
      <c r="G12" s="63" t="s">
        <v>2498</v>
      </c>
    </row>
    <row r="13" spans="1:7">
      <c r="A13" t="s">
        <v>2122</v>
      </c>
      <c r="B13" t="s">
        <v>2712</v>
      </c>
      <c r="C13" s="3">
        <v>3730</v>
      </c>
      <c r="D13" t="s">
        <v>9</v>
      </c>
      <c r="E13" s="74">
        <v>0.74870000000000003</v>
      </c>
      <c r="F13" s="122" t="s">
        <v>2498</v>
      </c>
      <c r="G13" s="63" t="s">
        <v>2498</v>
      </c>
    </row>
    <row r="14" spans="1:7">
      <c r="A14" t="s">
        <v>2122</v>
      </c>
      <c r="B14" t="s">
        <v>2712</v>
      </c>
      <c r="C14" s="3">
        <v>5285</v>
      </c>
      <c r="D14" t="s">
        <v>10</v>
      </c>
      <c r="E14" s="74">
        <v>0.78949999999999998</v>
      </c>
      <c r="F14" s="122" t="s">
        <v>2498</v>
      </c>
      <c r="G14" s="63" t="s">
        <v>2498</v>
      </c>
    </row>
    <row r="15" spans="1:7">
      <c r="A15" t="s">
        <v>2123</v>
      </c>
      <c r="B15" t="s">
        <v>2645</v>
      </c>
      <c r="C15" s="3">
        <v>3421</v>
      </c>
      <c r="D15" t="s">
        <v>13</v>
      </c>
      <c r="E15" s="74">
        <v>0.64549999999999996</v>
      </c>
      <c r="F15" s="122" t="s">
        <v>2498</v>
      </c>
      <c r="G15" s="63" t="s">
        <v>2498</v>
      </c>
    </row>
    <row r="16" spans="1:7">
      <c r="A16" t="s">
        <v>2123</v>
      </c>
      <c r="B16" t="s">
        <v>2645</v>
      </c>
      <c r="C16" s="3">
        <v>2903</v>
      </c>
      <c r="D16" t="s">
        <v>12</v>
      </c>
      <c r="E16" s="74">
        <v>0.80520000000000003</v>
      </c>
      <c r="F16" s="122" t="s">
        <v>2498</v>
      </c>
      <c r="G16" s="63" t="s">
        <v>2498</v>
      </c>
    </row>
    <row r="17" spans="1:7">
      <c r="A17" t="s">
        <v>2123</v>
      </c>
      <c r="B17" t="s">
        <v>2645</v>
      </c>
      <c r="C17" s="3">
        <v>5293</v>
      </c>
      <c r="D17" t="s">
        <v>14</v>
      </c>
      <c r="E17" s="74">
        <v>0.72360000000000002</v>
      </c>
      <c r="F17" s="122" t="s">
        <v>2498</v>
      </c>
      <c r="G17" s="63" t="s">
        <v>2498</v>
      </c>
    </row>
    <row r="18" spans="1:7">
      <c r="A18" t="s">
        <v>2124</v>
      </c>
      <c r="B18" t="s">
        <v>2744</v>
      </c>
      <c r="C18" s="3">
        <v>5303</v>
      </c>
      <c r="D18" t="s">
        <v>18</v>
      </c>
      <c r="E18" s="74">
        <v>0.44080000000000003</v>
      </c>
      <c r="F18" s="122" t="s">
        <v>2499</v>
      </c>
      <c r="G18" s="63" t="s">
        <v>2499</v>
      </c>
    </row>
    <row r="19" spans="1:7">
      <c r="A19" t="s">
        <v>2124</v>
      </c>
      <c r="B19" t="s">
        <v>2744</v>
      </c>
      <c r="C19" s="3">
        <v>2719</v>
      </c>
      <c r="D19" t="s">
        <v>17</v>
      </c>
      <c r="E19" s="74">
        <v>0.53300000000000003</v>
      </c>
      <c r="F19" s="122" t="s">
        <v>2881</v>
      </c>
      <c r="G19" s="63" t="s">
        <v>2498</v>
      </c>
    </row>
    <row r="20" spans="1:7">
      <c r="A20" t="s">
        <v>2124</v>
      </c>
      <c r="B20" t="s">
        <v>2744</v>
      </c>
      <c r="C20" s="3">
        <v>2132</v>
      </c>
      <c r="D20" t="s">
        <v>16</v>
      </c>
      <c r="E20" s="74">
        <v>0.39429999999999998</v>
      </c>
      <c r="F20" s="122" t="s">
        <v>2499</v>
      </c>
      <c r="G20" s="63" t="s">
        <v>2499</v>
      </c>
    </row>
    <row r="21" spans="1:7">
      <c r="A21" t="s">
        <v>2125</v>
      </c>
      <c r="B21" t="s">
        <v>2552</v>
      </c>
      <c r="C21" s="3">
        <v>2299</v>
      </c>
      <c r="D21" t="s">
        <v>21</v>
      </c>
      <c r="E21" s="74">
        <v>0.436</v>
      </c>
      <c r="F21" s="122" t="s">
        <v>2499</v>
      </c>
      <c r="G21" s="63" t="s">
        <v>2499</v>
      </c>
    </row>
    <row r="22" spans="1:7">
      <c r="A22" t="s">
        <v>2125</v>
      </c>
      <c r="B22" t="s">
        <v>2552</v>
      </c>
      <c r="C22" s="3">
        <v>5644</v>
      </c>
      <c r="D22" t="s">
        <v>3085</v>
      </c>
      <c r="E22" s="74">
        <v>0.30080000000000001</v>
      </c>
      <c r="F22" s="122" t="s">
        <v>2881</v>
      </c>
      <c r="G22" s="63" t="s">
        <v>2499</v>
      </c>
    </row>
    <row r="23" spans="1:7">
      <c r="A23" t="s">
        <v>2125</v>
      </c>
      <c r="B23" t="s">
        <v>2552</v>
      </c>
      <c r="C23" s="3">
        <v>1617</v>
      </c>
      <c r="D23" t="s">
        <v>20</v>
      </c>
      <c r="E23" s="74">
        <v>0.75449999999999995</v>
      </c>
      <c r="F23" s="122" t="s">
        <v>2498</v>
      </c>
      <c r="G23" s="63" t="s">
        <v>2498</v>
      </c>
    </row>
    <row r="24" spans="1:7">
      <c r="A24" t="s">
        <v>2125</v>
      </c>
      <c r="B24" t="s">
        <v>2552</v>
      </c>
      <c r="C24" s="3">
        <v>5413</v>
      </c>
      <c r="D24" t="s">
        <v>28</v>
      </c>
      <c r="E24" s="74">
        <v>0.70369999999999999</v>
      </c>
      <c r="F24" s="122" t="s">
        <v>2499</v>
      </c>
      <c r="G24" s="63" t="s">
        <v>2498</v>
      </c>
    </row>
    <row r="25" spans="1:7">
      <c r="A25" t="s">
        <v>2125</v>
      </c>
      <c r="B25" t="s">
        <v>2552</v>
      </c>
      <c r="C25" s="3">
        <v>2962</v>
      </c>
      <c r="D25" t="s">
        <v>24</v>
      </c>
      <c r="E25" s="74">
        <v>0.79310000000000003</v>
      </c>
      <c r="F25" s="122" t="s">
        <v>2498</v>
      </c>
      <c r="G25" s="63" t="s">
        <v>2498</v>
      </c>
    </row>
    <row r="26" spans="1:7">
      <c r="A26" t="s">
        <v>2125</v>
      </c>
      <c r="B26" t="s">
        <v>2552</v>
      </c>
      <c r="C26" s="3">
        <v>4384</v>
      </c>
      <c r="D26" t="s">
        <v>27</v>
      </c>
      <c r="E26" s="74">
        <v>0.38940000000000002</v>
      </c>
      <c r="F26" s="122" t="s">
        <v>2499</v>
      </c>
      <c r="G26" s="63" t="s">
        <v>2499</v>
      </c>
    </row>
    <row r="27" spans="1:7">
      <c r="A27" t="s">
        <v>2125</v>
      </c>
      <c r="B27" t="s">
        <v>2552</v>
      </c>
      <c r="C27" s="3">
        <v>3266</v>
      </c>
      <c r="D27" t="s">
        <v>25</v>
      </c>
      <c r="E27" s="74">
        <v>0.60429999999999995</v>
      </c>
      <c r="F27" s="122" t="s">
        <v>2498</v>
      </c>
      <c r="G27" s="63" t="s">
        <v>2498</v>
      </c>
    </row>
    <row r="28" spans="1:7">
      <c r="A28" t="s">
        <v>2125</v>
      </c>
      <c r="B28" t="s">
        <v>2552</v>
      </c>
      <c r="C28" s="3">
        <v>2501</v>
      </c>
      <c r="D28" t="s">
        <v>22</v>
      </c>
      <c r="E28" s="74">
        <v>0.53</v>
      </c>
      <c r="F28" s="122" t="s">
        <v>2498</v>
      </c>
      <c r="G28" s="63" t="s">
        <v>2498</v>
      </c>
    </row>
    <row r="29" spans="1:7">
      <c r="A29" t="s">
        <v>2125</v>
      </c>
      <c r="B29" t="s">
        <v>2552</v>
      </c>
      <c r="C29" s="3">
        <v>2823</v>
      </c>
      <c r="D29" t="s">
        <v>23</v>
      </c>
      <c r="E29" s="74">
        <v>0.59319999999999995</v>
      </c>
      <c r="F29" s="122" t="s">
        <v>2498</v>
      </c>
      <c r="G29" s="63" t="s">
        <v>2498</v>
      </c>
    </row>
    <row r="30" spans="1:7">
      <c r="A30" t="s">
        <v>2125</v>
      </c>
      <c r="B30" t="s">
        <v>2552</v>
      </c>
      <c r="C30" s="3">
        <v>3616</v>
      </c>
      <c r="D30" t="s">
        <v>26</v>
      </c>
      <c r="E30" s="74">
        <v>0.49859999999999999</v>
      </c>
      <c r="F30" s="122" t="s">
        <v>2881</v>
      </c>
      <c r="G30" s="63" t="s">
        <v>2499</v>
      </c>
    </row>
    <row r="31" spans="1:7">
      <c r="A31" t="s">
        <v>2126</v>
      </c>
      <c r="B31" t="s">
        <v>2520</v>
      </c>
      <c r="C31" s="3">
        <v>2507</v>
      </c>
      <c r="D31" t="s">
        <v>31</v>
      </c>
      <c r="E31" s="74">
        <v>0.38140000000000002</v>
      </c>
      <c r="F31" s="122" t="s">
        <v>2881</v>
      </c>
      <c r="G31" s="63" t="s">
        <v>2499</v>
      </c>
    </row>
    <row r="32" spans="1:7">
      <c r="A32" t="s">
        <v>2126</v>
      </c>
      <c r="B32" t="s">
        <v>2520</v>
      </c>
      <c r="C32" s="3">
        <v>2434</v>
      </c>
      <c r="D32" t="s">
        <v>30</v>
      </c>
      <c r="E32" s="74">
        <v>0.30659999999999998</v>
      </c>
      <c r="F32" s="122" t="s">
        <v>2881</v>
      </c>
      <c r="G32" s="63" t="s">
        <v>2499</v>
      </c>
    </row>
    <row r="33" spans="1:7">
      <c r="A33" t="s">
        <v>2127</v>
      </c>
      <c r="B33" t="s">
        <v>2629</v>
      </c>
      <c r="C33" s="3">
        <v>4418</v>
      </c>
      <c r="D33" t="s">
        <v>51</v>
      </c>
      <c r="E33" s="74">
        <v>0.9042</v>
      </c>
      <c r="F33" s="122" t="s">
        <v>2498</v>
      </c>
      <c r="G33" s="63" t="s">
        <v>2498</v>
      </c>
    </row>
    <row r="34" spans="1:7">
      <c r="A34" t="s">
        <v>2127</v>
      </c>
      <c r="B34" t="s">
        <v>2629</v>
      </c>
      <c r="C34" s="3">
        <v>5520</v>
      </c>
      <c r="D34" t="s">
        <v>2833</v>
      </c>
      <c r="E34" s="74">
        <v>0.2177</v>
      </c>
      <c r="F34" s="122" t="s">
        <v>2499</v>
      </c>
      <c r="G34" s="63" t="s">
        <v>2499</v>
      </c>
    </row>
    <row r="35" spans="1:7">
      <c r="A35" t="s">
        <v>2127</v>
      </c>
      <c r="B35" t="s">
        <v>2629</v>
      </c>
      <c r="C35" s="3">
        <v>4072</v>
      </c>
      <c r="D35" t="s">
        <v>46</v>
      </c>
      <c r="E35" s="74">
        <v>0.61260000000000003</v>
      </c>
      <c r="F35" s="122" t="s">
        <v>2498</v>
      </c>
      <c r="G35" s="63" t="s">
        <v>2498</v>
      </c>
    </row>
    <row r="36" spans="1:7">
      <c r="A36" t="s">
        <v>2127</v>
      </c>
      <c r="B36" t="s">
        <v>2629</v>
      </c>
      <c r="C36" s="3">
        <v>4202</v>
      </c>
      <c r="D36" t="s">
        <v>50</v>
      </c>
      <c r="E36" s="74">
        <v>0.55310000000000004</v>
      </c>
      <c r="F36" s="122" t="s">
        <v>2499</v>
      </c>
      <c r="G36" s="63" t="s">
        <v>2498</v>
      </c>
    </row>
    <row r="37" spans="1:7">
      <c r="A37" t="s">
        <v>2127</v>
      </c>
      <c r="B37" t="s">
        <v>2629</v>
      </c>
      <c r="C37" s="3">
        <v>5439</v>
      </c>
      <c r="D37" t="s">
        <v>58</v>
      </c>
      <c r="E37" s="74">
        <v>0.4622</v>
      </c>
      <c r="F37" s="122" t="s">
        <v>2498</v>
      </c>
      <c r="G37" s="63" t="s">
        <v>2498</v>
      </c>
    </row>
    <row r="38" spans="1:7">
      <c r="A38" t="s">
        <v>2127</v>
      </c>
      <c r="B38" t="s">
        <v>2629</v>
      </c>
      <c r="C38" s="3">
        <v>5220</v>
      </c>
      <c r="D38" t="s">
        <v>56</v>
      </c>
      <c r="E38" s="74">
        <v>0.21190000000000001</v>
      </c>
      <c r="F38" s="122" t="s">
        <v>2499</v>
      </c>
      <c r="G38" s="63" t="s">
        <v>2499</v>
      </c>
    </row>
    <row r="39" spans="1:7">
      <c r="A39" t="s">
        <v>2127</v>
      </c>
      <c r="B39" t="s">
        <v>2629</v>
      </c>
      <c r="C39" s="3">
        <v>4028</v>
      </c>
      <c r="D39" t="s">
        <v>45</v>
      </c>
      <c r="E39" s="74">
        <v>0.26179999999999998</v>
      </c>
      <c r="F39" s="122" t="s">
        <v>2499</v>
      </c>
      <c r="G39" s="63" t="s">
        <v>2499</v>
      </c>
    </row>
    <row r="40" spans="1:7">
      <c r="A40" t="s">
        <v>2127</v>
      </c>
      <c r="B40" t="s">
        <v>2629</v>
      </c>
      <c r="C40" s="3">
        <v>2824</v>
      </c>
      <c r="D40" t="s">
        <v>35</v>
      </c>
      <c r="E40" s="74">
        <v>0.81159999999999999</v>
      </c>
      <c r="F40" s="122" t="s">
        <v>2498</v>
      </c>
      <c r="G40" s="63" t="s">
        <v>2498</v>
      </c>
    </row>
    <row r="41" spans="1:7">
      <c r="A41" t="s">
        <v>2127</v>
      </c>
      <c r="B41" t="s">
        <v>2629</v>
      </c>
      <c r="C41" s="3">
        <v>3315</v>
      </c>
      <c r="D41" t="s">
        <v>41</v>
      </c>
      <c r="E41" s="74">
        <v>0.78510000000000002</v>
      </c>
      <c r="F41" s="122" t="s">
        <v>2498</v>
      </c>
      <c r="G41" s="63" t="s">
        <v>2498</v>
      </c>
    </row>
    <row r="42" spans="1:7">
      <c r="A42" t="s">
        <v>2127</v>
      </c>
      <c r="B42" t="s">
        <v>2629</v>
      </c>
      <c r="C42" s="3">
        <v>5727</v>
      </c>
      <c r="D42" t="s">
        <v>2997</v>
      </c>
      <c r="E42" s="74">
        <v>0.49130000000000001</v>
      </c>
      <c r="F42" s="122" t="s">
        <v>2881</v>
      </c>
      <c r="G42" s="63" t="s">
        <v>2499</v>
      </c>
    </row>
    <row r="43" spans="1:7">
      <c r="A43" t="s">
        <v>2127</v>
      </c>
      <c r="B43" t="s">
        <v>2629</v>
      </c>
      <c r="C43" s="3">
        <v>5521</v>
      </c>
      <c r="D43" t="s">
        <v>2834</v>
      </c>
      <c r="E43" s="74">
        <v>0.6714</v>
      </c>
      <c r="F43" s="122" t="s">
        <v>2498</v>
      </c>
      <c r="G43" s="63" t="s">
        <v>2498</v>
      </c>
    </row>
    <row r="44" spans="1:7">
      <c r="A44" t="s">
        <v>2127</v>
      </c>
      <c r="B44" t="s">
        <v>2629</v>
      </c>
      <c r="C44" s="3">
        <v>3077</v>
      </c>
      <c r="D44" t="s">
        <v>38</v>
      </c>
      <c r="E44" s="74">
        <v>0.76139999999999997</v>
      </c>
      <c r="F44" s="122" t="s">
        <v>2498</v>
      </c>
      <c r="G44" s="63" t="s">
        <v>2498</v>
      </c>
    </row>
    <row r="45" spans="1:7">
      <c r="A45" t="s">
        <v>2127</v>
      </c>
      <c r="B45" t="s">
        <v>2629</v>
      </c>
      <c r="C45" s="3">
        <v>3267</v>
      </c>
      <c r="D45" t="s">
        <v>40</v>
      </c>
      <c r="E45" s="74">
        <v>0.78059999999999996</v>
      </c>
      <c r="F45" s="122" t="s">
        <v>2498</v>
      </c>
      <c r="G45" s="63" t="s">
        <v>2498</v>
      </c>
    </row>
    <row r="46" spans="1:7">
      <c r="A46" t="s">
        <v>2127</v>
      </c>
      <c r="B46" t="s">
        <v>2629</v>
      </c>
      <c r="C46" s="3">
        <v>4429</v>
      </c>
      <c r="D46" t="s">
        <v>52</v>
      </c>
      <c r="E46" s="74">
        <v>0.56579999999999997</v>
      </c>
      <c r="F46" s="122" t="s">
        <v>2498</v>
      </c>
      <c r="G46" s="63" t="s">
        <v>2498</v>
      </c>
    </row>
    <row r="47" spans="1:7">
      <c r="A47" t="s">
        <v>2127</v>
      </c>
      <c r="B47" t="s">
        <v>2629</v>
      </c>
      <c r="C47" s="3">
        <v>3731</v>
      </c>
      <c r="D47" t="s">
        <v>44</v>
      </c>
      <c r="E47" s="74">
        <v>0.3962</v>
      </c>
      <c r="F47" s="122" t="s">
        <v>2499</v>
      </c>
      <c r="G47" s="63" t="s">
        <v>2499</v>
      </c>
    </row>
    <row r="48" spans="1:7">
      <c r="A48" t="s">
        <v>2127</v>
      </c>
      <c r="B48" t="s">
        <v>2629</v>
      </c>
      <c r="C48" s="3">
        <v>2826</v>
      </c>
      <c r="D48" t="s">
        <v>37</v>
      </c>
      <c r="E48" s="74">
        <v>0.65139999999999998</v>
      </c>
      <c r="F48" s="122" t="s">
        <v>2498</v>
      </c>
      <c r="G48" s="63" t="s">
        <v>2498</v>
      </c>
    </row>
    <row r="49" spans="1:7">
      <c r="A49" t="s">
        <v>2127</v>
      </c>
      <c r="B49" t="s">
        <v>2629</v>
      </c>
      <c r="C49" s="3">
        <v>1884</v>
      </c>
      <c r="D49" t="s">
        <v>33</v>
      </c>
      <c r="E49" s="74">
        <v>0.66159999999999997</v>
      </c>
      <c r="F49" s="122" t="s">
        <v>2498</v>
      </c>
      <c r="G49" s="63" t="s">
        <v>2498</v>
      </c>
    </row>
    <row r="50" spans="1:7">
      <c r="A50" t="s">
        <v>2127</v>
      </c>
      <c r="B50" t="s">
        <v>2629</v>
      </c>
      <c r="C50" s="3">
        <v>4181</v>
      </c>
      <c r="D50" t="s">
        <v>49</v>
      </c>
      <c r="E50" s="74">
        <v>0.55300000000000005</v>
      </c>
      <c r="F50" s="122" t="s">
        <v>2498</v>
      </c>
      <c r="G50" s="63" t="s">
        <v>2498</v>
      </c>
    </row>
    <row r="51" spans="1:7">
      <c r="A51" t="s">
        <v>2127</v>
      </c>
      <c r="B51" t="s">
        <v>2629</v>
      </c>
      <c r="C51" s="3">
        <v>1941</v>
      </c>
      <c r="D51" t="s">
        <v>34</v>
      </c>
      <c r="E51" s="74">
        <v>0.31409999999999999</v>
      </c>
      <c r="F51" s="122" t="s">
        <v>2499</v>
      </c>
      <c r="G51" s="63" t="s">
        <v>2499</v>
      </c>
    </row>
    <row r="52" spans="1:7">
      <c r="A52" t="s">
        <v>2127</v>
      </c>
      <c r="B52" t="s">
        <v>2629</v>
      </c>
      <c r="C52" s="3">
        <v>3472</v>
      </c>
      <c r="D52" t="s">
        <v>43</v>
      </c>
      <c r="E52" s="74">
        <v>0.88219999999999998</v>
      </c>
      <c r="F52" s="122" t="s">
        <v>2498</v>
      </c>
      <c r="G52" s="63" t="s">
        <v>2498</v>
      </c>
    </row>
    <row r="53" spans="1:7">
      <c r="A53" t="s">
        <v>2127</v>
      </c>
      <c r="B53" t="s">
        <v>2629</v>
      </c>
      <c r="C53" s="3">
        <v>5106</v>
      </c>
      <c r="D53" t="s">
        <v>55</v>
      </c>
      <c r="E53" s="74">
        <v>0.61880000000000002</v>
      </c>
      <c r="F53" s="122" t="s">
        <v>2498</v>
      </c>
      <c r="G53" s="63" t="s">
        <v>2498</v>
      </c>
    </row>
    <row r="54" spans="1:7">
      <c r="A54" t="s">
        <v>2127</v>
      </c>
      <c r="B54" t="s">
        <v>2629</v>
      </c>
      <c r="C54" s="3">
        <v>4446</v>
      </c>
      <c r="D54" t="s">
        <v>53</v>
      </c>
      <c r="E54" s="74">
        <v>0.31040000000000001</v>
      </c>
      <c r="F54" s="122" t="s">
        <v>2499</v>
      </c>
      <c r="G54" s="63" t="s">
        <v>2499</v>
      </c>
    </row>
    <row r="55" spans="1:7">
      <c r="A55" t="s">
        <v>2127</v>
      </c>
      <c r="B55" t="s">
        <v>2629</v>
      </c>
      <c r="C55" s="3">
        <v>5438</v>
      </c>
      <c r="D55" t="s">
        <v>57</v>
      </c>
      <c r="E55" s="74">
        <v>0.33560000000000001</v>
      </c>
      <c r="F55" s="122" t="s">
        <v>2499</v>
      </c>
      <c r="G55" s="63" t="s">
        <v>2499</v>
      </c>
    </row>
    <row r="56" spans="1:7">
      <c r="A56" t="s">
        <v>2127</v>
      </c>
      <c r="B56" t="s">
        <v>2629</v>
      </c>
      <c r="C56" s="3">
        <v>4073</v>
      </c>
      <c r="D56" t="s">
        <v>47</v>
      </c>
      <c r="E56" s="74">
        <v>0.57340000000000002</v>
      </c>
      <c r="F56" s="122" t="s">
        <v>2498</v>
      </c>
      <c r="G56" s="63" t="s">
        <v>2498</v>
      </c>
    </row>
    <row r="57" spans="1:7">
      <c r="A57" t="s">
        <v>2127</v>
      </c>
      <c r="B57" t="s">
        <v>2629</v>
      </c>
      <c r="C57" s="3">
        <v>4484</v>
      </c>
      <c r="D57" t="s">
        <v>54</v>
      </c>
      <c r="E57" s="74">
        <v>0.53120000000000001</v>
      </c>
      <c r="F57" s="122" t="s">
        <v>2498</v>
      </c>
      <c r="G57" s="63" t="s">
        <v>2498</v>
      </c>
    </row>
    <row r="58" spans="1:7">
      <c r="A58" t="s">
        <v>2127</v>
      </c>
      <c r="B58" t="s">
        <v>2629</v>
      </c>
      <c r="C58" s="3">
        <v>4136</v>
      </c>
      <c r="D58" t="s">
        <v>48</v>
      </c>
      <c r="E58" s="74">
        <v>0.58320000000000005</v>
      </c>
      <c r="F58" s="122" t="s">
        <v>2498</v>
      </c>
      <c r="G58" s="63" t="s">
        <v>2498</v>
      </c>
    </row>
    <row r="59" spans="1:7">
      <c r="A59" t="s">
        <v>2127</v>
      </c>
      <c r="B59" t="s">
        <v>2629</v>
      </c>
      <c r="C59" s="3">
        <v>4118</v>
      </c>
      <c r="D59" t="s">
        <v>2630</v>
      </c>
      <c r="E59" s="74">
        <v>0.43540000000000001</v>
      </c>
      <c r="F59" s="122" t="s">
        <v>2499</v>
      </c>
      <c r="G59" s="63" t="s">
        <v>2499</v>
      </c>
    </row>
    <row r="60" spans="1:7">
      <c r="A60" t="s">
        <v>2127</v>
      </c>
      <c r="B60" t="s">
        <v>2629</v>
      </c>
      <c r="C60" s="3">
        <v>3369</v>
      </c>
      <c r="D60" t="s">
        <v>42</v>
      </c>
      <c r="E60" s="74">
        <v>0.66</v>
      </c>
      <c r="F60" s="122" t="s">
        <v>2498</v>
      </c>
      <c r="G60" s="63" t="s">
        <v>2498</v>
      </c>
    </row>
    <row r="61" spans="1:7">
      <c r="A61" t="s">
        <v>2127</v>
      </c>
      <c r="B61" t="s">
        <v>2629</v>
      </c>
      <c r="C61" s="3">
        <v>3144</v>
      </c>
      <c r="D61" t="s">
        <v>39</v>
      </c>
      <c r="E61" s="74">
        <v>0.73899999999999999</v>
      </c>
      <c r="F61" s="122" t="s">
        <v>2498</v>
      </c>
      <c r="G61" s="63" t="s">
        <v>2498</v>
      </c>
    </row>
    <row r="62" spans="1:7">
      <c r="A62" t="s">
        <v>2127</v>
      </c>
      <c r="B62" t="s">
        <v>2629</v>
      </c>
      <c r="C62" s="3">
        <v>2825</v>
      </c>
      <c r="D62" t="s">
        <v>36</v>
      </c>
      <c r="E62" s="74">
        <v>0.84740000000000004</v>
      </c>
      <c r="F62" s="122" t="s">
        <v>2498</v>
      </c>
      <c r="G62" s="63" t="s">
        <v>2498</v>
      </c>
    </row>
    <row r="63" spans="1:7">
      <c r="A63" t="s">
        <v>2128</v>
      </c>
      <c r="B63" t="s">
        <v>2717</v>
      </c>
      <c r="C63" s="3">
        <v>2133</v>
      </c>
      <c r="D63" t="s">
        <v>60</v>
      </c>
      <c r="E63" s="74">
        <v>0.5585</v>
      </c>
      <c r="F63" s="122" t="s">
        <v>2881</v>
      </c>
      <c r="G63" s="63" t="s">
        <v>2498</v>
      </c>
    </row>
    <row r="64" spans="1:7">
      <c r="A64" t="s">
        <v>2129</v>
      </c>
      <c r="B64" t="s">
        <v>2633</v>
      </c>
      <c r="C64" s="3">
        <v>5719</v>
      </c>
      <c r="D64" t="s">
        <v>3001</v>
      </c>
      <c r="E64" s="74">
        <v>0.4254</v>
      </c>
      <c r="F64" s="122" t="s">
        <v>2498</v>
      </c>
      <c r="G64" s="63" t="s">
        <v>2498</v>
      </c>
    </row>
    <row r="65" spans="1:7">
      <c r="A65" t="s">
        <v>2129</v>
      </c>
      <c r="B65" t="s">
        <v>2633</v>
      </c>
      <c r="C65" s="3">
        <v>2904</v>
      </c>
      <c r="D65" t="s">
        <v>62</v>
      </c>
      <c r="E65" s="74">
        <v>0.34489999999999998</v>
      </c>
      <c r="F65" s="122" t="s">
        <v>2498</v>
      </c>
      <c r="G65" s="63" t="s">
        <v>2498</v>
      </c>
    </row>
    <row r="66" spans="1:7">
      <c r="A66" t="s">
        <v>2129</v>
      </c>
      <c r="B66" t="s">
        <v>2633</v>
      </c>
      <c r="C66" s="3">
        <v>3961</v>
      </c>
      <c r="D66" t="s">
        <v>63</v>
      </c>
      <c r="E66" s="74">
        <v>0.29310000000000003</v>
      </c>
      <c r="F66" s="122" t="s">
        <v>2498</v>
      </c>
      <c r="G66" s="63" t="s">
        <v>2498</v>
      </c>
    </row>
    <row r="67" spans="1:7">
      <c r="A67" s="98" t="s">
        <v>2130</v>
      </c>
      <c r="B67" t="s">
        <v>2598</v>
      </c>
      <c r="C67" s="3">
        <v>3078</v>
      </c>
      <c r="D67" t="s">
        <v>66</v>
      </c>
      <c r="E67" s="74">
        <v>0.73560000000000003</v>
      </c>
      <c r="F67" s="122" t="s">
        <v>2498</v>
      </c>
      <c r="G67" s="63" t="s">
        <v>2498</v>
      </c>
    </row>
    <row r="68" spans="1:7">
      <c r="A68" t="s">
        <v>2130</v>
      </c>
      <c r="B68" t="s">
        <v>2598</v>
      </c>
      <c r="C68" s="3">
        <v>4031</v>
      </c>
      <c r="D68" t="s">
        <v>67</v>
      </c>
      <c r="E68" s="74">
        <v>0.69030000000000002</v>
      </c>
      <c r="F68" s="122" t="s">
        <v>2498</v>
      </c>
      <c r="G68" s="63" t="s">
        <v>2498</v>
      </c>
    </row>
    <row r="69" spans="1:7">
      <c r="A69" t="s">
        <v>2130</v>
      </c>
      <c r="B69" t="s">
        <v>2598</v>
      </c>
      <c r="C69" s="3">
        <v>2367</v>
      </c>
      <c r="D69" t="s">
        <v>65</v>
      </c>
      <c r="E69" s="74">
        <v>0.67889999999999995</v>
      </c>
      <c r="F69" s="122" t="s">
        <v>2498</v>
      </c>
      <c r="G69" s="63" t="s">
        <v>2498</v>
      </c>
    </row>
    <row r="70" spans="1:7">
      <c r="A70" t="s">
        <v>2131</v>
      </c>
      <c r="B70" t="s">
        <v>2726</v>
      </c>
      <c r="C70" s="3">
        <v>2906</v>
      </c>
      <c r="D70" t="s">
        <v>72</v>
      </c>
      <c r="E70" s="74">
        <v>0.7591</v>
      </c>
      <c r="F70" s="122" t="s">
        <v>2498</v>
      </c>
      <c r="G70" s="63" t="s">
        <v>2498</v>
      </c>
    </row>
    <row r="71" spans="1:7">
      <c r="A71" t="s">
        <v>2131</v>
      </c>
      <c r="B71" t="s">
        <v>2726</v>
      </c>
      <c r="C71" s="3">
        <v>2195</v>
      </c>
      <c r="D71" t="s">
        <v>69</v>
      </c>
      <c r="E71" s="74">
        <v>0.70440000000000003</v>
      </c>
      <c r="F71" s="122" t="s">
        <v>2498</v>
      </c>
      <c r="G71" s="63" t="s">
        <v>2498</v>
      </c>
    </row>
    <row r="72" spans="1:7">
      <c r="A72" t="s">
        <v>2131</v>
      </c>
      <c r="B72" t="s">
        <v>2726</v>
      </c>
      <c r="C72" s="3">
        <v>3316</v>
      </c>
      <c r="D72" t="s">
        <v>73</v>
      </c>
      <c r="E72" s="74">
        <v>0.71220000000000006</v>
      </c>
      <c r="F72" s="122" t="s">
        <v>2498</v>
      </c>
      <c r="G72" s="63" t="s">
        <v>2498</v>
      </c>
    </row>
    <row r="73" spans="1:7">
      <c r="A73" t="s">
        <v>2131</v>
      </c>
      <c r="B73" t="s">
        <v>2726</v>
      </c>
      <c r="C73" s="3">
        <v>2508</v>
      </c>
      <c r="D73" t="s">
        <v>70</v>
      </c>
      <c r="E73" s="74">
        <v>0.68269999999999997</v>
      </c>
      <c r="F73" s="122" t="s">
        <v>2498</v>
      </c>
      <c r="G73" s="63" t="s">
        <v>2498</v>
      </c>
    </row>
    <row r="74" spans="1:7">
      <c r="A74" t="s">
        <v>2131</v>
      </c>
      <c r="B74" t="s">
        <v>2726</v>
      </c>
      <c r="C74" s="3">
        <v>5537</v>
      </c>
      <c r="D74" t="s">
        <v>2929</v>
      </c>
      <c r="E74" s="74">
        <v>0.85950000000000004</v>
      </c>
      <c r="F74" s="122" t="s">
        <v>2881</v>
      </c>
      <c r="G74" s="63" t="s">
        <v>2498</v>
      </c>
    </row>
    <row r="75" spans="1:7">
      <c r="A75" t="s">
        <v>2131</v>
      </c>
      <c r="B75" t="s">
        <v>2726</v>
      </c>
      <c r="C75" s="3">
        <v>2905</v>
      </c>
      <c r="D75" t="s">
        <v>71</v>
      </c>
      <c r="E75" s="74">
        <v>0.73780000000000001</v>
      </c>
      <c r="F75" s="122" t="s">
        <v>2498</v>
      </c>
      <c r="G75" s="63" t="s">
        <v>2498</v>
      </c>
    </row>
    <row r="76" spans="1:7">
      <c r="A76" t="s">
        <v>2132</v>
      </c>
      <c r="B76" t="s">
        <v>2742</v>
      </c>
      <c r="C76" s="3">
        <v>4060</v>
      </c>
      <c r="D76" t="s">
        <v>86</v>
      </c>
      <c r="E76" s="74">
        <v>0.36470000000000002</v>
      </c>
      <c r="F76" s="122" t="s">
        <v>2499</v>
      </c>
      <c r="G76" s="63" t="s">
        <v>2499</v>
      </c>
    </row>
    <row r="77" spans="1:7">
      <c r="A77" t="s">
        <v>2132</v>
      </c>
      <c r="B77" t="s">
        <v>2742</v>
      </c>
      <c r="C77" s="3">
        <v>2721</v>
      </c>
      <c r="D77" t="s">
        <v>78</v>
      </c>
      <c r="E77" s="74">
        <v>0.49440000000000001</v>
      </c>
      <c r="F77" s="122" t="s">
        <v>2499</v>
      </c>
      <c r="G77" s="63" t="s">
        <v>2499</v>
      </c>
    </row>
    <row r="78" spans="1:7">
      <c r="A78" t="s">
        <v>2132</v>
      </c>
      <c r="B78" t="s">
        <v>2742</v>
      </c>
      <c r="C78" s="3">
        <v>2785</v>
      </c>
      <c r="D78" t="s">
        <v>79</v>
      </c>
      <c r="E78" s="74">
        <v>0.57030000000000003</v>
      </c>
      <c r="F78" s="122" t="s">
        <v>2499</v>
      </c>
      <c r="G78" s="63" t="s">
        <v>2498</v>
      </c>
    </row>
    <row r="79" spans="1:7">
      <c r="A79" t="s">
        <v>2132</v>
      </c>
      <c r="B79" t="s">
        <v>2742</v>
      </c>
      <c r="C79" s="3">
        <v>5732</v>
      </c>
      <c r="D79" t="s">
        <v>3014</v>
      </c>
      <c r="E79" s="74">
        <v>0.21640000000000001</v>
      </c>
      <c r="F79" s="122" t="s">
        <v>2881</v>
      </c>
      <c r="G79" s="63" t="s">
        <v>2499</v>
      </c>
    </row>
    <row r="80" spans="1:7">
      <c r="A80" t="s">
        <v>2132</v>
      </c>
      <c r="B80" t="s">
        <v>2742</v>
      </c>
      <c r="C80" s="3">
        <v>3926</v>
      </c>
      <c r="D80" t="s">
        <v>84</v>
      </c>
      <c r="E80" s="74">
        <v>0.32990000000000003</v>
      </c>
      <c r="F80" s="122" t="s">
        <v>2499</v>
      </c>
      <c r="G80" s="63" t="s">
        <v>2499</v>
      </c>
    </row>
    <row r="81" spans="1:7">
      <c r="A81" t="s">
        <v>2132</v>
      </c>
      <c r="B81" t="s">
        <v>2742</v>
      </c>
      <c r="C81" s="3">
        <v>3833</v>
      </c>
      <c r="D81" t="s">
        <v>83</v>
      </c>
      <c r="E81" s="74">
        <v>0.39510000000000001</v>
      </c>
      <c r="F81" s="122" t="s">
        <v>2881</v>
      </c>
      <c r="G81" s="63" t="s">
        <v>2499</v>
      </c>
    </row>
    <row r="82" spans="1:7">
      <c r="A82" t="s">
        <v>2132</v>
      </c>
      <c r="B82" t="s">
        <v>2742</v>
      </c>
      <c r="C82" s="3">
        <v>2786</v>
      </c>
      <c r="D82" t="s">
        <v>80</v>
      </c>
      <c r="E82" s="74">
        <v>0.61240000000000006</v>
      </c>
      <c r="F82" s="122" t="s">
        <v>2498</v>
      </c>
      <c r="G82" s="63" t="s">
        <v>2498</v>
      </c>
    </row>
    <row r="83" spans="1:7">
      <c r="A83" t="s">
        <v>2132</v>
      </c>
      <c r="B83" t="s">
        <v>2742</v>
      </c>
      <c r="C83" s="3">
        <v>2642</v>
      </c>
      <c r="D83" t="s">
        <v>75</v>
      </c>
      <c r="E83" s="74">
        <v>0.63029999999999997</v>
      </c>
      <c r="F83" s="122" t="s">
        <v>2498</v>
      </c>
      <c r="G83" s="63" t="s">
        <v>2498</v>
      </c>
    </row>
    <row r="84" spans="1:7">
      <c r="A84" t="s">
        <v>2132</v>
      </c>
      <c r="B84" t="s">
        <v>2742</v>
      </c>
      <c r="C84" s="3">
        <v>5493</v>
      </c>
      <c r="D84" t="s">
        <v>2481</v>
      </c>
      <c r="E84" s="74">
        <v>0.24610000000000001</v>
      </c>
      <c r="F84" s="122" t="s">
        <v>2881</v>
      </c>
      <c r="G84" s="63" t="s">
        <v>2499</v>
      </c>
    </row>
    <row r="85" spans="1:7">
      <c r="A85" t="s">
        <v>2132</v>
      </c>
      <c r="B85" t="s">
        <v>2742</v>
      </c>
      <c r="C85" s="3">
        <v>2657</v>
      </c>
      <c r="D85" t="s">
        <v>77</v>
      </c>
      <c r="E85" s="74">
        <v>0.53969999999999996</v>
      </c>
      <c r="F85" s="122" t="s">
        <v>2498</v>
      </c>
      <c r="G85" s="63" t="s">
        <v>2498</v>
      </c>
    </row>
    <row r="86" spans="1:7">
      <c r="A86" t="s">
        <v>2132</v>
      </c>
      <c r="B86" t="s">
        <v>2742</v>
      </c>
      <c r="C86" s="3">
        <v>2656</v>
      </c>
      <c r="D86" t="s">
        <v>76</v>
      </c>
      <c r="E86" s="74">
        <v>0.61009999999999998</v>
      </c>
      <c r="F86" s="122" t="s">
        <v>2498</v>
      </c>
      <c r="G86" s="63" t="s">
        <v>2498</v>
      </c>
    </row>
    <row r="87" spans="1:7">
      <c r="A87" t="s">
        <v>2132</v>
      </c>
      <c r="B87" t="s">
        <v>2742</v>
      </c>
      <c r="C87" s="3">
        <v>5419</v>
      </c>
      <c r="D87" t="s">
        <v>91</v>
      </c>
      <c r="E87" s="74">
        <v>0.24510000000000001</v>
      </c>
      <c r="F87" s="122" t="s">
        <v>2881</v>
      </c>
      <c r="G87" s="63" t="s">
        <v>2499</v>
      </c>
    </row>
    <row r="88" spans="1:7">
      <c r="A88" t="s">
        <v>2132</v>
      </c>
      <c r="B88" t="s">
        <v>2742</v>
      </c>
      <c r="C88" s="3">
        <v>5689</v>
      </c>
      <c r="D88" t="s">
        <v>3015</v>
      </c>
      <c r="E88" s="74">
        <v>0.53939999999999999</v>
      </c>
      <c r="F88" s="122" t="s">
        <v>2881</v>
      </c>
      <c r="G88" s="63" t="s">
        <v>2498</v>
      </c>
    </row>
    <row r="89" spans="1:7">
      <c r="A89" t="s">
        <v>2132</v>
      </c>
      <c r="B89" t="s">
        <v>2742</v>
      </c>
      <c r="C89" s="3">
        <v>3511</v>
      </c>
      <c r="D89" t="s">
        <v>81</v>
      </c>
      <c r="E89" s="74">
        <v>0.38350000000000001</v>
      </c>
      <c r="F89" s="122" t="s">
        <v>2881</v>
      </c>
      <c r="G89" s="63" t="s">
        <v>2499</v>
      </c>
    </row>
    <row r="90" spans="1:7">
      <c r="A90" t="s">
        <v>2132</v>
      </c>
      <c r="B90" t="s">
        <v>2742</v>
      </c>
      <c r="C90" s="3">
        <v>4295</v>
      </c>
      <c r="D90" t="s">
        <v>87</v>
      </c>
      <c r="E90" s="74">
        <v>0.63119999999999998</v>
      </c>
      <c r="F90" s="122" t="s">
        <v>2498</v>
      </c>
      <c r="G90" s="63" t="s">
        <v>2498</v>
      </c>
    </row>
    <row r="91" spans="1:7">
      <c r="A91" t="s">
        <v>2132</v>
      </c>
      <c r="B91" t="s">
        <v>2742</v>
      </c>
      <c r="C91" s="3">
        <v>3732</v>
      </c>
      <c r="D91" t="s">
        <v>82</v>
      </c>
      <c r="E91" s="74">
        <v>0.51180000000000003</v>
      </c>
      <c r="F91" s="122" t="s">
        <v>2499</v>
      </c>
      <c r="G91" s="63" t="s">
        <v>2498</v>
      </c>
    </row>
    <row r="92" spans="1:7">
      <c r="A92" t="s">
        <v>2132</v>
      </c>
      <c r="B92" t="s">
        <v>2742</v>
      </c>
      <c r="C92" s="3">
        <v>4059</v>
      </c>
      <c r="D92" t="s">
        <v>85</v>
      </c>
      <c r="E92" s="74">
        <v>0.5262</v>
      </c>
      <c r="F92" s="122" t="s">
        <v>2499</v>
      </c>
      <c r="G92" s="63" t="s">
        <v>2498</v>
      </c>
    </row>
    <row r="93" spans="1:7">
      <c r="A93" t="s">
        <v>2132</v>
      </c>
      <c r="B93" t="s">
        <v>2742</v>
      </c>
      <c r="C93" s="3">
        <v>5165</v>
      </c>
      <c r="D93" t="s">
        <v>90</v>
      </c>
      <c r="E93" s="74">
        <v>0.219</v>
      </c>
      <c r="F93" s="122" t="s">
        <v>2881</v>
      </c>
      <c r="G93" s="63" t="s">
        <v>2499</v>
      </c>
    </row>
    <row r="94" spans="1:7">
      <c r="A94" t="s">
        <v>2132</v>
      </c>
      <c r="B94" t="s">
        <v>2742</v>
      </c>
      <c r="C94" s="3">
        <v>5092</v>
      </c>
      <c r="D94" t="s">
        <v>89</v>
      </c>
      <c r="E94" s="74">
        <v>0.28449999999999998</v>
      </c>
      <c r="F94" s="122" t="s">
        <v>2881</v>
      </c>
      <c r="G94" s="63" t="s">
        <v>2499</v>
      </c>
    </row>
    <row r="95" spans="1:7">
      <c r="A95" t="s">
        <v>2132</v>
      </c>
      <c r="B95" t="s">
        <v>2742</v>
      </c>
      <c r="C95" s="3">
        <v>4543</v>
      </c>
      <c r="D95" t="s">
        <v>88</v>
      </c>
      <c r="E95" s="74">
        <v>0.27560000000000001</v>
      </c>
      <c r="F95" s="122" t="s">
        <v>2499</v>
      </c>
      <c r="G95" s="63" t="s">
        <v>2499</v>
      </c>
    </row>
    <row r="96" spans="1:7">
      <c r="A96" t="s">
        <v>2133</v>
      </c>
      <c r="B96" t="s">
        <v>2656</v>
      </c>
      <c r="C96" s="3">
        <v>2196</v>
      </c>
      <c r="D96" t="s">
        <v>93</v>
      </c>
      <c r="E96" s="74">
        <v>0.59840000000000004</v>
      </c>
      <c r="F96" s="122" t="s">
        <v>2498</v>
      </c>
      <c r="G96" s="63" t="s">
        <v>2498</v>
      </c>
    </row>
    <row r="97" spans="1:7">
      <c r="A97" t="s">
        <v>2133</v>
      </c>
      <c r="B97" t="s">
        <v>2656</v>
      </c>
      <c r="C97" s="3">
        <v>2623</v>
      </c>
      <c r="D97" t="s">
        <v>94</v>
      </c>
      <c r="E97" s="74">
        <v>0.58069999999999999</v>
      </c>
      <c r="F97" s="122" t="s">
        <v>2498</v>
      </c>
      <c r="G97" s="63" t="s">
        <v>2498</v>
      </c>
    </row>
    <row r="98" spans="1:7">
      <c r="A98" t="s">
        <v>2133</v>
      </c>
      <c r="B98" t="s">
        <v>2656</v>
      </c>
      <c r="C98" s="3">
        <v>5286</v>
      </c>
      <c r="D98" t="s">
        <v>95</v>
      </c>
      <c r="E98" s="74">
        <v>0.61219999999999997</v>
      </c>
      <c r="F98" s="122" t="s">
        <v>2498</v>
      </c>
      <c r="G98" s="63" t="s">
        <v>2498</v>
      </c>
    </row>
    <row r="99" spans="1:7">
      <c r="A99" t="s">
        <v>2134</v>
      </c>
      <c r="B99" t="s">
        <v>2777</v>
      </c>
      <c r="C99" s="3">
        <v>2265</v>
      </c>
      <c r="D99" t="s">
        <v>97</v>
      </c>
      <c r="E99" s="74">
        <v>0</v>
      </c>
      <c r="F99" s="122" t="s">
        <v>2881</v>
      </c>
      <c r="G99" s="63" t="s">
        <v>2499</v>
      </c>
    </row>
    <row r="100" spans="1:7">
      <c r="A100" t="s">
        <v>2135</v>
      </c>
      <c r="B100" t="s">
        <v>2587</v>
      </c>
      <c r="C100" s="3">
        <v>3317</v>
      </c>
      <c r="D100" t="s">
        <v>100</v>
      </c>
      <c r="E100" s="74">
        <v>0.62170000000000003</v>
      </c>
      <c r="F100" s="122" t="s">
        <v>2498</v>
      </c>
      <c r="G100" s="63" t="s">
        <v>2498</v>
      </c>
    </row>
    <row r="101" spans="1:7">
      <c r="A101" t="s">
        <v>2135</v>
      </c>
      <c r="B101" t="s">
        <v>2587</v>
      </c>
      <c r="C101" s="3">
        <v>2688</v>
      </c>
      <c r="D101" t="s">
        <v>99</v>
      </c>
      <c r="E101" s="74">
        <v>0.69589999999999996</v>
      </c>
      <c r="F101" s="122" t="s">
        <v>2498</v>
      </c>
      <c r="G101" s="63" t="s">
        <v>2498</v>
      </c>
    </row>
    <row r="102" spans="1:7">
      <c r="A102" t="s">
        <v>2136</v>
      </c>
      <c r="B102" t="s">
        <v>2639</v>
      </c>
      <c r="C102" s="3">
        <v>4260</v>
      </c>
      <c r="D102" t="s">
        <v>106</v>
      </c>
      <c r="E102" s="74">
        <v>0.5998</v>
      </c>
      <c r="F102" s="122" t="s">
        <v>2498</v>
      </c>
      <c r="G102" s="63" t="s">
        <v>2498</v>
      </c>
    </row>
    <row r="103" spans="1:7">
      <c r="A103" t="s">
        <v>2136</v>
      </c>
      <c r="B103" t="s">
        <v>2639</v>
      </c>
      <c r="C103" s="3">
        <v>2317</v>
      </c>
      <c r="D103" t="s">
        <v>103</v>
      </c>
      <c r="E103" s="74">
        <v>0.59360000000000002</v>
      </c>
      <c r="F103" s="122" t="s">
        <v>2498</v>
      </c>
      <c r="G103" s="63" t="s">
        <v>2498</v>
      </c>
    </row>
    <row r="104" spans="1:7">
      <c r="A104" t="s">
        <v>2136</v>
      </c>
      <c r="B104" t="s">
        <v>2639</v>
      </c>
      <c r="C104" s="3">
        <v>1940</v>
      </c>
      <c r="D104" t="s">
        <v>102</v>
      </c>
      <c r="E104" s="74">
        <v>0.65280000000000005</v>
      </c>
      <c r="F104" s="122" t="s">
        <v>2498</v>
      </c>
      <c r="G104" s="63" t="s">
        <v>2498</v>
      </c>
    </row>
    <row r="105" spans="1:7">
      <c r="A105" t="s">
        <v>2136</v>
      </c>
      <c r="B105" t="s">
        <v>2639</v>
      </c>
      <c r="C105" s="3">
        <v>3861</v>
      </c>
      <c r="D105" t="s">
        <v>105</v>
      </c>
      <c r="E105" s="74">
        <v>0</v>
      </c>
      <c r="F105" s="122" t="s">
        <v>2881</v>
      </c>
      <c r="G105" s="63" t="s">
        <v>2499</v>
      </c>
    </row>
    <row r="106" spans="1:7">
      <c r="A106" t="s">
        <v>2136</v>
      </c>
      <c r="B106" t="s">
        <v>2639</v>
      </c>
      <c r="C106" s="3">
        <v>2689</v>
      </c>
      <c r="D106" t="s">
        <v>104</v>
      </c>
      <c r="E106" s="74">
        <v>0.55000000000000004</v>
      </c>
      <c r="F106" s="122" t="s">
        <v>2498</v>
      </c>
      <c r="G106" s="63" t="s">
        <v>2498</v>
      </c>
    </row>
    <row r="107" spans="1:7">
      <c r="A107" t="s">
        <v>2137</v>
      </c>
      <c r="B107" t="s">
        <v>2542</v>
      </c>
      <c r="C107" s="3">
        <v>3268</v>
      </c>
      <c r="D107" t="s">
        <v>110</v>
      </c>
      <c r="E107" s="74">
        <v>0.44869999999999999</v>
      </c>
      <c r="F107" s="122" t="s">
        <v>2881</v>
      </c>
      <c r="G107" s="63" t="s">
        <v>2499</v>
      </c>
    </row>
    <row r="108" spans="1:7">
      <c r="A108" t="s">
        <v>2137</v>
      </c>
      <c r="B108" t="s">
        <v>2542</v>
      </c>
      <c r="C108" s="3">
        <v>2315</v>
      </c>
      <c r="D108" t="s">
        <v>108</v>
      </c>
      <c r="E108" s="74">
        <v>0.44230000000000003</v>
      </c>
      <c r="F108" s="122" t="s">
        <v>2881</v>
      </c>
      <c r="G108" s="63" t="s">
        <v>2499</v>
      </c>
    </row>
    <row r="109" spans="1:7">
      <c r="A109" t="s">
        <v>2137</v>
      </c>
      <c r="B109" t="s">
        <v>2542</v>
      </c>
      <c r="C109" s="3">
        <v>2787</v>
      </c>
      <c r="D109" t="s">
        <v>109</v>
      </c>
      <c r="E109" s="74">
        <v>0.47989999999999999</v>
      </c>
      <c r="F109" s="122" t="s">
        <v>2881</v>
      </c>
      <c r="G109" s="63" t="s">
        <v>2499</v>
      </c>
    </row>
    <row r="110" spans="1:7">
      <c r="A110" t="s">
        <v>2138</v>
      </c>
      <c r="B110" t="s">
        <v>2540</v>
      </c>
      <c r="C110" s="3">
        <v>2827</v>
      </c>
      <c r="D110" t="s">
        <v>2541</v>
      </c>
      <c r="E110" s="74">
        <v>0.47160000000000002</v>
      </c>
      <c r="F110" s="122" t="s">
        <v>2881</v>
      </c>
      <c r="G110" s="63" t="s">
        <v>2499</v>
      </c>
    </row>
    <row r="111" spans="1:7">
      <c r="A111" t="s">
        <v>2138</v>
      </c>
      <c r="B111" t="s">
        <v>2540</v>
      </c>
      <c r="C111" s="3">
        <v>4566</v>
      </c>
      <c r="D111" t="s">
        <v>115</v>
      </c>
      <c r="E111" s="74">
        <v>0.36</v>
      </c>
      <c r="F111" s="122" t="s">
        <v>2881</v>
      </c>
      <c r="G111" s="63" t="s">
        <v>2499</v>
      </c>
    </row>
    <row r="112" spans="1:7">
      <c r="A112" t="s">
        <v>2138</v>
      </c>
      <c r="B112" t="s">
        <v>2540</v>
      </c>
      <c r="C112" s="3">
        <v>3564</v>
      </c>
      <c r="D112" t="s">
        <v>113</v>
      </c>
      <c r="E112" s="74">
        <v>0.46050000000000002</v>
      </c>
      <c r="F112" s="122" t="s">
        <v>2881</v>
      </c>
      <c r="G112" s="63" t="s">
        <v>2499</v>
      </c>
    </row>
    <row r="113" spans="1:7">
      <c r="A113" t="s">
        <v>2138</v>
      </c>
      <c r="B113" t="s">
        <v>2540</v>
      </c>
      <c r="C113" s="3">
        <v>5418</v>
      </c>
      <c r="D113" t="s">
        <v>116</v>
      </c>
      <c r="E113" s="74">
        <v>0.4521</v>
      </c>
      <c r="F113" s="122" t="s">
        <v>2881</v>
      </c>
      <c r="G113" s="63" t="s">
        <v>2499</v>
      </c>
    </row>
    <row r="114" spans="1:7">
      <c r="A114" t="s">
        <v>2138</v>
      </c>
      <c r="B114" t="s">
        <v>2540</v>
      </c>
      <c r="C114" s="3">
        <v>4403</v>
      </c>
      <c r="D114" t="s">
        <v>114</v>
      </c>
      <c r="E114" s="74">
        <v>0.44879999999999998</v>
      </c>
      <c r="F114" s="122" t="s">
        <v>2881</v>
      </c>
      <c r="G114" s="63" t="s">
        <v>2499</v>
      </c>
    </row>
    <row r="115" spans="1:7">
      <c r="A115" t="s">
        <v>2138</v>
      </c>
      <c r="B115" t="s">
        <v>2540</v>
      </c>
      <c r="C115" s="3">
        <v>5640</v>
      </c>
      <c r="D115" t="s">
        <v>2894</v>
      </c>
      <c r="E115" s="74">
        <v>0.25</v>
      </c>
      <c r="F115" s="122" t="s">
        <v>2881</v>
      </c>
      <c r="G115" s="63" t="s">
        <v>2499</v>
      </c>
    </row>
    <row r="116" spans="1:7">
      <c r="A116" t="s">
        <v>2138</v>
      </c>
      <c r="B116" t="s">
        <v>2540</v>
      </c>
      <c r="C116" s="3">
        <v>2760</v>
      </c>
      <c r="D116" t="s">
        <v>112</v>
      </c>
      <c r="E116" s="74">
        <v>0.42149999999999999</v>
      </c>
      <c r="F116" s="122" t="s">
        <v>2881</v>
      </c>
      <c r="G116" s="63" t="s">
        <v>2499</v>
      </c>
    </row>
    <row r="117" spans="1:7">
      <c r="A117" t="s">
        <v>2139</v>
      </c>
      <c r="B117" t="s">
        <v>2817</v>
      </c>
      <c r="C117" s="3">
        <v>3209</v>
      </c>
      <c r="D117" t="s">
        <v>125</v>
      </c>
      <c r="E117" s="74">
        <v>0.73850000000000005</v>
      </c>
      <c r="F117" s="122" t="s">
        <v>2498</v>
      </c>
      <c r="G117" s="63" t="s">
        <v>2498</v>
      </c>
    </row>
    <row r="118" spans="1:7">
      <c r="A118" t="s">
        <v>2139</v>
      </c>
      <c r="B118" t="s">
        <v>2817</v>
      </c>
      <c r="C118" s="3">
        <v>3269</v>
      </c>
      <c r="D118" t="s">
        <v>2960</v>
      </c>
      <c r="E118" s="74">
        <v>0.31879999999999997</v>
      </c>
      <c r="F118" s="122" t="s">
        <v>2881</v>
      </c>
      <c r="G118" s="63" t="s">
        <v>2499</v>
      </c>
    </row>
    <row r="119" spans="1:7">
      <c r="A119" t="s">
        <v>2139</v>
      </c>
      <c r="B119" t="s">
        <v>2817</v>
      </c>
      <c r="C119" s="3">
        <v>4432</v>
      </c>
      <c r="D119" t="s">
        <v>130</v>
      </c>
      <c r="E119" s="74">
        <v>0.50639999999999996</v>
      </c>
      <c r="F119" s="122" t="s">
        <v>2499</v>
      </c>
      <c r="G119" s="63" t="s">
        <v>2498</v>
      </c>
    </row>
    <row r="120" spans="1:7">
      <c r="A120" t="s">
        <v>2139</v>
      </c>
      <c r="B120" t="s">
        <v>2817</v>
      </c>
      <c r="C120" s="3">
        <v>4423</v>
      </c>
      <c r="D120" t="s">
        <v>129</v>
      </c>
      <c r="E120" s="74">
        <v>0.50900000000000001</v>
      </c>
      <c r="F120" s="122" t="s">
        <v>2498</v>
      </c>
      <c r="G120" s="63" t="s">
        <v>2498</v>
      </c>
    </row>
    <row r="121" spans="1:7">
      <c r="A121" t="s">
        <v>2139</v>
      </c>
      <c r="B121" t="s">
        <v>2817</v>
      </c>
      <c r="C121" s="3">
        <v>2279</v>
      </c>
      <c r="D121" t="s">
        <v>121</v>
      </c>
      <c r="E121" s="74">
        <v>0.70860000000000001</v>
      </c>
      <c r="F121" s="122" t="s">
        <v>2498</v>
      </c>
      <c r="G121" s="63" t="s">
        <v>2498</v>
      </c>
    </row>
    <row r="122" spans="1:7">
      <c r="A122" t="s">
        <v>2139</v>
      </c>
      <c r="B122" t="s">
        <v>2817</v>
      </c>
      <c r="C122" s="3">
        <v>2347</v>
      </c>
      <c r="D122" t="s">
        <v>123</v>
      </c>
      <c r="E122" s="74">
        <v>0.747</v>
      </c>
      <c r="F122" s="122" t="s">
        <v>2498</v>
      </c>
      <c r="G122" s="63" t="s">
        <v>2498</v>
      </c>
    </row>
    <row r="123" spans="1:7">
      <c r="A123" t="s">
        <v>2139</v>
      </c>
      <c r="B123" t="s">
        <v>2817</v>
      </c>
      <c r="C123" s="3">
        <v>5316</v>
      </c>
      <c r="D123" t="s">
        <v>131</v>
      </c>
      <c r="E123" s="74">
        <v>0.72970000000000002</v>
      </c>
      <c r="F123" s="122" t="s">
        <v>2881</v>
      </c>
      <c r="G123" s="63" t="s">
        <v>2498</v>
      </c>
    </row>
    <row r="124" spans="1:7">
      <c r="A124" t="s">
        <v>2139</v>
      </c>
      <c r="B124" t="s">
        <v>2817</v>
      </c>
      <c r="C124" s="3">
        <v>3370</v>
      </c>
      <c r="D124" t="s">
        <v>127</v>
      </c>
      <c r="E124" s="74">
        <v>0.7127</v>
      </c>
      <c r="F124" s="122" t="s">
        <v>2498</v>
      </c>
      <c r="G124" s="63" t="s">
        <v>2498</v>
      </c>
    </row>
    <row r="125" spans="1:7">
      <c r="A125" t="s">
        <v>2139</v>
      </c>
      <c r="B125" t="s">
        <v>2817</v>
      </c>
      <c r="C125" s="3">
        <v>3210</v>
      </c>
      <c r="D125" t="s">
        <v>126</v>
      </c>
      <c r="E125" s="74">
        <v>0.69089999999999996</v>
      </c>
      <c r="F125" s="122" t="s">
        <v>2498</v>
      </c>
      <c r="G125" s="63" t="s">
        <v>2498</v>
      </c>
    </row>
    <row r="126" spans="1:7">
      <c r="A126" t="s">
        <v>2139</v>
      </c>
      <c r="B126" t="s">
        <v>2817</v>
      </c>
      <c r="C126" s="3">
        <v>1612</v>
      </c>
      <c r="D126" t="s">
        <v>118</v>
      </c>
      <c r="E126" s="74">
        <v>0.94440000000000002</v>
      </c>
      <c r="F126" s="122" t="s">
        <v>2881</v>
      </c>
      <c r="G126" s="63" t="s">
        <v>2498</v>
      </c>
    </row>
    <row r="127" spans="1:7">
      <c r="A127" t="s">
        <v>2139</v>
      </c>
      <c r="B127" t="s">
        <v>2817</v>
      </c>
      <c r="C127" s="3">
        <v>3208</v>
      </c>
      <c r="D127" t="s">
        <v>124</v>
      </c>
      <c r="E127" s="74">
        <v>0.25059999999999999</v>
      </c>
      <c r="F127" s="122" t="s">
        <v>2499</v>
      </c>
      <c r="G127" s="63" t="s">
        <v>2499</v>
      </c>
    </row>
    <row r="128" spans="1:7">
      <c r="A128" t="s">
        <v>2139</v>
      </c>
      <c r="B128" t="s">
        <v>2817</v>
      </c>
      <c r="C128" s="3">
        <v>5569</v>
      </c>
      <c r="D128" t="s">
        <v>2857</v>
      </c>
      <c r="E128" s="74">
        <v>0.2036</v>
      </c>
      <c r="F128" s="122" t="s">
        <v>2881</v>
      </c>
      <c r="G128" s="63" t="s">
        <v>2499</v>
      </c>
    </row>
    <row r="129" spans="1:7">
      <c r="A129" t="s">
        <v>2139</v>
      </c>
      <c r="B129" t="s">
        <v>2817</v>
      </c>
      <c r="C129" s="3">
        <v>5637</v>
      </c>
      <c r="D129" t="s">
        <v>3166</v>
      </c>
      <c r="E129" s="74">
        <v>0.71240000000000003</v>
      </c>
      <c r="F129" s="122" t="s">
        <v>2881</v>
      </c>
      <c r="G129" s="63" t="s">
        <v>2498</v>
      </c>
    </row>
    <row r="130" spans="1:7">
      <c r="A130" t="s">
        <v>2139</v>
      </c>
      <c r="B130" t="s">
        <v>2817</v>
      </c>
      <c r="C130" s="3">
        <v>2907</v>
      </c>
      <c r="D130" t="s">
        <v>39</v>
      </c>
      <c r="E130" s="74">
        <v>0.48780000000000001</v>
      </c>
      <c r="F130" s="122" t="s">
        <v>2499</v>
      </c>
      <c r="G130" s="63" t="s">
        <v>2499</v>
      </c>
    </row>
    <row r="131" spans="1:7">
      <c r="A131" t="s">
        <v>2139</v>
      </c>
      <c r="B131" t="s">
        <v>2817</v>
      </c>
      <c r="C131" s="3">
        <v>2134</v>
      </c>
      <c r="D131" t="s">
        <v>120</v>
      </c>
      <c r="E131" s="74">
        <v>0.5504</v>
      </c>
      <c r="F131" s="122" t="s">
        <v>2498</v>
      </c>
      <c r="G131" s="63" t="s">
        <v>2498</v>
      </c>
    </row>
    <row r="132" spans="1:7">
      <c r="A132" t="s">
        <v>2139</v>
      </c>
      <c r="B132" t="s">
        <v>2817</v>
      </c>
      <c r="C132" s="3">
        <v>4105</v>
      </c>
      <c r="D132" t="s">
        <v>128</v>
      </c>
      <c r="E132" s="74">
        <v>0.29110000000000003</v>
      </c>
      <c r="F132" s="122" t="s">
        <v>2881</v>
      </c>
      <c r="G132" s="63" t="s">
        <v>2499</v>
      </c>
    </row>
    <row r="133" spans="1:7">
      <c r="A133" t="s">
        <v>2139</v>
      </c>
      <c r="B133" t="s">
        <v>2817</v>
      </c>
      <c r="C133" s="3">
        <v>1613</v>
      </c>
      <c r="D133" t="s">
        <v>119</v>
      </c>
      <c r="E133" s="74">
        <v>0.68269999999999997</v>
      </c>
      <c r="F133" s="122" t="s">
        <v>2498</v>
      </c>
      <c r="G133" s="63" t="s">
        <v>2498</v>
      </c>
    </row>
    <row r="134" spans="1:7">
      <c r="A134" t="s">
        <v>2964</v>
      </c>
      <c r="B134" t="s">
        <v>3011</v>
      </c>
      <c r="C134" s="3">
        <v>5686</v>
      </c>
      <c r="D134" t="s">
        <v>3043</v>
      </c>
      <c r="E134" s="74">
        <v>0.50029999999999997</v>
      </c>
      <c r="F134" s="122" t="s">
        <v>2499</v>
      </c>
      <c r="G134" s="63" t="s">
        <v>2498</v>
      </c>
    </row>
    <row r="135" spans="1:7">
      <c r="A135" t="s">
        <v>2140</v>
      </c>
      <c r="B135" t="s">
        <v>2722</v>
      </c>
      <c r="C135" s="3">
        <v>4494</v>
      </c>
      <c r="D135" t="s">
        <v>139</v>
      </c>
      <c r="E135" s="74">
        <v>0.59989999999999999</v>
      </c>
      <c r="F135" s="122" t="s">
        <v>2498</v>
      </c>
      <c r="G135" s="63" t="s">
        <v>2498</v>
      </c>
    </row>
    <row r="136" spans="1:7">
      <c r="A136" t="s">
        <v>2140</v>
      </c>
      <c r="B136" t="s">
        <v>2722</v>
      </c>
      <c r="C136" s="3">
        <v>2909</v>
      </c>
      <c r="D136" t="s">
        <v>135</v>
      </c>
      <c r="E136" s="74">
        <v>0.54290000000000005</v>
      </c>
      <c r="F136" s="122" t="s">
        <v>2498</v>
      </c>
      <c r="G136" s="63" t="s">
        <v>2498</v>
      </c>
    </row>
    <row r="137" spans="1:7">
      <c r="A137" t="s">
        <v>2140</v>
      </c>
      <c r="B137" t="s">
        <v>2722</v>
      </c>
      <c r="C137" s="3">
        <v>3079</v>
      </c>
      <c r="D137" t="s">
        <v>136</v>
      </c>
      <c r="E137" s="74">
        <v>0.53059999999999996</v>
      </c>
      <c r="F137" s="122" t="s">
        <v>2498</v>
      </c>
      <c r="G137" s="63" t="s">
        <v>2498</v>
      </c>
    </row>
    <row r="138" spans="1:7">
      <c r="A138" t="s">
        <v>2140</v>
      </c>
      <c r="B138" t="s">
        <v>2722</v>
      </c>
      <c r="C138" s="3">
        <v>2368</v>
      </c>
      <c r="D138" t="s">
        <v>75</v>
      </c>
      <c r="E138" s="74">
        <v>0.5655</v>
      </c>
      <c r="F138" s="122" t="s">
        <v>2498</v>
      </c>
      <c r="G138" s="63" t="s">
        <v>2498</v>
      </c>
    </row>
    <row r="139" spans="1:7">
      <c r="A139" t="s">
        <v>2140</v>
      </c>
      <c r="B139" t="s">
        <v>2722</v>
      </c>
      <c r="C139" s="3">
        <v>4003</v>
      </c>
      <c r="D139" t="s">
        <v>138</v>
      </c>
      <c r="E139" s="74">
        <v>0.7702</v>
      </c>
      <c r="F139" s="122" t="s">
        <v>2498</v>
      </c>
      <c r="G139" s="63" t="s">
        <v>2498</v>
      </c>
    </row>
    <row r="140" spans="1:7">
      <c r="A140" t="s">
        <v>2140</v>
      </c>
      <c r="B140" t="s">
        <v>2722</v>
      </c>
      <c r="C140" s="3">
        <v>2908</v>
      </c>
      <c r="D140" t="s">
        <v>134</v>
      </c>
      <c r="E140" s="74">
        <v>0.46300000000000002</v>
      </c>
      <c r="F140" s="122" t="s">
        <v>2499</v>
      </c>
      <c r="G140" s="63" t="s">
        <v>2499</v>
      </c>
    </row>
    <row r="141" spans="1:7">
      <c r="A141" t="s">
        <v>2140</v>
      </c>
      <c r="B141" t="s">
        <v>2722</v>
      </c>
      <c r="C141" s="3">
        <v>5115</v>
      </c>
      <c r="D141" t="s">
        <v>140</v>
      </c>
      <c r="E141" s="74">
        <v>0.57089999999999996</v>
      </c>
      <c r="F141" s="122" t="s">
        <v>2498</v>
      </c>
      <c r="G141" s="63" t="s">
        <v>2498</v>
      </c>
    </row>
    <row r="142" spans="1:7">
      <c r="A142" t="s">
        <v>2140</v>
      </c>
      <c r="B142" t="s">
        <v>2722</v>
      </c>
      <c r="C142" s="3">
        <v>5611</v>
      </c>
      <c r="D142" t="s">
        <v>3108</v>
      </c>
      <c r="E142" s="74">
        <v>0.60950000000000004</v>
      </c>
      <c r="F142" s="122" t="s">
        <v>2881</v>
      </c>
      <c r="G142" s="63" t="s">
        <v>2498</v>
      </c>
    </row>
    <row r="143" spans="1:7">
      <c r="A143" t="s">
        <v>2140</v>
      </c>
      <c r="B143" t="s">
        <v>2722</v>
      </c>
      <c r="C143" s="3">
        <v>3318</v>
      </c>
      <c r="D143" t="s">
        <v>137</v>
      </c>
      <c r="E143" s="74">
        <v>0.53269999999999995</v>
      </c>
      <c r="F143" s="122" t="s">
        <v>2498</v>
      </c>
      <c r="G143" s="63" t="s">
        <v>2498</v>
      </c>
    </row>
    <row r="144" spans="1:7">
      <c r="A144" t="s">
        <v>2141</v>
      </c>
      <c r="B144" t="s">
        <v>2566</v>
      </c>
      <c r="C144" s="3">
        <v>3473</v>
      </c>
      <c r="D144" t="s">
        <v>142</v>
      </c>
      <c r="E144" s="74">
        <v>0.50109999999999999</v>
      </c>
      <c r="F144" s="122" t="s">
        <v>2881</v>
      </c>
      <c r="G144" s="63" t="s">
        <v>2498</v>
      </c>
    </row>
    <row r="145" spans="1:7">
      <c r="A145" t="s">
        <v>2141</v>
      </c>
      <c r="B145" t="s">
        <v>2566</v>
      </c>
      <c r="C145" s="3">
        <v>5030</v>
      </c>
      <c r="D145" t="s">
        <v>143</v>
      </c>
      <c r="E145" s="74">
        <v>0.39219999999999999</v>
      </c>
      <c r="F145" s="122" t="s">
        <v>2881</v>
      </c>
      <c r="G145" s="63" t="s">
        <v>2499</v>
      </c>
    </row>
    <row r="146" spans="1:7">
      <c r="A146" t="s">
        <v>2142</v>
      </c>
      <c r="B146" t="s">
        <v>2756</v>
      </c>
      <c r="C146" s="3">
        <v>5613</v>
      </c>
      <c r="D146" t="s">
        <v>2943</v>
      </c>
      <c r="E146" s="74">
        <v>0.43190000000000001</v>
      </c>
      <c r="F146" s="122" t="s">
        <v>2881</v>
      </c>
      <c r="G146" s="63" t="s">
        <v>2499</v>
      </c>
    </row>
    <row r="147" spans="1:7">
      <c r="A147" t="s">
        <v>2142</v>
      </c>
      <c r="B147" t="s">
        <v>2756</v>
      </c>
      <c r="C147" s="3">
        <v>4378</v>
      </c>
      <c r="D147" t="s">
        <v>147</v>
      </c>
      <c r="E147" s="74">
        <v>0.45500000000000002</v>
      </c>
      <c r="F147" s="122" t="s">
        <v>2499</v>
      </c>
      <c r="G147" s="63" t="s">
        <v>2499</v>
      </c>
    </row>
    <row r="148" spans="1:7">
      <c r="A148" t="s">
        <v>2142</v>
      </c>
      <c r="B148" t="s">
        <v>2756</v>
      </c>
      <c r="C148" s="3">
        <v>2722</v>
      </c>
      <c r="D148" t="s">
        <v>146</v>
      </c>
      <c r="E148" s="74">
        <v>0.52749999999999997</v>
      </c>
      <c r="F148" s="122" t="s">
        <v>2499</v>
      </c>
      <c r="G148" s="63" t="s">
        <v>2498</v>
      </c>
    </row>
    <row r="149" spans="1:7">
      <c r="A149" t="s">
        <v>2142</v>
      </c>
      <c r="B149" t="s">
        <v>2756</v>
      </c>
      <c r="C149" s="3">
        <v>1708</v>
      </c>
      <c r="D149" t="s">
        <v>2944</v>
      </c>
      <c r="E149" s="74">
        <v>0.44280000000000003</v>
      </c>
      <c r="F149" s="122" t="s">
        <v>2881</v>
      </c>
      <c r="G149" s="63" t="s">
        <v>2499</v>
      </c>
    </row>
    <row r="150" spans="1:7">
      <c r="A150" t="s">
        <v>2142</v>
      </c>
      <c r="B150" t="s">
        <v>2756</v>
      </c>
      <c r="C150" s="3">
        <v>4519</v>
      </c>
      <c r="D150" t="s">
        <v>148</v>
      </c>
      <c r="E150" s="74">
        <v>0.48709999999999998</v>
      </c>
      <c r="F150" s="122" t="s">
        <v>2881</v>
      </c>
      <c r="G150" s="63" t="s">
        <v>2499</v>
      </c>
    </row>
    <row r="151" spans="1:7">
      <c r="A151" t="s">
        <v>2142</v>
      </c>
      <c r="B151" t="s">
        <v>2756</v>
      </c>
      <c r="C151" s="3">
        <v>2471</v>
      </c>
      <c r="D151" t="s">
        <v>145</v>
      </c>
      <c r="E151" s="74">
        <v>0.42730000000000001</v>
      </c>
      <c r="F151" s="122" t="s">
        <v>2881</v>
      </c>
      <c r="G151" s="63" t="s">
        <v>2499</v>
      </c>
    </row>
    <row r="152" spans="1:7">
      <c r="A152" t="s">
        <v>2143</v>
      </c>
      <c r="B152" t="s">
        <v>2538</v>
      </c>
      <c r="C152" s="3">
        <v>3422</v>
      </c>
      <c r="D152" t="s">
        <v>152</v>
      </c>
      <c r="E152" s="74">
        <v>0.69530000000000003</v>
      </c>
      <c r="F152" s="122" t="s">
        <v>2498</v>
      </c>
      <c r="G152" s="63" t="s">
        <v>2498</v>
      </c>
    </row>
    <row r="153" spans="1:7">
      <c r="A153" t="s">
        <v>2143</v>
      </c>
      <c r="B153" t="s">
        <v>2538</v>
      </c>
      <c r="C153" s="3">
        <v>2594</v>
      </c>
      <c r="D153" t="s">
        <v>150</v>
      </c>
      <c r="E153" s="74">
        <v>0.76190000000000002</v>
      </c>
      <c r="F153" s="122" t="s">
        <v>2498</v>
      </c>
      <c r="G153" s="63" t="s">
        <v>2498</v>
      </c>
    </row>
    <row r="154" spans="1:7">
      <c r="A154" t="s">
        <v>2143</v>
      </c>
      <c r="B154" t="s">
        <v>2538</v>
      </c>
      <c r="C154" s="3">
        <v>3145</v>
      </c>
      <c r="D154" t="s">
        <v>151</v>
      </c>
      <c r="E154" s="74">
        <v>0.75309999999999999</v>
      </c>
      <c r="F154" s="122" t="s">
        <v>2498</v>
      </c>
      <c r="G154" s="63" t="s">
        <v>2498</v>
      </c>
    </row>
    <row r="155" spans="1:7">
      <c r="A155" t="s">
        <v>2144</v>
      </c>
      <c r="B155" t="s">
        <v>2732</v>
      </c>
      <c r="C155" s="3">
        <v>1671</v>
      </c>
      <c r="D155" t="s">
        <v>154</v>
      </c>
      <c r="E155" s="74">
        <v>0.59850000000000003</v>
      </c>
      <c r="F155" s="122" t="s">
        <v>2881</v>
      </c>
      <c r="G155" s="63" t="s">
        <v>2498</v>
      </c>
    </row>
    <row r="156" spans="1:7">
      <c r="A156" t="s">
        <v>2144</v>
      </c>
      <c r="B156" t="s">
        <v>2732</v>
      </c>
      <c r="C156" s="3">
        <v>3737</v>
      </c>
      <c r="D156" t="s">
        <v>155</v>
      </c>
      <c r="E156" s="74">
        <v>0.59179999999999999</v>
      </c>
      <c r="F156" s="122" t="s">
        <v>2498</v>
      </c>
      <c r="G156" s="63" t="s">
        <v>2498</v>
      </c>
    </row>
    <row r="157" spans="1:7">
      <c r="A157" t="s">
        <v>2144</v>
      </c>
      <c r="B157" t="s">
        <v>2732</v>
      </c>
      <c r="C157" s="3">
        <v>2349</v>
      </c>
      <c r="D157" t="s">
        <v>3110</v>
      </c>
      <c r="E157" s="74">
        <v>0.56950000000000001</v>
      </c>
      <c r="F157" s="122" t="s">
        <v>2498</v>
      </c>
      <c r="G157" s="63" t="s">
        <v>2498</v>
      </c>
    </row>
    <row r="158" spans="1:7">
      <c r="A158" t="s">
        <v>2144</v>
      </c>
      <c r="B158" t="s">
        <v>2732</v>
      </c>
      <c r="C158" s="3">
        <v>2609</v>
      </c>
      <c r="D158" t="s">
        <v>2935</v>
      </c>
      <c r="E158" s="74">
        <v>0.63570000000000004</v>
      </c>
      <c r="F158" s="122" t="s">
        <v>2498</v>
      </c>
      <c r="G158" s="63" t="s">
        <v>2498</v>
      </c>
    </row>
    <row r="159" spans="1:7">
      <c r="A159" t="s">
        <v>2144</v>
      </c>
      <c r="B159" t="s">
        <v>2732</v>
      </c>
      <c r="C159" s="3">
        <v>5529</v>
      </c>
      <c r="D159" t="s">
        <v>2847</v>
      </c>
      <c r="E159" s="74">
        <v>0.6583</v>
      </c>
      <c r="F159" s="122" t="s">
        <v>2881</v>
      </c>
      <c r="G159" s="63" t="s">
        <v>2498</v>
      </c>
    </row>
    <row r="160" spans="1:7">
      <c r="A160" t="s">
        <v>2144</v>
      </c>
      <c r="B160" t="s">
        <v>2732</v>
      </c>
      <c r="C160" s="3">
        <v>5071</v>
      </c>
      <c r="D160" t="s">
        <v>156</v>
      </c>
      <c r="E160" s="74">
        <v>0.65639999999999998</v>
      </c>
      <c r="F160" s="122" t="s">
        <v>2881</v>
      </c>
      <c r="G160" s="63" t="s">
        <v>2498</v>
      </c>
    </row>
    <row r="161" spans="1:7">
      <c r="A161" t="s">
        <v>2145</v>
      </c>
      <c r="B161" t="s">
        <v>2731</v>
      </c>
      <c r="C161" s="3">
        <v>5430</v>
      </c>
      <c r="D161" t="s">
        <v>158</v>
      </c>
      <c r="E161" s="74">
        <v>0.69989999999999997</v>
      </c>
      <c r="F161" s="122" t="s">
        <v>2498</v>
      </c>
      <c r="G161" s="63" t="s">
        <v>2498</v>
      </c>
    </row>
    <row r="162" spans="1:7">
      <c r="A162" t="s">
        <v>2146</v>
      </c>
      <c r="B162" t="s">
        <v>2805</v>
      </c>
      <c r="C162" s="3">
        <v>4406</v>
      </c>
      <c r="D162" t="s">
        <v>189</v>
      </c>
      <c r="E162" s="74">
        <v>0.27050000000000002</v>
      </c>
      <c r="F162" s="122" t="s">
        <v>2499</v>
      </c>
      <c r="G162" s="63" t="s">
        <v>2499</v>
      </c>
    </row>
    <row r="163" spans="1:7">
      <c r="A163" t="s">
        <v>2146</v>
      </c>
      <c r="B163" t="s">
        <v>2805</v>
      </c>
      <c r="C163" s="3">
        <v>3080</v>
      </c>
      <c r="D163" t="s">
        <v>173</v>
      </c>
      <c r="E163" s="74">
        <v>0.20680000000000001</v>
      </c>
      <c r="F163" s="122" t="s">
        <v>2499</v>
      </c>
      <c r="G163" s="63" t="s">
        <v>2499</v>
      </c>
    </row>
    <row r="164" spans="1:7">
      <c r="A164" t="s">
        <v>2146</v>
      </c>
      <c r="B164" t="s">
        <v>2805</v>
      </c>
      <c r="C164" s="3">
        <v>4405</v>
      </c>
      <c r="D164" t="s">
        <v>188</v>
      </c>
      <c r="E164" s="74">
        <v>0.2883</v>
      </c>
      <c r="F164" s="122" t="s">
        <v>2499</v>
      </c>
      <c r="G164" s="63" t="s">
        <v>2499</v>
      </c>
    </row>
    <row r="165" spans="1:7">
      <c r="A165" t="s">
        <v>2146</v>
      </c>
      <c r="B165" t="s">
        <v>2805</v>
      </c>
      <c r="C165" s="3">
        <v>3423</v>
      </c>
      <c r="D165" t="s">
        <v>176</v>
      </c>
      <c r="E165" s="74">
        <v>0.28920000000000001</v>
      </c>
      <c r="F165" s="122" t="s">
        <v>2499</v>
      </c>
      <c r="G165" s="63" t="s">
        <v>2499</v>
      </c>
    </row>
    <row r="166" spans="1:7">
      <c r="A166" t="s">
        <v>2146</v>
      </c>
      <c r="B166" t="s">
        <v>2805</v>
      </c>
      <c r="C166" s="3">
        <v>4503</v>
      </c>
      <c r="D166" t="s">
        <v>190</v>
      </c>
      <c r="E166" s="74">
        <v>0.63370000000000004</v>
      </c>
      <c r="F166" s="122" t="s">
        <v>2498</v>
      </c>
      <c r="G166" s="63" t="s">
        <v>2498</v>
      </c>
    </row>
    <row r="167" spans="1:7">
      <c r="A167" t="s">
        <v>2146</v>
      </c>
      <c r="B167" t="s">
        <v>2805</v>
      </c>
      <c r="C167" s="3">
        <v>3733</v>
      </c>
      <c r="D167" t="s">
        <v>181</v>
      </c>
      <c r="E167" s="74">
        <v>0.46079999999999999</v>
      </c>
      <c r="F167" s="122" t="s">
        <v>2499</v>
      </c>
      <c r="G167" s="63" t="s">
        <v>2499</v>
      </c>
    </row>
    <row r="168" spans="1:7">
      <c r="A168" t="s">
        <v>2146</v>
      </c>
      <c r="B168" t="s">
        <v>2805</v>
      </c>
      <c r="C168" s="3">
        <v>2636</v>
      </c>
      <c r="D168" t="s">
        <v>3036</v>
      </c>
      <c r="E168" s="74">
        <v>0.33339999999999997</v>
      </c>
      <c r="F168" s="122" t="s">
        <v>2881</v>
      </c>
      <c r="G168" s="63" t="s">
        <v>2499</v>
      </c>
    </row>
    <row r="169" spans="1:7">
      <c r="A169" t="s">
        <v>2146</v>
      </c>
      <c r="B169" t="s">
        <v>2805</v>
      </c>
      <c r="C169" s="3">
        <v>4075</v>
      </c>
      <c r="D169" t="s">
        <v>187</v>
      </c>
      <c r="E169" s="74">
        <v>0.13039999999999999</v>
      </c>
      <c r="F169" s="122" t="s">
        <v>2499</v>
      </c>
      <c r="G169" s="63" t="s">
        <v>2499</v>
      </c>
    </row>
    <row r="170" spans="1:7">
      <c r="A170" t="s">
        <v>2146</v>
      </c>
      <c r="B170" t="s">
        <v>2805</v>
      </c>
      <c r="C170" s="3">
        <v>2179</v>
      </c>
      <c r="D170" t="s">
        <v>162</v>
      </c>
      <c r="E170" s="74">
        <v>0.6734</v>
      </c>
      <c r="F170" s="122" t="s">
        <v>2498</v>
      </c>
      <c r="G170" s="63" t="s">
        <v>2498</v>
      </c>
    </row>
    <row r="171" spans="1:7">
      <c r="A171" t="s">
        <v>2146</v>
      </c>
      <c r="B171" t="s">
        <v>2805</v>
      </c>
      <c r="C171" s="3">
        <v>2637</v>
      </c>
      <c r="D171" t="s">
        <v>164</v>
      </c>
      <c r="E171" s="74">
        <v>0.73880000000000001</v>
      </c>
      <c r="F171" s="122" t="s">
        <v>2498</v>
      </c>
      <c r="G171" s="63" t="s">
        <v>2498</v>
      </c>
    </row>
    <row r="172" spans="1:7">
      <c r="A172" t="s">
        <v>2146</v>
      </c>
      <c r="B172" t="s">
        <v>2805</v>
      </c>
      <c r="C172" s="3">
        <v>3902</v>
      </c>
      <c r="D172" t="s">
        <v>184</v>
      </c>
      <c r="E172" s="74">
        <v>0.59950000000000003</v>
      </c>
      <c r="F172" s="122" t="s">
        <v>2498</v>
      </c>
      <c r="G172" s="63" t="s">
        <v>2498</v>
      </c>
    </row>
    <row r="173" spans="1:7">
      <c r="A173" t="s">
        <v>2146</v>
      </c>
      <c r="B173" t="s">
        <v>2805</v>
      </c>
      <c r="C173" s="3">
        <v>1738</v>
      </c>
      <c r="D173" t="s">
        <v>161</v>
      </c>
      <c r="E173" s="74">
        <v>0.51929999999999998</v>
      </c>
      <c r="F173" s="122" t="s">
        <v>2498</v>
      </c>
      <c r="G173" s="63" t="s">
        <v>2498</v>
      </c>
    </row>
    <row r="174" spans="1:7">
      <c r="A174" t="s">
        <v>2146</v>
      </c>
      <c r="B174" t="s">
        <v>2805</v>
      </c>
      <c r="C174" s="3">
        <v>3424</v>
      </c>
      <c r="D174" t="s">
        <v>177</v>
      </c>
      <c r="E174" s="74">
        <v>0.60899999999999999</v>
      </c>
      <c r="F174" s="122" t="s">
        <v>2498</v>
      </c>
      <c r="G174" s="63" t="s">
        <v>2498</v>
      </c>
    </row>
    <row r="175" spans="1:7">
      <c r="A175" t="s">
        <v>2146</v>
      </c>
      <c r="B175" t="s">
        <v>2805</v>
      </c>
      <c r="C175" s="3">
        <v>2643</v>
      </c>
      <c r="D175" t="s">
        <v>165</v>
      </c>
      <c r="E175" s="74">
        <v>0.62529999999999997</v>
      </c>
      <c r="F175" s="122" t="s">
        <v>2498</v>
      </c>
      <c r="G175" s="63" t="s">
        <v>2498</v>
      </c>
    </row>
    <row r="176" spans="1:7">
      <c r="A176" t="s">
        <v>2146</v>
      </c>
      <c r="B176" t="s">
        <v>2805</v>
      </c>
      <c r="C176" s="3">
        <v>3735</v>
      </c>
      <c r="D176" t="s">
        <v>183</v>
      </c>
      <c r="E176" s="74">
        <v>0.59340000000000004</v>
      </c>
      <c r="F176" s="122" t="s">
        <v>2498</v>
      </c>
      <c r="G176" s="63" t="s">
        <v>2498</v>
      </c>
    </row>
    <row r="177" spans="1:7">
      <c r="A177" t="s">
        <v>2146</v>
      </c>
      <c r="B177" t="s">
        <v>2805</v>
      </c>
      <c r="C177" s="3">
        <v>2690</v>
      </c>
      <c r="D177" t="s">
        <v>167</v>
      </c>
      <c r="E177" s="74">
        <v>0.58909999999999996</v>
      </c>
      <c r="F177" s="122" t="s">
        <v>2498</v>
      </c>
      <c r="G177" s="63" t="s">
        <v>2498</v>
      </c>
    </row>
    <row r="178" spans="1:7">
      <c r="A178" t="s">
        <v>2146</v>
      </c>
      <c r="B178" t="s">
        <v>2805</v>
      </c>
      <c r="C178" s="3">
        <v>2610</v>
      </c>
      <c r="D178" t="s">
        <v>163</v>
      </c>
      <c r="E178" s="74">
        <v>0.60289999999999999</v>
      </c>
      <c r="F178" s="122" t="s">
        <v>2499</v>
      </c>
      <c r="G178" s="63" t="s">
        <v>2498</v>
      </c>
    </row>
    <row r="179" spans="1:7">
      <c r="A179" t="s">
        <v>2146</v>
      </c>
      <c r="B179" t="s">
        <v>2805</v>
      </c>
      <c r="C179" s="3">
        <v>3081</v>
      </c>
      <c r="D179" t="s">
        <v>174</v>
      </c>
      <c r="E179" s="74">
        <v>0.56310000000000004</v>
      </c>
      <c r="F179" s="122" t="s">
        <v>2498</v>
      </c>
      <c r="G179" s="63" t="s">
        <v>2498</v>
      </c>
    </row>
    <row r="180" spans="1:7">
      <c r="A180" t="s">
        <v>2146</v>
      </c>
      <c r="B180" t="s">
        <v>2805</v>
      </c>
      <c r="C180" s="3">
        <v>3543</v>
      </c>
      <c r="D180" t="s">
        <v>178</v>
      </c>
      <c r="E180" s="74">
        <v>0.45119999999999999</v>
      </c>
      <c r="F180" s="122" t="s">
        <v>2498</v>
      </c>
      <c r="G180" s="63" t="s">
        <v>2498</v>
      </c>
    </row>
    <row r="181" spans="1:7">
      <c r="A181" t="s">
        <v>2146</v>
      </c>
      <c r="B181" t="s">
        <v>2805</v>
      </c>
      <c r="C181" s="3">
        <v>4591</v>
      </c>
      <c r="D181" t="s">
        <v>192</v>
      </c>
      <c r="E181" s="74">
        <v>0.3125</v>
      </c>
      <c r="F181" s="122" t="s">
        <v>2499</v>
      </c>
      <c r="G181" s="63" t="s">
        <v>2499</v>
      </c>
    </row>
    <row r="182" spans="1:7">
      <c r="A182" t="s">
        <v>2146</v>
      </c>
      <c r="B182" t="s">
        <v>2805</v>
      </c>
      <c r="C182" s="3">
        <v>1574</v>
      </c>
      <c r="D182" t="s">
        <v>3162</v>
      </c>
      <c r="E182" s="74">
        <v>0.6734</v>
      </c>
      <c r="F182" s="122" t="s">
        <v>2498</v>
      </c>
      <c r="G182" s="63" t="s">
        <v>2498</v>
      </c>
    </row>
    <row r="183" spans="1:7">
      <c r="A183" t="s">
        <v>2146</v>
      </c>
      <c r="B183" t="s">
        <v>2805</v>
      </c>
      <c r="C183" s="3">
        <v>3017</v>
      </c>
      <c r="D183" t="s">
        <v>172</v>
      </c>
      <c r="E183" s="74">
        <v>0.29830000000000001</v>
      </c>
      <c r="F183" s="122" t="s">
        <v>2499</v>
      </c>
      <c r="G183" s="63" t="s">
        <v>2499</v>
      </c>
    </row>
    <row r="184" spans="1:7">
      <c r="A184" t="s">
        <v>2146</v>
      </c>
      <c r="B184" t="s">
        <v>2805</v>
      </c>
      <c r="C184" s="3">
        <v>3932</v>
      </c>
      <c r="D184" t="s">
        <v>185</v>
      </c>
      <c r="E184" s="74">
        <v>0.4652</v>
      </c>
      <c r="F184" s="122" t="s">
        <v>2499</v>
      </c>
      <c r="G184" s="63" t="s">
        <v>2499</v>
      </c>
    </row>
    <row r="185" spans="1:7">
      <c r="A185" t="s">
        <v>2146</v>
      </c>
      <c r="B185" t="s">
        <v>2805</v>
      </c>
      <c r="C185" s="3">
        <v>2318</v>
      </c>
      <c r="D185" t="s">
        <v>49</v>
      </c>
      <c r="E185" s="74">
        <v>0.56120000000000003</v>
      </c>
      <c r="F185" s="122" t="s">
        <v>2498</v>
      </c>
      <c r="G185" s="63" t="s">
        <v>2498</v>
      </c>
    </row>
    <row r="186" spans="1:7">
      <c r="A186" t="s">
        <v>2146</v>
      </c>
      <c r="B186" t="s">
        <v>2805</v>
      </c>
      <c r="C186" s="3">
        <v>3734</v>
      </c>
      <c r="D186" t="s">
        <v>182</v>
      </c>
      <c r="E186" s="74">
        <v>0.69489999999999996</v>
      </c>
      <c r="F186" s="122" t="s">
        <v>2498</v>
      </c>
      <c r="G186" s="63" t="s">
        <v>2498</v>
      </c>
    </row>
    <row r="187" spans="1:7">
      <c r="A187" t="s">
        <v>2146</v>
      </c>
      <c r="B187" t="s">
        <v>2805</v>
      </c>
      <c r="C187" s="3">
        <v>3146</v>
      </c>
      <c r="D187" t="s">
        <v>175</v>
      </c>
      <c r="E187" s="74">
        <v>0.74419999999999997</v>
      </c>
      <c r="F187" s="122" t="s">
        <v>2498</v>
      </c>
      <c r="G187" s="63" t="s">
        <v>2498</v>
      </c>
    </row>
    <row r="188" spans="1:7">
      <c r="A188" t="s">
        <v>2146</v>
      </c>
      <c r="B188" t="s">
        <v>2805</v>
      </c>
      <c r="C188" s="3">
        <v>2723</v>
      </c>
      <c r="D188" t="s">
        <v>168</v>
      </c>
      <c r="E188" s="74">
        <v>0.57330000000000003</v>
      </c>
      <c r="F188" s="122" t="s">
        <v>2498</v>
      </c>
      <c r="G188" s="63" t="s">
        <v>2498</v>
      </c>
    </row>
    <row r="189" spans="1:7">
      <c r="A189" t="s">
        <v>2146</v>
      </c>
      <c r="B189" t="s">
        <v>2805</v>
      </c>
      <c r="C189" s="3">
        <v>5342</v>
      </c>
      <c r="D189" t="s">
        <v>195</v>
      </c>
      <c r="E189" s="74">
        <v>0.62870000000000004</v>
      </c>
      <c r="F189" s="122" t="s">
        <v>2881</v>
      </c>
      <c r="G189" s="63" t="s">
        <v>2498</v>
      </c>
    </row>
    <row r="190" spans="1:7">
      <c r="A190" t="s">
        <v>2146</v>
      </c>
      <c r="B190" t="s">
        <v>2805</v>
      </c>
      <c r="C190" s="3">
        <v>2644</v>
      </c>
      <c r="D190" t="s">
        <v>166</v>
      </c>
      <c r="E190" s="74">
        <v>0.66069999999999995</v>
      </c>
      <c r="F190" s="122" t="s">
        <v>2498</v>
      </c>
      <c r="G190" s="63" t="s">
        <v>2498</v>
      </c>
    </row>
    <row r="191" spans="1:7">
      <c r="A191" t="s">
        <v>2146</v>
      </c>
      <c r="B191" t="s">
        <v>2805</v>
      </c>
      <c r="C191" s="3">
        <v>4410</v>
      </c>
      <c r="D191" t="s">
        <v>140</v>
      </c>
      <c r="E191" s="74">
        <v>0.76249999999999996</v>
      </c>
      <c r="F191" s="122" t="s">
        <v>2498</v>
      </c>
      <c r="G191" s="63" t="s">
        <v>2498</v>
      </c>
    </row>
    <row r="192" spans="1:7">
      <c r="A192" t="s">
        <v>2146</v>
      </c>
      <c r="B192" t="s">
        <v>2805</v>
      </c>
      <c r="C192" s="3">
        <v>5744</v>
      </c>
      <c r="D192" t="s">
        <v>3069</v>
      </c>
      <c r="E192" s="74">
        <v>0.41560000000000002</v>
      </c>
      <c r="F192" s="122" t="s">
        <v>2499</v>
      </c>
      <c r="G192" s="63" t="s">
        <v>2499</v>
      </c>
    </row>
    <row r="193" spans="1:7">
      <c r="A193" t="s">
        <v>2146</v>
      </c>
      <c r="B193" t="s">
        <v>2805</v>
      </c>
      <c r="C193" s="3">
        <v>4034</v>
      </c>
      <c r="D193" t="s">
        <v>186</v>
      </c>
      <c r="E193" s="74">
        <v>0.39510000000000001</v>
      </c>
      <c r="F193" s="122" t="s">
        <v>2499</v>
      </c>
      <c r="G193" s="63" t="s">
        <v>2499</v>
      </c>
    </row>
    <row r="194" spans="1:7">
      <c r="A194" t="s">
        <v>2146</v>
      </c>
      <c r="B194" t="s">
        <v>2805</v>
      </c>
      <c r="C194" s="3">
        <v>2964</v>
      </c>
      <c r="D194" t="s">
        <v>170</v>
      </c>
      <c r="E194" s="74">
        <v>0.26950000000000002</v>
      </c>
      <c r="F194" s="122" t="s">
        <v>2499</v>
      </c>
      <c r="G194" s="63" t="s">
        <v>2499</v>
      </c>
    </row>
    <row r="195" spans="1:7">
      <c r="A195" t="s">
        <v>2146</v>
      </c>
      <c r="B195" t="s">
        <v>2805</v>
      </c>
      <c r="C195" s="3">
        <v>3016</v>
      </c>
      <c r="D195" t="s">
        <v>171</v>
      </c>
      <c r="E195" s="74">
        <v>0.47420000000000001</v>
      </c>
      <c r="F195" s="122" t="s">
        <v>2498</v>
      </c>
      <c r="G195" s="63" t="s">
        <v>2498</v>
      </c>
    </row>
    <row r="196" spans="1:7">
      <c r="A196" t="s">
        <v>2146</v>
      </c>
      <c r="B196" t="s">
        <v>2805</v>
      </c>
      <c r="C196" s="3">
        <v>4504</v>
      </c>
      <c r="D196" t="s">
        <v>191</v>
      </c>
      <c r="E196" s="74">
        <v>0.30690000000000001</v>
      </c>
      <c r="F196" s="122" t="s">
        <v>2499</v>
      </c>
      <c r="G196" s="63" t="s">
        <v>2499</v>
      </c>
    </row>
    <row r="197" spans="1:7">
      <c r="A197" t="s">
        <v>2146</v>
      </c>
      <c r="B197" t="s">
        <v>2805</v>
      </c>
      <c r="C197" s="3">
        <v>3556</v>
      </c>
      <c r="D197" t="s">
        <v>179</v>
      </c>
      <c r="E197" s="74">
        <v>0.45540000000000003</v>
      </c>
      <c r="F197" s="122" t="s">
        <v>2499</v>
      </c>
      <c r="G197" s="63" t="s">
        <v>2499</v>
      </c>
    </row>
    <row r="198" spans="1:7">
      <c r="A198" t="s">
        <v>2146</v>
      </c>
      <c r="B198" t="s">
        <v>2805</v>
      </c>
      <c r="C198" s="3">
        <v>5745</v>
      </c>
      <c r="D198" t="s">
        <v>3070</v>
      </c>
      <c r="E198" s="74">
        <v>0.2757</v>
      </c>
      <c r="F198" s="122" t="s">
        <v>2499</v>
      </c>
      <c r="G198" s="63" t="s">
        <v>2499</v>
      </c>
    </row>
    <row r="199" spans="1:7">
      <c r="A199" t="s">
        <v>2146</v>
      </c>
      <c r="B199" t="s">
        <v>2805</v>
      </c>
      <c r="C199" s="3">
        <v>5271</v>
      </c>
      <c r="D199" t="s">
        <v>194</v>
      </c>
      <c r="E199" s="74">
        <v>0.3241</v>
      </c>
      <c r="F199" s="122" t="s">
        <v>2499</v>
      </c>
      <c r="G199" s="63" t="s">
        <v>2499</v>
      </c>
    </row>
    <row r="200" spans="1:7">
      <c r="A200" t="s">
        <v>2146</v>
      </c>
      <c r="B200" t="s">
        <v>2805</v>
      </c>
      <c r="C200" s="3">
        <v>1689</v>
      </c>
      <c r="D200" t="s">
        <v>160</v>
      </c>
      <c r="E200" s="74">
        <v>0.28420000000000001</v>
      </c>
      <c r="F200" s="122" t="s">
        <v>2499</v>
      </c>
      <c r="G200" s="63" t="s">
        <v>2499</v>
      </c>
    </row>
    <row r="201" spans="1:7">
      <c r="A201" t="s">
        <v>2146</v>
      </c>
      <c r="B201" t="s">
        <v>2805</v>
      </c>
      <c r="C201" s="3">
        <v>5713</v>
      </c>
      <c r="D201" t="s">
        <v>3163</v>
      </c>
      <c r="E201" s="74">
        <v>0.72589999999999999</v>
      </c>
      <c r="F201" s="122" t="s">
        <v>2498</v>
      </c>
      <c r="G201" s="63" t="s">
        <v>2498</v>
      </c>
    </row>
    <row r="202" spans="1:7">
      <c r="A202" t="s">
        <v>2146</v>
      </c>
      <c r="B202" t="s">
        <v>2805</v>
      </c>
      <c r="C202" s="3">
        <v>5149</v>
      </c>
      <c r="D202" t="s">
        <v>193</v>
      </c>
      <c r="E202" s="74">
        <v>0.52039999999999997</v>
      </c>
      <c r="F202" s="122" t="s">
        <v>2881</v>
      </c>
      <c r="G202" s="63" t="s">
        <v>2498</v>
      </c>
    </row>
    <row r="203" spans="1:7">
      <c r="A203" t="s">
        <v>2146</v>
      </c>
      <c r="B203" t="s">
        <v>2805</v>
      </c>
      <c r="C203" s="3">
        <v>2828</v>
      </c>
      <c r="D203" t="s">
        <v>169</v>
      </c>
      <c r="E203" s="74">
        <v>0.55410000000000004</v>
      </c>
      <c r="F203" s="122" t="s">
        <v>2498</v>
      </c>
      <c r="G203" s="63" t="s">
        <v>2498</v>
      </c>
    </row>
    <row r="204" spans="1:7">
      <c r="A204" t="s">
        <v>2146</v>
      </c>
      <c r="B204" t="s">
        <v>2805</v>
      </c>
      <c r="C204" s="3">
        <v>3565</v>
      </c>
      <c r="D204" t="s">
        <v>180</v>
      </c>
      <c r="E204" s="74">
        <v>0.68759999999999999</v>
      </c>
      <c r="F204" s="122" t="s">
        <v>2498</v>
      </c>
      <c r="G204" s="63" t="s">
        <v>2498</v>
      </c>
    </row>
    <row r="205" spans="1:7">
      <c r="A205" t="s">
        <v>2147</v>
      </c>
      <c r="B205" t="s">
        <v>2617</v>
      </c>
      <c r="C205" s="3">
        <v>5311</v>
      </c>
      <c r="D205" t="s">
        <v>199</v>
      </c>
      <c r="E205" s="74">
        <v>0.28289999999999998</v>
      </c>
      <c r="F205" s="122" t="s">
        <v>2881</v>
      </c>
      <c r="G205" s="63" t="s">
        <v>2499</v>
      </c>
    </row>
    <row r="206" spans="1:7">
      <c r="A206" t="s">
        <v>2147</v>
      </c>
      <c r="B206" t="s">
        <v>2617</v>
      </c>
      <c r="C206" s="3">
        <v>4568</v>
      </c>
      <c r="D206" t="s">
        <v>198</v>
      </c>
      <c r="E206" s="74">
        <v>0.2054</v>
      </c>
      <c r="F206" s="122" t="s">
        <v>2881</v>
      </c>
      <c r="G206" s="63" t="s">
        <v>2499</v>
      </c>
    </row>
    <row r="207" spans="1:7">
      <c r="A207" t="s">
        <v>2147</v>
      </c>
      <c r="B207" t="s">
        <v>2617</v>
      </c>
      <c r="C207" s="3">
        <v>3319</v>
      </c>
      <c r="D207" t="s">
        <v>197</v>
      </c>
      <c r="E207" s="74">
        <v>0.27179999999999999</v>
      </c>
      <c r="F207" s="122" t="s">
        <v>2881</v>
      </c>
      <c r="G207" s="63" t="s">
        <v>2499</v>
      </c>
    </row>
    <row r="208" spans="1:7">
      <c r="A208" t="s">
        <v>2148</v>
      </c>
      <c r="B208" t="s">
        <v>2637</v>
      </c>
      <c r="C208" s="3">
        <v>5326</v>
      </c>
      <c r="D208" t="s">
        <v>3094</v>
      </c>
      <c r="E208" s="74">
        <v>0.27629999999999999</v>
      </c>
      <c r="F208" s="122" t="s">
        <v>2881</v>
      </c>
      <c r="G208" s="63" t="s">
        <v>2499</v>
      </c>
    </row>
    <row r="209" spans="1:7">
      <c r="A209" t="s">
        <v>2148</v>
      </c>
      <c r="B209" t="s">
        <v>2637</v>
      </c>
      <c r="C209" s="3">
        <v>2558</v>
      </c>
      <c r="D209" t="s">
        <v>201</v>
      </c>
      <c r="E209" s="74">
        <v>0.29730000000000001</v>
      </c>
      <c r="F209" s="122" t="s">
        <v>2881</v>
      </c>
      <c r="G209" s="63" t="s">
        <v>2499</v>
      </c>
    </row>
    <row r="210" spans="1:7">
      <c r="A210" t="s">
        <v>2148</v>
      </c>
      <c r="B210" t="s">
        <v>2637</v>
      </c>
      <c r="C210" s="3">
        <v>4431</v>
      </c>
      <c r="D210" t="s">
        <v>203</v>
      </c>
      <c r="E210" s="74">
        <v>0.2586</v>
      </c>
      <c r="F210" s="122" t="s">
        <v>2881</v>
      </c>
      <c r="G210" s="63" t="s">
        <v>2499</v>
      </c>
    </row>
    <row r="211" spans="1:7">
      <c r="A211" t="s">
        <v>2148</v>
      </c>
      <c r="B211" t="s">
        <v>2637</v>
      </c>
      <c r="C211" s="3">
        <v>3371</v>
      </c>
      <c r="D211" t="s">
        <v>202</v>
      </c>
      <c r="E211" s="74">
        <v>0.29409999999999997</v>
      </c>
      <c r="F211" s="122" t="s">
        <v>2881</v>
      </c>
      <c r="G211" s="63" t="s">
        <v>2499</v>
      </c>
    </row>
    <row r="212" spans="1:7">
      <c r="A212" t="s">
        <v>2149</v>
      </c>
      <c r="B212" t="s">
        <v>2610</v>
      </c>
      <c r="C212" s="3">
        <v>2484</v>
      </c>
      <c r="D212" t="s">
        <v>205</v>
      </c>
      <c r="E212" s="74">
        <v>0.2843</v>
      </c>
      <c r="F212" s="122" t="s">
        <v>2881</v>
      </c>
      <c r="G212" s="63" t="s">
        <v>2499</v>
      </c>
    </row>
    <row r="213" spans="1:7">
      <c r="A213" t="s">
        <v>2150</v>
      </c>
      <c r="B213" t="s">
        <v>2813</v>
      </c>
      <c r="C213" s="3">
        <v>4549</v>
      </c>
      <c r="D213" t="s">
        <v>212</v>
      </c>
      <c r="E213" s="74">
        <v>0.28239999999999998</v>
      </c>
      <c r="F213" s="122" t="s">
        <v>2881</v>
      </c>
      <c r="G213" s="63" t="s">
        <v>2499</v>
      </c>
    </row>
    <row r="214" spans="1:7">
      <c r="A214" t="s">
        <v>2150</v>
      </c>
      <c r="B214" t="s">
        <v>2813</v>
      </c>
      <c r="C214" s="3">
        <v>3270</v>
      </c>
      <c r="D214" t="s">
        <v>210</v>
      </c>
      <c r="E214" s="74">
        <v>0.31559999999999999</v>
      </c>
      <c r="F214" s="122" t="s">
        <v>2881</v>
      </c>
      <c r="G214" s="63" t="s">
        <v>2499</v>
      </c>
    </row>
    <row r="215" spans="1:7">
      <c r="A215" t="s">
        <v>2150</v>
      </c>
      <c r="B215" t="s">
        <v>2813</v>
      </c>
      <c r="C215" s="3">
        <v>5494</v>
      </c>
      <c r="D215" t="s">
        <v>2494</v>
      </c>
      <c r="E215" s="74">
        <v>0.39750000000000002</v>
      </c>
      <c r="F215" s="122" t="s">
        <v>2881</v>
      </c>
      <c r="G215" s="63" t="s">
        <v>2499</v>
      </c>
    </row>
    <row r="216" spans="1:7">
      <c r="A216" t="s">
        <v>2150</v>
      </c>
      <c r="B216" t="s">
        <v>2813</v>
      </c>
      <c r="C216" s="3">
        <v>2911</v>
      </c>
      <c r="D216" t="s">
        <v>208</v>
      </c>
      <c r="E216" s="74">
        <v>0.41909999999999997</v>
      </c>
      <c r="F216" s="122" t="s">
        <v>2881</v>
      </c>
      <c r="G216" s="63" t="s">
        <v>2499</v>
      </c>
    </row>
    <row r="217" spans="1:7">
      <c r="A217" t="s">
        <v>2150</v>
      </c>
      <c r="B217" t="s">
        <v>2813</v>
      </c>
      <c r="C217" s="3">
        <v>2509</v>
      </c>
      <c r="D217" t="s">
        <v>207</v>
      </c>
      <c r="E217" s="74">
        <v>0.49640000000000001</v>
      </c>
      <c r="F217" s="122" t="s">
        <v>2881</v>
      </c>
      <c r="G217" s="63" t="s">
        <v>2499</v>
      </c>
    </row>
    <row r="218" spans="1:7">
      <c r="A218" t="s">
        <v>2150</v>
      </c>
      <c r="B218" t="s">
        <v>2813</v>
      </c>
      <c r="C218" s="3">
        <v>4207</v>
      </c>
      <c r="D218" t="s">
        <v>211</v>
      </c>
      <c r="E218" s="74">
        <v>0.44390000000000002</v>
      </c>
      <c r="F218" s="122" t="s">
        <v>2881</v>
      </c>
      <c r="G218" s="63" t="s">
        <v>2499</v>
      </c>
    </row>
    <row r="219" spans="1:7">
      <c r="A219" t="s">
        <v>2150</v>
      </c>
      <c r="B219" t="s">
        <v>2813</v>
      </c>
      <c r="C219" s="3">
        <v>3147</v>
      </c>
      <c r="D219" t="s">
        <v>209</v>
      </c>
      <c r="E219" s="74">
        <v>0.36670000000000003</v>
      </c>
      <c r="F219" s="122" t="s">
        <v>2881</v>
      </c>
      <c r="G219" s="63" t="s">
        <v>2499</v>
      </c>
    </row>
    <row r="220" spans="1:7">
      <c r="A220" t="s">
        <v>2150</v>
      </c>
      <c r="B220" t="s">
        <v>2813</v>
      </c>
      <c r="C220" s="3">
        <v>5615</v>
      </c>
      <c r="D220" t="s">
        <v>2959</v>
      </c>
      <c r="E220" s="74">
        <v>0.45779999999999998</v>
      </c>
      <c r="F220" s="122" t="s">
        <v>2881</v>
      </c>
      <c r="G220" s="63" t="s">
        <v>2499</v>
      </c>
    </row>
    <row r="221" spans="1:7">
      <c r="A221" t="s">
        <v>2150</v>
      </c>
      <c r="B221" t="s">
        <v>2813</v>
      </c>
      <c r="C221" s="3">
        <v>1899</v>
      </c>
      <c r="D221" t="s">
        <v>3037</v>
      </c>
      <c r="E221" s="74">
        <v>0.13689999999999999</v>
      </c>
      <c r="F221" s="122" t="s">
        <v>2881</v>
      </c>
      <c r="G221" s="63" t="s">
        <v>2499</v>
      </c>
    </row>
    <row r="222" spans="1:7">
      <c r="A222" t="s">
        <v>2151</v>
      </c>
      <c r="B222" t="s">
        <v>2592</v>
      </c>
      <c r="C222" s="3">
        <v>4299</v>
      </c>
      <c r="D222" t="s">
        <v>234</v>
      </c>
      <c r="E222" s="74">
        <v>0.51090000000000002</v>
      </c>
      <c r="F222" s="122" t="s">
        <v>2498</v>
      </c>
      <c r="G222" s="63" t="s">
        <v>2498</v>
      </c>
    </row>
    <row r="223" spans="1:7">
      <c r="A223" t="s">
        <v>2151</v>
      </c>
      <c r="B223" t="s">
        <v>2592</v>
      </c>
      <c r="C223" s="3">
        <v>3736</v>
      </c>
      <c r="D223" t="s">
        <v>222</v>
      </c>
      <c r="E223" s="74">
        <v>0.58120000000000005</v>
      </c>
      <c r="F223" s="122" t="s">
        <v>2498</v>
      </c>
      <c r="G223" s="63" t="s">
        <v>2498</v>
      </c>
    </row>
    <row r="224" spans="1:7">
      <c r="A224" t="s">
        <v>2151</v>
      </c>
      <c r="B224" t="s">
        <v>2592</v>
      </c>
      <c r="C224" s="3">
        <v>3785</v>
      </c>
      <c r="D224" t="s">
        <v>223</v>
      </c>
      <c r="E224" s="74">
        <v>0.57679999999999998</v>
      </c>
      <c r="F224" s="122" t="s">
        <v>2498</v>
      </c>
      <c r="G224" s="63" t="s">
        <v>2498</v>
      </c>
    </row>
    <row r="225" spans="1:7">
      <c r="A225" t="s">
        <v>2151</v>
      </c>
      <c r="B225" t="s">
        <v>2592</v>
      </c>
      <c r="C225" s="3">
        <v>4203</v>
      </c>
      <c r="D225" t="s">
        <v>2593</v>
      </c>
      <c r="E225" s="74">
        <v>0.32929999999999998</v>
      </c>
      <c r="F225" s="122" t="s">
        <v>2881</v>
      </c>
      <c r="G225" s="63" t="s">
        <v>2499</v>
      </c>
    </row>
    <row r="226" spans="1:7">
      <c r="A226" t="s">
        <v>2151</v>
      </c>
      <c r="B226" t="s">
        <v>2592</v>
      </c>
      <c r="C226" s="3">
        <v>4587</v>
      </c>
      <c r="D226" t="s">
        <v>243</v>
      </c>
      <c r="E226" s="74">
        <v>0.42730000000000001</v>
      </c>
      <c r="F226" s="122" t="s">
        <v>2499</v>
      </c>
      <c r="G226" s="63" t="s">
        <v>2499</v>
      </c>
    </row>
    <row r="227" spans="1:7">
      <c r="A227" t="s">
        <v>2151</v>
      </c>
      <c r="B227" t="s">
        <v>2592</v>
      </c>
      <c r="C227" s="3">
        <v>3320</v>
      </c>
      <c r="D227" t="s">
        <v>220</v>
      </c>
      <c r="E227" s="74">
        <v>0.58009999999999995</v>
      </c>
      <c r="F227" s="122" t="s">
        <v>2498</v>
      </c>
      <c r="G227" s="63" t="s">
        <v>2498</v>
      </c>
    </row>
    <row r="228" spans="1:7">
      <c r="A228" t="s">
        <v>2151</v>
      </c>
      <c r="B228" t="s">
        <v>2592</v>
      </c>
      <c r="C228" s="3">
        <v>3822</v>
      </c>
      <c r="D228" t="s">
        <v>224</v>
      </c>
      <c r="E228" s="74">
        <v>0.53280000000000005</v>
      </c>
      <c r="F228" s="122" t="s">
        <v>2498</v>
      </c>
      <c r="G228" s="63" t="s">
        <v>2498</v>
      </c>
    </row>
    <row r="229" spans="1:7">
      <c r="A229" t="s">
        <v>2151</v>
      </c>
      <c r="B229" t="s">
        <v>2592</v>
      </c>
      <c r="C229" s="3">
        <v>3148</v>
      </c>
      <c r="D229" t="s">
        <v>218</v>
      </c>
      <c r="E229" s="74">
        <v>0.55700000000000005</v>
      </c>
      <c r="F229" s="122" t="s">
        <v>2498</v>
      </c>
      <c r="G229" s="63" t="s">
        <v>2498</v>
      </c>
    </row>
    <row r="230" spans="1:7">
      <c r="A230" t="s">
        <v>2151</v>
      </c>
      <c r="B230" t="s">
        <v>2592</v>
      </c>
      <c r="C230" s="3">
        <v>5612</v>
      </c>
      <c r="D230" t="s">
        <v>2907</v>
      </c>
      <c r="E230" s="74">
        <v>0.37059999999999998</v>
      </c>
      <c r="F230" s="122" t="s">
        <v>2499</v>
      </c>
      <c r="G230" s="63" t="s">
        <v>2499</v>
      </c>
    </row>
    <row r="231" spans="1:7">
      <c r="A231" t="s">
        <v>2151</v>
      </c>
      <c r="B231" t="s">
        <v>2592</v>
      </c>
      <c r="C231" s="3">
        <v>5136</v>
      </c>
      <c r="D231" t="s">
        <v>245</v>
      </c>
      <c r="E231" s="74">
        <v>0.63</v>
      </c>
      <c r="F231" s="122" t="s">
        <v>2498</v>
      </c>
      <c r="G231" s="63" t="s">
        <v>2498</v>
      </c>
    </row>
    <row r="232" spans="1:7">
      <c r="A232" t="s">
        <v>2151</v>
      </c>
      <c r="B232" t="s">
        <v>2592</v>
      </c>
      <c r="C232" s="3">
        <v>2724</v>
      </c>
      <c r="D232" t="s">
        <v>215</v>
      </c>
      <c r="E232" s="74">
        <v>0.49619999999999997</v>
      </c>
      <c r="F232" s="122" t="s">
        <v>2498</v>
      </c>
      <c r="G232" s="63" t="s">
        <v>2498</v>
      </c>
    </row>
    <row r="233" spans="1:7">
      <c r="A233" t="s">
        <v>2151</v>
      </c>
      <c r="B233" t="s">
        <v>2592</v>
      </c>
      <c r="C233" s="3">
        <v>3971</v>
      </c>
      <c r="D233" t="s">
        <v>227</v>
      </c>
      <c r="E233" s="74">
        <v>0.67559999999999998</v>
      </c>
      <c r="F233" s="122" t="s">
        <v>2498</v>
      </c>
      <c r="G233" s="63" t="s">
        <v>2498</v>
      </c>
    </row>
    <row r="234" spans="1:7">
      <c r="A234" t="s">
        <v>2151</v>
      </c>
      <c r="B234" t="s">
        <v>2592</v>
      </c>
      <c r="C234" s="3">
        <v>4499</v>
      </c>
      <c r="D234" t="s">
        <v>238</v>
      </c>
      <c r="E234" s="74">
        <v>0.17369999999999999</v>
      </c>
      <c r="F234" s="122" t="s">
        <v>2499</v>
      </c>
      <c r="G234" s="63" t="s">
        <v>2499</v>
      </c>
    </row>
    <row r="235" spans="1:7">
      <c r="A235" t="s">
        <v>2151</v>
      </c>
      <c r="B235" t="s">
        <v>2592</v>
      </c>
      <c r="C235" s="3">
        <v>4498</v>
      </c>
      <c r="D235" t="s">
        <v>237</v>
      </c>
      <c r="E235" s="74">
        <v>0.43169999999999997</v>
      </c>
      <c r="F235" s="122" t="s">
        <v>2498</v>
      </c>
      <c r="G235" s="63" t="s">
        <v>2498</v>
      </c>
    </row>
    <row r="236" spans="1:7">
      <c r="A236" t="s">
        <v>2151</v>
      </c>
      <c r="B236" t="s">
        <v>2592</v>
      </c>
      <c r="C236" s="3">
        <v>4380</v>
      </c>
      <c r="D236" t="s">
        <v>235</v>
      </c>
      <c r="E236" s="74">
        <v>0.35570000000000002</v>
      </c>
      <c r="F236" s="122" t="s">
        <v>2499</v>
      </c>
      <c r="G236" s="63" t="s">
        <v>2499</v>
      </c>
    </row>
    <row r="237" spans="1:7">
      <c r="A237" t="s">
        <v>2151</v>
      </c>
      <c r="B237" t="s">
        <v>2592</v>
      </c>
      <c r="C237" s="3">
        <v>4163</v>
      </c>
      <c r="D237" t="s">
        <v>232</v>
      </c>
      <c r="E237" s="74">
        <v>0.53139999999999998</v>
      </c>
      <c r="F237" s="122" t="s">
        <v>2498</v>
      </c>
      <c r="G237" s="63" t="s">
        <v>2498</v>
      </c>
    </row>
    <row r="238" spans="1:7">
      <c r="A238" t="s">
        <v>2151</v>
      </c>
      <c r="B238" t="s">
        <v>2592</v>
      </c>
      <c r="C238" s="3">
        <v>5310</v>
      </c>
      <c r="D238" t="s">
        <v>2908</v>
      </c>
      <c r="E238" s="74">
        <v>0.40160000000000001</v>
      </c>
      <c r="F238" s="122" t="s">
        <v>2499</v>
      </c>
      <c r="G238" s="63" t="s">
        <v>2499</v>
      </c>
    </row>
    <row r="239" spans="1:7">
      <c r="A239" t="s">
        <v>2151</v>
      </c>
      <c r="B239" t="s">
        <v>2592</v>
      </c>
      <c r="C239" s="3">
        <v>4523</v>
      </c>
      <c r="D239" t="s">
        <v>239</v>
      </c>
      <c r="E239" s="74">
        <v>0.50480000000000003</v>
      </c>
      <c r="F239" s="122" t="s">
        <v>2498</v>
      </c>
      <c r="G239" s="63" t="s">
        <v>2498</v>
      </c>
    </row>
    <row r="240" spans="1:7">
      <c r="A240" t="s">
        <v>2151</v>
      </c>
      <c r="B240" t="s">
        <v>2592</v>
      </c>
      <c r="C240" s="3">
        <v>1646</v>
      </c>
      <c r="D240" t="s">
        <v>3089</v>
      </c>
      <c r="E240" s="74">
        <v>0.4637</v>
      </c>
      <c r="F240" s="122" t="s">
        <v>2498</v>
      </c>
      <c r="G240" s="63" t="s">
        <v>2498</v>
      </c>
    </row>
    <row r="241" spans="1:7">
      <c r="A241" t="s">
        <v>2151</v>
      </c>
      <c r="B241" t="s">
        <v>2592</v>
      </c>
      <c r="C241" s="3">
        <v>1926</v>
      </c>
      <c r="D241" t="s">
        <v>214</v>
      </c>
      <c r="E241" s="74">
        <v>0.47170000000000001</v>
      </c>
      <c r="F241" s="122" t="s">
        <v>2499</v>
      </c>
      <c r="G241" s="63" t="s">
        <v>2499</v>
      </c>
    </row>
    <row r="242" spans="1:7">
      <c r="A242" t="s">
        <v>2151</v>
      </c>
      <c r="B242" t="s">
        <v>2592</v>
      </c>
      <c r="C242" s="3">
        <v>4560</v>
      </c>
      <c r="D242" t="s">
        <v>240</v>
      </c>
      <c r="E242" s="74">
        <v>0.24360000000000001</v>
      </c>
      <c r="F242" s="122" t="s">
        <v>2499</v>
      </c>
      <c r="G242" s="63" t="s">
        <v>2499</v>
      </c>
    </row>
    <row r="243" spans="1:7">
      <c r="A243" t="s">
        <v>2151</v>
      </c>
      <c r="B243" t="s">
        <v>2592</v>
      </c>
      <c r="C243" s="3">
        <v>3994</v>
      </c>
      <c r="D243" t="s">
        <v>228</v>
      </c>
      <c r="E243" s="74">
        <v>0.61739999999999995</v>
      </c>
      <c r="F243" s="122" t="s">
        <v>2498</v>
      </c>
      <c r="G243" s="63" t="s">
        <v>2498</v>
      </c>
    </row>
    <row r="244" spans="1:7">
      <c r="A244" t="s">
        <v>2151</v>
      </c>
      <c r="B244" t="s">
        <v>2592</v>
      </c>
      <c r="C244" s="3">
        <v>4042</v>
      </c>
      <c r="D244" t="s">
        <v>33</v>
      </c>
      <c r="E244" s="74">
        <v>0.51959999999999995</v>
      </c>
      <c r="F244" s="122" t="s">
        <v>2498</v>
      </c>
      <c r="G244" s="63" t="s">
        <v>2498</v>
      </c>
    </row>
    <row r="245" spans="1:7">
      <c r="A245" t="s">
        <v>2151</v>
      </c>
      <c r="B245" t="s">
        <v>2592</v>
      </c>
      <c r="C245" s="3">
        <v>3618</v>
      </c>
      <c r="D245" t="s">
        <v>221</v>
      </c>
      <c r="E245" s="74">
        <v>0.48099999999999998</v>
      </c>
      <c r="F245" s="122" t="s">
        <v>2498</v>
      </c>
      <c r="G245" s="63" t="s">
        <v>2498</v>
      </c>
    </row>
    <row r="246" spans="1:7">
      <c r="A246" t="s">
        <v>2151</v>
      </c>
      <c r="B246" t="s">
        <v>2592</v>
      </c>
      <c r="C246" s="3">
        <v>2829</v>
      </c>
      <c r="D246" t="s">
        <v>216</v>
      </c>
      <c r="E246" s="74">
        <v>0.57709999999999995</v>
      </c>
      <c r="F246" s="122" t="s">
        <v>2498</v>
      </c>
      <c r="G246" s="63" t="s">
        <v>2498</v>
      </c>
    </row>
    <row r="247" spans="1:7">
      <c r="A247" t="s">
        <v>2151</v>
      </c>
      <c r="B247" t="s">
        <v>2592</v>
      </c>
      <c r="C247" s="3">
        <v>4162</v>
      </c>
      <c r="D247" t="s">
        <v>231</v>
      </c>
      <c r="E247" s="74">
        <v>0.40610000000000002</v>
      </c>
      <c r="F247" s="122" t="s">
        <v>2499</v>
      </c>
      <c r="G247" s="63" t="s">
        <v>2499</v>
      </c>
    </row>
    <row r="248" spans="1:7">
      <c r="A248" t="s">
        <v>2151</v>
      </c>
      <c r="B248" t="s">
        <v>2592</v>
      </c>
      <c r="C248" s="3">
        <v>5435</v>
      </c>
      <c r="D248" t="s">
        <v>246</v>
      </c>
      <c r="E248" s="74">
        <v>0.53239999999999998</v>
      </c>
      <c r="F248" s="122" t="s">
        <v>2881</v>
      </c>
      <c r="G248" s="63" t="s">
        <v>2498</v>
      </c>
    </row>
    <row r="249" spans="1:7">
      <c r="A249" t="s">
        <v>2151</v>
      </c>
      <c r="B249" t="s">
        <v>2592</v>
      </c>
      <c r="C249" s="3">
        <v>2912</v>
      </c>
      <c r="D249" t="s">
        <v>217</v>
      </c>
      <c r="E249" s="74">
        <v>0.62570000000000003</v>
      </c>
      <c r="F249" s="122" t="s">
        <v>2498</v>
      </c>
      <c r="G249" s="63" t="s">
        <v>2498</v>
      </c>
    </row>
    <row r="250" spans="1:7">
      <c r="A250" t="s">
        <v>2151</v>
      </c>
      <c r="B250" t="s">
        <v>2592</v>
      </c>
      <c r="C250" s="3">
        <v>4209</v>
      </c>
      <c r="D250" t="s">
        <v>233</v>
      </c>
      <c r="E250" s="74">
        <v>0.39029999999999998</v>
      </c>
      <c r="F250" s="122" t="s">
        <v>2499</v>
      </c>
      <c r="G250" s="63" t="s">
        <v>2499</v>
      </c>
    </row>
    <row r="251" spans="1:7">
      <c r="A251" t="s">
        <v>2151</v>
      </c>
      <c r="B251" t="s">
        <v>2592</v>
      </c>
      <c r="C251" s="3">
        <v>4445</v>
      </c>
      <c r="D251" t="s">
        <v>236</v>
      </c>
      <c r="E251" s="74">
        <v>0.41439999999999999</v>
      </c>
      <c r="F251" s="122" t="s">
        <v>2499</v>
      </c>
      <c r="G251" s="63" t="s">
        <v>2499</v>
      </c>
    </row>
    <row r="252" spans="1:7">
      <c r="A252" t="s">
        <v>2151</v>
      </c>
      <c r="B252" t="s">
        <v>2592</v>
      </c>
      <c r="C252" s="3">
        <v>3995</v>
      </c>
      <c r="D252" t="s">
        <v>229</v>
      </c>
      <c r="E252" s="74">
        <v>0.44829999999999998</v>
      </c>
      <c r="F252" s="122" t="s">
        <v>2499</v>
      </c>
      <c r="G252" s="63" t="s">
        <v>2499</v>
      </c>
    </row>
    <row r="253" spans="1:7">
      <c r="A253" t="s">
        <v>2151</v>
      </c>
      <c r="B253" t="s">
        <v>2592</v>
      </c>
      <c r="C253" s="3">
        <v>4561</v>
      </c>
      <c r="D253" t="s">
        <v>241</v>
      </c>
      <c r="E253" s="74">
        <v>0.30990000000000001</v>
      </c>
      <c r="F253" s="122" t="s">
        <v>2499</v>
      </c>
      <c r="G253" s="63" t="s">
        <v>2499</v>
      </c>
    </row>
    <row r="254" spans="1:7">
      <c r="A254" t="s">
        <v>2151</v>
      </c>
      <c r="B254" t="s">
        <v>2592</v>
      </c>
      <c r="C254" s="3">
        <v>3149</v>
      </c>
      <c r="D254" t="s">
        <v>219</v>
      </c>
      <c r="E254" s="74">
        <v>0.50619999999999998</v>
      </c>
      <c r="F254" s="122" t="s">
        <v>2498</v>
      </c>
      <c r="G254" s="63" t="s">
        <v>2498</v>
      </c>
    </row>
    <row r="255" spans="1:7">
      <c r="A255" t="s">
        <v>2151</v>
      </c>
      <c r="B255" t="s">
        <v>2592</v>
      </c>
      <c r="C255" s="3">
        <v>3823</v>
      </c>
      <c r="D255" t="s">
        <v>225</v>
      </c>
      <c r="E255" s="74">
        <v>0.61109999999999998</v>
      </c>
      <c r="F255" s="122" t="s">
        <v>2498</v>
      </c>
      <c r="G255" s="63" t="s">
        <v>2498</v>
      </c>
    </row>
    <row r="256" spans="1:7">
      <c r="A256" t="s">
        <v>2151</v>
      </c>
      <c r="B256" t="s">
        <v>2592</v>
      </c>
      <c r="C256" s="3">
        <v>3970</v>
      </c>
      <c r="D256" t="s">
        <v>226</v>
      </c>
      <c r="E256" s="74">
        <v>0.52510000000000001</v>
      </c>
      <c r="F256" s="122" t="s">
        <v>2498</v>
      </c>
      <c r="G256" s="63" t="s">
        <v>2498</v>
      </c>
    </row>
    <row r="257" spans="1:7">
      <c r="A257" t="s">
        <v>2151</v>
      </c>
      <c r="B257" t="s">
        <v>2592</v>
      </c>
      <c r="C257" s="3">
        <v>5111</v>
      </c>
      <c r="D257" t="s">
        <v>244</v>
      </c>
      <c r="E257" s="74">
        <v>0.29099999999999998</v>
      </c>
      <c r="F257" s="122" t="s">
        <v>2499</v>
      </c>
      <c r="G257" s="63" t="s">
        <v>2499</v>
      </c>
    </row>
    <row r="258" spans="1:7">
      <c r="A258" t="s">
        <v>2151</v>
      </c>
      <c r="B258" t="s">
        <v>2592</v>
      </c>
      <c r="C258" s="3">
        <v>4051</v>
      </c>
      <c r="D258" t="s">
        <v>230</v>
      </c>
      <c r="E258" s="74">
        <v>0.51300000000000001</v>
      </c>
      <c r="F258" s="122" t="s">
        <v>2498</v>
      </c>
      <c r="G258" s="63" t="s">
        <v>2498</v>
      </c>
    </row>
    <row r="259" spans="1:7">
      <c r="A259" t="s">
        <v>2151</v>
      </c>
      <c r="B259" t="s">
        <v>2592</v>
      </c>
      <c r="C259" s="3">
        <v>4579</v>
      </c>
      <c r="D259" t="s">
        <v>242</v>
      </c>
      <c r="E259" s="74">
        <v>0.40150000000000002</v>
      </c>
      <c r="F259" s="122" t="s">
        <v>2499</v>
      </c>
      <c r="G259" s="63" t="s">
        <v>2499</v>
      </c>
    </row>
    <row r="260" spans="1:7">
      <c r="A260" t="s">
        <v>2152</v>
      </c>
      <c r="B260" t="s">
        <v>2536</v>
      </c>
      <c r="C260" s="3">
        <v>5769</v>
      </c>
      <c r="D260" t="s">
        <v>2984</v>
      </c>
      <c r="E260" s="74">
        <v>0.32379999999999998</v>
      </c>
      <c r="F260" s="122" t="s">
        <v>2881</v>
      </c>
      <c r="G260" s="63" t="s">
        <v>2499</v>
      </c>
    </row>
    <row r="261" spans="1:7">
      <c r="A261" t="s">
        <v>2152</v>
      </c>
      <c r="B261" t="s">
        <v>2536</v>
      </c>
      <c r="C261" s="3">
        <v>4567</v>
      </c>
      <c r="D261" t="s">
        <v>252</v>
      </c>
      <c r="E261" s="74">
        <v>0.15540000000000001</v>
      </c>
      <c r="F261" s="122" t="s">
        <v>2881</v>
      </c>
      <c r="G261" s="63" t="s">
        <v>2499</v>
      </c>
    </row>
    <row r="262" spans="1:7">
      <c r="A262" t="s">
        <v>2152</v>
      </c>
      <c r="B262" t="s">
        <v>2536</v>
      </c>
      <c r="C262" s="3">
        <v>5532</v>
      </c>
      <c r="D262" t="s">
        <v>2853</v>
      </c>
      <c r="E262" s="74">
        <v>0.33339999999999997</v>
      </c>
      <c r="F262" s="122" t="s">
        <v>2881</v>
      </c>
      <c r="G262" s="63" t="s">
        <v>2499</v>
      </c>
    </row>
    <row r="263" spans="1:7">
      <c r="A263" t="s">
        <v>2152</v>
      </c>
      <c r="B263" t="s">
        <v>2536</v>
      </c>
      <c r="C263" s="3">
        <v>5533</v>
      </c>
      <c r="D263" t="s">
        <v>299</v>
      </c>
      <c r="E263" s="74">
        <v>0.1578</v>
      </c>
      <c r="F263" s="122" t="s">
        <v>2881</v>
      </c>
      <c r="G263" s="63" t="s">
        <v>2499</v>
      </c>
    </row>
    <row r="264" spans="1:7">
      <c r="A264" t="s">
        <v>2152</v>
      </c>
      <c r="B264" t="s">
        <v>2536</v>
      </c>
      <c r="C264" s="3">
        <v>4182</v>
      </c>
      <c r="D264" t="s">
        <v>249</v>
      </c>
      <c r="E264" s="74">
        <v>0.1416</v>
      </c>
      <c r="F264" s="122" t="s">
        <v>2881</v>
      </c>
      <c r="G264" s="63" t="s">
        <v>2499</v>
      </c>
    </row>
    <row r="265" spans="1:7">
      <c r="A265" t="s">
        <v>2152</v>
      </c>
      <c r="B265" t="s">
        <v>2536</v>
      </c>
      <c r="C265" s="3">
        <v>5158</v>
      </c>
      <c r="D265" t="s">
        <v>255</v>
      </c>
      <c r="E265" s="74">
        <v>0.14330000000000001</v>
      </c>
      <c r="F265" s="122" t="s">
        <v>2881</v>
      </c>
      <c r="G265" s="63" t="s">
        <v>2499</v>
      </c>
    </row>
    <row r="266" spans="1:7">
      <c r="A266" t="s">
        <v>2152</v>
      </c>
      <c r="B266" t="s">
        <v>2536</v>
      </c>
      <c r="C266" s="3">
        <v>5104</v>
      </c>
      <c r="D266" t="s">
        <v>254</v>
      </c>
      <c r="E266" s="74">
        <v>0.32100000000000001</v>
      </c>
      <c r="F266" s="122" t="s">
        <v>2881</v>
      </c>
      <c r="G266" s="63" t="s">
        <v>2499</v>
      </c>
    </row>
    <row r="267" spans="1:7">
      <c r="A267" t="s">
        <v>2152</v>
      </c>
      <c r="B267" t="s">
        <v>2536</v>
      </c>
      <c r="C267" s="3">
        <v>2725</v>
      </c>
      <c r="D267" t="s">
        <v>248</v>
      </c>
      <c r="E267" s="74">
        <v>0.2064</v>
      </c>
      <c r="F267" s="122" t="s">
        <v>2881</v>
      </c>
      <c r="G267" s="63" t="s">
        <v>2499</v>
      </c>
    </row>
    <row r="268" spans="1:7">
      <c r="A268" t="s">
        <v>2152</v>
      </c>
      <c r="B268" t="s">
        <v>2536</v>
      </c>
      <c r="C268" s="3">
        <v>3474</v>
      </c>
      <c r="D268" t="s">
        <v>2537</v>
      </c>
      <c r="E268" s="74">
        <v>0.18679999999999999</v>
      </c>
      <c r="F268" s="122" t="s">
        <v>2881</v>
      </c>
      <c r="G268" s="63" t="s">
        <v>2499</v>
      </c>
    </row>
    <row r="269" spans="1:7">
      <c r="A269" t="s">
        <v>2152</v>
      </c>
      <c r="B269" t="s">
        <v>2536</v>
      </c>
      <c r="C269" s="3">
        <v>5054</v>
      </c>
      <c r="D269" t="s">
        <v>253</v>
      </c>
      <c r="E269" s="74">
        <v>0.22339999999999999</v>
      </c>
      <c r="F269" s="122" t="s">
        <v>2881</v>
      </c>
      <c r="G269" s="63" t="s">
        <v>2499</v>
      </c>
    </row>
    <row r="270" spans="1:7">
      <c r="A270" t="s">
        <v>2152</v>
      </c>
      <c r="B270" t="s">
        <v>2536</v>
      </c>
      <c r="C270" s="3">
        <v>5534</v>
      </c>
      <c r="D270" t="s">
        <v>2893</v>
      </c>
      <c r="E270" s="74">
        <v>0.1532</v>
      </c>
      <c r="F270" s="122" t="s">
        <v>2881</v>
      </c>
      <c r="G270" s="63" t="s">
        <v>2499</v>
      </c>
    </row>
    <row r="271" spans="1:7">
      <c r="A271" t="s">
        <v>2152</v>
      </c>
      <c r="B271" t="s">
        <v>2536</v>
      </c>
      <c r="C271" s="3">
        <v>4563</v>
      </c>
      <c r="D271" t="s">
        <v>251</v>
      </c>
      <c r="E271" s="74">
        <v>0.15920000000000001</v>
      </c>
      <c r="F271" s="122" t="s">
        <v>2881</v>
      </c>
      <c r="G271" s="63" t="s">
        <v>2499</v>
      </c>
    </row>
    <row r="272" spans="1:7">
      <c r="A272" t="s">
        <v>2152</v>
      </c>
      <c r="B272" t="s">
        <v>2536</v>
      </c>
      <c r="C272" s="3">
        <v>4508</v>
      </c>
      <c r="D272" t="s">
        <v>250</v>
      </c>
      <c r="E272" s="74">
        <v>0.14680000000000001</v>
      </c>
      <c r="F272" s="122" t="s">
        <v>2881</v>
      </c>
      <c r="G272" s="63" t="s">
        <v>2499</v>
      </c>
    </row>
    <row r="273" spans="1:7">
      <c r="A273" t="s">
        <v>2152</v>
      </c>
      <c r="B273" t="s">
        <v>2536</v>
      </c>
      <c r="C273" s="3">
        <v>5309</v>
      </c>
      <c r="D273" t="s">
        <v>256</v>
      </c>
      <c r="E273" s="74">
        <v>0.2223</v>
      </c>
      <c r="F273" s="122" t="s">
        <v>2881</v>
      </c>
      <c r="G273" s="63" t="s">
        <v>2499</v>
      </c>
    </row>
    <row r="274" spans="1:7">
      <c r="A274" t="s">
        <v>2153</v>
      </c>
      <c r="B274" t="s">
        <v>2523</v>
      </c>
      <c r="C274" s="3">
        <v>2671</v>
      </c>
      <c r="D274" t="s">
        <v>260</v>
      </c>
      <c r="E274" s="74">
        <v>0.4088</v>
      </c>
      <c r="F274" s="122" t="s">
        <v>2881</v>
      </c>
      <c r="G274" s="63" t="s">
        <v>2499</v>
      </c>
    </row>
    <row r="275" spans="1:7">
      <c r="A275" t="s">
        <v>2153</v>
      </c>
      <c r="B275" t="s">
        <v>2523</v>
      </c>
      <c r="C275" s="3">
        <v>2415</v>
      </c>
      <c r="D275" t="s">
        <v>259</v>
      </c>
      <c r="E275" s="74">
        <v>0.33360000000000001</v>
      </c>
      <c r="F275" s="122" t="s">
        <v>2881</v>
      </c>
      <c r="G275" s="63" t="s">
        <v>2499</v>
      </c>
    </row>
    <row r="276" spans="1:7">
      <c r="A276" t="s">
        <v>2153</v>
      </c>
      <c r="B276" t="s">
        <v>2523</v>
      </c>
      <c r="C276" s="3">
        <v>5749</v>
      </c>
      <c r="D276" t="s">
        <v>3049</v>
      </c>
      <c r="E276" s="74">
        <v>0.39729999999999999</v>
      </c>
      <c r="F276" s="122" t="s">
        <v>2881</v>
      </c>
      <c r="G276" s="63" t="s">
        <v>2499</v>
      </c>
    </row>
    <row r="277" spans="1:7">
      <c r="A277" t="s">
        <v>2153</v>
      </c>
      <c r="B277" t="s">
        <v>2523</v>
      </c>
      <c r="C277" s="3">
        <v>1836</v>
      </c>
      <c r="D277" t="s">
        <v>258</v>
      </c>
      <c r="E277" s="74">
        <v>0.29509999999999997</v>
      </c>
      <c r="F277" s="122" t="s">
        <v>2881</v>
      </c>
      <c r="G277" s="63" t="s">
        <v>2499</v>
      </c>
    </row>
    <row r="278" spans="1:7">
      <c r="A278" t="s">
        <v>2153</v>
      </c>
      <c r="B278" t="s">
        <v>2523</v>
      </c>
      <c r="C278" s="3">
        <v>4352</v>
      </c>
      <c r="D278" t="s">
        <v>267</v>
      </c>
      <c r="E278" s="74">
        <v>0.37569999999999998</v>
      </c>
      <c r="F278" s="122" t="s">
        <v>2881</v>
      </c>
      <c r="G278" s="63" t="s">
        <v>2499</v>
      </c>
    </row>
    <row r="279" spans="1:7">
      <c r="A279" t="s">
        <v>2153</v>
      </c>
      <c r="B279" t="s">
        <v>2523</v>
      </c>
      <c r="C279" s="3">
        <v>5133</v>
      </c>
      <c r="D279" t="s">
        <v>273</v>
      </c>
      <c r="E279" s="74">
        <v>0.33239999999999997</v>
      </c>
      <c r="F279" s="122" t="s">
        <v>2881</v>
      </c>
      <c r="G279" s="63" t="s">
        <v>2499</v>
      </c>
    </row>
    <row r="280" spans="1:7">
      <c r="A280" t="s">
        <v>2153</v>
      </c>
      <c r="B280" t="s">
        <v>2523</v>
      </c>
      <c r="C280" s="3">
        <v>5089</v>
      </c>
      <c r="D280" t="s">
        <v>269</v>
      </c>
      <c r="E280" s="74">
        <v>0.45650000000000002</v>
      </c>
      <c r="F280" s="122" t="s">
        <v>2881</v>
      </c>
      <c r="G280" s="63" t="s">
        <v>2499</v>
      </c>
    </row>
    <row r="281" spans="1:7">
      <c r="A281" t="s">
        <v>2153</v>
      </c>
      <c r="B281" t="s">
        <v>2523</v>
      </c>
      <c r="C281" s="3">
        <v>5090</v>
      </c>
      <c r="D281" t="s">
        <v>270</v>
      </c>
      <c r="E281" s="74">
        <v>0.40410000000000001</v>
      </c>
      <c r="F281" s="122" t="s">
        <v>2881</v>
      </c>
      <c r="G281" s="63" t="s">
        <v>2499</v>
      </c>
    </row>
    <row r="282" spans="1:7">
      <c r="A282" t="s">
        <v>2153</v>
      </c>
      <c r="B282" t="s">
        <v>2523</v>
      </c>
      <c r="C282" s="3">
        <v>3018</v>
      </c>
      <c r="D282" t="s">
        <v>262</v>
      </c>
      <c r="E282" s="74">
        <v>0.4859</v>
      </c>
      <c r="F282" s="122" t="s">
        <v>2499</v>
      </c>
      <c r="G282" s="63" t="s">
        <v>2499</v>
      </c>
    </row>
    <row r="283" spans="1:7">
      <c r="A283" t="s">
        <v>2153</v>
      </c>
      <c r="B283" t="s">
        <v>2523</v>
      </c>
      <c r="C283" s="3">
        <v>3545</v>
      </c>
      <c r="D283" t="s">
        <v>263</v>
      </c>
      <c r="E283" s="74">
        <v>0.50639999999999996</v>
      </c>
      <c r="F283" s="122" t="s">
        <v>2881</v>
      </c>
      <c r="G283" s="63" t="s">
        <v>2498</v>
      </c>
    </row>
    <row r="284" spans="1:7">
      <c r="A284" t="s">
        <v>2153</v>
      </c>
      <c r="B284" t="s">
        <v>2523</v>
      </c>
      <c r="C284" s="3">
        <v>4144</v>
      </c>
      <c r="D284" t="s">
        <v>2858</v>
      </c>
      <c r="E284" s="74">
        <v>0.43630000000000002</v>
      </c>
      <c r="F284" s="122" t="s">
        <v>2881</v>
      </c>
      <c r="G284" s="63" t="s">
        <v>2499</v>
      </c>
    </row>
    <row r="285" spans="1:7">
      <c r="A285" t="s">
        <v>2153</v>
      </c>
      <c r="B285" t="s">
        <v>2523</v>
      </c>
      <c r="C285" s="3">
        <v>5360</v>
      </c>
      <c r="D285" t="s">
        <v>274</v>
      </c>
      <c r="E285" s="74">
        <v>0.43240000000000001</v>
      </c>
      <c r="F285" s="122" t="s">
        <v>2881</v>
      </c>
      <c r="G285" s="63" t="s">
        <v>2499</v>
      </c>
    </row>
    <row r="286" spans="1:7">
      <c r="A286" t="s">
        <v>2153</v>
      </c>
      <c r="B286" t="s">
        <v>2523</v>
      </c>
      <c r="C286" s="3">
        <v>3997</v>
      </c>
      <c r="D286" t="s">
        <v>265</v>
      </c>
      <c r="E286" s="74">
        <v>0.45369999999999999</v>
      </c>
      <c r="F286" s="122" t="s">
        <v>2881</v>
      </c>
      <c r="G286" s="63" t="s">
        <v>2499</v>
      </c>
    </row>
    <row r="287" spans="1:7">
      <c r="A287" t="s">
        <v>2153</v>
      </c>
      <c r="B287" t="s">
        <v>2523</v>
      </c>
      <c r="C287" s="3">
        <v>3996</v>
      </c>
      <c r="D287" t="s">
        <v>264</v>
      </c>
      <c r="E287" s="74">
        <v>0.38919999999999999</v>
      </c>
      <c r="F287" s="122" t="s">
        <v>2881</v>
      </c>
      <c r="G287" s="63" t="s">
        <v>2499</v>
      </c>
    </row>
    <row r="288" spans="1:7">
      <c r="A288" t="s">
        <v>2153</v>
      </c>
      <c r="B288" t="s">
        <v>2523</v>
      </c>
      <c r="C288" s="3">
        <v>4104</v>
      </c>
      <c r="D288" t="s">
        <v>266</v>
      </c>
      <c r="E288" s="74">
        <v>0.40889999999999999</v>
      </c>
      <c r="F288" s="122" t="s">
        <v>2881</v>
      </c>
      <c r="G288" s="63" t="s">
        <v>2499</v>
      </c>
    </row>
    <row r="289" spans="1:7">
      <c r="A289" t="s">
        <v>2153</v>
      </c>
      <c r="B289" t="s">
        <v>2523</v>
      </c>
      <c r="C289" s="3">
        <v>1875</v>
      </c>
      <c r="D289" t="s">
        <v>3181</v>
      </c>
      <c r="E289" s="74">
        <v>0.28460000000000002</v>
      </c>
      <c r="F289" s="122" t="s">
        <v>2881</v>
      </c>
      <c r="G289" s="63" t="s">
        <v>2499</v>
      </c>
    </row>
    <row r="290" spans="1:7">
      <c r="A290" t="s">
        <v>2153</v>
      </c>
      <c r="B290" t="s">
        <v>2523</v>
      </c>
      <c r="C290" s="3">
        <v>4450</v>
      </c>
      <c r="D290" t="s">
        <v>268</v>
      </c>
      <c r="E290" s="74">
        <v>0.4264</v>
      </c>
      <c r="F290" s="122" t="s">
        <v>2881</v>
      </c>
      <c r="G290" s="63" t="s">
        <v>2499</v>
      </c>
    </row>
    <row r="291" spans="1:7">
      <c r="A291" t="s">
        <v>2153</v>
      </c>
      <c r="B291" t="s">
        <v>2523</v>
      </c>
      <c r="C291" s="3">
        <v>5131</v>
      </c>
      <c r="D291" t="s">
        <v>271</v>
      </c>
      <c r="E291" s="74">
        <v>0.3967</v>
      </c>
      <c r="F291" s="122" t="s">
        <v>2881</v>
      </c>
      <c r="G291" s="63" t="s">
        <v>2499</v>
      </c>
    </row>
    <row r="292" spans="1:7">
      <c r="A292" t="s">
        <v>2153</v>
      </c>
      <c r="B292" t="s">
        <v>2523</v>
      </c>
      <c r="C292" s="3">
        <v>5132</v>
      </c>
      <c r="D292" t="s">
        <v>272</v>
      </c>
      <c r="E292" s="74">
        <v>0.36049999999999999</v>
      </c>
      <c r="F292" s="122" t="s">
        <v>2881</v>
      </c>
      <c r="G292" s="63" t="s">
        <v>2499</v>
      </c>
    </row>
    <row r="293" spans="1:7">
      <c r="A293" t="s">
        <v>2153</v>
      </c>
      <c r="B293" t="s">
        <v>2523</v>
      </c>
      <c r="C293" s="3">
        <v>2910</v>
      </c>
      <c r="D293" t="s">
        <v>261</v>
      </c>
      <c r="E293" s="74">
        <v>0.34279999999999999</v>
      </c>
      <c r="F293" s="122" t="s">
        <v>2881</v>
      </c>
      <c r="G293" s="63" t="s">
        <v>2499</v>
      </c>
    </row>
    <row r="294" spans="1:7">
      <c r="A294" t="s">
        <v>2154</v>
      </c>
      <c r="B294" t="s">
        <v>2743</v>
      </c>
      <c r="C294" s="3">
        <v>2390</v>
      </c>
      <c r="D294" t="s">
        <v>276</v>
      </c>
      <c r="E294" s="74">
        <v>0.24390000000000001</v>
      </c>
      <c r="F294" s="122" t="s">
        <v>2881</v>
      </c>
      <c r="G294" s="63" t="s">
        <v>2499</v>
      </c>
    </row>
    <row r="295" spans="1:7">
      <c r="A295" t="s">
        <v>2154</v>
      </c>
      <c r="B295" t="s">
        <v>2743</v>
      </c>
      <c r="C295" s="3">
        <v>3321</v>
      </c>
      <c r="D295" t="s">
        <v>277</v>
      </c>
      <c r="E295" s="74">
        <v>0.29339999999999999</v>
      </c>
      <c r="F295" s="122" t="s">
        <v>2881</v>
      </c>
      <c r="G295" s="63" t="s">
        <v>2499</v>
      </c>
    </row>
    <row r="296" spans="1:7">
      <c r="A296" t="s">
        <v>2154</v>
      </c>
      <c r="B296" t="s">
        <v>2743</v>
      </c>
      <c r="C296" s="3">
        <v>5518</v>
      </c>
      <c r="D296" t="s">
        <v>2849</v>
      </c>
      <c r="E296" s="74">
        <v>0.26250000000000001</v>
      </c>
      <c r="F296" s="122" t="s">
        <v>2881</v>
      </c>
      <c r="G296" s="63" t="s">
        <v>2499</v>
      </c>
    </row>
    <row r="297" spans="1:7">
      <c r="A297" t="s">
        <v>2154</v>
      </c>
      <c r="B297" t="s">
        <v>2743</v>
      </c>
      <c r="C297" s="3">
        <v>3786</v>
      </c>
      <c r="D297" t="s">
        <v>278</v>
      </c>
      <c r="E297" s="74">
        <v>0.24479999999999999</v>
      </c>
      <c r="F297" s="122" t="s">
        <v>2881</v>
      </c>
      <c r="G297" s="63" t="s">
        <v>2499</v>
      </c>
    </row>
    <row r="298" spans="1:7">
      <c r="A298" t="s">
        <v>2154</v>
      </c>
      <c r="B298" t="s">
        <v>2743</v>
      </c>
      <c r="C298" s="3">
        <v>3891</v>
      </c>
      <c r="D298" t="s">
        <v>279</v>
      </c>
      <c r="E298" s="74">
        <v>0.25919999999999999</v>
      </c>
      <c r="F298" s="122" t="s">
        <v>2881</v>
      </c>
      <c r="G298" s="63" t="s">
        <v>2499</v>
      </c>
    </row>
    <row r="299" spans="1:7">
      <c r="A299" t="s">
        <v>2154</v>
      </c>
      <c r="B299" t="s">
        <v>2743</v>
      </c>
      <c r="C299" s="3">
        <v>5690</v>
      </c>
      <c r="D299" t="s">
        <v>3016</v>
      </c>
      <c r="E299" s="74">
        <v>0.28999999999999998</v>
      </c>
      <c r="F299" s="122" t="s">
        <v>2881</v>
      </c>
      <c r="G299" s="63" t="s">
        <v>2499</v>
      </c>
    </row>
    <row r="300" spans="1:7">
      <c r="A300" t="s">
        <v>3040</v>
      </c>
      <c r="B300" t="s">
        <v>3066</v>
      </c>
      <c r="C300" s="3">
        <v>5755</v>
      </c>
      <c r="D300" t="s">
        <v>3112</v>
      </c>
      <c r="E300" s="74">
        <v>0.55369999999999997</v>
      </c>
      <c r="F300" s="122" t="s">
        <v>2881</v>
      </c>
      <c r="G300" s="63" t="s">
        <v>2498</v>
      </c>
    </row>
    <row r="301" spans="1:7">
      <c r="A301" t="s">
        <v>2155</v>
      </c>
      <c r="B301" t="s">
        <v>2574</v>
      </c>
      <c r="C301" s="3">
        <v>2830</v>
      </c>
      <c r="D301" t="s">
        <v>282</v>
      </c>
      <c r="E301" s="74">
        <v>0.54239999999999999</v>
      </c>
      <c r="F301" s="122" t="s">
        <v>2498</v>
      </c>
      <c r="G301" s="63" t="s">
        <v>2498</v>
      </c>
    </row>
    <row r="302" spans="1:7">
      <c r="A302" t="s">
        <v>2155</v>
      </c>
      <c r="B302" t="s">
        <v>2574</v>
      </c>
      <c r="C302" s="3">
        <v>2302</v>
      </c>
      <c r="D302" t="s">
        <v>281</v>
      </c>
      <c r="E302" s="74">
        <v>0.39140000000000003</v>
      </c>
      <c r="F302" s="122" t="s">
        <v>2498</v>
      </c>
      <c r="G302" s="63" t="s">
        <v>2498</v>
      </c>
    </row>
    <row r="303" spans="1:7">
      <c r="A303" t="s">
        <v>2155</v>
      </c>
      <c r="B303" t="s">
        <v>2574</v>
      </c>
      <c r="C303" s="3">
        <v>4011</v>
      </c>
      <c r="D303" t="s">
        <v>283</v>
      </c>
      <c r="E303" s="74">
        <v>0.52900000000000003</v>
      </c>
      <c r="F303" s="122" t="s">
        <v>2498</v>
      </c>
      <c r="G303" s="63" t="s">
        <v>2498</v>
      </c>
    </row>
    <row r="304" spans="1:7">
      <c r="A304" t="s">
        <v>2155</v>
      </c>
      <c r="B304" t="s">
        <v>2574</v>
      </c>
      <c r="C304" s="3">
        <v>5617</v>
      </c>
      <c r="D304" t="s">
        <v>2903</v>
      </c>
      <c r="E304" s="74">
        <v>0.69550000000000001</v>
      </c>
      <c r="F304" s="122" t="s">
        <v>2881</v>
      </c>
      <c r="G304" s="63" t="s">
        <v>2498</v>
      </c>
    </row>
    <row r="305" spans="1:7">
      <c r="A305" t="s">
        <v>2156</v>
      </c>
      <c r="B305" t="s">
        <v>2776</v>
      </c>
      <c r="C305" s="3">
        <v>2135</v>
      </c>
      <c r="D305" t="s">
        <v>285</v>
      </c>
      <c r="E305" s="74">
        <v>0.25319999999999998</v>
      </c>
      <c r="F305" s="122" t="s">
        <v>2498</v>
      </c>
      <c r="G305" s="63" t="s">
        <v>2498</v>
      </c>
    </row>
    <row r="306" spans="1:7">
      <c r="A306" t="s">
        <v>2156</v>
      </c>
      <c r="B306" t="s">
        <v>2776</v>
      </c>
      <c r="C306" s="3">
        <v>5696</v>
      </c>
      <c r="D306" t="s">
        <v>3117</v>
      </c>
      <c r="E306" s="74">
        <v>0.105</v>
      </c>
      <c r="F306" s="122" t="s">
        <v>2881</v>
      </c>
      <c r="G306" s="63" t="s">
        <v>2499</v>
      </c>
    </row>
    <row r="307" spans="1:7">
      <c r="A307" t="s">
        <v>2157</v>
      </c>
      <c r="B307" t="s">
        <v>2646</v>
      </c>
      <c r="C307" s="3">
        <v>2665</v>
      </c>
      <c r="D307" t="s">
        <v>3002</v>
      </c>
      <c r="E307" s="74">
        <v>0.45669999999999999</v>
      </c>
      <c r="F307" s="122" t="s">
        <v>2499</v>
      </c>
      <c r="G307" s="63" t="s">
        <v>2499</v>
      </c>
    </row>
    <row r="308" spans="1:7">
      <c r="A308" t="s">
        <v>2157</v>
      </c>
      <c r="B308" t="s">
        <v>2646</v>
      </c>
      <c r="C308" s="3">
        <v>3475</v>
      </c>
      <c r="D308" t="s">
        <v>223</v>
      </c>
      <c r="E308" s="74">
        <v>0.58069999999999999</v>
      </c>
      <c r="F308" s="122" t="s">
        <v>2498</v>
      </c>
      <c r="G308" s="63" t="s">
        <v>2498</v>
      </c>
    </row>
    <row r="309" spans="1:7">
      <c r="A309" t="s">
        <v>2157</v>
      </c>
      <c r="B309" t="s">
        <v>2646</v>
      </c>
      <c r="C309" s="3">
        <v>3211</v>
      </c>
      <c r="D309" t="s">
        <v>296</v>
      </c>
      <c r="E309" s="74">
        <v>0.56669999999999998</v>
      </c>
      <c r="F309" s="122" t="s">
        <v>2498</v>
      </c>
      <c r="G309" s="63" t="s">
        <v>2498</v>
      </c>
    </row>
    <row r="310" spans="1:7">
      <c r="A310" t="s">
        <v>2157</v>
      </c>
      <c r="B310" t="s">
        <v>2646</v>
      </c>
      <c r="C310" s="3">
        <v>2369</v>
      </c>
      <c r="D310" t="s">
        <v>288</v>
      </c>
      <c r="E310" s="74">
        <v>0.52329999999999999</v>
      </c>
      <c r="F310" s="122" t="s">
        <v>2499</v>
      </c>
      <c r="G310" s="63" t="s">
        <v>2498</v>
      </c>
    </row>
    <row r="311" spans="1:7">
      <c r="A311" t="s">
        <v>2157</v>
      </c>
      <c r="B311" t="s">
        <v>2646</v>
      </c>
      <c r="C311" s="3">
        <v>5312</v>
      </c>
      <c r="D311" t="s">
        <v>299</v>
      </c>
      <c r="E311" s="74">
        <v>0.75160000000000005</v>
      </c>
      <c r="F311" s="122" t="s">
        <v>2881</v>
      </c>
      <c r="G311" s="63" t="s">
        <v>2498</v>
      </c>
    </row>
    <row r="312" spans="1:7">
      <c r="A312" t="s">
        <v>2157</v>
      </c>
      <c r="B312" t="s">
        <v>2646</v>
      </c>
      <c r="C312" s="3">
        <v>5400</v>
      </c>
      <c r="D312" t="s">
        <v>300</v>
      </c>
      <c r="E312" s="74">
        <v>0.79479999999999995</v>
      </c>
      <c r="F312" s="122" t="s">
        <v>2881</v>
      </c>
      <c r="G312" s="63" t="s">
        <v>2498</v>
      </c>
    </row>
    <row r="313" spans="1:7">
      <c r="A313" t="s">
        <v>2157</v>
      </c>
      <c r="B313" t="s">
        <v>2646</v>
      </c>
      <c r="C313" s="3">
        <v>2319</v>
      </c>
      <c r="D313" t="s">
        <v>287</v>
      </c>
      <c r="E313" s="74">
        <v>0.79490000000000005</v>
      </c>
      <c r="F313" s="122" t="s">
        <v>2498</v>
      </c>
      <c r="G313" s="63" t="s">
        <v>2498</v>
      </c>
    </row>
    <row r="314" spans="1:7">
      <c r="A314" t="s">
        <v>2157</v>
      </c>
      <c r="B314" t="s">
        <v>2646</v>
      </c>
      <c r="C314" s="3">
        <v>5614</v>
      </c>
      <c r="D314" t="s">
        <v>2914</v>
      </c>
      <c r="E314" s="74">
        <v>0.66159999999999997</v>
      </c>
      <c r="F314" s="122" t="s">
        <v>2881</v>
      </c>
      <c r="G314" s="63" t="s">
        <v>2498</v>
      </c>
    </row>
    <row r="315" spans="1:7">
      <c r="A315" t="s">
        <v>2157</v>
      </c>
      <c r="B315" t="s">
        <v>2646</v>
      </c>
      <c r="C315" s="3">
        <v>3151</v>
      </c>
      <c r="D315" t="s">
        <v>295</v>
      </c>
      <c r="E315" s="74">
        <v>0.49640000000000001</v>
      </c>
      <c r="F315" s="122" t="s">
        <v>2499</v>
      </c>
      <c r="G315" s="63" t="s">
        <v>2499</v>
      </c>
    </row>
    <row r="316" spans="1:7">
      <c r="A316" t="s">
        <v>2157</v>
      </c>
      <c r="B316" t="s">
        <v>2646</v>
      </c>
      <c r="C316" s="3">
        <v>3658</v>
      </c>
      <c r="D316" t="s">
        <v>297</v>
      </c>
      <c r="E316" s="74">
        <v>0.70299999999999996</v>
      </c>
      <c r="F316" s="122" t="s">
        <v>2498</v>
      </c>
      <c r="G316" s="63" t="s">
        <v>2498</v>
      </c>
    </row>
    <row r="317" spans="1:7">
      <c r="A317" t="s">
        <v>2157</v>
      </c>
      <c r="B317" t="s">
        <v>2646</v>
      </c>
      <c r="C317" s="3">
        <v>2831</v>
      </c>
      <c r="D317" t="s">
        <v>292</v>
      </c>
      <c r="E317" s="74">
        <v>0.72309999999999997</v>
      </c>
      <c r="F317" s="122" t="s">
        <v>2498</v>
      </c>
      <c r="G317" s="63" t="s">
        <v>2498</v>
      </c>
    </row>
    <row r="318" spans="1:7">
      <c r="A318" t="s">
        <v>2157</v>
      </c>
      <c r="B318" t="s">
        <v>2646</v>
      </c>
      <c r="C318" s="3">
        <v>4574</v>
      </c>
      <c r="D318" t="s">
        <v>298</v>
      </c>
      <c r="E318" s="74">
        <v>0.55269999999999997</v>
      </c>
      <c r="F318" s="122" t="s">
        <v>2498</v>
      </c>
      <c r="G318" s="63" t="s">
        <v>2498</v>
      </c>
    </row>
    <row r="319" spans="1:7">
      <c r="A319" t="s">
        <v>2157</v>
      </c>
      <c r="B319" t="s">
        <v>2646</v>
      </c>
      <c r="C319" s="3">
        <v>2914</v>
      </c>
      <c r="D319" t="s">
        <v>293</v>
      </c>
      <c r="E319" s="74">
        <v>0.71350000000000002</v>
      </c>
      <c r="F319" s="122" t="s">
        <v>2498</v>
      </c>
      <c r="G319" s="63" t="s">
        <v>2498</v>
      </c>
    </row>
    <row r="320" spans="1:7">
      <c r="A320" t="s">
        <v>2157</v>
      </c>
      <c r="B320" t="s">
        <v>2646</v>
      </c>
      <c r="C320" s="3">
        <v>2726</v>
      </c>
      <c r="D320" t="s">
        <v>291</v>
      </c>
      <c r="E320" s="74">
        <v>0.72519999999999996</v>
      </c>
      <c r="F320" s="122" t="s">
        <v>2498</v>
      </c>
      <c r="G320" s="63" t="s">
        <v>2498</v>
      </c>
    </row>
    <row r="321" spans="1:7">
      <c r="A321" t="s">
        <v>2157</v>
      </c>
      <c r="B321" t="s">
        <v>2646</v>
      </c>
      <c r="C321" s="3">
        <v>2416</v>
      </c>
      <c r="D321" t="s">
        <v>290</v>
      </c>
      <c r="E321" s="74">
        <v>0.62219999999999998</v>
      </c>
      <c r="F321" s="122" t="s">
        <v>2498</v>
      </c>
      <c r="G321" s="63" t="s">
        <v>2498</v>
      </c>
    </row>
    <row r="322" spans="1:7">
      <c r="A322" t="s">
        <v>2157</v>
      </c>
      <c r="B322" t="s">
        <v>2646</v>
      </c>
      <c r="C322" s="3">
        <v>3019</v>
      </c>
      <c r="D322" t="s">
        <v>294</v>
      </c>
      <c r="E322" s="74">
        <v>0.48330000000000001</v>
      </c>
      <c r="F322" s="122" t="s">
        <v>2499</v>
      </c>
      <c r="G322" s="63" t="s">
        <v>2499</v>
      </c>
    </row>
    <row r="323" spans="1:7">
      <c r="A323" t="s">
        <v>2157</v>
      </c>
      <c r="B323" t="s">
        <v>2646</v>
      </c>
      <c r="C323" s="3">
        <v>2370</v>
      </c>
      <c r="D323" t="s">
        <v>289</v>
      </c>
      <c r="E323" s="74">
        <v>0.85119999999999996</v>
      </c>
      <c r="F323" s="122" t="s">
        <v>2498</v>
      </c>
      <c r="G323" s="63" t="s">
        <v>2498</v>
      </c>
    </row>
    <row r="324" spans="1:7">
      <c r="A324" t="s">
        <v>2158</v>
      </c>
      <c r="B324" t="s">
        <v>2798</v>
      </c>
      <c r="C324" s="3">
        <v>4264</v>
      </c>
      <c r="D324" t="s">
        <v>303</v>
      </c>
      <c r="E324" s="74">
        <v>0.44650000000000001</v>
      </c>
      <c r="F324" s="122" t="s">
        <v>2881</v>
      </c>
      <c r="G324" s="63" t="s">
        <v>2499</v>
      </c>
    </row>
    <row r="325" spans="1:7">
      <c r="A325" t="s">
        <v>2158</v>
      </c>
      <c r="B325" t="s">
        <v>2798</v>
      </c>
      <c r="C325" s="3">
        <v>2560</v>
      </c>
      <c r="D325" t="s">
        <v>302</v>
      </c>
      <c r="E325" s="74">
        <v>0.47560000000000002</v>
      </c>
      <c r="F325" s="122" t="s">
        <v>2881</v>
      </c>
      <c r="G325" s="63" t="s">
        <v>2499</v>
      </c>
    </row>
    <row r="326" spans="1:7">
      <c r="A326" t="s">
        <v>2159</v>
      </c>
      <c r="B326" t="s">
        <v>2543</v>
      </c>
      <c r="C326" s="3">
        <v>2762</v>
      </c>
      <c r="D326" t="s">
        <v>306</v>
      </c>
      <c r="E326" s="74">
        <v>0.53600000000000003</v>
      </c>
      <c r="F326" s="122" t="s">
        <v>2498</v>
      </c>
      <c r="G326" s="63" t="s">
        <v>2498</v>
      </c>
    </row>
    <row r="327" spans="1:7">
      <c r="A327" t="s">
        <v>2159</v>
      </c>
      <c r="B327" t="s">
        <v>2543</v>
      </c>
      <c r="C327" s="3">
        <v>2281</v>
      </c>
      <c r="D327" t="s">
        <v>305</v>
      </c>
      <c r="E327" s="74">
        <v>0.44679999999999997</v>
      </c>
      <c r="F327" s="122" t="s">
        <v>2499</v>
      </c>
      <c r="G327" s="63" t="s">
        <v>2499</v>
      </c>
    </row>
    <row r="328" spans="1:7">
      <c r="A328" t="s">
        <v>2159</v>
      </c>
      <c r="B328" t="s">
        <v>2543</v>
      </c>
      <c r="C328" s="3">
        <v>3969</v>
      </c>
      <c r="D328" t="s">
        <v>307</v>
      </c>
      <c r="E328" s="74">
        <v>0.52249999999999996</v>
      </c>
      <c r="F328" s="122" t="s">
        <v>2499</v>
      </c>
      <c r="G328" s="63" t="s">
        <v>2498</v>
      </c>
    </row>
    <row r="329" spans="1:7">
      <c r="A329" t="s">
        <v>2159</v>
      </c>
      <c r="B329" t="s">
        <v>2543</v>
      </c>
      <c r="C329" s="3">
        <v>5666</v>
      </c>
      <c r="D329" t="s">
        <v>2985</v>
      </c>
      <c r="E329" s="74">
        <v>0.52459999999999996</v>
      </c>
      <c r="F329" s="122" t="s">
        <v>2881</v>
      </c>
      <c r="G329" s="63" t="s">
        <v>2498</v>
      </c>
    </row>
    <row r="330" spans="1:7">
      <c r="A330" t="s">
        <v>2160</v>
      </c>
      <c r="B330" t="s">
        <v>2625</v>
      </c>
      <c r="C330" s="3">
        <v>2915</v>
      </c>
      <c r="D330" t="s">
        <v>309</v>
      </c>
      <c r="E330" s="74">
        <v>0.36159999999999998</v>
      </c>
      <c r="F330" s="122" t="s">
        <v>2881</v>
      </c>
      <c r="G330" s="63" t="s">
        <v>2499</v>
      </c>
    </row>
    <row r="331" spans="1:7">
      <c r="A331" t="s">
        <v>2160</v>
      </c>
      <c r="B331" t="s">
        <v>2625</v>
      </c>
      <c r="C331" s="3">
        <v>5545</v>
      </c>
      <c r="D331" t="s">
        <v>2842</v>
      </c>
      <c r="E331" s="74">
        <v>0.35520000000000002</v>
      </c>
      <c r="F331" s="122" t="s">
        <v>2881</v>
      </c>
      <c r="G331" s="63" t="s">
        <v>2499</v>
      </c>
    </row>
    <row r="332" spans="1:7">
      <c r="A332" t="s">
        <v>2160</v>
      </c>
      <c r="B332" t="s">
        <v>2625</v>
      </c>
      <c r="C332" s="3">
        <v>2561</v>
      </c>
      <c r="D332" t="s">
        <v>2626</v>
      </c>
      <c r="E332" s="74">
        <v>0.39100000000000001</v>
      </c>
      <c r="F332" s="122" t="s">
        <v>2881</v>
      </c>
      <c r="G332" s="63" t="s">
        <v>2499</v>
      </c>
    </row>
    <row r="333" spans="1:7">
      <c r="A333" t="s">
        <v>2161</v>
      </c>
      <c r="B333" t="s">
        <v>2829</v>
      </c>
      <c r="C333" s="3">
        <v>5599</v>
      </c>
      <c r="D333" t="s">
        <v>122</v>
      </c>
      <c r="E333" s="74">
        <v>0.50270000000000004</v>
      </c>
      <c r="F333" s="122" t="s">
        <v>2498</v>
      </c>
      <c r="G333" s="63" t="s">
        <v>2498</v>
      </c>
    </row>
    <row r="334" spans="1:7">
      <c r="A334" t="s">
        <v>2161</v>
      </c>
      <c r="B334" t="s">
        <v>2829</v>
      </c>
      <c r="C334" s="3">
        <v>5246</v>
      </c>
      <c r="D334" t="s">
        <v>314</v>
      </c>
      <c r="E334" s="74">
        <v>0.32690000000000002</v>
      </c>
      <c r="F334" s="122" t="s">
        <v>2881</v>
      </c>
      <c r="G334" s="63" t="s">
        <v>2499</v>
      </c>
    </row>
    <row r="335" spans="1:7">
      <c r="A335" t="s">
        <v>2161</v>
      </c>
      <c r="B335" t="s">
        <v>2829</v>
      </c>
      <c r="C335" s="3">
        <v>5600</v>
      </c>
      <c r="D335" t="s">
        <v>2961</v>
      </c>
      <c r="E335" s="74">
        <v>0.35659999999999997</v>
      </c>
      <c r="F335" s="122" t="s">
        <v>2881</v>
      </c>
      <c r="G335" s="63" t="s">
        <v>2499</v>
      </c>
    </row>
    <row r="336" spans="1:7">
      <c r="A336" t="s">
        <v>2161</v>
      </c>
      <c r="B336" t="s">
        <v>2829</v>
      </c>
      <c r="C336" s="3">
        <v>1795</v>
      </c>
      <c r="D336" t="s">
        <v>311</v>
      </c>
      <c r="E336" s="74">
        <v>0.44950000000000001</v>
      </c>
      <c r="F336" s="122" t="s">
        <v>2881</v>
      </c>
      <c r="G336" s="63" t="s">
        <v>2499</v>
      </c>
    </row>
    <row r="337" spans="1:7">
      <c r="A337" t="s">
        <v>2161</v>
      </c>
      <c r="B337" t="s">
        <v>2829</v>
      </c>
      <c r="C337" s="3">
        <v>3546</v>
      </c>
      <c r="D337" t="s">
        <v>313</v>
      </c>
      <c r="E337" s="74">
        <v>0.4486</v>
      </c>
      <c r="F337" s="122" t="s">
        <v>2881</v>
      </c>
      <c r="G337" s="63" t="s">
        <v>2499</v>
      </c>
    </row>
    <row r="338" spans="1:7">
      <c r="A338" t="s">
        <v>2161</v>
      </c>
      <c r="B338" t="s">
        <v>2829</v>
      </c>
      <c r="C338" s="3">
        <v>5409</v>
      </c>
      <c r="D338" t="s">
        <v>315</v>
      </c>
      <c r="E338" s="74">
        <v>0.47770000000000001</v>
      </c>
      <c r="F338" s="122" t="s">
        <v>2881</v>
      </c>
      <c r="G338" s="63" t="s">
        <v>2499</v>
      </c>
    </row>
    <row r="339" spans="1:7">
      <c r="A339" t="s">
        <v>2161</v>
      </c>
      <c r="B339" t="s">
        <v>2829</v>
      </c>
      <c r="C339" s="3">
        <v>3513</v>
      </c>
      <c r="D339" t="s">
        <v>312</v>
      </c>
      <c r="E339" s="74">
        <v>0.40679999999999999</v>
      </c>
      <c r="F339" s="122" t="s">
        <v>2499</v>
      </c>
      <c r="G339" s="63" t="s">
        <v>2499</v>
      </c>
    </row>
    <row r="340" spans="1:7">
      <c r="A340" t="s">
        <v>2162</v>
      </c>
      <c r="B340" t="s">
        <v>2628</v>
      </c>
      <c r="C340" s="3">
        <v>3323</v>
      </c>
      <c r="D340" t="s">
        <v>325</v>
      </c>
      <c r="E340" s="74">
        <v>0.78869999999999996</v>
      </c>
      <c r="F340" s="122" t="s">
        <v>2498</v>
      </c>
      <c r="G340" s="63" t="s">
        <v>2498</v>
      </c>
    </row>
    <row r="341" spans="1:7">
      <c r="A341" t="s">
        <v>2162</v>
      </c>
      <c r="B341" t="s">
        <v>2628</v>
      </c>
      <c r="C341" s="3">
        <v>3082</v>
      </c>
      <c r="D341" t="s">
        <v>323</v>
      </c>
      <c r="E341" s="74">
        <v>0.61439999999999995</v>
      </c>
      <c r="F341" s="122" t="s">
        <v>2498</v>
      </c>
      <c r="G341" s="63" t="s">
        <v>2498</v>
      </c>
    </row>
    <row r="342" spans="1:7">
      <c r="A342" t="s">
        <v>2162</v>
      </c>
      <c r="B342" t="s">
        <v>2628</v>
      </c>
      <c r="C342" s="3">
        <v>2913</v>
      </c>
      <c r="D342" t="s">
        <v>321</v>
      </c>
      <c r="E342" s="74">
        <v>0.4476</v>
      </c>
      <c r="F342" s="122" t="s">
        <v>2499</v>
      </c>
      <c r="G342" s="63" t="s">
        <v>2499</v>
      </c>
    </row>
    <row r="343" spans="1:7">
      <c r="A343" t="s">
        <v>2162</v>
      </c>
      <c r="B343" t="s">
        <v>2628</v>
      </c>
      <c r="C343" s="3">
        <v>3322</v>
      </c>
      <c r="D343" t="s">
        <v>324</v>
      </c>
      <c r="E343" s="74">
        <v>0.59099999999999997</v>
      </c>
      <c r="F343" s="122" t="s">
        <v>2498</v>
      </c>
      <c r="G343" s="63" t="s">
        <v>2498</v>
      </c>
    </row>
    <row r="344" spans="1:7">
      <c r="A344" t="s">
        <v>2162</v>
      </c>
      <c r="B344" t="s">
        <v>2628</v>
      </c>
      <c r="C344" s="3">
        <v>2916</v>
      </c>
      <c r="D344" t="s">
        <v>322</v>
      </c>
      <c r="E344" s="74">
        <v>0.6472</v>
      </c>
      <c r="F344" s="122" t="s">
        <v>2498</v>
      </c>
      <c r="G344" s="63" t="s">
        <v>2498</v>
      </c>
    </row>
    <row r="345" spans="1:7">
      <c r="A345" t="s">
        <v>2162</v>
      </c>
      <c r="B345" t="s">
        <v>2628</v>
      </c>
      <c r="C345" s="3">
        <v>5547</v>
      </c>
      <c r="D345" t="s">
        <v>2843</v>
      </c>
      <c r="E345" s="74">
        <v>0.73580000000000001</v>
      </c>
      <c r="F345" s="122" t="s">
        <v>2881</v>
      </c>
      <c r="G345" s="63" t="s">
        <v>2498</v>
      </c>
    </row>
    <row r="346" spans="1:7">
      <c r="A346" t="s">
        <v>2162</v>
      </c>
      <c r="B346" t="s">
        <v>2628</v>
      </c>
      <c r="C346" s="3">
        <v>2266</v>
      </c>
      <c r="D346" t="s">
        <v>318</v>
      </c>
      <c r="E346" s="74">
        <v>0.53920000000000001</v>
      </c>
      <c r="F346" s="122" t="s">
        <v>2498</v>
      </c>
      <c r="G346" s="63" t="s">
        <v>2498</v>
      </c>
    </row>
    <row r="347" spans="1:7">
      <c r="A347" t="s">
        <v>2162</v>
      </c>
      <c r="B347" t="s">
        <v>2628</v>
      </c>
      <c r="C347" s="3">
        <v>5194</v>
      </c>
      <c r="D347" t="s">
        <v>326</v>
      </c>
      <c r="E347" s="74">
        <v>0.62150000000000005</v>
      </c>
      <c r="F347" s="122" t="s">
        <v>2881</v>
      </c>
      <c r="G347" s="63" t="s">
        <v>2498</v>
      </c>
    </row>
    <row r="348" spans="1:7">
      <c r="A348" t="s">
        <v>2162</v>
      </c>
      <c r="B348" t="s">
        <v>2628</v>
      </c>
      <c r="C348" s="3">
        <v>5675</v>
      </c>
      <c r="D348" t="s">
        <v>2996</v>
      </c>
      <c r="E348" s="74">
        <v>0.59819999999999995</v>
      </c>
      <c r="F348" s="122" t="s">
        <v>2498</v>
      </c>
      <c r="G348" s="63" t="s">
        <v>2498</v>
      </c>
    </row>
    <row r="349" spans="1:7">
      <c r="A349" t="s">
        <v>2162</v>
      </c>
      <c r="B349" t="s">
        <v>2628</v>
      </c>
      <c r="C349" s="3">
        <v>1934</v>
      </c>
      <c r="D349" t="s">
        <v>317</v>
      </c>
      <c r="E349" s="74">
        <v>0.89290000000000003</v>
      </c>
      <c r="F349" s="122" t="s">
        <v>2881</v>
      </c>
      <c r="G349" s="63" t="s">
        <v>2498</v>
      </c>
    </row>
    <row r="350" spans="1:7">
      <c r="A350" t="s">
        <v>2162</v>
      </c>
      <c r="B350" t="s">
        <v>2628</v>
      </c>
      <c r="C350" s="3">
        <v>2596</v>
      </c>
      <c r="D350" t="s">
        <v>319</v>
      </c>
      <c r="E350" s="74">
        <v>0.39560000000000001</v>
      </c>
      <c r="F350" s="122" t="s">
        <v>2499</v>
      </c>
      <c r="G350" s="63" t="s">
        <v>2499</v>
      </c>
    </row>
    <row r="351" spans="1:7">
      <c r="A351" t="s">
        <v>2162</v>
      </c>
      <c r="B351" t="s">
        <v>2628</v>
      </c>
      <c r="C351" s="3">
        <v>2624</v>
      </c>
      <c r="D351" t="s">
        <v>320</v>
      </c>
      <c r="E351" s="74">
        <v>0.78439999999999999</v>
      </c>
      <c r="F351" s="122" t="s">
        <v>2498</v>
      </c>
      <c r="G351" s="63" t="s">
        <v>2498</v>
      </c>
    </row>
    <row r="352" spans="1:7">
      <c r="A352" t="s">
        <v>2163</v>
      </c>
      <c r="B352" t="s">
        <v>2709</v>
      </c>
      <c r="C352" s="3">
        <v>2666</v>
      </c>
      <c r="D352" t="s">
        <v>328</v>
      </c>
      <c r="E352" s="74">
        <v>0.8115</v>
      </c>
      <c r="F352" s="122" t="s">
        <v>2498</v>
      </c>
      <c r="G352" s="63" t="s">
        <v>2498</v>
      </c>
    </row>
    <row r="353" spans="1:7">
      <c r="A353" t="s">
        <v>2164</v>
      </c>
      <c r="B353" t="s">
        <v>2533</v>
      </c>
      <c r="C353" s="3">
        <v>1900</v>
      </c>
      <c r="D353" t="s">
        <v>330</v>
      </c>
      <c r="E353" s="74">
        <v>0.93740000000000001</v>
      </c>
      <c r="F353" s="122" t="s">
        <v>2881</v>
      </c>
      <c r="G353" s="63" t="s">
        <v>2498</v>
      </c>
    </row>
    <row r="354" spans="1:7">
      <c r="A354" t="s">
        <v>2164</v>
      </c>
      <c r="B354" t="s">
        <v>2533</v>
      </c>
      <c r="C354" s="3">
        <v>2562</v>
      </c>
      <c r="D354" t="s">
        <v>331</v>
      </c>
      <c r="E354" s="74">
        <v>0.86519999999999997</v>
      </c>
      <c r="F354" s="122" t="s">
        <v>2498</v>
      </c>
      <c r="G354" s="63" t="s">
        <v>2498</v>
      </c>
    </row>
    <row r="355" spans="1:7">
      <c r="A355" t="s">
        <v>2164</v>
      </c>
      <c r="B355" t="s">
        <v>2533</v>
      </c>
      <c r="C355" s="3">
        <v>2788</v>
      </c>
      <c r="D355" t="s">
        <v>332</v>
      </c>
      <c r="E355" s="74">
        <v>0.88739999999999997</v>
      </c>
      <c r="F355" s="122" t="s">
        <v>2498</v>
      </c>
      <c r="G355" s="63" t="s">
        <v>2498</v>
      </c>
    </row>
    <row r="356" spans="1:7">
      <c r="A356" t="s">
        <v>2164</v>
      </c>
      <c r="B356" t="s">
        <v>2533</v>
      </c>
      <c r="C356" s="3">
        <v>4213</v>
      </c>
      <c r="D356" t="s">
        <v>333</v>
      </c>
      <c r="E356" s="74">
        <v>0.88139999999999996</v>
      </c>
      <c r="F356" s="122" t="s">
        <v>2498</v>
      </c>
      <c r="G356" s="63" t="s">
        <v>2498</v>
      </c>
    </row>
    <row r="357" spans="1:7">
      <c r="A357" t="s">
        <v>2165</v>
      </c>
      <c r="B357" t="s">
        <v>2713</v>
      </c>
      <c r="C357" s="3">
        <v>2502</v>
      </c>
      <c r="D357" t="s">
        <v>335</v>
      </c>
      <c r="E357" s="74">
        <v>0.71220000000000006</v>
      </c>
      <c r="F357" s="122" t="s">
        <v>2498</v>
      </c>
      <c r="G357" s="63" t="s">
        <v>2498</v>
      </c>
    </row>
    <row r="358" spans="1:7">
      <c r="A358" t="s">
        <v>2166</v>
      </c>
      <c r="B358" t="s">
        <v>2580</v>
      </c>
      <c r="C358" s="3">
        <v>3659</v>
      </c>
      <c r="D358" t="s">
        <v>342</v>
      </c>
      <c r="E358" s="74">
        <v>0.51139999999999997</v>
      </c>
      <c r="F358" s="122" t="s">
        <v>2499</v>
      </c>
      <c r="G358" s="63" t="s">
        <v>2498</v>
      </c>
    </row>
    <row r="359" spans="1:7">
      <c r="A359" t="s">
        <v>2166</v>
      </c>
      <c r="B359" t="s">
        <v>2580</v>
      </c>
      <c r="C359" s="3">
        <v>5700</v>
      </c>
      <c r="D359" t="s">
        <v>2988</v>
      </c>
      <c r="E359" s="74">
        <v>0.60819999999999996</v>
      </c>
      <c r="F359" s="122" t="s">
        <v>2498</v>
      </c>
      <c r="G359" s="63" t="s">
        <v>2498</v>
      </c>
    </row>
    <row r="360" spans="1:7">
      <c r="A360" t="s">
        <v>2166</v>
      </c>
      <c r="B360" t="s">
        <v>2580</v>
      </c>
      <c r="C360" s="3">
        <v>5668</v>
      </c>
      <c r="D360" t="s">
        <v>2989</v>
      </c>
      <c r="E360" s="74">
        <v>0.62680000000000002</v>
      </c>
      <c r="F360" s="122" t="s">
        <v>2881</v>
      </c>
      <c r="G360" s="63" t="s">
        <v>2498</v>
      </c>
    </row>
    <row r="361" spans="1:7">
      <c r="A361" t="s">
        <v>2166</v>
      </c>
      <c r="B361" t="s">
        <v>2580</v>
      </c>
      <c r="C361" s="3">
        <v>3372</v>
      </c>
      <c r="D361" t="s">
        <v>341</v>
      </c>
      <c r="E361" s="74">
        <v>0.64049999999999996</v>
      </c>
      <c r="F361" s="122" t="s">
        <v>2498</v>
      </c>
      <c r="G361" s="63" t="s">
        <v>2498</v>
      </c>
    </row>
    <row r="362" spans="1:7">
      <c r="A362" t="s">
        <v>2166</v>
      </c>
      <c r="B362" t="s">
        <v>2580</v>
      </c>
      <c r="C362" s="3">
        <v>5130</v>
      </c>
      <c r="D362" t="s">
        <v>3170</v>
      </c>
      <c r="E362" s="74">
        <v>0</v>
      </c>
      <c r="F362" s="122" t="s">
        <v>2881</v>
      </c>
      <c r="G362" s="63" t="s">
        <v>2499</v>
      </c>
    </row>
    <row r="363" spans="1:7">
      <c r="A363" t="s">
        <v>2166</v>
      </c>
      <c r="B363" t="s">
        <v>2580</v>
      </c>
      <c r="C363" s="3">
        <v>2727</v>
      </c>
      <c r="D363" t="s">
        <v>338</v>
      </c>
      <c r="E363" s="74">
        <v>0.57569999999999999</v>
      </c>
      <c r="F363" s="122" t="s">
        <v>2498</v>
      </c>
      <c r="G363" s="63" t="s">
        <v>2498</v>
      </c>
    </row>
    <row r="364" spans="1:7">
      <c r="A364" t="s">
        <v>2166</v>
      </c>
      <c r="B364" t="s">
        <v>2580</v>
      </c>
      <c r="C364" s="3">
        <v>2966</v>
      </c>
      <c r="D364" t="s">
        <v>339</v>
      </c>
      <c r="E364" s="74">
        <v>0.62429999999999997</v>
      </c>
      <c r="F364" s="122" t="s">
        <v>2498</v>
      </c>
      <c r="G364" s="63" t="s">
        <v>2498</v>
      </c>
    </row>
    <row r="365" spans="1:7">
      <c r="A365" t="s">
        <v>2166</v>
      </c>
      <c r="B365" t="s">
        <v>2580</v>
      </c>
      <c r="C365" s="3">
        <v>3212</v>
      </c>
      <c r="D365" t="s">
        <v>340</v>
      </c>
      <c r="E365" s="74">
        <v>0.64849999999999997</v>
      </c>
      <c r="F365" s="122" t="s">
        <v>2498</v>
      </c>
      <c r="G365" s="63" t="s">
        <v>2498</v>
      </c>
    </row>
    <row r="366" spans="1:7">
      <c r="A366" t="s">
        <v>2166</v>
      </c>
      <c r="B366" t="s">
        <v>2580</v>
      </c>
      <c r="C366" s="3">
        <v>3083</v>
      </c>
      <c r="D366" t="s">
        <v>2905</v>
      </c>
      <c r="E366" s="74">
        <v>0.627</v>
      </c>
      <c r="F366" s="122" t="s">
        <v>2498</v>
      </c>
      <c r="G366" s="63" t="s">
        <v>2498</v>
      </c>
    </row>
    <row r="367" spans="1:7">
      <c r="A367" s="98" t="s">
        <v>2166</v>
      </c>
      <c r="B367" t="s">
        <v>2580</v>
      </c>
      <c r="C367" s="3">
        <v>2563</v>
      </c>
      <c r="D367" t="s">
        <v>337</v>
      </c>
      <c r="E367" s="74">
        <v>0.73089999999999999</v>
      </c>
      <c r="F367" s="122" t="s">
        <v>2498</v>
      </c>
      <c r="G367" s="63" t="s">
        <v>2498</v>
      </c>
    </row>
    <row r="368" spans="1:7">
      <c r="A368" t="s">
        <v>2166</v>
      </c>
      <c r="B368" t="s">
        <v>2580</v>
      </c>
      <c r="C368" s="3">
        <v>5701</v>
      </c>
      <c r="D368" t="s">
        <v>3087</v>
      </c>
      <c r="E368" s="74">
        <v>0.54430000000000001</v>
      </c>
      <c r="F368" s="122" t="s">
        <v>2498</v>
      </c>
      <c r="G368" s="63" t="s">
        <v>2498</v>
      </c>
    </row>
    <row r="369" spans="1:7">
      <c r="A369" t="s">
        <v>2167</v>
      </c>
      <c r="B369" t="s">
        <v>2655</v>
      </c>
      <c r="C369" s="3">
        <v>2233</v>
      </c>
      <c r="D369" t="s">
        <v>344</v>
      </c>
      <c r="E369" s="74">
        <v>0.629</v>
      </c>
      <c r="F369" s="122" t="s">
        <v>2498</v>
      </c>
      <c r="G369" s="63" t="s">
        <v>2498</v>
      </c>
    </row>
    <row r="370" spans="1:7">
      <c r="A370" t="s">
        <v>2168</v>
      </c>
      <c r="B370" t="s">
        <v>2815</v>
      </c>
      <c r="C370" s="3">
        <v>2161</v>
      </c>
      <c r="D370" t="s">
        <v>346</v>
      </c>
      <c r="E370" s="74">
        <v>0.46310000000000001</v>
      </c>
      <c r="F370" s="122" t="s">
        <v>2881</v>
      </c>
      <c r="G370" s="63" t="s">
        <v>2499</v>
      </c>
    </row>
    <row r="371" spans="1:7">
      <c r="A371" t="s">
        <v>2168</v>
      </c>
      <c r="B371" t="s">
        <v>2815</v>
      </c>
      <c r="C371" s="3">
        <v>2162</v>
      </c>
      <c r="D371" t="s">
        <v>347</v>
      </c>
      <c r="E371" s="74">
        <v>0.49359999999999998</v>
      </c>
      <c r="F371" s="122" t="s">
        <v>2498</v>
      </c>
      <c r="G371" s="63" t="s">
        <v>2498</v>
      </c>
    </row>
    <row r="372" spans="1:7">
      <c r="A372" t="s">
        <v>2169</v>
      </c>
      <c r="B372" t="s">
        <v>2627</v>
      </c>
      <c r="C372" s="3">
        <v>2602</v>
      </c>
      <c r="D372" t="s">
        <v>349</v>
      </c>
      <c r="E372" s="74">
        <v>0.8337</v>
      </c>
      <c r="F372" s="122" t="s">
        <v>2498</v>
      </c>
      <c r="G372" s="63" t="s">
        <v>2498</v>
      </c>
    </row>
    <row r="373" spans="1:7">
      <c r="A373" t="s">
        <v>2170</v>
      </c>
      <c r="B373" t="s">
        <v>2568</v>
      </c>
      <c r="C373" s="3">
        <v>2006</v>
      </c>
      <c r="D373" t="s">
        <v>351</v>
      </c>
      <c r="E373" s="74">
        <v>0.55610000000000004</v>
      </c>
      <c r="F373" s="122" t="s">
        <v>2498</v>
      </c>
      <c r="G373" s="63" t="s">
        <v>2498</v>
      </c>
    </row>
    <row r="374" spans="1:7">
      <c r="A374" t="s">
        <v>2170</v>
      </c>
      <c r="B374" t="s">
        <v>2568</v>
      </c>
      <c r="C374" s="3">
        <v>5530</v>
      </c>
      <c r="D374" t="s">
        <v>2569</v>
      </c>
      <c r="E374" s="74">
        <v>0.33289999999999997</v>
      </c>
      <c r="F374" s="122" t="s">
        <v>2881</v>
      </c>
      <c r="G374" s="63" t="s">
        <v>2499</v>
      </c>
    </row>
    <row r="375" spans="1:7">
      <c r="A375" t="s">
        <v>2171</v>
      </c>
      <c r="B375" t="s">
        <v>2708</v>
      </c>
      <c r="C375" s="3">
        <v>2136</v>
      </c>
      <c r="D375" t="s">
        <v>2926</v>
      </c>
      <c r="E375" s="74">
        <v>0.53449999999999998</v>
      </c>
      <c r="F375" s="122" t="s">
        <v>2498</v>
      </c>
      <c r="G375" s="63" t="s">
        <v>2498</v>
      </c>
    </row>
    <row r="376" spans="1:7">
      <c r="A376" t="s">
        <v>2172</v>
      </c>
      <c r="B376" t="s">
        <v>2621</v>
      </c>
      <c r="C376" s="3">
        <v>4215</v>
      </c>
      <c r="D376" t="s">
        <v>356</v>
      </c>
      <c r="E376" s="74">
        <v>0.70679999999999998</v>
      </c>
      <c r="F376" s="122" t="s">
        <v>2881</v>
      </c>
      <c r="G376" s="63" t="s">
        <v>2498</v>
      </c>
    </row>
    <row r="377" spans="1:7">
      <c r="A377" t="s">
        <v>2172</v>
      </c>
      <c r="B377" t="s">
        <v>2621</v>
      </c>
      <c r="C377" s="3">
        <v>2603</v>
      </c>
      <c r="D377" t="s">
        <v>354</v>
      </c>
      <c r="E377" s="74">
        <v>0.71279999999999999</v>
      </c>
      <c r="F377" s="122" t="s">
        <v>2498</v>
      </c>
      <c r="G377" s="63" t="s">
        <v>2498</v>
      </c>
    </row>
    <row r="378" spans="1:7">
      <c r="A378" t="s">
        <v>2172</v>
      </c>
      <c r="B378" t="s">
        <v>2621</v>
      </c>
      <c r="C378" s="3">
        <v>4214</v>
      </c>
      <c r="D378" t="s">
        <v>355</v>
      </c>
      <c r="E378" s="74">
        <v>0.73309999999999997</v>
      </c>
      <c r="F378" s="122" t="s">
        <v>2881</v>
      </c>
      <c r="G378" s="63" t="s">
        <v>2498</v>
      </c>
    </row>
    <row r="379" spans="1:7">
      <c r="A379" t="s">
        <v>2173</v>
      </c>
      <c r="B379" t="s">
        <v>2741</v>
      </c>
      <c r="C379" s="3">
        <v>2789</v>
      </c>
      <c r="D379" t="s">
        <v>359</v>
      </c>
      <c r="E379" s="74">
        <v>0.62390000000000001</v>
      </c>
      <c r="F379" s="122" t="s">
        <v>2498</v>
      </c>
      <c r="G379" s="63" t="s">
        <v>2498</v>
      </c>
    </row>
    <row r="380" spans="1:7">
      <c r="A380" t="s">
        <v>2173</v>
      </c>
      <c r="B380" t="s">
        <v>2741</v>
      </c>
      <c r="C380" s="3">
        <v>3559</v>
      </c>
      <c r="D380" t="s">
        <v>3197</v>
      </c>
      <c r="E380" s="74">
        <v>0.56759999999999999</v>
      </c>
      <c r="F380" s="122" t="s">
        <v>2498</v>
      </c>
      <c r="G380" s="63" t="s">
        <v>2498</v>
      </c>
    </row>
    <row r="381" spans="1:7">
      <c r="A381" t="s">
        <v>2173</v>
      </c>
      <c r="B381" t="s">
        <v>2741</v>
      </c>
      <c r="C381" s="3">
        <v>1898</v>
      </c>
      <c r="D381" t="s">
        <v>358</v>
      </c>
      <c r="E381" s="74">
        <v>0.15160000000000001</v>
      </c>
      <c r="F381" s="122" t="s">
        <v>2881</v>
      </c>
      <c r="G381" s="63" t="s">
        <v>2499</v>
      </c>
    </row>
    <row r="382" spans="1:7">
      <c r="A382" t="s">
        <v>2173</v>
      </c>
      <c r="B382" t="s">
        <v>2741</v>
      </c>
      <c r="C382" s="3">
        <v>3579</v>
      </c>
      <c r="D382" t="s">
        <v>360</v>
      </c>
      <c r="E382" s="74">
        <v>0.60540000000000005</v>
      </c>
      <c r="F382" s="122" t="s">
        <v>2498</v>
      </c>
      <c r="G382" s="63" t="s">
        <v>2498</v>
      </c>
    </row>
    <row r="383" spans="1:7">
      <c r="A383" t="s">
        <v>2174</v>
      </c>
      <c r="B383" t="s">
        <v>2715</v>
      </c>
      <c r="C383" s="3">
        <v>5391</v>
      </c>
      <c r="D383" t="s">
        <v>378</v>
      </c>
      <c r="E383" s="74">
        <v>0.58079999999999998</v>
      </c>
      <c r="F383" s="122" t="s">
        <v>2498</v>
      </c>
      <c r="G383" s="63" t="s">
        <v>2498</v>
      </c>
    </row>
    <row r="384" spans="1:7">
      <c r="A384" t="s">
        <v>2174</v>
      </c>
      <c r="B384" t="s">
        <v>2715</v>
      </c>
      <c r="C384" s="3">
        <v>5392</v>
      </c>
      <c r="D384" t="s">
        <v>379</v>
      </c>
      <c r="E384" s="74">
        <v>0.93959999999999999</v>
      </c>
      <c r="F384" s="122" t="s">
        <v>2498</v>
      </c>
      <c r="G384" s="63" t="s">
        <v>2498</v>
      </c>
    </row>
    <row r="385" spans="1:7">
      <c r="A385" t="s">
        <v>2174</v>
      </c>
      <c r="B385" t="s">
        <v>2715</v>
      </c>
      <c r="C385" s="3">
        <v>5164</v>
      </c>
      <c r="D385" t="s">
        <v>376</v>
      </c>
      <c r="E385" s="74">
        <v>0.62329999999999997</v>
      </c>
      <c r="F385" s="122" t="s">
        <v>2498</v>
      </c>
      <c r="G385" s="63" t="s">
        <v>2498</v>
      </c>
    </row>
    <row r="386" spans="1:7">
      <c r="A386" t="s">
        <v>2174</v>
      </c>
      <c r="B386" t="s">
        <v>2715</v>
      </c>
      <c r="C386" s="3">
        <v>5623</v>
      </c>
      <c r="D386" t="s">
        <v>2927</v>
      </c>
      <c r="E386" s="74">
        <v>0.54469999999999996</v>
      </c>
      <c r="F386" s="122" t="s">
        <v>2499</v>
      </c>
      <c r="G386" s="63" t="s">
        <v>2498</v>
      </c>
    </row>
    <row r="387" spans="1:7">
      <c r="A387" t="s">
        <v>2174</v>
      </c>
      <c r="B387" t="s">
        <v>2715</v>
      </c>
      <c r="C387" s="3">
        <v>3425</v>
      </c>
      <c r="D387" t="s">
        <v>366</v>
      </c>
      <c r="E387" s="74">
        <v>0.54069999999999996</v>
      </c>
      <c r="F387" s="122" t="s">
        <v>2499</v>
      </c>
      <c r="G387" s="63" t="s">
        <v>2498</v>
      </c>
    </row>
    <row r="388" spans="1:7">
      <c r="A388" t="s">
        <v>2174</v>
      </c>
      <c r="B388" t="s">
        <v>2715</v>
      </c>
      <c r="C388" s="3">
        <v>4564</v>
      </c>
      <c r="D388" t="s">
        <v>373</v>
      </c>
      <c r="E388" s="74">
        <v>0.9224</v>
      </c>
      <c r="F388" s="122" t="s">
        <v>2498</v>
      </c>
      <c r="G388" s="63" t="s">
        <v>2498</v>
      </c>
    </row>
    <row r="389" spans="1:7">
      <c r="A389" t="s">
        <v>2174</v>
      </c>
      <c r="B389" t="s">
        <v>2715</v>
      </c>
      <c r="C389" s="3">
        <v>2967</v>
      </c>
      <c r="D389" t="s">
        <v>364</v>
      </c>
      <c r="E389" s="74">
        <v>0.90910000000000002</v>
      </c>
      <c r="F389" s="122" t="s">
        <v>2498</v>
      </c>
      <c r="G389" s="63" t="s">
        <v>2498</v>
      </c>
    </row>
    <row r="390" spans="1:7">
      <c r="A390" t="s">
        <v>2174</v>
      </c>
      <c r="B390" t="s">
        <v>2715</v>
      </c>
      <c r="C390" s="3">
        <v>4155</v>
      </c>
      <c r="D390" t="s">
        <v>370</v>
      </c>
      <c r="E390" s="74">
        <v>0.57179999999999997</v>
      </c>
      <c r="F390" s="122" t="s">
        <v>2498</v>
      </c>
      <c r="G390" s="63" t="s">
        <v>2498</v>
      </c>
    </row>
    <row r="391" spans="1:7">
      <c r="A391" t="s">
        <v>2174</v>
      </c>
      <c r="B391" t="s">
        <v>2715</v>
      </c>
      <c r="C391" s="3">
        <v>2790</v>
      </c>
      <c r="D391" t="s">
        <v>362</v>
      </c>
      <c r="E391" s="74">
        <v>0.9446</v>
      </c>
      <c r="F391" s="122" t="s">
        <v>2498</v>
      </c>
      <c r="G391" s="63" t="s">
        <v>2498</v>
      </c>
    </row>
    <row r="392" spans="1:7">
      <c r="A392" t="s">
        <v>2174</v>
      </c>
      <c r="B392" t="s">
        <v>2715</v>
      </c>
      <c r="C392" s="3">
        <v>5394</v>
      </c>
      <c r="D392" t="s">
        <v>380</v>
      </c>
      <c r="E392" s="74">
        <v>0.92269999999999996</v>
      </c>
      <c r="F392" s="122" t="s">
        <v>2498</v>
      </c>
      <c r="G392" s="63" t="s">
        <v>2498</v>
      </c>
    </row>
    <row r="393" spans="1:7">
      <c r="A393" t="s">
        <v>2174</v>
      </c>
      <c r="B393" t="s">
        <v>2715</v>
      </c>
      <c r="C393" s="3">
        <v>3085</v>
      </c>
      <c r="D393" t="s">
        <v>365</v>
      </c>
      <c r="E393" s="74">
        <v>0.67459999999999998</v>
      </c>
      <c r="F393" s="122" t="s">
        <v>2498</v>
      </c>
      <c r="G393" s="63" t="s">
        <v>2498</v>
      </c>
    </row>
    <row r="394" spans="1:7">
      <c r="A394" t="s">
        <v>2174</v>
      </c>
      <c r="B394" t="s">
        <v>2715</v>
      </c>
      <c r="C394" s="3">
        <v>4595</v>
      </c>
      <c r="D394" t="s">
        <v>374</v>
      </c>
      <c r="E394" s="74">
        <v>0.58160000000000001</v>
      </c>
      <c r="F394" s="122" t="s">
        <v>2498</v>
      </c>
      <c r="G394" s="63" t="s">
        <v>2498</v>
      </c>
    </row>
    <row r="395" spans="1:7">
      <c r="A395" t="s">
        <v>2174</v>
      </c>
      <c r="B395" t="s">
        <v>2715</v>
      </c>
      <c r="C395" s="3">
        <v>2267</v>
      </c>
      <c r="D395" t="s">
        <v>175</v>
      </c>
      <c r="E395" s="74">
        <v>0.60499999999999998</v>
      </c>
      <c r="F395" s="122" t="s">
        <v>2498</v>
      </c>
      <c r="G395" s="63" t="s">
        <v>2498</v>
      </c>
    </row>
    <row r="396" spans="1:7">
      <c r="A396" t="s">
        <v>2174</v>
      </c>
      <c r="B396" t="s">
        <v>2715</v>
      </c>
      <c r="C396" s="3">
        <v>3912</v>
      </c>
      <c r="D396" t="s">
        <v>368</v>
      </c>
      <c r="E396" s="74">
        <v>0.81740000000000002</v>
      </c>
      <c r="F396" s="122" t="s">
        <v>2498</v>
      </c>
      <c r="G396" s="63" t="s">
        <v>2498</v>
      </c>
    </row>
    <row r="397" spans="1:7">
      <c r="A397" t="s">
        <v>2174</v>
      </c>
      <c r="B397" t="s">
        <v>2715</v>
      </c>
      <c r="C397" s="3">
        <v>5759</v>
      </c>
      <c r="D397" t="s">
        <v>3231</v>
      </c>
      <c r="E397" s="74">
        <v>0.75160000000000005</v>
      </c>
      <c r="F397" s="122" t="s">
        <v>2499</v>
      </c>
      <c r="G397" s="63" t="s">
        <v>2498</v>
      </c>
    </row>
    <row r="398" spans="1:7">
      <c r="A398" t="s">
        <v>2174</v>
      </c>
      <c r="B398" t="s">
        <v>2715</v>
      </c>
      <c r="C398" s="3">
        <v>1970</v>
      </c>
      <c r="D398" t="s">
        <v>2478</v>
      </c>
      <c r="E398" s="74">
        <v>0.61909999999999998</v>
      </c>
      <c r="F398" s="122" t="s">
        <v>2881</v>
      </c>
      <c r="G398" s="63" t="s">
        <v>2498</v>
      </c>
    </row>
    <row r="399" spans="1:7">
      <c r="A399" t="s">
        <v>2174</v>
      </c>
      <c r="B399" t="s">
        <v>2715</v>
      </c>
      <c r="C399" s="3">
        <v>5711</v>
      </c>
      <c r="D399" t="s">
        <v>3008</v>
      </c>
      <c r="E399" s="74">
        <v>0.74360000000000004</v>
      </c>
      <c r="F399" s="122" t="s">
        <v>2881</v>
      </c>
      <c r="G399" s="63" t="s">
        <v>2498</v>
      </c>
    </row>
    <row r="400" spans="1:7">
      <c r="A400" s="121" t="s">
        <v>2174</v>
      </c>
      <c r="B400" s="2" t="s">
        <v>2715</v>
      </c>
      <c r="C400" s="3">
        <v>2917</v>
      </c>
      <c r="D400" t="s">
        <v>363</v>
      </c>
      <c r="E400" s="74">
        <v>0.77749999999999997</v>
      </c>
      <c r="F400" s="122" t="s">
        <v>2498</v>
      </c>
      <c r="G400" s="63" t="s">
        <v>2498</v>
      </c>
    </row>
    <row r="401" spans="1:7">
      <c r="A401" t="s">
        <v>2174</v>
      </c>
      <c r="B401" t="s">
        <v>2715</v>
      </c>
      <c r="C401" s="3">
        <v>5624</v>
      </c>
      <c r="D401" t="s">
        <v>2928</v>
      </c>
      <c r="E401" s="74">
        <v>0.54090000000000005</v>
      </c>
      <c r="F401" s="122" t="s">
        <v>2498</v>
      </c>
      <c r="G401" s="63" t="s">
        <v>2498</v>
      </c>
    </row>
    <row r="402" spans="1:7">
      <c r="A402" t="s">
        <v>2174</v>
      </c>
      <c r="B402" t="s">
        <v>2715</v>
      </c>
      <c r="C402" s="3">
        <v>3515</v>
      </c>
      <c r="D402" t="s">
        <v>367</v>
      </c>
      <c r="E402" s="74">
        <v>0.91639999999999999</v>
      </c>
      <c r="F402" s="122" t="s">
        <v>2498</v>
      </c>
      <c r="G402" s="63" t="s">
        <v>2498</v>
      </c>
    </row>
    <row r="403" spans="1:7">
      <c r="A403" t="s">
        <v>2174</v>
      </c>
      <c r="B403" t="s">
        <v>2715</v>
      </c>
      <c r="C403" s="3">
        <v>5345</v>
      </c>
      <c r="D403" t="s">
        <v>377</v>
      </c>
      <c r="E403" s="74">
        <v>0.46629999999999999</v>
      </c>
      <c r="F403" s="122" t="s">
        <v>2499</v>
      </c>
      <c r="G403" s="63" t="s">
        <v>2499</v>
      </c>
    </row>
    <row r="404" spans="1:7">
      <c r="A404" t="s">
        <v>2174</v>
      </c>
      <c r="B404" t="s">
        <v>2715</v>
      </c>
      <c r="C404" s="3">
        <v>4555</v>
      </c>
      <c r="D404" t="s">
        <v>372</v>
      </c>
      <c r="E404" s="74">
        <v>0.9244</v>
      </c>
      <c r="F404" s="122" t="s">
        <v>2498</v>
      </c>
      <c r="G404" s="63" t="s">
        <v>2498</v>
      </c>
    </row>
    <row r="405" spans="1:7">
      <c r="A405" t="s">
        <v>2174</v>
      </c>
      <c r="B405" t="s">
        <v>2715</v>
      </c>
      <c r="C405" s="3">
        <v>4041</v>
      </c>
      <c r="D405" t="s">
        <v>369</v>
      </c>
      <c r="E405" s="74">
        <v>0.4607</v>
      </c>
      <c r="F405" s="122" t="s">
        <v>2499</v>
      </c>
      <c r="G405" s="63" t="s">
        <v>2499</v>
      </c>
    </row>
    <row r="406" spans="1:7">
      <c r="A406" t="s">
        <v>2174</v>
      </c>
      <c r="B406" t="s">
        <v>2715</v>
      </c>
      <c r="C406" s="3">
        <v>5760</v>
      </c>
      <c r="D406" t="s">
        <v>3232</v>
      </c>
      <c r="E406" s="74">
        <v>0.58360000000000001</v>
      </c>
      <c r="F406" s="122" t="s">
        <v>2499</v>
      </c>
      <c r="G406" s="63" t="s">
        <v>2498</v>
      </c>
    </row>
    <row r="407" spans="1:7">
      <c r="A407" t="s">
        <v>2174</v>
      </c>
      <c r="B407" t="s">
        <v>2715</v>
      </c>
      <c r="C407" s="3">
        <v>3324</v>
      </c>
      <c r="D407" t="s">
        <v>137</v>
      </c>
      <c r="E407" s="74">
        <v>0.91779999999999995</v>
      </c>
      <c r="F407" s="122" t="s">
        <v>2498</v>
      </c>
      <c r="G407" s="63" t="s">
        <v>2498</v>
      </c>
    </row>
    <row r="408" spans="1:7">
      <c r="A408" t="s">
        <v>2174</v>
      </c>
      <c r="B408" t="s">
        <v>2715</v>
      </c>
      <c r="C408" s="3">
        <v>5556</v>
      </c>
      <c r="D408" t="s">
        <v>2859</v>
      </c>
      <c r="E408" s="74">
        <v>0.67300000000000004</v>
      </c>
      <c r="F408" s="122" t="s">
        <v>2498</v>
      </c>
      <c r="G408" s="63" t="s">
        <v>2498</v>
      </c>
    </row>
    <row r="409" spans="1:7">
      <c r="A409" t="s">
        <v>2174</v>
      </c>
      <c r="B409" t="s">
        <v>2715</v>
      </c>
      <c r="C409" s="3">
        <v>5020</v>
      </c>
      <c r="D409" t="s">
        <v>375</v>
      </c>
      <c r="E409" s="74">
        <v>0.91310000000000002</v>
      </c>
      <c r="F409" s="122" t="s">
        <v>2498</v>
      </c>
      <c r="G409" s="63" t="s">
        <v>2498</v>
      </c>
    </row>
    <row r="410" spans="1:7">
      <c r="A410" t="s">
        <v>2174</v>
      </c>
      <c r="B410" t="s">
        <v>2715</v>
      </c>
      <c r="C410" s="3">
        <v>4526</v>
      </c>
      <c r="D410" t="s">
        <v>371</v>
      </c>
      <c r="E410" s="74">
        <v>0.88980000000000004</v>
      </c>
      <c r="F410" s="122" t="s">
        <v>2498</v>
      </c>
      <c r="G410" s="63" t="s">
        <v>2498</v>
      </c>
    </row>
    <row r="411" spans="1:7">
      <c r="A411" t="s">
        <v>2175</v>
      </c>
      <c r="B411" t="s">
        <v>2687</v>
      </c>
      <c r="C411" s="3">
        <v>3325</v>
      </c>
      <c r="D411" t="s">
        <v>387</v>
      </c>
      <c r="E411" s="74">
        <v>0.6986</v>
      </c>
      <c r="F411" s="122" t="s">
        <v>2498</v>
      </c>
      <c r="G411" s="63" t="s">
        <v>2498</v>
      </c>
    </row>
    <row r="412" spans="1:7">
      <c r="A412" t="s">
        <v>2175</v>
      </c>
      <c r="B412" t="s">
        <v>2687</v>
      </c>
      <c r="C412" s="3">
        <v>2918</v>
      </c>
      <c r="D412" t="s">
        <v>384</v>
      </c>
      <c r="E412" s="74">
        <v>0.69069999999999998</v>
      </c>
      <c r="F412" s="122" t="s">
        <v>2498</v>
      </c>
      <c r="G412" s="63" t="s">
        <v>2498</v>
      </c>
    </row>
    <row r="413" spans="1:7">
      <c r="A413" t="s">
        <v>2175</v>
      </c>
      <c r="B413" t="s">
        <v>2687</v>
      </c>
      <c r="C413" s="3">
        <v>3272</v>
      </c>
      <c r="D413" t="s">
        <v>386</v>
      </c>
      <c r="E413" s="74">
        <v>0.68110000000000004</v>
      </c>
      <c r="F413" s="122" t="s">
        <v>2498</v>
      </c>
      <c r="G413" s="63" t="s">
        <v>2498</v>
      </c>
    </row>
    <row r="414" spans="1:7">
      <c r="A414" t="s">
        <v>2175</v>
      </c>
      <c r="B414" t="s">
        <v>2687</v>
      </c>
      <c r="C414" s="3">
        <v>5499</v>
      </c>
      <c r="D414" t="s">
        <v>2475</v>
      </c>
      <c r="E414" s="74">
        <v>0</v>
      </c>
      <c r="F414" s="122" t="s">
        <v>2881</v>
      </c>
      <c r="G414" s="63" t="s">
        <v>2499</v>
      </c>
    </row>
    <row r="415" spans="1:7">
      <c r="A415" t="s">
        <v>2175</v>
      </c>
      <c r="B415" t="s">
        <v>2687</v>
      </c>
      <c r="C415" s="3">
        <v>3086</v>
      </c>
      <c r="D415" t="s">
        <v>385</v>
      </c>
      <c r="E415" s="74">
        <v>0.60699999999999998</v>
      </c>
      <c r="F415" s="122" t="s">
        <v>2498</v>
      </c>
      <c r="G415" s="63" t="s">
        <v>2498</v>
      </c>
    </row>
    <row r="416" spans="1:7">
      <c r="A416" t="s">
        <v>2175</v>
      </c>
      <c r="B416" t="s">
        <v>2687</v>
      </c>
      <c r="C416" s="3">
        <v>5653</v>
      </c>
      <c r="D416" t="s">
        <v>388</v>
      </c>
      <c r="E416" s="74">
        <v>0.6956</v>
      </c>
      <c r="F416" s="122" t="s">
        <v>2881</v>
      </c>
      <c r="G416" s="63" t="s">
        <v>2498</v>
      </c>
    </row>
    <row r="417" spans="1:7">
      <c r="A417" t="s">
        <v>2175</v>
      </c>
      <c r="B417" t="s">
        <v>2687</v>
      </c>
      <c r="C417" s="3">
        <v>1754</v>
      </c>
      <c r="D417" t="s">
        <v>382</v>
      </c>
      <c r="E417" s="74">
        <v>0.71950000000000003</v>
      </c>
      <c r="F417" s="122" t="s">
        <v>2498</v>
      </c>
      <c r="G417" s="63" t="s">
        <v>2498</v>
      </c>
    </row>
    <row r="418" spans="1:7">
      <c r="A418" t="s">
        <v>2175</v>
      </c>
      <c r="B418" t="s">
        <v>2687</v>
      </c>
      <c r="C418" s="3">
        <v>2198</v>
      </c>
      <c r="D418" t="s">
        <v>383</v>
      </c>
      <c r="E418" s="74">
        <v>0.73619999999999997</v>
      </c>
      <c r="F418" s="122" t="s">
        <v>2498</v>
      </c>
      <c r="G418" s="63" t="s">
        <v>2498</v>
      </c>
    </row>
    <row r="419" spans="1:7">
      <c r="A419">
        <v>11054</v>
      </c>
      <c r="B419" t="s">
        <v>2775</v>
      </c>
      <c r="C419" s="3">
        <v>2007</v>
      </c>
      <c r="D419" t="s">
        <v>390</v>
      </c>
      <c r="E419" s="74">
        <v>0</v>
      </c>
      <c r="F419" s="122" t="s">
        <v>2881</v>
      </c>
      <c r="G419" s="63" t="s">
        <v>2499</v>
      </c>
    </row>
    <row r="420" spans="1:7">
      <c r="A420" t="s">
        <v>2177</v>
      </c>
      <c r="B420" t="s">
        <v>2624</v>
      </c>
      <c r="C420" s="3">
        <v>3214</v>
      </c>
      <c r="D420" t="s">
        <v>392</v>
      </c>
      <c r="E420" s="74">
        <v>0.70630000000000004</v>
      </c>
      <c r="F420" s="122" t="s">
        <v>2498</v>
      </c>
      <c r="G420" s="63" t="s">
        <v>2498</v>
      </c>
    </row>
    <row r="421" spans="1:7">
      <c r="A421" t="s">
        <v>2178</v>
      </c>
      <c r="B421" t="s">
        <v>2721</v>
      </c>
      <c r="C421" s="3">
        <v>3087</v>
      </c>
      <c r="D421" t="s">
        <v>395</v>
      </c>
      <c r="E421" s="74">
        <v>0.432</v>
      </c>
      <c r="F421" s="122" t="s">
        <v>2499</v>
      </c>
      <c r="G421" s="63" t="s">
        <v>2499</v>
      </c>
    </row>
    <row r="422" spans="1:7">
      <c r="A422" t="s">
        <v>2178</v>
      </c>
      <c r="B422" t="s">
        <v>2721</v>
      </c>
      <c r="C422" s="3">
        <v>2241</v>
      </c>
      <c r="D422" t="s">
        <v>394</v>
      </c>
      <c r="E422" s="74">
        <v>0.45200000000000001</v>
      </c>
      <c r="F422" s="122" t="s">
        <v>2498</v>
      </c>
      <c r="G422" s="63" t="s">
        <v>2498</v>
      </c>
    </row>
    <row r="423" spans="1:7">
      <c r="A423" t="s">
        <v>2179</v>
      </c>
      <c r="B423" t="s">
        <v>2808</v>
      </c>
      <c r="C423" s="3">
        <v>3152</v>
      </c>
      <c r="D423" t="s">
        <v>398</v>
      </c>
      <c r="E423" s="74">
        <v>0.78469999999999995</v>
      </c>
      <c r="F423" s="122" t="s">
        <v>2498</v>
      </c>
      <c r="G423" s="63" t="s">
        <v>2498</v>
      </c>
    </row>
    <row r="424" spans="1:7">
      <c r="A424" t="s">
        <v>2179</v>
      </c>
      <c r="B424" t="s">
        <v>2808</v>
      </c>
      <c r="C424" s="3">
        <v>4222</v>
      </c>
      <c r="D424" t="s">
        <v>399</v>
      </c>
      <c r="E424" s="74">
        <v>0.93469999999999998</v>
      </c>
      <c r="F424" s="122" t="s">
        <v>2498</v>
      </c>
      <c r="G424" s="63" t="s">
        <v>2498</v>
      </c>
    </row>
    <row r="425" spans="1:7">
      <c r="A425" t="s">
        <v>2179</v>
      </c>
      <c r="B425" t="s">
        <v>2808</v>
      </c>
      <c r="C425" s="3">
        <v>4490</v>
      </c>
      <c r="D425" t="s">
        <v>401</v>
      </c>
      <c r="E425" s="74">
        <v>0.91759999999999997</v>
      </c>
      <c r="F425" s="122" t="s">
        <v>2498</v>
      </c>
      <c r="G425" s="63" t="s">
        <v>2498</v>
      </c>
    </row>
    <row r="426" spans="1:7">
      <c r="A426" t="s">
        <v>2179</v>
      </c>
      <c r="B426" t="s">
        <v>2808</v>
      </c>
      <c r="C426" s="3">
        <v>1835</v>
      </c>
      <c r="D426" t="s">
        <v>397</v>
      </c>
      <c r="E426" s="74">
        <v>0.92510000000000003</v>
      </c>
      <c r="F426" s="122" t="s">
        <v>2498</v>
      </c>
      <c r="G426" s="63" t="s">
        <v>2498</v>
      </c>
    </row>
    <row r="427" spans="1:7">
      <c r="A427" t="s">
        <v>2179</v>
      </c>
      <c r="B427" t="s">
        <v>2808</v>
      </c>
      <c r="C427" s="3">
        <v>4254</v>
      </c>
      <c r="D427" t="s">
        <v>400</v>
      </c>
      <c r="E427" s="74">
        <v>0.93010000000000004</v>
      </c>
      <c r="F427" s="122" t="s">
        <v>2498</v>
      </c>
      <c r="G427" s="63" t="s">
        <v>2498</v>
      </c>
    </row>
    <row r="428" spans="1:7">
      <c r="A428" t="s">
        <v>2179</v>
      </c>
      <c r="B428" t="s">
        <v>2808</v>
      </c>
      <c r="C428" s="3">
        <v>5144</v>
      </c>
      <c r="D428" t="s">
        <v>402</v>
      </c>
      <c r="E428" s="74">
        <v>0.94869999999999999</v>
      </c>
      <c r="F428" s="122" t="s">
        <v>2498</v>
      </c>
      <c r="G428" s="63" t="s">
        <v>2498</v>
      </c>
    </row>
    <row r="429" spans="1:7">
      <c r="A429" t="s">
        <v>2180</v>
      </c>
      <c r="B429" t="s">
        <v>2735</v>
      </c>
      <c r="C429" s="3">
        <v>5585</v>
      </c>
      <c r="D429" t="s">
        <v>2860</v>
      </c>
      <c r="E429" s="74">
        <v>0.69840000000000002</v>
      </c>
      <c r="F429" s="122" t="s">
        <v>2498</v>
      </c>
      <c r="G429" s="63" t="s">
        <v>2498</v>
      </c>
    </row>
    <row r="430" spans="1:7">
      <c r="A430" t="s">
        <v>2180</v>
      </c>
      <c r="B430" t="s">
        <v>2735</v>
      </c>
      <c r="C430" s="3">
        <v>3426</v>
      </c>
      <c r="D430" t="s">
        <v>407</v>
      </c>
      <c r="E430" s="74">
        <v>0.79590000000000005</v>
      </c>
      <c r="F430" s="122" t="s">
        <v>2498</v>
      </c>
      <c r="G430" s="63" t="s">
        <v>2498</v>
      </c>
    </row>
    <row r="431" spans="1:7">
      <c r="A431" t="s">
        <v>2180</v>
      </c>
      <c r="B431" t="s">
        <v>2735</v>
      </c>
      <c r="C431" s="3">
        <v>4536</v>
      </c>
      <c r="D431" t="s">
        <v>408</v>
      </c>
      <c r="E431" s="74">
        <v>0.66110000000000002</v>
      </c>
      <c r="F431" s="122" t="s">
        <v>2498</v>
      </c>
      <c r="G431" s="63" t="s">
        <v>2498</v>
      </c>
    </row>
    <row r="432" spans="1:7">
      <c r="A432" t="s">
        <v>2180</v>
      </c>
      <c r="B432" t="s">
        <v>2735</v>
      </c>
      <c r="C432" s="3">
        <v>3020</v>
      </c>
      <c r="D432" t="s">
        <v>405</v>
      </c>
      <c r="E432" s="74">
        <v>0.77739999999999998</v>
      </c>
      <c r="F432" s="122" t="s">
        <v>2498</v>
      </c>
      <c r="G432" s="63" t="s">
        <v>2498</v>
      </c>
    </row>
    <row r="433" spans="1:7">
      <c r="A433" t="s">
        <v>2180</v>
      </c>
      <c r="B433" t="s">
        <v>2735</v>
      </c>
      <c r="C433" s="3">
        <v>2919</v>
      </c>
      <c r="D433" t="s">
        <v>404</v>
      </c>
      <c r="E433" s="74">
        <v>0.83160000000000001</v>
      </c>
      <c r="F433" s="122" t="s">
        <v>2498</v>
      </c>
      <c r="G433" s="63" t="s">
        <v>2498</v>
      </c>
    </row>
    <row r="434" spans="1:7">
      <c r="A434" t="s">
        <v>2180</v>
      </c>
      <c r="B434" t="s">
        <v>2735</v>
      </c>
      <c r="C434" s="3">
        <v>3088</v>
      </c>
      <c r="D434" t="s">
        <v>406</v>
      </c>
      <c r="E434" s="74">
        <v>0.75580000000000003</v>
      </c>
      <c r="F434" s="122" t="s">
        <v>2498</v>
      </c>
      <c r="G434" s="63" t="s">
        <v>2498</v>
      </c>
    </row>
    <row r="435" spans="1:7">
      <c r="A435" t="s">
        <v>2180</v>
      </c>
      <c r="B435" t="s">
        <v>2735</v>
      </c>
      <c r="C435" s="3">
        <v>5648</v>
      </c>
      <c r="D435" t="s">
        <v>2936</v>
      </c>
      <c r="E435" s="74">
        <v>0.80289999999999995</v>
      </c>
      <c r="F435" s="122" t="s">
        <v>2498</v>
      </c>
      <c r="G435" s="63" t="s">
        <v>2498</v>
      </c>
    </row>
    <row r="436" spans="1:7">
      <c r="A436" t="s">
        <v>2180</v>
      </c>
      <c r="B436" t="s">
        <v>2735</v>
      </c>
      <c r="C436" s="3">
        <v>5650</v>
      </c>
      <c r="D436" t="s">
        <v>2972</v>
      </c>
      <c r="E436" s="74">
        <v>0.55859999999999999</v>
      </c>
      <c r="F436" s="122" t="s">
        <v>2881</v>
      </c>
      <c r="G436" s="63" t="s">
        <v>2498</v>
      </c>
    </row>
    <row r="437" spans="1:7">
      <c r="A437" t="s">
        <v>2180</v>
      </c>
      <c r="B437" t="s">
        <v>2735</v>
      </c>
      <c r="C437" s="3">
        <v>2510</v>
      </c>
      <c r="D437" t="s">
        <v>2937</v>
      </c>
      <c r="E437" s="74">
        <v>0.77039999999999997</v>
      </c>
      <c r="F437" s="122" t="s">
        <v>2498</v>
      </c>
      <c r="G437" s="63" t="s">
        <v>2498</v>
      </c>
    </row>
    <row r="438" spans="1:7">
      <c r="A438" t="s">
        <v>2181</v>
      </c>
      <c r="B438" t="s">
        <v>2812</v>
      </c>
      <c r="C438" s="3">
        <v>2792</v>
      </c>
      <c r="D438" t="s">
        <v>410</v>
      </c>
      <c r="E438" s="74">
        <v>0.76229999999999998</v>
      </c>
      <c r="F438" s="122" t="s">
        <v>2498</v>
      </c>
      <c r="G438" s="63" t="s">
        <v>2498</v>
      </c>
    </row>
    <row r="439" spans="1:7">
      <c r="A439" t="s">
        <v>2181</v>
      </c>
      <c r="B439" t="s">
        <v>2812</v>
      </c>
      <c r="C439" s="3">
        <v>3273</v>
      </c>
      <c r="D439" t="s">
        <v>411</v>
      </c>
      <c r="E439" s="74">
        <v>0.74429999999999996</v>
      </c>
      <c r="F439" s="122" t="s">
        <v>2498</v>
      </c>
      <c r="G439" s="63" t="s">
        <v>2498</v>
      </c>
    </row>
    <row r="440" spans="1:7">
      <c r="A440" t="s">
        <v>2181</v>
      </c>
      <c r="B440" t="s">
        <v>2812</v>
      </c>
      <c r="C440" s="3">
        <v>3909</v>
      </c>
      <c r="D440" t="s">
        <v>412</v>
      </c>
      <c r="E440" s="74">
        <v>0.79579999999999995</v>
      </c>
      <c r="F440" s="122" t="s">
        <v>2498</v>
      </c>
      <c r="G440" s="63" t="s">
        <v>2498</v>
      </c>
    </row>
    <row r="441" spans="1:7">
      <c r="A441" t="s">
        <v>2182</v>
      </c>
      <c r="B441" t="s">
        <v>2564</v>
      </c>
      <c r="C441" s="3">
        <v>2968</v>
      </c>
      <c r="D441" t="s">
        <v>415</v>
      </c>
      <c r="E441" s="74">
        <v>0.36149999999999999</v>
      </c>
      <c r="F441" s="122" t="s">
        <v>2881</v>
      </c>
      <c r="G441" s="63" t="s">
        <v>2499</v>
      </c>
    </row>
    <row r="442" spans="1:7">
      <c r="A442" t="s">
        <v>2182</v>
      </c>
      <c r="B442" t="s">
        <v>2564</v>
      </c>
      <c r="C442" s="3">
        <v>2693</v>
      </c>
      <c r="D442" t="s">
        <v>414</v>
      </c>
      <c r="E442" s="74">
        <v>0.46350000000000002</v>
      </c>
      <c r="F442" s="122" t="s">
        <v>2499</v>
      </c>
      <c r="G442" s="63" t="s">
        <v>2499</v>
      </c>
    </row>
    <row r="443" spans="1:7">
      <c r="A443" t="s">
        <v>2183</v>
      </c>
      <c r="B443" t="s">
        <v>2764</v>
      </c>
      <c r="C443" s="3">
        <v>2694</v>
      </c>
      <c r="D443" t="s">
        <v>417</v>
      </c>
      <c r="E443" s="74">
        <v>0.71830000000000005</v>
      </c>
      <c r="F443" s="122" t="s">
        <v>2498</v>
      </c>
      <c r="G443" s="63" t="s">
        <v>2498</v>
      </c>
    </row>
    <row r="444" spans="1:7">
      <c r="A444" t="s">
        <v>2183</v>
      </c>
      <c r="B444" t="s">
        <v>2764</v>
      </c>
      <c r="C444" s="3">
        <v>3089</v>
      </c>
      <c r="D444" t="s">
        <v>418</v>
      </c>
      <c r="E444" s="74">
        <v>0.79990000000000006</v>
      </c>
      <c r="F444" s="122" t="s">
        <v>2498</v>
      </c>
      <c r="G444" s="63" t="s">
        <v>2498</v>
      </c>
    </row>
    <row r="445" spans="1:7">
      <c r="A445" t="s">
        <v>2184</v>
      </c>
      <c r="B445" t="s">
        <v>2749</v>
      </c>
      <c r="C445" s="3">
        <v>3090</v>
      </c>
      <c r="D445" t="s">
        <v>420</v>
      </c>
      <c r="E445" s="74">
        <v>0.64339999999999997</v>
      </c>
      <c r="F445" s="122" t="s">
        <v>2498</v>
      </c>
      <c r="G445" s="63" t="s">
        <v>2498</v>
      </c>
    </row>
    <row r="446" spans="1:7">
      <c r="A446" t="s">
        <v>2184</v>
      </c>
      <c r="B446" t="s">
        <v>2749</v>
      </c>
      <c r="C446" s="3">
        <v>3516</v>
      </c>
      <c r="D446" t="s">
        <v>421</v>
      </c>
      <c r="E446" s="74">
        <v>0.68020000000000003</v>
      </c>
      <c r="F446" s="122" t="s">
        <v>2498</v>
      </c>
      <c r="G446" s="63" t="s">
        <v>2498</v>
      </c>
    </row>
    <row r="447" spans="1:7">
      <c r="A447" t="s">
        <v>2184</v>
      </c>
      <c r="B447" t="s">
        <v>2749</v>
      </c>
      <c r="C447" s="3">
        <v>5388</v>
      </c>
      <c r="D447" t="s">
        <v>423</v>
      </c>
      <c r="E447" s="74">
        <v>0.66849999999999998</v>
      </c>
      <c r="F447" s="122" t="s">
        <v>2498</v>
      </c>
      <c r="G447" s="63" t="s">
        <v>2498</v>
      </c>
    </row>
    <row r="448" spans="1:7">
      <c r="A448" t="s">
        <v>2184</v>
      </c>
      <c r="B448" t="s">
        <v>2749</v>
      </c>
      <c r="C448" s="3">
        <v>3620</v>
      </c>
      <c r="D448" t="s">
        <v>422</v>
      </c>
      <c r="E448" s="74">
        <v>0.6885</v>
      </c>
      <c r="F448" s="122" t="s">
        <v>2498</v>
      </c>
      <c r="G448" s="63" t="s">
        <v>2498</v>
      </c>
    </row>
    <row r="449" spans="1:7">
      <c r="A449" t="s">
        <v>2185</v>
      </c>
      <c r="B449" t="s">
        <v>2670</v>
      </c>
      <c r="C449" s="3">
        <v>5273</v>
      </c>
      <c r="D449" t="s">
        <v>436</v>
      </c>
      <c r="E449" s="74">
        <v>0.16159999999999999</v>
      </c>
      <c r="F449" s="122" t="s">
        <v>2499</v>
      </c>
      <c r="G449" s="63" t="s">
        <v>2499</v>
      </c>
    </row>
    <row r="450" spans="1:7">
      <c r="A450" t="s">
        <v>2185</v>
      </c>
      <c r="B450" t="s">
        <v>2670</v>
      </c>
      <c r="C450" s="3">
        <v>3022</v>
      </c>
      <c r="D450" t="s">
        <v>1929</v>
      </c>
      <c r="E450" s="74">
        <v>0.55689999999999995</v>
      </c>
      <c r="F450" s="122" t="s">
        <v>2498</v>
      </c>
      <c r="G450" s="63" t="s">
        <v>2498</v>
      </c>
    </row>
    <row r="451" spans="1:7">
      <c r="A451" t="s">
        <v>2185</v>
      </c>
      <c r="B451" t="s">
        <v>2670</v>
      </c>
      <c r="C451" s="3">
        <v>5679</v>
      </c>
      <c r="D451" t="s">
        <v>3003</v>
      </c>
      <c r="E451" s="74">
        <v>0.62839999999999996</v>
      </c>
      <c r="F451" s="122" t="s">
        <v>2881</v>
      </c>
      <c r="G451" s="63" t="s">
        <v>2498</v>
      </c>
    </row>
    <row r="452" spans="1:7">
      <c r="A452" t="s">
        <v>2185</v>
      </c>
      <c r="B452" t="s">
        <v>2670</v>
      </c>
      <c r="C452" s="3">
        <v>5354</v>
      </c>
      <c r="D452" t="s">
        <v>437</v>
      </c>
      <c r="E452" s="74">
        <v>0.82509999999999994</v>
      </c>
      <c r="F452" s="122" t="s">
        <v>2498</v>
      </c>
      <c r="G452" s="63" t="s">
        <v>2498</v>
      </c>
    </row>
    <row r="453" spans="1:7">
      <c r="A453" t="s">
        <v>2185</v>
      </c>
      <c r="B453" t="s">
        <v>2670</v>
      </c>
      <c r="C453" s="3">
        <v>2673</v>
      </c>
      <c r="D453" t="s">
        <v>237</v>
      </c>
      <c r="E453" s="74">
        <v>0.61209999999999998</v>
      </c>
      <c r="F453" s="122" t="s">
        <v>2498</v>
      </c>
      <c r="G453" s="63" t="s">
        <v>2498</v>
      </c>
    </row>
    <row r="454" spans="1:7">
      <c r="A454" t="s">
        <v>2185</v>
      </c>
      <c r="B454" t="s">
        <v>2670</v>
      </c>
      <c r="C454" s="3">
        <v>3091</v>
      </c>
      <c r="D454" t="s">
        <v>430</v>
      </c>
      <c r="E454" s="74">
        <v>0.52559999999999996</v>
      </c>
      <c r="F454" s="122" t="s">
        <v>2498</v>
      </c>
      <c r="G454" s="63" t="s">
        <v>2498</v>
      </c>
    </row>
    <row r="455" spans="1:7">
      <c r="A455" t="s">
        <v>2185</v>
      </c>
      <c r="B455" t="s">
        <v>2670</v>
      </c>
      <c r="C455" s="3">
        <v>5680</v>
      </c>
      <c r="D455" t="s">
        <v>3101</v>
      </c>
      <c r="E455" s="74">
        <v>0.46739999999999998</v>
      </c>
      <c r="F455" s="122" t="s">
        <v>2499</v>
      </c>
      <c r="G455" s="63" t="s">
        <v>2499</v>
      </c>
    </row>
    <row r="456" spans="1:7">
      <c r="A456" t="s">
        <v>2185</v>
      </c>
      <c r="B456" t="s">
        <v>2670</v>
      </c>
      <c r="C456" s="3">
        <v>2833</v>
      </c>
      <c r="D456" t="s">
        <v>426</v>
      </c>
      <c r="E456" s="74">
        <v>0.67810000000000004</v>
      </c>
      <c r="F456" s="122" t="s">
        <v>2498</v>
      </c>
      <c r="G456" s="63" t="s">
        <v>2498</v>
      </c>
    </row>
    <row r="457" spans="1:7">
      <c r="A457" t="s">
        <v>2185</v>
      </c>
      <c r="B457" t="s">
        <v>2670</v>
      </c>
      <c r="C457" s="3">
        <v>2969</v>
      </c>
      <c r="D457" t="s">
        <v>427</v>
      </c>
      <c r="E457" s="74">
        <v>0.67149999999999999</v>
      </c>
      <c r="F457" s="122" t="s">
        <v>2498</v>
      </c>
      <c r="G457" s="63" t="s">
        <v>2498</v>
      </c>
    </row>
    <row r="458" spans="1:7">
      <c r="A458" t="s">
        <v>2185</v>
      </c>
      <c r="B458" t="s">
        <v>2670</v>
      </c>
      <c r="C458" s="3">
        <v>3021</v>
      </c>
      <c r="D458" t="s">
        <v>429</v>
      </c>
      <c r="E458" s="74">
        <v>0.76629999999999998</v>
      </c>
      <c r="F458" s="122" t="s">
        <v>2498</v>
      </c>
      <c r="G458" s="63" t="s">
        <v>2498</v>
      </c>
    </row>
    <row r="459" spans="1:7">
      <c r="A459" t="s">
        <v>2185</v>
      </c>
      <c r="B459" t="s">
        <v>2670</v>
      </c>
      <c r="C459" s="3">
        <v>3153</v>
      </c>
      <c r="D459" t="s">
        <v>431</v>
      </c>
      <c r="E459" s="74">
        <v>0.63890000000000002</v>
      </c>
      <c r="F459" s="122" t="s">
        <v>2498</v>
      </c>
      <c r="G459" s="63" t="s">
        <v>2498</v>
      </c>
    </row>
    <row r="460" spans="1:7">
      <c r="A460" t="s">
        <v>2185</v>
      </c>
      <c r="B460" t="s">
        <v>2670</v>
      </c>
      <c r="C460" s="3">
        <v>2970</v>
      </c>
      <c r="D460" t="s">
        <v>428</v>
      </c>
      <c r="E460" s="74">
        <v>0.73070000000000002</v>
      </c>
      <c r="F460" s="122" t="s">
        <v>2498</v>
      </c>
      <c r="G460" s="63" t="s">
        <v>2498</v>
      </c>
    </row>
    <row r="461" spans="1:7">
      <c r="A461" t="s">
        <v>2185</v>
      </c>
      <c r="B461" t="s">
        <v>2670</v>
      </c>
      <c r="C461" s="3">
        <v>5323</v>
      </c>
      <c r="D461" t="s">
        <v>3102</v>
      </c>
      <c r="E461" s="74">
        <v>0.72570000000000001</v>
      </c>
      <c r="F461" s="122" t="s">
        <v>2881</v>
      </c>
      <c r="G461" s="63" t="s">
        <v>2498</v>
      </c>
    </row>
    <row r="462" spans="1:7">
      <c r="A462" t="s">
        <v>2185</v>
      </c>
      <c r="B462" t="s">
        <v>2670</v>
      </c>
      <c r="C462" s="3">
        <v>3215</v>
      </c>
      <c r="D462" t="s">
        <v>432</v>
      </c>
      <c r="E462" s="74">
        <v>0.54810000000000003</v>
      </c>
      <c r="F462" s="122" t="s">
        <v>2498</v>
      </c>
      <c r="G462" s="63" t="s">
        <v>2498</v>
      </c>
    </row>
    <row r="463" spans="1:7">
      <c r="A463" t="s">
        <v>2185</v>
      </c>
      <c r="B463" t="s">
        <v>2670</v>
      </c>
      <c r="C463" s="3">
        <v>3779</v>
      </c>
      <c r="D463" t="s">
        <v>433</v>
      </c>
      <c r="E463" s="74">
        <v>0.8175</v>
      </c>
      <c r="F463" s="122" t="s">
        <v>2498</v>
      </c>
      <c r="G463" s="63" t="s">
        <v>2498</v>
      </c>
    </row>
    <row r="464" spans="1:7">
      <c r="A464" t="s">
        <v>2185</v>
      </c>
      <c r="B464" t="s">
        <v>2670</v>
      </c>
      <c r="C464" s="3">
        <v>5251</v>
      </c>
      <c r="D464" t="s">
        <v>435</v>
      </c>
      <c r="E464" s="74">
        <v>0.59799999999999998</v>
      </c>
      <c r="F464" s="122" t="s">
        <v>2498</v>
      </c>
      <c r="G464" s="63" t="s">
        <v>2498</v>
      </c>
    </row>
    <row r="465" spans="1:7">
      <c r="A465" t="s">
        <v>2185</v>
      </c>
      <c r="B465" t="s">
        <v>2670</v>
      </c>
      <c r="C465" s="3">
        <v>2832</v>
      </c>
      <c r="D465" t="s">
        <v>425</v>
      </c>
      <c r="E465" s="74">
        <v>0.53869999999999996</v>
      </c>
      <c r="F465" s="122" t="s">
        <v>2498</v>
      </c>
      <c r="G465" s="63" t="s">
        <v>2498</v>
      </c>
    </row>
    <row r="466" spans="1:7">
      <c r="A466" t="s">
        <v>2185</v>
      </c>
      <c r="B466" t="s">
        <v>2670</v>
      </c>
      <c r="C466" s="3">
        <v>5173</v>
      </c>
      <c r="D466" t="s">
        <v>434</v>
      </c>
      <c r="E466" s="74">
        <v>0.35470000000000002</v>
      </c>
      <c r="F466" s="122" t="s">
        <v>2499</v>
      </c>
      <c r="G466" s="63" t="s">
        <v>2499</v>
      </c>
    </row>
    <row r="467" spans="1:7">
      <c r="A467" t="s">
        <v>2185</v>
      </c>
      <c r="B467" t="s">
        <v>2670</v>
      </c>
      <c r="C467" s="3">
        <v>5726</v>
      </c>
      <c r="D467" t="s">
        <v>3004</v>
      </c>
      <c r="E467" s="74">
        <v>0.59150000000000003</v>
      </c>
      <c r="F467" s="122" t="s">
        <v>2499</v>
      </c>
      <c r="G467" s="63" t="s">
        <v>2498</v>
      </c>
    </row>
    <row r="468" spans="1:7">
      <c r="A468" t="s">
        <v>2186</v>
      </c>
      <c r="B468" t="s">
        <v>2589</v>
      </c>
      <c r="C468" s="3">
        <v>4229</v>
      </c>
      <c r="D468" t="s">
        <v>444</v>
      </c>
      <c r="E468" s="74">
        <v>0.39439999999999997</v>
      </c>
      <c r="F468" s="122" t="s">
        <v>2881</v>
      </c>
      <c r="G468" s="63" t="s">
        <v>2499</v>
      </c>
    </row>
    <row r="469" spans="1:7">
      <c r="A469" t="s">
        <v>2186</v>
      </c>
      <c r="B469" t="s">
        <v>2589</v>
      </c>
      <c r="C469" s="3">
        <v>2793</v>
      </c>
      <c r="D469" t="s">
        <v>440</v>
      </c>
      <c r="E469" s="74">
        <v>0.59099999999999997</v>
      </c>
      <c r="F469" s="122" t="s">
        <v>2498</v>
      </c>
      <c r="G469" s="63" t="s">
        <v>2498</v>
      </c>
    </row>
    <row r="470" spans="1:7">
      <c r="A470" t="s">
        <v>2186</v>
      </c>
      <c r="B470" t="s">
        <v>2589</v>
      </c>
      <c r="C470" s="3">
        <v>2920</v>
      </c>
      <c r="D470" t="s">
        <v>441</v>
      </c>
      <c r="E470" s="74">
        <v>0.54679999999999995</v>
      </c>
      <c r="F470" s="122" t="s">
        <v>2499</v>
      </c>
      <c r="G470" s="63" t="s">
        <v>2498</v>
      </c>
    </row>
    <row r="471" spans="1:7">
      <c r="A471" t="s">
        <v>2186</v>
      </c>
      <c r="B471" t="s">
        <v>2589</v>
      </c>
      <c r="C471" s="3">
        <v>3373</v>
      </c>
      <c r="D471" t="s">
        <v>443</v>
      </c>
      <c r="E471" s="74">
        <v>0.56430000000000002</v>
      </c>
      <c r="F471" s="122" t="s">
        <v>2498</v>
      </c>
      <c r="G471" s="63" t="s">
        <v>2498</v>
      </c>
    </row>
    <row r="472" spans="1:7">
      <c r="A472" t="s">
        <v>2186</v>
      </c>
      <c r="B472" t="s">
        <v>2589</v>
      </c>
      <c r="C472" s="3">
        <v>3092</v>
      </c>
      <c r="D472" t="s">
        <v>442</v>
      </c>
      <c r="E472" s="74">
        <v>0.64070000000000005</v>
      </c>
      <c r="F472" s="122" t="s">
        <v>2498</v>
      </c>
      <c r="G472" s="63" t="s">
        <v>2498</v>
      </c>
    </row>
    <row r="473" spans="1:7">
      <c r="A473" t="s">
        <v>2186</v>
      </c>
      <c r="B473" t="s">
        <v>2589</v>
      </c>
      <c r="C473" s="3">
        <v>2695</v>
      </c>
      <c r="D473" t="s">
        <v>439</v>
      </c>
      <c r="E473" s="74">
        <v>0.59040000000000004</v>
      </c>
      <c r="F473" s="122" t="s">
        <v>2498</v>
      </c>
      <c r="G473" s="63" t="s">
        <v>2498</v>
      </c>
    </row>
    <row r="474" spans="1:7">
      <c r="A474" t="s">
        <v>2186</v>
      </c>
      <c r="B474" t="s">
        <v>2589</v>
      </c>
      <c r="C474" s="3">
        <v>5497</v>
      </c>
      <c r="D474" t="s">
        <v>3188</v>
      </c>
      <c r="E474" s="74">
        <v>0.78520000000000001</v>
      </c>
      <c r="F474" s="122" t="s">
        <v>2881</v>
      </c>
      <c r="G474" s="63" t="s">
        <v>2498</v>
      </c>
    </row>
    <row r="475" spans="1:7">
      <c r="A475" t="s">
        <v>2187</v>
      </c>
      <c r="B475" t="s">
        <v>2825</v>
      </c>
      <c r="C475" s="3">
        <v>2472</v>
      </c>
      <c r="D475" t="s">
        <v>446</v>
      </c>
      <c r="E475" s="74">
        <v>0.66559999999999997</v>
      </c>
      <c r="F475" s="122" t="s">
        <v>2498</v>
      </c>
      <c r="G475" s="63" t="s">
        <v>2498</v>
      </c>
    </row>
    <row r="476" spans="1:7">
      <c r="A476" t="s">
        <v>2187</v>
      </c>
      <c r="B476" t="s">
        <v>2825</v>
      </c>
      <c r="C476" s="3">
        <v>2473</v>
      </c>
      <c r="D476" t="s">
        <v>447</v>
      </c>
      <c r="E476" s="74">
        <v>0.4723</v>
      </c>
      <c r="F476" s="122" t="s">
        <v>2498</v>
      </c>
      <c r="G476" s="63" t="s">
        <v>2498</v>
      </c>
    </row>
    <row r="477" spans="1:7">
      <c r="A477" t="s">
        <v>2188</v>
      </c>
      <c r="B477" t="s">
        <v>2604</v>
      </c>
      <c r="C477" s="3">
        <v>5336</v>
      </c>
      <c r="D477" t="s">
        <v>2841</v>
      </c>
      <c r="E477" s="74">
        <v>0.73509999999999998</v>
      </c>
      <c r="F477" s="122" t="s">
        <v>2881</v>
      </c>
      <c r="G477" s="63" t="s">
        <v>2498</v>
      </c>
    </row>
    <row r="478" spans="1:7">
      <c r="A478" t="s">
        <v>2188</v>
      </c>
      <c r="B478" t="s">
        <v>2604</v>
      </c>
      <c r="C478" s="3">
        <v>2802</v>
      </c>
      <c r="D478" t="s">
        <v>450</v>
      </c>
      <c r="E478" s="74">
        <v>0.6663</v>
      </c>
      <c r="F478" s="122" t="s">
        <v>2498</v>
      </c>
      <c r="G478" s="63" t="s">
        <v>2498</v>
      </c>
    </row>
    <row r="479" spans="1:7">
      <c r="A479" t="s">
        <v>2188</v>
      </c>
      <c r="B479" t="s">
        <v>2604</v>
      </c>
      <c r="C479" s="3">
        <v>2801</v>
      </c>
      <c r="D479" t="s">
        <v>449</v>
      </c>
      <c r="E479" s="74">
        <v>0.63149999999999995</v>
      </c>
      <c r="F479" s="122" t="s">
        <v>2498</v>
      </c>
      <c r="G479" s="63" t="s">
        <v>2498</v>
      </c>
    </row>
    <row r="480" spans="1:7">
      <c r="A480" t="s">
        <v>2189</v>
      </c>
      <c r="B480" t="s">
        <v>2516</v>
      </c>
      <c r="C480" s="3">
        <v>2834</v>
      </c>
      <c r="D480" t="s">
        <v>454</v>
      </c>
      <c r="E480" s="74">
        <v>0.81920000000000004</v>
      </c>
      <c r="F480" s="74" t="s">
        <v>2498</v>
      </c>
      <c r="G480" s="63" t="s">
        <v>2498</v>
      </c>
    </row>
    <row r="481" spans="1:7">
      <c r="A481" t="s">
        <v>2189</v>
      </c>
      <c r="B481" t="s">
        <v>2516</v>
      </c>
      <c r="C481" s="3">
        <v>3216</v>
      </c>
      <c r="D481" t="s">
        <v>456</v>
      </c>
      <c r="E481" s="74">
        <v>0.55479999999999996</v>
      </c>
      <c r="F481" s="74" t="s">
        <v>2499</v>
      </c>
      <c r="G481" s="63" t="s">
        <v>2498</v>
      </c>
    </row>
    <row r="482" spans="1:7">
      <c r="A482" t="s">
        <v>2189</v>
      </c>
      <c r="B482" t="s">
        <v>2516</v>
      </c>
      <c r="C482" s="3">
        <v>5514</v>
      </c>
      <c r="D482" t="s">
        <v>2835</v>
      </c>
      <c r="E482" s="74">
        <v>0.63549999999999995</v>
      </c>
      <c r="F482" s="74" t="s">
        <v>2881</v>
      </c>
      <c r="G482" s="63" t="s">
        <v>2498</v>
      </c>
    </row>
    <row r="483" spans="1:7">
      <c r="A483" t="s">
        <v>2189</v>
      </c>
      <c r="B483" t="s">
        <v>2516</v>
      </c>
      <c r="C483" s="3">
        <v>3857</v>
      </c>
      <c r="D483" t="s">
        <v>3079</v>
      </c>
      <c r="E483" s="74">
        <v>0.76400000000000001</v>
      </c>
      <c r="F483" s="122" t="s">
        <v>2498</v>
      </c>
      <c r="G483" s="63" t="s">
        <v>2498</v>
      </c>
    </row>
    <row r="484" spans="1:7">
      <c r="A484" t="s">
        <v>2189</v>
      </c>
      <c r="B484" t="s">
        <v>2516</v>
      </c>
      <c r="C484" s="3">
        <v>5663</v>
      </c>
      <c r="D484" t="s">
        <v>2980</v>
      </c>
      <c r="E484" s="74">
        <v>0.74199999999999999</v>
      </c>
      <c r="F484" s="122" t="s">
        <v>2881</v>
      </c>
      <c r="G484" s="63" t="s">
        <v>2498</v>
      </c>
    </row>
    <row r="485" spans="1:7">
      <c r="A485" t="s">
        <v>2189</v>
      </c>
      <c r="B485" t="s">
        <v>2516</v>
      </c>
      <c r="C485" s="3">
        <v>3476</v>
      </c>
      <c r="D485" t="s">
        <v>457</v>
      </c>
      <c r="E485" s="74">
        <v>0.57550000000000001</v>
      </c>
      <c r="F485" s="122" t="s">
        <v>2498</v>
      </c>
      <c r="G485" s="63" t="s">
        <v>2498</v>
      </c>
    </row>
    <row r="486" spans="1:7">
      <c r="A486" t="s">
        <v>2189</v>
      </c>
      <c r="B486" t="s">
        <v>2516</v>
      </c>
      <c r="C486" s="3">
        <v>2449</v>
      </c>
      <c r="D486" t="s">
        <v>453</v>
      </c>
      <c r="E486" s="74">
        <v>0.66100000000000003</v>
      </c>
      <c r="F486" s="122" t="s">
        <v>2498</v>
      </c>
      <c r="G486" s="63" t="s">
        <v>2498</v>
      </c>
    </row>
    <row r="487" spans="1:7">
      <c r="A487" t="s">
        <v>2189</v>
      </c>
      <c r="B487" t="s">
        <v>2516</v>
      </c>
      <c r="C487" s="3">
        <v>2305</v>
      </c>
      <c r="D487" t="s">
        <v>452</v>
      </c>
      <c r="E487" s="74">
        <v>0.6704</v>
      </c>
      <c r="F487" s="122" t="s">
        <v>2498</v>
      </c>
      <c r="G487" s="63" t="s">
        <v>2498</v>
      </c>
    </row>
    <row r="488" spans="1:7">
      <c r="A488" t="s">
        <v>2189</v>
      </c>
      <c r="B488" t="s">
        <v>2516</v>
      </c>
      <c r="C488" s="3">
        <v>2763</v>
      </c>
      <c r="D488" t="s">
        <v>294</v>
      </c>
      <c r="E488" s="74">
        <v>0.7712</v>
      </c>
      <c r="F488" s="122" t="s">
        <v>2498</v>
      </c>
      <c r="G488" s="63" t="s">
        <v>2498</v>
      </c>
    </row>
    <row r="489" spans="1:7">
      <c r="A489" t="s">
        <v>2189</v>
      </c>
      <c r="B489" t="s">
        <v>2516</v>
      </c>
      <c r="C489" s="3">
        <v>2971</v>
      </c>
      <c r="D489" t="s">
        <v>455</v>
      </c>
      <c r="E489" s="74">
        <v>0.79890000000000005</v>
      </c>
      <c r="F489" s="122" t="s">
        <v>2498</v>
      </c>
      <c r="G489" s="63" t="s">
        <v>2498</v>
      </c>
    </row>
    <row r="490" spans="1:7">
      <c r="A490" t="s">
        <v>2189</v>
      </c>
      <c r="B490" t="s">
        <v>2516</v>
      </c>
      <c r="C490" s="3">
        <v>5208</v>
      </c>
      <c r="D490" t="s">
        <v>458</v>
      </c>
      <c r="E490" s="74">
        <v>0.13830000000000001</v>
      </c>
      <c r="F490" s="122" t="s">
        <v>2881</v>
      </c>
      <c r="G490" s="63" t="s">
        <v>2499</v>
      </c>
    </row>
    <row r="491" spans="1:7">
      <c r="A491" t="s">
        <v>2190</v>
      </c>
      <c r="B491" t="s">
        <v>2620</v>
      </c>
      <c r="C491" s="3">
        <v>2972</v>
      </c>
      <c r="D491" t="s">
        <v>461</v>
      </c>
      <c r="E491" s="74">
        <v>0.72089999999999999</v>
      </c>
      <c r="F491" s="122" t="s">
        <v>2498</v>
      </c>
      <c r="G491" s="63" t="s">
        <v>2498</v>
      </c>
    </row>
    <row r="492" spans="1:7">
      <c r="A492" t="s">
        <v>2190</v>
      </c>
      <c r="B492" t="s">
        <v>2620</v>
      </c>
      <c r="C492" s="3">
        <v>2268</v>
      </c>
      <c r="D492" t="s">
        <v>364</v>
      </c>
      <c r="E492" s="74">
        <v>0.65810000000000002</v>
      </c>
      <c r="F492" s="122" t="s">
        <v>2498</v>
      </c>
      <c r="G492" s="63" t="s">
        <v>2498</v>
      </c>
    </row>
    <row r="493" spans="1:7">
      <c r="A493" t="s">
        <v>2190</v>
      </c>
      <c r="B493" t="s">
        <v>2620</v>
      </c>
      <c r="C493" s="3">
        <v>3622</v>
      </c>
      <c r="D493" t="s">
        <v>463</v>
      </c>
      <c r="E493" s="74">
        <v>0.62549999999999994</v>
      </c>
      <c r="F493" s="122" t="s">
        <v>2498</v>
      </c>
      <c r="G493" s="63" t="s">
        <v>2498</v>
      </c>
    </row>
    <row r="494" spans="1:7">
      <c r="A494" t="s">
        <v>2190</v>
      </c>
      <c r="B494" t="s">
        <v>2620</v>
      </c>
      <c r="C494" s="3">
        <v>5191</v>
      </c>
      <c r="D494" t="s">
        <v>464</v>
      </c>
      <c r="E494" s="74">
        <v>0.68820000000000003</v>
      </c>
      <c r="F494" s="122" t="s">
        <v>2498</v>
      </c>
      <c r="G494" s="63" t="s">
        <v>2498</v>
      </c>
    </row>
    <row r="495" spans="1:7">
      <c r="A495" t="s">
        <v>2190</v>
      </c>
      <c r="B495" t="s">
        <v>2620</v>
      </c>
      <c r="C495" s="3">
        <v>2391</v>
      </c>
      <c r="D495" t="s">
        <v>460</v>
      </c>
      <c r="E495" s="74">
        <v>0.66359999999999997</v>
      </c>
      <c r="F495" s="122" t="s">
        <v>2498</v>
      </c>
      <c r="G495" s="63" t="s">
        <v>2498</v>
      </c>
    </row>
    <row r="496" spans="1:7">
      <c r="A496" t="s">
        <v>2190</v>
      </c>
      <c r="B496" t="s">
        <v>2620</v>
      </c>
      <c r="C496" s="3">
        <v>3621</v>
      </c>
      <c r="D496" t="s">
        <v>462</v>
      </c>
      <c r="E496" s="74">
        <v>0.75190000000000001</v>
      </c>
      <c r="F496" s="122" t="s">
        <v>2498</v>
      </c>
      <c r="G496" s="63" t="s">
        <v>2498</v>
      </c>
    </row>
    <row r="497" spans="1:7">
      <c r="A497" t="s">
        <v>2191</v>
      </c>
      <c r="B497" t="s">
        <v>2686</v>
      </c>
      <c r="C497" s="3">
        <v>3788</v>
      </c>
      <c r="D497" t="s">
        <v>469</v>
      </c>
      <c r="E497" s="74">
        <v>0.69230000000000003</v>
      </c>
      <c r="F497" s="122" t="s">
        <v>2498</v>
      </c>
      <c r="G497" s="63" t="s">
        <v>2498</v>
      </c>
    </row>
    <row r="498" spans="1:7">
      <c r="A498" t="s">
        <v>2191</v>
      </c>
      <c r="B498" t="s">
        <v>2686</v>
      </c>
      <c r="C498" s="3">
        <v>2728</v>
      </c>
      <c r="D498" t="s">
        <v>466</v>
      </c>
      <c r="E498" s="74">
        <v>0.57340000000000002</v>
      </c>
      <c r="F498" s="122" t="s">
        <v>2498</v>
      </c>
      <c r="G498" s="63" t="s">
        <v>2498</v>
      </c>
    </row>
    <row r="499" spans="1:7">
      <c r="A499" t="s">
        <v>2191</v>
      </c>
      <c r="B499" t="s">
        <v>2686</v>
      </c>
      <c r="C499" s="3">
        <v>3787</v>
      </c>
      <c r="D499" t="s">
        <v>468</v>
      </c>
      <c r="E499" s="74">
        <v>0.6502</v>
      </c>
      <c r="F499" s="122" t="s">
        <v>2498</v>
      </c>
      <c r="G499" s="63" t="s">
        <v>2498</v>
      </c>
    </row>
    <row r="500" spans="1:7">
      <c r="A500" t="s">
        <v>2191</v>
      </c>
      <c r="B500" t="s">
        <v>2686</v>
      </c>
      <c r="C500" s="3">
        <v>3155</v>
      </c>
      <c r="D500" t="s">
        <v>467</v>
      </c>
      <c r="E500" s="74">
        <v>0.75170000000000003</v>
      </c>
      <c r="F500" s="122" t="s">
        <v>2498</v>
      </c>
      <c r="G500" s="63" t="s">
        <v>2498</v>
      </c>
    </row>
    <row r="501" spans="1:7">
      <c r="A501" t="s">
        <v>2192</v>
      </c>
      <c r="B501" t="s">
        <v>2660</v>
      </c>
      <c r="C501" s="3">
        <v>2835</v>
      </c>
      <c r="D501" t="s">
        <v>471</v>
      </c>
      <c r="E501" s="74">
        <v>0.4738</v>
      </c>
      <c r="F501" s="122" t="s">
        <v>2881</v>
      </c>
      <c r="G501" s="63" t="s">
        <v>2499</v>
      </c>
    </row>
    <row r="502" spans="1:7">
      <c r="A502" t="s">
        <v>2193</v>
      </c>
      <c r="B502" t="s">
        <v>2668</v>
      </c>
      <c r="C502" s="3">
        <v>3661</v>
      </c>
      <c r="D502" t="s">
        <v>475</v>
      </c>
      <c r="E502" s="74">
        <v>0.41739999999999999</v>
      </c>
      <c r="F502" s="122" t="s">
        <v>2881</v>
      </c>
      <c r="G502" s="63" t="s">
        <v>2499</v>
      </c>
    </row>
    <row r="503" spans="1:7">
      <c r="A503" t="s">
        <v>2193</v>
      </c>
      <c r="B503" t="s">
        <v>2668</v>
      </c>
      <c r="C503" s="3">
        <v>2180</v>
      </c>
      <c r="D503" t="s">
        <v>473</v>
      </c>
      <c r="E503" s="74">
        <v>0.38319999999999999</v>
      </c>
      <c r="F503" s="122" t="s">
        <v>2881</v>
      </c>
      <c r="G503" s="63" t="s">
        <v>2499</v>
      </c>
    </row>
    <row r="504" spans="1:7">
      <c r="A504" t="s">
        <v>2193</v>
      </c>
      <c r="B504" t="s">
        <v>2668</v>
      </c>
      <c r="C504" s="3">
        <v>3374</v>
      </c>
      <c r="D504" t="s">
        <v>474</v>
      </c>
      <c r="E504" s="74">
        <v>0.37819999999999998</v>
      </c>
      <c r="F504" s="122" t="s">
        <v>2881</v>
      </c>
      <c r="G504" s="63" t="s">
        <v>2499</v>
      </c>
    </row>
    <row r="505" spans="1:7">
      <c r="A505" t="s">
        <v>2194</v>
      </c>
      <c r="B505" t="s">
        <v>2585</v>
      </c>
      <c r="C505" s="3">
        <v>5715</v>
      </c>
      <c r="D505" t="s">
        <v>3088</v>
      </c>
      <c r="E505" s="74">
        <v>0.69010000000000005</v>
      </c>
      <c r="F505" s="122" t="s">
        <v>2881</v>
      </c>
      <c r="G505" s="63" t="s">
        <v>2498</v>
      </c>
    </row>
    <row r="506" spans="1:7">
      <c r="A506" t="s">
        <v>2194</v>
      </c>
      <c r="B506" t="s">
        <v>2585</v>
      </c>
      <c r="C506" s="3">
        <v>1629</v>
      </c>
      <c r="D506" t="s">
        <v>477</v>
      </c>
      <c r="E506" s="74">
        <v>0.46300000000000002</v>
      </c>
      <c r="F506" s="122" t="s">
        <v>2881</v>
      </c>
      <c r="G506" s="63" t="s">
        <v>2499</v>
      </c>
    </row>
    <row r="507" spans="1:7">
      <c r="A507" t="s">
        <v>2194</v>
      </c>
      <c r="B507" t="s">
        <v>2585</v>
      </c>
      <c r="C507" s="3">
        <v>5416</v>
      </c>
      <c r="D507" t="s">
        <v>481</v>
      </c>
      <c r="E507" s="74">
        <v>0.61950000000000005</v>
      </c>
      <c r="F507" s="122" t="s">
        <v>2881</v>
      </c>
      <c r="G507" s="63" t="s">
        <v>2498</v>
      </c>
    </row>
    <row r="508" spans="1:7">
      <c r="A508" t="s">
        <v>2194</v>
      </c>
      <c r="B508" t="s">
        <v>2585</v>
      </c>
      <c r="C508" s="3">
        <v>3217</v>
      </c>
      <c r="D508" t="s">
        <v>479</v>
      </c>
      <c r="E508" s="74">
        <v>0.60119999999999996</v>
      </c>
      <c r="F508" s="122" t="s">
        <v>2498</v>
      </c>
      <c r="G508" s="63" t="s">
        <v>2498</v>
      </c>
    </row>
    <row r="509" spans="1:7">
      <c r="A509" t="s">
        <v>2194</v>
      </c>
      <c r="B509" t="s">
        <v>2585</v>
      </c>
      <c r="C509" s="3">
        <v>2137</v>
      </c>
      <c r="D509" t="s">
        <v>478</v>
      </c>
      <c r="E509" s="74">
        <v>0.56850000000000001</v>
      </c>
      <c r="F509" s="122" t="s">
        <v>2498</v>
      </c>
      <c r="G509" s="63" t="s">
        <v>2498</v>
      </c>
    </row>
    <row r="510" spans="1:7">
      <c r="A510" t="s">
        <v>2194</v>
      </c>
      <c r="B510" t="s">
        <v>2585</v>
      </c>
      <c r="C510" s="3">
        <v>4245</v>
      </c>
      <c r="D510" t="s">
        <v>480</v>
      </c>
      <c r="E510" s="74">
        <v>0.59460000000000002</v>
      </c>
      <c r="F510" s="122" t="s">
        <v>2498</v>
      </c>
      <c r="G510" s="63" t="s">
        <v>2498</v>
      </c>
    </row>
    <row r="511" spans="1:7">
      <c r="A511" t="s">
        <v>2195</v>
      </c>
      <c r="B511" t="s">
        <v>2789</v>
      </c>
      <c r="C511" s="3">
        <v>5032</v>
      </c>
      <c r="D511" t="s">
        <v>484</v>
      </c>
      <c r="E511" s="74">
        <v>0.72030000000000005</v>
      </c>
      <c r="F511" s="122" t="s">
        <v>2881</v>
      </c>
      <c r="G511" s="63" t="s">
        <v>2498</v>
      </c>
    </row>
    <row r="512" spans="1:7">
      <c r="A512" t="s">
        <v>2195</v>
      </c>
      <c r="B512" t="s">
        <v>2789</v>
      </c>
      <c r="C512" s="3">
        <v>3580</v>
      </c>
      <c r="D512" t="s">
        <v>483</v>
      </c>
      <c r="E512" s="74">
        <v>0.6361</v>
      </c>
      <c r="F512" s="122" t="s">
        <v>2498</v>
      </c>
      <c r="G512" s="63" t="s">
        <v>2498</v>
      </c>
    </row>
    <row r="513" spans="1:7">
      <c r="A513" t="s">
        <v>2196</v>
      </c>
      <c r="B513" t="s">
        <v>2733</v>
      </c>
      <c r="C513" s="3">
        <v>2921</v>
      </c>
      <c r="D513" t="s">
        <v>2734</v>
      </c>
      <c r="E513" s="74">
        <v>0.92179999999999995</v>
      </c>
      <c r="F513" s="122" t="s">
        <v>2498</v>
      </c>
      <c r="G513" s="63" t="s">
        <v>2498</v>
      </c>
    </row>
    <row r="514" spans="1:7">
      <c r="A514" t="s">
        <v>2197</v>
      </c>
      <c r="B514" t="s">
        <v>2563</v>
      </c>
      <c r="C514" s="3">
        <v>3326</v>
      </c>
      <c r="D514" t="s">
        <v>487</v>
      </c>
      <c r="E514" s="74">
        <v>0.4894</v>
      </c>
      <c r="F514" s="122" t="s">
        <v>2881</v>
      </c>
      <c r="G514" s="63" t="s">
        <v>2499</v>
      </c>
    </row>
    <row r="515" spans="1:7">
      <c r="A515" t="s">
        <v>2198</v>
      </c>
      <c r="B515" t="s">
        <v>2751</v>
      </c>
      <c r="C515" s="3">
        <v>2010</v>
      </c>
      <c r="D515" t="s">
        <v>489</v>
      </c>
      <c r="E515" s="74">
        <v>0.44340000000000002</v>
      </c>
      <c r="F515" s="122" t="s">
        <v>2881</v>
      </c>
      <c r="G515" s="63" t="s">
        <v>2499</v>
      </c>
    </row>
    <row r="516" spans="1:7">
      <c r="A516" t="s">
        <v>2199</v>
      </c>
      <c r="B516" t="s">
        <v>2827</v>
      </c>
      <c r="C516" s="3">
        <v>3375</v>
      </c>
      <c r="D516" t="s">
        <v>491</v>
      </c>
      <c r="E516" s="74">
        <v>0.58150000000000002</v>
      </c>
      <c r="F516" s="122" t="s">
        <v>2498</v>
      </c>
      <c r="G516" s="63" t="s">
        <v>2498</v>
      </c>
    </row>
    <row r="517" spans="1:7">
      <c r="A517" t="s">
        <v>2200</v>
      </c>
      <c r="B517" t="s">
        <v>2699</v>
      </c>
      <c r="C517" s="3">
        <v>3025</v>
      </c>
      <c r="D517" t="s">
        <v>494</v>
      </c>
      <c r="E517" s="74">
        <v>0.72140000000000004</v>
      </c>
      <c r="F517" s="122" t="s">
        <v>2498</v>
      </c>
      <c r="G517" s="63" t="s">
        <v>2498</v>
      </c>
    </row>
    <row r="518" spans="1:7">
      <c r="A518" t="s">
        <v>2200</v>
      </c>
      <c r="B518" t="s">
        <v>2699</v>
      </c>
      <c r="C518" s="3">
        <v>3024</v>
      </c>
      <c r="D518" t="s">
        <v>493</v>
      </c>
      <c r="E518" s="74">
        <v>0.65310000000000001</v>
      </c>
      <c r="F518" s="122" t="s">
        <v>2498</v>
      </c>
      <c r="G518" s="63" t="s">
        <v>2498</v>
      </c>
    </row>
    <row r="519" spans="1:7">
      <c r="A519" t="s">
        <v>2201</v>
      </c>
      <c r="B519" t="s">
        <v>2697</v>
      </c>
      <c r="C519" s="3">
        <v>2922</v>
      </c>
      <c r="D519" t="s">
        <v>497</v>
      </c>
      <c r="E519" s="74">
        <v>0.5948</v>
      </c>
      <c r="F519" s="122" t="s">
        <v>2498</v>
      </c>
      <c r="G519" s="63" t="s">
        <v>2498</v>
      </c>
    </row>
    <row r="520" spans="1:7">
      <c r="A520" t="s">
        <v>2201</v>
      </c>
      <c r="B520" t="s">
        <v>2697</v>
      </c>
      <c r="C520" s="3">
        <v>2283</v>
      </c>
      <c r="D520" t="s">
        <v>496</v>
      </c>
      <c r="E520" s="74">
        <v>0.60740000000000005</v>
      </c>
      <c r="F520" s="122" t="s">
        <v>2498</v>
      </c>
      <c r="G520" s="63" t="s">
        <v>2498</v>
      </c>
    </row>
    <row r="521" spans="1:7">
      <c r="A521" t="s">
        <v>2201</v>
      </c>
      <c r="B521" t="s">
        <v>2697</v>
      </c>
      <c r="C521" s="3">
        <v>5584</v>
      </c>
      <c r="D521" t="s">
        <v>2861</v>
      </c>
      <c r="E521" s="74">
        <v>0.68140000000000001</v>
      </c>
      <c r="F521" s="122" t="s">
        <v>2498</v>
      </c>
      <c r="G521" s="63" t="s">
        <v>2498</v>
      </c>
    </row>
    <row r="522" spans="1:7">
      <c r="A522" t="s">
        <v>2202</v>
      </c>
      <c r="B522" t="s">
        <v>2694</v>
      </c>
      <c r="C522" s="3">
        <v>3477</v>
      </c>
      <c r="D522" t="s">
        <v>3104</v>
      </c>
      <c r="E522" s="74">
        <v>0.4461</v>
      </c>
      <c r="F522" s="122" t="s">
        <v>2881</v>
      </c>
      <c r="G522" s="63" t="s">
        <v>2499</v>
      </c>
    </row>
    <row r="523" spans="1:7">
      <c r="A523" t="s">
        <v>2202</v>
      </c>
      <c r="B523" t="s">
        <v>2694</v>
      </c>
      <c r="C523" s="3">
        <v>3377</v>
      </c>
      <c r="D523" t="s">
        <v>501</v>
      </c>
      <c r="E523" s="74">
        <v>0.48570000000000002</v>
      </c>
      <c r="F523" s="122" t="s">
        <v>2881</v>
      </c>
      <c r="G523" s="63" t="s">
        <v>2499</v>
      </c>
    </row>
    <row r="524" spans="1:7">
      <c r="A524" t="s">
        <v>2202</v>
      </c>
      <c r="B524" t="s">
        <v>2694</v>
      </c>
      <c r="C524" s="3">
        <v>4328</v>
      </c>
      <c r="D524" t="s">
        <v>504</v>
      </c>
      <c r="E524" s="74">
        <v>0.30819999999999997</v>
      </c>
      <c r="F524" s="122" t="s">
        <v>2881</v>
      </c>
      <c r="G524" s="63" t="s">
        <v>2499</v>
      </c>
    </row>
    <row r="525" spans="1:7">
      <c r="A525" t="s">
        <v>2202</v>
      </c>
      <c r="B525" t="s">
        <v>2694</v>
      </c>
      <c r="C525" s="3">
        <v>1758</v>
      </c>
      <c r="D525" t="s">
        <v>2695</v>
      </c>
      <c r="E525" s="74">
        <v>0.29289999999999999</v>
      </c>
      <c r="F525" s="122" t="s">
        <v>2881</v>
      </c>
      <c r="G525" s="63" t="s">
        <v>2499</v>
      </c>
    </row>
    <row r="526" spans="1:7">
      <c r="A526" t="s">
        <v>2202</v>
      </c>
      <c r="B526" t="s">
        <v>2694</v>
      </c>
      <c r="C526" s="3">
        <v>5343</v>
      </c>
      <c r="D526" t="s">
        <v>505</v>
      </c>
      <c r="E526" s="74">
        <v>0.5454</v>
      </c>
      <c r="F526" s="122" t="s">
        <v>2881</v>
      </c>
      <c r="G526" s="63" t="s">
        <v>2498</v>
      </c>
    </row>
    <row r="527" spans="1:7">
      <c r="A527" t="s">
        <v>2202</v>
      </c>
      <c r="B527" t="s">
        <v>2694</v>
      </c>
      <c r="C527" s="3">
        <v>3939</v>
      </c>
      <c r="D527" t="s">
        <v>503</v>
      </c>
      <c r="E527" s="74">
        <v>0.42480000000000001</v>
      </c>
      <c r="F527" s="122" t="s">
        <v>2881</v>
      </c>
      <c r="G527" s="63" t="s">
        <v>2499</v>
      </c>
    </row>
    <row r="528" spans="1:7">
      <c r="A528" t="s">
        <v>2202</v>
      </c>
      <c r="B528" t="s">
        <v>2694</v>
      </c>
      <c r="C528" s="3">
        <v>2696</v>
      </c>
      <c r="D528" t="s">
        <v>499</v>
      </c>
      <c r="E528" s="74">
        <v>0.47099999999999997</v>
      </c>
      <c r="F528" s="122" t="s">
        <v>2881</v>
      </c>
      <c r="G528" s="63" t="s">
        <v>2499</v>
      </c>
    </row>
    <row r="529" spans="1:7">
      <c r="A529" t="s">
        <v>2202</v>
      </c>
      <c r="B529" t="s">
        <v>2694</v>
      </c>
      <c r="C529" s="3">
        <v>2974</v>
      </c>
      <c r="D529" t="s">
        <v>500</v>
      </c>
      <c r="E529" s="74">
        <v>0.36149999999999999</v>
      </c>
      <c r="F529" s="122" t="s">
        <v>2881</v>
      </c>
      <c r="G529" s="63" t="s">
        <v>2499</v>
      </c>
    </row>
    <row r="530" spans="1:7">
      <c r="A530" t="s">
        <v>2202</v>
      </c>
      <c r="B530" t="s">
        <v>2694</v>
      </c>
      <c r="C530" s="3">
        <v>3274</v>
      </c>
      <c r="D530" t="s">
        <v>2477</v>
      </c>
      <c r="E530" s="74">
        <v>0.44059999999999999</v>
      </c>
      <c r="F530" s="122" t="s">
        <v>2881</v>
      </c>
      <c r="G530" s="63" t="s">
        <v>2499</v>
      </c>
    </row>
    <row r="531" spans="1:7">
      <c r="A531" t="s">
        <v>2202</v>
      </c>
      <c r="B531" t="s">
        <v>2694</v>
      </c>
      <c r="C531" s="3">
        <v>5626</v>
      </c>
      <c r="D531" t="s">
        <v>2925</v>
      </c>
      <c r="E531" s="74">
        <v>0.43559999999999999</v>
      </c>
      <c r="F531" s="122" t="s">
        <v>2881</v>
      </c>
      <c r="G531" s="63" t="s">
        <v>2499</v>
      </c>
    </row>
    <row r="532" spans="1:7">
      <c r="A532" t="s">
        <v>2202</v>
      </c>
      <c r="B532" t="s">
        <v>2694</v>
      </c>
      <c r="C532" s="3">
        <v>3566</v>
      </c>
      <c r="D532" t="s">
        <v>502</v>
      </c>
      <c r="E532" s="74">
        <v>0.53129999999999999</v>
      </c>
      <c r="F532" s="122" t="s">
        <v>2881</v>
      </c>
      <c r="G532" s="63" t="s">
        <v>2498</v>
      </c>
    </row>
    <row r="533" spans="1:7">
      <c r="A533">
        <v>15201</v>
      </c>
      <c r="B533" t="s">
        <v>2694</v>
      </c>
      <c r="C533" s="3">
        <v>3662</v>
      </c>
      <c r="D533" t="s">
        <v>133</v>
      </c>
      <c r="E533" s="74">
        <v>0</v>
      </c>
      <c r="F533" s="122" t="s">
        <v>2881</v>
      </c>
      <c r="G533" s="63" t="s">
        <v>2499</v>
      </c>
    </row>
    <row r="534" spans="1:7">
      <c r="A534" t="s">
        <v>2203</v>
      </c>
      <c r="B534" t="s">
        <v>2565</v>
      </c>
      <c r="C534" s="3">
        <v>3664</v>
      </c>
      <c r="D534" t="s">
        <v>508</v>
      </c>
      <c r="E534" s="74">
        <v>0.43409999999999999</v>
      </c>
      <c r="F534" s="122" t="s">
        <v>2881</v>
      </c>
      <c r="G534" s="63" t="s">
        <v>2499</v>
      </c>
    </row>
    <row r="535" spans="1:7">
      <c r="A535" t="s">
        <v>2203</v>
      </c>
      <c r="B535" t="s">
        <v>2565</v>
      </c>
      <c r="C535" s="3">
        <v>2625</v>
      </c>
      <c r="D535" t="s">
        <v>507</v>
      </c>
      <c r="E535" s="74">
        <v>0.32340000000000002</v>
      </c>
      <c r="F535" s="122" t="s">
        <v>2881</v>
      </c>
      <c r="G535" s="63" t="s">
        <v>2499</v>
      </c>
    </row>
    <row r="536" spans="1:7">
      <c r="A536" t="s">
        <v>2203</v>
      </c>
      <c r="B536" t="s">
        <v>2565</v>
      </c>
      <c r="C536" s="3">
        <v>4004</v>
      </c>
      <c r="D536" t="s">
        <v>509</v>
      </c>
      <c r="E536" s="74">
        <v>0.4098</v>
      </c>
      <c r="F536" s="122" t="s">
        <v>2881</v>
      </c>
      <c r="G536" s="63" t="s">
        <v>2499</v>
      </c>
    </row>
    <row r="537" spans="1:7">
      <c r="A537" t="s">
        <v>2203</v>
      </c>
      <c r="B537" t="s">
        <v>2565</v>
      </c>
      <c r="C537" s="3">
        <v>5412</v>
      </c>
      <c r="D537" t="s">
        <v>3185</v>
      </c>
      <c r="E537" s="74">
        <v>0.3337</v>
      </c>
      <c r="F537" s="122" t="s">
        <v>2881</v>
      </c>
      <c r="G537" s="63" t="s">
        <v>2499</v>
      </c>
    </row>
    <row r="538" spans="1:7">
      <c r="A538" t="s">
        <v>2204</v>
      </c>
      <c r="B538" t="s">
        <v>2767</v>
      </c>
      <c r="C538" s="3">
        <v>1682</v>
      </c>
      <c r="D538" t="s">
        <v>511</v>
      </c>
      <c r="E538" s="74">
        <v>0.50900000000000001</v>
      </c>
      <c r="F538" s="122" t="s">
        <v>2498</v>
      </c>
      <c r="G538" s="63" t="s">
        <v>2498</v>
      </c>
    </row>
    <row r="539" spans="1:7">
      <c r="A539" s="98" t="s">
        <v>2204</v>
      </c>
      <c r="B539" t="s">
        <v>2767</v>
      </c>
      <c r="C539" s="3">
        <v>4321</v>
      </c>
      <c r="D539" t="s">
        <v>514</v>
      </c>
      <c r="E539" s="74">
        <v>0.33160000000000001</v>
      </c>
      <c r="F539" s="122" t="s">
        <v>2881</v>
      </c>
      <c r="G539" s="63" t="s">
        <v>2499</v>
      </c>
    </row>
    <row r="540" spans="1:7">
      <c r="A540" t="s">
        <v>2204</v>
      </c>
      <c r="B540" t="s">
        <v>2767</v>
      </c>
      <c r="C540" s="3">
        <v>4149</v>
      </c>
      <c r="D540" t="s">
        <v>513</v>
      </c>
      <c r="E540" s="74">
        <v>0.31890000000000002</v>
      </c>
      <c r="F540" s="122" t="s">
        <v>2881</v>
      </c>
      <c r="G540" s="63" t="s">
        <v>2499</v>
      </c>
    </row>
    <row r="541" spans="1:7">
      <c r="A541" t="s">
        <v>2204</v>
      </c>
      <c r="B541" t="s">
        <v>2767</v>
      </c>
      <c r="C541" s="3">
        <v>2511</v>
      </c>
      <c r="D541" t="s">
        <v>512</v>
      </c>
      <c r="E541" s="74">
        <v>0.30869999999999997</v>
      </c>
      <c r="F541" s="122" t="s">
        <v>2881</v>
      </c>
      <c r="G541" s="63" t="s">
        <v>2499</v>
      </c>
    </row>
    <row r="542" spans="1:7">
      <c r="A542" t="s">
        <v>2204</v>
      </c>
      <c r="B542" t="s">
        <v>2767</v>
      </c>
      <c r="C542" s="3">
        <v>1683</v>
      </c>
      <c r="D542" t="s">
        <v>3034</v>
      </c>
      <c r="E542" s="74">
        <v>0</v>
      </c>
      <c r="F542" s="122" t="s">
        <v>2881</v>
      </c>
      <c r="G542" s="63" t="s">
        <v>2499</v>
      </c>
    </row>
    <row r="543" spans="1:7">
      <c r="A543" t="s">
        <v>2205</v>
      </c>
      <c r="B543" t="s">
        <v>2729</v>
      </c>
      <c r="C543" s="3">
        <v>2491</v>
      </c>
      <c r="D543" t="s">
        <v>516</v>
      </c>
      <c r="E543" s="74">
        <v>0.81579999999999997</v>
      </c>
      <c r="F543" s="122" t="s">
        <v>2499</v>
      </c>
      <c r="G543" s="63" t="s">
        <v>2498</v>
      </c>
    </row>
    <row r="544" spans="1:7">
      <c r="A544" t="s">
        <v>2206</v>
      </c>
      <c r="B544" t="s">
        <v>2534</v>
      </c>
      <c r="C544" s="3">
        <v>2836</v>
      </c>
      <c r="D544" t="s">
        <v>518</v>
      </c>
      <c r="E544" s="74">
        <v>0.66990000000000005</v>
      </c>
      <c r="F544" s="122" t="s">
        <v>2498</v>
      </c>
      <c r="G544" s="63" t="s">
        <v>2498</v>
      </c>
    </row>
    <row r="545" spans="1:7">
      <c r="A545" t="s">
        <v>2207</v>
      </c>
      <c r="B545" t="s">
        <v>2730</v>
      </c>
      <c r="C545" s="3">
        <v>5236</v>
      </c>
      <c r="D545" t="s">
        <v>521</v>
      </c>
      <c r="E545" s="74">
        <v>0.14879999999999999</v>
      </c>
      <c r="F545" s="122" t="s">
        <v>2881</v>
      </c>
      <c r="G545" s="63" t="s">
        <v>2499</v>
      </c>
    </row>
    <row r="546" spans="1:7">
      <c r="A546" t="s">
        <v>2207</v>
      </c>
      <c r="B546" t="s">
        <v>2730</v>
      </c>
      <c r="C546" s="3">
        <v>2474</v>
      </c>
      <c r="D546" t="s">
        <v>520</v>
      </c>
      <c r="E546" s="74">
        <v>0.49909999999999999</v>
      </c>
      <c r="F546" s="122" t="s">
        <v>2498</v>
      </c>
      <c r="G546" s="63" t="s">
        <v>2498</v>
      </c>
    </row>
    <row r="547" spans="1:7">
      <c r="A547" t="s">
        <v>2208</v>
      </c>
      <c r="B547" t="s">
        <v>2551</v>
      </c>
      <c r="C547" s="3">
        <v>4552</v>
      </c>
      <c r="D547" t="s">
        <v>525</v>
      </c>
      <c r="E547" s="74">
        <v>0.4703</v>
      </c>
      <c r="F547" s="122" t="s">
        <v>2498</v>
      </c>
      <c r="G547" s="63" t="s">
        <v>2498</v>
      </c>
    </row>
    <row r="548" spans="1:7">
      <c r="A548" t="s">
        <v>2208</v>
      </c>
      <c r="B548" t="s">
        <v>2551</v>
      </c>
      <c r="C548" s="3">
        <v>2697</v>
      </c>
      <c r="D548" t="s">
        <v>524</v>
      </c>
      <c r="E548" s="74">
        <v>0.56620000000000004</v>
      </c>
      <c r="F548" s="122" t="s">
        <v>2498</v>
      </c>
      <c r="G548" s="63" t="s">
        <v>2498</v>
      </c>
    </row>
    <row r="549" spans="1:7">
      <c r="A549" t="s">
        <v>2208</v>
      </c>
      <c r="B549" t="s">
        <v>2551</v>
      </c>
      <c r="C549" s="3">
        <v>3275</v>
      </c>
      <c r="D549" t="s">
        <v>2900</v>
      </c>
      <c r="E549" s="74">
        <v>0.50819999999999999</v>
      </c>
      <c r="F549" s="122" t="s">
        <v>2499</v>
      </c>
      <c r="G549" s="63" t="s">
        <v>2498</v>
      </c>
    </row>
    <row r="550" spans="1:7">
      <c r="A550" t="s">
        <v>2208</v>
      </c>
      <c r="B550" t="s">
        <v>2551</v>
      </c>
      <c r="C550" s="3">
        <v>1724</v>
      </c>
      <c r="D550" t="s">
        <v>523</v>
      </c>
      <c r="E550" s="74">
        <v>0.62450000000000006</v>
      </c>
      <c r="F550" s="122" t="s">
        <v>2881</v>
      </c>
      <c r="G550" s="63" t="s">
        <v>2498</v>
      </c>
    </row>
    <row r="551" spans="1:7">
      <c r="A551" t="s">
        <v>2209</v>
      </c>
      <c r="B551" t="s">
        <v>2723</v>
      </c>
      <c r="C551" s="3">
        <v>4475</v>
      </c>
      <c r="D551" t="s">
        <v>529</v>
      </c>
      <c r="E551" s="74">
        <v>0.47449999999999998</v>
      </c>
      <c r="F551" s="122" t="s">
        <v>2881</v>
      </c>
      <c r="G551" s="63" t="s">
        <v>2499</v>
      </c>
    </row>
    <row r="552" spans="1:7">
      <c r="A552" t="s">
        <v>2209</v>
      </c>
      <c r="B552" t="s">
        <v>2723</v>
      </c>
      <c r="C552" s="3">
        <v>1798</v>
      </c>
      <c r="D552" t="s">
        <v>527</v>
      </c>
      <c r="E552" s="74">
        <v>0.56920000000000004</v>
      </c>
      <c r="F552" s="122" t="s">
        <v>2498</v>
      </c>
      <c r="G552" s="63" t="s">
        <v>2498</v>
      </c>
    </row>
    <row r="553" spans="1:7">
      <c r="A553" t="s">
        <v>2209</v>
      </c>
      <c r="B553" t="s">
        <v>2723</v>
      </c>
      <c r="C553" s="3">
        <v>2503</v>
      </c>
      <c r="D553" t="s">
        <v>528</v>
      </c>
      <c r="E553" s="74">
        <v>0.42009999999999997</v>
      </c>
      <c r="F553" s="122" t="s">
        <v>2881</v>
      </c>
      <c r="G553" s="63" t="s">
        <v>2499</v>
      </c>
    </row>
    <row r="554" spans="1:7">
      <c r="A554" t="s">
        <v>2209</v>
      </c>
      <c r="B554" t="s">
        <v>2723</v>
      </c>
      <c r="C554" s="3">
        <v>3094</v>
      </c>
      <c r="D554" t="s">
        <v>2724</v>
      </c>
      <c r="E554" s="74">
        <v>0.46529999999999999</v>
      </c>
      <c r="F554" s="122" t="s">
        <v>2881</v>
      </c>
      <c r="G554" s="63" t="s">
        <v>2499</v>
      </c>
    </row>
    <row r="555" spans="1:7">
      <c r="A555" t="s">
        <v>2210</v>
      </c>
      <c r="B555" t="s">
        <v>2752</v>
      </c>
      <c r="C555" s="3">
        <v>2138</v>
      </c>
      <c r="D555" t="s">
        <v>550</v>
      </c>
      <c r="E555" s="74">
        <v>0.14699999999999999</v>
      </c>
      <c r="F555" s="122" t="s">
        <v>2881</v>
      </c>
      <c r="G555" s="63" t="s">
        <v>2499</v>
      </c>
    </row>
    <row r="556" spans="1:7">
      <c r="A556" t="s">
        <v>2210</v>
      </c>
      <c r="B556" t="s">
        <v>2752</v>
      </c>
      <c r="C556" s="3">
        <v>3774</v>
      </c>
      <c r="D556" t="s">
        <v>607</v>
      </c>
      <c r="E556" s="74">
        <v>0.50019999999999998</v>
      </c>
      <c r="F556" s="122" t="s">
        <v>2498</v>
      </c>
      <c r="G556" s="63" t="s">
        <v>2498</v>
      </c>
    </row>
    <row r="557" spans="1:7">
      <c r="A557" t="s">
        <v>2210</v>
      </c>
      <c r="B557" t="s">
        <v>2752</v>
      </c>
      <c r="C557" s="3">
        <v>3778</v>
      </c>
      <c r="D557" t="s">
        <v>3113</v>
      </c>
      <c r="E557" s="74">
        <v>0.71340000000000003</v>
      </c>
      <c r="F557" s="122" t="s">
        <v>2498</v>
      </c>
      <c r="G557" s="63" t="s">
        <v>2498</v>
      </c>
    </row>
    <row r="558" spans="1:7">
      <c r="A558" t="s">
        <v>2210</v>
      </c>
      <c r="B558" t="s">
        <v>2752</v>
      </c>
      <c r="C558" s="3">
        <v>2181</v>
      </c>
      <c r="D558" t="s">
        <v>555</v>
      </c>
      <c r="E558" s="74">
        <v>0.11409999999999999</v>
      </c>
      <c r="F558" s="122" t="s">
        <v>2881</v>
      </c>
      <c r="G558" s="63" t="s">
        <v>2499</v>
      </c>
    </row>
    <row r="559" spans="1:7">
      <c r="A559" t="s">
        <v>2210</v>
      </c>
      <c r="B559" t="s">
        <v>2752</v>
      </c>
      <c r="C559" s="3">
        <v>2730</v>
      </c>
      <c r="D559" t="s">
        <v>581</v>
      </c>
      <c r="E559" s="74">
        <v>0.17319999999999999</v>
      </c>
      <c r="F559" s="122" t="s">
        <v>2881</v>
      </c>
      <c r="G559" s="63" t="s">
        <v>2499</v>
      </c>
    </row>
    <row r="560" spans="1:7">
      <c r="A560" t="s">
        <v>2210</v>
      </c>
      <c r="B560" t="s">
        <v>2752</v>
      </c>
      <c r="C560" s="3">
        <v>3717</v>
      </c>
      <c r="D560" t="s">
        <v>606</v>
      </c>
      <c r="E560" s="74">
        <v>0.13420000000000001</v>
      </c>
      <c r="F560" s="122" t="s">
        <v>2881</v>
      </c>
      <c r="G560" s="63" t="s">
        <v>2499</v>
      </c>
    </row>
    <row r="561" spans="1:7">
      <c r="A561" t="s">
        <v>2210</v>
      </c>
      <c r="B561" t="s">
        <v>2752</v>
      </c>
      <c r="C561" s="3">
        <v>2307</v>
      </c>
      <c r="D561" t="s">
        <v>567</v>
      </c>
      <c r="E561" s="74">
        <v>0.69450000000000001</v>
      </c>
      <c r="F561" s="122" t="s">
        <v>2498</v>
      </c>
      <c r="G561" s="63" t="s">
        <v>2498</v>
      </c>
    </row>
    <row r="562" spans="1:7">
      <c r="A562" t="s">
        <v>2210</v>
      </c>
      <c r="B562" t="s">
        <v>2752</v>
      </c>
      <c r="C562" s="3">
        <v>2220</v>
      </c>
      <c r="D562" t="s">
        <v>561</v>
      </c>
      <c r="E562" s="74">
        <v>0.1062</v>
      </c>
      <c r="F562" s="122" t="s">
        <v>2881</v>
      </c>
      <c r="G562" s="63" t="s">
        <v>2499</v>
      </c>
    </row>
    <row r="563" spans="1:7">
      <c r="A563" t="s">
        <v>2210</v>
      </c>
      <c r="B563" t="s">
        <v>2752</v>
      </c>
      <c r="C563" s="3">
        <v>2070</v>
      </c>
      <c r="D563" t="s">
        <v>542</v>
      </c>
      <c r="E563" s="74">
        <v>0.4299</v>
      </c>
      <c r="F563" s="122" t="s">
        <v>2881</v>
      </c>
      <c r="G563" s="63" t="s">
        <v>2499</v>
      </c>
    </row>
    <row r="564" spans="1:7">
      <c r="A564" t="s">
        <v>2210</v>
      </c>
      <c r="B564" t="s">
        <v>2752</v>
      </c>
      <c r="C564" s="3">
        <v>5777</v>
      </c>
      <c r="D564" t="s">
        <v>625</v>
      </c>
      <c r="E564" s="74">
        <v>0.30859999999999999</v>
      </c>
      <c r="F564" s="122" t="s">
        <v>2499</v>
      </c>
      <c r="G564" s="63" t="s">
        <v>2499</v>
      </c>
    </row>
    <row r="565" spans="1:7">
      <c r="A565" t="s">
        <v>2210</v>
      </c>
      <c r="B565" t="s">
        <v>2752</v>
      </c>
      <c r="C565" s="3">
        <v>2209</v>
      </c>
      <c r="D565" t="s">
        <v>560</v>
      </c>
      <c r="E565" s="74">
        <v>0.46110000000000001</v>
      </c>
      <c r="F565" s="122" t="s">
        <v>2498</v>
      </c>
      <c r="G565" s="63" t="s">
        <v>2498</v>
      </c>
    </row>
    <row r="566" spans="1:7">
      <c r="A566" t="s">
        <v>2210</v>
      </c>
      <c r="B566" t="s">
        <v>2752</v>
      </c>
      <c r="C566" s="3">
        <v>2372</v>
      </c>
      <c r="D566" t="s">
        <v>572</v>
      </c>
      <c r="E566" s="74">
        <v>4.36E-2</v>
      </c>
      <c r="F566" s="122" t="s">
        <v>2881</v>
      </c>
      <c r="G566" s="63" t="s">
        <v>2499</v>
      </c>
    </row>
    <row r="567" spans="1:7">
      <c r="A567" t="s">
        <v>2210</v>
      </c>
      <c r="B567" t="s">
        <v>2752</v>
      </c>
      <c r="C567" s="3">
        <v>1751</v>
      </c>
      <c r="D567" t="s">
        <v>536</v>
      </c>
      <c r="E567" s="74">
        <v>0.39939999999999998</v>
      </c>
      <c r="F567" s="122" t="s">
        <v>2881</v>
      </c>
      <c r="G567" s="63" t="s">
        <v>2499</v>
      </c>
    </row>
    <row r="568" spans="1:7">
      <c r="A568" t="s">
        <v>2210</v>
      </c>
      <c r="B568" t="s">
        <v>2752</v>
      </c>
      <c r="C568" s="3">
        <v>5292</v>
      </c>
      <c r="D568" t="s">
        <v>622</v>
      </c>
      <c r="E568" s="74">
        <v>5.9400000000000001E-2</v>
      </c>
      <c r="F568" s="122" t="s">
        <v>2881</v>
      </c>
      <c r="G568" s="63" t="s">
        <v>2499</v>
      </c>
    </row>
    <row r="569" spans="1:7">
      <c r="A569" t="s">
        <v>2210</v>
      </c>
      <c r="B569" t="s">
        <v>2752</v>
      </c>
      <c r="C569" s="3">
        <v>2838</v>
      </c>
      <c r="D569" t="s">
        <v>583</v>
      </c>
      <c r="E569" s="74">
        <v>5.8500000000000003E-2</v>
      </c>
      <c r="F569" s="122" t="s">
        <v>2881</v>
      </c>
      <c r="G569" s="63" t="s">
        <v>2499</v>
      </c>
    </row>
    <row r="570" spans="1:7">
      <c r="A570" t="s">
        <v>2210</v>
      </c>
      <c r="B570" t="s">
        <v>2752</v>
      </c>
      <c r="C570" s="3">
        <v>5487</v>
      </c>
      <c r="D570" t="s">
        <v>2482</v>
      </c>
      <c r="E570" s="74">
        <v>0.27389999999999998</v>
      </c>
      <c r="F570" s="122" t="s">
        <v>2881</v>
      </c>
      <c r="G570" s="63" t="s">
        <v>2499</v>
      </c>
    </row>
    <row r="571" spans="1:7">
      <c r="A571" t="s">
        <v>2210</v>
      </c>
      <c r="B571" t="s">
        <v>2752</v>
      </c>
      <c r="C571" s="3">
        <v>3096</v>
      </c>
      <c r="D571" t="s">
        <v>590</v>
      </c>
      <c r="E571" s="74">
        <v>0.4345</v>
      </c>
      <c r="F571" s="122" t="s">
        <v>2498</v>
      </c>
      <c r="G571" s="63" t="s">
        <v>2498</v>
      </c>
    </row>
    <row r="572" spans="1:7">
      <c r="A572" s="98" t="s">
        <v>2210</v>
      </c>
      <c r="B572" t="s">
        <v>2752</v>
      </c>
      <c r="C572" s="3">
        <v>2392</v>
      </c>
      <c r="D572" t="s">
        <v>573</v>
      </c>
      <c r="E572" s="74">
        <v>0.40839999999999999</v>
      </c>
      <c r="F572" s="122" t="s">
        <v>2498</v>
      </c>
      <c r="G572" s="63" t="s">
        <v>2498</v>
      </c>
    </row>
    <row r="573" spans="1:7">
      <c r="A573" t="s">
        <v>2210</v>
      </c>
      <c r="B573" t="s">
        <v>2752</v>
      </c>
      <c r="C573" s="3">
        <v>2199</v>
      </c>
      <c r="D573" t="s">
        <v>558</v>
      </c>
      <c r="E573" s="74">
        <v>0.436</v>
      </c>
      <c r="F573" s="122" t="s">
        <v>2498</v>
      </c>
      <c r="G573" s="63" t="s">
        <v>2498</v>
      </c>
    </row>
    <row r="574" spans="1:7">
      <c r="A574" t="s">
        <v>2210</v>
      </c>
      <c r="B574" t="s">
        <v>2752</v>
      </c>
      <c r="C574" s="3">
        <v>2450</v>
      </c>
      <c r="D574" t="s">
        <v>576</v>
      </c>
      <c r="E574" s="74">
        <v>0.21290000000000001</v>
      </c>
      <c r="F574" s="122" t="s">
        <v>2881</v>
      </c>
      <c r="G574" s="63" t="s">
        <v>2499</v>
      </c>
    </row>
    <row r="575" spans="1:7">
      <c r="A575" t="s">
        <v>2210</v>
      </c>
      <c r="B575" t="s">
        <v>2752</v>
      </c>
      <c r="C575" s="3">
        <v>2839</v>
      </c>
      <c r="D575" t="s">
        <v>584</v>
      </c>
      <c r="E575" s="74">
        <v>0.47349999999999998</v>
      </c>
      <c r="F575" s="122" t="s">
        <v>2498</v>
      </c>
      <c r="G575" s="63" t="s">
        <v>2498</v>
      </c>
    </row>
    <row r="576" spans="1:7">
      <c r="A576" t="s">
        <v>2210</v>
      </c>
      <c r="B576" t="s">
        <v>2752</v>
      </c>
      <c r="C576" s="3">
        <v>3803</v>
      </c>
      <c r="D576" t="s">
        <v>608</v>
      </c>
      <c r="E576" s="74">
        <v>0.39</v>
      </c>
      <c r="F576" s="122" t="s">
        <v>2498</v>
      </c>
      <c r="G576" s="63" t="s">
        <v>2498</v>
      </c>
    </row>
    <row r="577" spans="1:7">
      <c r="A577" t="s">
        <v>2210</v>
      </c>
      <c r="B577" t="s">
        <v>2752</v>
      </c>
      <c r="C577" s="3">
        <v>5488</v>
      </c>
      <c r="D577" t="s">
        <v>2483</v>
      </c>
      <c r="E577" s="74">
        <v>4.8599999999999997E-2</v>
      </c>
      <c r="F577" s="122" t="s">
        <v>2881</v>
      </c>
      <c r="G577" s="63" t="s">
        <v>2499</v>
      </c>
    </row>
    <row r="578" spans="1:7">
      <c r="A578" t="s">
        <v>2210</v>
      </c>
      <c r="B578" t="s">
        <v>2752</v>
      </c>
      <c r="C578" s="3">
        <v>2321</v>
      </c>
      <c r="D578" t="s">
        <v>568</v>
      </c>
      <c r="E578" s="74">
        <v>0.628</v>
      </c>
      <c r="F578" s="122" t="s">
        <v>2498</v>
      </c>
      <c r="G578" s="63" t="s">
        <v>2498</v>
      </c>
    </row>
    <row r="579" spans="1:7">
      <c r="A579" t="s">
        <v>2210</v>
      </c>
      <c r="B579" t="s">
        <v>2752</v>
      </c>
      <c r="C579" s="3">
        <v>2729</v>
      </c>
      <c r="D579" t="s">
        <v>580</v>
      </c>
      <c r="E579" s="74">
        <v>0.13969999999999999</v>
      </c>
      <c r="F579" s="122" t="s">
        <v>2881</v>
      </c>
      <c r="G579" s="63" t="s">
        <v>2499</v>
      </c>
    </row>
    <row r="580" spans="1:7">
      <c r="A580" t="s">
        <v>2210</v>
      </c>
      <c r="B580" t="s">
        <v>2752</v>
      </c>
      <c r="C580" s="3">
        <v>2118</v>
      </c>
      <c r="D580" t="s">
        <v>547</v>
      </c>
      <c r="E580" s="74">
        <v>0.58879999999999999</v>
      </c>
      <c r="F580" s="122" t="s">
        <v>2498</v>
      </c>
      <c r="G580" s="63" t="s">
        <v>2498</v>
      </c>
    </row>
    <row r="581" spans="1:7">
      <c r="A581" t="s">
        <v>2210</v>
      </c>
      <c r="B581" t="s">
        <v>2752</v>
      </c>
      <c r="C581" s="3">
        <v>3518</v>
      </c>
      <c r="D581" t="s">
        <v>602</v>
      </c>
      <c r="E581" s="74">
        <v>0.17119999999999999</v>
      </c>
      <c r="F581" s="122" t="s">
        <v>2881</v>
      </c>
      <c r="G581" s="63" t="s">
        <v>2499</v>
      </c>
    </row>
    <row r="582" spans="1:7">
      <c r="A582" t="s">
        <v>2210</v>
      </c>
      <c r="B582" t="s">
        <v>2752</v>
      </c>
      <c r="C582" s="3">
        <v>2182</v>
      </c>
      <c r="D582" t="s">
        <v>556</v>
      </c>
      <c r="E582" s="74">
        <v>0.47489999999999999</v>
      </c>
      <c r="F582" s="122" t="s">
        <v>2498</v>
      </c>
      <c r="G582" s="63" t="s">
        <v>2498</v>
      </c>
    </row>
    <row r="583" spans="1:7">
      <c r="A583" t="s">
        <v>2210</v>
      </c>
      <c r="B583" t="s">
        <v>2752</v>
      </c>
      <c r="C583" s="3">
        <v>2090</v>
      </c>
      <c r="D583" t="s">
        <v>545</v>
      </c>
      <c r="E583" s="74">
        <v>9.6299999999999997E-2</v>
      </c>
      <c r="F583" s="122" t="s">
        <v>2881</v>
      </c>
      <c r="G583" s="63" t="s">
        <v>2499</v>
      </c>
    </row>
    <row r="584" spans="1:7">
      <c r="A584" t="s">
        <v>2210</v>
      </c>
      <c r="B584" t="s">
        <v>2752</v>
      </c>
      <c r="C584" s="3">
        <v>2306</v>
      </c>
      <c r="D584" t="s">
        <v>566</v>
      </c>
      <c r="E584" s="74">
        <v>0.35399999999999998</v>
      </c>
      <c r="F584" s="122" t="s">
        <v>2499</v>
      </c>
      <c r="G584" s="63" t="s">
        <v>2499</v>
      </c>
    </row>
    <row r="585" spans="1:7">
      <c r="A585" t="s">
        <v>2210</v>
      </c>
      <c r="B585" t="s">
        <v>2752</v>
      </c>
      <c r="C585" s="3">
        <v>2139</v>
      </c>
      <c r="D585" t="s">
        <v>551</v>
      </c>
      <c r="E585" s="74">
        <v>0.10539999999999999</v>
      </c>
      <c r="F585" s="122" t="s">
        <v>2881</v>
      </c>
      <c r="G585" s="63" t="s">
        <v>2499</v>
      </c>
    </row>
    <row r="586" spans="1:7">
      <c r="A586" t="s">
        <v>2210</v>
      </c>
      <c r="B586" t="s">
        <v>2752</v>
      </c>
      <c r="C586" s="3">
        <v>3429</v>
      </c>
      <c r="D586" t="s">
        <v>598</v>
      </c>
      <c r="E586" s="74">
        <v>7.2099999999999997E-2</v>
      </c>
      <c r="F586" s="122" t="s">
        <v>2881</v>
      </c>
      <c r="G586" s="63" t="s">
        <v>2499</v>
      </c>
    </row>
    <row r="587" spans="1:7">
      <c r="A587" t="s">
        <v>2210</v>
      </c>
      <c r="B587" t="s">
        <v>2752</v>
      </c>
      <c r="C587" s="3">
        <v>3378</v>
      </c>
      <c r="D587" t="s">
        <v>596</v>
      </c>
      <c r="E587" s="74">
        <v>0.37569999999999998</v>
      </c>
      <c r="F587" s="122" t="s">
        <v>2498</v>
      </c>
      <c r="G587" s="63" t="s">
        <v>2498</v>
      </c>
    </row>
    <row r="588" spans="1:7">
      <c r="A588" t="s">
        <v>2210</v>
      </c>
      <c r="B588" t="s">
        <v>2752</v>
      </c>
      <c r="C588" s="3">
        <v>2061</v>
      </c>
      <c r="D588" t="s">
        <v>539</v>
      </c>
      <c r="E588" s="74">
        <v>0.3135</v>
      </c>
      <c r="F588" s="122" t="s">
        <v>2881</v>
      </c>
      <c r="G588" s="63" t="s">
        <v>2499</v>
      </c>
    </row>
    <row r="589" spans="1:7">
      <c r="A589" t="s">
        <v>2210</v>
      </c>
      <c r="B589" t="s">
        <v>2752</v>
      </c>
      <c r="C589" s="3">
        <v>2123</v>
      </c>
      <c r="D589" t="s">
        <v>549</v>
      </c>
      <c r="E589" s="74">
        <v>7.46E-2</v>
      </c>
      <c r="F589" s="122" t="s">
        <v>2881</v>
      </c>
      <c r="G589" s="63" t="s">
        <v>2499</v>
      </c>
    </row>
    <row r="590" spans="1:7">
      <c r="A590" t="s">
        <v>2210</v>
      </c>
      <c r="B590" t="s">
        <v>2752</v>
      </c>
      <c r="C590" s="3">
        <v>2371</v>
      </c>
      <c r="D590" t="s">
        <v>571</v>
      </c>
      <c r="E590" s="74">
        <v>0.1022</v>
      </c>
      <c r="F590" s="122" t="s">
        <v>2881</v>
      </c>
      <c r="G590" s="63" t="s">
        <v>2499</v>
      </c>
    </row>
    <row r="591" spans="1:7">
      <c r="A591" t="s">
        <v>2210</v>
      </c>
      <c r="B591" t="s">
        <v>2752</v>
      </c>
      <c r="C591" s="3">
        <v>4248</v>
      </c>
      <c r="D591" t="s">
        <v>615</v>
      </c>
      <c r="E591" s="74">
        <v>0.2248</v>
      </c>
      <c r="F591" s="122" t="s">
        <v>2881</v>
      </c>
      <c r="G591" s="63" t="s">
        <v>2499</v>
      </c>
    </row>
    <row r="592" spans="1:7">
      <c r="A592" t="s">
        <v>2210</v>
      </c>
      <c r="B592" t="s">
        <v>2752</v>
      </c>
      <c r="C592" s="3">
        <v>5175</v>
      </c>
      <c r="D592" t="s">
        <v>617</v>
      </c>
      <c r="E592" s="74">
        <v>0.20519999999999999</v>
      </c>
      <c r="F592" s="122" t="s">
        <v>2881</v>
      </c>
      <c r="G592" s="63" t="s">
        <v>2499</v>
      </c>
    </row>
    <row r="593" spans="1:7">
      <c r="A593" t="s">
        <v>2210</v>
      </c>
      <c r="B593" t="s">
        <v>2752</v>
      </c>
      <c r="C593" s="3">
        <v>2269</v>
      </c>
      <c r="D593" t="s">
        <v>564</v>
      </c>
      <c r="E593" s="74">
        <v>0.42059999999999997</v>
      </c>
      <c r="F593" s="122" t="s">
        <v>2498</v>
      </c>
      <c r="G593" s="63" t="s">
        <v>2498</v>
      </c>
    </row>
    <row r="594" spans="1:7">
      <c r="A594" t="s">
        <v>2210</v>
      </c>
      <c r="B594" t="s">
        <v>2752</v>
      </c>
      <c r="C594" s="3">
        <v>3276</v>
      </c>
      <c r="D594" t="s">
        <v>593</v>
      </c>
      <c r="E594" s="74">
        <v>0.27450000000000002</v>
      </c>
      <c r="F594" s="122" t="s">
        <v>2881</v>
      </c>
      <c r="G594" s="63" t="s">
        <v>2499</v>
      </c>
    </row>
    <row r="595" spans="1:7">
      <c r="A595" t="s">
        <v>2210</v>
      </c>
      <c r="B595" t="s">
        <v>2752</v>
      </c>
      <c r="C595" s="3">
        <v>5405</v>
      </c>
      <c r="D595" t="s">
        <v>624</v>
      </c>
      <c r="E595" s="74">
        <v>0.43059999999999998</v>
      </c>
      <c r="F595" s="122" t="s">
        <v>2498</v>
      </c>
      <c r="G595" s="63" t="s">
        <v>2498</v>
      </c>
    </row>
    <row r="596" spans="1:7">
      <c r="A596" t="s">
        <v>2210</v>
      </c>
      <c r="B596" t="s">
        <v>2752</v>
      </c>
      <c r="C596" s="3">
        <v>1635</v>
      </c>
      <c r="D596" t="s">
        <v>535</v>
      </c>
      <c r="E596" s="74">
        <v>0.61229999999999996</v>
      </c>
      <c r="F596" s="122" t="s">
        <v>2498</v>
      </c>
      <c r="G596" s="63" t="s">
        <v>2498</v>
      </c>
    </row>
    <row r="597" spans="1:7">
      <c r="A597" t="s">
        <v>2210</v>
      </c>
      <c r="B597" t="s">
        <v>2752</v>
      </c>
      <c r="C597" s="3">
        <v>3027</v>
      </c>
      <c r="D597" t="s">
        <v>3114</v>
      </c>
      <c r="E597" s="74">
        <v>0.38979999999999998</v>
      </c>
      <c r="F597" s="122" t="s">
        <v>2498</v>
      </c>
      <c r="G597" s="63" t="s">
        <v>2498</v>
      </c>
    </row>
    <row r="598" spans="1:7">
      <c r="A598" t="s">
        <v>2210</v>
      </c>
      <c r="B598" t="s">
        <v>2752</v>
      </c>
      <c r="C598" s="3">
        <v>5351</v>
      </c>
      <c r="D598" t="s">
        <v>623</v>
      </c>
      <c r="E598" s="74">
        <v>0.31280000000000002</v>
      </c>
      <c r="F598" s="122" t="s">
        <v>2881</v>
      </c>
      <c r="G598" s="63" t="s">
        <v>2499</v>
      </c>
    </row>
    <row r="599" spans="1:7">
      <c r="A599" t="s">
        <v>2210</v>
      </c>
      <c r="B599" t="s">
        <v>2752</v>
      </c>
      <c r="C599" s="3">
        <v>2063</v>
      </c>
      <c r="D599" t="s">
        <v>540</v>
      </c>
      <c r="E599" s="74">
        <v>0.2424</v>
      </c>
      <c r="F599" s="122" t="s">
        <v>2881</v>
      </c>
      <c r="G599" s="63" t="s">
        <v>2499</v>
      </c>
    </row>
    <row r="600" spans="1:7">
      <c r="A600" t="s">
        <v>2210</v>
      </c>
      <c r="B600" t="s">
        <v>2752</v>
      </c>
      <c r="C600" s="3">
        <v>2143</v>
      </c>
      <c r="D600" t="s">
        <v>554</v>
      </c>
      <c r="E600" s="74">
        <v>0.48080000000000001</v>
      </c>
      <c r="F600" s="122" t="s">
        <v>2498</v>
      </c>
      <c r="G600" s="63" t="s">
        <v>2498</v>
      </c>
    </row>
    <row r="601" spans="1:7">
      <c r="A601" t="s">
        <v>2210</v>
      </c>
      <c r="B601" t="s">
        <v>2752</v>
      </c>
      <c r="C601" s="3">
        <v>2975</v>
      </c>
      <c r="D601" t="s">
        <v>585</v>
      </c>
      <c r="E601" s="74">
        <v>0.42359999999999998</v>
      </c>
      <c r="F601" s="122" t="s">
        <v>2499</v>
      </c>
      <c r="G601" s="63" t="s">
        <v>2499</v>
      </c>
    </row>
    <row r="602" spans="1:7">
      <c r="A602" t="s">
        <v>2210</v>
      </c>
      <c r="B602" t="s">
        <v>2752</v>
      </c>
      <c r="C602" s="3">
        <v>2081</v>
      </c>
      <c r="D602" t="s">
        <v>543</v>
      </c>
      <c r="E602" s="74">
        <v>6.9099999999999995E-2</v>
      </c>
      <c r="F602" s="122" t="s">
        <v>2881</v>
      </c>
      <c r="G602" s="63" t="s">
        <v>2499</v>
      </c>
    </row>
    <row r="603" spans="1:7">
      <c r="A603" t="s">
        <v>2210</v>
      </c>
      <c r="B603" t="s">
        <v>2752</v>
      </c>
      <c r="C603" s="3">
        <v>3478</v>
      </c>
      <c r="D603" t="s">
        <v>599</v>
      </c>
      <c r="E603" s="74">
        <v>0.35210000000000002</v>
      </c>
      <c r="F603" s="122" t="s">
        <v>2499</v>
      </c>
      <c r="G603" s="63" t="s">
        <v>2499</v>
      </c>
    </row>
    <row r="604" spans="1:7">
      <c r="A604" t="s">
        <v>2210</v>
      </c>
      <c r="B604" t="s">
        <v>2752</v>
      </c>
      <c r="C604" s="3">
        <v>2733</v>
      </c>
      <c r="D604" t="s">
        <v>582</v>
      </c>
      <c r="E604" s="74">
        <v>0.12590000000000001</v>
      </c>
      <c r="F604" s="122" t="s">
        <v>2881</v>
      </c>
      <c r="G604" s="63" t="s">
        <v>2499</v>
      </c>
    </row>
    <row r="605" spans="1:7">
      <c r="A605" t="s">
        <v>2210</v>
      </c>
      <c r="B605" t="s">
        <v>2752</v>
      </c>
      <c r="C605" s="3">
        <v>2437</v>
      </c>
      <c r="D605" t="s">
        <v>575</v>
      </c>
      <c r="E605" s="74">
        <v>0.26769999999999999</v>
      </c>
      <c r="F605" s="122" t="s">
        <v>2881</v>
      </c>
      <c r="G605" s="63" t="s">
        <v>2499</v>
      </c>
    </row>
    <row r="606" spans="1:7">
      <c r="A606" t="s">
        <v>2210</v>
      </c>
      <c r="B606" t="s">
        <v>2752</v>
      </c>
      <c r="C606" s="3">
        <v>2183</v>
      </c>
      <c r="D606" t="s">
        <v>557</v>
      </c>
      <c r="E606" s="74">
        <v>9.1899999999999996E-2</v>
      </c>
      <c r="F606" s="122" t="s">
        <v>2881</v>
      </c>
      <c r="G606" s="63" t="s">
        <v>2499</v>
      </c>
    </row>
    <row r="607" spans="1:7">
      <c r="A607" t="s">
        <v>2210</v>
      </c>
      <c r="B607" t="s">
        <v>2752</v>
      </c>
      <c r="C607" s="3">
        <v>2121</v>
      </c>
      <c r="D607" t="s">
        <v>548</v>
      </c>
      <c r="E607" s="74">
        <v>0.41710000000000003</v>
      </c>
      <c r="F607" s="122" t="s">
        <v>2499</v>
      </c>
      <c r="G607" s="63" t="s">
        <v>2499</v>
      </c>
    </row>
    <row r="608" spans="1:7">
      <c r="A608" t="s">
        <v>2210</v>
      </c>
      <c r="B608" t="s">
        <v>2752</v>
      </c>
      <c r="C608" s="3">
        <v>3874</v>
      </c>
      <c r="D608" t="s">
        <v>610</v>
      </c>
      <c r="E608" s="74">
        <v>0.3216</v>
      </c>
      <c r="F608" s="122" t="s">
        <v>2498</v>
      </c>
      <c r="G608" s="63" t="s">
        <v>2498</v>
      </c>
    </row>
    <row r="609" spans="1:7">
      <c r="A609" t="s">
        <v>2210</v>
      </c>
      <c r="B609" t="s">
        <v>2752</v>
      </c>
      <c r="C609" s="3">
        <v>5566</v>
      </c>
      <c r="D609" t="s">
        <v>138</v>
      </c>
      <c r="E609" s="74">
        <v>9.2100000000000001E-2</v>
      </c>
      <c r="F609" s="122" t="s">
        <v>2881</v>
      </c>
      <c r="G609" s="63" t="s">
        <v>2499</v>
      </c>
    </row>
    <row r="610" spans="1:7">
      <c r="A610" t="s">
        <v>2210</v>
      </c>
      <c r="B610" t="s">
        <v>2752</v>
      </c>
      <c r="C610" s="3">
        <v>5276</v>
      </c>
      <c r="D610" t="s">
        <v>621</v>
      </c>
      <c r="E610" s="74">
        <v>0.33589999999999998</v>
      </c>
      <c r="F610" s="122" t="s">
        <v>2881</v>
      </c>
      <c r="G610" s="63" t="s">
        <v>2499</v>
      </c>
    </row>
    <row r="611" spans="1:7">
      <c r="A611" t="s">
        <v>2210</v>
      </c>
      <c r="B611" t="s">
        <v>2752</v>
      </c>
      <c r="C611" s="3">
        <v>3714</v>
      </c>
      <c r="D611" t="s">
        <v>605</v>
      </c>
      <c r="E611" s="74">
        <v>0.59119999999999995</v>
      </c>
      <c r="F611" s="122" t="s">
        <v>2498</v>
      </c>
      <c r="G611" s="63" t="s">
        <v>2498</v>
      </c>
    </row>
    <row r="612" spans="1:7">
      <c r="A612" t="s">
        <v>2210</v>
      </c>
      <c r="B612" t="s">
        <v>2752</v>
      </c>
      <c r="C612" s="3">
        <v>2462</v>
      </c>
      <c r="D612" t="s">
        <v>577</v>
      </c>
      <c r="E612" s="74">
        <v>9.2200000000000004E-2</v>
      </c>
      <c r="F612" s="122" t="s">
        <v>2881</v>
      </c>
      <c r="G612" s="63" t="s">
        <v>2499</v>
      </c>
    </row>
    <row r="613" spans="1:7">
      <c r="A613" t="s">
        <v>2210</v>
      </c>
      <c r="B613" t="s">
        <v>2752</v>
      </c>
      <c r="C613" s="3">
        <v>2435</v>
      </c>
      <c r="D613" t="s">
        <v>574</v>
      </c>
      <c r="E613" s="74">
        <v>0.13900000000000001</v>
      </c>
      <c r="F613" s="122" t="s">
        <v>2881</v>
      </c>
      <c r="G613" s="63" t="s">
        <v>2499</v>
      </c>
    </row>
    <row r="614" spans="1:7">
      <c r="A614" t="s">
        <v>2210</v>
      </c>
      <c r="B614" t="s">
        <v>2752</v>
      </c>
      <c r="C614" s="3">
        <v>2069</v>
      </c>
      <c r="D614" t="s">
        <v>541</v>
      </c>
      <c r="E614" s="74">
        <v>0.34770000000000001</v>
      </c>
      <c r="F614" s="122" t="s">
        <v>2499</v>
      </c>
      <c r="G614" s="63" t="s">
        <v>2499</v>
      </c>
    </row>
    <row r="615" spans="1:7">
      <c r="A615" t="s">
        <v>2210</v>
      </c>
      <c r="B615" t="s">
        <v>2752</v>
      </c>
      <c r="C615" s="3">
        <v>5565</v>
      </c>
      <c r="D615" t="s">
        <v>2940</v>
      </c>
      <c r="E615" s="74">
        <v>0.11409999999999999</v>
      </c>
      <c r="F615" s="122" t="s">
        <v>2881</v>
      </c>
      <c r="G615" s="63" t="s">
        <v>2499</v>
      </c>
    </row>
    <row r="616" spans="1:7">
      <c r="A616" t="s">
        <v>2210</v>
      </c>
      <c r="B616" t="s">
        <v>2752</v>
      </c>
      <c r="C616" s="3">
        <v>2353</v>
      </c>
      <c r="D616" t="s">
        <v>570</v>
      </c>
      <c r="E616" s="74">
        <v>0.37280000000000002</v>
      </c>
      <c r="F616" s="122" t="s">
        <v>2499</v>
      </c>
      <c r="G616" s="63" t="s">
        <v>2499</v>
      </c>
    </row>
    <row r="617" spans="1:7">
      <c r="A617" t="s">
        <v>2210</v>
      </c>
      <c r="B617" t="s">
        <v>2752</v>
      </c>
      <c r="C617" s="3">
        <v>2089</v>
      </c>
      <c r="D617" t="s">
        <v>544</v>
      </c>
      <c r="E617" s="74">
        <v>0.58640000000000003</v>
      </c>
      <c r="F617" s="122" t="s">
        <v>2498</v>
      </c>
      <c r="G617" s="63" t="s">
        <v>2498</v>
      </c>
    </row>
    <row r="618" spans="1:7">
      <c r="A618" t="s">
        <v>2210</v>
      </c>
      <c r="B618" t="s">
        <v>2752</v>
      </c>
      <c r="C618" s="3">
        <v>3517</v>
      </c>
      <c r="D618" t="s">
        <v>601</v>
      </c>
      <c r="E618" s="74">
        <v>0.19439999999999999</v>
      </c>
      <c r="F618" s="122" t="s">
        <v>2881</v>
      </c>
      <c r="G618" s="63" t="s">
        <v>2499</v>
      </c>
    </row>
    <row r="619" spans="1:7">
      <c r="A619" t="s">
        <v>2210</v>
      </c>
      <c r="B619" t="s">
        <v>2752</v>
      </c>
      <c r="C619" s="3">
        <v>5203</v>
      </c>
      <c r="D619" t="s">
        <v>618</v>
      </c>
      <c r="E619" s="74">
        <v>4.7300000000000002E-2</v>
      </c>
      <c r="F619" s="122" t="s">
        <v>2881</v>
      </c>
      <c r="G619" s="63" t="s">
        <v>2499</v>
      </c>
    </row>
    <row r="620" spans="1:7">
      <c r="A620" t="s">
        <v>2210</v>
      </c>
      <c r="B620" t="s">
        <v>2752</v>
      </c>
      <c r="C620" s="3">
        <v>2201</v>
      </c>
      <c r="D620" t="s">
        <v>559</v>
      </c>
      <c r="E620" s="74">
        <v>8.3000000000000004E-2</v>
      </c>
      <c r="F620" s="122" t="s">
        <v>2881</v>
      </c>
      <c r="G620" s="63" t="s">
        <v>2499</v>
      </c>
    </row>
    <row r="621" spans="1:7">
      <c r="A621" t="s">
        <v>2210</v>
      </c>
      <c r="B621" t="s">
        <v>2752</v>
      </c>
      <c r="C621" s="3">
        <v>5485</v>
      </c>
      <c r="D621" t="s">
        <v>2484</v>
      </c>
      <c r="E621" s="74">
        <v>0.434</v>
      </c>
      <c r="F621" s="122" t="s">
        <v>2499</v>
      </c>
      <c r="G621" s="63" t="s">
        <v>2499</v>
      </c>
    </row>
    <row r="622" spans="1:7">
      <c r="A622" t="s">
        <v>2210</v>
      </c>
      <c r="B622" t="s">
        <v>2752</v>
      </c>
      <c r="C622" s="3">
        <v>3095</v>
      </c>
      <c r="D622" t="s">
        <v>589</v>
      </c>
      <c r="E622" s="74">
        <v>0.47470000000000001</v>
      </c>
      <c r="F622" s="122" t="s">
        <v>2498</v>
      </c>
      <c r="G622" s="63" t="s">
        <v>2498</v>
      </c>
    </row>
    <row r="623" spans="1:7">
      <c r="A623" t="s">
        <v>2210</v>
      </c>
      <c r="B623" t="s">
        <v>2752</v>
      </c>
      <c r="C623" s="3">
        <v>1547</v>
      </c>
      <c r="D623" t="s">
        <v>531</v>
      </c>
      <c r="E623" s="74">
        <v>0.40889999999999999</v>
      </c>
      <c r="F623" s="122" t="s">
        <v>2499</v>
      </c>
      <c r="G623" s="63" t="s">
        <v>2499</v>
      </c>
    </row>
    <row r="624" spans="1:7">
      <c r="A624" t="s">
        <v>2210</v>
      </c>
      <c r="B624" t="s">
        <v>2752</v>
      </c>
      <c r="C624" s="3">
        <v>2322</v>
      </c>
      <c r="D624" t="s">
        <v>569</v>
      </c>
      <c r="E624" s="74">
        <v>8.9700000000000002E-2</v>
      </c>
      <c r="F624" s="122" t="s">
        <v>2881</v>
      </c>
      <c r="G624" s="63" t="s">
        <v>2499</v>
      </c>
    </row>
    <row r="625" spans="1:7">
      <c r="A625" t="s">
        <v>2210</v>
      </c>
      <c r="B625" t="s">
        <v>2752</v>
      </c>
      <c r="C625" s="3">
        <v>3479</v>
      </c>
      <c r="D625" t="s">
        <v>600</v>
      </c>
      <c r="E625" s="74">
        <v>0.33260000000000001</v>
      </c>
      <c r="F625" s="122" t="s">
        <v>2881</v>
      </c>
      <c r="G625" s="63" t="s">
        <v>2499</v>
      </c>
    </row>
    <row r="626" spans="1:7">
      <c r="A626" t="s">
        <v>2210</v>
      </c>
      <c r="B626" t="s">
        <v>2752</v>
      </c>
      <c r="C626" s="3">
        <v>3218</v>
      </c>
      <c r="D626" t="s">
        <v>592</v>
      </c>
      <c r="E626" s="74">
        <v>0.1111</v>
      </c>
      <c r="F626" s="122" t="s">
        <v>2881</v>
      </c>
      <c r="G626" s="63" t="s">
        <v>2499</v>
      </c>
    </row>
    <row r="627" spans="1:7">
      <c r="A627" t="s">
        <v>2210</v>
      </c>
      <c r="B627" t="s">
        <v>2752</v>
      </c>
      <c r="C627" s="3">
        <v>3868</v>
      </c>
      <c r="D627" t="s">
        <v>609</v>
      </c>
      <c r="E627" s="74">
        <v>0.26840000000000003</v>
      </c>
      <c r="F627" s="122" t="s">
        <v>2881</v>
      </c>
      <c r="G627" s="63" t="s">
        <v>2499</v>
      </c>
    </row>
    <row r="628" spans="1:7">
      <c r="A628" t="s">
        <v>2210</v>
      </c>
      <c r="B628" t="s">
        <v>2752</v>
      </c>
      <c r="C628" s="3">
        <v>2976</v>
      </c>
      <c r="D628" t="s">
        <v>586</v>
      </c>
      <c r="E628" s="74">
        <v>0.42030000000000001</v>
      </c>
      <c r="F628" s="122" t="s">
        <v>2498</v>
      </c>
      <c r="G628" s="63" t="s">
        <v>2498</v>
      </c>
    </row>
    <row r="629" spans="1:7">
      <c r="A629" t="s">
        <v>2210</v>
      </c>
      <c r="B629" t="s">
        <v>2752</v>
      </c>
      <c r="C629" s="3">
        <v>2256</v>
      </c>
      <c r="D629" t="s">
        <v>563</v>
      </c>
      <c r="E629" s="74">
        <v>0.33229999999999998</v>
      </c>
      <c r="F629" s="122" t="s">
        <v>2499</v>
      </c>
      <c r="G629" s="63" t="s">
        <v>2499</v>
      </c>
    </row>
    <row r="630" spans="1:7">
      <c r="A630" t="s">
        <v>2210</v>
      </c>
      <c r="B630" t="s">
        <v>2752</v>
      </c>
      <c r="C630" s="3">
        <v>4065</v>
      </c>
      <c r="D630" t="s">
        <v>613</v>
      </c>
      <c r="E630" s="74">
        <v>0.35310000000000002</v>
      </c>
      <c r="F630" s="122" t="s">
        <v>2499</v>
      </c>
      <c r="G630" s="63" t="s">
        <v>2499</v>
      </c>
    </row>
    <row r="631" spans="1:7">
      <c r="A631" t="s">
        <v>2210</v>
      </c>
      <c r="B631" t="s">
        <v>2752</v>
      </c>
      <c r="C631" s="3">
        <v>1620</v>
      </c>
      <c r="D631" t="s">
        <v>534</v>
      </c>
      <c r="E631" s="74">
        <v>0.14019999999999999</v>
      </c>
      <c r="F631" s="122" t="s">
        <v>2881</v>
      </c>
      <c r="G631" s="63" t="s">
        <v>2499</v>
      </c>
    </row>
    <row r="632" spans="1:7">
      <c r="A632" t="s">
        <v>2210</v>
      </c>
      <c r="B632" t="s">
        <v>2752</v>
      </c>
      <c r="C632" s="3">
        <v>5046</v>
      </c>
      <c r="D632" t="s">
        <v>616</v>
      </c>
      <c r="E632" s="74">
        <v>0.22789999999999999</v>
      </c>
      <c r="F632" s="122" t="s">
        <v>2881</v>
      </c>
      <c r="G632" s="63" t="s">
        <v>2499</v>
      </c>
    </row>
    <row r="633" spans="1:7">
      <c r="A633" t="s">
        <v>2210</v>
      </c>
      <c r="B633" t="s">
        <v>2752</v>
      </c>
      <c r="C633" s="3">
        <v>5204</v>
      </c>
      <c r="D633" t="s">
        <v>619</v>
      </c>
      <c r="E633" s="74">
        <v>0.10340000000000001</v>
      </c>
      <c r="F633" s="122" t="s">
        <v>2881</v>
      </c>
      <c r="G633" s="63" t="s">
        <v>2499</v>
      </c>
    </row>
    <row r="634" spans="1:7">
      <c r="A634" t="s">
        <v>2210</v>
      </c>
      <c r="B634" t="s">
        <v>2752</v>
      </c>
      <c r="C634" s="3">
        <v>3327</v>
      </c>
      <c r="D634" t="s">
        <v>595</v>
      </c>
      <c r="E634" s="74">
        <v>0.58840000000000003</v>
      </c>
      <c r="F634" s="122" t="s">
        <v>2498</v>
      </c>
      <c r="G634" s="63" t="s">
        <v>2498</v>
      </c>
    </row>
    <row r="635" spans="1:7">
      <c r="A635" t="s">
        <v>2210</v>
      </c>
      <c r="B635" t="s">
        <v>2752</v>
      </c>
      <c r="C635" s="3">
        <v>3380</v>
      </c>
      <c r="D635" t="s">
        <v>597</v>
      </c>
      <c r="E635" s="74">
        <v>0.45440000000000003</v>
      </c>
      <c r="F635" s="122" t="s">
        <v>2498</v>
      </c>
      <c r="G635" s="63" t="s">
        <v>2498</v>
      </c>
    </row>
    <row r="636" spans="1:7">
      <c r="A636" t="s">
        <v>2210</v>
      </c>
      <c r="B636" t="s">
        <v>2752</v>
      </c>
      <c r="C636" s="3">
        <v>2120</v>
      </c>
      <c r="D636" t="s">
        <v>2941</v>
      </c>
      <c r="E636" s="74">
        <v>0.5867</v>
      </c>
      <c r="F636" s="122" t="s">
        <v>2498</v>
      </c>
      <c r="G636" s="63" t="s">
        <v>2498</v>
      </c>
    </row>
    <row r="637" spans="1:7">
      <c r="A637" t="s">
        <v>2210</v>
      </c>
      <c r="B637" t="s">
        <v>2752</v>
      </c>
      <c r="C637" s="3">
        <v>5486</v>
      </c>
      <c r="D637" t="s">
        <v>2485</v>
      </c>
      <c r="E637" s="74">
        <v>0.2782</v>
      </c>
      <c r="F637" s="122" t="s">
        <v>2881</v>
      </c>
      <c r="G637" s="63" t="s">
        <v>2499</v>
      </c>
    </row>
    <row r="638" spans="1:7">
      <c r="A638" t="s">
        <v>2210</v>
      </c>
      <c r="B638" t="s">
        <v>2752</v>
      </c>
      <c r="C638" s="3">
        <v>2285</v>
      </c>
      <c r="D638" t="s">
        <v>565</v>
      </c>
      <c r="E638" s="74">
        <v>0.14530000000000001</v>
      </c>
      <c r="F638" s="122" t="s">
        <v>2881</v>
      </c>
      <c r="G638" s="63" t="s">
        <v>2499</v>
      </c>
    </row>
    <row r="639" spans="1:7">
      <c r="A639" t="s">
        <v>2210</v>
      </c>
      <c r="B639" t="s">
        <v>2752</v>
      </c>
      <c r="C639" s="3">
        <v>3157</v>
      </c>
      <c r="D639" t="s">
        <v>591</v>
      </c>
      <c r="E639" s="74">
        <v>0.52729999999999999</v>
      </c>
      <c r="F639" s="122" t="s">
        <v>2498</v>
      </c>
      <c r="G639" s="63" t="s">
        <v>2498</v>
      </c>
    </row>
    <row r="640" spans="1:7">
      <c r="A640" t="s">
        <v>2210</v>
      </c>
      <c r="B640" t="s">
        <v>2752</v>
      </c>
      <c r="C640" s="3">
        <v>3028</v>
      </c>
      <c r="D640" t="s">
        <v>186</v>
      </c>
      <c r="E640" s="74">
        <v>0.28149999999999997</v>
      </c>
      <c r="F640" s="122" t="s">
        <v>2881</v>
      </c>
      <c r="G640" s="63" t="s">
        <v>2499</v>
      </c>
    </row>
    <row r="641" spans="1:7">
      <c r="A641" t="s">
        <v>2210</v>
      </c>
      <c r="B641" t="s">
        <v>2752</v>
      </c>
      <c r="C641" s="3">
        <v>1796</v>
      </c>
      <c r="D641" t="s">
        <v>537</v>
      </c>
      <c r="E641" s="74">
        <v>9.0300000000000005E-2</v>
      </c>
      <c r="F641" s="122" t="s">
        <v>2881</v>
      </c>
      <c r="G641" s="63" t="s">
        <v>2499</v>
      </c>
    </row>
    <row r="642" spans="1:7">
      <c r="A642" t="s">
        <v>2210</v>
      </c>
      <c r="B642" t="s">
        <v>2752</v>
      </c>
      <c r="C642" s="3">
        <v>5205</v>
      </c>
      <c r="D642" t="s">
        <v>620</v>
      </c>
      <c r="E642" s="74">
        <v>0.49690000000000001</v>
      </c>
      <c r="F642" s="122" t="s">
        <v>2499</v>
      </c>
      <c r="G642" s="63" t="s">
        <v>2499</v>
      </c>
    </row>
    <row r="643" spans="1:7">
      <c r="A643" t="s">
        <v>2210</v>
      </c>
      <c r="B643" t="s">
        <v>2752</v>
      </c>
      <c r="C643" s="3">
        <v>3665</v>
      </c>
      <c r="D643" t="s">
        <v>604</v>
      </c>
      <c r="E643" s="74">
        <v>0.53310000000000002</v>
      </c>
      <c r="F643" s="122" t="s">
        <v>2498</v>
      </c>
      <c r="G643" s="63" t="s">
        <v>2498</v>
      </c>
    </row>
    <row r="644" spans="1:7">
      <c r="A644" t="s">
        <v>2210</v>
      </c>
      <c r="B644" t="s">
        <v>2752</v>
      </c>
      <c r="C644" s="3">
        <v>1596</v>
      </c>
      <c r="D644" t="s">
        <v>533</v>
      </c>
      <c r="E644" s="74">
        <v>0.69030000000000002</v>
      </c>
      <c r="F644" s="122" t="s">
        <v>2498</v>
      </c>
      <c r="G644" s="63" t="s">
        <v>2498</v>
      </c>
    </row>
    <row r="645" spans="1:7">
      <c r="A645" t="s">
        <v>2210</v>
      </c>
      <c r="B645" t="s">
        <v>2752</v>
      </c>
      <c r="C645" s="3">
        <v>4218</v>
      </c>
      <c r="D645" t="s">
        <v>614</v>
      </c>
      <c r="E645" s="74">
        <v>0.56630000000000003</v>
      </c>
      <c r="F645" s="122" t="s">
        <v>2498</v>
      </c>
      <c r="G645" s="63" t="s">
        <v>2498</v>
      </c>
    </row>
    <row r="646" spans="1:7">
      <c r="A646" t="s">
        <v>2210</v>
      </c>
      <c r="B646" t="s">
        <v>2752</v>
      </c>
      <c r="C646" s="3">
        <v>2080</v>
      </c>
      <c r="D646" t="s">
        <v>455</v>
      </c>
      <c r="E646" s="74">
        <v>0.29799999999999999</v>
      </c>
      <c r="F646" s="122" t="s">
        <v>2881</v>
      </c>
      <c r="G646" s="63" t="s">
        <v>2499</v>
      </c>
    </row>
    <row r="647" spans="1:7">
      <c r="A647" t="s">
        <v>2210</v>
      </c>
      <c r="B647" t="s">
        <v>2752</v>
      </c>
      <c r="C647" s="3">
        <v>1856</v>
      </c>
      <c r="D647" t="s">
        <v>538</v>
      </c>
      <c r="E647" s="74">
        <v>0.1361</v>
      </c>
      <c r="F647" s="122" t="s">
        <v>2881</v>
      </c>
      <c r="G647" s="63" t="s">
        <v>2499</v>
      </c>
    </row>
    <row r="648" spans="1:7">
      <c r="A648" t="s">
        <v>2210</v>
      </c>
      <c r="B648" t="s">
        <v>2752</v>
      </c>
      <c r="C648" s="3">
        <v>3974</v>
      </c>
      <c r="D648" t="s">
        <v>611</v>
      </c>
      <c r="E648" s="74">
        <v>0.12379999999999999</v>
      </c>
      <c r="F648" s="122" t="s">
        <v>2881</v>
      </c>
      <c r="G648" s="63" t="s">
        <v>2499</v>
      </c>
    </row>
    <row r="649" spans="1:7">
      <c r="A649" t="s">
        <v>2210</v>
      </c>
      <c r="B649" t="s">
        <v>2752</v>
      </c>
      <c r="C649" s="3">
        <v>2141</v>
      </c>
      <c r="D649" t="s">
        <v>552</v>
      </c>
      <c r="E649" s="74">
        <v>0.31190000000000001</v>
      </c>
      <c r="F649" s="122" t="s">
        <v>2499</v>
      </c>
      <c r="G649" s="63" t="s">
        <v>2499</v>
      </c>
    </row>
    <row r="650" spans="1:7">
      <c r="A650" t="s">
        <v>2210</v>
      </c>
      <c r="B650" t="s">
        <v>2752</v>
      </c>
      <c r="C650" s="3">
        <v>1579</v>
      </c>
      <c r="D650" t="s">
        <v>532</v>
      </c>
      <c r="E650" s="74">
        <v>0.24479999999999999</v>
      </c>
      <c r="F650" s="122" t="s">
        <v>2881</v>
      </c>
      <c r="G650" s="63" t="s">
        <v>2499</v>
      </c>
    </row>
    <row r="651" spans="1:7">
      <c r="A651" t="s">
        <v>2210</v>
      </c>
      <c r="B651" t="s">
        <v>2752</v>
      </c>
      <c r="C651" s="3">
        <v>2667</v>
      </c>
      <c r="D651" t="s">
        <v>579</v>
      </c>
      <c r="E651" s="74">
        <v>0.1011</v>
      </c>
      <c r="F651" s="122" t="s">
        <v>2881</v>
      </c>
      <c r="G651" s="63" t="s">
        <v>2499</v>
      </c>
    </row>
    <row r="652" spans="1:7">
      <c r="A652" t="s">
        <v>2210</v>
      </c>
      <c r="B652" t="s">
        <v>2752</v>
      </c>
      <c r="C652" s="3">
        <v>2977</v>
      </c>
      <c r="D652" t="s">
        <v>587</v>
      </c>
      <c r="E652" s="74">
        <v>0.28510000000000002</v>
      </c>
      <c r="F652" s="122" t="s">
        <v>2499</v>
      </c>
      <c r="G652" s="63" t="s">
        <v>2499</v>
      </c>
    </row>
    <row r="653" spans="1:7">
      <c r="A653" t="s">
        <v>2210</v>
      </c>
      <c r="B653" t="s">
        <v>2752</v>
      </c>
      <c r="C653" s="3">
        <v>4064</v>
      </c>
      <c r="D653" t="s">
        <v>612</v>
      </c>
      <c r="E653" s="74">
        <v>0.51870000000000005</v>
      </c>
      <c r="F653" s="122" t="s">
        <v>2499</v>
      </c>
      <c r="G653" s="63" t="s">
        <v>2498</v>
      </c>
    </row>
    <row r="654" spans="1:7">
      <c r="A654" t="s">
        <v>2210</v>
      </c>
      <c r="B654" t="s">
        <v>2752</v>
      </c>
      <c r="C654" s="3">
        <v>3026</v>
      </c>
      <c r="D654" t="s">
        <v>588</v>
      </c>
      <c r="E654" s="74">
        <v>9.4399999999999998E-2</v>
      </c>
      <c r="F654" s="122" t="s">
        <v>2881</v>
      </c>
      <c r="G654" s="63" t="s">
        <v>2499</v>
      </c>
    </row>
    <row r="655" spans="1:7">
      <c r="A655" t="s">
        <v>2210</v>
      </c>
      <c r="B655" t="s">
        <v>2752</v>
      </c>
      <c r="C655" s="3">
        <v>2645</v>
      </c>
      <c r="D655" t="s">
        <v>578</v>
      </c>
      <c r="E655" s="74">
        <v>0.70609999999999995</v>
      </c>
      <c r="F655" s="122" t="s">
        <v>2498</v>
      </c>
      <c r="G655" s="63" t="s">
        <v>2498</v>
      </c>
    </row>
    <row r="656" spans="1:7">
      <c r="A656" t="s">
        <v>2210</v>
      </c>
      <c r="B656" t="s">
        <v>2752</v>
      </c>
      <c r="C656" s="3">
        <v>2234</v>
      </c>
      <c r="D656" t="s">
        <v>562</v>
      </c>
      <c r="E656" s="74">
        <v>0.15479999999999999</v>
      </c>
      <c r="F656" s="122" t="s">
        <v>2881</v>
      </c>
      <c r="G656" s="63" t="s">
        <v>2499</v>
      </c>
    </row>
    <row r="657" spans="1:7">
      <c r="A657" t="s">
        <v>2210</v>
      </c>
      <c r="B657" t="s">
        <v>2752</v>
      </c>
      <c r="C657" s="3">
        <v>2142</v>
      </c>
      <c r="D657" t="s">
        <v>553</v>
      </c>
      <c r="E657" s="74">
        <v>6.6500000000000004E-2</v>
      </c>
      <c r="F657" s="122" t="s">
        <v>2881</v>
      </c>
      <c r="G657" s="63" t="s">
        <v>2499</v>
      </c>
    </row>
    <row r="658" spans="1:7">
      <c r="A658" t="s">
        <v>2210</v>
      </c>
      <c r="B658" t="s">
        <v>2752</v>
      </c>
      <c r="C658" s="3">
        <v>3277</v>
      </c>
      <c r="D658" t="s">
        <v>594</v>
      </c>
      <c r="E658" s="74">
        <v>0.1391</v>
      </c>
      <c r="F658" s="122" t="s">
        <v>2881</v>
      </c>
      <c r="G658" s="63" t="s">
        <v>2499</v>
      </c>
    </row>
    <row r="659" spans="1:7">
      <c r="A659" t="s">
        <v>2210</v>
      </c>
      <c r="B659" t="s">
        <v>2752</v>
      </c>
      <c r="C659" s="3">
        <v>2092</v>
      </c>
      <c r="D659" t="s">
        <v>546</v>
      </c>
      <c r="E659" s="74">
        <v>6.9699999999999998E-2</v>
      </c>
      <c r="F659" s="122" t="s">
        <v>2881</v>
      </c>
      <c r="G659" s="63" t="s">
        <v>2499</v>
      </c>
    </row>
    <row r="660" spans="1:7">
      <c r="A660" t="s">
        <v>2210</v>
      </c>
      <c r="B660" t="s">
        <v>2752</v>
      </c>
      <c r="C660" s="3">
        <v>3581</v>
      </c>
      <c r="D660" t="s">
        <v>603</v>
      </c>
      <c r="E660" s="74">
        <v>0.62350000000000005</v>
      </c>
      <c r="F660" s="122" t="s">
        <v>2498</v>
      </c>
      <c r="G660" s="63" t="s">
        <v>2498</v>
      </c>
    </row>
    <row r="661" spans="1:7">
      <c r="A661" t="s">
        <v>2211</v>
      </c>
      <c r="B661" t="s">
        <v>2595</v>
      </c>
      <c r="C661" s="3">
        <v>3519</v>
      </c>
      <c r="D661" t="s">
        <v>639</v>
      </c>
      <c r="E661" s="74">
        <v>0.73519999999999996</v>
      </c>
      <c r="F661" s="122" t="s">
        <v>2498</v>
      </c>
      <c r="G661" s="63" t="s">
        <v>2498</v>
      </c>
    </row>
    <row r="662" spans="1:7">
      <c r="A662" t="s">
        <v>2211</v>
      </c>
      <c r="B662" t="s">
        <v>2595</v>
      </c>
      <c r="C662" s="3">
        <v>3700</v>
      </c>
      <c r="D662" t="s">
        <v>650</v>
      </c>
      <c r="E662" s="74">
        <v>0.63329999999999997</v>
      </c>
      <c r="F662" s="122" t="s">
        <v>2498</v>
      </c>
      <c r="G662" s="63" t="s">
        <v>2498</v>
      </c>
    </row>
    <row r="663" spans="1:7">
      <c r="A663" t="s">
        <v>2211</v>
      </c>
      <c r="B663" t="s">
        <v>2595</v>
      </c>
      <c r="C663" s="3">
        <v>3547</v>
      </c>
      <c r="D663" t="s">
        <v>640</v>
      </c>
      <c r="E663" s="74">
        <v>0.67020000000000002</v>
      </c>
      <c r="F663" s="122" t="s">
        <v>2498</v>
      </c>
      <c r="G663" s="63" t="s">
        <v>2498</v>
      </c>
    </row>
    <row r="664" spans="1:7">
      <c r="A664" t="s">
        <v>2211</v>
      </c>
      <c r="B664" t="s">
        <v>2595</v>
      </c>
      <c r="C664" s="3">
        <v>5163</v>
      </c>
      <c r="D664" t="s">
        <v>661</v>
      </c>
      <c r="E664" s="74">
        <v>0.76139999999999997</v>
      </c>
      <c r="F664" s="122" t="s">
        <v>2498</v>
      </c>
      <c r="G664" s="63" t="s">
        <v>2498</v>
      </c>
    </row>
    <row r="665" spans="1:7">
      <c r="A665" t="s">
        <v>2211</v>
      </c>
      <c r="B665" t="s">
        <v>2595</v>
      </c>
      <c r="C665" s="3">
        <v>3766</v>
      </c>
      <c r="D665" t="s">
        <v>653</v>
      </c>
      <c r="E665" s="74">
        <v>0.61760000000000004</v>
      </c>
      <c r="F665" s="122" t="s">
        <v>2498</v>
      </c>
      <c r="G665" s="63" t="s">
        <v>2498</v>
      </c>
    </row>
    <row r="666" spans="1:7">
      <c r="A666" t="s">
        <v>2211</v>
      </c>
      <c r="B666" t="s">
        <v>2595</v>
      </c>
      <c r="C666" s="3">
        <v>1950</v>
      </c>
      <c r="D666" t="s">
        <v>629</v>
      </c>
      <c r="E666" s="74">
        <v>0.67759999999999998</v>
      </c>
      <c r="F666" s="122" t="s">
        <v>2498</v>
      </c>
      <c r="G666" s="63" t="s">
        <v>2498</v>
      </c>
    </row>
    <row r="667" spans="1:7">
      <c r="A667" t="s">
        <v>2211</v>
      </c>
      <c r="B667" t="s">
        <v>2595</v>
      </c>
      <c r="C667" s="3">
        <v>4470</v>
      </c>
      <c r="D667" t="s">
        <v>657</v>
      </c>
      <c r="E667" s="74">
        <v>0.67020000000000002</v>
      </c>
      <c r="F667" s="122" t="s">
        <v>2498</v>
      </c>
      <c r="G667" s="63" t="s">
        <v>2498</v>
      </c>
    </row>
    <row r="668" spans="1:7">
      <c r="A668" t="s">
        <v>2211</v>
      </c>
      <c r="B668" t="s">
        <v>2595</v>
      </c>
      <c r="C668" s="3">
        <v>3431</v>
      </c>
      <c r="D668" t="s">
        <v>891</v>
      </c>
      <c r="E668" s="74">
        <v>0.79930000000000001</v>
      </c>
      <c r="F668" s="122" t="s">
        <v>2498</v>
      </c>
      <c r="G668" s="63" t="s">
        <v>2498</v>
      </c>
    </row>
    <row r="669" spans="1:7">
      <c r="A669" t="s">
        <v>2211</v>
      </c>
      <c r="B669" t="s">
        <v>2595</v>
      </c>
      <c r="C669" s="3">
        <v>2417</v>
      </c>
      <c r="D669" t="s">
        <v>631</v>
      </c>
      <c r="E669" s="74">
        <v>0.70140000000000002</v>
      </c>
      <c r="F669" s="122" t="s">
        <v>2498</v>
      </c>
      <c r="G669" s="63" t="s">
        <v>2498</v>
      </c>
    </row>
    <row r="670" spans="1:7">
      <c r="A670" t="s">
        <v>2211</v>
      </c>
      <c r="B670" t="s">
        <v>2595</v>
      </c>
      <c r="C670" s="3">
        <v>1789</v>
      </c>
      <c r="D670" t="s">
        <v>628</v>
      </c>
      <c r="E670" s="74">
        <v>0.41249999999999998</v>
      </c>
      <c r="F670" s="122" t="s">
        <v>2499</v>
      </c>
      <c r="G670" s="63" t="s">
        <v>2499</v>
      </c>
    </row>
    <row r="671" spans="1:7">
      <c r="A671" t="s">
        <v>2211</v>
      </c>
      <c r="B671" t="s">
        <v>2595</v>
      </c>
      <c r="C671" s="3">
        <v>4426</v>
      </c>
      <c r="D671" t="s">
        <v>656</v>
      </c>
      <c r="E671" s="74">
        <v>0.57240000000000002</v>
      </c>
      <c r="F671" s="122" t="s">
        <v>2499</v>
      </c>
      <c r="G671" s="63" t="s">
        <v>2498</v>
      </c>
    </row>
    <row r="672" spans="1:7">
      <c r="A672" t="s">
        <v>2211</v>
      </c>
      <c r="B672" t="s">
        <v>2595</v>
      </c>
      <c r="C672" s="3">
        <v>3898</v>
      </c>
      <c r="D672" t="s">
        <v>654</v>
      </c>
      <c r="E672" s="74">
        <v>0.74819999999999998</v>
      </c>
      <c r="F672" s="122" t="s">
        <v>2498</v>
      </c>
      <c r="G672" s="63" t="s">
        <v>2498</v>
      </c>
    </row>
    <row r="673" spans="1:7">
      <c r="A673" t="s">
        <v>2211</v>
      </c>
      <c r="B673" t="s">
        <v>2595</v>
      </c>
      <c r="C673" s="3">
        <v>1759</v>
      </c>
      <c r="D673" t="s">
        <v>627</v>
      </c>
      <c r="E673" s="74">
        <v>0.61419999999999997</v>
      </c>
      <c r="F673" s="122" t="s">
        <v>2881</v>
      </c>
      <c r="G673" s="63" t="s">
        <v>2498</v>
      </c>
    </row>
    <row r="674" spans="1:7">
      <c r="A674" t="s">
        <v>2211</v>
      </c>
      <c r="B674" t="s">
        <v>2595</v>
      </c>
      <c r="C674" s="3">
        <v>3701</v>
      </c>
      <c r="D674" t="s">
        <v>651</v>
      </c>
      <c r="E674" s="74">
        <v>0.71499999999999997</v>
      </c>
      <c r="F674" s="122" t="s">
        <v>2498</v>
      </c>
      <c r="G674" s="63" t="s">
        <v>2498</v>
      </c>
    </row>
    <row r="675" spans="1:7">
      <c r="A675" t="s">
        <v>2211</v>
      </c>
      <c r="B675" t="s">
        <v>2595</v>
      </c>
      <c r="C675" s="3">
        <v>3738</v>
      </c>
      <c r="D675" t="s">
        <v>652</v>
      </c>
      <c r="E675" s="74">
        <v>0.81100000000000005</v>
      </c>
      <c r="F675" s="122" t="s">
        <v>2498</v>
      </c>
      <c r="G675" s="63" t="s">
        <v>2498</v>
      </c>
    </row>
    <row r="676" spans="1:7">
      <c r="A676" t="s">
        <v>2211</v>
      </c>
      <c r="B676" t="s">
        <v>2595</v>
      </c>
      <c r="C676" s="3">
        <v>3568</v>
      </c>
      <c r="D676" t="s">
        <v>642</v>
      </c>
      <c r="E676" s="74">
        <v>0.75519999999999998</v>
      </c>
      <c r="F676" s="122" t="s">
        <v>2498</v>
      </c>
      <c r="G676" s="63" t="s">
        <v>2498</v>
      </c>
    </row>
    <row r="677" spans="1:7">
      <c r="A677" t="s">
        <v>2211</v>
      </c>
      <c r="B677" t="s">
        <v>2595</v>
      </c>
      <c r="C677" s="3">
        <v>2841</v>
      </c>
      <c r="D677" t="s">
        <v>632</v>
      </c>
      <c r="E677" s="74">
        <v>0.60229999999999995</v>
      </c>
      <c r="F677" s="122" t="s">
        <v>2498</v>
      </c>
      <c r="G677" s="63" t="s">
        <v>2498</v>
      </c>
    </row>
    <row r="678" spans="1:7">
      <c r="A678" t="s">
        <v>2211</v>
      </c>
      <c r="B678" t="s">
        <v>2595</v>
      </c>
      <c r="C678" s="3">
        <v>3381</v>
      </c>
      <c r="D678" t="s">
        <v>637</v>
      </c>
      <c r="E678" s="74">
        <v>0.67620000000000002</v>
      </c>
      <c r="F678" s="122" t="s">
        <v>2498</v>
      </c>
      <c r="G678" s="63" t="s">
        <v>2498</v>
      </c>
    </row>
    <row r="679" spans="1:7">
      <c r="A679" t="s">
        <v>2211</v>
      </c>
      <c r="B679" t="s">
        <v>2595</v>
      </c>
      <c r="C679" s="3">
        <v>3627</v>
      </c>
      <c r="D679" t="s">
        <v>648</v>
      </c>
      <c r="E679" s="74">
        <v>0.90769999999999995</v>
      </c>
      <c r="F679" s="122" t="s">
        <v>2498</v>
      </c>
      <c r="G679" s="63" t="s">
        <v>2498</v>
      </c>
    </row>
    <row r="680" spans="1:7">
      <c r="A680" t="s">
        <v>2211</v>
      </c>
      <c r="B680" t="s">
        <v>2595</v>
      </c>
      <c r="C680" s="3">
        <v>4480</v>
      </c>
      <c r="D680" t="s">
        <v>658</v>
      </c>
      <c r="E680" s="74">
        <v>0.63190000000000002</v>
      </c>
      <c r="F680" s="122" t="s">
        <v>2499</v>
      </c>
      <c r="G680" s="63" t="s">
        <v>2498</v>
      </c>
    </row>
    <row r="681" spans="1:7">
      <c r="A681" t="s">
        <v>2211</v>
      </c>
      <c r="B681" t="s">
        <v>2595</v>
      </c>
      <c r="C681" s="3">
        <v>3159</v>
      </c>
      <c r="D681" t="s">
        <v>633</v>
      </c>
      <c r="E681" s="74">
        <v>0.81379999999999997</v>
      </c>
      <c r="F681" s="122" t="s">
        <v>2498</v>
      </c>
      <c r="G681" s="63" t="s">
        <v>2498</v>
      </c>
    </row>
    <row r="682" spans="1:7">
      <c r="A682" t="s">
        <v>2211</v>
      </c>
      <c r="B682" t="s">
        <v>2595</v>
      </c>
      <c r="C682" s="3">
        <v>3625</v>
      </c>
      <c r="D682" t="s">
        <v>646</v>
      </c>
      <c r="E682" s="74">
        <v>0.62339999999999995</v>
      </c>
      <c r="F682" s="122" t="s">
        <v>2498</v>
      </c>
      <c r="G682" s="63" t="s">
        <v>2498</v>
      </c>
    </row>
    <row r="683" spans="1:7">
      <c r="A683" t="s">
        <v>2211</v>
      </c>
      <c r="B683" t="s">
        <v>2595</v>
      </c>
      <c r="C683" s="3">
        <v>3432</v>
      </c>
      <c r="D683" t="s">
        <v>563</v>
      </c>
      <c r="E683" s="74">
        <v>0.78649999999999998</v>
      </c>
      <c r="F683" s="122" t="s">
        <v>2498</v>
      </c>
      <c r="G683" s="63" t="s">
        <v>2498</v>
      </c>
    </row>
    <row r="684" spans="1:7">
      <c r="A684" t="s">
        <v>2211</v>
      </c>
      <c r="B684" t="s">
        <v>2595</v>
      </c>
      <c r="C684" s="3">
        <v>5348</v>
      </c>
      <c r="D684" t="s">
        <v>662</v>
      </c>
      <c r="E684" s="74">
        <v>0.77769999999999995</v>
      </c>
      <c r="F684" s="122" t="s">
        <v>2498</v>
      </c>
      <c r="G684" s="63" t="s">
        <v>2498</v>
      </c>
    </row>
    <row r="685" spans="1:7">
      <c r="A685" t="s">
        <v>2211</v>
      </c>
      <c r="B685" t="s">
        <v>2595</v>
      </c>
      <c r="C685" s="3">
        <v>3329</v>
      </c>
      <c r="D685" t="s">
        <v>636</v>
      </c>
      <c r="E685" s="74">
        <v>0.82899999999999996</v>
      </c>
      <c r="F685" s="122" t="s">
        <v>2498</v>
      </c>
      <c r="G685" s="63" t="s">
        <v>2498</v>
      </c>
    </row>
    <row r="686" spans="1:7">
      <c r="A686" t="s">
        <v>2211</v>
      </c>
      <c r="B686" t="s">
        <v>2595</v>
      </c>
      <c r="C686" s="3">
        <v>4422</v>
      </c>
      <c r="D686" t="s">
        <v>597</v>
      </c>
      <c r="E686" s="74">
        <v>0.8034</v>
      </c>
      <c r="F686" s="122" t="s">
        <v>2498</v>
      </c>
      <c r="G686" s="63" t="s">
        <v>2498</v>
      </c>
    </row>
    <row r="687" spans="1:7">
      <c r="A687" t="s">
        <v>2211</v>
      </c>
      <c r="B687" t="s">
        <v>2595</v>
      </c>
      <c r="C687" s="3">
        <v>3626</v>
      </c>
      <c r="D687" t="s">
        <v>647</v>
      </c>
      <c r="E687" s="74">
        <v>0.76829999999999998</v>
      </c>
      <c r="F687" s="122" t="s">
        <v>2498</v>
      </c>
      <c r="G687" s="63" t="s">
        <v>2498</v>
      </c>
    </row>
    <row r="688" spans="1:7">
      <c r="A688" t="s">
        <v>2211</v>
      </c>
      <c r="B688" t="s">
        <v>2595</v>
      </c>
      <c r="C688" s="3">
        <v>5029</v>
      </c>
      <c r="D688" t="s">
        <v>660</v>
      </c>
      <c r="E688" s="74">
        <v>0.75409999999999999</v>
      </c>
      <c r="F688" s="122" t="s">
        <v>2498</v>
      </c>
      <c r="G688" s="63" t="s">
        <v>2498</v>
      </c>
    </row>
    <row r="689" spans="1:7">
      <c r="A689" t="s">
        <v>2211</v>
      </c>
      <c r="B689" t="s">
        <v>2595</v>
      </c>
      <c r="C689" s="3">
        <v>4374</v>
      </c>
      <c r="D689" t="s">
        <v>655</v>
      </c>
      <c r="E689" s="74">
        <v>0.6512</v>
      </c>
      <c r="F689" s="122" t="s">
        <v>2498</v>
      </c>
      <c r="G689" s="63" t="s">
        <v>2498</v>
      </c>
    </row>
    <row r="690" spans="1:7">
      <c r="A690" t="s">
        <v>2211</v>
      </c>
      <c r="B690" t="s">
        <v>2595</v>
      </c>
      <c r="C690" s="3">
        <v>4343</v>
      </c>
      <c r="D690" t="s">
        <v>3189</v>
      </c>
      <c r="E690" s="74">
        <v>0.7631</v>
      </c>
      <c r="F690" s="122" t="s">
        <v>2498</v>
      </c>
      <c r="G690" s="63" t="s">
        <v>2498</v>
      </c>
    </row>
    <row r="691" spans="1:7">
      <c r="A691" t="s">
        <v>2211</v>
      </c>
      <c r="B691" t="s">
        <v>2595</v>
      </c>
      <c r="C691" s="3">
        <v>3160</v>
      </c>
      <c r="D691" t="s">
        <v>634</v>
      </c>
      <c r="E691" s="74">
        <v>0.73419999999999996</v>
      </c>
      <c r="F691" s="122" t="s">
        <v>2498</v>
      </c>
      <c r="G691" s="63" t="s">
        <v>2498</v>
      </c>
    </row>
    <row r="692" spans="1:7">
      <c r="A692" t="s">
        <v>2211</v>
      </c>
      <c r="B692" t="s">
        <v>2595</v>
      </c>
      <c r="C692" s="3">
        <v>3567</v>
      </c>
      <c r="D692" t="s">
        <v>641</v>
      </c>
      <c r="E692" s="74">
        <v>0.79049999999999998</v>
      </c>
      <c r="F692" s="122" t="s">
        <v>2498</v>
      </c>
      <c r="G692" s="63" t="s">
        <v>2498</v>
      </c>
    </row>
    <row r="693" spans="1:7">
      <c r="A693" t="s">
        <v>2211</v>
      </c>
      <c r="B693" t="s">
        <v>2595</v>
      </c>
      <c r="C693" s="3">
        <v>1951</v>
      </c>
      <c r="D693" t="s">
        <v>630</v>
      </c>
      <c r="E693" s="74">
        <v>0.50139999999999996</v>
      </c>
      <c r="F693" s="122" t="s">
        <v>2881</v>
      </c>
      <c r="G693" s="63" t="s">
        <v>2498</v>
      </c>
    </row>
    <row r="694" spans="1:7">
      <c r="A694" t="s">
        <v>2211</v>
      </c>
      <c r="B694" t="s">
        <v>2595</v>
      </c>
      <c r="C694" s="3">
        <v>5473</v>
      </c>
      <c r="D694" t="s">
        <v>2468</v>
      </c>
      <c r="E694" s="74">
        <v>0.72460000000000002</v>
      </c>
      <c r="F694" s="122" t="s">
        <v>2498</v>
      </c>
      <c r="G694" s="63" t="s">
        <v>2498</v>
      </c>
    </row>
    <row r="695" spans="1:7">
      <c r="A695" t="s">
        <v>2211</v>
      </c>
      <c r="B695" t="s">
        <v>2595</v>
      </c>
      <c r="C695" s="3">
        <v>3584</v>
      </c>
      <c r="D695" t="s">
        <v>645</v>
      </c>
      <c r="E695" s="74">
        <v>0.68799999999999994</v>
      </c>
      <c r="F695" s="122" t="s">
        <v>2498</v>
      </c>
      <c r="G695" s="63" t="s">
        <v>2498</v>
      </c>
    </row>
    <row r="696" spans="1:7">
      <c r="A696" t="s">
        <v>2211</v>
      </c>
      <c r="B696" t="s">
        <v>2595</v>
      </c>
      <c r="C696" s="3">
        <v>4570</v>
      </c>
      <c r="D696" t="s">
        <v>659</v>
      </c>
      <c r="E696" s="74">
        <v>0.7127</v>
      </c>
      <c r="F696" s="122" t="s">
        <v>2498</v>
      </c>
      <c r="G696" s="63" t="s">
        <v>2498</v>
      </c>
    </row>
    <row r="697" spans="1:7">
      <c r="A697" t="s">
        <v>2211</v>
      </c>
      <c r="B697" t="s">
        <v>2595</v>
      </c>
      <c r="C697" s="3">
        <v>3628</v>
      </c>
      <c r="D697" t="s">
        <v>649</v>
      </c>
      <c r="E697" s="74">
        <v>0.71050000000000002</v>
      </c>
      <c r="F697" s="122" t="s">
        <v>2498</v>
      </c>
      <c r="G697" s="63" t="s">
        <v>2498</v>
      </c>
    </row>
    <row r="698" spans="1:7">
      <c r="A698" t="s">
        <v>2211</v>
      </c>
      <c r="B698" t="s">
        <v>2595</v>
      </c>
      <c r="C698" s="3">
        <v>3582</v>
      </c>
      <c r="D698" t="s">
        <v>643</v>
      </c>
      <c r="E698" s="74">
        <v>0.70240000000000002</v>
      </c>
      <c r="F698" s="122" t="s">
        <v>2498</v>
      </c>
      <c r="G698" s="63" t="s">
        <v>2498</v>
      </c>
    </row>
    <row r="699" spans="1:7">
      <c r="A699" t="s">
        <v>2211</v>
      </c>
      <c r="B699" t="s">
        <v>2595</v>
      </c>
      <c r="C699" s="3">
        <v>3583</v>
      </c>
      <c r="D699" t="s">
        <v>644</v>
      </c>
      <c r="E699" s="74">
        <v>0.79549999999999998</v>
      </c>
      <c r="F699" s="122" t="s">
        <v>2498</v>
      </c>
      <c r="G699" s="63" t="s">
        <v>2498</v>
      </c>
    </row>
    <row r="700" spans="1:7">
      <c r="A700" t="s">
        <v>2211</v>
      </c>
      <c r="B700" t="s">
        <v>2595</v>
      </c>
      <c r="C700" s="3">
        <v>3328</v>
      </c>
      <c r="D700" t="s">
        <v>635</v>
      </c>
      <c r="E700" s="74">
        <v>0.67579999999999996</v>
      </c>
      <c r="F700" s="122" t="s">
        <v>2498</v>
      </c>
      <c r="G700" s="63" t="s">
        <v>2498</v>
      </c>
    </row>
    <row r="701" spans="1:7">
      <c r="A701" t="s">
        <v>2212</v>
      </c>
      <c r="B701" t="s">
        <v>2588</v>
      </c>
      <c r="C701" s="3">
        <v>3430</v>
      </c>
      <c r="D701" t="s">
        <v>666</v>
      </c>
      <c r="E701" s="74">
        <v>0.29070000000000001</v>
      </c>
      <c r="F701" s="122" t="s">
        <v>2881</v>
      </c>
      <c r="G701" s="63" t="s">
        <v>2499</v>
      </c>
    </row>
    <row r="702" spans="1:7">
      <c r="A702" t="s">
        <v>2212</v>
      </c>
      <c r="B702" t="s">
        <v>2588</v>
      </c>
      <c r="C702" s="3">
        <v>2980</v>
      </c>
      <c r="D702" t="s">
        <v>664</v>
      </c>
      <c r="E702" s="74">
        <v>0.33510000000000001</v>
      </c>
      <c r="F702" s="122" t="s">
        <v>2881</v>
      </c>
      <c r="G702" s="63" t="s">
        <v>2499</v>
      </c>
    </row>
    <row r="703" spans="1:7">
      <c r="A703" t="s">
        <v>2212</v>
      </c>
      <c r="B703" t="s">
        <v>2588</v>
      </c>
      <c r="C703" s="3">
        <v>4210</v>
      </c>
      <c r="D703" t="s">
        <v>669</v>
      </c>
      <c r="E703" s="74">
        <v>0.35620000000000002</v>
      </c>
      <c r="F703" s="122" t="s">
        <v>2881</v>
      </c>
      <c r="G703" s="63" t="s">
        <v>2499</v>
      </c>
    </row>
    <row r="704" spans="1:7">
      <c r="A704" t="s">
        <v>2212</v>
      </c>
      <c r="B704" t="s">
        <v>2588</v>
      </c>
      <c r="C704" s="3">
        <v>3330</v>
      </c>
      <c r="D704" t="s">
        <v>665</v>
      </c>
      <c r="E704" s="74">
        <v>0.30059999999999998</v>
      </c>
      <c r="F704" s="122" t="s">
        <v>2881</v>
      </c>
      <c r="G704" s="63" t="s">
        <v>2499</v>
      </c>
    </row>
    <row r="705" spans="1:7">
      <c r="A705" t="s">
        <v>2212</v>
      </c>
      <c r="B705" t="s">
        <v>2588</v>
      </c>
      <c r="C705" s="3">
        <v>5491</v>
      </c>
      <c r="D705" t="s">
        <v>2991</v>
      </c>
      <c r="E705" s="74">
        <v>0.20780000000000001</v>
      </c>
      <c r="F705" s="122" t="s">
        <v>2499</v>
      </c>
      <c r="G705" s="63" t="s">
        <v>2499</v>
      </c>
    </row>
    <row r="706" spans="1:7">
      <c r="A706" t="s">
        <v>2212</v>
      </c>
      <c r="B706" t="s">
        <v>2588</v>
      </c>
      <c r="C706" s="3">
        <v>3739</v>
      </c>
      <c r="D706" t="s">
        <v>668</v>
      </c>
      <c r="E706" s="74">
        <v>0.34610000000000002</v>
      </c>
      <c r="F706" s="122" t="s">
        <v>2881</v>
      </c>
      <c r="G706" s="63" t="s">
        <v>2499</v>
      </c>
    </row>
    <row r="707" spans="1:7">
      <c r="A707" t="s">
        <v>2212</v>
      </c>
      <c r="B707" t="s">
        <v>2588</v>
      </c>
      <c r="C707" s="3">
        <v>4289</v>
      </c>
      <c r="D707" t="s">
        <v>670</v>
      </c>
      <c r="E707" s="74">
        <v>0.32129999999999997</v>
      </c>
      <c r="F707" s="122" t="s">
        <v>2881</v>
      </c>
      <c r="G707" s="63" t="s">
        <v>2499</v>
      </c>
    </row>
    <row r="708" spans="1:7">
      <c r="A708" t="s">
        <v>2212</v>
      </c>
      <c r="B708" t="s">
        <v>2588</v>
      </c>
      <c r="C708" s="3">
        <v>4550</v>
      </c>
      <c r="D708" t="s">
        <v>671</v>
      </c>
      <c r="E708" s="74">
        <v>0.28029999999999999</v>
      </c>
      <c r="F708" s="122" t="s">
        <v>2881</v>
      </c>
      <c r="G708" s="63" t="s">
        <v>2499</v>
      </c>
    </row>
    <row r="709" spans="1:7">
      <c r="A709" t="s">
        <v>2212</v>
      </c>
      <c r="B709" t="s">
        <v>2588</v>
      </c>
      <c r="C709" s="3">
        <v>3585</v>
      </c>
      <c r="D709" t="s">
        <v>667</v>
      </c>
      <c r="E709" s="74">
        <v>0.2326</v>
      </c>
      <c r="F709" s="122" t="s">
        <v>2881</v>
      </c>
      <c r="G709" s="63" t="s">
        <v>2499</v>
      </c>
    </row>
    <row r="710" spans="1:7">
      <c r="A710" t="s">
        <v>2213</v>
      </c>
      <c r="B710" t="s">
        <v>2663</v>
      </c>
      <c r="C710" s="3">
        <v>3162</v>
      </c>
      <c r="D710" t="s">
        <v>675</v>
      </c>
      <c r="E710" s="74">
        <v>2.64E-2</v>
      </c>
      <c r="F710" s="122" t="s">
        <v>2881</v>
      </c>
      <c r="G710" s="63" t="s">
        <v>2499</v>
      </c>
    </row>
    <row r="711" spans="1:7">
      <c r="A711" t="s">
        <v>2213</v>
      </c>
      <c r="B711" t="s">
        <v>2663</v>
      </c>
      <c r="C711" s="3">
        <v>3219</v>
      </c>
      <c r="D711" t="s">
        <v>676</v>
      </c>
      <c r="E711" s="74">
        <v>6.2300000000000001E-2</v>
      </c>
      <c r="F711" s="122" t="s">
        <v>2881</v>
      </c>
      <c r="G711" s="63" t="s">
        <v>2499</v>
      </c>
    </row>
    <row r="712" spans="1:7">
      <c r="A712" t="s">
        <v>2213</v>
      </c>
      <c r="B712" t="s">
        <v>2663</v>
      </c>
      <c r="C712" s="3">
        <v>2981</v>
      </c>
      <c r="D712" t="s">
        <v>673</v>
      </c>
      <c r="E712" s="74">
        <v>2.5499999999999998E-2</v>
      </c>
      <c r="F712" s="122" t="s">
        <v>2881</v>
      </c>
      <c r="G712" s="63" t="s">
        <v>2499</v>
      </c>
    </row>
    <row r="713" spans="1:7">
      <c r="A713" t="s">
        <v>2213</v>
      </c>
      <c r="B713" t="s">
        <v>2663</v>
      </c>
      <c r="C713" s="3">
        <v>3029</v>
      </c>
      <c r="D713" t="s">
        <v>674</v>
      </c>
      <c r="E713" s="74">
        <v>6.4100000000000004E-2</v>
      </c>
      <c r="F713" s="122" t="s">
        <v>2881</v>
      </c>
      <c r="G713" s="63" t="s">
        <v>2499</v>
      </c>
    </row>
    <row r="714" spans="1:7">
      <c r="A714" t="s">
        <v>2213</v>
      </c>
      <c r="B714" t="s">
        <v>2663</v>
      </c>
      <c r="C714" s="3">
        <v>5447</v>
      </c>
      <c r="D714" t="s">
        <v>678</v>
      </c>
      <c r="E714" s="74">
        <v>8.4099999999999994E-2</v>
      </c>
      <c r="F714" s="122" t="s">
        <v>2881</v>
      </c>
      <c r="G714" s="63" t="s">
        <v>2499</v>
      </c>
    </row>
    <row r="715" spans="1:7">
      <c r="A715" t="s">
        <v>2213</v>
      </c>
      <c r="B715" t="s">
        <v>2663</v>
      </c>
      <c r="C715" s="3">
        <v>3433</v>
      </c>
      <c r="D715" t="s">
        <v>677</v>
      </c>
      <c r="E715" s="74">
        <v>8.0799999999999997E-2</v>
      </c>
      <c r="F715" s="122" t="s">
        <v>2881</v>
      </c>
      <c r="G715" s="63" t="s">
        <v>2499</v>
      </c>
    </row>
    <row r="716" spans="1:7">
      <c r="A716" t="s">
        <v>2214</v>
      </c>
      <c r="B716" t="s">
        <v>2614</v>
      </c>
      <c r="C716" s="3">
        <v>2765</v>
      </c>
      <c r="D716" t="s">
        <v>687</v>
      </c>
      <c r="E716" s="74">
        <v>0.70989999999999998</v>
      </c>
      <c r="F716" s="122" t="s">
        <v>2498</v>
      </c>
      <c r="G716" s="63" t="s">
        <v>2498</v>
      </c>
    </row>
    <row r="717" spans="1:7">
      <c r="A717" t="s">
        <v>2214</v>
      </c>
      <c r="B717" t="s">
        <v>2614</v>
      </c>
      <c r="C717" s="3">
        <v>5028</v>
      </c>
      <c r="D717" t="s">
        <v>701</v>
      </c>
      <c r="E717" s="74">
        <v>0.46629999999999999</v>
      </c>
      <c r="F717" s="122" t="s">
        <v>2498</v>
      </c>
      <c r="G717" s="63" t="s">
        <v>2498</v>
      </c>
    </row>
    <row r="718" spans="1:7">
      <c r="A718" t="s">
        <v>2214</v>
      </c>
      <c r="B718" t="s">
        <v>2614</v>
      </c>
      <c r="C718" s="3">
        <v>2982</v>
      </c>
      <c r="D718" t="s">
        <v>692</v>
      </c>
      <c r="E718" s="74">
        <v>0.75339999999999996</v>
      </c>
      <c r="F718" s="122" t="s">
        <v>2498</v>
      </c>
      <c r="G718" s="63" t="s">
        <v>2498</v>
      </c>
    </row>
    <row r="719" spans="1:7">
      <c r="A719" t="s">
        <v>2214</v>
      </c>
      <c r="B719" t="s">
        <v>2614</v>
      </c>
      <c r="C719" s="3">
        <v>3163</v>
      </c>
      <c r="D719" t="s">
        <v>223</v>
      </c>
      <c r="E719" s="74">
        <v>0.69689999999999996</v>
      </c>
      <c r="F719" s="122" t="s">
        <v>2498</v>
      </c>
      <c r="G719" s="63" t="s">
        <v>2498</v>
      </c>
    </row>
    <row r="720" spans="1:7">
      <c r="A720" t="s">
        <v>2214</v>
      </c>
      <c r="B720" t="s">
        <v>2614</v>
      </c>
      <c r="C720" s="3">
        <v>2926</v>
      </c>
      <c r="D720" t="s">
        <v>690</v>
      </c>
      <c r="E720" s="74">
        <v>0.66090000000000004</v>
      </c>
      <c r="F720" s="122" t="s">
        <v>2498</v>
      </c>
      <c r="G720" s="63" t="s">
        <v>2498</v>
      </c>
    </row>
    <row r="721" spans="1:7">
      <c r="A721" t="s">
        <v>2214</v>
      </c>
      <c r="B721" t="s">
        <v>2614</v>
      </c>
      <c r="C721" s="3">
        <v>3098</v>
      </c>
      <c r="D721" t="s">
        <v>58</v>
      </c>
      <c r="E721" s="74">
        <v>0.7026</v>
      </c>
      <c r="F721" s="122" t="s">
        <v>2498</v>
      </c>
      <c r="G721" s="63" t="s">
        <v>2498</v>
      </c>
    </row>
    <row r="722" spans="1:7">
      <c r="A722" t="s">
        <v>2214</v>
      </c>
      <c r="B722" t="s">
        <v>2614</v>
      </c>
      <c r="C722" s="3">
        <v>1539</v>
      </c>
      <c r="D722" t="s">
        <v>680</v>
      </c>
      <c r="E722" s="74">
        <v>0.45150000000000001</v>
      </c>
      <c r="F722" s="122" t="s">
        <v>2881</v>
      </c>
      <c r="G722" s="63" t="s">
        <v>2499</v>
      </c>
    </row>
    <row r="723" spans="1:7">
      <c r="A723" t="s">
        <v>2214</v>
      </c>
      <c r="B723" t="s">
        <v>2614</v>
      </c>
      <c r="C723" s="3">
        <v>2418</v>
      </c>
      <c r="D723" t="s">
        <v>683</v>
      </c>
      <c r="E723" s="74">
        <v>0.60040000000000004</v>
      </c>
      <c r="F723" s="122" t="s">
        <v>2498</v>
      </c>
      <c r="G723" s="63" t="s">
        <v>2498</v>
      </c>
    </row>
    <row r="724" spans="1:7">
      <c r="A724" t="s">
        <v>2214</v>
      </c>
      <c r="B724" t="s">
        <v>2614</v>
      </c>
      <c r="C724" s="3">
        <v>3099</v>
      </c>
      <c r="D724" t="s">
        <v>215</v>
      </c>
      <c r="E724" s="74">
        <v>0.67320000000000002</v>
      </c>
      <c r="F724" s="122" t="s">
        <v>2498</v>
      </c>
      <c r="G724" s="63" t="s">
        <v>2498</v>
      </c>
    </row>
    <row r="725" spans="1:7">
      <c r="A725" t="s">
        <v>2214</v>
      </c>
      <c r="B725" t="s">
        <v>2614</v>
      </c>
      <c r="C725" s="3">
        <v>5551</v>
      </c>
      <c r="D725" t="s">
        <v>1410</v>
      </c>
      <c r="E725" s="74">
        <v>0.70489999999999997</v>
      </c>
      <c r="F725" s="122" t="s">
        <v>2498</v>
      </c>
      <c r="G725" s="63" t="s">
        <v>2498</v>
      </c>
    </row>
    <row r="726" spans="1:7">
      <c r="A726" t="s">
        <v>2214</v>
      </c>
      <c r="B726" t="s">
        <v>2614</v>
      </c>
      <c r="C726" s="3">
        <v>2844</v>
      </c>
      <c r="D726" t="s">
        <v>689</v>
      </c>
      <c r="E726" s="74">
        <v>0.4844</v>
      </c>
      <c r="F726" s="122" t="s">
        <v>2499</v>
      </c>
      <c r="G726" s="63" t="s">
        <v>2499</v>
      </c>
    </row>
    <row r="727" spans="1:7">
      <c r="A727" t="s">
        <v>2214</v>
      </c>
      <c r="B727" t="s">
        <v>2614</v>
      </c>
      <c r="C727" s="3">
        <v>2699</v>
      </c>
      <c r="D727" t="s">
        <v>685</v>
      </c>
      <c r="E727" s="74">
        <v>0.62039999999999995</v>
      </c>
      <c r="F727" s="122" t="s">
        <v>2498</v>
      </c>
      <c r="G727" s="63" t="s">
        <v>2498</v>
      </c>
    </row>
    <row r="728" spans="1:7">
      <c r="A728" t="s">
        <v>2214</v>
      </c>
      <c r="B728" t="s">
        <v>2614</v>
      </c>
      <c r="C728" s="3">
        <v>2325</v>
      </c>
      <c r="D728" t="s">
        <v>682</v>
      </c>
      <c r="E728" s="74">
        <v>0.63219999999999998</v>
      </c>
      <c r="F728" s="122" t="s">
        <v>2498</v>
      </c>
      <c r="G728" s="63" t="s">
        <v>2498</v>
      </c>
    </row>
    <row r="729" spans="1:7">
      <c r="A729" t="s">
        <v>2214</v>
      </c>
      <c r="B729" t="s">
        <v>2614</v>
      </c>
      <c r="C729" s="3">
        <v>5370</v>
      </c>
      <c r="D729" t="s">
        <v>702</v>
      </c>
      <c r="E729" s="74">
        <v>0.51080000000000003</v>
      </c>
      <c r="F729" s="122" t="s">
        <v>2881</v>
      </c>
      <c r="G729" s="63" t="s">
        <v>2498</v>
      </c>
    </row>
    <row r="730" spans="1:7">
      <c r="A730" t="s">
        <v>2214</v>
      </c>
      <c r="B730" t="s">
        <v>2614</v>
      </c>
      <c r="C730" s="3">
        <v>5622</v>
      </c>
      <c r="D730" t="s">
        <v>2994</v>
      </c>
      <c r="E730" s="74">
        <v>0.7198</v>
      </c>
      <c r="F730" s="122" t="s">
        <v>2881</v>
      </c>
      <c r="G730" s="63" t="s">
        <v>2498</v>
      </c>
    </row>
    <row r="731" spans="1:7">
      <c r="A731" t="s">
        <v>2214</v>
      </c>
      <c r="B731" t="s">
        <v>2614</v>
      </c>
      <c r="C731" s="3">
        <v>3165</v>
      </c>
      <c r="D731" t="s">
        <v>695</v>
      </c>
      <c r="E731" s="74">
        <v>0.70409999999999995</v>
      </c>
      <c r="F731" s="122" t="s">
        <v>2498</v>
      </c>
      <c r="G731" s="63" t="s">
        <v>2498</v>
      </c>
    </row>
    <row r="732" spans="1:7">
      <c r="A732" t="s">
        <v>2214</v>
      </c>
      <c r="B732" t="s">
        <v>2614</v>
      </c>
      <c r="C732" s="3">
        <v>1972</v>
      </c>
      <c r="D732" t="s">
        <v>3091</v>
      </c>
      <c r="E732" s="74">
        <v>0.76270000000000004</v>
      </c>
      <c r="F732" s="122" t="s">
        <v>2498</v>
      </c>
      <c r="G732" s="63" t="s">
        <v>2498</v>
      </c>
    </row>
    <row r="733" spans="1:7">
      <c r="A733" t="s">
        <v>2214</v>
      </c>
      <c r="B733" t="s">
        <v>2614</v>
      </c>
      <c r="C733" s="3">
        <v>3278</v>
      </c>
      <c r="D733" t="s">
        <v>696</v>
      </c>
      <c r="E733" s="74">
        <v>0.73140000000000005</v>
      </c>
      <c r="F733" s="122" t="s">
        <v>2498</v>
      </c>
      <c r="G733" s="63" t="s">
        <v>2498</v>
      </c>
    </row>
    <row r="734" spans="1:7">
      <c r="A734" t="s">
        <v>2214</v>
      </c>
      <c r="B734" t="s">
        <v>2614</v>
      </c>
      <c r="C734" s="3">
        <v>5672</v>
      </c>
      <c r="D734" t="s">
        <v>2995</v>
      </c>
      <c r="E734" s="74">
        <v>0.3362</v>
      </c>
      <c r="F734" s="122" t="s">
        <v>2881</v>
      </c>
      <c r="G734" s="63" t="s">
        <v>2499</v>
      </c>
    </row>
    <row r="735" spans="1:7">
      <c r="A735" t="s">
        <v>2214</v>
      </c>
      <c r="B735" t="s">
        <v>2614</v>
      </c>
      <c r="C735" s="3">
        <v>3097</v>
      </c>
      <c r="D735" t="s">
        <v>694</v>
      </c>
      <c r="E735" s="74">
        <v>0.35580000000000001</v>
      </c>
      <c r="F735" s="122" t="s">
        <v>2499</v>
      </c>
      <c r="G735" s="63" t="s">
        <v>2499</v>
      </c>
    </row>
    <row r="736" spans="1:7">
      <c r="A736" t="s">
        <v>2214</v>
      </c>
      <c r="B736" t="s">
        <v>2614</v>
      </c>
      <c r="C736" s="3">
        <v>2734</v>
      </c>
      <c r="D736" t="s">
        <v>686</v>
      </c>
      <c r="E736" s="74">
        <v>0.74160000000000004</v>
      </c>
      <c r="F736" s="122" t="s">
        <v>2498</v>
      </c>
      <c r="G736" s="63" t="s">
        <v>2498</v>
      </c>
    </row>
    <row r="737" spans="1:7">
      <c r="A737" t="s">
        <v>2214</v>
      </c>
      <c r="B737" t="s">
        <v>2614</v>
      </c>
      <c r="C737" s="3">
        <v>2984</v>
      </c>
      <c r="D737" t="s">
        <v>428</v>
      </c>
      <c r="E737" s="74">
        <v>0.76970000000000005</v>
      </c>
      <c r="F737" s="122" t="s">
        <v>2498</v>
      </c>
      <c r="G737" s="63" t="s">
        <v>2498</v>
      </c>
    </row>
    <row r="738" spans="1:7">
      <c r="A738" t="s">
        <v>2214</v>
      </c>
      <c r="B738" t="s">
        <v>2614</v>
      </c>
      <c r="C738" s="3">
        <v>3279</v>
      </c>
      <c r="D738" t="s">
        <v>697</v>
      </c>
      <c r="E738" s="74">
        <v>0.56369999999999998</v>
      </c>
      <c r="F738" s="122" t="s">
        <v>2498</v>
      </c>
      <c r="G738" s="63" t="s">
        <v>2498</v>
      </c>
    </row>
    <row r="739" spans="1:7">
      <c r="A739" t="s">
        <v>2214</v>
      </c>
      <c r="B739" t="s">
        <v>2614</v>
      </c>
      <c r="C739" s="3">
        <v>2144</v>
      </c>
      <c r="D739" t="s">
        <v>681</v>
      </c>
      <c r="E739" s="74">
        <v>0.60660000000000003</v>
      </c>
      <c r="F739" s="122" t="s">
        <v>2498</v>
      </c>
      <c r="G739" s="63" t="s">
        <v>2498</v>
      </c>
    </row>
    <row r="740" spans="1:7">
      <c r="A740" t="s">
        <v>2214</v>
      </c>
      <c r="B740" t="s">
        <v>2614</v>
      </c>
      <c r="C740" s="3">
        <v>2983</v>
      </c>
      <c r="D740" t="s">
        <v>693</v>
      </c>
      <c r="E740" s="74">
        <v>0.41739999999999999</v>
      </c>
      <c r="F740" s="122" t="s">
        <v>2499</v>
      </c>
      <c r="G740" s="63" t="s">
        <v>2499</v>
      </c>
    </row>
    <row r="741" spans="1:7">
      <c r="A741" t="s">
        <v>2214</v>
      </c>
      <c r="B741" t="s">
        <v>2614</v>
      </c>
      <c r="C741" s="3">
        <v>3333</v>
      </c>
      <c r="D741" t="s">
        <v>233</v>
      </c>
      <c r="E741" s="74">
        <v>0.73440000000000005</v>
      </c>
      <c r="F741" s="122" t="s">
        <v>2498</v>
      </c>
      <c r="G741" s="63" t="s">
        <v>2498</v>
      </c>
    </row>
    <row r="742" spans="1:7">
      <c r="A742" t="s">
        <v>2214</v>
      </c>
      <c r="B742" t="s">
        <v>2614</v>
      </c>
      <c r="C742" s="3">
        <v>3335</v>
      </c>
      <c r="D742" t="s">
        <v>698</v>
      </c>
      <c r="E742" s="74">
        <v>0.78400000000000003</v>
      </c>
      <c r="F742" s="122" t="s">
        <v>2498</v>
      </c>
      <c r="G742" s="63" t="s">
        <v>2498</v>
      </c>
    </row>
    <row r="743" spans="1:7">
      <c r="A743" t="s">
        <v>2214</v>
      </c>
      <c r="B743" t="s">
        <v>2614</v>
      </c>
      <c r="C743" s="3">
        <v>2270</v>
      </c>
      <c r="D743" t="s">
        <v>2615</v>
      </c>
      <c r="E743" s="74">
        <v>0.5</v>
      </c>
      <c r="F743" s="122" t="s">
        <v>2499</v>
      </c>
      <c r="G743" s="63" t="s">
        <v>2498</v>
      </c>
    </row>
    <row r="744" spans="1:7">
      <c r="A744" t="s">
        <v>2214</v>
      </c>
      <c r="B744" t="s">
        <v>2614</v>
      </c>
      <c r="C744" s="3">
        <v>3553</v>
      </c>
      <c r="D744" t="s">
        <v>700</v>
      </c>
      <c r="E744" s="74">
        <v>0.2959</v>
      </c>
      <c r="F744" s="122" t="s">
        <v>2499</v>
      </c>
      <c r="G744" s="63" t="s">
        <v>2499</v>
      </c>
    </row>
    <row r="745" spans="1:7">
      <c r="A745" t="s">
        <v>2214</v>
      </c>
      <c r="B745" t="s">
        <v>2614</v>
      </c>
      <c r="C745" s="3">
        <v>3382</v>
      </c>
      <c r="D745" t="s">
        <v>699</v>
      </c>
      <c r="E745" s="74">
        <v>0.6401</v>
      </c>
      <c r="F745" s="122" t="s">
        <v>2498</v>
      </c>
      <c r="G745" s="63" t="s">
        <v>2498</v>
      </c>
    </row>
    <row r="746" spans="1:7">
      <c r="A746" t="s">
        <v>2214</v>
      </c>
      <c r="B746" t="s">
        <v>2614</v>
      </c>
      <c r="C746" s="3">
        <v>2842</v>
      </c>
      <c r="D746" t="s">
        <v>688</v>
      </c>
      <c r="E746" s="74">
        <v>0.52129999999999999</v>
      </c>
      <c r="F746" s="122" t="s">
        <v>2498</v>
      </c>
      <c r="G746" s="63" t="s">
        <v>2498</v>
      </c>
    </row>
    <row r="747" spans="1:7">
      <c r="A747" t="s">
        <v>2214</v>
      </c>
      <c r="B747" t="s">
        <v>2614</v>
      </c>
      <c r="C747" s="3">
        <v>2927</v>
      </c>
      <c r="D747" t="s">
        <v>691</v>
      </c>
      <c r="E747" s="74">
        <v>0.44790000000000002</v>
      </c>
      <c r="F747" s="122" t="s">
        <v>2499</v>
      </c>
      <c r="G747" s="63" t="s">
        <v>2499</v>
      </c>
    </row>
    <row r="748" spans="1:7">
      <c r="A748" t="s">
        <v>2214</v>
      </c>
      <c r="B748" t="s">
        <v>2614</v>
      </c>
      <c r="C748" s="3">
        <v>3483</v>
      </c>
      <c r="D748" t="s">
        <v>2470</v>
      </c>
      <c r="E748" s="74">
        <v>0.71689999999999998</v>
      </c>
      <c r="F748" s="122" t="s">
        <v>2498</v>
      </c>
      <c r="G748" s="63" t="s">
        <v>2498</v>
      </c>
    </row>
    <row r="749" spans="1:7">
      <c r="A749" t="s">
        <v>2214</v>
      </c>
      <c r="B749" t="s">
        <v>2614</v>
      </c>
      <c r="C749" s="3">
        <v>2639</v>
      </c>
      <c r="D749" t="s">
        <v>684</v>
      </c>
      <c r="E749" s="74">
        <v>0.67530000000000001</v>
      </c>
      <c r="F749" s="122" t="s">
        <v>2498</v>
      </c>
      <c r="G749" s="63" t="s">
        <v>2498</v>
      </c>
    </row>
    <row r="750" spans="1:7">
      <c r="A750" t="s">
        <v>2215</v>
      </c>
      <c r="B750" t="s">
        <v>2806</v>
      </c>
      <c r="C750" s="3">
        <v>4468</v>
      </c>
      <c r="D750" t="s">
        <v>708</v>
      </c>
      <c r="E750" s="74">
        <v>0.30830000000000002</v>
      </c>
      <c r="F750" s="122" t="s">
        <v>2881</v>
      </c>
      <c r="G750" s="63" t="s">
        <v>2499</v>
      </c>
    </row>
    <row r="751" spans="1:7">
      <c r="A751" t="s">
        <v>2215</v>
      </c>
      <c r="B751" t="s">
        <v>2806</v>
      </c>
      <c r="C751" s="3">
        <v>1822</v>
      </c>
      <c r="D751" t="s">
        <v>704</v>
      </c>
      <c r="E751" s="74">
        <v>0.23580000000000001</v>
      </c>
      <c r="F751" s="122" t="s">
        <v>2881</v>
      </c>
      <c r="G751" s="63" t="s">
        <v>2499</v>
      </c>
    </row>
    <row r="752" spans="1:7">
      <c r="A752" t="s">
        <v>2215</v>
      </c>
      <c r="B752" t="s">
        <v>2806</v>
      </c>
      <c r="C752" s="3">
        <v>3667</v>
      </c>
      <c r="D752" t="s">
        <v>707</v>
      </c>
      <c r="E752" s="74">
        <v>0.21390000000000001</v>
      </c>
      <c r="F752" s="122" t="s">
        <v>2881</v>
      </c>
      <c r="G752" s="63" t="s">
        <v>2499</v>
      </c>
    </row>
    <row r="753" spans="1:7">
      <c r="A753" t="s">
        <v>2215</v>
      </c>
      <c r="B753" t="s">
        <v>2806</v>
      </c>
      <c r="C753" s="3">
        <v>1938</v>
      </c>
      <c r="D753" t="s">
        <v>705</v>
      </c>
      <c r="E753" s="74">
        <v>0.50639999999999996</v>
      </c>
      <c r="F753" s="122" t="s">
        <v>2881</v>
      </c>
      <c r="G753" s="63" t="s">
        <v>2498</v>
      </c>
    </row>
    <row r="754" spans="1:7">
      <c r="A754" t="s">
        <v>2215</v>
      </c>
      <c r="B754" t="s">
        <v>2806</v>
      </c>
      <c r="C754" s="3">
        <v>2419</v>
      </c>
      <c r="D754" t="s">
        <v>706</v>
      </c>
      <c r="E754" s="74">
        <v>0.2344</v>
      </c>
      <c r="F754" s="122" t="s">
        <v>2881</v>
      </c>
      <c r="G754" s="63" t="s">
        <v>2499</v>
      </c>
    </row>
    <row r="755" spans="1:7">
      <c r="A755" t="s">
        <v>2216</v>
      </c>
      <c r="B755" t="s">
        <v>2740</v>
      </c>
      <c r="C755" s="3">
        <v>3587</v>
      </c>
      <c r="D755" t="s">
        <v>722</v>
      </c>
      <c r="E755" s="74">
        <v>0.42849999999999999</v>
      </c>
      <c r="F755" s="122" t="s">
        <v>2499</v>
      </c>
      <c r="G755" s="63" t="s">
        <v>2499</v>
      </c>
    </row>
    <row r="756" spans="1:7">
      <c r="A756" t="s">
        <v>2216</v>
      </c>
      <c r="B756" t="s">
        <v>2740</v>
      </c>
      <c r="C756" s="3">
        <v>2439</v>
      </c>
      <c r="D756" t="s">
        <v>711</v>
      </c>
      <c r="E756" s="74">
        <v>0.52800000000000002</v>
      </c>
      <c r="F756" s="122" t="s">
        <v>2498</v>
      </c>
      <c r="G756" s="63" t="s">
        <v>2498</v>
      </c>
    </row>
    <row r="757" spans="1:7">
      <c r="A757" t="s">
        <v>2216</v>
      </c>
      <c r="B757" t="s">
        <v>2740</v>
      </c>
      <c r="C757" s="3">
        <v>3034</v>
      </c>
      <c r="D757" t="s">
        <v>715</v>
      </c>
      <c r="E757" s="74">
        <v>0.63690000000000002</v>
      </c>
      <c r="F757" s="122" t="s">
        <v>2498</v>
      </c>
      <c r="G757" s="63" t="s">
        <v>2498</v>
      </c>
    </row>
    <row r="758" spans="1:7">
      <c r="A758" t="s">
        <v>2216</v>
      </c>
      <c r="B758" t="s">
        <v>2740</v>
      </c>
      <c r="C758" s="3">
        <v>3337</v>
      </c>
      <c r="D758" t="s">
        <v>50</v>
      </c>
      <c r="E758" s="74">
        <v>0.54039999999999999</v>
      </c>
      <c r="F758" s="122" t="s">
        <v>2498</v>
      </c>
      <c r="G758" s="63" t="s">
        <v>2498</v>
      </c>
    </row>
    <row r="759" spans="1:7">
      <c r="A759" t="s">
        <v>2216</v>
      </c>
      <c r="B759" t="s">
        <v>2740</v>
      </c>
      <c r="C759" s="3">
        <v>3280</v>
      </c>
      <c r="D759" t="s">
        <v>717</v>
      </c>
      <c r="E759" s="74">
        <v>0.59</v>
      </c>
      <c r="F759" s="122" t="s">
        <v>2498</v>
      </c>
      <c r="G759" s="63" t="s">
        <v>2498</v>
      </c>
    </row>
    <row r="760" spans="1:7">
      <c r="A760" t="s">
        <v>2216</v>
      </c>
      <c r="B760" t="s">
        <v>2740</v>
      </c>
      <c r="C760" s="3">
        <v>1784</v>
      </c>
      <c r="D760" t="s">
        <v>2479</v>
      </c>
      <c r="E760" s="74">
        <v>0.2079</v>
      </c>
      <c r="F760" s="122" t="s">
        <v>2881</v>
      </c>
      <c r="G760" s="63" t="s">
        <v>2499</v>
      </c>
    </row>
    <row r="761" spans="1:7">
      <c r="A761" t="s">
        <v>2216</v>
      </c>
      <c r="B761" t="s">
        <v>2740</v>
      </c>
      <c r="C761" s="3">
        <v>3485</v>
      </c>
      <c r="D761" t="s">
        <v>719</v>
      </c>
      <c r="E761" s="74">
        <v>0.16739999999999999</v>
      </c>
      <c r="F761" s="122" t="s">
        <v>2499</v>
      </c>
      <c r="G761" s="63" t="s">
        <v>2499</v>
      </c>
    </row>
    <row r="762" spans="1:7">
      <c r="A762" t="s">
        <v>2216</v>
      </c>
      <c r="B762" t="s">
        <v>2740</v>
      </c>
      <c r="C762" s="3">
        <v>3630</v>
      </c>
      <c r="D762" t="s">
        <v>723</v>
      </c>
      <c r="E762" s="74">
        <v>0.35870000000000002</v>
      </c>
      <c r="F762" s="122" t="s">
        <v>2881</v>
      </c>
      <c r="G762" s="63" t="s">
        <v>2499</v>
      </c>
    </row>
    <row r="763" spans="1:7">
      <c r="A763" t="s">
        <v>2216</v>
      </c>
      <c r="B763" t="s">
        <v>2740</v>
      </c>
      <c r="C763" s="3">
        <v>2640</v>
      </c>
      <c r="D763" t="s">
        <v>714</v>
      </c>
      <c r="E763" s="74">
        <v>0.63</v>
      </c>
      <c r="F763" s="122" t="s">
        <v>2498</v>
      </c>
      <c r="G763" s="63" t="s">
        <v>2498</v>
      </c>
    </row>
    <row r="764" spans="1:7">
      <c r="A764" t="s">
        <v>2216</v>
      </c>
      <c r="B764" t="s">
        <v>2740</v>
      </c>
      <c r="C764" s="3">
        <v>5741</v>
      </c>
      <c r="D764" t="s">
        <v>3111</v>
      </c>
      <c r="E764" s="74">
        <v>0.41889999999999999</v>
      </c>
      <c r="F764" s="122" t="s">
        <v>2499</v>
      </c>
      <c r="G764" s="63" t="s">
        <v>2499</v>
      </c>
    </row>
    <row r="765" spans="1:7">
      <c r="A765" t="s">
        <v>2216</v>
      </c>
      <c r="B765" t="s">
        <v>2740</v>
      </c>
      <c r="C765" s="3">
        <v>5229</v>
      </c>
      <c r="D765" t="s">
        <v>729</v>
      </c>
      <c r="E765" s="74">
        <v>0.62329999999999997</v>
      </c>
      <c r="F765" s="122" t="s">
        <v>2498</v>
      </c>
      <c r="G765" s="63" t="s">
        <v>2498</v>
      </c>
    </row>
    <row r="766" spans="1:7">
      <c r="A766" t="s">
        <v>2216</v>
      </c>
      <c r="B766" t="s">
        <v>2740</v>
      </c>
      <c r="C766" s="3">
        <v>2597</v>
      </c>
      <c r="D766" t="s">
        <v>713</v>
      </c>
      <c r="E766" s="74">
        <v>0.34699999999999998</v>
      </c>
      <c r="F766" s="122" t="s">
        <v>2499</v>
      </c>
      <c r="G766" s="63" t="s">
        <v>2499</v>
      </c>
    </row>
    <row r="767" spans="1:7">
      <c r="A767" t="s">
        <v>2216</v>
      </c>
      <c r="B767" t="s">
        <v>2740</v>
      </c>
      <c r="C767" s="3">
        <v>2929</v>
      </c>
      <c r="D767" t="s">
        <v>673</v>
      </c>
      <c r="E767" s="74">
        <v>0.62629999999999997</v>
      </c>
      <c r="F767" s="122" t="s">
        <v>2498</v>
      </c>
      <c r="G767" s="63" t="s">
        <v>2498</v>
      </c>
    </row>
    <row r="768" spans="1:7">
      <c r="A768" t="s">
        <v>2216</v>
      </c>
      <c r="B768" t="s">
        <v>2740</v>
      </c>
      <c r="C768" s="3">
        <v>3741</v>
      </c>
      <c r="D768" t="s">
        <v>727</v>
      </c>
      <c r="E768" s="74">
        <v>0.47899999999999998</v>
      </c>
      <c r="F768" s="122" t="s">
        <v>2498</v>
      </c>
      <c r="G768" s="63" t="s">
        <v>2498</v>
      </c>
    </row>
    <row r="769" spans="1:7">
      <c r="A769" t="s">
        <v>2216</v>
      </c>
      <c r="B769" t="s">
        <v>2740</v>
      </c>
      <c r="C769" s="3">
        <v>3586</v>
      </c>
      <c r="D769" t="s">
        <v>721</v>
      </c>
      <c r="E769" s="74">
        <v>0.15579999999999999</v>
      </c>
      <c r="F769" s="122" t="s">
        <v>2499</v>
      </c>
      <c r="G769" s="63" t="s">
        <v>2499</v>
      </c>
    </row>
    <row r="770" spans="1:7">
      <c r="A770" t="s">
        <v>2216</v>
      </c>
      <c r="B770" t="s">
        <v>2740</v>
      </c>
      <c r="C770" s="3">
        <v>3035</v>
      </c>
      <c r="D770" t="s">
        <v>716</v>
      </c>
      <c r="E770" s="74">
        <v>0.47249999999999998</v>
      </c>
      <c r="F770" s="122" t="s">
        <v>2499</v>
      </c>
      <c r="G770" s="63" t="s">
        <v>2499</v>
      </c>
    </row>
    <row r="771" spans="1:7">
      <c r="A771" t="s">
        <v>2216</v>
      </c>
      <c r="B771" t="s">
        <v>2740</v>
      </c>
      <c r="C771" s="3">
        <v>3434</v>
      </c>
      <c r="D771" t="s">
        <v>718</v>
      </c>
      <c r="E771" s="74">
        <v>0.54239999999999999</v>
      </c>
      <c r="F771" s="122" t="s">
        <v>2498</v>
      </c>
      <c r="G771" s="63" t="s">
        <v>2498</v>
      </c>
    </row>
    <row r="772" spans="1:7">
      <c r="A772" t="s">
        <v>2216</v>
      </c>
      <c r="B772" t="s">
        <v>2740</v>
      </c>
      <c r="C772" s="3">
        <v>5335</v>
      </c>
      <c r="D772" t="s">
        <v>731</v>
      </c>
      <c r="E772" s="74">
        <v>0.62860000000000005</v>
      </c>
      <c r="F772" s="122" t="s">
        <v>2881</v>
      </c>
      <c r="G772" s="63" t="s">
        <v>2498</v>
      </c>
    </row>
    <row r="773" spans="1:7">
      <c r="A773" t="s">
        <v>2216</v>
      </c>
      <c r="B773" t="s">
        <v>2740</v>
      </c>
      <c r="C773" s="3">
        <v>1648</v>
      </c>
      <c r="D773" t="s">
        <v>710</v>
      </c>
      <c r="E773" s="74">
        <v>0.3009</v>
      </c>
      <c r="F773" s="122" t="s">
        <v>2881</v>
      </c>
      <c r="G773" s="63" t="s">
        <v>2499</v>
      </c>
    </row>
    <row r="774" spans="1:7">
      <c r="A774" t="s">
        <v>2216</v>
      </c>
      <c r="B774" t="s">
        <v>2740</v>
      </c>
      <c r="C774" s="3">
        <v>5070</v>
      </c>
      <c r="D774" t="s">
        <v>728</v>
      </c>
      <c r="E774" s="74">
        <v>0.54169999999999996</v>
      </c>
      <c r="F774" s="122" t="s">
        <v>2498</v>
      </c>
      <c r="G774" s="63" t="s">
        <v>2498</v>
      </c>
    </row>
    <row r="775" spans="1:7">
      <c r="A775" t="s">
        <v>2216</v>
      </c>
      <c r="B775" t="s">
        <v>2740</v>
      </c>
      <c r="C775" s="3">
        <v>3521</v>
      </c>
      <c r="D775" t="s">
        <v>720</v>
      </c>
      <c r="E775" s="74">
        <v>0.62229999999999996</v>
      </c>
      <c r="F775" s="122" t="s">
        <v>2498</v>
      </c>
      <c r="G775" s="63" t="s">
        <v>2498</v>
      </c>
    </row>
    <row r="776" spans="1:7">
      <c r="A776" t="s">
        <v>2216</v>
      </c>
      <c r="B776" t="s">
        <v>2740</v>
      </c>
      <c r="C776" s="3">
        <v>2475</v>
      </c>
      <c r="D776" t="s">
        <v>712</v>
      </c>
      <c r="E776" s="74">
        <v>0.59399999999999997</v>
      </c>
      <c r="F776" s="122" t="s">
        <v>2498</v>
      </c>
      <c r="G776" s="63" t="s">
        <v>2498</v>
      </c>
    </row>
    <row r="777" spans="1:7">
      <c r="A777" t="s">
        <v>2216</v>
      </c>
      <c r="B777" t="s">
        <v>2740</v>
      </c>
      <c r="C777" s="3">
        <v>5484</v>
      </c>
      <c r="D777" t="s">
        <v>2480</v>
      </c>
      <c r="E777" s="74">
        <v>0.3659</v>
      </c>
      <c r="F777" s="122" t="s">
        <v>2881</v>
      </c>
      <c r="G777" s="63" t="s">
        <v>2499</v>
      </c>
    </row>
    <row r="778" spans="1:7">
      <c r="A778" t="s">
        <v>2216</v>
      </c>
      <c r="B778" t="s">
        <v>2740</v>
      </c>
      <c r="C778" s="3">
        <v>5519</v>
      </c>
      <c r="D778" t="s">
        <v>2848</v>
      </c>
      <c r="E778" s="74">
        <v>0.26550000000000001</v>
      </c>
      <c r="F778" s="122" t="s">
        <v>2499</v>
      </c>
      <c r="G778" s="63" t="s">
        <v>2499</v>
      </c>
    </row>
    <row r="779" spans="1:7">
      <c r="A779" t="s">
        <v>2216</v>
      </c>
      <c r="B779" t="s">
        <v>2740</v>
      </c>
      <c r="C779" s="3">
        <v>3668</v>
      </c>
      <c r="D779" t="s">
        <v>724</v>
      </c>
      <c r="E779" s="74">
        <v>0.52139999999999997</v>
      </c>
      <c r="F779" s="122" t="s">
        <v>2499</v>
      </c>
      <c r="G779" s="63" t="s">
        <v>2498</v>
      </c>
    </row>
    <row r="780" spans="1:7">
      <c r="A780" t="s">
        <v>2216</v>
      </c>
      <c r="B780" t="s">
        <v>2740</v>
      </c>
      <c r="C780" s="3">
        <v>3740</v>
      </c>
      <c r="D780" t="s">
        <v>726</v>
      </c>
      <c r="E780" s="74">
        <v>0.43219999999999997</v>
      </c>
      <c r="F780" s="122" t="s">
        <v>2499</v>
      </c>
      <c r="G780" s="63" t="s">
        <v>2499</v>
      </c>
    </row>
    <row r="781" spans="1:7">
      <c r="A781" t="s">
        <v>2216</v>
      </c>
      <c r="B781" t="s">
        <v>2740</v>
      </c>
      <c r="C781" s="3">
        <v>5282</v>
      </c>
      <c r="D781" t="s">
        <v>730</v>
      </c>
      <c r="E781" s="74">
        <v>0.60829999999999995</v>
      </c>
      <c r="F781" s="122" t="s">
        <v>2498</v>
      </c>
      <c r="G781" s="63" t="s">
        <v>2498</v>
      </c>
    </row>
    <row r="782" spans="1:7">
      <c r="A782" t="s">
        <v>2216</v>
      </c>
      <c r="B782" t="s">
        <v>2740</v>
      </c>
      <c r="C782" s="3">
        <v>3702</v>
      </c>
      <c r="D782" t="s">
        <v>725</v>
      </c>
      <c r="E782" s="74">
        <v>0.56659999999999999</v>
      </c>
      <c r="F782" s="122" t="s">
        <v>2498</v>
      </c>
      <c r="G782" s="63" t="s">
        <v>2498</v>
      </c>
    </row>
    <row r="783" spans="1:7">
      <c r="A783" t="s">
        <v>2217</v>
      </c>
      <c r="B783" t="s">
        <v>2761</v>
      </c>
      <c r="C783" s="3">
        <v>2512</v>
      </c>
      <c r="D783" t="s">
        <v>733</v>
      </c>
      <c r="E783" s="74">
        <v>0.82689999999999997</v>
      </c>
      <c r="F783" s="122" t="s">
        <v>2881</v>
      </c>
      <c r="G783" s="63" t="s">
        <v>2498</v>
      </c>
    </row>
    <row r="784" spans="1:7">
      <c r="A784" t="s">
        <v>2217</v>
      </c>
      <c r="B784" t="s">
        <v>2761</v>
      </c>
      <c r="C784" s="3">
        <v>2513</v>
      </c>
      <c r="D784" t="s">
        <v>734</v>
      </c>
      <c r="E784" s="74">
        <v>0.60809999999999997</v>
      </c>
      <c r="F784" s="122" t="s">
        <v>2498</v>
      </c>
      <c r="G784" s="63" t="s">
        <v>2498</v>
      </c>
    </row>
    <row r="785" spans="1:7">
      <c r="A785" t="s">
        <v>2218</v>
      </c>
      <c r="B785" t="s">
        <v>2524</v>
      </c>
      <c r="C785" s="3">
        <v>3633</v>
      </c>
      <c r="D785" t="s">
        <v>755</v>
      </c>
      <c r="E785" s="74">
        <v>0.46739999999999998</v>
      </c>
      <c r="F785" s="122" t="s">
        <v>2499</v>
      </c>
      <c r="G785" s="63" t="s">
        <v>2499</v>
      </c>
    </row>
    <row r="786" spans="1:7">
      <c r="A786" t="s">
        <v>2218</v>
      </c>
      <c r="B786" t="s">
        <v>2524</v>
      </c>
      <c r="C786" s="3">
        <v>5240</v>
      </c>
      <c r="D786" t="s">
        <v>760</v>
      </c>
      <c r="E786" s="74">
        <v>0.19439999999999999</v>
      </c>
      <c r="F786" s="122" t="s">
        <v>2881</v>
      </c>
      <c r="G786" s="63" t="s">
        <v>2499</v>
      </c>
    </row>
    <row r="787" spans="1:7">
      <c r="A787" t="s">
        <v>2218</v>
      </c>
      <c r="B787" t="s">
        <v>2524</v>
      </c>
      <c r="C787" s="3">
        <v>5714</v>
      </c>
      <c r="D787" t="s">
        <v>2982</v>
      </c>
      <c r="E787" s="74">
        <v>1.6299999999999999E-2</v>
      </c>
      <c r="F787" s="122" t="s">
        <v>2881</v>
      </c>
      <c r="G787" s="63" t="s">
        <v>2499</v>
      </c>
    </row>
    <row r="788" spans="1:7">
      <c r="A788" t="s">
        <v>2218</v>
      </c>
      <c r="B788" t="s">
        <v>2524</v>
      </c>
      <c r="C788" s="3">
        <v>2701</v>
      </c>
      <c r="D788" t="s">
        <v>736</v>
      </c>
      <c r="E788" s="74">
        <v>0.15590000000000001</v>
      </c>
      <c r="F788" s="122" t="s">
        <v>2881</v>
      </c>
      <c r="G788" s="63" t="s">
        <v>2499</v>
      </c>
    </row>
    <row r="789" spans="1:7">
      <c r="A789" t="s">
        <v>2218</v>
      </c>
      <c r="B789" t="s">
        <v>2524</v>
      </c>
      <c r="C789" s="3">
        <v>5325</v>
      </c>
      <c r="D789" t="s">
        <v>3081</v>
      </c>
      <c r="E789" s="74">
        <v>9.6299999999999997E-2</v>
      </c>
      <c r="F789" s="122" t="s">
        <v>2881</v>
      </c>
      <c r="G789" s="63" t="s">
        <v>2499</v>
      </c>
    </row>
    <row r="790" spans="1:7">
      <c r="A790" t="s">
        <v>2218</v>
      </c>
      <c r="B790" t="s">
        <v>2524</v>
      </c>
      <c r="C790" s="3">
        <v>3705</v>
      </c>
      <c r="D790" t="s">
        <v>757</v>
      </c>
      <c r="E790" s="74">
        <v>7.3800000000000004E-2</v>
      </c>
      <c r="F790" s="122" t="s">
        <v>2881</v>
      </c>
      <c r="G790" s="63" t="s">
        <v>2499</v>
      </c>
    </row>
    <row r="791" spans="1:7">
      <c r="A791" t="s">
        <v>2218</v>
      </c>
      <c r="B791" t="s">
        <v>2524</v>
      </c>
      <c r="C791" s="3">
        <v>5281</v>
      </c>
      <c r="D791" t="s">
        <v>761</v>
      </c>
      <c r="E791" s="74">
        <v>0.38800000000000001</v>
      </c>
      <c r="F791" s="122" t="s">
        <v>2881</v>
      </c>
      <c r="G791" s="63" t="s">
        <v>2499</v>
      </c>
    </row>
    <row r="792" spans="1:7">
      <c r="A792" t="s">
        <v>2218</v>
      </c>
      <c r="B792" t="s">
        <v>2524</v>
      </c>
      <c r="C792" s="3">
        <v>3742</v>
      </c>
      <c r="D792" t="s">
        <v>758</v>
      </c>
      <c r="E792" s="74">
        <v>3.9600000000000003E-2</v>
      </c>
      <c r="F792" s="122" t="s">
        <v>2881</v>
      </c>
      <c r="G792" s="63" t="s">
        <v>2499</v>
      </c>
    </row>
    <row r="793" spans="1:7">
      <c r="A793" t="s">
        <v>2218</v>
      </c>
      <c r="B793" t="s">
        <v>2524</v>
      </c>
      <c r="C793" s="3">
        <v>3338</v>
      </c>
      <c r="D793" t="s">
        <v>58</v>
      </c>
      <c r="E793" s="74">
        <v>0.2175</v>
      </c>
      <c r="F793" s="122" t="s">
        <v>2881</v>
      </c>
      <c r="G793" s="63" t="s">
        <v>2499</v>
      </c>
    </row>
    <row r="794" spans="1:7">
      <c r="A794" t="s">
        <v>2218</v>
      </c>
      <c r="B794" t="s">
        <v>2524</v>
      </c>
      <c r="C794" s="3">
        <v>2847</v>
      </c>
      <c r="D794" t="s">
        <v>738</v>
      </c>
      <c r="E794" s="74">
        <v>0.19819999999999999</v>
      </c>
      <c r="F794" s="122" t="s">
        <v>2881</v>
      </c>
      <c r="G794" s="63" t="s">
        <v>2499</v>
      </c>
    </row>
    <row r="795" spans="1:7">
      <c r="A795" t="s">
        <v>2218</v>
      </c>
      <c r="B795" t="s">
        <v>2524</v>
      </c>
      <c r="C795" s="3">
        <v>2846</v>
      </c>
      <c r="D795" t="s">
        <v>737</v>
      </c>
      <c r="E795" s="74">
        <v>0.19</v>
      </c>
      <c r="F795" s="122" t="s">
        <v>2881</v>
      </c>
      <c r="G795" s="63" t="s">
        <v>2499</v>
      </c>
    </row>
    <row r="796" spans="1:7">
      <c r="A796" t="s">
        <v>2218</v>
      </c>
      <c r="B796" t="s">
        <v>2524</v>
      </c>
      <c r="C796" s="3">
        <v>3166</v>
      </c>
      <c r="D796" t="s">
        <v>740</v>
      </c>
      <c r="E796" s="74">
        <v>0.57979999999999998</v>
      </c>
      <c r="F796" s="122" t="s">
        <v>2498</v>
      </c>
      <c r="G796" s="63" t="s">
        <v>2498</v>
      </c>
    </row>
    <row r="797" spans="1:7">
      <c r="A797" t="s">
        <v>2218</v>
      </c>
      <c r="B797" t="s">
        <v>2524</v>
      </c>
      <c r="C797" s="3">
        <v>3588</v>
      </c>
      <c r="D797" t="s">
        <v>753</v>
      </c>
      <c r="E797" s="74">
        <v>0.24340000000000001</v>
      </c>
      <c r="F797" s="122" t="s">
        <v>2881</v>
      </c>
      <c r="G797" s="63" t="s">
        <v>2499</v>
      </c>
    </row>
    <row r="798" spans="1:7">
      <c r="A798" t="s">
        <v>2218</v>
      </c>
      <c r="B798" t="s">
        <v>2524</v>
      </c>
      <c r="C798" s="3">
        <v>3522</v>
      </c>
      <c r="D798" t="s">
        <v>752</v>
      </c>
      <c r="E798" s="74">
        <v>7.4099999999999999E-2</v>
      </c>
      <c r="F798" s="122" t="s">
        <v>2881</v>
      </c>
      <c r="G798" s="63" t="s">
        <v>2499</v>
      </c>
    </row>
    <row r="799" spans="1:7">
      <c r="A799" t="s">
        <v>2218</v>
      </c>
      <c r="B799" t="s">
        <v>2524</v>
      </c>
      <c r="C799" s="3">
        <v>5308</v>
      </c>
      <c r="D799" t="s">
        <v>762</v>
      </c>
      <c r="E799" s="74">
        <v>9.0399999999999994E-2</v>
      </c>
      <c r="F799" s="122" t="s">
        <v>2881</v>
      </c>
      <c r="G799" s="63" t="s">
        <v>2499</v>
      </c>
    </row>
    <row r="800" spans="1:7">
      <c r="A800" t="s">
        <v>2218</v>
      </c>
      <c r="B800" t="s">
        <v>2524</v>
      </c>
      <c r="C800" s="3">
        <v>3225</v>
      </c>
      <c r="D800" t="s">
        <v>744</v>
      </c>
      <c r="E800" s="74">
        <v>0.63149999999999995</v>
      </c>
      <c r="F800" s="122" t="s">
        <v>2498</v>
      </c>
      <c r="G800" s="63" t="s">
        <v>2498</v>
      </c>
    </row>
    <row r="801" spans="1:7">
      <c r="A801" t="s">
        <v>2218</v>
      </c>
      <c r="B801" t="s">
        <v>2524</v>
      </c>
      <c r="C801" s="3">
        <v>3436</v>
      </c>
      <c r="D801" t="s">
        <v>749</v>
      </c>
      <c r="E801" s="74">
        <v>3.5000000000000003E-2</v>
      </c>
      <c r="F801" s="122" t="s">
        <v>2881</v>
      </c>
      <c r="G801" s="63" t="s">
        <v>2499</v>
      </c>
    </row>
    <row r="802" spans="1:7">
      <c r="A802" t="s">
        <v>2218</v>
      </c>
      <c r="B802" t="s">
        <v>2524</v>
      </c>
      <c r="C802" s="3">
        <v>3437</v>
      </c>
      <c r="D802" t="s">
        <v>750</v>
      </c>
      <c r="E802" s="74">
        <v>0.219</v>
      </c>
      <c r="F802" s="122" t="s">
        <v>2881</v>
      </c>
      <c r="G802" s="63" t="s">
        <v>2499</v>
      </c>
    </row>
    <row r="803" spans="1:7">
      <c r="A803" t="s">
        <v>2218</v>
      </c>
      <c r="B803" t="s">
        <v>2524</v>
      </c>
      <c r="C803" s="3">
        <v>3486</v>
      </c>
      <c r="D803" t="s">
        <v>751</v>
      </c>
      <c r="E803" s="74">
        <v>0.1444</v>
      </c>
      <c r="F803" s="122" t="s">
        <v>2881</v>
      </c>
      <c r="G803" s="63" t="s">
        <v>2499</v>
      </c>
    </row>
    <row r="804" spans="1:7">
      <c r="A804" t="s">
        <v>2218</v>
      </c>
      <c r="B804" t="s">
        <v>2524</v>
      </c>
      <c r="C804" s="3">
        <v>3631</v>
      </c>
      <c r="D804" t="s">
        <v>754</v>
      </c>
      <c r="E804" s="74">
        <v>0.18110000000000001</v>
      </c>
      <c r="F804" s="122" t="s">
        <v>2881</v>
      </c>
      <c r="G804" s="63" t="s">
        <v>2499</v>
      </c>
    </row>
    <row r="805" spans="1:7">
      <c r="A805" t="s">
        <v>2218</v>
      </c>
      <c r="B805" t="s">
        <v>2524</v>
      </c>
      <c r="C805" s="3">
        <v>3168</v>
      </c>
      <c r="D805" t="s">
        <v>742</v>
      </c>
      <c r="E805" s="74">
        <v>0.2979</v>
      </c>
      <c r="F805" s="122" t="s">
        <v>2881</v>
      </c>
      <c r="G805" s="63" t="s">
        <v>2499</v>
      </c>
    </row>
    <row r="806" spans="1:7">
      <c r="A806" t="s">
        <v>2218</v>
      </c>
      <c r="B806" t="s">
        <v>2524</v>
      </c>
      <c r="C806" s="3">
        <v>3224</v>
      </c>
      <c r="D806" t="s">
        <v>743</v>
      </c>
      <c r="E806" s="74">
        <v>0.1968</v>
      </c>
      <c r="F806" s="122" t="s">
        <v>2881</v>
      </c>
      <c r="G806" s="63" t="s">
        <v>2499</v>
      </c>
    </row>
    <row r="807" spans="1:7">
      <c r="A807" t="s">
        <v>2218</v>
      </c>
      <c r="B807" t="s">
        <v>2524</v>
      </c>
      <c r="C807" s="3">
        <v>3282</v>
      </c>
      <c r="D807" t="s">
        <v>745</v>
      </c>
      <c r="E807" s="74">
        <v>0.39939999999999998</v>
      </c>
      <c r="F807" s="122" t="s">
        <v>2881</v>
      </c>
      <c r="G807" s="63" t="s">
        <v>2499</v>
      </c>
    </row>
    <row r="808" spans="1:7">
      <c r="A808" t="s">
        <v>2218</v>
      </c>
      <c r="B808" t="s">
        <v>2524</v>
      </c>
      <c r="C808" s="3">
        <v>3339</v>
      </c>
      <c r="D808" t="s">
        <v>747</v>
      </c>
      <c r="E808" s="74">
        <v>0.51680000000000004</v>
      </c>
      <c r="F808" s="122" t="s">
        <v>2499</v>
      </c>
      <c r="G808" s="63" t="s">
        <v>2498</v>
      </c>
    </row>
    <row r="809" spans="1:7">
      <c r="A809" t="s">
        <v>2218</v>
      </c>
      <c r="B809" t="s">
        <v>2524</v>
      </c>
      <c r="C809" s="3">
        <v>3789</v>
      </c>
      <c r="D809" t="s">
        <v>759</v>
      </c>
      <c r="E809" s="74">
        <v>6.3600000000000004E-2</v>
      </c>
      <c r="F809" s="122" t="s">
        <v>2881</v>
      </c>
      <c r="G809" s="63" t="s">
        <v>2499</v>
      </c>
    </row>
    <row r="810" spans="1:7">
      <c r="A810" t="s">
        <v>2218</v>
      </c>
      <c r="B810" t="s">
        <v>2524</v>
      </c>
      <c r="C810" s="3">
        <v>3634</v>
      </c>
      <c r="D810" t="s">
        <v>756</v>
      </c>
      <c r="E810" s="74">
        <v>0.18229999999999999</v>
      </c>
      <c r="F810" s="122" t="s">
        <v>2881</v>
      </c>
      <c r="G810" s="63" t="s">
        <v>2499</v>
      </c>
    </row>
    <row r="811" spans="1:7">
      <c r="A811" t="s">
        <v>2218</v>
      </c>
      <c r="B811" t="s">
        <v>2524</v>
      </c>
      <c r="C811" s="3">
        <v>3100</v>
      </c>
      <c r="D811" t="s">
        <v>739</v>
      </c>
      <c r="E811" s="74">
        <v>0.5151</v>
      </c>
      <c r="F811" s="122" t="s">
        <v>2499</v>
      </c>
      <c r="G811" s="63" t="s">
        <v>2498</v>
      </c>
    </row>
    <row r="812" spans="1:7">
      <c r="A812" t="s">
        <v>2218</v>
      </c>
      <c r="B812" t="s">
        <v>2524</v>
      </c>
      <c r="C812" s="3">
        <v>3435</v>
      </c>
      <c r="D812" t="s">
        <v>748</v>
      </c>
      <c r="E812" s="74">
        <v>0.1847</v>
      </c>
      <c r="F812" s="122" t="s">
        <v>2881</v>
      </c>
      <c r="G812" s="63" t="s">
        <v>2499</v>
      </c>
    </row>
    <row r="813" spans="1:7">
      <c r="A813" t="s">
        <v>2218</v>
      </c>
      <c r="B813" t="s">
        <v>2524</v>
      </c>
      <c r="C813" s="3">
        <v>3283</v>
      </c>
      <c r="D813" t="s">
        <v>746</v>
      </c>
      <c r="E813" s="74">
        <v>0.156</v>
      </c>
      <c r="F813" s="122" t="s">
        <v>2881</v>
      </c>
      <c r="G813" s="63" t="s">
        <v>2499</v>
      </c>
    </row>
    <row r="814" spans="1:7">
      <c r="A814" t="s">
        <v>2218</v>
      </c>
      <c r="B814" t="s">
        <v>2524</v>
      </c>
      <c r="C814" s="3">
        <v>3167</v>
      </c>
      <c r="D814" t="s">
        <v>741</v>
      </c>
      <c r="E814" s="74">
        <v>0.17929999999999999</v>
      </c>
      <c r="F814" s="122" t="s">
        <v>2881</v>
      </c>
      <c r="G814" s="63" t="s">
        <v>2499</v>
      </c>
    </row>
    <row r="815" spans="1:7">
      <c r="A815" t="s">
        <v>2219</v>
      </c>
      <c r="B815" t="s">
        <v>2800</v>
      </c>
      <c r="C815" s="3">
        <v>3226</v>
      </c>
      <c r="D815" t="s">
        <v>766</v>
      </c>
      <c r="E815" s="74">
        <v>0.74429999999999996</v>
      </c>
      <c r="F815" s="122" t="s">
        <v>2498</v>
      </c>
      <c r="G815" s="63" t="s">
        <v>2498</v>
      </c>
    </row>
    <row r="816" spans="1:7">
      <c r="A816" t="s">
        <v>2219</v>
      </c>
      <c r="B816" t="s">
        <v>2800</v>
      </c>
      <c r="C816" s="3">
        <v>2848</v>
      </c>
      <c r="D816" t="s">
        <v>765</v>
      </c>
      <c r="E816" s="74">
        <v>0.68579999999999997</v>
      </c>
      <c r="F816" s="122" t="s">
        <v>2498</v>
      </c>
      <c r="G816" s="63" t="s">
        <v>2498</v>
      </c>
    </row>
    <row r="817" spans="1:7">
      <c r="A817" t="s">
        <v>2219</v>
      </c>
      <c r="B817" t="s">
        <v>2800</v>
      </c>
      <c r="C817" s="3">
        <v>2564</v>
      </c>
      <c r="D817" t="s">
        <v>764</v>
      </c>
      <c r="E817" s="74">
        <v>0.75260000000000005</v>
      </c>
      <c r="F817" s="122" t="s">
        <v>2498</v>
      </c>
      <c r="G817" s="63" t="s">
        <v>2498</v>
      </c>
    </row>
    <row r="818" spans="1:7">
      <c r="A818" t="s">
        <v>2219</v>
      </c>
      <c r="B818" t="s">
        <v>2800</v>
      </c>
      <c r="C818" s="3">
        <v>3635</v>
      </c>
      <c r="D818" t="s">
        <v>768</v>
      </c>
      <c r="E818" s="74">
        <v>0.80230000000000001</v>
      </c>
      <c r="F818" s="122" t="s">
        <v>2498</v>
      </c>
      <c r="G818" s="63" t="s">
        <v>2498</v>
      </c>
    </row>
    <row r="819" spans="1:7">
      <c r="A819" t="s">
        <v>2219</v>
      </c>
      <c r="B819" t="s">
        <v>2800</v>
      </c>
      <c r="C819" s="3">
        <v>3488</v>
      </c>
      <c r="D819" t="s">
        <v>767</v>
      </c>
      <c r="E819" s="74">
        <v>0.63370000000000004</v>
      </c>
      <c r="F819" s="122" t="s">
        <v>2498</v>
      </c>
      <c r="G819" s="63" t="s">
        <v>2498</v>
      </c>
    </row>
    <row r="820" spans="1:7">
      <c r="A820" t="s">
        <v>2220</v>
      </c>
      <c r="B820" t="s">
        <v>2746</v>
      </c>
      <c r="C820" s="3">
        <v>2485</v>
      </c>
      <c r="D820" t="s">
        <v>772</v>
      </c>
      <c r="E820" s="74">
        <v>0.2437</v>
      </c>
      <c r="F820" s="122" t="s">
        <v>2881</v>
      </c>
      <c r="G820" s="63" t="s">
        <v>2499</v>
      </c>
    </row>
    <row r="821" spans="1:7">
      <c r="A821" t="s">
        <v>2220</v>
      </c>
      <c r="B821" t="s">
        <v>2746</v>
      </c>
      <c r="C821" s="3">
        <v>3524</v>
      </c>
      <c r="D821" t="s">
        <v>774</v>
      </c>
      <c r="E821" s="74">
        <v>0.1691</v>
      </c>
      <c r="F821" s="122" t="s">
        <v>2881</v>
      </c>
      <c r="G821" s="63" t="s">
        <v>2499</v>
      </c>
    </row>
    <row r="822" spans="1:7">
      <c r="A822" t="s">
        <v>2220</v>
      </c>
      <c r="B822" t="s">
        <v>2746</v>
      </c>
      <c r="C822" s="3">
        <v>3101</v>
      </c>
      <c r="D822" t="s">
        <v>773</v>
      </c>
      <c r="E822" s="74">
        <v>0.1384</v>
      </c>
      <c r="F822" s="122" t="s">
        <v>2881</v>
      </c>
      <c r="G822" s="63" t="s">
        <v>2499</v>
      </c>
    </row>
    <row r="823" spans="1:7">
      <c r="A823" t="s">
        <v>2220</v>
      </c>
      <c r="B823" t="s">
        <v>2746</v>
      </c>
      <c r="C823" s="3">
        <v>1756</v>
      </c>
      <c r="D823" t="s">
        <v>770</v>
      </c>
      <c r="E823" s="74">
        <v>0.26700000000000002</v>
      </c>
      <c r="F823" s="122" t="s">
        <v>2881</v>
      </c>
      <c r="G823" s="63" t="s">
        <v>2499</v>
      </c>
    </row>
    <row r="824" spans="1:7">
      <c r="A824" t="s">
        <v>2220</v>
      </c>
      <c r="B824" t="s">
        <v>2746</v>
      </c>
      <c r="C824" s="3">
        <v>1854</v>
      </c>
      <c r="D824" t="s">
        <v>771</v>
      </c>
      <c r="E824" s="74">
        <v>0.23830000000000001</v>
      </c>
      <c r="F824" s="122" t="s">
        <v>2881</v>
      </c>
      <c r="G824" s="63" t="s">
        <v>2499</v>
      </c>
    </row>
    <row r="825" spans="1:7">
      <c r="A825" t="s">
        <v>2220</v>
      </c>
      <c r="B825" t="s">
        <v>2746</v>
      </c>
      <c r="C825" s="3">
        <v>4332</v>
      </c>
      <c r="D825" t="s">
        <v>776</v>
      </c>
      <c r="E825" s="74">
        <v>0.21640000000000001</v>
      </c>
      <c r="F825" s="122" t="s">
        <v>2881</v>
      </c>
      <c r="G825" s="63" t="s">
        <v>2499</v>
      </c>
    </row>
    <row r="826" spans="1:7">
      <c r="A826" t="s">
        <v>2220</v>
      </c>
      <c r="B826" t="s">
        <v>2746</v>
      </c>
      <c r="C826" s="3">
        <v>4318</v>
      </c>
      <c r="D826" t="s">
        <v>775</v>
      </c>
      <c r="E826" s="74">
        <v>0.1918</v>
      </c>
      <c r="F826" s="122" t="s">
        <v>2881</v>
      </c>
      <c r="G826" s="63" t="s">
        <v>2499</v>
      </c>
    </row>
    <row r="827" spans="1:7">
      <c r="A827" t="s">
        <v>2221</v>
      </c>
      <c r="B827" t="s">
        <v>2521</v>
      </c>
      <c r="C827" s="3">
        <v>3825</v>
      </c>
      <c r="D827" t="s">
        <v>786</v>
      </c>
      <c r="E827" s="74">
        <v>0.56669999999999998</v>
      </c>
      <c r="F827" s="122" t="s">
        <v>2498</v>
      </c>
      <c r="G827" s="63" t="s">
        <v>2498</v>
      </c>
    </row>
    <row r="828" spans="1:7">
      <c r="A828" t="s">
        <v>2221</v>
      </c>
      <c r="B828" t="s">
        <v>2521</v>
      </c>
      <c r="C828" s="3">
        <v>5082</v>
      </c>
      <c r="D828" t="s">
        <v>794</v>
      </c>
      <c r="E828" s="74">
        <v>0.52339999999999998</v>
      </c>
      <c r="F828" s="122" t="s">
        <v>2498</v>
      </c>
      <c r="G828" s="63" t="s">
        <v>2498</v>
      </c>
    </row>
    <row r="829" spans="1:7">
      <c r="A829" t="s">
        <v>2221</v>
      </c>
      <c r="B829" t="s">
        <v>2521</v>
      </c>
      <c r="C829" s="3">
        <v>5037</v>
      </c>
      <c r="D829" t="s">
        <v>792</v>
      </c>
      <c r="E829" s="74">
        <v>0.54090000000000005</v>
      </c>
      <c r="F829" s="122" t="s">
        <v>2499</v>
      </c>
      <c r="G829" s="63" t="s">
        <v>2498</v>
      </c>
    </row>
    <row r="830" spans="1:7">
      <c r="A830" t="s">
        <v>2221</v>
      </c>
      <c r="B830" t="s">
        <v>2521</v>
      </c>
      <c r="C830" s="3">
        <v>5522</v>
      </c>
      <c r="D830" t="s">
        <v>2877</v>
      </c>
      <c r="E830" s="74">
        <v>0.53820000000000001</v>
      </c>
      <c r="F830" s="122" t="s">
        <v>2881</v>
      </c>
      <c r="G830" s="63" t="s">
        <v>2498</v>
      </c>
    </row>
    <row r="831" spans="1:7">
      <c r="A831" t="s">
        <v>2221</v>
      </c>
      <c r="B831" t="s">
        <v>2521</v>
      </c>
      <c r="C831" s="3">
        <v>4474</v>
      </c>
      <c r="D831" t="s">
        <v>791</v>
      </c>
      <c r="E831" s="74">
        <v>0.43659999999999999</v>
      </c>
      <c r="F831" s="122" t="s">
        <v>2499</v>
      </c>
      <c r="G831" s="63" t="s">
        <v>2499</v>
      </c>
    </row>
    <row r="832" spans="1:7">
      <c r="A832" t="s">
        <v>2221</v>
      </c>
      <c r="B832" t="s">
        <v>2521</v>
      </c>
      <c r="C832" s="3">
        <v>2795</v>
      </c>
      <c r="D832" t="s">
        <v>780</v>
      </c>
      <c r="E832" s="74">
        <v>0.58179999999999998</v>
      </c>
      <c r="F832" s="122" t="s">
        <v>2498</v>
      </c>
      <c r="G832" s="63" t="s">
        <v>2498</v>
      </c>
    </row>
    <row r="833" spans="1:7">
      <c r="A833" t="s">
        <v>2221</v>
      </c>
      <c r="B833" t="s">
        <v>2521</v>
      </c>
      <c r="C833" s="3">
        <v>5610</v>
      </c>
      <c r="D833" t="s">
        <v>2890</v>
      </c>
      <c r="E833" s="74">
        <v>0.32040000000000002</v>
      </c>
      <c r="F833" s="122" t="s">
        <v>2499</v>
      </c>
      <c r="G833" s="63" t="s">
        <v>2499</v>
      </c>
    </row>
    <row r="834" spans="1:7">
      <c r="A834" t="s">
        <v>2221</v>
      </c>
      <c r="B834" t="s">
        <v>2521</v>
      </c>
      <c r="C834" s="3">
        <v>2394</v>
      </c>
      <c r="D834" t="s">
        <v>223</v>
      </c>
      <c r="E834" s="74">
        <v>0.61240000000000006</v>
      </c>
      <c r="F834" s="122" t="s">
        <v>2498</v>
      </c>
      <c r="G834" s="63" t="s">
        <v>2498</v>
      </c>
    </row>
    <row r="835" spans="1:7">
      <c r="A835" t="s">
        <v>2221</v>
      </c>
      <c r="B835" t="s">
        <v>2521</v>
      </c>
      <c r="C835" s="3">
        <v>3439</v>
      </c>
      <c r="D835" t="s">
        <v>188</v>
      </c>
      <c r="E835" s="74">
        <v>0.54610000000000003</v>
      </c>
      <c r="F835" s="122" t="s">
        <v>2498</v>
      </c>
      <c r="G835" s="63" t="s">
        <v>2498</v>
      </c>
    </row>
    <row r="836" spans="1:7">
      <c r="A836" t="s">
        <v>2221</v>
      </c>
      <c r="B836" t="s">
        <v>2521</v>
      </c>
      <c r="C836" s="3">
        <v>2932</v>
      </c>
      <c r="D836" t="s">
        <v>781</v>
      </c>
      <c r="E836" s="74">
        <v>0.72299999999999998</v>
      </c>
      <c r="F836" s="122" t="s">
        <v>2498</v>
      </c>
      <c r="G836" s="63" t="s">
        <v>2498</v>
      </c>
    </row>
    <row r="837" spans="1:7">
      <c r="A837" t="s">
        <v>2221</v>
      </c>
      <c r="B837" t="s">
        <v>2521</v>
      </c>
      <c r="C837" s="3">
        <v>3745</v>
      </c>
      <c r="D837" t="s">
        <v>785</v>
      </c>
      <c r="E837" s="74">
        <v>0.48209999999999997</v>
      </c>
      <c r="F837" s="122" t="s">
        <v>2499</v>
      </c>
      <c r="G837" s="63" t="s">
        <v>2499</v>
      </c>
    </row>
    <row r="838" spans="1:7">
      <c r="A838" t="s">
        <v>2221</v>
      </c>
      <c r="B838" t="s">
        <v>2521</v>
      </c>
      <c r="C838" s="3">
        <v>3669</v>
      </c>
      <c r="D838" t="s">
        <v>784</v>
      </c>
      <c r="E838" s="74">
        <v>0.6734</v>
      </c>
      <c r="F838" s="122" t="s">
        <v>2498</v>
      </c>
      <c r="G838" s="63" t="s">
        <v>2498</v>
      </c>
    </row>
    <row r="839" spans="1:7">
      <c r="A839" t="s">
        <v>2221</v>
      </c>
      <c r="B839" t="s">
        <v>2521</v>
      </c>
      <c r="C839" s="3">
        <v>4347</v>
      </c>
      <c r="D839" t="s">
        <v>719</v>
      </c>
      <c r="E839" s="74">
        <v>0.46429999999999999</v>
      </c>
      <c r="F839" s="122" t="s">
        <v>2499</v>
      </c>
      <c r="G839" s="63" t="s">
        <v>2499</v>
      </c>
    </row>
    <row r="840" spans="1:7">
      <c r="A840" t="s">
        <v>2221</v>
      </c>
      <c r="B840" t="s">
        <v>2521</v>
      </c>
      <c r="C840" s="3">
        <v>4417</v>
      </c>
      <c r="D840" t="s">
        <v>789</v>
      </c>
      <c r="E840" s="74">
        <v>0.5554</v>
      </c>
      <c r="F840" s="122" t="s">
        <v>2498</v>
      </c>
      <c r="G840" s="63" t="s">
        <v>2498</v>
      </c>
    </row>
    <row r="841" spans="1:7">
      <c r="A841" t="s">
        <v>2221</v>
      </c>
      <c r="B841" t="s">
        <v>2521</v>
      </c>
      <c r="C841" s="3">
        <v>4120</v>
      </c>
      <c r="D841" t="s">
        <v>787</v>
      </c>
      <c r="E841" s="74">
        <v>0.45100000000000001</v>
      </c>
      <c r="F841" s="122" t="s">
        <v>2499</v>
      </c>
      <c r="G841" s="63" t="s">
        <v>2499</v>
      </c>
    </row>
    <row r="842" spans="1:7">
      <c r="A842" t="s">
        <v>2221</v>
      </c>
      <c r="B842" t="s">
        <v>2521</v>
      </c>
      <c r="C842" s="3">
        <v>5051</v>
      </c>
      <c r="D842" t="s">
        <v>793</v>
      </c>
      <c r="E842" s="74">
        <v>0.3216</v>
      </c>
      <c r="F842" s="122" t="s">
        <v>2499</v>
      </c>
      <c r="G842" s="63" t="s">
        <v>2499</v>
      </c>
    </row>
    <row r="843" spans="1:7">
      <c r="A843" t="s">
        <v>2221</v>
      </c>
      <c r="B843" t="s">
        <v>2521</v>
      </c>
      <c r="C843" s="3">
        <v>3525</v>
      </c>
      <c r="D843" t="s">
        <v>783</v>
      </c>
      <c r="E843" s="74">
        <v>0.59450000000000003</v>
      </c>
      <c r="F843" s="122" t="s">
        <v>2498</v>
      </c>
      <c r="G843" s="63" t="s">
        <v>2498</v>
      </c>
    </row>
    <row r="844" spans="1:7">
      <c r="A844" t="s">
        <v>2221</v>
      </c>
      <c r="B844" t="s">
        <v>2521</v>
      </c>
      <c r="C844" s="3">
        <v>4462</v>
      </c>
      <c r="D844" t="s">
        <v>790</v>
      </c>
      <c r="E844" s="74">
        <v>0.50760000000000005</v>
      </c>
      <c r="F844" s="122" t="s">
        <v>2498</v>
      </c>
      <c r="G844" s="63" t="s">
        <v>2498</v>
      </c>
    </row>
    <row r="845" spans="1:7">
      <c r="A845" t="s">
        <v>2221</v>
      </c>
      <c r="B845" t="s">
        <v>2521</v>
      </c>
      <c r="C845" s="3">
        <v>3169</v>
      </c>
      <c r="D845" t="s">
        <v>782</v>
      </c>
      <c r="E845" s="74">
        <v>0.63109999999999999</v>
      </c>
      <c r="F845" s="122" t="s">
        <v>2498</v>
      </c>
      <c r="G845" s="63" t="s">
        <v>2498</v>
      </c>
    </row>
    <row r="846" spans="1:7">
      <c r="A846" t="s">
        <v>2221</v>
      </c>
      <c r="B846" t="s">
        <v>2521</v>
      </c>
      <c r="C846" s="3">
        <v>3227</v>
      </c>
      <c r="D846" t="s">
        <v>236</v>
      </c>
      <c r="E846" s="74">
        <v>0.63390000000000002</v>
      </c>
      <c r="F846" s="122" t="s">
        <v>2498</v>
      </c>
      <c r="G846" s="63" t="s">
        <v>2498</v>
      </c>
    </row>
    <row r="847" spans="1:7">
      <c r="A847" t="s">
        <v>2221</v>
      </c>
      <c r="B847" t="s">
        <v>2521</v>
      </c>
      <c r="C847" s="3">
        <v>4385</v>
      </c>
      <c r="D847" t="s">
        <v>788</v>
      </c>
      <c r="E847" s="74">
        <v>0.56999999999999995</v>
      </c>
      <c r="F847" s="122" t="s">
        <v>2498</v>
      </c>
      <c r="G847" s="63" t="s">
        <v>2498</v>
      </c>
    </row>
    <row r="848" spans="1:7">
      <c r="A848" t="s">
        <v>2221</v>
      </c>
      <c r="B848" t="s">
        <v>2521</v>
      </c>
      <c r="C848" s="3">
        <v>2659</v>
      </c>
      <c r="D848" t="s">
        <v>778</v>
      </c>
      <c r="E848" s="74">
        <v>0.61219999999999997</v>
      </c>
      <c r="F848" s="122" t="s">
        <v>2498</v>
      </c>
      <c r="G848" s="63" t="s">
        <v>2498</v>
      </c>
    </row>
    <row r="849" spans="1:7">
      <c r="A849" t="s">
        <v>2221</v>
      </c>
      <c r="B849" t="s">
        <v>2521</v>
      </c>
      <c r="C849" s="3">
        <v>2326</v>
      </c>
      <c r="D849" t="s">
        <v>39</v>
      </c>
      <c r="E849" s="74">
        <v>0.65959999999999996</v>
      </c>
      <c r="F849" s="122" t="s">
        <v>2498</v>
      </c>
      <c r="G849" s="63" t="s">
        <v>2498</v>
      </c>
    </row>
    <row r="850" spans="1:7">
      <c r="A850" t="s">
        <v>2221</v>
      </c>
      <c r="B850" t="s">
        <v>2521</v>
      </c>
      <c r="C850" s="3">
        <v>5733</v>
      </c>
      <c r="D850" t="s">
        <v>779</v>
      </c>
      <c r="E850" s="74">
        <v>0.64119999999999999</v>
      </c>
      <c r="F850" s="122" t="s">
        <v>2498</v>
      </c>
      <c r="G850" s="63" t="s">
        <v>2498</v>
      </c>
    </row>
    <row r="851" spans="1:7">
      <c r="A851" t="s">
        <v>2221</v>
      </c>
      <c r="B851" t="s">
        <v>2521</v>
      </c>
      <c r="C851" s="3">
        <v>5717</v>
      </c>
      <c r="D851" t="s">
        <v>2981</v>
      </c>
      <c r="E851" s="74">
        <v>0.51</v>
      </c>
      <c r="F851" s="122" t="s">
        <v>2499</v>
      </c>
      <c r="G851" s="63" t="s">
        <v>2498</v>
      </c>
    </row>
    <row r="852" spans="1:7">
      <c r="A852" t="s">
        <v>2222</v>
      </c>
      <c r="B852" t="s">
        <v>2790</v>
      </c>
      <c r="C852" s="3">
        <v>5489</v>
      </c>
      <c r="D852" t="s">
        <v>2488</v>
      </c>
      <c r="E852" s="74">
        <v>0.13919999999999999</v>
      </c>
      <c r="F852" s="122" t="s">
        <v>2881</v>
      </c>
      <c r="G852" s="63" t="s">
        <v>2499</v>
      </c>
    </row>
    <row r="853" spans="1:7">
      <c r="A853" t="s">
        <v>2222</v>
      </c>
      <c r="B853" t="s">
        <v>2790</v>
      </c>
      <c r="C853" s="3">
        <v>4453</v>
      </c>
      <c r="D853" t="s">
        <v>800</v>
      </c>
      <c r="E853" s="74">
        <v>0.17499999999999999</v>
      </c>
      <c r="F853" s="122" t="s">
        <v>2881</v>
      </c>
      <c r="G853" s="63" t="s">
        <v>2499</v>
      </c>
    </row>
    <row r="854" spans="1:7">
      <c r="A854" t="s">
        <v>2222</v>
      </c>
      <c r="B854" t="s">
        <v>2790</v>
      </c>
      <c r="C854" s="3">
        <v>3286</v>
      </c>
      <c r="D854" t="s">
        <v>797</v>
      </c>
      <c r="E854" s="74">
        <v>0.19719999999999999</v>
      </c>
      <c r="F854" s="122" t="s">
        <v>2881</v>
      </c>
      <c r="G854" s="63" t="s">
        <v>2499</v>
      </c>
    </row>
    <row r="855" spans="1:7">
      <c r="A855" t="s">
        <v>2222</v>
      </c>
      <c r="B855" t="s">
        <v>2790</v>
      </c>
      <c r="C855" s="3">
        <v>3937</v>
      </c>
      <c r="D855" t="s">
        <v>2489</v>
      </c>
      <c r="E855" s="74">
        <v>0.2278</v>
      </c>
      <c r="F855" s="122" t="s">
        <v>2881</v>
      </c>
      <c r="G855" s="63" t="s">
        <v>2499</v>
      </c>
    </row>
    <row r="856" spans="1:7">
      <c r="A856" t="s">
        <v>2222</v>
      </c>
      <c r="B856" t="s">
        <v>2790</v>
      </c>
      <c r="C856" s="3">
        <v>4415</v>
      </c>
      <c r="D856" t="s">
        <v>799</v>
      </c>
      <c r="E856" s="74">
        <v>0.15840000000000001</v>
      </c>
      <c r="F856" s="122" t="s">
        <v>2881</v>
      </c>
      <c r="G856" s="63" t="s">
        <v>2499</v>
      </c>
    </row>
    <row r="857" spans="1:7">
      <c r="A857" t="s">
        <v>2222</v>
      </c>
      <c r="B857" t="s">
        <v>2790</v>
      </c>
      <c r="C857" s="3">
        <v>3589</v>
      </c>
      <c r="D857" t="s">
        <v>798</v>
      </c>
      <c r="E857" s="74">
        <v>0.33739999999999998</v>
      </c>
      <c r="F857" s="122" t="s">
        <v>2881</v>
      </c>
      <c r="G857" s="63" t="s">
        <v>2499</v>
      </c>
    </row>
    <row r="858" spans="1:7">
      <c r="A858" t="s">
        <v>2222</v>
      </c>
      <c r="B858" t="s">
        <v>2790</v>
      </c>
      <c r="C858" s="3">
        <v>3341</v>
      </c>
      <c r="D858" t="s">
        <v>2490</v>
      </c>
      <c r="E858" s="74">
        <v>0.14080000000000001</v>
      </c>
      <c r="F858" s="122" t="s">
        <v>2881</v>
      </c>
      <c r="G858" s="63" t="s">
        <v>2499</v>
      </c>
    </row>
    <row r="859" spans="1:7">
      <c r="A859" t="s">
        <v>2222</v>
      </c>
      <c r="B859" t="s">
        <v>2790</v>
      </c>
      <c r="C859" s="3">
        <v>5490</v>
      </c>
      <c r="D859" t="s">
        <v>2491</v>
      </c>
      <c r="E859" s="74">
        <v>0.17660000000000001</v>
      </c>
      <c r="F859" s="122" t="s">
        <v>2881</v>
      </c>
      <c r="G859" s="63" t="s">
        <v>2499</v>
      </c>
    </row>
    <row r="860" spans="1:7">
      <c r="A860" t="s">
        <v>2222</v>
      </c>
      <c r="B860" t="s">
        <v>2790</v>
      </c>
      <c r="C860" s="3">
        <v>5563</v>
      </c>
      <c r="D860" t="s">
        <v>2873</v>
      </c>
      <c r="E860" s="74">
        <v>0.3256</v>
      </c>
      <c r="F860" s="122" t="s">
        <v>2881</v>
      </c>
      <c r="G860" s="63" t="s">
        <v>2499</v>
      </c>
    </row>
    <row r="861" spans="1:7">
      <c r="A861" t="s">
        <v>2222</v>
      </c>
      <c r="B861" t="s">
        <v>2790</v>
      </c>
      <c r="C861" s="3">
        <v>2849</v>
      </c>
      <c r="D861" t="s">
        <v>796</v>
      </c>
      <c r="E861" s="74">
        <v>0.17760000000000001</v>
      </c>
      <c r="F861" s="122" t="s">
        <v>2881</v>
      </c>
      <c r="G861" s="63" t="s">
        <v>2499</v>
      </c>
    </row>
    <row r="862" spans="1:7">
      <c r="A862" t="s">
        <v>2223</v>
      </c>
      <c r="B862" t="s">
        <v>2763</v>
      </c>
      <c r="C862" s="3">
        <v>5015</v>
      </c>
      <c r="D862" t="s">
        <v>809</v>
      </c>
      <c r="E862" s="74">
        <v>2.5000000000000001E-2</v>
      </c>
      <c r="F862" s="122" t="s">
        <v>2881</v>
      </c>
      <c r="G862" s="63" t="s">
        <v>2499</v>
      </c>
    </row>
    <row r="863" spans="1:7">
      <c r="A863" t="s">
        <v>2223</v>
      </c>
      <c r="B863" t="s">
        <v>2763</v>
      </c>
      <c r="C863" s="3">
        <v>4397</v>
      </c>
      <c r="D863" t="s">
        <v>808</v>
      </c>
      <c r="E863" s="74">
        <v>0.14269999999999999</v>
      </c>
      <c r="F863" s="122" t="s">
        <v>2881</v>
      </c>
      <c r="G863" s="63" t="s">
        <v>2499</v>
      </c>
    </row>
    <row r="864" spans="1:7">
      <c r="A864" t="s">
        <v>2223</v>
      </c>
      <c r="B864" t="s">
        <v>2763</v>
      </c>
      <c r="C864" s="3">
        <v>4308</v>
      </c>
      <c r="D864" t="s">
        <v>807</v>
      </c>
      <c r="E864" s="74">
        <v>0.1182</v>
      </c>
      <c r="F864" s="122" t="s">
        <v>2881</v>
      </c>
      <c r="G864" s="63" t="s">
        <v>2499</v>
      </c>
    </row>
    <row r="865" spans="1:7">
      <c r="A865" t="s">
        <v>2223</v>
      </c>
      <c r="B865" t="s">
        <v>2763</v>
      </c>
      <c r="C865" s="3">
        <v>2222</v>
      </c>
      <c r="D865" t="s">
        <v>803</v>
      </c>
      <c r="E865" s="74">
        <v>0.1368</v>
      </c>
      <c r="F865" s="122" t="s">
        <v>2881</v>
      </c>
      <c r="G865" s="63" t="s">
        <v>2499</v>
      </c>
    </row>
    <row r="866" spans="1:7">
      <c r="A866" t="s">
        <v>2223</v>
      </c>
      <c r="B866" t="s">
        <v>2763</v>
      </c>
      <c r="C866" s="3">
        <v>2850</v>
      </c>
      <c r="D866" t="s">
        <v>806</v>
      </c>
      <c r="E866" s="74">
        <v>0.1188</v>
      </c>
      <c r="F866" s="122" t="s">
        <v>2881</v>
      </c>
      <c r="G866" s="63" t="s">
        <v>2499</v>
      </c>
    </row>
    <row r="867" spans="1:7">
      <c r="A867" t="s">
        <v>2223</v>
      </c>
      <c r="B867" t="s">
        <v>2763</v>
      </c>
      <c r="C867" s="3">
        <v>2287</v>
      </c>
      <c r="D867" t="s">
        <v>804</v>
      </c>
      <c r="E867" s="74">
        <v>0.13220000000000001</v>
      </c>
      <c r="F867" s="122" t="s">
        <v>2881</v>
      </c>
      <c r="G867" s="63" t="s">
        <v>2499</v>
      </c>
    </row>
    <row r="868" spans="1:7">
      <c r="A868" t="s">
        <v>2223</v>
      </c>
      <c r="B868" t="s">
        <v>2763</v>
      </c>
      <c r="C868" s="3">
        <v>5181</v>
      </c>
      <c r="D868" t="s">
        <v>811</v>
      </c>
      <c r="E868" s="74">
        <v>0.16520000000000001</v>
      </c>
      <c r="F868" s="122" t="s">
        <v>2881</v>
      </c>
      <c r="G868" s="63" t="s">
        <v>2499</v>
      </c>
    </row>
    <row r="869" spans="1:7">
      <c r="A869" t="s">
        <v>2223</v>
      </c>
      <c r="B869" t="s">
        <v>2763</v>
      </c>
      <c r="C869" s="3">
        <v>2288</v>
      </c>
      <c r="D869" t="s">
        <v>805</v>
      </c>
      <c r="E869" s="74">
        <v>0.1172</v>
      </c>
      <c r="F869" s="122" t="s">
        <v>2881</v>
      </c>
      <c r="G869" s="63" t="s">
        <v>2499</v>
      </c>
    </row>
    <row r="870" spans="1:7">
      <c r="A870" t="s">
        <v>2223</v>
      </c>
      <c r="B870" t="s">
        <v>2763</v>
      </c>
      <c r="C870" s="3">
        <v>2124</v>
      </c>
      <c r="D870" t="s">
        <v>2862</v>
      </c>
      <c r="E870" s="74">
        <v>9.5399999999999999E-2</v>
      </c>
      <c r="F870" s="122" t="s">
        <v>2881</v>
      </c>
      <c r="G870" s="63" t="s">
        <v>2499</v>
      </c>
    </row>
    <row r="871" spans="1:7">
      <c r="A871" t="s">
        <v>2223</v>
      </c>
      <c r="B871" t="s">
        <v>2763</v>
      </c>
      <c r="C871" s="3">
        <v>5296</v>
      </c>
      <c r="D871" t="s">
        <v>812</v>
      </c>
      <c r="E871" s="74">
        <v>0.18010000000000001</v>
      </c>
      <c r="F871" s="122" t="s">
        <v>2881</v>
      </c>
      <c r="G871" s="63" t="s">
        <v>2499</v>
      </c>
    </row>
    <row r="872" spans="1:7">
      <c r="A872" t="s">
        <v>2223</v>
      </c>
      <c r="B872" t="s">
        <v>2763</v>
      </c>
      <c r="C872" s="3">
        <v>5457</v>
      </c>
      <c r="D872" t="s">
        <v>813</v>
      </c>
      <c r="E872" s="74">
        <v>0.12859999999999999</v>
      </c>
      <c r="F872" s="122" t="s">
        <v>2881</v>
      </c>
      <c r="G872" s="63" t="s">
        <v>2499</v>
      </c>
    </row>
    <row r="873" spans="1:7">
      <c r="A873" t="s">
        <v>2223</v>
      </c>
      <c r="B873" t="s">
        <v>2763</v>
      </c>
      <c r="C873" s="3">
        <v>5135</v>
      </c>
      <c r="D873" t="s">
        <v>810</v>
      </c>
      <c r="E873" s="74">
        <v>0.15770000000000001</v>
      </c>
      <c r="F873" s="122" t="s">
        <v>2881</v>
      </c>
      <c r="G873" s="63" t="s">
        <v>2499</v>
      </c>
    </row>
    <row r="874" spans="1:7">
      <c r="A874" t="s">
        <v>2223</v>
      </c>
      <c r="B874" t="s">
        <v>2763</v>
      </c>
      <c r="C874" s="3">
        <v>1502</v>
      </c>
      <c r="D874" t="s">
        <v>802</v>
      </c>
      <c r="E874" s="74">
        <v>0.218</v>
      </c>
      <c r="F874" s="122" t="s">
        <v>2881</v>
      </c>
      <c r="G874" s="63" t="s">
        <v>2499</v>
      </c>
    </row>
    <row r="875" spans="1:7">
      <c r="A875" t="s">
        <v>2224</v>
      </c>
      <c r="B875" t="s">
        <v>2623</v>
      </c>
      <c r="C875" s="3">
        <v>3746</v>
      </c>
      <c r="D875" t="s">
        <v>825</v>
      </c>
      <c r="E875" s="74">
        <v>0.16309999999999999</v>
      </c>
      <c r="F875" s="122" t="s">
        <v>2881</v>
      </c>
      <c r="G875" s="63" t="s">
        <v>2499</v>
      </c>
    </row>
    <row r="876" spans="1:7">
      <c r="A876" t="s">
        <v>2224</v>
      </c>
      <c r="B876" t="s">
        <v>2623</v>
      </c>
      <c r="C876" s="3">
        <v>4460</v>
      </c>
      <c r="D876" t="s">
        <v>831</v>
      </c>
      <c r="E876" s="74">
        <v>9.11E-2</v>
      </c>
      <c r="F876" s="122" t="s">
        <v>2881</v>
      </c>
      <c r="G876" s="63" t="s">
        <v>2499</v>
      </c>
    </row>
    <row r="877" spans="1:7">
      <c r="A877" t="s">
        <v>2224</v>
      </c>
      <c r="B877" t="s">
        <v>2623</v>
      </c>
      <c r="C877" s="3">
        <v>3440</v>
      </c>
      <c r="D877" t="s">
        <v>821</v>
      </c>
      <c r="E877" s="74">
        <v>0.1268</v>
      </c>
      <c r="F877" s="122" t="s">
        <v>2881</v>
      </c>
      <c r="G877" s="63" t="s">
        <v>2499</v>
      </c>
    </row>
    <row r="878" spans="1:7">
      <c r="A878" t="s">
        <v>2224</v>
      </c>
      <c r="B878" t="s">
        <v>2623</v>
      </c>
      <c r="C878" s="3">
        <v>4565</v>
      </c>
      <c r="D878" t="s">
        <v>833</v>
      </c>
      <c r="E878" s="74">
        <v>3.7400000000000003E-2</v>
      </c>
      <c r="F878" s="122" t="s">
        <v>2881</v>
      </c>
      <c r="G878" s="63" t="s">
        <v>2499</v>
      </c>
    </row>
    <row r="879" spans="1:7">
      <c r="A879" t="s">
        <v>2224</v>
      </c>
      <c r="B879" t="s">
        <v>2623</v>
      </c>
      <c r="C879" s="3">
        <v>5673</v>
      </c>
      <c r="D879" t="s">
        <v>3092</v>
      </c>
      <c r="E879" s="74">
        <v>0.16170000000000001</v>
      </c>
      <c r="F879" s="122" t="s">
        <v>2881</v>
      </c>
      <c r="G879" s="63" t="s">
        <v>2499</v>
      </c>
    </row>
    <row r="880" spans="1:7">
      <c r="A880" t="s">
        <v>2224</v>
      </c>
      <c r="B880" t="s">
        <v>2623</v>
      </c>
      <c r="C880" s="3">
        <v>4300</v>
      </c>
      <c r="D880" t="s">
        <v>828</v>
      </c>
      <c r="E880" s="74">
        <v>0.16420000000000001</v>
      </c>
      <c r="F880" s="122" t="s">
        <v>2881</v>
      </c>
      <c r="G880" s="63" t="s">
        <v>2499</v>
      </c>
    </row>
    <row r="881" spans="1:7">
      <c r="A881" t="s">
        <v>2224</v>
      </c>
      <c r="B881" t="s">
        <v>2623</v>
      </c>
      <c r="C881" s="3">
        <v>2738</v>
      </c>
      <c r="D881" t="s">
        <v>816</v>
      </c>
      <c r="E881" s="74">
        <v>0.2782</v>
      </c>
      <c r="F881" s="122" t="s">
        <v>2881</v>
      </c>
      <c r="G881" s="63" t="s">
        <v>2499</v>
      </c>
    </row>
    <row r="882" spans="1:7">
      <c r="A882" t="s">
        <v>2224</v>
      </c>
      <c r="B882" t="s">
        <v>2623</v>
      </c>
      <c r="C882" s="3">
        <v>5674</v>
      </c>
      <c r="D882" t="s">
        <v>1395</v>
      </c>
      <c r="E882" s="74">
        <v>0.1216</v>
      </c>
      <c r="F882" s="122" t="s">
        <v>2881</v>
      </c>
      <c r="G882" s="63" t="s">
        <v>2499</v>
      </c>
    </row>
    <row r="883" spans="1:7">
      <c r="A883" t="s">
        <v>2224</v>
      </c>
      <c r="B883" t="s">
        <v>2623</v>
      </c>
      <c r="C883" s="3">
        <v>4375</v>
      </c>
      <c r="D883" t="s">
        <v>829</v>
      </c>
      <c r="E883" s="74">
        <v>9.8699999999999996E-2</v>
      </c>
      <c r="F883" s="122" t="s">
        <v>2881</v>
      </c>
      <c r="G883" s="63" t="s">
        <v>2499</v>
      </c>
    </row>
    <row r="884" spans="1:7">
      <c r="A884" t="s">
        <v>2224</v>
      </c>
      <c r="B884" s="51" t="s">
        <v>2623</v>
      </c>
      <c r="C884" s="3">
        <v>5201</v>
      </c>
      <c r="D884" t="s">
        <v>837</v>
      </c>
      <c r="E884" s="74">
        <v>3.8600000000000002E-2</v>
      </c>
      <c r="F884" s="122" t="s">
        <v>2881</v>
      </c>
      <c r="G884" s="63" t="s">
        <v>2499</v>
      </c>
    </row>
    <row r="885" spans="1:7">
      <c r="A885" t="s">
        <v>2224</v>
      </c>
      <c r="B885" t="s">
        <v>2623</v>
      </c>
      <c r="C885" s="3">
        <v>4376</v>
      </c>
      <c r="D885" t="s">
        <v>830</v>
      </c>
      <c r="E885" s="74">
        <v>4.02E-2</v>
      </c>
      <c r="F885" s="122" t="s">
        <v>2881</v>
      </c>
      <c r="G885" s="63" t="s">
        <v>2499</v>
      </c>
    </row>
    <row r="886" spans="1:7">
      <c r="A886" t="s">
        <v>2224</v>
      </c>
      <c r="B886" t="s">
        <v>2623</v>
      </c>
      <c r="C886" s="3">
        <v>4493</v>
      </c>
      <c r="D886" t="s">
        <v>245</v>
      </c>
      <c r="E886" s="74">
        <v>8.6199999999999999E-2</v>
      </c>
      <c r="F886" s="122" t="s">
        <v>2881</v>
      </c>
      <c r="G886" s="63" t="s">
        <v>2499</v>
      </c>
    </row>
    <row r="887" spans="1:7">
      <c r="A887" t="s">
        <v>2224</v>
      </c>
      <c r="B887" t="s">
        <v>2623</v>
      </c>
      <c r="C887" s="3">
        <v>5437</v>
      </c>
      <c r="D887" t="s">
        <v>838</v>
      </c>
      <c r="E887" s="74">
        <v>0.1424</v>
      </c>
      <c r="F887" s="122" t="s">
        <v>2881</v>
      </c>
      <c r="G887" s="63" t="s">
        <v>2499</v>
      </c>
    </row>
    <row r="888" spans="1:7">
      <c r="A888" t="s">
        <v>2224</v>
      </c>
      <c r="B888" t="s">
        <v>2623</v>
      </c>
      <c r="C888" s="3">
        <v>5056</v>
      </c>
      <c r="D888" t="s">
        <v>835</v>
      </c>
      <c r="E888" s="74">
        <v>7.5999999999999998E-2</v>
      </c>
      <c r="F888" s="122" t="s">
        <v>2881</v>
      </c>
      <c r="G888" s="63" t="s">
        <v>2499</v>
      </c>
    </row>
    <row r="889" spans="1:7">
      <c r="A889" t="s">
        <v>2224</v>
      </c>
      <c r="B889" t="s">
        <v>2623</v>
      </c>
      <c r="C889" s="3">
        <v>5577</v>
      </c>
      <c r="D889" t="s">
        <v>3194</v>
      </c>
      <c r="E889" s="74">
        <v>1</v>
      </c>
      <c r="F889" s="122" t="s">
        <v>2881</v>
      </c>
      <c r="G889" s="63" t="s">
        <v>2498</v>
      </c>
    </row>
    <row r="890" spans="1:7">
      <c r="A890" t="s">
        <v>2224</v>
      </c>
      <c r="B890" t="s">
        <v>2623</v>
      </c>
      <c r="C890" s="3">
        <v>3385</v>
      </c>
      <c r="D890" t="s">
        <v>819</v>
      </c>
      <c r="E890" s="74">
        <v>0.1515</v>
      </c>
      <c r="F890" s="122" t="s">
        <v>2881</v>
      </c>
      <c r="G890" s="63" t="s">
        <v>2499</v>
      </c>
    </row>
    <row r="891" spans="1:7">
      <c r="A891" t="s">
        <v>2224</v>
      </c>
      <c r="B891" t="s">
        <v>2623</v>
      </c>
      <c r="C891" s="3">
        <v>3038</v>
      </c>
      <c r="D891" t="s">
        <v>817</v>
      </c>
      <c r="E891" s="74">
        <v>0.26800000000000002</v>
      </c>
      <c r="F891" s="122" t="s">
        <v>2881</v>
      </c>
      <c r="G891" s="63" t="s">
        <v>2499</v>
      </c>
    </row>
    <row r="892" spans="1:7">
      <c r="A892" t="s">
        <v>2224</v>
      </c>
      <c r="B892" t="s">
        <v>2623</v>
      </c>
      <c r="C892" s="3">
        <v>5062</v>
      </c>
      <c r="D892" t="s">
        <v>3093</v>
      </c>
      <c r="E892" s="74">
        <v>0</v>
      </c>
      <c r="F892" s="122" t="s">
        <v>2881</v>
      </c>
      <c r="G892" s="63" t="s">
        <v>2499</v>
      </c>
    </row>
    <row r="893" spans="1:7">
      <c r="A893" t="s">
        <v>2224</v>
      </c>
      <c r="B893" t="s">
        <v>2623</v>
      </c>
      <c r="C893" s="3">
        <v>1624</v>
      </c>
      <c r="D893" t="s">
        <v>815</v>
      </c>
      <c r="E893" s="74">
        <v>0.2361</v>
      </c>
      <c r="F893" s="122" t="s">
        <v>2881</v>
      </c>
      <c r="G893" s="63" t="s">
        <v>2499</v>
      </c>
    </row>
    <row r="894" spans="1:7">
      <c r="A894" t="s">
        <v>2224</v>
      </c>
      <c r="B894" t="s">
        <v>2623</v>
      </c>
      <c r="C894" s="3">
        <v>3673</v>
      </c>
      <c r="D894" t="s">
        <v>824</v>
      </c>
      <c r="E894" s="74">
        <v>0.25900000000000001</v>
      </c>
      <c r="F894" s="122" t="s">
        <v>2881</v>
      </c>
      <c r="G894" s="63" t="s">
        <v>2499</v>
      </c>
    </row>
    <row r="895" spans="1:7">
      <c r="A895" t="s">
        <v>2224</v>
      </c>
      <c r="B895" t="s">
        <v>2623</v>
      </c>
      <c r="C895" s="3">
        <v>3962</v>
      </c>
      <c r="D895" t="s">
        <v>827</v>
      </c>
      <c r="E895" s="74">
        <v>0.16880000000000001</v>
      </c>
      <c r="F895" s="122" t="s">
        <v>2881</v>
      </c>
      <c r="G895" s="63" t="s">
        <v>2499</v>
      </c>
    </row>
    <row r="896" spans="1:7">
      <c r="A896" t="s">
        <v>2224</v>
      </c>
      <c r="B896" t="s">
        <v>2623</v>
      </c>
      <c r="C896" s="3">
        <v>3637</v>
      </c>
      <c r="D896" t="s">
        <v>823</v>
      </c>
      <c r="E896" s="74">
        <v>0.1368</v>
      </c>
      <c r="F896" s="122" t="s">
        <v>2881</v>
      </c>
      <c r="G896" s="63" t="s">
        <v>2499</v>
      </c>
    </row>
    <row r="897" spans="1:7">
      <c r="A897" t="s">
        <v>2224</v>
      </c>
      <c r="B897" t="s">
        <v>2623</v>
      </c>
      <c r="C897" s="3">
        <v>3636</v>
      </c>
      <c r="D897" t="s">
        <v>822</v>
      </c>
      <c r="E897" s="74">
        <v>0.15709999999999999</v>
      </c>
      <c r="F897" s="122" t="s">
        <v>2881</v>
      </c>
      <c r="G897" s="63" t="s">
        <v>2499</v>
      </c>
    </row>
    <row r="898" spans="1:7">
      <c r="A898" t="s">
        <v>2224</v>
      </c>
      <c r="B898" t="s">
        <v>2623</v>
      </c>
      <c r="C898" s="3">
        <v>4592</v>
      </c>
      <c r="D898" t="s">
        <v>834</v>
      </c>
      <c r="E898" s="74">
        <v>0.18140000000000001</v>
      </c>
      <c r="F898" s="122" t="s">
        <v>2881</v>
      </c>
      <c r="G898" s="63" t="s">
        <v>2499</v>
      </c>
    </row>
    <row r="899" spans="1:7">
      <c r="A899" t="s">
        <v>2224</v>
      </c>
      <c r="B899" t="s">
        <v>2623</v>
      </c>
      <c r="C899" s="3">
        <v>5200</v>
      </c>
      <c r="D899" t="s">
        <v>836</v>
      </c>
      <c r="E899" s="74">
        <v>0.1037</v>
      </c>
      <c r="F899" s="122" t="s">
        <v>2881</v>
      </c>
      <c r="G899" s="63" t="s">
        <v>2499</v>
      </c>
    </row>
    <row r="900" spans="1:7">
      <c r="A900" t="s">
        <v>2224</v>
      </c>
      <c r="B900" t="s">
        <v>2623</v>
      </c>
      <c r="C900" s="3">
        <v>3879</v>
      </c>
      <c r="D900" t="s">
        <v>826</v>
      </c>
      <c r="E900" s="74">
        <v>6.7900000000000002E-2</v>
      </c>
      <c r="F900" s="122" t="s">
        <v>2881</v>
      </c>
      <c r="G900" s="63" t="s">
        <v>2499</v>
      </c>
    </row>
    <row r="901" spans="1:7">
      <c r="A901" s="98" t="s">
        <v>2224</v>
      </c>
      <c r="B901" t="s">
        <v>2623</v>
      </c>
      <c r="C901" s="3">
        <v>4495</v>
      </c>
      <c r="D901" t="s">
        <v>832</v>
      </c>
      <c r="E901" s="74">
        <v>7.85E-2</v>
      </c>
      <c r="F901" s="122" t="s">
        <v>2881</v>
      </c>
      <c r="G901" s="63" t="s">
        <v>2499</v>
      </c>
    </row>
    <row r="902" spans="1:7">
      <c r="A902" t="s">
        <v>2224</v>
      </c>
      <c r="B902" t="s">
        <v>2623</v>
      </c>
      <c r="C902" s="3">
        <v>3386</v>
      </c>
      <c r="D902" t="s">
        <v>820</v>
      </c>
      <c r="E902" s="74">
        <v>9.4299999999999995E-2</v>
      </c>
      <c r="F902" s="122" t="s">
        <v>2881</v>
      </c>
      <c r="G902" s="63" t="s">
        <v>2499</v>
      </c>
    </row>
    <row r="903" spans="1:7">
      <c r="A903" t="s">
        <v>2224</v>
      </c>
      <c r="B903" t="s">
        <v>2623</v>
      </c>
      <c r="C903" s="3">
        <v>3228</v>
      </c>
      <c r="D903" t="s">
        <v>818</v>
      </c>
      <c r="E903" s="74">
        <v>0.21379999999999999</v>
      </c>
      <c r="F903" s="122" t="s">
        <v>2881</v>
      </c>
      <c r="G903" s="63" t="s">
        <v>2499</v>
      </c>
    </row>
    <row r="904" spans="1:7">
      <c r="A904" t="s">
        <v>2225</v>
      </c>
      <c r="B904" t="s">
        <v>2759</v>
      </c>
      <c r="C904" s="3">
        <v>3674</v>
      </c>
      <c r="D904" t="s">
        <v>853</v>
      </c>
      <c r="E904" s="74">
        <v>0.2954</v>
      </c>
      <c r="F904" s="122" t="s">
        <v>2881</v>
      </c>
      <c r="G904" s="63" t="s">
        <v>2499</v>
      </c>
    </row>
    <row r="905" spans="1:7">
      <c r="A905" t="s">
        <v>2225</v>
      </c>
      <c r="B905" t="s">
        <v>2759</v>
      </c>
      <c r="C905" s="3">
        <v>2990</v>
      </c>
      <c r="D905" t="s">
        <v>845</v>
      </c>
      <c r="E905" s="74">
        <v>0.33239999999999997</v>
      </c>
      <c r="F905" s="122" t="s">
        <v>2881</v>
      </c>
      <c r="G905" s="63" t="s">
        <v>2499</v>
      </c>
    </row>
    <row r="906" spans="1:7">
      <c r="A906" t="s">
        <v>2225</v>
      </c>
      <c r="B906" t="s">
        <v>2759</v>
      </c>
      <c r="C906" s="3">
        <v>3230</v>
      </c>
      <c r="D906" t="s">
        <v>847</v>
      </c>
      <c r="E906" s="74">
        <v>0.30259999999999998</v>
      </c>
      <c r="F906" s="122" t="s">
        <v>2881</v>
      </c>
      <c r="G906" s="63" t="s">
        <v>2499</v>
      </c>
    </row>
    <row r="907" spans="1:7">
      <c r="A907" t="s">
        <v>2225</v>
      </c>
      <c r="B907" t="s">
        <v>2759</v>
      </c>
      <c r="C907" s="3">
        <v>1942</v>
      </c>
      <c r="D907" t="s">
        <v>842</v>
      </c>
      <c r="E907" s="74">
        <v>0.16</v>
      </c>
      <c r="F907" s="122" t="s">
        <v>2881</v>
      </c>
      <c r="G907" s="63" t="s">
        <v>2499</v>
      </c>
    </row>
    <row r="908" spans="1:7">
      <c r="A908" t="s">
        <v>2225</v>
      </c>
      <c r="B908" t="s">
        <v>2759</v>
      </c>
      <c r="C908" s="3">
        <v>3104</v>
      </c>
      <c r="D908" t="s">
        <v>846</v>
      </c>
      <c r="E908" s="74">
        <v>0.4173</v>
      </c>
      <c r="F908" s="122" t="s">
        <v>2881</v>
      </c>
      <c r="G908" s="63" t="s">
        <v>2499</v>
      </c>
    </row>
    <row r="909" spans="1:7">
      <c r="A909" t="s">
        <v>2225</v>
      </c>
      <c r="B909" t="s">
        <v>2759</v>
      </c>
      <c r="C909" s="3">
        <v>1667</v>
      </c>
      <c r="D909" t="s">
        <v>840</v>
      </c>
      <c r="E909" s="74">
        <v>0.2203</v>
      </c>
      <c r="F909" s="122" t="s">
        <v>2881</v>
      </c>
      <c r="G909" s="63" t="s">
        <v>2499</v>
      </c>
    </row>
    <row r="910" spans="1:7">
      <c r="A910" t="s">
        <v>2225</v>
      </c>
      <c r="B910" t="s">
        <v>2759</v>
      </c>
      <c r="C910" s="3">
        <v>3231</v>
      </c>
      <c r="D910" t="s">
        <v>848</v>
      </c>
      <c r="E910" s="74">
        <v>0.1804</v>
      </c>
      <c r="F910" s="122" t="s">
        <v>2881</v>
      </c>
      <c r="G910" s="63" t="s">
        <v>2499</v>
      </c>
    </row>
    <row r="911" spans="1:7">
      <c r="A911" t="s">
        <v>2225</v>
      </c>
      <c r="B911" t="s">
        <v>2759</v>
      </c>
      <c r="C911" s="3">
        <v>1771</v>
      </c>
      <c r="D911" t="s">
        <v>841</v>
      </c>
      <c r="E911" s="74">
        <v>0.13969999999999999</v>
      </c>
      <c r="F911" s="122" t="s">
        <v>2881</v>
      </c>
      <c r="G911" s="63" t="s">
        <v>2499</v>
      </c>
    </row>
    <row r="912" spans="1:7">
      <c r="A912" t="s">
        <v>2225</v>
      </c>
      <c r="B912" t="s">
        <v>2759</v>
      </c>
      <c r="C912" s="3">
        <v>3387</v>
      </c>
      <c r="D912" t="s">
        <v>850</v>
      </c>
      <c r="E912" s="74">
        <v>0.34660000000000002</v>
      </c>
      <c r="F912" s="122" t="s">
        <v>2881</v>
      </c>
      <c r="G912" s="63" t="s">
        <v>2499</v>
      </c>
    </row>
    <row r="913" spans="1:7">
      <c r="A913" t="s">
        <v>2225</v>
      </c>
      <c r="B913" t="s">
        <v>2759</v>
      </c>
      <c r="C913" s="3">
        <v>2185</v>
      </c>
      <c r="D913" t="s">
        <v>843</v>
      </c>
      <c r="E913" s="74">
        <v>0.26169999999999999</v>
      </c>
      <c r="F913" s="122" t="s">
        <v>2881</v>
      </c>
      <c r="G913" s="63" t="s">
        <v>2499</v>
      </c>
    </row>
    <row r="914" spans="1:7">
      <c r="A914" t="s">
        <v>2225</v>
      </c>
      <c r="B914" t="s">
        <v>2759</v>
      </c>
      <c r="C914" s="3">
        <v>3527</v>
      </c>
      <c r="D914" t="s">
        <v>852</v>
      </c>
      <c r="E914" s="74">
        <v>0.1525</v>
      </c>
      <c r="F914" s="122" t="s">
        <v>2881</v>
      </c>
      <c r="G914" s="63" t="s">
        <v>2499</v>
      </c>
    </row>
    <row r="915" spans="1:7">
      <c r="A915" t="s">
        <v>2225</v>
      </c>
      <c r="B915" t="s">
        <v>2759</v>
      </c>
      <c r="C915" s="3">
        <v>3958</v>
      </c>
      <c r="D915" t="s">
        <v>855</v>
      </c>
      <c r="E915" s="74">
        <v>0.31819999999999998</v>
      </c>
      <c r="F915" s="122" t="s">
        <v>2881</v>
      </c>
      <c r="G915" s="63" t="s">
        <v>2499</v>
      </c>
    </row>
    <row r="916" spans="1:7">
      <c r="A916" t="s">
        <v>2225</v>
      </c>
      <c r="B916" t="s">
        <v>2759</v>
      </c>
      <c r="C916" s="3">
        <v>3489</v>
      </c>
      <c r="D916" t="s">
        <v>851</v>
      </c>
      <c r="E916" s="74">
        <v>0.39050000000000001</v>
      </c>
      <c r="F916" s="122" t="s">
        <v>2881</v>
      </c>
      <c r="G916" s="63" t="s">
        <v>2499</v>
      </c>
    </row>
    <row r="917" spans="1:7">
      <c r="A917" t="s">
        <v>2225</v>
      </c>
      <c r="B917" t="s">
        <v>2759</v>
      </c>
      <c r="C917" s="3">
        <v>2703</v>
      </c>
      <c r="D917" t="s">
        <v>844</v>
      </c>
      <c r="E917" s="74">
        <v>0.3775</v>
      </c>
      <c r="F917" s="122" t="s">
        <v>2499</v>
      </c>
      <c r="G917" s="63" t="s">
        <v>2499</v>
      </c>
    </row>
    <row r="918" spans="1:7">
      <c r="A918" t="s">
        <v>2225</v>
      </c>
      <c r="B918" t="s">
        <v>2759</v>
      </c>
      <c r="C918" s="3">
        <v>3343</v>
      </c>
      <c r="D918" t="s">
        <v>849</v>
      </c>
      <c r="E918" s="74">
        <v>0.2928</v>
      </c>
      <c r="F918" s="122" t="s">
        <v>2881</v>
      </c>
      <c r="G918" s="63" t="s">
        <v>2499</v>
      </c>
    </row>
    <row r="919" spans="1:7">
      <c r="A919" t="s">
        <v>2225</v>
      </c>
      <c r="B919" t="s">
        <v>2759</v>
      </c>
      <c r="C919" s="3">
        <v>3921</v>
      </c>
      <c r="D919" t="s">
        <v>854</v>
      </c>
      <c r="E919" s="74">
        <v>0.29749999999999999</v>
      </c>
      <c r="F919" s="122" t="s">
        <v>2881</v>
      </c>
      <c r="G919" s="63" t="s">
        <v>2499</v>
      </c>
    </row>
    <row r="920" spans="1:7">
      <c r="A920" t="s">
        <v>2226</v>
      </c>
      <c r="B920" t="s">
        <v>2641</v>
      </c>
      <c r="C920" s="3">
        <v>4256</v>
      </c>
      <c r="D920" t="s">
        <v>893</v>
      </c>
      <c r="E920" s="74">
        <v>5.57E-2</v>
      </c>
      <c r="F920" s="122" t="s">
        <v>2881</v>
      </c>
      <c r="G920" s="63" t="s">
        <v>2499</v>
      </c>
    </row>
    <row r="921" spans="1:7">
      <c r="A921" t="s">
        <v>2226</v>
      </c>
      <c r="B921" t="s">
        <v>2641</v>
      </c>
      <c r="C921" s="3">
        <v>3548</v>
      </c>
      <c r="D921" t="s">
        <v>874</v>
      </c>
      <c r="E921" s="74">
        <v>6.4199999999999993E-2</v>
      </c>
      <c r="F921" s="122" t="s">
        <v>2881</v>
      </c>
      <c r="G921" s="63" t="s">
        <v>2499</v>
      </c>
    </row>
    <row r="922" spans="1:7">
      <c r="A922" t="s">
        <v>2226</v>
      </c>
      <c r="B922" t="s">
        <v>2641</v>
      </c>
      <c r="C922" s="3">
        <v>3592</v>
      </c>
      <c r="D922" t="s">
        <v>876</v>
      </c>
      <c r="E922" s="74">
        <v>0.32019999999999998</v>
      </c>
      <c r="F922" s="122" t="s">
        <v>2881</v>
      </c>
      <c r="G922" s="63" t="s">
        <v>2499</v>
      </c>
    </row>
    <row r="923" spans="1:7">
      <c r="A923" t="s">
        <v>2226</v>
      </c>
      <c r="B923" t="s">
        <v>2641</v>
      </c>
      <c r="C923" s="3">
        <v>4532</v>
      </c>
      <c r="D923" t="s">
        <v>900</v>
      </c>
      <c r="E923" s="74">
        <v>4.5999999999999999E-2</v>
      </c>
      <c r="F923" s="122" t="s">
        <v>2881</v>
      </c>
      <c r="G923" s="63" t="s">
        <v>2499</v>
      </c>
    </row>
    <row r="924" spans="1:7">
      <c r="A924" t="s">
        <v>2226</v>
      </c>
      <c r="B924" t="s">
        <v>2641</v>
      </c>
      <c r="C924" s="3">
        <v>5139</v>
      </c>
      <c r="D924" t="s">
        <v>903</v>
      </c>
      <c r="E924" s="74">
        <v>2.3800000000000002E-2</v>
      </c>
      <c r="F924" s="122" t="s">
        <v>2881</v>
      </c>
      <c r="G924" s="63" t="s">
        <v>2499</v>
      </c>
    </row>
    <row r="925" spans="1:7">
      <c r="A925" s="98" t="s">
        <v>2226</v>
      </c>
      <c r="B925" t="s">
        <v>2641</v>
      </c>
      <c r="C925" s="3">
        <v>5511</v>
      </c>
      <c r="D925" t="s">
        <v>2845</v>
      </c>
      <c r="E925" s="74">
        <v>0.1628</v>
      </c>
      <c r="F925" s="122" t="s">
        <v>2881</v>
      </c>
      <c r="G925" s="63" t="s">
        <v>2499</v>
      </c>
    </row>
    <row r="926" spans="1:7">
      <c r="A926" t="s">
        <v>2226</v>
      </c>
      <c r="B926" t="s">
        <v>2641</v>
      </c>
      <c r="C926" s="3">
        <v>3856</v>
      </c>
      <c r="D926" t="s">
        <v>885</v>
      </c>
      <c r="E926" s="74">
        <v>9.7699999999999995E-2</v>
      </c>
      <c r="F926" s="122" t="s">
        <v>2881</v>
      </c>
      <c r="G926" s="63" t="s">
        <v>2499</v>
      </c>
    </row>
    <row r="927" spans="1:7">
      <c r="A927" t="s">
        <v>2226</v>
      </c>
      <c r="B927" t="s">
        <v>2641</v>
      </c>
      <c r="C927" s="3">
        <v>4018</v>
      </c>
      <c r="D927" t="s">
        <v>888</v>
      </c>
      <c r="E927" s="74">
        <v>0.1348</v>
      </c>
      <c r="F927" s="122" t="s">
        <v>2881</v>
      </c>
      <c r="G927" s="63" t="s">
        <v>2499</v>
      </c>
    </row>
    <row r="928" spans="1:7">
      <c r="A928" t="s">
        <v>2226</v>
      </c>
      <c r="B928" t="s">
        <v>2641</v>
      </c>
      <c r="C928" s="3">
        <v>1658</v>
      </c>
      <c r="D928" t="s">
        <v>857</v>
      </c>
      <c r="E928" s="74">
        <v>6.7199999999999996E-2</v>
      </c>
      <c r="F928" s="122" t="s">
        <v>2881</v>
      </c>
      <c r="G928" s="63" t="s">
        <v>2499</v>
      </c>
    </row>
    <row r="929" spans="1:7">
      <c r="A929" t="s">
        <v>2226</v>
      </c>
      <c r="B929" t="s">
        <v>2641</v>
      </c>
      <c r="C929" s="3">
        <v>4439</v>
      </c>
      <c r="D929" t="s">
        <v>899</v>
      </c>
      <c r="E929" s="74">
        <v>5.5199999999999999E-2</v>
      </c>
      <c r="F929" s="122" t="s">
        <v>2881</v>
      </c>
      <c r="G929" s="63" t="s">
        <v>2499</v>
      </c>
    </row>
    <row r="930" spans="1:7">
      <c r="A930" t="s">
        <v>2226</v>
      </c>
      <c r="B930" t="s">
        <v>2641</v>
      </c>
      <c r="C930" s="3">
        <v>4424</v>
      </c>
      <c r="D930" t="s">
        <v>898</v>
      </c>
      <c r="E930" s="74">
        <v>0.18870000000000001</v>
      </c>
      <c r="F930" s="122" t="s">
        <v>2881</v>
      </c>
      <c r="G930" s="63" t="s">
        <v>2499</v>
      </c>
    </row>
    <row r="931" spans="1:7">
      <c r="A931" t="s">
        <v>2226</v>
      </c>
      <c r="B931" t="s">
        <v>2641</v>
      </c>
      <c r="C931" s="3">
        <v>5512</v>
      </c>
      <c r="D931" t="s">
        <v>2846</v>
      </c>
      <c r="E931" s="74">
        <v>0.1593</v>
      </c>
      <c r="F931" s="122" t="s">
        <v>2881</v>
      </c>
      <c r="G931" s="63" t="s">
        <v>2499</v>
      </c>
    </row>
    <row r="932" spans="1:7">
      <c r="A932" t="s">
        <v>2226</v>
      </c>
      <c r="B932" t="s">
        <v>2641</v>
      </c>
      <c r="C932" s="3">
        <v>3855</v>
      </c>
      <c r="D932" t="s">
        <v>884</v>
      </c>
      <c r="E932" s="74">
        <v>0.33100000000000002</v>
      </c>
      <c r="F932" s="122" t="s">
        <v>2881</v>
      </c>
      <c r="G932" s="63" t="s">
        <v>2499</v>
      </c>
    </row>
    <row r="933" spans="1:7">
      <c r="A933" t="s">
        <v>2226</v>
      </c>
      <c r="B933" t="s">
        <v>2641</v>
      </c>
      <c r="C933" s="3">
        <v>1688</v>
      </c>
      <c r="D933" t="s">
        <v>859</v>
      </c>
      <c r="E933" s="74">
        <v>0.15590000000000001</v>
      </c>
      <c r="F933" s="122" t="s">
        <v>2881</v>
      </c>
      <c r="G933" s="63" t="s">
        <v>2499</v>
      </c>
    </row>
    <row r="934" spans="1:7">
      <c r="A934" t="s">
        <v>2226</v>
      </c>
      <c r="B934" t="s">
        <v>2641</v>
      </c>
      <c r="C934" s="3">
        <v>1800</v>
      </c>
      <c r="D934" t="s">
        <v>861</v>
      </c>
      <c r="E934" s="74">
        <v>5.21E-2</v>
      </c>
      <c r="F934" s="122" t="s">
        <v>2881</v>
      </c>
      <c r="G934" s="63" t="s">
        <v>2499</v>
      </c>
    </row>
    <row r="935" spans="1:7">
      <c r="A935" t="s">
        <v>2226</v>
      </c>
      <c r="B935" t="s">
        <v>2641</v>
      </c>
      <c r="C935" s="3">
        <v>4148</v>
      </c>
      <c r="D935" t="s">
        <v>891</v>
      </c>
      <c r="E935" s="74">
        <v>7.8600000000000003E-2</v>
      </c>
      <c r="F935" s="122" t="s">
        <v>2881</v>
      </c>
      <c r="G935" s="63" t="s">
        <v>2499</v>
      </c>
    </row>
    <row r="936" spans="1:7">
      <c r="A936" t="s">
        <v>2226</v>
      </c>
      <c r="B936" t="s">
        <v>2641</v>
      </c>
      <c r="C936" s="3">
        <v>1687</v>
      </c>
      <c r="D936" t="s">
        <v>858</v>
      </c>
      <c r="E936" s="74">
        <v>2.52E-2</v>
      </c>
      <c r="F936" s="122" t="s">
        <v>2881</v>
      </c>
      <c r="G936" s="63" t="s">
        <v>2499</v>
      </c>
    </row>
    <row r="937" spans="1:7">
      <c r="A937" t="s">
        <v>2226</v>
      </c>
      <c r="B937" t="s">
        <v>2641</v>
      </c>
      <c r="C937" s="3">
        <v>3590</v>
      </c>
      <c r="D937" t="s">
        <v>875</v>
      </c>
      <c r="E937" s="74">
        <v>0.22090000000000001</v>
      </c>
      <c r="F937" s="122" t="s">
        <v>2881</v>
      </c>
      <c r="G937" s="63" t="s">
        <v>2499</v>
      </c>
    </row>
    <row r="938" spans="1:7">
      <c r="A938" t="s">
        <v>2226</v>
      </c>
      <c r="B938" t="s">
        <v>2641</v>
      </c>
      <c r="C938" s="3">
        <v>3591</v>
      </c>
      <c r="D938" t="s">
        <v>135</v>
      </c>
      <c r="E938" s="74">
        <v>8.3900000000000002E-2</v>
      </c>
      <c r="F938" s="122" t="s">
        <v>2881</v>
      </c>
      <c r="G938" s="63" t="s">
        <v>2499</v>
      </c>
    </row>
    <row r="939" spans="1:7">
      <c r="A939" t="s">
        <v>2226</v>
      </c>
      <c r="B939" t="s">
        <v>2641</v>
      </c>
      <c r="C939" s="3">
        <v>3675</v>
      </c>
      <c r="D939" t="s">
        <v>877</v>
      </c>
      <c r="E939" s="74">
        <v>0.35439999999999999</v>
      </c>
      <c r="F939" s="122" t="s">
        <v>2881</v>
      </c>
      <c r="G939" s="63" t="s">
        <v>2499</v>
      </c>
    </row>
    <row r="940" spans="1:7">
      <c r="A940" t="s">
        <v>2226</v>
      </c>
      <c r="B940" t="s">
        <v>2641</v>
      </c>
      <c r="C940" s="3">
        <v>4386</v>
      </c>
      <c r="D940" t="s">
        <v>897</v>
      </c>
      <c r="E940" s="74">
        <v>4.3499999999999997E-2</v>
      </c>
      <c r="F940" s="122" t="s">
        <v>2881</v>
      </c>
      <c r="G940" s="63" t="s">
        <v>2499</v>
      </c>
    </row>
    <row r="941" spans="1:7">
      <c r="A941" t="s">
        <v>2226</v>
      </c>
      <c r="B941" t="s">
        <v>2641</v>
      </c>
      <c r="C941" s="3">
        <v>1706</v>
      </c>
      <c r="D941" t="s">
        <v>860</v>
      </c>
      <c r="E941" s="74">
        <v>3.2500000000000001E-2</v>
      </c>
      <c r="F941" s="122" t="s">
        <v>2881</v>
      </c>
      <c r="G941" s="63" t="s">
        <v>2499</v>
      </c>
    </row>
    <row r="942" spans="1:7">
      <c r="A942" t="s">
        <v>2226</v>
      </c>
      <c r="B942" t="s">
        <v>2641</v>
      </c>
      <c r="C942" s="3">
        <v>2796</v>
      </c>
      <c r="D942" t="s">
        <v>866</v>
      </c>
      <c r="E942" s="74">
        <v>0.26319999999999999</v>
      </c>
      <c r="F942" s="122" t="s">
        <v>2881</v>
      </c>
      <c r="G942" s="63" t="s">
        <v>2499</v>
      </c>
    </row>
    <row r="943" spans="1:7">
      <c r="A943" t="s">
        <v>2226</v>
      </c>
      <c r="B943" t="s">
        <v>2641</v>
      </c>
      <c r="C943" s="3">
        <v>3771</v>
      </c>
      <c r="D943" t="s">
        <v>883</v>
      </c>
      <c r="E943" s="74">
        <v>0.26429999999999998</v>
      </c>
      <c r="F943" s="122" t="s">
        <v>2881</v>
      </c>
      <c r="G943" s="63" t="s">
        <v>2499</v>
      </c>
    </row>
    <row r="944" spans="1:7">
      <c r="A944" t="s">
        <v>2226</v>
      </c>
      <c r="B944" t="s">
        <v>2641</v>
      </c>
      <c r="C944" s="3">
        <v>3922</v>
      </c>
      <c r="D944" t="s">
        <v>886</v>
      </c>
      <c r="E944" s="74">
        <v>0.29799999999999999</v>
      </c>
      <c r="F944" s="122" t="s">
        <v>2881</v>
      </c>
      <c r="G944" s="63" t="s">
        <v>2499</v>
      </c>
    </row>
    <row r="945" spans="1:7">
      <c r="A945" t="s">
        <v>2226</v>
      </c>
      <c r="B945" t="s">
        <v>2641</v>
      </c>
      <c r="C945" s="3">
        <v>3704</v>
      </c>
      <c r="D945" t="s">
        <v>879</v>
      </c>
      <c r="E945" s="74">
        <v>0.28849999999999998</v>
      </c>
      <c r="F945" s="122" t="s">
        <v>2881</v>
      </c>
      <c r="G945" s="63" t="s">
        <v>2499</v>
      </c>
    </row>
    <row r="946" spans="1:7">
      <c r="A946" t="s">
        <v>2226</v>
      </c>
      <c r="B946" t="s">
        <v>2641</v>
      </c>
      <c r="C946" s="3">
        <v>3941</v>
      </c>
      <c r="D946" t="s">
        <v>887</v>
      </c>
      <c r="E946" s="74">
        <v>6.4600000000000005E-2</v>
      </c>
      <c r="F946" s="122" t="s">
        <v>2881</v>
      </c>
      <c r="G946" s="63" t="s">
        <v>2499</v>
      </c>
    </row>
    <row r="947" spans="1:7">
      <c r="A947" t="s">
        <v>2226</v>
      </c>
      <c r="B947" t="s">
        <v>2641</v>
      </c>
      <c r="C947" s="3">
        <v>2308</v>
      </c>
      <c r="D947" t="s">
        <v>864</v>
      </c>
      <c r="E947" s="74">
        <v>0.1205</v>
      </c>
      <c r="F947" s="122" t="s">
        <v>2881</v>
      </c>
      <c r="G947" s="63" t="s">
        <v>2499</v>
      </c>
    </row>
    <row r="948" spans="1:7">
      <c r="A948" t="s">
        <v>2226</v>
      </c>
      <c r="B948" t="s">
        <v>2641</v>
      </c>
      <c r="C948" s="3">
        <v>2739</v>
      </c>
      <c r="D948" t="s">
        <v>865</v>
      </c>
      <c r="E948" s="74">
        <v>0.13600000000000001</v>
      </c>
      <c r="F948" s="122" t="s">
        <v>2881</v>
      </c>
      <c r="G948" s="63" t="s">
        <v>2499</v>
      </c>
    </row>
    <row r="949" spans="1:7">
      <c r="A949" t="s">
        <v>2226</v>
      </c>
      <c r="B949" t="s">
        <v>2641</v>
      </c>
      <c r="C949" s="3">
        <v>3041</v>
      </c>
      <c r="D949" t="s">
        <v>868</v>
      </c>
      <c r="E949" s="74">
        <v>0.1191</v>
      </c>
      <c r="F949" s="122" t="s">
        <v>2881</v>
      </c>
      <c r="G949" s="63" t="s">
        <v>2499</v>
      </c>
    </row>
    <row r="950" spans="1:7">
      <c r="A950" t="s">
        <v>2226</v>
      </c>
      <c r="B950" t="s">
        <v>2641</v>
      </c>
      <c r="C950" s="3">
        <v>3529</v>
      </c>
      <c r="D950" t="s">
        <v>873</v>
      </c>
      <c r="E950" s="74">
        <v>5.2499999999999998E-2</v>
      </c>
      <c r="F950" s="122" t="s">
        <v>2881</v>
      </c>
      <c r="G950" s="63" t="s">
        <v>2499</v>
      </c>
    </row>
    <row r="951" spans="1:7">
      <c r="A951" t="s">
        <v>2226</v>
      </c>
      <c r="B951" t="s">
        <v>2641</v>
      </c>
      <c r="C951" s="3">
        <v>4354</v>
      </c>
      <c r="D951" t="s">
        <v>896</v>
      </c>
      <c r="E951" s="74">
        <v>1.7399999999999999E-2</v>
      </c>
      <c r="F951" s="122" t="s">
        <v>2881</v>
      </c>
      <c r="G951" s="63" t="s">
        <v>2499</v>
      </c>
    </row>
    <row r="952" spans="1:7">
      <c r="A952" t="s">
        <v>2226</v>
      </c>
      <c r="B952" t="s">
        <v>2641</v>
      </c>
      <c r="C952" s="3">
        <v>4096</v>
      </c>
      <c r="D952" t="s">
        <v>889</v>
      </c>
      <c r="E952" s="74">
        <v>4.3700000000000003E-2</v>
      </c>
      <c r="F952" s="122" t="s">
        <v>2881</v>
      </c>
      <c r="G952" s="63" t="s">
        <v>2499</v>
      </c>
    </row>
    <row r="953" spans="1:7">
      <c r="A953" t="s">
        <v>2226</v>
      </c>
      <c r="B953" t="s">
        <v>2641</v>
      </c>
      <c r="C953" s="3">
        <v>3748</v>
      </c>
      <c r="D953" t="s">
        <v>882</v>
      </c>
      <c r="E953" s="74">
        <v>0.30609999999999998</v>
      </c>
      <c r="F953" s="122" t="s">
        <v>2881</v>
      </c>
      <c r="G953" s="63" t="s">
        <v>2499</v>
      </c>
    </row>
    <row r="954" spans="1:7">
      <c r="A954" t="s">
        <v>2226</v>
      </c>
      <c r="B954" t="s">
        <v>2641</v>
      </c>
      <c r="C954" s="3">
        <v>4167</v>
      </c>
      <c r="D954" t="s">
        <v>892</v>
      </c>
      <c r="E954" s="74">
        <v>3.39E-2</v>
      </c>
      <c r="F954" s="122" t="s">
        <v>2881</v>
      </c>
      <c r="G954" s="63" t="s">
        <v>2499</v>
      </c>
    </row>
    <row r="955" spans="1:7">
      <c r="A955" t="s">
        <v>2226</v>
      </c>
      <c r="B955" t="s">
        <v>2641</v>
      </c>
      <c r="C955" s="3">
        <v>2289</v>
      </c>
      <c r="D955" t="s">
        <v>863</v>
      </c>
      <c r="E955" s="74">
        <v>0.28660000000000002</v>
      </c>
      <c r="F955" s="122" t="s">
        <v>2881</v>
      </c>
      <c r="G955" s="63" t="s">
        <v>2499</v>
      </c>
    </row>
    <row r="956" spans="1:7">
      <c r="A956" t="s">
        <v>2226</v>
      </c>
      <c r="B956" t="s">
        <v>2641</v>
      </c>
      <c r="C956" s="3">
        <v>3528</v>
      </c>
      <c r="D956" t="s">
        <v>872</v>
      </c>
      <c r="E956" s="74">
        <v>0.14219999999999999</v>
      </c>
      <c r="F956" s="122" t="s">
        <v>2881</v>
      </c>
      <c r="G956" s="63" t="s">
        <v>2499</v>
      </c>
    </row>
    <row r="957" spans="1:7">
      <c r="A957" t="s">
        <v>2226</v>
      </c>
      <c r="B957" t="s">
        <v>2641</v>
      </c>
      <c r="C957" s="3">
        <v>3232</v>
      </c>
      <c r="D957" t="s">
        <v>869</v>
      </c>
      <c r="E957" s="74">
        <v>0.1716</v>
      </c>
      <c r="F957" s="122" t="s">
        <v>2881</v>
      </c>
      <c r="G957" s="63" t="s">
        <v>2499</v>
      </c>
    </row>
    <row r="958" spans="1:7">
      <c r="A958" t="s">
        <v>2226</v>
      </c>
      <c r="B958" t="s">
        <v>2641</v>
      </c>
      <c r="C958" s="3">
        <v>5057</v>
      </c>
      <c r="D958" t="s">
        <v>902</v>
      </c>
      <c r="E958" s="74">
        <v>5.9700000000000003E-2</v>
      </c>
      <c r="F958" s="122" t="s">
        <v>2881</v>
      </c>
      <c r="G958" s="63" t="s">
        <v>2499</v>
      </c>
    </row>
    <row r="959" spans="1:7">
      <c r="A959" t="s">
        <v>2226</v>
      </c>
      <c r="B959" t="s">
        <v>2641</v>
      </c>
      <c r="C959" s="3">
        <v>4147</v>
      </c>
      <c r="D959" t="s">
        <v>890</v>
      </c>
      <c r="E959" s="74">
        <v>8.4000000000000005E-2</v>
      </c>
      <c r="F959" s="122" t="s">
        <v>2881</v>
      </c>
      <c r="G959" s="63" t="s">
        <v>2499</v>
      </c>
    </row>
    <row r="960" spans="1:7">
      <c r="A960" t="s">
        <v>2226</v>
      </c>
      <c r="B960" t="s">
        <v>2641</v>
      </c>
      <c r="C960" s="3">
        <v>5053</v>
      </c>
      <c r="D960" t="s">
        <v>901</v>
      </c>
      <c r="E960" s="74">
        <v>6.4000000000000001E-2</v>
      </c>
      <c r="F960" s="122" t="s">
        <v>2881</v>
      </c>
      <c r="G960" s="63" t="s">
        <v>2499</v>
      </c>
    </row>
    <row r="961" spans="1:7">
      <c r="A961" t="s">
        <v>2226</v>
      </c>
      <c r="B961" t="s">
        <v>2641</v>
      </c>
      <c r="C961" s="3">
        <v>2992</v>
      </c>
      <c r="D961" t="s">
        <v>867</v>
      </c>
      <c r="E961" s="74">
        <v>0.14910000000000001</v>
      </c>
      <c r="F961" s="122" t="s">
        <v>2881</v>
      </c>
      <c r="G961" s="63" t="s">
        <v>2499</v>
      </c>
    </row>
    <row r="962" spans="1:7">
      <c r="A962" t="s">
        <v>2226</v>
      </c>
      <c r="B962" t="s">
        <v>2641</v>
      </c>
      <c r="C962" s="3">
        <v>3706</v>
      </c>
      <c r="D962" t="s">
        <v>880</v>
      </c>
      <c r="E962" s="74">
        <v>0.14660000000000001</v>
      </c>
      <c r="F962" s="122" t="s">
        <v>2881</v>
      </c>
      <c r="G962" s="63" t="s">
        <v>2499</v>
      </c>
    </row>
    <row r="963" spans="1:7">
      <c r="A963" t="s">
        <v>2226</v>
      </c>
      <c r="B963" t="s">
        <v>2641</v>
      </c>
      <c r="C963" s="3">
        <v>3703</v>
      </c>
      <c r="D963" t="s">
        <v>878</v>
      </c>
      <c r="E963" s="74">
        <v>8.9899999999999994E-2</v>
      </c>
      <c r="F963" s="122" t="s">
        <v>2881</v>
      </c>
      <c r="G963" s="63" t="s">
        <v>2499</v>
      </c>
    </row>
    <row r="964" spans="1:7">
      <c r="A964" t="s">
        <v>2226</v>
      </c>
      <c r="B964" t="s">
        <v>2641</v>
      </c>
      <c r="C964" s="3">
        <v>3747</v>
      </c>
      <c r="D964" t="s">
        <v>881</v>
      </c>
      <c r="E964" s="74">
        <v>9.2200000000000004E-2</v>
      </c>
      <c r="F964" s="122" t="s">
        <v>2881</v>
      </c>
      <c r="G964" s="63" t="s">
        <v>2499</v>
      </c>
    </row>
    <row r="965" spans="1:7">
      <c r="A965" t="s">
        <v>2226</v>
      </c>
      <c r="B965" t="s">
        <v>2641</v>
      </c>
      <c r="C965" s="3">
        <v>4302</v>
      </c>
      <c r="D965" t="s">
        <v>894</v>
      </c>
      <c r="E965" s="74">
        <v>2.5399999999999999E-2</v>
      </c>
      <c r="F965" s="122" t="s">
        <v>2881</v>
      </c>
      <c r="G965" s="63" t="s">
        <v>2499</v>
      </c>
    </row>
    <row r="966" spans="1:7">
      <c r="A966" t="s">
        <v>2226</v>
      </c>
      <c r="B966" t="s">
        <v>2641</v>
      </c>
      <c r="C966" s="3">
        <v>1975</v>
      </c>
      <c r="D966" t="s">
        <v>862</v>
      </c>
      <c r="E966" s="74">
        <v>2.5899999999999999E-2</v>
      </c>
      <c r="F966" s="122" t="s">
        <v>2881</v>
      </c>
      <c r="G966" s="63" t="s">
        <v>2499</v>
      </c>
    </row>
    <row r="967" spans="1:7">
      <c r="A967" t="s">
        <v>2226</v>
      </c>
      <c r="B967" t="s">
        <v>2641</v>
      </c>
      <c r="C967" s="3">
        <v>5265</v>
      </c>
      <c r="D967" t="s">
        <v>904</v>
      </c>
      <c r="E967" s="74">
        <v>0.03</v>
      </c>
      <c r="F967" s="122" t="s">
        <v>2881</v>
      </c>
      <c r="G967" s="63" t="s">
        <v>2499</v>
      </c>
    </row>
    <row r="968" spans="1:7">
      <c r="A968" t="s">
        <v>2226</v>
      </c>
      <c r="B968" t="s">
        <v>2641</v>
      </c>
      <c r="C968" s="3">
        <v>3490</v>
      </c>
      <c r="D968" t="s">
        <v>871</v>
      </c>
      <c r="E968" s="74">
        <v>0.15040000000000001</v>
      </c>
      <c r="F968" s="122" t="s">
        <v>2881</v>
      </c>
      <c r="G968" s="63" t="s">
        <v>2499</v>
      </c>
    </row>
    <row r="969" spans="1:7">
      <c r="A969" t="s">
        <v>2226</v>
      </c>
      <c r="B969" t="s">
        <v>2641</v>
      </c>
      <c r="C969" s="3">
        <v>5597</v>
      </c>
      <c r="D969" t="s">
        <v>2863</v>
      </c>
      <c r="E969" s="74">
        <v>8.4099999999999994E-2</v>
      </c>
      <c r="F969" s="122" t="s">
        <v>2881</v>
      </c>
      <c r="G969" s="63" t="s">
        <v>2499</v>
      </c>
    </row>
    <row r="970" spans="1:7">
      <c r="A970" t="s">
        <v>2226</v>
      </c>
      <c r="B970" t="s">
        <v>2641</v>
      </c>
      <c r="C970" s="3">
        <v>3441</v>
      </c>
      <c r="D970" t="s">
        <v>870</v>
      </c>
      <c r="E970" s="74">
        <v>0.15959999999999999</v>
      </c>
      <c r="F970" s="122" t="s">
        <v>2881</v>
      </c>
      <c r="G970" s="63" t="s">
        <v>2499</v>
      </c>
    </row>
    <row r="971" spans="1:7">
      <c r="A971" t="s">
        <v>2226</v>
      </c>
      <c r="B971" t="s">
        <v>2641</v>
      </c>
      <c r="C971" s="3">
        <v>5958</v>
      </c>
      <c r="D971" t="s">
        <v>3095</v>
      </c>
      <c r="E971" s="74">
        <v>1.1900000000000001E-2</v>
      </c>
      <c r="F971" s="122" t="s">
        <v>2881</v>
      </c>
      <c r="G971" s="63" t="s">
        <v>2499</v>
      </c>
    </row>
    <row r="972" spans="1:7">
      <c r="A972" t="s">
        <v>2226</v>
      </c>
      <c r="B972" t="s">
        <v>2641</v>
      </c>
      <c r="C972" s="3">
        <v>4336</v>
      </c>
      <c r="D972" t="s">
        <v>895</v>
      </c>
      <c r="E972" s="74">
        <v>4.6600000000000003E-2</v>
      </c>
      <c r="F972" s="122" t="s">
        <v>2881</v>
      </c>
      <c r="G972" s="63" t="s">
        <v>2499</v>
      </c>
    </row>
    <row r="973" spans="1:7">
      <c r="A973" t="s">
        <v>2227</v>
      </c>
      <c r="B973" t="s">
        <v>2631</v>
      </c>
      <c r="C973" s="3">
        <v>5738</v>
      </c>
      <c r="D973" t="s">
        <v>3058</v>
      </c>
      <c r="E973" s="74">
        <v>0.69769999999999999</v>
      </c>
      <c r="F973" s="122" t="s">
        <v>2499</v>
      </c>
      <c r="G973" s="63" t="s">
        <v>2498</v>
      </c>
    </row>
    <row r="974" spans="1:7">
      <c r="A974" t="s">
        <v>2227</v>
      </c>
      <c r="B974" t="s">
        <v>2631</v>
      </c>
      <c r="C974" s="3">
        <v>4353</v>
      </c>
      <c r="D974" t="s">
        <v>929</v>
      </c>
      <c r="E974" s="74">
        <v>0.29609999999999997</v>
      </c>
      <c r="F974" s="122" t="s">
        <v>2499</v>
      </c>
      <c r="G974" s="63" t="s">
        <v>2499</v>
      </c>
    </row>
    <row r="975" spans="1:7">
      <c r="A975" t="s">
        <v>2227</v>
      </c>
      <c r="B975" t="s">
        <v>2631</v>
      </c>
      <c r="C975" s="3">
        <v>4440</v>
      </c>
      <c r="D975" t="s">
        <v>933</v>
      </c>
      <c r="E975" s="74">
        <v>0.48530000000000001</v>
      </c>
      <c r="F975" s="122" t="s">
        <v>2499</v>
      </c>
      <c r="G975" s="63" t="s">
        <v>2499</v>
      </c>
    </row>
    <row r="976" spans="1:7">
      <c r="A976" t="s">
        <v>2227</v>
      </c>
      <c r="B976" t="s">
        <v>2631</v>
      </c>
      <c r="C976" s="3">
        <v>3676</v>
      </c>
      <c r="D976" t="s">
        <v>916</v>
      </c>
      <c r="E976" s="74">
        <v>0.39789999999999998</v>
      </c>
      <c r="F976" s="122" t="s">
        <v>2499</v>
      </c>
      <c r="G976" s="63" t="s">
        <v>2499</v>
      </c>
    </row>
    <row r="977" spans="1:7">
      <c r="A977" t="s">
        <v>2227</v>
      </c>
      <c r="B977" t="s">
        <v>2631</v>
      </c>
      <c r="C977" s="3">
        <v>3388</v>
      </c>
      <c r="D977" t="s">
        <v>910</v>
      </c>
      <c r="E977" s="74">
        <v>0.4859</v>
      </c>
      <c r="F977" s="122" t="s">
        <v>2498</v>
      </c>
      <c r="G977" s="63" t="s">
        <v>2498</v>
      </c>
    </row>
    <row r="978" spans="1:7">
      <c r="A978" t="s">
        <v>2227</v>
      </c>
      <c r="B978" t="s">
        <v>2631</v>
      </c>
      <c r="C978" s="3">
        <v>4126</v>
      </c>
      <c r="D978" t="s">
        <v>922</v>
      </c>
      <c r="E978" s="74">
        <v>0.34079999999999999</v>
      </c>
      <c r="F978" s="122" t="s">
        <v>2499</v>
      </c>
      <c r="G978" s="63" t="s">
        <v>2499</v>
      </c>
    </row>
    <row r="979" spans="1:7">
      <c r="A979" t="s">
        <v>2227</v>
      </c>
      <c r="B979" t="s">
        <v>2631</v>
      </c>
      <c r="C979" s="3">
        <v>2851</v>
      </c>
      <c r="D979" t="s">
        <v>908</v>
      </c>
      <c r="E979" s="74">
        <v>0.69730000000000003</v>
      </c>
      <c r="F979" s="122" t="s">
        <v>2498</v>
      </c>
      <c r="G979" s="63" t="s">
        <v>2498</v>
      </c>
    </row>
    <row r="980" spans="1:7">
      <c r="A980" t="s">
        <v>2227</v>
      </c>
      <c r="B980" t="s">
        <v>2631</v>
      </c>
      <c r="C980" s="3">
        <v>4545</v>
      </c>
      <c r="D980" t="s">
        <v>940</v>
      </c>
      <c r="E980" s="74">
        <v>0.53839999999999999</v>
      </c>
      <c r="F980" s="122" t="s">
        <v>2498</v>
      </c>
      <c r="G980" s="63" t="s">
        <v>2498</v>
      </c>
    </row>
    <row r="981" spans="1:7">
      <c r="A981" t="s">
        <v>2227</v>
      </c>
      <c r="B981" t="s">
        <v>2631</v>
      </c>
      <c r="C981" s="3">
        <v>3678</v>
      </c>
      <c r="D981" t="s">
        <v>918</v>
      </c>
      <c r="E981" s="74">
        <v>0.37959999999999999</v>
      </c>
      <c r="F981" s="122" t="s">
        <v>2499</v>
      </c>
      <c r="G981" s="63" t="s">
        <v>2499</v>
      </c>
    </row>
    <row r="982" spans="1:7">
      <c r="A982" t="s">
        <v>2227</v>
      </c>
      <c r="B982" t="s">
        <v>2631</v>
      </c>
      <c r="C982" s="3">
        <v>4413</v>
      </c>
      <c r="D982" t="s">
        <v>931</v>
      </c>
      <c r="E982" s="74">
        <v>0.68740000000000001</v>
      </c>
      <c r="F982" s="122" t="s">
        <v>2498</v>
      </c>
      <c r="G982" s="63" t="s">
        <v>2498</v>
      </c>
    </row>
    <row r="983" spans="1:7">
      <c r="A983" t="s">
        <v>2227</v>
      </c>
      <c r="B983" t="s">
        <v>2631</v>
      </c>
      <c r="C983" s="3">
        <v>4489</v>
      </c>
      <c r="D983" t="s">
        <v>937</v>
      </c>
      <c r="E983" s="74">
        <v>0.47060000000000002</v>
      </c>
      <c r="F983" s="122" t="s">
        <v>2498</v>
      </c>
      <c r="G983" s="63" t="s">
        <v>2498</v>
      </c>
    </row>
    <row r="984" spans="1:7">
      <c r="A984" t="s">
        <v>2227</v>
      </c>
      <c r="B984" t="s">
        <v>2631</v>
      </c>
      <c r="C984" s="3">
        <v>3708</v>
      </c>
      <c r="D984" t="s">
        <v>920</v>
      </c>
      <c r="E984" s="74">
        <v>0.32029999999999997</v>
      </c>
      <c r="F984" s="122" t="s">
        <v>2499</v>
      </c>
      <c r="G984" s="63" t="s">
        <v>2499</v>
      </c>
    </row>
    <row r="985" spans="1:7">
      <c r="A985" t="s">
        <v>2227</v>
      </c>
      <c r="B985" t="s">
        <v>2631</v>
      </c>
      <c r="C985" s="3">
        <v>4345</v>
      </c>
      <c r="D985" t="s">
        <v>928</v>
      </c>
      <c r="E985" s="74">
        <v>0.56850000000000001</v>
      </c>
      <c r="F985" s="122" t="s">
        <v>2498</v>
      </c>
      <c r="G985" s="63" t="s">
        <v>2498</v>
      </c>
    </row>
    <row r="986" spans="1:7">
      <c r="A986" t="s">
        <v>2227</v>
      </c>
      <c r="B986" t="s">
        <v>2631</v>
      </c>
      <c r="C986" s="3">
        <v>5275</v>
      </c>
      <c r="D986" t="s">
        <v>943</v>
      </c>
      <c r="E986" s="74">
        <v>0.58099999999999996</v>
      </c>
      <c r="F986" s="122" t="s">
        <v>2498</v>
      </c>
      <c r="G986" s="63" t="s">
        <v>2498</v>
      </c>
    </row>
    <row r="987" spans="1:7">
      <c r="A987" t="s">
        <v>2227</v>
      </c>
      <c r="B987" t="s">
        <v>2631</v>
      </c>
      <c r="C987" s="3">
        <v>4301</v>
      </c>
      <c r="D987" t="s">
        <v>927</v>
      </c>
      <c r="E987" s="74">
        <v>0.52470000000000006</v>
      </c>
      <c r="F987" s="122" t="s">
        <v>2499</v>
      </c>
      <c r="G987" s="63" t="s">
        <v>2498</v>
      </c>
    </row>
    <row r="988" spans="1:7">
      <c r="A988" t="s">
        <v>2227</v>
      </c>
      <c r="B988" t="s">
        <v>2631</v>
      </c>
      <c r="C988" s="3">
        <v>4520</v>
      </c>
      <c r="D988" t="s">
        <v>939</v>
      </c>
      <c r="E988" s="74">
        <v>0.72309999999999997</v>
      </c>
      <c r="F988" s="122" t="s">
        <v>2498</v>
      </c>
      <c r="G988" s="63" t="s">
        <v>2498</v>
      </c>
    </row>
    <row r="989" spans="1:7">
      <c r="A989" t="s">
        <v>2227</v>
      </c>
      <c r="B989" t="s">
        <v>2631</v>
      </c>
      <c r="C989" s="3">
        <v>5676</v>
      </c>
      <c r="D989" t="s">
        <v>2998</v>
      </c>
      <c r="E989" s="74">
        <v>0.40060000000000001</v>
      </c>
      <c r="F989" s="122" t="s">
        <v>2499</v>
      </c>
      <c r="G989" s="63" t="s">
        <v>2499</v>
      </c>
    </row>
    <row r="990" spans="1:7">
      <c r="A990" t="s">
        <v>2227</v>
      </c>
      <c r="B990" t="s">
        <v>2631</v>
      </c>
      <c r="C990" s="3">
        <v>5729</v>
      </c>
      <c r="D990" t="s">
        <v>2999</v>
      </c>
      <c r="E990" s="74">
        <v>0.52829999999999999</v>
      </c>
      <c r="F990" s="122" t="s">
        <v>2881</v>
      </c>
      <c r="G990" s="63" t="s">
        <v>2498</v>
      </c>
    </row>
    <row r="991" spans="1:7">
      <c r="A991" t="s">
        <v>2227</v>
      </c>
      <c r="B991" t="s">
        <v>2631</v>
      </c>
      <c r="C991" s="3">
        <v>4492</v>
      </c>
      <c r="D991" t="s">
        <v>938</v>
      </c>
      <c r="E991" s="74">
        <v>0.4667</v>
      </c>
      <c r="F991" s="122" t="s">
        <v>2499</v>
      </c>
      <c r="G991" s="63" t="s">
        <v>2499</v>
      </c>
    </row>
    <row r="992" spans="1:7">
      <c r="A992" t="s">
        <v>2227</v>
      </c>
      <c r="B992" t="s">
        <v>2631</v>
      </c>
      <c r="C992" s="3">
        <v>2797</v>
      </c>
      <c r="D992" t="s">
        <v>907</v>
      </c>
      <c r="E992" s="74">
        <v>0.65090000000000003</v>
      </c>
      <c r="F992" s="122" t="s">
        <v>2498</v>
      </c>
      <c r="G992" s="63" t="s">
        <v>2498</v>
      </c>
    </row>
    <row r="993" spans="1:7">
      <c r="A993" t="s">
        <v>2227</v>
      </c>
      <c r="B993" t="s">
        <v>2631</v>
      </c>
      <c r="C993" s="3">
        <v>3640</v>
      </c>
      <c r="D993" t="s">
        <v>915</v>
      </c>
      <c r="E993" s="74">
        <v>0.39450000000000002</v>
      </c>
      <c r="F993" s="122" t="s">
        <v>2499</v>
      </c>
      <c r="G993" s="63" t="s">
        <v>2499</v>
      </c>
    </row>
    <row r="994" spans="1:7">
      <c r="A994" t="s">
        <v>2227</v>
      </c>
      <c r="B994" t="s">
        <v>2631</v>
      </c>
      <c r="C994" s="3">
        <v>4128</v>
      </c>
      <c r="D994" t="s">
        <v>924</v>
      </c>
      <c r="E994" s="74">
        <v>0.46970000000000001</v>
      </c>
      <c r="F994" s="122" t="s">
        <v>2499</v>
      </c>
      <c r="G994" s="63" t="s">
        <v>2499</v>
      </c>
    </row>
    <row r="995" spans="1:7">
      <c r="A995" t="s">
        <v>2227</v>
      </c>
      <c r="B995" t="s">
        <v>2631</v>
      </c>
      <c r="C995" s="3">
        <v>3550</v>
      </c>
      <c r="D995" t="s">
        <v>913</v>
      </c>
      <c r="E995" s="74">
        <v>0.28549999999999998</v>
      </c>
      <c r="F995" s="122" t="s">
        <v>2499</v>
      </c>
      <c r="G995" s="63" t="s">
        <v>2499</v>
      </c>
    </row>
    <row r="996" spans="1:7">
      <c r="A996" t="s">
        <v>2227</v>
      </c>
      <c r="B996" t="s">
        <v>2631</v>
      </c>
      <c r="C996" s="3">
        <v>4294</v>
      </c>
      <c r="D996" t="s">
        <v>926</v>
      </c>
      <c r="E996" s="74">
        <v>0.46</v>
      </c>
      <c r="F996" s="122" t="s">
        <v>2498</v>
      </c>
      <c r="G996" s="63" t="s">
        <v>2498</v>
      </c>
    </row>
    <row r="997" spans="1:7">
      <c r="A997" t="s">
        <v>2227</v>
      </c>
      <c r="B997" t="s">
        <v>2631</v>
      </c>
      <c r="C997" s="3">
        <v>4127</v>
      </c>
      <c r="D997" t="s">
        <v>923</v>
      </c>
      <c r="E997" s="74">
        <v>0.43780000000000002</v>
      </c>
      <c r="F997" s="122" t="s">
        <v>2499</v>
      </c>
      <c r="G997" s="63" t="s">
        <v>2499</v>
      </c>
    </row>
    <row r="998" spans="1:7">
      <c r="A998" t="s">
        <v>2227</v>
      </c>
      <c r="B998" t="s">
        <v>2631</v>
      </c>
      <c r="C998" s="3">
        <v>4465</v>
      </c>
      <c r="D998" t="s">
        <v>934</v>
      </c>
      <c r="E998" s="74">
        <v>0.67720000000000002</v>
      </c>
      <c r="F998" s="122" t="s">
        <v>2498</v>
      </c>
      <c r="G998" s="63" t="s">
        <v>2498</v>
      </c>
    </row>
    <row r="999" spans="1:7">
      <c r="A999" t="s">
        <v>2227</v>
      </c>
      <c r="B999" t="s">
        <v>2631</v>
      </c>
      <c r="C999" s="3">
        <v>3764</v>
      </c>
      <c r="D999" t="s">
        <v>921</v>
      </c>
      <c r="E999" s="74">
        <v>0.58240000000000003</v>
      </c>
      <c r="F999" s="122" t="s">
        <v>2498</v>
      </c>
      <c r="G999" s="63" t="s">
        <v>2498</v>
      </c>
    </row>
    <row r="1000" spans="1:7">
      <c r="A1000" t="s">
        <v>2227</v>
      </c>
      <c r="B1000" t="s">
        <v>2631</v>
      </c>
      <c r="C1000" s="3">
        <v>2565</v>
      </c>
      <c r="D1000" t="s">
        <v>906</v>
      </c>
      <c r="E1000" s="74">
        <v>0.36009999999999998</v>
      </c>
      <c r="F1000" s="122" t="s">
        <v>2499</v>
      </c>
      <c r="G1000" s="63" t="s">
        <v>2499</v>
      </c>
    </row>
    <row r="1001" spans="1:7">
      <c r="A1001" t="s">
        <v>2227</v>
      </c>
      <c r="B1001" t="s">
        <v>2631</v>
      </c>
      <c r="C1001" s="3">
        <v>3233</v>
      </c>
      <c r="D1001" t="s">
        <v>909</v>
      </c>
      <c r="E1001" s="74">
        <v>0.52880000000000005</v>
      </c>
      <c r="F1001" s="122" t="s">
        <v>2498</v>
      </c>
      <c r="G1001" s="63" t="s">
        <v>2498</v>
      </c>
    </row>
    <row r="1002" spans="1:7">
      <c r="A1002" t="s">
        <v>2227</v>
      </c>
      <c r="B1002" t="s">
        <v>2631</v>
      </c>
      <c r="C1002" s="3">
        <v>5016</v>
      </c>
      <c r="D1002" t="s">
        <v>942</v>
      </c>
      <c r="E1002" s="74">
        <v>0.69889999999999997</v>
      </c>
      <c r="F1002" s="122" t="s">
        <v>2498</v>
      </c>
      <c r="G1002" s="63" t="s">
        <v>2498</v>
      </c>
    </row>
    <row r="1003" spans="1:7">
      <c r="A1003" t="s">
        <v>2227</v>
      </c>
      <c r="B1003" t="s">
        <v>2631</v>
      </c>
      <c r="C1003" s="3">
        <v>4581</v>
      </c>
      <c r="D1003" t="s">
        <v>941</v>
      </c>
      <c r="E1003" s="74">
        <v>0.63980000000000004</v>
      </c>
      <c r="F1003" s="122" t="s">
        <v>2498</v>
      </c>
      <c r="G1003" s="63" t="s">
        <v>2498</v>
      </c>
    </row>
    <row r="1004" spans="1:7">
      <c r="A1004" t="s">
        <v>2227</v>
      </c>
      <c r="B1004" t="s">
        <v>2631</v>
      </c>
      <c r="C1004" s="3">
        <v>4356</v>
      </c>
      <c r="D1004" t="s">
        <v>930</v>
      </c>
      <c r="E1004" s="74">
        <v>0.61860000000000004</v>
      </c>
      <c r="F1004" s="122" t="s">
        <v>2498</v>
      </c>
      <c r="G1004" s="63" t="s">
        <v>2498</v>
      </c>
    </row>
    <row r="1005" spans="1:7">
      <c r="A1005" t="s">
        <v>2227</v>
      </c>
      <c r="B1005" t="s">
        <v>2631</v>
      </c>
      <c r="C1005" s="3">
        <v>4485</v>
      </c>
      <c r="D1005" t="s">
        <v>936</v>
      </c>
      <c r="E1005" s="74">
        <v>0.3155</v>
      </c>
      <c r="F1005" s="122" t="s">
        <v>2499</v>
      </c>
      <c r="G1005" s="63" t="s">
        <v>2499</v>
      </c>
    </row>
    <row r="1006" spans="1:7">
      <c r="A1006" t="s">
        <v>2227</v>
      </c>
      <c r="B1006" t="s">
        <v>2631</v>
      </c>
      <c r="C1006" s="3">
        <v>5178</v>
      </c>
      <c r="D1006" t="s">
        <v>636</v>
      </c>
      <c r="E1006" s="74">
        <v>0.63349999999999995</v>
      </c>
      <c r="F1006" s="122" t="s">
        <v>2498</v>
      </c>
      <c r="G1006" s="63" t="s">
        <v>2498</v>
      </c>
    </row>
    <row r="1007" spans="1:7">
      <c r="A1007" t="s">
        <v>2227</v>
      </c>
      <c r="B1007" t="s">
        <v>2631</v>
      </c>
      <c r="C1007" s="3">
        <v>3491</v>
      </c>
      <c r="D1007" t="s">
        <v>912</v>
      </c>
      <c r="E1007" s="74">
        <v>0.68149999999999999</v>
      </c>
      <c r="F1007" s="122" t="s">
        <v>2498</v>
      </c>
      <c r="G1007" s="63" t="s">
        <v>2498</v>
      </c>
    </row>
    <row r="1008" spans="1:7">
      <c r="A1008" t="s">
        <v>2227</v>
      </c>
      <c r="B1008" t="s">
        <v>2631</v>
      </c>
      <c r="C1008" s="3">
        <v>3593</v>
      </c>
      <c r="D1008" t="s">
        <v>914</v>
      </c>
      <c r="E1008" s="74">
        <v>0.71540000000000004</v>
      </c>
      <c r="F1008" s="122" t="s">
        <v>2498</v>
      </c>
      <c r="G1008" s="63" t="s">
        <v>2498</v>
      </c>
    </row>
    <row r="1009" spans="1:7">
      <c r="A1009" t="s">
        <v>2227</v>
      </c>
      <c r="B1009" t="s">
        <v>2631</v>
      </c>
      <c r="C1009" s="3">
        <v>4293</v>
      </c>
      <c r="D1009" t="s">
        <v>925</v>
      </c>
      <c r="E1009" s="74">
        <v>0.1865</v>
      </c>
      <c r="F1009" s="122" t="s">
        <v>2499</v>
      </c>
      <c r="G1009" s="63" t="s">
        <v>2499</v>
      </c>
    </row>
    <row r="1010" spans="1:7">
      <c r="A1010" t="s">
        <v>2227</v>
      </c>
      <c r="B1010" t="s">
        <v>2631</v>
      </c>
      <c r="C1010" s="3">
        <v>5677</v>
      </c>
      <c r="D1010" t="s">
        <v>3000</v>
      </c>
      <c r="E1010" s="74">
        <v>0.7208</v>
      </c>
      <c r="F1010" s="122" t="s">
        <v>2499</v>
      </c>
      <c r="G1010" s="63" t="s">
        <v>2498</v>
      </c>
    </row>
    <row r="1011" spans="1:7">
      <c r="A1011" t="s">
        <v>2227</v>
      </c>
      <c r="B1011" t="s">
        <v>2631</v>
      </c>
      <c r="C1011" s="3">
        <v>4466</v>
      </c>
      <c r="D1011" t="s">
        <v>935</v>
      </c>
      <c r="E1011" s="74">
        <v>0.2571</v>
      </c>
      <c r="F1011" s="122" t="s">
        <v>2499</v>
      </c>
      <c r="G1011" s="63" t="s">
        <v>2499</v>
      </c>
    </row>
    <row r="1012" spans="1:7">
      <c r="A1012" t="s">
        <v>2227</v>
      </c>
      <c r="B1012" t="s">
        <v>2631</v>
      </c>
      <c r="C1012" s="3">
        <v>3389</v>
      </c>
      <c r="D1012" t="s">
        <v>911</v>
      </c>
      <c r="E1012" s="74">
        <v>0.6492</v>
      </c>
      <c r="F1012" s="122" t="s">
        <v>2498</v>
      </c>
      <c r="G1012" s="63" t="s">
        <v>2498</v>
      </c>
    </row>
    <row r="1013" spans="1:7">
      <c r="A1013" t="s">
        <v>2227</v>
      </c>
      <c r="B1013" t="s">
        <v>2631</v>
      </c>
      <c r="C1013" s="3">
        <v>3707</v>
      </c>
      <c r="D1013" t="s">
        <v>919</v>
      </c>
      <c r="E1013" s="74">
        <v>0.41720000000000002</v>
      </c>
      <c r="F1013" s="122" t="s">
        <v>2499</v>
      </c>
      <c r="G1013" s="63" t="s">
        <v>2499</v>
      </c>
    </row>
    <row r="1014" spans="1:7">
      <c r="A1014" t="s">
        <v>2227</v>
      </c>
      <c r="B1014" t="s">
        <v>2631</v>
      </c>
      <c r="C1014" s="3">
        <v>3677</v>
      </c>
      <c r="D1014" t="s">
        <v>917</v>
      </c>
      <c r="E1014" s="74">
        <v>0.63700000000000001</v>
      </c>
      <c r="F1014" s="122" t="s">
        <v>2498</v>
      </c>
      <c r="G1014" s="63" t="s">
        <v>2498</v>
      </c>
    </row>
    <row r="1015" spans="1:7">
      <c r="A1015" t="s">
        <v>2227</v>
      </c>
      <c r="B1015" t="s">
        <v>2631</v>
      </c>
      <c r="C1015" s="3">
        <v>4420</v>
      </c>
      <c r="D1015" t="s">
        <v>932</v>
      </c>
      <c r="E1015" s="74">
        <v>0.38790000000000002</v>
      </c>
      <c r="F1015" s="122" t="s">
        <v>2499</v>
      </c>
      <c r="G1015" s="63" t="s">
        <v>2499</v>
      </c>
    </row>
    <row r="1016" spans="1:7">
      <c r="A1016" t="s">
        <v>2227</v>
      </c>
      <c r="B1016" t="s">
        <v>2631</v>
      </c>
      <c r="C1016" s="3">
        <v>5440</v>
      </c>
      <c r="D1016" t="s">
        <v>944</v>
      </c>
      <c r="E1016" s="74">
        <v>0.67610000000000003</v>
      </c>
      <c r="F1016" s="122" t="s">
        <v>2498</v>
      </c>
      <c r="G1016" s="63" t="s">
        <v>2498</v>
      </c>
    </row>
    <row r="1017" spans="1:7">
      <c r="A1017" t="s">
        <v>2228</v>
      </c>
      <c r="B1017" t="s">
        <v>2693</v>
      </c>
      <c r="C1017" s="3">
        <v>3107</v>
      </c>
      <c r="D1017" t="s">
        <v>949</v>
      </c>
      <c r="E1017" s="74">
        <v>0.2031</v>
      </c>
      <c r="F1017" s="122" t="s">
        <v>2881</v>
      </c>
      <c r="G1017" s="63" t="s">
        <v>2499</v>
      </c>
    </row>
    <row r="1018" spans="1:7">
      <c r="A1018" t="s">
        <v>2228</v>
      </c>
      <c r="B1018" t="s">
        <v>2693</v>
      </c>
      <c r="C1018" s="3">
        <v>3106</v>
      </c>
      <c r="D1018" t="s">
        <v>948</v>
      </c>
      <c r="E1018" s="74">
        <v>0.21340000000000001</v>
      </c>
      <c r="F1018" s="122" t="s">
        <v>2881</v>
      </c>
      <c r="G1018" s="63" t="s">
        <v>2499</v>
      </c>
    </row>
    <row r="1019" spans="1:7">
      <c r="A1019" t="s">
        <v>2228</v>
      </c>
      <c r="B1019" t="s">
        <v>2693</v>
      </c>
      <c r="C1019" s="3">
        <v>4017</v>
      </c>
      <c r="D1019" t="s">
        <v>962</v>
      </c>
      <c r="E1019" s="74">
        <v>0.1477</v>
      </c>
      <c r="F1019" s="122" t="s">
        <v>2881</v>
      </c>
      <c r="G1019" s="63" t="s">
        <v>2499</v>
      </c>
    </row>
    <row r="1020" spans="1:7">
      <c r="A1020" t="s">
        <v>2228</v>
      </c>
      <c r="B1020" t="s">
        <v>2693</v>
      </c>
      <c r="C1020" s="3">
        <v>3493</v>
      </c>
      <c r="D1020" t="s">
        <v>957</v>
      </c>
      <c r="E1020" s="74">
        <v>0.19209999999999999</v>
      </c>
      <c r="F1020" s="122" t="s">
        <v>2881</v>
      </c>
      <c r="G1020" s="63" t="s">
        <v>2499</v>
      </c>
    </row>
    <row r="1021" spans="1:7">
      <c r="A1021" t="s">
        <v>2228</v>
      </c>
      <c r="B1021" t="s">
        <v>2693</v>
      </c>
      <c r="C1021" s="3">
        <v>3234</v>
      </c>
      <c r="D1021" t="s">
        <v>950</v>
      </c>
      <c r="E1021" s="74">
        <v>0.1169</v>
      </c>
      <c r="F1021" s="122" t="s">
        <v>2881</v>
      </c>
      <c r="G1021" s="63" t="s">
        <v>2499</v>
      </c>
    </row>
    <row r="1022" spans="1:7">
      <c r="A1022" t="s">
        <v>2228</v>
      </c>
      <c r="B1022" t="s">
        <v>2693</v>
      </c>
      <c r="C1022" s="3">
        <v>3105</v>
      </c>
      <c r="D1022" t="s">
        <v>947</v>
      </c>
      <c r="E1022" s="74">
        <v>0.31330000000000002</v>
      </c>
      <c r="F1022" s="122" t="s">
        <v>2881</v>
      </c>
      <c r="G1022" s="63" t="s">
        <v>2499</v>
      </c>
    </row>
    <row r="1023" spans="1:7">
      <c r="A1023" t="s">
        <v>2228</v>
      </c>
      <c r="B1023" t="s">
        <v>2693</v>
      </c>
      <c r="C1023" s="3">
        <v>4379</v>
      </c>
      <c r="D1023" t="s">
        <v>971</v>
      </c>
      <c r="E1023" s="74">
        <v>6.7199999999999996E-2</v>
      </c>
      <c r="F1023" s="122" t="s">
        <v>2881</v>
      </c>
      <c r="G1023" s="63" t="s">
        <v>2499</v>
      </c>
    </row>
    <row r="1024" spans="1:7">
      <c r="A1024" t="s">
        <v>2228</v>
      </c>
      <c r="B1024" t="s">
        <v>2693</v>
      </c>
      <c r="C1024" s="3">
        <v>4306</v>
      </c>
      <c r="D1024" t="s">
        <v>967</v>
      </c>
      <c r="E1024" s="74">
        <v>4.8399999999999999E-2</v>
      </c>
      <c r="F1024" s="122" t="s">
        <v>2881</v>
      </c>
      <c r="G1024" s="63" t="s">
        <v>2499</v>
      </c>
    </row>
    <row r="1025" spans="1:7">
      <c r="A1025" t="s">
        <v>2228</v>
      </c>
      <c r="B1025" t="s">
        <v>2693</v>
      </c>
      <c r="C1025" s="3">
        <v>4355</v>
      </c>
      <c r="D1025" t="s">
        <v>968</v>
      </c>
      <c r="E1025" s="74">
        <v>0.22739999999999999</v>
      </c>
      <c r="F1025" s="122" t="s">
        <v>2881</v>
      </c>
      <c r="G1025" s="63" t="s">
        <v>2499</v>
      </c>
    </row>
    <row r="1026" spans="1:7">
      <c r="A1026" t="s">
        <v>2228</v>
      </c>
      <c r="B1026" t="s">
        <v>2693</v>
      </c>
      <c r="C1026" s="3">
        <v>4124</v>
      </c>
      <c r="D1026" t="s">
        <v>965</v>
      </c>
      <c r="E1026" s="74">
        <v>0.1638</v>
      </c>
      <c r="F1026" s="122" t="s">
        <v>2881</v>
      </c>
      <c r="G1026" s="63" t="s">
        <v>2499</v>
      </c>
    </row>
    <row r="1027" spans="1:7">
      <c r="A1027" t="s">
        <v>2228</v>
      </c>
      <c r="B1027" t="s">
        <v>2693</v>
      </c>
      <c r="C1027" s="3">
        <v>3492</v>
      </c>
      <c r="D1027" t="s">
        <v>956</v>
      </c>
      <c r="E1027" s="74">
        <v>0.20219999999999999</v>
      </c>
      <c r="F1027" s="122" t="s">
        <v>2881</v>
      </c>
      <c r="G1027" s="63" t="s">
        <v>2499</v>
      </c>
    </row>
    <row r="1028" spans="1:7">
      <c r="A1028" t="s">
        <v>2228</v>
      </c>
      <c r="B1028" t="s">
        <v>2693</v>
      </c>
      <c r="C1028" s="3">
        <v>5606</v>
      </c>
      <c r="D1028" t="s">
        <v>2923</v>
      </c>
      <c r="E1028" s="74">
        <v>0.12540000000000001</v>
      </c>
      <c r="F1028" s="122" t="s">
        <v>2881</v>
      </c>
      <c r="G1028" s="63" t="s">
        <v>2499</v>
      </c>
    </row>
    <row r="1029" spans="1:7">
      <c r="A1029" t="s">
        <v>2228</v>
      </c>
      <c r="B1029" t="s">
        <v>2693</v>
      </c>
      <c r="C1029" s="3">
        <v>2993</v>
      </c>
      <c r="D1029" t="s">
        <v>946</v>
      </c>
      <c r="E1029" s="74">
        <v>0.38579999999999998</v>
      </c>
      <c r="F1029" s="122" t="s">
        <v>2881</v>
      </c>
      <c r="G1029" s="63" t="s">
        <v>2499</v>
      </c>
    </row>
    <row r="1030" spans="1:7">
      <c r="A1030" t="s">
        <v>2228</v>
      </c>
      <c r="B1030" t="s">
        <v>2693</v>
      </c>
      <c r="C1030" s="3">
        <v>3345</v>
      </c>
      <c r="D1030" t="s">
        <v>953</v>
      </c>
      <c r="E1030" s="74">
        <v>0.25109999999999999</v>
      </c>
      <c r="F1030" s="122" t="s">
        <v>2881</v>
      </c>
      <c r="G1030" s="63" t="s">
        <v>2499</v>
      </c>
    </row>
    <row r="1031" spans="1:7">
      <c r="A1031" t="s">
        <v>2228</v>
      </c>
      <c r="B1031" t="s">
        <v>2693</v>
      </c>
      <c r="C1031" s="3">
        <v>4455</v>
      </c>
      <c r="D1031" t="s">
        <v>972</v>
      </c>
      <c r="E1031" s="74">
        <v>5.11E-2</v>
      </c>
      <c r="F1031" s="122" t="s">
        <v>2881</v>
      </c>
      <c r="G1031" s="63" t="s">
        <v>2499</v>
      </c>
    </row>
    <row r="1032" spans="1:7">
      <c r="A1032" t="s">
        <v>2228</v>
      </c>
      <c r="B1032" t="s">
        <v>2693</v>
      </c>
      <c r="C1032" s="3">
        <v>3790</v>
      </c>
      <c r="D1032" t="s">
        <v>960</v>
      </c>
      <c r="E1032" s="74">
        <v>0.15160000000000001</v>
      </c>
      <c r="F1032" s="122" t="s">
        <v>2881</v>
      </c>
      <c r="G1032" s="63" t="s">
        <v>2499</v>
      </c>
    </row>
    <row r="1033" spans="1:7">
      <c r="A1033" t="s">
        <v>2228</v>
      </c>
      <c r="B1033" t="s">
        <v>2693</v>
      </c>
      <c r="C1033" s="3">
        <v>3390</v>
      </c>
      <c r="D1033" t="s">
        <v>954</v>
      </c>
      <c r="E1033" s="74">
        <v>0.14099999999999999</v>
      </c>
      <c r="F1033" s="122" t="s">
        <v>2881</v>
      </c>
      <c r="G1033" s="63" t="s">
        <v>2499</v>
      </c>
    </row>
    <row r="1034" spans="1:7">
      <c r="A1034" t="s">
        <v>2228</v>
      </c>
      <c r="B1034" t="s">
        <v>2693</v>
      </c>
      <c r="C1034" s="3">
        <v>3344</v>
      </c>
      <c r="D1034" t="s">
        <v>952</v>
      </c>
      <c r="E1034" s="74">
        <v>0.2213</v>
      </c>
      <c r="F1034" s="122" t="s">
        <v>2881</v>
      </c>
      <c r="G1034" s="63" t="s">
        <v>2499</v>
      </c>
    </row>
    <row r="1035" spans="1:7">
      <c r="A1035" t="s">
        <v>2228</v>
      </c>
      <c r="B1035" t="s">
        <v>2693</v>
      </c>
      <c r="C1035" s="3">
        <v>3442</v>
      </c>
      <c r="D1035" t="s">
        <v>955</v>
      </c>
      <c r="E1035" s="74">
        <v>8.9300000000000004E-2</v>
      </c>
      <c r="F1035" s="122" t="s">
        <v>2881</v>
      </c>
      <c r="G1035" s="63" t="s">
        <v>2499</v>
      </c>
    </row>
    <row r="1036" spans="1:7">
      <c r="A1036" t="s">
        <v>2228</v>
      </c>
      <c r="B1036" t="s">
        <v>2693</v>
      </c>
      <c r="C1036" s="3">
        <v>5481</v>
      </c>
      <c r="D1036" t="s">
        <v>2476</v>
      </c>
      <c r="E1036" s="74">
        <v>0.17760000000000001</v>
      </c>
      <c r="F1036" s="122" t="s">
        <v>2881</v>
      </c>
      <c r="G1036" s="63" t="s">
        <v>2499</v>
      </c>
    </row>
    <row r="1037" spans="1:7">
      <c r="A1037" t="s">
        <v>2228</v>
      </c>
      <c r="B1037" t="s">
        <v>2693</v>
      </c>
      <c r="C1037" s="3">
        <v>5753</v>
      </c>
      <c r="D1037" t="s">
        <v>3063</v>
      </c>
      <c r="E1037" s="74">
        <v>0.15890000000000001</v>
      </c>
      <c r="F1037" s="122" t="s">
        <v>2881</v>
      </c>
      <c r="G1037" s="63" t="s">
        <v>2499</v>
      </c>
    </row>
    <row r="1038" spans="1:7">
      <c r="A1038" t="s">
        <v>2228</v>
      </c>
      <c r="B1038" t="s">
        <v>2693</v>
      </c>
      <c r="C1038" s="3">
        <v>4021</v>
      </c>
      <c r="D1038" t="s">
        <v>963</v>
      </c>
      <c r="E1038" s="74">
        <v>0.20660000000000001</v>
      </c>
      <c r="F1038" s="122" t="s">
        <v>2881</v>
      </c>
      <c r="G1038" s="63" t="s">
        <v>2499</v>
      </c>
    </row>
    <row r="1039" spans="1:7">
      <c r="A1039" t="s">
        <v>2228</v>
      </c>
      <c r="B1039" t="s">
        <v>2693</v>
      </c>
      <c r="C1039" s="3">
        <v>5331</v>
      </c>
      <c r="D1039" t="s">
        <v>974</v>
      </c>
      <c r="E1039" s="74">
        <v>0.35420000000000001</v>
      </c>
      <c r="F1039" s="122" t="s">
        <v>2881</v>
      </c>
      <c r="G1039" s="63" t="s">
        <v>2499</v>
      </c>
    </row>
    <row r="1040" spans="1:7">
      <c r="A1040" t="s">
        <v>2228</v>
      </c>
      <c r="B1040" t="s">
        <v>2693</v>
      </c>
      <c r="C1040" s="3">
        <v>5605</v>
      </c>
      <c r="D1040" t="s">
        <v>2924</v>
      </c>
      <c r="E1040" s="74">
        <v>0.1179</v>
      </c>
      <c r="F1040" s="122" t="s">
        <v>2881</v>
      </c>
      <c r="G1040" s="63" t="s">
        <v>2499</v>
      </c>
    </row>
    <row r="1041" spans="1:7">
      <c r="A1041" t="s">
        <v>2228</v>
      </c>
      <c r="B1041" t="s">
        <v>2693</v>
      </c>
      <c r="C1041" s="3">
        <v>3811</v>
      </c>
      <c r="D1041" t="s">
        <v>961</v>
      </c>
      <c r="E1041" s="74">
        <v>0.42780000000000001</v>
      </c>
      <c r="F1041" s="122" t="s">
        <v>2881</v>
      </c>
      <c r="G1041" s="63" t="s">
        <v>2499</v>
      </c>
    </row>
    <row r="1042" spans="1:7">
      <c r="A1042" t="s">
        <v>2228</v>
      </c>
      <c r="B1042" t="s">
        <v>2693</v>
      </c>
      <c r="C1042" s="3">
        <v>3679</v>
      </c>
      <c r="D1042" t="s">
        <v>958</v>
      </c>
      <c r="E1042" s="74">
        <v>0.14990000000000001</v>
      </c>
      <c r="F1042" s="122" t="s">
        <v>2881</v>
      </c>
      <c r="G1042" s="63" t="s">
        <v>2499</v>
      </c>
    </row>
    <row r="1043" spans="1:7">
      <c r="A1043" t="s">
        <v>2228</v>
      </c>
      <c r="B1043" t="s">
        <v>2693</v>
      </c>
      <c r="C1043" s="3">
        <v>4371</v>
      </c>
      <c r="D1043" t="s">
        <v>969</v>
      </c>
      <c r="E1043" s="74">
        <v>0.16250000000000001</v>
      </c>
      <c r="F1043" s="122" t="s">
        <v>2881</v>
      </c>
      <c r="G1043" s="63" t="s">
        <v>2499</v>
      </c>
    </row>
    <row r="1044" spans="1:7">
      <c r="A1044" t="s">
        <v>2228</v>
      </c>
      <c r="B1044" t="s">
        <v>2693</v>
      </c>
      <c r="C1044" s="3">
        <v>4187</v>
      </c>
      <c r="D1044" t="s">
        <v>670</v>
      </c>
      <c r="E1044" s="74">
        <v>4.7899999999999998E-2</v>
      </c>
      <c r="F1044" s="122" t="s">
        <v>2881</v>
      </c>
      <c r="G1044" s="63" t="s">
        <v>2499</v>
      </c>
    </row>
    <row r="1045" spans="1:7">
      <c r="A1045" t="s">
        <v>2228</v>
      </c>
      <c r="B1045" t="s">
        <v>2693</v>
      </c>
      <c r="C1045" s="3">
        <v>4516</v>
      </c>
      <c r="D1045" t="s">
        <v>973</v>
      </c>
      <c r="E1045" s="74">
        <v>7.8299999999999995E-2</v>
      </c>
      <c r="F1045" s="122" t="s">
        <v>2881</v>
      </c>
      <c r="G1045" s="63" t="s">
        <v>2499</v>
      </c>
    </row>
    <row r="1046" spans="1:7">
      <c r="A1046" t="s">
        <v>2228</v>
      </c>
      <c r="B1046" t="s">
        <v>2693</v>
      </c>
      <c r="C1046" s="3">
        <v>4069</v>
      </c>
      <c r="D1046" t="s">
        <v>964</v>
      </c>
      <c r="E1046" s="74">
        <v>0.12130000000000001</v>
      </c>
      <c r="F1046" s="122" t="s">
        <v>2881</v>
      </c>
      <c r="G1046" s="63" t="s">
        <v>2499</v>
      </c>
    </row>
    <row r="1047" spans="1:7">
      <c r="A1047" t="s">
        <v>2228</v>
      </c>
      <c r="B1047" t="s">
        <v>2693</v>
      </c>
      <c r="C1047" s="3">
        <v>3287</v>
      </c>
      <c r="D1047" t="s">
        <v>951</v>
      </c>
      <c r="E1047" s="74">
        <v>0.16600000000000001</v>
      </c>
      <c r="F1047" s="122" t="s">
        <v>2881</v>
      </c>
      <c r="G1047" s="63" t="s">
        <v>2499</v>
      </c>
    </row>
    <row r="1048" spans="1:7">
      <c r="A1048" t="s">
        <v>2228</v>
      </c>
      <c r="B1048" t="s">
        <v>2693</v>
      </c>
      <c r="C1048" s="3">
        <v>3749</v>
      </c>
      <c r="D1048" t="s">
        <v>959</v>
      </c>
      <c r="E1048" s="74">
        <v>0.27950000000000003</v>
      </c>
      <c r="F1048" s="122" t="s">
        <v>2881</v>
      </c>
      <c r="G1048" s="63" t="s">
        <v>2499</v>
      </c>
    </row>
    <row r="1049" spans="1:7">
      <c r="A1049" t="s">
        <v>2228</v>
      </c>
      <c r="B1049" t="s">
        <v>2693</v>
      </c>
      <c r="C1049" s="3">
        <v>4208</v>
      </c>
      <c r="D1049" t="s">
        <v>966</v>
      </c>
      <c r="E1049" s="74">
        <v>0.1336</v>
      </c>
      <c r="F1049" s="122" t="s">
        <v>2881</v>
      </c>
      <c r="G1049" s="63" t="s">
        <v>2499</v>
      </c>
    </row>
    <row r="1050" spans="1:7">
      <c r="A1050" t="s">
        <v>2228</v>
      </c>
      <c r="B1050" t="s">
        <v>2693</v>
      </c>
      <c r="C1050" s="3">
        <v>4377</v>
      </c>
      <c r="D1050" t="s">
        <v>970</v>
      </c>
      <c r="E1050" s="74">
        <v>0.30620000000000003</v>
      </c>
      <c r="F1050" s="122" t="s">
        <v>2881</v>
      </c>
      <c r="G1050" s="63" t="s">
        <v>2499</v>
      </c>
    </row>
    <row r="1051" spans="1:7">
      <c r="A1051" t="s">
        <v>2229</v>
      </c>
      <c r="B1051" t="s">
        <v>2783</v>
      </c>
      <c r="C1051" s="3">
        <v>5375</v>
      </c>
      <c r="D1051" t="s">
        <v>975</v>
      </c>
      <c r="E1051" s="74">
        <v>0.39689999999999998</v>
      </c>
      <c r="F1051" s="122" t="s">
        <v>2881</v>
      </c>
      <c r="G1051" s="63" t="s">
        <v>2499</v>
      </c>
    </row>
    <row r="1052" spans="1:7">
      <c r="A1052" t="s">
        <v>2230</v>
      </c>
      <c r="B1052" t="s">
        <v>2677</v>
      </c>
      <c r="C1052" s="3">
        <v>1986</v>
      </c>
      <c r="D1052" t="s">
        <v>977</v>
      </c>
      <c r="E1052" s="74">
        <v>0.7036</v>
      </c>
      <c r="F1052" s="122" t="s">
        <v>2881</v>
      </c>
      <c r="G1052" s="63" t="s">
        <v>2498</v>
      </c>
    </row>
    <row r="1053" spans="1:7">
      <c r="A1053" t="s">
        <v>2437</v>
      </c>
      <c r="B1053" t="s">
        <v>2782</v>
      </c>
      <c r="C1053" s="3">
        <v>5469</v>
      </c>
      <c r="D1053" t="s">
        <v>2459</v>
      </c>
      <c r="E1053" s="74">
        <v>0.42330000000000001</v>
      </c>
      <c r="F1053" s="122" t="s">
        <v>2881</v>
      </c>
      <c r="G1053" s="63" t="s">
        <v>2499</v>
      </c>
    </row>
    <row r="1054" spans="1:7">
      <c r="A1054" t="s">
        <v>2231</v>
      </c>
      <c r="B1054" t="s">
        <v>2737</v>
      </c>
      <c r="C1054" s="3">
        <v>5380</v>
      </c>
      <c r="D1054" t="s">
        <v>979</v>
      </c>
      <c r="E1054" s="74">
        <v>0.63839999999999997</v>
      </c>
      <c r="F1054" s="122" t="s">
        <v>2498</v>
      </c>
      <c r="G1054" s="63" t="s">
        <v>2498</v>
      </c>
    </row>
    <row r="1055" spans="1:7">
      <c r="A1055" t="s">
        <v>2439</v>
      </c>
      <c r="B1055" t="s">
        <v>2938</v>
      </c>
      <c r="C1055" s="3">
        <v>5468</v>
      </c>
      <c r="D1055" t="s">
        <v>2469</v>
      </c>
      <c r="E1055" s="74">
        <v>0.56389999999999996</v>
      </c>
      <c r="F1055" s="122" t="s">
        <v>2498</v>
      </c>
      <c r="G1055" s="63" t="s">
        <v>2498</v>
      </c>
    </row>
    <row r="1056" spans="1:7">
      <c r="A1056" t="s">
        <v>2458</v>
      </c>
      <c r="B1056" t="s">
        <v>2910</v>
      </c>
      <c r="C1056" s="3">
        <v>5517</v>
      </c>
      <c r="D1056" t="s">
        <v>2911</v>
      </c>
      <c r="E1056" s="74">
        <v>0.68669999999999998</v>
      </c>
      <c r="F1056" s="122" t="s">
        <v>2498</v>
      </c>
      <c r="G1056" s="63" t="s">
        <v>2498</v>
      </c>
    </row>
    <row r="1057" spans="1:7">
      <c r="A1057" t="s">
        <v>2882</v>
      </c>
      <c r="B1057" t="s">
        <v>2912</v>
      </c>
      <c r="C1057" s="3">
        <v>5608</v>
      </c>
      <c r="D1057" t="s">
        <v>2913</v>
      </c>
      <c r="E1057" s="74">
        <v>0.63029999999999997</v>
      </c>
      <c r="F1057" s="122" t="s">
        <v>2498</v>
      </c>
      <c r="G1057" s="63" t="s">
        <v>2498</v>
      </c>
    </row>
    <row r="1058" spans="1:7">
      <c r="A1058" t="s">
        <v>3038</v>
      </c>
      <c r="B1058" t="s">
        <v>3055</v>
      </c>
      <c r="C1058" s="3">
        <v>5736</v>
      </c>
      <c r="D1058" t="s">
        <v>3056</v>
      </c>
      <c r="E1058" s="74">
        <v>0.59330000000000005</v>
      </c>
      <c r="F1058" s="122" t="s">
        <v>2498</v>
      </c>
      <c r="G1058" s="63" t="s">
        <v>2498</v>
      </c>
    </row>
    <row r="1059" spans="1:7">
      <c r="A1059" t="s">
        <v>2232</v>
      </c>
      <c r="B1059" t="s">
        <v>2531</v>
      </c>
      <c r="C1059" s="3">
        <v>3641</v>
      </c>
      <c r="D1059" t="s">
        <v>987</v>
      </c>
      <c r="E1059" s="74">
        <v>0.62949999999999995</v>
      </c>
      <c r="F1059" s="122" t="s">
        <v>2498</v>
      </c>
      <c r="G1059" s="63" t="s">
        <v>2498</v>
      </c>
    </row>
    <row r="1060" spans="1:7">
      <c r="A1060" t="s">
        <v>2232</v>
      </c>
      <c r="B1060" t="s">
        <v>2531</v>
      </c>
      <c r="C1060" s="3">
        <v>3109</v>
      </c>
      <c r="D1060" t="s">
        <v>985</v>
      </c>
      <c r="E1060" s="74">
        <v>0.5121</v>
      </c>
      <c r="F1060" s="122" t="s">
        <v>2498</v>
      </c>
      <c r="G1060" s="63" t="s">
        <v>2498</v>
      </c>
    </row>
    <row r="1061" spans="1:7">
      <c r="A1061" t="s">
        <v>2232</v>
      </c>
      <c r="B1061" t="s">
        <v>2531</v>
      </c>
      <c r="C1061" s="3">
        <v>1749</v>
      </c>
      <c r="D1061" t="s">
        <v>982</v>
      </c>
      <c r="E1061" s="74">
        <v>0.3392</v>
      </c>
      <c r="F1061" s="122" t="s">
        <v>2881</v>
      </c>
      <c r="G1061" s="63" t="s">
        <v>2499</v>
      </c>
    </row>
    <row r="1062" spans="1:7">
      <c r="A1062" t="s">
        <v>2232</v>
      </c>
      <c r="B1062" t="s">
        <v>2531</v>
      </c>
      <c r="C1062" s="3">
        <v>3108</v>
      </c>
      <c r="D1062" t="s">
        <v>984</v>
      </c>
      <c r="E1062" s="74">
        <v>0.52949999999999997</v>
      </c>
      <c r="F1062" s="122" t="s">
        <v>2498</v>
      </c>
      <c r="G1062" s="63" t="s">
        <v>2498</v>
      </c>
    </row>
    <row r="1063" spans="1:7">
      <c r="A1063" t="s">
        <v>2232</v>
      </c>
      <c r="B1063" t="s">
        <v>2531</v>
      </c>
      <c r="C1063" s="3">
        <v>4421</v>
      </c>
      <c r="D1063" t="s">
        <v>988</v>
      </c>
      <c r="E1063" s="74">
        <v>0.3957</v>
      </c>
      <c r="F1063" s="122" t="s">
        <v>2499</v>
      </c>
      <c r="G1063" s="63" t="s">
        <v>2499</v>
      </c>
    </row>
    <row r="1064" spans="1:7">
      <c r="A1064" t="s">
        <v>2232</v>
      </c>
      <c r="B1064" t="s">
        <v>2531</v>
      </c>
      <c r="C1064" s="3">
        <v>4441</v>
      </c>
      <c r="D1064" t="s">
        <v>989</v>
      </c>
      <c r="E1064" s="74">
        <v>0.58740000000000003</v>
      </c>
      <c r="F1064" s="122" t="s">
        <v>2498</v>
      </c>
      <c r="G1064" s="63" t="s">
        <v>2498</v>
      </c>
    </row>
    <row r="1065" spans="1:7">
      <c r="A1065" t="s">
        <v>2232</v>
      </c>
      <c r="B1065" t="s">
        <v>2531</v>
      </c>
      <c r="C1065" s="3">
        <v>3171</v>
      </c>
      <c r="D1065" t="s">
        <v>986</v>
      </c>
      <c r="E1065" s="74">
        <v>0.64510000000000001</v>
      </c>
      <c r="F1065" s="122" t="s">
        <v>2498</v>
      </c>
      <c r="G1065" s="63" t="s">
        <v>2498</v>
      </c>
    </row>
    <row r="1066" spans="1:7">
      <c r="A1066" t="s">
        <v>2232</v>
      </c>
      <c r="B1066" t="s">
        <v>2531</v>
      </c>
      <c r="C1066" s="3">
        <v>1737</v>
      </c>
      <c r="D1066" t="s">
        <v>981</v>
      </c>
      <c r="E1066" s="74">
        <v>0.64829999999999999</v>
      </c>
      <c r="F1066" s="122" t="s">
        <v>2498</v>
      </c>
      <c r="G1066" s="63" t="s">
        <v>2498</v>
      </c>
    </row>
    <row r="1067" spans="1:7">
      <c r="A1067" t="s">
        <v>2232</v>
      </c>
      <c r="B1067" t="s">
        <v>2531</v>
      </c>
      <c r="C1067" s="3">
        <v>5161</v>
      </c>
      <c r="D1067" t="s">
        <v>26</v>
      </c>
      <c r="E1067" s="74">
        <v>0.5</v>
      </c>
      <c r="F1067" s="122" t="s">
        <v>2881</v>
      </c>
      <c r="G1067" s="63" t="s">
        <v>2498</v>
      </c>
    </row>
    <row r="1068" spans="1:7">
      <c r="A1068" t="s">
        <v>2232</v>
      </c>
      <c r="B1068" t="s">
        <v>2531</v>
      </c>
      <c r="C1068" s="3">
        <v>2853</v>
      </c>
      <c r="D1068" t="s">
        <v>2892</v>
      </c>
      <c r="E1068" s="74">
        <v>0.57869999999999999</v>
      </c>
      <c r="F1068" s="122" t="s">
        <v>2498</v>
      </c>
      <c r="G1068" s="63" t="s">
        <v>2498</v>
      </c>
    </row>
    <row r="1069" spans="1:7">
      <c r="A1069" t="s">
        <v>2232</v>
      </c>
      <c r="B1069" t="s">
        <v>2531</v>
      </c>
      <c r="C1069" s="3">
        <v>2613</v>
      </c>
      <c r="D1069" t="s">
        <v>983</v>
      </c>
      <c r="E1069" s="74">
        <v>0.65600000000000003</v>
      </c>
      <c r="F1069" s="122" t="s">
        <v>2498</v>
      </c>
      <c r="G1069" s="63" t="s">
        <v>2498</v>
      </c>
    </row>
    <row r="1070" spans="1:7">
      <c r="A1070" s="98" t="s">
        <v>2232</v>
      </c>
      <c r="B1070" t="s">
        <v>2531</v>
      </c>
      <c r="C1070" s="3">
        <v>4038</v>
      </c>
      <c r="D1070" t="s">
        <v>2464</v>
      </c>
      <c r="E1070" s="74">
        <v>0.28610000000000002</v>
      </c>
      <c r="F1070" s="122" t="s">
        <v>2881</v>
      </c>
      <c r="G1070" s="63" t="s">
        <v>2499</v>
      </c>
    </row>
    <row r="1071" spans="1:7">
      <c r="A1071" t="s">
        <v>2233</v>
      </c>
      <c r="B1071" t="s">
        <v>2522</v>
      </c>
      <c r="C1071" s="3">
        <v>2395</v>
      </c>
      <c r="D1071" t="s">
        <v>995</v>
      </c>
      <c r="E1071" s="74">
        <v>9.3899999999999997E-2</v>
      </c>
      <c r="F1071" s="122" t="s">
        <v>2881</v>
      </c>
      <c r="G1071" s="63" t="s">
        <v>2499</v>
      </c>
    </row>
    <row r="1072" spans="1:7">
      <c r="A1072" t="s">
        <v>2233</v>
      </c>
      <c r="B1072" t="s">
        <v>2522</v>
      </c>
      <c r="C1072" s="3">
        <v>1939</v>
      </c>
      <c r="D1072" t="s">
        <v>994</v>
      </c>
      <c r="E1072" s="74">
        <v>0.18440000000000001</v>
      </c>
      <c r="F1072" s="122" t="s">
        <v>2881</v>
      </c>
      <c r="G1072" s="63" t="s">
        <v>2499</v>
      </c>
    </row>
    <row r="1073" spans="1:7">
      <c r="A1073" t="s">
        <v>2233</v>
      </c>
      <c r="B1073" t="s">
        <v>2522</v>
      </c>
      <c r="C1073" s="3">
        <v>3552</v>
      </c>
      <c r="D1073" t="s">
        <v>996</v>
      </c>
      <c r="E1073" s="74">
        <v>9.0499999999999997E-2</v>
      </c>
      <c r="F1073" s="122" t="s">
        <v>2881</v>
      </c>
      <c r="G1073" s="63" t="s">
        <v>2499</v>
      </c>
    </row>
    <row r="1074" spans="1:7">
      <c r="A1074" t="s">
        <v>2233</v>
      </c>
      <c r="B1074" t="s">
        <v>2522</v>
      </c>
      <c r="C1074" s="3">
        <v>1935</v>
      </c>
      <c r="D1074" t="s">
        <v>993</v>
      </c>
      <c r="E1074" s="74">
        <v>0.24940000000000001</v>
      </c>
      <c r="F1074" s="122" t="s">
        <v>2881</v>
      </c>
      <c r="G1074" s="63" t="s">
        <v>2499</v>
      </c>
    </row>
    <row r="1075" spans="1:7">
      <c r="A1075" t="s">
        <v>2233</v>
      </c>
      <c r="B1075" t="s">
        <v>2522</v>
      </c>
      <c r="C1075" s="3">
        <v>3043</v>
      </c>
      <c r="D1075" t="s">
        <v>3080</v>
      </c>
      <c r="E1075" s="74">
        <v>9.3200000000000005E-2</v>
      </c>
      <c r="F1075" s="122" t="s">
        <v>2881</v>
      </c>
      <c r="G1075" s="63" t="s">
        <v>2499</v>
      </c>
    </row>
    <row r="1076" spans="1:7">
      <c r="A1076" t="s">
        <v>2233</v>
      </c>
      <c r="B1076" t="s">
        <v>2522</v>
      </c>
      <c r="C1076" s="3">
        <v>1841</v>
      </c>
      <c r="D1076" t="s">
        <v>992</v>
      </c>
      <c r="E1076" s="74">
        <v>0.1222</v>
      </c>
      <c r="F1076" s="122" t="s">
        <v>2881</v>
      </c>
      <c r="G1076" s="63" t="s">
        <v>2499</v>
      </c>
    </row>
    <row r="1077" spans="1:7">
      <c r="A1077" t="s">
        <v>2233</v>
      </c>
      <c r="B1077" t="s">
        <v>2522</v>
      </c>
      <c r="C1077" s="3">
        <v>1699</v>
      </c>
      <c r="D1077" t="s">
        <v>991</v>
      </c>
      <c r="E1077" s="74">
        <v>8.4199999999999997E-2</v>
      </c>
      <c r="F1077" s="122" t="s">
        <v>2881</v>
      </c>
      <c r="G1077" s="63" t="s">
        <v>2499</v>
      </c>
    </row>
    <row r="1078" spans="1:7">
      <c r="A1078" t="s">
        <v>2233</v>
      </c>
      <c r="B1078" t="s">
        <v>2522</v>
      </c>
      <c r="C1078" s="3">
        <v>4062</v>
      </c>
      <c r="D1078" t="s">
        <v>997</v>
      </c>
      <c r="E1078" s="74">
        <v>0.1467</v>
      </c>
      <c r="F1078" s="122" t="s">
        <v>2881</v>
      </c>
      <c r="G1078" s="63" t="s">
        <v>2499</v>
      </c>
    </row>
    <row r="1079" spans="1:7">
      <c r="A1079" t="s">
        <v>2233</v>
      </c>
      <c r="B1079" t="s">
        <v>2522</v>
      </c>
      <c r="C1079" s="3">
        <v>4542</v>
      </c>
      <c r="D1079" t="s">
        <v>999</v>
      </c>
      <c r="E1079" s="74">
        <v>0.10290000000000001</v>
      </c>
      <c r="F1079" s="122" t="s">
        <v>2881</v>
      </c>
      <c r="G1079" s="63" t="s">
        <v>2499</v>
      </c>
    </row>
    <row r="1080" spans="1:7">
      <c r="A1080" t="s">
        <v>2233</v>
      </c>
      <c r="B1080" t="s">
        <v>2522</v>
      </c>
      <c r="C1080" s="3">
        <v>4505</v>
      </c>
      <c r="D1080" t="s">
        <v>998</v>
      </c>
      <c r="E1080" s="74">
        <v>0.1013</v>
      </c>
      <c r="F1080" s="122" t="s">
        <v>2881</v>
      </c>
      <c r="G1080" s="63" t="s">
        <v>2499</v>
      </c>
    </row>
    <row r="1081" spans="1:7">
      <c r="A1081" t="s">
        <v>2234</v>
      </c>
      <c r="B1081" t="s">
        <v>2688</v>
      </c>
      <c r="C1081" s="3">
        <v>5546</v>
      </c>
      <c r="D1081" t="s">
        <v>3195</v>
      </c>
      <c r="E1081" s="74">
        <v>0.49359999999999998</v>
      </c>
      <c r="F1081" s="122" t="s">
        <v>2881</v>
      </c>
      <c r="G1081" s="63" t="s">
        <v>2499</v>
      </c>
    </row>
    <row r="1082" spans="1:7">
      <c r="A1082" t="s">
        <v>2234</v>
      </c>
      <c r="B1082" t="s">
        <v>2688</v>
      </c>
      <c r="C1082" s="3">
        <v>2798</v>
      </c>
      <c r="D1082" t="s">
        <v>1003</v>
      </c>
      <c r="E1082" s="74">
        <v>0.58050000000000002</v>
      </c>
      <c r="F1082" s="122" t="s">
        <v>2881</v>
      </c>
      <c r="G1082" s="63" t="s">
        <v>2498</v>
      </c>
    </row>
    <row r="1083" spans="1:7">
      <c r="A1083" t="s">
        <v>2234</v>
      </c>
      <c r="B1083" t="s">
        <v>2688</v>
      </c>
      <c r="C1083" s="3">
        <v>2854</v>
      </c>
      <c r="D1083" t="s">
        <v>1004</v>
      </c>
      <c r="E1083" s="74">
        <v>0.32640000000000002</v>
      </c>
      <c r="F1083" s="122" t="s">
        <v>2881</v>
      </c>
      <c r="G1083" s="63" t="s">
        <v>2499</v>
      </c>
    </row>
    <row r="1084" spans="1:7">
      <c r="A1084" t="s">
        <v>2234</v>
      </c>
      <c r="B1084" t="s">
        <v>2688</v>
      </c>
      <c r="C1084" s="3">
        <v>5085</v>
      </c>
      <c r="D1084" t="s">
        <v>1010</v>
      </c>
      <c r="E1084" s="74">
        <v>0.42459999999999998</v>
      </c>
      <c r="F1084" s="122" t="s">
        <v>2881</v>
      </c>
      <c r="G1084" s="63" t="s">
        <v>2499</v>
      </c>
    </row>
    <row r="1085" spans="1:7">
      <c r="A1085" t="s">
        <v>2234</v>
      </c>
      <c r="B1085" t="s">
        <v>2688</v>
      </c>
      <c r="C1085" s="3">
        <v>4359</v>
      </c>
      <c r="D1085" t="s">
        <v>1007</v>
      </c>
      <c r="E1085" s="74">
        <v>0.45569999999999999</v>
      </c>
      <c r="F1085" s="122" t="s">
        <v>2881</v>
      </c>
      <c r="G1085" s="63" t="s">
        <v>2499</v>
      </c>
    </row>
    <row r="1086" spans="1:7">
      <c r="A1086" t="s">
        <v>2234</v>
      </c>
      <c r="B1086" t="s">
        <v>2688</v>
      </c>
      <c r="C1086" s="3">
        <v>1733</v>
      </c>
      <c r="D1086" t="s">
        <v>3103</v>
      </c>
      <c r="E1086" s="74">
        <v>0.3846</v>
      </c>
      <c r="F1086" s="122" t="s">
        <v>2881</v>
      </c>
      <c r="G1086" s="63" t="s">
        <v>2499</v>
      </c>
    </row>
    <row r="1087" spans="1:7">
      <c r="A1087" t="s">
        <v>2234</v>
      </c>
      <c r="B1087" t="s">
        <v>2688</v>
      </c>
      <c r="C1087" s="3">
        <v>3236</v>
      </c>
      <c r="D1087" t="s">
        <v>1005</v>
      </c>
      <c r="E1087" s="74">
        <v>0.27800000000000002</v>
      </c>
      <c r="F1087" s="122" t="s">
        <v>2881</v>
      </c>
      <c r="G1087" s="63" t="s">
        <v>2499</v>
      </c>
    </row>
    <row r="1088" spans="1:7">
      <c r="A1088" t="s">
        <v>2234</v>
      </c>
      <c r="B1088" t="s">
        <v>2688</v>
      </c>
      <c r="C1088" s="3">
        <v>5646</v>
      </c>
      <c r="D1088" t="s">
        <v>2921</v>
      </c>
      <c r="E1088" s="74">
        <v>0.29389999999999999</v>
      </c>
      <c r="F1088" s="122" t="s">
        <v>2881</v>
      </c>
      <c r="G1088" s="63" t="s">
        <v>2499</v>
      </c>
    </row>
    <row r="1089" spans="1:7">
      <c r="A1089" t="s">
        <v>2234</v>
      </c>
      <c r="B1089" t="s">
        <v>2688</v>
      </c>
      <c r="C1089" s="3">
        <v>2026</v>
      </c>
      <c r="D1089" t="s">
        <v>1001</v>
      </c>
      <c r="E1089" s="74">
        <v>0.2681</v>
      </c>
      <c r="F1089" s="122" t="s">
        <v>2881</v>
      </c>
      <c r="G1089" s="63" t="s">
        <v>2499</v>
      </c>
    </row>
    <row r="1090" spans="1:7">
      <c r="A1090" t="s">
        <v>2234</v>
      </c>
      <c r="B1090" t="s">
        <v>2688</v>
      </c>
      <c r="C1090" s="3">
        <v>2476</v>
      </c>
      <c r="D1090" t="s">
        <v>1002</v>
      </c>
      <c r="E1090" s="74">
        <v>0.31730000000000003</v>
      </c>
      <c r="F1090" s="122" t="s">
        <v>2881</v>
      </c>
      <c r="G1090" s="63" t="s">
        <v>2499</v>
      </c>
    </row>
    <row r="1091" spans="1:7">
      <c r="A1091" t="s">
        <v>2234</v>
      </c>
      <c r="B1091" t="s">
        <v>2688</v>
      </c>
      <c r="C1091" s="3">
        <v>4467</v>
      </c>
      <c r="D1091" t="s">
        <v>1009</v>
      </c>
      <c r="E1091" s="74">
        <v>0.35399999999999998</v>
      </c>
      <c r="F1091" s="122" t="s">
        <v>2881</v>
      </c>
      <c r="G1091" s="63" t="s">
        <v>2499</v>
      </c>
    </row>
    <row r="1092" spans="1:7">
      <c r="A1092" t="s">
        <v>2234</v>
      </c>
      <c r="B1092" t="s">
        <v>2688</v>
      </c>
      <c r="C1092" s="3">
        <v>3391</v>
      </c>
      <c r="D1092" t="s">
        <v>1006</v>
      </c>
      <c r="E1092" s="74">
        <v>0.51459999999999995</v>
      </c>
      <c r="F1092" s="122" t="s">
        <v>2881</v>
      </c>
      <c r="G1092" s="63" t="s">
        <v>2498</v>
      </c>
    </row>
    <row r="1093" spans="1:7">
      <c r="A1093" t="s">
        <v>2234</v>
      </c>
      <c r="B1093" t="s">
        <v>2688</v>
      </c>
      <c r="C1093" s="3">
        <v>4461</v>
      </c>
      <c r="D1093" t="s">
        <v>1008</v>
      </c>
      <c r="E1093" s="74">
        <v>0.30580000000000002</v>
      </c>
      <c r="F1093" s="122" t="s">
        <v>2881</v>
      </c>
      <c r="G1093" s="63" t="s">
        <v>2499</v>
      </c>
    </row>
    <row r="1094" spans="1:7">
      <c r="A1094" t="s">
        <v>2235</v>
      </c>
      <c r="B1094" t="s">
        <v>2545</v>
      </c>
      <c r="C1094" s="3">
        <v>5472</v>
      </c>
      <c r="D1094" t="s">
        <v>2465</v>
      </c>
      <c r="E1094" s="74">
        <v>0.44169999999999998</v>
      </c>
      <c r="F1094" s="122" t="s">
        <v>2499</v>
      </c>
      <c r="G1094" s="63" t="s">
        <v>2499</v>
      </c>
    </row>
    <row r="1095" spans="1:7">
      <c r="A1095" t="s">
        <v>2235</v>
      </c>
      <c r="B1095" t="s">
        <v>2545</v>
      </c>
      <c r="C1095" s="3">
        <v>2994</v>
      </c>
      <c r="D1095" t="s">
        <v>1013</v>
      </c>
      <c r="E1095" s="74">
        <v>0.30080000000000001</v>
      </c>
      <c r="F1095" s="122" t="s">
        <v>2881</v>
      </c>
      <c r="G1095" s="63" t="s">
        <v>2499</v>
      </c>
    </row>
    <row r="1096" spans="1:7">
      <c r="A1096" t="s">
        <v>2235</v>
      </c>
      <c r="B1096" t="s">
        <v>2545</v>
      </c>
      <c r="C1096" s="3">
        <v>2615</v>
      </c>
      <c r="D1096" t="s">
        <v>1012</v>
      </c>
      <c r="E1096" s="74">
        <v>0.29360000000000003</v>
      </c>
      <c r="F1096" s="122" t="s">
        <v>2881</v>
      </c>
      <c r="G1096" s="63" t="s">
        <v>2499</v>
      </c>
    </row>
    <row r="1097" spans="1:7">
      <c r="A1097" t="s">
        <v>2235</v>
      </c>
      <c r="B1097" t="s">
        <v>2545</v>
      </c>
      <c r="C1097" s="3">
        <v>3237</v>
      </c>
      <c r="D1097" t="s">
        <v>1014</v>
      </c>
      <c r="E1097" s="74">
        <v>0.38290000000000002</v>
      </c>
      <c r="F1097" s="122" t="s">
        <v>2881</v>
      </c>
      <c r="G1097" s="63" t="s">
        <v>2499</v>
      </c>
    </row>
    <row r="1098" spans="1:7">
      <c r="A1098" t="s">
        <v>2235</v>
      </c>
      <c r="B1098" t="s">
        <v>2545</v>
      </c>
      <c r="C1098" s="3">
        <v>4016</v>
      </c>
      <c r="D1098" t="s">
        <v>1018</v>
      </c>
      <c r="E1098" s="74">
        <v>0.44069999999999998</v>
      </c>
      <c r="F1098" s="122" t="s">
        <v>2881</v>
      </c>
      <c r="G1098" s="63" t="s">
        <v>2499</v>
      </c>
    </row>
    <row r="1099" spans="1:7">
      <c r="A1099" t="s">
        <v>2235</v>
      </c>
      <c r="B1099" t="s">
        <v>2545</v>
      </c>
      <c r="C1099" s="3">
        <v>4014</v>
      </c>
      <c r="D1099" t="s">
        <v>1016</v>
      </c>
      <c r="E1099" s="74">
        <v>0.41110000000000002</v>
      </c>
      <c r="F1099" s="122" t="s">
        <v>2881</v>
      </c>
      <c r="G1099" s="63" t="s">
        <v>2499</v>
      </c>
    </row>
    <row r="1100" spans="1:7">
      <c r="A1100" t="s">
        <v>2235</v>
      </c>
      <c r="B1100" t="s">
        <v>2545</v>
      </c>
      <c r="C1100" s="3">
        <v>4341</v>
      </c>
      <c r="D1100" t="s">
        <v>1023</v>
      </c>
      <c r="E1100" s="74">
        <v>0.3231</v>
      </c>
      <c r="F1100" s="122" t="s">
        <v>2881</v>
      </c>
      <c r="G1100" s="63" t="s">
        <v>2499</v>
      </c>
    </row>
    <row r="1101" spans="1:7">
      <c r="A1101" t="s">
        <v>2235</v>
      </c>
      <c r="B1101" t="s">
        <v>2545</v>
      </c>
      <c r="C1101" s="3">
        <v>4444</v>
      </c>
      <c r="D1101" t="s">
        <v>1026</v>
      </c>
      <c r="E1101" s="74">
        <v>0.28970000000000001</v>
      </c>
      <c r="F1101" s="122" t="s">
        <v>2881</v>
      </c>
      <c r="G1101" s="63" t="s">
        <v>2499</v>
      </c>
    </row>
    <row r="1102" spans="1:7">
      <c r="A1102" t="s">
        <v>2235</v>
      </c>
      <c r="B1102" t="s">
        <v>2545</v>
      </c>
      <c r="C1102" s="3">
        <v>4015</v>
      </c>
      <c r="D1102" t="s">
        <v>1017</v>
      </c>
      <c r="E1102" s="74">
        <v>0.58440000000000003</v>
      </c>
      <c r="F1102" s="122" t="s">
        <v>2499</v>
      </c>
      <c r="G1102" s="63" t="s">
        <v>2498</v>
      </c>
    </row>
    <row r="1103" spans="1:7">
      <c r="A1103" t="s">
        <v>2235</v>
      </c>
      <c r="B1103" t="s">
        <v>2545</v>
      </c>
      <c r="C1103" s="3">
        <v>3791</v>
      </c>
      <c r="D1103" t="s">
        <v>1015</v>
      </c>
      <c r="E1103" s="74">
        <v>0.50480000000000003</v>
      </c>
      <c r="F1103" s="122" t="s">
        <v>2498</v>
      </c>
      <c r="G1103" s="63" t="s">
        <v>2498</v>
      </c>
    </row>
    <row r="1104" spans="1:7">
      <c r="A1104" t="s">
        <v>2235</v>
      </c>
      <c r="B1104" t="s">
        <v>2545</v>
      </c>
      <c r="C1104" s="3">
        <v>4393</v>
      </c>
      <c r="D1104" t="s">
        <v>1025</v>
      </c>
      <c r="E1104" s="74">
        <v>0.35510000000000003</v>
      </c>
      <c r="F1104" s="122" t="s">
        <v>2881</v>
      </c>
      <c r="G1104" s="63" t="s">
        <v>2499</v>
      </c>
    </row>
    <row r="1105" spans="1:7">
      <c r="A1105" t="s">
        <v>2235</v>
      </c>
      <c r="B1105" t="s">
        <v>2545</v>
      </c>
      <c r="C1105" s="3">
        <v>3594</v>
      </c>
      <c r="D1105" t="s">
        <v>2897</v>
      </c>
      <c r="E1105" s="74">
        <v>0.3553</v>
      </c>
      <c r="F1105" s="122" t="s">
        <v>2881</v>
      </c>
      <c r="G1105" s="63" t="s">
        <v>2499</v>
      </c>
    </row>
    <row r="1106" spans="1:7">
      <c r="A1106" t="s">
        <v>2235</v>
      </c>
      <c r="B1106" t="s">
        <v>2545</v>
      </c>
      <c r="C1106" s="3">
        <v>4509</v>
      </c>
      <c r="D1106" t="s">
        <v>1027</v>
      </c>
      <c r="E1106" s="74">
        <v>0.33279999999999998</v>
      </c>
      <c r="F1106" s="122" t="s">
        <v>2881</v>
      </c>
      <c r="G1106" s="63" t="s">
        <v>2499</v>
      </c>
    </row>
    <row r="1107" spans="1:7">
      <c r="A1107" t="s">
        <v>2235</v>
      </c>
      <c r="B1107" t="s">
        <v>2545</v>
      </c>
      <c r="C1107" s="3">
        <v>4100</v>
      </c>
      <c r="D1107" t="s">
        <v>1019</v>
      </c>
      <c r="E1107" s="74">
        <v>0.45989999999999998</v>
      </c>
      <c r="F1107" s="122" t="s">
        <v>2881</v>
      </c>
      <c r="G1107" s="63" t="s">
        <v>2499</v>
      </c>
    </row>
    <row r="1108" spans="1:7">
      <c r="A1108" t="s">
        <v>2235</v>
      </c>
      <c r="B1108" t="s">
        <v>2545</v>
      </c>
      <c r="C1108" s="3">
        <v>4527</v>
      </c>
      <c r="D1108" t="s">
        <v>1028</v>
      </c>
      <c r="E1108" s="74">
        <v>0.4738</v>
      </c>
      <c r="F1108" s="122" t="s">
        <v>2499</v>
      </c>
      <c r="G1108" s="63" t="s">
        <v>2499</v>
      </c>
    </row>
    <row r="1109" spans="1:7">
      <c r="A1109" t="s">
        <v>2235</v>
      </c>
      <c r="B1109" t="s">
        <v>2545</v>
      </c>
      <c r="C1109" s="3">
        <v>4249</v>
      </c>
      <c r="D1109" t="s">
        <v>1022</v>
      </c>
      <c r="E1109" s="74">
        <v>0.41489999999999999</v>
      </c>
      <c r="F1109" s="122" t="s">
        <v>2881</v>
      </c>
      <c r="G1109" s="63" t="s">
        <v>2499</v>
      </c>
    </row>
    <row r="1110" spans="1:7">
      <c r="A1110" t="s">
        <v>2235</v>
      </c>
      <c r="B1110" t="s">
        <v>2545</v>
      </c>
      <c r="C1110" s="3">
        <v>4372</v>
      </c>
      <c r="D1110" t="s">
        <v>1024</v>
      </c>
      <c r="E1110" s="74">
        <v>0.32019999999999998</v>
      </c>
      <c r="F1110" s="122" t="s">
        <v>2881</v>
      </c>
      <c r="G1110" s="63" t="s">
        <v>2499</v>
      </c>
    </row>
    <row r="1111" spans="1:7">
      <c r="A1111" t="s">
        <v>2235</v>
      </c>
      <c r="B1111" t="s">
        <v>2545</v>
      </c>
      <c r="C1111" s="3">
        <v>4101</v>
      </c>
      <c r="D1111" t="s">
        <v>1020</v>
      </c>
      <c r="E1111" s="74">
        <v>0.33550000000000002</v>
      </c>
      <c r="F1111" s="122" t="s">
        <v>2881</v>
      </c>
      <c r="G1111" s="63" t="s">
        <v>2499</v>
      </c>
    </row>
    <row r="1112" spans="1:7">
      <c r="A1112" t="s">
        <v>2235</v>
      </c>
      <c r="B1112" t="s">
        <v>2545</v>
      </c>
      <c r="C1112" s="3">
        <v>4135</v>
      </c>
      <c r="D1112" t="s">
        <v>1021</v>
      </c>
      <c r="E1112" s="74">
        <v>0.4819</v>
      </c>
      <c r="F1112" s="122" t="s">
        <v>2498</v>
      </c>
      <c r="G1112" s="63" t="s">
        <v>2498</v>
      </c>
    </row>
    <row r="1113" spans="1:7">
      <c r="A1113" t="s">
        <v>2236</v>
      </c>
      <c r="B1113" t="s">
        <v>2766</v>
      </c>
      <c r="C1113" s="3">
        <v>4029</v>
      </c>
      <c r="D1113" t="s">
        <v>3203</v>
      </c>
      <c r="E1113" s="74">
        <v>0.36530000000000001</v>
      </c>
      <c r="F1113" s="122" t="s">
        <v>2881</v>
      </c>
      <c r="G1113" s="63" t="s">
        <v>2499</v>
      </c>
    </row>
    <row r="1114" spans="1:7">
      <c r="A1114" t="s">
        <v>2236</v>
      </c>
      <c r="B1114" t="s">
        <v>2766</v>
      </c>
      <c r="C1114" s="3">
        <v>3680</v>
      </c>
      <c r="D1114" t="s">
        <v>933</v>
      </c>
      <c r="E1114" s="74">
        <v>0.3901</v>
      </c>
      <c r="F1114" s="122" t="s">
        <v>2499</v>
      </c>
      <c r="G1114" s="63" t="s">
        <v>2499</v>
      </c>
    </row>
    <row r="1115" spans="1:7">
      <c r="A1115" t="s">
        <v>2236</v>
      </c>
      <c r="B1115" t="s">
        <v>2766</v>
      </c>
      <c r="C1115" s="3">
        <v>3899</v>
      </c>
      <c r="D1115" t="s">
        <v>1033</v>
      </c>
      <c r="E1115" s="74">
        <v>0.61560000000000004</v>
      </c>
      <c r="F1115" s="122" t="s">
        <v>2498</v>
      </c>
      <c r="G1115" s="63" t="s">
        <v>2498</v>
      </c>
    </row>
    <row r="1116" spans="1:7">
      <c r="A1116" t="s">
        <v>2236</v>
      </c>
      <c r="B1116" t="s">
        <v>2766</v>
      </c>
      <c r="C1116" s="3">
        <v>2641</v>
      </c>
      <c r="D1116" t="s">
        <v>3204</v>
      </c>
      <c r="E1116" s="74">
        <v>0.64970000000000006</v>
      </c>
      <c r="F1116" s="122" t="s">
        <v>2498</v>
      </c>
      <c r="G1116" s="63" t="s">
        <v>2498</v>
      </c>
    </row>
    <row r="1117" spans="1:7">
      <c r="A1117" t="s">
        <v>2236</v>
      </c>
      <c r="B1117" t="s">
        <v>2766</v>
      </c>
      <c r="C1117" s="3">
        <v>1718</v>
      </c>
      <c r="D1117" t="s">
        <v>1030</v>
      </c>
      <c r="E1117" s="74">
        <v>0.44350000000000001</v>
      </c>
      <c r="F1117" s="122" t="s">
        <v>2881</v>
      </c>
      <c r="G1117" s="63" t="s">
        <v>2499</v>
      </c>
    </row>
    <row r="1118" spans="1:7">
      <c r="A1118" t="s">
        <v>2236</v>
      </c>
      <c r="B1118" t="s">
        <v>2766</v>
      </c>
      <c r="C1118" s="3">
        <v>4348</v>
      </c>
      <c r="D1118" t="s">
        <v>1035</v>
      </c>
      <c r="E1118" s="74">
        <v>0.3952</v>
      </c>
      <c r="F1118" s="122" t="s">
        <v>2881</v>
      </c>
      <c r="G1118" s="63" t="s">
        <v>2499</v>
      </c>
    </row>
    <row r="1119" spans="1:7">
      <c r="A1119" t="s">
        <v>2236</v>
      </c>
      <c r="B1119" t="s">
        <v>2766</v>
      </c>
      <c r="C1119" s="3">
        <v>4142</v>
      </c>
      <c r="D1119" t="s">
        <v>2948</v>
      </c>
      <c r="E1119" s="74">
        <v>0.32350000000000001</v>
      </c>
      <c r="F1119" s="122" t="s">
        <v>2881</v>
      </c>
      <c r="G1119" s="63" t="s">
        <v>2499</v>
      </c>
    </row>
    <row r="1120" spans="1:7">
      <c r="A1120" t="s">
        <v>2236</v>
      </c>
      <c r="B1120" t="s">
        <v>2766</v>
      </c>
      <c r="C1120" s="3">
        <v>4079</v>
      </c>
      <c r="D1120" t="s">
        <v>1034</v>
      </c>
      <c r="E1120" s="74">
        <v>0.43669999999999998</v>
      </c>
      <c r="F1120" s="122" t="s">
        <v>2881</v>
      </c>
      <c r="G1120" s="63" t="s">
        <v>2499</v>
      </c>
    </row>
    <row r="1121" spans="1:7">
      <c r="A1121" t="s">
        <v>2236</v>
      </c>
      <c r="B1121" t="s">
        <v>2766</v>
      </c>
      <c r="C1121" s="3">
        <v>3046</v>
      </c>
      <c r="D1121" t="s">
        <v>2949</v>
      </c>
      <c r="E1121" s="74">
        <v>0.53149999999999997</v>
      </c>
      <c r="F1121" s="122" t="s">
        <v>2498</v>
      </c>
      <c r="G1121" s="63" t="s">
        <v>2498</v>
      </c>
    </row>
    <row r="1122" spans="1:7">
      <c r="A1122" t="s">
        <v>2236</v>
      </c>
      <c r="B1122" t="s">
        <v>2766</v>
      </c>
      <c r="C1122" s="3">
        <v>4350</v>
      </c>
      <c r="D1122" t="s">
        <v>1037</v>
      </c>
      <c r="E1122" s="74">
        <v>0.3241</v>
      </c>
      <c r="F1122" s="122" t="s">
        <v>2881</v>
      </c>
      <c r="G1122" s="63" t="s">
        <v>2499</v>
      </c>
    </row>
    <row r="1123" spans="1:7">
      <c r="A1123" t="s">
        <v>2236</v>
      </c>
      <c r="B1123" t="s">
        <v>2766</v>
      </c>
      <c r="C1123" s="3">
        <v>2995</v>
      </c>
      <c r="D1123" t="s">
        <v>1032</v>
      </c>
      <c r="E1123" s="74">
        <v>0.34420000000000001</v>
      </c>
      <c r="F1123" s="122" t="s">
        <v>2881</v>
      </c>
      <c r="G1123" s="63" t="s">
        <v>2499</v>
      </c>
    </row>
    <row r="1124" spans="1:7">
      <c r="A1124" t="s">
        <v>2236</v>
      </c>
      <c r="B1124" t="s">
        <v>2766</v>
      </c>
      <c r="C1124" s="3">
        <v>2650</v>
      </c>
      <c r="D1124" t="s">
        <v>3205</v>
      </c>
      <c r="E1124" s="74">
        <v>0.51400000000000001</v>
      </c>
      <c r="F1124" s="122" t="s">
        <v>2499</v>
      </c>
      <c r="G1124" s="63" t="s">
        <v>2498</v>
      </c>
    </row>
    <row r="1125" spans="1:7">
      <c r="A1125" t="s">
        <v>2236</v>
      </c>
      <c r="B1125" t="s">
        <v>2766</v>
      </c>
      <c r="C1125" s="3">
        <v>4349</v>
      </c>
      <c r="D1125" t="s">
        <v>1036</v>
      </c>
      <c r="E1125" s="74">
        <v>0.39510000000000001</v>
      </c>
      <c r="F1125" s="122" t="s">
        <v>2881</v>
      </c>
      <c r="G1125" s="63" t="s">
        <v>2499</v>
      </c>
    </row>
    <row r="1126" spans="1:7">
      <c r="A1126" s="98" t="s">
        <v>2236</v>
      </c>
      <c r="B1126" t="s">
        <v>2766</v>
      </c>
      <c r="C1126" s="3">
        <v>3110</v>
      </c>
      <c r="D1126" t="s">
        <v>3206</v>
      </c>
      <c r="E1126" s="74">
        <v>0.30840000000000001</v>
      </c>
      <c r="F1126" s="122" t="s">
        <v>2881</v>
      </c>
      <c r="G1126" s="63" t="s">
        <v>2499</v>
      </c>
    </row>
    <row r="1127" spans="1:7">
      <c r="A1127" t="s">
        <v>2236</v>
      </c>
      <c r="B1127" t="s">
        <v>2766</v>
      </c>
      <c r="C1127" s="3">
        <v>2272</v>
      </c>
      <c r="D1127" t="s">
        <v>1031</v>
      </c>
      <c r="E1127" s="74">
        <v>0.37530000000000002</v>
      </c>
      <c r="F1127" s="122" t="s">
        <v>2881</v>
      </c>
      <c r="G1127" s="63" t="s">
        <v>2499</v>
      </c>
    </row>
    <row r="1128" spans="1:7">
      <c r="A1128" t="s">
        <v>2236</v>
      </c>
      <c r="B1128" t="s">
        <v>2766</v>
      </c>
      <c r="C1128" s="3">
        <v>4141</v>
      </c>
      <c r="D1128" t="s">
        <v>124</v>
      </c>
      <c r="E1128" s="74">
        <v>0.35610000000000003</v>
      </c>
      <c r="F1128" s="122" t="s">
        <v>2881</v>
      </c>
      <c r="G1128" s="63" t="s">
        <v>2499</v>
      </c>
    </row>
    <row r="1129" spans="1:7">
      <c r="A1129" t="s">
        <v>2884</v>
      </c>
      <c r="B1129" t="s">
        <v>2895</v>
      </c>
      <c r="C1129" s="3">
        <v>5607</v>
      </c>
      <c r="D1129" t="s">
        <v>2896</v>
      </c>
      <c r="E1129" s="74">
        <v>0.39889999999999998</v>
      </c>
      <c r="F1129" s="122" t="s">
        <v>2881</v>
      </c>
      <c r="G1129" s="63" t="s">
        <v>2499</v>
      </c>
    </row>
    <row r="1130" spans="1:7">
      <c r="A1130" t="s">
        <v>2237</v>
      </c>
      <c r="B1130" t="s">
        <v>2787</v>
      </c>
      <c r="C1130" s="3">
        <v>5319</v>
      </c>
      <c r="D1130" t="s">
        <v>1039</v>
      </c>
      <c r="E1130" s="74">
        <v>0.65500000000000003</v>
      </c>
      <c r="F1130" s="122" t="s">
        <v>2881</v>
      </c>
      <c r="G1130" s="63" t="s">
        <v>2498</v>
      </c>
    </row>
    <row r="1131" spans="1:7">
      <c r="A1131" t="s">
        <v>2238</v>
      </c>
      <c r="B1131" t="s">
        <v>2571</v>
      </c>
      <c r="C1131" s="3">
        <v>2077</v>
      </c>
      <c r="D1131" t="s">
        <v>1041</v>
      </c>
      <c r="E1131" s="74">
        <v>0</v>
      </c>
      <c r="F1131" s="122" t="s">
        <v>2881</v>
      </c>
      <c r="G1131" s="63" t="s">
        <v>2499</v>
      </c>
    </row>
    <row r="1132" spans="1:7">
      <c r="A1132" t="s">
        <v>2239</v>
      </c>
      <c r="B1132" t="s">
        <v>2581</v>
      </c>
      <c r="C1132" s="3">
        <v>3554</v>
      </c>
      <c r="D1132" t="s">
        <v>1043</v>
      </c>
      <c r="E1132" s="74">
        <v>0.68920000000000003</v>
      </c>
      <c r="F1132" s="122" t="s">
        <v>2498</v>
      </c>
      <c r="G1132" s="63" t="s">
        <v>2498</v>
      </c>
    </row>
    <row r="1133" spans="1:7">
      <c r="A1133" t="s">
        <v>2240</v>
      </c>
      <c r="B1133" t="s">
        <v>2793</v>
      </c>
      <c r="C1133" s="3">
        <v>2514</v>
      </c>
      <c r="D1133" t="s">
        <v>1045</v>
      </c>
      <c r="E1133" s="74">
        <v>0.45519999999999999</v>
      </c>
      <c r="F1133" s="122" t="s">
        <v>2881</v>
      </c>
      <c r="G1133" s="63" t="s">
        <v>2499</v>
      </c>
    </row>
    <row r="1134" spans="1:7">
      <c r="A1134" t="s">
        <v>2241</v>
      </c>
      <c r="B1134" t="s">
        <v>2584</v>
      </c>
      <c r="C1134" s="3">
        <v>5097</v>
      </c>
      <c r="D1134" t="s">
        <v>3187</v>
      </c>
      <c r="E1134" s="74">
        <v>0.52170000000000005</v>
      </c>
      <c r="F1134" s="122" t="s">
        <v>2498</v>
      </c>
      <c r="G1134" s="63" t="s">
        <v>2498</v>
      </c>
    </row>
    <row r="1135" spans="1:7">
      <c r="A1135" t="s">
        <v>2241</v>
      </c>
      <c r="B1135" t="s">
        <v>2584</v>
      </c>
      <c r="C1135" s="3">
        <v>2996</v>
      </c>
      <c r="D1135" t="s">
        <v>1048</v>
      </c>
      <c r="E1135" s="74">
        <v>0.3589</v>
      </c>
      <c r="F1135" s="122" t="s">
        <v>2881</v>
      </c>
      <c r="G1135" s="63" t="s">
        <v>2499</v>
      </c>
    </row>
    <row r="1136" spans="1:7">
      <c r="A1136" t="s">
        <v>2241</v>
      </c>
      <c r="B1136" t="s">
        <v>2584</v>
      </c>
      <c r="C1136" s="3">
        <v>5959</v>
      </c>
      <c r="D1136" t="s">
        <v>3171</v>
      </c>
      <c r="E1136" s="74">
        <v>0.7369</v>
      </c>
      <c r="F1136" s="122" t="s">
        <v>2881</v>
      </c>
      <c r="G1136" s="63" t="s">
        <v>2498</v>
      </c>
    </row>
    <row r="1137" spans="1:7">
      <c r="A1137" t="s">
        <v>2241</v>
      </c>
      <c r="B1137" t="s">
        <v>2584</v>
      </c>
      <c r="C1137" s="3">
        <v>5718</v>
      </c>
      <c r="D1137" t="s">
        <v>2990</v>
      </c>
      <c r="E1137" s="74">
        <v>0.52280000000000004</v>
      </c>
      <c r="F1137" s="122" t="s">
        <v>2499</v>
      </c>
      <c r="G1137" s="63" t="s">
        <v>2498</v>
      </c>
    </row>
    <row r="1138" spans="1:7">
      <c r="A1138" t="s">
        <v>2241</v>
      </c>
      <c r="B1138" t="s">
        <v>2584</v>
      </c>
      <c r="C1138" s="3">
        <v>2741</v>
      </c>
      <c r="D1138" t="s">
        <v>462</v>
      </c>
      <c r="E1138" s="74">
        <v>0.434</v>
      </c>
      <c r="F1138" s="122" t="s">
        <v>2499</v>
      </c>
      <c r="G1138" s="63" t="s">
        <v>2499</v>
      </c>
    </row>
    <row r="1139" spans="1:7">
      <c r="A1139" t="s">
        <v>2241</v>
      </c>
      <c r="B1139" t="s">
        <v>2584</v>
      </c>
      <c r="C1139" s="3">
        <v>2453</v>
      </c>
      <c r="D1139" t="s">
        <v>1047</v>
      </c>
      <c r="E1139" s="74">
        <v>0.52039999999999997</v>
      </c>
      <c r="F1139" s="122" t="s">
        <v>2881</v>
      </c>
      <c r="G1139" s="63" t="s">
        <v>2498</v>
      </c>
    </row>
    <row r="1140" spans="1:7">
      <c r="A1140" t="s">
        <v>2241</v>
      </c>
      <c r="B1140" t="s">
        <v>2584</v>
      </c>
      <c r="C1140" s="3">
        <v>3596</v>
      </c>
      <c r="D1140" t="s">
        <v>1049</v>
      </c>
      <c r="E1140" s="74">
        <v>0.48120000000000002</v>
      </c>
      <c r="F1140" s="122" t="s">
        <v>2881</v>
      </c>
      <c r="G1140" s="63" t="s">
        <v>2499</v>
      </c>
    </row>
    <row r="1141" spans="1:7">
      <c r="A1141" s="98" t="s">
        <v>2241</v>
      </c>
      <c r="B1141" t="s">
        <v>2584</v>
      </c>
      <c r="C1141" s="3">
        <v>4411</v>
      </c>
      <c r="D1141" t="s">
        <v>1050</v>
      </c>
      <c r="E1141" s="74">
        <v>0.34179999999999999</v>
      </c>
      <c r="F1141" s="122" t="s">
        <v>2881</v>
      </c>
      <c r="G1141" s="63" t="s">
        <v>2499</v>
      </c>
    </row>
    <row r="1142" spans="1:7">
      <c r="A1142" t="s">
        <v>2242</v>
      </c>
      <c r="B1142" t="s">
        <v>2634</v>
      </c>
      <c r="C1142" s="3">
        <v>2569</v>
      </c>
      <c r="D1142" t="s">
        <v>1052</v>
      </c>
      <c r="E1142" s="74">
        <v>0.46500000000000002</v>
      </c>
      <c r="F1142" s="122" t="s">
        <v>2881</v>
      </c>
      <c r="G1142" s="63" t="s">
        <v>2499</v>
      </c>
    </row>
    <row r="1143" spans="1:7">
      <c r="A1143" t="s">
        <v>2242</v>
      </c>
      <c r="B1143" t="s">
        <v>2634</v>
      </c>
      <c r="C1143" s="3">
        <v>2766</v>
      </c>
      <c r="D1143" t="s">
        <v>1053</v>
      </c>
      <c r="E1143" s="74">
        <v>0.52459999999999996</v>
      </c>
      <c r="F1143" s="122" t="s">
        <v>2881</v>
      </c>
      <c r="G1143" s="63" t="s">
        <v>2498</v>
      </c>
    </row>
    <row r="1144" spans="1:7">
      <c r="A1144" t="s">
        <v>2243</v>
      </c>
      <c r="B1144" t="s">
        <v>2553</v>
      </c>
      <c r="C1144" s="3">
        <v>2328</v>
      </c>
      <c r="D1144" t="s">
        <v>1056</v>
      </c>
      <c r="E1144" s="74">
        <v>0.35210000000000002</v>
      </c>
      <c r="F1144" s="122" t="s">
        <v>2881</v>
      </c>
      <c r="G1144" s="63" t="s">
        <v>2499</v>
      </c>
    </row>
    <row r="1145" spans="1:7">
      <c r="A1145" t="s">
        <v>2243</v>
      </c>
      <c r="B1145" t="s">
        <v>2553</v>
      </c>
      <c r="C1145" s="3">
        <v>2329</v>
      </c>
      <c r="D1145" t="s">
        <v>1057</v>
      </c>
      <c r="E1145" s="74">
        <v>0.38640000000000002</v>
      </c>
      <c r="F1145" s="122" t="s">
        <v>2881</v>
      </c>
      <c r="G1145" s="63" t="s">
        <v>2499</v>
      </c>
    </row>
    <row r="1146" spans="1:7">
      <c r="A1146" t="s">
        <v>2243</v>
      </c>
      <c r="B1146" t="s">
        <v>2553</v>
      </c>
      <c r="C1146" s="3">
        <v>1987</v>
      </c>
      <c r="D1146" t="s">
        <v>1055</v>
      </c>
      <c r="E1146" s="74">
        <v>0.64349999999999996</v>
      </c>
      <c r="F1146" s="122" t="s">
        <v>2498</v>
      </c>
      <c r="G1146" s="63" t="s">
        <v>2498</v>
      </c>
    </row>
    <row r="1147" spans="1:7">
      <c r="A1147" t="s">
        <v>2243</v>
      </c>
      <c r="B1147" t="s">
        <v>2553</v>
      </c>
      <c r="C1147" s="3">
        <v>2570</v>
      </c>
      <c r="D1147" t="s">
        <v>1058</v>
      </c>
      <c r="E1147" s="74">
        <v>0.39319999999999999</v>
      </c>
      <c r="F1147" s="122" t="s">
        <v>2881</v>
      </c>
      <c r="G1147" s="63" t="s">
        <v>2499</v>
      </c>
    </row>
    <row r="1148" spans="1:7">
      <c r="A1148" t="s">
        <v>2244</v>
      </c>
      <c r="B1148" t="s">
        <v>2828</v>
      </c>
      <c r="C1148" s="3">
        <v>2605</v>
      </c>
      <c r="D1148" t="s">
        <v>1060</v>
      </c>
      <c r="E1148" s="74">
        <v>0.83960000000000001</v>
      </c>
      <c r="F1148" s="122" t="s">
        <v>2498</v>
      </c>
      <c r="G1148" s="63" t="s">
        <v>2498</v>
      </c>
    </row>
    <row r="1149" spans="1:7">
      <c r="A1149" t="s">
        <v>2245</v>
      </c>
      <c r="B1149" t="s">
        <v>2528</v>
      </c>
      <c r="C1149" s="3">
        <v>3392</v>
      </c>
      <c r="D1149" t="s">
        <v>1062</v>
      </c>
      <c r="E1149" s="74">
        <v>0</v>
      </c>
      <c r="F1149" s="122" t="s">
        <v>2881</v>
      </c>
      <c r="G1149" s="63" t="s">
        <v>2499</v>
      </c>
    </row>
    <row r="1150" spans="1:7">
      <c r="A1150" t="s">
        <v>2246</v>
      </c>
      <c r="B1150" t="s">
        <v>2544</v>
      </c>
      <c r="C1150" s="3">
        <v>2251</v>
      </c>
      <c r="D1150" t="s">
        <v>1064</v>
      </c>
      <c r="E1150" s="74">
        <v>0.30549999999999999</v>
      </c>
      <c r="F1150" s="122" t="s">
        <v>2881</v>
      </c>
      <c r="G1150" s="63" t="s">
        <v>2499</v>
      </c>
    </row>
    <row r="1151" spans="1:7">
      <c r="A1151" t="s">
        <v>2247</v>
      </c>
      <c r="B1151" t="s">
        <v>2799</v>
      </c>
      <c r="C1151" s="3">
        <v>3062</v>
      </c>
      <c r="D1151" t="s">
        <v>1067</v>
      </c>
      <c r="E1151" s="74">
        <v>0.2611</v>
      </c>
      <c r="F1151" s="122" t="s">
        <v>2881</v>
      </c>
      <c r="G1151" s="63" t="s">
        <v>2499</v>
      </c>
    </row>
    <row r="1152" spans="1:7">
      <c r="A1152" t="s">
        <v>2247</v>
      </c>
      <c r="B1152" t="s">
        <v>2799</v>
      </c>
      <c r="C1152" s="3">
        <v>2676</v>
      </c>
      <c r="D1152" t="s">
        <v>1066</v>
      </c>
      <c r="E1152" s="74">
        <v>0.39910000000000001</v>
      </c>
      <c r="F1152" s="122" t="s">
        <v>2881</v>
      </c>
      <c r="G1152" s="63" t="s">
        <v>2499</v>
      </c>
    </row>
    <row r="1153" spans="1:7">
      <c r="A1153" t="s">
        <v>2248</v>
      </c>
      <c r="B1153" t="s">
        <v>2602</v>
      </c>
      <c r="C1153" s="3">
        <v>3047</v>
      </c>
      <c r="D1153" t="s">
        <v>1069</v>
      </c>
      <c r="E1153" s="74">
        <v>0.51229999999999998</v>
      </c>
      <c r="F1153" s="122" t="s">
        <v>2881</v>
      </c>
      <c r="G1153" s="63" t="s">
        <v>2498</v>
      </c>
    </row>
    <row r="1154" spans="1:7">
      <c r="A1154" t="s">
        <v>2248</v>
      </c>
      <c r="B1154" t="s">
        <v>2602</v>
      </c>
      <c r="C1154" s="3">
        <v>3048</v>
      </c>
      <c r="D1154" t="s">
        <v>1070</v>
      </c>
      <c r="E1154" s="74">
        <v>0.45619999999999999</v>
      </c>
      <c r="F1154" s="122" t="s">
        <v>2499</v>
      </c>
      <c r="G1154" s="63" t="s">
        <v>2499</v>
      </c>
    </row>
    <row r="1155" spans="1:7">
      <c r="A1155" t="s">
        <v>2249</v>
      </c>
      <c r="B1155" t="s">
        <v>2635</v>
      </c>
      <c r="C1155" s="3">
        <v>3494</v>
      </c>
      <c r="D1155" t="s">
        <v>1072</v>
      </c>
      <c r="E1155" s="74">
        <v>0.43049999999999999</v>
      </c>
      <c r="F1155" s="122" t="s">
        <v>2499</v>
      </c>
      <c r="G1155" s="63" t="s">
        <v>2499</v>
      </c>
    </row>
    <row r="1156" spans="1:7">
      <c r="A1156" t="s">
        <v>2250</v>
      </c>
      <c r="B1156" t="s">
        <v>1282</v>
      </c>
      <c r="C1156" s="3">
        <v>3530</v>
      </c>
      <c r="D1156" t="s">
        <v>140</v>
      </c>
      <c r="E1156" s="74">
        <v>0.39560000000000001</v>
      </c>
      <c r="F1156" s="122" t="s">
        <v>2881</v>
      </c>
      <c r="G1156" s="63" t="s">
        <v>2499</v>
      </c>
    </row>
    <row r="1157" spans="1:7">
      <c r="A1157" t="s">
        <v>2251</v>
      </c>
      <c r="B1157" t="s">
        <v>2603</v>
      </c>
      <c r="C1157" s="3">
        <v>2856</v>
      </c>
      <c r="D1157" t="s">
        <v>1076</v>
      </c>
      <c r="E1157" s="74">
        <v>0.59709999999999996</v>
      </c>
      <c r="F1157" s="122" t="s">
        <v>2499</v>
      </c>
      <c r="G1157" s="63" t="s">
        <v>2498</v>
      </c>
    </row>
    <row r="1158" spans="1:7">
      <c r="A1158" t="s">
        <v>2251</v>
      </c>
      <c r="B1158" t="s">
        <v>2603</v>
      </c>
      <c r="C1158" s="3">
        <v>3393</v>
      </c>
      <c r="D1158" t="s">
        <v>1077</v>
      </c>
      <c r="E1158" s="74">
        <v>0.6522</v>
      </c>
      <c r="F1158" s="122" t="s">
        <v>2498</v>
      </c>
      <c r="G1158" s="63" t="s">
        <v>2498</v>
      </c>
    </row>
    <row r="1159" spans="1:7">
      <c r="A1159" t="s">
        <v>2251</v>
      </c>
      <c r="B1159" t="s">
        <v>2603</v>
      </c>
      <c r="C1159" s="3">
        <v>2677</v>
      </c>
      <c r="D1159" t="s">
        <v>1075</v>
      </c>
      <c r="E1159" s="74">
        <v>0.61129999999999995</v>
      </c>
      <c r="F1159" s="122" t="s">
        <v>2498</v>
      </c>
      <c r="G1159" s="63" t="s">
        <v>2498</v>
      </c>
    </row>
    <row r="1160" spans="1:7">
      <c r="A1160" t="s">
        <v>2251</v>
      </c>
      <c r="B1160" t="s">
        <v>2603</v>
      </c>
      <c r="C1160" s="3">
        <v>5618</v>
      </c>
      <c r="D1160" t="s">
        <v>2909</v>
      </c>
      <c r="E1160" s="74">
        <v>0.38600000000000001</v>
      </c>
      <c r="F1160" s="122" t="s">
        <v>2881</v>
      </c>
      <c r="G1160" s="63" t="s">
        <v>2499</v>
      </c>
    </row>
    <row r="1161" spans="1:7">
      <c r="A1161" s="98" t="s">
        <v>2252</v>
      </c>
      <c r="B1161" t="s">
        <v>2822</v>
      </c>
      <c r="C1161" s="3">
        <v>2330</v>
      </c>
      <c r="D1161" t="s">
        <v>1079</v>
      </c>
      <c r="E1161" s="74">
        <v>0.41170000000000001</v>
      </c>
      <c r="F1161" s="122" t="s">
        <v>2881</v>
      </c>
      <c r="G1161" s="63" t="s">
        <v>2499</v>
      </c>
    </row>
    <row r="1162" spans="1:7">
      <c r="A1162" t="s">
        <v>2252</v>
      </c>
      <c r="B1162" t="s">
        <v>2822</v>
      </c>
      <c r="C1162" s="3">
        <v>2997</v>
      </c>
      <c r="D1162" t="s">
        <v>1080</v>
      </c>
      <c r="E1162" s="74">
        <v>0.43269999999999997</v>
      </c>
      <c r="F1162" s="122" t="s">
        <v>2881</v>
      </c>
      <c r="G1162" s="63" t="s">
        <v>2499</v>
      </c>
    </row>
    <row r="1163" spans="1:7">
      <c r="A1163" t="s">
        <v>2252</v>
      </c>
      <c r="B1163" t="s">
        <v>2822</v>
      </c>
      <c r="C1163" s="3">
        <v>5368</v>
      </c>
      <c r="D1163" t="s">
        <v>1083</v>
      </c>
      <c r="E1163" s="74">
        <v>0.48609999999999998</v>
      </c>
      <c r="F1163" s="122" t="s">
        <v>2881</v>
      </c>
      <c r="G1163" s="63" t="s">
        <v>2499</v>
      </c>
    </row>
    <row r="1164" spans="1:7">
      <c r="A1164" t="s">
        <v>2252</v>
      </c>
      <c r="B1164" t="s">
        <v>2822</v>
      </c>
      <c r="C1164" s="3">
        <v>3394</v>
      </c>
      <c r="D1164" t="s">
        <v>1081</v>
      </c>
      <c r="E1164" s="74">
        <v>0.44579999999999997</v>
      </c>
      <c r="F1164" s="122" t="s">
        <v>2881</v>
      </c>
      <c r="G1164" s="63" t="s">
        <v>2499</v>
      </c>
    </row>
    <row r="1165" spans="1:7">
      <c r="A1165" t="s">
        <v>2252</v>
      </c>
      <c r="B1165" t="s">
        <v>2822</v>
      </c>
      <c r="C1165" s="3">
        <v>5077</v>
      </c>
      <c r="D1165" t="s">
        <v>1082</v>
      </c>
      <c r="E1165" s="74">
        <v>0.52959999999999996</v>
      </c>
      <c r="F1165" s="122" t="s">
        <v>2881</v>
      </c>
      <c r="G1165" s="63" t="s">
        <v>2498</v>
      </c>
    </row>
    <row r="1166" spans="1:7">
      <c r="A1166" t="s">
        <v>2253</v>
      </c>
      <c r="B1166" t="s">
        <v>2650</v>
      </c>
      <c r="C1166" s="3">
        <v>3049</v>
      </c>
      <c r="D1166" t="s">
        <v>1085</v>
      </c>
      <c r="E1166" s="74">
        <v>0.63270000000000004</v>
      </c>
      <c r="F1166" s="122" t="s">
        <v>2498</v>
      </c>
      <c r="G1166" s="63" t="s">
        <v>2498</v>
      </c>
    </row>
    <row r="1167" spans="1:7">
      <c r="A1167" t="s">
        <v>2253</v>
      </c>
      <c r="B1167" t="s">
        <v>2650</v>
      </c>
      <c r="C1167" s="3">
        <v>3111</v>
      </c>
      <c r="D1167" t="s">
        <v>1086</v>
      </c>
      <c r="E1167" s="74">
        <v>0.58130000000000004</v>
      </c>
      <c r="F1167" s="122" t="s">
        <v>2498</v>
      </c>
      <c r="G1167" s="63" t="s">
        <v>2498</v>
      </c>
    </row>
    <row r="1168" spans="1:7">
      <c r="A1168" t="s">
        <v>2253</v>
      </c>
      <c r="B1168" t="s">
        <v>2650</v>
      </c>
      <c r="C1168" s="3">
        <v>3643</v>
      </c>
      <c r="D1168" t="s">
        <v>1087</v>
      </c>
      <c r="E1168" s="74">
        <v>0.70850000000000002</v>
      </c>
      <c r="F1168" s="122" t="s">
        <v>2881</v>
      </c>
      <c r="G1168" s="63" t="s">
        <v>2498</v>
      </c>
    </row>
    <row r="1169" spans="1:7">
      <c r="A1169" t="s">
        <v>2254</v>
      </c>
      <c r="B1169" t="s">
        <v>2680</v>
      </c>
      <c r="C1169" s="3">
        <v>3288</v>
      </c>
      <c r="D1169" t="s">
        <v>1090</v>
      </c>
      <c r="E1169" s="74">
        <v>0.42230000000000001</v>
      </c>
      <c r="F1169" s="122" t="s">
        <v>2881</v>
      </c>
      <c r="G1169" s="63" t="s">
        <v>2499</v>
      </c>
    </row>
    <row r="1170" spans="1:7">
      <c r="A1170" t="s">
        <v>2254</v>
      </c>
      <c r="B1170" t="s">
        <v>2680</v>
      </c>
      <c r="C1170" s="3">
        <v>2273</v>
      </c>
      <c r="D1170" t="s">
        <v>1089</v>
      </c>
      <c r="E1170" s="74">
        <v>0.43219999999999997</v>
      </c>
      <c r="F1170" s="122" t="s">
        <v>2881</v>
      </c>
      <c r="G1170" s="63" t="s">
        <v>2499</v>
      </c>
    </row>
    <row r="1171" spans="1:7">
      <c r="A1171" t="s">
        <v>2255</v>
      </c>
      <c r="B1171" t="s">
        <v>2590</v>
      </c>
      <c r="C1171" s="3">
        <v>2355</v>
      </c>
      <c r="D1171" t="s">
        <v>1092</v>
      </c>
      <c r="E1171" s="74">
        <v>0.49430000000000002</v>
      </c>
      <c r="F1171" s="122" t="s">
        <v>2881</v>
      </c>
      <c r="G1171" s="63" t="s">
        <v>2499</v>
      </c>
    </row>
    <row r="1172" spans="1:7">
      <c r="A1172" t="s">
        <v>2256</v>
      </c>
      <c r="B1172" t="s">
        <v>2671</v>
      </c>
      <c r="C1172" s="3">
        <v>5415</v>
      </c>
      <c r="D1172" t="s">
        <v>1096</v>
      </c>
      <c r="E1172" s="74">
        <v>0.83130000000000004</v>
      </c>
      <c r="F1172" s="122" t="s">
        <v>2498</v>
      </c>
      <c r="G1172" s="63" t="s">
        <v>2498</v>
      </c>
    </row>
    <row r="1173" spans="1:7">
      <c r="A1173" t="s">
        <v>2256</v>
      </c>
      <c r="B1173" t="s">
        <v>2671</v>
      </c>
      <c r="C1173" s="3">
        <v>2572</v>
      </c>
      <c r="D1173" t="s">
        <v>1094</v>
      </c>
      <c r="E1173" s="74">
        <v>0.63029999999999997</v>
      </c>
      <c r="F1173" s="122" t="s">
        <v>2498</v>
      </c>
      <c r="G1173" s="63" t="s">
        <v>2498</v>
      </c>
    </row>
    <row r="1174" spans="1:7">
      <c r="A1174" t="s">
        <v>2256</v>
      </c>
      <c r="B1174" t="s">
        <v>2671</v>
      </c>
      <c r="C1174" s="3">
        <v>3238</v>
      </c>
      <c r="D1174" t="s">
        <v>1095</v>
      </c>
      <c r="E1174" s="74">
        <v>0.59330000000000005</v>
      </c>
      <c r="F1174" s="122" t="s">
        <v>2498</v>
      </c>
      <c r="G1174" s="63" t="s">
        <v>2498</v>
      </c>
    </row>
    <row r="1175" spans="1:7">
      <c r="A1175" t="s">
        <v>2257</v>
      </c>
      <c r="B1175" t="s">
        <v>2669</v>
      </c>
      <c r="C1175" s="3">
        <v>2678</v>
      </c>
      <c r="D1175" t="s">
        <v>1098</v>
      </c>
      <c r="E1175" s="74">
        <v>0.54710000000000003</v>
      </c>
      <c r="F1175" s="122" t="s">
        <v>2498</v>
      </c>
      <c r="G1175" s="63" t="s">
        <v>2498</v>
      </c>
    </row>
    <row r="1176" spans="1:7">
      <c r="A1176" t="s">
        <v>2257</v>
      </c>
      <c r="B1176" t="s">
        <v>2669</v>
      </c>
      <c r="C1176" s="3">
        <v>5758</v>
      </c>
      <c r="D1176" t="s">
        <v>3174</v>
      </c>
      <c r="E1176" s="74">
        <v>0.5645</v>
      </c>
      <c r="F1176" s="122" t="s">
        <v>2499</v>
      </c>
      <c r="G1176" s="63" t="s">
        <v>2498</v>
      </c>
    </row>
    <row r="1177" spans="1:7">
      <c r="A1177" t="s">
        <v>2257</v>
      </c>
      <c r="B1177" t="s">
        <v>2669</v>
      </c>
      <c r="C1177" s="3">
        <v>3112</v>
      </c>
      <c r="D1177" t="s">
        <v>1099</v>
      </c>
      <c r="E1177" s="74">
        <v>0.53220000000000001</v>
      </c>
      <c r="F1177" s="122" t="s">
        <v>2498</v>
      </c>
      <c r="G1177" s="63" t="s">
        <v>2498</v>
      </c>
    </row>
    <row r="1178" spans="1:7">
      <c r="A1178" t="s">
        <v>2258</v>
      </c>
      <c r="B1178" t="s">
        <v>2517</v>
      </c>
      <c r="C1178" s="3">
        <v>2227</v>
      </c>
      <c r="D1178" t="s">
        <v>1101</v>
      </c>
      <c r="E1178" s="74">
        <v>0.25140000000000001</v>
      </c>
      <c r="F1178" s="122" t="s">
        <v>2881</v>
      </c>
      <c r="G1178" s="63" t="s">
        <v>2499</v>
      </c>
    </row>
    <row r="1179" spans="1:7">
      <c r="A1179" t="s">
        <v>2258</v>
      </c>
      <c r="B1179" t="s">
        <v>2517</v>
      </c>
      <c r="C1179" s="3">
        <v>2441</v>
      </c>
      <c r="D1179" t="s">
        <v>1102</v>
      </c>
      <c r="E1179" s="74">
        <v>0.23649999999999999</v>
      </c>
      <c r="F1179" s="122" t="s">
        <v>2881</v>
      </c>
      <c r="G1179" s="63" t="s">
        <v>2499</v>
      </c>
    </row>
    <row r="1180" spans="1:7">
      <c r="A1180" t="s">
        <v>2259</v>
      </c>
      <c r="B1180" t="s">
        <v>2826</v>
      </c>
      <c r="C1180" s="3">
        <v>4369</v>
      </c>
      <c r="D1180" t="s">
        <v>1106</v>
      </c>
      <c r="E1180" s="74">
        <v>0.61770000000000003</v>
      </c>
      <c r="F1180" s="122" t="s">
        <v>2498</v>
      </c>
      <c r="G1180" s="63" t="s">
        <v>2498</v>
      </c>
    </row>
    <row r="1181" spans="1:7">
      <c r="A1181" t="s">
        <v>2259</v>
      </c>
      <c r="B1181" t="s">
        <v>2826</v>
      </c>
      <c r="C1181" s="3">
        <v>2290</v>
      </c>
      <c r="D1181" t="s">
        <v>1104</v>
      </c>
      <c r="E1181" s="74">
        <v>0.56359999999999999</v>
      </c>
      <c r="F1181" s="122" t="s">
        <v>2498</v>
      </c>
      <c r="G1181" s="63" t="s">
        <v>2498</v>
      </c>
    </row>
    <row r="1182" spans="1:7">
      <c r="A1182" t="s">
        <v>2259</v>
      </c>
      <c r="B1182" t="s">
        <v>2826</v>
      </c>
      <c r="C1182" s="3">
        <v>3597</v>
      </c>
      <c r="D1182" t="s">
        <v>1105</v>
      </c>
      <c r="E1182" s="74">
        <v>0.58460000000000001</v>
      </c>
      <c r="F1182" s="122" t="s">
        <v>2498</v>
      </c>
      <c r="G1182" s="63" t="s">
        <v>2498</v>
      </c>
    </row>
    <row r="1183" spans="1:7">
      <c r="A1183" t="s">
        <v>2260</v>
      </c>
      <c r="B1183" t="s">
        <v>2530</v>
      </c>
      <c r="C1183" s="3">
        <v>2516</v>
      </c>
      <c r="D1183" t="s">
        <v>1108</v>
      </c>
      <c r="E1183" s="74">
        <v>0.36780000000000002</v>
      </c>
      <c r="F1183" s="122" t="s">
        <v>2881</v>
      </c>
      <c r="G1183" s="63" t="s">
        <v>2499</v>
      </c>
    </row>
    <row r="1184" spans="1:7">
      <c r="A1184" t="s">
        <v>2260</v>
      </c>
      <c r="B1184" t="s">
        <v>2530</v>
      </c>
      <c r="C1184" s="3">
        <v>5748</v>
      </c>
      <c r="D1184" t="s">
        <v>3083</v>
      </c>
      <c r="E1184" s="74">
        <v>8.5000000000000006E-3</v>
      </c>
      <c r="F1184" s="122" t="s">
        <v>2881</v>
      </c>
      <c r="G1184" s="63" t="s">
        <v>2499</v>
      </c>
    </row>
    <row r="1185" spans="1:7">
      <c r="A1185" t="s">
        <v>2261</v>
      </c>
      <c r="B1185" t="s">
        <v>2794</v>
      </c>
      <c r="C1185" s="3">
        <v>5190</v>
      </c>
      <c r="D1185" t="s">
        <v>1113</v>
      </c>
      <c r="E1185" s="74">
        <v>0.49180000000000001</v>
      </c>
      <c r="F1185" s="122" t="s">
        <v>2498</v>
      </c>
      <c r="G1185" s="63" t="s">
        <v>2498</v>
      </c>
    </row>
    <row r="1186" spans="1:7">
      <c r="A1186" t="s">
        <v>2261</v>
      </c>
      <c r="B1186" t="s">
        <v>2794</v>
      </c>
      <c r="C1186" s="3">
        <v>2998</v>
      </c>
      <c r="D1186" t="s">
        <v>1111</v>
      </c>
      <c r="E1186" s="74">
        <v>0.44879999999999998</v>
      </c>
      <c r="F1186" s="122" t="s">
        <v>2881</v>
      </c>
      <c r="G1186" s="63" t="s">
        <v>2499</v>
      </c>
    </row>
    <row r="1187" spans="1:7">
      <c r="A1187" t="s">
        <v>2261</v>
      </c>
      <c r="B1187" t="s">
        <v>2794</v>
      </c>
      <c r="C1187" s="3">
        <v>2616</v>
      </c>
      <c r="D1187" t="s">
        <v>1110</v>
      </c>
      <c r="E1187" s="74">
        <v>0.4103</v>
      </c>
      <c r="F1187" s="122" t="s">
        <v>2499</v>
      </c>
      <c r="G1187" s="63" t="s">
        <v>2499</v>
      </c>
    </row>
    <row r="1188" spans="1:7">
      <c r="A1188" t="s">
        <v>2261</v>
      </c>
      <c r="B1188" t="s">
        <v>2794</v>
      </c>
      <c r="C1188" s="3">
        <v>3977</v>
      </c>
      <c r="D1188" t="s">
        <v>1112</v>
      </c>
      <c r="E1188" s="74">
        <v>0.437</v>
      </c>
      <c r="F1188" s="122" t="s">
        <v>2498</v>
      </c>
      <c r="G1188" s="63" t="s">
        <v>2498</v>
      </c>
    </row>
    <row r="1189" spans="1:7">
      <c r="A1189" t="s">
        <v>2262</v>
      </c>
      <c r="B1189" t="s">
        <v>2704</v>
      </c>
      <c r="C1189" s="3">
        <v>3239</v>
      </c>
      <c r="D1189" t="s">
        <v>1116</v>
      </c>
      <c r="E1189" s="74">
        <v>0.50129999999999997</v>
      </c>
      <c r="F1189" s="122" t="s">
        <v>2498</v>
      </c>
      <c r="G1189" s="63" t="s">
        <v>2498</v>
      </c>
    </row>
    <row r="1190" spans="1:7">
      <c r="A1190" t="s">
        <v>2262</v>
      </c>
      <c r="B1190" t="s">
        <v>2704</v>
      </c>
      <c r="C1190" s="3">
        <v>2331</v>
      </c>
      <c r="D1190" t="s">
        <v>1115</v>
      </c>
      <c r="E1190" s="74">
        <v>0.45279999999999998</v>
      </c>
      <c r="F1190" s="122" t="s">
        <v>2498</v>
      </c>
      <c r="G1190" s="63" t="s">
        <v>2498</v>
      </c>
    </row>
    <row r="1191" spans="1:7">
      <c r="A1191" t="s">
        <v>2262</v>
      </c>
      <c r="B1191" t="s">
        <v>2704</v>
      </c>
      <c r="C1191" s="3">
        <v>4335</v>
      </c>
      <c r="D1191" t="s">
        <v>1117</v>
      </c>
      <c r="E1191" s="74">
        <v>0.49</v>
      </c>
      <c r="F1191" s="122" t="s">
        <v>2498</v>
      </c>
      <c r="G1191" s="63" t="s">
        <v>2498</v>
      </c>
    </row>
    <row r="1192" spans="1:7">
      <c r="A1192" t="s">
        <v>2263</v>
      </c>
      <c r="B1192" t="s">
        <v>2718</v>
      </c>
      <c r="C1192" s="3">
        <v>2858</v>
      </c>
      <c r="D1192" t="s">
        <v>1119</v>
      </c>
      <c r="E1192" s="74">
        <v>0.55269999999999997</v>
      </c>
      <c r="F1192" s="122" t="s">
        <v>2498</v>
      </c>
      <c r="G1192" s="63" t="s">
        <v>2498</v>
      </c>
    </row>
    <row r="1193" spans="1:7">
      <c r="A1193" t="s">
        <v>2264</v>
      </c>
      <c r="B1193" t="s">
        <v>2548</v>
      </c>
      <c r="C1193" s="3">
        <v>4311</v>
      </c>
      <c r="D1193" t="s">
        <v>1122</v>
      </c>
      <c r="E1193" s="74">
        <v>0.4577</v>
      </c>
      <c r="F1193" s="122" t="s">
        <v>2499</v>
      </c>
      <c r="G1193" s="63" t="s">
        <v>2499</v>
      </c>
    </row>
    <row r="1194" spans="1:7">
      <c r="A1194" t="s">
        <v>2264</v>
      </c>
      <c r="B1194" t="s">
        <v>2548</v>
      </c>
      <c r="C1194" s="3">
        <v>5509</v>
      </c>
      <c r="D1194" t="s">
        <v>2836</v>
      </c>
      <c r="E1194" s="74">
        <v>0.51770000000000005</v>
      </c>
      <c r="F1194" s="122" t="s">
        <v>2499</v>
      </c>
      <c r="G1194" s="63" t="s">
        <v>2498</v>
      </c>
    </row>
    <row r="1195" spans="1:7">
      <c r="A1195" t="s">
        <v>2264</v>
      </c>
      <c r="B1195" t="s">
        <v>2548</v>
      </c>
      <c r="C1195" s="3">
        <v>5369</v>
      </c>
      <c r="D1195" t="s">
        <v>1123</v>
      </c>
      <c r="E1195" s="74">
        <v>0.71340000000000003</v>
      </c>
      <c r="F1195" s="122" t="s">
        <v>2498</v>
      </c>
      <c r="G1195" s="63" t="s">
        <v>2498</v>
      </c>
    </row>
    <row r="1196" spans="1:7">
      <c r="A1196" t="s">
        <v>2264</v>
      </c>
      <c r="B1196" t="s">
        <v>2548</v>
      </c>
      <c r="C1196" s="3">
        <v>5510</v>
      </c>
      <c r="D1196" t="s">
        <v>2837</v>
      </c>
      <c r="E1196" s="74">
        <v>0.51480000000000004</v>
      </c>
      <c r="F1196" s="122" t="s">
        <v>2498</v>
      </c>
      <c r="G1196" s="63" t="s">
        <v>2498</v>
      </c>
    </row>
    <row r="1197" spans="1:7">
      <c r="A1197" t="s">
        <v>2264</v>
      </c>
      <c r="B1197" t="s">
        <v>2548</v>
      </c>
      <c r="C1197" s="3">
        <v>2799</v>
      </c>
      <c r="D1197" t="s">
        <v>1121</v>
      </c>
      <c r="E1197" s="74">
        <v>0.54969999999999997</v>
      </c>
      <c r="F1197" s="122" t="s">
        <v>2881</v>
      </c>
      <c r="G1197" s="63" t="s">
        <v>2498</v>
      </c>
    </row>
    <row r="1198" spans="1:7">
      <c r="A1198" t="s">
        <v>2265</v>
      </c>
      <c r="B1198" t="s">
        <v>2820</v>
      </c>
      <c r="C1198" s="3">
        <v>3555</v>
      </c>
      <c r="D1198" t="s">
        <v>1126</v>
      </c>
      <c r="E1198" s="74">
        <v>0.53800000000000003</v>
      </c>
      <c r="F1198" s="122" t="s">
        <v>2498</v>
      </c>
      <c r="G1198" s="63" t="s">
        <v>2498</v>
      </c>
    </row>
    <row r="1199" spans="1:7">
      <c r="A1199" t="s">
        <v>2265</v>
      </c>
      <c r="B1199" t="s">
        <v>2820</v>
      </c>
      <c r="C1199" s="3">
        <v>2859</v>
      </c>
      <c r="D1199" t="s">
        <v>1125</v>
      </c>
      <c r="E1199" s="74">
        <v>0.58809999999999996</v>
      </c>
      <c r="F1199" s="122" t="s">
        <v>2498</v>
      </c>
      <c r="G1199" s="63" t="s">
        <v>2498</v>
      </c>
    </row>
    <row r="1200" spans="1:7">
      <c r="A1200" t="s">
        <v>2266</v>
      </c>
      <c r="B1200" t="s">
        <v>2547</v>
      </c>
      <c r="C1200" s="3">
        <v>2166</v>
      </c>
      <c r="D1200" t="s">
        <v>1128</v>
      </c>
      <c r="E1200" s="74">
        <v>0.65200000000000002</v>
      </c>
      <c r="F1200" s="122" t="s">
        <v>2498</v>
      </c>
      <c r="G1200" s="63" t="s">
        <v>2498</v>
      </c>
    </row>
    <row r="1201" spans="1:7">
      <c r="A1201" t="s">
        <v>2266</v>
      </c>
      <c r="B1201" t="s">
        <v>2547</v>
      </c>
      <c r="C1201" s="3">
        <v>3240</v>
      </c>
      <c r="D1201" t="s">
        <v>1133</v>
      </c>
      <c r="E1201" s="74">
        <v>0.72270000000000001</v>
      </c>
      <c r="F1201" s="122" t="s">
        <v>2498</v>
      </c>
      <c r="G1201" s="63" t="s">
        <v>2498</v>
      </c>
    </row>
    <row r="1202" spans="1:7">
      <c r="A1202" t="s">
        <v>2266</v>
      </c>
      <c r="B1202" t="s">
        <v>2547</v>
      </c>
      <c r="C1202" s="3">
        <v>2244</v>
      </c>
      <c r="D1202" t="s">
        <v>1129</v>
      </c>
      <c r="E1202" s="74">
        <v>0.69379999999999997</v>
      </c>
      <c r="F1202" s="122" t="s">
        <v>2498</v>
      </c>
      <c r="G1202" s="63" t="s">
        <v>2498</v>
      </c>
    </row>
    <row r="1203" spans="1:7">
      <c r="A1203" t="s">
        <v>2266</v>
      </c>
      <c r="B1203" t="s">
        <v>2547</v>
      </c>
      <c r="C1203" s="3">
        <v>2704</v>
      </c>
      <c r="D1203" t="s">
        <v>1131</v>
      </c>
      <c r="E1203" s="74">
        <v>0.70509999999999995</v>
      </c>
      <c r="F1203" s="122" t="s">
        <v>2498</v>
      </c>
      <c r="G1203" s="63" t="s">
        <v>2498</v>
      </c>
    </row>
    <row r="1204" spans="1:7">
      <c r="A1204" t="s">
        <v>2266</v>
      </c>
      <c r="B1204" t="s">
        <v>2547</v>
      </c>
      <c r="C1204" s="3">
        <v>5359</v>
      </c>
      <c r="D1204" t="s">
        <v>1134</v>
      </c>
      <c r="E1204" s="74">
        <v>0.71009999999999995</v>
      </c>
      <c r="F1204" s="122" t="s">
        <v>2498</v>
      </c>
      <c r="G1204" s="63" t="s">
        <v>2498</v>
      </c>
    </row>
    <row r="1205" spans="1:7">
      <c r="A1205" t="s">
        <v>2266</v>
      </c>
      <c r="B1205" t="s">
        <v>2547</v>
      </c>
      <c r="C1205" s="3">
        <v>3172</v>
      </c>
      <c r="D1205" t="s">
        <v>1132</v>
      </c>
      <c r="E1205" s="74">
        <v>0.77680000000000005</v>
      </c>
      <c r="F1205" s="122" t="s">
        <v>2498</v>
      </c>
      <c r="G1205" s="63" t="s">
        <v>2498</v>
      </c>
    </row>
    <row r="1206" spans="1:7">
      <c r="A1206" t="s">
        <v>2266</v>
      </c>
      <c r="B1206" t="s">
        <v>2547</v>
      </c>
      <c r="C1206" s="3">
        <v>2291</v>
      </c>
      <c r="D1206" t="s">
        <v>1130</v>
      </c>
      <c r="E1206" s="74">
        <v>0.76280000000000003</v>
      </c>
      <c r="F1206" s="122" t="s">
        <v>2498</v>
      </c>
      <c r="G1206" s="63" t="s">
        <v>2498</v>
      </c>
    </row>
    <row r="1207" spans="1:7">
      <c r="A1207" t="s">
        <v>2266</v>
      </c>
      <c r="B1207" t="s">
        <v>2547</v>
      </c>
      <c r="C1207" s="3">
        <v>2768</v>
      </c>
      <c r="D1207" t="s">
        <v>39</v>
      </c>
      <c r="E1207" s="74">
        <v>0.71030000000000004</v>
      </c>
      <c r="F1207" s="122" t="s">
        <v>2498</v>
      </c>
      <c r="G1207" s="63" t="s">
        <v>2498</v>
      </c>
    </row>
    <row r="1208" spans="1:7">
      <c r="A1208" t="s">
        <v>2267</v>
      </c>
      <c r="B1208" t="s">
        <v>2772</v>
      </c>
      <c r="C1208" s="3">
        <v>3050</v>
      </c>
      <c r="D1208" t="s">
        <v>1137</v>
      </c>
      <c r="E1208" s="74">
        <v>0.75039999999999996</v>
      </c>
      <c r="F1208" s="122" t="s">
        <v>2498</v>
      </c>
      <c r="G1208" s="63" t="s">
        <v>2498</v>
      </c>
    </row>
    <row r="1209" spans="1:7">
      <c r="A1209" t="s">
        <v>2267</v>
      </c>
      <c r="B1209" t="s">
        <v>2772</v>
      </c>
      <c r="C1209" s="3">
        <v>2186</v>
      </c>
      <c r="D1209" t="s">
        <v>1136</v>
      </c>
      <c r="E1209" s="74">
        <v>0.55659999999999998</v>
      </c>
      <c r="F1209" s="122" t="s">
        <v>2499</v>
      </c>
      <c r="G1209" s="63" t="s">
        <v>2498</v>
      </c>
    </row>
    <row r="1210" spans="1:7">
      <c r="A1210" t="s">
        <v>2268</v>
      </c>
      <c r="B1210" t="s">
        <v>2739</v>
      </c>
      <c r="C1210" s="3">
        <v>2864</v>
      </c>
      <c r="D1210" t="s">
        <v>1140</v>
      </c>
      <c r="E1210" s="74">
        <v>0.47420000000000001</v>
      </c>
      <c r="F1210" s="122" t="s">
        <v>2881</v>
      </c>
      <c r="G1210" s="63" t="s">
        <v>2499</v>
      </c>
    </row>
    <row r="1211" spans="1:7">
      <c r="A1211" t="s">
        <v>2268</v>
      </c>
      <c r="B1211" t="s">
        <v>2739</v>
      </c>
      <c r="C1211" s="3">
        <v>2478</v>
      </c>
      <c r="D1211" t="s">
        <v>1139</v>
      </c>
      <c r="E1211" s="74">
        <v>0.43280000000000002</v>
      </c>
      <c r="F1211" s="122" t="s">
        <v>2881</v>
      </c>
      <c r="G1211" s="63" t="s">
        <v>2499</v>
      </c>
    </row>
    <row r="1212" spans="1:7">
      <c r="A1212" t="s">
        <v>2268</v>
      </c>
      <c r="B1212" t="s">
        <v>2739</v>
      </c>
      <c r="C1212" s="3">
        <v>5688</v>
      </c>
      <c r="D1212" t="s">
        <v>3013</v>
      </c>
      <c r="E1212" s="74">
        <v>0.39760000000000001</v>
      </c>
      <c r="F1212" s="122" t="s">
        <v>2881</v>
      </c>
      <c r="G1212" s="63" t="s">
        <v>2499</v>
      </c>
    </row>
    <row r="1213" spans="1:7">
      <c r="A1213" t="s">
        <v>2269</v>
      </c>
      <c r="B1213" t="s">
        <v>2518</v>
      </c>
      <c r="C1213" s="3">
        <v>2860</v>
      </c>
      <c r="D1213" t="s">
        <v>1142</v>
      </c>
      <c r="E1213" s="74">
        <v>0.39179999999999998</v>
      </c>
      <c r="F1213" s="122" t="s">
        <v>2881</v>
      </c>
      <c r="G1213" s="63" t="s">
        <v>2499</v>
      </c>
    </row>
    <row r="1214" spans="1:7">
      <c r="A1214" t="s">
        <v>2270</v>
      </c>
      <c r="B1214" t="s">
        <v>2567</v>
      </c>
      <c r="C1214" s="3">
        <v>2862</v>
      </c>
      <c r="D1214" t="s">
        <v>1144</v>
      </c>
      <c r="E1214" s="74">
        <v>0.52529999999999999</v>
      </c>
      <c r="F1214" s="122" t="s">
        <v>2498</v>
      </c>
      <c r="G1214" s="63" t="s">
        <v>2498</v>
      </c>
    </row>
    <row r="1215" spans="1:7">
      <c r="A1215" t="s">
        <v>2270</v>
      </c>
      <c r="B1215" t="s">
        <v>2567</v>
      </c>
      <c r="C1215" s="3">
        <v>2863</v>
      </c>
      <c r="D1215" t="s">
        <v>1145</v>
      </c>
      <c r="E1215" s="74">
        <v>0.46489999999999998</v>
      </c>
      <c r="F1215" s="122" t="s">
        <v>2881</v>
      </c>
      <c r="G1215" s="63" t="s">
        <v>2499</v>
      </c>
    </row>
    <row r="1216" spans="1:7">
      <c r="A1216" t="s">
        <v>2271</v>
      </c>
      <c r="B1216" t="s">
        <v>2700</v>
      </c>
      <c r="C1216" s="3">
        <v>2443</v>
      </c>
      <c r="D1216" t="s">
        <v>1147</v>
      </c>
      <c r="E1216" s="74">
        <v>0.54659999999999997</v>
      </c>
      <c r="F1216" s="122" t="s">
        <v>2881</v>
      </c>
      <c r="G1216" s="63" t="s">
        <v>2498</v>
      </c>
    </row>
    <row r="1217" spans="1:7">
      <c r="A1217" t="s">
        <v>2271</v>
      </c>
      <c r="B1217" t="s">
        <v>2700</v>
      </c>
      <c r="C1217" s="3">
        <v>2769</v>
      </c>
      <c r="D1217" t="s">
        <v>1148</v>
      </c>
      <c r="E1217" s="74">
        <v>0.46560000000000001</v>
      </c>
      <c r="F1217" s="122" t="s">
        <v>2881</v>
      </c>
      <c r="G1217" s="63" t="s">
        <v>2499</v>
      </c>
    </row>
    <row r="1218" spans="1:7">
      <c r="A1218" t="s">
        <v>2272</v>
      </c>
      <c r="B1218" t="s">
        <v>2823</v>
      </c>
      <c r="C1218" s="3">
        <v>3290</v>
      </c>
      <c r="D1218" t="s">
        <v>1151</v>
      </c>
      <c r="E1218" s="74">
        <v>0.4879</v>
      </c>
      <c r="F1218" s="122" t="s">
        <v>2881</v>
      </c>
      <c r="G1218" s="63" t="s">
        <v>2499</v>
      </c>
    </row>
    <row r="1219" spans="1:7">
      <c r="A1219" t="s">
        <v>2272</v>
      </c>
      <c r="B1219" t="s">
        <v>2823</v>
      </c>
      <c r="C1219" s="3">
        <v>3289</v>
      </c>
      <c r="D1219" t="s">
        <v>1150</v>
      </c>
      <c r="E1219" s="74">
        <v>0.49270000000000003</v>
      </c>
      <c r="F1219" s="122" t="s">
        <v>2881</v>
      </c>
      <c r="G1219" s="63" t="s">
        <v>2499</v>
      </c>
    </row>
    <row r="1220" spans="1:7">
      <c r="A1220" t="s">
        <v>2273</v>
      </c>
      <c r="B1220" t="s">
        <v>2612</v>
      </c>
      <c r="C1220" s="3">
        <v>2743</v>
      </c>
      <c r="D1220" t="s">
        <v>1153</v>
      </c>
      <c r="E1220" s="74">
        <v>0.58919999999999995</v>
      </c>
      <c r="F1220" s="122" t="s">
        <v>2498</v>
      </c>
      <c r="G1220" s="63" t="s">
        <v>2498</v>
      </c>
    </row>
    <row r="1221" spans="1:7">
      <c r="A1221" t="s">
        <v>2273</v>
      </c>
      <c r="B1221" t="s">
        <v>2612</v>
      </c>
      <c r="C1221" s="3">
        <v>3113</v>
      </c>
      <c r="D1221" t="s">
        <v>1154</v>
      </c>
      <c r="E1221" s="74">
        <v>0.57999999999999996</v>
      </c>
      <c r="F1221" s="122" t="s">
        <v>2498</v>
      </c>
      <c r="G1221" s="63" t="s">
        <v>2498</v>
      </c>
    </row>
    <row r="1222" spans="1:7">
      <c r="A1222" t="s">
        <v>2274</v>
      </c>
      <c r="B1222" t="s">
        <v>2573</v>
      </c>
      <c r="C1222" s="3">
        <v>2668</v>
      </c>
      <c r="D1222" t="s">
        <v>1156</v>
      </c>
      <c r="E1222" s="74">
        <v>0.53169999999999995</v>
      </c>
      <c r="F1222" s="122" t="s">
        <v>2881</v>
      </c>
      <c r="G1222" s="63" t="s">
        <v>2498</v>
      </c>
    </row>
    <row r="1223" spans="1:7">
      <c r="A1223" t="s">
        <v>2274</v>
      </c>
      <c r="B1223" t="s">
        <v>2573</v>
      </c>
      <c r="C1223" s="3">
        <v>3173</v>
      </c>
      <c r="D1223" t="s">
        <v>1157</v>
      </c>
      <c r="E1223" s="74">
        <v>0.4995</v>
      </c>
      <c r="F1223" s="122" t="s">
        <v>2881</v>
      </c>
      <c r="G1223" s="63" t="s">
        <v>2499</v>
      </c>
    </row>
    <row r="1224" spans="1:7">
      <c r="A1224" t="s">
        <v>2274</v>
      </c>
      <c r="B1224" t="s">
        <v>2573</v>
      </c>
      <c r="C1224" s="3">
        <v>5770</v>
      </c>
      <c r="D1224" t="s">
        <v>3086</v>
      </c>
      <c r="E1224" s="74">
        <v>0.6512</v>
      </c>
      <c r="F1224" s="122" t="s">
        <v>2498</v>
      </c>
      <c r="G1224" s="63" t="s">
        <v>2498</v>
      </c>
    </row>
    <row r="1225" spans="1:7">
      <c r="A1225" t="s">
        <v>2275</v>
      </c>
      <c r="B1225" t="s">
        <v>2768</v>
      </c>
      <c r="C1225" s="3">
        <v>2744</v>
      </c>
      <c r="D1225" t="s">
        <v>1159</v>
      </c>
      <c r="E1225" s="74">
        <v>0.4224</v>
      </c>
      <c r="F1225" s="122" t="s">
        <v>2881</v>
      </c>
      <c r="G1225" s="63" t="s">
        <v>2499</v>
      </c>
    </row>
    <row r="1226" spans="1:7">
      <c r="A1226" t="s">
        <v>2276</v>
      </c>
      <c r="B1226" t="s">
        <v>2608</v>
      </c>
      <c r="C1226" s="3">
        <v>2145</v>
      </c>
      <c r="D1226" t="s">
        <v>1161</v>
      </c>
      <c r="E1226" s="74">
        <v>0.48849999999999999</v>
      </c>
      <c r="F1226" s="122" t="s">
        <v>2881</v>
      </c>
      <c r="G1226" s="63" t="s">
        <v>2499</v>
      </c>
    </row>
    <row r="1227" spans="1:7">
      <c r="A1227" t="s">
        <v>2277</v>
      </c>
      <c r="B1227" t="s">
        <v>2758</v>
      </c>
      <c r="C1227" s="3">
        <v>3291</v>
      </c>
      <c r="D1227" t="s">
        <v>1165</v>
      </c>
      <c r="E1227" s="74">
        <v>0.63170000000000004</v>
      </c>
      <c r="F1227" s="122" t="s">
        <v>2498</v>
      </c>
      <c r="G1227" s="63" t="s">
        <v>2498</v>
      </c>
    </row>
    <row r="1228" spans="1:7">
      <c r="A1228" t="s">
        <v>2277</v>
      </c>
      <c r="B1228" t="s">
        <v>2758</v>
      </c>
      <c r="C1228" s="3">
        <v>5621</v>
      </c>
      <c r="D1228" t="s">
        <v>2945</v>
      </c>
      <c r="E1228" s="74">
        <v>0.45379999999999998</v>
      </c>
      <c r="F1228" s="122" t="s">
        <v>2498</v>
      </c>
      <c r="G1228" s="63" t="s">
        <v>2498</v>
      </c>
    </row>
    <row r="1229" spans="1:7">
      <c r="A1229" t="s">
        <v>2277</v>
      </c>
      <c r="B1229" t="s">
        <v>2758</v>
      </c>
      <c r="C1229" s="3">
        <v>5778</v>
      </c>
      <c r="D1229" t="s">
        <v>3233</v>
      </c>
      <c r="E1229" s="74">
        <v>0.59650000000000003</v>
      </c>
      <c r="F1229" s="122" t="s">
        <v>2498</v>
      </c>
      <c r="G1229" s="63" t="s">
        <v>2498</v>
      </c>
    </row>
    <row r="1230" spans="1:7">
      <c r="A1230" t="s">
        <v>2277</v>
      </c>
      <c r="B1230" t="s">
        <v>2758</v>
      </c>
      <c r="C1230" s="3">
        <v>2745</v>
      </c>
      <c r="D1230" t="s">
        <v>1163</v>
      </c>
      <c r="E1230" s="74">
        <v>0.76439999999999997</v>
      </c>
      <c r="F1230" s="122" t="s">
        <v>2498</v>
      </c>
      <c r="G1230" s="63" t="s">
        <v>2498</v>
      </c>
    </row>
    <row r="1231" spans="1:7">
      <c r="A1231" t="s">
        <v>2277</v>
      </c>
      <c r="B1231" t="s">
        <v>2758</v>
      </c>
      <c r="C1231" s="3">
        <v>3292</v>
      </c>
      <c r="D1231" t="s">
        <v>405</v>
      </c>
      <c r="E1231" s="74">
        <v>0.61080000000000001</v>
      </c>
      <c r="F1231" s="122" t="s">
        <v>2498</v>
      </c>
      <c r="G1231" s="63" t="s">
        <v>2498</v>
      </c>
    </row>
    <row r="1232" spans="1:7">
      <c r="A1232" t="s">
        <v>2277</v>
      </c>
      <c r="B1232" t="s">
        <v>2758</v>
      </c>
      <c r="C1232" s="3">
        <v>4363</v>
      </c>
      <c r="D1232" t="s">
        <v>1166</v>
      </c>
      <c r="E1232" s="74">
        <v>0.61770000000000003</v>
      </c>
      <c r="F1232" s="122" t="s">
        <v>2498</v>
      </c>
      <c r="G1232" s="63" t="s">
        <v>2498</v>
      </c>
    </row>
    <row r="1233" spans="1:7">
      <c r="A1233" t="s">
        <v>2277</v>
      </c>
      <c r="B1233" t="s">
        <v>2758</v>
      </c>
      <c r="C1233" s="3">
        <v>4586</v>
      </c>
      <c r="D1233" t="s">
        <v>782</v>
      </c>
      <c r="E1233" s="74">
        <v>0.66259999999999997</v>
      </c>
      <c r="F1233" s="122" t="s">
        <v>2498</v>
      </c>
      <c r="G1233" s="63" t="s">
        <v>2498</v>
      </c>
    </row>
    <row r="1234" spans="1:7">
      <c r="A1234" t="s">
        <v>2277</v>
      </c>
      <c r="B1234" t="s">
        <v>2758</v>
      </c>
      <c r="C1234" s="3">
        <v>3241</v>
      </c>
      <c r="D1234" t="s">
        <v>1164</v>
      </c>
      <c r="E1234" s="74">
        <v>0.53</v>
      </c>
      <c r="F1234" s="122" t="s">
        <v>2498</v>
      </c>
      <c r="G1234" s="63" t="s">
        <v>2498</v>
      </c>
    </row>
    <row r="1235" spans="1:7">
      <c r="A1235" t="s">
        <v>2277</v>
      </c>
      <c r="B1235" t="s">
        <v>2758</v>
      </c>
      <c r="C1235" s="3">
        <v>5548</v>
      </c>
      <c r="D1235" t="s">
        <v>2850</v>
      </c>
      <c r="E1235" s="74">
        <v>0.38319999999999999</v>
      </c>
      <c r="F1235" s="122" t="s">
        <v>2881</v>
      </c>
      <c r="G1235" s="63" t="s">
        <v>2499</v>
      </c>
    </row>
    <row r="1236" spans="1:7">
      <c r="A1236" t="s">
        <v>2278</v>
      </c>
      <c r="B1236" t="s">
        <v>2657</v>
      </c>
      <c r="C1236" s="3">
        <v>5444</v>
      </c>
      <c r="D1236" t="s">
        <v>1168</v>
      </c>
      <c r="E1236" s="74">
        <v>0.61170000000000002</v>
      </c>
      <c r="F1236" s="122" t="s">
        <v>2498</v>
      </c>
      <c r="G1236" s="63" t="s">
        <v>2498</v>
      </c>
    </row>
    <row r="1237" spans="1:7">
      <c r="A1237" t="s">
        <v>2278</v>
      </c>
      <c r="B1237" t="s">
        <v>2657</v>
      </c>
      <c r="C1237" s="3">
        <v>5445</v>
      </c>
      <c r="D1237" t="s">
        <v>3096</v>
      </c>
      <c r="E1237" s="74">
        <v>0.24629999999999999</v>
      </c>
      <c r="F1237" s="122" t="s">
        <v>2881</v>
      </c>
      <c r="G1237" s="63" t="s">
        <v>2499</v>
      </c>
    </row>
    <row r="1238" spans="1:7">
      <c r="A1238" t="s">
        <v>2279</v>
      </c>
      <c r="B1238" t="s">
        <v>2720</v>
      </c>
      <c r="C1238" s="3">
        <v>4463</v>
      </c>
      <c r="D1238" t="s">
        <v>236</v>
      </c>
      <c r="E1238" s="74">
        <v>0.59140000000000004</v>
      </c>
      <c r="F1238" s="122" t="s">
        <v>2498</v>
      </c>
      <c r="G1238" s="63" t="s">
        <v>2498</v>
      </c>
    </row>
    <row r="1239" spans="1:7">
      <c r="A1239" t="s">
        <v>2279</v>
      </c>
      <c r="B1239" t="s">
        <v>2720</v>
      </c>
      <c r="C1239" s="3">
        <v>2865</v>
      </c>
      <c r="D1239" t="s">
        <v>126</v>
      </c>
      <c r="E1239" s="74">
        <v>0.60499999999999998</v>
      </c>
      <c r="F1239" s="122" t="s">
        <v>2498</v>
      </c>
      <c r="G1239" s="63" t="s">
        <v>2498</v>
      </c>
    </row>
    <row r="1240" spans="1:7">
      <c r="A1240" t="s">
        <v>2280</v>
      </c>
      <c r="B1240" t="s">
        <v>2689</v>
      </c>
      <c r="C1240" s="3">
        <v>2662</v>
      </c>
      <c r="D1240" t="s">
        <v>1173</v>
      </c>
      <c r="E1240" s="74">
        <v>0.45319999999999999</v>
      </c>
      <c r="F1240" s="122" t="s">
        <v>2498</v>
      </c>
      <c r="G1240" s="63" t="s">
        <v>2498</v>
      </c>
    </row>
    <row r="1241" spans="1:7">
      <c r="A1241" t="s">
        <v>2280</v>
      </c>
      <c r="B1241" t="s">
        <v>2689</v>
      </c>
      <c r="C1241" s="3">
        <v>3174</v>
      </c>
      <c r="D1241" t="s">
        <v>1174</v>
      </c>
      <c r="E1241" s="74">
        <v>0.48309999999999997</v>
      </c>
      <c r="F1241" s="122" t="s">
        <v>2498</v>
      </c>
      <c r="G1241" s="63" t="s">
        <v>2498</v>
      </c>
    </row>
    <row r="1242" spans="1:7">
      <c r="A1242" t="s">
        <v>2280</v>
      </c>
      <c r="B1242" t="s">
        <v>2689</v>
      </c>
      <c r="C1242" s="3">
        <v>1680</v>
      </c>
      <c r="D1242" t="s">
        <v>1171</v>
      </c>
      <c r="E1242" s="74">
        <v>0.53190000000000004</v>
      </c>
      <c r="F1242" s="122" t="s">
        <v>2498</v>
      </c>
      <c r="G1242" s="63" t="s">
        <v>2498</v>
      </c>
    </row>
    <row r="1243" spans="1:7">
      <c r="A1243" t="s">
        <v>2280</v>
      </c>
      <c r="B1243" t="s">
        <v>2689</v>
      </c>
      <c r="C1243" s="3">
        <v>5513</v>
      </c>
      <c r="D1243" t="s">
        <v>3032</v>
      </c>
      <c r="E1243" s="74">
        <v>0.20979999999999999</v>
      </c>
      <c r="F1243" s="122" t="s">
        <v>2499</v>
      </c>
      <c r="G1243" s="63" t="s">
        <v>2499</v>
      </c>
    </row>
    <row r="1244" spans="1:7">
      <c r="A1244" t="s">
        <v>2280</v>
      </c>
      <c r="B1244" t="s">
        <v>2689</v>
      </c>
      <c r="C1244" s="3">
        <v>1861</v>
      </c>
      <c r="D1244" t="s">
        <v>1172</v>
      </c>
      <c r="E1244" s="74">
        <v>0.43130000000000002</v>
      </c>
      <c r="F1244" s="122" t="s">
        <v>2881</v>
      </c>
      <c r="G1244" s="63" t="s">
        <v>2499</v>
      </c>
    </row>
    <row r="1245" spans="1:7">
      <c r="A1245" t="s">
        <v>2280</v>
      </c>
      <c r="B1245" t="s">
        <v>2689</v>
      </c>
      <c r="C1245" s="3">
        <v>3175</v>
      </c>
      <c r="D1245" t="s">
        <v>1175</v>
      </c>
      <c r="E1245" s="74">
        <v>0.39989999999999998</v>
      </c>
      <c r="F1245" s="122" t="s">
        <v>2499</v>
      </c>
      <c r="G1245" s="63" t="s">
        <v>2499</v>
      </c>
    </row>
    <row r="1246" spans="1:7">
      <c r="A1246" t="s">
        <v>2280</v>
      </c>
      <c r="B1246" t="s">
        <v>2689</v>
      </c>
      <c r="C1246" s="3">
        <v>4320</v>
      </c>
      <c r="D1246" t="s">
        <v>1176</v>
      </c>
      <c r="E1246" s="74">
        <v>0.48749999999999999</v>
      </c>
      <c r="F1246" s="122" t="s">
        <v>2498</v>
      </c>
      <c r="G1246" s="63" t="s">
        <v>2498</v>
      </c>
    </row>
    <row r="1247" spans="1:7">
      <c r="A1247" s="98" t="s">
        <v>2281</v>
      </c>
      <c r="B1247" t="s">
        <v>2618</v>
      </c>
      <c r="C1247" s="3">
        <v>2310</v>
      </c>
      <c r="D1247" t="s">
        <v>2619</v>
      </c>
      <c r="E1247" s="74">
        <v>0.73340000000000005</v>
      </c>
      <c r="F1247" s="122" t="s">
        <v>2498</v>
      </c>
      <c r="G1247" s="63" t="s">
        <v>2498</v>
      </c>
    </row>
    <row r="1248" spans="1:7">
      <c r="A1248" t="s">
        <v>2282</v>
      </c>
      <c r="B1248" t="s">
        <v>2682</v>
      </c>
      <c r="C1248" s="3">
        <v>2494</v>
      </c>
      <c r="D1248" t="s">
        <v>1179</v>
      </c>
      <c r="E1248" s="74">
        <v>0.96020000000000005</v>
      </c>
      <c r="F1248" s="122" t="s">
        <v>2498</v>
      </c>
      <c r="G1248" s="63" t="s">
        <v>2498</v>
      </c>
    </row>
    <row r="1249" spans="1:7">
      <c r="A1249" t="s">
        <v>2282</v>
      </c>
      <c r="B1249" t="s">
        <v>2682</v>
      </c>
      <c r="C1249" s="3">
        <v>5740</v>
      </c>
      <c r="D1249" t="s">
        <v>3061</v>
      </c>
      <c r="E1249" s="74">
        <v>0.9667</v>
      </c>
      <c r="F1249" s="122" t="s">
        <v>2499</v>
      </c>
      <c r="G1249" s="63" t="s">
        <v>2498</v>
      </c>
    </row>
    <row r="1250" spans="1:7">
      <c r="A1250" t="s">
        <v>2283</v>
      </c>
      <c r="B1250" t="s">
        <v>2703</v>
      </c>
      <c r="C1250" s="3">
        <v>3051</v>
      </c>
      <c r="D1250" t="s">
        <v>1183</v>
      </c>
      <c r="E1250" s="74">
        <v>0.75600000000000001</v>
      </c>
      <c r="F1250" s="122" t="s">
        <v>2498</v>
      </c>
      <c r="G1250" s="63" t="s">
        <v>2498</v>
      </c>
    </row>
    <row r="1251" spans="1:7">
      <c r="A1251" t="s">
        <v>2283</v>
      </c>
      <c r="B1251" t="s">
        <v>2703</v>
      </c>
      <c r="C1251" s="3">
        <v>5746</v>
      </c>
      <c r="D1251" t="s">
        <v>3064</v>
      </c>
      <c r="E1251" s="74">
        <v>0.7833</v>
      </c>
      <c r="F1251" s="122" t="s">
        <v>2498</v>
      </c>
      <c r="G1251" s="63" t="s">
        <v>2498</v>
      </c>
    </row>
    <row r="1252" spans="1:7">
      <c r="A1252" t="s">
        <v>2283</v>
      </c>
      <c r="B1252" t="s">
        <v>2703</v>
      </c>
      <c r="C1252" s="3">
        <v>2999</v>
      </c>
      <c r="D1252" t="s">
        <v>1182</v>
      </c>
      <c r="E1252" s="74">
        <v>0.6986</v>
      </c>
      <c r="F1252" s="122" t="s">
        <v>2498</v>
      </c>
      <c r="G1252" s="63" t="s">
        <v>2498</v>
      </c>
    </row>
    <row r="1253" spans="1:7">
      <c r="A1253" t="s">
        <v>2283</v>
      </c>
      <c r="B1253" t="s">
        <v>2703</v>
      </c>
      <c r="C1253" s="3">
        <v>2031</v>
      </c>
      <c r="D1253" t="s">
        <v>1181</v>
      </c>
      <c r="E1253" s="74">
        <v>0.67720000000000002</v>
      </c>
      <c r="F1253" s="122" t="s">
        <v>2498</v>
      </c>
      <c r="G1253" s="63" t="s">
        <v>2498</v>
      </c>
    </row>
    <row r="1254" spans="1:7">
      <c r="A1254" t="s">
        <v>2283</v>
      </c>
      <c r="B1254" t="s">
        <v>2703</v>
      </c>
      <c r="C1254" s="3">
        <v>4237</v>
      </c>
      <c r="D1254" t="s">
        <v>1184</v>
      </c>
      <c r="E1254" s="74">
        <v>0.72840000000000005</v>
      </c>
      <c r="F1254" s="122" t="s">
        <v>2498</v>
      </c>
      <c r="G1254" s="63" t="s">
        <v>2498</v>
      </c>
    </row>
    <row r="1255" spans="1:7">
      <c r="A1255" t="s">
        <v>2283</v>
      </c>
      <c r="B1255" t="s">
        <v>2703</v>
      </c>
      <c r="C1255" s="3">
        <v>5195</v>
      </c>
      <c r="D1255" t="s">
        <v>1185</v>
      </c>
      <c r="E1255" s="74">
        <v>0.63639999999999997</v>
      </c>
      <c r="F1255" s="122" t="s">
        <v>2881</v>
      </c>
      <c r="G1255" s="63" t="s">
        <v>2498</v>
      </c>
    </row>
    <row r="1256" spans="1:7">
      <c r="A1256" t="s">
        <v>2283</v>
      </c>
      <c r="B1256" t="s">
        <v>2703</v>
      </c>
      <c r="C1256" s="3">
        <v>5197</v>
      </c>
      <c r="D1256" t="s">
        <v>1187</v>
      </c>
      <c r="E1256" s="74">
        <v>0.58299999999999996</v>
      </c>
      <c r="F1256" s="122" t="s">
        <v>2881</v>
      </c>
      <c r="G1256" s="63" t="s">
        <v>2498</v>
      </c>
    </row>
    <row r="1257" spans="1:7">
      <c r="A1257" t="s">
        <v>2283</v>
      </c>
      <c r="B1257" t="s">
        <v>2703</v>
      </c>
      <c r="C1257" s="3">
        <v>5196</v>
      </c>
      <c r="D1257" t="s">
        <v>1186</v>
      </c>
      <c r="E1257" s="74">
        <v>0.62290000000000001</v>
      </c>
      <c r="F1257" s="122" t="s">
        <v>2881</v>
      </c>
      <c r="G1257" s="63" t="s">
        <v>2498</v>
      </c>
    </row>
    <row r="1258" spans="1:7">
      <c r="A1258" t="s">
        <v>2284</v>
      </c>
      <c r="B1258" t="s">
        <v>2701</v>
      </c>
      <c r="C1258" s="3">
        <v>2539</v>
      </c>
      <c r="D1258" t="s">
        <v>1192</v>
      </c>
      <c r="E1258" s="74">
        <v>0.65839999999999999</v>
      </c>
      <c r="F1258" s="122" t="s">
        <v>2498</v>
      </c>
      <c r="G1258" s="63" t="s">
        <v>2498</v>
      </c>
    </row>
    <row r="1259" spans="1:7">
      <c r="A1259" t="s">
        <v>2284</v>
      </c>
      <c r="B1259" t="s">
        <v>2701</v>
      </c>
      <c r="C1259" s="3">
        <v>1980</v>
      </c>
      <c r="D1259" t="s">
        <v>1189</v>
      </c>
      <c r="E1259" s="74">
        <v>0.70240000000000002</v>
      </c>
      <c r="F1259" s="122" t="s">
        <v>2498</v>
      </c>
      <c r="G1259" s="63" t="s">
        <v>2498</v>
      </c>
    </row>
    <row r="1260" spans="1:7">
      <c r="A1260" t="s">
        <v>2284</v>
      </c>
      <c r="B1260" t="s">
        <v>2701</v>
      </c>
      <c r="C1260" s="3">
        <v>2246</v>
      </c>
      <c r="D1260" t="s">
        <v>1191</v>
      </c>
      <c r="E1260" s="74">
        <v>0.5948</v>
      </c>
      <c r="F1260" s="122" t="s">
        <v>2499</v>
      </c>
      <c r="G1260" s="63" t="s">
        <v>2498</v>
      </c>
    </row>
    <row r="1261" spans="1:7">
      <c r="A1261" t="s">
        <v>2284</v>
      </c>
      <c r="B1261" t="s">
        <v>2701</v>
      </c>
      <c r="C1261" s="3">
        <v>2245</v>
      </c>
      <c r="D1261" t="s">
        <v>1190</v>
      </c>
      <c r="E1261" s="74">
        <v>0.63470000000000004</v>
      </c>
      <c r="F1261" s="122" t="s">
        <v>2498</v>
      </c>
      <c r="G1261" s="63" t="s">
        <v>2498</v>
      </c>
    </row>
    <row r="1262" spans="1:7">
      <c r="A1262" t="s">
        <v>2284</v>
      </c>
      <c r="B1262" t="s">
        <v>2701</v>
      </c>
      <c r="C1262" s="3">
        <v>5151</v>
      </c>
      <c r="D1262" t="s">
        <v>1193</v>
      </c>
      <c r="E1262" s="74">
        <v>0.75070000000000003</v>
      </c>
      <c r="F1262" s="122" t="s">
        <v>2498</v>
      </c>
      <c r="G1262" s="63" t="s">
        <v>2498</v>
      </c>
    </row>
    <row r="1263" spans="1:7">
      <c r="A1263" t="s">
        <v>2285</v>
      </c>
      <c r="B1263" t="s">
        <v>2532</v>
      </c>
      <c r="C1263" s="3">
        <v>5272</v>
      </c>
      <c r="D1263" t="s">
        <v>1198</v>
      </c>
      <c r="E1263" s="74">
        <v>0.88600000000000001</v>
      </c>
      <c r="F1263" s="122" t="s">
        <v>2881</v>
      </c>
      <c r="G1263" s="63" t="s">
        <v>2498</v>
      </c>
    </row>
    <row r="1264" spans="1:7">
      <c r="A1264" t="s">
        <v>2285</v>
      </c>
      <c r="B1264" t="s">
        <v>2532</v>
      </c>
      <c r="C1264" s="3">
        <v>3293</v>
      </c>
      <c r="D1264" t="s">
        <v>1196</v>
      </c>
      <c r="E1264" s="74">
        <v>0.87039999999999995</v>
      </c>
      <c r="F1264" s="122" t="s">
        <v>2498</v>
      </c>
      <c r="G1264" s="63" t="s">
        <v>2498</v>
      </c>
    </row>
    <row r="1265" spans="1:7">
      <c r="A1265" t="s">
        <v>2285</v>
      </c>
      <c r="B1265" t="s">
        <v>2532</v>
      </c>
      <c r="C1265" s="3">
        <v>2800</v>
      </c>
      <c r="D1265" t="s">
        <v>1195</v>
      </c>
      <c r="E1265" s="74">
        <v>0.8296</v>
      </c>
      <c r="F1265" s="122" t="s">
        <v>2498</v>
      </c>
      <c r="G1265" s="63" t="s">
        <v>2498</v>
      </c>
    </row>
    <row r="1266" spans="1:7">
      <c r="A1266" t="s">
        <v>2285</v>
      </c>
      <c r="B1266" t="s">
        <v>2532</v>
      </c>
      <c r="C1266" s="3">
        <v>4223</v>
      </c>
      <c r="D1266" t="s">
        <v>1197</v>
      </c>
      <c r="E1266" s="74">
        <v>0.88500000000000001</v>
      </c>
      <c r="F1266" s="122" t="s">
        <v>2498</v>
      </c>
      <c r="G1266" s="63" t="s">
        <v>2498</v>
      </c>
    </row>
    <row r="1267" spans="1:7">
      <c r="A1267" t="s">
        <v>2286</v>
      </c>
      <c r="B1267" t="s">
        <v>2716</v>
      </c>
      <c r="C1267" s="3">
        <v>5639</v>
      </c>
      <c r="D1267" t="s">
        <v>2976</v>
      </c>
      <c r="E1267" s="74">
        <v>0.75</v>
      </c>
      <c r="F1267" s="122" t="s">
        <v>2881</v>
      </c>
      <c r="G1267" s="63" t="s">
        <v>2498</v>
      </c>
    </row>
    <row r="1268" spans="1:7">
      <c r="A1268" t="s">
        <v>2286</v>
      </c>
      <c r="B1268" t="s">
        <v>2716</v>
      </c>
      <c r="C1268" s="3">
        <v>2396</v>
      </c>
      <c r="D1268" t="s">
        <v>1200</v>
      </c>
      <c r="E1268" s="74">
        <v>0.65359999999999996</v>
      </c>
      <c r="F1268" s="122" t="s">
        <v>2498</v>
      </c>
      <c r="G1268" s="63" t="s">
        <v>2498</v>
      </c>
    </row>
    <row r="1269" spans="1:7">
      <c r="A1269" t="s">
        <v>2286</v>
      </c>
      <c r="B1269" t="s">
        <v>2716</v>
      </c>
      <c r="C1269" s="3">
        <v>2397</v>
      </c>
      <c r="D1269" t="s">
        <v>1201</v>
      </c>
      <c r="E1269" s="74">
        <v>0.66359999999999997</v>
      </c>
      <c r="F1269" s="122" t="s">
        <v>2498</v>
      </c>
      <c r="G1269" s="63" t="s">
        <v>2498</v>
      </c>
    </row>
    <row r="1270" spans="1:7">
      <c r="A1270" t="s">
        <v>2287</v>
      </c>
      <c r="B1270" t="s">
        <v>2665</v>
      </c>
      <c r="C1270" s="3">
        <v>1845</v>
      </c>
      <c r="D1270" t="s">
        <v>1203</v>
      </c>
      <c r="E1270" s="74">
        <v>0.40329999999999999</v>
      </c>
      <c r="F1270" s="122" t="s">
        <v>2881</v>
      </c>
      <c r="G1270" s="63" t="s">
        <v>2499</v>
      </c>
    </row>
    <row r="1271" spans="1:7">
      <c r="A1271" t="s">
        <v>2287</v>
      </c>
      <c r="B1271" t="s">
        <v>2665</v>
      </c>
      <c r="C1271" s="3">
        <v>2146</v>
      </c>
      <c r="D1271" t="s">
        <v>1204</v>
      </c>
      <c r="E1271" s="74">
        <v>0.35830000000000001</v>
      </c>
      <c r="F1271" s="122" t="s">
        <v>2881</v>
      </c>
      <c r="G1271" s="63" t="s">
        <v>2499</v>
      </c>
    </row>
    <row r="1272" spans="1:7">
      <c r="A1272" t="s">
        <v>2287</v>
      </c>
      <c r="B1272" t="s">
        <v>2665</v>
      </c>
      <c r="C1272" s="3">
        <v>4501</v>
      </c>
      <c r="D1272" t="s">
        <v>1205</v>
      </c>
      <c r="E1272" s="74">
        <v>0.36409999999999998</v>
      </c>
      <c r="F1272" s="122" t="s">
        <v>2881</v>
      </c>
      <c r="G1272" s="63" t="s">
        <v>2499</v>
      </c>
    </row>
    <row r="1273" spans="1:7">
      <c r="A1273" t="s">
        <v>2287</v>
      </c>
      <c r="B1273" t="s">
        <v>2665</v>
      </c>
      <c r="C1273" s="3">
        <v>1621</v>
      </c>
      <c r="D1273" t="s">
        <v>3100</v>
      </c>
      <c r="E1273" s="74">
        <v>0.57609999999999995</v>
      </c>
      <c r="F1273" s="122" t="s">
        <v>2881</v>
      </c>
      <c r="G1273" s="63" t="s">
        <v>2498</v>
      </c>
    </row>
    <row r="1274" spans="1:7">
      <c r="A1274" t="s">
        <v>2288</v>
      </c>
      <c r="B1274" t="s">
        <v>2795</v>
      </c>
      <c r="C1274" s="3">
        <v>5586</v>
      </c>
      <c r="D1274" t="s">
        <v>2864</v>
      </c>
      <c r="E1274" s="74">
        <v>0.78</v>
      </c>
      <c r="F1274" s="122" t="s">
        <v>2498</v>
      </c>
      <c r="G1274" s="63" t="s">
        <v>2498</v>
      </c>
    </row>
    <row r="1275" spans="1:7">
      <c r="A1275" t="s">
        <v>2288</v>
      </c>
      <c r="B1275" t="s">
        <v>2795</v>
      </c>
      <c r="C1275" s="3">
        <v>3176</v>
      </c>
      <c r="D1275" t="s">
        <v>1208</v>
      </c>
      <c r="E1275" s="74">
        <v>0.70399999999999996</v>
      </c>
      <c r="F1275" s="122" t="s">
        <v>2498</v>
      </c>
      <c r="G1275" s="63" t="s">
        <v>2498</v>
      </c>
    </row>
    <row r="1276" spans="1:7">
      <c r="A1276" t="s">
        <v>2288</v>
      </c>
      <c r="B1276" t="s">
        <v>2795</v>
      </c>
      <c r="C1276" s="3">
        <v>2679</v>
      </c>
      <c r="D1276" t="s">
        <v>1207</v>
      </c>
      <c r="E1276" s="74">
        <v>0.67530000000000001</v>
      </c>
      <c r="F1276" s="122" t="s">
        <v>2498</v>
      </c>
      <c r="G1276" s="63" t="s">
        <v>2498</v>
      </c>
    </row>
    <row r="1277" spans="1:7">
      <c r="A1277" t="s">
        <v>2288</v>
      </c>
      <c r="B1277" t="s">
        <v>2795</v>
      </c>
      <c r="C1277" s="3">
        <v>4196</v>
      </c>
      <c r="D1277" t="s">
        <v>1209</v>
      </c>
      <c r="E1277" s="74">
        <v>0.70189999999999997</v>
      </c>
      <c r="F1277" s="122" t="s">
        <v>2498</v>
      </c>
      <c r="G1277" s="63" t="s">
        <v>2498</v>
      </c>
    </row>
    <row r="1278" spans="1:7">
      <c r="A1278" t="s">
        <v>2288</v>
      </c>
      <c r="B1278" t="s">
        <v>2795</v>
      </c>
      <c r="C1278" s="3">
        <v>5587</v>
      </c>
      <c r="D1278" t="s">
        <v>2865</v>
      </c>
      <c r="E1278" s="74">
        <v>0.6532</v>
      </c>
      <c r="F1278" s="122" t="s">
        <v>2498</v>
      </c>
      <c r="G1278" s="63" t="s">
        <v>2498</v>
      </c>
    </row>
    <row r="1279" spans="1:7">
      <c r="A1279" t="s">
        <v>2289</v>
      </c>
      <c r="B1279" t="s">
        <v>2710</v>
      </c>
      <c r="C1279" s="3">
        <v>2422</v>
      </c>
      <c r="D1279" t="s">
        <v>1211</v>
      </c>
      <c r="E1279" s="74">
        <v>0.63180000000000003</v>
      </c>
      <c r="F1279" s="122" t="s">
        <v>2498</v>
      </c>
      <c r="G1279" s="63" t="s">
        <v>2498</v>
      </c>
    </row>
    <row r="1280" spans="1:7">
      <c r="A1280" t="s">
        <v>2289</v>
      </c>
      <c r="B1280" t="s">
        <v>2710</v>
      </c>
      <c r="C1280" s="3">
        <v>2706</v>
      </c>
      <c r="D1280" t="s">
        <v>1212</v>
      </c>
      <c r="E1280" s="74">
        <v>0.64939999999999998</v>
      </c>
      <c r="F1280" s="122" t="s">
        <v>2498</v>
      </c>
      <c r="G1280" s="63" t="s">
        <v>2498</v>
      </c>
    </row>
    <row r="1281" spans="1:7">
      <c r="A1281" t="s">
        <v>3065</v>
      </c>
      <c r="B1281" t="s">
        <v>3042</v>
      </c>
      <c r="C1281" s="3">
        <v>5756</v>
      </c>
      <c r="D1281" t="s">
        <v>3107</v>
      </c>
      <c r="E1281" s="74">
        <v>0.63360000000000005</v>
      </c>
      <c r="F1281" s="122" t="s">
        <v>2498</v>
      </c>
      <c r="G1281" s="63" t="s">
        <v>2498</v>
      </c>
    </row>
    <row r="1282" spans="1:7">
      <c r="A1282" t="s">
        <v>2290</v>
      </c>
      <c r="B1282" t="s">
        <v>2698</v>
      </c>
      <c r="C1282" s="3">
        <v>2517</v>
      </c>
      <c r="D1282" t="s">
        <v>1214</v>
      </c>
      <c r="E1282" s="74">
        <v>0.61950000000000005</v>
      </c>
      <c r="F1282" s="122" t="s">
        <v>2498</v>
      </c>
      <c r="G1282" s="63" t="s">
        <v>2498</v>
      </c>
    </row>
    <row r="1283" spans="1:7">
      <c r="A1283" t="s">
        <v>2290</v>
      </c>
      <c r="B1283" t="s">
        <v>2698</v>
      </c>
      <c r="C1283" s="3">
        <v>4220</v>
      </c>
      <c r="D1283" t="s">
        <v>1217</v>
      </c>
      <c r="E1283" s="74">
        <v>0.55220000000000002</v>
      </c>
      <c r="F1283" s="122" t="s">
        <v>2498</v>
      </c>
      <c r="G1283" s="63" t="s">
        <v>2498</v>
      </c>
    </row>
    <row r="1284" spans="1:7">
      <c r="A1284" t="s">
        <v>2290</v>
      </c>
      <c r="B1284" t="s">
        <v>2698</v>
      </c>
      <c r="C1284" s="3">
        <v>3531</v>
      </c>
      <c r="D1284" t="s">
        <v>1215</v>
      </c>
      <c r="E1284" s="74">
        <v>0.56399999999999995</v>
      </c>
      <c r="F1284" s="122" t="s">
        <v>2498</v>
      </c>
      <c r="G1284" s="63" t="s">
        <v>2498</v>
      </c>
    </row>
    <row r="1285" spans="1:7">
      <c r="A1285" t="s">
        <v>2290</v>
      </c>
      <c r="B1285" t="s">
        <v>2698</v>
      </c>
      <c r="C1285" s="3">
        <v>5179</v>
      </c>
      <c r="D1285" t="s">
        <v>2879</v>
      </c>
      <c r="E1285" s="74">
        <v>0</v>
      </c>
      <c r="F1285" s="122" t="s">
        <v>2499</v>
      </c>
      <c r="G1285" s="63" t="s">
        <v>2499</v>
      </c>
    </row>
    <row r="1286" spans="1:7">
      <c r="A1286" t="s">
        <v>2290</v>
      </c>
      <c r="B1286" t="s">
        <v>2698</v>
      </c>
      <c r="C1286" s="3">
        <v>5647</v>
      </c>
      <c r="D1286" t="s">
        <v>3105</v>
      </c>
      <c r="E1286" s="74">
        <v>0.67520000000000002</v>
      </c>
      <c r="F1286" s="122" t="s">
        <v>2881</v>
      </c>
      <c r="G1286" s="63" t="s">
        <v>2498</v>
      </c>
    </row>
    <row r="1287" spans="1:7">
      <c r="A1287" t="s">
        <v>2290</v>
      </c>
      <c r="B1287" t="s">
        <v>2698</v>
      </c>
      <c r="C1287" s="3">
        <v>4039</v>
      </c>
      <c r="D1287" t="s">
        <v>1216</v>
      </c>
      <c r="E1287" s="74">
        <v>0.64370000000000005</v>
      </c>
      <c r="F1287" s="122" t="s">
        <v>2498</v>
      </c>
      <c r="G1287" s="63" t="s">
        <v>2498</v>
      </c>
    </row>
    <row r="1288" spans="1:7">
      <c r="A1288" t="s">
        <v>2291</v>
      </c>
      <c r="B1288" t="s">
        <v>2738</v>
      </c>
      <c r="C1288" s="3">
        <v>2803</v>
      </c>
      <c r="D1288" t="s">
        <v>1220</v>
      </c>
      <c r="E1288" s="74">
        <v>0.66830000000000001</v>
      </c>
      <c r="F1288" s="122" t="s">
        <v>2498</v>
      </c>
      <c r="G1288" s="63" t="s">
        <v>2498</v>
      </c>
    </row>
    <row r="1289" spans="1:7">
      <c r="A1289" t="s">
        <v>2291</v>
      </c>
      <c r="B1289" t="s">
        <v>2738</v>
      </c>
      <c r="C1289" s="3">
        <v>2357</v>
      </c>
      <c r="D1289" t="s">
        <v>1219</v>
      </c>
      <c r="E1289" s="74">
        <v>0.67069999999999996</v>
      </c>
      <c r="F1289" s="122" t="s">
        <v>2498</v>
      </c>
      <c r="G1289" s="63" t="s">
        <v>2498</v>
      </c>
    </row>
    <row r="1290" spans="1:7">
      <c r="A1290" t="s">
        <v>2292</v>
      </c>
      <c r="B1290" t="s">
        <v>2765</v>
      </c>
      <c r="C1290" s="3">
        <v>5766</v>
      </c>
      <c r="D1290" t="s">
        <v>3176</v>
      </c>
      <c r="E1290" s="74">
        <v>0.42859999999999998</v>
      </c>
      <c r="F1290" s="122" t="s">
        <v>2881</v>
      </c>
      <c r="G1290" s="63" t="s">
        <v>2499</v>
      </c>
    </row>
    <row r="1291" spans="1:7">
      <c r="A1291" t="s">
        <v>2292</v>
      </c>
      <c r="B1291" t="s">
        <v>2765</v>
      </c>
      <c r="C1291" s="3">
        <v>2804</v>
      </c>
      <c r="D1291" t="s">
        <v>2947</v>
      </c>
      <c r="E1291" s="74">
        <v>0.65149999999999997</v>
      </c>
      <c r="F1291" s="122" t="s">
        <v>2498</v>
      </c>
      <c r="G1291" s="63" t="s">
        <v>2498</v>
      </c>
    </row>
    <row r="1292" spans="1:7">
      <c r="A1292" t="s">
        <v>2292</v>
      </c>
      <c r="B1292" t="s">
        <v>2765</v>
      </c>
      <c r="C1292" s="3">
        <v>5243</v>
      </c>
      <c r="D1292" t="s">
        <v>3234</v>
      </c>
      <c r="E1292" s="74">
        <v>0.4</v>
      </c>
      <c r="F1292" s="122" t="s">
        <v>2881</v>
      </c>
      <c r="G1292" s="63" t="s">
        <v>2499</v>
      </c>
    </row>
    <row r="1293" spans="1:7">
      <c r="A1293" t="s">
        <v>2292</v>
      </c>
      <c r="B1293" t="s">
        <v>2765</v>
      </c>
      <c r="C1293" s="3">
        <v>2214</v>
      </c>
      <c r="D1293" t="s">
        <v>1222</v>
      </c>
      <c r="E1293" s="74">
        <v>0.62909999999999999</v>
      </c>
      <c r="F1293" s="122" t="s">
        <v>2498</v>
      </c>
      <c r="G1293" s="63" t="s">
        <v>2498</v>
      </c>
    </row>
    <row r="1294" spans="1:7">
      <c r="A1294" t="s">
        <v>2292</v>
      </c>
      <c r="B1294" t="s">
        <v>2765</v>
      </c>
      <c r="C1294" s="3">
        <v>5765</v>
      </c>
      <c r="D1294" t="s">
        <v>3177</v>
      </c>
      <c r="E1294" s="74">
        <v>0.32729999999999998</v>
      </c>
      <c r="F1294" s="122" t="s">
        <v>2881</v>
      </c>
      <c r="G1294" s="63" t="s">
        <v>2499</v>
      </c>
    </row>
    <row r="1295" spans="1:7">
      <c r="A1295" t="s">
        <v>2292</v>
      </c>
      <c r="B1295" t="s">
        <v>2765</v>
      </c>
      <c r="C1295" s="3">
        <v>5763</v>
      </c>
      <c r="D1295" t="s">
        <v>3202</v>
      </c>
      <c r="E1295" s="74">
        <v>0.47139999999999999</v>
      </c>
      <c r="F1295" s="122" t="s">
        <v>2881</v>
      </c>
      <c r="G1295" s="63" t="s">
        <v>2499</v>
      </c>
    </row>
    <row r="1296" spans="1:7">
      <c r="A1296" t="s">
        <v>2293</v>
      </c>
      <c r="B1296" t="s">
        <v>2681</v>
      </c>
      <c r="C1296" s="3">
        <v>2868</v>
      </c>
      <c r="D1296" t="s">
        <v>1224</v>
      </c>
      <c r="E1296" s="74">
        <v>0.55930000000000002</v>
      </c>
      <c r="F1296" s="122" t="s">
        <v>2498</v>
      </c>
      <c r="G1296" s="63" t="s">
        <v>2498</v>
      </c>
    </row>
    <row r="1297" spans="1:7">
      <c r="A1297" t="s">
        <v>2293</v>
      </c>
      <c r="B1297" t="s">
        <v>2681</v>
      </c>
      <c r="C1297" s="3">
        <v>3295</v>
      </c>
      <c r="D1297" t="s">
        <v>1225</v>
      </c>
      <c r="E1297" s="74">
        <v>0.54079999999999995</v>
      </c>
      <c r="F1297" s="122" t="s">
        <v>2498</v>
      </c>
      <c r="G1297" s="63" t="s">
        <v>2498</v>
      </c>
    </row>
    <row r="1298" spans="1:7">
      <c r="A1298" t="s">
        <v>2294</v>
      </c>
      <c r="B1298" t="s">
        <v>2824</v>
      </c>
      <c r="C1298" s="3">
        <v>3444</v>
      </c>
      <c r="D1298" t="s">
        <v>1228</v>
      </c>
      <c r="E1298" s="74">
        <v>0.37790000000000001</v>
      </c>
      <c r="F1298" s="122" t="s">
        <v>2881</v>
      </c>
      <c r="G1298" s="63" t="s">
        <v>2499</v>
      </c>
    </row>
    <row r="1299" spans="1:7">
      <c r="A1299" t="s">
        <v>2294</v>
      </c>
      <c r="B1299" t="s">
        <v>2824</v>
      </c>
      <c r="C1299" s="3">
        <v>2542</v>
      </c>
      <c r="D1299" t="s">
        <v>1227</v>
      </c>
      <c r="E1299" s="74">
        <v>0.37169999999999997</v>
      </c>
      <c r="F1299" s="122" t="s">
        <v>2881</v>
      </c>
      <c r="G1299" s="63" t="s">
        <v>2499</v>
      </c>
    </row>
    <row r="1300" spans="1:7">
      <c r="A1300" t="s">
        <v>2295</v>
      </c>
      <c r="B1300" t="s">
        <v>2690</v>
      </c>
      <c r="C1300" s="3">
        <v>2292</v>
      </c>
      <c r="D1300" t="s">
        <v>1230</v>
      </c>
      <c r="E1300" s="74">
        <v>0.54720000000000002</v>
      </c>
      <c r="F1300" s="122" t="s">
        <v>2498</v>
      </c>
      <c r="G1300" s="63" t="s">
        <v>2498</v>
      </c>
    </row>
    <row r="1301" spans="1:7">
      <c r="A1301" t="s">
        <v>2296</v>
      </c>
      <c r="B1301" t="s">
        <v>2683</v>
      </c>
      <c r="C1301" s="3">
        <v>2518</v>
      </c>
      <c r="D1301" t="s">
        <v>1232</v>
      </c>
      <c r="E1301" s="74">
        <v>0.51749999999999996</v>
      </c>
      <c r="F1301" s="122" t="s">
        <v>2498</v>
      </c>
      <c r="G1301" s="63" t="s">
        <v>2498</v>
      </c>
    </row>
    <row r="1302" spans="1:7">
      <c r="A1302" t="s">
        <v>2296</v>
      </c>
      <c r="B1302" t="s">
        <v>2683</v>
      </c>
      <c r="C1302" s="3">
        <v>5681</v>
      </c>
      <c r="D1302" t="s">
        <v>3005</v>
      </c>
      <c r="E1302" s="74">
        <v>0.54410000000000003</v>
      </c>
      <c r="F1302" s="122" t="s">
        <v>2881</v>
      </c>
      <c r="G1302" s="63" t="s">
        <v>2498</v>
      </c>
    </row>
    <row r="1303" spans="1:7">
      <c r="A1303" t="s">
        <v>2296</v>
      </c>
      <c r="B1303" t="s">
        <v>2683</v>
      </c>
      <c r="C1303" s="3">
        <v>5118</v>
      </c>
      <c r="D1303" t="s">
        <v>1235</v>
      </c>
      <c r="E1303" s="74">
        <v>0.70399999999999996</v>
      </c>
      <c r="F1303" s="122" t="s">
        <v>2881</v>
      </c>
      <c r="G1303" s="63" t="s">
        <v>2498</v>
      </c>
    </row>
    <row r="1304" spans="1:7">
      <c r="A1304" t="s">
        <v>2296</v>
      </c>
      <c r="B1304" t="s">
        <v>2683</v>
      </c>
      <c r="C1304" s="3">
        <v>3968</v>
      </c>
      <c r="D1304" t="s">
        <v>1233</v>
      </c>
      <c r="E1304" s="74">
        <v>0.62649999999999995</v>
      </c>
      <c r="F1304" s="122" t="s">
        <v>2498</v>
      </c>
      <c r="G1304" s="63" t="s">
        <v>2498</v>
      </c>
    </row>
    <row r="1305" spans="1:7">
      <c r="A1305" t="s">
        <v>2296</v>
      </c>
      <c r="B1305" t="s">
        <v>2683</v>
      </c>
      <c r="C1305" s="3">
        <v>4478</v>
      </c>
      <c r="D1305" t="s">
        <v>1234</v>
      </c>
      <c r="E1305" s="74">
        <v>0.64480000000000004</v>
      </c>
      <c r="F1305" s="122" t="s">
        <v>2498</v>
      </c>
      <c r="G1305" s="63" t="s">
        <v>2498</v>
      </c>
    </row>
    <row r="1306" spans="1:7">
      <c r="A1306" t="s">
        <v>2297</v>
      </c>
      <c r="B1306" t="s">
        <v>2570</v>
      </c>
      <c r="C1306" s="3">
        <v>2770</v>
      </c>
      <c r="D1306" t="s">
        <v>1238</v>
      </c>
      <c r="E1306" s="74">
        <v>0.70220000000000005</v>
      </c>
      <c r="F1306" s="122" t="s">
        <v>2498</v>
      </c>
      <c r="G1306" s="63" t="s">
        <v>2498</v>
      </c>
    </row>
    <row r="1307" spans="1:7">
      <c r="A1307" t="s">
        <v>2297</v>
      </c>
      <c r="B1307" t="s">
        <v>2570</v>
      </c>
      <c r="C1307" s="3">
        <v>2423</v>
      </c>
      <c r="D1307" t="s">
        <v>1237</v>
      </c>
      <c r="E1307" s="74">
        <v>0.70389999999999997</v>
      </c>
      <c r="F1307" s="122" t="s">
        <v>2498</v>
      </c>
      <c r="G1307" s="63" t="s">
        <v>2498</v>
      </c>
    </row>
    <row r="1308" spans="1:7">
      <c r="A1308" t="s">
        <v>2297</v>
      </c>
      <c r="B1308" t="s">
        <v>2570</v>
      </c>
      <c r="C1308" s="3">
        <v>5538</v>
      </c>
      <c r="D1308" t="s">
        <v>2839</v>
      </c>
      <c r="E1308" s="74">
        <v>0.53410000000000002</v>
      </c>
      <c r="F1308" s="122" t="s">
        <v>2881</v>
      </c>
      <c r="G1308" s="63" t="s">
        <v>2498</v>
      </c>
    </row>
    <row r="1309" spans="1:7">
      <c r="A1309" t="s">
        <v>2298</v>
      </c>
      <c r="B1309" t="s">
        <v>2755</v>
      </c>
      <c r="C1309" s="3">
        <v>5075</v>
      </c>
      <c r="D1309" t="s">
        <v>1240</v>
      </c>
      <c r="E1309" s="74">
        <v>0.68869999999999998</v>
      </c>
      <c r="F1309" s="122" t="s">
        <v>2499</v>
      </c>
      <c r="G1309" s="63" t="s">
        <v>2498</v>
      </c>
    </row>
    <row r="1310" spans="1:7">
      <c r="A1310" t="s">
        <v>2298</v>
      </c>
      <c r="B1310" t="s">
        <v>2755</v>
      </c>
      <c r="C1310" s="3">
        <v>5226</v>
      </c>
      <c r="D1310" t="s">
        <v>1242</v>
      </c>
      <c r="E1310" s="74">
        <v>0.50339999999999996</v>
      </c>
      <c r="F1310" s="122" t="s">
        <v>2499</v>
      </c>
      <c r="G1310" s="63" t="s">
        <v>2498</v>
      </c>
    </row>
    <row r="1311" spans="1:7">
      <c r="A1311" t="s">
        <v>2298</v>
      </c>
      <c r="B1311" t="s">
        <v>2755</v>
      </c>
      <c r="C1311" s="3">
        <v>5225</v>
      </c>
      <c r="D1311" t="s">
        <v>1241</v>
      </c>
      <c r="E1311" s="74">
        <v>0.64559999999999995</v>
      </c>
      <c r="F1311" s="122" t="s">
        <v>2498</v>
      </c>
      <c r="G1311" s="63" t="s">
        <v>2498</v>
      </c>
    </row>
    <row r="1312" spans="1:7">
      <c r="A1312" t="s">
        <v>2299</v>
      </c>
      <c r="B1312" t="s">
        <v>2778</v>
      </c>
      <c r="C1312" s="3">
        <v>2040</v>
      </c>
      <c r="D1312" t="s">
        <v>1244</v>
      </c>
      <c r="E1312" s="74">
        <v>0.57250000000000001</v>
      </c>
      <c r="F1312" s="122" t="s">
        <v>2498</v>
      </c>
      <c r="G1312" s="63" t="s">
        <v>2498</v>
      </c>
    </row>
    <row r="1313" spans="1:7">
      <c r="A1313" t="s">
        <v>2299</v>
      </c>
      <c r="B1313" t="s">
        <v>2778</v>
      </c>
      <c r="C1313" s="3">
        <v>3446</v>
      </c>
      <c r="D1313" t="s">
        <v>3208</v>
      </c>
      <c r="E1313" s="74">
        <v>0.39639999999999997</v>
      </c>
      <c r="F1313" s="122" t="s">
        <v>2881</v>
      </c>
      <c r="G1313" s="63" t="s">
        <v>2499</v>
      </c>
    </row>
    <row r="1314" spans="1:7">
      <c r="A1314" t="s">
        <v>2299</v>
      </c>
      <c r="B1314" t="s">
        <v>2778</v>
      </c>
      <c r="C1314" s="3">
        <v>4562</v>
      </c>
      <c r="D1314" t="s">
        <v>1248</v>
      </c>
      <c r="E1314" s="74">
        <v>0.22459999999999999</v>
      </c>
      <c r="F1314" s="122" t="s">
        <v>2881</v>
      </c>
      <c r="G1314" s="63" t="s">
        <v>2499</v>
      </c>
    </row>
    <row r="1315" spans="1:7">
      <c r="A1315" t="s">
        <v>2299</v>
      </c>
      <c r="B1315" t="s">
        <v>2778</v>
      </c>
      <c r="C1315" s="3">
        <v>2237</v>
      </c>
      <c r="D1315" t="s">
        <v>1245</v>
      </c>
      <c r="E1315" s="74">
        <v>0.28410000000000002</v>
      </c>
      <c r="F1315" s="122" t="s">
        <v>2881</v>
      </c>
      <c r="G1315" s="63" t="s">
        <v>2499</v>
      </c>
    </row>
    <row r="1316" spans="1:7">
      <c r="A1316" t="s">
        <v>2299</v>
      </c>
      <c r="B1316" t="s">
        <v>2778</v>
      </c>
      <c r="C1316" s="3">
        <v>3827</v>
      </c>
      <c r="D1316" t="s">
        <v>1246</v>
      </c>
      <c r="E1316" s="74">
        <v>0.29859999999999998</v>
      </c>
      <c r="F1316" s="122" t="s">
        <v>2881</v>
      </c>
      <c r="G1316" s="63" t="s">
        <v>2499</v>
      </c>
    </row>
    <row r="1317" spans="1:7">
      <c r="A1317" t="s">
        <v>2299</v>
      </c>
      <c r="B1317" t="s">
        <v>2778</v>
      </c>
      <c r="C1317" s="3">
        <v>4131</v>
      </c>
      <c r="D1317" t="s">
        <v>1247</v>
      </c>
      <c r="E1317" s="74">
        <v>0.253</v>
      </c>
      <c r="F1317" s="122" t="s">
        <v>2881</v>
      </c>
      <c r="G1317" s="63" t="s">
        <v>2499</v>
      </c>
    </row>
    <row r="1318" spans="1:7">
      <c r="A1318" t="s">
        <v>2300</v>
      </c>
      <c r="B1318" t="s">
        <v>2728</v>
      </c>
      <c r="C1318" s="3">
        <v>3447</v>
      </c>
      <c r="D1318" t="s">
        <v>1261</v>
      </c>
      <c r="E1318" s="74">
        <v>0.41699999999999998</v>
      </c>
      <c r="F1318" s="122" t="s">
        <v>2881</v>
      </c>
      <c r="G1318" s="63" t="s">
        <v>2499</v>
      </c>
    </row>
    <row r="1319" spans="1:7">
      <c r="A1319" t="s">
        <v>2300</v>
      </c>
      <c r="B1319" t="s">
        <v>2728</v>
      </c>
      <c r="C1319" s="3">
        <v>3750</v>
      </c>
      <c r="D1319" t="s">
        <v>1266</v>
      </c>
      <c r="E1319" s="74">
        <v>0.47770000000000001</v>
      </c>
      <c r="F1319" s="122" t="s">
        <v>2881</v>
      </c>
      <c r="G1319" s="63" t="s">
        <v>2499</v>
      </c>
    </row>
    <row r="1320" spans="1:7">
      <c r="A1320" t="s">
        <v>2300</v>
      </c>
      <c r="B1320" t="s">
        <v>2728</v>
      </c>
      <c r="C1320" s="3">
        <v>4361</v>
      </c>
      <c r="D1320" t="s">
        <v>1272</v>
      </c>
      <c r="E1320" s="74">
        <v>0.38140000000000002</v>
      </c>
      <c r="F1320" s="122" t="s">
        <v>2881</v>
      </c>
      <c r="G1320" s="63" t="s">
        <v>2499</v>
      </c>
    </row>
    <row r="1321" spans="1:7">
      <c r="A1321" t="s">
        <v>2300</v>
      </c>
      <c r="B1321" t="s">
        <v>2728</v>
      </c>
      <c r="C1321" s="3">
        <v>5088</v>
      </c>
      <c r="D1321" t="s">
        <v>903</v>
      </c>
      <c r="E1321" s="74">
        <v>0.4703</v>
      </c>
      <c r="F1321" s="122" t="s">
        <v>2881</v>
      </c>
      <c r="G1321" s="63" t="s">
        <v>2499</v>
      </c>
    </row>
    <row r="1322" spans="1:7">
      <c r="A1322" t="s">
        <v>2300</v>
      </c>
      <c r="B1322" t="s">
        <v>2728</v>
      </c>
      <c r="C1322" s="3">
        <v>5557</v>
      </c>
      <c r="D1322" t="s">
        <v>2931</v>
      </c>
      <c r="E1322" s="74">
        <v>0.43809999999999999</v>
      </c>
      <c r="F1322" s="122" t="s">
        <v>2881</v>
      </c>
      <c r="G1322" s="63" t="s">
        <v>2499</v>
      </c>
    </row>
    <row r="1323" spans="1:7">
      <c r="A1323" t="s">
        <v>2300</v>
      </c>
      <c r="B1323" t="s">
        <v>2728</v>
      </c>
      <c r="C1323" s="3">
        <v>2575</v>
      </c>
      <c r="D1323" t="s">
        <v>1258</v>
      </c>
      <c r="E1323" s="74">
        <v>0.42870000000000003</v>
      </c>
      <c r="F1323" s="122" t="s">
        <v>2881</v>
      </c>
      <c r="G1323" s="63" t="s">
        <v>2499</v>
      </c>
    </row>
    <row r="1324" spans="1:7">
      <c r="A1324" t="s">
        <v>2300</v>
      </c>
      <c r="B1324" t="s">
        <v>2728</v>
      </c>
      <c r="C1324" s="3">
        <v>5093</v>
      </c>
      <c r="D1324" t="s">
        <v>1277</v>
      </c>
      <c r="E1324" s="74">
        <v>0.32969999999999999</v>
      </c>
      <c r="F1324" s="122" t="s">
        <v>2881</v>
      </c>
      <c r="G1324" s="63" t="s">
        <v>2499</v>
      </c>
    </row>
    <row r="1325" spans="1:7">
      <c r="A1325" t="s">
        <v>2300</v>
      </c>
      <c r="B1325" t="s">
        <v>2728</v>
      </c>
      <c r="C1325" s="3">
        <v>4540</v>
      </c>
      <c r="D1325" t="s">
        <v>1276</v>
      </c>
      <c r="E1325" s="74">
        <v>0.40450000000000003</v>
      </c>
      <c r="F1325" s="122" t="s">
        <v>2881</v>
      </c>
      <c r="G1325" s="63" t="s">
        <v>2499</v>
      </c>
    </row>
    <row r="1326" spans="1:7">
      <c r="A1326" t="s">
        <v>2300</v>
      </c>
      <c r="B1326" t="s">
        <v>2728</v>
      </c>
      <c r="C1326" s="3">
        <v>4183</v>
      </c>
      <c r="D1326" t="s">
        <v>1271</v>
      </c>
      <c r="E1326" s="74">
        <v>0.48359999999999997</v>
      </c>
      <c r="F1326" s="122" t="s">
        <v>2881</v>
      </c>
      <c r="G1326" s="63" t="s">
        <v>2499</v>
      </c>
    </row>
    <row r="1327" spans="1:7">
      <c r="A1327" t="s">
        <v>2300</v>
      </c>
      <c r="B1327" t="s">
        <v>2728</v>
      </c>
      <c r="C1327" s="3">
        <v>2496</v>
      </c>
      <c r="D1327" t="s">
        <v>1254</v>
      </c>
      <c r="E1327" s="74">
        <v>0.63880000000000003</v>
      </c>
      <c r="F1327" s="122" t="s">
        <v>2498</v>
      </c>
      <c r="G1327" s="63" t="s">
        <v>2498</v>
      </c>
    </row>
    <row r="1328" spans="1:7">
      <c r="A1328" t="s">
        <v>2300</v>
      </c>
      <c r="B1328" t="s">
        <v>2728</v>
      </c>
      <c r="C1328" s="3">
        <v>3557</v>
      </c>
      <c r="D1328" t="s">
        <v>1262</v>
      </c>
      <c r="E1328" s="74">
        <v>0.28539999999999999</v>
      </c>
      <c r="F1328" s="122" t="s">
        <v>2881</v>
      </c>
      <c r="G1328" s="63" t="s">
        <v>2499</v>
      </c>
    </row>
    <row r="1329" spans="1:7">
      <c r="A1329" t="s">
        <v>2300</v>
      </c>
      <c r="B1329" t="s">
        <v>2728</v>
      </c>
      <c r="C1329" s="3">
        <v>5142</v>
      </c>
      <c r="D1329" t="s">
        <v>1278</v>
      </c>
      <c r="E1329" s="74">
        <v>0.39240000000000003</v>
      </c>
      <c r="F1329" s="122" t="s">
        <v>2881</v>
      </c>
      <c r="G1329" s="63" t="s">
        <v>2499</v>
      </c>
    </row>
    <row r="1330" spans="1:7">
      <c r="A1330" t="s">
        <v>2300</v>
      </c>
      <c r="B1330" t="s">
        <v>2728</v>
      </c>
      <c r="C1330" s="3">
        <v>4360</v>
      </c>
      <c r="D1330" t="s">
        <v>2932</v>
      </c>
      <c r="E1330" s="74">
        <v>0.42799999999999999</v>
      </c>
      <c r="F1330" s="122" t="s">
        <v>2881</v>
      </c>
      <c r="G1330" s="63" t="s">
        <v>2499</v>
      </c>
    </row>
    <row r="1331" spans="1:7">
      <c r="A1331" t="s">
        <v>2300</v>
      </c>
      <c r="B1331" t="s">
        <v>2728</v>
      </c>
      <c r="C1331" s="3">
        <v>3052</v>
      </c>
      <c r="D1331" t="s">
        <v>1260</v>
      </c>
      <c r="E1331" s="74">
        <v>0.39779999999999999</v>
      </c>
      <c r="F1331" s="122" t="s">
        <v>2881</v>
      </c>
      <c r="G1331" s="63" t="s">
        <v>2499</v>
      </c>
    </row>
    <row r="1332" spans="1:7">
      <c r="A1332" t="s">
        <v>2300</v>
      </c>
      <c r="B1332" t="s">
        <v>2728</v>
      </c>
      <c r="C1332" s="3">
        <v>2870</v>
      </c>
      <c r="D1332" t="s">
        <v>1259</v>
      </c>
      <c r="E1332" s="74">
        <v>0.48920000000000002</v>
      </c>
      <c r="F1332" s="122" t="s">
        <v>2881</v>
      </c>
      <c r="G1332" s="63" t="s">
        <v>2499</v>
      </c>
    </row>
    <row r="1333" spans="1:7">
      <c r="A1333" t="s">
        <v>2300</v>
      </c>
      <c r="B1333" t="s">
        <v>2728</v>
      </c>
      <c r="C1333" s="3">
        <v>2498</v>
      </c>
      <c r="D1333" t="s">
        <v>1256</v>
      </c>
      <c r="E1333" s="74">
        <v>0.34799999999999998</v>
      </c>
      <c r="F1333" s="122" t="s">
        <v>2881</v>
      </c>
      <c r="G1333" s="63" t="s">
        <v>2499</v>
      </c>
    </row>
    <row r="1334" spans="1:7">
      <c r="A1334" t="s">
        <v>2300</v>
      </c>
      <c r="B1334" t="s">
        <v>2728</v>
      </c>
      <c r="C1334" s="3">
        <v>2334</v>
      </c>
      <c r="D1334" t="s">
        <v>1252</v>
      </c>
      <c r="E1334" s="74">
        <v>0.44800000000000001</v>
      </c>
      <c r="F1334" s="122" t="s">
        <v>2881</v>
      </c>
      <c r="G1334" s="63" t="s">
        <v>2499</v>
      </c>
    </row>
    <row r="1335" spans="1:7">
      <c r="A1335" t="s">
        <v>2300</v>
      </c>
      <c r="B1335" t="s">
        <v>2728</v>
      </c>
      <c r="C1335" s="3">
        <v>3572</v>
      </c>
      <c r="D1335" t="s">
        <v>1264</v>
      </c>
      <c r="E1335" s="74">
        <v>0.37690000000000001</v>
      </c>
      <c r="F1335" s="122" t="s">
        <v>2881</v>
      </c>
      <c r="G1335" s="63" t="s">
        <v>2499</v>
      </c>
    </row>
    <row r="1336" spans="1:7">
      <c r="A1336" t="s">
        <v>2300</v>
      </c>
      <c r="B1336" t="s">
        <v>2728</v>
      </c>
      <c r="C1336" s="3">
        <v>3927</v>
      </c>
      <c r="D1336" t="s">
        <v>1267</v>
      </c>
      <c r="E1336" s="74">
        <v>0.38879999999999998</v>
      </c>
      <c r="F1336" s="122" t="s">
        <v>2881</v>
      </c>
      <c r="G1336" s="63" t="s">
        <v>2499</v>
      </c>
    </row>
    <row r="1337" spans="1:7">
      <c r="A1337" t="s">
        <v>2300</v>
      </c>
      <c r="B1337" t="s">
        <v>2728</v>
      </c>
      <c r="C1337" s="3">
        <v>4146</v>
      </c>
      <c r="D1337" t="s">
        <v>1270</v>
      </c>
      <c r="E1337" s="74">
        <v>0.44600000000000001</v>
      </c>
      <c r="F1337" s="122" t="s">
        <v>2881</v>
      </c>
      <c r="G1337" s="63" t="s">
        <v>2499</v>
      </c>
    </row>
    <row r="1338" spans="1:7">
      <c r="A1338" t="s">
        <v>2300</v>
      </c>
      <c r="B1338" t="s">
        <v>2728</v>
      </c>
      <c r="C1338" s="3">
        <v>2125</v>
      </c>
      <c r="D1338" t="s">
        <v>1250</v>
      </c>
      <c r="E1338" s="74">
        <v>0.3654</v>
      </c>
      <c r="F1338" s="122" t="s">
        <v>2881</v>
      </c>
      <c r="G1338" s="63" t="s">
        <v>2499</v>
      </c>
    </row>
    <row r="1339" spans="1:7">
      <c r="A1339" t="s">
        <v>2300</v>
      </c>
      <c r="B1339" t="s">
        <v>2728</v>
      </c>
      <c r="C1339" s="3">
        <v>1640</v>
      </c>
      <c r="D1339" t="s">
        <v>2933</v>
      </c>
      <c r="E1339" s="74">
        <v>0.50490000000000002</v>
      </c>
      <c r="F1339" s="122" t="s">
        <v>2881</v>
      </c>
      <c r="G1339" s="63" t="s">
        <v>2498</v>
      </c>
    </row>
    <row r="1340" spans="1:7">
      <c r="A1340" t="s">
        <v>2300</v>
      </c>
      <c r="B1340" t="s">
        <v>2728</v>
      </c>
      <c r="C1340" s="3">
        <v>5321</v>
      </c>
      <c r="D1340" t="s">
        <v>2934</v>
      </c>
      <c r="E1340" s="74">
        <v>0.59599999999999997</v>
      </c>
      <c r="F1340" s="122" t="s">
        <v>2881</v>
      </c>
      <c r="G1340" s="63" t="s">
        <v>2498</v>
      </c>
    </row>
    <row r="1341" spans="1:7">
      <c r="A1341" t="s">
        <v>2300</v>
      </c>
      <c r="B1341" t="s">
        <v>2728</v>
      </c>
      <c r="C1341" s="3">
        <v>5322</v>
      </c>
      <c r="D1341" t="s">
        <v>1279</v>
      </c>
      <c r="E1341" s="74">
        <v>0.49099999999999999</v>
      </c>
      <c r="F1341" s="122" t="s">
        <v>2881</v>
      </c>
      <c r="G1341" s="63" t="s">
        <v>2499</v>
      </c>
    </row>
    <row r="1342" spans="1:7">
      <c r="A1342" t="s">
        <v>2300</v>
      </c>
      <c r="B1342" t="s">
        <v>2728</v>
      </c>
      <c r="C1342" s="3">
        <v>4121</v>
      </c>
      <c r="D1342" t="s">
        <v>844</v>
      </c>
      <c r="E1342" s="74">
        <v>0.4667</v>
      </c>
      <c r="F1342" s="122" t="s">
        <v>2881</v>
      </c>
      <c r="G1342" s="63" t="s">
        <v>2499</v>
      </c>
    </row>
    <row r="1343" spans="1:7">
      <c r="A1343" t="s">
        <v>2300</v>
      </c>
      <c r="B1343" t="s">
        <v>2728</v>
      </c>
      <c r="C1343" s="3">
        <v>3645</v>
      </c>
      <c r="D1343" t="s">
        <v>1265</v>
      </c>
      <c r="E1343" s="74">
        <v>0.4234</v>
      </c>
      <c r="F1343" s="122" t="s">
        <v>2881</v>
      </c>
      <c r="G1343" s="63" t="s">
        <v>2499</v>
      </c>
    </row>
    <row r="1344" spans="1:7">
      <c r="A1344" t="s">
        <v>2300</v>
      </c>
      <c r="B1344" t="s">
        <v>2728</v>
      </c>
      <c r="C1344" s="3">
        <v>4414</v>
      </c>
      <c r="D1344" t="s">
        <v>1273</v>
      </c>
      <c r="E1344" s="74">
        <v>0.33119999999999999</v>
      </c>
      <c r="F1344" s="122" t="s">
        <v>2881</v>
      </c>
      <c r="G1344" s="63" t="s">
        <v>2499</v>
      </c>
    </row>
    <row r="1345" spans="1:7">
      <c r="A1345" t="s">
        <v>2300</v>
      </c>
      <c r="B1345" t="s">
        <v>2728</v>
      </c>
      <c r="C1345" s="3">
        <v>2497</v>
      </c>
      <c r="D1345" t="s">
        <v>1255</v>
      </c>
      <c r="E1345" s="74">
        <v>0.4637</v>
      </c>
      <c r="F1345" s="122" t="s">
        <v>2499</v>
      </c>
      <c r="G1345" s="63" t="s">
        <v>2499</v>
      </c>
    </row>
    <row r="1346" spans="1:7">
      <c r="A1346" t="s">
        <v>2300</v>
      </c>
      <c r="B1346" t="s">
        <v>2728</v>
      </c>
      <c r="C1346" s="3">
        <v>4443</v>
      </c>
      <c r="D1346" t="s">
        <v>1274</v>
      </c>
      <c r="E1346" s="74">
        <v>0.44669999999999999</v>
      </c>
      <c r="F1346" s="122" t="s">
        <v>2881</v>
      </c>
      <c r="G1346" s="63" t="s">
        <v>2499</v>
      </c>
    </row>
    <row r="1347" spans="1:7">
      <c r="A1347" t="s">
        <v>2300</v>
      </c>
      <c r="B1347" t="s">
        <v>2728</v>
      </c>
      <c r="C1347" s="3">
        <v>2311</v>
      </c>
      <c r="D1347" t="s">
        <v>1251</v>
      </c>
      <c r="E1347" s="74">
        <v>0.56850000000000001</v>
      </c>
      <c r="F1347" s="122" t="s">
        <v>2498</v>
      </c>
      <c r="G1347" s="63" t="s">
        <v>2498</v>
      </c>
    </row>
    <row r="1348" spans="1:7">
      <c r="A1348" t="s">
        <v>2300</v>
      </c>
      <c r="B1348" t="s">
        <v>2728</v>
      </c>
      <c r="C1348" s="3">
        <v>3896</v>
      </c>
      <c r="D1348" t="s">
        <v>670</v>
      </c>
      <c r="E1348" s="74">
        <v>0.49249999999999999</v>
      </c>
      <c r="F1348" s="122" t="s">
        <v>2499</v>
      </c>
      <c r="G1348" s="63" t="s">
        <v>2499</v>
      </c>
    </row>
    <row r="1349" spans="1:7">
      <c r="A1349" t="s">
        <v>2300</v>
      </c>
      <c r="B1349" t="s">
        <v>2728</v>
      </c>
      <c r="C1349" s="3">
        <v>3972</v>
      </c>
      <c r="D1349" t="s">
        <v>1268</v>
      </c>
      <c r="E1349" s="74">
        <v>0.61719999999999997</v>
      </c>
      <c r="F1349" s="122" t="s">
        <v>2498</v>
      </c>
      <c r="G1349" s="63" t="s">
        <v>2498</v>
      </c>
    </row>
    <row r="1350" spans="1:7">
      <c r="A1350" t="s">
        <v>2300</v>
      </c>
      <c r="B1350" t="s">
        <v>2728</v>
      </c>
      <c r="C1350" s="3">
        <v>2495</v>
      </c>
      <c r="D1350" t="s">
        <v>1253</v>
      </c>
      <c r="E1350" s="74">
        <v>0.53510000000000002</v>
      </c>
      <c r="F1350" s="122" t="s">
        <v>2498</v>
      </c>
      <c r="G1350" s="63" t="s">
        <v>2498</v>
      </c>
    </row>
    <row r="1351" spans="1:7">
      <c r="A1351" t="s">
        <v>2300</v>
      </c>
      <c r="B1351" t="s">
        <v>2728</v>
      </c>
      <c r="C1351" s="3">
        <v>3558</v>
      </c>
      <c r="D1351" t="s">
        <v>1263</v>
      </c>
      <c r="E1351" s="74">
        <v>0.57709999999999995</v>
      </c>
      <c r="F1351" s="122" t="s">
        <v>2498</v>
      </c>
      <c r="G1351" s="63" t="s">
        <v>2498</v>
      </c>
    </row>
    <row r="1352" spans="1:7">
      <c r="A1352" t="s">
        <v>2300</v>
      </c>
      <c r="B1352" t="s">
        <v>2728</v>
      </c>
      <c r="C1352" s="3">
        <v>2519</v>
      </c>
      <c r="D1352" t="s">
        <v>1257</v>
      </c>
      <c r="E1352" s="74">
        <v>0.45429999999999998</v>
      </c>
      <c r="F1352" s="122" t="s">
        <v>2881</v>
      </c>
      <c r="G1352" s="63" t="s">
        <v>2499</v>
      </c>
    </row>
    <row r="1353" spans="1:7">
      <c r="A1353" t="s">
        <v>2300</v>
      </c>
      <c r="B1353" t="s">
        <v>2728</v>
      </c>
      <c r="C1353" s="3">
        <v>4496</v>
      </c>
      <c r="D1353" t="s">
        <v>1275</v>
      </c>
      <c r="E1353" s="74">
        <v>0.50729999999999997</v>
      </c>
      <c r="F1353" s="122" t="s">
        <v>2881</v>
      </c>
      <c r="G1353" s="63" t="s">
        <v>2498</v>
      </c>
    </row>
    <row r="1354" spans="1:7">
      <c r="A1354" t="s">
        <v>2301</v>
      </c>
      <c r="B1354" t="s">
        <v>2788</v>
      </c>
      <c r="C1354" s="3">
        <v>4575</v>
      </c>
      <c r="D1354" t="s">
        <v>1285</v>
      </c>
      <c r="E1354" s="74">
        <v>0.71850000000000003</v>
      </c>
      <c r="F1354" s="122" t="s">
        <v>2498</v>
      </c>
      <c r="G1354" s="63" t="s">
        <v>2498</v>
      </c>
    </row>
    <row r="1355" spans="1:7">
      <c r="A1355" t="s">
        <v>2301</v>
      </c>
      <c r="B1355" t="s">
        <v>2788</v>
      </c>
      <c r="C1355" s="3">
        <v>2940</v>
      </c>
      <c r="D1355" t="s">
        <v>3118</v>
      </c>
      <c r="E1355" s="74">
        <v>0.69450000000000001</v>
      </c>
      <c r="F1355" s="122" t="s">
        <v>2498</v>
      </c>
      <c r="G1355" s="63" t="s">
        <v>2498</v>
      </c>
    </row>
    <row r="1356" spans="1:7">
      <c r="A1356" t="s">
        <v>2301</v>
      </c>
      <c r="B1356" t="s">
        <v>2788</v>
      </c>
      <c r="C1356" s="3">
        <v>3054</v>
      </c>
      <c r="D1356" t="s">
        <v>3119</v>
      </c>
      <c r="E1356" s="74">
        <v>0.71460000000000001</v>
      </c>
      <c r="F1356" s="122" t="s">
        <v>2498</v>
      </c>
      <c r="G1356" s="63" t="s">
        <v>2498</v>
      </c>
    </row>
    <row r="1357" spans="1:7">
      <c r="A1357" t="s">
        <v>2301</v>
      </c>
      <c r="B1357" t="s">
        <v>2788</v>
      </c>
      <c r="C1357" s="3">
        <v>3449</v>
      </c>
      <c r="D1357" t="s">
        <v>3120</v>
      </c>
      <c r="E1357" s="74">
        <v>0.67759999999999998</v>
      </c>
      <c r="F1357" s="122" t="s">
        <v>2498</v>
      </c>
      <c r="G1357" s="63" t="s">
        <v>2498</v>
      </c>
    </row>
    <row r="1358" spans="1:7">
      <c r="A1358" t="s">
        <v>2301</v>
      </c>
      <c r="B1358" t="s">
        <v>2788</v>
      </c>
      <c r="C1358" s="3">
        <v>2094</v>
      </c>
      <c r="D1358" t="s">
        <v>3121</v>
      </c>
      <c r="E1358" s="74">
        <v>0.67420000000000002</v>
      </c>
      <c r="F1358" s="122" t="s">
        <v>2498</v>
      </c>
      <c r="G1358" s="63" t="s">
        <v>2498</v>
      </c>
    </row>
    <row r="1359" spans="1:7">
      <c r="A1359" t="s">
        <v>2301</v>
      </c>
      <c r="B1359" t="s">
        <v>2788</v>
      </c>
      <c r="C1359" s="3">
        <v>3646</v>
      </c>
      <c r="D1359" t="s">
        <v>3122</v>
      </c>
      <c r="E1359" s="74">
        <v>0.6492</v>
      </c>
      <c r="F1359" s="122" t="s">
        <v>2498</v>
      </c>
      <c r="G1359" s="63" t="s">
        <v>2498</v>
      </c>
    </row>
    <row r="1360" spans="1:7">
      <c r="A1360" t="s">
        <v>2301</v>
      </c>
      <c r="B1360" t="s">
        <v>2788</v>
      </c>
      <c r="C1360" s="3">
        <v>2872</v>
      </c>
      <c r="D1360" t="s">
        <v>3123</v>
      </c>
      <c r="E1360" s="74">
        <v>0.185</v>
      </c>
      <c r="F1360" s="122" t="s">
        <v>2499</v>
      </c>
      <c r="G1360" s="63" t="s">
        <v>2499</v>
      </c>
    </row>
    <row r="1361" spans="1:7">
      <c r="A1361" t="s">
        <v>2301</v>
      </c>
      <c r="B1361" t="s">
        <v>2788</v>
      </c>
      <c r="C1361" s="3">
        <v>5627</v>
      </c>
      <c r="D1361" t="s">
        <v>2952</v>
      </c>
      <c r="E1361" s="74">
        <v>0.48470000000000002</v>
      </c>
      <c r="F1361" s="122" t="s">
        <v>2881</v>
      </c>
      <c r="G1361" s="63" t="s">
        <v>2499</v>
      </c>
    </row>
    <row r="1362" spans="1:7">
      <c r="A1362" t="s">
        <v>2301</v>
      </c>
      <c r="B1362" t="s">
        <v>2788</v>
      </c>
      <c r="C1362" s="3">
        <v>3397</v>
      </c>
      <c r="D1362" t="s">
        <v>3124</v>
      </c>
      <c r="E1362" s="74">
        <v>0.45129999999999998</v>
      </c>
      <c r="F1362" s="122" t="s">
        <v>2499</v>
      </c>
      <c r="G1362" s="63" t="s">
        <v>2499</v>
      </c>
    </row>
    <row r="1363" spans="1:7">
      <c r="A1363" t="s">
        <v>2301</v>
      </c>
      <c r="B1363" t="s">
        <v>2788</v>
      </c>
      <c r="C1363" s="3">
        <v>1585</v>
      </c>
      <c r="D1363" t="s">
        <v>2487</v>
      </c>
      <c r="E1363" s="74">
        <v>0.39460000000000001</v>
      </c>
      <c r="F1363" s="122" t="s">
        <v>2881</v>
      </c>
      <c r="G1363" s="63" t="s">
        <v>2499</v>
      </c>
    </row>
    <row r="1364" spans="1:7">
      <c r="A1364" t="s">
        <v>2301</v>
      </c>
      <c r="B1364" t="s">
        <v>2788</v>
      </c>
      <c r="C1364" s="3">
        <v>4537</v>
      </c>
      <c r="D1364" t="s">
        <v>3125</v>
      </c>
      <c r="E1364" s="74">
        <v>0.432</v>
      </c>
      <c r="F1364" s="122" t="s">
        <v>2499</v>
      </c>
      <c r="G1364" s="63" t="s">
        <v>2499</v>
      </c>
    </row>
    <row r="1365" spans="1:7">
      <c r="A1365" t="s">
        <v>2301</v>
      </c>
      <c r="B1365" t="s">
        <v>2788</v>
      </c>
      <c r="C1365" s="3">
        <v>2939</v>
      </c>
      <c r="D1365" t="s">
        <v>3126</v>
      </c>
      <c r="E1365" s="74">
        <v>0.60680000000000001</v>
      </c>
      <c r="F1365" s="122" t="s">
        <v>2498</v>
      </c>
      <c r="G1365" s="63" t="s">
        <v>2498</v>
      </c>
    </row>
    <row r="1366" spans="1:7">
      <c r="A1366" t="s">
        <v>2301</v>
      </c>
      <c r="B1366" t="s">
        <v>2788</v>
      </c>
      <c r="C1366" s="3">
        <v>2747</v>
      </c>
      <c r="D1366" t="s">
        <v>3127</v>
      </c>
      <c r="E1366" s="74">
        <v>0.47339999999999999</v>
      </c>
      <c r="F1366" s="122" t="s">
        <v>2499</v>
      </c>
      <c r="G1366" s="63" t="s">
        <v>2499</v>
      </c>
    </row>
    <row r="1367" spans="1:7">
      <c r="A1367" t="s">
        <v>2301</v>
      </c>
      <c r="B1367" t="s">
        <v>2788</v>
      </c>
      <c r="C1367" s="3">
        <v>3246</v>
      </c>
      <c r="D1367" t="s">
        <v>3128</v>
      </c>
      <c r="E1367" s="74">
        <v>0.41820000000000002</v>
      </c>
      <c r="F1367" s="122" t="s">
        <v>2499</v>
      </c>
      <c r="G1367" s="63" t="s">
        <v>2499</v>
      </c>
    </row>
    <row r="1368" spans="1:7">
      <c r="A1368" t="s">
        <v>2301</v>
      </c>
      <c r="B1368" t="s">
        <v>2788</v>
      </c>
      <c r="C1368" s="3">
        <v>2871</v>
      </c>
      <c r="D1368" t="s">
        <v>3129</v>
      </c>
      <c r="E1368" s="74">
        <v>0.68340000000000001</v>
      </c>
      <c r="F1368" s="122" t="s">
        <v>2498</v>
      </c>
      <c r="G1368" s="63" t="s">
        <v>2498</v>
      </c>
    </row>
    <row r="1369" spans="1:7">
      <c r="A1369" t="s">
        <v>2301</v>
      </c>
      <c r="B1369" t="s">
        <v>2788</v>
      </c>
      <c r="C1369" s="3">
        <v>3453</v>
      </c>
      <c r="D1369" t="s">
        <v>3130</v>
      </c>
      <c r="E1369" s="74">
        <v>0.79200000000000004</v>
      </c>
      <c r="F1369" s="122" t="s">
        <v>2498</v>
      </c>
      <c r="G1369" s="63" t="s">
        <v>2498</v>
      </c>
    </row>
    <row r="1370" spans="1:7">
      <c r="A1370" t="s">
        <v>2301</v>
      </c>
      <c r="B1370" t="s">
        <v>2788</v>
      </c>
      <c r="C1370" s="3">
        <v>2772</v>
      </c>
      <c r="D1370" t="s">
        <v>3131</v>
      </c>
      <c r="E1370" s="74">
        <v>0.63839999999999997</v>
      </c>
      <c r="F1370" s="122" t="s">
        <v>2498</v>
      </c>
      <c r="G1370" s="63" t="s">
        <v>2498</v>
      </c>
    </row>
    <row r="1371" spans="1:7">
      <c r="A1371" t="s">
        <v>2301</v>
      </c>
      <c r="B1371" t="s">
        <v>2788</v>
      </c>
      <c r="C1371" s="3">
        <v>2167</v>
      </c>
      <c r="D1371" t="s">
        <v>3132</v>
      </c>
      <c r="E1371" s="74">
        <v>0.67810000000000004</v>
      </c>
      <c r="F1371" s="122" t="s">
        <v>2498</v>
      </c>
      <c r="G1371" s="63" t="s">
        <v>2498</v>
      </c>
    </row>
    <row r="1372" spans="1:7">
      <c r="A1372" t="s">
        <v>2301</v>
      </c>
      <c r="B1372" t="s">
        <v>2788</v>
      </c>
      <c r="C1372" s="3">
        <v>5170</v>
      </c>
      <c r="D1372" t="s">
        <v>1287</v>
      </c>
      <c r="E1372" s="74">
        <v>0.7762</v>
      </c>
      <c r="F1372" s="122" t="s">
        <v>2498</v>
      </c>
      <c r="G1372" s="63" t="s">
        <v>2498</v>
      </c>
    </row>
    <row r="1373" spans="1:7">
      <c r="A1373" t="s">
        <v>2301</v>
      </c>
      <c r="B1373" t="s">
        <v>2788</v>
      </c>
      <c r="C1373" s="3">
        <v>3880</v>
      </c>
      <c r="D1373" t="s">
        <v>3133</v>
      </c>
      <c r="E1373" s="74">
        <v>0.68479999999999996</v>
      </c>
      <c r="F1373" s="122" t="s">
        <v>2498</v>
      </c>
      <c r="G1373" s="63" t="s">
        <v>2498</v>
      </c>
    </row>
    <row r="1374" spans="1:7">
      <c r="A1374" t="s">
        <v>2301</v>
      </c>
      <c r="B1374" t="s">
        <v>2788</v>
      </c>
      <c r="C1374" s="3">
        <v>2148</v>
      </c>
      <c r="D1374" t="s">
        <v>3134</v>
      </c>
      <c r="E1374" s="74">
        <v>0.60909999999999997</v>
      </c>
      <c r="F1374" s="122" t="s">
        <v>2498</v>
      </c>
      <c r="G1374" s="63" t="s">
        <v>2498</v>
      </c>
    </row>
    <row r="1375" spans="1:7">
      <c r="A1375" t="s">
        <v>2301</v>
      </c>
      <c r="B1375" t="s">
        <v>2788</v>
      </c>
      <c r="C1375" s="3">
        <v>2746</v>
      </c>
      <c r="D1375" t="s">
        <v>3135</v>
      </c>
      <c r="E1375" s="74">
        <v>0.33829999999999999</v>
      </c>
      <c r="F1375" s="122" t="s">
        <v>2499</v>
      </c>
      <c r="G1375" s="63" t="s">
        <v>2499</v>
      </c>
    </row>
    <row r="1376" spans="1:7">
      <c r="A1376" t="s">
        <v>2301</v>
      </c>
      <c r="B1376" t="s">
        <v>2788</v>
      </c>
      <c r="C1376" s="3">
        <v>3053</v>
      </c>
      <c r="D1376" t="s">
        <v>339</v>
      </c>
      <c r="E1376" s="74">
        <v>0.26579999999999998</v>
      </c>
      <c r="F1376" s="122" t="s">
        <v>2499</v>
      </c>
      <c r="G1376" s="63" t="s">
        <v>2499</v>
      </c>
    </row>
    <row r="1377" spans="1:7">
      <c r="A1377" t="s">
        <v>2301</v>
      </c>
      <c r="B1377" t="s">
        <v>2788</v>
      </c>
      <c r="C1377" s="3">
        <v>2377</v>
      </c>
      <c r="D1377" t="s">
        <v>3136</v>
      </c>
      <c r="E1377" s="74">
        <v>0.73560000000000003</v>
      </c>
      <c r="F1377" s="122" t="s">
        <v>2498</v>
      </c>
      <c r="G1377" s="63" t="s">
        <v>2498</v>
      </c>
    </row>
    <row r="1378" spans="1:7">
      <c r="A1378" t="s">
        <v>2301</v>
      </c>
      <c r="B1378" t="s">
        <v>2788</v>
      </c>
      <c r="C1378" s="3">
        <v>5066</v>
      </c>
      <c r="D1378" t="s">
        <v>3137</v>
      </c>
      <c r="E1378" s="74">
        <v>0.70099999999999996</v>
      </c>
      <c r="F1378" s="122" t="s">
        <v>2498</v>
      </c>
      <c r="G1378" s="63" t="s">
        <v>2498</v>
      </c>
    </row>
    <row r="1379" spans="1:7">
      <c r="A1379" t="s">
        <v>2301</v>
      </c>
      <c r="B1379" t="s">
        <v>2788</v>
      </c>
      <c r="C1379" s="3">
        <v>2338</v>
      </c>
      <c r="D1379" t="s">
        <v>3138</v>
      </c>
      <c r="E1379" s="74">
        <v>0.60740000000000005</v>
      </c>
      <c r="F1379" s="122" t="s">
        <v>2498</v>
      </c>
      <c r="G1379" s="63" t="s">
        <v>2498</v>
      </c>
    </row>
    <row r="1380" spans="1:7">
      <c r="A1380" t="s">
        <v>2301</v>
      </c>
      <c r="B1380" t="s">
        <v>2788</v>
      </c>
      <c r="C1380" s="3">
        <v>5697</v>
      </c>
      <c r="D1380" t="s">
        <v>3021</v>
      </c>
      <c r="E1380" s="74">
        <v>0.48749999999999999</v>
      </c>
      <c r="F1380" s="122" t="s">
        <v>2499</v>
      </c>
      <c r="G1380" s="63" t="s">
        <v>2499</v>
      </c>
    </row>
    <row r="1381" spans="1:7">
      <c r="A1381" t="s">
        <v>2301</v>
      </c>
      <c r="B1381" t="s">
        <v>2788</v>
      </c>
      <c r="C1381" s="3">
        <v>5458</v>
      </c>
      <c r="D1381" t="s">
        <v>3139</v>
      </c>
      <c r="E1381" s="74">
        <v>0.46039999999999998</v>
      </c>
      <c r="F1381" s="122" t="s">
        <v>2499</v>
      </c>
      <c r="G1381" s="63" t="s">
        <v>2499</v>
      </c>
    </row>
    <row r="1382" spans="1:7">
      <c r="A1382" t="s">
        <v>2301</v>
      </c>
      <c r="B1382" t="s">
        <v>2788</v>
      </c>
      <c r="C1382" s="3">
        <v>2103</v>
      </c>
      <c r="D1382" t="s">
        <v>3140</v>
      </c>
      <c r="E1382" s="74">
        <v>0.34310000000000002</v>
      </c>
      <c r="F1382" s="122" t="s">
        <v>2499</v>
      </c>
      <c r="G1382" s="63" t="s">
        <v>2499</v>
      </c>
    </row>
    <row r="1383" spans="1:7">
      <c r="A1383" t="s">
        <v>2301</v>
      </c>
      <c r="B1383" t="s">
        <v>2788</v>
      </c>
      <c r="C1383" s="3">
        <v>2036</v>
      </c>
      <c r="D1383" t="s">
        <v>3141</v>
      </c>
      <c r="E1383" s="74">
        <v>0.7</v>
      </c>
      <c r="F1383" s="122" t="s">
        <v>2498</v>
      </c>
      <c r="G1383" s="63" t="s">
        <v>2498</v>
      </c>
    </row>
    <row r="1384" spans="1:7">
      <c r="A1384" t="s">
        <v>2301</v>
      </c>
      <c r="B1384" t="s">
        <v>2788</v>
      </c>
      <c r="C1384" s="3">
        <v>2215</v>
      </c>
      <c r="D1384" t="s">
        <v>138</v>
      </c>
      <c r="E1384" s="74">
        <v>0.71160000000000001</v>
      </c>
      <c r="F1384" s="122" t="s">
        <v>2498</v>
      </c>
      <c r="G1384" s="63" t="s">
        <v>2498</v>
      </c>
    </row>
    <row r="1385" spans="1:7">
      <c r="A1385" t="s">
        <v>2301</v>
      </c>
      <c r="B1385" t="s">
        <v>2788</v>
      </c>
      <c r="C1385" s="3">
        <v>2771</v>
      </c>
      <c r="D1385" t="s">
        <v>3142</v>
      </c>
      <c r="E1385" s="74">
        <v>0.80030000000000001</v>
      </c>
      <c r="F1385" s="122" t="s">
        <v>2498</v>
      </c>
      <c r="G1385" s="63" t="s">
        <v>2498</v>
      </c>
    </row>
    <row r="1386" spans="1:7">
      <c r="A1386" t="s">
        <v>2301</v>
      </c>
      <c r="B1386" t="s">
        <v>2788</v>
      </c>
      <c r="C1386" s="3">
        <v>2805</v>
      </c>
      <c r="D1386" t="s">
        <v>605</v>
      </c>
      <c r="E1386" s="74">
        <v>0.25380000000000003</v>
      </c>
      <c r="F1386" s="122" t="s">
        <v>2499</v>
      </c>
      <c r="G1386" s="63" t="s">
        <v>2499</v>
      </c>
    </row>
    <row r="1387" spans="1:7">
      <c r="A1387" t="s">
        <v>2301</v>
      </c>
      <c r="B1387" t="s">
        <v>2788</v>
      </c>
      <c r="C1387" s="3">
        <v>2336</v>
      </c>
      <c r="D1387" t="s">
        <v>3143</v>
      </c>
      <c r="E1387" s="74">
        <v>0.63619999999999999</v>
      </c>
      <c r="F1387" s="122" t="s">
        <v>2498</v>
      </c>
      <c r="G1387" s="63" t="s">
        <v>2498</v>
      </c>
    </row>
    <row r="1388" spans="1:7">
      <c r="A1388" t="s">
        <v>2301</v>
      </c>
      <c r="B1388" t="s">
        <v>2788</v>
      </c>
      <c r="C1388" s="3">
        <v>2252</v>
      </c>
      <c r="D1388" t="s">
        <v>3144</v>
      </c>
      <c r="E1388" s="74">
        <v>0.71560000000000001</v>
      </c>
      <c r="F1388" s="122" t="s">
        <v>2498</v>
      </c>
      <c r="G1388" s="63" t="s">
        <v>2498</v>
      </c>
    </row>
    <row r="1389" spans="1:7">
      <c r="A1389" t="s">
        <v>2301</v>
      </c>
      <c r="B1389" t="s">
        <v>2788</v>
      </c>
      <c r="C1389" s="3">
        <v>2941</v>
      </c>
      <c r="D1389" t="s">
        <v>3145</v>
      </c>
      <c r="E1389" s="74">
        <v>0.62060000000000004</v>
      </c>
      <c r="F1389" s="122" t="s">
        <v>2498</v>
      </c>
      <c r="G1389" s="63" t="s">
        <v>2498</v>
      </c>
    </row>
    <row r="1390" spans="1:7">
      <c r="A1390" t="s">
        <v>2301</v>
      </c>
      <c r="B1390" t="s">
        <v>2788</v>
      </c>
      <c r="C1390" s="3">
        <v>2376</v>
      </c>
      <c r="D1390" t="s">
        <v>3146</v>
      </c>
      <c r="E1390" s="74">
        <v>0.27350000000000002</v>
      </c>
      <c r="F1390" s="122" t="s">
        <v>2499</v>
      </c>
      <c r="G1390" s="63" t="s">
        <v>2499</v>
      </c>
    </row>
    <row r="1391" spans="1:7">
      <c r="A1391" t="s">
        <v>2301</v>
      </c>
      <c r="B1391" t="s">
        <v>2788</v>
      </c>
      <c r="C1391" s="3">
        <v>3244</v>
      </c>
      <c r="D1391" t="s">
        <v>921</v>
      </c>
      <c r="E1391" s="74">
        <v>0.4143</v>
      </c>
      <c r="F1391" s="122" t="s">
        <v>2499</v>
      </c>
      <c r="G1391" s="63" t="s">
        <v>2499</v>
      </c>
    </row>
    <row r="1392" spans="1:7">
      <c r="A1392" t="s">
        <v>2301</v>
      </c>
      <c r="B1392" t="s">
        <v>2788</v>
      </c>
      <c r="C1392" s="3">
        <v>3398</v>
      </c>
      <c r="D1392" t="s">
        <v>3147</v>
      </c>
      <c r="E1392" s="74">
        <v>0.67379999999999995</v>
      </c>
      <c r="F1392" s="122" t="s">
        <v>2498</v>
      </c>
      <c r="G1392" s="63" t="s">
        <v>2498</v>
      </c>
    </row>
    <row r="1393" spans="1:7">
      <c r="A1393" t="s">
        <v>2301</v>
      </c>
      <c r="B1393" t="s">
        <v>2788</v>
      </c>
      <c r="C1393" s="3">
        <v>2247</v>
      </c>
      <c r="D1393" t="s">
        <v>3148</v>
      </c>
      <c r="E1393" s="74">
        <v>0.4955</v>
      </c>
      <c r="F1393" s="122" t="s">
        <v>2498</v>
      </c>
      <c r="G1393" s="63" t="s">
        <v>2498</v>
      </c>
    </row>
    <row r="1394" spans="1:7">
      <c r="A1394" t="s">
        <v>2301</v>
      </c>
      <c r="B1394" t="s">
        <v>2788</v>
      </c>
      <c r="C1394" s="3">
        <v>5780</v>
      </c>
      <c r="D1394" t="s">
        <v>3235</v>
      </c>
      <c r="E1394" s="74">
        <v>0.2</v>
      </c>
      <c r="F1394" s="122" t="s">
        <v>2881</v>
      </c>
      <c r="G1394" s="63" t="s">
        <v>2499</v>
      </c>
    </row>
    <row r="1395" spans="1:7">
      <c r="A1395" t="s">
        <v>2301</v>
      </c>
      <c r="B1395" t="s">
        <v>2788</v>
      </c>
      <c r="C1395" s="3">
        <v>4109</v>
      </c>
      <c r="D1395" t="s">
        <v>1284</v>
      </c>
      <c r="E1395" s="74">
        <v>0.79690000000000005</v>
      </c>
      <c r="F1395" s="122" t="s">
        <v>2498</v>
      </c>
      <c r="G1395" s="63" t="s">
        <v>2498</v>
      </c>
    </row>
    <row r="1396" spans="1:7">
      <c r="A1396" t="s">
        <v>2301</v>
      </c>
      <c r="B1396" t="s">
        <v>2788</v>
      </c>
      <c r="C1396" s="3">
        <v>2169</v>
      </c>
      <c r="D1396" t="s">
        <v>3149</v>
      </c>
      <c r="E1396" s="74">
        <v>0.3201</v>
      </c>
      <c r="F1396" s="122" t="s">
        <v>2499</v>
      </c>
      <c r="G1396" s="63" t="s">
        <v>2499</v>
      </c>
    </row>
    <row r="1397" spans="1:7">
      <c r="A1397" t="s">
        <v>2301</v>
      </c>
      <c r="B1397" t="s">
        <v>2788</v>
      </c>
      <c r="C1397" s="3">
        <v>2806</v>
      </c>
      <c r="D1397" t="s">
        <v>3150</v>
      </c>
      <c r="E1397" s="74">
        <v>0.68940000000000001</v>
      </c>
      <c r="F1397" s="122" t="s">
        <v>2498</v>
      </c>
      <c r="G1397" s="63" t="s">
        <v>2498</v>
      </c>
    </row>
    <row r="1398" spans="1:7">
      <c r="A1398" t="s">
        <v>2301</v>
      </c>
      <c r="B1398" t="s">
        <v>2788</v>
      </c>
      <c r="C1398" s="3">
        <v>2275</v>
      </c>
      <c r="D1398" t="s">
        <v>140</v>
      </c>
      <c r="E1398" s="74">
        <v>0.71589999999999998</v>
      </c>
      <c r="F1398" s="122" t="s">
        <v>2498</v>
      </c>
      <c r="G1398" s="63" t="s">
        <v>2498</v>
      </c>
    </row>
    <row r="1399" spans="1:7">
      <c r="A1399" t="s">
        <v>2301</v>
      </c>
      <c r="B1399" t="s">
        <v>2788</v>
      </c>
      <c r="C1399" s="3">
        <v>5169</v>
      </c>
      <c r="D1399" t="s">
        <v>1286</v>
      </c>
      <c r="E1399" s="74">
        <v>0.34389999999999998</v>
      </c>
      <c r="F1399" s="122" t="s">
        <v>2499</v>
      </c>
      <c r="G1399" s="63" t="s">
        <v>2499</v>
      </c>
    </row>
    <row r="1400" spans="1:7">
      <c r="A1400" t="s">
        <v>2301</v>
      </c>
      <c r="B1400" t="s">
        <v>2788</v>
      </c>
      <c r="C1400" s="3">
        <v>2168</v>
      </c>
      <c r="D1400" t="s">
        <v>3151</v>
      </c>
      <c r="E1400" s="74">
        <v>0.67749999999999999</v>
      </c>
      <c r="F1400" s="122" t="s">
        <v>2498</v>
      </c>
      <c r="G1400" s="63" t="s">
        <v>2498</v>
      </c>
    </row>
    <row r="1401" spans="1:7">
      <c r="A1401" t="s">
        <v>2301</v>
      </c>
      <c r="B1401" t="s">
        <v>2788</v>
      </c>
      <c r="C1401" s="3">
        <v>2938</v>
      </c>
      <c r="D1401" t="s">
        <v>3152</v>
      </c>
      <c r="E1401" s="74">
        <v>0.17549999999999999</v>
      </c>
      <c r="F1401" s="122" t="s">
        <v>2499</v>
      </c>
      <c r="G1401" s="63" t="s">
        <v>2499</v>
      </c>
    </row>
    <row r="1402" spans="1:7">
      <c r="A1402" t="s">
        <v>2301</v>
      </c>
      <c r="B1402" t="s">
        <v>2788</v>
      </c>
      <c r="C1402" s="3">
        <v>3498</v>
      </c>
      <c r="D1402" t="s">
        <v>1964</v>
      </c>
      <c r="E1402" s="74">
        <v>0.50190000000000001</v>
      </c>
      <c r="F1402" s="122" t="s">
        <v>2498</v>
      </c>
      <c r="G1402" s="63" t="s">
        <v>2498</v>
      </c>
    </row>
    <row r="1403" spans="1:7">
      <c r="A1403" t="s">
        <v>2301</v>
      </c>
      <c r="B1403" t="s">
        <v>2788</v>
      </c>
      <c r="C1403" s="3">
        <v>5192</v>
      </c>
      <c r="D1403" t="s">
        <v>26</v>
      </c>
      <c r="E1403" s="74">
        <v>0.23669999999999999</v>
      </c>
      <c r="F1403" s="122" t="s">
        <v>2881</v>
      </c>
      <c r="G1403" s="63" t="s">
        <v>2499</v>
      </c>
    </row>
    <row r="1404" spans="1:7">
      <c r="A1404" t="s">
        <v>2301</v>
      </c>
      <c r="B1404" t="s">
        <v>2788</v>
      </c>
      <c r="C1404" s="3">
        <v>2084</v>
      </c>
      <c r="D1404" t="s">
        <v>3153</v>
      </c>
      <c r="E1404" s="74">
        <v>0.3533</v>
      </c>
      <c r="F1404" s="122" t="s">
        <v>2499</v>
      </c>
      <c r="G1404" s="63" t="s">
        <v>2499</v>
      </c>
    </row>
    <row r="1405" spans="1:7">
      <c r="A1405" t="s">
        <v>2301</v>
      </c>
      <c r="B1405" t="s">
        <v>2788</v>
      </c>
      <c r="C1405" s="3">
        <v>2358</v>
      </c>
      <c r="D1405" t="s">
        <v>3154</v>
      </c>
      <c r="E1405" s="74">
        <v>0.66220000000000001</v>
      </c>
      <c r="F1405" s="122" t="s">
        <v>2498</v>
      </c>
      <c r="G1405" s="63" t="s">
        <v>2498</v>
      </c>
    </row>
    <row r="1406" spans="1:7">
      <c r="A1406" t="s">
        <v>2301</v>
      </c>
      <c r="B1406" t="s">
        <v>2788</v>
      </c>
      <c r="C1406" s="3">
        <v>2359</v>
      </c>
      <c r="D1406" t="s">
        <v>3155</v>
      </c>
      <c r="E1406" s="74">
        <v>0.67879999999999996</v>
      </c>
      <c r="F1406" s="122" t="s">
        <v>2498</v>
      </c>
      <c r="G1406" s="63" t="s">
        <v>2498</v>
      </c>
    </row>
    <row r="1407" spans="1:7">
      <c r="A1407" t="s">
        <v>2301</v>
      </c>
      <c r="B1407" t="s">
        <v>2788</v>
      </c>
      <c r="C1407" s="3">
        <v>5720</v>
      </c>
      <c r="D1407" t="s">
        <v>3156</v>
      </c>
      <c r="E1407" s="74">
        <v>0.59909999999999997</v>
      </c>
      <c r="F1407" s="122" t="s">
        <v>2498</v>
      </c>
      <c r="G1407" s="63" t="s">
        <v>2498</v>
      </c>
    </row>
    <row r="1408" spans="1:7">
      <c r="A1408" t="s">
        <v>2301</v>
      </c>
      <c r="B1408" t="s">
        <v>2788</v>
      </c>
      <c r="C1408" s="3">
        <v>5722</v>
      </c>
      <c r="D1408" t="s">
        <v>3022</v>
      </c>
      <c r="E1408" s="74">
        <v>0.63759999999999994</v>
      </c>
      <c r="F1408" s="122" t="s">
        <v>2881</v>
      </c>
      <c r="G1408" s="63" t="s">
        <v>2498</v>
      </c>
    </row>
    <row r="1409" spans="1:7">
      <c r="A1409" t="s">
        <v>2301</v>
      </c>
      <c r="B1409" t="s">
        <v>2788</v>
      </c>
      <c r="C1409" s="3">
        <v>5721</v>
      </c>
      <c r="D1409" t="s">
        <v>3023</v>
      </c>
      <c r="E1409" s="74">
        <v>0.66830000000000001</v>
      </c>
      <c r="F1409" s="122" t="s">
        <v>2881</v>
      </c>
      <c r="G1409" s="63" t="s">
        <v>2498</v>
      </c>
    </row>
    <row r="1410" spans="1:7">
      <c r="A1410" t="s">
        <v>2301</v>
      </c>
      <c r="B1410" t="s">
        <v>2788</v>
      </c>
      <c r="C1410" s="3">
        <v>5307</v>
      </c>
      <c r="D1410" t="s">
        <v>2953</v>
      </c>
      <c r="E1410" s="74">
        <v>0.5726</v>
      </c>
      <c r="F1410" s="122" t="s">
        <v>2499</v>
      </c>
      <c r="G1410" s="63" t="s">
        <v>2498</v>
      </c>
    </row>
    <row r="1411" spans="1:7">
      <c r="A1411" t="s">
        <v>2301</v>
      </c>
      <c r="B1411" t="s">
        <v>2788</v>
      </c>
      <c r="C1411" s="3">
        <v>1860</v>
      </c>
      <c r="D1411" t="s">
        <v>1281</v>
      </c>
      <c r="E1411" s="74">
        <v>0.46050000000000002</v>
      </c>
      <c r="F1411" s="122" t="s">
        <v>2499</v>
      </c>
      <c r="G1411" s="63" t="s">
        <v>2499</v>
      </c>
    </row>
    <row r="1412" spans="1:7">
      <c r="A1412" t="s">
        <v>2301</v>
      </c>
      <c r="B1412" t="s">
        <v>2788</v>
      </c>
      <c r="C1412" s="3">
        <v>4283</v>
      </c>
      <c r="D1412" t="s">
        <v>3157</v>
      </c>
      <c r="E1412" s="74">
        <v>0.21740000000000001</v>
      </c>
      <c r="F1412" s="122" t="s">
        <v>2498</v>
      </c>
      <c r="G1412" s="63" t="s">
        <v>2498</v>
      </c>
    </row>
    <row r="1413" spans="1:7">
      <c r="A1413" t="s">
        <v>2301</v>
      </c>
      <c r="B1413" t="s">
        <v>2788</v>
      </c>
      <c r="C1413" s="3">
        <v>3448</v>
      </c>
      <c r="D1413" t="s">
        <v>3158</v>
      </c>
      <c r="E1413" s="74">
        <v>0.46810000000000002</v>
      </c>
      <c r="F1413" s="122" t="s">
        <v>2498</v>
      </c>
      <c r="G1413" s="63" t="s">
        <v>2498</v>
      </c>
    </row>
    <row r="1414" spans="1:7">
      <c r="A1414" t="s">
        <v>2301</v>
      </c>
      <c r="B1414" t="s">
        <v>2788</v>
      </c>
      <c r="C1414" s="3">
        <v>3116</v>
      </c>
      <c r="D1414" t="s">
        <v>3159</v>
      </c>
      <c r="E1414" s="74">
        <v>0.59870000000000001</v>
      </c>
      <c r="F1414" s="122" t="s">
        <v>2498</v>
      </c>
      <c r="G1414" s="63" t="s">
        <v>2498</v>
      </c>
    </row>
    <row r="1415" spans="1:7">
      <c r="A1415" t="s">
        <v>2301</v>
      </c>
      <c r="B1415" t="s">
        <v>2788</v>
      </c>
      <c r="C1415" s="3">
        <v>2083</v>
      </c>
      <c r="D1415" t="s">
        <v>39</v>
      </c>
      <c r="E1415" s="74">
        <v>0.19289999999999999</v>
      </c>
      <c r="F1415" s="122" t="s">
        <v>2499</v>
      </c>
      <c r="G1415" s="63" t="s">
        <v>2499</v>
      </c>
    </row>
    <row r="1416" spans="1:7">
      <c r="A1416" t="s">
        <v>2301</v>
      </c>
      <c r="B1416" t="s">
        <v>2788</v>
      </c>
      <c r="C1416" s="3">
        <v>2874</v>
      </c>
      <c r="D1416" t="s">
        <v>3160</v>
      </c>
      <c r="E1416" s="74">
        <v>0.6875</v>
      </c>
      <c r="F1416" s="122" t="s">
        <v>2498</v>
      </c>
      <c r="G1416" s="63" t="s">
        <v>2498</v>
      </c>
    </row>
    <row r="1417" spans="1:7">
      <c r="A1417" t="s">
        <v>2301</v>
      </c>
      <c r="B1417" t="s">
        <v>2788</v>
      </c>
      <c r="C1417" s="3">
        <v>3452</v>
      </c>
      <c r="D1417" t="s">
        <v>546</v>
      </c>
      <c r="E1417" s="74">
        <v>0.51370000000000005</v>
      </c>
      <c r="F1417" s="122" t="s">
        <v>2499</v>
      </c>
      <c r="G1417" s="63" t="s">
        <v>2498</v>
      </c>
    </row>
    <row r="1418" spans="1:7">
      <c r="A1418" t="s">
        <v>2302</v>
      </c>
      <c r="B1418" t="s">
        <v>2539</v>
      </c>
      <c r="C1418" s="3">
        <v>2466</v>
      </c>
      <c r="D1418" t="s">
        <v>1289</v>
      </c>
      <c r="E1418" s="74">
        <v>0.28870000000000001</v>
      </c>
      <c r="F1418" s="122" t="s">
        <v>2881</v>
      </c>
      <c r="G1418" s="63" t="s">
        <v>2499</v>
      </c>
    </row>
    <row r="1419" spans="1:7">
      <c r="A1419" t="s">
        <v>2303</v>
      </c>
      <c r="B1419" t="s">
        <v>2803</v>
      </c>
      <c r="C1419" s="3">
        <v>3792</v>
      </c>
      <c r="D1419" t="s">
        <v>1296</v>
      </c>
      <c r="E1419" s="74">
        <v>0.36530000000000001</v>
      </c>
      <c r="F1419" s="122" t="s">
        <v>2881</v>
      </c>
      <c r="G1419" s="63" t="s">
        <v>2499</v>
      </c>
    </row>
    <row r="1420" spans="1:7">
      <c r="A1420" t="s">
        <v>2303</v>
      </c>
      <c r="B1420" t="s">
        <v>2803</v>
      </c>
      <c r="C1420" s="3">
        <v>3179</v>
      </c>
      <c r="D1420" t="s">
        <v>1292</v>
      </c>
      <c r="E1420" s="74">
        <v>0.38740000000000002</v>
      </c>
      <c r="F1420" s="122" t="s">
        <v>2881</v>
      </c>
      <c r="G1420" s="63" t="s">
        <v>2499</v>
      </c>
    </row>
    <row r="1421" spans="1:7">
      <c r="A1421" t="s">
        <v>2303</v>
      </c>
      <c r="B1421" t="s">
        <v>2803</v>
      </c>
      <c r="C1421" s="3">
        <v>3600</v>
      </c>
      <c r="D1421" t="s">
        <v>1294</v>
      </c>
      <c r="E1421" s="74">
        <v>0.34710000000000002</v>
      </c>
      <c r="F1421" s="122" t="s">
        <v>2881</v>
      </c>
      <c r="G1421" s="63" t="s">
        <v>2499</v>
      </c>
    </row>
    <row r="1422" spans="1:7">
      <c r="A1422" t="s">
        <v>2303</v>
      </c>
      <c r="B1422" t="s">
        <v>2803</v>
      </c>
      <c r="C1422" s="3">
        <v>4325</v>
      </c>
      <c r="D1422" t="s">
        <v>1297</v>
      </c>
      <c r="E1422" s="74">
        <v>0.41299999999999998</v>
      </c>
      <c r="F1422" s="122" t="s">
        <v>2881</v>
      </c>
      <c r="G1422" s="63" t="s">
        <v>2499</v>
      </c>
    </row>
    <row r="1423" spans="1:7">
      <c r="A1423" t="s">
        <v>2303</v>
      </c>
      <c r="B1423" t="s">
        <v>2803</v>
      </c>
      <c r="C1423" s="3">
        <v>4447</v>
      </c>
      <c r="D1423" t="s">
        <v>1298</v>
      </c>
      <c r="E1423" s="74">
        <v>0.3891</v>
      </c>
      <c r="F1423" s="122" t="s">
        <v>2881</v>
      </c>
      <c r="G1423" s="63" t="s">
        <v>2499</v>
      </c>
    </row>
    <row r="1424" spans="1:7">
      <c r="A1424" t="s">
        <v>2303</v>
      </c>
      <c r="B1424" t="s">
        <v>2803</v>
      </c>
      <c r="C1424" s="3">
        <v>3296</v>
      </c>
      <c r="D1424" t="s">
        <v>1293</v>
      </c>
      <c r="E1424" s="74">
        <v>0.39650000000000002</v>
      </c>
      <c r="F1424" s="122" t="s">
        <v>2881</v>
      </c>
      <c r="G1424" s="63" t="s">
        <v>2499</v>
      </c>
    </row>
    <row r="1425" spans="1:7">
      <c r="A1425" t="s">
        <v>2303</v>
      </c>
      <c r="B1425" t="s">
        <v>2803</v>
      </c>
      <c r="C1425" s="3">
        <v>3601</v>
      </c>
      <c r="D1425" t="s">
        <v>1295</v>
      </c>
      <c r="E1425" s="74">
        <v>0.34320000000000001</v>
      </c>
      <c r="F1425" s="122" t="s">
        <v>2881</v>
      </c>
      <c r="G1425" s="63" t="s">
        <v>2499</v>
      </c>
    </row>
    <row r="1426" spans="1:7">
      <c r="A1426" t="s">
        <v>2303</v>
      </c>
      <c r="B1426" t="s">
        <v>2803</v>
      </c>
      <c r="C1426" s="3">
        <v>2223</v>
      </c>
      <c r="D1426" t="s">
        <v>1291</v>
      </c>
      <c r="E1426" s="74">
        <v>0.37559999999999999</v>
      </c>
      <c r="F1426" s="122" t="s">
        <v>2881</v>
      </c>
      <c r="G1426" s="63" t="s">
        <v>2499</v>
      </c>
    </row>
    <row r="1427" spans="1:7">
      <c r="A1427" t="s">
        <v>2304</v>
      </c>
      <c r="B1427" t="s">
        <v>2785</v>
      </c>
      <c r="C1427" s="3">
        <v>3349</v>
      </c>
      <c r="D1427" t="s">
        <v>1302</v>
      </c>
      <c r="E1427" s="74">
        <v>0.35680000000000001</v>
      </c>
      <c r="F1427" s="122" t="s">
        <v>2881</v>
      </c>
      <c r="G1427" s="63" t="s">
        <v>2499</v>
      </c>
    </row>
    <row r="1428" spans="1:7">
      <c r="A1428" t="s">
        <v>2304</v>
      </c>
      <c r="B1428" t="s">
        <v>2785</v>
      </c>
      <c r="C1428" s="3">
        <v>4585</v>
      </c>
      <c r="D1428" t="s">
        <v>1311</v>
      </c>
      <c r="E1428" s="74">
        <v>0.30680000000000002</v>
      </c>
      <c r="F1428" s="122" t="s">
        <v>2881</v>
      </c>
      <c r="G1428" s="63" t="s">
        <v>2499</v>
      </c>
    </row>
    <row r="1429" spans="1:7">
      <c r="A1429" t="s">
        <v>2304</v>
      </c>
      <c r="B1429" t="s">
        <v>2785</v>
      </c>
      <c r="C1429" s="3">
        <v>4435</v>
      </c>
      <c r="D1429" t="s">
        <v>1309</v>
      </c>
      <c r="E1429" s="74">
        <v>0.37830000000000003</v>
      </c>
      <c r="F1429" s="122" t="s">
        <v>2881</v>
      </c>
      <c r="G1429" s="63" t="s">
        <v>2499</v>
      </c>
    </row>
    <row r="1430" spans="1:7">
      <c r="A1430" t="s">
        <v>2304</v>
      </c>
      <c r="B1430" t="s">
        <v>2785</v>
      </c>
      <c r="C1430" s="3">
        <v>4541</v>
      </c>
      <c r="D1430" t="s">
        <v>1310</v>
      </c>
      <c r="E1430" s="74">
        <v>0.56200000000000006</v>
      </c>
      <c r="F1430" s="122" t="s">
        <v>2498</v>
      </c>
      <c r="G1430" s="63" t="s">
        <v>2498</v>
      </c>
    </row>
    <row r="1431" spans="1:7">
      <c r="A1431" t="s">
        <v>2304</v>
      </c>
      <c r="B1431" t="s">
        <v>2785</v>
      </c>
      <c r="C1431" s="3">
        <v>3399</v>
      </c>
      <c r="D1431" t="s">
        <v>1303</v>
      </c>
      <c r="E1431" s="74">
        <v>0.2215</v>
      </c>
      <c r="F1431" s="122" t="s">
        <v>2881</v>
      </c>
      <c r="G1431" s="63" t="s">
        <v>2499</v>
      </c>
    </row>
    <row r="1432" spans="1:7">
      <c r="A1432" t="s">
        <v>2304</v>
      </c>
      <c r="B1432" t="s">
        <v>2785</v>
      </c>
      <c r="C1432" s="3">
        <v>4250</v>
      </c>
      <c r="D1432" t="s">
        <v>1307</v>
      </c>
      <c r="E1432" s="74">
        <v>0.26340000000000002</v>
      </c>
      <c r="F1432" s="122" t="s">
        <v>2881</v>
      </c>
      <c r="G1432" s="63" t="s">
        <v>2499</v>
      </c>
    </row>
    <row r="1433" spans="1:7">
      <c r="A1433" t="s">
        <v>2304</v>
      </c>
      <c r="B1433" t="s">
        <v>2785</v>
      </c>
      <c r="C1433" s="3">
        <v>4132</v>
      </c>
      <c r="D1433" t="s">
        <v>1305</v>
      </c>
      <c r="E1433" s="74">
        <v>0.34970000000000001</v>
      </c>
      <c r="F1433" s="122" t="s">
        <v>2881</v>
      </c>
      <c r="G1433" s="63" t="s">
        <v>2499</v>
      </c>
    </row>
    <row r="1434" spans="1:7">
      <c r="A1434" s="98" t="s">
        <v>2304</v>
      </c>
      <c r="B1434" t="s">
        <v>2785</v>
      </c>
      <c r="C1434" s="3">
        <v>4402</v>
      </c>
      <c r="D1434" t="s">
        <v>1308</v>
      </c>
      <c r="E1434" s="74">
        <v>0.4632</v>
      </c>
      <c r="F1434" s="122" t="s">
        <v>2881</v>
      </c>
      <c r="G1434" s="63" t="s">
        <v>2499</v>
      </c>
    </row>
    <row r="1435" spans="1:7">
      <c r="A1435" t="s">
        <v>2304</v>
      </c>
      <c r="B1435" t="s">
        <v>2785</v>
      </c>
      <c r="C1435" s="3">
        <v>2875</v>
      </c>
      <c r="D1435" t="s">
        <v>1300</v>
      </c>
      <c r="E1435" s="74">
        <v>0.32929999999999998</v>
      </c>
      <c r="F1435" s="122" t="s">
        <v>2881</v>
      </c>
      <c r="G1435" s="63" t="s">
        <v>2499</v>
      </c>
    </row>
    <row r="1436" spans="1:7">
      <c r="A1436" t="s">
        <v>2304</v>
      </c>
      <c r="B1436" t="s">
        <v>2785</v>
      </c>
      <c r="C1436" s="3">
        <v>4502</v>
      </c>
      <c r="D1436" t="s">
        <v>989</v>
      </c>
      <c r="E1436" s="74">
        <v>0.27450000000000002</v>
      </c>
      <c r="F1436" s="122" t="s">
        <v>2881</v>
      </c>
      <c r="G1436" s="63" t="s">
        <v>2499</v>
      </c>
    </row>
    <row r="1437" spans="1:7">
      <c r="A1437" t="s">
        <v>2304</v>
      </c>
      <c r="B1437" t="s">
        <v>2785</v>
      </c>
      <c r="C1437" s="3">
        <v>3247</v>
      </c>
      <c r="D1437" t="s">
        <v>1301</v>
      </c>
      <c r="E1437" s="74">
        <v>0.31990000000000002</v>
      </c>
      <c r="F1437" s="122" t="s">
        <v>2881</v>
      </c>
      <c r="G1437" s="63" t="s">
        <v>2499</v>
      </c>
    </row>
    <row r="1438" spans="1:7">
      <c r="A1438" t="s">
        <v>2304</v>
      </c>
      <c r="B1438" t="s">
        <v>2785</v>
      </c>
      <c r="C1438" s="3">
        <v>3499</v>
      </c>
      <c r="D1438" t="s">
        <v>1304</v>
      </c>
      <c r="E1438" s="74">
        <v>0.40589999999999998</v>
      </c>
      <c r="F1438" s="122" t="s">
        <v>2881</v>
      </c>
      <c r="G1438" s="63" t="s">
        <v>2499</v>
      </c>
    </row>
    <row r="1439" spans="1:7">
      <c r="A1439" t="s">
        <v>2304</v>
      </c>
      <c r="B1439" t="s">
        <v>2785</v>
      </c>
      <c r="C1439" s="3">
        <v>1781</v>
      </c>
      <c r="D1439" t="s">
        <v>3035</v>
      </c>
      <c r="E1439" s="74">
        <v>0.22220000000000001</v>
      </c>
      <c r="F1439" s="122" t="s">
        <v>2881</v>
      </c>
      <c r="G1439" s="63" t="s">
        <v>2499</v>
      </c>
    </row>
    <row r="1440" spans="1:7">
      <c r="A1440" t="s">
        <v>2304</v>
      </c>
      <c r="B1440" t="s">
        <v>2785</v>
      </c>
      <c r="C1440" s="3">
        <v>5524</v>
      </c>
      <c r="D1440" t="s">
        <v>2951</v>
      </c>
      <c r="E1440" s="74">
        <v>0.1653</v>
      </c>
      <c r="F1440" s="122" t="s">
        <v>2881</v>
      </c>
      <c r="G1440" s="63" t="s">
        <v>2499</v>
      </c>
    </row>
    <row r="1441" spans="1:7">
      <c r="A1441" t="s">
        <v>2304</v>
      </c>
      <c r="B1441" t="s">
        <v>2785</v>
      </c>
      <c r="C1441" s="3">
        <v>4166</v>
      </c>
      <c r="D1441" t="s">
        <v>1306</v>
      </c>
      <c r="E1441" s="74">
        <v>0.29909999999999998</v>
      </c>
      <c r="F1441" s="122" t="s">
        <v>2881</v>
      </c>
      <c r="G1441" s="63" t="s">
        <v>2499</v>
      </c>
    </row>
    <row r="1442" spans="1:7">
      <c r="A1442" t="s">
        <v>2305</v>
      </c>
      <c r="B1442" t="s">
        <v>2576</v>
      </c>
      <c r="C1442" s="3">
        <v>4548</v>
      </c>
      <c r="D1442" t="s">
        <v>1315</v>
      </c>
      <c r="E1442" s="74">
        <v>0.2026</v>
      </c>
      <c r="F1442" s="122" t="s">
        <v>2881</v>
      </c>
      <c r="G1442" s="63" t="s">
        <v>2499</v>
      </c>
    </row>
    <row r="1443" spans="1:7">
      <c r="A1443" t="s">
        <v>2305</v>
      </c>
      <c r="B1443" t="s">
        <v>2576</v>
      </c>
      <c r="C1443" s="3">
        <v>3683</v>
      </c>
      <c r="D1443" t="s">
        <v>1313</v>
      </c>
      <c r="E1443" s="74">
        <v>0.21809999999999999</v>
      </c>
      <c r="F1443" s="122" t="s">
        <v>2881</v>
      </c>
      <c r="G1443" s="63" t="s">
        <v>2499</v>
      </c>
    </row>
    <row r="1444" spans="1:7">
      <c r="A1444" t="s">
        <v>2305</v>
      </c>
      <c r="B1444" t="s">
        <v>2576</v>
      </c>
      <c r="C1444" s="3">
        <v>4416</v>
      </c>
      <c r="D1444" t="s">
        <v>1314</v>
      </c>
      <c r="E1444" s="74">
        <v>0.20749999999999999</v>
      </c>
      <c r="F1444" s="122" t="s">
        <v>2881</v>
      </c>
      <c r="G1444" s="63" t="s">
        <v>2499</v>
      </c>
    </row>
    <row r="1445" spans="1:7">
      <c r="A1445" t="s">
        <v>2306</v>
      </c>
      <c r="B1445" t="s">
        <v>2711</v>
      </c>
      <c r="C1445" s="3">
        <v>2360</v>
      </c>
      <c r="D1445" t="s">
        <v>3106</v>
      </c>
      <c r="E1445" s="74">
        <v>0.33239999999999997</v>
      </c>
      <c r="F1445" s="122" t="s">
        <v>2881</v>
      </c>
      <c r="G1445" s="63" t="s">
        <v>2499</v>
      </c>
    </row>
    <row r="1446" spans="1:7">
      <c r="A1446" t="s">
        <v>2306</v>
      </c>
      <c r="B1446" t="s">
        <v>2711</v>
      </c>
      <c r="C1446" s="3">
        <v>2942</v>
      </c>
      <c r="D1446" t="s">
        <v>1317</v>
      </c>
      <c r="E1446" s="74">
        <v>0.32590000000000002</v>
      </c>
      <c r="F1446" s="122" t="s">
        <v>2881</v>
      </c>
      <c r="G1446" s="63" t="s">
        <v>2499</v>
      </c>
    </row>
    <row r="1447" spans="1:7">
      <c r="A1447" t="s">
        <v>2306</v>
      </c>
      <c r="B1447" t="s">
        <v>2711</v>
      </c>
      <c r="C1447" s="3">
        <v>4262</v>
      </c>
      <c r="D1447" t="s">
        <v>1318</v>
      </c>
      <c r="E1447" s="74">
        <v>0.3523</v>
      </c>
      <c r="F1447" s="122" t="s">
        <v>2881</v>
      </c>
      <c r="G1447" s="63" t="s">
        <v>2499</v>
      </c>
    </row>
    <row r="1448" spans="1:7">
      <c r="A1448" t="s">
        <v>2306</v>
      </c>
      <c r="B1448" t="s">
        <v>2711</v>
      </c>
      <c r="C1448" s="3">
        <v>5011</v>
      </c>
      <c r="D1448" t="s">
        <v>2880</v>
      </c>
      <c r="E1448" s="74">
        <v>0.28570000000000001</v>
      </c>
      <c r="F1448" s="122" t="s">
        <v>2881</v>
      </c>
      <c r="G1448" s="63" t="s">
        <v>2499</v>
      </c>
    </row>
    <row r="1449" spans="1:7">
      <c r="A1449" t="s">
        <v>2306</v>
      </c>
      <c r="B1449" t="s">
        <v>2711</v>
      </c>
      <c r="C1449" s="3">
        <v>4547</v>
      </c>
      <c r="D1449" t="s">
        <v>1319</v>
      </c>
      <c r="E1449" s="74">
        <v>0.34449999999999997</v>
      </c>
      <c r="F1449" s="122" t="s">
        <v>2881</v>
      </c>
      <c r="G1449" s="63" t="s">
        <v>2499</v>
      </c>
    </row>
    <row r="1450" spans="1:7">
      <c r="A1450" t="s">
        <v>2307</v>
      </c>
      <c r="B1450" t="s">
        <v>2554</v>
      </c>
      <c r="C1450" s="3">
        <v>1825</v>
      </c>
      <c r="D1450" t="s">
        <v>1321</v>
      </c>
      <c r="E1450" s="74">
        <v>0.6593</v>
      </c>
      <c r="F1450" s="122" t="s">
        <v>2881</v>
      </c>
      <c r="G1450" s="63" t="s">
        <v>2498</v>
      </c>
    </row>
    <row r="1451" spans="1:7">
      <c r="A1451" t="s">
        <v>2307</v>
      </c>
      <c r="B1451" t="s">
        <v>2554</v>
      </c>
      <c r="C1451" s="3">
        <v>3454</v>
      </c>
      <c r="D1451" t="s">
        <v>1333</v>
      </c>
      <c r="E1451" s="74">
        <v>0.42549999999999999</v>
      </c>
      <c r="F1451" s="122" t="s">
        <v>2499</v>
      </c>
      <c r="G1451" s="63" t="s">
        <v>2499</v>
      </c>
    </row>
    <row r="1452" spans="1:7">
      <c r="A1452" t="s">
        <v>2307</v>
      </c>
      <c r="B1452" t="s">
        <v>2554</v>
      </c>
      <c r="C1452" s="3">
        <v>3457</v>
      </c>
      <c r="D1452" t="s">
        <v>1336</v>
      </c>
      <c r="E1452" s="74">
        <v>0.4093</v>
      </c>
      <c r="F1452" s="122" t="s">
        <v>2499</v>
      </c>
      <c r="G1452" s="63" t="s">
        <v>2499</v>
      </c>
    </row>
    <row r="1453" spans="1:7">
      <c r="A1453" t="s">
        <v>2307</v>
      </c>
      <c r="B1453" t="s">
        <v>2554</v>
      </c>
      <c r="C1453" s="3">
        <v>5386</v>
      </c>
      <c r="D1453" t="s">
        <v>3030</v>
      </c>
      <c r="E1453" s="74">
        <v>0</v>
      </c>
      <c r="F1453" s="122" t="s">
        <v>2499</v>
      </c>
      <c r="G1453" s="63" t="s">
        <v>2499</v>
      </c>
    </row>
    <row r="1454" spans="1:7">
      <c r="A1454" t="s">
        <v>2307</v>
      </c>
      <c r="B1454" t="s">
        <v>2554</v>
      </c>
      <c r="C1454" s="3">
        <v>2425</v>
      </c>
      <c r="D1454" t="s">
        <v>1324</v>
      </c>
      <c r="E1454" s="74">
        <v>0.73060000000000003</v>
      </c>
      <c r="F1454" s="122" t="s">
        <v>2498</v>
      </c>
      <c r="G1454" s="63" t="s">
        <v>2498</v>
      </c>
    </row>
    <row r="1455" spans="1:7">
      <c r="A1455" t="s">
        <v>2307</v>
      </c>
      <c r="B1455" t="s">
        <v>2554</v>
      </c>
      <c r="C1455" s="3">
        <v>5411</v>
      </c>
      <c r="D1455" t="s">
        <v>1344</v>
      </c>
      <c r="E1455" s="74">
        <v>0.77049999999999996</v>
      </c>
      <c r="F1455" s="122" t="s">
        <v>2498</v>
      </c>
      <c r="G1455" s="63" t="s">
        <v>2498</v>
      </c>
    </row>
    <row r="1456" spans="1:7">
      <c r="A1456" t="s">
        <v>2307</v>
      </c>
      <c r="B1456" t="s">
        <v>2554</v>
      </c>
      <c r="C1456" s="3">
        <v>2943</v>
      </c>
      <c r="D1456" t="s">
        <v>1327</v>
      </c>
      <c r="E1456" s="74">
        <v>0.70479999999999998</v>
      </c>
      <c r="F1456" s="122" t="s">
        <v>2498</v>
      </c>
      <c r="G1456" s="63" t="s">
        <v>2498</v>
      </c>
    </row>
    <row r="1457" spans="1:7">
      <c r="A1457" t="s">
        <v>2307</v>
      </c>
      <c r="B1457" t="s">
        <v>2554</v>
      </c>
      <c r="C1457" s="3">
        <v>3455</v>
      </c>
      <c r="D1457" t="s">
        <v>1334</v>
      </c>
      <c r="E1457" s="74">
        <v>0.71199999999999997</v>
      </c>
      <c r="F1457" s="122" t="s">
        <v>2498</v>
      </c>
      <c r="G1457" s="63" t="s">
        <v>2498</v>
      </c>
    </row>
    <row r="1458" spans="1:7">
      <c r="A1458" t="s">
        <v>2307</v>
      </c>
      <c r="B1458" t="s">
        <v>2554</v>
      </c>
      <c r="C1458" s="3">
        <v>4396</v>
      </c>
      <c r="D1458" t="s">
        <v>1163</v>
      </c>
      <c r="E1458" s="74">
        <v>0.54069999999999996</v>
      </c>
      <c r="F1458" s="122" t="s">
        <v>2499</v>
      </c>
      <c r="G1458" s="63" t="s">
        <v>2498</v>
      </c>
    </row>
    <row r="1459" spans="1:7">
      <c r="A1459" t="s">
        <v>2307</v>
      </c>
      <c r="B1459" t="s">
        <v>2554</v>
      </c>
      <c r="C1459" s="3">
        <v>5387</v>
      </c>
      <c r="D1459" t="s">
        <v>1343</v>
      </c>
      <c r="E1459" s="74">
        <v>0.78859999999999997</v>
      </c>
      <c r="F1459" s="122" t="s">
        <v>2498</v>
      </c>
      <c r="G1459" s="63" t="s">
        <v>2498</v>
      </c>
    </row>
    <row r="1460" spans="1:7">
      <c r="A1460" t="s">
        <v>2307</v>
      </c>
      <c r="B1460" t="s">
        <v>2554</v>
      </c>
      <c r="C1460" s="3">
        <v>5751</v>
      </c>
      <c r="D1460" t="s">
        <v>3051</v>
      </c>
      <c r="E1460" s="74">
        <v>0.69210000000000005</v>
      </c>
      <c r="F1460" s="122" t="s">
        <v>2881</v>
      </c>
      <c r="G1460" s="63" t="s">
        <v>2498</v>
      </c>
    </row>
    <row r="1461" spans="1:7">
      <c r="A1461" t="s">
        <v>2307</v>
      </c>
      <c r="B1461" t="s">
        <v>2554</v>
      </c>
      <c r="C1461" s="3">
        <v>5027</v>
      </c>
      <c r="D1461" t="s">
        <v>1339</v>
      </c>
      <c r="E1461" s="74">
        <v>0.57020000000000004</v>
      </c>
      <c r="F1461" s="122" t="s">
        <v>2498</v>
      </c>
      <c r="G1461" s="63" t="s">
        <v>2498</v>
      </c>
    </row>
    <row r="1462" spans="1:7">
      <c r="A1462" t="s">
        <v>2307</v>
      </c>
      <c r="B1462" t="s">
        <v>2554</v>
      </c>
      <c r="C1462" s="3">
        <v>3298</v>
      </c>
      <c r="D1462" t="s">
        <v>1331</v>
      </c>
      <c r="E1462" s="74">
        <v>0.60029999999999994</v>
      </c>
      <c r="F1462" s="122" t="s">
        <v>2498</v>
      </c>
      <c r="G1462" s="63" t="s">
        <v>2498</v>
      </c>
    </row>
    <row r="1463" spans="1:7">
      <c r="A1463" t="s">
        <v>2307</v>
      </c>
      <c r="B1463" t="s">
        <v>2554</v>
      </c>
      <c r="C1463" s="3">
        <v>3248</v>
      </c>
      <c r="D1463" t="s">
        <v>1329</v>
      </c>
      <c r="E1463" s="74">
        <v>0.69799999999999995</v>
      </c>
      <c r="F1463" s="122" t="s">
        <v>2498</v>
      </c>
      <c r="G1463" s="63" t="s">
        <v>2498</v>
      </c>
    </row>
    <row r="1464" spans="1:7">
      <c r="A1464" t="s">
        <v>2307</v>
      </c>
      <c r="B1464" t="s">
        <v>2554</v>
      </c>
      <c r="C1464" s="3">
        <v>3117</v>
      </c>
      <c r="D1464" t="s">
        <v>1328</v>
      </c>
      <c r="E1464" s="74">
        <v>0.44829999999999998</v>
      </c>
      <c r="F1464" s="122" t="s">
        <v>2499</v>
      </c>
      <c r="G1464" s="63" t="s">
        <v>2499</v>
      </c>
    </row>
    <row r="1465" spans="1:7">
      <c r="A1465" t="s">
        <v>2307</v>
      </c>
      <c r="B1465" t="s">
        <v>2554</v>
      </c>
      <c r="C1465" s="3">
        <v>3351</v>
      </c>
      <c r="D1465" t="s">
        <v>1332</v>
      </c>
      <c r="E1465" s="74">
        <v>0.63880000000000003</v>
      </c>
      <c r="F1465" s="122" t="s">
        <v>2498</v>
      </c>
      <c r="G1465" s="63" t="s">
        <v>2498</v>
      </c>
    </row>
    <row r="1466" spans="1:7">
      <c r="A1466" t="s">
        <v>2307</v>
      </c>
      <c r="B1466" t="s">
        <v>2554</v>
      </c>
      <c r="C1466" s="3">
        <v>3456</v>
      </c>
      <c r="D1466" t="s">
        <v>1335</v>
      </c>
      <c r="E1466" s="74">
        <v>0.50060000000000004</v>
      </c>
      <c r="F1466" s="122" t="s">
        <v>2499</v>
      </c>
      <c r="G1466" s="63" t="s">
        <v>2498</v>
      </c>
    </row>
    <row r="1467" spans="1:7">
      <c r="A1467" t="s">
        <v>2307</v>
      </c>
      <c r="B1467" t="s">
        <v>2554</v>
      </c>
      <c r="C1467" s="3">
        <v>2652</v>
      </c>
      <c r="D1467" t="s">
        <v>1326</v>
      </c>
      <c r="E1467" s="74">
        <v>0.79239999999999999</v>
      </c>
      <c r="F1467" s="122" t="s">
        <v>2498</v>
      </c>
      <c r="G1467" s="63" t="s">
        <v>2498</v>
      </c>
    </row>
    <row r="1468" spans="1:7">
      <c r="A1468" t="s">
        <v>2307</v>
      </c>
      <c r="B1468" t="s">
        <v>2554</v>
      </c>
      <c r="C1468" s="3">
        <v>3602</v>
      </c>
      <c r="D1468" t="s">
        <v>1337</v>
      </c>
      <c r="E1468" s="74">
        <v>0.80669999999999997</v>
      </c>
      <c r="F1468" s="122" t="s">
        <v>2498</v>
      </c>
      <c r="G1468" s="63" t="s">
        <v>2498</v>
      </c>
    </row>
    <row r="1469" spans="1:7">
      <c r="A1469" t="s">
        <v>2307</v>
      </c>
      <c r="B1469" t="s">
        <v>2554</v>
      </c>
      <c r="C1469" s="3">
        <v>5364</v>
      </c>
      <c r="D1469" t="s">
        <v>1341</v>
      </c>
      <c r="E1469" s="74">
        <v>0.3669</v>
      </c>
      <c r="F1469" s="122" t="s">
        <v>2499</v>
      </c>
      <c r="G1469" s="63" t="s">
        <v>2499</v>
      </c>
    </row>
    <row r="1470" spans="1:7">
      <c r="A1470" t="s">
        <v>2307</v>
      </c>
      <c r="B1470" t="s">
        <v>2554</v>
      </c>
      <c r="C1470" s="3">
        <v>3763</v>
      </c>
      <c r="D1470" t="s">
        <v>1338</v>
      </c>
      <c r="E1470" s="74">
        <v>0.54159999999999997</v>
      </c>
      <c r="F1470" s="122" t="s">
        <v>2499</v>
      </c>
      <c r="G1470" s="63" t="s">
        <v>2498</v>
      </c>
    </row>
    <row r="1471" spans="1:7">
      <c r="A1471" t="s">
        <v>2307</v>
      </c>
      <c r="B1471" t="s">
        <v>2554</v>
      </c>
      <c r="C1471" s="3">
        <v>2189</v>
      </c>
      <c r="D1471" t="s">
        <v>1323</v>
      </c>
      <c r="E1471" s="74">
        <v>0.76559999999999995</v>
      </c>
      <c r="F1471" s="122" t="s">
        <v>2498</v>
      </c>
      <c r="G1471" s="63" t="s">
        <v>2498</v>
      </c>
    </row>
    <row r="1472" spans="1:7">
      <c r="A1472" t="s">
        <v>2307</v>
      </c>
      <c r="B1472" t="s">
        <v>2554</v>
      </c>
      <c r="C1472" s="3">
        <v>5365</v>
      </c>
      <c r="D1472" t="s">
        <v>1342</v>
      </c>
      <c r="E1472" s="74">
        <v>0.44119999999999998</v>
      </c>
      <c r="F1472" s="122" t="s">
        <v>2499</v>
      </c>
      <c r="G1472" s="63" t="s">
        <v>2499</v>
      </c>
    </row>
    <row r="1473" spans="1:7">
      <c r="A1473" t="s">
        <v>2307</v>
      </c>
      <c r="B1473" t="s">
        <v>2554</v>
      </c>
      <c r="C1473" s="3">
        <v>1882</v>
      </c>
      <c r="D1473" t="s">
        <v>1322</v>
      </c>
      <c r="E1473" s="74">
        <v>0.625</v>
      </c>
      <c r="F1473" s="122" t="s">
        <v>2881</v>
      </c>
      <c r="G1473" s="63" t="s">
        <v>2498</v>
      </c>
    </row>
    <row r="1474" spans="1:7">
      <c r="A1474" t="s">
        <v>2307</v>
      </c>
      <c r="B1474" t="s">
        <v>2554</v>
      </c>
      <c r="C1474" s="3">
        <v>3500</v>
      </c>
      <c r="D1474" t="s">
        <v>2901</v>
      </c>
      <c r="E1474" s="74">
        <v>0.58409999999999995</v>
      </c>
      <c r="F1474" s="122" t="s">
        <v>2498</v>
      </c>
      <c r="G1474" s="63" t="s">
        <v>2498</v>
      </c>
    </row>
    <row r="1475" spans="1:7">
      <c r="A1475" t="s">
        <v>2307</v>
      </c>
      <c r="B1475" t="s">
        <v>2554</v>
      </c>
      <c r="C1475" s="3">
        <v>2651</v>
      </c>
      <c r="D1475" t="s">
        <v>1325</v>
      </c>
      <c r="E1475" s="74">
        <v>0.78520000000000001</v>
      </c>
      <c r="F1475" s="122" t="s">
        <v>2498</v>
      </c>
      <c r="G1475" s="63" t="s">
        <v>2498</v>
      </c>
    </row>
    <row r="1476" spans="1:7">
      <c r="A1476" s="98" t="s">
        <v>2307</v>
      </c>
      <c r="B1476" t="s">
        <v>2554</v>
      </c>
      <c r="C1476" s="3">
        <v>5297</v>
      </c>
      <c r="D1476" t="s">
        <v>1340</v>
      </c>
      <c r="E1476" s="74">
        <v>0.54549999999999998</v>
      </c>
      <c r="F1476" s="122" t="s">
        <v>2881</v>
      </c>
      <c r="G1476" s="63" t="s">
        <v>2498</v>
      </c>
    </row>
    <row r="1477" spans="1:7">
      <c r="A1477" t="s">
        <v>2307</v>
      </c>
      <c r="B1477" t="s">
        <v>2554</v>
      </c>
      <c r="C1477" s="3">
        <v>3249</v>
      </c>
      <c r="D1477" t="s">
        <v>1330</v>
      </c>
      <c r="E1477" s="74">
        <v>0.77559999999999996</v>
      </c>
      <c r="F1477" s="122" t="s">
        <v>2498</v>
      </c>
      <c r="G1477" s="63" t="s">
        <v>2498</v>
      </c>
    </row>
    <row r="1478" spans="1:7">
      <c r="A1478" t="s">
        <v>2308</v>
      </c>
      <c r="B1478" t="s">
        <v>2719</v>
      </c>
      <c r="C1478" s="3">
        <v>3299</v>
      </c>
      <c r="D1478" t="s">
        <v>1352</v>
      </c>
      <c r="E1478" s="74">
        <v>0.1391</v>
      </c>
      <c r="F1478" s="122" t="s">
        <v>2881</v>
      </c>
      <c r="G1478" s="63" t="s">
        <v>2499</v>
      </c>
    </row>
    <row r="1479" spans="1:7">
      <c r="A1479" t="s">
        <v>2308</v>
      </c>
      <c r="B1479" t="s">
        <v>2719</v>
      </c>
      <c r="C1479" s="3">
        <v>4080</v>
      </c>
      <c r="D1479" t="s">
        <v>1354</v>
      </c>
      <c r="E1479" s="74">
        <v>0.20039999999999999</v>
      </c>
      <c r="F1479" s="122" t="s">
        <v>2881</v>
      </c>
      <c r="G1479" s="63" t="s">
        <v>2499</v>
      </c>
    </row>
    <row r="1480" spans="1:7">
      <c r="A1480" t="s">
        <v>2308</v>
      </c>
      <c r="B1480" t="s">
        <v>2719</v>
      </c>
      <c r="C1480" s="3">
        <v>3055</v>
      </c>
      <c r="D1480" t="s">
        <v>1350</v>
      </c>
      <c r="E1480" s="74">
        <v>0.50729999999999997</v>
      </c>
      <c r="F1480" s="122" t="s">
        <v>2881</v>
      </c>
      <c r="G1480" s="63" t="s">
        <v>2498</v>
      </c>
    </row>
    <row r="1481" spans="1:7">
      <c r="A1481" t="s">
        <v>2308</v>
      </c>
      <c r="B1481" t="s">
        <v>2719</v>
      </c>
      <c r="C1481" s="3">
        <v>4081</v>
      </c>
      <c r="D1481" t="s">
        <v>1355</v>
      </c>
      <c r="E1481" s="74">
        <v>0.14219999999999999</v>
      </c>
      <c r="F1481" s="122" t="s">
        <v>2881</v>
      </c>
      <c r="G1481" s="63" t="s">
        <v>2499</v>
      </c>
    </row>
    <row r="1482" spans="1:7">
      <c r="A1482" t="s">
        <v>2308</v>
      </c>
      <c r="B1482" t="s">
        <v>2719</v>
      </c>
      <c r="C1482" s="3">
        <v>2294</v>
      </c>
      <c r="D1482" t="s">
        <v>1347</v>
      </c>
      <c r="E1482" s="74">
        <v>0.1867</v>
      </c>
      <c r="F1482" s="122" t="s">
        <v>2881</v>
      </c>
      <c r="G1482" s="63" t="s">
        <v>2499</v>
      </c>
    </row>
    <row r="1483" spans="1:7">
      <c r="A1483" t="s">
        <v>2308</v>
      </c>
      <c r="B1483" t="s">
        <v>2719</v>
      </c>
      <c r="C1483" s="3">
        <v>2944</v>
      </c>
      <c r="D1483" t="s">
        <v>1349</v>
      </c>
      <c r="E1483" s="74">
        <v>0.19989999999999999</v>
      </c>
      <c r="F1483" s="122" t="s">
        <v>2881</v>
      </c>
      <c r="G1483" s="63" t="s">
        <v>2499</v>
      </c>
    </row>
    <row r="1484" spans="1:7">
      <c r="A1484" t="s">
        <v>2308</v>
      </c>
      <c r="B1484" t="s">
        <v>2719</v>
      </c>
      <c r="C1484" s="3">
        <v>4387</v>
      </c>
      <c r="D1484" t="s">
        <v>1360</v>
      </c>
      <c r="E1484" s="74">
        <v>0.1729</v>
      </c>
      <c r="F1484" s="122" t="s">
        <v>2881</v>
      </c>
      <c r="G1484" s="63" t="s">
        <v>2499</v>
      </c>
    </row>
    <row r="1485" spans="1:7">
      <c r="A1485" t="s">
        <v>2308</v>
      </c>
      <c r="B1485" t="s">
        <v>2719</v>
      </c>
      <c r="C1485" s="3">
        <v>1516</v>
      </c>
      <c r="D1485" t="s">
        <v>1346</v>
      </c>
      <c r="E1485" s="74">
        <v>0.45669999999999999</v>
      </c>
      <c r="F1485" s="122" t="s">
        <v>2881</v>
      </c>
      <c r="G1485" s="63" t="s">
        <v>2499</v>
      </c>
    </row>
    <row r="1486" spans="1:7">
      <c r="A1486" t="s">
        <v>2308</v>
      </c>
      <c r="B1486" t="s">
        <v>2719</v>
      </c>
      <c r="C1486" s="3">
        <v>4156</v>
      </c>
      <c r="D1486" t="s">
        <v>1356</v>
      </c>
      <c r="E1486" s="74">
        <v>0.39050000000000001</v>
      </c>
      <c r="F1486" s="122" t="s">
        <v>2881</v>
      </c>
      <c r="G1486" s="63" t="s">
        <v>2499</v>
      </c>
    </row>
    <row r="1487" spans="1:7">
      <c r="A1487" t="s">
        <v>2308</v>
      </c>
      <c r="B1487" t="s">
        <v>2719</v>
      </c>
      <c r="C1487" s="3">
        <v>4219</v>
      </c>
      <c r="D1487" t="s">
        <v>1358</v>
      </c>
      <c r="E1487" s="74">
        <v>0.1449</v>
      </c>
      <c r="F1487" s="122" t="s">
        <v>2881</v>
      </c>
      <c r="G1487" s="63" t="s">
        <v>2499</v>
      </c>
    </row>
    <row r="1488" spans="1:7">
      <c r="A1488" t="s">
        <v>2308</v>
      </c>
      <c r="B1488" t="s">
        <v>2719</v>
      </c>
      <c r="C1488" s="3">
        <v>4189</v>
      </c>
      <c r="D1488" t="s">
        <v>1357</v>
      </c>
      <c r="E1488" s="74">
        <v>0.36770000000000003</v>
      </c>
      <c r="F1488" s="122" t="s">
        <v>2881</v>
      </c>
      <c r="G1488" s="63" t="s">
        <v>2499</v>
      </c>
    </row>
    <row r="1489" spans="1:7">
      <c r="A1489" t="s">
        <v>2308</v>
      </c>
      <c r="B1489" t="s">
        <v>2719</v>
      </c>
      <c r="C1489" s="3">
        <v>2681</v>
      </c>
      <c r="D1489" t="s">
        <v>1348</v>
      </c>
      <c r="E1489" s="74">
        <v>0.25319999999999998</v>
      </c>
      <c r="F1489" s="122" t="s">
        <v>2881</v>
      </c>
      <c r="G1489" s="63" t="s">
        <v>2499</v>
      </c>
    </row>
    <row r="1490" spans="1:7">
      <c r="A1490" t="s">
        <v>2308</v>
      </c>
      <c r="B1490" t="s">
        <v>2719</v>
      </c>
      <c r="C1490" s="3">
        <v>5631</v>
      </c>
      <c r="D1490" t="s">
        <v>236</v>
      </c>
      <c r="E1490" s="74">
        <v>0.1154</v>
      </c>
      <c r="F1490" s="122" t="s">
        <v>2881</v>
      </c>
      <c r="G1490" s="63" t="s">
        <v>2499</v>
      </c>
    </row>
    <row r="1491" spans="1:7">
      <c r="A1491" t="s">
        <v>2308</v>
      </c>
      <c r="B1491" t="s">
        <v>2719</v>
      </c>
      <c r="C1491" s="3">
        <v>3685</v>
      </c>
      <c r="D1491" t="s">
        <v>1353</v>
      </c>
      <c r="E1491" s="74">
        <v>0.1885</v>
      </c>
      <c r="F1491" s="122" t="s">
        <v>2881</v>
      </c>
      <c r="G1491" s="63" t="s">
        <v>2499</v>
      </c>
    </row>
    <row r="1492" spans="1:7">
      <c r="A1492" t="s">
        <v>2308</v>
      </c>
      <c r="B1492" t="s">
        <v>2719</v>
      </c>
      <c r="C1492" s="3">
        <v>5685</v>
      </c>
      <c r="D1492" t="s">
        <v>3010</v>
      </c>
      <c r="E1492" s="74">
        <v>0.1237</v>
      </c>
      <c r="F1492" s="122" t="s">
        <v>2881</v>
      </c>
      <c r="G1492" s="63" t="s">
        <v>2499</v>
      </c>
    </row>
    <row r="1493" spans="1:7">
      <c r="A1493" t="s">
        <v>2308</v>
      </c>
      <c r="B1493" t="s">
        <v>2719</v>
      </c>
      <c r="C1493" s="3">
        <v>3056</v>
      </c>
      <c r="D1493" t="s">
        <v>1351</v>
      </c>
      <c r="E1493" s="74">
        <v>0.42859999999999998</v>
      </c>
      <c r="F1493" s="122" t="s">
        <v>2881</v>
      </c>
      <c r="G1493" s="63" t="s">
        <v>2499</v>
      </c>
    </row>
    <row r="1494" spans="1:7">
      <c r="A1494" t="s">
        <v>2308</v>
      </c>
      <c r="B1494" t="s">
        <v>2719</v>
      </c>
      <c r="C1494" s="3">
        <v>4307</v>
      </c>
      <c r="D1494" t="s">
        <v>1359</v>
      </c>
      <c r="E1494" s="74">
        <v>0.10580000000000001</v>
      </c>
      <c r="F1494" s="122" t="s">
        <v>2881</v>
      </c>
      <c r="G1494" s="63" t="s">
        <v>2499</v>
      </c>
    </row>
    <row r="1495" spans="1:7">
      <c r="A1495" t="s">
        <v>2309</v>
      </c>
      <c r="B1495" t="s">
        <v>2599</v>
      </c>
      <c r="C1495" s="3">
        <v>3180</v>
      </c>
      <c r="D1495" t="s">
        <v>1368</v>
      </c>
      <c r="E1495" s="74">
        <v>0.64039999999999997</v>
      </c>
      <c r="F1495" s="122" t="s">
        <v>2498</v>
      </c>
      <c r="G1495" s="63" t="s">
        <v>2498</v>
      </c>
    </row>
    <row r="1496" spans="1:7">
      <c r="A1496" t="s">
        <v>2309</v>
      </c>
      <c r="B1496" t="s">
        <v>2599</v>
      </c>
      <c r="C1496" s="3">
        <v>2398</v>
      </c>
      <c r="D1496" t="s">
        <v>1364</v>
      </c>
      <c r="E1496" s="74">
        <v>0.54179999999999995</v>
      </c>
      <c r="F1496" s="122" t="s">
        <v>2498</v>
      </c>
      <c r="G1496" s="63" t="s">
        <v>2498</v>
      </c>
    </row>
    <row r="1497" spans="1:7">
      <c r="A1497" t="s">
        <v>2309</v>
      </c>
      <c r="B1497" t="s">
        <v>2599</v>
      </c>
      <c r="C1497" s="3">
        <v>3301</v>
      </c>
      <c r="D1497" t="s">
        <v>1370</v>
      </c>
      <c r="E1497" s="74">
        <v>0.69340000000000002</v>
      </c>
      <c r="F1497" s="122" t="s">
        <v>2498</v>
      </c>
      <c r="G1497" s="63" t="s">
        <v>2498</v>
      </c>
    </row>
    <row r="1498" spans="1:7">
      <c r="A1498" t="s">
        <v>2309</v>
      </c>
      <c r="B1498" t="s">
        <v>2599</v>
      </c>
      <c r="C1498" s="3">
        <v>2257</v>
      </c>
      <c r="D1498" t="s">
        <v>1362</v>
      </c>
      <c r="E1498" s="74">
        <v>0.49690000000000001</v>
      </c>
      <c r="F1498" s="122" t="s">
        <v>2498</v>
      </c>
      <c r="G1498" s="63" t="s">
        <v>2498</v>
      </c>
    </row>
    <row r="1499" spans="1:7">
      <c r="A1499" t="s">
        <v>2309</v>
      </c>
      <c r="B1499" t="s">
        <v>2599</v>
      </c>
      <c r="C1499" s="3">
        <v>3532</v>
      </c>
      <c r="D1499" t="s">
        <v>1372</v>
      </c>
      <c r="E1499" s="74">
        <v>0.63200000000000001</v>
      </c>
      <c r="F1499" s="122" t="s">
        <v>2498</v>
      </c>
      <c r="G1499" s="63" t="s">
        <v>2498</v>
      </c>
    </row>
    <row r="1500" spans="1:7">
      <c r="A1500" t="s">
        <v>2309</v>
      </c>
      <c r="B1500" t="s">
        <v>2599</v>
      </c>
      <c r="C1500" s="3">
        <v>2876</v>
      </c>
      <c r="D1500" t="s">
        <v>1365</v>
      </c>
      <c r="E1500" s="74">
        <v>0.5917</v>
      </c>
      <c r="F1500" s="122" t="s">
        <v>2498</v>
      </c>
      <c r="G1500" s="63" t="s">
        <v>2498</v>
      </c>
    </row>
    <row r="1501" spans="1:7">
      <c r="A1501" t="s">
        <v>2309</v>
      </c>
      <c r="B1501" t="s">
        <v>2599</v>
      </c>
      <c r="C1501" s="3">
        <v>4063</v>
      </c>
      <c r="D1501" t="s">
        <v>3192</v>
      </c>
      <c r="E1501" s="74">
        <v>0.69</v>
      </c>
      <c r="F1501" s="122" t="s">
        <v>2498</v>
      </c>
      <c r="G1501" s="63" t="s">
        <v>2498</v>
      </c>
    </row>
    <row r="1502" spans="1:7">
      <c r="A1502" t="s">
        <v>2309</v>
      </c>
      <c r="B1502" t="s">
        <v>2599</v>
      </c>
      <c r="C1502" s="3">
        <v>3000</v>
      </c>
      <c r="D1502" t="s">
        <v>1367</v>
      </c>
      <c r="E1502" s="74">
        <v>0.66039999999999999</v>
      </c>
      <c r="F1502" s="122" t="s">
        <v>2498</v>
      </c>
      <c r="G1502" s="63" t="s">
        <v>2498</v>
      </c>
    </row>
    <row r="1503" spans="1:7">
      <c r="A1503" t="s">
        <v>2309</v>
      </c>
      <c r="B1503" t="s">
        <v>2599</v>
      </c>
      <c r="C1503" s="3">
        <v>2945</v>
      </c>
      <c r="D1503" t="s">
        <v>1366</v>
      </c>
      <c r="E1503" s="74">
        <v>0.66190000000000004</v>
      </c>
      <c r="F1503" s="122" t="s">
        <v>2498</v>
      </c>
      <c r="G1503" s="63" t="s">
        <v>2498</v>
      </c>
    </row>
    <row r="1504" spans="1:7">
      <c r="A1504" t="s">
        <v>2309</v>
      </c>
      <c r="B1504" t="s">
        <v>2599</v>
      </c>
      <c r="C1504" s="3">
        <v>2340</v>
      </c>
      <c r="D1504" t="s">
        <v>1363</v>
      </c>
      <c r="E1504" s="74">
        <v>0.66920000000000002</v>
      </c>
      <c r="F1504" s="122" t="s">
        <v>2498</v>
      </c>
      <c r="G1504" s="63" t="s">
        <v>2498</v>
      </c>
    </row>
    <row r="1505" spans="1:7">
      <c r="A1505" t="s">
        <v>2309</v>
      </c>
      <c r="B1505" t="s">
        <v>2599</v>
      </c>
      <c r="C1505" s="3">
        <v>3300</v>
      </c>
      <c r="D1505" t="s">
        <v>1369</v>
      </c>
      <c r="E1505" s="74">
        <v>0.61509999999999998</v>
      </c>
      <c r="F1505" s="122" t="s">
        <v>2498</v>
      </c>
      <c r="G1505" s="63" t="s">
        <v>2498</v>
      </c>
    </row>
    <row r="1506" spans="1:7">
      <c r="A1506" t="s">
        <v>2309</v>
      </c>
      <c r="B1506" t="s">
        <v>2599</v>
      </c>
      <c r="C1506" s="3">
        <v>3401</v>
      </c>
      <c r="D1506" t="s">
        <v>1371</v>
      </c>
      <c r="E1506" s="74">
        <v>0.66220000000000001</v>
      </c>
      <c r="F1506" s="122" t="s">
        <v>2498</v>
      </c>
      <c r="G1506" s="63" t="s">
        <v>2498</v>
      </c>
    </row>
    <row r="1507" spans="1:7">
      <c r="A1507" t="s">
        <v>2309</v>
      </c>
      <c r="B1507" t="s">
        <v>2599</v>
      </c>
      <c r="C1507" s="3">
        <v>3648</v>
      </c>
      <c r="D1507" t="s">
        <v>1373</v>
      </c>
      <c r="E1507" s="74">
        <v>0.64810000000000001</v>
      </c>
      <c r="F1507" s="122" t="s">
        <v>2498</v>
      </c>
      <c r="G1507" s="63" t="s">
        <v>2498</v>
      </c>
    </row>
    <row r="1508" spans="1:7">
      <c r="A1508" s="98" t="s">
        <v>2310</v>
      </c>
      <c r="B1508" t="s">
        <v>2527</v>
      </c>
      <c r="C1508" s="3">
        <v>5372</v>
      </c>
      <c r="D1508" t="s">
        <v>1399</v>
      </c>
      <c r="E1508" s="74">
        <v>0.49819999999999998</v>
      </c>
      <c r="F1508" s="122" t="s">
        <v>2499</v>
      </c>
      <c r="G1508" s="63" t="s">
        <v>2499</v>
      </c>
    </row>
    <row r="1509" spans="1:7">
      <c r="A1509" t="s">
        <v>2310</v>
      </c>
      <c r="B1509" t="s">
        <v>2527</v>
      </c>
      <c r="C1509" s="3">
        <v>2807</v>
      </c>
      <c r="D1509" t="s">
        <v>1380</v>
      </c>
      <c r="E1509" s="74">
        <v>0.48599999999999999</v>
      </c>
      <c r="F1509" s="122" t="s">
        <v>2499</v>
      </c>
      <c r="G1509" s="63" t="s">
        <v>2499</v>
      </c>
    </row>
    <row r="1510" spans="1:7">
      <c r="A1510" t="s">
        <v>2310</v>
      </c>
      <c r="B1510" t="s">
        <v>2527</v>
      </c>
      <c r="C1510" s="3">
        <v>5665</v>
      </c>
      <c r="D1510" t="s">
        <v>3082</v>
      </c>
      <c r="E1510" s="74">
        <v>0.2364</v>
      </c>
      <c r="F1510" s="122" t="s">
        <v>2499</v>
      </c>
      <c r="G1510" s="63" t="s">
        <v>2499</v>
      </c>
    </row>
    <row r="1511" spans="1:7">
      <c r="A1511" t="s">
        <v>2310</v>
      </c>
      <c r="B1511" t="s">
        <v>2527</v>
      </c>
      <c r="C1511" s="3">
        <v>3250</v>
      </c>
      <c r="D1511" t="s">
        <v>1382</v>
      </c>
      <c r="E1511" s="74">
        <v>0.5907</v>
      </c>
      <c r="F1511" s="122" t="s">
        <v>2498</v>
      </c>
      <c r="G1511" s="63" t="s">
        <v>2498</v>
      </c>
    </row>
    <row r="1512" spans="1:7">
      <c r="A1512" t="s">
        <v>2310</v>
      </c>
      <c r="B1512" t="s">
        <v>2527</v>
      </c>
      <c r="C1512" s="3">
        <v>5633</v>
      </c>
      <c r="D1512" t="s">
        <v>2891</v>
      </c>
      <c r="E1512" s="74">
        <v>0.58130000000000004</v>
      </c>
      <c r="F1512" s="122" t="s">
        <v>2881</v>
      </c>
      <c r="G1512" s="63" t="s">
        <v>2498</v>
      </c>
    </row>
    <row r="1513" spans="1:7">
      <c r="A1513" t="s">
        <v>2310</v>
      </c>
      <c r="B1513" t="s">
        <v>2527</v>
      </c>
      <c r="C1513" s="3">
        <v>4296</v>
      </c>
      <c r="D1513" t="s">
        <v>1390</v>
      </c>
      <c r="E1513" s="74">
        <v>0.60609999999999997</v>
      </c>
      <c r="F1513" s="122" t="s">
        <v>2498</v>
      </c>
      <c r="G1513" s="63" t="s">
        <v>2498</v>
      </c>
    </row>
    <row r="1514" spans="1:7">
      <c r="A1514" t="s">
        <v>2310</v>
      </c>
      <c r="B1514" t="s">
        <v>2527</v>
      </c>
      <c r="C1514" s="3">
        <v>4186</v>
      </c>
      <c r="D1514" t="s">
        <v>1388</v>
      </c>
      <c r="E1514" s="74">
        <v>0.58950000000000002</v>
      </c>
      <c r="F1514" s="122" t="s">
        <v>2498</v>
      </c>
      <c r="G1514" s="63" t="s">
        <v>2498</v>
      </c>
    </row>
    <row r="1515" spans="1:7">
      <c r="A1515" t="s">
        <v>2310</v>
      </c>
      <c r="B1515" t="s">
        <v>2527</v>
      </c>
      <c r="C1515" s="3">
        <v>4331</v>
      </c>
      <c r="D1515" t="s">
        <v>1392</v>
      </c>
      <c r="E1515" s="74">
        <v>0.61339999999999995</v>
      </c>
      <c r="F1515" s="122" t="s">
        <v>2498</v>
      </c>
      <c r="G1515" s="63" t="s">
        <v>2498</v>
      </c>
    </row>
    <row r="1516" spans="1:7">
      <c r="A1516" t="s">
        <v>2310</v>
      </c>
      <c r="B1516" t="s">
        <v>2527</v>
      </c>
      <c r="C1516" s="3">
        <v>1510</v>
      </c>
      <c r="D1516" t="s">
        <v>1375</v>
      </c>
      <c r="E1516" s="74">
        <v>0.58230000000000004</v>
      </c>
      <c r="F1516" s="122" t="s">
        <v>2498</v>
      </c>
      <c r="G1516" s="63" t="s">
        <v>2498</v>
      </c>
    </row>
    <row r="1517" spans="1:7">
      <c r="A1517" t="s">
        <v>2310</v>
      </c>
      <c r="B1517" t="s">
        <v>2527</v>
      </c>
      <c r="C1517" s="3">
        <v>3649</v>
      </c>
      <c r="D1517" t="s">
        <v>1383</v>
      </c>
      <c r="E1517" s="74">
        <v>0.6341</v>
      </c>
      <c r="F1517" s="122" t="s">
        <v>2498</v>
      </c>
      <c r="G1517" s="63" t="s">
        <v>2498</v>
      </c>
    </row>
    <row r="1518" spans="1:7">
      <c r="A1518" t="s">
        <v>2310</v>
      </c>
      <c r="B1518" t="s">
        <v>2527</v>
      </c>
      <c r="C1518" s="3">
        <v>2576</v>
      </c>
      <c r="D1518" t="s">
        <v>1378</v>
      </c>
      <c r="E1518" s="74">
        <v>0.48649999999999999</v>
      </c>
      <c r="F1518" s="122" t="s">
        <v>2499</v>
      </c>
      <c r="G1518" s="63" t="s">
        <v>2499</v>
      </c>
    </row>
    <row r="1519" spans="1:7">
      <c r="A1519" t="s">
        <v>2310</v>
      </c>
      <c r="B1519" t="s">
        <v>2527</v>
      </c>
      <c r="C1519" s="3">
        <v>4578</v>
      </c>
      <c r="D1519" t="s">
        <v>1395</v>
      </c>
      <c r="E1519" s="74">
        <v>0.49130000000000001</v>
      </c>
      <c r="F1519" s="122" t="s">
        <v>2499</v>
      </c>
      <c r="G1519" s="63" t="s">
        <v>2499</v>
      </c>
    </row>
    <row r="1520" spans="1:7">
      <c r="A1520" t="s">
        <v>2310</v>
      </c>
      <c r="B1520" t="s">
        <v>2527</v>
      </c>
      <c r="C1520" s="3">
        <v>2877</v>
      </c>
      <c r="D1520" t="s">
        <v>1381</v>
      </c>
      <c r="E1520" s="74">
        <v>0.36649999999999999</v>
      </c>
      <c r="F1520" s="122" t="s">
        <v>2881</v>
      </c>
      <c r="G1520" s="63" t="s">
        <v>2499</v>
      </c>
    </row>
    <row r="1521" spans="1:7">
      <c r="A1521" t="s">
        <v>2310</v>
      </c>
      <c r="B1521" t="s">
        <v>2527</v>
      </c>
      <c r="C1521" s="3">
        <v>4099</v>
      </c>
      <c r="D1521" t="s">
        <v>1350</v>
      </c>
      <c r="E1521" s="74">
        <v>0.61599999999999999</v>
      </c>
      <c r="F1521" s="122" t="s">
        <v>2498</v>
      </c>
      <c r="G1521" s="63" t="s">
        <v>2498</v>
      </c>
    </row>
    <row r="1522" spans="1:7">
      <c r="A1522" t="s">
        <v>2310</v>
      </c>
      <c r="B1522" t="s">
        <v>2527</v>
      </c>
      <c r="C1522" s="3">
        <v>5757</v>
      </c>
      <c r="D1522" t="s">
        <v>3169</v>
      </c>
      <c r="E1522" s="74">
        <v>0.46989999999999998</v>
      </c>
      <c r="F1522" s="122" t="s">
        <v>2881</v>
      </c>
      <c r="G1522" s="63" t="s">
        <v>2499</v>
      </c>
    </row>
    <row r="1523" spans="1:7">
      <c r="A1523" t="s">
        <v>2310</v>
      </c>
      <c r="B1523" t="s">
        <v>2527</v>
      </c>
      <c r="C1523" s="3">
        <v>5159</v>
      </c>
      <c r="D1523" t="s">
        <v>1397</v>
      </c>
      <c r="E1523" s="74">
        <v>0.53939999999999999</v>
      </c>
      <c r="F1523" s="122" t="s">
        <v>2498</v>
      </c>
      <c r="G1523" s="63" t="s">
        <v>2498</v>
      </c>
    </row>
    <row r="1524" spans="1:7">
      <c r="A1524" s="98" t="s">
        <v>2310</v>
      </c>
      <c r="B1524" t="s">
        <v>2527</v>
      </c>
      <c r="C1524" s="3">
        <v>4407</v>
      </c>
      <c r="D1524" t="s">
        <v>237</v>
      </c>
      <c r="E1524" s="74">
        <v>0.44650000000000001</v>
      </c>
      <c r="F1524" s="122" t="s">
        <v>2499</v>
      </c>
      <c r="G1524" s="63" t="s">
        <v>2499</v>
      </c>
    </row>
    <row r="1525" spans="1:7">
      <c r="A1525" t="s">
        <v>2310</v>
      </c>
      <c r="B1525" t="s">
        <v>2527</v>
      </c>
      <c r="C1525" s="3">
        <v>4297</v>
      </c>
      <c r="D1525" t="s">
        <v>1391</v>
      </c>
      <c r="E1525" s="74">
        <v>0.4632</v>
      </c>
      <c r="F1525" s="122" t="s">
        <v>2881</v>
      </c>
      <c r="G1525" s="63" t="s">
        <v>2499</v>
      </c>
    </row>
    <row r="1526" spans="1:7">
      <c r="A1526" t="s">
        <v>2310</v>
      </c>
      <c r="B1526" t="s">
        <v>2527</v>
      </c>
      <c r="C1526" s="3">
        <v>5033</v>
      </c>
      <c r="D1526" t="s">
        <v>1396</v>
      </c>
      <c r="E1526" s="74">
        <v>0.44619999999999999</v>
      </c>
      <c r="F1526" s="122" t="s">
        <v>2499</v>
      </c>
      <c r="G1526" s="63" t="s">
        <v>2499</v>
      </c>
    </row>
    <row r="1527" spans="1:7">
      <c r="A1527" t="s">
        <v>2310</v>
      </c>
      <c r="B1527" t="s">
        <v>2527</v>
      </c>
      <c r="C1527" s="3">
        <v>2748</v>
      </c>
      <c r="D1527" t="s">
        <v>1379</v>
      </c>
      <c r="E1527" s="74">
        <v>0.44059999999999999</v>
      </c>
      <c r="F1527" s="122" t="s">
        <v>2881</v>
      </c>
      <c r="G1527" s="63" t="s">
        <v>2499</v>
      </c>
    </row>
    <row r="1528" spans="1:7">
      <c r="A1528" t="s">
        <v>2310</v>
      </c>
      <c r="B1528" t="s">
        <v>2527</v>
      </c>
      <c r="C1528" s="3">
        <v>5635</v>
      </c>
      <c r="D1528" t="s">
        <v>2983</v>
      </c>
      <c r="E1528" s="74">
        <v>0.49359999999999998</v>
      </c>
      <c r="F1528" s="122" t="s">
        <v>2499</v>
      </c>
      <c r="G1528" s="63" t="s">
        <v>2499</v>
      </c>
    </row>
    <row r="1529" spans="1:7">
      <c r="A1529" t="s">
        <v>2310</v>
      </c>
      <c r="B1529" t="s">
        <v>2527</v>
      </c>
      <c r="C1529" s="3">
        <v>5206</v>
      </c>
      <c r="D1529" t="s">
        <v>253</v>
      </c>
      <c r="E1529" s="74">
        <v>0.52480000000000004</v>
      </c>
      <c r="F1529" s="122" t="s">
        <v>2498</v>
      </c>
      <c r="G1529" s="63" t="s">
        <v>2498</v>
      </c>
    </row>
    <row r="1530" spans="1:7">
      <c r="A1530" t="s">
        <v>2310</v>
      </c>
      <c r="B1530" t="s">
        <v>2527</v>
      </c>
      <c r="C1530" s="3">
        <v>4102</v>
      </c>
      <c r="D1530" t="s">
        <v>1385</v>
      </c>
      <c r="E1530" s="74">
        <v>0.52990000000000004</v>
      </c>
      <c r="F1530" s="122" t="s">
        <v>2499</v>
      </c>
      <c r="G1530" s="63" t="s">
        <v>2498</v>
      </c>
    </row>
    <row r="1531" spans="1:7">
      <c r="A1531" t="s">
        <v>2310</v>
      </c>
      <c r="B1531" t="s">
        <v>2527</v>
      </c>
      <c r="C1531" s="3">
        <v>5160</v>
      </c>
      <c r="D1531" t="s">
        <v>1398</v>
      </c>
      <c r="E1531" s="74">
        <v>0.44290000000000002</v>
      </c>
      <c r="F1531" s="122" t="s">
        <v>2881</v>
      </c>
      <c r="G1531" s="63" t="s">
        <v>2499</v>
      </c>
    </row>
    <row r="1532" spans="1:7">
      <c r="A1532" t="s">
        <v>2310</v>
      </c>
      <c r="B1532" t="s">
        <v>2527</v>
      </c>
      <c r="C1532" s="3">
        <v>4538</v>
      </c>
      <c r="D1532" t="s">
        <v>1394</v>
      </c>
      <c r="E1532" s="74">
        <v>0.47770000000000001</v>
      </c>
      <c r="F1532" s="122" t="s">
        <v>2499</v>
      </c>
      <c r="G1532" s="63" t="s">
        <v>2499</v>
      </c>
    </row>
    <row r="1533" spans="1:7">
      <c r="A1533" t="s">
        <v>2310</v>
      </c>
      <c r="B1533" t="s">
        <v>2527</v>
      </c>
      <c r="C1533" s="3">
        <v>5961</v>
      </c>
      <c r="D1533" t="s">
        <v>1400</v>
      </c>
      <c r="E1533" s="74">
        <v>0.17560000000000001</v>
      </c>
      <c r="F1533" s="122" t="s">
        <v>2881</v>
      </c>
      <c r="G1533" s="63" t="s">
        <v>2499</v>
      </c>
    </row>
    <row r="1534" spans="1:7">
      <c r="A1534" t="s">
        <v>2310</v>
      </c>
      <c r="B1534" t="s">
        <v>2527</v>
      </c>
      <c r="C1534" s="3">
        <v>4381</v>
      </c>
      <c r="D1534" t="s">
        <v>1393</v>
      </c>
      <c r="E1534" s="74">
        <v>0.52610000000000001</v>
      </c>
      <c r="F1534" s="122" t="s">
        <v>2881</v>
      </c>
      <c r="G1534" s="63" t="s">
        <v>2498</v>
      </c>
    </row>
    <row r="1535" spans="1:7">
      <c r="A1535" t="s">
        <v>2310</v>
      </c>
      <c r="B1535" t="s">
        <v>2527</v>
      </c>
      <c r="C1535" s="3">
        <v>4227</v>
      </c>
      <c r="D1535" t="s">
        <v>1389</v>
      </c>
      <c r="E1535" s="74">
        <v>0.55020000000000002</v>
      </c>
      <c r="F1535" s="122" t="s">
        <v>2499</v>
      </c>
      <c r="G1535" s="63" t="s">
        <v>2498</v>
      </c>
    </row>
    <row r="1536" spans="1:7">
      <c r="A1536" t="s">
        <v>2310</v>
      </c>
      <c r="B1536" t="s">
        <v>2527</v>
      </c>
      <c r="C1536" s="3">
        <v>2543</v>
      </c>
      <c r="D1536" t="s">
        <v>1377</v>
      </c>
      <c r="E1536" s="74">
        <v>0.53539999999999999</v>
      </c>
      <c r="F1536" s="122" t="s">
        <v>2498</v>
      </c>
      <c r="G1536" s="63" t="s">
        <v>2498</v>
      </c>
    </row>
    <row r="1537" spans="1:7">
      <c r="A1537" t="s">
        <v>2310</v>
      </c>
      <c r="B1537" t="s">
        <v>2527</v>
      </c>
      <c r="C1537" s="3">
        <v>4103</v>
      </c>
      <c r="D1537" t="s">
        <v>1386</v>
      </c>
      <c r="E1537" s="74">
        <v>0.58540000000000003</v>
      </c>
      <c r="F1537" s="122" t="s">
        <v>2498</v>
      </c>
      <c r="G1537" s="63" t="s">
        <v>2498</v>
      </c>
    </row>
    <row r="1538" spans="1:7">
      <c r="A1538" t="s">
        <v>2310</v>
      </c>
      <c r="B1538" t="s">
        <v>2527</v>
      </c>
      <c r="C1538" s="3">
        <v>2399</v>
      </c>
      <c r="D1538" t="s">
        <v>1376</v>
      </c>
      <c r="E1538" s="74">
        <v>0.65129999999999999</v>
      </c>
      <c r="F1538" s="122" t="s">
        <v>2498</v>
      </c>
      <c r="G1538" s="63" t="s">
        <v>2498</v>
      </c>
    </row>
    <row r="1539" spans="1:7">
      <c r="A1539" t="s">
        <v>2310</v>
      </c>
      <c r="B1539" t="s">
        <v>2527</v>
      </c>
      <c r="C1539" s="3">
        <v>4158</v>
      </c>
      <c r="D1539" t="s">
        <v>1387</v>
      </c>
      <c r="E1539" s="74">
        <v>0.5595</v>
      </c>
      <c r="F1539" s="122" t="s">
        <v>2498</v>
      </c>
      <c r="G1539" s="63" t="s">
        <v>2498</v>
      </c>
    </row>
    <row r="1540" spans="1:7">
      <c r="A1540" t="s">
        <v>2310</v>
      </c>
      <c r="B1540" t="s">
        <v>2527</v>
      </c>
      <c r="C1540" s="3">
        <v>3751</v>
      </c>
      <c r="D1540" t="s">
        <v>1384</v>
      </c>
      <c r="E1540" s="74">
        <v>0.63829999999999998</v>
      </c>
      <c r="F1540" s="122" t="s">
        <v>2498</v>
      </c>
      <c r="G1540" s="63" t="s">
        <v>2498</v>
      </c>
    </row>
    <row r="1541" spans="1:7">
      <c r="A1541" t="s">
        <v>2310</v>
      </c>
      <c r="B1541" t="s">
        <v>2527</v>
      </c>
      <c r="C1541" s="3">
        <v>5754</v>
      </c>
      <c r="D1541" t="s">
        <v>3182</v>
      </c>
      <c r="E1541" s="74">
        <v>0.49909999999999999</v>
      </c>
      <c r="F1541" s="122" t="s">
        <v>2881</v>
      </c>
      <c r="G1541" s="63" t="s">
        <v>2499</v>
      </c>
    </row>
    <row r="1542" spans="1:7">
      <c r="A1542" t="s">
        <v>2311</v>
      </c>
      <c r="B1542" t="s">
        <v>2582</v>
      </c>
      <c r="C1542" s="3">
        <v>2808</v>
      </c>
      <c r="D1542" t="s">
        <v>1405</v>
      </c>
      <c r="E1542" s="74">
        <v>0.57989999999999997</v>
      </c>
      <c r="F1542" s="122" t="s">
        <v>2498</v>
      </c>
      <c r="G1542" s="63" t="s">
        <v>2498</v>
      </c>
    </row>
    <row r="1543" spans="1:7">
      <c r="A1543" t="s">
        <v>2311</v>
      </c>
      <c r="B1543" t="s">
        <v>2582</v>
      </c>
      <c r="C1543" s="3">
        <v>2205</v>
      </c>
      <c r="D1543" t="s">
        <v>1402</v>
      </c>
      <c r="E1543" s="74">
        <v>0.44009999999999999</v>
      </c>
      <c r="F1543" s="122" t="s">
        <v>2881</v>
      </c>
      <c r="G1543" s="63" t="s">
        <v>2499</v>
      </c>
    </row>
    <row r="1544" spans="1:7">
      <c r="A1544" t="s">
        <v>2311</v>
      </c>
      <c r="B1544" t="s">
        <v>2582</v>
      </c>
      <c r="C1544" s="3">
        <v>2206</v>
      </c>
      <c r="D1544" t="s">
        <v>1403</v>
      </c>
      <c r="E1544" s="74">
        <v>0.4083</v>
      </c>
      <c r="F1544" s="122" t="s">
        <v>2881</v>
      </c>
      <c r="G1544" s="63" t="s">
        <v>2499</v>
      </c>
    </row>
    <row r="1545" spans="1:7">
      <c r="A1545" t="s">
        <v>2311</v>
      </c>
      <c r="B1545" t="s">
        <v>2582</v>
      </c>
      <c r="C1545" s="3">
        <v>4230</v>
      </c>
      <c r="D1545" t="s">
        <v>1406</v>
      </c>
      <c r="E1545" s="74">
        <v>0.43</v>
      </c>
      <c r="F1545" s="122" t="s">
        <v>2881</v>
      </c>
      <c r="G1545" s="63" t="s">
        <v>2499</v>
      </c>
    </row>
    <row r="1546" spans="1:7">
      <c r="A1546" t="s">
        <v>2311</v>
      </c>
      <c r="B1546" t="s">
        <v>2582</v>
      </c>
      <c r="C1546" s="3">
        <v>5531</v>
      </c>
      <c r="D1546" t="s">
        <v>2840</v>
      </c>
      <c r="E1546" s="74">
        <v>0.58330000000000004</v>
      </c>
      <c r="F1546" s="122" t="s">
        <v>2881</v>
      </c>
      <c r="G1546" s="63" t="s">
        <v>2498</v>
      </c>
    </row>
    <row r="1547" spans="1:7">
      <c r="A1547" t="s">
        <v>2311</v>
      </c>
      <c r="B1547" t="s">
        <v>2582</v>
      </c>
      <c r="C1547" s="3">
        <v>5332</v>
      </c>
      <c r="D1547" t="s">
        <v>1407</v>
      </c>
      <c r="E1547" s="74">
        <v>0.41789999999999999</v>
      </c>
      <c r="F1547" s="122" t="s">
        <v>2881</v>
      </c>
      <c r="G1547" s="63" t="s">
        <v>2499</v>
      </c>
    </row>
    <row r="1548" spans="1:7">
      <c r="A1548" t="s">
        <v>2311</v>
      </c>
      <c r="B1548" t="s">
        <v>2582</v>
      </c>
      <c r="C1548" s="3">
        <v>2361</v>
      </c>
      <c r="D1548" t="s">
        <v>1404</v>
      </c>
      <c r="E1548" s="74">
        <v>0.3745</v>
      </c>
      <c r="F1548" s="122" t="s">
        <v>2881</v>
      </c>
      <c r="G1548" s="63" t="s">
        <v>2499</v>
      </c>
    </row>
    <row r="1549" spans="1:7">
      <c r="A1549" t="s">
        <v>2312</v>
      </c>
      <c r="B1549" t="s">
        <v>2821</v>
      </c>
      <c r="C1549" s="3">
        <v>2190</v>
      </c>
      <c r="D1549" t="s">
        <v>1409</v>
      </c>
      <c r="E1549" s="74">
        <v>0.28560000000000002</v>
      </c>
      <c r="F1549" s="122" t="s">
        <v>2881</v>
      </c>
      <c r="G1549" s="63" t="s">
        <v>2499</v>
      </c>
    </row>
    <row r="1550" spans="1:7">
      <c r="A1550" t="s">
        <v>2312</v>
      </c>
      <c r="B1550" t="s">
        <v>2821</v>
      </c>
      <c r="C1550" s="3">
        <v>4309</v>
      </c>
      <c r="D1550" t="s">
        <v>1412</v>
      </c>
      <c r="E1550" s="74">
        <v>0.47339999999999999</v>
      </c>
      <c r="F1550" s="122" t="s">
        <v>2881</v>
      </c>
      <c r="G1550" s="63" t="s">
        <v>2499</v>
      </c>
    </row>
    <row r="1551" spans="1:7">
      <c r="A1551" t="s">
        <v>2312</v>
      </c>
      <c r="B1551" t="s">
        <v>2821</v>
      </c>
      <c r="C1551" s="3">
        <v>3458</v>
      </c>
      <c r="D1551" t="s">
        <v>1410</v>
      </c>
      <c r="E1551" s="74">
        <v>0.34179999999999999</v>
      </c>
      <c r="F1551" s="122" t="s">
        <v>2881</v>
      </c>
      <c r="G1551" s="63" t="s">
        <v>2499</v>
      </c>
    </row>
    <row r="1552" spans="1:7">
      <c r="A1552" t="s">
        <v>2312</v>
      </c>
      <c r="B1552" t="s">
        <v>2821</v>
      </c>
      <c r="C1552" s="3">
        <v>4471</v>
      </c>
      <c r="D1552" t="s">
        <v>1413</v>
      </c>
      <c r="E1552" s="74">
        <v>0.2457</v>
      </c>
      <c r="F1552" s="122" t="s">
        <v>2881</v>
      </c>
      <c r="G1552" s="63" t="s">
        <v>2499</v>
      </c>
    </row>
    <row r="1553" spans="1:7">
      <c r="A1553" t="s">
        <v>2312</v>
      </c>
      <c r="B1553" t="s">
        <v>2821</v>
      </c>
      <c r="C1553" s="3">
        <v>5564</v>
      </c>
      <c r="D1553" t="s">
        <v>2866</v>
      </c>
      <c r="E1553" s="74">
        <v>0.28660000000000002</v>
      </c>
      <c r="F1553" s="122" t="s">
        <v>2881</v>
      </c>
      <c r="G1553" s="63" t="s">
        <v>2499</v>
      </c>
    </row>
    <row r="1554" spans="1:7">
      <c r="A1554" t="s">
        <v>2312</v>
      </c>
      <c r="B1554" t="s">
        <v>2821</v>
      </c>
      <c r="C1554" s="3">
        <v>4569</v>
      </c>
      <c r="D1554" t="s">
        <v>1414</v>
      </c>
      <c r="E1554" s="74">
        <v>0.30180000000000001</v>
      </c>
      <c r="F1554" s="122" t="s">
        <v>2881</v>
      </c>
      <c r="G1554" s="63" t="s">
        <v>2499</v>
      </c>
    </row>
    <row r="1555" spans="1:7">
      <c r="A1555" t="s">
        <v>2312</v>
      </c>
      <c r="B1555" t="s">
        <v>2821</v>
      </c>
      <c r="C1555" s="3">
        <v>5338</v>
      </c>
      <c r="D1555" t="s">
        <v>1415</v>
      </c>
      <c r="E1555" s="74">
        <v>0.52470000000000006</v>
      </c>
      <c r="F1555" s="122" t="s">
        <v>2881</v>
      </c>
      <c r="G1555" s="63" t="s">
        <v>2498</v>
      </c>
    </row>
    <row r="1556" spans="1:7">
      <c r="A1556" t="s">
        <v>2312</v>
      </c>
      <c r="B1556" t="s">
        <v>2821</v>
      </c>
      <c r="C1556" s="3">
        <v>4170</v>
      </c>
      <c r="D1556" t="s">
        <v>1411</v>
      </c>
      <c r="E1556" s="74">
        <v>0.26090000000000002</v>
      </c>
      <c r="F1556" s="122" t="s">
        <v>2881</v>
      </c>
      <c r="G1556" s="63" t="s">
        <v>2499</v>
      </c>
    </row>
    <row r="1557" spans="1:7">
      <c r="A1557" t="s">
        <v>2313</v>
      </c>
      <c r="B1557" t="s">
        <v>2597</v>
      </c>
      <c r="C1557" s="3">
        <v>4582</v>
      </c>
      <c r="D1557" t="s">
        <v>1421</v>
      </c>
      <c r="E1557" s="74">
        <v>0.50780000000000003</v>
      </c>
      <c r="F1557" s="122" t="s">
        <v>2881</v>
      </c>
      <c r="G1557" s="63" t="s">
        <v>2498</v>
      </c>
    </row>
    <row r="1558" spans="1:7">
      <c r="A1558" t="s">
        <v>2313</v>
      </c>
      <c r="B1558" t="s">
        <v>2597</v>
      </c>
      <c r="C1558" s="3">
        <v>2878</v>
      </c>
      <c r="D1558" t="s">
        <v>1418</v>
      </c>
      <c r="E1558" s="74">
        <v>0.43380000000000002</v>
      </c>
      <c r="F1558" s="122" t="s">
        <v>2881</v>
      </c>
      <c r="G1558" s="63" t="s">
        <v>2499</v>
      </c>
    </row>
    <row r="1559" spans="1:7">
      <c r="A1559" t="s">
        <v>2313</v>
      </c>
      <c r="B1559" t="s">
        <v>2597</v>
      </c>
      <c r="C1559" s="3">
        <v>5671</v>
      </c>
      <c r="D1559" t="s">
        <v>2993</v>
      </c>
      <c r="E1559" s="74">
        <v>0.56289999999999996</v>
      </c>
      <c r="F1559" s="122" t="s">
        <v>2498</v>
      </c>
      <c r="G1559" s="63" t="s">
        <v>2498</v>
      </c>
    </row>
    <row r="1560" spans="1:7">
      <c r="A1560" t="s">
        <v>2313</v>
      </c>
      <c r="B1560" t="s">
        <v>2597</v>
      </c>
      <c r="C1560" s="3">
        <v>2773</v>
      </c>
      <c r="D1560" t="s">
        <v>1417</v>
      </c>
      <c r="E1560" s="74">
        <v>0.45090000000000002</v>
      </c>
      <c r="F1560" s="122" t="s">
        <v>2881</v>
      </c>
      <c r="G1560" s="63" t="s">
        <v>2499</v>
      </c>
    </row>
    <row r="1561" spans="1:7">
      <c r="A1561" t="s">
        <v>2313</v>
      </c>
      <c r="B1561" t="s">
        <v>2597</v>
      </c>
      <c r="C1561" s="3">
        <v>5582</v>
      </c>
      <c r="D1561" t="s">
        <v>2867</v>
      </c>
      <c r="E1561" s="74">
        <v>0.58460000000000001</v>
      </c>
      <c r="F1561" s="122" t="s">
        <v>2881</v>
      </c>
      <c r="G1561" s="63" t="s">
        <v>2498</v>
      </c>
    </row>
    <row r="1562" spans="1:7">
      <c r="A1562" t="s">
        <v>2313</v>
      </c>
      <c r="B1562" t="s">
        <v>2597</v>
      </c>
      <c r="C1562" s="3">
        <v>4557</v>
      </c>
      <c r="D1562" t="s">
        <v>1420</v>
      </c>
      <c r="E1562" s="74">
        <v>0.48309999999999997</v>
      </c>
      <c r="F1562" s="122" t="s">
        <v>2881</v>
      </c>
      <c r="G1562" s="63" t="s">
        <v>2499</v>
      </c>
    </row>
    <row r="1563" spans="1:7">
      <c r="A1563" t="s">
        <v>2313</v>
      </c>
      <c r="B1563" t="s">
        <v>2597</v>
      </c>
      <c r="C1563" s="3">
        <v>3798</v>
      </c>
      <c r="D1563" t="s">
        <v>1419</v>
      </c>
      <c r="E1563" s="74">
        <v>0.52039999999999997</v>
      </c>
      <c r="F1563" s="122" t="s">
        <v>2498</v>
      </c>
      <c r="G1563" s="63" t="s">
        <v>2498</v>
      </c>
    </row>
    <row r="1564" spans="1:7">
      <c r="A1564" t="s">
        <v>2506</v>
      </c>
      <c r="B1564" t="s">
        <v>2507</v>
      </c>
      <c r="C1564" s="3">
        <v>5549</v>
      </c>
      <c r="D1564" t="s">
        <v>1269</v>
      </c>
      <c r="E1564" s="74">
        <v>0.61250000000000004</v>
      </c>
      <c r="F1564" s="122" t="s">
        <v>2498</v>
      </c>
      <c r="G1564" s="63" t="s">
        <v>2498</v>
      </c>
    </row>
    <row r="1565" spans="1:7">
      <c r="A1565" t="s">
        <v>2963</v>
      </c>
      <c r="B1565" t="s">
        <v>3057</v>
      </c>
      <c r="C1565" s="3">
        <v>5661</v>
      </c>
      <c r="D1565" t="s">
        <v>3045</v>
      </c>
      <c r="E1565" s="74">
        <v>0.65600000000000003</v>
      </c>
      <c r="F1565" s="122" t="s">
        <v>2498</v>
      </c>
      <c r="G1565" s="63" t="s">
        <v>2498</v>
      </c>
    </row>
    <row r="1566" spans="1:7">
      <c r="A1566" t="s">
        <v>2314</v>
      </c>
      <c r="B1566" t="s">
        <v>2757</v>
      </c>
      <c r="C1566" s="3">
        <v>3725</v>
      </c>
      <c r="D1566" t="s">
        <v>1423</v>
      </c>
      <c r="E1566" s="74">
        <v>0</v>
      </c>
      <c r="F1566" s="122" t="s">
        <v>2881</v>
      </c>
      <c r="G1566" s="63" t="s">
        <v>2499</v>
      </c>
    </row>
    <row r="1567" spans="1:7">
      <c r="A1567" t="s">
        <v>2315</v>
      </c>
      <c r="B1567" t="s">
        <v>2706</v>
      </c>
      <c r="C1567" s="3">
        <v>1892</v>
      </c>
      <c r="D1567" t="s">
        <v>1425</v>
      </c>
      <c r="E1567" s="74">
        <v>2.2700000000000001E-2</v>
      </c>
      <c r="F1567" s="122" t="s">
        <v>2881</v>
      </c>
      <c r="G1567" s="63" t="s">
        <v>2499</v>
      </c>
    </row>
    <row r="1568" spans="1:7">
      <c r="A1568" t="s">
        <v>2315</v>
      </c>
      <c r="B1568" t="s">
        <v>2706</v>
      </c>
      <c r="C1568" s="3">
        <v>2749</v>
      </c>
      <c r="D1568" t="s">
        <v>1426</v>
      </c>
      <c r="E1568" s="74">
        <v>0.38350000000000001</v>
      </c>
      <c r="F1568" s="122" t="s">
        <v>2881</v>
      </c>
      <c r="G1568" s="63" t="s">
        <v>2499</v>
      </c>
    </row>
    <row r="1569" spans="1:7">
      <c r="A1569" t="s">
        <v>2315</v>
      </c>
      <c r="B1569" t="s">
        <v>2706</v>
      </c>
      <c r="C1569" s="3">
        <v>2750</v>
      </c>
      <c r="D1569" t="s">
        <v>1427</v>
      </c>
      <c r="E1569" s="74">
        <v>0.46089999999999998</v>
      </c>
      <c r="F1569" s="122" t="s">
        <v>2881</v>
      </c>
      <c r="G1569" s="63" t="s">
        <v>2499</v>
      </c>
    </row>
    <row r="1570" spans="1:7">
      <c r="A1570" t="s">
        <v>2315</v>
      </c>
      <c r="B1570" t="s">
        <v>2706</v>
      </c>
      <c r="C1570" s="3">
        <v>4558</v>
      </c>
      <c r="D1570" t="s">
        <v>1429</v>
      </c>
      <c r="E1570" s="74">
        <v>0.37709999999999999</v>
      </c>
      <c r="F1570" s="122" t="s">
        <v>2881</v>
      </c>
      <c r="G1570" s="63" t="s">
        <v>2499</v>
      </c>
    </row>
    <row r="1571" spans="1:7">
      <c r="A1571" t="s">
        <v>2315</v>
      </c>
      <c r="B1571" t="s">
        <v>2706</v>
      </c>
      <c r="C1571" s="3">
        <v>5555</v>
      </c>
      <c r="D1571" t="s">
        <v>2868</v>
      </c>
      <c r="E1571" s="74">
        <v>0.44590000000000002</v>
      </c>
      <c r="F1571" s="122" t="s">
        <v>2881</v>
      </c>
      <c r="G1571" s="63" t="s">
        <v>2499</v>
      </c>
    </row>
    <row r="1572" spans="1:7">
      <c r="A1572" t="s">
        <v>2315</v>
      </c>
      <c r="B1572" t="s">
        <v>2706</v>
      </c>
      <c r="C1572" s="3">
        <v>3808</v>
      </c>
      <c r="D1572" t="s">
        <v>1428</v>
      </c>
      <c r="E1572" s="74">
        <v>0</v>
      </c>
      <c r="F1572" s="122" t="s">
        <v>2881</v>
      </c>
      <c r="G1572" s="63" t="s">
        <v>2499</v>
      </c>
    </row>
    <row r="1573" spans="1:7">
      <c r="A1573" t="s">
        <v>2316</v>
      </c>
      <c r="B1573" t="s">
        <v>2648</v>
      </c>
      <c r="C1573" s="3">
        <v>4178</v>
      </c>
      <c r="D1573" t="s">
        <v>1433</v>
      </c>
      <c r="E1573" s="74">
        <v>0.8</v>
      </c>
      <c r="F1573" s="122" t="s">
        <v>2881</v>
      </c>
      <c r="G1573" s="63" t="s">
        <v>2498</v>
      </c>
    </row>
    <row r="1574" spans="1:7">
      <c r="A1574" t="s">
        <v>2316</v>
      </c>
      <c r="B1574" t="s">
        <v>2648</v>
      </c>
      <c r="C1574" s="3">
        <v>4107</v>
      </c>
      <c r="D1574" t="s">
        <v>1432</v>
      </c>
      <c r="E1574" s="74">
        <v>0.49409999999999998</v>
      </c>
      <c r="F1574" s="122" t="s">
        <v>2881</v>
      </c>
      <c r="G1574" s="63" t="s">
        <v>2499</v>
      </c>
    </row>
    <row r="1575" spans="1:7">
      <c r="A1575" t="s">
        <v>2316</v>
      </c>
      <c r="B1575" t="s">
        <v>2648</v>
      </c>
      <c r="C1575" s="3">
        <v>2632</v>
      </c>
      <c r="D1575" t="s">
        <v>1431</v>
      </c>
      <c r="E1575" s="74">
        <v>0.54900000000000004</v>
      </c>
      <c r="F1575" s="122" t="s">
        <v>2881</v>
      </c>
      <c r="G1575" s="63" t="s">
        <v>2498</v>
      </c>
    </row>
    <row r="1576" spans="1:7">
      <c r="A1576" t="s">
        <v>2317</v>
      </c>
      <c r="B1576" t="s">
        <v>2750</v>
      </c>
      <c r="C1576" s="3">
        <v>2520</v>
      </c>
      <c r="D1576" t="s">
        <v>1436</v>
      </c>
      <c r="E1576" s="74">
        <v>0.3891</v>
      </c>
      <c r="F1576" s="122" t="s">
        <v>2881</v>
      </c>
      <c r="G1576" s="63" t="s">
        <v>2499</v>
      </c>
    </row>
    <row r="1577" spans="1:7">
      <c r="A1577" t="s">
        <v>2317</v>
      </c>
      <c r="B1577" t="s">
        <v>2750</v>
      </c>
      <c r="C1577" s="3">
        <v>2879</v>
      </c>
      <c r="D1577" t="s">
        <v>1437</v>
      </c>
      <c r="E1577" s="74">
        <v>0.377</v>
      </c>
      <c r="F1577" s="122" t="s">
        <v>2881</v>
      </c>
      <c r="G1577" s="63" t="s">
        <v>2499</v>
      </c>
    </row>
    <row r="1578" spans="1:7">
      <c r="A1578" t="s">
        <v>2317</v>
      </c>
      <c r="B1578" t="s">
        <v>2750</v>
      </c>
      <c r="C1578" s="3">
        <v>3011</v>
      </c>
      <c r="D1578" t="s">
        <v>1438</v>
      </c>
      <c r="E1578" s="74">
        <v>0.40150000000000002</v>
      </c>
      <c r="F1578" s="122" t="s">
        <v>2881</v>
      </c>
      <c r="G1578" s="63" t="s">
        <v>2499</v>
      </c>
    </row>
    <row r="1579" spans="1:7">
      <c r="A1579" t="s">
        <v>2317</v>
      </c>
      <c r="B1579" t="s">
        <v>2750</v>
      </c>
      <c r="C1579" s="3">
        <v>1963</v>
      </c>
      <c r="D1579" t="s">
        <v>1435</v>
      </c>
      <c r="E1579" s="74">
        <v>0.3775</v>
      </c>
      <c r="F1579" s="122" t="s">
        <v>2881</v>
      </c>
      <c r="G1579" s="63" t="s">
        <v>2499</v>
      </c>
    </row>
    <row r="1580" spans="1:7">
      <c r="A1580" t="s">
        <v>2317</v>
      </c>
      <c r="B1580" t="s">
        <v>2750</v>
      </c>
      <c r="C1580" s="3">
        <v>5559</v>
      </c>
      <c r="D1580" t="s">
        <v>2939</v>
      </c>
      <c r="E1580" s="74">
        <v>0.5</v>
      </c>
      <c r="F1580" s="122" t="s">
        <v>2881</v>
      </c>
      <c r="G1580" s="63" t="s">
        <v>2498</v>
      </c>
    </row>
    <row r="1581" spans="1:7">
      <c r="A1581" t="s">
        <v>2317</v>
      </c>
      <c r="B1581" t="s">
        <v>2750</v>
      </c>
      <c r="C1581" s="3">
        <v>5761</v>
      </c>
      <c r="D1581" t="s">
        <v>3175</v>
      </c>
      <c r="E1581" s="74">
        <v>0.66669999999999996</v>
      </c>
      <c r="F1581" s="122" t="s">
        <v>2881</v>
      </c>
      <c r="G1581" s="63" t="s">
        <v>2498</v>
      </c>
    </row>
    <row r="1582" spans="1:7">
      <c r="A1582" t="s">
        <v>2318</v>
      </c>
      <c r="B1582" t="s">
        <v>2561</v>
      </c>
      <c r="C1582" s="3">
        <v>2577</v>
      </c>
      <c r="D1582" t="s">
        <v>1440</v>
      </c>
      <c r="E1582" s="74">
        <v>0.63890000000000002</v>
      </c>
      <c r="F1582" s="122" t="s">
        <v>2498</v>
      </c>
      <c r="G1582" s="63" t="s">
        <v>2498</v>
      </c>
    </row>
    <row r="1583" spans="1:7">
      <c r="A1583" t="s">
        <v>2318</v>
      </c>
      <c r="B1583" t="s">
        <v>2561</v>
      </c>
      <c r="C1583" s="3">
        <v>2810</v>
      </c>
      <c r="D1583" t="s">
        <v>1441</v>
      </c>
      <c r="E1583" s="74">
        <v>0.74919999999999998</v>
      </c>
      <c r="F1583" s="122" t="s">
        <v>2498</v>
      </c>
      <c r="G1583" s="63" t="s">
        <v>2498</v>
      </c>
    </row>
    <row r="1584" spans="1:7">
      <c r="A1584" t="s">
        <v>2319</v>
      </c>
      <c r="B1584" t="s">
        <v>2535</v>
      </c>
      <c r="C1584" s="3">
        <v>3603</v>
      </c>
      <c r="D1584" t="s">
        <v>1446</v>
      </c>
      <c r="E1584" s="74">
        <v>0.73470000000000002</v>
      </c>
      <c r="F1584" s="122" t="s">
        <v>2498</v>
      </c>
      <c r="G1584" s="63" t="s">
        <v>2498</v>
      </c>
    </row>
    <row r="1585" spans="1:7">
      <c r="A1585" t="s">
        <v>2319</v>
      </c>
      <c r="B1585" t="s">
        <v>2535</v>
      </c>
      <c r="C1585" s="3">
        <v>4412</v>
      </c>
      <c r="D1585" t="s">
        <v>1447</v>
      </c>
      <c r="E1585" s="74">
        <v>0.47120000000000001</v>
      </c>
      <c r="F1585" s="122" t="s">
        <v>2499</v>
      </c>
      <c r="G1585" s="63" t="s">
        <v>2499</v>
      </c>
    </row>
    <row r="1586" spans="1:7">
      <c r="A1586" t="s">
        <v>2319</v>
      </c>
      <c r="B1586" t="s">
        <v>2535</v>
      </c>
      <c r="C1586" s="3">
        <v>2362</v>
      </c>
      <c r="D1586" t="s">
        <v>1444</v>
      </c>
      <c r="E1586" s="74">
        <v>0.51319999999999999</v>
      </c>
      <c r="F1586" s="122" t="s">
        <v>2499</v>
      </c>
      <c r="G1586" s="63" t="s">
        <v>2498</v>
      </c>
    </row>
    <row r="1587" spans="1:7">
      <c r="A1587" t="s">
        <v>2319</v>
      </c>
      <c r="B1587" t="s">
        <v>2535</v>
      </c>
      <c r="C1587" s="3">
        <v>1928</v>
      </c>
      <c r="D1587" t="s">
        <v>1443</v>
      </c>
      <c r="E1587" s="74">
        <v>0.79320000000000002</v>
      </c>
      <c r="F1587" s="122" t="s">
        <v>2881</v>
      </c>
      <c r="G1587" s="63" t="s">
        <v>2498</v>
      </c>
    </row>
    <row r="1588" spans="1:7">
      <c r="A1588" t="s">
        <v>2319</v>
      </c>
      <c r="B1588" t="s">
        <v>2535</v>
      </c>
      <c r="C1588" s="3">
        <v>2379</v>
      </c>
      <c r="D1588" t="s">
        <v>1445</v>
      </c>
      <c r="E1588" s="74">
        <v>0.37369999999999998</v>
      </c>
      <c r="F1588" s="122" t="s">
        <v>2499</v>
      </c>
      <c r="G1588" s="63" t="s">
        <v>2499</v>
      </c>
    </row>
    <row r="1589" spans="1:7">
      <c r="A1589" t="s">
        <v>2319</v>
      </c>
      <c r="B1589" t="s">
        <v>2535</v>
      </c>
      <c r="C1589" s="3">
        <v>5767</v>
      </c>
      <c r="D1589" t="s">
        <v>3225</v>
      </c>
      <c r="E1589" s="74">
        <v>0.53859999999999997</v>
      </c>
      <c r="F1589" s="122" t="s">
        <v>2498</v>
      </c>
      <c r="G1589" s="63" t="s">
        <v>2498</v>
      </c>
    </row>
    <row r="1590" spans="1:7">
      <c r="A1590" t="s">
        <v>2319</v>
      </c>
      <c r="B1590" t="s">
        <v>2535</v>
      </c>
      <c r="C1590" s="3">
        <v>5525</v>
      </c>
      <c r="D1590" t="s">
        <v>2855</v>
      </c>
      <c r="E1590" s="74">
        <v>0.71120000000000005</v>
      </c>
      <c r="F1590" s="122" t="s">
        <v>2881</v>
      </c>
      <c r="G1590" s="63" t="s">
        <v>2498</v>
      </c>
    </row>
    <row r="1591" spans="1:7">
      <c r="A1591" t="s">
        <v>2319</v>
      </c>
      <c r="B1591" t="s">
        <v>2535</v>
      </c>
      <c r="C1591" s="3">
        <v>5768</v>
      </c>
      <c r="D1591" t="s">
        <v>3226</v>
      </c>
      <c r="E1591" s="74">
        <v>6.6699999999999995E-2</v>
      </c>
      <c r="F1591" s="122" t="s">
        <v>2498</v>
      </c>
      <c r="G1591" s="63" t="s">
        <v>2498</v>
      </c>
    </row>
    <row r="1592" spans="1:7">
      <c r="A1592" t="s">
        <v>2320</v>
      </c>
      <c r="B1592" t="s">
        <v>2753</v>
      </c>
      <c r="C1592" s="3">
        <v>2521</v>
      </c>
      <c r="D1592" t="s">
        <v>1451</v>
      </c>
      <c r="E1592" s="74">
        <v>0.25319999999999998</v>
      </c>
      <c r="F1592" s="122" t="s">
        <v>2499</v>
      </c>
      <c r="G1592" s="63" t="s">
        <v>2499</v>
      </c>
    </row>
    <row r="1593" spans="1:7">
      <c r="A1593" t="s">
        <v>2320</v>
      </c>
      <c r="B1593" t="s">
        <v>2753</v>
      </c>
      <c r="C1593" s="3">
        <v>3181</v>
      </c>
      <c r="D1593" t="s">
        <v>223</v>
      </c>
      <c r="E1593" s="74">
        <v>0.51590000000000003</v>
      </c>
      <c r="F1593" s="122" t="s">
        <v>2498</v>
      </c>
      <c r="G1593" s="63" t="s">
        <v>2498</v>
      </c>
    </row>
    <row r="1594" spans="1:7">
      <c r="A1594" t="s">
        <v>2320</v>
      </c>
      <c r="B1594" t="s">
        <v>2753</v>
      </c>
      <c r="C1594" s="3">
        <v>2380</v>
      </c>
      <c r="D1594" t="s">
        <v>461</v>
      </c>
      <c r="E1594" s="74">
        <v>0.51060000000000005</v>
      </c>
      <c r="F1594" s="122" t="s">
        <v>2498</v>
      </c>
      <c r="G1594" s="63" t="s">
        <v>2498</v>
      </c>
    </row>
    <row r="1595" spans="1:7">
      <c r="A1595" t="s">
        <v>2320</v>
      </c>
      <c r="B1595" t="s">
        <v>2753</v>
      </c>
      <c r="C1595" s="3">
        <v>3403</v>
      </c>
      <c r="D1595" t="s">
        <v>1455</v>
      </c>
      <c r="E1595" s="74">
        <v>0.35460000000000003</v>
      </c>
      <c r="F1595" s="122" t="s">
        <v>2499</v>
      </c>
      <c r="G1595" s="63" t="s">
        <v>2499</v>
      </c>
    </row>
    <row r="1596" spans="1:7">
      <c r="A1596" t="s">
        <v>2320</v>
      </c>
      <c r="B1596" t="s">
        <v>2753</v>
      </c>
      <c r="C1596" s="3">
        <v>3942</v>
      </c>
      <c r="D1596" t="s">
        <v>1163</v>
      </c>
      <c r="E1596" s="74">
        <v>0.52800000000000002</v>
      </c>
      <c r="F1596" s="122" t="s">
        <v>2498</v>
      </c>
      <c r="G1596" s="63" t="s">
        <v>2498</v>
      </c>
    </row>
    <row r="1597" spans="1:7">
      <c r="A1597" t="s">
        <v>2320</v>
      </c>
      <c r="B1597" t="s">
        <v>2753</v>
      </c>
      <c r="C1597" s="3">
        <v>5058</v>
      </c>
      <c r="D1597" t="s">
        <v>3033</v>
      </c>
      <c r="E1597" s="74">
        <v>0.25</v>
      </c>
      <c r="F1597" s="122" t="s">
        <v>2499</v>
      </c>
      <c r="G1597" s="63" t="s">
        <v>2499</v>
      </c>
    </row>
    <row r="1598" spans="1:7">
      <c r="A1598" t="s">
        <v>2320</v>
      </c>
      <c r="B1598" t="s">
        <v>2753</v>
      </c>
      <c r="C1598" s="3">
        <v>2620</v>
      </c>
      <c r="D1598" t="s">
        <v>1452</v>
      </c>
      <c r="E1598" s="74">
        <v>0.44369999999999998</v>
      </c>
      <c r="F1598" s="122" t="s">
        <v>2499</v>
      </c>
      <c r="G1598" s="63" t="s">
        <v>2499</v>
      </c>
    </row>
    <row r="1599" spans="1:7">
      <c r="A1599" t="s">
        <v>2320</v>
      </c>
      <c r="B1599" t="s">
        <v>2753</v>
      </c>
      <c r="C1599" s="3">
        <v>2774</v>
      </c>
      <c r="D1599" t="s">
        <v>1453</v>
      </c>
      <c r="E1599" s="74">
        <v>0.60429999999999995</v>
      </c>
      <c r="F1599" s="122" t="s">
        <v>2498</v>
      </c>
      <c r="G1599" s="63" t="s">
        <v>2498</v>
      </c>
    </row>
    <row r="1600" spans="1:7">
      <c r="A1600" t="s">
        <v>2320</v>
      </c>
      <c r="B1600" t="s">
        <v>2753</v>
      </c>
      <c r="C1600" s="3">
        <v>3402</v>
      </c>
      <c r="D1600" t="s">
        <v>1454</v>
      </c>
      <c r="E1600" s="74">
        <v>0.43149999999999999</v>
      </c>
      <c r="F1600" s="122" t="s">
        <v>2499</v>
      </c>
      <c r="G1600" s="63" t="s">
        <v>2499</v>
      </c>
    </row>
    <row r="1601" spans="1:7">
      <c r="A1601" t="s">
        <v>2320</v>
      </c>
      <c r="B1601" t="s">
        <v>2753</v>
      </c>
      <c r="C1601" s="3">
        <v>2150</v>
      </c>
      <c r="D1601" t="s">
        <v>1450</v>
      </c>
      <c r="E1601" s="74">
        <v>0.46850000000000003</v>
      </c>
      <c r="F1601" s="122" t="s">
        <v>2499</v>
      </c>
      <c r="G1601" s="63" t="s">
        <v>2499</v>
      </c>
    </row>
    <row r="1602" spans="1:7">
      <c r="A1602" t="s">
        <v>2320</v>
      </c>
      <c r="B1602" t="s">
        <v>2753</v>
      </c>
      <c r="C1602" s="3">
        <v>1537</v>
      </c>
      <c r="D1602" t="s">
        <v>1449</v>
      </c>
      <c r="E1602" s="74">
        <v>0.60840000000000005</v>
      </c>
      <c r="F1602" s="122" t="s">
        <v>2498</v>
      </c>
      <c r="G1602" s="63" t="s">
        <v>2498</v>
      </c>
    </row>
    <row r="1603" spans="1:7">
      <c r="A1603" t="s">
        <v>2321</v>
      </c>
      <c r="B1603" t="s">
        <v>2519</v>
      </c>
      <c r="C1603" s="3">
        <v>2467</v>
      </c>
      <c r="D1603" t="s">
        <v>1457</v>
      </c>
      <c r="E1603" s="74">
        <v>0.2535</v>
      </c>
      <c r="F1603" s="122" t="s">
        <v>2881</v>
      </c>
      <c r="G1603" s="63" t="s">
        <v>2499</v>
      </c>
    </row>
    <row r="1604" spans="1:7">
      <c r="A1604" t="s">
        <v>2321</v>
      </c>
      <c r="B1604" t="s">
        <v>2519</v>
      </c>
      <c r="C1604" s="3">
        <v>2707</v>
      </c>
      <c r="D1604" t="s">
        <v>1458</v>
      </c>
      <c r="E1604" s="74">
        <v>0.29820000000000002</v>
      </c>
      <c r="F1604" s="122" t="s">
        <v>2881</v>
      </c>
      <c r="G1604" s="63" t="s">
        <v>2499</v>
      </c>
    </row>
    <row r="1605" spans="1:7">
      <c r="A1605" t="s">
        <v>2321</v>
      </c>
      <c r="B1605" t="s">
        <v>2519</v>
      </c>
      <c r="C1605" s="3">
        <v>5176</v>
      </c>
      <c r="D1605" t="s">
        <v>1462</v>
      </c>
      <c r="E1605" s="74">
        <v>0.53990000000000005</v>
      </c>
      <c r="F1605" s="122" t="s">
        <v>2498</v>
      </c>
      <c r="G1605" s="63" t="s">
        <v>2498</v>
      </c>
    </row>
    <row r="1606" spans="1:7">
      <c r="A1606" t="s">
        <v>2321</v>
      </c>
      <c r="B1606" t="s">
        <v>2519</v>
      </c>
      <c r="C1606" s="3">
        <v>3182</v>
      </c>
      <c r="D1606" t="s">
        <v>1460</v>
      </c>
      <c r="E1606" s="74">
        <v>0.31190000000000001</v>
      </c>
      <c r="F1606" s="122" t="s">
        <v>2881</v>
      </c>
      <c r="G1606" s="63" t="s">
        <v>2499</v>
      </c>
    </row>
    <row r="1607" spans="1:7">
      <c r="A1607" t="s">
        <v>2321</v>
      </c>
      <c r="B1607" t="s">
        <v>2519</v>
      </c>
      <c r="C1607" s="3">
        <v>3252</v>
      </c>
      <c r="D1607" t="s">
        <v>1461</v>
      </c>
      <c r="E1607" s="74">
        <v>0.30420000000000003</v>
      </c>
      <c r="F1607" s="122" t="s">
        <v>2881</v>
      </c>
      <c r="G1607" s="63" t="s">
        <v>2499</v>
      </c>
    </row>
    <row r="1608" spans="1:7">
      <c r="A1608" t="s">
        <v>2321</v>
      </c>
      <c r="B1608" t="s">
        <v>2519</v>
      </c>
      <c r="C1608" s="3">
        <v>3057</v>
      </c>
      <c r="D1608" t="s">
        <v>1459</v>
      </c>
      <c r="E1608" s="74">
        <v>0.39550000000000002</v>
      </c>
      <c r="F1608" s="122" t="s">
        <v>2881</v>
      </c>
      <c r="G1608" s="63" t="s">
        <v>2499</v>
      </c>
    </row>
    <row r="1609" spans="1:7">
      <c r="A1609" t="s">
        <v>2321</v>
      </c>
      <c r="B1609" t="s">
        <v>2519</v>
      </c>
      <c r="C1609" s="3">
        <v>5588</v>
      </c>
      <c r="D1609" t="s">
        <v>2855</v>
      </c>
      <c r="E1609" s="74">
        <v>0.59919999999999995</v>
      </c>
      <c r="F1609" s="122" t="s">
        <v>2881</v>
      </c>
      <c r="G1609" s="63" t="s">
        <v>2498</v>
      </c>
    </row>
    <row r="1610" spans="1:7">
      <c r="A1610" t="s">
        <v>2321</v>
      </c>
      <c r="B1610" t="s">
        <v>2519</v>
      </c>
      <c r="C1610" s="3">
        <v>3404</v>
      </c>
      <c r="D1610" t="s">
        <v>2888</v>
      </c>
      <c r="E1610" s="74">
        <v>0</v>
      </c>
      <c r="F1610" s="122" t="s">
        <v>2881</v>
      </c>
      <c r="G1610" s="63" t="s">
        <v>2499</v>
      </c>
    </row>
    <row r="1611" spans="1:7">
      <c r="A1611" t="s">
        <v>2322</v>
      </c>
      <c r="B1611" t="s">
        <v>2636</v>
      </c>
      <c r="C1611" s="3">
        <v>2522</v>
      </c>
      <c r="D1611" t="s">
        <v>1465</v>
      </c>
      <c r="E1611" s="74">
        <v>0.56759999999999999</v>
      </c>
      <c r="F1611" s="122" t="s">
        <v>2498</v>
      </c>
      <c r="G1611" s="63" t="s">
        <v>2498</v>
      </c>
    </row>
    <row r="1612" spans="1:7">
      <c r="A1612" s="98" t="s">
        <v>2322</v>
      </c>
      <c r="B1612" t="s">
        <v>2636</v>
      </c>
      <c r="C1612" s="3">
        <v>2276</v>
      </c>
      <c r="D1612" t="s">
        <v>1464</v>
      </c>
      <c r="E1612" s="74">
        <v>0.69640000000000002</v>
      </c>
      <c r="F1612" s="122" t="s">
        <v>2499</v>
      </c>
      <c r="G1612" s="63" t="s">
        <v>2498</v>
      </c>
    </row>
    <row r="1613" spans="1:7">
      <c r="A1613" t="s">
        <v>2322</v>
      </c>
      <c r="B1613" t="s">
        <v>2636</v>
      </c>
      <c r="C1613" s="3">
        <v>3900</v>
      </c>
      <c r="D1613" t="s">
        <v>1466</v>
      </c>
      <c r="E1613" s="74">
        <v>0.58899999999999997</v>
      </c>
      <c r="F1613" s="122" t="s">
        <v>2498</v>
      </c>
      <c r="G1613" s="63" t="s">
        <v>2498</v>
      </c>
    </row>
    <row r="1614" spans="1:7">
      <c r="A1614" t="s">
        <v>2323</v>
      </c>
      <c r="B1614" t="s">
        <v>2562</v>
      </c>
      <c r="C1614" s="3">
        <v>2578</v>
      </c>
      <c r="D1614" t="s">
        <v>1468</v>
      </c>
      <c r="E1614" s="74">
        <v>0.28149999999999997</v>
      </c>
      <c r="F1614" s="122" t="s">
        <v>2881</v>
      </c>
      <c r="G1614" s="63" t="s">
        <v>2499</v>
      </c>
    </row>
    <row r="1615" spans="1:7">
      <c r="A1615" t="s">
        <v>2324</v>
      </c>
      <c r="B1615" t="s">
        <v>2675</v>
      </c>
      <c r="C1615" s="3">
        <v>5625</v>
      </c>
      <c r="D1615" t="s">
        <v>2919</v>
      </c>
      <c r="E1615" s="74">
        <v>0.69</v>
      </c>
      <c r="F1615" s="122" t="s">
        <v>2498</v>
      </c>
      <c r="G1615" s="63" t="s">
        <v>2498</v>
      </c>
    </row>
    <row r="1616" spans="1:7">
      <c r="A1616" t="s">
        <v>2324</v>
      </c>
      <c r="B1616" t="s">
        <v>2675</v>
      </c>
      <c r="C1616" s="3">
        <v>4329</v>
      </c>
      <c r="D1616" t="s">
        <v>2920</v>
      </c>
      <c r="E1616" s="74">
        <v>0.72199999999999998</v>
      </c>
      <c r="F1616" s="122" t="s">
        <v>2498</v>
      </c>
      <c r="G1616" s="63" t="s">
        <v>2498</v>
      </c>
    </row>
    <row r="1617" spans="1:7">
      <c r="A1617" t="s">
        <v>2324</v>
      </c>
      <c r="B1617" t="s">
        <v>2675</v>
      </c>
      <c r="C1617" s="3">
        <v>5589</v>
      </c>
      <c r="D1617" t="s">
        <v>2869</v>
      </c>
      <c r="E1617" s="74">
        <v>0.65380000000000005</v>
      </c>
      <c r="F1617" s="122" t="s">
        <v>2498</v>
      </c>
      <c r="G1617" s="63" t="s">
        <v>2498</v>
      </c>
    </row>
    <row r="1618" spans="1:7">
      <c r="A1618" t="s">
        <v>2324</v>
      </c>
      <c r="B1618" t="s">
        <v>2675</v>
      </c>
      <c r="C1618" s="3">
        <v>3183</v>
      </c>
      <c r="D1618" t="s">
        <v>75</v>
      </c>
      <c r="E1618" s="74">
        <v>0.6361</v>
      </c>
      <c r="F1618" s="122" t="s">
        <v>2498</v>
      </c>
      <c r="G1618" s="63" t="s">
        <v>2498</v>
      </c>
    </row>
    <row r="1619" spans="1:7">
      <c r="A1619" t="s">
        <v>2324</v>
      </c>
      <c r="B1619" t="s">
        <v>2675</v>
      </c>
      <c r="C1619" s="3">
        <v>3821</v>
      </c>
      <c r="D1619" t="s">
        <v>1472</v>
      </c>
      <c r="E1619" s="74">
        <v>0.69920000000000004</v>
      </c>
      <c r="F1619" s="122" t="s">
        <v>2498</v>
      </c>
      <c r="G1619" s="63" t="s">
        <v>2498</v>
      </c>
    </row>
    <row r="1620" spans="1:7">
      <c r="A1620" t="s">
        <v>2324</v>
      </c>
      <c r="B1620" t="s">
        <v>2675</v>
      </c>
      <c r="C1620" s="3">
        <v>4013</v>
      </c>
      <c r="D1620" t="s">
        <v>1474</v>
      </c>
      <c r="E1620" s="74">
        <v>0.64959999999999996</v>
      </c>
      <c r="F1620" s="122" t="s">
        <v>2498</v>
      </c>
      <c r="G1620" s="63" t="s">
        <v>2498</v>
      </c>
    </row>
    <row r="1621" spans="1:7">
      <c r="A1621" t="s">
        <v>2324</v>
      </c>
      <c r="B1621" t="s">
        <v>2675</v>
      </c>
      <c r="C1621" s="3">
        <v>3001</v>
      </c>
      <c r="D1621" t="s">
        <v>1471</v>
      </c>
      <c r="E1621" s="74">
        <v>0.59540000000000004</v>
      </c>
      <c r="F1621" s="122" t="s">
        <v>2498</v>
      </c>
      <c r="G1621" s="63" t="s">
        <v>2498</v>
      </c>
    </row>
    <row r="1622" spans="1:7">
      <c r="A1622" t="s">
        <v>2324</v>
      </c>
      <c r="B1622" t="s">
        <v>2675</v>
      </c>
      <c r="C1622" s="3">
        <v>4511</v>
      </c>
      <c r="D1622" t="s">
        <v>1475</v>
      </c>
      <c r="E1622" s="74">
        <v>0.71319999999999995</v>
      </c>
      <c r="F1622" s="122" t="s">
        <v>2498</v>
      </c>
      <c r="G1622" s="63" t="s">
        <v>2498</v>
      </c>
    </row>
    <row r="1623" spans="1:7">
      <c r="A1623" t="s">
        <v>2324</v>
      </c>
      <c r="B1623" t="s">
        <v>2675</v>
      </c>
      <c r="C1623" s="3">
        <v>2295</v>
      </c>
      <c r="D1623" t="s">
        <v>1470</v>
      </c>
      <c r="E1623" s="74">
        <v>0.59730000000000005</v>
      </c>
      <c r="F1623" s="122" t="s">
        <v>2498</v>
      </c>
      <c r="G1623" s="63" t="s">
        <v>2498</v>
      </c>
    </row>
    <row r="1624" spans="1:7">
      <c r="A1624" t="s">
        <v>2324</v>
      </c>
      <c r="B1624" t="s">
        <v>2675</v>
      </c>
      <c r="C1624" s="3">
        <v>5449</v>
      </c>
      <c r="D1624" t="s">
        <v>1476</v>
      </c>
      <c r="E1624" s="74">
        <v>0.69089999999999996</v>
      </c>
      <c r="F1624" s="122" t="s">
        <v>2881</v>
      </c>
      <c r="G1624" s="63" t="s">
        <v>2498</v>
      </c>
    </row>
    <row r="1625" spans="1:7">
      <c r="A1625" t="s">
        <v>2324</v>
      </c>
      <c r="B1625" t="s">
        <v>2675</v>
      </c>
      <c r="C1625" s="3">
        <v>3829</v>
      </c>
      <c r="D1625" t="s">
        <v>1473</v>
      </c>
      <c r="E1625" s="74">
        <v>0.59450000000000003</v>
      </c>
      <c r="F1625" s="122" t="s">
        <v>2881</v>
      </c>
      <c r="G1625" s="63" t="s">
        <v>2498</v>
      </c>
    </row>
    <row r="1626" spans="1:7">
      <c r="A1626" t="s">
        <v>2324</v>
      </c>
      <c r="B1626" t="s">
        <v>2675</v>
      </c>
      <c r="C1626" s="3">
        <v>5960</v>
      </c>
      <c r="D1626" t="s">
        <v>1477</v>
      </c>
      <c r="E1626" s="74">
        <v>0.39460000000000001</v>
      </c>
      <c r="F1626" s="122" t="s">
        <v>2881</v>
      </c>
      <c r="G1626" s="63" t="s">
        <v>2499</v>
      </c>
    </row>
    <row r="1627" spans="1:7">
      <c r="A1627" t="s">
        <v>2324</v>
      </c>
      <c r="B1627" t="s">
        <v>2675</v>
      </c>
      <c r="C1627" s="3">
        <v>1992</v>
      </c>
      <c r="D1627" t="s">
        <v>2676</v>
      </c>
      <c r="E1627" s="74">
        <v>0.38119999999999998</v>
      </c>
      <c r="F1627" s="122" t="s">
        <v>2881</v>
      </c>
      <c r="G1627" s="63" t="s">
        <v>2499</v>
      </c>
    </row>
    <row r="1628" spans="1:7">
      <c r="A1628" t="s">
        <v>2324</v>
      </c>
      <c r="B1628" t="s">
        <v>2675</v>
      </c>
      <c r="C1628" s="3">
        <v>2880</v>
      </c>
      <c r="D1628" t="s">
        <v>39</v>
      </c>
      <c r="E1628" s="74">
        <v>0.7117</v>
      </c>
      <c r="F1628" s="122" t="s">
        <v>2498</v>
      </c>
      <c r="G1628" s="63" t="s">
        <v>2498</v>
      </c>
    </row>
    <row r="1629" spans="1:7">
      <c r="A1629" t="s">
        <v>2325</v>
      </c>
      <c r="B1629" t="s">
        <v>2760</v>
      </c>
      <c r="C1629" s="3">
        <v>3405</v>
      </c>
      <c r="D1629" t="s">
        <v>1479</v>
      </c>
      <c r="E1629" s="74">
        <v>0.46029999999999999</v>
      </c>
      <c r="F1629" s="122" t="s">
        <v>2498</v>
      </c>
      <c r="G1629" s="63" t="s">
        <v>2498</v>
      </c>
    </row>
    <row r="1630" spans="1:7">
      <c r="A1630" t="s">
        <v>2326</v>
      </c>
      <c r="B1630" t="s">
        <v>2674</v>
      </c>
      <c r="C1630" s="3">
        <v>3459</v>
      </c>
      <c r="D1630" t="s">
        <v>1481</v>
      </c>
      <c r="E1630" s="74">
        <v>0.28410000000000002</v>
      </c>
      <c r="F1630" s="122" t="s">
        <v>2881</v>
      </c>
      <c r="G1630" s="63" t="s">
        <v>2499</v>
      </c>
    </row>
    <row r="1631" spans="1:7">
      <c r="A1631" t="s">
        <v>2327</v>
      </c>
      <c r="B1631" t="s">
        <v>2666</v>
      </c>
      <c r="C1631" s="3">
        <v>3406</v>
      </c>
      <c r="D1631" t="s">
        <v>1483</v>
      </c>
      <c r="E1631" s="74">
        <v>0.3508</v>
      </c>
      <c r="F1631" s="122" t="s">
        <v>2881</v>
      </c>
      <c r="G1631" s="63" t="s">
        <v>2499</v>
      </c>
    </row>
    <row r="1632" spans="1:7">
      <c r="A1632" t="s">
        <v>2327</v>
      </c>
      <c r="B1632" t="s">
        <v>2666</v>
      </c>
      <c r="C1632" s="3">
        <v>5480</v>
      </c>
      <c r="D1632" t="s">
        <v>2472</v>
      </c>
      <c r="E1632" s="74">
        <v>0.2833</v>
      </c>
      <c r="F1632" s="122" t="s">
        <v>2881</v>
      </c>
      <c r="G1632" s="63" t="s">
        <v>2499</v>
      </c>
    </row>
    <row r="1633" spans="1:7">
      <c r="A1633" t="s">
        <v>2328</v>
      </c>
      <c r="B1633" t="s">
        <v>2780</v>
      </c>
      <c r="C1633" s="3">
        <v>5762</v>
      </c>
      <c r="D1633" t="s">
        <v>3178</v>
      </c>
      <c r="E1633" s="74">
        <v>0.57020000000000004</v>
      </c>
      <c r="F1633" s="122" t="s">
        <v>2498</v>
      </c>
      <c r="G1633" s="63" t="s">
        <v>2498</v>
      </c>
    </row>
    <row r="1634" spans="1:7">
      <c r="A1634" t="s">
        <v>2328</v>
      </c>
      <c r="B1634" t="s">
        <v>2780</v>
      </c>
      <c r="C1634" s="3">
        <v>3119</v>
      </c>
      <c r="D1634" t="s">
        <v>1485</v>
      </c>
      <c r="E1634" s="74">
        <v>0.51359999999999995</v>
      </c>
      <c r="F1634" s="122" t="s">
        <v>2498</v>
      </c>
      <c r="G1634" s="63" t="s">
        <v>2498</v>
      </c>
    </row>
    <row r="1635" spans="1:7">
      <c r="A1635" t="s">
        <v>2328</v>
      </c>
      <c r="B1635" t="s">
        <v>2780</v>
      </c>
      <c r="C1635" s="3">
        <v>3800</v>
      </c>
      <c r="D1635" t="s">
        <v>1486</v>
      </c>
      <c r="E1635" s="74">
        <v>0.52170000000000005</v>
      </c>
      <c r="F1635" s="122" t="s">
        <v>2498</v>
      </c>
      <c r="G1635" s="63" t="s">
        <v>2498</v>
      </c>
    </row>
    <row r="1636" spans="1:7">
      <c r="A1636" t="s">
        <v>2329</v>
      </c>
      <c r="B1636" t="s">
        <v>2591</v>
      </c>
      <c r="C1636" s="3">
        <v>3407</v>
      </c>
      <c r="D1636" t="s">
        <v>113</v>
      </c>
      <c r="E1636" s="74">
        <v>0.57010000000000005</v>
      </c>
      <c r="F1636" s="122" t="s">
        <v>2498</v>
      </c>
      <c r="G1636" s="63" t="s">
        <v>2498</v>
      </c>
    </row>
    <row r="1637" spans="1:7">
      <c r="A1637" t="s">
        <v>2329</v>
      </c>
      <c r="B1637" t="s">
        <v>2591</v>
      </c>
      <c r="C1637" s="3">
        <v>4382</v>
      </c>
      <c r="D1637" t="s">
        <v>1504</v>
      </c>
      <c r="E1637" s="74">
        <v>0.18909999999999999</v>
      </c>
      <c r="F1637" s="122" t="s">
        <v>2881</v>
      </c>
      <c r="G1637" s="63" t="s">
        <v>2499</v>
      </c>
    </row>
    <row r="1638" spans="1:7">
      <c r="A1638" t="s">
        <v>2329</v>
      </c>
      <c r="B1638" t="s">
        <v>2591</v>
      </c>
      <c r="C1638" s="3">
        <v>3752</v>
      </c>
      <c r="D1638" t="s">
        <v>1498</v>
      </c>
      <c r="E1638" s="74">
        <v>0.51229999999999998</v>
      </c>
      <c r="F1638" s="122" t="s">
        <v>2499</v>
      </c>
      <c r="G1638" s="63" t="s">
        <v>2498</v>
      </c>
    </row>
    <row r="1639" spans="1:7">
      <c r="A1639" t="s">
        <v>2329</v>
      </c>
      <c r="B1639" t="s">
        <v>2591</v>
      </c>
      <c r="C1639" s="3">
        <v>3184</v>
      </c>
      <c r="D1639" t="s">
        <v>547</v>
      </c>
      <c r="E1639" s="74">
        <v>0.70230000000000004</v>
      </c>
      <c r="F1639" s="122" t="s">
        <v>2498</v>
      </c>
      <c r="G1639" s="63" t="s">
        <v>2498</v>
      </c>
    </row>
    <row r="1640" spans="1:7">
      <c r="A1640" t="s">
        <v>2329</v>
      </c>
      <c r="B1640" t="s">
        <v>2591</v>
      </c>
      <c r="C1640" s="3">
        <v>2126</v>
      </c>
      <c r="D1640" t="s">
        <v>1490</v>
      </c>
      <c r="E1640" s="74">
        <v>0.56230000000000002</v>
      </c>
      <c r="F1640" s="122" t="s">
        <v>2498</v>
      </c>
      <c r="G1640" s="63" t="s">
        <v>2498</v>
      </c>
    </row>
    <row r="1641" spans="1:7">
      <c r="A1641" t="s">
        <v>2329</v>
      </c>
      <c r="B1641" t="s">
        <v>2591</v>
      </c>
      <c r="C1641" s="3">
        <v>5330</v>
      </c>
      <c r="D1641" t="s">
        <v>1509</v>
      </c>
      <c r="E1641" s="74">
        <v>0.59419999999999995</v>
      </c>
      <c r="F1641" s="122" t="s">
        <v>2881</v>
      </c>
      <c r="G1641" s="63" t="s">
        <v>2498</v>
      </c>
    </row>
    <row r="1642" spans="1:7">
      <c r="A1642" t="s">
        <v>2329</v>
      </c>
      <c r="B1642" t="s">
        <v>2591</v>
      </c>
      <c r="C1642" s="3">
        <v>5735</v>
      </c>
      <c r="D1642" t="s">
        <v>2992</v>
      </c>
      <c r="E1642" s="74">
        <v>0.78190000000000004</v>
      </c>
      <c r="F1642" s="122" t="s">
        <v>2881</v>
      </c>
      <c r="G1642" s="63" t="s">
        <v>2498</v>
      </c>
    </row>
    <row r="1643" spans="1:7">
      <c r="A1643" t="s">
        <v>2329</v>
      </c>
      <c r="B1643" t="s">
        <v>2591</v>
      </c>
      <c r="C1643" s="3">
        <v>3253</v>
      </c>
      <c r="D1643" t="s">
        <v>891</v>
      </c>
      <c r="E1643" s="74">
        <v>0.64610000000000001</v>
      </c>
      <c r="F1643" s="122" t="s">
        <v>2498</v>
      </c>
      <c r="G1643" s="63" t="s">
        <v>2498</v>
      </c>
    </row>
    <row r="1644" spans="1:7">
      <c r="A1644" t="s">
        <v>2329</v>
      </c>
      <c r="B1644" t="s">
        <v>2591</v>
      </c>
      <c r="C1644" s="3">
        <v>5091</v>
      </c>
      <c r="D1644" t="s">
        <v>1508</v>
      </c>
      <c r="E1644" s="74">
        <v>0.13689999999999999</v>
      </c>
      <c r="F1644" s="122" t="s">
        <v>2881</v>
      </c>
      <c r="G1644" s="63" t="s">
        <v>2499</v>
      </c>
    </row>
    <row r="1645" spans="1:7">
      <c r="A1645" t="s">
        <v>2329</v>
      </c>
      <c r="B1645" t="s">
        <v>2591</v>
      </c>
      <c r="C1645" s="3">
        <v>2065</v>
      </c>
      <c r="D1645" t="s">
        <v>1489</v>
      </c>
      <c r="E1645" s="74">
        <v>0.69089999999999996</v>
      </c>
      <c r="F1645" s="122" t="s">
        <v>2498</v>
      </c>
      <c r="G1645" s="63" t="s">
        <v>2498</v>
      </c>
    </row>
    <row r="1646" spans="1:7">
      <c r="A1646" t="s">
        <v>2329</v>
      </c>
      <c r="B1646" t="s">
        <v>2591</v>
      </c>
      <c r="C1646" s="3">
        <v>4437</v>
      </c>
      <c r="D1646" t="s">
        <v>1505</v>
      </c>
      <c r="E1646" s="74">
        <v>0.1769</v>
      </c>
      <c r="F1646" s="122" t="s">
        <v>2881</v>
      </c>
      <c r="G1646" s="63" t="s">
        <v>2499</v>
      </c>
    </row>
    <row r="1647" spans="1:7">
      <c r="A1647" t="s">
        <v>2329</v>
      </c>
      <c r="B1647" t="s">
        <v>2591</v>
      </c>
      <c r="C1647" s="3">
        <v>2883</v>
      </c>
      <c r="D1647" t="s">
        <v>1495</v>
      </c>
      <c r="E1647" s="74">
        <v>0.79100000000000004</v>
      </c>
      <c r="F1647" s="122" t="s">
        <v>2498</v>
      </c>
      <c r="G1647" s="63" t="s">
        <v>2498</v>
      </c>
    </row>
    <row r="1648" spans="1:7">
      <c r="A1648" t="s">
        <v>2329</v>
      </c>
      <c r="B1648" t="s">
        <v>2591</v>
      </c>
      <c r="C1648" s="3">
        <v>4334</v>
      </c>
      <c r="D1648" t="s">
        <v>1503</v>
      </c>
      <c r="E1648" s="74">
        <v>0.31640000000000001</v>
      </c>
      <c r="F1648" s="122" t="s">
        <v>2881</v>
      </c>
      <c r="G1648" s="63" t="s">
        <v>2499</v>
      </c>
    </row>
    <row r="1649" spans="1:7">
      <c r="A1649" t="s">
        <v>2329</v>
      </c>
      <c r="B1649" t="s">
        <v>2591</v>
      </c>
      <c r="C1649" s="3">
        <v>4438</v>
      </c>
      <c r="D1649" t="s">
        <v>1506</v>
      </c>
      <c r="E1649" s="74">
        <v>0.25430000000000003</v>
      </c>
      <c r="F1649" s="122" t="s">
        <v>2881</v>
      </c>
      <c r="G1649" s="63" t="s">
        <v>2499</v>
      </c>
    </row>
    <row r="1650" spans="1:7">
      <c r="A1650" t="s">
        <v>2329</v>
      </c>
      <c r="B1650" t="s">
        <v>2591</v>
      </c>
      <c r="C1650" s="3">
        <v>2751</v>
      </c>
      <c r="D1650" t="s">
        <v>1493</v>
      </c>
      <c r="E1650" s="74">
        <v>0.59160000000000001</v>
      </c>
      <c r="F1650" s="122" t="s">
        <v>2498</v>
      </c>
      <c r="G1650" s="63" t="s">
        <v>2498</v>
      </c>
    </row>
    <row r="1651" spans="1:7">
      <c r="A1651" t="s">
        <v>2329</v>
      </c>
      <c r="B1651" t="s">
        <v>2591</v>
      </c>
      <c r="C1651" s="3">
        <v>3533</v>
      </c>
      <c r="D1651" t="s">
        <v>75</v>
      </c>
      <c r="E1651" s="74">
        <v>0.43980000000000002</v>
      </c>
      <c r="F1651" s="122" t="s">
        <v>2499</v>
      </c>
      <c r="G1651" s="63" t="s">
        <v>2499</v>
      </c>
    </row>
    <row r="1652" spans="1:7">
      <c r="A1652" t="s">
        <v>2329</v>
      </c>
      <c r="B1652" t="s">
        <v>2591</v>
      </c>
      <c r="C1652" s="3">
        <v>2811</v>
      </c>
      <c r="D1652" t="s">
        <v>1494</v>
      </c>
      <c r="E1652" s="74">
        <v>0.63329999999999997</v>
      </c>
      <c r="F1652" s="122" t="s">
        <v>2498</v>
      </c>
      <c r="G1652" s="63" t="s">
        <v>2498</v>
      </c>
    </row>
    <row r="1653" spans="1:7">
      <c r="A1653" t="s">
        <v>2329</v>
      </c>
      <c r="B1653" t="s">
        <v>2591</v>
      </c>
      <c r="C1653" s="3">
        <v>2669</v>
      </c>
      <c r="D1653" t="s">
        <v>1471</v>
      </c>
      <c r="E1653" s="74">
        <v>0.70699999999999996</v>
      </c>
      <c r="F1653" s="122" t="s">
        <v>2498</v>
      </c>
      <c r="G1653" s="63" t="s">
        <v>2498</v>
      </c>
    </row>
    <row r="1654" spans="1:7">
      <c r="A1654" t="s">
        <v>2329</v>
      </c>
      <c r="B1654" t="s">
        <v>2591</v>
      </c>
      <c r="C1654" s="3">
        <v>4316</v>
      </c>
      <c r="D1654" t="s">
        <v>1502</v>
      </c>
      <c r="E1654" s="74">
        <v>0.25259999999999999</v>
      </c>
      <c r="F1654" s="122" t="s">
        <v>2881</v>
      </c>
      <c r="G1654" s="63" t="s">
        <v>2499</v>
      </c>
    </row>
    <row r="1655" spans="1:7">
      <c r="A1655" t="s">
        <v>2329</v>
      </c>
      <c r="B1655" t="s">
        <v>2591</v>
      </c>
      <c r="C1655" s="3">
        <v>3686</v>
      </c>
      <c r="D1655" t="s">
        <v>1497</v>
      </c>
      <c r="E1655" s="74">
        <v>0.50160000000000005</v>
      </c>
      <c r="F1655" s="122" t="s">
        <v>2499</v>
      </c>
      <c r="G1655" s="63" t="s">
        <v>2498</v>
      </c>
    </row>
    <row r="1656" spans="1:7">
      <c r="A1656" t="s">
        <v>2329</v>
      </c>
      <c r="B1656" t="s">
        <v>2591</v>
      </c>
      <c r="C1656" s="3">
        <v>2364</v>
      </c>
      <c r="D1656" t="s">
        <v>1491</v>
      </c>
      <c r="E1656" s="74">
        <v>0.58479999999999999</v>
      </c>
      <c r="F1656" s="122" t="s">
        <v>2498</v>
      </c>
      <c r="G1656" s="63" t="s">
        <v>2498</v>
      </c>
    </row>
    <row r="1657" spans="1:7">
      <c r="A1657" t="s">
        <v>2329</v>
      </c>
      <c r="B1657" t="s">
        <v>2591</v>
      </c>
      <c r="C1657" s="3">
        <v>4530</v>
      </c>
      <c r="D1657" t="s">
        <v>1507</v>
      </c>
      <c r="E1657" s="74">
        <v>0.34300000000000003</v>
      </c>
      <c r="F1657" s="122" t="s">
        <v>2499</v>
      </c>
      <c r="G1657" s="63" t="s">
        <v>2499</v>
      </c>
    </row>
    <row r="1658" spans="1:7">
      <c r="A1658" t="s">
        <v>2329</v>
      </c>
      <c r="B1658" t="s">
        <v>2591</v>
      </c>
      <c r="C1658" s="3">
        <v>1907</v>
      </c>
      <c r="D1658" t="s">
        <v>1488</v>
      </c>
      <c r="E1658" s="74">
        <v>0.29820000000000002</v>
      </c>
      <c r="F1658" s="122" t="s">
        <v>2881</v>
      </c>
      <c r="G1658" s="63" t="s">
        <v>2499</v>
      </c>
    </row>
    <row r="1659" spans="1:7">
      <c r="A1659" t="s">
        <v>2329</v>
      </c>
      <c r="B1659" t="s">
        <v>2591</v>
      </c>
      <c r="C1659" s="3">
        <v>4137</v>
      </c>
      <c r="D1659" t="s">
        <v>1500</v>
      </c>
      <c r="E1659" s="74">
        <v>0.61699999999999999</v>
      </c>
      <c r="F1659" s="122" t="s">
        <v>2498</v>
      </c>
      <c r="G1659" s="63" t="s">
        <v>2498</v>
      </c>
    </row>
    <row r="1660" spans="1:7">
      <c r="A1660" t="s">
        <v>2329</v>
      </c>
      <c r="B1660" t="s">
        <v>2591</v>
      </c>
      <c r="C1660" s="3">
        <v>4298</v>
      </c>
      <c r="D1660" t="s">
        <v>1501</v>
      </c>
      <c r="E1660" s="74">
        <v>0.17929999999999999</v>
      </c>
      <c r="F1660" s="122" t="s">
        <v>2881</v>
      </c>
      <c r="G1660" s="63" t="s">
        <v>2499</v>
      </c>
    </row>
    <row r="1661" spans="1:7">
      <c r="A1661" t="s">
        <v>2329</v>
      </c>
      <c r="B1661" t="s">
        <v>2591</v>
      </c>
      <c r="C1661" s="3">
        <v>2545</v>
      </c>
      <c r="D1661" t="s">
        <v>1492</v>
      </c>
      <c r="E1661" s="74">
        <v>0.64929999999999999</v>
      </c>
      <c r="F1661" s="122" t="s">
        <v>2499</v>
      </c>
      <c r="G1661" s="63" t="s">
        <v>2498</v>
      </c>
    </row>
    <row r="1662" spans="1:7">
      <c r="A1662" t="s">
        <v>2329</v>
      </c>
      <c r="B1662" t="s">
        <v>2591</v>
      </c>
      <c r="C1662" s="3">
        <v>5570</v>
      </c>
      <c r="D1662" t="s">
        <v>2870</v>
      </c>
      <c r="E1662" s="74">
        <v>9.5699999999999993E-2</v>
      </c>
      <c r="F1662" s="122" t="s">
        <v>2881</v>
      </c>
      <c r="G1662" s="63" t="s">
        <v>2499</v>
      </c>
    </row>
    <row r="1663" spans="1:7">
      <c r="A1663" t="s">
        <v>2329</v>
      </c>
      <c r="B1663" t="s">
        <v>2591</v>
      </c>
      <c r="C1663" s="3">
        <v>3002</v>
      </c>
      <c r="D1663" t="s">
        <v>1496</v>
      </c>
      <c r="E1663" s="74">
        <v>0.56620000000000004</v>
      </c>
      <c r="F1663" s="122" t="s">
        <v>2499</v>
      </c>
      <c r="G1663" s="63" t="s">
        <v>2498</v>
      </c>
    </row>
    <row r="1664" spans="1:7">
      <c r="A1664" t="s">
        <v>2329</v>
      </c>
      <c r="B1664" t="s">
        <v>2591</v>
      </c>
      <c r="C1664" s="3">
        <v>2752</v>
      </c>
      <c r="D1664" t="s">
        <v>371</v>
      </c>
      <c r="E1664" s="74">
        <v>0.43369999999999997</v>
      </c>
      <c r="F1664" s="122" t="s">
        <v>2499</v>
      </c>
      <c r="G1664" s="63" t="s">
        <v>2499</v>
      </c>
    </row>
    <row r="1665" spans="1:7">
      <c r="A1665" t="s">
        <v>2329</v>
      </c>
      <c r="B1665" t="s">
        <v>2591</v>
      </c>
      <c r="C1665" s="3">
        <v>4125</v>
      </c>
      <c r="D1665" t="s">
        <v>1499</v>
      </c>
      <c r="E1665" s="74">
        <v>0.42780000000000001</v>
      </c>
      <c r="F1665" s="122" t="s">
        <v>2499</v>
      </c>
      <c r="G1665" s="63" t="s">
        <v>2499</v>
      </c>
    </row>
    <row r="1666" spans="1:7">
      <c r="A1666" t="s">
        <v>2330</v>
      </c>
      <c r="B1666" t="s">
        <v>2640</v>
      </c>
      <c r="C1666" s="3">
        <v>5099</v>
      </c>
      <c r="D1666" t="s">
        <v>1518</v>
      </c>
      <c r="E1666" s="74">
        <v>0.29830000000000001</v>
      </c>
      <c r="F1666" s="122" t="s">
        <v>2881</v>
      </c>
      <c r="G1666" s="63" t="s">
        <v>2499</v>
      </c>
    </row>
    <row r="1667" spans="1:7">
      <c r="A1667" t="s">
        <v>2330</v>
      </c>
      <c r="B1667" t="s">
        <v>2640</v>
      </c>
      <c r="C1667" s="3">
        <v>4391</v>
      </c>
      <c r="D1667" t="s">
        <v>1069</v>
      </c>
      <c r="E1667" s="74">
        <v>0.25619999999999998</v>
      </c>
      <c r="F1667" s="122" t="s">
        <v>2881</v>
      </c>
      <c r="G1667" s="63" t="s">
        <v>2499</v>
      </c>
    </row>
    <row r="1668" spans="1:7">
      <c r="A1668" t="s">
        <v>2330</v>
      </c>
      <c r="B1668" t="s">
        <v>2640</v>
      </c>
      <c r="C1668" s="3">
        <v>4534</v>
      </c>
      <c r="D1668" t="s">
        <v>25</v>
      </c>
      <c r="E1668" s="74">
        <v>0.2545</v>
      </c>
      <c r="F1668" s="122" t="s">
        <v>2881</v>
      </c>
      <c r="G1668" s="63" t="s">
        <v>2499</v>
      </c>
    </row>
    <row r="1669" spans="1:7">
      <c r="A1669" t="s">
        <v>2330</v>
      </c>
      <c r="B1669" t="s">
        <v>2640</v>
      </c>
      <c r="C1669" s="3">
        <v>2885</v>
      </c>
      <c r="D1669" t="s">
        <v>1514</v>
      </c>
      <c r="E1669" s="74">
        <v>0.26960000000000001</v>
      </c>
      <c r="F1669" s="122" t="s">
        <v>2881</v>
      </c>
      <c r="G1669" s="63" t="s">
        <v>2499</v>
      </c>
    </row>
    <row r="1670" spans="1:7">
      <c r="A1670" t="s">
        <v>2330</v>
      </c>
      <c r="B1670" t="s">
        <v>2640</v>
      </c>
      <c r="C1670" s="3">
        <v>1753</v>
      </c>
      <c r="D1670" t="s">
        <v>1511</v>
      </c>
      <c r="E1670" s="74">
        <v>0.26569999999999999</v>
      </c>
      <c r="F1670" s="122" t="s">
        <v>2881</v>
      </c>
      <c r="G1670" s="63" t="s">
        <v>2499</v>
      </c>
    </row>
    <row r="1671" spans="1:7">
      <c r="A1671" t="s">
        <v>2330</v>
      </c>
      <c r="B1671" t="s">
        <v>2640</v>
      </c>
      <c r="C1671" s="3">
        <v>3408</v>
      </c>
      <c r="D1671" t="s">
        <v>1515</v>
      </c>
      <c r="E1671" s="74">
        <v>0.315</v>
      </c>
      <c r="F1671" s="122" t="s">
        <v>2881</v>
      </c>
      <c r="G1671" s="63" t="s">
        <v>2499</v>
      </c>
    </row>
    <row r="1672" spans="1:7">
      <c r="A1672" t="s">
        <v>2330</v>
      </c>
      <c r="B1672" t="s">
        <v>2640</v>
      </c>
      <c r="C1672" s="3">
        <v>2426</v>
      </c>
      <c r="D1672" t="s">
        <v>1512</v>
      </c>
      <c r="E1672" s="74">
        <v>0.2984</v>
      </c>
      <c r="F1672" s="122" t="s">
        <v>2881</v>
      </c>
      <c r="G1672" s="63" t="s">
        <v>2499</v>
      </c>
    </row>
    <row r="1673" spans="1:7">
      <c r="A1673" t="s">
        <v>2330</v>
      </c>
      <c r="B1673" t="s">
        <v>2640</v>
      </c>
      <c r="C1673" s="3">
        <v>5742</v>
      </c>
      <c r="D1673" t="s">
        <v>3059</v>
      </c>
      <c r="E1673" s="74">
        <v>0.1333</v>
      </c>
      <c r="F1673" s="122" t="s">
        <v>2881</v>
      </c>
      <c r="G1673" s="63" t="s">
        <v>2499</v>
      </c>
    </row>
    <row r="1674" spans="1:7">
      <c r="A1674" t="s">
        <v>2330</v>
      </c>
      <c r="B1674" t="s">
        <v>2640</v>
      </c>
      <c r="C1674" s="3">
        <v>2884</v>
      </c>
      <c r="D1674" t="s">
        <v>1513</v>
      </c>
      <c r="E1674" s="74">
        <v>0.31769999999999998</v>
      </c>
      <c r="F1674" s="122" t="s">
        <v>2881</v>
      </c>
      <c r="G1674" s="63" t="s">
        <v>2499</v>
      </c>
    </row>
    <row r="1675" spans="1:7">
      <c r="A1675" t="s">
        <v>2330</v>
      </c>
      <c r="B1675" t="s">
        <v>2640</v>
      </c>
      <c r="C1675" s="3">
        <v>4139</v>
      </c>
      <c r="D1675" t="s">
        <v>1516</v>
      </c>
      <c r="E1675" s="74">
        <v>0.29420000000000002</v>
      </c>
      <c r="F1675" s="122" t="s">
        <v>2881</v>
      </c>
      <c r="G1675" s="63" t="s">
        <v>2499</v>
      </c>
    </row>
    <row r="1676" spans="1:7">
      <c r="A1676" t="s">
        <v>2330</v>
      </c>
      <c r="B1676" t="s">
        <v>2640</v>
      </c>
      <c r="C1676" s="3">
        <v>4392</v>
      </c>
      <c r="D1676" t="s">
        <v>1517</v>
      </c>
      <c r="E1676" s="74">
        <v>0.32640000000000002</v>
      </c>
      <c r="F1676" s="122" t="s">
        <v>2881</v>
      </c>
      <c r="G1676" s="63" t="s">
        <v>2499</v>
      </c>
    </row>
    <row r="1677" spans="1:7">
      <c r="A1677" t="s">
        <v>2330</v>
      </c>
      <c r="B1677" t="s">
        <v>2640</v>
      </c>
      <c r="C1677" s="3">
        <v>5477</v>
      </c>
      <c r="D1677" t="s">
        <v>2844</v>
      </c>
      <c r="E1677" s="74">
        <v>0.3105</v>
      </c>
      <c r="F1677" s="122" t="s">
        <v>2881</v>
      </c>
      <c r="G1677" s="63" t="s">
        <v>2499</v>
      </c>
    </row>
    <row r="1678" spans="1:7">
      <c r="A1678" t="s">
        <v>2330</v>
      </c>
      <c r="B1678" t="s">
        <v>2640</v>
      </c>
      <c r="C1678" s="3">
        <v>3753</v>
      </c>
      <c r="D1678" t="s">
        <v>641</v>
      </c>
      <c r="E1678" s="74">
        <v>0.28129999999999999</v>
      </c>
      <c r="F1678" s="122" t="s">
        <v>2881</v>
      </c>
      <c r="G1678" s="63" t="s">
        <v>2499</v>
      </c>
    </row>
    <row r="1679" spans="1:7">
      <c r="A1679" t="s">
        <v>2331</v>
      </c>
      <c r="B1679" t="s">
        <v>2678</v>
      </c>
      <c r="C1679" s="3">
        <v>4247</v>
      </c>
      <c r="D1679" t="s">
        <v>1528</v>
      </c>
      <c r="E1679" s="74">
        <v>0.65669999999999995</v>
      </c>
      <c r="F1679" s="122" t="s">
        <v>2498</v>
      </c>
      <c r="G1679" s="63" t="s">
        <v>2498</v>
      </c>
    </row>
    <row r="1680" spans="1:7">
      <c r="A1680" t="s">
        <v>2331</v>
      </c>
      <c r="B1680" t="s">
        <v>2678</v>
      </c>
      <c r="C1680" s="3">
        <v>4303</v>
      </c>
      <c r="D1680" t="s">
        <v>828</v>
      </c>
      <c r="E1680" s="74">
        <v>0.67369999999999997</v>
      </c>
      <c r="F1680" s="122" t="s">
        <v>2498</v>
      </c>
      <c r="G1680" s="63" t="s">
        <v>2498</v>
      </c>
    </row>
    <row r="1681" spans="1:7">
      <c r="A1681" t="s">
        <v>2331</v>
      </c>
      <c r="B1681" t="s">
        <v>2678</v>
      </c>
      <c r="C1681" s="3">
        <v>4342</v>
      </c>
      <c r="D1681" t="s">
        <v>1529</v>
      </c>
      <c r="E1681" s="74">
        <v>0.31159999999999999</v>
      </c>
      <c r="F1681" s="122" t="s">
        <v>2499</v>
      </c>
      <c r="G1681" s="63" t="s">
        <v>2499</v>
      </c>
    </row>
    <row r="1682" spans="1:7">
      <c r="A1682" t="s">
        <v>2331</v>
      </c>
      <c r="B1682" t="s">
        <v>2678</v>
      </c>
      <c r="C1682" s="3">
        <v>4304</v>
      </c>
      <c r="D1682" t="s">
        <v>830</v>
      </c>
      <c r="E1682" s="74">
        <v>0.61539999999999995</v>
      </c>
      <c r="F1682" s="122" t="s">
        <v>2498</v>
      </c>
      <c r="G1682" s="63" t="s">
        <v>2498</v>
      </c>
    </row>
    <row r="1683" spans="1:7">
      <c r="A1683" t="s">
        <v>2331</v>
      </c>
      <c r="B1683" t="s">
        <v>2678</v>
      </c>
      <c r="C1683" s="3">
        <v>4469</v>
      </c>
      <c r="D1683" t="s">
        <v>1534</v>
      </c>
      <c r="E1683" s="74">
        <v>0.23810000000000001</v>
      </c>
      <c r="F1683" s="122" t="s">
        <v>2499</v>
      </c>
      <c r="G1683" s="63" t="s">
        <v>2499</v>
      </c>
    </row>
    <row r="1684" spans="1:7">
      <c r="A1684" t="s">
        <v>2331</v>
      </c>
      <c r="B1684" t="s">
        <v>2678</v>
      </c>
      <c r="C1684" s="3">
        <v>4231</v>
      </c>
      <c r="D1684" t="s">
        <v>1527</v>
      </c>
      <c r="E1684" s="74">
        <v>0.61550000000000005</v>
      </c>
      <c r="F1684" s="122" t="s">
        <v>2498</v>
      </c>
      <c r="G1684" s="63" t="s">
        <v>2498</v>
      </c>
    </row>
    <row r="1685" spans="1:7">
      <c r="A1685" t="s">
        <v>2331</v>
      </c>
      <c r="B1685" t="s">
        <v>2678</v>
      </c>
      <c r="C1685" s="3">
        <v>2886</v>
      </c>
      <c r="D1685" t="s">
        <v>1520</v>
      </c>
      <c r="E1685" s="74">
        <v>0.63590000000000002</v>
      </c>
      <c r="F1685" s="122" t="s">
        <v>2498</v>
      </c>
      <c r="G1685" s="63" t="s">
        <v>2498</v>
      </c>
    </row>
    <row r="1686" spans="1:7">
      <c r="A1686" t="s">
        <v>2331</v>
      </c>
      <c r="B1686" t="s">
        <v>2678</v>
      </c>
      <c r="C1686" s="3">
        <v>4430</v>
      </c>
      <c r="D1686" t="s">
        <v>1532</v>
      </c>
      <c r="E1686" s="74">
        <v>0.34060000000000001</v>
      </c>
      <c r="F1686" s="122" t="s">
        <v>2499</v>
      </c>
      <c r="G1686" s="63" t="s">
        <v>2499</v>
      </c>
    </row>
    <row r="1687" spans="1:7">
      <c r="A1687" t="s">
        <v>2331</v>
      </c>
      <c r="B1687" t="s">
        <v>2678</v>
      </c>
      <c r="C1687" s="3">
        <v>4344</v>
      </c>
      <c r="D1687" t="s">
        <v>1530</v>
      </c>
      <c r="E1687" s="74">
        <v>0.71589999999999998</v>
      </c>
      <c r="F1687" s="122" t="s">
        <v>2498</v>
      </c>
      <c r="G1687" s="63" t="s">
        <v>2498</v>
      </c>
    </row>
    <row r="1688" spans="1:7">
      <c r="A1688" t="s">
        <v>2331</v>
      </c>
      <c r="B1688" t="s">
        <v>2678</v>
      </c>
      <c r="C1688" s="3">
        <v>4433</v>
      </c>
      <c r="D1688" t="s">
        <v>1533</v>
      </c>
      <c r="E1688" s="74">
        <v>0.34789999999999999</v>
      </c>
      <c r="F1688" s="122" t="s">
        <v>2499</v>
      </c>
      <c r="G1688" s="63" t="s">
        <v>2499</v>
      </c>
    </row>
    <row r="1689" spans="1:7">
      <c r="A1689" t="s">
        <v>2331</v>
      </c>
      <c r="B1689" t="s">
        <v>2678</v>
      </c>
      <c r="C1689" s="3">
        <v>5450</v>
      </c>
      <c r="D1689" t="s">
        <v>1536</v>
      </c>
      <c r="E1689" s="74">
        <v>0.58040000000000003</v>
      </c>
      <c r="F1689" s="122" t="s">
        <v>2498</v>
      </c>
      <c r="G1689" s="63" t="s">
        <v>2498</v>
      </c>
    </row>
    <row r="1690" spans="1:7">
      <c r="A1690" t="s">
        <v>2331</v>
      </c>
      <c r="B1690" t="s">
        <v>2678</v>
      </c>
      <c r="C1690" s="3">
        <v>3688</v>
      </c>
      <c r="D1690" t="s">
        <v>1524</v>
      </c>
      <c r="E1690" s="74">
        <v>0.59530000000000005</v>
      </c>
      <c r="F1690" s="122" t="s">
        <v>2498</v>
      </c>
      <c r="G1690" s="63" t="s">
        <v>2498</v>
      </c>
    </row>
    <row r="1691" spans="1:7">
      <c r="A1691" t="s">
        <v>2331</v>
      </c>
      <c r="B1691" t="s">
        <v>2678</v>
      </c>
      <c r="C1691" s="3">
        <v>4164</v>
      </c>
      <c r="D1691" t="s">
        <v>1525</v>
      </c>
      <c r="E1691" s="74">
        <v>0.21099999999999999</v>
      </c>
      <c r="F1691" s="122" t="s">
        <v>2499</v>
      </c>
      <c r="G1691" s="63" t="s">
        <v>2499</v>
      </c>
    </row>
    <row r="1692" spans="1:7">
      <c r="A1692" t="s">
        <v>2331</v>
      </c>
      <c r="B1692" t="s">
        <v>2678</v>
      </c>
      <c r="C1692" s="3">
        <v>5498</v>
      </c>
      <c r="D1692" t="s">
        <v>2473</v>
      </c>
      <c r="E1692" s="74">
        <v>0.68820000000000003</v>
      </c>
      <c r="F1692" s="122" t="s">
        <v>2881</v>
      </c>
      <c r="G1692" s="63" t="s">
        <v>2498</v>
      </c>
    </row>
    <row r="1693" spans="1:7">
      <c r="A1693" t="s">
        <v>2331</v>
      </c>
      <c r="B1693" t="s">
        <v>2678</v>
      </c>
      <c r="C1693" s="3">
        <v>4583</v>
      </c>
      <c r="D1693" t="s">
        <v>1535</v>
      </c>
      <c r="E1693" s="74">
        <v>0.5958</v>
      </c>
      <c r="F1693" s="122" t="s">
        <v>2498</v>
      </c>
      <c r="G1693" s="63" t="s">
        <v>2498</v>
      </c>
    </row>
    <row r="1694" spans="1:7">
      <c r="A1694" t="s">
        <v>2331</v>
      </c>
      <c r="B1694" t="s">
        <v>2678</v>
      </c>
      <c r="C1694" s="3">
        <v>3121</v>
      </c>
      <c r="D1694" t="s">
        <v>1522</v>
      </c>
      <c r="E1694" s="74">
        <v>0.71089999999999998</v>
      </c>
      <c r="F1694" s="122" t="s">
        <v>2498</v>
      </c>
      <c r="G1694" s="63" t="s">
        <v>2498</v>
      </c>
    </row>
    <row r="1695" spans="1:7">
      <c r="A1695" t="s">
        <v>2331</v>
      </c>
      <c r="B1695" t="s">
        <v>2678</v>
      </c>
      <c r="C1695" s="3">
        <v>3120</v>
      </c>
      <c r="D1695" t="s">
        <v>1521</v>
      </c>
      <c r="E1695" s="74">
        <v>0.45500000000000002</v>
      </c>
      <c r="F1695" s="122" t="s">
        <v>2499</v>
      </c>
      <c r="G1695" s="63" t="s">
        <v>2499</v>
      </c>
    </row>
    <row r="1696" spans="1:7">
      <c r="A1696" t="s">
        <v>2331</v>
      </c>
      <c r="B1696" t="s">
        <v>2678</v>
      </c>
      <c r="C1696" s="3">
        <v>5482</v>
      </c>
      <c r="D1696" t="s">
        <v>2474</v>
      </c>
      <c r="E1696" s="74">
        <v>0.57430000000000003</v>
      </c>
      <c r="F1696" s="122" t="s">
        <v>2498</v>
      </c>
      <c r="G1696" s="63" t="s">
        <v>2498</v>
      </c>
    </row>
    <row r="1697" spans="1:7">
      <c r="A1697" t="s">
        <v>2331</v>
      </c>
      <c r="B1697" t="s">
        <v>2678</v>
      </c>
      <c r="C1697" s="3">
        <v>4165</v>
      </c>
      <c r="D1697" t="s">
        <v>1526</v>
      </c>
      <c r="E1697" s="74">
        <v>0.29959999999999998</v>
      </c>
      <c r="F1697" s="122" t="s">
        <v>2499</v>
      </c>
      <c r="G1697" s="63" t="s">
        <v>2499</v>
      </c>
    </row>
    <row r="1698" spans="1:7">
      <c r="A1698" t="s">
        <v>2331</v>
      </c>
      <c r="B1698" t="s">
        <v>2678</v>
      </c>
      <c r="C1698" s="3">
        <v>3687</v>
      </c>
      <c r="D1698" t="s">
        <v>1523</v>
      </c>
      <c r="E1698" s="74">
        <v>0.51049999999999995</v>
      </c>
      <c r="F1698" s="122" t="s">
        <v>2499</v>
      </c>
      <c r="G1698" s="63" t="s">
        <v>2498</v>
      </c>
    </row>
    <row r="1699" spans="1:7">
      <c r="A1699" t="s">
        <v>2331</v>
      </c>
      <c r="B1699" t="s">
        <v>2678</v>
      </c>
      <c r="C1699" s="3">
        <v>4425</v>
      </c>
      <c r="D1699" t="s">
        <v>1531</v>
      </c>
      <c r="E1699" s="74">
        <v>0.58989999999999998</v>
      </c>
      <c r="F1699" s="122" t="s">
        <v>2498</v>
      </c>
      <c r="G1699" s="63" t="s">
        <v>2498</v>
      </c>
    </row>
    <row r="1700" spans="1:7">
      <c r="A1700" t="s">
        <v>2332</v>
      </c>
      <c r="B1700" t="s">
        <v>2583</v>
      </c>
      <c r="C1700" s="3">
        <v>3560</v>
      </c>
      <c r="D1700" t="s">
        <v>1559</v>
      </c>
      <c r="E1700" s="74">
        <v>0.51990000000000003</v>
      </c>
      <c r="F1700" s="122" t="s">
        <v>2499</v>
      </c>
      <c r="G1700" s="63" t="s">
        <v>2498</v>
      </c>
    </row>
    <row r="1701" spans="1:7">
      <c r="A1701" t="s">
        <v>2332</v>
      </c>
      <c r="B1701" t="s">
        <v>2583</v>
      </c>
      <c r="C1701" s="3">
        <v>3302</v>
      </c>
      <c r="D1701" t="s">
        <v>1548</v>
      </c>
      <c r="E1701" s="74">
        <v>0.45850000000000002</v>
      </c>
      <c r="F1701" s="122" t="s">
        <v>2881</v>
      </c>
      <c r="G1701" s="63" t="s">
        <v>2499</v>
      </c>
    </row>
    <row r="1702" spans="1:7">
      <c r="A1702" s="98" t="s">
        <v>2332</v>
      </c>
      <c r="B1702" t="s">
        <v>2583</v>
      </c>
      <c r="C1702" s="3">
        <v>3536</v>
      </c>
      <c r="D1702" t="s">
        <v>1558</v>
      </c>
      <c r="E1702" s="74">
        <v>0.21079999999999999</v>
      </c>
      <c r="F1702" s="122" t="s">
        <v>2881</v>
      </c>
      <c r="G1702" s="63" t="s">
        <v>2499</v>
      </c>
    </row>
    <row r="1703" spans="1:7">
      <c r="A1703" t="s">
        <v>2332</v>
      </c>
      <c r="B1703" t="s">
        <v>2583</v>
      </c>
      <c r="C1703" s="3">
        <v>3650</v>
      </c>
      <c r="D1703" t="s">
        <v>1564</v>
      </c>
      <c r="E1703" s="74">
        <v>0.32279999999999998</v>
      </c>
      <c r="F1703" s="122" t="s">
        <v>2881</v>
      </c>
      <c r="G1703" s="63" t="s">
        <v>2499</v>
      </c>
    </row>
    <row r="1704" spans="1:7">
      <c r="A1704" t="s">
        <v>2332</v>
      </c>
      <c r="B1704" t="s">
        <v>2583</v>
      </c>
      <c r="C1704" s="3">
        <v>3409</v>
      </c>
      <c r="D1704" t="s">
        <v>3186</v>
      </c>
      <c r="E1704" s="74">
        <v>0.70960000000000001</v>
      </c>
      <c r="F1704" s="122" t="s">
        <v>2498</v>
      </c>
      <c r="G1704" s="63" t="s">
        <v>2498</v>
      </c>
    </row>
    <row r="1705" spans="1:7">
      <c r="A1705" t="s">
        <v>2332</v>
      </c>
      <c r="B1705" t="s">
        <v>2583</v>
      </c>
      <c r="C1705" s="3">
        <v>3304</v>
      </c>
      <c r="D1705" t="s">
        <v>1550</v>
      </c>
      <c r="E1705" s="74">
        <v>0.57240000000000002</v>
      </c>
      <c r="F1705" s="122" t="s">
        <v>2499</v>
      </c>
      <c r="G1705" s="63" t="s">
        <v>2498</v>
      </c>
    </row>
    <row r="1706" spans="1:7">
      <c r="A1706" t="s">
        <v>2332</v>
      </c>
      <c r="B1706" t="s">
        <v>2583</v>
      </c>
      <c r="C1706" s="3">
        <v>1520</v>
      </c>
      <c r="D1706" t="s">
        <v>1539</v>
      </c>
      <c r="E1706" s="74">
        <v>0.12039999999999999</v>
      </c>
      <c r="F1706" s="122" t="s">
        <v>2881</v>
      </c>
      <c r="G1706" s="63" t="s">
        <v>2499</v>
      </c>
    </row>
    <row r="1707" spans="1:7">
      <c r="A1707" t="s">
        <v>2332</v>
      </c>
      <c r="B1707" t="s">
        <v>2583</v>
      </c>
      <c r="C1707" s="3">
        <v>3534</v>
      </c>
      <c r="D1707" t="s">
        <v>1557</v>
      </c>
      <c r="E1707" s="74">
        <v>0.53090000000000004</v>
      </c>
      <c r="F1707" s="122" t="s">
        <v>2498</v>
      </c>
      <c r="G1707" s="63" t="s">
        <v>2498</v>
      </c>
    </row>
    <row r="1708" spans="1:7">
      <c r="A1708" t="s">
        <v>2332</v>
      </c>
      <c r="B1708" t="s">
        <v>2583</v>
      </c>
      <c r="C1708" s="3">
        <v>3691</v>
      </c>
      <c r="D1708" t="s">
        <v>1565</v>
      </c>
      <c r="E1708" s="74">
        <v>0.69930000000000003</v>
      </c>
      <c r="F1708" s="122" t="s">
        <v>2498</v>
      </c>
      <c r="G1708" s="63" t="s">
        <v>2498</v>
      </c>
    </row>
    <row r="1709" spans="1:7">
      <c r="A1709" t="s">
        <v>2332</v>
      </c>
      <c r="B1709" t="s">
        <v>2583</v>
      </c>
      <c r="C1709" s="3">
        <v>3754</v>
      </c>
      <c r="D1709" t="s">
        <v>1566</v>
      </c>
      <c r="E1709" s="74">
        <v>0.47460000000000002</v>
      </c>
      <c r="F1709" s="122" t="s">
        <v>2499</v>
      </c>
      <c r="G1709" s="63" t="s">
        <v>2499</v>
      </c>
    </row>
    <row r="1710" spans="1:7">
      <c r="A1710" t="s">
        <v>2332</v>
      </c>
      <c r="B1710" t="s">
        <v>2583</v>
      </c>
      <c r="C1710" s="3">
        <v>5358</v>
      </c>
      <c r="D1710" t="s">
        <v>1569</v>
      </c>
      <c r="E1710" s="74">
        <v>0.41689999999999999</v>
      </c>
      <c r="F1710" s="122" t="s">
        <v>2881</v>
      </c>
      <c r="G1710" s="63" t="s">
        <v>2499</v>
      </c>
    </row>
    <row r="1711" spans="1:7">
      <c r="A1711" t="s">
        <v>2332</v>
      </c>
      <c r="B1711" t="s">
        <v>2583</v>
      </c>
      <c r="C1711" s="3">
        <v>1519</v>
      </c>
      <c r="D1711" t="s">
        <v>1538</v>
      </c>
      <c r="E1711" s="74">
        <v>0.52090000000000003</v>
      </c>
      <c r="F1711" s="122" t="s">
        <v>2881</v>
      </c>
      <c r="G1711" s="63" t="s">
        <v>2498</v>
      </c>
    </row>
    <row r="1712" spans="1:7">
      <c r="A1712" t="s">
        <v>2332</v>
      </c>
      <c r="B1712" t="s">
        <v>2583</v>
      </c>
      <c r="C1712" s="3">
        <v>3606</v>
      </c>
      <c r="D1712" t="s">
        <v>1561</v>
      </c>
      <c r="E1712" s="74">
        <v>0.16339999999999999</v>
      </c>
      <c r="F1712" s="122" t="s">
        <v>2881</v>
      </c>
      <c r="G1712" s="63" t="s">
        <v>2499</v>
      </c>
    </row>
    <row r="1713" spans="1:7">
      <c r="A1713" t="s">
        <v>2332</v>
      </c>
      <c r="B1713" t="s">
        <v>2583</v>
      </c>
      <c r="C1713" s="3">
        <v>1966</v>
      </c>
      <c r="D1713" t="s">
        <v>1541</v>
      </c>
      <c r="E1713" s="74">
        <v>0.2283</v>
      </c>
      <c r="F1713" s="122" t="s">
        <v>2881</v>
      </c>
      <c r="G1713" s="63" t="s">
        <v>2499</v>
      </c>
    </row>
    <row r="1714" spans="1:7">
      <c r="A1714" t="s">
        <v>2332</v>
      </c>
      <c r="B1714" t="s">
        <v>2583</v>
      </c>
      <c r="C1714" s="3">
        <v>3123</v>
      </c>
      <c r="D1714" t="s">
        <v>1545</v>
      </c>
      <c r="E1714" s="74">
        <v>0.36880000000000002</v>
      </c>
      <c r="F1714" s="122" t="s">
        <v>2881</v>
      </c>
      <c r="G1714" s="63" t="s">
        <v>2499</v>
      </c>
    </row>
    <row r="1715" spans="1:7">
      <c r="A1715" t="s">
        <v>2332</v>
      </c>
      <c r="B1715" t="s">
        <v>2583</v>
      </c>
      <c r="C1715" s="3">
        <v>3607</v>
      </c>
      <c r="D1715" t="s">
        <v>1562</v>
      </c>
      <c r="E1715" s="74">
        <v>0.42880000000000001</v>
      </c>
      <c r="F1715" s="122" t="s">
        <v>2881</v>
      </c>
      <c r="G1715" s="63" t="s">
        <v>2499</v>
      </c>
    </row>
    <row r="1716" spans="1:7">
      <c r="A1716" t="s">
        <v>2332</v>
      </c>
      <c r="B1716" t="s">
        <v>2583</v>
      </c>
      <c r="C1716" s="3">
        <v>3689</v>
      </c>
      <c r="D1716" t="s">
        <v>695</v>
      </c>
      <c r="E1716" s="74">
        <v>0.1772</v>
      </c>
      <c r="F1716" s="122" t="s">
        <v>2881</v>
      </c>
      <c r="G1716" s="63" t="s">
        <v>2499</v>
      </c>
    </row>
    <row r="1717" spans="1:7">
      <c r="A1717" t="s">
        <v>2332</v>
      </c>
      <c r="B1717" t="s">
        <v>2583</v>
      </c>
      <c r="C1717" s="3">
        <v>3122</v>
      </c>
      <c r="D1717" t="s">
        <v>1544</v>
      </c>
      <c r="E1717" s="74">
        <v>0.51770000000000005</v>
      </c>
      <c r="F1717" s="122" t="s">
        <v>2499</v>
      </c>
      <c r="G1717" s="63" t="s">
        <v>2498</v>
      </c>
    </row>
    <row r="1718" spans="1:7">
      <c r="A1718" t="s">
        <v>2332</v>
      </c>
      <c r="B1718" t="s">
        <v>2583</v>
      </c>
      <c r="C1718" s="3">
        <v>3503</v>
      </c>
      <c r="D1718" t="s">
        <v>1555</v>
      </c>
      <c r="E1718" s="74">
        <v>0.48270000000000002</v>
      </c>
      <c r="F1718" s="122" t="s">
        <v>2881</v>
      </c>
      <c r="G1718" s="63" t="s">
        <v>2499</v>
      </c>
    </row>
    <row r="1719" spans="1:7">
      <c r="A1719" t="s">
        <v>2332</v>
      </c>
      <c r="B1719" t="s">
        <v>2583</v>
      </c>
      <c r="C1719" s="3">
        <v>3755</v>
      </c>
      <c r="D1719" t="s">
        <v>1567</v>
      </c>
      <c r="E1719" s="74">
        <v>0.50119999999999998</v>
      </c>
      <c r="F1719" s="122" t="s">
        <v>2499</v>
      </c>
      <c r="G1719" s="63" t="s">
        <v>2498</v>
      </c>
    </row>
    <row r="1720" spans="1:7">
      <c r="A1720" t="s">
        <v>2332</v>
      </c>
      <c r="B1720" t="s">
        <v>2583</v>
      </c>
      <c r="C1720" s="3">
        <v>3463</v>
      </c>
      <c r="D1720" t="s">
        <v>2906</v>
      </c>
      <c r="E1720" s="74">
        <v>0.16070000000000001</v>
      </c>
      <c r="F1720" s="122" t="s">
        <v>2881</v>
      </c>
      <c r="G1720" s="63" t="s">
        <v>2499</v>
      </c>
    </row>
    <row r="1721" spans="1:7">
      <c r="A1721" t="s">
        <v>2332</v>
      </c>
      <c r="B1721" t="s">
        <v>2583</v>
      </c>
      <c r="C1721" s="3">
        <v>1685</v>
      </c>
      <c r="D1721" t="s">
        <v>1540</v>
      </c>
      <c r="E1721" s="74">
        <v>0.1547</v>
      </c>
      <c r="F1721" s="122" t="s">
        <v>2881</v>
      </c>
      <c r="G1721" s="63" t="s">
        <v>2499</v>
      </c>
    </row>
    <row r="1722" spans="1:7">
      <c r="A1722" t="s">
        <v>2332</v>
      </c>
      <c r="B1722" t="s">
        <v>2583</v>
      </c>
      <c r="C1722" s="3">
        <v>2887</v>
      </c>
      <c r="D1722" t="s">
        <v>1542</v>
      </c>
      <c r="E1722" s="74">
        <v>0.48159999999999997</v>
      </c>
      <c r="F1722" s="122" t="s">
        <v>2881</v>
      </c>
      <c r="G1722" s="63" t="s">
        <v>2499</v>
      </c>
    </row>
    <row r="1723" spans="1:7">
      <c r="A1723" t="s">
        <v>2332</v>
      </c>
      <c r="B1723" t="s">
        <v>2583</v>
      </c>
      <c r="C1723" s="3">
        <v>3504</v>
      </c>
      <c r="D1723" t="s">
        <v>1556</v>
      </c>
      <c r="E1723" s="74">
        <v>0.4647</v>
      </c>
      <c r="F1723" s="122" t="s">
        <v>2881</v>
      </c>
      <c r="G1723" s="63" t="s">
        <v>2499</v>
      </c>
    </row>
    <row r="1724" spans="1:7">
      <c r="A1724" t="s">
        <v>2332</v>
      </c>
      <c r="B1724" t="s">
        <v>2583</v>
      </c>
      <c r="C1724" s="3">
        <v>3464</v>
      </c>
      <c r="D1724" t="s">
        <v>1554</v>
      </c>
      <c r="E1724" s="74">
        <v>0.4637</v>
      </c>
      <c r="F1724" s="122" t="s">
        <v>2881</v>
      </c>
      <c r="G1724" s="63" t="s">
        <v>2499</v>
      </c>
    </row>
    <row r="1725" spans="1:7">
      <c r="A1725" t="s">
        <v>2332</v>
      </c>
      <c r="B1725" t="s">
        <v>2583</v>
      </c>
      <c r="C1725" s="3">
        <v>3353</v>
      </c>
      <c r="D1725" t="s">
        <v>1551</v>
      </c>
      <c r="E1725" s="74">
        <v>0.4849</v>
      </c>
      <c r="F1725" s="122" t="s">
        <v>2881</v>
      </c>
      <c r="G1725" s="63" t="s">
        <v>2499</v>
      </c>
    </row>
    <row r="1726" spans="1:7">
      <c r="A1726" t="s">
        <v>2332</v>
      </c>
      <c r="B1726" t="s">
        <v>2583</v>
      </c>
      <c r="C1726" s="3">
        <v>3254</v>
      </c>
      <c r="D1726" t="s">
        <v>1547</v>
      </c>
      <c r="E1726" s="74">
        <v>0.50449999999999995</v>
      </c>
      <c r="F1726" s="122" t="s">
        <v>2498</v>
      </c>
      <c r="G1726" s="63" t="s">
        <v>2498</v>
      </c>
    </row>
    <row r="1727" spans="1:7">
      <c r="A1727" t="s">
        <v>2332</v>
      </c>
      <c r="B1727" t="s">
        <v>2583</v>
      </c>
      <c r="C1727" s="3">
        <v>3303</v>
      </c>
      <c r="D1727" t="s">
        <v>1549</v>
      </c>
      <c r="E1727" s="74">
        <v>0.33700000000000002</v>
      </c>
      <c r="F1727" s="122" t="s">
        <v>2881</v>
      </c>
      <c r="G1727" s="63" t="s">
        <v>2499</v>
      </c>
    </row>
    <row r="1728" spans="1:7">
      <c r="A1728" t="s">
        <v>2332</v>
      </c>
      <c r="B1728" t="s">
        <v>2583</v>
      </c>
      <c r="C1728" s="3">
        <v>3608</v>
      </c>
      <c r="D1728" t="s">
        <v>1563</v>
      </c>
      <c r="E1728" s="74">
        <v>0.43769999999999998</v>
      </c>
      <c r="F1728" s="122" t="s">
        <v>2881</v>
      </c>
      <c r="G1728" s="63" t="s">
        <v>2499</v>
      </c>
    </row>
    <row r="1729" spans="1:7">
      <c r="A1729" t="s">
        <v>2332</v>
      </c>
      <c r="B1729" t="s">
        <v>2583</v>
      </c>
      <c r="C1729" s="3">
        <v>3854</v>
      </c>
      <c r="D1729" t="s">
        <v>1568</v>
      </c>
      <c r="E1729" s="74">
        <v>0.5867</v>
      </c>
      <c r="F1729" s="122" t="s">
        <v>2498</v>
      </c>
      <c r="G1729" s="63" t="s">
        <v>2498</v>
      </c>
    </row>
    <row r="1730" spans="1:7">
      <c r="A1730" t="s">
        <v>2332</v>
      </c>
      <c r="B1730" t="s">
        <v>2583</v>
      </c>
      <c r="C1730" s="3">
        <v>3461</v>
      </c>
      <c r="D1730" t="s">
        <v>1553</v>
      </c>
      <c r="E1730" s="74">
        <v>0.219</v>
      </c>
      <c r="F1730" s="122" t="s">
        <v>2881</v>
      </c>
      <c r="G1730" s="63" t="s">
        <v>2499</v>
      </c>
    </row>
    <row r="1731" spans="1:7">
      <c r="A1731" t="s">
        <v>2332</v>
      </c>
      <c r="B1731" t="s">
        <v>2583</v>
      </c>
      <c r="C1731" s="3">
        <v>3605</v>
      </c>
      <c r="D1731" t="s">
        <v>1560</v>
      </c>
      <c r="E1731" s="74">
        <v>0.21540000000000001</v>
      </c>
      <c r="F1731" s="122" t="s">
        <v>2881</v>
      </c>
      <c r="G1731" s="63" t="s">
        <v>2499</v>
      </c>
    </row>
    <row r="1732" spans="1:7">
      <c r="A1732" t="s">
        <v>2332</v>
      </c>
      <c r="B1732" t="s">
        <v>2583</v>
      </c>
      <c r="C1732" s="3">
        <v>3410</v>
      </c>
      <c r="D1732" t="s">
        <v>1552</v>
      </c>
      <c r="E1732" s="74">
        <v>0.62909999999999999</v>
      </c>
      <c r="F1732" s="122" t="s">
        <v>2498</v>
      </c>
      <c r="G1732" s="63" t="s">
        <v>2498</v>
      </c>
    </row>
    <row r="1733" spans="1:7">
      <c r="A1733" t="s">
        <v>2332</v>
      </c>
      <c r="B1733" t="s">
        <v>2583</v>
      </c>
      <c r="C1733" s="3">
        <v>2888</v>
      </c>
      <c r="D1733" t="s">
        <v>1543</v>
      </c>
      <c r="E1733" s="74">
        <v>0.31090000000000001</v>
      </c>
      <c r="F1733" s="122" t="s">
        <v>2881</v>
      </c>
      <c r="G1733" s="63" t="s">
        <v>2499</v>
      </c>
    </row>
    <row r="1734" spans="1:7">
      <c r="A1734" t="s">
        <v>2332</v>
      </c>
      <c r="B1734" t="s">
        <v>2583</v>
      </c>
      <c r="C1734" s="3">
        <v>3186</v>
      </c>
      <c r="D1734" t="s">
        <v>1546</v>
      </c>
      <c r="E1734" s="74">
        <v>0.37319999999999998</v>
      </c>
      <c r="F1734" s="122" t="s">
        <v>2881</v>
      </c>
      <c r="G1734" s="63" t="s">
        <v>2499</v>
      </c>
    </row>
    <row r="1735" spans="1:7">
      <c r="A1735" t="s">
        <v>2333</v>
      </c>
      <c r="B1735" t="s">
        <v>1283</v>
      </c>
      <c r="C1735" s="3">
        <v>2523</v>
      </c>
      <c r="D1735" t="s">
        <v>1571</v>
      </c>
      <c r="E1735" s="74">
        <v>0.35510000000000003</v>
      </c>
      <c r="F1735" s="122" t="s">
        <v>2881</v>
      </c>
      <c r="G1735" s="63" t="s">
        <v>2499</v>
      </c>
    </row>
    <row r="1736" spans="1:7">
      <c r="A1736" t="s">
        <v>2333</v>
      </c>
      <c r="B1736" t="s">
        <v>1283</v>
      </c>
      <c r="C1736" s="3">
        <v>5495</v>
      </c>
      <c r="D1736" t="s">
        <v>2462</v>
      </c>
      <c r="E1736" s="74">
        <v>0.53539999999999999</v>
      </c>
      <c r="F1736" s="122" t="s">
        <v>2499</v>
      </c>
      <c r="G1736" s="63" t="s">
        <v>2498</v>
      </c>
    </row>
    <row r="1737" spans="1:7">
      <c r="A1737" t="s">
        <v>2333</v>
      </c>
      <c r="B1737" t="s">
        <v>1283</v>
      </c>
      <c r="C1737" s="3">
        <v>4327</v>
      </c>
      <c r="D1737" t="s">
        <v>1575</v>
      </c>
      <c r="E1737" s="74">
        <v>0.42009999999999997</v>
      </c>
      <c r="F1737" s="122" t="s">
        <v>2881</v>
      </c>
      <c r="G1737" s="63" t="s">
        <v>2499</v>
      </c>
    </row>
    <row r="1738" spans="1:7">
      <c r="A1738" t="s">
        <v>2333</v>
      </c>
      <c r="B1738" t="s">
        <v>1283</v>
      </c>
      <c r="C1738" s="3">
        <v>5010</v>
      </c>
      <c r="D1738" t="s">
        <v>1577</v>
      </c>
      <c r="E1738" s="74">
        <v>0.3574</v>
      </c>
      <c r="F1738" s="122" t="s">
        <v>2881</v>
      </c>
      <c r="G1738" s="63" t="s">
        <v>2499</v>
      </c>
    </row>
    <row r="1739" spans="1:7">
      <c r="A1739" t="s">
        <v>2333</v>
      </c>
      <c r="B1739" t="s">
        <v>1283</v>
      </c>
      <c r="C1739" s="3">
        <v>4436</v>
      </c>
      <c r="D1739" t="s">
        <v>1576</v>
      </c>
      <c r="E1739" s="74">
        <v>0.41589999999999999</v>
      </c>
      <c r="F1739" s="122" t="s">
        <v>2881</v>
      </c>
      <c r="G1739" s="63" t="s">
        <v>2499</v>
      </c>
    </row>
    <row r="1740" spans="1:7">
      <c r="A1740" t="s">
        <v>2333</v>
      </c>
      <c r="B1740" t="s">
        <v>1283</v>
      </c>
      <c r="C1740" s="3">
        <v>4573</v>
      </c>
      <c r="D1740" t="s">
        <v>404</v>
      </c>
      <c r="E1740" s="74">
        <v>0.37609999999999999</v>
      </c>
      <c r="F1740" s="122" t="s">
        <v>2881</v>
      </c>
      <c r="G1740" s="63" t="s">
        <v>2499</v>
      </c>
    </row>
    <row r="1741" spans="1:7">
      <c r="A1741" t="s">
        <v>2333</v>
      </c>
      <c r="B1741" t="s">
        <v>1283</v>
      </c>
      <c r="C1741" s="3">
        <v>3124</v>
      </c>
      <c r="D1741" t="s">
        <v>1572</v>
      </c>
      <c r="E1741" s="74">
        <v>0.41320000000000001</v>
      </c>
      <c r="F1741" s="122" t="s">
        <v>2881</v>
      </c>
      <c r="G1741" s="63" t="s">
        <v>2499</v>
      </c>
    </row>
    <row r="1742" spans="1:7">
      <c r="A1742" t="s">
        <v>2333</v>
      </c>
      <c r="B1742" t="s">
        <v>1283</v>
      </c>
      <c r="C1742" s="3">
        <v>4154</v>
      </c>
      <c r="D1742" t="s">
        <v>1573</v>
      </c>
      <c r="E1742" s="74">
        <v>0.40699999999999997</v>
      </c>
      <c r="F1742" s="122" t="s">
        <v>2881</v>
      </c>
      <c r="G1742" s="63" t="s">
        <v>2499</v>
      </c>
    </row>
    <row r="1743" spans="1:7">
      <c r="A1743" t="s">
        <v>2333</v>
      </c>
      <c r="B1743" t="s">
        <v>1283</v>
      </c>
      <c r="C1743" s="3">
        <v>1714</v>
      </c>
      <c r="D1743" t="s">
        <v>2889</v>
      </c>
      <c r="E1743" s="74">
        <v>0.3982</v>
      </c>
      <c r="F1743" s="122" t="s">
        <v>2499</v>
      </c>
      <c r="G1743" s="63" t="s">
        <v>2499</v>
      </c>
    </row>
    <row r="1744" spans="1:7">
      <c r="A1744" t="s">
        <v>2333</v>
      </c>
      <c r="B1744" t="s">
        <v>1283</v>
      </c>
      <c r="C1744" s="3">
        <v>4287</v>
      </c>
      <c r="D1744" t="s">
        <v>1574</v>
      </c>
      <c r="E1744" s="74">
        <v>0.54859999999999998</v>
      </c>
      <c r="F1744" s="122" t="s">
        <v>2499</v>
      </c>
      <c r="G1744" s="63" t="s">
        <v>2498</v>
      </c>
    </row>
    <row r="1745" spans="1:7">
      <c r="A1745" t="s">
        <v>2334</v>
      </c>
      <c r="B1745" t="s">
        <v>2659</v>
      </c>
      <c r="C1745" s="3">
        <v>1656</v>
      </c>
      <c r="D1745" t="s">
        <v>1579</v>
      </c>
      <c r="E1745" s="74">
        <v>0.31659999999999999</v>
      </c>
      <c r="F1745" s="122" t="s">
        <v>2499</v>
      </c>
      <c r="G1745" s="63" t="s">
        <v>2499</v>
      </c>
    </row>
    <row r="1746" spans="1:7">
      <c r="A1746" t="s">
        <v>2334</v>
      </c>
      <c r="B1746" t="s">
        <v>2659</v>
      </c>
      <c r="C1746" s="3">
        <v>4454</v>
      </c>
      <c r="D1746" t="s">
        <v>1590</v>
      </c>
      <c r="E1746" s="74">
        <v>0.4289</v>
      </c>
      <c r="F1746" s="122" t="s">
        <v>2499</v>
      </c>
      <c r="G1746" s="63" t="s">
        <v>2499</v>
      </c>
    </row>
    <row r="1747" spans="1:7">
      <c r="A1747" t="s">
        <v>2334</v>
      </c>
      <c r="B1747" t="s">
        <v>2659</v>
      </c>
      <c r="C1747" s="3">
        <v>3059</v>
      </c>
      <c r="D1747" t="s">
        <v>342</v>
      </c>
      <c r="E1747" s="74">
        <v>0.54090000000000005</v>
      </c>
      <c r="F1747" s="122" t="s">
        <v>2498</v>
      </c>
      <c r="G1747" s="63" t="s">
        <v>2498</v>
      </c>
    </row>
    <row r="1748" spans="1:7">
      <c r="A1748" t="s">
        <v>2334</v>
      </c>
      <c r="B1748" t="s">
        <v>2659</v>
      </c>
      <c r="C1748" s="3">
        <v>4357</v>
      </c>
      <c r="D1748" t="s">
        <v>1589</v>
      </c>
      <c r="E1748" s="74">
        <v>0.47299999999999998</v>
      </c>
      <c r="F1748" s="122" t="s">
        <v>2498</v>
      </c>
      <c r="G1748" s="63" t="s">
        <v>2498</v>
      </c>
    </row>
    <row r="1749" spans="1:7">
      <c r="A1749" t="s">
        <v>2334</v>
      </c>
      <c r="B1749" t="s">
        <v>2659</v>
      </c>
      <c r="C1749" s="3">
        <v>5123</v>
      </c>
      <c r="D1749" t="s">
        <v>1591</v>
      </c>
      <c r="E1749" s="74">
        <v>0.43030000000000002</v>
      </c>
      <c r="F1749" s="122" t="s">
        <v>2499</v>
      </c>
      <c r="G1749" s="63" t="s">
        <v>2499</v>
      </c>
    </row>
    <row r="1750" spans="1:7">
      <c r="A1750" t="s">
        <v>2334</v>
      </c>
      <c r="B1750" t="s">
        <v>2659</v>
      </c>
      <c r="C1750" s="3">
        <v>1657</v>
      </c>
      <c r="D1750" t="s">
        <v>1580</v>
      </c>
      <c r="E1750" s="74">
        <v>0.78110000000000002</v>
      </c>
      <c r="F1750" s="122" t="s">
        <v>2498</v>
      </c>
      <c r="G1750" s="63" t="s">
        <v>2498</v>
      </c>
    </row>
    <row r="1751" spans="1:7">
      <c r="A1751" t="s">
        <v>2334</v>
      </c>
      <c r="B1751" t="s">
        <v>2659</v>
      </c>
      <c r="C1751" s="3">
        <v>4323</v>
      </c>
      <c r="D1751" t="s">
        <v>1588</v>
      </c>
      <c r="E1751" s="74">
        <v>0.50290000000000001</v>
      </c>
      <c r="F1751" s="122" t="s">
        <v>2498</v>
      </c>
      <c r="G1751" s="63" t="s">
        <v>2498</v>
      </c>
    </row>
    <row r="1752" spans="1:7">
      <c r="A1752" t="s">
        <v>2334</v>
      </c>
      <c r="B1752" t="s">
        <v>2659</v>
      </c>
      <c r="C1752" s="3">
        <v>1927</v>
      </c>
      <c r="D1752" t="s">
        <v>33</v>
      </c>
      <c r="E1752" s="74">
        <v>0.55920000000000003</v>
      </c>
      <c r="F1752" s="122" t="s">
        <v>2498</v>
      </c>
      <c r="G1752" s="63" t="s">
        <v>2498</v>
      </c>
    </row>
    <row r="1753" spans="1:7">
      <c r="A1753" t="s">
        <v>2334</v>
      </c>
      <c r="B1753" t="s">
        <v>2659</v>
      </c>
      <c r="C1753" s="3">
        <v>3964</v>
      </c>
      <c r="D1753" t="s">
        <v>1586</v>
      </c>
      <c r="E1753" s="74">
        <v>0.59050000000000002</v>
      </c>
      <c r="F1753" s="122" t="s">
        <v>2498</v>
      </c>
      <c r="G1753" s="63" t="s">
        <v>2498</v>
      </c>
    </row>
    <row r="1754" spans="1:7">
      <c r="A1754" t="s">
        <v>2334</v>
      </c>
      <c r="B1754" t="s">
        <v>2659</v>
      </c>
      <c r="C1754" s="3">
        <v>4150</v>
      </c>
      <c r="D1754" t="s">
        <v>1587</v>
      </c>
      <c r="E1754" s="74">
        <v>0.5514</v>
      </c>
      <c r="F1754" s="122" t="s">
        <v>2498</v>
      </c>
      <c r="G1754" s="63" t="s">
        <v>2498</v>
      </c>
    </row>
    <row r="1755" spans="1:7">
      <c r="A1755" t="s">
        <v>2334</v>
      </c>
      <c r="B1755" t="s">
        <v>2659</v>
      </c>
      <c r="C1755" s="3">
        <v>1862</v>
      </c>
      <c r="D1755" t="s">
        <v>1582</v>
      </c>
      <c r="E1755" s="74">
        <v>0.23680000000000001</v>
      </c>
      <c r="F1755" s="122" t="s">
        <v>2499</v>
      </c>
      <c r="G1755" s="63" t="s">
        <v>2499</v>
      </c>
    </row>
    <row r="1756" spans="1:7">
      <c r="A1756" t="s">
        <v>2334</v>
      </c>
      <c r="B1756" t="s">
        <v>2659</v>
      </c>
      <c r="C1756" s="3">
        <v>5478</v>
      </c>
      <c r="D1756" t="s">
        <v>2471</v>
      </c>
      <c r="E1756" s="74">
        <v>0.4098</v>
      </c>
      <c r="F1756" s="122" t="s">
        <v>2499</v>
      </c>
      <c r="G1756" s="63" t="s">
        <v>2499</v>
      </c>
    </row>
    <row r="1757" spans="1:7">
      <c r="A1757" t="s">
        <v>2334</v>
      </c>
      <c r="B1757" t="s">
        <v>2659</v>
      </c>
      <c r="C1757" s="3">
        <v>5402</v>
      </c>
      <c r="D1757" t="s">
        <v>1594</v>
      </c>
      <c r="E1757" s="74">
        <v>0.57640000000000002</v>
      </c>
      <c r="F1757" s="122" t="s">
        <v>2881</v>
      </c>
      <c r="G1757" s="63" t="s">
        <v>2498</v>
      </c>
    </row>
    <row r="1758" spans="1:7">
      <c r="A1758" t="s">
        <v>2334</v>
      </c>
      <c r="B1758" t="s">
        <v>2659</v>
      </c>
      <c r="C1758" s="3">
        <v>5213</v>
      </c>
      <c r="D1758" t="s">
        <v>1592</v>
      </c>
      <c r="E1758" s="74">
        <v>0.5262</v>
      </c>
      <c r="F1758" s="122" t="s">
        <v>2498</v>
      </c>
      <c r="G1758" s="63" t="s">
        <v>2498</v>
      </c>
    </row>
    <row r="1759" spans="1:7">
      <c r="A1759" t="s">
        <v>2334</v>
      </c>
      <c r="B1759" t="s">
        <v>2659</v>
      </c>
      <c r="C1759" s="3">
        <v>3651</v>
      </c>
      <c r="D1759" t="s">
        <v>1585</v>
      </c>
      <c r="E1759" s="74">
        <v>0.5514</v>
      </c>
      <c r="F1759" s="122" t="s">
        <v>2499</v>
      </c>
      <c r="G1759" s="63" t="s">
        <v>2498</v>
      </c>
    </row>
    <row r="1760" spans="1:7">
      <c r="A1760" t="s">
        <v>2334</v>
      </c>
      <c r="B1760" t="s">
        <v>2659</v>
      </c>
      <c r="C1760" s="3">
        <v>5350</v>
      </c>
      <c r="D1760" t="s">
        <v>1593</v>
      </c>
      <c r="E1760" s="74">
        <v>0.61899999999999999</v>
      </c>
      <c r="F1760" s="122" t="s">
        <v>2498</v>
      </c>
      <c r="G1760" s="63" t="s">
        <v>2498</v>
      </c>
    </row>
    <row r="1761" spans="1:7">
      <c r="A1761" t="s">
        <v>2334</v>
      </c>
      <c r="B1761" t="s">
        <v>2659</v>
      </c>
      <c r="C1761" s="3">
        <v>1744</v>
      </c>
      <c r="D1761" t="s">
        <v>1581</v>
      </c>
      <c r="E1761" s="74">
        <v>0.38640000000000002</v>
      </c>
      <c r="F1761" s="122" t="s">
        <v>2881</v>
      </c>
      <c r="G1761" s="63" t="s">
        <v>2499</v>
      </c>
    </row>
    <row r="1762" spans="1:7">
      <c r="A1762" t="s">
        <v>2334</v>
      </c>
      <c r="B1762" t="s">
        <v>2659</v>
      </c>
      <c r="C1762" s="3">
        <v>3187</v>
      </c>
      <c r="D1762" t="s">
        <v>1583</v>
      </c>
      <c r="E1762" s="74">
        <v>0.5272</v>
      </c>
      <c r="F1762" s="122" t="s">
        <v>2498</v>
      </c>
      <c r="G1762" s="63" t="s">
        <v>2498</v>
      </c>
    </row>
    <row r="1763" spans="1:7">
      <c r="A1763" t="s">
        <v>2334</v>
      </c>
      <c r="B1763" t="s">
        <v>2659</v>
      </c>
      <c r="C1763" s="3">
        <v>3537</v>
      </c>
      <c r="D1763" t="s">
        <v>1584</v>
      </c>
      <c r="E1763" s="74">
        <v>0.38169999999999998</v>
      </c>
      <c r="F1763" s="122" t="s">
        <v>2499</v>
      </c>
      <c r="G1763" s="63" t="s">
        <v>2499</v>
      </c>
    </row>
    <row r="1764" spans="1:7">
      <c r="A1764" t="s">
        <v>2334</v>
      </c>
      <c r="B1764" t="s">
        <v>2659</v>
      </c>
      <c r="C1764" s="3">
        <v>2813</v>
      </c>
      <c r="D1764" t="s">
        <v>638</v>
      </c>
      <c r="E1764" s="74">
        <v>0.63019999999999998</v>
      </c>
      <c r="F1764" s="122" t="s">
        <v>2498</v>
      </c>
      <c r="G1764" s="63" t="s">
        <v>2498</v>
      </c>
    </row>
    <row r="1765" spans="1:7">
      <c r="A1765" t="s">
        <v>2335</v>
      </c>
      <c r="B1765" t="s">
        <v>2622</v>
      </c>
      <c r="C1765" s="3">
        <v>2948</v>
      </c>
      <c r="D1765" t="s">
        <v>1596</v>
      </c>
      <c r="E1765" s="74">
        <v>0.41880000000000001</v>
      </c>
      <c r="F1765" s="122" t="s">
        <v>2881</v>
      </c>
      <c r="G1765" s="63" t="s">
        <v>2499</v>
      </c>
    </row>
    <row r="1766" spans="1:7">
      <c r="A1766" t="s">
        <v>2336</v>
      </c>
      <c r="B1766" t="s">
        <v>2667</v>
      </c>
      <c r="C1766" s="3">
        <v>4362</v>
      </c>
      <c r="D1766" t="s">
        <v>1604</v>
      </c>
      <c r="E1766" s="74">
        <v>0.20949999999999999</v>
      </c>
      <c r="F1766" s="122" t="s">
        <v>2881</v>
      </c>
      <c r="G1766" s="63" t="s">
        <v>2499</v>
      </c>
    </row>
    <row r="1767" spans="1:7">
      <c r="A1767" t="s">
        <v>2336</v>
      </c>
      <c r="B1767" t="s">
        <v>2667</v>
      </c>
      <c r="C1767" s="3">
        <v>3060</v>
      </c>
      <c r="D1767" t="s">
        <v>1602</v>
      </c>
      <c r="E1767" s="74">
        <v>0.68149999999999999</v>
      </c>
      <c r="F1767" s="122" t="s">
        <v>2498</v>
      </c>
      <c r="G1767" s="63" t="s">
        <v>2498</v>
      </c>
    </row>
    <row r="1768" spans="1:7">
      <c r="A1768" t="s">
        <v>2336</v>
      </c>
      <c r="B1768" t="s">
        <v>2667</v>
      </c>
      <c r="C1768" s="3">
        <v>4594</v>
      </c>
      <c r="D1768" t="s">
        <v>1607</v>
      </c>
      <c r="E1768" s="74">
        <v>0.42359999999999998</v>
      </c>
      <c r="F1768" s="122" t="s">
        <v>2881</v>
      </c>
      <c r="G1768" s="63" t="s">
        <v>2499</v>
      </c>
    </row>
    <row r="1769" spans="1:7">
      <c r="A1769" t="s">
        <v>2336</v>
      </c>
      <c r="B1769" t="s">
        <v>2667</v>
      </c>
      <c r="C1769" s="3">
        <v>4544</v>
      </c>
      <c r="D1769" t="s">
        <v>1606</v>
      </c>
      <c r="E1769" s="74">
        <v>0.37369999999999998</v>
      </c>
      <c r="F1769" s="122" t="s">
        <v>2881</v>
      </c>
      <c r="G1769" s="63" t="s">
        <v>2499</v>
      </c>
    </row>
    <row r="1770" spans="1:7">
      <c r="A1770" t="s">
        <v>2336</v>
      </c>
      <c r="B1770" t="s">
        <v>2667</v>
      </c>
      <c r="C1770" s="3">
        <v>1806</v>
      </c>
      <c r="D1770" t="s">
        <v>1600</v>
      </c>
      <c r="E1770" s="74">
        <v>0.58909999999999996</v>
      </c>
      <c r="F1770" s="122" t="s">
        <v>2498</v>
      </c>
      <c r="G1770" s="63" t="s">
        <v>2498</v>
      </c>
    </row>
    <row r="1771" spans="1:7">
      <c r="A1771" t="s">
        <v>2336</v>
      </c>
      <c r="B1771" t="s">
        <v>2667</v>
      </c>
      <c r="C1771" s="3">
        <v>2546</v>
      </c>
      <c r="D1771" t="s">
        <v>1601</v>
      </c>
      <c r="E1771" s="74">
        <v>0.23300000000000001</v>
      </c>
      <c r="F1771" s="122" t="s">
        <v>2881</v>
      </c>
      <c r="G1771" s="63" t="s">
        <v>2499</v>
      </c>
    </row>
    <row r="1772" spans="1:7">
      <c r="A1772" t="s">
        <v>2336</v>
      </c>
      <c r="B1772" t="s">
        <v>2667</v>
      </c>
      <c r="C1772" s="3">
        <v>4528</v>
      </c>
      <c r="D1772" t="s">
        <v>1605</v>
      </c>
      <c r="E1772" s="74">
        <v>0.38019999999999998</v>
      </c>
      <c r="F1772" s="122" t="s">
        <v>2881</v>
      </c>
      <c r="G1772" s="63" t="s">
        <v>2499</v>
      </c>
    </row>
    <row r="1773" spans="1:7">
      <c r="A1773" t="s">
        <v>2336</v>
      </c>
      <c r="B1773" t="s">
        <v>2667</v>
      </c>
      <c r="C1773" s="3">
        <v>1570</v>
      </c>
      <c r="D1773" t="s">
        <v>2878</v>
      </c>
      <c r="E1773" s="74">
        <v>0</v>
      </c>
      <c r="F1773" s="122" t="s">
        <v>2881</v>
      </c>
      <c r="G1773" s="63" t="s">
        <v>2499</v>
      </c>
    </row>
    <row r="1774" spans="1:7">
      <c r="A1774" t="s">
        <v>2336</v>
      </c>
      <c r="B1774" t="s">
        <v>2667</v>
      </c>
      <c r="C1774" s="3">
        <v>1643</v>
      </c>
      <c r="D1774" t="s">
        <v>1598</v>
      </c>
      <c r="E1774" s="74">
        <v>0.44650000000000001</v>
      </c>
      <c r="F1774" s="122" t="s">
        <v>2881</v>
      </c>
      <c r="G1774" s="63" t="s">
        <v>2499</v>
      </c>
    </row>
    <row r="1775" spans="1:7">
      <c r="A1775" t="s">
        <v>2336</v>
      </c>
      <c r="B1775" t="s">
        <v>2667</v>
      </c>
      <c r="C1775" s="3">
        <v>5040</v>
      </c>
      <c r="D1775" t="s">
        <v>1608</v>
      </c>
      <c r="E1775" s="74">
        <v>0.44779999999999998</v>
      </c>
      <c r="F1775" s="122" t="s">
        <v>2881</v>
      </c>
      <c r="G1775" s="63" t="s">
        <v>2499</v>
      </c>
    </row>
    <row r="1776" spans="1:7">
      <c r="A1776" t="s">
        <v>2336</v>
      </c>
      <c r="B1776" t="s">
        <v>2667</v>
      </c>
      <c r="C1776" s="3">
        <v>4159</v>
      </c>
      <c r="D1776" t="s">
        <v>1603</v>
      </c>
      <c r="E1776" s="74">
        <v>0.25319999999999998</v>
      </c>
      <c r="F1776" s="122" t="s">
        <v>2881</v>
      </c>
      <c r="G1776" s="63" t="s">
        <v>2499</v>
      </c>
    </row>
    <row r="1777" spans="1:7">
      <c r="A1777" t="s">
        <v>2336</v>
      </c>
      <c r="B1777" t="s">
        <v>2667</v>
      </c>
      <c r="C1777" s="3">
        <v>1777</v>
      </c>
      <c r="D1777" t="s">
        <v>1599</v>
      </c>
      <c r="E1777" s="74">
        <v>0.20749999999999999</v>
      </c>
      <c r="F1777" s="122" t="s">
        <v>2881</v>
      </c>
      <c r="G1777" s="63" t="s">
        <v>2499</v>
      </c>
    </row>
    <row r="1778" spans="1:7">
      <c r="A1778" t="s">
        <v>2337</v>
      </c>
      <c r="B1778" t="s">
        <v>2762</v>
      </c>
      <c r="C1778" s="3">
        <v>4265</v>
      </c>
      <c r="D1778" t="s">
        <v>1620</v>
      </c>
      <c r="E1778" s="74">
        <v>0.38840000000000002</v>
      </c>
      <c r="F1778" s="122" t="s">
        <v>2881</v>
      </c>
      <c r="G1778" s="63" t="s">
        <v>2499</v>
      </c>
    </row>
    <row r="1779" spans="1:7">
      <c r="A1779" t="s">
        <v>2337</v>
      </c>
      <c r="B1779" t="s">
        <v>2762</v>
      </c>
      <c r="C1779" s="3">
        <v>4366</v>
      </c>
      <c r="D1779" t="s">
        <v>766</v>
      </c>
      <c r="E1779" s="74">
        <v>0.2399</v>
      </c>
      <c r="F1779" s="122" t="s">
        <v>2881</v>
      </c>
      <c r="G1779" s="63" t="s">
        <v>2499</v>
      </c>
    </row>
    <row r="1780" spans="1:7">
      <c r="A1780" t="s">
        <v>2337</v>
      </c>
      <c r="B1780" t="s">
        <v>2762</v>
      </c>
      <c r="C1780" s="3">
        <v>3305</v>
      </c>
      <c r="D1780" t="s">
        <v>1614</v>
      </c>
      <c r="E1780" s="74">
        <v>0.26579999999999998</v>
      </c>
      <c r="F1780" s="122" t="s">
        <v>2881</v>
      </c>
      <c r="G1780" s="63" t="s">
        <v>2499</v>
      </c>
    </row>
    <row r="1781" spans="1:7">
      <c r="A1781" t="s">
        <v>2337</v>
      </c>
      <c r="B1781" t="s">
        <v>2762</v>
      </c>
      <c r="C1781" s="3">
        <v>4395</v>
      </c>
      <c r="D1781" t="s">
        <v>1622</v>
      </c>
      <c r="E1781" s="74">
        <v>0.2636</v>
      </c>
      <c r="F1781" s="122" t="s">
        <v>2881</v>
      </c>
      <c r="G1781" s="63" t="s">
        <v>2499</v>
      </c>
    </row>
    <row r="1782" spans="1:7">
      <c r="A1782" t="s">
        <v>2337</v>
      </c>
      <c r="B1782" t="s">
        <v>2762</v>
      </c>
      <c r="C1782" s="3">
        <v>3005</v>
      </c>
      <c r="D1782" t="s">
        <v>3115</v>
      </c>
      <c r="E1782" s="74">
        <v>0.45229999999999998</v>
      </c>
      <c r="F1782" s="122" t="s">
        <v>2499</v>
      </c>
      <c r="G1782" s="63" t="s">
        <v>2499</v>
      </c>
    </row>
    <row r="1783" spans="1:7">
      <c r="A1783" t="s">
        <v>2337</v>
      </c>
      <c r="B1783" t="s">
        <v>2762</v>
      </c>
      <c r="C1783" s="3">
        <v>5712</v>
      </c>
      <c r="D1783" t="s">
        <v>3067</v>
      </c>
      <c r="E1783" s="74">
        <v>0.66669999999999996</v>
      </c>
      <c r="F1783" s="122" t="s">
        <v>2499</v>
      </c>
      <c r="G1783" s="63" t="s">
        <v>2498</v>
      </c>
    </row>
    <row r="1784" spans="1:7">
      <c r="A1784" t="s">
        <v>2337</v>
      </c>
      <c r="B1784" t="s">
        <v>2762</v>
      </c>
      <c r="C1784" s="3">
        <v>4241</v>
      </c>
      <c r="D1784" t="s">
        <v>1619</v>
      </c>
      <c r="E1784" s="74">
        <v>0.21029999999999999</v>
      </c>
      <c r="F1784" s="122" t="s">
        <v>2881</v>
      </c>
      <c r="G1784" s="63" t="s">
        <v>2499</v>
      </c>
    </row>
    <row r="1785" spans="1:7">
      <c r="A1785" t="s">
        <v>2337</v>
      </c>
      <c r="B1785" t="s">
        <v>2762</v>
      </c>
      <c r="C1785" s="3">
        <v>5128</v>
      </c>
      <c r="D1785" t="s">
        <v>1624</v>
      </c>
      <c r="E1785" s="74">
        <v>0.16450000000000001</v>
      </c>
      <c r="F1785" s="122" t="s">
        <v>2881</v>
      </c>
      <c r="G1785" s="63" t="s">
        <v>2499</v>
      </c>
    </row>
    <row r="1786" spans="1:7">
      <c r="A1786" t="s">
        <v>2337</v>
      </c>
      <c r="B1786" t="s">
        <v>2762</v>
      </c>
      <c r="C1786" s="3">
        <v>3981</v>
      </c>
      <c r="D1786" t="s">
        <v>1616</v>
      </c>
      <c r="E1786" s="74">
        <v>0.52690000000000003</v>
      </c>
      <c r="F1786" s="122" t="s">
        <v>2881</v>
      </c>
      <c r="G1786" s="63" t="s">
        <v>2498</v>
      </c>
    </row>
    <row r="1787" spans="1:7">
      <c r="A1787" t="s">
        <v>2337</v>
      </c>
      <c r="B1787" t="s">
        <v>2762</v>
      </c>
      <c r="C1787" s="3">
        <v>5100</v>
      </c>
      <c r="D1787" t="s">
        <v>1623</v>
      </c>
      <c r="E1787" s="74">
        <v>0.12909999999999999</v>
      </c>
      <c r="F1787" s="122" t="s">
        <v>2881</v>
      </c>
      <c r="G1787" s="63" t="s">
        <v>2499</v>
      </c>
    </row>
    <row r="1788" spans="1:7">
      <c r="A1788" t="s">
        <v>2337</v>
      </c>
      <c r="B1788" t="s">
        <v>2762</v>
      </c>
      <c r="C1788" s="3">
        <v>2073</v>
      </c>
      <c r="D1788" t="s">
        <v>1611</v>
      </c>
      <c r="E1788" s="74">
        <v>0.20960000000000001</v>
      </c>
      <c r="F1788" s="122" t="s">
        <v>2881</v>
      </c>
      <c r="G1788" s="63" t="s">
        <v>2499</v>
      </c>
    </row>
    <row r="1789" spans="1:7">
      <c r="A1789" t="s">
        <v>2337</v>
      </c>
      <c r="B1789" t="s">
        <v>2762</v>
      </c>
      <c r="C1789" s="3">
        <v>1904</v>
      </c>
      <c r="D1789" t="s">
        <v>2946</v>
      </c>
      <c r="E1789" s="74">
        <v>9.6699999999999994E-2</v>
      </c>
      <c r="F1789" s="122" t="s">
        <v>2881</v>
      </c>
      <c r="G1789" s="63" t="s">
        <v>2499</v>
      </c>
    </row>
    <row r="1790" spans="1:7">
      <c r="A1790" t="s">
        <v>2337</v>
      </c>
      <c r="B1790" t="s">
        <v>2762</v>
      </c>
      <c r="C1790" s="3">
        <v>3561</v>
      </c>
      <c r="D1790" t="s">
        <v>1615</v>
      </c>
      <c r="E1790" s="74">
        <v>0.2147</v>
      </c>
      <c r="F1790" s="122" t="s">
        <v>2881</v>
      </c>
      <c r="G1790" s="63" t="s">
        <v>2499</v>
      </c>
    </row>
    <row r="1791" spans="1:7">
      <c r="A1791" t="s">
        <v>2337</v>
      </c>
      <c r="B1791" t="s">
        <v>2762</v>
      </c>
      <c r="C1791" s="3">
        <v>4184</v>
      </c>
      <c r="D1791" t="s">
        <v>1618</v>
      </c>
      <c r="E1791" s="74">
        <v>0.18790000000000001</v>
      </c>
      <c r="F1791" s="122" t="s">
        <v>2881</v>
      </c>
      <c r="G1791" s="63" t="s">
        <v>2499</v>
      </c>
    </row>
    <row r="1792" spans="1:7">
      <c r="A1792" t="s">
        <v>2337</v>
      </c>
      <c r="B1792" t="s">
        <v>2762</v>
      </c>
      <c r="C1792" s="3">
        <v>1730</v>
      </c>
      <c r="D1792" t="s">
        <v>1610</v>
      </c>
      <c r="E1792" s="74">
        <v>0.55000000000000004</v>
      </c>
      <c r="F1792" s="122" t="s">
        <v>2881</v>
      </c>
      <c r="G1792" s="63" t="s">
        <v>2498</v>
      </c>
    </row>
    <row r="1793" spans="1:7">
      <c r="A1793" t="s">
        <v>2337</v>
      </c>
      <c r="B1793" t="s">
        <v>2762</v>
      </c>
      <c r="C1793" s="3">
        <v>2428</v>
      </c>
      <c r="D1793" t="s">
        <v>1612</v>
      </c>
      <c r="E1793" s="74">
        <v>0.24049999999999999</v>
      </c>
      <c r="F1793" s="122" t="s">
        <v>2881</v>
      </c>
      <c r="G1793" s="63" t="s">
        <v>2499</v>
      </c>
    </row>
    <row r="1794" spans="1:7">
      <c r="A1794" t="s">
        <v>2337</v>
      </c>
      <c r="B1794" t="s">
        <v>2762</v>
      </c>
      <c r="C1794" s="3">
        <v>4383</v>
      </c>
      <c r="D1794" t="s">
        <v>1621</v>
      </c>
      <c r="E1794" s="74">
        <v>9.5299999999999996E-2</v>
      </c>
      <c r="F1794" s="122" t="s">
        <v>2881</v>
      </c>
      <c r="G1794" s="63" t="s">
        <v>2499</v>
      </c>
    </row>
    <row r="1795" spans="1:7">
      <c r="A1795" t="s">
        <v>2337</v>
      </c>
      <c r="B1795" t="s">
        <v>2762</v>
      </c>
      <c r="C1795" s="3">
        <v>4145</v>
      </c>
      <c r="D1795" t="s">
        <v>1617</v>
      </c>
      <c r="E1795" s="74">
        <v>0.18779999999999999</v>
      </c>
      <c r="F1795" s="122" t="s">
        <v>2881</v>
      </c>
      <c r="G1795" s="63" t="s">
        <v>2499</v>
      </c>
    </row>
    <row r="1796" spans="1:7">
      <c r="A1796" t="s">
        <v>2338</v>
      </c>
      <c r="B1796" t="s">
        <v>2642</v>
      </c>
      <c r="C1796" s="3">
        <v>4576</v>
      </c>
      <c r="D1796" t="s">
        <v>1630</v>
      </c>
      <c r="E1796" s="74">
        <v>0.44969999999999999</v>
      </c>
      <c r="F1796" s="122" t="s">
        <v>2499</v>
      </c>
      <c r="G1796" s="63" t="s">
        <v>2499</v>
      </c>
    </row>
    <row r="1797" spans="1:7">
      <c r="A1797" t="s">
        <v>2338</v>
      </c>
      <c r="B1797" t="s">
        <v>2642</v>
      </c>
      <c r="C1797" s="3">
        <v>4477</v>
      </c>
      <c r="D1797" t="s">
        <v>1629</v>
      </c>
      <c r="E1797" s="74">
        <v>0.50660000000000005</v>
      </c>
      <c r="F1797" s="122" t="s">
        <v>2499</v>
      </c>
      <c r="G1797" s="63" t="s">
        <v>2498</v>
      </c>
    </row>
    <row r="1798" spans="1:7">
      <c r="A1798" t="s">
        <v>2338</v>
      </c>
      <c r="B1798" t="s">
        <v>2642</v>
      </c>
      <c r="C1798" s="3">
        <v>3255</v>
      </c>
      <c r="D1798" t="s">
        <v>1626</v>
      </c>
      <c r="E1798" s="74">
        <v>0.50290000000000001</v>
      </c>
      <c r="F1798" s="122" t="s">
        <v>2499</v>
      </c>
      <c r="G1798" s="63" t="s">
        <v>2498</v>
      </c>
    </row>
    <row r="1799" spans="1:7">
      <c r="A1799" t="s">
        <v>2338</v>
      </c>
      <c r="B1799" t="s">
        <v>2642</v>
      </c>
      <c r="C1799" s="3">
        <v>4204</v>
      </c>
      <c r="D1799" t="s">
        <v>1628</v>
      </c>
      <c r="E1799" s="74">
        <v>0.43049999999999999</v>
      </c>
      <c r="F1799" s="122" t="s">
        <v>2881</v>
      </c>
      <c r="G1799" s="63" t="s">
        <v>2499</v>
      </c>
    </row>
    <row r="1800" spans="1:7">
      <c r="A1800" t="s">
        <v>2338</v>
      </c>
      <c r="B1800" t="s">
        <v>2642</v>
      </c>
      <c r="C1800" s="3">
        <v>3893</v>
      </c>
      <c r="D1800" t="s">
        <v>1627</v>
      </c>
      <c r="E1800" s="74">
        <v>0.49</v>
      </c>
      <c r="F1800" s="122" t="s">
        <v>2881</v>
      </c>
      <c r="G1800" s="63" t="s">
        <v>2499</v>
      </c>
    </row>
    <row r="1801" spans="1:7">
      <c r="A1801" t="s">
        <v>2339</v>
      </c>
      <c r="B1801" t="s">
        <v>2781</v>
      </c>
      <c r="C1801" s="3">
        <v>4399</v>
      </c>
      <c r="D1801" t="s">
        <v>1635</v>
      </c>
      <c r="E1801" s="74">
        <v>0.53369999999999995</v>
      </c>
      <c r="F1801" s="122" t="s">
        <v>2881</v>
      </c>
      <c r="G1801" s="63" t="s">
        <v>2498</v>
      </c>
    </row>
    <row r="1802" spans="1:7">
      <c r="A1802" t="s">
        <v>2339</v>
      </c>
      <c r="B1802" t="s">
        <v>2781</v>
      </c>
      <c r="C1802" s="3">
        <v>5329</v>
      </c>
      <c r="D1802" t="s">
        <v>1636</v>
      </c>
      <c r="E1802" s="74">
        <v>0.35930000000000001</v>
      </c>
      <c r="F1802" s="122" t="s">
        <v>2881</v>
      </c>
      <c r="G1802" s="63" t="s">
        <v>2499</v>
      </c>
    </row>
    <row r="1803" spans="1:7">
      <c r="A1803" t="s">
        <v>2339</v>
      </c>
      <c r="B1803" t="s">
        <v>2781</v>
      </c>
      <c r="C1803" s="3">
        <v>5114</v>
      </c>
      <c r="D1803" t="s">
        <v>2486</v>
      </c>
      <c r="E1803" s="74">
        <v>0.39939999999999998</v>
      </c>
      <c r="F1803" s="122" t="s">
        <v>2881</v>
      </c>
      <c r="G1803" s="63" t="s">
        <v>2499</v>
      </c>
    </row>
    <row r="1804" spans="1:7">
      <c r="A1804" t="s">
        <v>2339</v>
      </c>
      <c r="B1804" t="s">
        <v>2781</v>
      </c>
      <c r="C1804" s="3">
        <v>2229</v>
      </c>
      <c r="D1804" t="s">
        <v>1633</v>
      </c>
      <c r="E1804" s="74">
        <v>0.40400000000000003</v>
      </c>
      <c r="F1804" s="122" t="s">
        <v>2881</v>
      </c>
      <c r="G1804" s="63" t="s">
        <v>2499</v>
      </c>
    </row>
    <row r="1805" spans="1:7">
      <c r="A1805" t="s">
        <v>2339</v>
      </c>
      <c r="B1805" t="s">
        <v>2781</v>
      </c>
      <c r="C1805" s="3">
        <v>2105</v>
      </c>
      <c r="D1805" t="s">
        <v>1632</v>
      </c>
      <c r="E1805" s="74">
        <v>0.52739999999999998</v>
      </c>
      <c r="F1805" s="122" t="s">
        <v>2881</v>
      </c>
      <c r="G1805" s="63" t="s">
        <v>2498</v>
      </c>
    </row>
    <row r="1806" spans="1:7">
      <c r="A1806" t="s">
        <v>2339</v>
      </c>
      <c r="B1806" t="s">
        <v>2781</v>
      </c>
      <c r="C1806" s="3">
        <v>4274</v>
      </c>
      <c r="D1806" t="s">
        <v>1634</v>
      </c>
      <c r="E1806" s="74">
        <v>0.50860000000000005</v>
      </c>
      <c r="F1806" s="122" t="s">
        <v>2881</v>
      </c>
      <c r="G1806" s="63" t="s">
        <v>2498</v>
      </c>
    </row>
    <row r="1807" spans="1:7">
      <c r="A1807" s="57" t="s">
        <v>2339</v>
      </c>
      <c r="B1807" s="57" t="s">
        <v>2781</v>
      </c>
      <c r="C1807" s="3">
        <v>5642</v>
      </c>
      <c r="D1807" s="48" t="s">
        <v>2950</v>
      </c>
      <c r="E1807" s="74">
        <v>0.35120000000000001</v>
      </c>
      <c r="F1807" s="122" t="s">
        <v>2881</v>
      </c>
      <c r="G1807" s="63" t="s">
        <v>2499</v>
      </c>
    </row>
    <row r="1808" spans="1:7">
      <c r="A1808" t="s">
        <v>2340</v>
      </c>
      <c r="B1808" t="s">
        <v>2572</v>
      </c>
      <c r="C1808" s="3">
        <v>3609</v>
      </c>
      <c r="D1808" t="s">
        <v>1638</v>
      </c>
      <c r="E1808" s="74">
        <v>0.54210000000000003</v>
      </c>
      <c r="F1808" s="122" t="s">
        <v>2498</v>
      </c>
      <c r="G1808" s="63" t="s">
        <v>2498</v>
      </c>
    </row>
    <row r="1809" spans="1:7">
      <c r="A1809" t="s">
        <v>2340</v>
      </c>
      <c r="B1809" t="s">
        <v>2572</v>
      </c>
      <c r="C1809" s="3">
        <v>3188</v>
      </c>
      <c r="D1809" t="s">
        <v>2902</v>
      </c>
      <c r="E1809" s="74">
        <v>0.47920000000000001</v>
      </c>
      <c r="F1809" s="122" t="s">
        <v>2499</v>
      </c>
      <c r="G1809" s="63" t="s">
        <v>2499</v>
      </c>
    </row>
    <row r="1810" spans="1:7">
      <c r="A1810" t="s">
        <v>2341</v>
      </c>
      <c r="B1810" t="s">
        <v>2607</v>
      </c>
      <c r="C1810" s="3">
        <v>5171</v>
      </c>
      <c r="D1810" t="s">
        <v>1644</v>
      </c>
      <c r="E1810" s="74">
        <v>0.56010000000000004</v>
      </c>
      <c r="F1810" s="122" t="s">
        <v>2498</v>
      </c>
      <c r="G1810" s="63" t="s">
        <v>2498</v>
      </c>
    </row>
    <row r="1811" spans="1:7">
      <c r="A1811" t="s">
        <v>2341</v>
      </c>
      <c r="B1811" t="s">
        <v>2607</v>
      </c>
      <c r="C1811" s="3">
        <v>2580</v>
      </c>
      <c r="D1811" t="s">
        <v>1640</v>
      </c>
      <c r="E1811" s="74">
        <v>0.39589999999999997</v>
      </c>
      <c r="F1811" s="122" t="s">
        <v>2881</v>
      </c>
      <c r="G1811" s="63" t="s">
        <v>2499</v>
      </c>
    </row>
    <row r="1812" spans="1:7">
      <c r="A1812" t="s">
        <v>2341</v>
      </c>
      <c r="B1812" t="s">
        <v>2607</v>
      </c>
      <c r="C1812" s="3">
        <v>4113</v>
      </c>
      <c r="D1812" t="s">
        <v>1641</v>
      </c>
      <c r="E1812" s="74">
        <v>0.43230000000000002</v>
      </c>
      <c r="F1812" s="122" t="s">
        <v>2499</v>
      </c>
      <c r="G1812" s="63" t="s">
        <v>2499</v>
      </c>
    </row>
    <row r="1813" spans="1:7">
      <c r="A1813" t="s">
        <v>2341</v>
      </c>
      <c r="B1813" t="s">
        <v>2607</v>
      </c>
      <c r="C1813" s="3">
        <v>5349</v>
      </c>
      <c r="D1813" t="s">
        <v>1645</v>
      </c>
      <c r="E1813" s="74">
        <v>0.77900000000000003</v>
      </c>
      <c r="F1813" s="122" t="s">
        <v>2498</v>
      </c>
      <c r="G1813" s="63" t="s">
        <v>2498</v>
      </c>
    </row>
    <row r="1814" spans="1:7">
      <c r="A1814" t="s">
        <v>2341</v>
      </c>
      <c r="B1814" t="s">
        <v>2607</v>
      </c>
      <c r="C1814" s="3">
        <v>4479</v>
      </c>
      <c r="D1814" t="s">
        <v>1643</v>
      </c>
      <c r="E1814" s="74">
        <v>0.42620000000000002</v>
      </c>
      <c r="F1814" s="122" t="s">
        <v>2881</v>
      </c>
      <c r="G1814" s="63" t="s">
        <v>2499</v>
      </c>
    </row>
    <row r="1815" spans="1:7">
      <c r="A1815" t="s">
        <v>2341</v>
      </c>
      <c r="B1815" t="s">
        <v>2607</v>
      </c>
      <c r="C1815" s="3">
        <v>4330</v>
      </c>
      <c r="D1815" t="s">
        <v>1642</v>
      </c>
      <c r="E1815" s="74">
        <v>0.43030000000000002</v>
      </c>
      <c r="F1815" s="122" t="s">
        <v>2881</v>
      </c>
      <c r="G1815" s="63" t="s">
        <v>2499</v>
      </c>
    </row>
    <row r="1816" spans="1:7">
      <c r="A1816" t="s">
        <v>2342</v>
      </c>
      <c r="B1816" t="s">
        <v>2774</v>
      </c>
      <c r="C1816" s="3">
        <v>4513</v>
      </c>
      <c r="D1816" t="s">
        <v>1653</v>
      </c>
      <c r="E1816" s="74">
        <v>0.27800000000000002</v>
      </c>
      <c r="F1816" s="122" t="s">
        <v>2881</v>
      </c>
      <c r="G1816" s="63" t="s">
        <v>2499</v>
      </c>
    </row>
    <row r="1817" spans="1:7">
      <c r="A1817" t="s">
        <v>2342</v>
      </c>
      <c r="B1817" t="s">
        <v>2774</v>
      </c>
      <c r="C1817" s="3">
        <v>4553</v>
      </c>
      <c r="D1817" t="s">
        <v>1655</v>
      </c>
      <c r="E1817" s="74">
        <v>0.36259999999999998</v>
      </c>
      <c r="F1817" s="122" t="s">
        <v>2881</v>
      </c>
      <c r="G1817" s="63" t="s">
        <v>2499</v>
      </c>
    </row>
    <row r="1818" spans="1:7">
      <c r="A1818" s="98" t="s">
        <v>2342</v>
      </c>
      <c r="B1818" t="s">
        <v>2774</v>
      </c>
      <c r="C1818" s="3">
        <v>5108</v>
      </c>
      <c r="D1818" t="s">
        <v>1657</v>
      </c>
      <c r="E1818" s="74">
        <v>0.5262</v>
      </c>
      <c r="F1818" s="122" t="s">
        <v>2881</v>
      </c>
      <c r="G1818" s="63" t="s">
        <v>2498</v>
      </c>
    </row>
    <row r="1819" spans="1:7">
      <c r="A1819" t="s">
        <v>2342</v>
      </c>
      <c r="B1819" t="s">
        <v>2774</v>
      </c>
      <c r="C1819" s="3">
        <v>1707</v>
      </c>
      <c r="D1819" t="s">
        <v>1647</v>
      </c>
      <c r="E1819" s="74">
        <v>0.4602</v>
      </c>
      <c r="F1819" s="122" t="s">
        <v>2881</v>
      </c>
      <c r="G1819" s="63" t="s">
        <v>2499</v>
      </c>
    </row>
    <row r="1820" spans="1:7">
      <c r="A1820" t="s">
        <v>2342</v>
      </c>
      <c r="B1820" t="s">
        <v>2774</v>
      </c>
      <c r="C1820" s="3">
        <v>4512</v>
      </c>
      <c r="D1820" t="s">
        <v>1652</v>
      </c>
      <c r="E1820" s="74">
        <v>0.2949</v>
      </c>
      <c r="F1820" s="122" t="s">
        <v>2881</v>
      </c>
      <c r="G1820" s="63" t="s">
        <v>2499</v>
      </c>
    </row>
    <row r="1821" spans="1:7">
      <c r="A1821" t="s">
        <v>2342</v>
      </c>
      <c r="B1821" t="s">
        <v>2774</v>
      </c>
      <c r="C1821" s="3">
        <v>5004</v>
      </c>
      <c r="D1821" t="s">
        <v>1656</v>
      </c>
      <c r="E1821" s="74">
        <v>0.25480000000000003</v>
      </c>
      <c r="F1821" s="122" t="s">
        <v>2881</v>
      </c>
      <c r="G1821" s="63" t="s">
        <v>2499</v>
      </c>
    </row>
    <row r="1822" spans="1:7">
      <c r="A1822" t="s">
        <v>2342</v>
      </c>
      <c r="B1822" t="s">
        <v>2774</v>
      </c>
      <c r="C1822" s="3">
        <v>3125</v>
      </c>
      <c r="D1822" t="s">
        <v>1650</v>
      </c>
      <c r="E1822" s="74">
        <v>0.373</v>
      </c>
      <c r="F1822" s="122" t="s">
        <v>2881</v>
      </c>
      <c r="G1822" s="63" t="s">
        <v>2499</v>
      </c>
    </row>
    <row r="1823" spans="1:7">
      <c r="A1823" t="s">
        <v>2342</v>
      </c>
      <c r="B1823" t="s">
        <v>2774</v>
      </c>
      <c r="C1823" s="3">
        <v>2581</v>
      </c>
      <c r="D1823" t="s">
        <v>1649</v>
      </c>
      <c r="E1823" s="74">
        <v>0.2923</v>
      </c>
      <c r="F1823" s="122" t="s">
        <v>2881</v>
      </c>
      <c r="G1823" s="63" t="s">
        <v>2499</v>
      </c>
    </row>
    <row r="1824" spans="1:7">
      <c r="A1824" s="98" t="s">
        <v>2342</v>
      </c>
      <c r="B1824" t="s">
        <v>2774</v>
      </c>
      <c r="C1824" s="3">
        <v>2400</v>
      </c>
      <c r="D1824" t="s">
        <v>1648</v>
      </c>
      <c r="E1824" s="74">
        <v>0.34860000000000002</v>
      </c>
      <c r="F1824" s="122" t="s">
        <v>2881</v>
      </c>
      <c r="G1824" s="63" t="s">
        <v>2499</v>
      </c>
    </row>
    <row r="1825" spans="1:7">
      <c r="A1825" t="s">
        <v>2342</v>
      </c>
      <c r="B1825" t="s">
        <v>2774</v>
      </c>
      <c r="C1825" s="3">
        <v>4364</v>
      </c>
      <c r="D1825" t="s">
        <v>1651</v>
      </c>
      <c r="E1825" s="74">
        <v>0.29609999999999997</v>
      </c>
      <c r="F1825" s="122" t="s">
        <v>2881</v>
      </c>
      <c r="G1825" s="63" t="s">
        <v>2499</v>
      </c>
    </row>
    <row r="1826" spans="1:7">
      <c r="A1826" t="s">
        <v>2342</v>
      </c>
      <c r="B1826" t="s">
        <v>2774</v>
      </c>
      <c r="C1826" s="3">
        <v>4551</v>
      </c>
      <c r="D1826" t="s">
        <v>1654</v>
      </c>
      <c r="E1826" s="74">
        <v>0.3</v>
      </c>
      <c r="F1826" s="122" t="s">
        <v>2881</v>
      </c>
      <c r="G1826" s="63" t="s">
        <v>2499</v>
      </c>
    </row>
    <row r="1827" spans="1:7">
      <c r="A1827" t="s">
        <v>2343</v>
      </c>
      <c r="B1827" t="s">
        <v>2769</v>
      </c>
      <c r="C1827" s="3">
        <v>1533</v>
      </c>
      <c r="D1827" t="s">
        <v>1659</v>
      </c>
      <c r="E1827" s="74">
        <v>0.68120000000000003</v>
      </c>
      <c r="F1827" s="122" t="s">
        <v>2498</v>
      </c>
      <c r="G1827" s="63" t="s">
        <v>2498</v>
      </c>
    </row>
    <row r="1828" spans="1:7">
      <c r="A1828" t="s">
        <v>2343</v>
      </c>
      <c r="B1828" t="s">
        <v>2769</v>
      </c>
      <c r="C1828" s="3">
        <v>2156</v>
      </c>
      <c r="D1828" t="s">
        <v>1671</v>
      </c>
      <c r="E1828" s="74">
        <v>0.70740000000000003</v>
      </c>
      <c r="F1828" s="122" t="s">
        <v>2498</v>
      </c>
      <c r="G1828" s="63" t="s">
        <v>2498</v>
      </c>
    </row>
    <row r="1829" spans="1:7">
      <c r="A1829" t="s">
        <v>2343</v>
      </c>
      <c r="B1829" t="s">
        <v>2769</v>
      </c>
      <c r="C1829" s="3">
        <v>1604</v>
      </c>
      <c r="D1829" t="s">
        <v>1660</v>
      </c>
      <c r="E1829" s="74">
        <v>0.32590000000000002</v>
      </c>
      <c r="F1829" s="122" t="s">
        <v>2881</v>
      </c>
      <c r="G1829" s="63" t="s">
        <v>2499</v>
      </c>
    </row>
    <row r="1830" spans="1:7">
      <c r="A1830" t="s">
        <v>2343</v>
      </c>
      <c r="B1830" t="s">
        <v>2769</v>
      </c>
      <c r="C1830" s="3">
        <v>2381</v>
      </c>
      <c r="D1830" t="s">
        <v>1678</v>
      </c>
      <c r="E1830" s="74">
        <v>0.82740000000000002</v>
      </c>
      <c r="F1830" s="122" t="s">
        <v>2498</v>
      </c>
      <c r="G1830" s="63" t="s">
        <v>2498</v>
      </c>
    </row>
    <row r="1831" spans="1:7">
      <c r="A1831" t="s">
        <v>2343</v>
      </c>
      <c r="B1831" t="s">
        <v>2769</v>
      </c>
      <c r="C1831" s="3">
        <v>2128</v>
      </c>
      <c r="D1831" t="s">
        <v>874</v>
      </c>
      <c r="E1831" s="74">
        <v>0.8498</v>
      </c>
      <c r="F1831" s="122" t="s">
        <v>2498</v>
      </c>
      <c r="G1831" s="63" t="s">
        <v>2498</v>
      </c>
    </row>
    <row r="1832" spans="1:7">
      <c r="A1832" t="s">
        <v>2343</v>
      </c>
      <c r="B1832" t="s">
        <v>2769</v>
      </c>
      <c r="C1832" s="3">
        <v>3357</v>
      </c>
      <c r="D1832" t="s">
        <v>1690</v>
      </c>
      <c r="E1832" s="74">
        <v>0.4723</v>
      </c>
      <c r="F1832" s="122" t="s">
        <v>2499</v>
      </c>
      <c r="G1832" s="63" t="s">
        <v>2499</v>
      </c>
    </row>
    <row r="1833" spans="1:7">
      <c r="A1833" t="s">
        <v>2343</v>
      </c>
      <c r="B1833" t="s">
        <v>2769</v>
      </c>
      <c r="C1833" s="3">
        <v>2155</v>
      </c>
      <c r="D1833" t="s">
        <v>1670</v>
      </c>
      <c r="E1833" s="74">
        <v>0.85409999999999997</v>
      </c>
      <c r="F1833" s="122" t="s">
        <v>2498</v>
      </c>
      <c r="G1833" s="63" t="s">
        <v>2498</v>
      </c>
    </row>
    <row r="1834" spans="1:7">
      <c r="A1834" t="s">
        <v>2343</v>
      </c>
      <c r="B1834" t="s">
        <v>2769</v>
      </c>
      <c r="C1834" s="3">
        <v>2218</v>
      </c>
      <c r="D1834" t="s">
        <v>1674</v>
      </c>
      <c r="E1834" s="74">
        <v>0.60370000000000001</v>
      </c>
      <c r="F1834" s="122" t="s">
        <v>2498</v>
      </c>
      <c r="G1834" s="63" t="s">
        <v>2498</v>
      </c>
    </row>
    <row r="1835" spans="1:7">
      <c r="A1835" t="s">
        <v>2343</v>
      </c>
      <c r="B1835" t="s">
        <v>2769</v>
      </c>
      <c r="C1835" s="3">
        <v>3008</v>
      </c>
      <c r="D1835" t="s">
        <v>1684</v>
      </c>
      <c r="E1835" s="74">
        <v>0.35</v>
      </c>
      <c r="F1835" s="122" t="s">
        <v>2499</v>
      </c>
      <c r="G1835" s="63" t="s">
        <v>2499</v>
      </c>
    </row>
    <row r="1836" spans="1:7">
      <c r="A1836" t="s">
        <v>2343</v>
      </c>
      <c r="B1836" t="s">
        <v>2769</v>
      </c>
      <c r="C1836" s="3">
        <v>4457</v>
      </c>
      <c r="D1836" t="s">
        <v>1699</v>
      </c>
      <c r="E1836" s="74">
        <v>0.55000000000000004</v>
      </c>
      <c r="F1836" s="122" t="s">
        <v>2498</v>
      </c>
      <c r="G1836" s="63" t="s">
        <v>2498</v>
      </c>
    </row>
    <row r="1837" spans="1:7">
      <c r="A1837" t="s">
        <v>2343</v>
      </c>
      <c r="B1837" t="s">
        <v>2769</v>
      </c>
      <c r="C1837" s="3">
        <v>2129</v>
      </c>
      <c r="D1837" t="s">
        <v>1669</v>
      </c>
      <c r="E1837" s="74">
        <v>0.72770000000000001</v>
      </c>
      <c r="F1837" s="122" t="s">
        <v>2498</v>
      </c>
      <c r="G1837" s="63" t="s">
        <v>2498</v>
      </c>
    </row>
    <row r="1838" spans="1:7">
      <c r="A1838" t="s">
        <v>2343</v>
      </c>
      <c r="B1838" t="s">
        <v>2769</v>
      </c>
      <c r="C1838" s="3">
        <v>3412</v>
      </c>
      <c r="D1838" t="s">
        <v>1691</v>
      </c>
      <c r="E1838" s="74">
        <v>0.44159999999999999</v>
      </c>
      <c r="F1838" s="122" t="s">
        <v>2499</v>
      </c>
      <c r="G1838" s="63" t="s">
        <v>2499</v>
      </c>
    </row>
    <row r="1839" spans="1:7">
      <c r="A1839" t="s">
        <v>2343</v>
      </c>
      <c r="B1839" t="s">
        <v>2769</v>
      </c>
      <c r="C1839" s="3">
        <v>2312</v>
      </c>
      <c r="D1839" t="s">
        <v>1677</v>
      </c>
      <c r="E1839" s="74">
        <v>0.55500000000000005</v>
      </c>
      <c r="F1839" s="122" t="s">
        <v>2499</v>
      </c>
      <c r="G1839" s="63" t="s">
        <v>2498</v>
      </c>
    </row>
    <row r="1840" spans="1:7">
      <c r="A1840" t="s">
        <v>2343</v>
      </c>
      <c r="B1840" t="s">
        <v>2769</v>
      </c>
      <c r="C1840" s="3">
        <v>5693</v>
      </c>
      <c r="D1840" t="s">
        <v>3017</v>
      </c>
      <c r="E1840" s="74">
        <v>0.57879999999999998</v>
      </c>
      <c r="F1840" s="122" t="s">
        <v>2499</v>
      </c>
      <c r="G1840" s="63" t="s">
        <v>2498</v>
      </c>
    </row>
    <row r="1841" spans="1:7">
      <c r="A1841" t="s">
        <v>2343</v>
      </c>
      <c r="B1841" t="s">
        <v>2769</v>
      </c>
      <c r="C1841" s="3">
        <v>2110</v>
      </c>
      <c r="D1841" t="s">
        <v>3116</v>
      </c>
      <c r="E1841" s="74">
        <v>0.80710000000000004</v>
      </c>
      <c r="F1841" s="122" t="s">
        <v>2498</v>
      </c>
      <c r="G1841" s="63" t="s">
        <v>2498</v>
      </c>
    </row>
    <row r="1842" spans="1:7">
      <c r="A1842" t="s">
        <v>2343</v>
      </c>
      <c r="B1842" t="s">
        <v>2769</v>
      </c>
      <c r="C1842" s="3">
        <v>2127</v>
      </c>
      <c r="D1842" t="s">
        <v>135</v>
      </c>
      <c r="E1842" s="74">
        <v>0.49120000000000003</v>
      </c>
      <c r="F1842" s="122" t="s">
        <v>2499</v>
      </c>
      <c r="G1842" s="63" t="s">
        <v>2499</v>
      </c>
    </row>
    <row r="1843" spans="1:7">
      <c r="A1843" s="98" t="s">
        <v>2343</v>
      </c>
      <c r="B1843" t="s">
        <v>2769</v>
      </c>
      <c r="C1843" s="3">
        <v>3727</v>
      </c>
      <c r="D1843" t="s">
        <v>1695</v>
      </c>
      <c r="E1843" s="74">
        <v>0.77869999999999995</v>
      </c>
      <c r="F1843" s="122" t="s">
        <v>2498</v>
      </c>
      <c r="G1843" s="63" t="s">
        <v>2498</v>
      </c>
    </row>
    <row r="1844" spans="1:7">
      <c r="A1844" t="s">
        <v>2343</v>
      </c>
      <c r="B1844" t="s">
        <v>2769</v>
      </c>
      <c r="C1844" s="3">
        <v>3758</v>
      </c>
      <c r="D1844" t="s">
        <v>1696</v>
      </c>
      <c r="E1844" s="74">
        <v>0.80410000000000004</v>
      </c>
      <c r="F1844" s="122" t="s">
        <v>2498</v>
      </c>
      <c r="G1844" s="63" t="s">
        <v>2498</v>
      </c>
    </row>
    <row r="1845" spans="1:7">
      <c r="A1845" t="s">
        <v>2343</v>
      </c>
      <c r="B1845" t="s">
        <v>2769</v>
      </c>
      <c r="C1845" s="3">
        <v>3258</v>
      </c>
      <c r="D1845" t="s">
        <v>1689</v>
      </c>
      <c r="E1845" s="74">
        <v>0.7339</v>
      </c>
      <c r="F1845" s="122" t="s">
        <v>2498</v>
      </c>
      <c r="G1845" s="63" t="s">
        <v>2498</v>
      </c>
    </row>
    <row r="1846" spans="1:7">
      <c r="A1846" t="s">
        <v>2343</v>
      </c>
      <c r="B1846" t="s">
        <v>2769</v>
      </c>
      <c r="C1846" s="3">
        <v>3729</v>
      </c>
      <c r="D1846" t="s">
        <v>442</v>
      </c>
      <c r="E1846" s="74">
        <v>0.81889999999999996</v>
      </c>
      <c r="F1846" s="122" t="s">
        <v>2498</v>
      </c>
      <c r="G1846" s="63" t="s">
        <v>2498</v>
      </c>
    </row>
    <row r="1847" spans="1:7">
      <c r="A1847" t="s">
        <v>2343</v>
      </c>
      <c r="B1847" t="s">
        <v>2769</v>
      </c>
      <c r="C1847" s="3">
        <v>3007</v>
      </c>
      <c r="D1847" t="s">
        <v>1683</v>
      </c>
      <c r="E1847" s="74">
        <v>0.4133</v>
      </c>
      <c r="F1847" s="122" t="s">
        <v>2499</v>
      </c>
      <c r="G1847" s="63" t="s">
        <v>2499</v>
      </c>
    </row>
    <row r="1848" spans="1:7">
      <c r="A1848" t="s">
        <v>2343</v>
      </c>
      <c r="B1848" t="s">
        <v>2769</v>
      </c>
      <c r="C1848" s="3">
        <v>2056</v>
      </c>
      <c r="D1848" t="s">
        <v>1663</v>
      </c>
      <c r="E1848" s="74">
        <v>0.8619</v>
      </c>
      <c r="F1848" s="122" t="s">
        <v>2498</v>
      </c>
      <c r="G1848" s="63" t="s">
        <v>2498</v>
      </c>
    </row>
    <row r="1849" spans="1:7">
      <c r="A1849" t="s">
        <v>2343</v>
      </c>
      <c r="B1849" t="s">
        <v>2769</v>
      </c>
      <c r="C1849" s="3">
        <v>2258</v>
      </c>
      <c r="D1849" t="s">
        <v>1675</v>
      </c>
      <c r="E1849" s="74">
        <v>0.27650000000000002</v>
      </c>
      <c r="F1849" s="122" t="s">
        <v>2499</v>
      </c>
      <c r="G1849" s="63" t="s">
        <v>2499</v>
      </c>
    </row>
    <row r="1850" spans="1:7">
      <c r="A1850" t="s">
        <v>2343</v>
      </c>
      <c r="B1850" t="s">
        <v>2769</v>
      </c>
      <c r="C1850" s="3">
        <v>3506</v>
      </c>
      <c r="D1850" t="s">
        <v>1693</v>
      </c>
      <c r="E1850" s="74">
        <v>0.35589999999999999</v>
      </c>
      <c r="F1850" s="122" t="s">
        <v>2499</v>
      </c>
      <c r="G1850" s="63" t="s">
        <v>2499</v>
      </c>
    </row>
    <row r="1851" spans="1:7">
      <c r="A1851" t="s">
        <v>2343</v>
      </c>
      <c r="B1851" t="s">
        <v>2769</v>
      </c>
      <c r="C1851" s="3">
        <v>2111</v>
      </c>
      <c r="D1851" t="s">
        <v>75</v>
      </c>
      <c r="E1851" s="74">
        <v>0.31240000000000001</v>
      </c>
      <c r="F1851" s="122" t="s">
        <v>2499</v>
      </c>
      <c r="G1851" s="63" t="s">
        <v>2499</v>
      </c>
    </row>
    <row r="1852" spans="1:7">
      <c r="A1852" t="s">
        <v>2343</v>
      </c>
      <c r="B1852" t="s">
        <v>2769</v>
      </c>
      <c r="C1852" s="3">
        <v>2172</v>
      </c>
      <c r="D1852" t="s">
        <v>1672</v>
      </c>
      <c r="E1852" s="74">
        <v>0.32440000000000002</v>
      </c>
      <c r="F1852" s="122" t="s">
        <v>2499</v>
      </c>
      <c r="G1852" s="63" t="s">
        <v>2499</v>
      </c>
    </row>
    <row r="1853" spans="1:7">
      <c r="A1853" t="s">
        <v>2343</v>
      </c>
      <c r="B1853" t="s">
        <v>2769</v>
      </c>
      <c r="C1853" s="3">
        <v>2401</v>
      </c>
      <c r="D1853" t="s">
        <v>1679</v>
      </c>
      <c r="E1853" s="74">
        <v>0.2404</v>
      </c>
      <c r="F1853" s="122" t="s">
        <v>2499</v>
      </c>
      <c r="G1853" s="63" t="s">
        <v>2499</v>
      </c>
    </row>
    <row r="1854" spans="1:7">
      <c r="A1854" t="s">
        <v>2343</v>
      </c>
      <c r="B1854" t="s">
        <v>2769</v>
      </c>
      <c r="C1854" s="3">
        <v>2952</v>
      </c>
      <c r="D1854" t="s">
        <v>1682</v>
      </c>
      <c r="E1854" s="74">
        <v>0.84340000000000004</v>
      </c>
      <c r="F1854" s="122" t="s">
        <v>2498</v>
      </c>
      <c r="G1854" s="63" t="s">
        <v>2498</v>
      </c>
    </row>
    <row r="1855" spans="1:7">
      <c r="A1855" t="s">
        <v>2343</v>
      </c>
      <c r="B1855" t="s">
        <v>2769</v>
      </c>
      <c r="C1855" s="3">
        <v>2951</v>
      </c>
      <c r="D1855" t="s">
        <v>1681</v>
      </c>
      <c r="E1855" s="74">
        <v>0.57369999999999999</v>
      </c>
      <c r="F1855" s="122" t="s">
        <v>2498</v>
      </c>
      <c r="G1855" s="63" t="s">
        <v>2498</v>
      </c>
    </row>
    <row r="1856" spans="1:7">
      <c r="A1856" t="s">
        <v>2343</v>
      </c>
      <c r="B1856" t="s">
        <v>2769</v>
      </c>
      <c r="C1856" s="3">
        <v>3190</v>
      </c>
      <c r="D1856" t="s">
        <v>1687</v>
      </c>
      <c r="E1856" s="74">
        <v>0.72430000000000005</v>
      </c>
      <c r="F1856" s="122" t="s">
        <v>2498</v>
      </c>
      <c r="G1856" s="63" t="s">
        <v>2498</v>
      </c>
    </row>
    <row r="1857" spans="1:7">
      <c r="A1857" t="s">
        <v>2343</v>
      </c>
      <c r="B1857" t="s">
        <v>2769</v>
      </c>
      <c r="C1857" s="3">
        <v>3719</v>
      </c>
      <c r="D1857" t="s">
        <v>1694</v>
      </c>
      <c r="E1857" s="74">
        <v>0.87470000000000003</v>
      </c>
      <c r="F1857" s="122" t="s">
        <v>2498</v>
      </c>
      <c r="G1857" s="63" t="s">
        <v>2498</v>
      </c>
    </row>
    <row r="1858" spans="1:7">
      <c r="A1858" t="s">
        <v>2343</v>
      </c>
      <c r="B1858" t="s">
        <v>2769</v>
      </c>
      <c r="C1858" s="3">
        <v>3718</v>
      </c>
      <c r="D1858" t="s">
        <v>362</v>
      </c>
      <c r="E1858" s="74">
        <v>0.80120000000000002</v>
      </c>
      <c r="F1858" s="122" t="s">
        <v>2498</v>
      </c>
      <c r="G1858" s="63" t="s">
        <v>2498</v>
      </c>
    </row>
    <row r="1859" spans="1:7">
      <c r="A1859" t="s">
        <v>2343</v>
      </c>
      <c r="B1859" t="s">
        <v>2769</v>
      </c>
      <c r="C1859" s="3">
        <v>2708</v>
      </c>
      <c r="D1859" t="s">
        <v>1471</v>
      </c>
      <c r="E1859" s="74">
        <v>0.70740000000000003</v>
      </c>
      <c r="F1859" s="122" t="s">
        <v>2498</v>
      </c>
      <c r="G1859" s="63" t="s">
        <v>2498</v>
      </c>
    </row>
    <row r="1860" spans="1:7">
      <c r="A1860" t="s">
        <v>2343</v>
      </c>
      <c r="B1860" t="s">
        <v>2769</v>
      </c>
      <c r="C1860" s="3">
        <v>4389</v>
      </c>
      <c r="D1860" t="s">
        <v>1698</v>
      </c>
      <c r="E1860" s="74">
        <v>0.34239999999999998</v>
      </c>
      <c r="F1860" s="122" t="s">
        <v>2499</v>
      </c>
      <c r="G1860" s="63" t="s">
        <v>2499</v>
      </c>
    </row>
    <row r="1861" spans="1:7">
      <c r="A1861" t="s">
        <v>2343</v>
      </c>
      <c r="B1861" t="s">
        <v>2769</v>
      </c>
      <c r="C1861" s="3">
        <v>4035</v>
      </c>
      <c r="D1861" t="s">
        <v>1697</v>
      </c>
      <c r="E1861" s="74">
        <v>0.3478</v>
      </c>
      <c r="F1861" s="122" t="s">
        <v>2499</v>
      </c>
      <c r="G1861" s="63" t="s">
        <v>2499</v>
      </c>
    </row>
    <row r="1862" spans="1:7">
      <c r="A1862" t="s">
        <v>2343</v>
      </c>
      <c r="B1862" t="s">
        <v>2769</v>
      </c>
      <c r="C1862" s="3">
        <v>2106</v>
      </c>
      <c r="D1862" t="s">
        <v>1666</v>
      </c>
      <c r="E1862" s="74">
        <v>0.62150000000000005</v>
      </c>
      <c r="F1862" s="122" t="s">
        <v>2498</v>
      </c>
      <c r="G1862" s="63" t="s">
        <v>2498</v>
      </c>
    </row>
    <row r="1863" spans="1:7">
      <c r="A1863" t="s">
        <v>2343</v>
      </c>
      <c r="B1863" t="s">
        <v>2769</v>
      </c>
      <c r="C1863" s="3">
        <v>5250</v>
      </c>
      <c r="D1863" t="s">
        <v>1700</v>
      </c>
      <c r="E1863" s="74">
        <v>0.72809999999999997</v>
      </c>
      <c r="F1863" s="122" t="s">
        <v>2498</v>
      </c>
      <c r="G1863" s="63" t="s">
        <v>2498</v>
      </c>
    </row>
    <row r="1864" spans="1:7">
      <c r="A1864" t="s">
        <v>2343</v>
      </c>
      <c r="B1864" t="s">
        <v>2769</v>
      </c>
      <c r="C1864" s="3">
        <v>5344</v>
      </c>
      <c r="D1864" t="s">
        <v>1702</v>
      </c>
      <c r="E1864" s="74">
        <v>0.75690000000000002</v>
      </c>
      <c r="F1864" s="122" t="s">
        <v>2881</v>
      </c>
      <c r="G1864" s="63" t="s">
        <v>2498</v>
      </c>
    </row>
    <row r="1865" spans="1:7">
      <c r="A1865" t="s">
        <v>2343</v>
      </c>
      <c r="B1865" t="s">
        <v>2769</v>
      </c>
      <c r="C1865" s="3">
        <v>5730</v>
      </c>
      <c r="D1865" t="s">
        <v>3068</v>
      </c>
      <c r="E1865" s="74">
        <v>0.43580000000000002</v>
      </c>
      <c r="F1865" s="122" t="s">
        <v>2499</v>
      </c>
      <c r="G1865" s="63" t="s">
        <v>2499</v>
      </c>
    </row>
    <row r="1866" spans="1:7">
      <c r="A1866" t="s">
        <v>2343</v>
      </c>
      <c r="B1866" t="s">
        <v>2769</v>
      </c>
      <c r="C1866" s="3">
        <v>2096</v>
      </c>
      <c r="D1866" t="s">
        <v>1665</v>
      </c>
      <c r="E1866" s="74">
        <v>0.85050000000000003</v>
      </c>
      <c r="F1866" s="122" t="s">
        <v>2498</v>
      </c>
      <c r="G1866" s="63" t="s">
        <v>2498</v>
      </c>
    </row>
    <row r="1867" spans="1:7">
      <c r="A1867" t="s">
        <v>2343</v>
      </c>
      <c r="B1867" t="s">
        <v>2769</v>
      </c>
      <c r="C1867" s="3">
        <v>2950</v>
      </c>
      <c r="D1867" t="s">
        <v>1680</v>
      </c>
      <c r="E1867" s="74">
        <v>0.68379999999999996</v>
      </c>
      <c r="F1867" s="122" t="s">
        <v>2498</v>
      </c>
      <c r="G1867" s="63" t="s">
        <v>2498</v>
      </c>
    </row>
    <row r="1868" spans="1:7">
      <c r="A1868" t="s">
        <v>2343</v>
      </c>
      <c r="B1868" t="s">
        <v>2769</v>
      </c>
      <c r="C1868" s="3">
        <v>2479</v>
      </c>
      <c r="D1868" t="s">
        <v>1265</v>
      </c>
      <c r="E1868" s="74">
        <v>0.76959999999999995</v>
      </c>
      <c r="F1868" s="122" t="s">
        <v>2498</v>
      </c>
      <c r="G1868" s="63" t="s">
        <v>2498</v>
      </c>
    </row>
    <row r="1869" spans="1:7">
      <c r="A1869" t="s">
        <v>2343</v>
      </c>
      <c r="B1869" t="s">
        <v>2769</v>
      </c>
      <c r="C1869" s="3">
        <v>2086</v>
      </c>
      <c r="D1869" t="s">
        <v>1664</v>
      </c>
      <c r="E1869" s="74">
        <v>0.52249999999999996</v>
      </c>
      <c r="F1869" s="122" t="s">
        <v>2498</v>
      </c>
      <c r="G1869" s="63" t="s">
        <v>2498</v>
      </c>
    </row>
    <row r="1870" spans="1:7">
      <c r="A1870" t="s">
        <v>2343</v>
      </c>
      <c r="B1870" t="s">
        <v>2769</v>
      </c>
      <c r="C1870" s="3">
        <v>3356</v>
      </c>
      <c r="D1870" t="s">
        <v>647</v>
      </c>
      <c r="E1870" s="74">
        <v>0.38650000000000001</v>
      </c>
      <c r="F1870" s="122" t="s">
        <v>2499</v>
      </c>
      <c r="G1870" s="63" t="s">
        <v>2499</v>
      </c>
    </row>
    <row r="1871" spans="1:7">
      <c r="A1871" t="s">
        <v>2343</v>
      </c>
      <c r="B1871" t="s">
        <v>2769</v>
      </c>
      <c r="C1871" s="3">
        <v>3413</v>
      </c>
      <c r="D1871" t="s">
        <v>1692</v>
      </c>
      <c r="E1871" s="74">
        <v>0.59699999999999998</v>
      </c>
      <c r="F1871" s="122" t="s">
        <v>2498</v>
      </c>
      <c r="G1871" s="63" t="s">
        <v>2498</v>
      </c>
    </row>
    <row r="1872" spans="1:7">
      <c r="A1872" t="s">
        <v>2343</v>
      </c>
      <c r="B1872" t="s">
        <v>2769</v>
      </c>
      <c r="C1872" s="3">
        <v>1698</v>
      </c>
      <c r="D1872" t="s">
        <v>1661</v>
      </c>
      <c r="E1872" s="74">
        <v>0.49930000000000002</v>
      </c>
      <c r="F1872" s="122" t="s">
        <v>2881</v>
      </c>
      <c r="G1872" s="63" t="s">
        <v>2499</v>
      </c>
    </row>
    <row r="1873" spans="1:7">
      <c r="A1873" t="s">
        <v>2343</v>
      </c>
      <c r="B1873" t="s">
        <v>2769</v>
      </c>
      <c r="C1873" s="3">
        <v>3189</v>
      </c>
      <c r="D1873" t="s">
        <v>1686</v>
      </c>
      <c r="E1873" s="74">
        <v>0.54249999999999998</v>
      </c>
      <c r="F1873" s="122" t="s">
        <v>2498</v>
      </c>
      <c r="G1873" s="63" t="s">
        <v>2498</v>
      </c>
    </row>
    <row r="1874" spans="1:7">
      <c r="A1874" t="s">
        <v>2343</v>
      </c>
      <c r="B1874" t="s">
        <v>2769</v>
      </c>
      <c r="C1874" s="3">
        <v>3257</v>
      </c>
      <c r="D1874" t="s">
        <v>1688</v>
      </c>
      <c r="E1874" s="74">
        <v>0.80830000000000002</v>
      </c>
      <c r="F1874" s="122" t="s">
        <v>2498</v>
      </c>
      <c r="G1874" s="63" t="s">
        <v>2498</v>
      </c>
    </row>
    <row r="1875" spans="1:7">
      <c r="A1875" t="s">
        <v>2343</v>
      </c>
      <c r="B1875" t="s">
        <v>2769</v>
      </c>
      <c r="C1875" s="3">
        <v>5361</v>
      </c>
      <c r="D1875" t="s">
        <v>1703</v>
      </c>
      <c r="E1875" s="74">
        <v>0.28039999999999998</v>
      </c>
      <c r="F1875" s="122" t="s">
        <v>2499</v>
      </c>
      <c r="G1875" s="63" t="s">
        <v>2499</v>
      </c>
    </row>
    <row r="1876" spans="1:7">
      <c r="A1876" t="s">
        <v>2343</v>
      </c>
      <c r="B1876" t="s">
        <v>2769</v>
      </c>
      <c r="C1876" s="3">
        <v>5694</v>
      </c>
      <c r="D1876" t="s">
        <v>3018</v>
      </c>
      <c r="E1876" s="74">
        <v>0.39529999999999998</v>
      </c>
      <c r="F1876" s="122" t="s">
        <v>2881</v>
      </c>
      <c r="G1876" s="63" t="s">
        <v>2499</v>
      </c>
    </row>
    <row r="1877" spans="1:7">
      <c r="A1877" t="s">
        <v>2343</v>
      </c>
      <c r="B1877" t="s">
        <v>2769</v>
      </c>
      <c r="C1877" s="3">
        <v>2108</v>
      </c>
      <c r="D1877" t="s">
        <v>1667</v>
      </c>
      <c r="E1877" s="74">
        <v>0.85750000000000004</v>
      </c>
      <c r="F1877" s="122" t="s">
        <v>2498</v>
      </c>
      <c r="G1877" s="63" t="s">
        <v>2498</v>
      </c>
    </row>
    <row r="1878" spans="1:7">
      <c r="A1878" t="s">
        <v>2343</v>
      </c>
      <c r="B1878" t="s">
        <v>2769</v>
      </c>
      <c r="C1878" s="3">
        <v>5301</v>
      </c>
      <c r="D1878" t="s">
        <v>1701</v>
      </c>
      <c r="E1878" s="74">
        <v>0.5151</v>
      </c>
      <c r="F1878" s="122" t="s">
        <v>2499</v>
      </c>
      <c r="G1878" s="63" t="s">
        <v>2498</v>
      </c>
    </row>
    <row r="1879" spans="1:7">
      <c r="A1879" t="s">
        <v>2343</v>
      </c>
      <c r="B1879" t="s">
        <v>2769</v>
      </c>
      <c r="C1879" s="3">
        <v>1767</v>
      </c>
      <c r="D1879" t="s">
        <v>1662</v>
      </c>
      <c r="E1879" s="74">
        <v>0.3543</v>
      </c>
      <c r="F1879" s="122" t="s">
        <v>2881</v>
      </c>
      <c r="G1879" s="63" t="s">
        <v>2499</v>
      </c>
    </row>
    <row r="1880" spans="1:7">
      <c r="A1880" t="s">
        <v>2343</v>
      </c>
      <c r="B1880" t="s">
        <v>2769</v>
      </c>
      <c r="C1880" s="3">
        <v>5743</v>
      </c>
      <c r="D1880" t="s">
        <v>3207</v>
      </c>
      <c r="E1880" s="74">
        <v>0.2757</v>
      </c>
      <c r="F1880" s="122" t="s">
        <v>2499</v>
      </c>
      <c r="G1880" s="63" t="s">
        <v>2499</v>
      </c>
    </row>
    <row r="1881" spans="1:7">
      <c r="A1881" t="s">
        <v>2343</v>
      </c>
      <c r="B1881" t="s">
        <v>2769</v>
      </c>
      <c r="C1881" s="3">
        <v>3063</v>
      </c>
      <c r="D1881" t="s">
        <v>1685</v>
      </c>
      <c r="E1881" s="74">
        <v>0.65600000000000003</v>
      </c>
      <c r="F1881" s="122" t="s">
        <v>2498</v>
      </c>
      <c r="G1881" s="63" t="s">
        <v>2498</v>
      </c>
    </row>
    <row r="1882" spans="1:7">
      <c r="A1882" t="s">
        <v>2343</v>
      </c>
      <c r="B1882" t="s">
        <v>2769</v>
      </c>
      <c r="C1882" s="3">
        <v>2191</v>
      </c>
      <c r="D1882" t="s">
        <v>1673</v>
      </c>
      <c r="E1882" s="74">
        <v>0.82130000000000003</v>
      </c>
      <c r="F1882" s="122" t="s">
        <v>2498</v>
      </c>
      <c r="G1882" s="63" t="s">
        <v>2498</v>
      </c>
    </row>
    <row r="1883" spans="1:7">
      <c r="A1883" t="s">
        <v>2343</v>
      </c>
      <c r="B1883" t="s">
        <v>2769</v>
      </c>
      <c r="C1883" s="3">
        <v>2109</v>
      </c>
      <c r="D1883" t="s">
        <v>1668</v>
      </c>
      <c r="E1883" s="74">
        <v>0.7863</v>
      </c>
      <c r="F1883" s="122" t="s">
        <v>2498</v>
      </c>
      <c r="G1883" s="63" t="s">
        <v>2498</v>
      </c>
    </row>
    <row r="1884" spans="1:7">
      <c r="A1884" t="s">
        <v>2343</v>
      </c>
      <c r="B1884" t="s">
        <v>2769</v>
      </c>
      <c r="C1884" s="3">
        <v>2296</v>
      </c>
      <c r="D1884" t="s">
        <v>1676</v>
      </c>
      <c r="E1884" s="74">
        <v>0.18160000000000001</v>
      </c>
      <c r="F1884" s="122" t="s">
        <v>2499</v>
      </c>
      <c r="G1884" s="63" t="s">
        <v>2499</v>
      </c>
    </row>
    <row r="1885" spans="1:7">
      <c r="A1885" t="s">
        <v>2343</v>
      </c>
      <c r="B1885" t="s">
        <v>2769</v>
      </c>
      <c r="C1885" s="3">
        <v>4192</v>
      </c>
      <c r="D1885" t="s">
        <v>741</v>
      </c>
      <c r="E1885" s="74">
        <v>0.35170000000000001</v>
      </c>
      <c r="F1885" s="122" t="s">
        <v>2499</v>
      </c>
      <c r="G1885" s="63" t="s">
        <v>2499</v>
      </c>
    </row>
    <row r="1886" spans="1:7">
      <c r="A1886" t="s">
        <v>2343</v>
      </c>
      <c r="B1886" t="s">
        <v>2769</v>
      </c>
      <c r="C1886" s="3">
        <v>5695</v>
      </c>
      <c r="D1886" t="s">
        <v>3019</v>
      </c>
      <c r="E1886" s="74">
        <v>0.86060000000000003</v>
      </c>
      <c r="F1886" s="122" t="s">
        <v>2499</v>
      </c>
      <c r="G1886" s="63" t="s">
        <v>2498</v>
      </c>
    </row>
    <row r="1887" spans="1:7">
      <c r="A1887" t="s">
        <v>2344</v>
      </c>
      <c r="B1887" t="s">
        <v>2707</v>
      </c>
      <c r="C1887" s="3">
        <v>3723</v>
      </c>
      <c r="D1887" t="s">
        <v>1705</v>
      </c>
      <c r="E1887" s="74">
        <v>1.35E-2</v>
      </c>
      <c r="F1887" s="122" t="s">
        <v>2881</v>
      </c>
      <c r="G1887" s="63" t="s">
        <v>2499</v>
      </c>
    </row>
    <row r="1888" spans="1:7">
      <c r="A1888" t="s">
        <v>2345</v>
      </c>
      <c r="B1888" t="s">
        <v>2609</v>
      </c>
      <c r="C1888" s="3">
        <v>2097</v>
      </c>
      <c r="D1888" t="s">
        <v>1707</v>
      </c>
      <c r="E1888" s="74">
        <v>0.57769999999999999</v>
      </c>
      <c r="F1888" s="122" t="s">
        <v>2498</v>
      </c>
      <c r="G1888" s="63" t="s">
        <v>2498</v>
      </c>
    </row>
    <row r="1889" spans="1:7">
      <c r="A1889" t="s">
        <v>2346</v>
      </c>
      <c r="B1889" t="s">
        <v>2684</v>
      </c>
      <c r="C1889" s="3">
        <v>4036</v>
      </c>
      <c r="D1889" t="s">
        <v>1710</v>
      </c>
      <c r="E1889" s="74">
        <v>0.34720000000000001</v>
      </c>
      <c r="F1889" s="122" t="s">
        <v>2881</v>
      </c>
      <c r="G1889" s="63" t="s">
        <v>2499</v>
      </c>
    </row>
    <row r="1890" spans="1:7">
      <c r="A1890" t="s">
        <v>2346</v>
      </c>
      <c r="B1890" t="s">
        <v>2684</v>
      </c>
      <c r="C1890" s="3">
        <v>4333</v>
      </c>
      <c r="D1890" t="s">
        <v>1711</v>
      </c>
      <c r="E1890" s="74">
        <v>0.2757</v>
      </c>
      <c r="F1890" s="122" t="s">
        <v>2881</v>
      </c>
      <c r="G1890" s="63" t="s">
        <v>2499</v>
      </c>
    </row>
    <row r="1891" spans="1:7">
      <c r="A1891" t="s">
        <v>2346</v>
      </c>
      <c r="B1891" t="s">
        <v>2684</v>
      </c>
      <c r="C1891" s="3">
        <v>4521</v>
      </c>
      <c r="D1891" t="s">
        <v>1712</v>
      </c>
      <c r="E1891" s="74">
        <v>0.32779999999999998</v>
      </c>
      <c r="F1891" s="122" t="s">
        <v>2881</v>
      </c>
      <c r="G1891" s="63" t="s">
        <v>2499</v>
      </c>
    </row>
    <row r="1892" spans="1:7">
      <c r="A1892" t="s">
        <v>2346</v>
      </c>
      <c r="B1892" t="s">
        <v>2684</v>
      </c>
      <c r="C1892" s="3">
        <v>2341</v>
      </c>
      <c r="D1892" t="s">
        <v>1709</v>
      </c>
      <c r="E1892" s="74">
        <v>0.30559999999999998</v>
      </c>
      <c r="F1892" s="122" t="s">
        <v>2881</v>
      </c>
      <c r="G1892" s="63" t="s">
        <v>2499</v>
      </c>
    </row>
    <row r="1893" spans="1:7">
      <c r="A1893" t="s">
        <v>2346</v>
      </c>
      <c r="B1893" t="s">
        <v>2684</v>
      </c>
      <c r="C1893" s="3">
        <v>5752</v>
      </c>
      <c r="D1893" t="s">
        <v>3062</v>
      </c>
      <c r="E1893" s="74">
        <v>0.2079</v>
      </c>
      <c r="F1893" s="122" t="s">
        <v>2881</v>
      </c>
      <c r="G1893" s="63" t="s">
        <v>2499</v>
      </c>
    </row>
    <row r="1894" spans="1:7">
      <c r="A1894" t="s">
        <v>2346</v>
      </c>
      <c r="B1894" t="s">
        <v>2684</v>
      </c>
      <c r="C1894" s="3">
        <v>5417</v>
      </c>
      <c r="D1894" t="s">
        <v>1713</v>
      </c>
      <c r="E1894" s="74">
        <v>0.58889999999999998</v>
      </c>
      <c r="F1894" s="122" t="s">
        <v>2881</v>
      </c>
      <c r="G1894" s="63" t="s">
        <v>2498</v>
      </c>
    </row>
    <row r="1895" spans="1:7">
      <c r="A1895" t="s">
        <v>2347</v>
      </c>
      <c r="B1895" t="s">
        <v>2662</v>
      </c>
      <c r="C1895" s="3">
        <v>4483</v>
      </c>
      <c r="D1895" t="s">
        <v>3098</v>
      </c>
      <c r="E1895" s="74">
        <v>0.45290000000000002</v>
      </c>
      <c r="F1895" s="122" t="s">
        <v>2881</v>
      </c>
      <c r="G1895" s="63" t="s">
        <v>2499</v>
      </c>
    </row>
    <row r="1896" spans="1:7">
      <c r="A1896" t="s">
        <v>2347</v>
      </c>
      <c r="B1896" t="s">
        <v>2662</v>
      </c>
      <c r="C1896" s="3">
        <v>2890</v>
      </c>
      <c r="D1896" t="s">
        <v>1715</v>
      </c>
      <c r="E1896" s="74">
        <v>0.36280000000000001</v>
      </c>
      <c r="F1896" s="122" t="s">
        <v>2881</v>
      </c>
      <c r="G1896" s="63" t="s">
        <v>2499</v>
      </c>
    </row>
    <row r="1897" spans="1:7">
      <c r="A1897" t="s">
        <v>2347</v>
      </c>
      <c r="B1897" t="s">
        <v>2662</v>
      </c>
      <c r="C1897" s="3">
        <v>3965</v>
      </c>
      <c r="D1897" t="s">
        <v>1716</v>
      </c>
      <c r="E1897" s="74">
        <v>0.42849999999999999</v>
      </c>
      <c r="F1897" s="122" t="s">
        <v>2881</v>
      </c>
      <c r="G1897" s="63" t="s">
        <v>2499</v>
      </c>
    </row>
    <row r="1898" spans="1:7">
      <c r="A1898" t="s">
        <v>2347</v>
      </c>
      <c r="B1898" t="s">
        <v>2662</v>
      </c>
      <c r="C1898" s="3">
        <v>4577</v>
      </c>
      <c r="D1898" t="s">
        <v>3099</v>
      </c>
      <c r="E1898" s="74">
        <v>0.31640000000000001</v>
      </c>
      <c r="F1898" s="122" t="s">
        <v>2881</v>
      </c>
      <c r="G1898" s="63" t="s">
        <v>2499</v>
      </c>
    </row>
    <row r="1899" spans="1:7">
      <c r="A1899" t="s">
        <v>2348</v>
      </c>
      <c r="B1899" t="s">
        <v>2661</v>
      </c>
      <c r="C1899" s="3">
        <v>3693</v>
      </c>
      <c r="D1899" t="s">
        <v>1721</v>
      </c>
      <c r="E1899" s="74">
        <v>0.40820000000000001</v>
      </c>
      <c r="F1899" s="122" t="s">
        <v>2881</v>
      </c>
      <c r="G1899" s="63" t="s">
        <v>2499</v>
      </c>
    </row>
    <row r="1900" spans="1:7">
      <c r="A1900" t="s">
        <v>2348</v>
      </c>
      <c r="B1900" t="s">
        <v>2661</v>
      </c>
      <c r="C1900" s="3">
        <v>3562</v>
      </c>
      <c r="D1900" t="s">
        <v>1720</v>
      </c>
      <c r="E1900" s="74">
        <v>0.33439999999999998</v>
      </c>
      <c r="F1900" s="122" t="s">
        <v>2881</v>
      </c>
      <c r="G1900" s="63" t="s">
        <v>2499</v>
      </c>
    </row>
    <row r="1901" spans="1:7">
      <c r="A1901" t="s">
        <v>2348</v>
      </c>
      <c r="B1901" t="s">
        <v>2661</v>
      </c>
      <c r="C1901" s="3">
        <v>5572</v>
      </c>
      <c r="D1901" t="s">
        <v>2918</v>
      </c>
      <c r="E1901" s="74">
        <v>0.53349999999999997</v>
      </c>
      <c r="F1901" s="122" t="s">
        <v>2499</v>
      </c>
      <c r="G1901" s="63" t="s">
        <v>2498</v>
      </c>
    </row>
    <row r="1902" spans="1:7">
      <c r="A1902" t="s">
        <v>2348</v>
      </c>
      <c r="B1902" t="s">
        <v>2661</v>
      </c>
      <c r="C1902" s="3">
        <v>3414</v>
      </c>
      <c r="D1902" t="s">
        <v>1163</v>
      </c>
      <c r="E1902" s="74">
        <v>0.48849999999999999</v>
      </c>
      <c r="F1902" s="122" t="s">
        <v>2499</v>
      </c>
      <c r="G1902" s="63" t="s">
        <v>2499</v>
      </c>
    </row>
    <row r="1903" spans="1:7">
      <c r="A1903" t="s">
        <v>2348</v>
      </c>
      <c r="B1903" t="s">
        <v>2661</v>
      </c>
      <c r="C1903" s="3">
        <v>3759</v>
      </c>
      <c r="D1903" t="s">
        <v>1722</v>
      </c>
      <c r="E1903" s="74">
        <v>0.4254</v>
      </c>
      <c r="F1903" s="122" t="s">
        <v>2499</v>
      </c>
      <c r="G1903" s="63" t="s">
        <v>2499</v>
      </c>
    </row>
    <row r="1904" spans="1:7">
      <c r="A1904" t="s">
        <v>2348</v>
      </c>
      <c r="B1904" t="s">
        <v>2661</v>
      </c>
      <c r="C1904" s="3">
        <v>5571</v>
      </c>
      <c r="D1904" t="s">
        <v>740</v>
      </c>
      <c r="E1904" s="74">
        <v>0.3014</v>
      </c>
      <c r="F1904" s="122" t="s">
        <v>2881</v>
      </c>
      <c r="G1904" s="63" t="s">
        <v>2499</v>
      </c>
    </row>
    <row r="1905" spans="1:7">
      <c r="A1905" t="s">
        <v>2348</v>
      </c>
      <c r="B1905" t="s">
        <v>2661</v>
      </c>
      <c r="C1905" s="3">
        <v>1858</v>
      </c>
      <c r="D1905" t="s">
        <v>3097</v>
      </c>
      <c r="E1905" s="74">
        <v>0.32790000000000002</v>
      </c>
      <c r="F1905" s="122" t="s">
        <v>2881</v>
      </c>
      <c r="G1905" s="63" t="s">
        <v>2499</v>
      </c>
    </row>
    <row r="1906" spans="1:7">
      <c r="A1906" t="s">
        <v>2348</v>
      </c>
      <c r="B1906" t="s">
        <v>2661</v>
      </c>
      <c r="C1906" s="3">
        <v>5401</v>
      </c>
      <c r="D1906" t="s">
        <v>1727</v>
      </c>
      <c r="E1906" s="74">
        <v>2.5600000000000001E-2</v>
      </c>
      <c r="F1906" s="122" t="s">
        <v>2881</v>
      </c>
      <c r="G1906" s="63" t="s">
        <v>2499</v>
      </c>
    </row>
    <row r="1907" spans="1:7">
      <c r="A1907" t="s">
        <v>2348</v>
      </c>
      <c r="B1907" t="s">
        <v>2661</v>
      </c>
      <c r="C1907" s="3">
        <v>2402</v>
      </c>
      <c r="D1907" t="s">
        <v>1718</v>
      </c>
      <c r="E1907" s="74">
        <v>0.28739999999999999</v>
      </c>
      <c r="F1907" s="122" t="s">
        <v>2881</v>
      </c>
      <c r="G1907" s="63" t="s">
        <v>2499</v>
      </c>
    </row>
    <row r="1908" spans="1:7">
      <c r="A1908" t="s">
        <v>2348</v>
      </c>
      <c r="B1908" t="s">
        <v>2661</v>
      </c>
      <c r="C1908" s="3">
        <v>4400</v>
      </c>
      <c r="D1908" t="s">
        <v>1724</v>
      </c>
      <c r="E1908" s="74">
        <v>0.2949</v>
      </c>
      <c r="F1908" s="122" t="s">
        <v>2881</v>
      </c>
      <c r="G1908" s="63" t="s">
        <v>2499</v>
      </c>
    </row>
    <row r="1909" spans="1:7">
      <c r="A1909" t="s">
        <v>2348</v>
      </c>
      <c r="B1909" t="s">
        <v>2661</v>
      </c>
      <c r="C1909" s="3">
        <v>4133</v>
      </c>
      <c r="D1909" t="s">
        <v>428</v>
      </c>
      <c r="E1909" s="74">
        <v>0.25940000000000002</v>
      </c>
      <c r="F1909" s="122" t="s">
        <v>2881</v>
      </c>
      <c r="G1909" s="63" t="s">
        <v>2499</v>
      </c>
    </row>
    <row r="1910" spans="1:7">
      <c r="A1910" t="s">
        <v>2348</v>
      </c>
      <c r="B1910" t="s">
        <v>2661</v>
      </c>
      <c r="C1910" s="3">
        <v>3191</v>
      </c>
      <c r="D1910" t="s">
        <v>1719</v>
      </c>
      <c r="E1910" s="74">
        <v>0.41549999999999998</v>
      </c>
      <c r="F1910" s="122" t="s">
        <v>2499</v>
      </c>
      <c r="G1910" s="63" t="s">
        <v>2499</v>
      </c>
    </row>
    <row r="1911" spans="1:7">
      <c r="A1911" t="s">
        <v>2348</v>
      </c>
      <c r="B1911" t="s">
        <v>2661</v>
      </c>
      <c r="C1911" s="3">
        <v>4491</v>
      </c>
      <c r="D1911" t="s">
        <v>1725</v>
      </c>
      <c r="E1911" s="74">
        <v>0.32050000000000001</v>
      </c>
      <c r="F1911" s="122" t="s">
        <v>2881</v>
      </c>
      <c r="G1911" s="63" t="s">
        <v>2499</v>
      </c>
    </row>
    <row r="1912" spans="1:7">
      <c r="A1912" t="s">
        <v>2348</v>
      </c>
      <c r="B1912" t="s">
        <v>2661</v>
      </c>
      <c r="C1912" s="3">
        <v>3851</v>
      </c>
      <c r="D1912" t="s">
        <v>936</v>
      </c>
      <c r="E1912" s="74">
        <v>0.33850000000000002</v>
      </c>
      <c r="F1912" s="122" t="s">
        <v>2881</v>
      </c>
      <c r="G1912" s="63" t="s">
        <v>2499</v>
      </c>
    </row>
    <row r="1913" spans="1:7">
      <c r="A1913" t="s">
        <v>2348</v>
      </c>
      <c r="B1913" t="s">
        <v>2661</v>
      </c>
      <c r="C1913" s="3">
        <v>5094</v>
      </c>
      <c r="D1913" t="s">
        <v>1726</v>
      </c>
      <c r="E1913" s="74">
        <v>0.27250000000000002</v>
      </c>
      <c r="F1913" s="122" t="s">
        <v>2881</v>
      </c>
      <c r="G1913" s="63" t="s">
        <v>2499</v>
      </c>
    </row>
    <row r="1914" spans="1:7">
      <c r="A1914" t="s">
        <v>2348</v>
      </c>
      <c r="B1914" t="s">
        <v>2661</v>
      </c>
      <c r="C1914" s="3">
        <v>4134</v>
      </c>
      <c r="D1914" t="s">
        <v>1723</v>
      </c>
      <c r="E1914" s="74">
        <v>0.67920000000000003</v>
      </c>
      <c r="F1914" s="122" t="s">
        <v>2498</v>
      </c>
      <c r="G1914" s="63" t="s">
        <v>2498</v>
      </c>
    </row>
    <row r="1915" spans="1:7">
      <c r="A1915" t="s">
        <v>2348</v>
      </c>
      <c r="B1915" t="s">
        <v>2661</v>
      </c>
      <c r="C1915" s="3">
        <v>5658</v>
      </c>
      <c r="D1915" t="s">
        <v>1517</v>
      </c>
      <c r="E1915" s="74">
        <v>0.1532</v>
      </c>
      <c r="F1915" s="122" t="s">
        <v>2881</v>
      </c>
      <c r="G1915" s="63" t="s">
        <v>2499</v>
      </c>
    </row>
    <row r="1916" spans="1:7">
      <c r="A1916" t="s">
        <v>2349</v>
      </c>
      <c r="B1916" t="s">
        <v>2546</v>
      </c>
      <c r="C1916" s="3">
        <v>3259</v>
      </c>
      <c r="D1916" t="s">
        <v>1671</v>
      </c>
      <c r="E1916" s="74">
        <v>0.55289999999999995</v>
      </c>
      <c r="F1916" s="122" t="s">
        <v>2498</v>
      </c>
      <c r="G1916" s="63" t="s">
        <v>2498</v>
      </c>
    </row>
    <row r="1917" spans="1:7">
      <c r="A1917" t="s">
        <v>2349</v>
      </c>
      <c r="B1917" t="s">
        <v>2546</v>
      </c>
      <c r="C1917" s="3">
        <v>3260</v>
      </c>
      <c r="D1917" t="s">
        <v>1737</v>
      </c>
      <c r="E1917" s="74">
        <v>0.62519999999999998</v>
      </c>
      <c r="F1917" s="122" t="s">
        <v>2498</v>
      </c>
      <c r="G1917" s="63" t="s">
        <v>2498</v>
      </c>
    </row>
    <row r="1918" spans="1:7">
      <c r="A1918" t="s">
        <v>2349</v>
      </c>
      <c r="B1918" t="s">
        <v>2546</v>
      </c>
      <c r="C1918" s="3">
        <v>2892</v>
      </c>
      <c r="D1918" t="s">
        <v>1732</v>
      </c>
      <c r="E1918" s="74">
        <v>0.67390000000000005</v>
      </c>
      <c r="F1918" s="122" t="s">
        <v>2498</v>
      </c>
      <c r="G1918" s="63" t="s">
        <v>2498</v>
      </c>
    </row>
    <row r="1919" spans="1:7">
      <c r="A1919" t="s">
        <v>2349</v>
      </c>
      <c r="B1919" t="s">
        <v>2546</v>
      </c>
      <c r="C1919" s="3">
        <v>3065</v>
      </c>
      <c r="D1919" t="s">
        <v>1735</v>
      </c>
      <c r="E1919" s="74">
        <v>0.43120000000000003</v>
      </c>
      <c r="F1919" s="122" t="s">
        <v>2881</v>
      </c>
      <c r="G1919" s="63" t="s">
        <v>2499</v>
      </c>
    </row>
    <row r="1920" spans="1:7">
      <c r="A1920" t="s">
        <v>2349</v>
      </c>
      <c r="B1920" t="s">
        <v>2546</v>
      </c>
      <c r="C1920" s="3">
        <v>5667</v>
      </c>
      <c r="D1920" t="s">
        <v>2986</v>
      </c>
      <c r="E1920" s="74">
        <v>0.53339999999999999</v>
      </c>
      <c r="F1920" s="122" t="s">
        <v>2881</v>
      </c>
      <c r="G1920" s="63" t="s">
        <v>2498</v>
      </c>
    </row>
    <row r="1921" spans="1:7">
      <c r="A1921" t="s">
        <v>2349</v>
      </c>
      <c r="B1921" t="s">
        <v>2546</v>
      </c>
      <c r="C1921" s="3">
        <v>5764</v>
      </c>
      <c r="D1921" t="s">
        <v>3184</v>
      </c>
      <c r="E1921" s="74">
        <v>0.57679999999999998</v>
      </c>
      <c r="F1921" s="122" t="s">
        <v>2881</v>
      </c>
      <c r="G1921" s="63" t="s">
        <v>2498</v>
      </c>
    </row>
    <row r="1922" spans="1:7">
      <c r="A1922" t="s">
        <v>2349</v>
      </c>
      <c r="B1922" t="s">
        <v>2546</v>
      </c>
      <c r="C1922" s="3">
        <v>3929</v>
      </c>
      <c r="D1922" t="s">
        <v>1743</v>
      </c>
      <c r="E1922" s="74">
        <v>0.30520000000000003</v>
      </c>
      <c r="F1922" s="122" t="s">
        <v>2881</v>
      </c>
      <c r="G1922" s="63" t="s">
        <v>2499</v>
      </c>
    </row>
    <row r="1923" spans="1:7">
      <c r="A1923" t="s">
        <v>2349</v>
      </c>
      <c r="B1923" t="s">
        <v>2546</v>
      </c>
      <c r="C1923" s="3">
        <v>5328</v>
      </c>
      <c r="D1923" t="s">
        <v>1748</v>
      </c>
      <c r="E1923" s="74">
        <v>0.4672</v>
      </c>
      <c r="F1923" s="122" t="s">
        <v>2881</v>
      </c>
      <c r="G1923" s="63" t="s">
        <v>2499</v>
      </c>
    </row>
    <row r="1924" spans="1:7">
      <c r="A1924" s="98" t="s">
        <v>2349</v>
      </c>
      <c r="B1924" t="s">
        <v>2546</v>
      </c>
      <c r="C1924" s="3">
        <v>3890</v>
      </c>
      <c r="D1924" t="s">
        <v>891</v>
      </c>
      <c r="E1924" s="74">
        <v>0.3987</v>
      </c>
      <c r="F1924" s="122" t="s">
        <v>2881</v>
      </c>
      <c r="G1924" s="63" t="s">
        <v>2499</v>
      </c>
    </row>
    <row r="1925" spans="1:7">
      <c r="A1925" t="s">
        <v>2349</v>
      </c>
      <c r="B1925" t="s">
        <v>2546</v>
      </c>
      <c r="C1925" s="3">
        <v>2157</v>
      </c>
      <c r="D1925" t="s">
        <v>1730</v>
      </c>
      <c r="E1925" s="74">
        <v>0.51029999999999998</v>
      </c>
      <c r="F1925" s="122" t="s">
        <v>2499</v>
      </c>
      <c r="G1925" s="63" t="s">
        <v>2498</v>
      </c>
    </row>
    <row r="1926" spans="1:7">
      <c r="A1926" t="s">
        <v>2349</v>
      </c>
      <c r="B1926" t="s">
        <v>2546</v>
      </c>
      <c r="C1926" s="3">
        <v>3573</v>
      </c>
      <c r="D1926" t="s">
        <v>1741</v>
      </c>
      <c r="E1926" s="74">
        <v>0.42380000000000001</v>
      </c>
      <c r="F1926" s="122" t="s">
        <v>2499</v>
      </c>
      <c r="G1926" s="63" t="s">
        <v>2499</v>
      </c>
    </row>
    <row r="1927" spans="1:7">
      <c r="A1927" t="s">
        <v>2349</v>
      </c>
      <c r="B1927" t="s">
        <v>2546</v>
      </c>
      <c r="C1927" s="3">
        <v>4185</v>
      </c>
      <c r="D1927" t="s">
        <v>1745</v>
      </c>
      <c r="E1927" s="74">
        <v>0.38</v>
      </c>
      <c r="F1927" s="122" t="s">
        <v>2881</v>
      </c>
      <c r="G1927" s="63" t="s">
        <v>2499</v>
      </c>
    </row>
    <row r="1928" spans="1:7">
      <c r="A1928" t="s">
        <v>2349</v>
      </c>
      <c r="B1928" t="s">
        <v>2546</v>
      </c>
      <c r="C1928" s="3">
        <v>5507</v>
      </c>
      <c r="D1928" t="s">
        <v>2466</v>
      </c>
      <c r="E1928" s="74">
        <v>0.29210000000000003</v>
      </c>
      <c r="F1928" s="122" t="s">
        <v>2499</v>
      </c>
      <c r="G1928" s="63" t="s">
        <v>2499</v>
      </c>
    </row>
    <row r="1929" spans="1:7">
      <c r="A1929" t="s">
        <v>2349</v>
      </c>
      <c r="B1929" t="s">
        <v>2546</v>
      </c>
      <c r="C1929" s="3">
        <v>4529</v>
      </c>
      <c r="D1929" t="s">
        <v>1746</v>
      </c>
      <c r="E1929" s="74">
        <v>0.29199999999999998</v>
      </c>
      <c r="F1929" s="122" t="s">
        <v>2881</v>
      </c>
      <c r="G1929" s="63" t="s">
        <v>2499</v>
      </c>
    </row>
    <row r="1930" spans="1:7">
      <c r="A1930" t="s">
        <v>2349</v>
      </c>
      <c r="B1930" t="s">
        <v>2546</v>
      </c>
      <c r="C1930" s="3">
        <v>3127</v>
      </c>
      <c r="D1930" t="s">
        <v>1736</v>
      </c>
      <c r="E1930" s="74">
        <v>0.5524</v>
      </c>
      <c r="F1930" s="122" t="s">
        <v>2498</v>
      </c>
      <c r="G1930" s="63" t="s">
        <v>2498</v>
      </c>
    </row>
    <row r="1931" spans="1:7">
      <c r="A1931" t="s">
        <v>2349</v>
      </c>
      <c r="B1931" t="s">
        <v>2546</v>
      </c>
      <c r="C1931" s="3">
        <v>3918</v>
      </c>
      <c r="D1931" t="s">
        <v>1742</v>
      </c>
      <c r="E1931" s="74">
        <v>0.5927</v>
      </c>
      <c r="F1931" s="122" t="s">
        <v>2498</v>
      </c>
      <c r="G1931" s="63" t="s">
        <v>2498</v>
      </c>
    </row>
    <row r="1932" spans="1:7">
      <c r="A1932" t="s">
        <v>2349</v>
      </c>
      <c r="B1932" t="s">
        <v>2546</v>
      </c>
      <c r="C1932" s="3">
        <v>2776</v>
      </c>
      <c r="D1932" t="s">
        <v>1731</v>
      </c>
      <c r="E1932" s="74">
        <v>0.73370000000000002</v>
      </c>
      <c r="F1932" s="122" t="s">
        <v>2498</v>
      </c>
      <c r="G1932" s="63" t="s">
        <v>2498</v>
      </c>
    </row>
    <row r="1933" spans="1:7">
      <c r="A1933" t="s">
        <v>2349</v>
      </c>
      <c r="B1933" t="s">
        <v>2546</v>
      </c>
      <c r="C1933" s="3">
        <v>2113</v>
      </c>
      <c r="D1933" t="s">
        <v>1729</v>
      </c>
      <c r="E1933" s="74">
        <v>0.69750000000000001</v>
      </c>
      <c r="F1933" s="122" t="s">
        <v>2498</v>
      </c>
      <c r="G1933" s="63" t="s">
        <v>2498</v>
      </c>
    </row>
    <row r="1934" spans="1:7">
      <c r="A1934" t="s">
        <v>2349</v>
      </c>
      <c r="B1934" t="s">
        <v>2546</v>
      </c>
      <c r="C1934" s="3">
        <v>4098</v>
      </c>
      <c r="D1934" t="s">
        <v>1744</v>
      </c>
      <c r="E1934" s="74">
        <v>0.39190000000000003</v>
      </c>
      <c r="F1934" s="122" t="s">
        <v>2499</v>
      </c>
      <c r="G1934" s="63" t="s">
        <v>2499</v>
      </c>
    </row>
    <row r="1935" spans="1:7">
      <c r="A1935" t="s">
        <v>2349</v>
      </c>
      <c r="B1935" t="s">
        <v>2546</v>
      </c>
      <c r="C1935" s="3">
        <v>2953</v>
      </c>
      <c r="D1935" t="s">
        <v>1733</v>
      </c>
      <c r="E1935" s="74">
        <v>0.70909999999999995</v>
      </c>
      <c r="F1935" s="122" t="s">
        <v>2498</v>
      </c>
      <c r="G1935" s="63" t="s">
        <v>2498</v>
      </c>
    </row>
    <row r="1936" spans="1:7">
      <c r="A1936" t="s">
        <v>2349</v>
      </c>
      <c r="B1936" t="s">
        <v>2546</v>
      </c>
      <c r="C1936" s="3">
        <v>5660</v>
      </c>
      <c r="D1936" t="s">
        <v>2987</v>
      </c>
      <c r="E1936" s="74">
        <v>0.34410000000000002</v>
      </c>
      <c r="F1936" s="122" t="s">
        <v>2881</v>
      </c>
      <c r="G1936" s="63" t="s">
        <v>2499</v>
      </c>
    </row>
    <row r="1937" spans="1:7">
      <c r="A1937" t="s">
        <v>2349</v>
      </c>
      <c r="B1937" t="s">
        <v>2546</v>
      </c>
      <c r="C1937" s="3">
        <v>5541</v>
      </c>
      <c r="D1937" t="s">
        <v>2898</v>
      </c>
      <c r="E1937" s="74">
        <v>0.40629999999999999</v>
      </c>
      <c r="F1937" s="122" t="s">
        <v>2499</v>
      </c>
      <c r="G1937" s="63" t="s">
        <v>2499</v>
      </c>
    </row>
    <row r="1938" spans="1:7">
      <c r="A1938" t="s">
        <v>2349</v>
      </c>
      <c r="B1938" t="s">
        <v>2546</v>
      </c>
      <c r="C1938" s="3">
        <v>5003</v>
      </c>
      <c r="D1938" t="s">
        <v>1747</v>
      </c>
      <c r="E1938" s="74">
        <v>0.6341</v>
      </c>
      <c r="F1938" s="122" t="s">
        <v>2881</v>
      </c>
      <c r="G1938" s="63" t="s">
        <v>2498</v>
      </c>
    </row>
    <row r="1939" spans="1:7">
      <c r="A1939" t="s">
        <v>2349</v>
      </c>
      <c r="B1939" t="s">
        <v>2546</v>
      </c>
      <c r="C1939" s="3">
        <v>5552</v>
      </c>
      <c r="D1939" t="s">
        <v>1241</v>
      </c>
      <c r="E1939" s="74">
        <v>0.40350000000000003</v>
      </c>
      <c r="F1939" s="122" t="s">
        <v>2881</v>
      </c>
      <c r="G1939" s="63" t="s">
        <v>2499</v>
      </c>
    </row>
    <row r="1940" spans="1:7">
      <c r="A1940" t="s">
        <v>2349</v>
      </c>
      <c r="B1940" t="s">
        <v>2546</v>
      </c>
      <c r="C1940" s="3">
        <v>3307</v>
      </c>
      <c r="D1940" t="s">
        <v>1738</v>
      </c>
      <c r="E1940" s="74">
        <v>0.55179999999999996</v>
      </c>
      <c r="F1940" s="122" t="s">
        <v>2499</v>
      </c>
      <c r="G1940" s="63" t="s">
        <v>2498</v>
      </c>
    </row>
    <row r="1941" spans="1:7">
      <c r="A1941" t="s">
        <v>2349</v>
      </c>
      <c r="B1941" t="s">
        <v>2546</v>
      </c>
      <c r="C1941" s="3">
        <v>5278</v>
      </c>
      <c r="D1941" t="s">
        <v>2467</v>
      </c>
      <c r="E1941" s="74">
        <v>5.16E-2</v>
      </c>
      <c r="F1941" s="122" t="s">
        <v>2881</v>
      </c>
      <c r="G1941" s="63" t="s">
        <v>2499</v>
      </c>
    </row>
    <row r="1942" spans="1:7">
      <c r="A1942" t="s">
        <v>2349</v>
      </c>
      <c r="B1942" t="s">
        <v>2546</v>
      </c>
      <c r="C1942" s="3">
        <v>5542</v>
      </c>
      <c r="D1942" t="s">
        <v>3084</v>
      </c>
      <c r="E1942" s="74">
        <v>0.25890000000000002</v>
      </c>
      <c r="F1942" s="122" t="s">
        <v>2881</v>
      </c>
      <c r="G1942" s="63" t="s">
        <v>2499</v>
      </c>
    </row>
    <row r="1943" spans="1:7">
      <c r="A1943" t="s">
        <v>2349</v>
      </c>
      <c r="B1943" t="s">
        <v>2546</v>
      </c>
      <c r="C1943" s="3">
        <v>3465</v>
      </c>
      <c r="D1943" t="s">
        <v>1740</v>
      </c>
      <c r="E1943" s="74">
        <v>0.38300000000000001</v>
      </c>
      <c r="F1943" s="122" t="s">
        <v>2499</v>
      </c>
      <c r="G1943" s="63" t="s">
        <v>2499</v>
      </c>
    </row>
    <row r="1944" spans="1:7">
      <c r="A1944" t="s">
        <v>2349</v>
      </c>
      <c r="B1944" t="s">
        <v>2546</v>
      </c>
      <c r="C1944" s="3">
        <v>4160</v>
      </c>
      <c r="D1944" t="s">
        <v>670</v>
      </c>
      <c r="E1944" s="74">
        <v>0.2606</v>
      </c>
      <c r="F1944" s="122" t="s">
        <v>2881</v>
      </c>
      <c r="G1944" s="63" t="s">
        <v>2499</v>
      </c>
    </row>
    <row r="1945" spans="1:7">
      <c r="A1945" t="s">
        <v>2349</v>
      </c>
      <c r="B1945" t="s">
        <v>2546</v>
      </c>
      <c r="C1945" s="3">
        <v>3064</v>
      </c>
      <c r="D1945" t="s">
        <v>1734</v>
      </c>
      <c r="E1945" s="74">
        <v>0.59489999999999998</v>
      </c>
      <c r="F1945" s="122" t="s">
        <v>2499</v>
      </c>
      <c r="G1945" s="63" t="s">
        <v>2498</v>
      </c>
    </row>
    <row r="1946" spans="1:7">
      <c r="A1946" t="s">
        <v>2349</v>
      </c>
      <c r="B1946" t="s">
        <v>2546</v>
      </c>
      <c r="C1946" s="3">
        <v>3415</v>
      </c>
      <c r="D1946" t="s">
        <v>1739</v>
      </c>
      <c r="E1946" s="74">
        <v>0.4612</v>
      </c>
      <c r="F1946" s="122" t="s">
        <v>2881</v>
      </c>
      <c r="G1946" s="63" t="s">
        <v>2499</v>
      </c>
    </row>
    <row r="1947" spans="1:7">
      <c r="A1947" t="s">
        <v>2350</v>
      </c>
      <c r="B1947" t="s">
        <v>2600</v>
      </c>
      <c r="C1947" s="3">
        <v>3794</v>
      </c>
      <c r="D1947" t="s">
        <v>1751</v>
      </c>
      <c r="E1947" s="74">
        <v>0.22189999999999999</v>
      </c>
      <c r="F1947" s="122" t="s">
        <v>2881</v>
      </c>
      <c r="G1947" s="63" t="s">
        <v>2499</v>
      </c>
    </row>
    <row r="1948" spans="1:7">
      <c r="A1948" t="s">
        <v>2350</v>
      </c>
      <c r="B1948" t="s">
        <v>2600</v>
      </c>
      <c r="C1948" s="3">
        <v>3192</v>
      </c>
      <c r="D1948" t="s">
        <v>1750</v>
      </c>
      <c r="E1948" s="74">
        <v>0.20949999999999999</v>
      </c>
      <c r="F1948" s="122" t="s">
        <v>2881</v>
      </c>
      <c r="G1948" s="63" t="s">
        <v>2499</v>
      </c>
    </row>
    <row r="1949" spans="1:7">
      <c r="A1949" t="s">
        <v>2350</v>
      </c>
      <c r="B1949" t="s">
        <v>2600</v>
      </c>
      <c r="C1949" s="3">
        <v>4593</v>
      </c>
      <c r="D1949" t="s">
        <v>1752</v>
      </c>
      <c r="E1949" s="74">
        <v>0.24099999999999999</v>
      </c>
      <c r="F1949" s="122" t="s">
        <v>2881</v>
      </c>
      <c r="G1949" s="63" t="s">
        <v>2499</v>
      </c>
    </row>
    <row r="1950" spans="1:7">
      <c r="A1950" t="s">
        <v>2351</v>
      </c>
      <c r="B1950" t="s">
        <v>2549</v>
      </c>
      <c r="C1950" s="3">
        <v>2954</v>
      </c>
      <c r="D1950" t="s">
        <v>1756</v>
      </c>
      <c r="E1950" s="74">
        <v>0.55079999999999996</v>
      </c>
      <c r="F1950" s="122" t="s">
        <v>2499</v>
      </c>
      <c r="G1950" s="63" t="s">
        <v>2498</v>
      </c>
    </row>
    <row r="1951" spans="1:7">
      <c r="A1951" t="s">
        <v>2351</v>
      </c>
      <c r="B1951" t="s">
        <v>2549</v>
      </c>
      <c r="C1951" s="3">
        <v>5126</v>
      </c>
      <c r="D1951" t="s">
        <v>3227</v>
      </c>
      <c r="E1951" s="74">
        <v>0</v>
      </c>
      <c r="F1951" s="122" t="s">
        <v>2881</v>
      </c>
      <c r="G1951" s="63" t="s">
        <v>2499</v>
      </c>
    </row>
    <row r="1952" spans="1:7">
      <c r="A1952" t="s">
        <v>2351</v>
      </c>
      <c r="B1952" t="s">
        <v>2549</v>
      </c>
      <c r="C1952" s="3">
        <v>3610</v>
      </c>
      <c r="D1952" t="s">
        <v>1758</v>
      </c>
      <c r="E1952" s="74">
        <v>0.4642</v>
      </c>
      <c r="F1952" s="122" t="s">
        <v>2499</v>
      </c>
      <c r="G1952" s="63" t="s">
        <v>2499</v>
      </c>
    </row>
    <row r="1953" spans="1:7">
      <c r="A1953" t="s">
        <v>2351</v>
      </c>
      <c r="B1953" t="s">
        <v>2549</v>
      </c>
      <c r="C1953" s="3">
        <v>2447</v>
      </c>
      <c r="D1953" t="s">
        <v>1755</v>
      </c>
      <c r="E1953" s="74">
        <v>0.49859999999999999</v>
      </c>
      <c r="F1953" s="122" t="s">
        <v>2499</v>
      </c>
      <c r="G1953" s="63" t="s">
        <v>2499</v>
      </c>
    </row>
    <row r="1954" spans="1:7">
      <c r="A1954" t="s">
        <v>2351</v>
      </c>
      <c r="B1954" t="s">
        <v>2549</v>
      </c>
      <c r="C1954" s="3">
        <v>5396</v>
      </c>
      <c r="D1954" t="s">
        <v>1763</v>
      </c>
      <c r="E1954" s="74">
        <v>0.77139999999999997</v>
      </c>
      <c r="F1954" s="122" t="s">
        <v>2881</v>
      </c>
      <c r="G1954" s="63" t="s">
        <v>2498</v>
      </c>
    </row>
    <row r="1955" spans="1:7">
      <c r="A1955" t="s">
        <v>2351</v>
      </c>
      <c r="B1955" t="s">
        <v>2549</v>
      </c>
      <c r="C1955" s="3">
        <v>5035</v>
      </c>
      <c r="D1955" t="s">
        <v>1760</v>
      </c>
      <c r="E1955" s="74">
        <v>0.46150000000000002</v>
      </c>
      <c r="F1955" s="122" t="s">
        <v>2881</v>
      </c>
      <c r="G1955" s="63" t="s">
        <v>2499</v>
      </c>
    </row>
    <row r="1956" spans="1:7">
      <c r="A1956" t="s">
        <v>2351</v>
      </c>
      <c r="B1956" t="s">
        <v>2549</v>
      </c>
      <c r="C1956" s="3">
        <v>5294</v>
      </c>
      <c r="D1956" t="s">
        <v>1762</v>
      </c>
      <c r="E1956" s="74">
        <v>0.4612</v>
      </c>
      <c r="F1956" s="122" t="s">
        <v>2499</v>
      </c>
      <c r="G1956" s="63" t="s">
        <v>2499</v>
      </c>
    </row>
    <row r="1957" spans="1:7">
      <c r="A1957" t="s">
        <v>2351</v>
      </c>
      <c r="B1957" t="s">
        <v>2549</v>
      </c>
      <c r="C1957" s="3">
        <v>3761</v>
      </c>
      <c r="D1957" t="s">
        <v>1759</v>
      </c>
      <c r="E1957" s="74">
        <v>0.51149999999999995</v>
      </c>
      <c r="F1957" s="122" t="s">
        <v>2498</v>
      </c>
      <c r="G1957" s="63" t="s">
        <v>2498</v>
      </c>
    </row>
    <row r="1958" spans="1:7">
      <c r="A1958" t="s">
        <v>2351</v>
      </c>
      <c r="B1958" t="s">
        <v>2549</v>
      </c>
      <c r="C1958" s="3">
        <v>2814</v>
      </c>
      <c r="D1958" t="s">
        <v>818</v>
      </c>
      <c r="E1958" s="74">
        <v>0.70089999999999997</v>
      </c>
      <c r="F1958" s="122" t="s">
        <v>2498</v>
      </c>
      <c r="G1958" s="63" t="s">
        <v>2498</v>
      </c>
    </row>
    <row r="1959" spans="1:7">
      <c r="A1959" t="s">
        <v>2351</v>
      </c>
      <c r="B1959" t="s">
        <v>2549</v>
      </c>
      <c r="C1959" s="3">
        <v>1769</v>
      </c>
      <c r="D1959" t="s">
        <v>1754</v>
      </c>
      <c r="E1959" s="74">
        <v>0.75290000000000001</v>
      </c>
      <c r="F1959" s="122" t="s">
        <v>2498</v>
      </c>
      <c r="G1959" s="63" t="s">
        <v>2498</v>
      </c>
    </row>
    <row r="1960" spans="1:7">
      <c r="A1960" t="s">
        <v>2351</v>
      </c>
      <c r="B1960" t="s">
        <v>2549</v>
      </c>
      <c r="C1960" s="3">
        <v>5269</v>
      </c>
      <c r="D1960" t="s">
        <v>1761</v>
      </c>
      <c r="E1960" s="74">
        <v>0.55179999999999996</v>
      </c>
      <c r="F1960" s="122" t="s">
        <v>2498</v>
      </c>
      <c r="G1960" s="63" t="s">
        <v>2498</v>
      </c>
    </row>
    <row r="1961" spans="1:7">
      <c r="A1961" t="s">
        <v>2351</v>
      </c>
      <c r="B1961" t="s">
        <v>2549</v>
      </c>
      <c r="C1961" s="3">
        <v>5750</v>
      </c>
      <c r="D1961" t="s">
        <v>3050</v>
      </c>
      <c r="E1961" s="74">
        <v>0.70840000000000003</v>
      </c>
      <c r="F1961" s="122" t="s">
        <v>2881</v>
      </c>
      <c r="G1961" s="63" t="s">
        <v>2498</v>
      </c>
    </row>
    <row r="1962" spans="1:7">
      <c r="A1962" t="s">
        <v>2351</v>
      </c>
      <c r="B1962" t="s">
        <v>2549</v>
      </c>
      <c r="C1962" s="3">
        <v>3309</v>
      </c>
      <c r="D1962" t="s">
        <v>1757</v>
      </c>
      <c r="E1962" s="74">
        <v>0.39429999999999998</v>
      </c>
      <c r="F1962" s="122" t="s">
        <v>2499</v>
      </c>
      <c r="G1962" s="63" t="s">
        <v>2499</v>
      </c>
    </row>
    <row r="1963" spans="1:7">
      <c r="A1963" t="s">
        <v>2352</v>
      </c>
      <c r="B1963" t="s">
        <v>2578</v>
      </c>
      <c r="C1963" s="3">
        <v>1712</v>
      </c>
      <c r="D1963" t="s">
        <v>1765</v>
      </c>
      <c r="E1963" s="74">
        <v>0.2944</v>
      </c>
      <c r="F1963" s="122" t="s">
        <v>2499</v>
      </c>
      <c r="G1963" s="63" t="s">
        <v>2499</v>
      </c>
    </row>
    <row r="1964" spans="1:7">
      <c r="A1964" t="s">
        <v>2352</v>
      </c>
      <c r="B1964" t="s">
        <v>2578</v>
      </c>
      <c r="C1964" s="3">
        <v>4097</v>
      </c>
      <c r="D1964" t="s">
        <v>2904</v>
      </c>
      <c r="E1964" s="74">
        <v>0.61509999999999998</v>
      </c>
      <c r="F1964" s="122" t="s">
        <v>2498</v>
      </c>
      <c r="G1964" s="63" t="s">
        <v>2498</v>
      </c>
    </row>
    <row r="1965" spans="1:7">
      <c r="A1965" t="s">
        <v>2352</v>
      </c>
      <c r="B1965" t="s">
        <v>2578</v>
      </c>
      <c r="C1965" s="3">
        <v>3360</v>
      </c>
      <c r="D1965" t="s">
        <v>1769</v>
      </c>
      <c r="E1965" s="74">
        <v>0.57189999999999996</v>
      </c>
      <c r="F1965" s="122" t="s">
        <v>2499</v>
      </c>
      <c r="G1965" s="63" t="s">
        <v>2498</v>
      </c>
    </row>
    <row r="1966" spans="1:7">
      <c r="A1966" t="s">
        <v>2352</v>
      </c>
      <c r="B1966" t="s">
        <v>2578</v>
      </c>
      <c r="C1966" s="3">
        <v>5346</v>
      </c>
      <c r="D1966" t="s">
        <v>1770</v>
      </c>
      <c r="E1966" s="74">
        <v>0.65259999999999996</v>
      </c>
      <c r="F1966" s="122" t="s">
        <v>2498</v>
      </c>
      <c r="G1966" s="63" t="s">
        <v>2498</v>
      </c>
    </row>
    <row r="1967" spans="1:7">
      <c r="A1967" t="s">
        <v>2352</v>
      </c>
      <c r="B1967" t="s">
        <v>2578</v>
      </c>
      <c r="C1967" s="3">
        <v>5432</v>
      </c>
      <c r="D1967" t="s">
        <v>1771</v>
      </c>
      <c r="E1967" s="74">
        <v>0.48299999999999998</v>
      </c>
      <c r="F1967" s="122" t="s">
        <v>2881</v>
      </c>
      <c r="G1967" s="63" t="s">
        <v>2499</v>
      </c>
    </row>
    <row r="1968" spans="1:7">
      <c r="A1968" t="s">
        <v>2352</v>
      </c>
      <c r="B1968" t="s">
        <v>2578</v>
      </c>
      <c r="C1968" s="3">
        <v>5433</v>
      </c>
      <c r="D1968" t="s">
        <v>1772</v>
      </c>
      <c r="E1968" s="74">
        <v>0.43719999999999998</v>
      </c>
      <c r="F1968" s="122" t="s">
        <v>2499</v>
      </c>
      <c r="G1968" s="63" t="s">
        <v>2499</v>
      </c>
    </row>
    <row r="1969" spans="1:7">
      <c r="A1969" t="s">
        <v>2352</v>
      </c>
      <c r="B1969" t="s">
        <v>2578</v>
      </c>
      <c r="C1969" s="3">
        <v>2955</v>
      </c>
      <c r="D1969" t="s">
        <v>1767</v>
      </c>
      <c r="E1969" s="74">
        <v>0.57430000000000003</v>
      </c>
      <c r="F1969" s="122" t="s">
        <v>2498</v>
      </c>
      <c r="G1969" s="63" t="s">
        <v>2498</v>
      </c>
    </row>
    <row r="1970" spans="1:7">
      <c r="A1970" t="s">
        <v>2352</v>
      </c>
      <c r="B1970" t="s">
        <v>2578</v>
      </c>
      <c r="C1970" s="3">
        <v>2653</v>
      </c>
      <c r="D1970" t="s">
        <v>1766</v>
      </c>
      <c r="E1970" s="74">
        <v>0.80189999999999995</v>
      </c>
      <c r="F1970" s="122" t="s">
        <v>2498</v>
      </c>
      <c r="G1970" s="63" t="s">
        <v>2498</v>
      </c>
    </row>
    <row r="1971" spans="1:7">
      <c r="A1971" t="s">
        <v>2352</v>
      </c>
      <c r="B1971" t="s">
        <v>2578</v>
      </c>
      <c r="C1971" s="3">
        <v>3128</v>
      </c>
      <c r="D1971" t="s">
        <v>1768</v>
      </c>
      <c r="E1971" s="74">
        <v>0.57179999999999997</v>
      </c>
      <c r="F1971" s="122" t="s">
        <v>2498</v>
      </c>
      <c r="G1971" s="63" t="s">
        <v>2498</v>
      </c>
    </row>
    <row r="1972" spans="1:7">
      <c r="A1972" t="s">
        <v>2353</v>
      </c>
      <c r="B1972" t="s">
        <v>2644</v>
      </c>
      <c r="C1972" s="3">
        <v>3416</v>
      </c>
      <c r="D1972" t="s">
        <v>1774</v>
      </c>
      <c r="E1972" s="74">
        <v>0.39579999999999999</v>
      </c>
      <c r="F1972" s="122" t="s">
        <v>2881</v>
      </c>
      <c r="G1972" s="63" t="s">
        <v>2499</v>
      </c>
    </row>
    <row r="1973" spans="1:7">
      <c r="A1973" t="s">
        <v>2353</v>
      </c>
      <c r="B1973" t="s">
        <v>2644</v>
      </c>
      <c r="C1973" s="3">
        <v>4226</v>
      </c>
      <c r="D1973" t="s">
        <v>1775</v>
      </c>
      <c r="E1973" s="74">
        <v>0.3649</v>
      </c>
      <c r="F1973" s="122" t="s">
        <v>2881</v>
      </c>
      <c r="G1973" s="63" t="s">
        <v>2499</v>
      </c>
    </row>
    <row r="1974" spans="1:7">
      <c r="A1974" t="s">
        <v>2354</v>
      </c>
      <c r="B1974" t="s">
        <v>2818</v>
      </c>
      <c r="C1974" s="3">
        <v>3538</v>
      </c>
      <c r="D1974" t="s">
        <v>1622</v>
      </c>
      <c r="E1974" s="74">
        <v>0.54510000000000003</v>
      </c>
      <c r="F1974" s="122" t="s">
        <v>2498</v>
      </c>
      <c r="G1974" s="63" t="s">
        <v>2498</v>
      </c>
    </row>
    <row r="1975" spans="1:7">
      <c r="A1975" t="s">
        <v>2354</v>
      </c>
      <c r="B1975" t="s">
        <v>2818</v>
      </c>
      <c r="C1975" s="3">
        <v>1628</v>
      </c>
      <c r="D1975" t="s">
        <v>1777</v>
      </c>
      <c r="E1975" s="74">
        <v>0.68279999999999996</v>
      </c>
      <c r="F1975" s="122" t="s">
        <v>2498</v>
      </c>
      <c r="G1975" s="63" t="s">
        <v>2498</v>
      </c>
    </row>
    <row r="1976" spans="1:7">
      <c r="A1976" t="s">
        <v>2354</v>
      </c>
      <c r="B1976" t="s">
        <v>2818</v>
      </c>
      <c r="C1976" s="3">
        <v>3196</v>
      </c>
      <c r="D1976" t="s">
        <v>1784</v>
      </c>
      <c r="E1976" s="74">
        <v>0.65029999999999999</v>
      </c>
      <c r="F1976" s="122" t="s">
        <v>2498</v>
      </c>
      <c r="G1976" s="63" t="s">
        <v>2498</v>
      </c>
    </row>
    <row r="1977" spans="1:7">
      <c r="A1977" t="s">
        <v>2354</v>
      </c>
      <c r="B1977" t="s">
        <v>2818</v>
      </c>
      <c r="C1977" s="3">
        <v>5356</v>
      </c>
      <c r="D1977" t="s">
        <v>3167</v>
      </c>
      <c r="E1977" s="74">
        <v>0.41670000000000001</v>
      </c>
      <c r="F1977" s="122" t="s">
        <v>2881</v>
      </c>
      <c r="G1977" s="63" t="s">
        <v>2499</v>
      </c>
    </row>
    <row r="1978" spans="1:7">
      <c r="A1978" t="s">
        <v>2354</v>
      </c>
      <c r="B1978" t="s">
        <v>2818</v>
      </c>
      <c r="C1978" s="3">
        <v>3129</v>
      </c>
      <c r="D1978" t="s">
        <v>1781</v>
      </c>
      <c r="E1978" s="74">
        <v>0.62470000000000003</v>
      </c>
      <c r="F1978" s="122" t="s">
        <v>2498</v>
      </c>
      <c r="G1978" s="63" t="s">
        <v>2498</v>
      </c>
    </row>
    <row r="1979" spans="1:7">
      <c r="A1979" t="s">
        <v>2354</v>
      </c>
      <c r="B1979" t="s">
        <v>2818</v>
      </c>
      <c r="C1979" s="3">
        <v>3194</v>
      </c>
      <c r="D1979" t="s">
        <v>1782</v>
      </c>
      <c r="E1979" s="74">
        <v>0.40749999999999997</v>
      </c>
      <c r="F1979" s="122" t="s">
        <v>2499</v>
      </c>
      <c r="G1979" s="63" t="s">
        <v>2499</v>
      </c>
    </row>
    <row r="1980" spans="1:7">
      <c r="A1980" t="s">
        <v>2354</v>
      </c>
      <c r="B1980" t="s">
        <v>2818</v>
      </c>
      <c r="C1980" s="3">
        <v>2956</v>
      </c>
      <c r="D1980" t="s">
        <v>1780</v>
      </c>
      <c r="E1980" s="74">
        <v>0.56989999999999996</v>
      </c>
      <c r="F1980" s="122" t="s">
        <v>2498</v>
      </c>
      <c r="G1980" s="63" t="s">
        <v>2498</v>
      </c>
    </row>
    <row r="1981" spans="1:7">
      <c r="A1981" t="s">
        <v>2354</v>
      </c>
      <c r="B1981" t="s">
        <v>2818</v>
      </c>
      <c r="C1981" s="3">
        <v>5645</v>
      </c>
      <c r="D1981" t="s">
        <v>1779</v>
      </c>
      <c r="E1981" s="74">
        <v>0.54979999999999996</v>
      </c>
      <c r="F1981" s="122" t="s">
        <v>2498</v>
      </c>
      <c r="G1981" s="63" t="s">
        <v>2498</v>
      </c>
    </row>
    <row r="1982" spans="1:7">
      <c r="A1982" t="s">
        <v>2354</v>
      </c>
      <c r="B1982" t="s">
        <v>2818</v>
      </c>
      <c r="C1982" s="3">
        <v>1755</v>
      </c>
      <c r="D1982" t="s">
        <v>1778</v>
      </c>
      <c r="E1982" s="74">
        <v>0.43359999999999999</v>
      </c>
      <c r="F1982" s="122" t="s">
        <v>2499</v>
      </c>
      <c r="G1982" s="63" t="s">
        <v>2499</v>
      </c>
    </row>
    <row r="1983" spans="1:7">
      <c r="A1983" t="s">
        <v>2354</v>
      </c>
      <c r="B1983" t="s">
        <v>2818</v>
      </c>
      <c r="C1983" s="3">
        <v>3195</v>
      </c>
      <c r="D1983" t="s">
        <v>1783</v>
      </c>
      <c r="E1983" s="74">
        <v>0.4627</v>
      </c>
      <c r="F1983" s="122" t="s">
        <v>2499</v>
      </c>
      <c r="G1983" s="63" t="s">
        <v>2499</v>
      </c>
    </row>
    <row r="1984" spans="1:7">
      <c r="A1984" t="s">
        <v>2354</v>
      </c>
      <c r="B1984" t="s">
        <v>2818</v>
      </c>
      <c r="C1984" s="3">
        <v>5698</v>
      </c>
      <c r="D1984" t="s">
        <v>3027</v>
      </c>
      <c r="E1984" s="74">
        <v>0.67779999999999996</v>
      </c>
      <c r="F1984" s="122" t="s">
        <v>2881</v>
      </c>
      <c r="G1984" s="63" t="s">
        <v>2498</v>
      </c>
    </row>
    <row r="1985" spans="1:7">
      <c r="A1985" t="s">
        <v>2355</v>
      </c>
      <c r="B1985" t="s">
        <v>2575</v>
      </c>
      <c r="C1985" s="3">
        <v>2173</v>
      </c>
      <c r="D1985" t="s">
        <v>1787</v>
      </c>
      <c r="E1985" s="74">
        <v>0.51200000000000001</v>
      </c>
      <c r="F1985" s="122" t="s">
        <v>2498</v>
      </c>
      <c r="G1985" s="63" t="s">
        <v>2498</v>
      </c>
    </row>
    <row r="1986" spans="1:7">
      <c r="A1986" t="s">
        <v>2355</v>
      </c>
      <c r="B1986" t="s">
        <v>2575</v>
      </c>
      <c r="C1986" s="3">
        <v>5734</v>
      </c>
      <c r="D1986" t="s">
        <v>3053</v>
      </c>
      <c r="E1986" s="74">
        <v>0.5978</v>
      </c>
      <c r="F1986" s="122" t="s">
        <v>2498</v>
      </c>
      <c r="G1986" s="63" t="s">
        <v>2498</v>
      </c>
    </row>
    <row r="1987" spans="1:7">
      <c r="A1987" t="s">
        <v>2355</v>
      </c>
      <c r="B1987" t="s">
        <v>2575</v>
      </c>
      <c r="C1987" s="3">
        <v>5270</v>
      </c>
      <c r="D1987" t="s">
        <v>3054</v>
      </c>
      <c r="E1987" s="74">
        <v>0</v>
      </c>
      <c r="F1987" s="122" t="s">
        <v>2499</v>
      </c>
      <c r="G1987" s="63" t="s">
        <v>2499</v>
      </c>
    </row>
    <row r="1988" spans="1:7">
      <c r="A1988" t="s">
        <v>2355</v>
      </c>
      <c r="B1988" t="s">
        <v>2575</v>
      </c>
      <c r="C1988" s="3">
        <v>2430</v>
      </c>
      <c r="D1988" t="s">
        <v>1788</v>
      </c>
      <c r="E1988" s="74">
        <v>0.5333</v>
      </c>
      <c r="F1988" s="122" t="s">
        <v>2498</v>
      </c>
      <c r="G1988" s="63" t="s">
        <v>2498</v>
      </c>
    </row>
    <row r="1989" spans="1:7">
      <c r="A1989" t="s">
        <v>2355</v>
      </c>
      <c r="B1989" t="s">
        <v>2575</v>
      </c>
      <c r="C1989" s="3">
        <v>4123</v>
      </c>
      <c r="D1989" t="s">
        <v>1790</v>
      </c>
      <c r="E1989" s="74">
        <v>0.45839999999999997</v>
      </c>
      <c r="F1989" s="122" t="s">
        <v>2881</v>
      </c>
      <c r="G1989" s="63" t="s">
        <v>2499</v>
      </c>
    </row>
    <row r="1990" spans="1:7">
      <c r="A1990" t="s">
        <v>2355</v>
      </c>
      <c r="B1990" t="s">
        <v>2575</v>
      </c>
      <c r="C1990" s="3">
        <v>1852</v>
      </c>
      <c r="D1990" t="s">
        <v>1786</v>
      </c>
      <c r="E1990" s="74">
        <v>0.443</v>
      </c>
      <c r="F1990" s="122" t="s">
        <v>2881</v>
      </c>
      <c r="G1990" s="63" t="s">
        <v>2499</v>
      </c>
    </row>
    <row r="1991" spans="1:7">
      <c r="A1991" t="s">
        <v>2355</v>
      </c>
      <c r="B1991" t="s">
        <v>2575</v>
      </c>
      <c r="C1991" s="3">
        <v>3261</v>
      </c>
      <c r="D1991" t="s">
        <v>1789</v>
      </c>
      <c r="E1991" s="74">
        <v>0.49790000000000001</v>
      </c>
      <c r="F1991" s="122" t="s">
        <v>2498</v>
      </c>
      <c r="G1991" s="63" t="s">
        <v>2498</v>
      </c>
    </row>
    <row r="1992" spans="1:7">
      <c r="A1992" t="s">
        <v>2356</v>
      </c>
      <c r="B1992" t="s">
        <v>2745</v>
      </c>
      <c r="C1992" s="3">
        <v>2525</v>
      </c>
      <c r="D1992" t="s">
        <v>1793</v>
      </c>
      <c r="E1992" s="74">
        <v>0.47720000000000001</v>
      </c>
      <c r="F1992" s="122" t="s">
        <v>2499</v>
      </c>
      <c r="G1992" s="63" t="s">
        <v>2499</v>
      </c>
    </row>
    <row r="1993" spans="1:7">
      <c r="A1993" t="s">
        <v>2356</v>
      </c>
      <c r="B1993" t="s">
        <v>2745</v>
      </c>
      <c r="C1993" s="3">
        <v>1919</v>
      </c>
      <c r="D1993" t="s">
        <v>1792</v>
      </c>
      <c r="E1993" s="74">
        <v>0.39150000000000001</v>
      </c>
      <c r="F1993" s="122" t="s">
        <v>2881</v>
      </c>
      <c r="G1993" s="63" t="s">
        <v>2499</v>
      </c>
    </row>
    <row r="1994" spans="1:7">
      <c r="A1994" t="s">
        <v>2356</v>
      </c>
      <c r="B1994" t="s">
        <v>2745</v>
      </c>
      <c r="C1994" s="3">
        <v>4033</v>
      </c>
      <c r="D1994" t="s">
        <v>1795</v>
      </c>
      <c r="E1994" s="74">
        <v>0.51239999999999997</v>
      </c>
      <c r="F1994" s="122" t="s">
        <v>2498</v>
      </c>
      <c r="G1994" s="63" t="s">
        <v>2498</v>
      </c>
    </row>
    <row r="1995" spans="1:7">
      <c r="A1995" t="s">
        <v>2356</v>
      </c>
      <c r="B1995" t="s">
        <v>2745</v>
      </c>
      <c r="C1995" s="3">
        <v>4228</v>
      </c>
      <c r="D1995" t="s">
        <v>1796</v>
      </c>
      <c r="E1995" s="74">
        <v>0.43990000000000001</v>
      </c>
      <c r="F1995" s="122" t="s">
        <v>2499</v>
      </c>
      <c r="G1995" s="63" t="s">
        <v>2499</v>
      </c>
    </row>
    <row r="1996" spans="1:7">
      <c r="A1996" t="s">
        <v>2356</v>
      </c>
      <c r="B1996" t="s">
        <v>2745</v>
      </c>
      <c r="C1996" s="3">
        <v>3466</v>
      </c>
      <c r="D1996" t="s">
        <v>1794</v>
      </c>
      <c r="E1996" s="74">
        <v>0.50249999999999995</v>
      </c>
      <c r="F1996" s="122" t="s">
        <v>2499</v>
      </c>
      <c r="G1996" s="63" t="s">
        <v>2498</v>
      </c>
    </row>
    <row r="1997" spans="1:7">
      <c r="A1997" t="s">
        <v>2357</v>
      </c>
      <c r="B1997" t="s">
        <v>2771</v>
      </c>
      <c r="C1997" s="3">
        <v>5381</v>
      </c>
      <c r="D1997" t="s">
        <v>1797</v>
      </c>
      <c r="E1997" s="74">
        <v>0.46189999999999998</v>
      </c>
      <c r="F1997" s="122" t="s">
        <v>2881</v>
      </c>
      <c r="G1997" s="63" t="s">
        <v>2499</v>
      </c>
    </row>
    <row r="1998" spans="1:7">
      <c r="A1998" t="s">
        <v>2885</v>
      </c>
      <c r="B1998" t="s">
        <v>2915</v>
      </c>
      <c r="C1998" s="3">
        <v>5609</v>
      </c>
      <c r="D1998" t="s">
        <v>2916</v>
      </c>
      <c r="E1998" s="74">
        <v>0.84240000000000004</v>
      </c>
      <c r="F1998" s="122" t="s">
        <v>2498</v>
      </c>
      <c r="G1998" s="63" t="s">
        <v>2498</v>
      </c>
    </row>
    <row r="1999" spans="1:7">
      <c r="A1999" t="s">
        <v>2358</v>
      </c>
      <c r="B1999" t="s">
        <v>3172</v>
      </c>
      <c r="C1999" s="3">
        <v>5339</v>
      </c>
      <c r="D1999" t="s">
        <v>3193</v>
      </c>
      <c r="E1999" s="74">
        <v>0.4088</v>
      </c>
      <c r="F1999" s="122" t="s">
        <v>2498</v>
      </c>
      <c r="G1999" s="63" t="s">
        <v>2498</v>
      </c>
    </row>
    <row r="2000" spans="1:7">
      <c r="A2000" t="s">
        <v>2359</v>
      </c>
      <c r="B2000" t="s">
        <v>2705</v>
      </c>
      <c r="C2000" s="3">
        <v>2049</v>
      </c>
      <c r="D2000" t="s">
        <v>1800</v>
      </c>
      <c r="E2000" s="74">
        <v>0.62739999999999996</v>
      </c>
      <c r="F2000" s="122" t="s">
        <v>2498</v>
      </c>
      <c r="G2000" s="63" t="s">
        <v>2498</v>
      </c>
    </row>
    <row r="2001" spans="1:7">
      <c r="A2001" t="s">
        <v>2360</v>
      </c>
      <c r="B2001" t="s">
        <v>2550</v>
      </c>
      <c r="C2001" s="3">
        <v>5523</v>
      </c>
      <c r="D2001" t="s">
        <v>2838</v>
      </c>
      <c r="E2001" s="74">
        <v>0.66110000000000002</v>
      </c>
      <c r="F2001" s="122" t="s">
        <v>2498</v>
      </c>
      <c r="G2001" s="63" t="s">
        <v>2498</v>
      </c>
    </row>
    <row r="2002" spans="1:7">
      <c r="A2002" t="s">
        <v>2360</v>
      </c>
      <c r="B2002" t="s">
        <v>2550</v>
      </c>
      <c r="C2002" s="3">
        <v>2664</v>
      </c>
      <c r="D2002" t="s">
        <v>1803</v>
      </c>
      <c r="E2002" s="74">
        <v>0.53920000000000001</v>
      </c>
      <c r="F2002" s="122" t="s">
        <v>2498</v>
      </c>
      <c r="G2002" s="63" t="s">
        <v>2498</v>
      </c>
    </row>
    <row r="2003" spans="1:7">
      <c r="A2003" t="s">
        <v>2360</v>
      </c>
      <c r="B2003" t="s">
        <v>2550</v>
      </c>
      <c r="C2003" s="3">
        <v>2404</v>
      </c>
      <c r="D2003" t="s">
        <v>1802</v>
      </c>
      <c r="E2003" s="74">
        <v>0.48499999999999999</v>
      </c>
      <c r="F2003" s="122" t="s">
        <v>2498</v>
      </c>
      <c r="G2003" s="63" t="s">
        <v>2498</v>
      </c>
    </row>
    <row r="2004" spans="1:7">
      <c r="A2004" t="s">
        <v>2360</v>
      </c>
      <c r="B2004" t="s">
        <v>2550</v>
      </c>
      <c r="C2004" s="3">
        <v>1763</v>
      </c>
      <c r="D2004" t="s">
        <v>2899</v>
      </c>
      <c r="E2004" s="74">
        <v>0.61980000000000002</v>
      </c>
      <c r="F2004" s="122" t="s">
        <v>2498</v>
      </c>
      <c r="G2004" s="63" t="s">
        <v>2498</v>
      </c>
    </row>
    <row r="2005" spans="1:7">
      <c r="A2005" t="s">
        <v>2361</v>
      </c>
      <c r="B2005" t="s">
        <v>2816</v>
      </c>
      <c r="C2005" s="3">
        <v>2549</v>
      </c>
      <c r="D2005" t="s">
        <v>1805</v>
      </c>
      <c r="E2005" s="74">
        <v>0.88719999999999999</v>
      </c>
      <c r="F2005" s="122" t="s">
        <v>2498</v>
      </c>
      <c r="G2005" s="63" t="s">
        <v>2498</v>
      </c>
    </row>
    <row r="2006" spans="1:7">
      <c r="A2006" t="s">
        <v>2361</v>
      </c>
      <c r="B2006" t="s">
        <v>2816</v>
      </c>
      <c r="C2006" s="3">
        <v>2550</v>
      </c>
      <c r="D2006" t="s">
        <v>1806</v>
      </c>
      <c r="E2006" s="74">
        <v>0.81240000000000001</v>
      </c>
      <c r="F2006" s="122" t="s">
        <v>2498</v>
      </c>
      <c r="G2006" s="63" t="s">
        <v>2498</v>
      </c>
    </row>
    <row r="2007" spans="1:7">
      <c r="A2007" t="s">
        <v>2361</v>
      </c>
      <c r="B2007" t="s">
        <v>2816</v>
      </c>
      <c r="C2007" s="3">
        <v>4232</v>
      </c>
      <c r="D2007" t="s">
        <v>1807</v>
      </c>
      <c r="E2007" s="74">
        <v>0.8679</v>
      </c>
      <c r="F2007" s="122" t="s">
        <v>2498</v>
      </c>
      <c r="G2007" s="63" t="s">
        <v>2498</v>
      </c>
    </row>
    <row r="2008" spans="1:7">
      <c r="A2008" t="s">
        <v>2361</v>
      </c>
      <c r="B2008" t="s">
        <v>2816</v>
      </c>
      <c r="C2008" s="3">
        <v>5461</v>
      </c>
      <c r="D2008" t="s">
        <v>3165</v>
      </c>
      <c r="E2008" s="74">
        <v>0.44440000000000002</v>
      </c>
      <c r="F2008" s="122" t="s">
        <v>2881</v>
      </c>
      <c r="G2008" s="63" t="s">
        <v>2499</v>
      </c>
    </row>
    <row r="2009" spans="1:7">
      <c r="A2009" t="s">
        <v>2362</v>
      </c>
      <c r="B2009" t="s">
        <v>2804</v>
      </c>
      <c r="C2009" s="3">
        <v>1932</v>
      </c>
      <c r="D2009" t="s">
        <v>1809</v>
      </c>
      <c r="E2009" s="74">
        <v>0.18690000000000001</v>
      </c>
      <c r="F2009" s="122" t="s">
        <v>2881</v>
      </c>
      <c r="G2009" s="63" t="s">
        <v>2499</v>
      </c>
    </row>
    <row r="2010" spans="1:7">
      <c r="A2010" t="s">
        <v>2362</v>
      </c>
      <c r="B2010" t="s">
        <v>2804</v>
      </c>
      <c r="C2010" s="3">
        <v>5223</v>
      </c>
      <c r="D2010" t="s">
        <v>1811</v>
      </c>
      <c r="E2010" s="74">
        <v>0.57509999999999994</v>
      </c>
      <c r="F2010" s="122" t="s">
        <v>2498</v>
      </c>
      <c r="G2010" s="63" t="s">
        <v>2498</v>
      </c>
    </row>
    <row r="2011" spans="1:7">
      <c r="A2011" t="s">
        <v>2362</v>
      </c>
      <c r="B2011" t="s">
        <v>2804</v>
      </c>
      <c r="C2011" s="3">
        <v>2405</v>
      </c>
      <c r="D2011" t="s">
        <v>1810</v>
      </c>
      <c r="E2011" s="74">
        <v>0.62919999999999998</v>
      </c>
      <c r="F2011" s="122" t="s">
        <v>2498</v>
      </c>
      <c r="G2011" s="63" t="s">
        <v>2498</v>
      </c>
    </row>
    <row r="2012" spans="1:7">
      <c r="A2012" t="s">
        <v>2363</v>
      </c>
      <c r="B2012" t="s">
        <v>2560</v>
      </c>
      <c r="C2012" s="3">
        <v>5604</v>
      </c>
      <c r="D2012" t="s">
        <v>3052</v>
      </c>
      <c r="E2012" s="74">
        <v>0</v>
      </c>
      <c r="F2012" s="122" t="s">
        <v>2881</v>
      </c>
      <c r="G2012" s="63" t="s">
        <v>2499</v>
      </c>
    </row>
    <row r="2013" spans="1:7">
      <c r="A2013" t="s">
        <v>2363</v>
      </c>
      <c r="B2013" t="s">
        <v>2560</v>
      </c>
      <c r="C2013" s="3">
        <v>3831</v>
      </c>
      <c r="D2013" t="s">
        <v>1816</v>
      </c>
      <c r="E2013" s="74">
        <v>0.63200000000000001</v>
      </c>
      <c r="F2013" s="122" t="s">
        <v>2498</v>
      </c>
      <c r="G2013" s="63" t="s">
        <v>2498</v>
      </c>
    </row>
    <row r="2014" spans="1:7">
      <c r="A2014" t="s">
        <v>2363</v>
      </c>
      <c r="B2014" t="s">
        <v>2560</v>
      </c>
      <c r="C2014" s="3">
        <v>3310</v>
      </c>
      <c r="D2014" t="s">
        <v>1815</v>
      </c>
      <c r="E2014" s="74">
        <v>0.52</v>
      </c>
      <c r="F2014" s="122" t="s">
        <v>2499</v>
      </c>
      <c r="G2014" s="63" t="s">
        <v>2498</v>
      </c>
    </row>
    <row r="2015" spans="1:7">
      <c r="A2015" t="s">
        <v>2363</v>
      </c>
      <c r="B2015" t="s">
        <v>2560</v>
      </c>
      <c r="C2015" s="3">
        <v>4180</v>
      </c>
      <c r="D2015" t="s">
        <v>1817</v>
      </c>
      <c r="E2015" s="74">
        <v>0.6452</v>
      </c>
      <c r="F2015" s="122" t="s">
        <v>2498</v>
      </c>
      <c r="G2015" s="63" t="s">
        <v>2498</v>
      </c>
    </row>
    <row r="2016" spans="1:7">
      <c r="A2016" t="s">
        <v>2363</v>
      </c>
      <c r="B2016" t="s">
        <v>2560</v>
      </c>
      <c r="C2016" s="3">
        <v>2957</v>
      </c>
      <c r="D2016" t="s">
        <v>1814</v>
      </c>
      <c r="E2016" s="74">
        <v>0.61619999999999997</v>
      </c>
      <c r="F2016" s="122" t="s">
        <v>2498</v>
      </c>
      <c r="G2016" s="63" t="s">
        <v>2498</v>
      </c>
    </row>
    <row r="2017" spans="1:7">
      <c r="A2017" t="s">
        <v>2363</v>
      </c>
      <c r="B2017" t="s">
        <v>2560</v>
      </c>
      <c r="C2017" s="3">
        <v>1594</v>
      </c>
      <c r="D2017" t="s">
        <v>1813</v>
      </c>
      <c r="E2017" s="74">
        <v>0.70020000000000004</v>
      </c>
      <c r="F2017" s="122" t="s">
        <v>2498</v>
      </c>
      <c r="G2017" s="63" t="s">
        <v>2498</v>
      </c>
    </row>
    <row r="2018" spans="1:7">
      <c r="A2018" t="s">
        <v>2364</v>
      </c>
      <c r="B2018" t="s">
        <v>2647</v>
      </c>
      <c r="C2018" s="3">
        <v>2480</v>
      </c>
      <c r="D2018" t="s">
        <v>1820</v>
      </c>
      <c r="E2018" s="74">
        <v>0.80179999999999996</v>
      </c>
      <c r="F2018" s="122" t="s">
        <v>2498</v>
      </c>
      <c r="G2018" s="63" t="s">
        <v>2498</v>
      </c>
    </row>
    <row r="2019" spans="1:7">
      <c r="A2019" t="s">
        <v>2364</v>
      </c>
      <c r="B2019" t="s">
        <v>2647</v>
      </c>
      <c r="C2019" s="3">
        <v>1922</v>
      </c>
      <c r="D2019" t="s">
        <v>1819</v>
      </c>
      <c r="E2019" s="74">
        <v>0.31900000000000001</v>
      </c>
      <c r="F2019" s="122" t="s">
        <v>2881</v>
      </c>
      <c r="G2019" s="63" t="s">
        <v>2499</v>
      </c>
    </row>
    <row r="2020" spans="1:7">
      <c r="A2020" t="s">
        <v>2365</v>
      </c>
      <c r="B2020" t="s">
        <v>2784</v>
      </c>
      <c r="C2020" s="3">
        <v>4394</v>
      </c>
      <c r="D2020" t="s">
        <v>1822</v>
      </c>
      <c r="E2020" s="74">
        <v>0.87</v>
      </c>
      <c r="F2020" s="122" t="s">
        <v>2498</v>
      </c>
      <c r="G2020" s="63" t="s">
        <v>2498</v>
      </c>
    </row>
    <row r="2021" spans="1:7">
      <c r="A2021" t="s">
        <v>2366</v>
      </c>
      <c r="B2021" t="s">
        <v>2594</v>
      </c>
      <c r="C2021" s="3">
        <v>3197</v>
      </c>
      <c r="D2021" t="s">
        <v>1824</v>
      </c>
      <c r="E2021" s="74">
        <v>0.77170000000000005</v>
      </c>
      <c r="F2021" s="122" t="s">
        <v>2498</v>
      </c>
      <c r="G2021" s="63" t="s">
        <v>2498</v>
      </c>
    </row>
    <row r="2022" spans="1:7">
      <c r="A2022" t="s">
        <v>2367</v>
      </c>
      <c r="B2022" t="s">
        <v>2558</v>
      </c>
      <c r="C2022" s="3">
        <v>3508</v>
      </c>
      <c r="D2022" t="s">
        <v>1826</v>
      </c>
      <c r="E2022" s="74">
        <v>0.70940000000000003</v>
      </c>
      <c r="F2022" s="122" t="s">
        <v>2498</v>
      </c>
      <c r="G2022" s="63" t="s">
        <v>2498</v>
      </c>
    </row>
    <row r="2023" spans="1:7">
      <c r="A2023" t="s">
        <v>2368</v>
      </c>
      <c r="B2023" t="s">
        <v>2658</v>
      </c>
      <c r="C2023" s="3">
        <v>5446</v>
      </c>
      <c r="D2023" t="s">
        <v>2917</v>
      </c>
      <c r="E2023" s="74">
        <v>0.69789999999999996</v>
      </c>
      <c r="F2023" s="122" t="s">
        <v>2881</v>
      </c>
      <c r="G2023" s="63" t="s">
        <v>2498</v>
      </c>
    </row>
    <row r="2024" spans="1:7">
      <c r="A2024" t="s">
        <v>2368</v>
      </c>
      <c r="B2024" t="s">
        <v>2658</v>
      </c>
      <c r="C2024" s="3">
        <v>3311</v>
      </c>
      <c r="D2024" t="s">
        <v>1829</v>
      </c>
      <c r="E2024" s="74">
        <v>0.62529999999999997</v>
      </c>
      <c r="F2024" s="122" t="s">
        <v>2498</v>
      </c>
      <c r="G2024" s="63" t="s">
        <v>2498</v>
      </c>
    </row>
    <row r="2025" spans="1:7">
      <c r="A2025" t="s">
        <v>2368</v>
      </c>
      <c r="B2025" t="s">
        <v>2658</v>
      </c>
      <c r="C2025" s="3">
        <v>2297</v>
      </c>
      <c r="D2025" t="s">
        <v>1828</v>
      </c>
      <c r="E2025" s="74">
        <v>0.69979999999999998</v>
      </c>
      <c r="F2025" s="122" t="s">
        <v>2498</v>
      </c>
      <c r="G2025" s="63" t="s">
        <v>2498</v>
      </c>
    </row>
    <row r="2026" spans="1:7">
      <c r="A2026" t="s">
        <v>2368</v>
      </c>
      <c r="B2026" t="s">
        <v>2658</v>
      </c>
      <c r="C2026" s="3">
        <v>3894</v>
      </c>
      <c r="D2026" t="s">
        <v>1830</v>
      </c>
      <c r="E2026" s="74">
        <v>0.69140000000000001</v>
      </c>
      <c r="F2026" s="122" t="s">
        <v>2498</v>
      </c>
      <c r="G2026" s="63" t="s">
        <v>2498</v>
      </c>
    </row>
    <row r="2027" spans="1:7">
      <c r="A2027" t="s">
        <v>2369</v>
      </c>
      <c r="B2027" t="s">
        <v>2692</v>
      </c>
      <c r="C2027" s="3">
        <v>2062</v>
      </c>
      <c r="D2027" t="s">
        <v>1832</v>
      </c>
      <c r="E2027" s="74">
        <v>0.7722</v>
      </c>
      <c r="F2027" s="122" t="s">
        <v>2498</v>
      </c>
      <c r="G2027" s="63" t="s">
        <v>2498</v>
      </c>
    </row>
    <row r="2028" spans="1:7">
      <c r="A2028" t="s">
        <v>2369</v>
      </c>
      <c r="B2028" t="s">
        <v>2692</v>
      </c>
      <c r="C2028" s="3">
        <v>2958</v>
      </c>
      <c r="D2028" t="s">
        <v>1833</v>
      </c>
      <c r="E2028" s="74">
        <v>0.67789999999999995</v>
      </c>
      <c r="F2028" s="122" t="s">
        <v>2498</v>
      </c>
      <c r="G2028" s="63" t="s">
        <v>2498</v>
      </c>
    </row>
    <row r="2029" spans="1:7">
      <c r="A2029" t="s">
        <v>2369</v>
      </c>
      <c r="B2029" t="s">
        <v>2692</v>
      </c>
      <c r="C2029" s="3">
        <v>5252</v>
      </c>
      <c r="D2029" t="s">
        <v>1834</v>
      </c>
      <c r="E2029" s="74">
        <v>0.31180000000000002</v>
      </c>
      <c r="F2029" s="122" t="s">
        <v>2881</v>
      </c>
      <c r="G2029" s="63" t="s">
        <v>2499</v>
      </c>
    </row>
    <row r="2030" spans="1:7">
      <c r="A2030" t="s">
        <v>2370</v>
      </c>
      <c r="B2030" t="s">
        <v>2632</v>
      </c>
      <c r="C2030" s="3">
        <v>5180</v>
      </c>
      <c r="D2030" t="s">
        <v>1839</v>
      </c>
      <c r="E2030" s="74">
        <v>0.28129999999999999</v>
      </c>
      <c r="F2030" s="122" t="s">
        <v>2881</v>
      </c>
      <c r="G2030" s="63" t="s">
        <v>2499</v>
      </c>
    </row>
    <row r="2031" spans="1:7">
      <c r="A2031" t="s">
        <v>2370</v>
      </c>
      <c r="B2031" t="s">
        <v>2632</v>
      </c>
      <c r="C2031" s="3">
        <v>5516</v>
      </c>
      <c r="D2031" t="s">
        <v>3173</v>
      </c>
      <c r="E2031" s="74">
        <v>0.58340000000000003</v>
      </c>
      <c r="F2031" s="122" t="s">
        <v>2881</v>
      </c>
      <c r="G2031" s="63" t="s">
        <v>2498</v>
      </c>
    </row>
    <row r="2032" spans="1:7">
      <c r="A2032" t="s">
        <v>2370</v>
      </c>
      <c r="B2032" t="s">
        <v>2632</v>
      </c>
      <c r="C2032" s="3">
        <v>2385</v>
      </c>
      <c r="D2032" t="s">
        <v>1836</v>
      </c>
      <c r="E2032" s="74">
        <v>0.60909999999999997</v>
      </c>
      <c r="F2032" s="122" t="s">
        <v>2498</v>
      </c>
      <c r="G2032" s="63" t="s">
        <v>2498</v>
      </c>
    </row>
    <row r="2033" spans="1:7">
      <c r="A2033" t="s">
        <v>2370</v>
      </c>
      <c r="B2033" t="s">
        <v>2632</v>
      </c>
      <c r="C2033" s="3">
        <v>4206</v>
      </c>
      <c r="D2033" t="s">
        <v>1838</v>
      </c>
      <c r="E2033" s="74">
        <v>0.55630000000000002</v>
      </c>
      <c r="F2033" s="122" t="s">
        <v>2498</v>
      </c>
      <c r="G2033" s="63" t="s">
        <v>2498</v>
      </c>
    </row>
    <row r="2034" spans="1:7">
      <c r="A2034" t="s">
        <v>2370</v>
      </c>
      <c r="B2034" t="s">
        <v>2632</v>
      </c>
      <c r="C2034" s="3">
        <v>3198</v>
      </c>
      <c r="D2034" t="s">
        <v>1837</v>
      </c>
      <c r="E2034" s="74">
        <v>0.62280000000000002</v>
      </c>
      <c r="F2034" s="122" t="s">
        <v>2498</v>
      </c>
      <c r="G2034" s="63" t="s">
        <v>2498</v>
      </c>
    </row>
    <row r="2035" spans="1:7">
      <c r="A2035" t="s">
        <v>2371</v>
      </c>
      <c r="B2035" t="s">
        <v>2831</v>
      </c>
      <c r="C2035" s="3">
        <v>4346</v>
      </c>
      <c r="D2035" t="s">
        <v>1847</v>
      </c>
      <c r="E2035" s="74">
        <v>0.51400000000000001</v>
      </c>
      <c r="F2035" s="122" t="s">
        <v>2498</v>
      </c>
      <c r="G2035" s="63" t="s">
        <v>2498</v>
      </c>
    </row>
    <row r="2036" spans="1:7">
      <c r="A2036" t="s">
        <v>2371</v>
      </c>
      <c r="B2036" t="s">
        <v>2831</v>
      </c>
      <c r="C2036" s="3">
        <v>5018</v>
      </c>
      <c r="D2036" t="s">
        <v>1849</v>
      </c>
      <c r="E2036" s="74">
        <v>0.44600000000000001</v>
      </c>
      <c r="F2036" s="122" t="s">
        <v>2881</v>
      </c>
      <c r="G2036" s="63" t="s">
        <v>2499</v>
      </c>
    </row>
    <row r="2037" spans="1:7">
      <c r="A2037" t="s">
        <v>2371</v>
      </c>
      <c r="B2037" t="s">
        <v>2831</v>
      </c>
      <c r="C2037" s="3">
        <v>2260</v>
      </c>
      <c r="D2037" t="s">
        <v>1842</v>
      </c>
      <c r="E2037" s="74">
        <v>0.4456</v>
      </c>
      <c r="F2037" s="122" t="s">
        <v>2499</v>
      </c>
      <c r="G2037" s="63" t="s">
        <v>2499</v>
      </c>
    </row>
    <row r="2038" spans="1:7">
      <c r="A2038" t="s">
        <v>2371</v>
      </c>
      <c r="B2038" t="s">
        <v>2831</v>
      </c>
      <c r="C2038" s="3">
        <v>4451</v>
      </c>
      <c r="D2038" t="s">
        <v>1848</v>
      </c>
      <c r="E2038" s="74">
        <v>0.45800000000000002</v>
      </c>
      <c r="F2038" s="122" t="s">
        <v>2499</v>
      </c>
      <c r="G2038" s="63" t="s">
        <v>2499</v>
      </c>
    </row>
    <row r="2039" spans="1:7">
      <c r="A2039" t="s">
        <v>2371</v>
      </c>
      <c r="B2039" t="s">
        <v>2831</v>
      </c>
      <c r="C2039" s="3">
        <v>5052</v>
      </c>
      <c r="D2039" t="s">
        <v>1850</v>
      </c>
      <c r="E2039" s="74">
        <v>0.43430000000000002</v>
      </c>
      <c r="F2039" s="122" t="s">
        <v>2881</v>
      </c>
      <c r="G2039" s="63" t="s">
        <v>2499</v>
      </c>
    </row>
    <row r="2040" spans="1:7">
      <c r="A2040" t="s">
        <v>2371</v>
      </c>
      <c r="B2040" t="s">
        <v>2831</v>
      </c>
      <c r="C2040" s="3">
        <v>3848</v>
      </c>
      <c r="D2040" t="s">
        <v>1845</v>
      </c>
      <c r="E2040" s="74">
        <v>0.40910000000000002</v>
      </c>
      <c r="F2040" s="122" t="s">
        <v>2881</v>
      </c>
      <c r="G2040" s="63" t="s">
        <v>2499</v>
      </c>
    </row>
    <row r="2041" spans="1:7">
      <c r="A2041" t="s">
        <v>2371</v>
      </c>
      <c r="B2041" t="s">
        <v>2831</v>
      </c>
      <c r="C2041" s="3">
        <v>1627</v>
      </c>
      <c r="D2041" t="s">
        <v>1841</v>
      </c>
      <c r="E2041" s="74">
        <v>0.52569999999999995</v>
      </c>
      <c r="F2041" s="122" t="s">
        <v>2498</v>
      </c>
      <c r="G2041" s="63" t="s">
        <v>2498</v>
      </c>
    </row>
    <row r="2042" spans="1:7">
      <c r="A2042" t="s">
        <v>2371</v>
      </c>
      <c r="B2042" t="s">
        <v>2831</v>
      </c>
      <c r="C2042" s="3">
        <v>2633</v>
      </c>
      <c r="D2042" t="s">
        <v>1844</v>
      </c>
      <c r="E2042" s="74">
        <v>0.40489999999999998</v>
      </c>
      <c r="F2042" s="122" t="s">
        <v>2881</v>
      </c>
      <c r="G2042" s="63" t="s">
        <v>2499</v>
      </c>
    </row>
    <row r="2043" spans="1:7">
      <c r="A2043" t="s">
        <v>2371</v>
      </c>
      <c r="B2043" t="s">
        <v>2831</v>
      </c>
      <c r="C2043" s="3">
        <v>2481</v>
      </c>
      <c r="D2043" t="s">
        <v>1843</v>
      </c>
      <c r="E2043" s="74">
        <v>0.48749999999999999</v>
      </c>
      <c r="F2043" s="122" t="s">
        <v>2881</v>
      </c>
      <c r="G2043" s="63" t="s">
        <v>2499</v>
      </c>
    </row>
    <row r="2044" spans="1:7">
      <c r="A2044" t="s">
        <v>2371</v>
      </c>
      <c r="B2044" t="s">
        <v>2831</v>
      </c>
      <c r="C2044" s="3">
        <v>4224</v>
      </c>
      <c r="D2044" t="s">
        <v>1846</v>
      </c>
      <c r="E2044" s="74">
        <v>0.43619999999999998</v>
      </c>
      <c r="F2044" s="122" t="s">
        <v>2499</v>
      </c>
      <c r="G2044" s="63" t="s">
        <v>2499</v>
      </c>
    </row>
    <row r="2045" spans="1:7">
      <c r="A2045" t="s">
        <v>2371</v>
      </c>
      <c r="B2045" t="s">
        <v>2831</v>
      </c>
      <c r="C2045" s="3">
        <v>4346</v>
      </c>
      <c r="D2045" t="s">
        <v>1847</v>
      </c>
      <c r="E2045" s="74">
        <v>0.51400000000000001</v>
      </c>
      <c r="F2045" s="122" t="s">
        <v>2881</v>
      </c>
      <c r="G2045" s="63" t="s">
        <v>2498</v>
      </c>
    </row>
    <row r="2046" spans="1:7">
      <c r="A2046" t="s">
        <v>2371</v>
      </c>
      <c r="B2046" t="s">
        <v>2831</v>
      </c>
      <c r="C2046" s="3">
        <v>5018</v>
      </c>
      <c r="D2046" t="s">
        <v>1849</v>
      </c>
      <c r="E2046" s="74">
        <v>0.44600000000000001</v>
      </c>
      <c r="F2046" s="122" t="s">
        <v>2881</v>
      </c>
      <c r="G2046" s="63" t="s">
        <v>2499</v>
      </c>
    </row>
    <row r="2047" spans="1:7">
      <c r="A2047" t="s">
        <v>2371</v>
      </c>
      <c r="B2047" t="s">
        <v>2831</v>
      </c>
      <c r="C2047" s="3">
        <v>2260</v>
      </c>
      <c r="D2047" t="s">
        <v>1842</v>
      </c>
      <c r="E2047" s="74">
        <v>0.4456</v>
      </c>
      <c r="F2047" s="122" t="s">
        <v>2881</v>
      </c>
      <c r="G2047" s="63" t="s">
        <v>2499</v>
      </c>
    </row>
    <row r="2048" spans="1:7">
      <c r="A2048" t="s">
        <v>2371</v>
      </c>
      <c r="B2048" t="s">
        <v>2831</v>
      </c>
      <c r="C2048" s="3">
        <v>4451</v>
      </c>
      <c r="D2048" t="s">
        <v>1848</v>
      </c>
      <c r="E2048" s="74">
        <v>0.45800000000000002</v>
      </c>
      <c r="F2048" s="122" t="s">
        <v>2881</v>
      </c>
      <c r="G2048" s="63" t="s">
        <v>2499</v>
      </c>
    </row>
    <row r="2049" spans="1:7">
      <c r="A2049" t="s">
        <v>2371</v>
      </c>
      <c r="B2049" t="s">
        <v>2831</v>
      </c>
      <c r="C2049" s="3">
        <v>5052</v>
      </c>
      <c r="D2049" t="s">
        <v>1850</v>
      </c>
      <c r="E2049" s="74">
        <v>0.43430000000000002</v>
      </c>
      <c r="F2049" s="122" t="s">
        <v>2881</v>
      </c>
      <c r="G2049" s="63" t="s">
        <v>2499</v>
      </c>
    </row>
    <row r="2050" spans="1:7">
      <c r="A2050" t="s">
        <v>2371</v>
      </c>
      <c r="B2050" t="s">
        <v>2831</v>
      </c>
      <c r="C2050" s="3">
        <v>3848</v>
      </c>
      <c r="D2050" t="s">
        <v>1845</v>
      </c>
      <c r="E2050" s="74">
        <v>0.40910000000000002</v>
      </c>
      <c r="F2050" s="122" t="s">
        <v>2881</v>
      </c>
      <c r="G2050" s="63" t="s">
        <v>2499</v>
      </c>
    </row>
    <row r="2051" spans="1:7">
      <c r="A2051" t="s">
        <v>2371</v>
      </c>
      <c r="B2051" t="s">
        <v>2831</v>
      </c>
      <c r="C2051" s="3">
        <v>1627</v>
      </c>
      <c r="D2051" t="s">
        <v>1841</v>
      </c>
      <c r="E2051" s="74">
        <v>0.52569999999999995</v>
      </c>
      <c r="F2051" s="122" t="s">
        <v>2881</v>
      </c>
      <c r="G2051" s="63" t="s">
        <v>2498</v>
      </c>
    </row>
    <row r="2052" spans="1:7">
      <c r="A2052" t="s">
        <v>2371</v>
      </c>
      <c r="B2052" t="s">
        <v>2831</v>
      </c>
      <c r="C2052" s="3">
        <v>2633</v>
      </c>
      <c r="D2052" t="s">
        <v>1844</v>
      </c>
      <c r="E2052" s="74">
        <v>0.40489999999999998</v>
      </c>
      <c r="F2052" s="122" t="s">
        <v>2881</v>
      </c>
      <c r="G2052" s="63" t="s">
        <v>2499</v>
      </c>
    </row>
    <row r="2053" spans="1:7">
      <c r="A2053" t="s">
        <v>2371</v>
      </c>
      <c r="B2053" t="s">
        <v>2831</v>
      </c>
      <c r="C2053" s="3">
        <v>2481</v>
      </c>
      <c r="D2053" t="s">
        <v>1843</v>
      </c>
      <c r="E2053" s="74">
        <v>0.48749999999999999</v>
      </c>
      <c r="F2053" s="122" t="s">
        <v>2881</v>
      </c>
      <c r="G2053" s="63" t="s">
        <v>2499</v>
      </c>
    </row>
    <row r="2054" spans="1:7">
      <c r="A2054" t="s">
        <v>2371</v>
      </c>
      <c r="B2054" t="s">
        <v>2831</v>
      </c>
      <c r="C2054" s="3">
        <v>4224</v>
      </c>
      <c r="D2054" t="s">
        <v>1846</v>
      </c>
      <c r="E2054" s="74">
        <v>0.43619999999999998</v>
      </c>
      <c r="F2054" s="122" t="s">
        <v>2881</v>
      </c>
      <c r="G2054" s="63" t="s">
        <v>2499</v>
      </c>
    </row>
    <row r="2055" spans="1:7">
      <c r="A2055" t="s">
        <v>2372</v>
      </c>
      <c r="B2055" t="s">
        <v>2691</v>
      </c>
      <c r="C2055" s="3">
        <v>5168</v>
      </c>
      <c r="D2055" t="s">
        <v>3196</v>
      </c>
      <c r="E2055" s="74">
        <v>0.32579999999999998</v>
      </c>
      <c r="F2055" s="122" t="s">
        <v>2881</v>
      </c>
      <c r="G2055" s="63" t="s">
        <v>2499</v>
      </c>
    </row>
    <row r="2056" spans="1:7">
      <c r="A2056" t="s">
        <v>2372</v>
      </c>
      <c r="B2056" t="s">
        <v>2691</v>
      </c>
      <c r="C2056" s="3">
        <v>5167</v>
      </c>
      <c r="D2056" t="s">
        <v>1867</v>
      </c>
      <c r="E2056" s="74">
        <v>0.52159999999999995</v>
      </c>
      <c r="F2056" s="122" t="s">
        <v>2498</v>
      </c>
      <c r="G2056" s="63" t="s">
        <v>2498</v>
      </c>
    </row>
    <row r="2057" spans="1:7">
      <c r="A2057" t="s">
        <v>2372</v>
      </c>
      <c r="B2057" t="s">
        <v>2691</v>
      </c>
      <c r="C2057" s="3">
        <v>3361</v>
      </c>
      <c r="D2057" t="s">
        <v>58</v>
      </c>
      <c r="E2057" s="74">
        <v>0.50900000000000001</v>
      </c>
      <c r="F2057" s="122" t="s">
        <v>2499</v>
      </c>
      <c r="G2057" s="63" t="s">
        <v>2498</v>
      </c>
    </row>
    <row r="2058" spans="1:7">
      <c r="A2058" t="s">
        <v>2372</v>
      </c>
      <c r="B2058" t="s">
        <v>2691</v>
      </c>
      <c r="C2058" s="3">
        <v>5654</v>
      </c>
      <c r="D2058" t="s">
        <v>2922</v>
      </c>
      <c r="E2058" s="74">
        <v>0.54490000000000005</v>
      </c>
      <c r="F2058" s="122" t="s">
        <v>2498</v>
      </c>
      <c r="G2058" s="63" t="s">
        <v>2498</v>
      </c>
    </row>
    <row r="2059" spans="1:7">
      <c r="A2059" t="s">
        <v>2372</v>
      </c>
      <c r="B2059" t="s">
        <v>2691</v>
      </c>
      <c r="C2059" s="3">
        <v>4058</v>
      </c>
      <c r="D2059" t="s">
        <v>1860</v>
      </c>
      <c r="E2059" s="74">
        <v>0.3982</v>
      </c>
      <c r="F2059" s="122" t="s">
        <v>2881</v>
      </c>
      <c r="G2059" s="63" t="s">
        <v>2499</v>
      </c>
    </row>
    <row r="2060" spans="1:7">
      <c r="A2060" t="s">
        <v>2372</v>
      </c>
      <c r="B2060" t="s">
        <v>2691</v>
      </c>
      <c r="C2060" s="3">
        <v>4408</v>
      </c>
      <c r="D2060" t="s">
        <v>1864</v>
      </c>
      <c r="E2060" s="74">
        <v>0.36969999999999997</v>
      </c>
      <c r="F2060" s="122" t="s">
        <v>2881</v>
      </c>
      <c r="G2060" s="63" t="s">
        <v>2499</v>
      </c>
    </row>
    <row r="2061" spans="1:7">
      <c r="A2061" t="s">
        <v>2372</v>
      </c>
      <c r="B2061" t="s">
        <v>2691</v>
      </c>
      <c r="C2061" s="3">
        <v>5682</v>
      </c>
      <c r="D2061" t="s">
        <v>3006</v>
      </c>
      <c r="E2061" s="74">
        <v>0.1535</v>
      </c>
      <c r="F2061" s="122" t="s">
        <v>2881</v>
      </c>
      <c r="G2061" s="63" t="s">
        <v>2499</v>
      </c>
    </row>
    <row r="2062" spans="1:7">
      <c r="A2062" t="s">
        <v>2372</v>
      </c>
      <c r="B2062" t="s">
        <v>2691</v>
      </c>
      <c r="C2062" s="3">
        <v>4409</v>
      </c>
      <c r="D2062" t="s">
        <v>1865</v>
      </c>
      <c r="E2062" s="74">
        <v>0.45500000000000002</v>
      </c>
      <c r="F2062" s="122" t="s">
        <v>2499</v>
      </c>
      <c r="G2062" s="63" t="s">
        <v>2499</v>
      </c>
    </row>
    <row r="2063" spans="1:7">
      <c r="A2063" t="s">
        <v>2372</v>
      </c>
      <c r="B2063" t="s">
        <v>2691</v>
      </c>
      <c r="C2063" s="3">
        <v>3653</v>
      </c>
      <c r="D2063" t="s">
        <v>1857</v>
      </c>
      <c r="E2063" s="74">
        <v>0.59130000000000005</v>
      </c>
      <c r="F2063" s="122" t="s">
        <v>2498</v>
      </c>
      <c r="G2063" s="63" t="s">
        <v>2498</v>
      </c>
    </row>
    <row r="2064" spans="1:7">
      <c r="A2064" t="s">
        <v>2372</v>
      </c>
      <c r="B2064" t="s">
        <v>2691</v>
      </c>
      <c r="C2064" s="3">
        <v>3539</v>
      </c>
      <c r="D2064" t="s">
        <v>1855</v>
      </c>
      <c r="E2064" s="74">
        <v>0.37819999999999998</v>
      </c>
      <c r="F2064" s="122" t="s">
        <v>2881</v>
      </c>
      <c r="G2064" s="63" t="s">
        <v>2499</v>
      </c>
    </row>
    <row r="2065" spans="1:7">
      <c r="A2065" t="s">
        <v>2372</v>
      </c>
      <c r="B2065" t="s">
        <v>2691</v>
      </c>
      <c r="C2065" s="3">
        <v>3262</v>
      </c>
      <c r="D2065" t="s">
        <v>1854</v>
      </c>
      <c r="E2065" s="74">
        <v>0.64380000000000004</v>
      </c>
      <c r="F2065" s="122" t="s">
        <v>2498</v>
      </c>
      <c r="G2065" s="63" t="s">
        <v>2498</v>
      </c>
    </row>
    <row r="2066" spans="1:7">
      <c r="A2066" t="s">
        <v>2372</v>
      </c>
      <c r="B2066" t="s">
        <v>2691</v>
      </c>
      <c r="C2066" s="3">
        <v>4255</v>
      </c>
      <c r="D2066" t="s">
        <v>1861</v>
      </c>
      <c r="E2066" s="74">
        <v>0.34899999999999998</v>
      </c>
      <c r="F2066" s="122" t="s">
        <v>2881</v>
      </c>
      <c r="G2066" s="63" t="s">
        <v>2499</v>
      </c>
    </row>
    <row r="2067" spans="1:7">
      <c r="A2067" t="s">
        <v>2372</v>
      </c>
      <c r="B2067" t="s">
        <v>2691</v>
      </c>
      <c r="C2067" s="3">
        <v>3130</v>
      </c>
      <c r="D2067" t="s">
        <v>405</v>
      </c>
      <c r="E2067" s="74">
        <v>0.62339999999999995</v>
      </c>
      <c r="F2067" s="122" t="s">
        <v>2498</v>
      </c>
      <c r="G2067" s="63" t="s">
        <v>2498</v>
      </c>
    </row>
    <row r="2068" spans="1:7">
      <c r="A2068" t="s">
        <v>2372</v>
      </c>
      <c r="B2068" t="s">
        <v>2691</v>
      </c>
      <c r="C2068" s="3">
        <v>3611</v>
      </c>
      <c r="D2068" t="s">
        <v>1856</v>
      </c>
      <c r="E2068" s="74">
        <v>0.48099999999999998</v>
      </c>
      <c r="F2068" s="122" t="s">
        <v>2498</v>
      </c>
      <c r="G2068" s="63" t="s">
        <v>2498</v>
      </c>
    </row>
    <row r="2069" spans="1:7">
      <c r="A2069" t="s">
        <v>2372</v>
      </c>
      <c r="B2069" t="s">
        <v>2691</v>
      </c>
      <c r="C2069" s="3">
        <v>3010</v>
      </c>
      <c r="D2069" t="s">
        <v>1853</v>
      </c>
      <c r="E2069" s="74">
        <v>0.4798</v>
      </c>
      <c r="F2069" s="122" t="s">
        <v>2881</v>
      </c>
      <c r="G2069" s="63" t="s">
        <v>2499</v>
      </c>
    </row>
    <row r="2070" spans="1:7">
      <c r="A2070" t="s">
        <v>2372</v>
      </c>
      <c r="B2070" t="s">
        <v>2691</v>
      </c>
      <c r="C2070" s="3">
        <v>3709</v>
      </c>
      <c r="D2070" t="s">
        <v>1858</v>
      </c>
      <c r="E2070" s="74">
        <v>0.42509999999999998</v>
      </c>
      <c r="F2070" s="122" t="s">
        <v>2881</v>
      </c>
      <c r="G2070" s="63" t="s">
        <v>2499</v>
      </c>
    </row>
    <row r="2071" spans="1:7">
      <c r="A2071" t="s">
        <v>2372</v>
      </c>
      <c r="B2071" t="s">
        <v>2691</v>
      </c>
      <c r="C2071" s="3">
        <v>4271</v>
      </c>
      <c r="D2071" t="s">
        <v>1862</v>
      </c>
      <c r="E2071" s="74">
        <v>0.4274</v>
      </c>
      <c r="F2071" s="122" t="s">
        <v>2498</v>
      </c>
      <c r="G2071" s="63" t="s">
        <v>2498</v>
      </c>
    </row>
    <row r="2072" spans="1:7">
      <c r="A2072" t="s">
        <v>2372</v>
      </c>
      <c r="B2072" t="s">
        <v>2691</v>
      </c>
      <c r="C2072" s="3">
        <v>4427</v>
      </c>
      <c r="D2072" t="s">
        <v>1866</v>
      </c>
      <c r="E2072" s="74">
        <v>0.44080000000000003</v>
      </c>
      <c r="F2072" s="122" t="s">
        <v>2881</v>
      </c>
      <c r="G2072" s="63" t="s">
        <v>2499</v>
      </c>
    </row>
    <row r="2073" spans="1:7">
      <c r="A2073" t="s">
        <v>2372</v>
      </c>
      <c r="B2073" t="s">
        <v>2691</v>
      </c>
      <c r="C2073" s="3">
        <v>5452</v>
      </c>
      <c r="D2073" t="s">
        <v>1868</v>
      </c>
      <c r="E2073" s="74">
        <v>0.46110000000000001</v>
      </c>
      <c r="F2073" s="122" t="s">
        <v>2881</v>
      </c>
      <c r="G2073" s="63" t="s">
        <v>2499</v>
      </c>
    </row>
    <row r="2074" spans="1:7">
      <c r="A2074" t="s">
        <v>2372</v>
      </c>
      <c r="B2074" t="s">
        <v>2691</v>
      </c>
      <c r="C2074" s="3">
        <v>4368</v>
      </c>
      <c r="D2074" t="s">
        <v>1863</v>
      </c>
      <c r="E2074" s="74">
        <v>0.47739999999999999</v>
      </c>
      <c r="F2074" s="122" t="s">
        <v>2881</v>
      </c>
      <c r="G2074" s="63" t="s">
        <v>2499</v>
      </c>
    </row>
    <row r="2075" spans="1:7">
      <c r="A2075" t="s">
        <v>2372</v>
      </c>
      <c r="B2075" t="s">
        <v>2691</v>
      </c>
      <c r="C2075" s="3">
        <v>2754</v>
      </c>
      <c r="D2075" t="s">
        <v>1852</v>
      </c>
      <c r="E2075" s="74">
        <v>0.37740000000000001</v>
      </c>
      <c r="F2075" s="122" t="s">
        <v>2881</v>
      </c>
      <c r="G2075" s="63" t="s">
        <v>2499</v>
      </c>
    </row>
    <row r="2076" spans="1:7">
      <c r="A2076" t="s">
        <v>2372</v>
      </c>
      <c r="B2076" t="s">
        <v>2691</v>
      </c>
      <c r="C2076" s="3">
        <v>5683</v>
      </c>
      <c r="D2076" t="s">
        <v>3007</v>
      </c>
      <c r="E2076" s="74">
        <v>0.51080000000000003</v>
      </c>
      <c r="F2076" s="122" t="s">
        <v>2881</v>
      </c>
      <c r="G2076" s="63" t="s">
        <v>2498</v>
      </c>
    </row>
    <row r="2077" spans="1:7">
      <c r="A2077" t="s">
        <v>2372</v>
      </c>
      <c r="B2077" t="s">
        <v>2691</v>
      </c>
      <c r="C2077" s="3">
        <v>3710</v>
      </c>
      <c r="D2077" t="s">
        <v>1859</v>
      </c>
      <c r="E2077" s="74">
        <v>0.3765</v>
      </c>
      <c r="F2077" s="122" t="s">
        <v>2881</v>
      </c>
      <c r="G2077" s="63" t="s">
        <v>2499</v>
      </c>
    </row>
    <row r="2078" spans="1:7">
      <c r="A2078" t="s">
        <v>2372</v>
      </c>
      <c r="B2078" t="s">
        <v>2691</v>
      </c>
      <c r="C2078" s="3">
        <v>4122</v>
      </c>
      <c r="D2078" t="s">
        <v>1257</v>
      </c>
      <c r="E2078" s="74">
        <v>0.39429999999999998</v>
      </c>
      <c r="F2078" s="122" t="s">
        <v>2881</v>
      </c>
      <c r="G2078" s="63" t="s">
        <v>2499</v>
      </c>
    </row>
    <row r="2079" spans="1:7">
      <c r="A2079" t="s">
        <v>2373</v>
      </c>
      <c r="B2079" t="s">
        <v>2801</v>
      </c>
      <c r="C2079" s="3">
        <v>4500</v>
      </c>
      <c r="D2079" t="s">
        <v>1879</v>
      </c>
      <c r="E2079" s="74">
        <v>0.29409999999999997</v>
      </c>
      <c r="F2079" s="122" t="s">
        <v>2881</v>
      </c>
      <c r="G2079" s="63" t="s">
        <v>2499</v>
      </c>
    </row>
    <row r="2080" spans="1:7">
      <c r="A2080" t="s">
        <v>2373</v>
      </c>
      <c r="B2080" t="s">
        <v>2801</v>
      </c>
      <c r="C2080" s="3">
        <v>4205</v>
      </c>
      <c r="D2080" t="s">
        <v>1876</v>
      </c>
      <c r="E2080" s="74">
        <v>0.29730000000000001</v>
      </c>
      <c r="F2080" s="122" t="s">
        <v>2881</v>
      </c>
      <c r="G2080" s="63" t="s">
        <v>2499</v>
      </c>
    </row>
    <row r="2081" spans="1:7">
      <c r="A2081" t="s">
        <v>2373</v>
      </c>
      <c r="B2081" t="s">
        <v>2801</v>
      </c>
      <c r="C2081" s="3">
        <v>1713</v>
      </c>
      <c r="D2081" t="s">
        <v>2954</v>
      </c>
      <c r="E2081" s="74">
        <v>0.51539999999999997</v>
      </c>
      <c r="F2081" s="122" t="s">
        <v>2881</v>
      </c>
      <c r="G2081" s="63" t="s">
        <v>2498</v>
      </c>
    </row>
    <row r="2082" spans="1:7">
      <c r="A2082" t="s">
        <v>2373</v>
      </c>
      <c r="B2082" t="s">
        <v>2801</v>
      </c>
      <c r="C2082" s="3">
        <v>4365</v>
      </c>
      <c r="D2082" t="s">
        <v>1877</v>
      </c>
      <c r="E2082" s="74">
        <v>0.29160000000000003</v>
      </c>
      <c r="F2082" s="122" t="s">
        <v>2881</v>
      </c>
      <c r="G2082" s="63" t="s">
        <v>2499</v>
      </c>
    </row>
    <row r="2083" spans="1:7">
      <c r="A2083" t="s">
        <v>2373</v>
      </c>
      <c r="B2083" t="s">
        <v>2801</v>
      </c>
      <c r="C2083" s="3">
        <v>4452</v>
      </c>
      <c r="D2083" t="s">
        <v>3161</v>
      </c>
      <c r="E2083" s="74">
        <v>0.3594</v>
      </c>
      <c r="F2083" s="122" t="s">
        <v>2881</v>
      </c>
      <c r="G2083" s="63" t="s">
        <v>2499</v>
      </c>
    </row>
    <row r="2084" spans="1:7">
      <c r="A2084" t="s">
        <v>2373</v>
      </c>
      <c r="B2084" t="s">
        <v>2801</v>
      </c>
      <c r="C2084" s="3">
        <v>2816</v>
      </c>
      <c r="D2084" t="s">
        <v>1872</v>
      </c>
      <c r="E2084" s="74">
        <v>0.32869999999999999</v>
      </c>
      <c r="F2084" s="122" t="s">
        <v>2881</v>
      </c>
      <c r="G2084" s="63" t="s">
        <v>2499</v>
      </c>
    </row>
    <row r="2085" spans="1:7">
      <c r="A2085" t="s">
        <v>2373</v>
      </c>
      <c r="B2085" t="s">
        <v>2801</v>
      </c>
      <c r="C2085" s="3">
        <v>2552</v>
      </c>
      <c r="D2085" t="s">
        <v>1871</v>
      </c>
      <c r="E2085" s="74">
        <v>0.3639</v>
      </c>
      <c r="F2085" s="122" t="s">
        <v>2881</v>
      </c>
      <c r="G2085" s="63" t="s">
        <v>2499</v>
      </c>
    </row>
    <row r="2086" spans="1:7">
      <c r="A2086" t="s">
        <v>2373</v>
      </c>
      <c r="B2086" t="s">
        <v>2801</v>
      </c>
      <c r="C2086" s="3">
        <v>5014</v>
      </c>
      <c r="D2086" t="s">
        <v>1880</v>
      </c>
      <c r="E2086" s="74">
        <v>0.32490000000000002</v>
      </c>
      <c r="F2086" s="122" t="s">
        <v>2881</v>
      </c>
      <c r="G2086" s="63" t="s">
        <v>2499</v>
      </c>
    </row>
    <row r="2087" spans="1:7">
      <c r="A2087" t="s">
        <v>2373</v>
      </c>
      <c r="B2087" t="s">
        <v>2801</v>
      </c>
      <c r="C2087" s="3">
        <v>4225</v>
      </c>
      <c r="D2087" t="s">
        <v>2492</v>
      </c>
      <c r="E2087" s="74">
        <v>6.7199999999999996E-2</v>
      </c>
      <c r="F2087" s="122" t="s">
        <v>2881</v>
      </c>
      <c r="G2087" s="63" t="s">
        <v>2499</v>
      </c>
    </row>
    <row r="2088" spans="1:7">
      <c r="A2088" t="s">
        <v>2373</v>
      </c>
      <c r="B2088" t="s">
        <v>2801</v>
      </c>
      <c r="C2088" s="3">
        <v>3199</v>
      </c>
      <c r="D2088" t="s">
        <v>1873</v>
      </c>
      <c r="E2088" s="74">
        <v>0.41839999999999999</v>
      </c>
      <c r="F2088" s="122" t="s">
        <v>2881</v>
      </c>
      <c r="G2088" s="63" t="s">
        <v>2499</v>
      </c>
    </row>
    <row r="2089" spans="1:7">
      <c r="A2089" t="s">
        <v>2373</v>
      </c>
      <c r="B2089" t="s">
        <v>2801</v>
      </c>
      <c r="C2089" s="3">
        <v>3362</v>
      </c>
      <c r="D2089" t="s">
        <v>1874</v>
      </c>
      <c r="E2089" s="74">
        <v>0.28760000000000002</v>
      </c>
      <c r="F2089" s="122" t="s">
        <v>2881</v>
      </c>
      <c r="G2089" s="63" t="s">
        <v>2499</v>
      </c>
    </row>
    <row r="2090" spans="1:7">
      <c r="A2090" t="s">
        <v>2373</v>
      </c>
      <c r="B2090" t="s">
        <v>2801</v>
      </c>
      <c r="C2090" s="3">
        <v>4373</v>
      </c>
      <c r="D2090" t="s">
        <v>1878</v>
      </c>
      <c r="E2090" s="74">
        <v>0.3241</v>
      </c>
      <c r="F2090" s="122" t="s">
        <v>2881</v>
      </c>
      <c r="G2090" s="63" t="s">
        <v>2499</v>
      </c>
    </row>
    <row r="2091" spans="1:7">
      <c r="A2091" t="s">
        <v>2373</v>
      </c>
      <c r="B2091" t="s">
        <v>2801</v>
      </c>
      <c r="C2091" s="3">
        <v>3612</v>
      </c>
      <c r="D2091" t="s">
        <v>1875</v>
      </c>
      <c r="E2091" s="74">
        <v>0.32429999999999998</v>
      </c>
      <c r="F2091" s="122" t="s">
        <v>2881</v>
      </c>
      <c r="G2091" s="63" t="s">
        <v>2499</v>
      </c>
    </row>
    <row r="2092" spans="1:7">
      <c r="A2092" t="s">
        <v>2374</v>
      </c>
      <c r="B2092" t="s">
        <v>2702</v>
      </c>
      <c r="C2092" s="3">
        <v>1768</v>
      </c>
      <c r="D2092" t="s">
        <v>1882</v>
      </c>
      <c r="E2092" s="74">
        <v>0.2984</v>
      </c>
      <c r="F2092" s="122" t="s">
        <v>2881</v>
      </c>
      <c r="G2092" s="63" t="s">
        <v>2499</v>
      </c>
    </row>
    <row r="2093" spans="1:7">
      <c r="A2093" t="s">
        <v>2374</v>
      </c>
      <c r="B2093" t="s">
        <v>2702</v>
      </c>
      <c r="C2093" s="3">
        <v>2487</v>
      </c>
      <c r="D2093" t="s">
        <v>1883</v>
      </c>
      <c r="E2093" s="74">
        <v>0.17069999999999999</v>
      </c>
      <c r="F2093" s="122" t="s">
        <v>2881</v>
      </c>
      <c r="G2093" s="63" t="s">
        <v>2499</v>
      </c>
    </row>
    <row r="2094" spans="1:7">
      <c r="A2094" t="s">
        <v>2374</v>
      </c>
      <c r="B2094" t="s">
        <v>2702</v>
      </c>
      <c r="C2094" s="3">
        <v>3960</v>
      </c>
      <c r="D2094" t="s">
        <v>1889</v>
      </c>
      <c r="E2094" s="74">
        <v>0.37990000000000002</v>
      </c>
      <c r="F2094" s="122" t="s">
        <v>2881</v>
      </c>
      <c r="G2094" s="63" t="s">
        <v>2499</v>
      </c>
    </row>
    <row r="2095" spans="1:7">
      <c r="A2095" t="s">
        <v>2374</v>
      </c>
      <c r="B2095" t="s">
        <v>2702</v>
      </c>
      <c r="C2095" s="3">
        <v>4367</v>
      </c>
      <c r="D2095" t="s">
        <v>1890</v>
      </c>
      <c r="E2095" s="74">
        <v>0.2132</v>
      </c>
      <c r="F2095" s="122" t="s">
        <v>2881</v>
      </c>
      <c r="G2095" s="63" t="s">
        <v>2499</v>
      </c>
    </row>
    <row r="2096" spans="1:7">
      <c r="A2096" t="s">
        <v>2374</v>
      </c>
      <c r="B2096" t="s">
        <v>2702</v>
      </c>
      <c r="C2096" s="3">
        <v>2448</v>
      </c>
      <c r="D2096" t="s">
        <v>1489</v>
      </c>
      <c r="E2096" s="74">
        <v>0.5867</v>
      </c>
      <c r="F2096" s="122" t="s">
        <v>2498</v>
      </c>
      <c r="G2096" s="63" t="s">
        <v>2498</v>
      </c>
    </row>
    <row r="2097" spans="1:7">
      <c r="A2097" s="98" t="s">
        <v>2374</v>
      </c>
      <c r="B2097" t="s">
        <v>2702</v>
      </c>
      <c r="C2097" s="3">
        <v>3133</v>
      </c>
      <c r="D2097" t="s">
        <v>192</v>
      </c>
      <c r="E2097" s="74">
        <v>0.43919999999999998</v>
      </c>
      <c r="F2097" s="122" t="s">
        <v>2499</v>
      </c>
      <c r="G2097" s="63" t="s">
        <v>2499</v>
      </c>
    </row>
    <row r="2098" spans="1:7">
      <c r="A2098" t="s">
        <v>2374</v>
      </c>
      <c r="B2098" t="s">
        <v>2702</v>
      </c>
      <c r="C2098" s="3">
        <v>4472</v>
      </c>
      <c r="D2098" t="s">
        <v>1892</v>
      </c>
      <c r="E2098" s="74">
        <v>0.49759999999999999</v>
      </c>
      <c r="F2098" s="122" t="s">
        <v>2499</v>
      </c>
      <c r="G2098" s="63" t="s">
        <v>2499</v>
      </c>
    </row>
    <row r="2099" spans="1:7">
      <c r="A2099" t="s">
        <v>2374</v>
      </c>
      <c r="B2099" t="s">
        <v>2702</v>
      </c>
      <c r="C2099" s="3">
        <v>3540</v>
      </c>
      <c r="D2099" t="s">
        <v>1887</v>
      </c>
      <c r="E2099" s="74">
        <v>0.59850000000000003</v>
      </c>
      <c r="F2099" s="122" t="s">
        <v>2498</v>
      </c>
      <c r="G2099" s="63" t="s">
        <v>2498</v>
      </c>
    </row>
    <row r="2100" spans="1:7">
      <c r="A2100" t="s">
        <v>2374</v>
      </c>
      <c r="B2100" t="s">
        <v>2702</v>
      </c>
      <c r="C2100" s="3">
        <v>2342</v>
      </c>
      <c r="D2100" t="s">
        <v>49</v>
      </c>
      <c r="E2100" s="74">
        <v>0.28789999999999999</v>
      </c>
      <c r="F2100" s="122" t="s">
        <v>2881</v>
      </c>
      <c r="G2100" s="63" t="s">
        <v>2499</v>
      </c>
    </row>
    <row r="2101" spans="1:7">
      <c r="A2101" t="s">
        <v>2374</v>
      </c>
      <c r="B2101" t="s">
        <v>2702</v>
      </c>
      <c r="C2101" s="3">
        <v>3066</v>
      </c>
      <c r="D2101" t="s">
        <v>1885</v>
      </c>
      <c r="E2101" s="74">
        <v>0.44019999999999998</v>
      </c>
      <c r="F2101" s="122" t="s">
        <v>2881</v>
      </c>
      <c r="G2101" s="63" t="s">
        <v>2499</v>
      </c>
    </row>
    <row r="2102" spans="1:7">
      <c r="A2102" t="s">
        <v>2374</v>
      </c>
      <c r="B2102" t="s">
        <v>2702</v>
      </c>
      <c r="C2102" s="3">
        <v>4458</v>
      </c>
      <c r="D2102" t="s">
        <v>1891</v>
      </c>
      <c r="E2102" s="74">
        <v>0.26669999999999999</v>
      </c>
      <c r="F2102" s="122" t="s">
        <v>2881</v>
      </c>
      <c r="G2102" s="63" t="s">
        <v>2499</v>
      </c>
    </row>
    <row r="2103" spans="1:7">
      <c r="A2103" t="s">
        <v>2374</v>
      </c>
      <c r="B2103" t="s">
        <v>2702</v>
      </c>
      <c r="C2103" s="3">
        <v>2621</v>
      </c>
      <c r="D2103" t="s">
        <v>1884</v>
      </c>
      <c r="E2103" s="74">
        <v>0.37109999999999999</v>
      </c>
      <c r="F2103" s="122" t="s">
        <v>2881</v>
      </c>
      <c r="G2103" s="63" t="s">
        <v>2499</v>
      </c>
    </row>
    <row r="2104" spans="1:7">
      <c r="A2104" t="s">
        <v>2374</v>
      </c>
      <c r="B2104" t="s">
        <v>2702</v>
      </c>
      <c r="C2104" s="3">
        <v>3132</v>
      </c>
      <c r="D2104" t="s">
        <v>1886</v>
      </c>
      <c r="E2104" s="74">
        <v>0.21560000000000001</v>
      </c>
      <c r="F2104" s="122" t="s">
        <v>2881</v>
      </c>
      <c r="G2104" s="63" t="s">
        <v>2499</v>
      </c>
    </row>
    <row r="2105" spans="1:7">
      <c r="A2105" t="s">
        <v>2374</v>
      </c>
      <c r="B2105" t="s">
        <v>2702</v>
      </c>
      <c r="C2105" s="3">
        <v>5078</v>
      </c>
      <c r="D2105" t="s">
        <v>1894</v>
      </c>
      <c r="E2105" s="74">
        <v>0.27629999999999999</v>
      </c>
      <c r="F2105" s="122" t="s">
        <v>2881</v>
      </c>
      <c r="G2105" s="63" t="s">
        <v>2499</v>
      </c>
    </row>
    <row r="2106" spans="1:7">
      <c r="A2106" t="s">
        <v>2374</v>
      </c>
      <c r="B2106" t="s">
        <v>2702</v>
      </c>
      <c r="C2106" s="3">
        <v>3697</v>
      </c>
      <c r="D2106" t="s">
        <v>236</v>
      </c>
      <c r="E2106" s="74">
        <v>0.1797</v>
      </c>
      <c r="F2106" s="122" t="s">
        <v>2881</v>
      </c>
      <c r="G2106" s="63" t="s">
        <v>2499</v>
      </c>
    </row>
    <row r="2107" spans="1:7">
      <c r="A2107" t="s">
        <v>2374</v>
      </c>
      <c r="B2107" t="s">
        <v>2702</v>
      </c>
      <c r="C2107" s="3">
        <v>3696</v>
      </c>
      <c r="D2107" t="s">
        <v>1888</v>
      </c>
      <c r="E2107" s="74">
        <v>0.35920000000000002</v>
      </c>
      <c r="F2107" s="122" t="s">
        <v>2881</v>
      </c>
      <c r="G2107" s="63" t="s">
        <v>2499</v>
      </c>
    </row>
    <row r="2108" spans="1:7">
      <c r="A2108" t="s">
        <v>2374</v>
      </c>
      <c r="B2108" t="s">
        <v>2702</v>
      </c>
      <c r="C2108" s="3">
        <v>2778</v>
      </c>
      <c r="D2108" t="s">
        <v>140</v>
      </c>
      <c r="E2108" s="74">
        <v>0.33050000000000002</v>
      </c>
      <c r="F2108" s="122" t="s">
        <v>2881</v>
      </c>
      <c r="G2108" s="63" t="s">
        <v>2499</v>
      </c>
    </row>
    <row r="2109" spans="1:7">
      <c r="A2109" t="s">
        <v>2374</v>
      </c>
      <c r="B2109" t="s">
        <v>2702</v>
      </c>
      <c r="C2109" s="3">
        <v>4473</v>
      </c>
      <c r="D2109" t="s">
        <v>1893</v>
      </c>
      <c r="E2109" s="74">
        <v>0.42770000000000002</v>
      </c>
      <c r="F2109" s="122" t="s">
        <v>2881</v>
      </c>
      <c r="G2109" s="63" t="s">
        <v>2499</v>
      </c>
    </row>
    <row r="2110" spans="1:7">
      <c r="A2110" t="s">
        <v>2374</v>
      </c>
      <c r="B2110" t="s">
        <v>2702</v>
      </c>
      <c r="C2110" s="3">
        <v>3711</v>
      </c>
      <c r="D2110" t="s">
        <v>612</v>
      </c>
      <c r="E2110" s="74">
        <v>0.2016</v>
      </c>
      <c r="F2110" s="122" t="s">
        <v>2881</v>
      </c>
      <c r="G2110" s="63" t="s">
        <v>2499</v>
      </c>
    </row>
    <row r="2111" spans="1:7">
      <c r="A2111" t="s">
        <v>2375</v>
      </c>
      <c r="B2111" t="s">
        <v>2736</v>
      </c>
      <c r="C2111" s="3">
        <v>4486</v>
      </c>
      <c r="D2111" t="s">
        <v>1342</v>
      </c>
      <c r="E2111" s="74">
        <v>0.42920000000000003</v>
      </c>
      <c r="F2111" s="122" t="s">
        <v>2881</v>
      </c>
      <c r="G2111" s="63" t="s">
        <v>2499</v>
      </c>
    </row>
    <row r="2112" spans="1:7">
      <c r="A2112" t="s">
        <v>2375</v>
      </c>
      <c r="B2112" t="s">
        <v>2736</v>
      </c>
      <c r="C2112" s="3">
        <v>2158</v>
      </c>
      <c r="D2112" t="s">
        <v>788</v>
      </c>
      <c r="E2112" s="74">
        <v>0.44719999999999999</v>
      </c>
      <c r="F2112" s="122" t="s">
        <v>2881</v>
      </c>
      <c r="G2112" s="63" t="s">
        <v>2499</v>
      </c>
    </row>
    <row r="2113" spans="1:7">
      <c r="A2113" t="s">
        <v>2375</v>
      </c>
      <c r="B2113" t="s">
        <v>2736</v>
      </c>
      <c r="C2113" s="3">
        <v>2468</v>
      </c>
      <c r="D2113" t="s">
        <v>1896</v>
      </c>
      <c r="E2113" s="74">
        <v>0.45119999999999999</v>
      </c>
      <c r="F2113" s="122" t="s">
        <v>2881</v>
      </c>
      <c r="G2113" s="63" t="s">
        <v>2499</v>
      </c>
    </row>
    <row r="2114" spans="1:7">
      <c r="A2114" t="s">
        <v>2376</v>
      </c>
      <c r="B2114" t="s">
        <v>2611</v>
      </c>
      <c r="C2114" s="3">
        <v>2406</v>
      </c>
      <c r="D2114" t="s">
        <v>1898</v>
      </c>
      <c r="E2114" s="74">
        <v>0.27089999999999997</v>
      </c>
      <c r="F2114" s="122" t="s">
        <v>2881</v>
      </c>
      <c r="G2114" s="63" t="s">
        <v>2499</v>
      </c>
    </row>
    <row r="2115" spans="1:7">
      <c r="A2115" t="s">
        <v>2377</v>
      </c>
      <c r="B2115" t="s">
        <v>2747</v>
      </c>
      <c r="C2115" s="3">
        <v>3801</v>
      </c>
      <c r="D2115" t="s">
        <v>1903</v>
      </c>
      <c r="E2115" s="74">
        <v>0.62309999999999999</v>
      </c>
      <c r="F2115" s="122" t="s">
        <v>2498</v>
      </c>
      <c r="G2115" s="63" t="s">
        <v>2498</v>
      </c>
    </row>
    <row r="2116" spans="1:7">
      <c r="A2116" t="s">
        <v>2377</v>
      </c>
      <c r="B2116" t="s">
        <v>2747</v>
      </c>
      <c r="C2116" s="3">
        <v>1735</v>
      </c>
      <c r="D2116" t="s">
        <v>1900</v>
      </c>
      <c r="E2116" s="74">
        <v>0.58640000000000003</v>
      </c>
      <c r="F2116" s="122" t="s">
        <v>2498</v>
      </c>
      <c r="G2116" s="63" t="s">
        <v>2498</v>
      </c>
    </row>
    <row r="2117" spans="1:7">
      <c r="A2117" t="s">
        <v>2377</v>
      </c>
      <c r="B2117" t="s">
        <v>2747</v>
      </c>
      <c r="C2117" s="3">
        <v>4326</v>
      </c>
      <c r="D2117" t="s">
        <v>1904</v>
      </c>
      <c r="E2117" s="74">
        <v>0.52170000000000005</v>
      </c>
      <c r="F2117" s="122" t="s">
        <v>2881</v>
      </c>
      <c r="G2117" s="63" t="s">
        <v>2498</v>
      </c>
    </row>
    <row r="2118" spans="1:7">
      <c r="A2118" t="s">
        <v>2377</v>
      </c>
      <c r="B2118" t="s">
        <v>2747</v>
      </c>
      <c r="C2118" s="3">
        <v>3067</v>
      </c>
      <c r="D2118" t="s">
        <v>1902</v>
      </c>
      <c r="E2118" s="74">
        <v>0.59330000000000005</v>
      </c>
      <c r="F2118" s="122" t="s">
        <v>2881</v>
      </c>
      <c r="G2118" s="63" t="s">
        <v>2498</v>
      </c>
    </row>
    <row r="2119" spans="1:7">
      <c r="A2119" t="s">
        <v>2377</v>
      </c>
      <c r="B2119" t="s">
        <v>2747</v>
      </c>
      <c r="C2119" s="3">
        <v>2527</v>
      </c>
      <c r="D2119" t="s">
        <v>1901</v>
      </c>
      <c r="E2119" s="74">
        <v>0.61199999999999999</v>
      </c>
      <c r="F2119" s="122" t="s">
        <v>2499</v>
      </c>
      <c r="G2119" s="63" t="s">
        <v>2498</v>
      </c>
    </row>
    <row r="2120" spans="1:7">
      <c r="A2120" t="s">
        <v>2378</v>
      </c>
      <c r="B2120" t="s">
        <v>2792</v>
      </c>
      <c r="C2120" s="3">
        <v>2457</v>
      </c>
      <c r="D2120" t="s">
        <v>698</v>
      </c>
      <c r="E2120" s="74">
        <v>0.4713</v>
      </c>
      <c r="F2120" s="122" t="s">
        <v>2498</v>
      </c>
      <c r="G2120" s="63" t="s">
        <v>2498</v>
      </c>
    </row>
    <row r="2121" spans="1:7">
      <c r="A2121" t="s">
        <v>2378</v>
      </c>
      <c r="B2121" t="s">
        <v>2792</v>
      </c>
      <c r="C2121" s="3">
        <v>4238</v>
      </c>
      <c r="D2121" t="s">
        <v>1908</v>
      </c>
      <c r="E2121" s="74">
        <v>0.53239999999999998</v>
      </c>
      <c r="F2121" s="122" t="s">
        <v>2498</v>
      </c>
      <c r="G2121" s="63" t="s">
        <v>2498</v>
      </c>
    </row>
    <row r="2122" spans="1:7">
      <c r="A2122" t="s">
        <v>2378</v>
      </c>
      <c r="B2122" t="s">
        <v>2792</v>
      </c>
      <c r="C2122" s="3">
        <v>3509</v>
      </c>
      <c r="D2122" t="s">
        <v>1906</v>
      </c>
      <c r="E2122" s="74">
        <v>0.46879999999999999</v>
      </c>
      <c r="F2122" s="122" t="s">
        <v>2881</v>
      </c>
      <c r="G2122" s="63" t="s">
        <v>2499</v>
      </c>
    </row>
    <row r="2123" spans="1:7">
      <c r="A2123" t="s">
        <v>2378</v>
      </c>
      <c r="B2123" t="s">
        <v>2792</v>
      </c>
      <c r="C2123" s="3">
        <v>3795</v>
      </c>
      <c r="D2123" t="s">
        <v>1907</v>
      </c>
      <c r="E2123" s="74">
        <v>0.51670000000000005</v>
      </c>
      <c r="F2123" s="122" t="s">
        <v>2498</v>
      </c>
      <c r="G2123" s="63" t="s">
        <v>2498</v>
      </c>
    </row>
    <row r="2124" spans="1:7">
      <c r="A2124" t="s">
        <v>2460</v>
      </c>
      <c r="B2124" t="s">
        <v>2871</v>
      </c>
      <c r="C2124" s="3">
        <v>5496</v>
      </c>
      <c r="D2124" t="s">
        <v>1869</v>
      </c>
      <c r="E2124" s="74">
        <v>0.88109999999999999</v>
      </c>
      <c r="F2124" s="122" t="s">
        <v>2498</v>
      </c>
      <c r="G2124" s="63" t="s">
        <v>2498</v>
      </c>
    </row>
    <row r="2125" spans="1:7">
      <c r="A2125" t="s">
        <v>2379</v>
      </c>
      <c r="B2125" t="s">
        <v>2807</v>
      </c>
      <c r="C2125" s="3">
        <v>2893</v>
      </c>
      <c r="D2125" t="s">
        <v>1910</v>
      </c>
      <c r="E2125" s="74">
        <v>0.52890000000000004</v>
      </c>
      <c r="F2125" s="122" t="s">
        <v>2498</v>
      </c>
      <c r="G2125" s="63" t="s">
        <v>2498</v>
      </c>
    </row>
    <row r="2126" spans="1:7">
      <c r="A2126" t="s">
        <v>2379</v>
      </c>
      <c r="B2126" t="s">
        <v>2807</v>
      </c>
      <c r="C2126" s="3">
        <v>3467</v>
      </c>
      <c r="D2126" t="s">
        <v>1911</v>
      </c>
      <c r="E2126" s="74">
        <v>0.51</v>
      </c>
      <c r="F2126" s="122" t="s">
        <v>2498</v>
      </c>
      <c r="G2126" s="63" t="s">
        <v>2498</v>
      </c>
    </row>
    <row r="2127" spans="1:7">
      <c r="A2127" t="s">
        <v>2380</v>
      </c>
      <c r="B2127" t="s">
        <v>2577</v>
      </c>
      <c r="C2127" s="3">
        <v>2278</v>
      </c>
      <c r="D2127" t="s">
        <v>1913</v>
      </c>
      <c r="E2127" s="74">
        <v>0.37830000000000003</v>
      </c>
      <c r="F2127" s="122" t="s">
        <v>2498</v>
      </c>
      <c r="G2127" s="63" t="s">
        <v>2498</v>
      </c>
    </row>
    <row r="2128" spans="1:7">
      <c r="A2128" t="s">
        <v>2381</v>
      </c>
      <c r="B2128" t="s">
        <v>2810</v>
      </c>
      <c r="C2128" s="3">
        <v>2074</v>
      </c>
      <c r="D2128" t="s">
        <v>1915</v>
      </c>
      <c r="E2128" s="74">
        <v>0.62239999999999995</v>
      </c>
      <c r="F2128" s="122" t="s">
        <v>2499</v>
      </c>
      <c r="G2128" s="63" t="s">
        <v>2498</v>
      </c>
    </row>
    <row r="2129" spans="1:7">
      <c r="A2129" t="s">
        <v>2381</v>
      </c>
      <c r="B2129" t="s">
        <v>2810</v>
      </c>
      <c r="C2129" s="3">
        <v>2528</v>
      </c>
      <c r="D2129" t="s">
        <v>1918</v>
      </c>
      <c r="E2129" s="74">
        <v>0.66930000000000001</v>
      </c>
      <c r="F2129" s="122" t="s">
        <v>2498</v>
      </c>
      <c r="G2129" s="63" t="s">
        <v>2498</v>
      </c>
    </row>
    <row r="2130" spans="1:7">
      <c r="A2130" t="s">
        <v>2381</v>
      </c>
      <c r="B2130" t="s">
        <v>2810</v>
      </c>
      <c r="C2130" s="3">
        <v>3510</v>
      </c>
      <c r="D2130" t="s">
        <v>1920</v>
      </c>
      <c r="E2130" s="74">
        <v>0.62229999999999996</v>
      </c>
      <c r="F2130" s="122" t="s">
        <v>2498</v>
      </c>
      <c r="G2130" s="63" t="s">
        <v>2498</v>
      </c>
    </row>
    <row r="2131" spans="1:7">
      <c r="A2131" t="s">
        <v>2381</v>
      </c>
      <c r="B2131" t="s">
        <v>2810</v>
      </c>
      <c r="C2131" s="3">
        <v>2078</v>
      </c>
      <c r="D2131" t="s">
        <v>1916</v>
      </c>
      <c r="E2131" s="74">
        <v>0.71220000000000006</v>
      </c>
      <c r="F2131" s="122" t="s">
        <v>2498</v>
      </c>
      <c r="G2131" s="63" t="s">
        <v>2498</v>
      </c>
    </row>
    <row r="2132" spans="1:7">
      <c r="A2132" t="s">
        <v>2381</v>
      </c>
      <c r="B2132" t="s">
        <v>2810</v>
      </c>
      <c r="C2132" s="3">
        <v>5187</v>
      </c>
      <c r="D2132" t="s">
        <v>3164</v>
      </c>
      <c r="E2132" s="74">
        <v>1</v>
      </c>
      <c r="F2132" s="122" t="s">
        <v>2881</v>
      </c>
      <c r="G2132" s="63" t="s">
        <v>2498</v>
      </c>
    </row>
    <row r="2133" spans="1:7">
      <c r="A2133" t="s">
        <v>2381</v>
      </c>
      <c r="B2133" t="s">
        <v>2810</v>
      </c>
      <c r="C2133" s="3">
        <v>1772</v>
      </c>
      <c r="D2133" t="s">
        <v>1511</v>
      </c>
      <c r="E2133" s="74">
        <v>0.36599999999999999</v>
      </c>
      <c r="F2133" s="122" t="s">
        <v>2881</v>
      </c>
      <c r="G2133" s="63" t="s">
        <v>2499</v>
      </c>
    </row>
    <row r="2134" spans="1:7">
      <c r="A2134" t="s">
        <v>2381</v>
      </c>
      <c r="B2134" t="s">
        <v>2810</v>
      </c>
      <c r="C2134" s="3">
        <v>4071</v>
      </c>
      <c r="D2134" t="s">
        <v>138</v>
      </c>
      <c r="E2134" s="74">
        <v>0.86980000000000002</v>
      </c>
      <c r="F2134" s="122" t="s">
        <v>2498</v>
      </c>
      <c r="G2134" s="63" t="s">
        <v>2498</v>
      </c>
    </row>
    <row r="2135" spans="1:7">
      <c r="A2135" t="s">
        <v>2381</v>
      </c>
      <c r="B2135" t="s">
        <v>2810</v>
      </c>
      <c r="C2135" s="3">
        <v>2780</v>
      </c>
      <c r="D2135" t="s">
        <v>126</v>
      </c>
      <c r="E2135" s="74">
        <v>0.64090000000000003</v>
      </c>
      <c r="F2135" s="122" t="s">
        <v>2498</v>
      </c>
      <c r="G2135" s="63" t="s">
        <v>2498</v>
      </c>
    </row>
    <row r="2136" spans="1:7">
      <c r="A2136" t="s">
        <v>2381</v>
      </c>
      <c r="B2136" t="s">
        <v>2810</v>
      </c>
      <c r="C2136" s="3">
        <v>2159</v>
      </c>
      <c r="D2136" t="s">
        <v>1917</v>
      </c>
      <c r="E2136" s="74">
        <v>0.49149999999999999</v>
      </c>
      <c r="F2136" s="122" t="s">
        <v>2499</v>
      </c>
      <c r="G2136" s="63" t="s">
        <v>2499</v>
      </c>
    </row>
    <row r="2137" spans="1:7">
      <c r="A2137" t="s">
        <v>2381</v>
      </c>
      <c r="B2137" t="s">
        <v>2810</v>
      </c>
      <c r="C2137" s="3">
        <v>5337</v>
      </c>
      <c r="D2137" t="s">
        <v>2493</v>
      </c>
      <c r="E2137" s="74">
        <v>9.0999999999999998E-2</v>
      </c>
      <c r="F2137" s="122" t="s">
        <v>2881</v>
      </c>
      <c r="G2137" s="63" t="s">
        <v>2499</v>
      </c>
    </row>
    <row r="2138" spans="1:7">
      <c r="A2138" t="s">
        <v>2381</v>
      </c>
      <c r="B2138" t="s">
        <v>2810</v>
      </c>
      <c r="C2138" s="3">
        <v>3728</v>
      </c>
      <c r="D2138" t="s">
        <v>1921</v>
      </c>
      <c r="E2138" s="74">
        <v>0.76739999999999997</v>
      </c>
      <c r="F2138" s="122" t="s">
        <v>2498</v>
      </c>
      <c r="G2138" s="63" t="s">
        <v>2498</v>
      </c>
    </row>
    <row r="2139" spans="1:7">
      <c r="A2139" t="s">
        <v>2381</v>
      </c>
      <c r="B2139" t="s">
        <v>2810</v>
      </c>
      <c r="C2139" s="3">
        <v>5616</v>
      </c>
      <c r="D2139" t="s">
        <v>2955</v>
      </c>
      <c r="E2139" s="74">
        <v>0.68279999999999996</v>
      </c>
      <c r="F2139" s="122" t="s">
        <v>2499</v>
      </c>
      <c r="G2139" s="63" t="s">
        <v>2498</v>
      </c>
    </row>
    <row r="2140" spans="1:7">
      <c r="A2140" t="s">
        <v>2381</v>
      </c>
      <c r="B2140" t="s">
        <v>2810</v>
      </c>
      <c r="C2140" s="3">
        <v>3468</v>
      </c>
      <c r="D2140" t="s">
        <v>1919</v>
      </c>
      <c r="E2140" s="74">
        <v>0.56359999999999999</v>
      </c>
      <c r="F2140" s="122" t="s">
        <v>2499</v>
      </c>
      <c r="G2140" s="63" t="s">
        <v>2498</v>
      </c>
    </row>
    <row r="2141" spans="1:7">
      <c r="A2141" t="s">
        <v>2381</v>
      </c>
      <c r="B2141" t="s">
        <v>2810</v>
      </c>
      <c r="C2141" s="3">
        <v>5636</v>
      </c>
      <c r="D2141" t="s">
        <v>2956</v>
      </c>
      <c r="E2141" s="74">
        <v>0.57550000000000001</v>
      </c>
      <c r="F2141" s="122" t="s">
        <v>2881</v>
      </c>
      <c r="G2141" s="63" t="s">
        <v>2498</v>
      </c>
    </row>
    <row r="2142" spans="1:7">
      <c r="A2142" t="s">
        <v>2381</v>
      </c>
      <c r="B2142" t="s">
        <v>2810</v>
      </c>
      <c r="C2142" s="3">
        <v>5460</v>
      </c>
      <c r="D2142" t="s">
        <v>2957</v>
      </c>
      <c r="E2142" s="74">
        <v>0.81969999999999998</v>
      </c>
      <c r="F2142" s="122" t="s">
        <v>2498</v>
      </c>
      <c r="G2142" s="63" t="s">
        <v>2498</v>
      </c>
    </row>
    <row r="2143" spans="1:7">
      <c r="A2143" t="s">
        <v>2382</v>
      </c>
      <c r="B2143" t="s">
        <v>2556</v>
      </c>
      <c r="C2143" s="3">
        <v>5362</v>
      </c>
      <c r="D2143" t="s">
        <v>1925</v>
      </c>
      <c r="E2143" s="74">
        <v>0.4929</v>
      </c>
      <c r="F2143" s="122" t="s">
        <v>2498</v>
      </c>
      <c r="G2143" s="63" t="s">
        <v>2498</v>
      </c>
    </row>
    <row r="2144" spans="1:7">
      <c r="A2144" t="s">
        <v>2382</v>
      </c>
      <c r="B2144" t="s">
        <v>2556</v>
      </c>
      <c r="C2144" s="3">
        <v>2114</v>
      </c>
      <c r="D2144" t="s">
        <v>1923</v>
      </c>
      <c r="E2144" s="74">
        <v>0.56030000000000002</v>
      </c>
      <c r="F2144" s="122" t="s">
        <v>2498</v>
      </c>
      <c r="G2144" s="63" t="s">
        <v>2498</v>
      </c>
    </row>
    <row r="2145" spans="1:7">
      <c r="A2145" t="s">
        <v>2382</v>
      </c>
      <c r="B2145" t="s">
        <v>2556</v>
      </c>
      <c r="C2145" s="3">
        <v>3541</v>
      </c>
      <c r="D2145" t="s">
        <v>1924</v>
      </c>
      <c r="E2145" s="74">
        <v>0.48420000000000002</v>
      </c>
      <c r="F2145" s="122" t="s">
        <v>2498</v>
      </c>
      <c r="G2145" s="63" t="s">
        <v>2498</v>
      </c>
    </row>
    <row r="2146" spans="1:7">
      <c r="A2146" t="s">
        <v>2383</v>
      </c>
      <c r="B2146" t="s">
        <v>2797</v>
      </c>
      <c r="C2146" s="3">
        <v>2160</v>
      </c>
      <c r="D2146" t="s">
        <v>1927</v>
      </c>
      <c r="E2146" s="74">
        <v>0.54479999999999995</v>
      </c>
      <c r="F2146" s="122" t="s">
        <v>2881</v>
      </c>
      <c r="G2146" s="63" t="s">
        <v>2498</v>
      </c>
    </row>
    <row r="2147" spans="1:7">
      <c r="A2147" t="s">
        <v>2384</v>
      </c>
      <c r="B2147" t="s">
        <v>2559</v>
      </c>
      <c r="C2147" s="3">
        <v>3613</v>
      </c>
      <c r="D2147" t="s">
        <v>1529</v>
      </c>
      <c r="E2147" s="74">
        <v>0.53180000000000005</v>
      </c>
      <c r="F2147" s="122" t="s">
        <v>2498</v>
      </c>
      <c r="G2147" s="63" t="s">
        <v>2498</v>
      </c>
    </row>
    <row r="2148" spans="1:7">
      <c r="A2148" t="s">
        <v>2384</v>
      </c>
      <c r="B2148" t="s">
        <v>2559</v>
      </c>
      <c r="C2148" s="3">
        <v>4049</v>
      </c>
      <c r="D2148" t="s">
        <v>1079</v>
      </c>
      <c r="E2148" s="74">
        <v>0.56010000000000004</v>
      </c>
      <c r="F2148" s="122" t="s">
        <v>2498</v>
      </c>
      <c r="G2148" s="63" t="s">
        <v>2498</v>
      </c>
    </row>
    <row r="2149" spans="1:7">
      <c r="A2149" t="s">
        <v>2384</v>
      </c>
      <c r="B2149" t="s">
        <v>2559</v>
      </c>
      <c r="C2149" s="3">
        <v>3012</v>
      </c>
      <c r="D2149" t="s">
        <v>1929</v>
      </c>
      <c r="E2149" s="74">
        <v>0.6038</v>
      </c>
      <c r="F2149" s="122" t="s">
        <v>2498</v>
      </c>
      <c r="G2149" s="63" t="s">
        <v>2498</v>
      </c>
    </row>
    <row r="2150" spans="1:7">
      <c r="A2150" t="s">
        <v>2385</v>
      </c>
      <c r="B2150" t="s">
        <v>2809</v>
      </c>
      <c r="C2150" s="3">
        <v>2712</v>
      </c>
      <c r="D2150" t="s">
        <v>1932</v>
      </c>
      <c r="E2150" s="74">
        <v>0.4546</v>
      </c>
      <c r="F2150" s="122" t="s">
        <v>2881</v>
      </c>
      <c r="G2150" s="63" t="s">
        <v>2499</v>
      </c>
    </row>
    <row r="2151" spans="1:7">
      <c r="A2151" t="s">
        <v>2385</v>
      </c>
      <c r="B2151" t="s">
        <v>2809</v>
      </c>
      <c r="C2151" s="3">
        <v>2386</v>
      </c>
      <c r="D2151" t="s">
        <v>1931</v>
      </c>
      <c r="E2151" s="74">
        <v>0.40849999999999997</v>
      </c>
      <c r="F2151" s="122" t="s">
        <v>2881</v>
      </c>
      <c r="G2151" s="63" t="s">
        <v>2499</v>
      </c>
    </row>
    <row r="2152" spans="1:7">
      <c r="A2152" t="s">
        <v>2386</v>
      </c>
      <c r="B2152" t="s">
        <v>2725</v>
      </c>
      <c r="C2152" s="3">
        <v>3574</v>
      </c>
      <c r="D2152" t="s">
        <v>1934</v>
      </c>
      <c r="E2152" s="74">
        <v>0.63819999999999999</v>
      </c>
      <c r="F2152" s="122" t="s">
        <v>2498</v>
      </c>
      <c r="G2152" s="63" t="s">
        <v>2498</v>
      </c>
    </row>
    <row r="2153" spans="1:7">
      <c r="A2153" t="s">
        <v>2386</v>
      </c>
      <c r="B2153" t="s">
        <v>2725</v>
      </c>
      <c r="C2153" s="3">
        <v>3575</v>
      </c>
      <c r="D2153" t="s">
        <v>3109</v>
      </c>
      <c r="E2153" s="74">
        <v>0.70750000000000002</v>
      </c>
      <c r="F2153" s="122" t="s">
        <v>2498</v>
      </c>
      <c r="G2153" s="63" t="s">
        <v>2498</v>
      </c>
    </row>
    <row r="2154" spans="1:7">
      <c r="A2154" t="s">
        <v>2386</v>
      </c>
      <c r="B2154" t="s">
        <v>2725</v>
      </c>
      <c r="C2154" s="3">
        <v>5687</v>
      </c>
      <c r="D2154" t="s">
        <v>3012</v>
      </c>
      <c r="E2154" s="74">
        <v>0.6835</v>
      </c>
      <c r="F2154" s="122" t="s">
        <v>2881</v>
      </c>
      <c r="G2154" s="63" t="s">
        <v>2498</v>
      </c>
    </row>
    <row r="2155" spans="1:7">
      <c r="A2155" t="s">
        <v>2387</v>
      </c>
      <c r="B2155" t="s">
        <v>2525</v>
      </c>
      <c r="C2155" s="3">
        <v>3200</v>
      </c>
      <c r="D2155" t="s">
        <v>1948</v>
      </c>
      <c r="E2155" s="74">
        <v>0.59789999999999999</v>
      </c>
      <c r="F2155" s="122" t="s">
        <v>2498</v>
      </c>
      <c r="G2155" s="63" t="s">
        <v>2498</v>
      </c>
    </row>
    <row r="2156" spans="1:7">
      <c r="A2156" t="s">
        <v>2387</v>
      </c>
      <c r="B2156" t="s">
        <v>2525</v>
      </c>
      <c r="C2156" s="3">
        <v>5366</v>
      </c>
      <c r="D2156" t="s">
        <v>1958</v>
      </c>
      <c r="E2156" s="74">
        <v>0.29430000000000001</v>
      </c>
      <c r="F2156" s="122" t="s">
        <v>2881</v>
      </c>
      <c r="G2156" s="63" t="s">
        <v>2499</v>
      </c>
    </row>
    <row r="2157" spans="1:7">
      <c r="A2157" t="s">
        <v>2387</v>
      </c>
      <c r="B2157" t="s">
        <v>2525</v>
      </c>
      <c r="C2157" s="3">
        <v>2553</v>
      </c>
      <c r="D2157" t="s">
        <v>1945</v>
      </c>
      <c r="E2157" s="74">
        <v>0.34260000000000002</v>
      </c>
      <c r="F2157" s="122" t="s">
        <v>2881</v>
      </c>
      <c r="G2157" s="63" t="s">
        <v>2499</v>
      </c>
    </row>
    <row r="2158" spans="1:7">
      <c r="A2158" t="s">
        <v>2387</v>
      </c>
      <c r="B2158" t="s">
        <v>2525</v>
      </c>
      <c r="C2158" s="3">
        <v>5340</v>
      </c>
      <c r="D2158" t="s">
        <v>1957</v>
      </c>
      <c r="E2158" s="74">
        <v>0.61509999999999998</v>
      </c>
      <c r="F2158" s="122" t="s">
        <v>2881</v>
      </c>
      <c r="G2158" s="63" t="s">
        <v>2498</v>
      </c>
    </row>
    <row r="2159" spans="1:7">
      <c r="A2159" t="s">
        <v>2387</v>
      </c>
      <c r="B2159" t="s">
        <v>2525</v>
      </c>
      <c r="C2159" s="3">
        <v>2431</v>
      </c>
      <c r="D2159" t="s">
        <v>1944</v>
      </c>
      <c r="E2159" s="74">
        <v>0.53100000000000003</v>
      </c>
      <c r="F2159" s="122" t="s">
        <v>2498</v>
      </c>
      <c r="G2159" s="63" t="s">
        <v>2498</v>
      </c>
    </row>
    <row r="2160" spans="1:7">
      <c r="A2160" t="s">
        <v>2387</v>
      </c>
      <c r="B2160" t="s">
        <v>2525</v>
      </c>
      <c r="C2160" s="3">
        <v>2817</v>
      </c>
      <c r="D2160" t="s">
        <v>1946</v>
      </c>
      <c r="E2160" s="74">
        <v>0.45219999999999999</v>
      </c>
      <c r="F2160" s="122" t="s">
        <v>2499</v>
      </c>
      <c r="G2160" s="63" t="s">
        <v>2499</v>
      </c>
    </row>
    <row r="2161" spans="1:7">
      <c r="A2161" t="s">
        <v>2387</v>
      </c>
      <c r="B2161" t="s">
        <v>2525</v>
      </c>
      <c r="C2161" s="3">
        <v>2365</v>
      </c>
      <c r="D2161" t="s">
        <v>122</v>
      </c>
      <c r="E2161" s="74">
        <v>0.2127</v>
      </c>
      <c r="F2161" s="122" t="s">
        <v>2881</v>
      </c>
      <c r="G2161" s="63" t="s">
        <v>2499</v>
      </c>
    </row>
    <row r="2162" spans="1:7">
      <c r="A2162" t="s">
        <v>2387</v>
      </c>
      <c r="B2162" t="s">
        <v>2525</v>
      </c>
      <c r="C2162" s="3">
        <v>5239</v>
      </c>
      <c r="D2162" t="s">
        <v>1956</v>
      </c>
      <c r="E2162" s="74">
        <v>0.63780000000000003</v>
      </c>
      <c r="F2162" s="122" t="s">
        <v>2498</v>
      </c>
      <c r="G2162" s="63" t="s">
        <v>2498</v>
      </c>
    </row>
    <row r="2163" spans="1:7">
      <c r="A2163" t="s">
        <v>2387</v>
      </c>
      <c r="B2163" t="s">
        <v>2525</v>
      </c>
      <c r="C2163" s="3">
        <v>2066</v>
      </c>
      <c r="D2163" t="s">
        <v>1938</v>
      </c>
      <c r="E2163" s="74">
        <v>0.3821</v>
      </c>
      <c r="F2163" s="122" t="s">
        <v>2499</v>
      </c>
      <c r="G2163" s="63" t="s">
        <v>2499</v>
      </c>
    </row>
    <row r="2164" spans="1:7">
      <c r="A2164" t="s">
        <v>2387</v>
      </c>
      <c r="B2164" t="s">
        <v>2525</v>
      </c>
      <c r="C2164" s="3">
        <v>2262</v>
      </c>
      <c r="D2164" t="s">
        <v>1942</v>
      </c>
      <c r="E2164" s="74">
        <v>0.255</v>
      </c>
      <c r="F2164" s="122" t="s">
        <v>2881</v>
      </c>
      <c r="G2164" s="63" t="s">
        <v>2499</v>
      </c>
    </row>
    <row r="2165" spans="1:7">
      <c r="A2165" t="s">
        <v>2387</v>
      </c>
      <c r="B2165" t="s">
        <v>2525</v>
      </c>
      <c r="C2165" s="3">
        <v>3134</v>
      </c>
      <c r="D2165" t="s">
        <v>1947</v>
      </c>
      <c r="E2165" s="74">
        <v>0.37319999999999998</v>
      </c>
      <c r="F2165" s="122" t="s">
        <v>2499</v>
      </c>
      <c r="G2165" s="63" t="s">
        <v>2499</v>
      </c>
    </row>
    <row r="2166" spans="1:7">
      <c r="A2166" t="s">
        <v>2387</v>
      </c>
      <c r="B2166" t="s">
        <v>2525</v>
      </c>
      <c r="C2166" s="3">
        <v>4442</v>
      </c>
      <c r="D2166" t="s">
        <v>1952</v>
      </c>
      <c r="E2166" s="74">
        <v>0.31850000000000001</v>
      </c>
      <c r="F2166" s="122" t="s">
        <v>2881</v>
      </c>
      <c r="G2166" s="63" t="s">
        <v>2499</v>
      </c>
    </row>
    <row r="2167" spans="1:7">
      <c r="A2167" t="s">
        <v>2387</v>
      </c>
      <c r="B2167" t="s">
        <v>2525</v>
      </c>
      <c r="C2167" s="3">
        <v>2225</v>
      </c>
      <c r="D2167" t="s">
        <v>1941</v>
      </c>
      <c r="E2167" s="74">
        <v>0.29880000000000001</v>
      </c>
      <c r="F2167" s="122" t="s">
        <v>2881</v>
      </c>
      <c r="G2167" s="63" t="s">
        <v>2499</v>
      </c>
    </row>
    <row r="2168" spans="1:7">
      <c r="A2168" t="s">
        <v>2387</v>
      </c>
      <c r="B2168" t="s">
        <v>2525</v>
      </c>
      <c r="C2168" s="3">
        <v>4571</v>
      </c>
      <c r="D2168" t="s">
        <v>1954</v>
      </c>
      <c r="E2168" s="74">
        <v>0.31719999999999998</v>
      </c>
      <c r="F2168" s="122" t="s">
        <v>2499</v>
      </c>
      <c r="G2168" s="63" t="s">
        <v>2499</v>
      </c>
    </row>
    <row r="2169" spans="1:7">
      <c r="A2169" t="s">
        <v>2387</v>
      </c>
      <c r="B2169" t="s">
        <v>2525</v>
      </c>
      <c r="C2169" s="3">
        <v>1647</v>
      </c>
      <c r="D2169" t="s">
        <v>1936</v>
      </c>
      <c r="E2169" s="74">
        <v>0.56369999999999998</v>
      </c>
      <c r="F2169" s="122" t="s">
        <v>2498</v>
      </c>
      <c r="G2169" s="63" t="s">
        <v>2498</v>
      </c>
    </row>
    <row r="2170" spans="1:7">
      <c r="A2170" t="s">
        <v>2387</v>
      </c>
      <c r="B2170" t="s">
        <v>2525</v>
      </c>
      <c r="C2170" s="3">
        <v>3202</v>
      </c>
      <c r="D2170" t="s">
        <v>1950</v>
      </c>
      <c r="E2170" s="74">
        <v>0.40810000000000002</v>
      </c>
      <c r="F2170" s="122" t="s">
        <v>2881</v>
      </c>
      <c r="G2170" s="63" t="s">
        <v>2499</v>
      </c>
    </row>
    <row r="2171" spans="1:7">
      <c r="A2171" t="s">
        <v>2387</v>
      </c>
      <c r="B2171" t="s">
        <v>2525</v>
      </c>
      <c r="C2171" s="3">
        <v>2067</v>
      </c>
      <c r="D2171" t="s">
        <v>140</v>
      </c>
      <c r="E2171" s="74">
        <v>0.45</v>
      </c>
      <c r="F2171" s="122" t="s">
        <v>2499</v>
      </c>
      <c r="G2171" s="63" t="s">
        <v>2499</v>
      </c>
    </row>
    <row r="2172" spans="1:7">
      <c r="A2172" t="s">
        <v>2387</v>
      </c>
      <c r="B2172" t="s">
        <v>2525</v>
      </c>
      <c r="C2172" s="3">
        <v>3576</v>
      </c>
      <c r="D2172" t="s">
        <v>1951</v>
      </c>
      <c r="E2172" s="74">
        <v>0.29020000000000001</v>
      </c>
      <c r="F2172" s="122" t="s">
        <v>2881</v>
      </c>
      <c r="G2172" s="63" t="s">
        <v>2499</v>
      </c>
    </row>
    <row r="2173" spans="1:7">
      <c r="A2173" t="s">
        <v>2387</v>
      </c>
      <c r="B2173" t="s">
        <v>2525</v>
      </c>
      <c r="C2173" s="3">
        <v>3201</v>
      </c>
      <c r="D2173" t="s">
        <v>1949</v>
      </c>
      <c r="E2173" s="74">
        <v>0.51219999999999999</v>
      </c>
      <c r="F2173" s="122" t="s">
        <v>2498</v>
      </c>
      <c r="G2173" s="63" t="s">
        <v>2498</v>
      </c>
    </row>
    <row r="2174" spans="1:7">
      <c r="A2174" t="s">
        <v>2387</v>
      </c>
      <c r="B2174" t="s">
        <v>2525</v>
      </c>
      <c r="C2174" s="3">
        <v>2175</v>
      </c>
      <c r="D2174" t="s">
        <v>1940</v>
      </c>
      <c r="E2174" s="74">
        <v>0.16869999999999999</v>
      </c>
      <c r="F2174" s="122" t="s">
        <v>2881</v>
      </c>
      <c r="G2174" s="63" t="s">
        <v>2499</v>
      </c>
    </row>
    <row r="2175" spans="1:7">
      <c r="A2175" t="s">
        <v>2387</v>
      </c>
      <c r="B2175" t="s">
        <v>2525</v>
      </c>
      <c r="C2175" s="3">
        <v>4515</v>
      </c>
      <c r="D2175" t="s">
        <v>1953</v>
      </c>
      <c r="E2175" s="74">
        <v>0.42470000000000002</v>
      </c>
      <c r="F2175" s="122" t="s">
        <v>2499</v>
      </c>
      <c r="G2175" s="63" t="s">
        <v>2499</v>
      </c>
    </row>
    <row r="2176" spans="1:7">
      <c r="A2176" t="s">
        <v>2387</v>
      </c>
      <c r="B2176" t="s">
        <v>2525</v>
      </c>
      <c r="C2176" s="3">
        <v>2387</v>
      </c>
      <c r="D2176" t="s">
        <v>1943</v>
      </c>
      <c r="E2176" s="74">
        <v>0.41560000000000002</v>
      </c>
      <c r="F2176" s="122" t="s">
        <v>2499</v>
      </c>
      <c r="G2176" s="63" t="s">
        <v>2499</v>
      </c>
    </row>
    <row r="2177" spans="1:7">
      <c r="A2177" t="s">
        <v>2387</v>
      </c>
      <c r="B2177" t="s">
        <v>2525</v>
      </c>
      <c r="C2177" s="3">
        <v>1799</v>
      </c>
      <c r="D2177" t="s">
        <v>1937</v>
      </c>
      <c r="E2177" s="74">
        <v>0.45</v>
      </c>
      <c r="F2177" s="122" t="s">
        <v>2881</v>
      </c>
      <c r="G2177" s="63" t="s">
        <v>2499</v>
      </c>
    </row>
    <row r="2178" spans="1:7">
      <c r="A2178" t="s">
        <v>2387</v>
      </c>
      <c r="B2178" t="s">
        <v>2525</v>
      </c>
      <c r="C2178" s="3">
        <v>5125</v>
      </c>
      <c r="D2178" t="s">
        <v>1955</v>
      </c>
      <c r="E2178" s="74">
        <v>0.20469999999999999</v>
      </c>
      <c r="F2178" s="122" t="s">
        <v>2881</v>
      </c>
      <c r="G2178" s="63" t="s">
        <v>2499</v>
      </c>
    </row>
    <row r="2179" spans="1:7">
      <c r="A2179" t="s">
        <v>2387</v>
      </c>
      <c r="B2179" t="s">
        <v>2525</v>
      </c>
      <c r="C2179" s="3">
        <v>2075</v>
      </c>
      <c r="D2179" t="s">
        <v>1939</v>
      </c>
      <c r="E2179" s="74">
        <v>0.4027</v>
      </c>
      <c r="F2179" s="122" t="s">
        <v>2499</v>
      </c>
      <c r="G2179" s="63" t="s">
        <v>2499</v>
      </c>
    </row>
    <row r="2180" spans="1:7">
      <c r="A2180" t="s">
        <v>2388</v>
      </c>
      <c r="B2180" t="s">
        <v>2596</v>
      </c>
      <c r="C2180" s="3">
        <v>2263</v>
      </c>
      <c r="D2180" t="s">
        <v>1960</v>
      </c>
      <c r="E2180" s="74">
        <v>0.54390000000000005</v>
      </c>
      <c r="F2180" s="122" t="s">
        <v>2499</v>
      </c>
      <c r="G2180" s="63" t="s">
        <v>2498</v>
      </c>
    </row>
    <row r="2181" spans="1:7">
      <c r="A2181" t="s">
        <v>2388</v>
      </c>
      <c r="B2181" t="s">
        <v>2596</v>
      </c>
      <c r="C2181" s="3">
        <v>5207</v>
      </c>
      <c r="D2181" t="s">
        <v>622</v>
      </c>
      <c r="E2181" s="74">
        <v>0.55649999999999999</v>
      </c>
      <c r="F2181" s="122" t="s">
        <v>2498</v>
      </c>
      <c r="G2181" s="63" t="s">
        <v>2498</v>
      </c>
    </row>
    <row r="2182" spans="1:7">
      <c r="A2182" t="s">
        <v>2388</v>
      </c>
      <c r="B2182" t="s">
        <v>2596</v>
      </c>
      <c r="C2182" s="3">
        <v>2458</v>
      </c>
      <c r="D2182" t="s">
        <v>1613</v>
      </c>
      <c r="E2182" s="74">
        <v>0.58379999999999999</v>
      </c>
      <c r="F2182" s="122" t="s">
        <v>2498</v>
      </c>
      <c r="G2182" s="63" t="s">
        <v>2498</v>
      </c>
    </row>
    <row r="2183" spans="1:7">
      <c r="A2183" t="s">
        <v>2388</v>
      </c>
      <c r="B2183" t="s">
        <v>2596</v>
      </c>
      <c r="C2183" s="3">
        <v>2607</v>
      </c>
      <c r="D2183" t="s">
        <v>1962</v>
      </c>
      <c r="E2183" s="74">
        <v>0.49959999999999999</v>
      </c>
      <c r="F2183" s="122" t="s">
        <v>2499</v>
      </c>
      <c r="G2183" s="63" t="s">
        <v>2499</v>
      </c>
    </row>
    <row r="2184" spans="1:7">
      <c r="A2184" t="s">
        <v>2388</v>
      </c>
      <c r="B2184" t="s">
        <v>2596</v>
      </c>
      <c r="C2184" s="3">
        <v>4482</v>
      </c>
      <c r="D2184" t="s">
        <v>1965</v>
      </c>
      <c r="E2184" s="74">
        <v>0.54400000000000004</v>
      </c>
      <c r="F2184" s="122" t="s">
        <v>2498</v>
      </c>
      <c r="G2184" s="63" t="s">
        <v>2498</v>
      </c>
    </row>
    <row r="2185" spans="1:7">
      <c r="A2185" t="s">
        <v>2388</v>
      </c>
      <c r="B2185" t="s">
        <v>2596</v>
      </c>
      <c r="C2185" s="3">
        <v>2488</v>
      </c>
      <c r="D2185" t="s">
        <v>1961</v>
      </c>
      <c r="E2185" s="74">
        <v>0.4405</v>
      </c>
      <c r="F2185" s="122" t="s">
        <v>2499</v>
      </c>
      <c r="G2185" s="63" t="s">
        <v>2499</v>
      </c>
    </row>
    <row r="2186" spans="1:7">
      <c r="A2186" t="s">
        <v>2388</v>
      </c>
      <c r="B2186" t="s">
        <v>2596</v>
      </c>
      <c r="C2186" s="3">
        <v>5464</v>
      </c>
      <c r="D2186" t="s">
        <v>3190</v>
      </c>
      <c r="E2186" s="74">
        <v>0.62560000000000004</v>
      </c>
      <c r="F2186" s="122" t="s">
        <v>2881</v>
      </c>
      <c r="G2186" s="63" t="s">
        <v>2498</v>
      </c>
    </row>
    <row r="2187" spans="1:7">
      <c r="A2187" t="s">
        <v>2388</v>
      </c>
      <c r="B2187" t="s">
        <v>2596</v>
      </c>
      <c r="C2187" s="3">
        <v>5084</v>
      </c>
      <c r="D2187" t="s">
        <v>3031</v>
      </c>
      <c r="E2187" s="74">
        <v>0.4</v>
      </c>
      <c r="F2187" s="122" t="s">
        <v>2881</v>
      </c>
      <c r="G2187" s="63" t="s">
        <v>2499</v>
      </c>
    </row>
    <row r="2188" spans="1:7">
      <c r="A2188" t="s">
        <v>2388</v>
      </c>
      <c r="B2188" t="s">
        <v>2596</v>
      </c>
      <c r="C2188" s="3">
        <v>5579</v>
      </c>
      <c r="D2188" t="s">
        <v>2872</v>
      </c>
      <c r="E2188" s="74">
        <v>0.52480000000000004</v>
      </c>
      <c r="F2188" s="122" t="s">
        <v>2881</v>
      </c>
      <c r="G2188" s="63" t="s">
        <v>2498</v>
      </c>
    </row>
    <row r="2189" spans="1:7">
      <c r="A2189" t="s">
        <v>2388</v>
      </c>
      <c r="B2189" t="s">
        <v>2596</v>
      </c>
      <c r="C2189" s="3">
        <v>4554</v>
      </c>
      <c r="D2189" t="s">
        <v>1745</v>
      </c>
      <c r="E2189" s="74">
        <v>0.54059999999999997</v>
      </c>
      <c r="F2189" s="122" t="s">
        <v>2498</v>
      </c>
      <c r="G2189" s="63" t="s">
        <v>2498</v>
      </c>
    </row>
    <row r="2190" spans="1:7">
      <c r="A2190" t="s">
        <v>2388</v>
      </c>
      <c r="B2190" t="s">
        <v>2596</v>
      </c>
      <c r="C2190" s="3">
        <v>5747</v>
      </c>
      <c r="D2190" t="s">
        <v>3191</v>
      </c>
      <c r="E2190" s="74">
        <v>0.56089999999999995</v>
      </c>
      <c r="F2190" s="122" t="s">
        <v>2499</v>
      </c>
      <c r="G2190" s="63" t="s">
        <v>2498</v>
      </c>
    </row>
    <row r="2191" spans="1:7">
      <c r="A2191" t="s">
        <v>2388</v>
      </c>
      <c r="B2191" t="s">
        <v>2596</v>
      </c>
      <c r="C2191" s="3">
        <v>4130</v>
      </c>
      <c r="D2191" t="s">
        <v>1964</v>
      </c>
      <c r="E2191" s="74">
        <v>0.51970000000000005</v>
      </c>
      <c r="F2191" s="122" t="s">
        <v>2499</v>
      </c>
      <c r="G2191" s="63" t="s">
        <v>2498</v>
      </c>
    </row>
    <row r="2192" spans="1:7">
      <c r="A2192" t="s">
        <v>2388</v>
      </c>
      <c r="B2192" t="s">
        <v>2596</v>
      </c>
      <c r="C2192" s="3">
        <v>3762</v>
      </c>
      <c r="D2192" t="s">
        <v>1963</v>
      </c>
      <c r="E2192" s="74">
        <v>0.52380000000000004</v>
      </c>
      <c r="F2192" s="122" t="s">
        <v>2499</v>
      </c>
      <c r="G2192" s="63" t="s">
        <v>2498</v>
      </c>
    </row>
    <row r="2193" spans="1:7">
      <c r="A2193" t="s">
        <v>2389</v>
      </c>
      <c r="B2193" t="s">
        <v>2529</v>
      </c>
      <c r="C2193" s="3">
        <v>2713</v>
      </c>
      <c r="D2193" t="s">
        <v>1967</v>
      </c>
      <c r="E2193" s="74">
        <v>0.47770000000000001</v>
      </c>
      <c r="F2193" s="122" t="s">
        <v>2881</v>
      </c>
      <c r="G2193" s="63" t="s">
        <v>2499</v>
      </c>
    </row>
    <row r="2194" spans="1:7">
      <c r="A2194" t="s">
        <v>2389</v>
      </c>
      <c r="B2194" t="s">
        <v>2529</v>
      </c>
      <c r="C2194" s="3">
        <v>3136</v>
      </c>
      <c r="D2194" t="s">
        <v>1968</v>
      </c>
      <c r="E2194" s="74">
        <v>0.40110000000000001</v>
      </c>
      <c r="F2194" s="122" t="s">
        <v>2881</v>
      </c>
      <c r="G2194" s="63" t="s">
        <v>2499</v>
      </c>
    </row>
    <row r="2195" spans="1:7">
      <c r="A2195" t="s">
        <v>2389</v>
      </c>
      <c r="B2195" t="s">
        <v>2529</v>
      </c>
      <c r="C2195" s="3">
        <v>5021</v>
      </c>
      <c r="D2195" t="s">
        <v>3183</v>
      </c>
      <c r="E2195" s="74">
        <v>0.4088</v>
      </c>
      <c r="F2195" s="122" t="s">
        <v>2881</v>
      </c>
      <c r="G2195" s="63" t="s">
        <v>2499</v>
      </c>
    </row>
    <row r="2196" spans="1:7">
      <c r="A2196" t="s">
        <v>2389</v>
      </c>
      <c r="B2196" t="s">
        <v>2529</v>
      </c>
      <c r="C2196" s="3">
        <v>3796</v>
      </c>
      <c r="D2196" t="s">
        <v>1969</v>
      </c>
      <c r="E2196" s="74">
        <v>0.4476</v>
      </c>
      <c r="F2196" s="122" t="s">
        <v>2881</v>
      </c>
      <c r="G2196" s="63" t="s">
        <v>2499</v>
      </c>
    </row>
    <row r="2197" spans="1:7">
      <c r="A2197" t="s">
        <v>2389</v>
      </c>
      <c r="B2197" t="s">
        <v>2529</v>
      </c>
      <c r="C2197" s="3">
        <v>4476</v>
      </c>
      <c r="D2197" t="s">
        <v>1971</v>
      </c>
      <c r="E2197" s="74">
        <v>0.46250000000000002</v>
      </c>
      <c r="F2197" s="122" t="s">
        <v>2881</v>
      </c>
      <c r="G2197" s="63" t="s">
        <v>2499</v>
      </c>
    </row>
    <row r="2198" spans="1:7">
      <c r="A2198" t="s">
        <v>2389</v>
      </c>
      <c r="B2198" t="s">
        <v>2529</v>
      </c>
      <c r="C2198" s="3">
        <v>5465</v>
      </c>
      <c r="D2198" t="s">
        <v>2463</v>
      </c>
      <c r="E2198" s="74">
        <v>0.64290000000000003</v>
      </c>
      <c r="F2198" s="122" t="s">
        <v>2881</v>
      </c>
      <c r="G2198" s="63" t="s">
        <v>2498</v>
      </c>
    </row>
    <row r="2199" spans="1:7">
      <c r="A2199" t="s">
        <v>2389</v>
      </c>
      <c r="B2199" t="s">
        <v>2529</v>
      </c>
      <c r="C2199" s="3">
        <v>4459</v>
      </c>
      <c r="D2199" t="s">
        <v>1970</v>
      </c>
      <c r="E2199" s="74">
        <v>0.42859999999999998</v>
      </c>
      <c r="F2199" s="122" t="s">
        <v>2881</v>
      </c>
      <c r="G2199" s="63" t="s">
        <v>2499</v>
      </c>
    </row>
    <row r="2200" spans="1:7">
      <c r="A2200" t="s">
        <v>2390</v>
      </c>
      <c r="B2200" t="s">
        <v>2651</v>
      </c>
      <c r="C2200" s="3">
        <v>3417</v>
      </c>
      <c r="D2200" t="s">
        <v>1975</v>
      </c>
      <c r="E2200" s="74">
        <v>0.47260000000000002</v>
      </c>
      <c r="F2200" s="122" t="s">
        <v>2881</v>
      </c>
      <c r="G2200" s="63" t="s">
        <v>2499</v>
      </c>
    </row>
    <row r="2201" spans="1:7">
      <c r="A2201" t="s">
        <v>2390</v>
      </c>
      <c r="B2201" t="s">
        <v>2651</v>
      </c>
      <c r="C2201" s="3">
        <v>4324</v>
      </c>
      <c r="D2201" t="s">
        <v>1977</v>
      </c>
      <c r="E2201" s="74">
        <v>0.41599999999999998</v>
      </c>
      <c r="F2201" s="122" t="s">
        <v>2881</v>
      </c>
      <c r="G2201" s="63" t="s">
        <v>2499</v>
      </c>
    </row>
    <row r="2202" spans="1:7">
      <c r="A2202" t="s">
        <v>2390</v>
      </c>
      <c r="B2202" t="s">
        <v>2651</v>
      </c>
      <c r="C2202" s="3">
        <v>1983</v>
      </c>
      <c r="D2202" t="s">
        <v>1973</v>
      </c>
      <c r="E2202" s="74">
        <v>3.3300000000000003E-2</v>
      </c>
      <c r="F2202" s="122" t="s">
        <v>2881</v>
      </c>
      <c r="G2202" s="63" t="s">
        <v>2499</v>
      </c>
    </row>
    <row r="2203" spans="1:7">
      <c r="A2203" t="s">
        <v>2390</v>
      </c>
      <c r="B2203" t="s">
        <v>2651</v>
      </c>
      <c r="C2203" s="3">
        <v>4201</v>
      </c>
      <c r="D2203" t="s">
        <v>1976</v>
      </c>
      <c r="E2203" s="74">
        <v>0.38100000000000001</v>
      </c>
      <c r="F2203" s="122" t="s">
        <v>2881</v>
      </c>
      <c r="G2203" s="63" t="s">
        <v>2499</v>
      </c>
    </row>
    <row r="2204" spans="1:7">
      <c r="A2204" t="s">
        <v>2390</v>
      </c>
      <c r="B2204" t="s">
        <v>2651</v>
      </c>
      <c r="C2204" s="3">
        <v>2219</v>
      </c>
      <c r="D2204" t="s">
        <v>1974</v>
      </c>
      <c r="E2204" s="74">
        <v>0.43169999999999997</v>
      </c>
      <c r="F2204" s="122" t="s">
        <v>2881</v>
      </c>
      <c r="G2204" s="63" t="s">
        <v>2499</v>
      </c>
    </row>
    <row r="2205" spans="1:7">
      <c r="A2205" t="s">
        <v>2390</v>
      </c>
      <c r="B2205" t="s">
        <v>2651</v>
      </c>
      <c r="C2205" s="3">
        <v>4517</v>
      </c>
      <c r="D2205" t="s">
        <v>1978</v>
      </c>
      <c r="E2205" s="74">
        <v>0.46229999999999999</v>
      </c>
      <c r="F2205" s="122" t="s">
        <v>2881</v>
      </c>
      <c r="G2205" s="63" t="s">
        <v>2499</v>
      </c>
    </row>
    <row r="2206" spans="1:7">
      <c r="A2206" t="s">
        <v>2391</v>
      </c>
      <c r="B2206" t="s">
        <v>2664</v>
      </c>
      <c r="C2206" s="3">
        <v>2584</v>
      </c>
      <c r="D2206" t="s">
        <v>1981</v>
      </c>
      <c r="E2206" s="74">
        <v>0.377</v>
      </c>
      <c r="F2206" s="122" t="s">
        <v>2881</v>
      </c>
      <c r="G2206" s="63" t="s">
        <v>2499</v>
      </c>
    </row>
    <row r="2207" spans="1:7">
      <c r="A2207" t="s">
        <v>2391</v>
      </c>
      <c r="B2207" t="s">
        <v>2664</v>
      </c>
      <c r="C2207" s="3">
        <v>2554</v>
      </c>
      <c r="D2207" t="s">
        <v>1980</v>
      </c>
      <c r="E2207" s="74">
        <v>0.28139999999999998</v>
      </c>
      <c r="F2207" s="122" t="s">
        <v>2881</v>
      </c>
      <c r="G2207" s="63" t="s">
        <v>2499</v>
      </c>
    </row>
    <row r="2208" spans="1:7">
      <c r="A2208" t="s">
        <v>2391</v>
      </c>
      <c r="B2208" t="s">
        <v>2664</v>
      </c>
      <c r="C2208" s="3">
        <v>5448</v>
      </c>
      <c r="D2208" t="s">
        <v>1983</v>
      </c>
      <c r="E2208" s="74">
        <v>0.3226</v>
      </c>
      <c r="F2208" s="122" t="s">
        <v>2881</v>
      </c>
      <c r="G2208" s="63" t="s">
        <v>2499</v>
      </c>
    </row>
    <row r="2209" spans="1:7">
      <c r="A2209" t="s">
        <v>2391</v>
      </c>
      <c r="B2209" t="s">
        <v>2664</v>
      </c>
      <c r="C2209" s="3">
        <v>3930</v>
      </c>
      <c r="D2209" t="s">
        <v>909</v>
      </c>
      <c r="E2209" s="74">
        <v>0.38729999999999998</v>
      </c>
      <c r="F2209" s="122" t="s">
        <v>2881</v>
      </c>
      <c r="G2209" s="63" t="s">
        <v>2499</v>
      </c>
    </row>
    <row r="2210" spans="1:7">
      <c r="A2210" t="s">
        <v>2391</v>
      </c>
      <c r="B2210" t="s">
        <v>2664</v>
      </c>
      <c r="C2210" s="3">
        <v>5047</v>
      </c>
      <c r="D2210" t="s">
        <v>1982</v>
      </c>
      <c r="E2210" s="74">
        <v>0.15909999999999999</v>
      </c>
      <c r="F2210" s="122" t="s">
        <v>2881</v>
      </c>
      <c r="G2210" s="63" t="s">
        <v>2499</v>
      </c>
    </row>
    <row r="2211" spans="1:7">
      <c r="A2211" t="s">
        <v>2391</v>
      </c>
      <c r="B2211" t="s">
        <v>2664</v>
      </c>
      <c r="C2211" s="3">
        <v>1743</v>
      </c>
      <c r="D2211" t="s">
        <v>3060</v>
      </c>
      <c r="E2211" s="74">
        <v>0</v>
      </c>
      <c r="F2211" s="122" t="s">
        <v>2881</v>
      </c>
      <c r="G2211" s="63" t="s">
        <v>2499</v>
      </c>
    </row>
    <row r="2212" spans="1:7">
      <c r="A2212" t="s">
        <v>2392</v>
      </c>
      <c r="B2212" t="s">
        <v>2685</v>
      </c>
      <c r="C2212" s="3">
        <v>4428</v>
      </c>
      <c r="D2212" t="s">
        <v>1988</v>
      </c>
      <c r="E2212" s="74">
        <v>0.49530000000000002</v>
      </c>
      <c r="F2212" s="122" t="s">
        <v>2498</v>
      </c>
      <c r="G2212" s="63" t="s">
        <v>2498</v>
      </c>
    </row>
    <row r="2213" spans="1:7">
      <c r="A2213" t="s">
        <v>2392</v>
      </c>
      <c r="B2213" t="s">
        <v>2685</v>
      </c>
      <c r="C2213" s="3">
        <v>4525</v>
      </c>
      <c r="D2213" t="s">
        <v>1989</v>
      </c>
      <c r="E2213" s="74">
        <v>0.50949999999999995</v>
      </c>
      <c r="F2213" s="122" t="s">
        <v>2499</v>
      </c>
      <c r="G2213" s="63" t="s">
        <v>2498</v>
      </c>
    </row>
    <row r="2214" spans="1:7">
      <c r="A2214" t="s">
        <v>2392</v>
      </c>
      <c r="B2214" t="s">
        <v>2685</v>
      </c>
      <c r="C2214" s="3">
        <v>5554</v>
      </c>
      <c r="D2214" t="s">
        <v>2874</v>
      </c>
      <c r="E2214" s="74">
        <v>0.63690000000000002</v>
      </c>
      <c r="F2214" s="122" t="s">
        <v>2881</v>
      </c>
      <c r="G2214" s="63" t="s">
        <v>2498</v>
      </c>
    </row>
    <row r="2215" spans="1:7">
      <c r="A2215" t="s">
        <v>2392</v>
      </c>
      <c r="B2215" t="s">
        <v>2685</v>
      </c>
      <c r="C2215" s="3">
        <v>2459</v>
      </c>
      <c r="D2215" t="s">
        <v>1985</v>
      </c>
      <c r="E2215" s="74">
        <v>0.49049999999999999</v>
      </c>
      <c r="F2215" s="122" t="s">
        <v>2498</v>
      </c>
      <c r="G2215" s="63" t="s">
        <v>2498</v>
      </c>
    </row>
    <row r="2216" spans="1:7">
      <c r="A2216" t="s">
        <v>2392</v>
      </c>
      <c r="B2216" t="s">
        <v>2685</v>
      </c>
      <c r="C2216" s="3">
        <v>2687</v>
      </c>
      <c r="D2216" t="s">
        <v>1987</v>
      </c>
      <c r="E2216" s="74">
        <v>0.50429999999999997</v>
      </c>
      <c r="F2216" s="122" t="s">
        <v>2498</v>
      </c>
      <c r="G2216" s="63" t="s">
        <v>2498</v>
      </c>
    </row>
    <row r="2217" spans="1:7">
      <c r="A2217" t="s">
        <v>2392</v>
      </c>
      <c r="B2217" t="s">
        <v>2685</v>
      </c>
      <c r="C2217" s="3">
        <v>1823</v>
      </c>
      <c r="D2217" t="s">
        <v>3229</v>
      </c>
      <c r="E2217" s="74">
        <v>0.35189999999999999</v>
      </c>
      <c r="F2217" s="122" t="s">
        <v>2881</v>
      </c>
      <c r="G2217" s="63" t="s">
        <v>2499</v>
      </c>
    </row>
    <row r="2218" spans="1:7">
      <c r="A2218" t="s">
        <v>2392</v>
      </c>
      <c r="B2218" t="s">
        <v>2685</v>
      </c>
      <c r="C2218" s="3">
        <v>2489</v>
      </c>
      <c r="D2218" t="s">
        <v>1986</v>
      </c>
      <c r="E2218" s="74">
        <v>0.55279999999999996</v>
      </c>
      <c r="F2218" s="122" t="s">
        <v>2498</v>
      </c>
      <c r="G2218" s="63" t="s">
        <v>2498</v>
      </c>
    </row>
    <row r="2219" spans="1:7">
      <c r="A2219" t="s">
        <v>2393</v>
      </c>
      <c r="B2219" t="s">
        <v>2673</v>
      </c>
      <c r="C2219" s="3">
        <v>2585</v>
      </c>
      <c r="D2219" t="s">
        <v>1992</v>
      </c>
      <c r="E2219" s="74">
        <v>0.50609999999999999</v>
      </c>
      <c r="F2219" s="122" t="s">
        <v>2881</v>
      </c>
      <c r="G2219" s="63" t="s">
        <v>2498</v>
      </c>
    </row>
    <row r="2220" spans="1:7">
      <c r="A2220" t="s">
        <v>2393</v>
      </c>
      <c r="B2220" t="s">
        <v>2673</v>
      </c>
      <c r="C2220" s="3">
        <v>3365</v>
      </c>
      <c r="D2220" t="s">
        <v>1994</v>
      </c>
      <c r="E2220" s="74">
        <v>0.44219999999999998</v>
      </c>
      <c r="F2220" s="122" t="s">
        <v>2881</v>
      </c>
      <c r="G2220" s="63" t="s">
        <v>2499</v>
      </c>
    </row>
    <row r="2221" spans="1:7">
      <c r="A2221" t="s">
        <v>2393</v>
      </c>
      <c r="B2221" t="s">
        <v>2673</v>
      </c>
      <c r="C2221" s="3">
        <v>4533</v>
      </c>
      <c r="D2221" t="s">
        <v>1995</v>
      </c>
      <c r="E2221" s="74">
        <v>0.67669999999999997</v>
      </c>
      <c r="F2221" s="122" t="s">
        <v>2498</v>
      </c>
      <c r="G2221" s="63" t="s">
        <v>2498</v>
      </c>
    </row>
    <row r="2222" spans="1:7">
      <c r="A2222" t="s">
        <v>2393</v>
      </c>
      <c r="B2222" t="s">
        <v>2673</v>
      </c>
      <c r="C2222" s="3">
        <v>5112</v>
      </c>
      <c r="D2222" t="s">
        <v>1996</v>
      </c>
      <c r="E2222" s="74">
        <v>0.60009999999999997</v>
      </c>
      <c r="F2222" s="122" t="s">
        <v>2881</v>
      </c>
      <c r="G2222" s="63" t="s">
        <v>2498</v>
      </c>
    </row>
    <row r="2223" spans="1:7">
      <c r="A2223" t="s">
        <v>2393</v>
      </c>
      <c r="B2223" t="s">
        <v>2673</v>
      </c>
      <c r="C2223" s="3">
        <v>3003</v>
      </c>
      <c r="D2223" t="s">
        <v>1993</v>
      </c>
      <c r="E2223" s="74">
        <v>0.56030000000000002</v>
      </c>
      <c r="F2223" s="122" t="s">
        <v>2498</v>
      </c>
      <c r="G2223" s="63" t="s">
        <v>2498</v>
      </c>
    </row>
    <row r="2224" spans="1:7">
      <c r="A2224" t="s">
        <v>2393</v>
      </c>
      <c r="B2224" t="s">
        <v>2673</v>
      </c>
      <c r="C2224" s="3">
        <v>2343</v>
      </c>
      <c r="D2224" t="s">
        <v>1991</v>
      </c>
      <c r="E2224" s="74">
        <v>0.47089999999999999</v>
      </c>
      <c r="F2224" s="122" t="s">
        <v>2499</v>
      </c>
      <c r="G2224" s="63" t="s">
        <v>2499</v>
      </c>
    </row>
    <row r="2225" spans="1:7">
      <c r="A2225" t="s">
        <v>2886</v>
      </c>
      <c r="B2225" t="s">
        <v>3029</v>
      </c>
      <c r="C2225" s="3">
        <v>5710</v>
      </c>
      <c r="D2225" t="s">
        <v>2970</v>
      </c>
      <c r="E2225" s="74">
        <v>0.32579999999999998</v>
      </c>
      <c r="F2225" s="122" t="s">
        <v>2881</v>
      </c>
      <c r="G2225" s="63" t="s">
        <v>2499</v>
      </c>
    </row>
    <row r="2226" spans="1:7">
      <c r="A2226" t="s">
        <v>2394</v>
      </c>
      <c r="B2226" t="s">
        <v>2649</v>
      </c>
      <c r="C2226" s="3">
        <v>5373</v>
      </c>
      <c r="D2226" t="s">
        <v>1998</v>
      </c>
      <c r="E2226" s="74">
        <v>0.35849999999999999</v>
      </c>
      <c r="F2226" s="122" t="s">
        <v>2498</v>
      </c>
      <c r="G2226" s="63" t="s">
        <v>2498</v>
      </c>
    </row>
    <row r="2227" spans="1:7">
      <c r="A2227" t="s">
        <v>2395</v>
      </c>
      <c r="B2227" t="s">
        <v>2638</v>
      </c>
      <c r="C2227" s="3">
        <v>2087</v>
      </c>
      <c r="D2227" t="s">
        <v>2000</v>
      </c>
      <c r="E2227" s="74">
        <v>0.55659999999999998</v>
      </c>
      <c r="F2227" s="122" t="s">
        <v>2881</v>
      </c>
      <c r="G2227" s="63" t="s">
        <v>2498</v>
      </c>
    </row>
    <row r="2228" spans="1:7">
      <c r="A2228" t="s">
        <v>2395</v>
      </c>
      <c r="B2228" t="s">
        <v>2638</v>
      </c>
      <c r="C2228" s="3">
        <v>2088</v>
      </c>
      <c r="D2228" t="s">
        <v>2001</v>
      </c>
      <c r="E2228" s="74">
        <v>0.4153</v>
      </c>
      <c r="F2228" s="122" t="s">
        <v>2881</v>
      </c>
      <c r="G2228" s="63" t="s">
        <v>2499</v>
      </c>
    </row>
    <row r="2229" spans="1:7">
      <c r="A2229" t="s">
        <v>2396</v>
      </c>
      <c r="B2229" t="s">
        <v>2643</v>
      </c>
      <c r="C2229" s="3">
        <v>3137</v>
      </c>
      <c r="D2229" t="s">
        <v>2003</v>
      </c>
      <c r="E2229" s="74">
        <v>0.67530000000000001</v>
      </c>
      <c r="F2229" s="122" t="s">
        <v>2498</v>
      </c>
      <c r="G2229" s="63" t="s">
        <v>2498</v>
      </c>
    </row>
    <row r="2230" spans="1:7">
      <c r="A2230" t="s">
        <v>2397</v>
      </c>
      <c r="B2230" t="s">
        <v>2791</v>
      </c>
      <c r="C2230" s="3">
        <v>2052</v>
      </c>
      <c r="D2230" t="s">
        <v>2005</v>
      </c>
      <c r="E2230" s="74">
        <v>0.44350000000000001</v>
      </c>
      <c r="F2230" s="122" t="s">
        <v>2498</v>
      </c>
      <c r="G2230" s="63" t="s">
        <v>2498</v>
      </c>
    </row>
    <row r="2231" spans="1:7">
      <c r="A2231" t="s">
        <v>2397</v>
      </c>
      <c r="B2231" t="s">
        <v>2791</v>
      </c>
      <c r="C2231" s="3">
        <v>3418</v>
      </c>
      <c r="D2231" t="s">
        <v>2006</v>
      </c>
      <c r="E2231" s="74">
        <v>0.54330000000000001</v>
      </c>
      <c r="F2231" s="122" t="s">
        <v>2498</v>
      </c>
      <c r="G2231" s="63" t="s">
        <v>2498</v>
      </c>
    </row>
    <row r="2232" spans="1:7">
      <c r="A2232" t="s">
        <v>2398</v>
      </c>
      <c r="B2232" t="s">
        <v>2727</v>
      </c>
      <c r="C2232" s="3">
        <v>2587</v>
      </c>
      <c r="D2232" t="s">
        <v>135</v>
      </c>
      <c r="E2232" s="74">
        <v>0.2974</v>
      </c>
      <c r="F2232" s="122" t="s">
        <v>2881</v>
      </c>
      <c r="G2232" s="63" t="s">
        <v>2499</v>
      </c>
    </row>
    <row r="2233" spans="1:7">
      <c r="A2233" t="s">
        <v>2398</v>
      </c>
      <c r="B2233" t="s">
        <v>2727</v>
      </c>
      <c r="C2233" s="3">
        <v>3203</v>
      </c>
      <c r="D2233" t="s">
        <v>75</v>
      </c>
      <c r="E2233" s="74">
        <v>0.5544</v>
      </c>
      <c r="F2233" s="122" t="s">
        <v>2498</v>
      </c>
      <c r="G2233" s="63" t="s">
        <v>2498</v>
      </c>
    </row>
    <row r="2234" spans="1:7">
      <c r="A2234" t="s">
        <v>2398</v>
      </c>
      <c r="B2234" t="s">
        <v>2727</v>
      </c>
      <c r="C2234" s="3">
        <v>5574</v>
      </c>
      <c r="D2234" t="s">
        <v>2930</v>
      </c>
      <c r="E2234" s="74">
        <v>0.50319999999999998</v>
      </c>
      <c r="F2234" s="122" t="s">
        <v>2499</v>
      </c>
      <c r="G2234" s="63" t="s">
        <v>2498</v>
      </c>
    </row>
    <row r="2235" spans="1:7">
      <c r="A2235" t="s">
        <v>2398</v>
      </c>
      <c r="B2235" t="s">
        <v>2727</v>
      </c>
      <c r="C2235" s="3">
        <v>3419</v>
      </c>
      <c r="D2235" t="s">
        <v>22</v>
      </c>
      <c r="E2235" s="74">
        <v>0.35670000000000002</v>
      </c>
      <c r="F2235" s="122" t="s">
        <v>2881</v>
      </c>
      <c r="G2235" s="63" t="s">
        <v>2499</v>
      </c>
    </row>
    <row r="2236" spans="1:7">
      <c r="A2236" t="s">
        <v>2398</v>
      </c>
      <c r="B2236" t="s">
        <v>2727</v>
      </c>
      <c r="C2236" s="3">
        <v>2499</v>
      </c>
      <c r="D2236" t="s">
        <v>2008</v>
      </c>
      <c r="E2236" s="74">
        <v>0.32690000000000002</v>
      </c>
      <c r="F2236" s="122" t="s">
        <v>2881</v>
      </c>
      <c r="G2236" s="63" t="s">
        <v>2499</v>
      </c>
    </row>
    <row r="2237" spans="1:7">
      <c r="A2237" t="s">
        <v>2398</v>
      </c>
      <c r="B2237" t="s">
        <v>2727</v>
      </c>
      <c r="C2237" s="3">
        <v>3614</v>
      </c>
      <c r="D2237" t="s">
        <v>1584</v>
      </c>
      <c r="E2237" s="74">
        <v>0.2218</v>
      </c>
      <c r="F2237" s="122" t="s">
        <v>2881</v>
      </c>
      <c r="G2237" s="63" t="s">
        <v>2499</v>
      </c>
    </row>
    <row r="2238" spans="1:7">
      <c r="A2238" t="s">
        <v>2399</v>
      </c>
      <c r="B2238" t="s">
        <v>2555</v>
      </c>
      <c r="C2238" s="3">
        <v>3366</v>
      </c>
      <c r="D2238" t="s">
        <v>2011</v>
      </c>
      <c r="E2238" s="74">
        <v>0.27879999999999999</v>
      </c>
      <c r="F2238" s="122" t="s">
        <v>2881</v>
      </c>
      <c r="G2238" s="63" t="s">
        <v>2499</v>
      </c>
    </row>
    <row r="2239" spans="1:7">
      <c r="A2239" t="s">
        <v>2399</v>
      </c>
      <c r="B2239" t="s">
        <v>2555</v>
      </c>
      <c r="C2239" s="3">
        <v>2894</v>
      </c>
      <c r="D2239" t="s">
        <v>2010</v>
      </c>
      <c r="E2239" s="74">
        <v>0.3463</v>
      </c>
      <c r="F2239" s="122" t="s">
        <v>2881</v>
      </c>
      <c r="G2239" s="63" t="s">
        <v>2499</v>
      </c>
    </row>
    <row r="2240" spans="1:7">
      <c r="A2240" t="s">
        <v>2400</v>
      </c>
      <c r="B2240" t="s">
        <v>2714</v>
      </c>
      <c r="C2240" s="3">
        <v>1961</v>
      </c>
      <c r="D2240" t="s">
        <v>2013</v>
      </c>
      <c r="E2240" s="74">
        <v>0.36699999999999999</v>
      </c>
      <c r="F2240" s="122" t="s">
        <v>2881</v>
      </c>
      <c r="G2240" s="63" t="s">
        <v>2499</v>
      </c>
    </row>
    <row r="2241" spans="1:7">
      <c r="A2241" t="s">
        <v>2400</v>
      </c>
      <c r="B2241" t="s">
        <v>2714</v>
      </c>
      <c r="C2241" s="3">
        <v>2622</v>
      </c>
      <c r="D2241" t="s">
        <v>2014</v>
      </c>
      <c r="E2241" s="74">
        <v>0.42099999999999999</v>
      </c>
      <c r="F2241" s="122" t="s">
        <v>2881</v>
      </c>
      <c r="G2241" s="63" t="s">
        <v>2499</v>
      </c>
    </row>
    <row r="2242" spans="1:7">
      <c r="A2242" t="s">
        <v>2400</v>
      </c>
      <c r="B2242" t="s">
        <v>2714</v>
      </c>
      <c r="C2242" s="3">
        <v>2634</v>
      </c>
      <c r="D2242" t="s">
        <v>2015</v>
      </c>
      <c r="E2242" s="74">
        <v>0.34839999999999999</v>
      </c>
      <c r="F2242" s="122" t="s">
        <v>2881</v>
      </c>
      <c r="G2242" s="63" t="s">
        <v>2499</v>
      </c>
    </row>
    <row r="2243" spans="1:7">
      <c r="A2243" t="s">
        <v>2401</v>
      </c>
      <c r="B2243" t="s">
        <v>2601</v>
      </c>
      <c r="C2243" s="3">
        <v>1962</v>
      </c>
      <c r="D2243" t="s">
        <v>2017</v>
      </c>
      <c r="E2243" s="74">
        <v>0.53559999999999997</v>
      </c>
      <c r="F2243" s="122" t="s">
        <v>2881</v>
      </c>
      <c r="G2243" s="63" t="s">
        <v>2498</v>
      </c>
    </row>
    <row r="2244" spans="1:7">
      <c r="A2244" t="s">
        <v>2401</v>
      </c>
      <c r="B2244" t="s">
        <v>2601</v>
      </c>
      <c r="C2244" s="3">
        <v>2895</v>
      </c>
      <c r="D2244" t="s">
        <v>1695</v>
      </c>
      <c r="E2244" s="74">
        <v>0.70109999999999995</v>
      </c>
      <c r="F2244" s="122" t="s">
        <v>2498</v>
      </c>
      <c r="G2244" s="63" t="s">
        <v>2498</v>
      </c>
    </row>
    <row r="2245" spans="1:7">
      <c r="A2245" t="s">
        <v>2401</v>
      </c>
      <c r="B2245" t="s">
        <v>2601</v>
      </c>
      <c r="C2245" s="3">
        <v>2896</v>
      </c>
      <c r="D2245" t="s">
        <v>2018</v>
      </c>
      <c r="E2245" s="74">
        <v>0.51359999999999995</v>
      </c>
      <c r="F2245" s="122" t="s">
        <v>2881</v>
      </c>
      <c r="G2245" s="63" t="s">
        <v>2498</v>
      </c>
    </row>
    <row r="2246" spans="1:7">
      <c r="A2246" t="s">
        <v>2402</v>
      </c>
      <c r="B2246" t="s">
        <v>2779</v>
      </c>
      <c r="C2246" s="3">
        <v>2115</v>
      </c>
      <c r="D2246" t="s">
        <v>2020</v>
      </c>
      <c r="E2246" s="74">
        <v>0</v>
      </c>
      <c r="F2246" s="122" t="s">
        <v>2881</v>
      </c>
      <c r="G2246" s="63" t="s">
        <v>2499</v>
      </c>
    </row>
    <row r="2247" spans="1:7">
      <c r="A2247" t="s">
        <v>2403</v>
      </c>
      <c r="B2247" t="s">
        <v>2557</v>
      </c>
      <c r="C2247" s="3">
        <v>2588</v>
      </c>
      <c r="D2247" t="s">
        <v>2022</v>
      </c>
      <c r="E2247" s="74">
        <v>0.28370000000000001</v>
      </c>
      <c r="F2247" s="122" t="s">
        <v>2881</v>
      </c>
      <c r="G2247" s="63" t="s">
        <v>2499</v>
      </c>
    </row>
    <row r="2248" spans="1:7">
      <c r="A2248" t="s">
        <v>2404</v>
      </c>
      <c r="B2248" t="s">
        <v>2586</v>
      </c>
      <c r="C2248" s="3">
        <v>2207</v>
      </c>
      <c r="D2248" t="s">
        <v>2024</v>
      </c>
      <c r="E2248" s="74">
        <v>0.64780000000000004</v>
      </c>
      <c r="F2248" s="122" t="s">
        <v>2498</v>
      </c>
      <c r="G2248" s="63" t="s">
        <v>2498</v>
      </c>
    </row>
    <row r="2249" spans="1:7">
      <c r="A2249" t="s">
        <v>2405</v>
      </c>
      <c r="B2249" t="s">
        <v>2748</v>
      </c>
      <c r="C2249" s="3">
        <v>3204</v>
      </c>
      <c r="D2249" t="s">
        <v>2026</v>
      </c>
      <c r="E2249" s="74">
        <v>0.53859999999999997</v>
      </c>
      <c r="F2249" s="122" t="s">
        <v>2498</v>
      </c>
      <c r="G2249" s="63" t="s">
        <v>2498</v>
      </c>
    </row>
    <row r="2250" spans="1:7">
      <c r="A2250" t="s">
        <v>2406</v>
      </c>
      <c r="B2250" t="s">
        <v>2773</v>
      </c>
      <c r="C2250" s="3">
        <v>3069</v>
      </c>
      <c r="D2250" t="s">
        <v>2029</v>
      </c>
      <c r="E2250" s="74">
        <v>0.39100000000000001</v>
      </c>
      <c r="F2250" s="122" t="s">
        <v>2881</v>
      </c>
      <c r="G2250" s="63" t="s">
        <v>2499</v>
      </c>
    </row>
    <row r="2251" spans="1:7">
      <c r="A2251" t="s">
        <v>2406</v>
      </c>
      <c r="B2251" t="s">
        <v>2773</v>
      </c>
      <c r="C2251" s="3">
        <v>3068</v>
      </c>
      <c r="D2251" t="s">
        <v>2028</v>
      </c>
      <c r="E2251" s="74">
        <v>0.44800000000000001</v>
      </c>
      <c r="F2251" s="122" t="s">
        <v>2498</v>
      </c>
      <c r="G2251" s="63" t="s">
        <v>2498</v>
      </c>
    </row>
    <row r="2252" spans="1:7">
      <c r="A2252" t="s">
        <v>2407</v>
      </c>
      <c r="B2252" t="s">
        <v>2696</v>
      </c>
      <c r="C2252" s="3">
        <v>3205</v>
      </c>
      <c r="D2252" t="s">
        <v>2032</v>
      </c>
      <c r="E2252" s="74">
        <v>0.32779999999999998</v>
      </c>
      <c r="F2252" s="122" t="s">
        <v>2881</v>
      </c>
      <c r="G2252" s="63" t="s">
        <v>2499</v>
      </c>
    </row>
    <row r="2253" spans="1:7">
      <c r="A2253" t="s">
        <v>2407</v>
      </c>
      <c r="B2253" t="s">
        <v>2696</v>
      </c>
      <c r="C2253" s="3">
        <v>2432</v>
      </c>
      <c r="D2253" t="s">
        <v>2031</v>
      </c>
      <c r="E2253" s="74">
        <v>0.34549999999999997</v>
      </c>
      <c r="F2253" s="122" t="s">
        <v>2881</v>
      </c>
      <c r="G2253" s="63" t="s">
        <v>2499</v>
      </c>
    </row>
    <row r="2254" spans="1:7">
      <c r="A2254" t="s">
        <v>2408</v>
      </c>
      <c r="B2254" t="s">
        <v>2802</v>
      </c>
      <c r="C2254" s="3">
        <v>2714</v>
      </c>
      <c r="D2254" t="s">
        <v>2034</v>
      </c>
      <c r="E2254" s="74">
        <v>0.83089999999999997</v>
      </c>
      <c r="F2254" s="122" t="s">
        <v>2498</v>
      </c>
      <c r="G2254" s="63" t="s">
        <v>2498</v>
      </c>
    </row>
    <row r="2255" spans="1:7">
      <c r="A2255" t="s">
        <v>2409</v>
      </c>
      <c r="B2255" t="s">
        <v>2679</v>
      </c>
      <c r="C2255" s="3">
        <v>5451</v>
      </c>
      <c r="D2255" t="s">
        <v>2038</v>
      </c>
      <c r="E2255" s="74">
        <v>0.53890000000000005</v>
      </c>
      <c r="F2255" s="122" t="s">
        <v>2498</v>
      </c>
      <c r="G2255" s="63" t="s">
        <v>2498</v>
      </c>
    </row>
    <row r="2256" spans="1:7">
      <c r="A2256" t="s">
        <v>2409</v>
      </c>
      <c r="B2256" t="s">
        <v>2679</v>
      </c>
      <c r="C2256" s="3">
        <v>2591</v>
      </c>
      <c r="D2256" t="s">
        <v>2036</v>
      </c>
      <c r="E2256" s="74">
        <v>0.48220000000000002</v>
      </c>
      <c r="F2256" s="122" t="s">
        <v>2498</v>
      </c>
      <c r="G2256" s="63" t="s">
        <v>2498</v>
      </c>
    </row>
    <row r="2257" spans="1:7">
      <c r="A2257" t="s">
        <v>2409</v>
      </c>
      <c r="B2257" t="s">
        <v>2679</v>
      </c>
      <c r="C2257" s="3">
        <v>2898</v>
      </c>
      <c r="D2257" t="s">
        <v>2037</v>
      </c>
      <c r="E2257" s="74">
        <v>0.52380000000000004</v>
      </c>
      <c r="F2257" s="122" t="s">
        <v>2498</v>
      </c>
      <c r="G2257" s="63" t="s">
        <v>2498</v>
      </c>
    </row>
    <row r="2258" spans="1:7">
      <c r="A2258" t="s">
        <v>2410</v>
      </c>
      <c r="B2258" t="s">
        <v>2830</v>
      </c>
      <c r="C2258" s="3">
        <v>3023</v>
      </c>
      <c r="D2258" t="s">
        <v>3211</v>
      </c>
      <c r="E2258" s="74">
        <v>0.8508</v>
      </c>
      <c r="F2258" s="122" t="s">
        <v>2881</v>
      </c>
      <c r="G2258" s="63" t="s">
        <v>2498</v>
      </c>
    </row>
    <row r="2259" spans="1:7">
      <c r="A2259" t="s">
        <v>2410</v>
      </c>
      <c r="B2259" t="s">
        <v>2830</v>
      </c>
      <c r="C2259" s="3">
        <v>2592</v>
      </c>
      <c r="D2259" t="s">
        <v>550</v>
      </c>
      <c r="E2259" s="74">
        <v>0.90659999999999996</v>
      </c>
      <c r="F2259" s="122" t="s">
        <v>2498</v>
      </c>
      <c r="G2259" s="63" t="s">
        <v>2498</v>
      </c>
    </row>
    <row r="2260" spans="1:7">
      <c r="A2260" t="s">
        <v>2410</v>
      </c>
      <c r="B2260" t="s">
        <v>2830</v>
      </c>
      <c r="C2260" s="3">
        <v>3138</v>
      </c>
      <c r="D2260" t="s">
        <v>2047</v>
      </c>
      <c r="E2260" s="74">
        <v>0.90559999999999996</v>
      </c>
      <c r="F2260" s="122" t="s">
        <v>2498</v>
      </c>
      <c r="G2260" s="63" t="s">
        <v>2498</v>
      </c>
    </row>
    <row r="2261" spans="1:7">
      <c r="A2261" t="s">
        <v>2410</v>
      </c>
      <c r="B2261" t="s">
        <v>2830</v>
      </c>
      <c r="C2261" s="3">
        <v>2116</v>
      </c>
      <c r="D2261" t="s">
        <v>2040</v>
      </c>
      <c r="E2261" s="74">
        <v>0.80649999999999999</v>
      </c>
      <c r="F2261" s="122" t="s">
        <v>2498</v>
      </c>
      <c r="G2261" s="63" t="s">
        <v>2498</v>
      </c>
    </row>
    <row r="2262" spans="1:7">
      <c r="A2262" t="s">
        <v>2410</v>
      </c>
      <c r="B2262" t="s">
        <v>2830</v>
      </c>
      <c r="C2262" s="3">
        <v>3206</v>
      </c>
      <c r="D2262" t="s">
        <v>2048</v>
      </c>
      <c r="E2262" s="74">
        <v>0.75209999999999999</v>
      </c>
      <c r="F2262" s="122" t="s">
        <v>2498</v>
      </c>
      <c r="G2262" s="63" t="s">
        <v>2498</v>
      </c>
    </row>
    <row r="2263" spans="1:7">
      <c r="A2263" t="s">
        <v>2410</v>
      </c>
      <c r="B2263" t="s">
        <v>2830</v>
      </c>
      <c r="C2263" s="3">
        <v>2410</v>
      </c>
      <c r="D2263" t="s">
        <v>2042</v>
      </c>
      <c r="E2263" s="74">
        <v>0.81169999999999998</v>
      </c>
      <c r="F2263" s="122" t="s">
        <v>2498</v>
      </c>
      <c r="G2263" s="63" t="s">
        <v>2498</v>
      </c>
    </row>
    <row r="2264" spans="1:7">
      <c r="A2264" t="s">
        <v>2410</v>
      </c>
      <c r="B2264" t="s">
        <v>2830</v>
      </c>
      <c r="C2264" s="3">
        <v>2176</v>
      </c>
      <c r="D2264" t="s">
        <v>1489</v>
      </c>
      <c r="E2264" s="74">
        <v>0.88600000000000001</v>
      </c>
      <c r="F2264" s="122" t="s">
        <v>2498</v>
      </c>
      <c r="G2264" s="63" t="s">
        <v>2498</v>
      </c>
    </row>
    <row r="2265" spans="1:7">
      <c r="A2265" t="s">
        <v>2410</v>
      </c>
      <c r="B2265" t="s">
        <v>2830</v>
      </c>
      <c r="C2265" s="3">
        <v>2818</v>
      </c>
      <c r="D2265" t="s">
        <v>2044</v>
      </c>
      <c r="E2265" s="74">
        <v>0.72450000000000003</v>
      </c>
      <c r="F2265" s="122" t="s">
        <v>2498</v>
      </c>
      <c r="G2265" s="63" t="s">
        <v>2498</v>
      </c>
    </row>
    <row r="2266" spans="1:7">
      <c r="A2266" t="s">
        <v>2410</v>
      </c>
      <c r="B2266" t="s">
        <v>2830</v>
      </c>
      <c r="C2266" s="3">
        <v>2715</v>
      </c>
      <c r="D2266" t="s">
        <v>2043</v>
      </c>
      <c r="E2266" s="74">
        <v>0.89149999999999996</v>
      </c>
      <c r="F2266" s="122" t="s">
        <v>2498</v>
      </c>
      <c r="G2266" s="63" t="s">
        <v>2498</v>
      </c>
    </row>
    <row r="2267" spans="1:7">
      <c r="A2267" t="s">
        <v>2410</v>
      </c>
      <c r="B2267" t="s">
        <v>2830</v>
      </c>
      <c r="C2267" s="3">
        <v>3615</v>
      </c>
      <c r="D2267" t="s">
        <v>2052</v>
      </c>
      <c r="E2267" s="74">
        <v>0.87370000000000003</v>
      </c>
      <c r="F2267" s="122" t="s">
        <v>2498</v>
      </c>
      <c r="G2267" s="63" t="s">
        <v>2498</v>
      </c>
    </row>
    <row r="2268" spans="1:7">
      <c r="A2268" t="s">
        <v>2410</v>
      </c>
      <c r="B2268" t="s">
        <v>2830</v>
      </c>
      <c r="C2268" s="3">
        <v>3817</v>
      </c>
      <c r="D2268" t="s">
        <v>2053</v>
      </c>
      <c r="E2268" s="74">
        <v>0.91159999999999997</v>
      </c>
      <c r="F2268" s="122" t="s">
        <v>2498</v>
      </c>
      <c r="G2268" s="63" t="s">
        <v>2498</v>
      </c>
    </row>
    <row r="2269" spans="1:7">
      <c r="A2269" t="s">
        <v>2410</v>
      </c>
      <c r="B2269" t="s">
        <v>2830</v>
      </c>
      <c r="C2269" s="3">
        <v>2899</v>
      </c>
      <c r="D2269" t="s">
        <v>2046</v>
      </c>
      <c r="E2269" s="74">
        <v>0.7994</v>
      </c>
      <c r="F2269" s="122" t="s">
        <v>2498</v>
      </c>
      <c r="G2269" s="63" t="s">
        <v>2498</v>
      </c>
    </row>
    <row r="2270" spans="1:7">
      <c r="A2270" t="s">
        <v>2410</v>
      </c>
      <c r="B2270" t="s">
        <v>2830</v>
      </c>
      <c r="C2270" s="3">
        <v>2177</v>
      </c>
      <c r="D2270" t="s">
        <v>2041</v>
      </c>
      <c r="E2270" s="74">
        <v>0.86799999999999999</v>
      </c>
      <c r="F2270" s="122" t="s">
        <v>2498</v>
      </c>
      <c r="G2270" s="63" t="s">
        <v>2498</v>
      </c>
    </row>
    <row r="2271" spans="1:7">
      <c r="A2271" t="s">
        <v>2410</v>
      </c>
      <c r="B2271" t="s">
        <v>2830</v>
      </c>
      <c r="C2271" s="3">
        <v>2819</v>
      </c>
      <c r="D2271" t="s">
        <v>2045</v>
      </c>
      <c r="E2271" s="74">
        <v>0.6462</v>
      </c>
      <c r="F2271" s="122" t="s">
        <v>2498</v>
      </c>
      <c r="G2271" s="63" t="s">
        <v>2498</v>
      </c>
    </row>
    <row r="2272" spans="1:7">
      <c r="A2272" t="s">
        <v>2410</v>
      </c>
      <c r="B2272" t="s">
        <v>2830</v>
      </c>
      <c r="C2272" s="3">
        <v>2433</v>
      </c>
      <c r="D2272" t="s">
        <v>1680</v>
      </c>
      <c r="E2272" s="74">
        <v>0.86160000000000003</v>
      </c>
      <c r="F2272" s="122" t="s">
        <v>2498</v>
      </c>
      <c r="G2272" s="63" t="s">
        <v>2498</v>
      </c>
    </row>
    <row r="2273" spans="1:7">
      <c r="A2273" t="s">
        <v>2410</v>
      </c>
      <c r="B2273" t="s">
        <v>2830</v>
      </c>
      <c r="C2273" s="3">
        <v>3264</v>
      </c>
      <c r="D2273" t="s">
        <v>2049</v>
      </c>
      <c r="E2273" s="74">
        <v>0.79300000000000004</v>
      </c>
      <c r="F2273" s="122" t="s">
        <v>2498</v>
      </c>
      <c r="G2273" s="63" t="s">
        <v>2498</v>
      </c>
    </row>
    <row r="2274" spans="1:7">
      <c r="A2274" t="s">
        <v>2410</v>
      </c>
      <c r="B2274" t="s">
        <v>2830</v>
      </c>
      <c r="C2274" s="3">
        <v>2529</v>
      </c>
      <c r="D2274" t="s">
        <v>140</v>
      </c>
      <c r="E2274" s="74">
        <v>0.87709999999999999</v>
      </c>
      <c r="F2274" s="122" t="s">
        <v>2498</v>
      </c>
      <c r="G2274" s="63" t="s">
        <v>2498</v>
      </c>
    </row>
    <row r="2275" spans="1:7">
      <c r="A2275" t="s">
        <v>2410</v>
      </c>
      <c r="B2275" t="s">
        <v>2830</v>
      </c>
      <c r="C2275" s="3">
        <v>4093</v>
      </c>
      <c r="D2275" t="s">
        <v>2054</v>
      </c>
      <c r="E2275" s="74">
        <v>0.90690000000000004</v>
      </c>
      <c r="F2275" s="122" t="s">
        <v>2498</v>
      </c>
      <c r="G2275" s="63" t="s">
        <v>2498</v>
      </c>
    </row>
    <row r="2276" spans="1:7">
      <c r="A2276" t="s">
        <v>2410</v>
      </c>
      <c r="B2276" t="s">
        <v>2830</v>
      </c>
      <c r="C2276" s="3">
        <v>2314</v>
      </c>
      <c r="D2276" t="s">
        <v>612</v>
      </c>
      <c r="E2276" s="74">
        <v>0.92849999999999999</v>
      </c>
      <c r="F2276" s="122" t="s">
        <v>2498</v>
      </c>
      <c r="G2276" s="63" t="s">
        <v>2498</v>
      </c>
    </row>
    <row r="2277" spans="1:7">
      <c r="A2277" t="s">
        <v>2410</v>
      </c>
      <c r="B2277" t="s">
        <v>2830</v>
      </c>
      <c r="C2277" s="3">
        <v>3312</v>
      </c>
      <c r="D2277" t="s">
        <v>2050</v>
      </c>
      <c r="E2277" s="74">
        <v>0.72719999999999996</v>
      </c>
      <c r="F2277" s="122" t="s">
        <v>2498</v>
      </c>
      <c r="G2277" s="63" t="s">
        <v>2498</v>
      </c>
    </row>
    <row r="2278" spans="1:7">
      <c r="A2278" t="s">
        <v>2410</v>
      </c>
      <c r="B2278" t="s">
        <v>2830</v>
      </c>
      <c r="C2278" s="3">
        <v>3368</v>
      </c>
      <c r="D2278" t="s">
        <v>2051</v>
      </c>
      <c r="E2278" s="74">
        <v>0.71479999999999999</v>
      </c>
      <c r="F2278" s="122" t="s">
        <v>2498</v>
      </c>
      <c r="G2278" s="63" t="s">
        <v>2498</v>
      </c>
    </row>
    <row r="2279" spans="1:7">
      <c r="A2279" t="s">
        <v>2410</v>
      </c>
      <c r="B2279" t="s">
        <v>2830</v>
      </c>
      <c r="C2279" s="3">
        <v>5153</v>
      </c>
      <c r="D2279" t="s">
        <v>2055</v>
      </c>
      <c r="E2279" s="74">
        <v>0.82779999999999998</v>
      </c>
      <c r="F2279" s="122" t="s">
        <v>2498</v>
      </c>
      <c r="G2279" s="63" t="s">
        <v>2498</v>
      </c>
    </row>
    <row r="2280" spans="1:7">
      <c r="A2280" s="57" t="s">
        <v>2410</v>
      </c>
      <c r="B2280" s="57" t="s">
        <v>2830</v>
      </c>
      <c r="C2280" s="3">
        <v>5355</v>
      </c>
      <c r="D2280" s="48" t="s">
        <v>2057</v>
      </c>
      <c r="E2280" s="74">
        <v>0.85099999999999998</v>
      </c>
      <c r="F2280" s="112" t="s">
        <v>2881</v>
      </c>
      <c r="G2280" s="63" t="s">
        <v>2498</v>
      </c>
    </row>
    <row r="2281" spans="1:7">
      <c r="A2281" t="s">
        <v>2410</v>
      </c>
      <c r="B2281" t="s">
        <v>2830</v>
      </c>
      <c r="C2281" s="3">
        <v>5224</v>
      </c>
      <c r="D2281" t="s">
        <v>2056</v>
      </c>
      <c r="E2281" s="74">
        <v>0.47789999999999999</v>
      </c>
      <c r="F2281" s="122" t="s">
        <v>2881</v>
      </c>
      <c r="G2281" s="63" t="s">
        <v>2499</v>
      </c>
    </row>
    <row r="2282" spans="1:7">
      <c r="A2282" t="s">
        <v>2410</v>
      </c>
      <c r="B2282" t="s">
        <v>2830</v>
      </c>
      <c r="C2282" s="3">
        <v>4020</v>
      </c>
      <c r="D2282" t="s">
        <v>3071</v>
      </c>
      <c r="E2282" s="74">
        <v>7.6899999999999996E-2</v>
      </c>
      <c r="F2282" s="122" t="s">
        <v>2881</v>
      </c>
      <c r="G2282" s="63" t="s">
        <v>2499</v>
      </c>
    </row>
    <row r="2283" spans="1:7">
      <c r="A2283" t="s">
        <v>2410</v>
      </c>
      <c r="B2283" t="s">
        <v>2830</v>
      </c>
      <c r="C2283" s="3">
        <v>2529</v>
      </c>
      <c r="D2283" t="s">
        <v>140</v>
      </c>
      <c r="E2283" s="74">
        <v>0.87709999999999999</v>
      </c>
      <c r="F2283" s="122" t="s">
        <v>2881</v>
      </c>
      <c r="G2283" s="63" t="s">
        <v>2498</v>
      </c>
    </row>
    <row r="2284" spans="1:7">
      <c r="A2284" t="s">
        <v>2410</v>
      </c>
      <c r="B2284" t="s">
        <v>2830</v>
      </c>
      <c r="C2284" s="3">
        <v>4093</v>
      </c>
      <c r="D2284" t="s">
        <v>2054</v>
      </c>
      <c r="E2284" s="74">
        <v>0.90690000000000004</v>
      </c>
      <c r="F2284" s="122" t="s">
        <v>2881</v>
      </c>
      <c r="G2284" s="63" t="s">
        <v>2498</v>
      </c>
    </row>
    <row r="2285" spans="1:7">
      <c r="A2285" t="s">
        <v>2410</v>
      </c>
      <c r="B2285" t="s">
        <v>2830</v>
      </c>
      <c r="C2285" s="3">
        <v>2314</v>
      </c>
      <c r="D2285" t="s">
        <v>612</v>
      </c>
      <c r="E2285" s="74">
        <v>0.92849999999999999</v>
      </c>
      <c r="F2285" s="122" t="s">
        <v>2881</v>
      </c>
      <c r="G2285" s="63" t="s">
        <v>2498</v>
      </c>
    </row>
    <row r="2286" spans="1:7">
      <c r="A2286" t="s">
        <v>2410</v>
      </c>
      <c r="B2286" t="s">
        <v>2830</v>
      </c>
      <c r="C2286" s="3">
        <v>3312</v>
      </c>
      <c r="D2286" t="s">
        <v>2050</v>
      </c>
      <c r="E2286" s="74">
        <v>0.72719999999999996</v>
      </c>
      <c r="F2286" s="122" t="s">
        <v>2881</v>
      </c>
      <c r="G2286" s="63" t="s">
        <v>2498</v>
      </c>
    </row>
    <row r="2287" spans="1:7">
      <c r="A2287" t="s">
        <v>2410</v>
      </c>
      <c r="B2287" t="s">
        <v>2830</v>
      </c>
      <c r="C2287" s="3">
        <v>3368</v>
      </c>
      <c r="D2287" t="s">
        <v>2051</v>
      </c>
      <c r="E2287" s="74">
        <v>0.71479999999999999</v>
      </c>
      <c r="F2287" s="122" t="s">
        <v>2881</v>
      </c>
      <c r="G2287" s="63" t="s">
        <v>2498</v>
      </c>
    </row>
    <row r="2288" spans="1:7">
      <c r="A2288" t="s">
        <v>2410</v>
      </c>
      <c r="B2288" t="s">
        <v>2830</v>
      </c>
      <c r="C2288" s="3">
        <v>5153</v>
      </c>
      <c r="D2288" t="s">
        <v>2055</v>
      </c>
      <c r="E2288" s="74">
        <v>0.82779999999999998</v>
      </c>
      <c r="F2288" s="122" t="s">
        <v>2881</v>
      </c>
      <c r="G2288" s="63" t="s">
        <v>2498</v>
      </c>
    </row>
    <row r="2289" spans="1:7">
      <c r="A2289" t="s">
        <v>2410</v>
      </c>
      <c r="B2289" t="s">
        <v>2830</v>
      </c>
      <c r="C2289" s="3">
        <v>5355</v>
      </c>
      <c r="D2289" t="s">
        <v>2057</v>
      </c>
      <c r="E2289" s="74">
        <v>0.85099999999999998</v>
      </c>
      <c r="F2289" s="122" t="s">
        <v>2881</v>
      </c>
      <c r="G2289" s="63" t="s">
        <v>2498</v>
      </c>
    </row>
    <row r="2290" spans="1:7">
      <c r="A2290" t="s">
        <v>2410</v>
      </c>
      <c r="B2290" t="s">
        <v>2830</v>
      </c>
      <c r="C2290" s="3">
        <v>5224</v>
      </c>
      <c r="D2290" t="s">
        <v>2056</v>
      </c>
      <c r="E2290" s="74">
        <v>0.47789999999999999</v>
      </c>
      <c r="F2290" s="122" t="s">
        <v>2881</v>
      </c>
      <c r="G2290" s="63" t="s">
        <v>2498</v>
      </c>
    </row>
    <row r="2291" spans="1:7">
      <c r="A2291" t="s">
        <v>2410</v>
      </c>
      <c r="B2291" t="s">
        <v>2830</v>
      </c>
      <c r="C2291" s="3">
        <v>4020</v>
      </c>
      <c r="D2291" t="s">
        <v>3071</v>
      </c>
      <c r="E2291" s="74">
        <v>7.6899999999999996E-2</v>
      </c>
      <c r="F2291" s="122" t="s">
        <v>2881</v>
      </c>
      <c r="G2291" s="63" t="s">
        <v>2499</v>
      </c>
    </row>
    <row r="2292" spans="1:7">
      <c r="A2292" t="s">
        <v>2411</v>
      </c>
      <c r="B2292" t="s">
        <v>2579</v>
      </c>
      <c r="C2292" s="3">
        <v>4055</v>
      </c>
      <c r="D2292" t="s">
        <v>2061</v>
      </c>
      <c r="E2292" s="74">
        <v>0.59079999999999999</v>
      </c>
      <c r="F2292" s="122" t="s">
        <v>2498</v>
      </c>
      <c r="G2292" s="63" t="s">
        <v>2498</v>
      </c>
    </row>
    <row r="2293" spans="1:7">
      <c r="A2293" t="s">
        <v>2411</v>
      </c>
      <c r="B2293" t="s">
        <v>2579</v>
      </c>
      <c r="C2293" s="3">
        <v>4487</v>
      </c>
      <c r="D2293" t="s">
        <v>2062</v>
      </c>
      <c r="E2293" s="74">
        <v>0.60489999999999999</v>
      </c>
      <c r="F2293" s="122" t="s">
        <v>2498</v>
      </c>
      <c r="G2293" s="63" t="s">
        <v>2498</v>
      </c>
    </row>
    <row r="2294" spans="1:7">
      <c r="A2294" t="s">
        <v>2411</v>
      </c>
      <c r="B2294" t="s">
        <v>2579</v>
      </c>
      <c r="C2294" s="3">
        <v>2344</v>
      </c>
      <c r="D2294" t="s">
        <v>1769</v>
      </c>
      <c r="E2294" s="74">
        <v>0.5665</v>
      </c>
      <c r="F2294" s="122" t="s">
        <v>2498</v>
      </c>
      <c r="G2294" s="63" t="s">
        <v>2498</v>
      </c>
    </row>
    <row r="2295" spans="1:7">
      <c r="A2295" t="s">
        <v>2411</v>
      </c>
      <c r="B2295" t="s">
        <v>2579</v>
      </c>
      <c r="C2295" s="3">
        <v>2530</v>
      </c>
      <c r="D2295" t="s">
        <v>2059</v>
      </c>
      <c r="E2295" s="74">
        <v>0.58260000000000001</v>
      </c>
      <c r="F2295" s="122" t="s">
        <v>2498</v>
      </c>
      <c r="G2295" s="63" t="s">
        <v>2498</v>
      </c>
    </row>
    <row r="2296" spans="1:7">
      <c r="A2296" t="s">
        <v>2411</v>
      </c>
      <c r="B2296" t="s">
        <v>2579</v>
      </c>
      <c r="C2296" s="3">
        <v>2821</v>
      </c>
      <c r="D2296" t="s">
        <v>2060</v>
      </c>
      <c r="E2296" s="74">
        <v>0.61019999999999996</v>
      </c>
      <c r="F2296" s="122" t="s">
        <v>2498</v>
      </c>
      <c r="G2296" s="63" t="s">
        <v>2498</v>
      </c>
    </row>
    <row r="2297" spans="1:7">
      <c r="A2297" t="s">
        <v>2412</v>
      </c>
      <c r="B2297" t="s">
        <v>2754</v>
      </c>
      <c r="C2297" s="3">
        <v>5383</v>
      </c>
      <c r="D2297" t="s">
        <v>2065</v>
      </c>
      <c r="E2297" s="74">
        <v>0.59209999999999996</v>
      </c>
      <c r="F2297" s="122" t="s">
        <v>2498</v>
      </c>
      <c r="G2297" s="63" t="s">
        <v>2498</v>
      </c>
    </row>
    <row r="2298" spans="1:7">
      <c r="A2298" t="s">
        <v>2412</v>
      </c>
      <c r="B2298" t="s">
        <v>2754</v>
      </c>
      <c r="C2298" s="3">
        <v>5232</v>
      </c>
      <c r="D2298" t="s">
        <v>2942</v>
      </c>
      <c r="E2298" s="74">
        <v>0.51819999999999999</v>
      </c>
      <c r="F2298" s="122" t="s">
        <v>2498</v>
      </c>
      <c r="G2298" s="63" t="s">
        <v>2498</v>
      </c>
    </row>
    <row r="2299" spans="1:7">
      <c r="A2299" t="s">
        <v>2412</v>
      </c>
      <c r="B2299" t="s">
        <v>2754</v>
      </c>
      <c r="C2299" s="3">
        <v>5560</v>
      </c>
      <c r="D2299" t="s">
        <v>3198</v>
      </c>
      <c r="E2299" s="74">
        <v>0.5111</v>
      </c>
      <c r="F2299" s="122" t="s">
        <v>2881</v>
      </c>
      <c r="G2299" s="63" t="s">
        <v>2498</v>
      </c>
    </row>
    <row r="2300" spans="1:7">
      <c r="A2300" t="s">
        <v>2412</v>
      </c>
      <c r="B2300" t="s">
        <v>2754</v>
      </c>
      <c r="C2300" s="3">
        <v>2388</v>
      </c>
      <c r="D2300" t="s">
        <v>2064</v>
      </c>
      <c r="E2300" s="74">
        <v>0.51729999999999998</v>
      </c>
      <c r="F2300" s="122" t="s">
        <v>2499</v>
      </c>
      <c r="G2300" s="63" t="s">
        <v>2498</v>
      </c>
    </row>
    <row r="2301" spans="1:7">
      <c r="A2301" t="s">
        <v>2412</v>
      </c>
      <c r="B2301" t="s">
        <v>2754</v>
      </c>
      <c r="C2301" s="3">
        <v>4272</v>
      </c>
      <c r="D2301" t="s">
        <v>3200</v>
      </c>
      <c r="E2301" s="74">
        <v>0.30359999999999998</v>
      </c>
      <c r="F2301" s="122" t="s">
        <v>2881</v>
      </c>
      <c r="G2301" s="63" t="s">
        <v>2499</v>
      </c>
    </row>
    <row r="2302" spans="1:7">
      <c r="A2302" t="s">
        <v>2412</v>
      </c>
      <c r="B2302" t="s">
        <v>2754</v>
      </c>
      <c r="C2302" s="3">
        <v>5384</v>
      </c>
      <c r="D2302" t="s">
        <v>2066</v>
      </c>
      <c r="E2302" s="74">
        <v>0.60309999999999997</v>
      </c>
      <c r="F2302" s="122" t="s">
        <v>2498</v>
      </c>
      <c r="G2302" s="63" t="s">
        <v>2498</v>
      </c>
    </row>
    <row r="2303" spans="1:7">
      <c r="A2303" t="s">
        <v>2412</v>
      </c>
      <c r="B2303" t="s">
        <v>2754</v>
      </c>
      <c r="C2303" s="3">
        <v>5231</v>
      </c>
      <c r="D2303" t="s">
        <v>3201</v>
      </c>
      <c r="E2303" s="74">
        <v>0.60329999999999995</v>
      </c>
      <c r="F2303" s="122" t="s">
        <v>2881</v>
      </c>
      <c r="G2303" s="63" t="s">
        <v>2498</v>
      </c>
    </row>
    <row r="2304" spans="1:7">
      <c r="A2304" t="s">
        <v>2412</v>
      </c>
      <c r="B2304" t="s">
        <v>2754</v>
      </c>
      <c r="C2304" s="3">
        <v>5385</v>
      </c>
      <c r="D2304" t="s">
        <v>2067</v>
      </c>
      <c r="E2304" s="74">
        <v>0.53810000000000002</v>
      </c>
      <c r="F2304" s="122" t="s">
        <v>2498</v>
      </c>
      <c r="G2304" s="63" t="s">
        <v>2498</v>
      </c>
    </row>
    <row r="2305" spans="1:7">
      <c r="A2305" t="s">
        <v>2412</v>
      </c>
      <c r="B2305" t="s">
        <v>2754</v>
      </c>
      <c r="C2305" s="3">
        <v>5561</v>
      </c>
      <c r="D2305" t="s">
        <v>3199</v>
      </c>
      <c r="E2305" s="74">
        <v>0.86709999999999998</v>
      </c>
      <c r="F2305" s="122" t="s">
        <v>2881</v>
      </c>
      <c r="G2305" s="63" t="s">
        <v>2498</v>
      </c>
    </row>
    <row r="2306" spans="1:7">
      <c r="A2306" t="s">
        <v>2413</v>
      </c>
      <c r="B2306" t="s">
        <v>2653</v>
      </c>
      <c r="C2306" s="3">
        <v>3070</v>
      </c>
      <c r="D2306" t="s">
        <v>2069</v>
      </c>
      <c r="E2306" s="74">
        <v>0.81359999999999999</v>
      </c>
      <c r="F2306" s="122" t="s">
        <v>2498</v>
      </c>
      <c r="G2306" s="63" t="s">
        <v>2498</v>
      </c>
    </row>
    <row r="2307" spans="1:7">
      <c r="A2307" t="s">
        <v>2413</v>
      </c>
      <c r="B2307" t="s">
        <v>2653</v>
      </c>
      <c r="C2307" s="3">
        <v>5289</v>
      </c>
      <c r="D2307" t="s">
        <v>2070</v>
      </c>
      <c r="E2307" s="74">
        <v>0.89059999999999995</v>
      </c>
      <c r="F2307" s="122" t="s">
        <v>2498</v>
      </c>
      <c r="G2307" s="63" t="s">
        <v>2498</v>
      </c>
    </row>
    <row r="2308" spans="1:7">
      <c r="A2308" t="s">
        <v>2413</v>
      </c>
      <c r="B2308" t="s">
        <v>2653</v>
      </c>
      <c r="C2308" s="3">
        <v>5443</v>
      </c>
      <c r="D2308" t="s">
        <v>2654</v>
      </c>
      <c r="E2308" s="74">
        <v>0.9</v>
      </c>
      <c r="F2308" s="122" t="s">
        <v>2881</v>
      </c>
      <c r="G2308" s="63" t="s">
        <v>2498</v>
      </c>
    </row>
    <row r="2309" spans="1:7">
      <c r="A2309" t="s">
        <v>2414</v>
      </c>
      <c r="B2309" t="s">
        <v>2605</v>
      </c>
      <c r="C2309" s="3">
        <v>1776</v>
      </c>
      <c r="D2309" t="s">
        <v>2072</v>
      </c>
      <c r="E2309" s="74">
        <v>0.91120000000000001</v>
      </c>
      <c r="F2309" s="122" t="s">
        <v>2498</v>
      </c>
      <c r="G2309" s="63" t="s">
        <v>2498</v>
      </c>
    </row>
    <row r="2310" spans="1:7">
      <c r="A2310" t="s">
        <v>2414</v>
      </c>
      <c r="B2310" t="s">
        <v>2605</v>
      </c>
      <c r="C2310" s="3">
        <v>2555</v>
      </c>
      <c r="D2310" t="s">
        <v>2074</v>
      </c>
      <c r="E2310" s="74">
        <v>0.8246</v>
      </c>
      <c r="F2310" s="122" t="s">
        <v>2498</v>
      </c>
      <c r="G2310" s="63" t="s">
        <v>2498</v>
      </c>
    </row>
    <row r="2311" spans="1:7">
      <c r="A2311" t="s">
        <v>2414</v>
      </c>
      <c r="B2311" t="s">
        <v>2605</v>
      </c>
      <c r="C2311" s="3">
        <v>3071</v>
      </c>
      <c r="D2311" t="s">
        <v>2077</v>
      </c>
      <c r="E2311" s="74">
        <v>0.85729999999999995</v>
      </c>
      <c r="F2311" s="122" t="s">
        <v>2498</v>
      </c>
      <c r="G2311" s="63" t="s">
        <v>2498</v>
      </c>
    </row>
    <row r="2312" spans="1:7">
      <c r="A2312" t="s">
        <v>2414</v>
      </c>
      <c r="B2312" t="s">
        <v>2605</v>
      </c>
      <c r="C2312" s="3">
        <v>2345</v>
      </c>
      <c r="D2312" t="s">
        <v>2073</v>
      </c>
      <c r="E2312" s="74">
        <v>0.84850000000000003</v>
      </c>
      <c r="F2312" s="122" t="s">
        <v>2498</v>
      </c>
      <c r="G2312" s="63" t="s">
        <v>2498</v>
      </c>
    </row>
    <row r="2313" spans="1:7">
      <c r="A2313" t="s">
        <v>2414</v>
      </c>
      <c r="B2313" t="s">
        <v>2605</v>
      </c>
      <c r="C2313" s="3">
        <v>3013</v>
      </c>
      <c r="D2313" t="s">
        <v>2076</v>
      </c>
      <c r="E2313" s="74">
        <v>0.86119999999999997</v>
      </c>
      <c r="F2313" s="122" t="s">
        <v>2498</v>
      </c>
      <c r="G2313" s="63" t="s">
        <v>2498</v>
      </c>
    </row>
    <row r="2314" spans="1:7">
      <c r="A2314" t="s">
        <v>2414</v>
      </c>
      <c r="B2314" t="s">
        <v>2605</v>
      </c>
      <c r="C2314" s="3">
        <v>5399</v>
      </c>
      <c r="D2314" t="s">
        <v>2078</v>
      </c>
      <c r="E2314" s="74">
        <v>0.65720000000000001</v>
      </c>
      <c r="F2314" s="122" t="s">
        <v>2881</v>
      </c>
      <c r="G2314" s="63" t="s">
        <v>2498</v>
      </c>
    </row>
    <row r="2315" spans="1:7">
      <c r="A2315" t="s">
        <v>2414</v>
      </c>
      <c r="B2315" t="s">
        <v>2605</v>
      </c>
      <c r="C2315" s="3">
        <v>2756</v>
      </c>
      <c r="D2315" t="s">
        <v>2075</v>
      </c>
      <c r="E2315" s="74">
        <v>0.82550000000000001</v>
      </c>
      <c r="F2315" s="122" t="s">
        <v>2498</v>
      </c>
      <c r="G2315" s="63" t="s">
        <v>2498</v>
      </c>
    </row>
    <row r="2316" spans="1:7">
      <c r="A2316" t="s">
        <v>2415</v>
      </c>
      <c r="B2316" t="s">
        <v>2786</v>
      </c>
      <c r="C2316" s="3">
        <v>4000</v>
      </c>
      <c r="D2316" t="s">
        <v>2083</v>
      </c>
      <c r="E2316" s="74">
        <v>0.84409999999999996</v>
      </c>
      <c r="F2316" s="122" t="s">
        <v>2498</v>
      </c>
      <c r="G2316" s="63" t="s">
        <v>2498</v>
      </c>
    </row>
    <row r="2317" spans="1:7">
      <c r="A2317" t="s">
        <v>2415</v>
      </c>
      <c r="B2317" t="s">
        <v>2786</v>
      </c>
      <c r="C2317" s="3">
        <v>3313</v>
      </c>
      <c r="D2317" t="s">
        <v>2082</v>
      </c>
      <c r="E2317" s="74">
        <v>0.79449999999999998</v>
      </c>
      <c r="F2317" s="122" t="s">
        <v>2498</v>
      </c>
      <c r="G2317" s="63" t="s">
        <v>2498</v>
      </c>
    </row>
    <row r="2318" spans="1:7">
      <c r="A2318" t="s">
        <v>2415</v>
      </c>
      <c r="B2318" t="s">
        <v>2786</v>
      </c>
      <c r="C2318" s="3">
        <v>2469</v>
      </c>
      <c r="D2318" t="s">
        <v>2080</v>
      </c>
      <c r="E2318" s="74">
        <v>0.88119999999999998</v>
      </c>
      <c r="F2318" s="122" t="s">
        <v>2498</v>
      </c>
      <c r="G2318" s="63" t="s">
        <v>2498</v>
      </c>
    </row>
    <row r="2319" spans="1:7">
      <c r="A2319" t="s">
        <v>2415</v>
      </c>
      <c r="B2319" t="s">
        <v>2786</v>
      </c>
      <c r="C2319" s="3">
        <v>4497</v>
      </c>
      <c r="D2319" t="s">
        <v>236</v>
      </c>
      <c r="E2319" s="74">
        <v>0.82589999999999997</v>
      </c>
      <c r="F2319" s="122" t="s">
        <v>2498</v>
      </c>
      <c r="G2319" s="63" t="s">
        <v>2498</v>
      </c>
    </row>
    <row r="2320" spans="1:7">
      <c r="A2320" t="s">
        <v>2415</v>
      </c>
      <c r="B2320" t="s">
        <v>2786</v>
      </c>
      <c r="C2320" s="3">
        <v>5352</v>
      </c>
      <c r="D2320" t="s">
        <v>2086</v>
      </c>
      <c r="E2320" s="74">
        <v>0.83330000000000004</v>
      </c>
      <c r="F2320" s="122" t="s">
        <v>2881</v>
      </c>
      <c r="G2320" s="63" t="s">
        <v>2498</v>
      </c>
    </row>
    <row r="2321" spans="1:7">
      <c r="A2321" t="s">
        <v>2415</v>
      </c>
      <c r="B2321" t="s">
        <v>2786</v>
      </c>
      <c r="C2321" s="3">
        <v>5049</v>
      </c>
      <c r="D2321" t="s">
        <v>2084</v>
      </c>
      <c r="E2321" s="74">
        <v>0.86439999999999995</v>
      </c>
      <c r="F2321" s="122" t="s">
        <v>2498</v>
      </c>
      <c r="G2321" s="63" t="s">
        <v>2498</v>
      </c>
    </row>
    <row r="2322" spans="1:7">
      <c r="A2322" t="s">
        <v>2415</v>
      </c>
      <c r="B2322" t="s">
        <v>2786</v>
      </c>
      <c r="C2322" s="3">
        <v>5137</v>
      </c>
      <c r="D2322" t="s">
        <v>2085</v>
      </c>
      <c r="E2322" s="74">
        <v>0.83199999999999996</v>
      </c>
      <c r="F2322" s="122" t="s">
        <v>2498</v>
      </c>
      <c r="G2322" s="63" t="s">
        <v>2498</v>
      </c>
    </row>
    <row r="2323" spans="1:7">
      <c r="A2323" t="s">
        <v>2415</v>
      </c>
      <c r="B2323" t="s">
        <v>2786</v>
      </c>
      <c r="C2323" s="3">
        <v>2959</v>
      </c>
      <c r="D2323" t="s">
        <v>2081</v>
      </c>
      <c r="E2323" s="74">
        <v>0.81889999999999996</v>
      </c>
      <c r="F2323" s="122" t="s">
        <v>2498</v>
      </c>
      <c r="G2323" s="63" t="s">
        <v>2498</v>
      </c>
    </row>
    <row r="2324" spans="1:7">
      <c r="A2324" t="s">
        <v>2415</v>
      </c>
      <c r="B2324" t="s">
        <v>2786</v>
      </c>
      <c r="C2324" s="3">
        <v>2717</v>
      </c>
      <c r="D2324" t="s">
        <v>180</v>
      </c>
      <c r="E2324" s="74">
        <v>0.80659999999999998</v>
      </c>
      <c r="F2324" s="122" t="s">
        <v>2498</v>
      </c>
      <c r="G2324" s="63" t="s">
        <v>2498</v>
      </c>
    </row>
    <row r="2325" spans="1:7">
      <c r="A2325" t="s">
        <v>2416</v>
      </c>
      <c r="B2325" t="s">
        <v>2796</v>
      </c>
      <c r="C2325" s="3">
        <v>1508</v>
      </c>
      <c r="D2325" t="s">
        <v>2088</v>
      </c>
      <c r="E2325" s="74">
        <v>0.78920000000000001</v>
      </c>
      <c r="F2325" s="122" t="s">
        <v>2498</v>
      </c>
      <c r="G2325" s="63" t="s">
        <v>2498</v>
      </c>
    </row>
    <row r="2326" spans="1:7">
      <c r="A2326" t="s">
        <v>2416</v>
      </c>
      <c r="B2326" t="s">
        <v>2796</v>
      </c>
      <c r="C2326" s="3">
        <v>2608</v>
      </c>
      <c r="D2326" t="s">
        <v>1489</v>
      </c>
      <c r="E2326" s="74">
        <v>0.78610000000000002</v>
      </c>
      <c r="F2326" s="122" t="s">
        <v>2498</v>
      </c>
      <c r="G2326" s="63" t="s">
        <v>2498</v>
      </c>
    </row>
    <row r="2327" spans="1:7">
      <c r="A2327" t="s">
        <v>2416</v>
      </c>
      <c r="B2327" t="s">
        <v>2796</v>
      </c>
      <c r="C2327" s="3">
        <v>4106</v>
      </c>
      <c r="D2327" t="s">
        <v>2091</v>
      </c>
      <c r="E2327" s="74">
        <v>0.72829999999999995</v>
      </c>
      <c r="F2327" s="122" t="s">
        <v>2498</v>
      </c>
      <c r="G2327" s="63" t="s">
        <v>2498</v>
      </c>
    </row>
    <row r="2328" spans="1:7">
      <c r="A2328" t="s">
        <v>2416</v>
      </c>
      <c r="B2328" t="s">
        <v>2796</v>
      </c>
      <c r="C2328" s="3">
        <v>2635</v>
      </c>
      <c r="D2328" t="s">
        <v>49</v>
      </c>
      <c r="E2328" s="74">
        <v>0.70599999999999996</v>
      </c>
      <c r="F2328" s="122" t="s">
        <v>2498</v>
      </c>
      <c r="G2328" s="63" t="s">
        <v>2498</v>
      </c>
    </row>
    <row r="2329" spans="1:7">
      <c r="A2329" t="s">
        <v>2416</v>
      </c>
      <c r="B2329" t="s">
        <v>2796</v>
      </c>
      <c r="C2329" s="3">
        <v>5262</v>
      </c>
      <c r="D2329" t="s">
        <v>3209</v>
      </c>
      <c r="E2329" s="74">
        <v>0.2999</v>
      </c>
      <c r="F2329" s="122" t="s">
        <v>2881</v>
      </c>
      <c r="G2329" s="63" t="s">
        <v>2499</v>
      </c>
    </row>
    <row r="2330" spans="1:7">
      <c r="A2330" t="s">
        <v>2416</v>
      </c>
      <c r="B2330" t="s">
        <v>2796</v>
      </c>
      <c r="C2330" s="3">
        <v>2900</v>
      </c>
      <c r="D2330" t="s">
        <v>2090</v>
      </c>
      <c r="E2330" s="74">
        <v>0.7137</v>
      </c>
      <c r="F2330" s="122" t="s">
        <v>2498</v>
      </c>
      <c r="G2330" s="63" t="s">
        <v>2498</v>
      </c>
    </row>
    <row r="2331" spans="1:7">
      <c r="A2331" t="s">
        <v>2416</v>
      </c>
      <c r="B2331" t="s">
        <v>2796</v>
      </c>
      <c r="C2331" s="3">
        <v>2264</v>
      </c>
      <c r="D2331" t="s">
        <v>2089</v>
      </c>
      <c r="E2331" s="74">
        <v>0.75270000000000004</v>
      </c>
      <c r="F2331" s="122" t="s">
        <v>2498</v>
      </c>
      <c r="G2331" s="63" t="s">
        <v>2498</v>
      </c>
    </row>
    <row r="2332" spans="1:7">
      <c r="A2332" t="s">
        <v>2416</v>
      </c>
      <c r="B2332" t="s">
        <v>2796</v>
      </c>
      <c r="C2332" s="3">
        <v>4588</v>
      </c>
      <c r="D2332" t="s">
        <v>2092</v>
      </c>
      <c r="E2332" s="74">
        <v>0.79630000000000001</v>
      </c>
      <c r="F2332" s="122" t="s">
        <v>2498</v>
      </c>
      <c r="G2332" s="63" t="s">
        <v>2498</v>
      </c>
    </row>
    <row r="2333" spans="1:7">
      <c r="A2333" t="s">
        <v>2417</v>
      </c>
      <c r="B2333" t="s">
        <v>2613</v>
      </c>
      <c r="C2333" s="3">
        <v>4559</v>
      </c>
      <c r="D2333" t="s">
        <v>2095</v>
      </c>
      <c r="E2333" s="74">
        <v>0.72419999999999995</v>
      </c>
      <c r="F2333" s="122" t="s">
        <v>2498</v>
      </c>
      <c r="G2333" s="63" t="s">
        <v>2498</v>
      </c>
    </row>
    <row r="2334" spans="1:7">
      <c r="A2334" t="s">
        <v>2417</v>
      </c>
      <c r="B2334" t="s">
        <v>2613</v>
      </c>
      <c r="C2334" s="3">
        <v>2718</v>
      </c>
      <c r="D2334" t="s">
        <v>740</v>
      </c>
      <c r="E2334" s="74">
        <v>0.75839999999999996</v>
      </c>
      <c r="F2334" s="122" t="s">
        <v>2498</v>
      </c>
      <c r="G2334" s="63" t="s">
        <v>2498</v>
      </c>
    </row>
    <row r="2335" spans="1:7">
      <c r="A2335" t="s">
        <v>2417</v>
      </c>
      <c r="B2335" t="s">
        <v>2613</v>
      </c>
      <c r="C2335" s="3">
        <v>3072</v>
      </c>
      <c r="D2335" t="s">
        <v>2094</v>
      </c>
      <c r="E2335" s="74">
        <v>0.62860000000000005</v>
      </c>
      <c r="F2335" s="122" t="s">
        <v>2498</v>
      </c>
      <c r="G2335" s="63" t="s">
        <v>2498</v>
      </c>
    </row>
    <row r="2336" spans="1:7">
      <c r="A2336" t="s">
        <v>2417</v>
      </c>
      <c r="B2336" t="s">
        <v>2613</v>
      </c>
      <c r="C2336" s="3">
        <v>3073</v>
      </c>
      <c r="D2336" t="s">
        <v>3090</v>
      </c>
      <c r="E2336" s="74">
        <v>0.74060000000000004</v>
      </c>
      <c r="F2336" s="122" t="s">
        <v>2498</v>
      </c>
      <c r="G2336" s="63" t="s">
        <v>2498</v>
      </c>
    </row>
    <row r="2337" spans="1:7">
      <c r="A2337" t="s">
        <v>2418</v>
      </c>
      <c r="B2337" t="s">
        <v>2606</v>
      </c>
      <c r="C2337" s="3">
        <v>3314</v>
      </c>
      <c r="D2337" t="s">
        <v>2098</v>
      </c>
      <c r="E2337" s="74">
        <v>0.89559999999999995</v>
      </c>
      <c r="F2337" s="122" t="s">
        <v>2498</v>
      </c>
      <c r="G2337" s="63" t="s">
        <v>2498</v>
      </c>
    </row>
    <row r="2338" spans="1:7">
      <c r="A2338" t="s">
        <v>2418</v>
      </c>
      <c r="B2338" t="s">
        <v>2606</v>
      </c>
      <c r="C2338" s="3">
        <v>2531</v>
      </c>
      <c r="D2338" t="s">
        <v>2097</v>
      </c>
      <c r="E2338" s="74">
        <v>0.92090000000000005</v>
      </c>
      <c r="F2338" s="122" t="s">
        <v>2498</v>
      </c>
      <c r="G2338" s="63" t="s">
        <v>2498</v>
      </c>
    </row>
    <row r="2339" spans="1:7">
      <c r="A2339" t="s">
        <v>2418</v>
      </c>
      <c r="B2339" t="s">
        <v>2606</v>
      </c>
      <c r="C2339" s="3">
        <v>4535</v>
      </c>
      <c r="D2339" t="s">
        <v>1664</v>
      </c>
      <c r="E2339" s="74">
        <v>0.88129999999999997</v>
      </c>
      <c r="F2339" s="122" t="s">
        <v>2498</v>
      </c>
      <c r="G2339" s="63" t="s">
        <v>2498</v>
      </c>
    </row>
    <row r="2340" spans="1:7">
      <c r="A2340" t="s">
        <v>2418</v>
      </c>
      <c r="B2340" t="s">
        <v>2606</v>
      </c>
      <c r="C2340" s="3">
        <v>5782</v>
      </c>
      <c r="D2340" t="s">
        <v>3228</v>
      </c>
      <c r="E2340" s="74">
        <v>0.92589999999999995</v>
      </c>
      <c r="F2340" s="122" t="s">
        <v>2881</v>
      </c>
      <c r="G2340" s="63" t="s">
        <v>2498</v>
      </c>
    </row>
    <row r="2341" spans="1:7">
      <c r="A2341" t="s">
        <v>2419</v>
      </c>
      <c r="B2341" t="s">
        <v>2832</v>
      </c>
      <c r="C2341" s="3">
        <v>2783</v>
      </c>
      <c r="D2341" t="s">
        <v>2101</v>
      </c>
      <c r="E2341" s="74">
        <v>0.5988</v>
      </c>
      <c r="F2341" s="122" t="s">
        <v>2498</v>
      </c>
      <c r="G2341" s="63" t="s">
        <v>2498</v>
      </c>
    </row>
    <row r="2342" spans="1:7">
      <c r="A2342" t="s">
        <v>2419</v>
      </c>
      <c r="B2342" t="s">
        <v>2832</v>
      </c>
      <c r="C2342" s="3">
        <v>2240</v>
      </c>
      <c r="D2342" t="s">
        <v>2100</v>
      </c>
      <c r="E2342" s="74">
        <v>0.61370000000000002</v>
      </c>
      <c r="F2342" s="122" t="s">
        <v>2498</v>
      </c>
      <c r="G2342" s="63" t="s">
        <v>2498</v>
      </c>
    </row>
    <row r="2343" spans="1:7">
      <c r="A2343" t="s">
        <v>2419</v>
      </c>
      <c r="B2343" t="s">
        <v>2832</v>
      </c>
      <c r="C2343" s="3">
        <v>4221</v>
      </c>
      <c r="D2343" t="s">
        <v>2102</v>
      </c>
      <c r="E2343" s="74">
        <v>0.62060000000000004</v>
      </c>
      <c r="F2343" s="122" t="s">
        <v>2498</v>
      </c>
      <c r="G2343" s="63" t="s">
        <v>2498</v>
      </c>
    </row>
    <row r="2344" spans="1:7">
      <c r="A2344" t="s">
        <v>2419</v>
      </c>
      <c r="B2344" t="s">
        <v>2832</v>
      </c>
      <c r="C2344" s="3">
        <v>4481</v>
      </c>
      <c r="D2344" t="s">
        <v>2103</v>
      </c>
      <c r="E2344" s="74">
        <v>0.65800000000000003</v>
      </c>
      <c r="F2344" s="122" t="s">
        <v>2498</v>
      </c>
      <c r="G2344" s="63" t="s">
        <v>2498</v>
      </c>
    </row>
    <row r="2345" spans="1:7">
      <c r="A2345" t="s">
        <v>2419</v>
      </c>
      <c r="B2345" t="s">
        <v>2832</v>
      </c>
      <c r="C2345" s="3">
        <v>2783</v>
      </c>
      <c r="D2345" t="s">
        <v>2101</v>
      </c>
      <c r="E2345" s="74">
        <v>0.5988</v>
      </c>
      <c r="F2345" s="122" t="s">
        <v>2881</v>
      </c>
      <c r="G2345" s="63" t="s">
        <v>2498</v>
      </c>
    </row>
    <row r="2346" spans="1:7">
      <c r="A2346" t="s">
        <v>2419</v>
      </c>
      <c r="B2346" t="s">
        <v>2832</v>
      </c>
      <c r="C2346" s="3">
        <v>2240</v>
      </c>
      <c r="D2346" t="s">
        <v>2100</v>
      </c>
      <c r="E2346" s="74">
        <v>0.61370000000000002</v>
      </c>
      <c r="F2346" s="122" t="s">
        <v>2881</v>
      </c>
      <c r="G2346" s="63" t="s">
        <v>2498</v>
      </c>
    </row>
    <row r="2347" spans="1:7">
      <c r="A2347" t="s">
        <v>2419</v>
      </c>
      <c r="B2347" t="s">
        <v>2832</v>
      </c>
      <c r="C2347" s="3">
        <v>4221</v>
      </c>
      <c r="D2347" t="s">
        <v>2102</v>
      </c>
      <c r="E2347" s="74">
        <v>0.62060000000000004</v>
      </c>
      <c r="F2347" s="122" t="s">
        <v>2881</v>
      </c>
      <c r="G2347" s="63" t="s">
        <v>2498</v>
      </c>
    </row>
    <row r="2348" spans="1:7">
      <c r="A2348" s="48" t="s">
        <v>2419</v>
      </c>
      <c r="B2348" t="s">
        <v>2832</v>
      </c>
      <c r="C2348" s="3">
        <v>4481</v>
      </c>
      <c r="D2348" t="s">
        <v>2103</v>
      </c>
      <c r="E2348" s="74">
        <v>0.65800000000000003</v>
      </c>
      <c r="F2348" s="122" t="s">
        <v>2881</v>
      </c>
      <c r="G2348" s="63" t="s">
        <v>2498</v>
      </c>
    </row>
    <row r="2349" spans="1:7">
      <c r="A2349" t="s">
        <v>2420</v>
      </c>
      <c r="B2349" t="s">
        <v>2811</v>
      </c>
      <c r="C2349" s="3">
        <v>4518</v>
      </c>
      <c r="D2349" t="s">
        <v>1671</v>
      </c>
      <c r="E2349" s="74">
        <v>0.89990000000000003</v>
      </c>
      <c r="F2349" s="122" t="s">
        <v>2498</v>
      </c>
      <c r="G2349" s="63" t="s">
        <v>2498</v>
      </c>
    </row>
    <row r="2350" spans="1:7">
      <c r="A2350" t="s">
        <v>2420</v>
      </c>
      <c r="B2350" t="s">
        <v>2811</v>
      </c>
      <c r="C2350" s="3">
        <v>5544</v>
      </c>
      <c r="D2350" t="s">
        <v>2107</v>
      </c>
      <c r="E2350" s="74">
        <v>0.7319</v>
      </c>
      <c r="F2350" s="122" t="s">
        <v>2498</v>
      </c>
      <c r="G2350" s="63" t="s">
        <v>2498</v>
      </c>
    </row>
    <row r="2351" spans="1:7">
      <c r="A2351" t="s">
        <v>2420</v>
      </c>
      <c r="B2351" t="s">
        <v>2811</v>
      </c>
      <c r="C2351" s="3">
        <v>4022</v>
      </c>
      <c r="D2351" t="s">
        <v>2109</v>
      </c>
      <c r="E2351" s="74">
        <v>0.82230000000000003</v>
      </c>
      <c r="F2351" s="122" t="s">
        <v>2498</v>
      </c>
      <c r="G2351" s="63" t="s">
        <v>2498</v>
      </c>
    </row>
    <row r="2352" spans="1:7">
      <c r="A2352" t="s">
        <v>2420</v>
      </c>
      <c r="B2352" t="s">
        <v>2811</v>
      </c>
      <c r="C2352" s="3">
        <v>2757</v>
      </c>
      <c r="D2352" t="s">
        <v>2106</v>
      </c>
      <c r="E2352" s="74">
        <v>0.82730000000000004</v>
      </c>
      <c r="F2352" s="122" t="s">
        <v>2498</v>
      </c>
      <c r="G2352" s="63" t="s">
        <v>2498</v>
      </c>
    </row>
    <row r="2353" spans="1:7">
      <c r="A2353" t="s">
        <v>2420</v>
      </c>
      <c r="B2353" t="s">
        <v>2811</v>
      </c>
      <c r="C2353" s="3">
        <v>5543</v>
      </c>
      <c r="D2353" t="s">
        <v>2958</v>
      </c>
      <c r="E2353" s="74">
        <v>0.85040000000000004</v>
      </c>
      <c r="F2353" s="122" t="s">
        <v>2498</v>
      </c>
      <c r="G2353" s="63" t="s">
        <v>2498</v>
      </c>
    </row>
    <row r="2354" spans="1:7">
      <c r="A2354" t="s">
        <v>2420</v>
      </c>
      <c r="B2354" t="s">
        <v>2811</v>
      </c>
      <c r="C2354" s="3">
        <v>3141</v>
      </c>
      <c r="D2354" t="s">
        <v>2108</v>
      </c>
      <c r="E2354" s="74">
        <v>0.8427</v>
      </c>
      <c r="F2354" s="122" t="s">
        <v>2498</v>
      </c>
      <c r="G2354" s="63" t="s">
        <v>2498</v>
      </c>
    </row>
    <row r="2355" spans="1:7">
      <c r="A2355" t="s">
        <v>2420</v>
      </c>
      <c r="B2355" t="s">
        <v>2811</v>
      </c>
      <c r="C2355" s="3">
        <v>2131</v>
      </c>
      <c r="D2355" t="s">
        <v>2105</v>
      </c>
      <c r="E2355" s="74">
        <v>0.86409999999999998</v>
      </c>
      <c r="F2355" s="122" t="s">
        <v>2498</v>
      </c>
      <c r="G2355" s="63" t="s">
        <v>2498</v>
      </c>
    </row>
    <row r="2356" spans="1:7">
      <c r="A2356" t="s">
        <v>2420</v>
      </c>
      <c r="B2356" t="s">
        <v>2811</v>
      </c>
      <c r="C2356" s="3">
        <v>5724</v>
      </c>
      <c r="D2356" t="s">
        <v>3024</v>
      </c>
      <c r="E2356" s="74">
        <v>0.68520000000000003</v>
      </c>
      <c r="F2356" s="122" t="s">
        <v>2881</v>
      </c>
      <c r="G2356" s="63" t="s">
        <v>2498</v>
      </c>
    </row>
    <row r="2357" spans="1:7">
      <c r="A2357" t="s">
        <v>2420</v>
      </c>
      <c r="B2357" t="s">
        <v>2811</v>
      </c>
      <c r="C2357" s="3">
        <v>5725</v>
      </c>
      <c r="D2357" t="s">
        <v>3025</v>
      </c>
      <c r="E2357" s="74">
        <v>0.77039999999999997</v>
      </c>
      <c r="F2357" s="122" t="s">
        <v>2881</v>
      </c>
      <c r="G2357" s="63" t="s">
        <v>2498</v>
      </c>
    </row>
    <row r="2358" spans="1:7">
      <c r="A2358" t="s">
        <v>2420</v>
      </c>
      <c r="B2358" t="s">
        <v>2811</v>
      </c>
      <c r="C2358" s="3">
        <v>5723</v>
      </c>
      <c r="D2358" t="s">
        <v>3026</v>
      </c>
      <c r="E2358" s="74">
        <v>0.91669999999999996</v>
      </c>
      <c r="F2358" s="122" t="s">
        <v>2881</v>
      </c>
      <c r="G2358" s="63" t="s">
        <v>2498</v>
      </c>
    </row>
    <row r="2359" spans="1:7">
      <c r="A2359" t="s">
        <v>2421</v>
      </c>
      <c r="B2359" t="s">
        <v>2819</v>
      </c>
      <c r="C2359" s="3">
        <v>2822</v>
      </c>
      <c r="D2359" t="s">
        <v>2113</v>
      </c>
      <c r="E2359" s="74">
        <v>0.58409999999999995</v>
      </c>
      <c r="F2359" s="122" t="s">
        <v>2498</v>
      </c>
      <c r="G2359" s="63" t="s">
        <v>2498</v>
      </c>
    </row>
    <row r="2360" spans="1:7">
      <c r="A2360" t="s">
        <v>2421</v>
      </c>
      <c r="B2360" t="s">
        <v>2819</v>
      </c>
      <c r="C2360" s="3">
        <v>3699</v>
      </c>
      <c r="D2360" t="s">
        <v>2115</v>
      </c>
      <c r="E2360" s="74">
        <v>0.38519999999999999</v>
      </c>
      <c r="F2360" s="122" t="s">
        <v>2881</v>
      </c>
      <c r="G2360" s="63" t="s">
        <v>2499</v>
      </c>
    </row>
    <row r="2361" spans="1:7">
      <c r="A2361" t="s">
        <v>2421</v>
      </c>
      <c r="B2361" t="s">
        <v>2819</v>
      </c>
      <c r="C2361" s="3">
        <v>5096</v>
      </c>
      <c r="D2361" t="s">
        <v>3179</v>
      </c>
      <c r="E2361" s="74">
        <v>0</v>
      </c>
      <c r="F2361" s="122" t="s">
        <v>2881</v>
      </c>
      <c r="G2361" s="63" t="s">
        <v>2499</v>
      </c>
    </row>
    <row r="2362" spans="1:7">
      <c r="A2362" t="s">
        <v>2421</v>
      </c>
      <c r="B2362" t="s">
        <v>2819</v>
      </c>
      <c r="C2362" s="3">
        <v>4448</v>
      </c>
      <c r="D2362" t="s">
        <v>1016</v>
      </c>
      <c r="E2362" s="74">
        <v>0.36580000000000001</v>
      </c>
      <c r="F2362" s="122" t="s">
        <v>2881</v>
      </c>
      <c r="G2362" s="63" t="s">
        <v>2499</v>
      </c>
    </row>
    <row r="2363" spans="1:7">
      <c r="A2363" t="s">
        <v>2421</v>
      </c>
      <c r="B2363" t="s">
        <v>2819</v>
      </c>
      <c r="C2363" s="3">
        <v>2758</v>
      </c>
      <c r="D2363" t="s">
        <v>2112</v>
      </c>
      <c r="E2363" s="74">
        <v>0.5272</v>
      </c>
      <c r="F2363" s="122" t="s">
        <v>2498</v>
      </c>
      <c r="G2363" s="63" t="s">
        <v>2498</v>
      </c>
    </row>
    <row r="2364" spans="1:7">
      <c r="A2364" t="s">
        <v>2421</v>
      </c>
      <c r="B2364" t="s">
        <v>2819</v>
      </c>
      <c r="C2364" s="3">
        <v>3207</v>
      </c>
      <c r="D2364" t="s">
        <v>2114</v>
      </c>
      <c r="E2364" s="74">
        <v>0.58160000000000001</v>
      </c>
      <c r="F2364" s="122" t="s">
        <v>2498</v>
      </c>
      <c r="G2364" s="63" t="s">
        <v>2498</v>
      </c>
    </row>
    <row r="2365" spans="1:7">
      <c r="A2365" t="s">
        <v>2421</v>
      </c>
      <c r="B2365" t="s">
        <v>2819</v>
      </c>
      <c r="C2365" s="3">
        <v>3074</v>
      </c>
      <c r="D2365" t="s">
        <v>1783</v>
      </c>
      <c r="E2365" s="74">
        <v>0.47510000000000002</v>
      </c>
      <c r="F2365" s="122" t="s">
        <v>2881</v>
      </c>
      <c r="G2365" s="63" t="s">
        <v>2499</v>
      </c>
    </row>
    <row r="2366" spans="1:7">
      <c r="A2366" t="s">
        <v>2421</v>
      </c>
      <c r="B2366" t="s">
        <v>2819</v>
      </c>
      <c r="C2366" s="3">
        <v>5699</v>
      </c>
      <c r="D2366" t="s">
        <v>3028</v>
      </c>
      <c r="E2366" s="74">
        <v>0.55110000000000003</v>
      </c>
      <c r="F2366" s="122" t="s">
        <v>2499</v>
      </c>
      <c r="G2366" s="63" t="s">
        <v>2498</v>
      </c>
    </row>
    <row r="2367" spans="1:7">
      <c r="A2367" t="s">
        <v>2421</v>
      </c>
      <c r="B2367" t="s">
        <v>2819</v>
      </c>
      <c r="C2367" s="3">
        <v>4040</v>
      </c>
      <c r="D2367" t="s">
        <v>3168</v>
      </c>
      <c r="E2367" s="74">
        <v>0.49109999999999998</v>
      </c>
      <c r="F2367" s="122" t="s">
        <v>2499</v>
      </c>
      <c r="G2367" s="63" t="s">
        <v>2499</v>
      </c>
    </row>
    <row r="2368" spans="1:7">
      <c r="A2368" t="s">
        <v>2421</v>
      </c>
      <c r="B2368" t="s">
        <v>2819</v>
      </c>
      <c r="C2368" s="3">
        <v>5540</v>
      </c>
      <c r="D2368" t="s">
        <v>2876</v>
      </c>
      <c r="E2368" s="74">
        <v>0.5988</v>
      </c>
      <c r="F2368" s="122" t="s">
        <v>2881</v>
      </c>
      <c r="G2368" s="63" t="s">
        <v>2498</v>
      </c>
    </row>
    <row r="2369" spans="1:7">
      <c r="A2369" t="s">
        <v>2421</v>
      </c>
      <c r="B2369" t="s">
        <v>2819</v>
      </c>
      <c r="C2369" s="3">
        <v>5505</v>
      </c>
      <c r="D2369" t="s">
        <v>2495</v>
      </c>
      <c r="E2369" s="74">
        <v>0.49880000000000002</v>
      </c>
      <c r="F2369" s="122" t="s">
        <v>2881</v>
      </c>
      <c r="G2369" s="63" t="s">
        <v>2499</v>
      </c>
    </row>
    <row r="2370" spans="1:7">
      <c r="A2370" t="s">
        <v>2421</v>
      </c>
      <c r="B2370" t="s">
        <v>2819</v>
      </c>
      <c r="C2370" s="3">
        <v>5506</v>
      </c>
      <c r="D2370" t="s">
        <v>2496</v>
      </c>
      <c r="E2370" s="74">
        <v>0.35070000000000001</v>
      </c>
      <c r="F2370" s="122" t="s">
        <v>2881</v>
      </c>
      <c r="G2370" s="63" t="s">
        <v>2499</v>
      </c>
    </row>
    <row r="2371" spans="1:7">
      <c r="A2371" t="s">
        <v>2421</v>
      </c>
      <c r="B2371" t="s">
        <v>2819</v>
      </c>
      <c r="C2371" s="3">
        <v>5504</v>
      </c>
      <c r="D2371" t="s">
        <v>2497</v>
      </c>
      <c r="E2371" s="74">
        <v>0.47420000000000001</v>
      </c>
      <c r="F2371" s="122" t="s">
        <v>2881</v>
      </c>
      <c r="G2371" s="63" t="s">
        <v>2499</v>
      </c>
    </row>
    <row r="2372" spans="1:7">
      <c r="A2372" t="s">
        <v>2421</v>
      </c>
      <c r="B2372" t="s">
        <v>2819</v>
      </c>
      <c r="C2372" s="3">
        <v>2505</v>
      </c>
      <c r="D2372" t="s">
        <v>2111</v>
      </c>
      <c r="E2372" s="74">
        <v>0.61350000000000005</v>
      </c>
      <c r="F2372" s="122" t="s">
        <v>2498</v>
      </c>
      <c r="G2372" s="63" t="s">
        <v>2498</v>
      </c>
    </row>
    <row r="2373" spans="1:7">
      <c r="A2373" t="s">
        <v>2422</v>
      </c>
      <c r="B2373" t="s">
        <v>2672</v>
      </c>
      <c r="C2373" s="3">
        <v>2506</v>
      </c>
      <c r="D2373" t="s">
        <v>2118</v>
      </c>
      <c r="E2373" s="74">
        <v>0.88670000000000004</v>
      </c>
      <c r="F2373" s="122" t="s">
        <v>2498</v>
      </c>
      <c r="G2373" s="63" t="s">
        <v>2498</v>
      </c>
    </row>
    <row r="2374" spans="1:7">
      <c r="A2374" t="s">
        <v>2422</v>
      </c>
      <c r="B2374" t="s">
        <v>2672</v>
      </c>
      <c r="C2374" s="3">
        <v>2389</v>
      </c>
      <c r="D2374" t="s">
        <v>2117</v>
      </c>
      <c r="E2374" s="74">
        <v>0.9405</v>
      </c>
      <c r="F2374" s="122" t="s">
        <v>2498</v>
      </c>
      <c r="G2374" s="63" t="s">
        <v>2498</v>
      </c>
    </row>
    <row r="2375" spans="1:7">
      <c r="A2375" t="s">
        <v>2422</v>
      </c>
      <c r="B2375" t="s">
        <v>2672</v>
      </c>
      <c r="C2375" s="3">
        <v>2532</v>
      </c>
      <c r="D2375" t="s">
        <v>2119</v>
      </c>
      <c r="E2375" s="74">
        <v>0.93920000000000003</v>
      </c>
      <c r="F2375" s="122" t="s">
        <v>2498</v>
      </c>
      <c r="G2375" s="63" t="s">
        <v>2498</v>
      </c>
    </row>
    <row r="2376" spans="1:7">
      <c r="A2376" s="119" t="s">
        <v>2508</v>
      </c>
      <c r="B2376" t="s">
        <v>2509</v>
      </c>
      <c r="C2376" s="3">
        <v>5550</v>
      </c>
      <c r="D2376" t="s">
        <v>3210</v>
      </c>
      <c r="E2376" s="74">
        <v>0</v>
      </c>
      <c r="F2376" s="122" t="s">
        <v>2881</v>
      </c>
      <c r="G2376" s="63" t="s">
        <v>2499</v>
      </c>
    </row>
    <row r="2377" spans="1:7">
      <c r="C2377" s="3"/>
      <c r="E2377" s="84"/>
      <c r="F2377" s="117"/>
      <c r="G2377"/>
    </row>
    <row r="2378" spans="1:7">
      <c r="C2378" s="3"/>
      <c r="E2378" s="84"/>
      <c r="F2378" s="117"/>
      <c r="G2378"/>
    </row>
    <row r="2379" spans="1:7">
      <c r="C2379" s="3"/>
      <c r="E2379" s="84"/>
      <c r="F2379" s="117"/>
      <c r="G2379"/>
    </row>
    <row r="2380" spans="1:7">
      <c r="C2380" s="3"/>
      <c r="E2380" s="84"/>
      <c r="F2380" s="117"/>
      <c r="G2380"/>
    </row>
    <row r="2381" spans="1:7">
      <c r="C2381" s="3"/>
      <c r="E2381" s="84"/>
      <c r="F2381" s="117"/>
      <c r="G2381"/>
    </row>
    <row r="2382" spans="1:7">
      <c r="C2382" s="3"/>
      <c r="E2382" s="84"/>
      <c r="F2382" s="117"/>
      <c r="G2382"/>
    </row>
    <row r="2383" spans="1:7">
      <c r="C2383" s="3"/>
      <c r="E2383" s="84"/>
      <c r="F2383" s="117"/>
      <c r="G2383"/>
    </row>
    <row r="2384" spans="1:7">
      <c r="C2384" s="3"/>
      <c r="E2384" s="84"/>
      <c r="F2384" s="117"/>
      <c r="G2384"/>
    </row>
    <row r="2385" spans="3:7">
      <c r="C2385" s="3"/>
      <c r="E2385" s="84"/>
      <c r="F2385" s="117"/>
      <c r="G2385"/>
    </row>
    <row r="2386" spans="3:7">
      <c r="C2386" s="3"/>
      <c r="E2386" s="84"/>
      <c r="F2386" s="117"/>
      <c r="G2386"/>
    </row>
    <row r="2387" spans="3:7">
      <c r="C2387" s="3"/>
      <c r="E2387" s="84"/>
      <c r="F2387" s="117"/>
      <c r="G2387"/>
    </row>
    <row r="2388" spans="3:7">
      <c r="C2388" s="3"/>
      <c r="E2388" s="84"/>
      <c r="F2388" s="117"/>
      <c r="G2388"/>
    </row>
    <row r="2389" spans="3:7">
      <c r="C2389" s="3"/>
      <c r="E2389" s="84"/>
      <c r="F2389" s="117"/>
      <c r="G2389"/>
    </row>
    <row r="2390" spans="3:7">
      <c r="C2390" s="3"/>
      <c r="E2390" s="84"/>
      <c r="F2390" s="117"/>
      <c r="G2390"/>
    </row>
    <row r="2391" spans="3:7">
      <c r="C2391" s="3"/>
      <c r="E2391" s="84"/>
      <c r="F2391" s="117"/>
      <c r="G2391"/>
    </row>
    <row r="2392" spans="3:7">
      <c r="C2392" s="3"/>
      <c r="E2392" s="84"/>
      <c r="F2392" s="117"/>
      <c r="G2392"/>
    </row>
  </sheetData>
  <autoFilter ref="A3:G2392" xr:uid="{00000000-0009-0000-0000-000005000000}"/>
  <sortState xmlns:xlrd2="http://schemas.microsoft.com/office/spreadsheetml/2017/richdata2" ref="A4:G2342">
    <sortCondition ref="B4:B234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8F322-D360-4206-974E-246760B4E5C4}">
  <sheetPr>
    <tabColor rgb="FFFF0000"/>
  </sheetPr>
  <dimension ref="A1:G2352"/>
  <sheetViews>
    <sheetView workbookViewId="0">
      <selection activeCell="H10" sqref="H10"/>
    </sheetView>
  </sheetViews>
  <sheetFormatPr defaultRowHeight="14.4"/>
  <cols>
    <col min="1" max="1" width="6.88671875" bestFit="1" customWidth="1"/>
    <col min="2" max="2" width="25.44140625" bestFit="1" customWidth="1"/>
    <col min="3" max="3" width="8.109375" bestFit="1" customWidth="1"/>
    <col min="4" max="4" width="51.5546875" bestFit="1" customWidth="1"/>
    <col min="5" max="5" width="11.109375" customWidth="1"/>
    <col min="6" max="6" width="11.21875" style="136" customWidth="1"/>
    <col min="7" max="7" width="8.88671875" style="136"/>
  </cols>
  <sheetData>
    <row r="1" spans="1:7" ht="15" thickBot="1"/>
    <row r="2" spans="1:7" s="139" customFormat="1" ht="58.2" thickBot="1">
      <c r="A2" s="53" t="s">
        <v>2457</v>
      </c>
      <c r="B2" s="54" t="s">
        <v>3078</v>
      </c>
      <c r="C2" s="120" t="s">
        <v>2511</v>
      </c>
      <c r="D2" s="54" t="s">
        <v>2444</v>
      </c>
      <c r="E2" s="137" t="s">
        <v>3224</v>
      </c>
      <c r="F2" s="138" t="s">
        <v>3256</v>
      </c>
      <c r="G2" s="138" t="s">
        <v>3257</v>
      </c>
    </row>
    <row r="3" spans="1:7">
      <c r="A3" t="s">
        <v>2189</v>
      </c>
      <c r="B3" t="s">
        <v>2516</v>
      </c>
      <c r="C3" s="3">
        <v>2834</v>
      </c>
      <c r="D3" t="s">
        <v>454</v>
      </c>
      <c r="E3" s="74">
        <v>0.81920000000000004</v>
      </c>
      <c r="F3" s="136">
        <v>0.82130000000000003</v>
      </c>
      <c r="G3" s="136">
        <f>F3-E3</f>
        <v>2.0999999999999908E-3</v>
      </c>
    </row>
    <row r="4" spans="1:7">
      <c r="A4" s="48" t="s">
        <v>2189</v>
      </c>
      <c r="B4" t="s">
        <v>2516</v>
      </c>
      <c r="C4" s="3">
        <v>3216</v>
      </c>
      <c r="D4" t="s">
        <v>456</v>
      </c>
      <c r="E4" s="74">
        <v>0.55479999999999996</v>
      </c>
      <c r="F4" s="136">
        <v>0.53839999999999999</v>
      </c>
      <c r="G4" s="136">
        <f t="shared" ref="G4:G67" si="0">F4-E4</f>
        <v>-1.639999999999997E-2</v>
      </c>
    </row>
    <row r="5" spans="1:7">
      <c r="A5" s="48" t="s">
        <v>2189</v>
      </c>
      <c r="B5" t="s">
        <v>2516</v>
      </c>
      <c r="C5" s="3">
        <v>5514</v>
      </c>
      <c r="D5" t="s">
        <v>2835</v>
      </c>
      <c r="E5" s="74">
        <v>0.63549999999999995</v>
      </c>
      <c r="F5" s="136">
        <v>0.65690000000000004</v>
      </c>
      <c r="G5" s="136">
        <f t="shared" si="0"/>
        <v>2.1400000000000086E-2</v>
      </c>
    </row>
    <row r="6" spans="1:7">
      <c r="A6" s="48" t="s">
        <v>2189</v>
      </c>
      <c r="B6" t="s">
        <v>2516</v>
      </c>
      <c r="C6" s="3">
        <v>3857</v>
      </c>
      <c r="D6" t="s">
        <v>3079</v>
      </c>
      <c r="E6" s="74">
        <v>0.76400000000000001</v>
      </c>
      <c r="F6" s="136">
        <v>0.78669999999999995</v>
      </c>
      <c r="G6" s="136">
        <f t="shared" si="0"/>
        <v>2.2699999999999942E-2</v>
      </c>
    </row>
    <row r="7" spans="1:7">
      <c r="A7" s="48" t="s">
        <v>2189</v>
      </c>
      <c r="B7" t="s">
        <v>2516</v>
      </c>
      <c r="C7" s="3">
        <v>5663</v>
      </c>
      <c r="D7" t="s">
        <v>2980</v>
      </c>
      <c r="E7" s="74">
        <v>0.74199999999999999</v>
      </c>
      <c r="F7" s="136">
        <v>0.71199999999999997</v>
      </c>
      <c r="G7" s="136">
        <f t="shared" si="0"/>
        <v>-3.0000000000000027E-2</v>
      </c>
    </row>
    <row r="8" spans="1:7">
      <c r="A8" s="48" t="s">
        <v>2189</v>
      </c>
      <c r="B8" t="s">
        <v>2516</v>
      </c>
      <c r="C8" s="3">
        <v>3476</v>
      </c>
      <c r="D8" t="s">
        <v>457</v>
      </c>
      <c r="E8" s="74">
        <v>0.57550000000000001</v>
      </c>
      <c r="F8" s="136">
        <v>0.5857</v>
      </c>
      <c r="G8" s="136">
        <f t="shared" si="0"/>
        <v>1.0199999999999987E-2</v>
      </c>
    </row>
    <row r="9" spans="1:7">
      <c r="A9" s="48" t="s">
        <v>2189</v>
      </c>
      <c r="B9" t="s">
        <v>2516</v>
      </c>
      <c r="C9" s="3">
        <v>2449</v>
      </c>
      <c r="D9" t="s">
        <v>453</v>
      </c>
      <c r="E9" s="74">
        <v>0.66100000000000003</v>
      </c>
      <c r="F9" s="136">
        <v>0.66139999999999999</v>
      </c>
      <c r="G9" s="136">
        <f t="shared" si="0"/>
        <v>3.9999999999995595E-4</v>
      </c>
    </row>
    <row r="10" spans="1:7">
      <c r="A10" s="48" t="s">
        <v>2189</v>
      </c>
      <c r="B10" t="s">
        <v>2516</v>
      </c>
      <c r="C10" s="3">
        <v>2305</v>
      </c>
      <c r="D10" t="s">
        <v>452</v>
      </c>
      <c r="E10" s="74">
        <v>0.6704</v>
      </c>
      <c r="F10" s="136">
        <v>0.66190000000000004</v>
      </c>
      <c r="G10" s="136">
        <f t="shared" si="0"/>
        <v>-8.499999999999952E-3</v>
      </c>
    </row>
    <row r="11" spans="1:7">
      <c r="A11" s="48" t="s">
        <v>2189</v>
      </c>
      <c r="B11" t="s">
        <v>2516</v>
      </c>
      <c r="C11" s="3">
        <v>2763</v>
      </c>
      <c r="D11" t="s">
        <v>294</v>
      </c>
      <c r="E11" s="74">
        <v>0.7712</v>
      </c>
      <c r="F11" s="136">
        <v>0.78090000000000004</v>
      </c>
      <c r="G11" s="136">
        <f t="shared" si="0"/>
        <v>9.7000000000000419E-3</v>
      </c>
    </row>
    <row r="12" spans="1:7">
      <c r="A12" s="48" t="s">
        <v>2189</v>
      </c>
      <c r="B12" t="s">
        <v>2516</v>
      </c>
      <c r="C12" s="3">
        <v>2971</v>
      </c>
      <c r="D12" t="s">
        <v>455</v>
      </c>
      <c r="E12" s="74">
        <v>0.79890000000000005</v>
      </c>
      <c r="F12" s="136">
        <v>0.81169999999999998</v>
      </c>
      <c r="G12" s="136">
        <f t="shared" si="0"/>
        <v>1.2799999999999923E-2</v>
      </c>
    </row>
    <row r="13" spans="1:7">
      <c r="A13" s="48" t="s">
        <v>2189</v>
      </c>
      <c r="B13" t="s">
        <v>2516</v>
      </c>
      <c r="C13" s="3">
        <v>5208</v>
      </c>
      <c r="D13" t="s">
        <v>458</v>
      </c>
      <c r="E13" s="74">
        <v>0.13830000000000001</v>
      </c>
      <c r="F13" s="136">
        <v>0.11260000000000001</v>
      </c>
      <c r="G13" s="136">
        <f t="shared" si="0"/>
        <v>-2.5700000000000001E-2</v>
      </c>
    </row>
    <row r="14" spans="1:7">
      <c r="A14" s="48" t="s">
        <v>2258</v>
      </c>
      <c r="B14" t="s">
        <v>2517</v>
      </c>
      <c r="C14" s="3">
        <v>2227</v>
      </c>
      <c r="D14" t="s">
        <v>1101</v>
      </c>
      <c r="E14" s="74">
        <v>0.25140000000000001</v>
      </c>
      <c r="F14" s="136">
        <v>0.2467</v>
      </c>
      <c r="G14" s="136">
        <f t="shared" si="0"/>
        <v>-4.7000000000000097E-3</v>
      </c>
    </row>
    <row r="15" spans="1:7">
      <c r="A15" s="48" t="s">
        <v>2258</v>
      </c>
      <c r="B15" t="s">
        <v>2517</v>
      </c>
      <c r="C15" s="3">
        <v>2441</v>
      </c>
      <c r="D15" t="s">
        <v>1102</v>
      </c>
      <c r="E15" s="74">
        <v>0.23649999999999999</v>
      </c>
      <c r="F15" s="136">
        <v>0.24879999999999999</v>
      </c>
      <c r="G15" s="136">
        <f t="shared" si="0"/>
        <v>1.2300000000000005E-2</v>
      </c>
    </row>
    <row r="16" spans="1:7">
      <c r="A16" s="48" t="s">
        <v>2269</v>
      </c>
      <c r="B16" t="s">
        <v>2518</v>
      </c>
      <c r="C16" s="3">
        <v>2860</v>
      </c>
      <c r="D16" t="s">
        <v>1142</v>
      </c>
      <c r="E16" s="74">
        <v>0.39179999999999998</v>
      </c>
      <c r="F16" s="136">
        <v>0.40329999999999999</v>
      </c>
      <c r="G16" s="136">
        <f t="shared" si="0"/>
        <v>1.150000000000001E-2</v>
      </c>
    </row>
    <row r="17" spans="1:7">
      <c r="A17" s="48" t="s">
        <v>2321</v>
      </c>
      <c r="B17" t="s">
        <v>2519</v>
      </c>
      <c r="C17" s="3">
        <v>2467</v>
      </c>
      <c r="D17" t="s">
        <v>1457</v>
      </c>
      <c r="E17" s="74">
        <v>0.2535</v>
      </c>
      <c r="F17" s="136">
        <v>0.2535</v>
      </c>
      <c r="G17" s="136">
        <f t="shared" si="0"/>
        <v>0</v>
      </c>
    </row>
    <row r="18" spans="1:7">
      <c r="A18" s="48" t="s">
        <v>2321</v>
      </c>
      <c r="B18" t="s">
        <v>2519</v>
      </c>
      <c r="C18" s="3">
        <v>2707</v>
      </c>
      <c r="D18" t="s">
        <v>1458</v>
      </c>
      <c r="E18" s="74">
        <v>0.29820000000000002</v>
      </c>
      <c r="F18" s="136">
        <v>0.31830000000000003</v>
      </c>
      <c r="G18" s="136">
        <f t="shared" si="0"/>
        <v>2.0100000000000007E-2</v>
      </c>
    </row>
    <row r="19" spans="1:7">
      <c r="A19" s="48" t="s">
        <v>2321</v>
      </c>
      <c r="B19" t="s">
        <v>2519</v>
      </c>
      <c r="C19" s="3">
        <v>5176</v>
      </c>
      <c r="D19" t="s">
        <v>1462</v>
      </c>
      <c r="E19" s="74">
        <v>0.53990000000000005</v>
      </c>
      <c r="F19" s="136">
        <v>0.55640000000000001</v>
      </c>
      <c r="G19" s="136">
        <f t="shared" si="0"/>
        <v>1.6499999999999959E-2</v>
      </c>
    </row>
    <row r="20" spans="1:7">
      <c r="A20" s="48" t="s">
        <v>2321</v>
      </c>
      <c r="B20" t="s">
        <v>2519</v>
      </c>
      <c r="C20" s="3">
        <v>3182</v>
      </c>
      <c r="D20" t="s">
        <v>1460</v>
      </c>
      <c r="E20" s="74">
        <v>0.31190000000000001</v>
      </c>
      <c r="F20" s="136">
        <v>0.32350000000000001</v>
      </c>
      <c r="G20" s="136">
        <f t="shared" si="0"/>
        <v>1.1599999999999999E-2</v>
      </c>
    </row>
    <row r="21" spans="1:7">
      <c r="A21" s="48" t="s">
        <v>2321</v>
      </c>
      <c r="B21" t="s">
        <v>2519</v>
      </c>
      <c r="C21" s="3">
        <v>3252</v>
      </c>
      <c r="D21" t="s">
        <v>1461</v>
      </c>
      <c r="E21" s="74">
        <v>0.30420000000000003</v>
      </c>
      <c r="F21" s="136">
        <v>0.29389999999999999</v>
      </c>
      <c r="G21" s="136">
        <f t="shared" si="0"/>
        <v>-1.0300000000000031E-2</v>
      </c>
    </row>
    <row r="22" spans="1:7">
      <c r="A22" s="48" t="s">
        <v>2321</v>
      </c>
      <c r="B22" t="s">
        <v>2519</v>
      </c>
      <c r="C22" s="3">
        <v>3057</v>
      </c>
      <c r="D22" t="s">
        <v>1459</v>
      </c>
      <c r="E22" s="74">
        <v>0.39550000000000002</v>
      </c>
      <c r="F22" s="136">
        <v>0.39639999999999997</v>
      </c>
      <c r="G22" s="136">
        <f t="shared" si="0"/>
        <v>8.9999999999995639E-4</v>
      </c>
    </row>
    <row r="23" spans="1:7">
      <c r="A23" s="48" t="s">
        <v>2321</v>
      </c>
      <c r="B23" t="s">
        <v>2519</v>
      </c>
      <c r="C23" s="3">
        <v>5588</v>
      </c>
      <c r="D23" t="s">
        <v>2855</v>
      </c>
      <c r="E23" s="74">
        <v>0.59919999999999995</v>
      </c>
      <c r="F23" s="136">
        <v>0.65480000000000005</v>
      </c>
      <c r="G23" s="136">
        <f t="shared" si="0"/>
        <v>5.5600000000000094E-2</v>
      </c>
    </row>
    <row r="24" spans="1:7">
      <c r="A24" s="48" t="s">
        <v>2321</v>
      </c>
      <c r="B24" t="s">
        <v>2519</v>
      </c>
      <c r="C24" s="3">
        <v>3404</v>
      </c>
      <c r="D24" t="s">
        <v>2888</v>
      </c>
      <c r="E24" s="74">
        <v>0</v>
      </c>
      <c r="F24" s="136">
        <v>0</v>
      </c>
      <c r="G24" s="136">
        <f t="shared" si="0"/>
        <v>0</v>
      </c>
    </row>
    <row r="25" spans="1:7">
      <c r="A25" s="48" t="s">
        <v>2333</v>
      </c>
      <c r="B25" t="s">
        <v>1283</v>
      </c>
      <c r="C25" s="3">
        <v>2523</v>
      </c>
      <c r="D25" t="s">
        <v>1571</v>
      </c>
      <c r="E25" s="74">
        <v>0.35510000000000003</v>
      </c>
      <c r="F25" s="136">
        <v>0.34820000000000001</v>
      </c>
      <c r="G25" s="136">
        <f t="shared" si="0"/>
        <v>-6.9000000000000172E-3</v>
      </c>
    </row>
    <row r="26" spans="1:7">
      <c r="A26" s="48" t="s">
        <v>2333</v>
      </c>
      <c r="B26" t="s">
        <v>1283</v>
      </c>
      <c r="C26" s="3">
        <v>5495</v>
      </c>
      <c r="D26" t="s">
        <v>2462</v>
      </c>
      <c r="E26" s="74">
        <v>0.53539999999999999</v>
      </c>
      <c r="F26" s="136">
        <v>0.5625</v>
      </c>
      <c r="G26" s="136">
        <f t="shared" si="0"/>
        <v>2.7100000000000013E-2</v>
      </c>
    </row>
    <row r="27" spans="1:7">
      <c r="A27" s="48" t="s">
        <v>2333</v>
      </c>
      <c r="B27" t="s">
        <v>1283</v>
      </c>
      <c r="C27" s="3">
        <v>4327</v>
      </c>
      <c r="D27" t="s">
        <v>1575</v>
      </c>
      <c r="E27" s="74">
        <v>0.42009999999999997</v>
      </c>
      <c r="F27" s="136">
        <v>0.42259999999999998</v>
      </c>
      <c r="G27" s="136">
        <f t="shared" si="0"/>
        <v>2.5000000000000022E-3</v>
      </c>
    </row>
    <row r="28" spans="1:7">
      <c r="A28" s="48" t="s">
        <v>2333</v>
      </c>
      <c r="B28" t="s">
        <v>1283</v>
      </c>
      <c r="C28" s="3">
        <v>5010</v>
      </c>
      <c r="D28" t="s">
        <v>1577</v>
      </c>
      <c r="E28" s="74">
        <v>0.3574</v>
      </c>
      <c r="F28" s="136">
        <v>0.35949999999999999</v>
      </c>
      <c r="G28" s="136">
        <f t="shared" si="0"/>
        <v>2.0999999999999908E-3</v>
      </c>
    </row>
    <row r="29" spans="1:7">
      <c r="A29" s="48" t="s">
        <v>2333</v>
      </c>
      <c r="B29" t="s">
        <v>1283</v>
      </c>
      <c r="C29" s="3">
        <v>4436</v>
      </c>
      <c r="D29" t="s">
        <v>1576</v>
      </c>
      <c r="E29" s="74">
        <v>0.41589999999999999</v>
      </c>
      <c r="F29" s="136">
        <v>0.41710000000000003</v>
      </c>
      <c r="G29" s="136">
        <f t="shared" si="0"/>
        <v>1.2000000000000344E-3</v>
      </c>
    </row>
    <row r="30" spans="1:7">
      <c r="A30" s="48" t="s">
        <v>2333</v>
      </c>
      <c r="B30" t="s">
        <v>1283</v>
      </c>
      <c r="C30" s="3">
        <v>4573</v>
      </c>
      <c r="D30" t="s">
        <v>404</v>
      </c>
      <c r="E30" s="74">
        <v>0.37609999999999999</v>
      </c>
      <c r="F30" s="136">
        <v>0.35160000000000002</v>
      </c>
      <c r="G30" s="136">
        <f t="shared" si="0"/>
        <v>-2.4499999999999966E-2</v>
      </c>
    </row>
    <row r="31" spans="1:7">
      <c r="A31" s="48" t="s">
        <v>2333</v>
      </c>
      <c r="B31" t="s">
        <v>1283</v>
      </c>
      <c r="C31" s="3">
        <v>3124</v>
      </c>
      <c r="D31" t="s">
        <v>1572</v>
      </c>
      <c r="E31" s="74">
        <v>0.41320000000000001</v>
      </c>
      <c r="F31" s="136">
        <v>0.42930000000000001</v>
      </c>
      <c r="G31" s="136">
        <f t="shared" si="0"/>
        <v>1.6100000000000003E-2</v>
      </c>
    </row>
    <row r="32" spans="1:7">
      <c r="A32" s="48" t="s">
        <v>2333</v>
      </c>
      <c r="B32" t="s">
        <v>1283</v>
      </c>
      <c r="C32" s="3">
        <v>4154</v>
      </c>
      <c r="D32" t="s">
        <v>1573</v>
      </c>
      <c r="E32" s="74">
        <v>0.40699999999999997</v>
      </c>
      <c r="F32" s="136">
        <v>0.40849999999999997</v>
      </c>
      <c r="G32" s="136">
        <f t="shared" si="0"/>
        <v>1.5000000000000013E-3</v>
      </c>
    </row>
    <row r="33" spans="1:7">
      <c r="A33" s="48" t="s">
        <v>2333</v>
      </c>
      <c r="B33" t="s">
        <v>1283</v>
      </c>
      <c r="C33" s="3">
        <v>1714</v>
      </c>
      <c r="D33" t="s">
        <v>2889</v>
      </c>
      <c r="E33" s="74">
        <v>0.3982</v>
      </c>
      <c r="F33" s="136">
        <v>0.29759999999999998</v>
      </c>
      <c r="G33" s="136">
        <f t="shared" si="0"/>
        <v>-0.10060000000000002</v>
      </c>
    </row>
    <row r="34" spans="1:7">
      <c r="A34" s="48" t="s">
        <v>2333</v>
      </c>
      <c r="B34" t="s">
        <v>1283</v>
      </c>
      <c r="C34" s="3">
        <v>4287</v>
      </c>
      <c r="D34" t="s">
        <v>1574</v>
      </c>
      <c r="E34" s="74">
        <v>0.54859999999999998</v>
      </c>
      <c r="F34" s="136">
        <v>0.52710000000000001</v>
      </c>
      <c r="G34" s="136">
        <f t="shared" si="0"/>
        <v>-2.1499999999999964E-2</v>
      </c>
    </row>
    <row r="35" spans="1:7">
      <c r="A35" s="48" t="s">
        <v>2126</v>
      </c>
      <c r="B35" t="s">
        <v>2520</v>
      </c>
      <c r="C35" s="3">
        <v>2507</v>
      </c>
      <c r="D35" t="s">
        <v>31</v>
      </c>
      <c r="E35" s="74">
        <v>0.38140000000000002</v>
      </c>
      <c r="F35" s="136">
        <v>0.38080000000000003</v>
      </c>
      <c r="G35" s="136">
        <f t="shared" si="0"/>
        <v>-5.9999999999998943E-4</v>
      </c>
    </row>
    <row r="36" spans="1:7">
      <c r="A36" s="48" t="s">
        <v>2126</v>
      </c>
      <c r="B36" t="s">
        <v>2520</v>
      </c>
      <c r="C36" s="3">
        <v>2434</v>
      </c>
      <c r="D36" t="s">
        <v>30</v>
      </c>
      <c r="E36" s="74">
        <v>0.30659999999999998</v>
      </c>
      <c r="F36" s="136">
        <v>0.32300000000000001</v>
      </c>
      <c r="G36" s="136">
        <f t="shared" si="0"/>
        <v>1.6400000000000026E-2</v>
      </c>
    </row>
    <row r="37" spans="1:7">
      <c r="A37" s="48" t="s">
        <v>2221</v>
      </c>
      <c r="B37" t="s">
        <v>2521</v>
      </c>
      <c r="C37" s="3">
        <v>3825</v>
      </c>
      <c r="D37" t="s">
        <v>786</v>
      </c>
      <c r="E37" s="74">
        <v>0.56669999999999998</v>
      </c>
      <c r="F37" s="136">
        <v>0.54779999999999995</v>
      </c>
      <c r="G37" s="136">
        <f t="shared" si="0"/>
        <v>-1.8900000000000028E-2</v>
      </c>
    </row>
    <row r="38" spans="1:7">
      <c r="A38" s="48" t="s">
        <v>2221</v>
      </c>
      <c r="B38" t="s">
        <v>2521</v>
      </c>
      <c r="C38" s="3">
        <v>5082</v>
      </c>
      <c r="D38" t="s">
        <v>794</v>
      </c>
      <c r="E38" s="74">
        <v>0.52339999999999998</v>
      </c>
      <c r="F38" s="136">
        <v>0.49730000000000002</v>
      </c>
      <c r="G38" s="136">
        <f t="shared" si="0"/>
        <v>-2.6099999999999957E-2</v>
      </c>
    </row>
    <row r="39" spans="1:7">
      <c r="A39" s="48" t="s">
        <v>2221</v>
      </c>
      <c r="B39" t="s">
        <v>2521</v>
      </c>
      <c r="C39" s="3">
        <v>5037</v>
      </c>
      <c r="D39" t="s">
        <v>792</v>
      </c>
      <c r="E39" s="74">
        <v>0.54090000000000005</v>
      </c>
      <c r="F39" s="136">
        <v>0.55920000000000003</v>
      </c>
      <c r="G39" s="136">
        <f t="shared" si="0"/>
        <v>1.8299999999999983E-2</v>
      </c>
    </row>
    <row r="40" spans="1:7">
      <c r="A40" s="48" t="s">
        <v>2221</v>
      </c>
      <c r="B40" t="s">
        <v>2521</v>
      </c>
      <c r="C40" s="3">
        <v>5522</v>
      </c>
      <c r="D40" t="s">
        <v>2877</v>
      </c>
      <c r="E40" s="74">
        <v>0.53820000000000001</v>
      </c>
      <c r="F40" s="136">
        <v>0.59499999999999997</v>
      </c>
      <c r="G40" s="136">
        <f t="shared" si="0"/>
        <v>5.6799999999999962E-2</v>
      </c>
    </row>
    <row r="41" spans="1:7">
      <c r="A41" s="48" t="s">
        <v>2221</v>
      </c>
      <c r="B41" t="s">
        <v>2521</v>
      </c>
      <c r="C41" s="3">
        <v>4474</v>
      </c>
      <c r="D41" t="s">
        <v>791</v>
      </c>
      <c r="E41" s="74">
        <v>0.43659999999999999</v>
      </c>
      <c r="F41" s="136">
        <v>0.45569999999999999</v>
      </c>
      <c r="G41" s="136">
        <f t="shared" si="0"/>
        <v>1.9100000000000006E-2</v>
      </c>
    </row>
    <row r="42" spans="1:7">
      <c r="A42" s="48" t="s">
        <v>2221</v>
      </c>
      <c r="B42" t="s">
        <v>2521</v>
      </c>
      <c r="C42" s="3">
        <v>2795</v>
      </c>
      <c r="D42" t="s">
        <v>780</v>
      </c>
      <c r="E42" s="74">
        <v>0.58179999999999998</v>
      </c>
      <c r="F42" s="136">
        <v>0.59650000000000003</v>
      </c>
      <c r="G42" s="136">
        <f t="shared" si="0"/>
        <v>1.4700000000000046E-2</v>
      </c>
    </row>
    <row r="43" spans="1:7">
      <c r="A43" s="48" t="s">
        <v>2221</v>
      </c>
      <c r="B43" t="s">
        <v>2521</v>
      </c>
      <c r="C43" s="3">
        <v>5610</v>
      </c>
      <c r="D43" t="s">
        <v>2890</v>
      </c>
      <c r="E43" s="74">
        <v>0.32040000000000002</v>
      </c>
      <c r="F43" s="136">
        <v>0.30740000000000001</v>
      </c>
      <c r="G43" s="136">
        <f t="shared" si="0"/>
        <v>-1.3000000000000012E-2</v>
      </c>
    </row>
    <row r="44" spans="1:7">
      <c r="A44" s="48" t="s">
        <v>2221</v>
      </c>
      <c r="B44" t="s">
        <v>2521</v>
      </c>
      <c r="C44" s="3">
        <v>2394</v>
      </c>
      <c r="D44" t="s">
        <v>223</v>
      </c>
      <c r="E44" s="74">
        <v>0.61240000000000006</v>
      </c>
      <c r="F44" s="136">
        <v>0.62609999999999999</v>
      </c>
      <c r="G44" s="136">
        <f t="shared" si="0"/>
        <v>1.3699999999999934E-2</v>
      </c>
    </row>
    <row r="45" spans="1:7">
      <c r="A45" s="48" t="s">
        <v>2221</v>
      </c>
      <c r="B45" t="s">
        <v>2521</v>
      </c>
      <c r="C45" s="3">
        <v>3439</v>
      </c>
      <c r="D45" t="s">
        <v>188</v>
      </c>
      <c r="E45" s="74">
        <v>0.54610000000000003</v>
      </c>
      <c r="F45" s="136">
        <v>0.54730000000000001</v>
      </c>
      <c r="G45" s="136">
        <f t="shared" si="0"/>
        <v>1.1999999999999789E-3</v>
      </c>
    </row>
    <row r="46" spans="1:7">
      <c r="A46" s="48" t="s">
        <v>2221</v>
      </c>
      <c r="B46" t="s">
        <v>2521</v>
      </c>
      <c r="C46" s="3">
        <v>2932</v>
      </c>
      <c r="D46" t="s">
        <v>781</v>
      </c>
      <c r="E46" s="74">
        <v>0.72299999999999998</v>
      </c>
      <c r="F46" s="136">
        <v>0.6915</v>
      </c>
      <c r="G46" s="136">
        <f t="shared" si="0"/>
        <v>-3.1499999999999972E-2</v>
      </c>
    </row>
    <row r="47" spans="1:7">
      <c r="A47" s="48" t="s">
        <v>2221</v>
      </c>
      <c r="B47" t="s">
        <v>2521</v>
      </c>
      <c r="C47" s="3">
        <v>3745</v>
      </c>
      <c r="D47" t="s">
        <v>785</v>
      </c>
      <c r="E47" s="74">
        <v>0.48209999999999997</v>
      </c>
      <c r="F47" s="136">
        <v>0.45090000000000002</v>
      </c>
      <c r="G47" s="136">
        <f t="shared" si="0"/>
        <v>-3.119999999999995E-2</v>
      </c>
    </row>
    <row r="48" spans="1:7">
      <c r="A48" s="48" t="s">
        <v>2221</v>
      </c>
      <c r="B48" t="s">
        <v>2521</v>
      </c>
      <c r="C48" s="3">
        <v>3669</v>
      </c>
      <c r="D48" t="s">
        <v>784</v>
      </c>
      <c r="E48" s="74">
        <v>0.6734</v>
      </c>
      <c r="F48" s="136">
        <v>0.64470000000000005</v>
      </c>
      <c r="G48" s="136">
        <f t="shared" si="0"/>
        <v>-2.8699999999999948E-2</v>
      </c>
    </row>
    <row r="49" spans="1:7">
      <c r="A49" s="48" t="s">
        <v>2221</v>
      </c>
      <c r="B49" t="s">
        <v>2521</v>
      </c>
      <c r="C49" s="3">
        <v>4347</v>
      </c>
      <c r="D49" t="s">
        <v>719</v>
      </c>
      <c r="E49" s="74">
        <v>0.46429999999999999</v>
      </c>
      <c r="F49" s="136">
        <v>0.43580000000000002</v>
      </c>
      <c r="G49" s="136">
        <f t="shared" si="0"/>
        <v>-2.849999999999997E-2</v>
      </c>
    </row>
    <row r="50" spans="1:7">
      <c r="A50" s="48" t="s">
        <v>2221</v>
      </c>
      <c r="B50" t="s">
        <v>2521</v>
      </c>
      <c r="C50" s="3">
        <v>4417</v>
      </c>
      <c r="D50" t="s">
        <v>789</v>
      </c>
      <c r="E50" s="74">
        <v>0.5554</v>
      </c>
      <c r="F50" s="136">
        <v>0.54400000000000004</v>
      </c>
      <c r="G50" s="136">
        <f t="shared" si="0"/>
        <v>-1.1399999999999966E-2</v>
      </c>
    </row>
    <row r="51" spans="1:7">
      <c r="A51" s="48" t="s">
        <v>2221</v>
      </c>
      <c r="B51" t="s">
        <v>2521</v>
      </c>
      <c r="C51" s="3">
        <v>4120</v>
      </c>
      <c r="D51" t="s">
        <v>787</v>
      </c>
      <c r="E51" s="74">
        <v>0.45100000000000001</v>
      </c>
      <c r="F51" s="136">
        <v>0.40939999999999999</v>
      </c>
      <c r="G51" s="136">
        <f t="shared" si="0"/>
        <v>-4.1600000000000026E-2</v>
      </c>
    </row>
    <row r="52" spans="1:7">
      <c r="A52" s="48" t="s">
        <v>2221</v>
      </c>
      <c r="B52" t="s">
        <v>2521</v>
      </c>
      <c r="C52" s="3">
        <v>5051</v>
      </c>
      <c r="D52" t="s">
        <v>793</v>
      </c>
      <c r="E52" s="74">
        <v>0.3216</v>
      </c>
      <c r="F52" s="136">
        <v>0.30170000000000002</v>
      </c>
      <c r="G52" s="136">
        <f t="shared" si="0"/>
        <v>-1.9899999999999973E-2</v>
      </c>
    </row>
    <row r="53" spans="1:7">
      <c r="A53" s="48" t="s">
        <v>2221</v>
      </c>
      <c r="B53" t="s">
        <v>2521</v>
      </c>
      <c r="C53" s="3">
        <v>3525</v>
      </c>
      <c r="D53" t="s">
        <v>783</v>
      </c>
      <c r="E53" s="74">
        <v>0.59450000000000003</v>
      </c>
      <c r="F53" s="136">
        <v>0.57169999999999999</v>
      </c>
      <c r="G53" s="136">
        <f t="shared" si="0"/>
        <v>-2.2800000000000042E-2</v>
      </c>
    </row>
    <row r="54" spans="1:7">
      <c r="A54" s="48" t="s">
        <v>2221</v>
      </c>
      <c r="B54" t="s">
        <v>2521</v>
      </c>
      <c r="C54" s="3">
        <v>4462</v>
      </c>
      <c r="D54" t="s">
        <v>790</v>
      </c>
      <c r="E54" s="74">
        <v>0.50760000000000005</v>
      </c>
      <c r="F54" s="136">
        <v>0.52839999999999998</v>
      </c>
      <c r="G54" s="136">
        <f t="shared" si="0"/>
        <v>2.079999999999993E-2</v>
      </c>
    </row>
    <row r="55" spans="1:7">
      <c r="A55" s="48" t="s">
        <v>2221</v>
      </c>
      <c r="B55" t="s">
        <v>2521</v>
      </c>
      <c r="C55" s="3">
        <v>3169</v>
      </c>
      <c r="D55" t="s">
        <v>782</v>
      </c>
      <c r="E55" s="74">
        <v>0.63109999999999999</v>
      </c>
      <c r="F55" s="136">
        <v>0.66859999999999997</v>
      </c>
      <c r="G55" s="136">
        <f t="shared" si="0"/>
        <v>3.7499999999999978E-2</v>
      </c>
    </row>
    <row r="56" spans="1:7">
      <c r="A56" s="48" t="s">
        <v>2221</v>
      </c>
      <c r="B56" t="s">
        <v>2521</v>
      </c>
      <c r="C56" s="3">
        <v>3227</v>
      </c>
      <c r="D56" t="s">
        <v>236</v>
      </c>
      <c r="E56" s="74">
        <v>0.63390000000000002</v>
      </c>
      <c r="F56" s="136">
        <v>0.62690000000000001</v>
      </c>
      <c r="G56" s="136">
        <f t="shared" si="0"/>
        <v>-7.0000000000000062E-3</v>
      </c>
    </row>
    <row r="57" spans="1:7">
      <c r="A57" s="48" t="s">
        <v>2221</v>
      </c>
      <c r="B57" t="s">
        <v>2521</v>
      </c>
      <c r="C57" s="3">
        <v>4385</v>
      </c>
      <c r="D57" t="s">
        <v>788</v>
      </c>
      <c r="E57" s="74">
        <v>0.56999999999999995</v>
      </c>
      <c r="F57" s="136">
        <v>0.58279999999999998</v>
      </c>
      <c r="G57" s="136">
        <f t="shared" si="0"/>
        <v>1.2800000000000034E-2</v>
      </c>
    </row>
    <row r="58" spans="1:7">
      <c r="A58" s="48" t="s">
        <v>2221</v>
      </c>
      <c r="B58" t="s">
        <v>2521</v>
      </c>
      <c r="C58" s="3">
        <v>2659</v>
      </c>
      <c r="D58" t="s">
        <v>778</v>
      </c>
      <c r="E58" s="74">
        <v>0.61219999999999997</v>
      </c>
      <c r="F58" s="136">
        <v>0.6028</v>
      </c>
      <c r="G58" s="136">
        <f t="shared" si="0"/>
        <v>-9.3999999999999639E-3</v>
      </c>
    </row>
    <row r="59" spans="1:7">
      <c r="A59" s="48" t="s">
        <v>2221</v>
      </c>
      <c r="B59" t="s">
        <v>2521</v>
      </c>
      <c r="C59" s="3">
        <v>2326</v>
      </c>
      <c r="D59" t="s">
        <v>39</v>
      </c>
      <c r="E59" s="74">
        <v>0.65959999999999996</v>
      </c>
      <c r="F59" s="136">
        <v>0.62080000000000002</v>
      </c>
      <c r="G59" s="136">
        <f t="shared" si="0"/>
        <v>-3.8799999999999946E-2</v>
      </c>
    </row>
    <row r="60" spans="1:7">
      <c r="A60" s="48" t="s">
        <v>2221</v>
      </c>
      <c r="B60" t="s">
        <v>2521</v>
      </c>
      <c r="C60" s="3">
        <v>5733</v>
      </c>
      <c r="D60" t="s">
        <v>779</v>
      </c>
      <c r="E60" s="74">
        <v>0.64119999999999999</v>
      </c>
      <c r="F60" s="136">
        <v>0.65229999999999999</v>
      </c>
      <c r="G60" s="136">
        <f t="shared" si="0"/>
        <v>1.1099999999999999E-2</v>
      </c>
    </row>
    <row r="61" spans="1:7">
      <c r="A61" s="48" t="s">
        <v>2221</v>
      </c>
      <c r="B61" t="s">
        <v>2521</v>
      </c>
      <c r="C61" s="3">
        <v>5717</v>
      </c>
      <c r="D61" t="s">
        <v>2981</v>
      </c>
      <c r="E61" s="74">
        <v>0.51</v>
      </c>
      <c r="F61" s="136">
        <v>0.4829</v>
      </c>
      <c r="G61" s="136">
        <f t="shared" si="0"/>
        <v>-2.7100000000000013E-2</v>
      </c>
    </row>
    <row r="62" spans="1:7">
      <c r="A62" s="48" t="s">
        <v>2233</v>
      </c>
      <c r="B62" t="s">
        <v>2522</v>
      </c>
      <c r="C62" s="3">
        <v>2395</v>
      </c>
      <c r="D62" t="s">
        <v>995</v>
      </c>
      <c r="E62" s="74">
        <v>9.3899999999999997E-2</v>
      </c>
      <c r="F62" s="136">
        <v>9.3700000000000006E-2</v>
      </c>
      <c r="G62" s="136">
        <f t="shared" si="0"/>
        <v>-1.9999999999999185E-4</v>
      </c>
    </row>
    <row r="63" spans="1:7">
      <c r="A63" s="48" t="s">
        <v>2233</v>
      </c>
      <c r="B63" t="s">
        <v>2522</v>
      </c>
      <c r="C63" s="3">
        <v>1939</v>
      </c>
      <c r="D63" t="s">
        <v>994</v>
      </c>
      <c r="E63" s="74">
        <v>0.18440000000000001</v>
      </c>
      <c r="F63" s="136">
        <v>0.1585</v>
      </c>
      <c r="G63" s="136">
        <f t="shared" si="0"/>
        <v>-2.5900000000000006E-2</v>
      </c>
    </row>
    <row r="64" spans="1:7">
      <c r="A64" s="48" t="s">
        <v>2233</v>
      </c>
      <c r="B64" t="s">
        <v>2522</v>
      </c>
      <c r="C64" s="3">
        <v>3552</v>
      </c>
      <c r="D64" t="s">
        <v>996</v>
      </c>
      <c r="E64" s="74">
        <v>9.0499999999999997E-2</v>
      </c>
      <c r="F64" s="136">
        <v>7.0000000000000007E-2</v>
      </c>
      <c r="G64" s="136">
        <f t="shared" si="0"/>
        <v>-2.049999999999999E-2</v>
      </c>
    </row>
    <row r="65" spans="1:7">
      <c r="A65" s="48" t="s">
        <v>2233</v>
      </c>
      <c r="B65" t="s">
        <v>2522</v>
      </c>
      <c r="C65" s="3">
        <v>1935</v>
      </c>
      <c r="D65" t="s">
        <v>993</v>
      </c>
      <c r="E65" s="74">
        <v>0.24940000000000001</v>
      </c>
      <c r="F65" s="136">
        <v>0.25009999999999999</v>
      </c>
      <c r="G65" s="136">
        <f t="shared" si="0"/>
        <v>6.9999999999997842E-4</v>
      </c>
    </row>
    <row r="66" spans="1:7">
      <c r="A66" s="48" t="s">
        <v>2233</v>
      </c>
      <c r="B66" t="s">
        <v>2522</v>
      </c>
      <c r="C66" s="3">
        <v>3043</v>
      </c>
      <c r="D66" t="s">
        <v>3080</v>
      </c>
      <c r="E66" s="74">
        <v>9.3200000000000005E-2</v>
      </c>
      <c r="F66" s="136">
        <v>7.4099999999999999E-2</v>
      </c>
      <c r="G66" s="136">
        <f t="shared" si="0"/>
        <v>-1.9100000000000006E-2</v>
      </c>
    </row>
    <row r="67" spans="1:7">
      <c r="A67" s="48" t="s">
        <v>2233</v>
      </c>
      <c r="B67" t="s">
        <v>2522</v>
      </c>
      <c r="C67" s="3">
        <v>1841</v>
      </c>
      <c r="D67" t="s">
        <v>992</v>
      </c>
      <c r="E67" s="74">
        <v>0.1222</v>
      </c>
      <c r="F67" s="136">
        <v>7.7899999999999997E-2</v>
      </c>
      <c r="G67" s="136">
        <f t="shared" si="0"/>
        <v>-4.4300000000000006E-2</v>
      </c>
    </row>
    <row r="68" spans="1:7">
      <c r="A68" s="48" t="s">
        <v>2233</v>
      </c>
      <c r="B68" t="s">
        <v>2522</v>
      </c>
      <c r="C68" s="3">
        <v>1699</v>
      </c>
      <c r="D68" t="s">
        <v>991</v>
      </c>
      <c r="E68" s="74">
        <v>8.4199999999999997E-2</v>
      </c>
      <c r="F68" s="136">
        <v>8.8400000000000006E-2</v>
      </c>
      <c r="G68" s="136">
        <f t="shared" ref="G68:G131" si="1">F68-E68</f>
        <v>4.2000000000000093E-3</v>
      </c>
    </row>
    <row r="69" spans="1:7">
      <c r="A69" s="48" t="s">
        <v>2233</v>
      </c>
      <c r="B69" t="s">
        <v>2522</v>
      </c>
      <c r="C69" s="3">
        <v>4062</v>
      </c>
      <c r="D69" t="s">
        <v>997</v>
      </c>
      <c r="E69" s="74">
        <v>0.1467</v>
      </c>
      <c r="F69" s="136">
        <v>0.14349999999999999</v>
      </c>
      <c r="G69" s="136">
        <f t="shared" si="1"/>
        <v>-3.2000000000000084E-3</v>
      </c>
    </row>
    <row r="70" spans="1:7">
      <c r="A70" s="48" t="s">
        <v>2233</v>
      </c>
      <c r="B70" t="s">
        <v>2522</v>
      </c>
      <c r="C70" s="3">
        <v>4542</v>
      </c>
      <c r="D70" t="s">
        <v>999</v>
      </c>
      <c r="E70" s="74">
        <v>0.10290000000000001</v>
      </c>
      <c r="F70" s="136">
        <v>9.2100000000000001E-2</v>
      </c>
      <c r="G70" s="136">
        <f t="shared" si="1"/>
        <v>-1.0800000000000004E-2</v>
      </c>
    </row>
    <row r="71" spans="1:7">
      <c r="A71" s="48" t="s">
        <v>2233</v>
      </c>
      <c r="B71" t="s">
        <v>2522</v>
      </c>
      <c r="C71" s="3">
        <v>4505</v>
      </c>
      <c r="D71" t="s">
        <v>998</v>
      </c>
      <c r="E71" s="74">
        <v>0.1013</v>
      </c>
      <c r="F71" s="136">
        <v>9.1600000000000001E-2</v>
      </c>
      <c r="G71" s="136">
        <f t="shared" si="1"/>
        <v>-9.7000000000000003E-3</v>
      </c>
    </row>
    <row r="72" spans="1:7">
      <c r="A72" s="48" t="s">
        <v>2153</v>
      </c>
      <c r="B72" t="s">
        <v>2523</v>
      </c>
      <c r="C72" s="3">
        <v>2671</v>
      </c>
      <c r="D72" t="s">
        <v>260</v>
      </c>
      <c r="E72" s="74">
        <v>0.4088</v>
      </c>
      <c r="F72" s="136">
        <v>0.40849999999999997</v>
      </c>
      <c r="G72" s="136">
        <f t="shared" si="1"/>
        <v>-3.0000000000002247E-4</v>
      </c>
    </row>
    <row r="73" spans="1:7">
      <c r="A73" s="48" t="s">
        <v>2153</v>
      </c>
      <c r="B73" t="s">
        <v>2523</v>
      </c>
      <c r="C73" s="3">
        <v>2415</v>
      </c>
      <c r="D73" t="s">
        <v>259</v>
      </c>
      <c r="E73" s="74">
        <v>0.33360000000000001</v>
      </c>
      <c r="F73" s="136">
        <v>0.3306</v>
      </c>
      <c r="G73" s="136">
        <f t="shared" si="1"/>
        <v>-3.0000000000000027E-3</v>
      </c>
    </row>
    <row r="74" spans="1:7">
      <c r="A74" s="48" t="s">
        <v>2153</v>
      </c>
      <c r="B74" t="s">
        <v>2523</v>
      </c>
      <c r="C74" s="3">
        <v>5749</v>
      </c>
      <c r="D74" t="s">
        <v>3049</v>
      </c>
      <c r="E74" s="74">
        <v>0.39729999999999999</v>
      </c>
      <c r="F74" s="136">
        <v>0.40029999999999999</v>
      </c>
      <c r="G74" s="136">
        <f t="shared" si="1"/>
        <v>3.0000000000000027E-3</v>
      </c>
    </row>
    <row r="75" spans="1:7">
      <c r="A75" s="48" t="s">
        <v>2153</v>
      </c>
      <c r="B75" t="s">
        <v>2523</v>
      </c>
      <c r="C75" s="3">
        <v>1836</v>
      </c>
      <c r="D75" t="s">
        <v>258</v>
      </c>
      <c r="E75" s="74">
        <v>0.29509999999999997</v>
      </c>
      <c r="F75" s="136">
        <v>0.29770000000000002</v>
      </c>
      <c r="G75" s="136">
        <f t="shared" si="1"/>
        <v>2.6000000000000467E-3</v>
      </c>
    </row>
    <row r="76" spans="1:7">
      <c r="A76" s="48" t="s">
        <v>2153</v>
      </c>
      <c r="B76" t="s">
        <v>2523</v>
      </c>
      <c r="C76" s="3">
        <v>4352</v>
      </c>
      <c r="D76" t="s">
        <v>267</v>
      </c>
      <c r="E76" s="74">
        <v>0.37569999999999998</v>
      </c>
      <c r="F76" s="136">
        <v>0.373</v>
      </c>
      <c r="G76" s="136">
        <f t="shared" si="1"/>
        <v>-2.6999999999999802E-3</v>
      </c>
    </row>
    <row r="77" spans="1:7">
      <c r="A77" s="48" t="s">
        <v>2153</v>
      </c>
      <c r="B77" t="s">
        <v>2523</v>
      </c>
      <c r="C77" s="3">
        <v>5133</v>
      </c>
      <c r="D77" t="s">
        <v>273</v>
      </c>
      <c r="E77" s="74">
        <v>0.33239999999999997</v>
      </c>
      <c r="F77" s="136">
        <v>0.33739999999999998</v>
      </c>
      <c r="G77" s="136">
        <f t="shared" si="1"/>
        <v>5.0000000000000044E-3</v>
      </c>
    </row>
    <row r="78" spans="1:7">
      <c r="A78" s="48" t="s">
        <v>2153</v>
      </c>
      <c r="B78" t="s">
        <v>2523</v>
      </c>
      <c r="C78" s="3">
        <v>5089</v>
      </c>
      <c r="D78" t="s">
        <v>269</v>
      </c>
      <c r="E78" s="74">
        <v>0.45650000000000002</v>
      </c>
      <c r="F78" s="136">
        <v>0.44829999999999998</v>
      </c>
      <c r="G78" s="136">
        <f t="shared" si="1"/>
        <v>-8.2000000000000406E-3</v>
      </c>
    </row>
    <row r="79" spans="1:7">
      <c r="A79" s="48" t="s">
        <v>2153</v>
      </c>
      <c r="B79" t="s">
        <v>2523</v>
      </c>
      <c r="C79" s="3">
        <v>5090</v>
      </c>
      <c r="D79" t="s">
        <v>270</v>
      </c>
      <c r="E79" s="74">
        <v>0.40410000000000001</v>
      </c>
      <c r="F79" s="136">
        <v>0.40749999999999997</v>
      </c>
      <c r="G79" s="136">
        <f t="shared" si="1"/>
        <v>3.3999999999999586E-3</v>
      </c>
    </row>
    <row r="80" spans="1:7">
      <c r="A80" s="48" t="s">
        <v>2153</v>
      </c>
      <c r="B80" t="s">
        <v>2523</v>
      </c>
      <c r="C80" s="3">
        <v>3018</v>
      </c>
      <c r="D80" t="s">
        <v>262</v>
      </c>
      <c r="E80" s="74">
        <v>0.4859</v>
      </c>
      <c r="F80" s="136">
        <v>0.4854</v>
      </c>
      <c r="G80" s="136">
        <f t="shared" si="1"/>
        <v>-5.0000000000000044E-4</v>
      </c>
    </row>
    <row r="81" spans="1:7">
      <c r="A81" s="48" t="s">
        <v>2153</v>
      </c>
      <c r="B81" t="s">
        <v>2523</v>
      </c>
      <c r="C81" s="3">
        <v>3545</v>
      </c>
      <c r="D81" t="s">
        <v>263</v>
      </c>
      <c r="E81" s="74">
        <v>0.50639999999999996</v>
      </c>
      <c r="F81" s="136">
        <v>0.50260000000000005</v>
      </c>
      <c r="G81" s="136">
        <f t="shared" si="1"/>
        <v>-3.7999999999999146E-3</v>
      </c>
    </row>
    <row r="82" spans="1:7">
      <c r="A82" s="48" t="s">
        <v>2153</v>
      </c>
      <c r="B82" t="s">
        <v>2523</v>
      </c>
      <c r="C82" s="3">
        <v>4144</v>
      </c>
      <c r="D82" t="s">
        <v>2858</v>
      </c>
      <c r="E82" s="74">
        <v>0.43630000000000002</v>
      </c>
      <c r="F82" s="136">
        <v>0.44350000000000001</v>
      </c>
      <c r="G82" s="136">
        <f t="shared" si="1"/>
        <v>7.1999999999999842E-3</v>
      </c>
    </row>
    <row r="83" spans="1:7">
      <c r="A83" s="48" t="s">
        <v>2153</v>
      </c>
      <c r="B83" t="s">
        <v>2523</v>
      </c>
      <c r="C83" s="3">
        <v>5360</v>
      </c>
      <c r="D83" t="s">
        <v>274</v>
      </c>
      <c r="E83" s="74">
        <v>0.43240000000000001</v>
      </c>
      <c r="F83" s="136">
        <v>0.39269999999999999</v>
      </c>
      <c r="G83" s="136">
        <f t="shared" si="1"/>
        <v>-3.9700000000000013E-2</v>
      </c>
    </row>
    <row r="84" spans="1:7">
      <c r="A84" s="48" t="s">
        <v>2153</v>
      </c>
      <c r="B84" t="s">
        <v>2523</v>
      </c>
      <c r="C84" s="3">
        <v>3997</v>
      </c>
      <c r="D84" t="s">
        <v>265</v>
      </c>
      <c r="E84" s="74">
        <v>0.45369999999999999</v>
      </c>
      <c r="F84" s="136">
        <v>0.44130000000000003</v>
      </c>
      <c r="G84" s="136">
        <f t="shared" si="1"/>
        <v>-1.2399999999999967E-2</v>
      </c>
    </row>
    <row r="85" spans="1:7">
      <c r="A85" s="48" t="s">
        <v>2153</v>
      </c>
      <c r="B85" t="s">
        <v>2523</v>
      </c>
      <c r="C85" s="3">
        <v>3996</v>
      </c>
      <c r="D85" t="s">
        <v>264</v>
      </c>
      <c r="E85" s="74">
        <v>0.38919999999999999</v>
      </c>
      <c r="F85" s="136">
        <v>0.39750000000000002</v>
      </c>
      <c r="G85" s="136">
        <f t="shared" si="1"/>
        <v>8.3000000000000296E-3</v>
      </c>
    </row>
    <row r="86" spans="1:7">
      <c r="A86" s="48" t="s">
        <v>2153</v>
      </c>
      <c r="B86" t="s">
        <v>2523</v>
      </c>
      <c r="C86" s="3">
        <v>4104</v>
      </c>
      <c r="D86" t="s">
        <v>266</v>
      </c>
      <c r="E86" s="74">
        <v>0.40889999999999999</v>
      </c>
      <c r="F86" s="136">
        <v>0.39860000000000001</v>
      </c>
      <c r="G86" s="136">
        <f t="shared" si="1"/>
        <v>-1.0299999999999976E-2</v>
      </c>
    </row>
    <row r="87" spans="1:7">
      <c r="A87" s="48" t="s">
        <v>2153</v>
      </c>
      <c r="B87" t="s">
        <v>2523</v>
      </c>
      <c r="C87" s="3">
        <v>1875</v>
      </c>
      <c r="D87" t="s">
        <v>3181</v>
      </c>
      <c r="E87" s="74">
        <v>0.28460000000000002</v>
      </c>
      <c r="F87" s="136">
        <v>0.30049999999999999</v>
      </c>
      <c r="G87" s="136">
        <f t="shared" si="1"/>
        <v>1.589999999999997E-2</v>
      </c>
    </row>
    <row r="88" spans="1:7">
      <c r="A88" s="48" t="s">
        <v>2153</v>
      </c>
      <c r="B88" t="s">
        <v>2523</v>
      </c>
      <c r="C88" s="3">
        <v>4450</v>
      </c>
      <c r="D88" t="s">
        <v>268</v>
      </c>
      <c r="E88" s="74">
        <v>0.4264</v>
      </c>
      <c r="F88" s="136">
        <v>0.42359999999999998</v>
      </c>
      <c r="G88" s="136">
        <f t="shared" si="1"/>
        <v>-2.8000000000000247E-3</v>
      </c>
    </row>
    <row r="89" spans="1:7">
      <c r="A89" s="48" t="s">
        <v>2153</v>
      </c>
      <c r="B89" t="s">
        <v>2523</v>
      </c>
      <c r="C89" s="3">
        <v>5131</v>
      </c>
      <c r="D89" t="s">
        <v>271</v>
      </c>
      <c r="E89" s="74">
        <v>0.3967</v>
      </c>
      <c r="F89" s="136">
        <v>0.37919999999999998</v>
      </c>
      <c r="G89" s="136">
        <f t="shared" si="1"/>
        <v>-1.7500000000000016E-2</v>
      </c>
    </row>
    <row r="90" spans="1:7">
      <c r="A90" s="48" t="s">
        <v>2153</v>
      </c>
      <c r="B90" t="s">
        <v>2523</v>
      </c>
      <c r="C90" s="3">
        <v>5132</v>
      </c>
      <c r="D90" t="s">
        <v>272</v>
      </c>
      <c r="E90" s="74">
        <v>0.36049999999999999</v>
      </c>
      <c r="F90" s="136">
        <v>0.35659999999999997</v>
      </c>
      <c r="G90" s="136">
        <f t="shared" si="1"/>
        <v>-3.9000000000000146E-3</v>
      </c>
    </row>
    <row r="91" spans="1:7">
      <c r="A91" s="48" t="s">
        <v>2153</v>
      </c>
      <c r="B91" t="s">
        <v>2523</v>
      </c>
      <c r="C91" s="3">
        <v>2910</v>
      </c>
      <c r="D91" t="s">
        <v>261</v>
      </c>
      <c r="E91" s="74">
        <v>0.34279999999999999</v>
      </c>
      <c r="F91" s="136">
        <v>0.35909999999999997</v>
      </c>
      <c r="G91" s="136">
        <f t="shared" si="1"/>
        <v>1.6299999999999981E-2</v>
      </c>
    </row>
    <row r="92" spans="1:7">
      <c r="A92" s="48" t="s">
        <v>2218</v>
      </c>
      <c r="B92" t="s">
        <v>2524</v>
      </c>
      <c r="C92" s="3">
        <v>3633</v>
      </c>
      <c r="D92" t="s">
        <v>755</v>
      </c>
      <c r="E92" s="74">
        <v>0.46739999999999998</v>
      </c>
      <c r="F92" s="136">
        <v>0.45950000000000002</v>
      </c>
      <c r="G92" s="136">
        <f t="shared" si="1"/>
        <v>-7.8999999999999626E-3</v>
      </c>
    </row>
    <row r="93" spans="1:7">
      <c r="A93" s="48" t="s">
        <v>2218</v>
      </c>
      <c r="B93" t="s">
        <v>2524</v>
      </c>
      <c r="C93" s="3">
        <v>5240</v>
      </c>
      <c r="D93" t="s">
        <v>760</v>
      </c>
      <c r="E93" s="74">
        <v>0.19439999999999999</v>
      </c>
      <c r="F93" s="136">
        <v>0.18740000000000001</v>
      </c>
      <c r="G93" s="136">
        <f t="shared" si="1"/>
        <v>-6.9999999999999785E-3</v>
      </c>
    </row>
    <row r="94" spans="1:7">
      <c r="A94" s="48" t="s">
        <v>2218</v>
      </c>
      <c r="B94" t="s">
        <v>2524</v>
      </c>
      <c r="C94" s="3">
        <v>5714</v>
      </c>
      <c r="D94" t="s">
        <v>2982</v>
      </c>
      <c r="E94" s="74">
        <v>1.6299999999999999E-2</v>
      </c>
      <c r="F94" s="136">
        <v>8.0999999999999996E-3</v>
      </c>
      <c r="G94" s="136">
        <f t="shared" si="1"/>
        <v>-8.199999999999999E-3</v>
      </c>
    </row>
    <row r="95" spans="1:7">
      <c r="A95" s="48" t="s">
        <v>2218</v>
      </c>
      <c r="B95" t="s">
        <v>2524</v>
      </c>
      <c r="C95" s="3">
        <v>2701</v>
      </c>
      <c r="D95" t="s">
        <v>736</v>
      </c>
      <c r="E95" s="74">
        <v>0.15590000000000001</v>
      </c>
      <c r="F95" s="136">
        <v>0.14149999999999999</v>
      </c>
      <c r="G95" s="136">
        <f t="shared" si="1"/>
        <v>-1.4400000000000024E-2</v>
      </c>
    </row>
    <row r="96" spans="1:7">
      <c r="A96" s="48" t="s">
        <v>2218</v>
      </c>
      <c r="B96" t="s">
        <v>2524</v>
      </c>
      <c r="C96" s="3">
        <v>5325</v>
      </c>
      <c r="D96" t="s">
        <v>3081</v>
      </c>
      <c r="E96" s="74">
        <v>9.6299999999999997E-2</v>
      </c>
      <c r="F96" s="136">
        <v>0</v>
      </c>
      <c r="G96" s="136">
        <f t="shared" si="1"/>
        <v>-9.6299999999999997E-2</v>
      </c>
    </row>
    <row r="97" spans="1:7">
      <c r="A97" s="48" t="s">
        <v>2218</v>
      </c>
      <c r="B97" t="s">
        <v>2524</v>
      </c>
      <c r="C97" s="3">
        <v>3705</v>
      </c>
      <c r="D97" t="s">
        <v>757</v>
      </c>
      <c r="E97" s="74">
        <v>7.3800000000000004E-2</v>
      </c>
      <c r="F97" s="136">
        <v>7.2700000000000001E-2</v>
      </c>
      <c r="G97" s="136">
        <f t="shared" si="1"/>
        <v>-1.1000000000000038E-3</v>
      </c>
    </row>
    <row r="98" spans="1:7">
      <c r="A98" s="48" t="s">
        <v>2218</v>
      </c>
      <c r="B98" t="s">
        <v>2524</v>
      </c>
      <c r="C98" s="3">
        <v>5281</v>
      </c>
      <c r="D98" t="s">
        <v>761</v>
      </c>
      <c r="E98" s="74">
        <v>0.38800000000000001</v>
      </c>
      <c r="F98" s="136">
        <v>0.4078</v>
      </c>
      <c r="G98" s="136">
        <f t="shared" si="1"/>
        <v>1.9799999999999984E-2</v>
      </c>
    </row>
    <row r="99" spans="1:7">
      <c r="A99" s="48" t="s">
        <v>2218</v>
      </c>
      <c r="B99" t="s">
        <v>2524</v>
      </c>
      <c r="C99" s="3">
        <v>3742</v>
      </c>
      <c r="D99" t="s">
        <v>758</v>
      </c>
      <c r="E99" s="74">
        <v>3.9600000000000003E-2</v>
      </c>
      <c r="F99" s="136">
        <v>3.6700000000000003E-2</v>
      </c>
      <c r="G99" s="136">
        <f t="shared" si="1"/>
        <v>-2.8999999999999998E-3</v>
      </c>
    </row>
    <row r="100" spans="1:7">
      <c r="A100" s="48" t="s">
        <v>2218</v>
      </c>
      <c r="B100" t="s">
        <v>2524</v>
      </c>
      <c r="C100" s="3">
        <v>3338</v>
      </c>
      <c r="D100" t="s">
        <v>58</v>
      </c>
      <c r="E100" s="74">
        <v>0.2175</v>
      </c>
      <c r="F100" s="136">
        <v>0.2092</v>
      </c>
      <c r="G100" s="136">
        <f t="shared" si="1"/>
        <v>-8.3000000000000018E-3</v>
      </c>
    </row>
    <row r="101" spans="1:7">
      <c r="A101" s="48" t="s">
        <v>2218</v>
      </c>
      <c r="B101" t="s">
        <v>2524</v>
      </c>
      <c r="C101" s="3">
        <v>2847</v>
      </c>
      <c r="D101" t="s">
        <v>738</v>
      </c>
      <c r="E101" s="74">
        <v>0.19819999999999999</v>
      </c>
      <c r="F101" s="136">
        <v>0.17660000000000001</v>
      </c>
      <c r="G101" s="136">
        <f t="shared" si="1"/>
        <v>-2.159999999999998E-2</v>
      </c>
    </row>
    <row r="102" spans="1:7">
      <c r="A102" s="48" t="s">
        <v>2218</v>
      </c>
      <c r="B102" t="s">
        <v>2524</v>
      </c>
      <c r="C102" s="3">
        <v>2846</v>
      </c>
      <c r="D102" t="s">
        <v>737</v>
      </c>
      <c r="E102" s="74">
        <v>0.19</v>
      </c>
      <c r="F102" s="136">
        <v>0.17150000000000001</v>
      </c>
      <c r="G102" s="136">
        <f t="shared" si="1"/>
        <v>-1.8499999999999989E-2</v>
      </c>
    </row>
    <row r="103" spans="1:7">
      <c r="A103" s="48" t="s">
        <v>2218</v>
      </c>
      <c r="B103" t="s">
        <v>2524</v>
      </c>
      <c r="C103" s="3">
        <v>3166</v>
      </c>
      <c r="D103" t="s">
        <v>740</v>
      </c>
      <c r="E103" s="74">
        <v>0.57979999999999998</v>
      </c>
      <c r="F103" s="136">
        <v>0.58550000000000002</v>
      </c>
      <c r="G103" s="136">
        <f t="shared" si="1"/>
        <v>5.7000000000000384E-3</v>
      </c>
    </row>
    <row r="104" spans="1:7">
      <c r="A104" s="48" t="s">
        <v>2218</v>
      </c>
      <c r="B104" t="s">
        <v>2524</v>
      </c>
      <c r="C104" s="3">
        <v>3588</v>
      </c>
      <c r="D104" t="s">
        <v>753</v>
      </c>
      <c r="E104" s="74">
        <v>0.24340000000000001</v>
      </c>
      <c r="F104" s="136">
        <v>0.2455</v>
      </c>
      <c r="G104" s="136">
        <f t="shared" si="1"/>
        <v>2.0999999999999908E-3</v>
      </c>
    </row>
    <row r="105" spans="1:7">
      <c r="A105" s="48" t="s">
        <v>2218</v>
      </c>
      <c r="B105" t="s">
        <v>2524</v>
      </c>
      <c r="C105" s="3">
        <v>3522</v>
      </c>
      <c r="D105" t="s">
        <v>752</v>
      </c>
      <c r="E105" s="74">
        <v>7.4099999999999999E-2</v>
      </c>
      <c r="F105" s="136">
        <v>7.4300000000000005E-2</v>
      </c>
      <c r="G105" s="136">
        <f t="shared" si="1"/>
        <v>2.0000000000000573E-4</v>
      </c>
    </row>
    <row r="106" spans="1:7">
      <c r="A106" s="48" t="s">
        <v>2218</v>
      </c>
      <c r="B106" t="s">
        <v>2524</v>
      </c>
      <c r="C106" s="3">
        <v>5308</v>
      </c>
      <c r="D106" t="s">
        <v>762</v>
      </c>
      <c r="E106" s="74">
        <v>9.0399999999999994E-2</v>
      </c>
      <c r="F106" s="136">
        <v>8.2199999999999995E-2</v>
      </c>
      <c r="G106" s="136">
        <f t="shared" si="1"/>
        <v>-8.199999999999999E-3</v>
      </c>
    </row>
    <row r="107" spans="1:7">
      <c r="A107" s="48" t="s">
        <v>2218</v>
      </c>
      <c r="B107" t="s">
        <v>2524</v>
      </c>
      <c r="C107" s="3">
        <v>3225</v>
      </c>
      <c r="D107" t="s">
        <v>744</v>
      </c>
      <c r="E107" s="74">
        <v>0.63149999999999995</v>
      </c>
      <c r="F107" s="136">
        <v>0.6028</v>
      </c>
      <c r="G107" s="136">
        <f t="shared" si="1"/>
        <v>-2.8699999999999948E-2</v>
      </c>
    </row>
    <row r="108" spans="1:7">
      <c r="A108" s="48" t="s">
        <v>2218</v>
      </c>
      <c r="B108" t="s">
        <v>2524</v>
      </c>
      <c r="C108" s="3">
        <v>3436</v>
      </c>
      <c r="D108" t="s">
        <v>749</v>
      </c>
      <c r="E108" s="74">
        <v>3.5000000000000003E-2</v>
      </c>
      <c r="F108" s="136">
        <v>3.73E-2</v>
      </c>
      <c r="G108" s="136">
        <f t="shared" si="1"/>
        <v>2.2999999999999965E-3</v>
      </c>
    </row>
    <row r="109" spans="1:7">
      <c r="A109" s="48" t="s">
        <v>2218</v>
      </c>
      <c r="B109" t="s">
        <v>2524</v>
      </c>
      <c r="C109" s="3">
        <v>3437</v>
      </c>
      <c r="D109" t="s">
        <v>750</v>
      </c>
      <c r="E109" s="74">
        <v>0.219</v>
      </c>
      <c r="F109" s="136">
        <v>0.22489999999999999</v>
      </c>
      <c r="G109" s="136">
        <f t="shared" si="1"/>
        <v>5.8999999999999886E-3</v>
      </c>
    </row>
    <row r="110" spans="1:7">
      <c r="A110" s="48" t="s">
        <v>2218</v>
      </c>
      <c r="B110" t="s">
        <v>2524</v>
      </c>
      <c r="C110" s="3">
        <v>3486</v>
      </c>
      <c r="D110" t="s">
        <v>751</v>
      </c>
      <c r="E110" s="74">
        <v>0.1444</v>
      </c>
      <c r="F110" s="136">
        <v>0.13500000000000001</v>
      </c>
      <c r="G110" s="136">
        <f t="shared" si="1"/>
        <v>-9.3999999999999917E-3</v>
      </c>
    </row>
    <row r="111" spans="1:7">
      <c r="A111" s="48" t="s">
        <v>2218</v>
      </c>
      <c r="B111" t="s">
        <v>2524</v>
      </c>
      <c r="C111" s="3">
        <v>3631</v>
      </c>
      <c r="D111" t="s">
        <v>754</v>
      </c>
      <c r="E111" s="74">
        <v>0.18110000000000001</v>
      </c>
      <c r="F111" s="136">
        <v>0.18140000000000001</v>
      </c>
      <c r="G111" s="136">
        <f t="shared" si="1"/>
        <v>2.9999999999999472E-4</v>
      </c>
    </row>
    <row r="112" spans="1:7">
      <c r="A112" s="48" t="s">
        <v>2218</v>
      </c>
      <c r="B112" t="s">
        <v>2524</v>
      </c>
      <c r="C112" s="3">
        <v>3168</v>
      </c>
      <c r="D112" t="s">
        <v>742</v>
      </c>
      <c r="E112" s="74">
        <v>0.2979</v>
      </c>
      <c r="F112" s="136">
        <v>0.29089999999999999</v>
      </c>
      <c r="G112" s="136">
        <f t="shared" si="1"/>
        <v>-7.0000000000000062E-3</v>
      </c>
    </row>
    <row r="113" spans="1:7">
      <c r="A113" s="48" t="s">
        <v>2218</v>
      </c>
      <c r="B113" t="s">
        <v>2524</v>
      </c>
      <c r="C113" s="3">
        <v>3224</v>
      </c>
      <c r="D113" t="s">
        <v>743</v>
      </c>
      <c r="E113" s="74">
        <v>0.1968</v>
      </c>
      <c r="F113" s="136">
        <v>0.17549999999999999</v>
      </c>
      <c r="G113" s="136">
        <f t="shared" si="1"/>
        <v>-2.1300000000000013E-2</v>
      </c>
    </row>
    <row r="114" spans="1:7">
      <c r="A114" s="48" t="s">
        <v>2218</v>
      </c>
      <c r="B114" t="s">
        <v>2524</v>
      </c>
      <c r="C114" s="3">
        <v>3282</v>
      </c>
      <c r="D114" t="s">
        <v>745</v>
      </c>
      <c r="E114" s="74">
        <v>0.39939999999999998</v>
      </c>
      <c r="F114" s="136">
        <v>0.38329999999999997</v>
      </c>
      <c r="G114" s="136">
        <f t="shared" si="1"/>
        <v>-1.6100000000000003E-2</v>
      </c>
    </row>
    <row r="115" spans="1:7">
      <c r="A115" s="48" t="s">
        <v>2218</v>
      </c>
      <c r="B115" t="s">
        <v>2524</v>
      </c>
      <c r="C115" s="3">
        <v>3339</v>
      </c>
      <c r="D115" t="s">
        <v>747</v>
      </c>
      <c r="E115" s="74">
        <v>0.51680000000000004</v>
      </c>
      <c r="F115" s="136">
        <v>0.51980000000000004</v>
      </c>
      <c r="G115" s="136">
        <f t="shared" si="1"/>
        <v>3.0000000000000027E-3</v>
      </c>
    </row>
    <row r="116" spans="1:7">
      <c r="A116" s="48" t="s">
        <v>2218</v>
      </c>
      <c r="B116" t="s">
        <v>2524</v>
      </c>
      <c r="C116" s="3">
        <v>3789</v>
      </c>
      <c r="D116" t="s">
        <v>759</v>
      </c>
      <c r="E116" s="74">
        <v>6.3600000000000004E-2</v>
      </c>
      <c r="F116" s="136">
        <v>6.3100000000000003E-2</v>
      </c>
      <c r="G116" s="136">
        <f t="shared" si="1"/>
        <v>-5.0000000000000044E-4</v>
      </c>
    </row>
    <row r="117" spans="1:7">
      <c r="A117" s="48" t="s">
        <v>2218</v>
      </c>
      <c r="B117" t="s">
        <v>2524</v>
      </c>
      <c r="C117" s="3">
        <v>3634</v>
      </c>
      <c r="D117" t="s">
        <v>756</v>
      </c>
      <c r="E117" s="74">
        <v>0.18229999999999999</v>
      </c>
      <c r="F117" s="136">
        <v>0.15809999999999999</v>
      </c>
      <c r="G117" s="136">
        <f t="shared" si="1"/>
        <v>-2.4199999999999999E-2</v>
      </c>
    </row>
    <row r="118" spans="1:7">
      <c r="A118" s="48" t="s">
        <v>2218</v>
      </c>
      <c r="B118" t="s">
        <v>2524</v>
      </c>
      <c r="C118" s="3">
        <v>3100</v>
      </c>
      <c r="D118" t="s">
        <v>739</v>
      </c>
      <c r="E118" s="74">
        <v>0.5151</v>
      </c>
      <c r="F118" s="136">
        <v>0.52080000000000004</v>
      </c>
      <c r="G118" s="136">
        <f t="shared" si="1"/>
        <v>5.7000000000000384E-3</v>
      </c>
    </row>
    <row r="119" spans="1:7">
      <c r="A119" s="48" t="s">
        <v>2218</v>
      </c>
      <c r="B119" t="s">
        <v>2524</v>
      </c>
      <c r="C119" s="3">
        <v>3435</v>
      </c>
      <c r="D119" t="s">
        <v>748</v>
      </c>
      <c r="E119" s="74">
        <v>0.1847</v>
      </c>
      <c r="F119" s="136">
        <v>0.17699999999999999</v>
      </c>
      <c r="G119" s="136">
        <f t="shared" si="1"/>
        <v>-7.7000000000000124E-3</v>
      </c>
    </row>
    <row r="120" spans="1:7">
      <c r="A120" s="48" t="s">
        <v>2218</v>
      </c>
      <c r="B120" t="s">
        <v>2524</v>
      </c>
      <c r="C120" s="3">
        <v>3283</v>
      </c>
      <c r="D120" t="s">
        <v>746</v>
      </c>
      <c r="E120" s="74">
        <v>0.156</v>
      </c>
      <c r="F120" s="136">
        <v>0.15290000000000001</v>
      </c>
      <c r="G120" s="136">
        <f t="shared" si="1"/>
        <v>-3.0999999999999917E-3</v>
      </c>
    </row>
    <row r="121" spans="1:7">
      <c r="A121" s="48" t="s">
        <v>2218</v>
      </c>
      <c r="B121" t="s">
        <v>2524</v>
      </c>
      <c r="C121" s="3">
        <v>3167</v>
      </c>
      <c r="D121" t="s">
        <v>741</v>
      </c>
      <c r="E121" s="74">
        <v>0.17929999999999999</v>
      </c>
      <c r="F121" s="136">
        <v>0.1757</v>
      </c>
      <c r="G121" s="136">
        <f t="shared" si="1"/>
        <v>-3.5999999999999921E-3</v>
      </c>
    </row>
    <row r="122" spans="1:7">
      <c r="A122" s="48" t="s">
        <v>2387</v>
      </c>
      <c r="B122" t="s">
        <v>2525</v>
      </c>
      <c r="C122" s="3">
        <v>3200</v>
      </c>
      <c r="D122" t="s">
        <v>1948</v>
      </c>
      <c r="E122" s="74">
        <v>0.59789999999999999</v>
      </c>
      <c r="F122" s="136">
        <v>0.59250000000000003</v>
      </c>
      <c r="G122" s="136">
        <f t="shared" si="1"/>
        <v>-5.3999999999999604E-3</v>
      </c>
    </row>
    <row r="123" spans="1:7">
      <c r="A123" s="48" t="s">
        <v>2387</v>
      </c>
      <c r="B123" t="s">
        <v>2525</v>
      </c>
      <c r="C123" s="3">
        <v>5366</v>
      </c>
      <c r="D123" t="s">
        <v>1958</v>
      </c>
      <c r="E123" s="74">
        <v>0.29430000000000001</v>
      </c>
      <c r="F123" s="136">
        <v>0.27329999999999999</v>
      </c>
      <c r="G123" s="136">
        <f t="shared" si="1"/>
        <v>-2.1000000000000019E-2</v>
      </c>
    </row>
    <row r="124" spans="1:7">
      <c r="A124" s="48" t="s">
        <v>2387</v>
      </c>
      <c r="B124" t="s">
        <v>2525</v>
      </c>
      <c r="C124" s="3">
        <v>2553</v>
      </c>
      <c r="D124" t="s">
        <v>1945</v>
      </c>
      <c r="E124" s="74">
        <v>0.34260000000000002</v>
      </c>
      <c r="F124" s="136">
        <v>0.3296</v>
      </c>
      <c r="G124" s="136">
        <f t="shared" si="1"/>
        <v>-1.3000000000000012E-2</v>
      </c>
    </row>
    <row r="125" spans="1:7">
      <c r="A125" s="48" t="s">
        <v>2387</v>
      </c>
      <c r="B125" t="s">
        <v>2525</v>
      </c>
      <c r="C125" s="3">
        <v>5340</v>
      </c>
      <c r="D125" t="s">
        <v>1957</v>
      </c>
      <c r="E125" s="74">
        <v>0.61509999999999998</v>
      </c>
      <c r="F125" s="136">
        <v>0.61919999999999997</v>
      </c>
      <c r="G125" s="136">
        <f t="shared" si="1"/>
        <v>4.0999999999999925E-3</v>
      </c>
    </row>
    <row r="126" spans="1:7">
      <c r="A126" s="48" t="s">
        <v>2387</v>
      </c>
      <c r="B126" t="s">
        <v>2525</v>
      </c>
      <c r="C126" s="3">
        <v>2431</v>
      </c>
      <c r="D126" t="s">
        <v>1944</v>
      </c>
      <c r="E126" s="74">
        <v>0.53100000000000003</v>
      </c>
      <c r="F126" s="136">
        <v>0.5101</v>
      </c>
      <c r="G126" s="136">
        <f t="shared" si="1"/>
        <v>-2.090000000000003E-2</v>
      </c>
    </row>
    <row r="127" spans="1:7">
      <c r="A127" s="48" t="s">
        <v>2387</v>
      </c>
      <c r="B127" t="s">
        <v>2525</v>
      </c>
      <c r="C127" s="3">
        <v>2817</v>
      </c>
      <c r="D127" t="s">
        <v>1946</v>
      </c>
      <c r="E127" s="74">
        <v>0.45219999999999999</v>
      </c>
      <c r="F127" s="136">
        <v>0.4259</v>
      </c>
      <c r="G127" s="136">
        <f t="shared" si="1"/>
        <v>-2.629999999999999E-2</v>
      </c>
    </row>
    <row r="128" spans="1:7">
      <c r="A128" s="48" t="s">
        <v>2387</v>
      </c>
      <c r="B128" t="s">
        <v>2525</v>
      </c>
      <c r="C128" s="3">
        <v>2365</v>
      </c>
      <c r="D128" t="s">
        <v>122</v>
      </c>
      <c r="E128" s="74">
        <v>0.2127</v>
      </c>
      <c r="F128" s="136">
        <v>0.21759999999999999</v>
      </c>
      <c r="G128" s="136">
        <f t="shared" si="1"/>
        <v>4.8999999999999877E-3</v>
      </c>
    </row>
    <row r="129" spans="1:7">
      <c r="A129" s="48" t="s">
        <v>2387</v>
      </c>
      <c r="B129" t="s">
        <v>2525</v>
      </c>
      <c r="C129" s="3">
        <v>5239</v>
      </c>
      <c r="D129" t="s">
        <v>1956</v>
      </c>
      <c r="E129" s="74">
        <v>0.63780000000000003</v>
      </c>
      <c r="F129" s="136">
        <v>0.63380000000000003</v>
      </c>
      <c r="G129" s="136">
        <f t="shared" si="1"/>
        <v>-4.0000000000000036E-3</v>
      </c>
    </row>
    <row r="130" spans="1:7">
      <c r="A130" s="48" t="s">
        <v>2387</v>
      </c>
      <c r="B130" t="s">
        <v>2525</v>
      </c>
      <c r="C130" s="3">
        <v>2066</v>
      </c>
      <c r="D130" t="s">
        <v>1938</v>
      </c>
      <c r="E130" s="74">
        <v>0.3821</v>
      </c>
      <c r="F130" s="136">
        <v>0.3548</v>
      </c>
      <c r="G130" s="136">
        <f t="shared" si="1"/>
        <v>-2.7299999999999991E-2</v>
      </c>
    </row>
    <row r="131" spans="1:7">
      <c r="A131" s="48" t="s">
        <v>2387</v>
      </c>
      <c r="B131" t="s">
        <v>2525</v>
      </c>
      <c r="C131" s="3">
        <v>2262</v>
      </c>
      <c r="D131" t="s">
        <v>1942</v>
      </c>
      <c r="E131" s="74">
        <v>0.255</v>
      </c>
      <c r="F131" s="136">
        <v>0.24890000000000001</v>
      </c>
      <c r="G131" s="136">
        <f t="shared" si="1"/>
        <v>-6.0999999999999943E-3</v>
      </c>
    </row>
    <row r="132" spans="1:7">
      <c r="A132" s="48" t="s">
        <v>2387</v>
      </c>
      <c r="B132" t="s">
        <v>2525</v>
      </c>
      <c r="C132" s="3">
        <v>3134</v>
      </c>
      <c r="D132" t="s">
        <v>1947</v>
      </c>
      <c r="E132" s="74">
        <v>0.37319999999999998</v>
      </c>
      <c r="F132" s="136">
        <v>0.33550000000000002</v>
      </c>
      <c r="G132" s="136">
        <f t="shared" ref="G132:G195" si="2">F132-E132</f>
        <v>-3.7699999999999956E-2</v>
      </c>
    </row>
    <row r="133" spans="1:7">
      <c r="A133" s="48" t="s">
        <v>2387</v>
      </c>
      <c r="B133" t="s">
        <v>2525</v>
      </c>
      <c r="C133" s="3">
        <v>4442</v>
      </c>
      <c r="D133" t="s">
        <v>1952</v>
      </c>
      <c r="E133" s="74">
        <v>0.31850000000000001</v>
      </c>
      <c r="F133" s="136">
        <v>0.27679999999999999</v>
      </c>
      <c r="G133" s="136">
        <f t="shared" si="2"/>
        <v>-4.1700000000000015E-2</v>
      </c>
    </row>
    <row r="134" spans="1:7">
      <c r="A134" s="48" t="s">
        <v>2387</v>
      </c>
      <c r="B134" t="s">
        <v>2525</v>
      </c>
      <c r="C134" s="3">
        <v>2225</v>
      </c>
      <c r="D134" t="s">
        <v>1941</v>
      </c>
      <c r="E134" s="74">
        <v>0.29880000000000001</v>
      </c>
      <c r="F134" s="136">
        <v>0.30170000000000002</v>
      </c>
      <c r="G134" s="136">
        <f t="shared" si="2"/>
        <v>2.9000000000000137E-3</v>
      </c>
    </row>
    <row r="135" spans="1:7">
      <c r="A135" s="48" t="s">
        <v>2387</v>
      </c>
      <c r="B135" t="s">
        <v>2525</v>
      </c>
      <c r="C135" s="3">
        <v>4571</v>
      </c>
      <c r="D135" t="s">
        <v>1954</v>
      </c>
      <c r="E135" s="74">
        <v>0.31719999999999998</v>
      </c>
      <c r="F135" s="136">
        <v>0.27879999999999999</v>
      </c>
      <c r="G135" s="136">
        <f t="shared" si="2"/>
        <v>-3.839999999999999E-2</v>
      </c>
    </row>
    <row r="136" spans="1:7">
      <c r="A136" s="48" t="s">
        <v>2387</v>
      </c>
      <c r="B136" t="s">
        <v>2525</v>
      </c>
      <c r="C136" s="3">
        <v>1647</v>
      </c>
      <c r="D136" t="s">
        <v>1936</v>
      </c>
      <c r="E136" s="74">
        <v>0.56369999999999998</v>
      </c>
      <c r="F136" s="136">
        <v>0.52800000000000002</v>
      </c>
      <c r="G136" s="136">
        <f t="shared" si="2"/>
        <v>-3.5699999999999954E-2</v>
      </c>
    </row>
    <row r="137" spans="1:7">
      <c r="A137" s="48" t="s">
        <v>2387</v>
      </c>
      <c r="B137" t="s">
        <v>2525</v>
      </c>
      <c r="C137" s="3">
        <v>3202</v>
      </c>
      <c r="D137" t="s">
        <v>1950</v>
      </c>
      <c r="E137" s="74">
        <v>0.40810000000000002</v>
      </c>
      <c r="F137" s="136">
        <v>0.34089999999999998</v>
      </c>
      <c r="G137" s="136">
        <f t="shared" si="2"/>
        <v>-6.7200000000000037E-2</v>
      </c>
    </row>
    <row r="138" spans="1:7">
      <c r="A138" s="48" t="s">
        <v>2387</v>
      </c>
      <c r="B138" t="s">
        <v>2525</v>
      </c>
      <c r="C138" s="3">
        <v>2067</v>
      </c>
      <c r="D138" t="s">
        <v>140</v>
      </c>
      <c r="E138" s="74">
        <v>0.45</v>
      </c>
      <c r="F138" s="136">
        <v>0.44159999999999999</v>
      </c>
      <c r="G138" s="136">
        <f t="shared" si="2"/>
        <v>-8.4000000000000186E-3</v>
      </c>
    </row>
    <row r="139" spans="1:7">
      <c r="A139" s="48" t="s">
        <v>2387</v>
      </c>
      <c r="B139" t="s">
        <v>2525</v>
      </c>
      <c r="C139" s="3">
        <v>3576</v>
      </c>
      <c r="D139" t="s">
        <v>1951</v>
      </c>
      <c r="E139" s="74">
        <v>0.29020000000000001</v>
      </c>
      <c r="F139" s="136">
        <v>0.2576</v>
      </c>
      <c r="G139" s="136">
        <f t="shared" si="2"/>
        <v>-3.2600000000000018E-2</v>
      </c>
    </row>
    <row r="140" spans="1:7">
      <c r="A140" s="48" t="s">
        <v>2387</v>
      </c>
      <c r="B140" t="s">
        <v>2525</v>
      </c>
      <c r="C140" s="3">
        <v>3201</v>
      </c>
      <c r="D140" t="s">
        <v>1949</v>
      </c>
      <c r="E140" s="74">
        <v>0.51219999999999999</v>
      </c>
      <c r="F140" s="136">
        <v>0.51529999999999998</v>
      </c>
      <c r="G140" s="136">
        <f t="shared" si="2"/>
        <v>3.0999999999999917E-3</v>
      </c>
    </row>
    <row r="141" spans="1:7">
      <c r="A141" s="48" t="s">
        <v>2387</v>
      </c>
      <c r="B141" t="s">
        <v>2525</v>
      </c>
      <c r="C141" s="3">
        <v>2175</v>
      </c>
      <c r="D141" t="s">
        <v>1940</v>
      </c>
      <c r="E141" s="74">
        <v>0.16869999999999999</v>
      </c>
      <c r="F141" s="136">
        <v>0.15260000000000001</v>
      </c>
      <c r="G141" s="136">
        <f t="shared" si="2"/>
        <v>-1.6099999999999975E-2</v>
      </c>
    </row>
    <row r="142" spans="1:7">
      <c r="A142" s="48" t="s">
        <v>2387</v>
      </c>
      <c r="B142" t="s">
        <v>2525</v>
      </c>
      <c r="C142" s="3">
        <v>4515</v>
      </c>
      <c r="D142" t="s">
        <v>1953</v>
      </c>
      <c r="E142" s="74">
        <v>0.42470000000000002</v>
      </c>
      <c r="F142" s="136">
        <v>0.41310000000000002</v>
      </c>
      <c r="G142" s="136">
        <f t="shared" si="2"/>
        <v>-1.1599999999999999E-2</v>
      </c>
    </row>
    <row r="143" spans="1:7">
      <c r="A143" s="48" t="s">
        <v>2387</v>
      </c>
      <c r="B143" t="s">
        <v>2525</v>
      </c>
      <c r="C143" s="3">
        <v>2387</v>
      </c>
      <c r="D143" t="s">
        <v>1943</v>
      </c>
      <c r="E143" s="74">
        <v>0.41560000000000002</v>
      </c>
      <c r="F143" s="136">
        <v>0.37940000000000002</v>
      </c>
      <c r="G143" s="136">
        <f t="shared" si="2"/>
        <v>-3.620000000000001E-2</v>
      </c>
    </row>
    <row r="144" spans="1:7">
      <c r="A144" s="48" t="s">
        <v>2387</v>
      </c>
      <c r="B144" t="s">
        <v>2525</v>
      </c>
      <c r="C144" s="3">
        <v>1799</v>
      </c>
      <c r="D144" t="s">
        <v>1937</v>
      </c>
      <c r="E144" s="74">
        <v>0.45</v>
      </c>
      <c r="F144" s="136">
        <v>0.42949999999999999</v>
      </c>
      <c r="G144" s="136">
        <f t="shared" si="2"/>
        <v>-2.0500000000000018E-2</v>
      </c>
    </row>
    <row r="145" spans="1:7">
      <c r="A145" s="48" t="s">
        <v>2387</v>
      </c>
      <c r="B145" t="s">
        <v>2525</v>
      </c>
      <c r="C145" s="3">
        <v>5125</v>
      </c>
      <c r="D145" t="s">
        <v>1955</v>
      </c>
      <c r="E145" s="74">
        <v>0.20469999999999999</v>
      </c>
      <c r="F145" s="136">
        <v>0.21110000000000001</v>
      </c>
      <c r="G145" s="136">
        <f t="shared" si="2"/>
        <v>6.4000000000000168E-3</v>
      </c>
    </row>
    <row r="146" spans="1:7">
      <c r="A146" s="48" t="s">
        <v>2387</v>
      </c>
      <c r="B146" t="s">
        <v>2525</v>
      </c>
      <c r="C146" s="3">
        <v>2075</v>
      </c>
      <c r="D146" t="s">
        <v>1939</v>
      </c>
      <c r="E146" s="74">
        <v>0.4027</v>
      </c>
      <c r="F146" s="136">
        <v>0.3891</v>
      </c>
      <c r="G146" s="136">
        <f t="shared" si="2"/>
        <v>-1.3600000000000001E-2</v>
      </c>
    </row>
    <row r="147" spans="1:7">
      <c r="A147" s="98" t="s">
        <v>2121</v>
      </c>
      <c r="B147" t="s">
        <v>2526</v>
      </c>
      <c r="C147" s="3">
        <v>3142</v>
      </c>
      <c r="D147" t="s">
        <v>3</v>
      </c>
      <c r="E147" s="74">
        <v>0</v>
      </c>
      <c r="F147" s="136">
        <v>0</v>
      </c>
      <c r="G147" s="136">
        <f t="shared" si="2"/>
        <v>0</v>
      </c>
    </row>
    <row r="148" spans="1:7">
      <c r="A148" s="48" t="s">
        <v>2310</v>
      </c>
      <c r="B148" t="s">
        <v>2527</v>
      </c>
      <c r="C148" s="3">
        <v>5372</v>
      </c>
      <c r="D148" t="s">
        <v>1399</v>
      </c>
      <c r="E148" s="74">
        <v>0.49819999999999998</v>
      </c>
      <c r="F148" s="136">
        <v>0.48230000000000001</v>
      </c>
      <c r="G148" s="136">
        <f t="shared" si="2"/>
        <v>-1.589999999999997E-2</v>
      </c>
    </row>
    <row r="149" spans="1:7">
      <c r="A149" s="48" t="s">
        <v>2310</v>
      </c>
      <c r="B149" t="s">
        <v>2527</v>
      </c>
      <c r="C149" s="3">
        <v>2807</v>
      </c>
      <c r="D149" t="s">
        <v>1380</v>
      </c>
      <c r="E149" s="74">
        <v>0.48599999999999999</v>
      </c>
      <c r="F149" s="136">
        <v>0.48320000000000002</v>
      </c>
      <c r="G149" s="136">
        <f t="shared" si="2"/>
        <v>-2.7999999999999692E-3</v>
      </c>
    </row>
    <row r="150" spans="1:7">
      <c r="A150" s="48" t="s">
        <v>2310</v>
      </c>
      <c r="B150" t="s">
        <v>2527</v>
      </c>
      <c r="C150" s="3">
        <v>5665</v>
      </c>
      <c r="D150" t="s">
        <v>3082</v>
      </c>
      <c r="E150" s="74">
        <v>0.2364</v>
      </c>
      <c r="F150" s="136">
        <v>0.1409</v>
      </c>
      <c r="G150" s="136">
        <f t="shared" si="2"/>
        <v>-9.5500000000000002E-2</v>
      </c>
    </row>
    <row r="151" spans="1:7">
      <c r="A151" s="48" t="s">
        <v>2310</v>
      </c>
      <c r="B151" t="s">
        <v>2527</v>
      </c>
      <c r="C151" s="3">
        <v>3250</v>
      </c>
      <c r="D151" t="s">
        <v>1382</v>
      </c>
      <c r="E151" s="74">
        <v>0.5907</v>
      </c>
      <c r="F151" s="136">
        <v>0.59889999999999999</v>
      </c>
      <c r="G151" s="136">
        <f t="shared" si="2"/>
        <v>8.1999999999999851E-3</v>
      </c>
    </row>
    <row r="152" spans="1:7">
      <c r="A152" s="48" t="s">
        <v>2310</v>
      </c>
      <c r="B152" t="s">
        <v>2527</v>
      </c>
      <c r="C152" s="3">
        <v>5633</v>
      </c>
      <c r="D152" t="s">
        <v>2891</v>
      </c>
      <c r="E152" s="74">
        <v>0.58130000000000004</v>
      </c>
      <c r="F152" s="136">
        <v>0.57530000000000003</v>
      </c>
      <c r="G152" s="136">
        <f t="shared" si="2"/>
        <v>-6.0000000000000053E-3</v>
      </c>
    </row>
    <row r="153" spans="1:7">
      <c r="A153" s="48" t="s">
        <v>2310</v>
      </c>
      <c r="B153" t="s">
        <v>2527</v>
      </c>
      <c r="C153" s="3">
        <v>4296</v>
      </c>
      <c r="D153" t="s">
        <v>1390</v>
      </c>
      <c r="E153" s="74">
        <v>0.60609999999999997</v>
      </c>
      <c r="F153" s="136">
        <v>0.59299999999999997</v>
      </c>
      <c r="G153" s="136">
        <f t="shared" si="2"/>
        <v>-1.3100000000000001E-2</v>
      </c>
    </row>
    <row r="154" spans="1:7">
      <c r="A154" s="48" t="s">
        <v>2310</v>
      </c>
      <c r="B154" t="s">
        <v>2527</v>
      </c>
      <c r="C154" s="3">
        <v>4186</v>
      </c>
      <c r="D154" t="s">
        <v>1388</v>
      </c>
      <c r="E154" s="74">
        <v>0.58950000000000002</v>
      </c>
      <c r="F154" s="136">
        <v>0.56799999999999995</v>
      </c>
      <c r="G154" s="136">
        <f t="shared" si="2"/>
        <v>-2.1500000000000075E-2</v>
      </c>
    </row>
    <row r="155" spans="1:7">
      <c r="A155" s="48" t="s">
        <v>2310</v>
      </c>
      <c r="B155" t="s">
        <v>2527</v>
      </c>
      <c r="C155" s="3">
        <v>4331</v>
      </c>
      <c r="D155" t="s">
        <v>1392</v>
      </c>
      <c r="E155" s="74">
        <v>0.61339999999999995</v>
      </c>
      <c r="F155" s="136">
        <v>0.57340000000000002</v>
      </c>
      <c r="G155" s="136">
        <f t="shared" si="2"/>
        <v>-3.9999999999999925E-2</v>
      </c>
    </row>
    <row r="156" spans="1:7">
      <c r="A156" s="48" t="s">
        <v>2310</v>
      </c>
      <c r="B156" t="s">
        <v>2527</v>
      </c>
      <c r="C156" s="3">
        <v>1510</v>
      </c>
      <c r="D156" t="s">
        <v>1375</v>
      </c>
      <c r="E156" s="74">
        <v>0.58230000000000004</v>
      </c>
      <c r="F156" s="136">
        <v>0.5917</v>
      </c>
      <c r="G156" s="136">
        <f t="shared" si="2"/>
        <v>9.3999999999999639E-3</v>
      </c>
    </row>
    <row r="157" spans="1:7">
      <c r="A157" s="48" t="s">
        <v>2310</v>
      </c>
      <c r="B157" t="s">
        <v>2527</v>
      </c>
      <c r="C157" s="3">
        <v>3649</v>
      </c>
      <c r="D157" t="s">
        <v>1383</v>
      </c>
      <c r="E157" s="74">
        <v>0.6341</v>
      </c>
      <c r="F157" s="136">
        <v>0.62019999999999997</v>
      </c>
      <c r="G157" s="136">
        <f t="shared" si="2"/>
        <v>-1.3900000000000023E-2</v>
      </c>
    </row>
    <row r="158" spans="1:7">
      <c r="A158" s="48" t="s">
        <v>2310</v>
      </c>
      <c r="B158" t="s">
        <v>2527</v>
      </c>
      <c r="C158" s="3">
        <v>2576</v>
      </c>
      <c r="D158" t="s">
        <v>1378</v>
      </c>
      <c r="E158" s="74">
        <v>0.48649999999999999</v>
      </c>
      <c r="F158" s="136">
        <v>0.46079999999999999</v>
      </c>
      <c r="G158" s="136">
        <f t="shared" si="2"/>
        <v>-2.5700000000000001E-2</v>
      </c>
    </row>
    <row r="159" spans="1:7">
      <c r="A159" s="48" t="s">
        <v>2310</v>
      </c>
      <c r="B159" t="s">
        <v>2527</v>
      </c>
      <c r="C159" s="3">
        <v>4578</v>
      </c>
      <c r="D159" t="s">
        <v>1395</v>
      </c>
      <c r="E159" s="74">
        <v>0.49130000000000001</v>
      </c>
      <c r="F159" s="136">
        <v>0.49559999999999998</v>
      </c>
      <c r="G159" s="136">
        <f t="shared" si="2"/>
        <v>4.2999999999999705E-3</v>
      </c>
    </row>
    <row r="160" spans="1:7">
      <c r="A160" s="48" t="s">
        <v>2310</v>
      </c>
      <c r="B160" t="s">
        <v>2527</v>
      </c>
      <c r="C160" s="3">
        <v>2877</v>
      </c>
      <c r="D160" t="s">
        <v>1381</v>
      </c>
      <c r="E160" s="74">
        <v>0.36649999999999999</v>
      </c>
      <c r="F160" s="136">
        <v>0.35189999999999999</v>
      </c>
      <c r="G160" s="136">
        <f t="shared" si="2"/>
        <v>-1.4600000000000002E-2</v>
      </c>
    </row>
    <row r="161" spans="1:7">
      <c r="A161" s="48" t="s">
        <v>2310</v>
      </c>
      <c r="B161" t="s">
        <v>2527</v>
      </c>
      <c r="C161" s="3">
        <v>4099</v>
      </c>
      <c r="D161" t="s">
        <v>1350</v>
      </c>
      <c r="E161" s="74">
        <v>0.61599999999999999</v>
      </c>
      <c r="F161" s="136">
        <v>0.59570000000000001</v>
      </c>
      <c r="G161" s="136">
        <f t="shared" si="2"/>
        <v>-2.0299999999999985E-2</v>
      </c>
    </row>
    <row r="162" spans="1:7">
      <c r="A162" s="98" t="s">
        <v>2310</v>
      </c>
      <c r="B162" t="s">
        <v>2527</v>
      </c>
      <c r="C162" s="3">
        <v>5757</v>
      </c>
      <c r="D162" t="s">
        <v>3169</v>
      </c>
      <c r="E162" s="74">
        <v>0.46989999999999998</v>
      </c>
      <c r="F162" s="136">
        <v>0.44340000000000002</v>
      </c>
      <c r="G162" s="136">
        <f t="shared" si="2"/>
        <v>-2.6499999999999968E-2</v>
      </c>
    </row>
    <row r="163" spans="1:7">
      <c r="A163" s="48" t="s">
        <v>2310</v>
      </c>
      <c r="B163" t="s">
        <v>2527</v>
      </c>
      <c r="C163" s="3">
        <v>5159</v>
      </c>
      <c r="D163" t="s">
        <v>1397</v>
      </c>
      <c r="E163" s="74">
        <v>0.53939999999999999</v>
      </c>
      <c r="F163" s="136">
        <v>0.50949999999999995</v>
      </c>
      <c r="G163" s="136">
        <f t="shared" si="2"/>
        <v>-2.9900000000000038E-2</v>
      </c>
    </row>
    <row r="164" spans="1:7">
      <c r="A164" s="48" t="s">
        <v>2310</v>
      </c>
      <c r="B164" t="s">
        <v>2527</v>
      </c>
      <c r="C164" s="3">
        <v>4407</v>
      </c>
      <c r="D164" t="s">
        <v>237</v>
      </c>
      <c r="E164" s="74">
        <v>0.44650000000000001</v>
      </c>
      <c r="F164" s="136">
        <v>0.42920000000000003</v>
      </c>
      <c r="G164" s="136">
        <f t="shared" si="2"/>
        <v>-1.7299999999999982E-2</v>
      </c>
    </row>
    <row r="165" spans="1:7">
      <c r="A165" s="48" t="s">
        <v>2310</v>
      </c>
      <c r="B165" t="s">
        <v>2527</v>
      </c>
      <c r="C165" s="3">
        <v>4297</v>
      </c>
      <c r="D165" t="s">
        <v>1391</v>
      </c>
      <c r="E165" s="74">
        <v>0.4632</v>
      </c>
      <c r="F165" s="136">
        <v>0.44640000000000002</v>
      </c>
      <c r="G165" s="136">
        <f t="shared" si="2"/>
        <v>-1.6799999999999982E-2</v>
      </c>
    </row>
    <row r="166" spans="1:7">
      <c r="A166" s="48" t="s">
        <v>2310</v>
      </c>
      <c r="B166" t="s">
        <v>2527</v>
      </c>
      <c r="C166" s="3">
        <v>5033</v>
      </c>
      <c r="D166" t="s">
        <v>1396</v>
      </c>
      <c r="E166" s="74">
        <v>0.44619999999999999</v>
      </c>
      <c r="F166" s="136">
        <v>0.44140000000000001</v>
      </c>
      <c r="G166" s="136">
        <f t="shared" si="2"/>
        <v>-4.799999999999971E-3</v>
      </c>
    </row>
    <row r="167" spans="1:7">
      <c r="A167" s="48" t="s">
        <v>2310</v>
      </c>
      <c r="B167" t="s">
        <v>2527</v>
      </c>
      <c r="C167" s="3">
        <v>2748</v>
      </c>
      <c r="D167" t="s">
        <v>1379</v>
      </c>
      <c r="E167" s="74">
        <v>0.44059999999999999</v>
      </c>
      <c r="F167" s="136">
        <v>0.4123</v>
      </c>
      <c r="G167" s="136">
        <f t="shared" si="2"/>
        <v>-2.8299999999999992E-2</v>
      </c>
    </row>
    <row r="168" spans="1:7">
      <c r="A168" s="48" t="s">
        <v>2310</v>
      </c>
      <c r="B168" t="s">
        <v>2527</v>
      </c>
      <c r="C168" s="3">
        <v>5635</v>
      </c>
      <c r="D168" t="s">
        <v>2983</v>
      </c>
      <c r="E168" s="74">
        <v>0.49359999999999998</v>
      </c>
      <c r="F168" s="136">
        <v>0.4491</v>
      </c>
      <c r="G168" s="136">
        <f t="shared" si="2"/>
        <v>-4.4499999999999984E-2</v>
      </c>
    </row>
    <row r="169" spans="1:7">
      <c r="A169" s="48" t="s">
        <v>2310</v>
      </c>
      <c r="B169" t="s">
        <v>2527</v>
      </c>
      <c r="C169" s="3">
        <v>5206</v>
      </c>
      <c r="D169" t="s">
        <v>253</v>
      </c>
      <c r="E169" s="74">
        <v>0.52480000000000004</v>
      </c>
      <c r="F169" s="136">
        <v>0.51449999999999996</v>
      </c>
      <c r="G169" s="136">
        <f t="shared" si="2"/>
        <v>-1.0300000000000087E-2</v>
      </c>
    </row>
    <row r="170" spans="1:7">
      <c r="A170" s="48" t="s">
        <v>2310</v>
      </c>
      <c r="B170" t="s">
        <v>2527</v>
      </c>
      <c r="C170" s="3">
        <v>4102</v>
      </c>
      <c r="D170" t="s">
        <v>1385</v>
      </c>
      <c r="E170" s="74">
        <v>0.52990000000000004</v>
      </c>
      <c r="F170" s="136">
        <v>0.52049999999999996</v>
      </c>
      <c r="G170" s="136">
        <f t="shared" si="2"/>
        <v>-9.400000000000075E-3</v>
      </c>
    </row>
    <row r="171" spans="1:7">
      <c r="A171" s="48" t="s">
        <v>2310</v>
      </c>
      <c r="B171" t="s">
        <v>2527</v>
      </c>
      <c r="C171" s="3">
        <v>5160</v>
      </c>
      <c r="D171" t="s">
        <v>1398</v>
      </c>
      <c r="E171" s="74">
        <v>0.44290000000000002</v>
      </c>
      <c r="F171" s="136">
        <v>0.42159999999999997</v>
      </c>
      <c r="G171" s="136">
        <f t="shared" si="2"/>
        <v>-2.1300000000000041E-2</v>
      </c>
    </row>
    <row r="172" spans="1:7">
      <c r="A172" s="48" t="s">
        <v>2310</v>
      </c>
      <c r="B172" t="s">
        <v>2527</v>
      </c>
      <c r="C172" s="3">
        <v>4538</v>
      </c>
      <c r="D172" t="s">
        <v>1394</v>
      </c>
      <c r="E172" s="74">
        <v>0.47770000000000001</v>
      </c>
      <c r="F172" s="136">
        <v>0.45050000000000001</v>
      </c>
      <c r="G172" s="136">
        <f t="shared" si="2"/>
        <v>-2.7200000000000002E-2</v>
      </c>
    </row>
    <row r="173" spans="1:7">
      <c r="A173" s="48" t="s">
        <v>2310</v>
      </c>
      <c r="B173" t="s">
        <v>2527</v>
      </c>
      <c r="C173" s="3">
        <v>5961</v>
      </c>
      <c r="D173" t="s">
        <v>1400</v>
      </c>
      <c r="E173" s="74">
        <v>0.17560000000000001</v>
      </c>
      <c r="F173" s="136">
        <v>0.1206</v>
      </c>
      <c r="G173" s="136">
        <f t="shared" si="2"/>
        <v>-5.5000000000000007E-2</v>
      </c>
    </row>
    <row r="174" spans="1:7">
      <c r="A174" s="48" t="s">
        <v>2310</v>
      </c>
      <c r="B174" t="s">
        <v>2527</v>
      </c>
      <c r="C174" s="3">
        <v>4381</v>
      </c>
      <c r="D174" t="s">
        <v>1393</v>
      </c>
      <c r="E174" s="74">
        <v>0.52610000000000001</v>
      </c>
      <c r="F174" s="136">
        <v>0.49809999999999999</v>
      </c>
      <c r="G174" s="136">
        <f t="shared" si="2"/>
        <v>-2.8000000000000025E-2</v>
      </c>
    </row>
    <row r="175" spans="1:7">
      <c r="A175" s="48" t="s">
        <v>2310</v>
      </c>
      <c r="B175" t="s">
        <v>2527</v>
      </c>
      <c r="C175" s="3">
        <v>4227</v>
      </c>
      <c r="D175" t="s">
        <v>1389</v>
      </c>
      <c r="E175" s="74">
        <v>0.55020000000000002</v>
      </c>
      <c r="F175" s="136">
        <v>0.51739999999999997</v>
      </c>
      <c r="G175" s="136">
        <f t="shared" si="2"/>
        <v>-3.2800000000000051E-2</v>
      </c>
    </row>
    <row r="176" spans="1:7">
      <c r="A176" s="48" t="s">
        <v>2310</v>
      </c>
      <c r="B176" t="s">
        <v>2527</v>
      </c>
      <c r="C176" s="3">
        <v>2543</v>
      </c>
      <c r="D176" t="s">
        <v>1377</v>
      </c>
      <c r="E176" s="74">
        <v>0.53539999999999999</v>
      </c>
      <c r="F176" s="136">
        <v>0.49380000000000002</v>
      </c>
      <c r="G176" s="136">
        <f t="shared" si="2"/>
        <v>-4.159999999999997E-2</v>
      </c>
    </row>
    <row r="177" spans="1:7">
      <c r="A177" s="48" t="s">
        <v>2310</v>
      </c>
      <c r="B177" t="s">
        <v>2527</v>
      </c>
      <c r="C177" s="3">
        <v>4103</v>
      </c>
      <c r="D177" t="s">
        <v>1386</v>
      </c>
      <c r="E177" s="74">
        <v>0.58540000000000003</v>
      </c>
      <c r="F177" s="136">
        <v>0.55940000000000001</v>
      </c>
      <c r="G177" s="136">
        <f t="shared" si="2"/>
        <v>-2.6000000000000023E-2</v>
      </c>
    </row>
    <row r="178" spans="1:7">
      <c r="A178" s="48" t="s">
        <v>2310</v>
      </c>
      <c r="B178" t="s">
        <v>2527</v>
      </c>
      <c r="C178" s="3">
        <v>2399</v>
      </c>
      <c r="D178" t="s">
        <v>1376</v>
      </c>
      <c r="E178" s="74">
        <v>0.65129999999999999</v>
      </c>
      <c r="F178" s="136">
        <v>0.63119999999999998</v>
      </c>
      <c r="G178" s="136">
        <f t="shared" si="2"/>
        <v>-2.0100000000000007E-2</v>
      </c>
    </row>
    <row r="179" spans="1:7">
      <c r="A179" s="48" t="s">
        <v>2310</v>
      </c>
      <c r="B179" t="s">
        <v>2527</v>
      </c>
      <c r="C179" s="3">
        <v>4158</v>
      </c>
      <c r="D179" t="s">
        <v>1387</v>
      </c>
      <c r="E179" s="74">
        <v>0.5595</v>
      </c>
      <c r="F179" s="136">
        <v>0.56779999999999997</v>
      </c>
      <c r="G179" s="136">
        <f t="shared" si="2"/>
        <v>8.2999999999999741E-3</v>
      </c>
    </row>
    <row r="180" spans="1:7">
      <c r="A180" s="48" t="s">
        <v>2310</v>
      </c>
      <c r="B180" t="s">
        <v>2527</v>
      </c>
      <c r="C180" s="3">
        <v>3751</v>
      </c>
      <c r="D180" t="s">
        <v>1384</v>
      </c>
      <c r="E180" s="74">
        <v>0.63829999999999998</v>
      </c>
      <c r="F180" s="136">
        <v>0.64070000000000005</v>
      </c>
      <c r="G180" s="136">
        <f t="shared" si="2"/>
        <v>2.4000000000000687E-3</v>
      </c>
    </row>
    <row r="181" spans="1:7">
      <c r="A181" s="48" t="s">
        <v>2310</v>
      </c>
      <c r="B181" t="s">
        <v>2527</v>
      </c>
      <c r="C181" s="3">
        <v>5754</v>
      </c>
      <c r="D181" t="s">
        <v>3182</v>
      </c>
      <c r="E181" s="74">
        <v>0.49909999999999999</v>
      </c>
      <c r="F181" s="136">
        <v>0.49869999999999998</v>
      </c>
      <c r="G181" s="136">
        <f t="shared" si="2"/>
        <v>-4.0000000000001146E-4</v>
      </c>
    </row>
    <row r="182" spans="1:7">
      <c r="A182" s="48" t="s">
        <v>2245</v>
      </c>
      <c r="B182" t="s">
        <v>2528</v>
      </c>
      <c r="C182" s="3">
        <v>3392</v>
      </c>
      <c r="D182" t="s">
        <v>1062</v>
      </c>
      <c r="E182" s="74">
        <v>0</v>
      </c>
      <c r="F182" s="136">
        <v>0.1026</v>
      </c>
      <c r="G182" s="136">
        <f t="shared" si="2"/>
        <v>0.1026</v>
      </c>
    </row>
    <row r="183" spans="1:7">
      <c r="A183" s="48" t="s">
        <v>2389</v>
      </c>
      <c r="B183" t="s">
        <v>2529</v>
      </c>
      <c r="C183" s="3">
        <v>2713</v>
      </c>
      <c r="D183" t="s">
        <v>1967</v>
      </c>
      <c r="E183" s="74">
        <v>0.47770000000000001</v>
      </c>
      <c r="F183" s="136">
        <v>0.48170000000000002</v>
      </c>
      <c r="G183" s="136">
        <f t="shared" si="2"/>
        <v>4.0000000000000036E-3</v>
      </c>
    </row>
    <row r="184" spans="1:7">
      <c r="A184" s="48" t="s">
        <v>2389</v>
      </c>
      <c r="B184" t="s">
        <v>2529</v>
      </c>
      <c r="C184" s="3">
        <v>3136</v>
      </c>
      <c r="D184" t="s">
        <v>1968</v>
      </c>
      <c r="E184" s="74">
        <v>0.40110000000000001</v>
      </c>
      <c r="F184" s="136">
        <v>0.40970000000000001</v>
      </c>
      <c r="G184" s="136">
        <f t="shared" si="2"/>
        <v>8.5999999999999965E-3</v>
      </c>
    </row>
    <row r="185" spans="1:7">
      <c r="A185" s="48" t="s">
        <v>2389</v>
      </c>
      <c r="B185" t="s">
        <v>2529</v>
      </c>
      <c r="C185" s="3">
        <v>5021</v>
      </c>
      <c r="D185" t="s">
        <v>3183</v>
      </c>
      <c r="E185" s="74">
        <v>0.4088</v>
      </c>
      <c r="F185" s="136">
        <v>0.4103</v>
      </c>
      <c r="G185" s="136">
        <f t="shared" si="2"/>
        <v>1.5000000000000013E-3</v>
      </c>
    </row>
    <row r="186" spans="1:7">
      <c r="A186" s="48" t="s">
        <v>2389</v>
      </c>
      <c r="B186" t="s">
        <v>2529</v>
      </c>
      <c r="C186" s="3">
        <v>3796</v>
      </c>
      <c r="D186" t="s">
        <v>1969</v>
      </c>
      <c r="E186" s="74">
        <v>0.4476</v>
      </c>
      <c r="F186" s="136">
        <v>0.46910000000000002</v>
      </c>
      <c r="G186" s="136">
        <f t="shared" si="2"/>
        <v>2.1500000000000019E-2</v>
      </c>
    </row>
    <row r="187" spans="1:7">
      <c r="A187" s="48" t="s">
        <v>2389</v>
      </c>
      <c r="B187" t="s">
        <v>2529</v>
      </c>
      <c r="C187" s="3">
        <v>4476</v>
      </c>
      <c r="D187" t="s">
        <v>1971</v>
      </c>
      <c r="E187" s="74">
        <v>0.46250000000000002</v>
      </c>
      <c r="F187" s="136">
        <v>0.45839999999999997</v>
      </c>
      <c r="G187" s="136">
        <f t="shared" si="2"/>
        <v>-4.1000000000000481E-3</v>
      </c>
    </row>
    <row r="188" spans="1:7">
      <c r="A188" s="48" t="s">
        <v>2389</v>
      </c>
      <c r="B188" t="s">
        <v>2529</v>
      </c>
      <c r="C188" s="3">
        <v>5465</v>
      </c>
      <c r="D188" t="s">
        <v>2463</v>
      </c>
      <c r="E188" s="74">
        <v>0.64290000000000003</v>
      </c>
      <c r="F188" s="136">
        <v>0.68130000000000002</v>
      </c>
      <c r="G188" s="136">
        <f t="shared" si="2"/>
        <v>3.839999999999999E-2</v>
      </c>
    </row>
    <row r="189" spans="1:7">
      <c r="A189" s="48" t="s">
        <v>2389</v>
      </c>
      <c r="B189" t="s">
        <v>2529</v>
      </c>
      <c r="C189" s="3">
        <v>4459</v>
      </c>
      <c r="D189" t="s">
        <v>1970</v>
      </c>
      <c r="E189" s="74">
        <v>0.42859999999999998</v>
      </c>
      <c r="F189" s="136">
        <v>0.3619</v>
      </c>
      <c r="G189" s="136">
        <f t="shared" si="2"/>
        <v>-6.6699999999999982E-2</v>
      </c>
    </row>
    <row r="190" spans="1:7">
      <c r="A190" s="48" t="s">
        <v>2260</v>
      </c>
      <c r="B190" t="s">
        <v>2530</v>
      </c>
      <c r="C190" s="3">
        <v>2516</v>
      </c>
      <c r="D190" t="s">
        <v>1108</v>
      </c>
      <c r="E190" s="74">
        <v>0.36780000000000002</v>
      </c>
      <c r="F190" s="136">
        <v>0.36609999999999998</v>
      </c>
      <c r="G190" s="136">
        <f t="shared" si="2"/>
        <v>-1.7000000000000348E-3</v>
      </c>
    </row>
    <row r="191" spans="1:7">
      <c r="A191" s="48" t="s">
        <v>2260</v>
      </c>
      <c r="B191" t="s">
        <v>2530</v>
      </c>
      <c r="C191" s="3">
        <v>5748</v>
      </c>
      <c r="D191" t="s">
        <v>3083</v>
      </c>
      <c r="E191" s="74">
        <v>8.5000000000000006E-3</v>
      </c>
      <c r="F191" s="136">
        <v>9.2999999999999992E-3</v>
      </c>
      <c r="G191" s="136">
        <f t="shared" si="2"/>
        <v>7.9999999999999863E-4</v>
      </c>
    </row>
    <row r="192" spans="1:7">
      <c r="A192" s="48" t="s">
        <v>2232</v>
      </c>
      <c r="B192" t="s">
        <v>2531</v>
      </c>
      <c r="C192" s="3">
        <v>3641</v>
      </c>
      <c r="D192" t="s">
        <v>987</v>
      </c>
      <c r="E192" s="74">
        <v>0.62949999999999995</v>
      </c>
      <c r="F192" s="136">
        <v>0.64419999999999999</v>
      </c>
      <c r="G192" s="136">
        <f t="shared" si="2"/>
        <v>1.4700000000000046E-2</v>
      </c>
    </row>
    <row r="193" spans="1:7">
      <c r="A193" s="48" t="s">
        <v>2232</v>
      </c>
      <c r="B193" t="s">
        <v>2531</v>
      </c>
      <c r="C193" s="3">
        <v>3109</v>
      </c>
      <c r="D193" t="s">
        <v>985</v>
      </c>
      <c r="E193" s="74">
        <v>0.5121</v>
      </c>
      <c r="F193" s="136">
        <v>0.56220000000000003</v>
      </c>
      <c r="G193" s="136">
        <f t="shared" si="2"/>
        <v>5.0100000000000033E-2</v>
      </c>
    </row>
    <row r="194" spans="1:7">
      <c r="A194" s="48" t="s">
        <v>2232</v>
      </c>
      <c r="B194" t="s">
        <v>2531</v>
      </c>
      <c r="C194" s="3">
        <v>1749</v>
      </c>
      <c r="D194" t="s">
        <v>982</v>
      </c>
      <c r="E194" s="74">
        <v>0.3392</v>
      </c>
      <c r="F194" s="136">
        <v>0.33129999999999998</v>
      </c>
      <c r="G194" s="136">
        <f t="shared" si="2"/>
        <v>-7.9000000000000181E-3</v>
      </c>
    </row>
    <row r="195" spans="1:7">
      <c r="A195" s="48" t="s">
        <v>2232</v>
      </c>
      <c r="B195" t="s">
        <v>2531</v>
      </c>
      <c r="C195" s="3">
        <v>3108</v>
      </c>
      <c r="D195" t="s">
        <v>984</v>
      </c>
      <c r="E195" s="74">
        <v>0.52949999999999997</v>
      </c>
      <c r="F195" s="136">
        <v>0.52470000000000006</v>
      </c>
      <c r="G195" s="136">
        <f t="shared" si="2"/>
        <v>-4.7999999999999154E-3</v>
      </c>
    </row>
    <row r="196" spans="1:7">
      <c r="A196" s="48" t="s">
        <v>2232</v>
      </c>
      <c r="B196" t="s">
        <v>2531</v>
      </c>
      <c r="C196" s="3">
        <v>4421</v>
      </c>
      <c r="D196" t="s">
        <v>988</v>
      </c>
      <c r="E196" s="74">
        <v>0.3957</v>
      </c>
      <c r="F196" s="136">
        <v>0.4037</v>
      </c>
      <c r="G196" s="136">
        <f t="shared" ref="G196:G259" si="3">F196-E196</f>
        <v>8.0000000000000071E-3</v>
      </c>
    </row>
    <row r="197" spans="1:7">
      <c r="A197" s="48" t="s">
        <v>2232</v>
      </c>
      <c r="B197" t="s">
        <v>2531</v>
      </c>
      <c r="C197" s="3">
        <v>4441</v>
      </c>
      <c r="D197" t="s">
        <v>989</v>
      </c>
      <c r="E197" s="74">
        <v>0.58740000000000003</v>
      </c>
      <c r="F197" s="136">
        <v>0.60870000000000002</v>
      </c>
      <c r="G197" s="136">
        <f t="shared" si="3"/>
        <v>2.1299999999999986E-2</v>
      </c>
    </row>
    <row r="198" spans="1:7">
      <c r="A198" s="48" t="s">
        <v>2232</v>
      </c>
      <c r="B198" t="s">
        <v>2531</v>
      </c>
      <c r="C198" s="3">
        <v>3171</v>
      </c>
      <c r="D198" t="s">
        <v>986</v>
      </c>
      <c r="E198" s="74">
        <v>0.64510000000000001</v>
      </c>
      <c r="F198" s="136">
        <v>0.62739999999999996</v>
      </c>
      <c r="G198" s="136">
        <f t="shared" si="3"/>
        <v>-1.7700000000000049E-2</v>
      </c>
    </row>
    <row r="199" spans="1:7">
      <c r="A199" s="48" t="s">
        <v>2232</v>
      </c>
      <c r="B199" t="s">
        <v>2531</v>
      </c>
      <c r="C199" s="3">
        <v>1737</v>
      </c>
      <c r="D199" t="s">
        <v>981</v>
      </c>
      <c r="E199" s="74">
        <v>0.64829999999999999</v>
      </c>
      <c r="F199" s="136">
        <v>0.67979999999999996</v>
      </c>
      <c r="G199" s="136">
        <f t="shared" si="3"/>
        <v>3.1499999999999972E-2</v>
      </c>
    </row>
    <row r="200" spans="1:7">
      <c r="A200" s="98" t="s">
        <v>2232</v>
      </c>
      <c r="B200" t="s">
        <v>2531</v>
      </c>
      <c r="C200" s="3">
        <v>5161</v>
      </c>
      <c r="D200" t="s">
        <v>26</v>
      </c>
      <c r="E200" s="74">
        <v>0.5</v>
      </c>
      <c r="F200" s="136">
        <v>0.5</v>
      </c>
      <c r="G200" s="136">
        <f t="shared" si="3"/>
        <v>0</v>
      </c>
    </row>
    <row r="201" spans="1:7">
      <c r="A201" s="48" t="s">
        <v>2232</v>
      </c>
      <c r="B201" t="s">
        <v>2531</v>
      </c>
      <c r="C201" s="3">
        <v>2853</v>
      </c>
      <c r="D201" t="s">
        <v>2892</v>
      </c>
      <c r="E201" s="74">
        <v>0.57869999999999999</v>
      </c>
      <c r="F201" s="136">
        <v>0.56720000000000004</v>
      </c>
      <c r="G201" s="136">
        <f t="shared" si="3"/>
        <v>-1.1499999999999955E-2</v>
      </c>
    </row>
    <row r="202" spans="1:7">
      <c r="A202" s="48" t="s">
        <v>2232</v>
      </c>
      <c r="B202" t="s">
        <v>2531</v>
      </c>
      <c r="C202" s="3">
        <v>2613</v>
      </c>
      <c r="D202" t="s">
        <v>983</v>
      </c>
      <c r="E202" s="74">
        <v>0.65600000000000003</v>
      </c>
      <c r="F202" s="136">
        <v>0.63829999999999998</v>
      </c>
      <c r="G202" s="136">
        <f t="shared" si="3"/>
        <v>-1.7700000000000049E-2</v>
      </c>
    </row>
    <row r="203" spans="1:7">
      <c r="A203" s="48" t="s">
        <v>2232</v>
      </c>
      <c r="B203" t="s">
        <v>2531</v>
      </c>
      <c r="C203" s="3">
        <v>4038</v>
      </c>
      <c r="D203" t="s">
        <v>2464</v>
      </c>
      <c r="E203" s="74">
        <v>0.28610000000000002</v>
      </c>
      <c r="F203" s="136">
        <v>0.27379999999999999</v>
      </c>
      <c r="G203" s="136">
        <f t="shared" si="3"/>
        <v>-1.2300000000000033E-2</v>
      </c>
    </row>
    <row r="204" spans="1:7">
      <c r="A204" s="48" t="s">
        <v>2285</v>
      </c>
      <c r="B204" t="s">
        <v>2532</v>
      </c>
      <c r="C204" s="3">
        <v>5272</v>
      </c>
      <c r="D204" t="s">
        <v>1198</v>
      </c>
      <c r="E204" s="74">
        <v>0.88600000000000001</v>
      </c>
      <c r="F204" s="136">
        <v>0.86750000000000005</v>
      </c>
      <c r="G204" s="136">
        <f t="shared" si="3"/>
        <v>-1.8499999999999961E-2</v>
      </c>
    </row>
    <row r="205" spans="1:7">
      <c r="A205" s="48" t="s">
        <v>2285</v>
      </c>
      <c r="B205" t="s">
        <v>2532</v>
      </c>
      <c r="C205" s="3">
        <v>3293</v>
      </c>
      <c r="D205" t="s">
        <v>1196</v>
      </c>
      <c r="E205" s="74">
        <v>0.87039999999999995</v>
      </c>
      <c r="F205" s="136">
        <v>0.89039999999999997</v>
      </c>
      <c r="G205" s="136">
        <f t="shared" si="3"/>
        <v>2.0000000000000018E-2</v>
      </c>
    </row>
    <row r="206" spans="1:7">
      <c r="A206" s="48" t="s">
        <v>2285</v>
      </c>
      <c r="B206" t="s">
        <v>2532</v>
      </c>
      <c r="C206" s="3">
        <v>2800</v>
      </c>
      <c r="D206" t="s">
        <v>1195</v>
      </c>
      <c r="E206" s="74">
        <v>0.8296</v>
      </c>
      <c r="F206" s="136">
        <v>0.8579</v>
      </c>
      <c r="G206" s="136">
        <f t="shared" si="3"/>
        <v>2.8299999999999992E-2</v>
      </c>
    </row>
    <row r="207" spans="1:7">
      <c r="A207" s="48" t="s">
        <v>2285</v>
      </c>
      <c r="B207" t="s">
        <v>2532</v>
      </c>
      <c r="C207" s="3">
        <v>4223</v>
      </c>
      <c r="D207" t="s">
        <v>1197</v>
      </c>
      <c r="E207" s="74">
        <v>0.88500000000000001</v>
      </c>
      <c r="F207" s="136">
        <v>0.89710000000000001</v>
      </c>
      <c r="G207" s="136">
        <f t="shared" si="3"/>
        <v>1.21E-2</v>
      </c>
    </row>
    <row r="208" spans="1:7">
      <c r="A208" s="48" t="s">
        <v>2164</v>
      </c>
      <c r="B208" t="s">
        <v>2533</v>
      </c>
      <c r="C208" s="3">
        <v>1900</v>
      </c>
      <c r="D208" t="s">
        <v>330</v>
      </c>
      <c r="E208" s="74">
        <v>0.93740000000000001</v>
      </c>
      <c r="F208" s="136">
        <v>0.91439999999999999</v>
      </c>
      <c r="G208" s="136">
        <f t="shared" si="3"/>
        <v>-2.300000000000002E-2</v>
      </c>
    </row>
    <row r="209" spans="1:7">
      <c r="A209" s="48" t="s">
        <v>2164</v>
      </c>
      <c r="B209" t="s">
        <v>2533</v>
      </c>
      <c r="C209" s="3">
        <v>2562</v>
      </c>
      <c r="D209" t="s">
        <v>331</v>
      </c>
      <c r="E209" s="74">
        <v>0.86519999999999997</v>
      </c>
      <c r="F209" s="136">
        <v>0.88880000000000003</v>
      </c>
      <c r="G209" s="136">
        <f t="shared" si="3"/>
        <v>2.3600000000000065E-2</v>
      </c>
    </row>
    <row r="210" spans="1:7">
      <c r="A210" s="48" t="s">
        <v>2164</v>
      </c>
      <c r="B210" t="s">
        <v>2533</v>
      </c>
      <c r="C210" s="3">
        <v>2788</v>
      </c>
      <c r="D210" t="s">
        <v>332</v>
      </c>
      <c r="E210" s="74">
        <v>0.88739999999999997</v>
      </c>
      <c r="F210" s="136">
        <v>0.92849999999999999</v>
      </c>
      <c r="G210" s="136">
        <f t="shared" si="3"/>
        <v>4.1100000000000025E-2</v>
      </c>
    </row>
    <row r="211" spans="1:7">
      <c r="A211" s="48" t="s">
        <v>2164</v>
      </c>
      <c r="B211" t="s">
        <v>2533</v>
      </c>
      <c r="C211" s="3">
        <v>4213</v>
      </c>
      <c r="D211" t="s">
        <v>333</v>
      </c>
      <c r="E211" s="74">
        <v>0.88139999999999996</v>
      </c>
      <c r="F211" s="136">
        <v>0.89939999999999998</v>
      </c>
      <c r="G211" s="136">
        <f t="shared" si="3"/>
        <v>1.8000000000000016E-2</v>
      </c>
    </row>
    <row r="212" spans="1:7">
      <c r="A212" s="48" t="s">
        <v>2206</v>
      </c>
      <c r="B212" t="s">
        <v>2534</v>
      </c>
      <c r="C212" s="3">
        <v>2836</v>
      </c>
      <c r="D212" t="s">
        <v>518</v>
      </c>
      <c r="E212" s="74">
        <v>0.66990000000000005</v>
      </c>
      <c r="F212" s="136">
        <v>0.72240000000000004</v>
      </c>
      <c r="G212" s="136">
        <f t="shared" si="3"/>
        <v>5.2499999999999991E-2</v>
      </c>
    </row>
    <row r="213" spans="1:7">
      <c r="A213" s="48" t="s">
        <v>2319</v>
      </c>
      <c r="B213" t="s">
        <v>2535</v>
      </c>
      <c r="C213" s="3">
        <v>3603</v>
      </c>
      <c r="D213" t="s">
        <v>1446</v>
      </c>
      <c r="E213" s="74">
        <v>0.73470000000000002</v>
      </c>
      <c r="F213" s="136">
        <v>0.76480000000000004</v>
      </c>
      <c r="G213" s="136">
        <f t="shared" si="3"/>
        <v>3.0100000000000016E-2</v>
      </c>
    </row>
    <row r="214" spans="1:7">
      <c r="A214" s="48" t="s">
        <v>2319</v>
      </c>
      <c r="B214" t="s">
        <v>2535</v>
      </c>
      <c r="C214" s="3">
        <v>4412</v>
      </c>
      <c r="D214" t="s">
        <v>1447</v>
      </c>
      <c r="E214" s="74">
        <v>0.47120000000000001</v>
      </c>
      <c r="F214" s="136">
        <v>0.46760000000000002</v>
      </c>
      <c r="G214" s="136">
        <f t="shared" si="3"/>
        <v>-3.5999999999999921E-3</v>
      </c>
    </row>
    <row r="215" spans="1:7">
      <c r="A215" s="48" t="s">
        <v>2319</v>
      </c>
      <c r="B215" t="s">
        <v>2535</v>
      </c>
      <c r="C215" s="3">
        <v>2362</v>
      </c>
      <c r="D215" t="s">
        <v>1444</v>
      </c>
      <c r="E215" s="74">
        <v>0.51319999999999999</v>
      </c>
      <c r="F215" s="136">
        <v>0.53659999999999997</v>
      </c>
      <c r="G215" s="136">
        <f t="shared" si="3"/>
        <v>2.3399999999999976E-2</v>
      </c>
    </row>
    <row r="216" spans="1:7">
      <c r="A216" s="48" t="s">
        <v>2319</v>
      </c>
      <c r="B216" t="s">
        <v>2535</v>
      </c>
      <c r="C216" s="3">
        <v>1928</v>
      </c>
      <c r="D216" t="s">
        <v>1443</v>
      </c>
      <c r="E216" s="74">
        <v>0.79320000000000002</v>
      </c>
      <c r="F216" s="136">
        <v>0.75490000000000002</v>
      </c>
      <c r="G216" s="136">
        <f t="shared" si="3"/>
        <v>-3.8300000000000001E-2</v>
      </c>
    </row>
    <row r="217" spans="1:7">
      <c r="A217" s="48" t="s">
        <v>2319</v>
      </c>
      <c r="B217" t="s">
        <v>2535</v>
      </c>
      <c r="C217" s="3">
        <v>2379</v>
      </c>
      <c r="D217" t="s">
        <v>1445</v>
      </c>
      <c r="E217" s="74">
        <v>0.37369999999999998</v>
      </c>
      <c r="F217" s="136">
        <v>0.34339999999999998</v>
      </c>
      <c r="G217" s="136">
        <f t="shared" si="3"/>
        <v>-3.0299999999999994E-2</v>
      </c>
    </row>
    <row r="218" spans="1:7">
      <c r="A218" s="98" t="s">
        <v>2319</v>
      </c>
      <c r="B218" t="s">
        <v>2535</v>
      </c>
      <c r="C218" s="3">
        <v>5767</v>
      </c>
      <c r="D218" s="2" t="s">
        <v>3225</v>
      </c>
      <c r="E218" s="74">
        <v>0.53859999999999997</v>
      </c>
      <c r="F218" s="136" t="e">
        <v>#N/A</v>
      </c>
      <c r="G218" s="136" t="e">
        <f t="shared" si="3"/>
        <v>#N/A</v>
      </c>
    </row>
    <row r="219" spans="1:7">
      <c r="A219" s="48" t="s">
        <v>2319</v>
      </c>
      <c r="B219" t="s">
        <v>2535</v>
      </c>
      <c r="C219" s="3">
        <v>5525</v>
      </c>
      <c r="D219" t="s">
        <v>2855</v>
      </c>
      <c r="E219" s="74">
        <v>0.71120000000000005</v>
      </c>
      <c r="F219" s="136">
        <v>0.62560000000000004</v>
      </c>
      <c r="G219" s="136">
        <f t="shared" si="3"/>
        <v>-8.5600000000000009E-2</v>
      </c>
    </row>
    <row r="220" spans="1:7">
      <c r="A220" s="98" t="s">
        <v>2319</v>
      </c>
      <c r="B220" t="s">
        <v>2535</v>
      </c>
      <c r="C220" s="3">
        <v>5768</v>
      </c>
      <c r="D220" s="2" t="s">
        <v>3226</v>
      </c>
      <c r="E220" s="74">
        <v>6.6699999999999995E-2</v>
      </c>
      <c r="F220" s="136" t="e">
        <v>#N/A</v>
      </c>
      <c r="G220" s="136" t="e">
        <f t="shared" si="3"/>
        <v>#N/A</v>
      </c>
    </row>
    <row r="221" spans="1:7">
      <c r="A221" s="98" t="s">
        <v>2152</v>
      </c>
      <c r="B221" t="s">
        <v>2536</v>
      </c>
      <c r="C221" s="3">
        <v>5769</v>
      </c>
      <c r="D221" s="2" t="s">
        <v>2984</v>
      </c>
      <c r="E221" s="74">
        <v>0.32379999999999998</v>
      </c>
      <c r="F221" s="136" t="e">
        <v>#N/A</v>
      </c>
      <c r="G221" s="136" t="e">
        <f t="shared" si="3"/>
        <v>#N/A</v>
      </c>
    </row>
    <row r="222" spans="1:7">
      <c r="A222" s="48" t="s">
        <v>2152</v>
      </c>
      <c r="B222" t="s">
        <v>2536</v>
      </c>
      <c r="C222" s="3">
        <v>4567</v>
      </c>
      <c r="D222" t="s">
        <v>252</v>
      </c>
      <c r="E222" s="74">
        <v>0.15540000000000001</v>
      </c>
      <c r="F222" s="136">
        <v>0.14979999999999999</v>
      </c>
      <c r="G222" s="136">
        <f t="shared" si="3"/>
        <v>-5.6000000000000216E-3</v>
      </c>
    </row>
    <row r="223" spans="1:7">
      <c r="A223" s="48" t="s">
        <v>2152</v>
      </c>
      <c r="B223" t="s">
        <v>2536</v>
      </c>
      <c r="C223" s="3">
        <v>5532</v>
      </c>
      <c r="D223" t="s">
        <v>2853</v>
      </c>
      <c r="E223" s="74">
        <v>0.33339999999999997</v>
      </c>
      <c r="F223" s="136">
        <v>0.33329999999999999</v>
      </c>
      <c r="G223" s="136">
        <f t="shared" si="3"/>
        <v>-9.9999999999988987E-5</v>
      </c>
    </row>
    <row r="224" spans="1:7">
      <c r="A224" s="48" t="s">
        <v>2152</v>
      </c>
      <c r="B224" t="s">
        <v>2536</v>
      </c>
      <c r="C224" s="3">
        <v>5533</v>
      </c>
      <c r="D224" t="s">
        <v>299</v>
      </c>
      <c r="E224" s="74">
        <v>0.1578</v>
      </c>
      <c r="F224" s="136">
        <v>0.14829999999999999</v>
      </c>
      <c r="G224" s="136">
        <f t="shared" si="3"/>
        <v>-9.5000000000000084E-3</v>
      </c>
    </row>
    <row r="225" spans="1:7">
      <c r="A225" s="48" t="s">
        <v>2152</v>
      </c>
      <c r="B225" t="s">
        <v>2536</v>
      </c>
      <c r="C225" s="3">
        <v>4182</v>
      </c>
      <c r="D225" t="s">
        <v>249</v>
      </c>
      <c r="E225" s="74">
        <v>0.1416</v>
      </c>
      <c r="F225" s="136">
        <v>0.1404</v>
      </c>
      <c r="G225" s="136">
        <f t="shared" si="3"/>
        <v>-1.2000000000000066E-3</v>
      </c>
    </row>
    <row r="226" spans="1:7">
      <c r="A226" s="48" t="s">
        <v>2152</v>
      </c>
      <c r="B226" t="s">
        <v>2536</v>
      </c>
      <c r="C226" s="3">
        <v>5158</v>
      </c>
      <c r="D226" t="s">
        <v>255</v>
      </c>
      <c r="E226" s="74">
        <v>0.14330000000000001</v>
      </c>
      <c r="F226" s="136">
        <v>0.1399</v>
      </c>
      <c r="G226" s="136">
        <f t="shared" si="3"/>
        <v>-3.4000000000000141E-3</v>
      </c>
    </row>
    <row r="227" spans="1:7">
      <c r="A227" s="48" t="s">
        <v>2152</v>
      </c>
      <c r="B227" t="s">
        <v>2536</v>
      </c>
      <c r="C227" s="3">
        <v>5104</v>
      </c>
      <c r="D227" t="s">
        <v>254</v>
      </c>
      <c r="E227" s="74">
        <v>0.32100000000000001</v>
      </c>
      <c r="F227" s="136">
        <v>0.3155</v>
      </c>
      <c r="G227" s="136">
        <f t="shared" si="3"/>
        <v>-5.5000000000000049E-3</v>
      </c>
    </row>
    <row r="228" spans="1:7">
      <c r="A228" s="48" t="s">
        <v>2152</v>
      </c>
      <c r="B228" t="s">
        <v>2536</v>
      </c>
      <c r="C228" s="3">
        <v>2725</v>
      </c>
      <c r="D228" t="s">
        <v>248</v>
      </c>
      <c r="E228" s="74">
        <v>0.2064</v>
      </c>
      <c r="F228" s="136">
        <v>0.20080000000000001</v>
      </c>
      <c r="G228" s="136">
        <f t="shared" si="3"/>
        <v>-5.5999999999999939E-3</v>
      </c>
    </row>
    <row r="229" spans="1:7">
      <c r="A229" s="48" t="s">
        <v>2152</v>
      </c>
      <c r="B229" t="s">
        <v>2536</v>
      </c>
      <c r="C229" s="3">
        <v>3474</v>
      </c>
      <c r="D229" t="s">
        <v>2537</v>
      </c>
      <c r="E229" s="74">
        <v>0.18679999999999999</v>
      </c>
      <c r="F229" s="136">
        <v>0.20610000000000001</v>
      </c>
      <c r="G229" s="136">
        <f t="shared" si="3"/>
        <v>1.9300000000000012E-2</v>
      </c>
    </row>
    <row r="230" spans="1:7">
      <c r="A230" s="48" t="s">
        <v>2152</v>
      </c>
      <c r="B230" t="s">
        <v>2536</v>
      </c>
      <c r="C230" s="3">
        <v>5054</v>
      </c>
      <c r="D230" t="s">
        <v>253</v>
      </c>
      <c r="E230" s="74">
        <v>0.22339999999999999</v>
      </c>
      <c r="F230" s="136">
        <v>0.2369</v>
      </c>
      <c r="G230" s="136">
        <f t="shared" si="3"/>
        <v>1.3500000000000012E-2</v>
      </c>
    </row>
    <row r="231" spans="1:7">
      <c r="A231" s="48" t="s">
        <v>2152</v>
      </c>
      <c r="B231" t="s">
        <v>2536</v>
      </c>
      <c r="C231" s="3">
        <v>5534</v>
      </c>
      <c r="D231" t="s">
        <v>2893</v>
      </c>
      <c r="E231" s="74">
        <v>0.1532</v>
      </c>
      <c r="F231" s="136">
        <v>0.1502</v>
      </c>
      <c r="G231" s="136">
        <f t="shared" si="3"/>
        <v>-3.0000000000000027E-3</v>
      </c>
    </row>
    <row r="232" spans="1:7">
      <c r="A232" s="48" t="s">
        <v>2152</v>
      </c>
      <c r="B232" t="s">
        <v>2536</v>
      </c>
      <c r="C232" s="3">
        <v>4563</v>
      </c>
      <c r="D232" t="s">
        <v>251</v>
      </c>
      <c r="E232" s="74">
        <v>0.15920000000000001</v>
      </c>
      <c r="F232" s="136">
        <v>0.13880000000000001</v>
      </c>
      <c r="G232" s="136">
        <f t="shared" si="3"/>
        <v>-2.0400000000000001E-2</v>
      </c>
    </row>
    <row r="233" spans="1:7">
      <c r="A233" s="48" t="s">
        <v>2152</v>
      </c>
      <c r="B233" t="s">
        <v>2536</v>
      </c>
      <c r="C233" s="3">
        <v>4508</v>
      </c>
      <c r="D233" t="s">
        <v>250</v>
      </c>
      <c r="E233" s="74">
        <v>0.14680000000000001</v>
      </c>
      <c r="F233" s="136">
        <v>0.1328</v>
      </c>
      <c r="G233" s="136">
        <f t="shared" si="3"/>
        <v>-1.4000000000000012E-2</v>
      </c>
    </row>
    <row r="234" spans="1:7">
      <c r="A234" s="48" t="s">
        <v>2152</v>
      </c>
      <c r="B234" t="s">
        <v>2536</v>
      </c>
      <c r="C234" s="3">
        <v>5309</v>
      </c>
      <c r="D234" t="s">
        <v>256</v>
      </c>
      <c r="E234" s="74">
        <v>0.2223</v>
      </c>
      <c r="F234" s="136">
        <v>0.21729999999999999</v>
      </c>
      <c r="G234" s="136">
        <f t="shared" si="3"/>
        <v>-5.0000000000000044E-3</v>
      </c>
    </row>
    <row r="235" spans="1:7">
      <c r="A235" s="48" t="s">
        <v>2143</v>
      </c>
      <c r="B235" t="s">
        <v>2538</v>
      </c>
      <c r="C235" s="3">
        <v>3422</v>
      </c>
      <c r="D235" t="s">
        <v>152</v>
      </c>
      <c r="E235" s="74">
        <v>0.69530000000000003</v>
      </c>
      <c r="F235" s="136">
        <v>0.6895</v>
      </c>
      <c r="G235" s="136">
        <f t="shared" si="3"/>
        <v>-5.8000000000000274E-3</v>
      </c>
    </row>
    <row r="236" spans="1:7">
      <c r="A236" s="48" t="s">
        <v>2143</v>
      </c>
      <c r="B236" t="s">
        <v>2538</v>
      </c>
      <c r="C236" s="3">
        <v>2594</v>
      </c>
      <c r="D236" t="s">
        <v>150</v>
      </c>
      <c r="E236" s="74">
        <v>0.76190000000000002</v>
      </c>
      <c r="F236" s="136">
        <v>0.79410000000000003</v>
      </c>
      <c r="G236" s="136">
        <f t="shared" si="3"/>
        <v>3.2200000000000006E-2</v>
      </c>
    </row>
    <row r="237" spans="1:7">
      <c r="A237" s="48" t="s">
        <v>2143</v>
      </c>
      <c r="B237" t="s">
        <v>2538</v>
      </c>
      <c r="C237" s="3">
        <v>3145</v>
      </c>
      <c r="D237" t="s">
        <v>151</v>
      </c>
      <c r="E237" s="74">
        <v>0.75309999999999999</v>
      </c>
      <c r="F237" s="136">
        <v>0.79159999999999997</v>
      </c>
      <c r="G237" s="136">
        <f t="shared" si="3"/>
        <v>3.8499999999999979E-2</v>
      </c>
    </row>
    <row r="238" spans="1:7">
      <c r="A238" s="48" t="s">
        <v>2302</v>
      </c>
      <c r="B238" t="s">
        <v>2539</v>
      </c>
      <c r="C238" s="3">
        <v>2466</v>
      </c>
      <c r="D238" t="s">
        <v>1289</v>
      </c>
      <c r="E238" s="74">
        <v>0.28870000000000001</v>
      </c>
      <c r="F238" s="136">
        <v>0.29370000000000002</v>
      </c>
      <c r="G238" s="136">
        <f t="shared" si="3"/>
        <v>5.0000000000000044E-3</v>
      </c>
    </row>
    <row r="239" spans="1:7">
      <c r="A239" s="48" t="s">
        <v>2138</v>
      </c>
      <c r="B239" t="s">
        <v>2540</v>
      </c>
      <c r="C239" s="3">
        <v>2827</v>
      </c>
      <c r="D239" t="s">
        <v>2541</v>
      </c>
      <c r="E239" s="74">
        <v>0.47160000000000002</v>
      </c>
      <c r="F239" s="136">
        <v>0.46820000000000001</v>
      </c>
      <c r="G239" s="136">
        <f t="shared" si="3"/>
        <v>-3.4000000000000141E-3</v>
      </c>
    </row>
    <row r="240" spans="1:7">
      <c r="A240" s="48" t="s">
        <v>2138</v>
      </c>
      <c r="B240" t="s">
        <v>2540</v>
      </c>
      <c r="C240" s="3">
        <v>4566</v>
      </c>
      <c r="D240" t="s">
        <v>115</v>
      </c>
      <c r="E240" s="74">
        <v>0.36</v>
      </c>
      <c r="F240" s="136">
        <v>0.27489999999999998</v>
      </c>
      <c r="G240" s="136">
        <f t="shared" si="3"/>
        <v>-8.5100000000000009E-2</v>
      </c>
    </row>
    <row r="241" spans="1:7">
      <c r="A241" s="48" t="s">
        <v>2138</v>
      </c>
      <c r="B241" t="s">
        <v>2540</v>
      </c>
      <c r="C241" s="3">
        <v>3564</v>
      </c>
      <c r="D241" t="s">
        <v>113</v>
      </c>
      <c r="E241" s="74">
        <v>0.46050000000000002</v>
      </c>
      <c r="F241" s="136">
        <v>0.45129999999999998</v>
      </c>
      <c r="G241" s="136">
        <f t="shared" si="3"/>
        <v>-9.2000000000000415E-3</v>
      </c>
    </row>
    <row r="242" spans="1:7">
      <c r="A242" s="48" t="s">
        <v>2138</v>
      </c>
      <c r="B242" t="s">
        <v>2540</v>
      </c>
      <c r="C242" s="3">
        <v>5418</v>
      </c>
      <c r="D242" t="s">
        <v>116</v>
      </c>
      <c r="E242" s="74">
        <v>0.4521</v>
      </c>
      <c r="F242" s="136">
        <v>0.46029999999999999</v>
      </c>
      <c r="G242" s="136">
        <f t="shared" si="3"/>
        <v>8.1999999999999851E-3</v>
      </c>
    </row>
    <row r="243" spans="1:7">
      <c r="A243" s="48" t="s">
        <v>2138</v>
      </c>
      <c r="B243" t="s">
        <v>2540</v>
      </c>
      <c r="C243" s="3">
        <v>4403</v>
      </c>
      <c r="D243" t="s">
        <v>114</v>
      </c>
      <c r="E243" s="74">
        <v>0.44879999999999998</v>
      </c>
      <c r="F243" s="136">
        <v>0.44690000000000002</v>
      </c>
      <c r="G243" s="136">
        <f t="shared" si="3"/>
        <v>-1.8999999999999573E-3</v>
      </c>
    </row>
    <row r="244" spans="1:7">
      <c r="A244" s="48" t="s">
        <v>2138</v>
      </c>
      <c r="B244" t="s">
        <v>2540</v>
      </c>
      <c r="C244" s="3">
        <v>5640</v>
      </c>
      <c r="D244" t="s">
        <v>2894</v>
      </c>
      <c r="E244" s="74">
        <v>0.25</v>
      </c>
      <c r="F244" s="136">
        <v>0.3095</v>
      </c>
      <c r="G244" s="136">
        <f t="shared" si="3"/>
        <v>5.9499999999999997E-2</v>
      </c>
    </row>
    <row r="245" spans="1:7">
      <c r="A245" s="48" t="s">
        <v>2138</v>
      </c>
      <c r="B245" t="s">
        <v>2540</v>
      </c>
      <c r="C245" s="3">
        <v>2760</v>
      </c>
      <c r="D245" t="s">
        <v>112</v>
      </c>
      <c r="E245" s="74">
        <v>0.42149999999999999</v>
      </c>
      <c r="F245" s="136">
        <v>0.41070000000000001</v>
      </c>
      <c r="G245" s="136">
        <f t="shared" si="3"/>
        <v>-1.0799999999999976E-2</v>
      </c>
    </row>
    <row r="246" spans="1:7">
      <c r="A246" s="48" t="s">
        <v>2137</v>
      </c>
      <c r="B246" t="s">
        <v>2542</v>
      </c>
      <c r="C246" s="3">
        <v>3268</v>
      </c>
      <c r="D246" t="s">
        <v>110</v>
      </c>
      <c r="E246" s="74">
        <v>0.44869999999999999</v>
      </c>
      <c r="F246" s="136">
        <v>0.43409999999999999</v>
      </c>
      <c r="G246" s="136">
        <f t="shared" si="3"/>
        <v>-1.4600000000000002E-2</v>
      </c>
    </row>
    <row r="247" spans="1:7">
      <c r="A247" s="48" t="s">
        <v>2137</v>
      </c>
      <c r="B247" t="s">
        <v>2542</v>
      </c>
      <c r="C247" s="3">
        <v>2315</v>
      </c>
      <c r="D247" t="s">
        <v>108</v>
      </c>
      <c r="E247" s="74">
        <v>0.44230000000000003</v>
      </c>
      <c r="F247" s="136">
        <v>0.46489999999999998</v>
      </c>
      <c r="G247" s="136">
        <f t="shared" si="3"/>
        <v>2.2599999999999953E-2</v>
      </c>
    </row>
    <row r="248" spans="1:7">
      <c r="A248" s="48" t="s">
        <v>2137</v>
      </c>
      <c r="B248" t="s">
        <v>2542</v>
      </c>
      <c r="C248" s="3">
        <v>2787</v>
      </c>
      <c r="D248" t="s">
        <v>109</v>
      </c>
      <c r="E248" s="74">
        <v>0.47989999999999999</v>
      </c>
      <c r="F248" s="136">
        <v>0.46560000000000001</v>
      </c>
      <c r="G248" s="136">
        <f t="shared" si="3"/>
        <v>-1.4299999999999979E-2</v>
      </c>
    </row>
    <row r="249" spans="1:7">
      <c r="A249" s="48" t="s">
        <v>2159</v>
      </c>
      <c r="B249" t="s">
        <v>2543</v>
      </c>
      <c r="C249" s="3">
        <v>2762</v>
      </c>
      <c r="D249" t="s">
        <v>306</v>
      </c>
      <c r="E249" s="74">
        <v>0.53600000000000003</v>
      </c>
      <c r="F249" s="136">
        <v>0.55920000000000003</v>
      </c>
      <c r="G249" s="136">
        <f t="shared" si="3"/>
        <v>2.3199999999999998E-2</v>
      </c>
    </row>
    <row r="250" spans="1:7">
      <c r="A250" s="48" t="s">
        <v>2159</v>
      </c>
      <c r="B250" t="s">
        <v>2543</v>
      </c>
      <c r="C250" s="3">
        <v>2281</v>
      </c>
      <c r="D250" t="s">
        <v>305</v>
      </c>
      <c r="E250" s="74">
        <v>0.44679999999999997</v>
      </c>
      <c r="F250" s="136">
        <v>0.4768</v>
      </c>
      <c r="G250" s="136">
        <f t="shared" si="3"/>
        <v>3.0000000000000027E-2</v>
      </c>
    </row>
    <row r="251" spans="1:7">
      <c r="A251" s="48" t="s">
        <v>2159</v>
      </c>
      <c r="B251" t="s">
        <v>2543</v>
      </c>
      <c r="C251" s="3">
        <v>3969</v>
      </c>
      <c r="D251" t="s">
        <v>307</v>
      </c>
      <c r="E251" s="74">
        <v>0.52249999999999996</v>
      </c>
      <c r="F251" s="136">
        <v>0.53839999999999999</v>
      </c>
      <c r="G251" s="136">
        <f t="shared" si="3"/>
        <v>1.5900000000000025E-2</v>
      </c>
    </row>
    <row r="252" spans="1:7">
      <c r="A252" s="48" t="s">
        <v>2159</v>
      </c>
      <c r="B252" t="s">
        <v>2543</v>
      </c>
      <c r="C252" s="3">
        <v>5666</v>
      </c>
      <c r="D252" t="s">
        <v>2985</v>
      </c>
      <c r="E252" s="74">
        <v>0.52459999999999996</v>
      </c>
      <c r="F252" s="136">
        <v>0.58009999999999995</v>
      </c>
      <c r="G252" s="136">
        <f t="shared" si="3"/>
        <v>5.5499999999999994E-2</v>
      </c>
    </row>
    <row r="253" spans="1:7">
      <c r="A253" s="48" t="s">
        <v>2884</v>
      </c>
      <c r="B253" t="s">
        <v>2895</v>
      </c>
      <c r="C253" s="3">
        <v>5607</v>
      </c>
      <c r="D253" t="s">
        <v>2896</v>
      </c>
      <c r="E253" s="74">
        <v>0.39889999999999998</v>
      </c>
      <c r="F253" s="136">
        <v>0.4194</v>
      </c>
      <c r="G253" s="136">
        <f t="shared" si="3"/>
        <v>2.0500000000000018E-2</v>
      </c>
    </row>
    <row r="254" spans="1:7">
      <c r="A254" s="48" t="s">
        <v>2246</v>
      </c>
      <c r="B254" t="s">
        <v>2544</v>
      </c>
      <c r="C254" s="3">
        <v>2251</v>
      </c>
      <c r="D254" t="s">
        <v>1064</v>
      </c>
      <c r="E254" s="74">
        <v>0.30549999999999999</v>
      </c>
      <c r="F254" s="136">
        <v>0.34760000000000002</v>
      </c>
      <c r="G254" s="136">
        <f t="shared" si="3"/>
        <v>4.2100000000000026E-2</v>
      </c>
    </row>
    <row r="255" spans="1:7">
      <c r="A255" s="48" t="s">
        <v>2235</v>
      </c>
      <c r="B255" t="s">
        <v>2545</v>
      </c>
      <c r="C255" s="3">
        <v>5472</v>
      </c>
      <c r="D255" t="s">
        <v>2465</v>
      </c>
      <c r="E255" s="74">
        <v>0.44169999999999998</v>
      </c>
      <c r="F255" s="136">
        <v>0.4531</v>
      </c>
      <c r="G255" s="136">
        <f t="shared" si="3"/>
        <v>1.1400000000000021E-2</v>
      </c>
    </row>
    <row r="256" spans="1:7">
      <c r="A256" s="48" t="s">
        <v>2235</v>
      </c>
      <c r="B256" t="s">
        <v>2545</v>
      </c>
      <c r="C256" s="3">
        <v>2994</v>
      </c>
      <c r="D256" t="s">
        <v>1013</v>
      </c>
      <c r="E256" s="74">
        <v>0.30080000000000001</v>
      </c>
      <c r="F256" s="136">
        <v>0.29470000000000002</v>
      </c>
      <c r="G256" s="136">
        <f t="shared" si="3"/>
        <v>-6.0999999999999943E-3</v>
      </c>
    </row>
    <row r="257" spans="1:7">
      <c r="A257" s="48" t="s">
        <v>2235</v>
      </c>
      <c r="B257" t="s">
        <v>2545</v>
      </c>
      <c r="C257" s="3">
        <v>2615</v>
      </c>
      <c r="D257" t="s">
        <v>1012</v>
      </c>
      <c r="E257" s="74">
        <v>0.29360000000000003</v>
      </c>
      <c r="F257" s="136">
        <v>0.30609999999999998</v>
      </c>
      <c r="G257" s="136">
        <f t="shared" si="3"/>
        <v>1.2499999999999956E-2</v>
      </c>
    </row>
    <row r="258" spans="1:7">
      <c r="A258" s="48" t="s">
        <v>2235</v>
      </c>
      <c r="B258" t="s">
        <v>2545</v>
      </c>
      <c r="C258" s="3">
        <v>3237</v>
      </c>
      <c r="D258" t="s">
        <v>1014</v>
      </c>
      <c r="E258" s="74">
        <v>0.38290000000000002</v>
      </c>
      <c r="F258" s="136">
        <v>0.32879999999999998</v>
      </c>
      <c r="G258" s="136">
        <f t="shared" si="3"/>
        <v>-5.4100000000000037E-2</v>
      </c>
    </row>
    <row r="259" spans="1:7">
      <c r="A259" s="48" t="s">
        <v>2235</v>
      </c>
      <c r="B259" t="s">
        <v>2545</v>
      </c>
      <c r="C259" s="3">
        <v>4016</v>
      </c>
      <c r="D259" t="s">
        <v>1018</v>
      </c>
      <c r="E259" s="74">
        <v>0.44069999999999998</v>
      </c>
      <c r="F259" s="136">
        <v>0.47249999999999998</v>
      </c>
      <c r="G259" s="136">
        <f t="shared" si="3"/>
        <v>3.1799999999999995E-2</v>
      </c>
    </row>
    <row r="260" spans="1:7">
      <c r="A260" s="48" t="s">
        <v>2235</v>
      </c>
      <c r="B260" t="s">
        <v>2545</v>
      </c>
      <c r="C260" s="3">
        <v>4014</v>
      </c>
      <c r="D260" t="s">
        <v>1016</v>
      </c>
      <c r="E260" s="74">
        <v>0.41110000000000002</v>
      </c>
      <c r="F260" s="136">
        <v>0.43219999999999997</v>
      </c>
      <c r="G260" s="136">
        <f t="shared" ref="G260:G323" si="4">F260-E260</f>
        <v>2.1099999999999952E-2</v>
      </c>
    </row>
    <row r="261" spans="1:7">
      <c r="A261" s="48" t="s">
        <v>2235</v>
      </c>
      <c r="B261" t="s">
        <v>2545</v>
      </c>
      <c r="C261" s="3">
        <v>4341</v>
      </c>
      <c r="D261" t="s">
        <v>1023</v>
      </c>
      <c r="E261" s="74">
        <v>0.3231</v>
      </c>
      <c r="F261" s="136">
        <v>0.33660000000000001</v>
      </c>
      <c r="G261" s="136">
        <f t="shared" si="4"/>
        <v>1.3500000000000012E-2</v>
      </c>
    </row>
    <row r="262" spans="1:7">
      <c r="A262" s="48" t="s">
        <v>2235</v>
      </c>
      <c r="B262" t="s">
        <v>2545</v>
      </c>
      <c r="C262" s="3">
        <v>4444</v>
      </c>
      <c r="D262" t="s">
        <v>1026</v>
      </c>
      <c r="E262" s="74">
        <v>0.28970000000000001</v>
      </c>
      <c r="F262" s="136">
        <v>0.2913</v>
      </c>
      <c r="G262" s="136">
        <f t="shared" si="4"/>
        <v>1.5999999999999903E-3</v>
      </c>
    </row>
    <row r="263" spans="1:7">
      <c r="A263" s="48" t="s">
        <v>2235</v>
      </c>
      <c r="B263" t="s">
        <v>2545</v>
      </c>
      <c r="C263" s="3">
        <v>4015</v>
      </c>
      <c r="D263" t="s">
        <v>1017</v>
      </c>
      <c r="E263" s="74">
        <v>0.58440000000000003</v>
      </c>
      <c r="F263" s="136">
        <v>0.5655</v>
      </c>
      <c r="G263" s="136">
        <f t="shared" si="4"/>
        <v>-1.8900000000000028E-2</v>
      </c>
    </row>
    <row r="264" spans="1:7">
      <c r="A264" s="48" t="s">
        <v>2235</v>
      </c>
      <c r="B264" t="s">
        <v>2545</v>
      </c>
      <c r="C264" s="3">
        <v>3791</v>
      </c>
      <c r="D264" t="s">
        <v>1015</v>
      </c>
      <c r="E264" s="74">
        <v>0.50480000000000003</v>
      </c>
      <c r="F264" s="136">
        <v>0.51919999999999999</v>
      </c>
      <c r="G264" s="136">
        <f t="shared" si="4"/>
        <v>1.4399999999999968E-2</v>
      </c>
    </row>
    <row r="265" spans="1:7">
      <c r="A265" s="48" t="s">
        <v>2235</v>
      </c>
      <c r="B265" t="s">
        <v>2545</v>
      </c>
      <c r="C265" s="3">
        <v>4393</v>
      </c>
      <c r="D265" t="s">
        <v>1025</v>
      </c>
      <c r="E265" s="74">
        <v>0.35510000000000003</v>
      </c>
      <c r="F265" s="136">
        <v>0.37930000000000003</v>
      </c>
      <c r="G265" s="136">
        <f t="shared" si="4"/>
        <v>2.4199999999999999E-2</v>
      </c>
    </row>
    <row r="266" spans="1:7">
      <c r="A266" s="48" t="s">
        <v>2235</v>
      </c>
      <c r="B266" t="s">
        <v>2545</v>
      </c>
      <c r="C266" s="3">
        <v>3594</v>
      </c>
      <c r="D266" t="s">
        <v>2897</v>
      </c>
      <c r="E266" s="74">
        <v>0.3553</v>
      </c>
      <c r="F266" s="136">
        <v>0.3745</v>
      </c>
      <c r="G266" s="136">
        <f t="shared" si="4"/>
        <v>1.9199999999999995E-2</v>
      </c>
    </row>
    <row r="267" spans="1:7">
      <c r="A267" s="48" t="s">
        <v>2235</v>
      </c>
      <c r="B267" t="s">
        <v>2545</v>
      </c>
      <c r="C267" s="3">
        <v>4509</v>
      </c>
      <c r="D267" t="s">
        <v>1027</v>
      </c>
      <c r="E267" s="74">
        <v>0.33279999999999998</v>
      </c>
      <c r="F267" s="136">
        <v>0.30359999999999998</v>
      </c>
      <c r="G267" s="136">
        <f t="shared" si="4"/>
        <v>-2.9200000000000004E-2</v>
      </c>
    </row>
    <row r="268" spans="1:7">
      <c r="A268" s="48" t="s">
        <v>2235</v>
      </c>
      <c r="B268" t="s">
        <v>2545</v>
      </c>
      <c r="C268" s="3">
        <v>4100</v>
      </c>
      <c r="D268" t="s">
        <v>1019</v>
      </c>
      <c r="E268" s="74">
        <v>0.45989999999999998</v>
      </c>
      <c r="F268" s="136">
        <v>0.4657</v>
      </c>
      <c r="G268" s="136">
        <f t="shared" si="4"/>
        <v>5.8000000000000274E-3</v>
      </c>
    </row>
    <row r="269" spans="1:7">
      <c r="A269" s="48" t="s">
        <v>2235</v>
      </c>
      <c r="B269" t="s">
        <v>2545</v>
      </c>
      <c r="C269" s="3">
        <v>4527</v>
      </c>
      <c r="D269" t="s">
        <v>1028</v>
      </c>
      <c r="E269" s="74">
        <v>0.4738</v>
      </c>
      <c r="F269" s="136">
        <v>0.47520000000000001</v>
      </c>
      <c r="G269" s="136">
        <f t="shared" si="4"/>
        <v>1.4000000000000123E-3</v>
      </c>
    </row>
    <row r="270" spans="1:7">
      <c r="A270" s="48" t="s">
        <v>2235</v>
      </c>
      <c r="B270" t="s">
        <v>2545</v>
      </c>
      <c r="C270" s="3">
        <v>4249</v>
      </c>
      <c r="D270" t="s">
        <v>1022</v>
      </c>
      <c r="E270" s="74">
        <v>0.41489999999999999</v>
      </c>
      <c r="F270" s="136">
        <v>0.37780000000000002</v>
      </c>
      <c r="G270" s="136">
        <f t="shared" si="4"/>
        <v>-3.7099999999999966E-2</v>
      </c>
    </row>
    <row r="271" spans="1:7">
      <c r="A271" s="48" t="s">
        <v>2235</v>
      </c>
      <c r="B271" t="s">
        <v>2545</v>
      </c>
      <c r="C271" s="3">
        <v>4372</v>
      </c>
      <c r="D271" t="s">
        <v>1024</v>
      </c>
      <c r="E271" s="74">
        <v>0.32019999999999998</v>
      </c>
      <c r="F271" s="136">
        <v>0.32969999999999999</v>
      </c>
      <c r="G271" s="136">
        <f t="shared" si="4"/>
        <v>9.5000000000000084E-3</v>
      </c>
    </row>
    <row r="272" spans="1:7">
      <c r="A272" s="48" t="s">
        <v>2235</v>
      </c>
      <c r="B272" t="s">
        <v>2545</v>
      </c>
      <c r="C272" s="3">
        <v>4101</v>
      </c>
      <c r="D272" t="s">
        <v>1020</v>
      </c>
      <c r="E272" s="74">
        <v>0.33550000000000002</v>
      </c>
      <c r="F272" s="136">
        <v>0.33129999999999998</v>
      </c>
      <c r="G272" s="136">
        <f t="shared" si="4"/>
        <v>-4.200000000000037E-3</v>
      </c>
    </row>
    <row r="273" spans="1:7">
      <c r="A273" s="48" t="s">
        <v>2235</v>
      </c>
      <c r="B273" t="s">
        <v>2545</v>
      </c>
      <c r="C273" s="3">
        <v>4135</v>
      </c>
      <c r="D273" t="s">
        <v>1021</v>
      </c>
      <c r="E273" s="74">
        <v>0.4819</v>
      </c>
      <c r="F273" s="136">
        <v>0.51190000000000002</v>
      </c>
      <c r="G273" s="136">
        <f t="shared" si="4"/>
        <v>3.0000000000000027E-2</v>
      </c>
    </row>
    <row r="274" spans="1:7">
      <c r="A274" s="48" t="s">
        <v>2349</v>
      </c>
      <c r="B274" t="s">
        <v>2546</v>
      </c>
      <c r="C274" s="3">
        <v>3259</v>
      </c>
      <c r="D274" t="s">
        <v>1671</v>
      </c>
      <c r="E274" s="74">
        <v>0.55289999999999995</v>
      </c>
      <c r="F274" s="136">
        <v>0.54800000000000004</v>
      </c>
      <c r="G274" s="136">
        <f t="shared" si="4"/>
        <v>-4.8999999999999044E-3</v>
      </c>
    </row>
    <row r="275" spans="1:7">
      <c r="A275" s="48" t="s">
        <v>2349</v>
      </c>
      <c r="B275" t="s">
        <v>2546</v>
      </c>
      <c r="C275" s="3">
        <v>3260</v>
      </c>
      <c r="D275" t="s">
        <v>1737</v>
      </c>
      <c r="E275" s="74">
        <v>0.62519999999999998</v>
      </c>
      <c r="F275" s="136">
        <v>0.63449999999999995</v>
      </c>
      <c r="G275" s="136">
        <f t="shared" si="4"/>
        <v>9.299999999999975E-3</v>
      </c>
    </row>
    <row r="276" spans="1:7">
      <c r="A276" s="48" t="s">
        <v>2349</v>
      </c>
      <c r="B276" t="s">
        <v>2546</v>
      </c>
      <c r="C276" s="3">
        <v>2892</v>
      </c>
      <c r="D276" t="s">
        <v>1732</v>
      </c>
      <c r="E276" s="74">
        <v>0.67390000000000005</v>
      </c>
      <c r="F276" s="136">
        <v>0.66</v>
      </c>
      <c r="G276" s="136">
        <f t="shared" si="4"/>
        <v>-1.3900000000000023E-2</v>
      </c>
    </row>
    <row r="277" spans="1:7">
      <c r="A277" s="48" t="s">
        <v>2349</v>
      </c>
      <c r="B277" t="s">
        <v>2546</v>
      </c>
      <c r="C277" s="3">
        <v>3065</v>
      </c>
      <c r="D277" t="s">
        <v>1735</v>
      </c>
      <c r="E277" s="74">
        <v>0.43120000000000003</v>
      </c>
      <c r="F277" s="136">
        <v>0.42399999999999999</v>
      </c>
      <c r="G277" s="136">
        <f t="shared" si="4"/>
        <v>-7.2000000000000397E-3</v>
      </c>
    </row>
    <row r="278" spans="1:7">
      <c r="A278" s="48" t="s">
        <v>2349</v>
      </c>
      <c r="B278" t="s">
        <v>2546</v>
      </c>
      <c r="C278" s="3">
        <v>5667</v>
      </c>
      <c r="D278" t="s">
        <v>2986</v>
      </c>
      <c r="E278" s="74">
        <v>0.53339999999999999</v>
      </c>
      <c r="F278" s="136">
        <v>0.57720000000000005</v>
      </c>
      <c r="G278" s="136">
        <f t="shared" si="4"/>
        <v>4.3800000000000061E-2</v>
      </c>
    </row>
    <row r="279" spans="1:7">
      <c r="A279" s="98" t="s">
        <v>2349</v>
      </c>
      <c r="B279" t="s">
        <v>2546</v>
      </c>
      <c r="C279" s="3">
        <v>5764</v>
      </c>
      <c r="D279" t="s">
        <v>3184</v>
      </c>
      <c r="E279" s="74">
        <v>0.57679999999999998</v>
      </c>
      <c r="F279" s="136">
        <v>0.57410000000000005</v>
      </c>
      <c r="G279" s="136">
        <f t="shared" si="4"/>
        <v>-2.6999999999999247E-3</v>
      </c>
    </row>
    <row r="280" spans="1:7">
      <c r="A280" s="48" t="s">
        <v>2349</v>
      </c>
      <c r="B280" t="s">
        <v>2546</v>
      </c>
      <c r="C280" s="3">
        <v>3929</v>
      </c>
      <c r="D280" t="s">
        <v>1743</v>
      </c>
      <c r="E280" s="74">
        <v>0.30520000000000003</v>
      </c>
      <c r="F280" s="136">
        <v>0.28160000000000002</v>
      </c>
      <c r="G280" s="136">
        <f t="shared" si="4"/>
        <v>-2.360000000000001E-2</v>
      </c>
    </row>
    <row r="281" spans="1:7">
      <c r="A281" s="48" t="s">
        <v>2349</v>
      </c>
      <c r="B281" t="s">
        <v>2546</v>
      </c>
      <c r="C281" s="3">
        <v>5328</v>
      </c>
      <c r="D281" t="s">
        <v>1748</v>
      </c>
      <c r="E281" s="74">
        <v>0.4672</v>
      </c>
      <c r="F281" s="136">
        <v>0.4279</v>
      </c>
      <c r="G281" s="136">
        <f t="shared" si="4"/>
        <v>-3.9300000000000002E-2</v>
      </c>
    </row>
    <row r="282" spans="1:7">
      <c r="A282" s="48" t="s">
        <v>2349</v>
      </c>
      <c r="B282" t="s">
        <v>2546</v>
      </c>
      <c r="C282" s="3">
        <v>3890</v>
      </c>
      <c r="D282" t="s">
        <v>891</v>
      </c>
      <c r="E282" s="74">
        <v>0.3987</v>
      </c>
      <c r="F282" s="136">
        <v>0.37259999999999999</v>
      </c>
      <c r="G282" s="136">
        <f t="shared" si="4"/>
        <v>-2.6100000000000012E-2</v>
      </c>
    </row>
    <row r="283" spans="1:7">
      <c r="A283" s="48" t="s">
        <v>2349</v>
      </c>
      <c r="B283" t="s">
        <v>2546</v>
      </c>
      <c r="C283" s="3">
        <v>2157</v>
      </c>
      <c r="D283" t="s">
        <v>1730</v>
      </c>
      <c r="E283" s="74">
        <v>0.51029999999999998</v>
      </c>
      <c r="F283" s="136">
        <v>0.50729999999999997</v>
      </c>
      <c r="G283" s="136">
        <f t="shared" si="4"/>
        <v>-3.0000000000000027E-3</v>
      </c>
    </row>
    <row r="284" spans="1:7">
      <c r="A284" s="48" t="s">
        <v>2349</v>
      </c>
      <c r="B284" t="s">
        <v>2546</v>
      </c>
      <c r="C284" s="3">
        <v>3573</v>
      </c>
      <c r="D284" t="s">
        <v>1741</v>
      </c>
      <c r="E284" s="74">
        <v>0.42380000000000001</v>
      </c>
      <c r="F284" s="136">
        <v>0.41639999999999999</v>
      </c>
      <c r="G284" s="136">
        <f t="shared" si="4"/>
        <v>-7.4000000000000177E-3</v>
      </c>
    </row>
    <row r="285" spans="1:7">
      <c r="A285" s="48" t="s">
        <v>2349</v>
      </c>
      <c r="B285" t="s">
        <v>2546</v>
      </c>
      <c r="C285" s="3">
        <v>4185</v>
      </c>
      <c r="D285" t="s">
        <v>1745</v>
      </c>
      <c r="E285" s="74">
        <v>0.38</v>
      </c>
      <c r="F285" s="136">
        <v>0.35580000000000001</v>
      </c>
      <c r="G285" s="136">
        <f t="shared" si="4"/>
        <v>-2.4199999999999999E-2</v>
      </c>
    </row>
    <row r="286" spans="1:7">
      <c r="A286" s="129" t="s">
        <v>2349</v>
      </c>
      <c r="B286" s="130" t="s">
        <v>2546</v>
      </c>
      <c r="C286" s="131">
        <v>5507</v>
      </c>
      <c r="D286" s="130" t="s">
        <v>2466</v>
      </c>
      <c r="E286" s="74">
        <v>0.29210000000000003</v>
      </c>
      <c r="F286" s="136">
        <v>0.245</v>
      </c>
      <c r="G286" s="136">
        <f t="shared" si="4"/>
        <v>-4.7100000000000031E-2</v>
      </c>
    </row>
    <row r="287" spans="1:7">
      <c r="A287" s="48" t="s">
        <v>2349</v>
      </c>
      <c r="B287" t="s">
        <v>2546</v>
      </c>
      <c r="C287" s="3">
        <v>4529</v>
      </c>
      <c r="D287" t="s">
        <v>1746</v>
      </c>
      <c r="E287" s="74">
        <v>0.29199999999999998</v>
      </c>
      <c r="F287" s="136">
        <v>0.28120000000000001</v>
      </c>
      <c r="G287" s="136">
        <f t="shared" si="4"/>
        <v>-1.0799999999999976E-2</v>
      </c>
    </row>
    <row r="288" spans="1:7">
      <c r="A288" s="48" t="s">
        <v>2349</v>
      </c>
      <c r="B288" t="s">
        <v>2546</v>
      </c>
      <c r="C288" s="3">
        <v>3127</v>
      </c>
      <c r="D288" t="s">
        <v>1736</v>
      </c>
      <c r="E288" s="74">
        <v>0.5524</v>
      </c>
      <c r="F288" s="136">
        <v>0.53879999999999995</v>
      </c>
      <c r="G288" s="136">
        <f t="shared" si="4"/>
        <v>-1.3600000000000056E-2</v>
      </c>
    </row>
    <row r="289" spans="1:7">
      <c r="A289" s="48" t="s">
        <v>2349</v>
      </c>
      <c r="B289" t="s">
        <v>2546</v>
      </c>
      <c r="C289" s="3">
        <v>3918</v>
      </c>
      <c r="D289" t="s">
        <v>1742</v>
      </c>
      <c r="E289" s="74">
        <v>0.5927</v>
      </c>
      <c r="F289" s="136">
        <v>0.59960000000000002</v>
      </c>
      <c r="G289" s="136">
        <f t="shared" si="4"/>
        <v>6.9000000000000172E-3</v>
      </c>
    </row>
    <row r="290" spans="1:7">
      <c r="A290" s="48" t="s">
        <v>2349</v>
      </c>
      <c r="B290" t="s">
        <v>2546</v>
      </c>
      <c r="C290" s="3">
        <v>2776</v>
      </c>
      <c r="D290" t="s">
        <v>1731</v>
      </c>
      <c r="E290" s="74">
        <v>0.73370000000000002</v>
      </c>
      <c r="F290" s="136">
        <v>0.74170000000000003</v>
      </c>
      <c r="G290" s="136">
        <f t="shared" si="4"/>
        <v>8.0000000000000071E-3</v>
      </c>
    </row>
    <row r="291" spans="1:7">
      <c r="A291" s="48" t="s">
        <v>2349</v>
      </c>
      <c r="B291" t="s">
        <v>2546</v>
      </c>
      <c r="C291" s="3">
        <v>2113</v>
      </c>
      <c r="D291" t="s">
        <v>1729</v>
      </c>
      <c r="E291" s="74">
        <v>0.69750000000000001</v>
      </c>
      <c r="F291" s="136">
        <v>0.66679999999999995</v>
      </c>
      <c r="G291" s="136">
        <f t="shared" si="4"/>
        <v>-3.0700000000000061E-2</v>
      </c>
    </row>
    <row r="292" spans="1:7">
      <c r="A292" s="48" t="s">
        <v>2349</v>
      </c>
      <c r="B292" t="s">
        <v>2546</v>
      </c>
      <c r="C292" s="3">
        <v>4098</v>
      </c>
      <c r="D292" t="s">
        <v>1744</v>
      </c>
      <c r="E292" s="74">
        <v>0.39190000000000003</v>
      </c>
      <c r="F292" s="136">
        <v>0.39660000000000001</v>
      </c>
      <c r="G292" s="136">
        <f t="shared" si="4"/>
        <v>4.699999999999982E-3</v>
      </c>
    </row>
    <row r="293" spans="1:7">
      <c r="A293" s="48" t="s">
        <v>2349</v>
      </c>
      <c r="B293" t="s">
        <v>2546</v>
      </c>
      <c r="C293" s="3">
        <v>2953</v>
      </c>
      <c r="D293" t="s">
        <v>1733</v>
      </c>
      <c r="E293" s="74">
        <v>0.70909999999999995</v>
      </c>
      <c r="F293" s="136">
        <v>0.6855</v>
      </c>
      <c r="G293" s="136">
        <f t="shared" si="4"/>
        <v>-2.3599999999999954E-2</v>
      </c>
    </row>
    <row r="294" spans="1:7">
      <c r="A294" s="48" t="s">
        <v>2349</v>
      </c>
      <c r="B294" t="s">
        <v>2546</v>
      </c>
      <c r="C294" s="3">
        <v>5660</v>
      </c>
      <c r="D294" t="s">
        <v>2987</v>
      </c>
      <c r="E294" s="74">
        <v>0.34410000000000002</v>
      </c>
      <c r="F294" s="136">
        <v>0.31440000000000001</v>
      </c>
      <c r="G294" s="136">
        <f t="shared" si="4"/>
        <v>-2.9700000000000004E-2</v>
      </c>
    </row>
    <row r="295" spans="1:7">
      <c r="A295" s="48" t="s">
        <v>2349</v>
      </c>
      <c r="B295" t="s">
        <v>2546</v>
      </c>
      <c r="C295" s="3">
        <v>5541</v>
      </c>
      <c r="D295" t="s">
        <v>2898</v>
      </c>
      <c r="E295" s="74">
        <v>0.40629999999999999</v>
      </c>
      <c r="F295" s="136">
        <v>0.38279999999999997</v>
      </c>
      <c r="G295" s="136">
        <f t="shared" si="4"/>
        <v>-2.3500000000000021E-2</v>
      </c>
    </row>
    <row r="296" spans="1:7">
      <c r="A296" s="48" t="s">
        <v>2349</v>
      </c>
      <c r="B296" t="s">
        <v>2546</v>
      </c>
      <c r="C296" s="3">
        <v>5003</v>
      </c>
      <c r="D296" t="s">
        <v>1747</v>
      </c>
      <c r="E296" s="74">
        <v>0.6341</v>
      </c>
      <c r="F296" s="136">
        <v>0.67</v>
      </c>
      <c r="G296" s="136">
        <f t="shared" si="4"/>
        <v>3.5900000000000043E-2</v>
      </c>
    </row>
    <row r="297" spans="1:7">
      <c r="A297" s="48" t="s">
        <v>2349</v>
      </c>
      <c r="B297" t="s">
        <v>2546</v>
      </c>
      <c r="C297" s="3">
        <v>5552</v>
      </c>
      <c r="D297" t="s">
        <v>1241</v>
      </c>
      <c r="E297" s="74">
        <v>0.40350000000000003</v>
      </c>
      <c r="F297" s="136">
        <v>0.36480000000000001</v>
      </c>
      <c r="G297" s="136">
        <f t="shared" si="4"/>
        <v>-3.8700000000000012E-2</v>
      </c>
    </row>
    <row r="298" spans="1:7">
      <c r="A298" s="48" t="s">
        <v>2349</v>
      </c>
      <c r="B298" t="s">
        <v>2546</v>
      </c>
      <c r="C298" s="3">
        <v>3307</v>
      </c>
      <c r="D298" t="s">
        <v>1738</v>
      </c>
      <c r="E298" s="74">
        <v>0.55179999999999996</v>
      </c>
      <c r="F298" s="136">
        <v>0.53180000000000005</v>
      </c>
      <c r="G298" s="136">
        <f t="shared" si="4"/>
        <v>-1.9999999999999907E-2</v>
      </c>
    </row>
    <row r="299" spans="1:7">
      <c r="A299" s="48" t="s">
        <v>2349</v>
      </c>
      <c r="B299" t="s">
        <v>2546</v>
      </c>
      <c r="C299" s="3">
        <v>5278</v>
      </c>
      <c r="D299" t="s">
        <v>2467</v>
      </c>
      <c r="E299" s="74">
        <v>5.16E-2</v>
      </c>
      <c r="F299" s="136">
        <v>2.3800000000000002E-2</v>
      </c>
      <c r="G299" s="136">
        <f t="shared" si="4"/>
        <v>-2.7799999999999998E-2</v>
      </c>
    </row>
    <row r="300" spans="1:7">
      <c r="A300" s="48" t="s">
        <v>2349</v>
      </c>
      <c r="B300" t="s">
        <v>2546</v>
      </c>
      <c r="C300" s="3">
        <v>5542</v>
      </c>
      <c r="D300" t="s">
        <v>3084</v>
      </c>
      <c r="E300" s="74">
        <v>0.25890000000000002</v>
      </c>
      <c r="F300" s="136">
        <v>0.25080000000000002</v>
      </c>
      <c r="G300" s="136">
        <f t="shared" si="4"/>
        <v>-8.0999999999999961E-3</v>
      </c>
    </row>
    <row r="301" spans="1:7">
      <c r="A301" s="48" t="s">
        <v>2349</v>
      </c>
      <c r="B301" t="s">
        <v>2546</v>
      </c>
      <c r="C301" s="3">
        <v>3465</v>
      </c>
      <c r="D301" t="s">
        <v>1740</v>
      </c>
      <c r="E301" s="74">
        <v>0.38300000000000001</v>
      </c>
      <c r="F301" s="136">
        <v>0.35470000000000002</v>
      </c>
      <c r="G301" s="136">
        <f t="shared" si="4"/>
        <v>-2.8299999999999992E-2</v>
      </c>
    </row>
    <row r="302" spans="1:7">
      <c r="A302" s="48" t="s">
        <v>2349</v>
      </c>
      <c r="B302" t="s">
        <v>2546</v>
      </c>
      <c r="C302" s="3">
        <v>4160</v>
      </c>
      <c r="D302" t="s">
        <v>670</v>
      </c>
      <c r="E302" s="74">
        <v>0.2606</v>
      </c>
      <c r="F302" s="136">
        <v>0.23669999999999999</v>
      </c>
      <c r="G302" s="136">
        <f t="shared" si="4"/>
        <v>-2.3900000000000005E-2</v>
      </c>
    </row>
    <row r="303" spans="1:7">
      <c r="A303" s="48" t="s">
        <v>2349</v>
      </c>
      <c r="B303" t="s">
        <v>2546</v>
      </c>
      <c r="C303" s="3">
        <v>3064</v>
      </c>
      <c r="D303" t="s">
        <v>1734</v>
      </c>
      <c r="E303" s="74">
        <v>0.59489999999999998</v>
      </c>
      <c r="F303" s="136">
        <v>0.59519999999999995</v>
      </c>
      <c r="G303" s="136">
        <f t="shared" si="4"/>
        <v>2.9999999999996696E-4</v>
      </c>
    </row>
    <row r="304" spans="1:7">
      <c r="A304" s="48" t="s">
        <v>2349</v>
      </c>
      <c r="B304" t="s">
        <v>2546</v>
      </c>
      <c r="C304" s="3">
        <v>3415</v>
      </c>
      <c r="D304" t="s">
        <v>1739</v>
      </c>
      <c r="E304" s="74">
        <v>0.4612</v>
      </c>
      <c r="F304" s="136">
        <v>0.44679999999999997</v>
      </c>
      <c r="G304" s="136">
        <f t="shared" si="4"/>
        <v>-1.4400000000000024E-2</v>
      </c>
    </row>
    <row r="305" spans="1:7">
      <c r="A305" s="48" t="s">
        <v>2266</v>
      </c>
      <c r="B305" t="s">
        <v>2547</v>
      </c>
      <c r="C305" s="3">
        <v>2166</v>
      </c>
      <c r="D305" t="s">
        <v>1128</v>
      </c>
      <c r="E305" s="74">
        <v>0.65200000000000002</v>
      </c>
      <c r="F305" s="136">
        <v>0.66490000000000005</v>
      </c>
      <c r="G305" s="136">
        <f t="shared" si="4"/>
        <v>1.2900000000000023E-2</v>
      </c>
    </row>
    <row r="306" spans="1:7">
      <c r="A306" s="48" t="s">
        <v>2266</v>
      </c>
      <c r="B306" t="s">
        <v>2547</v>
      </c>
      <c r="C306" s="3">
        <v>3240</v>
      </c>
      <c r="D306" t="s">
        <v>1133</v>
      </c>
      <c r="E306" s="74">
        <v>0.72270000000000001</v>
      </c>
      <c r="F306" s="136">
        <v>0.73680000000000001</v>
      </c>
      <c r="G306" s="136">
        <f t="shared" si="4"/>
        <v>1.4100000000000001E-2</v>
      </c>
    </row>
    <row r="307" spans="1:7">
      <c r="A307" s="48" t="s">
        <v>2266</v>
      </c>
      <c r="B307" t="s">
        <v>2547</v>
      </c>
      <c r="C307" s="3">
        <v>2244</v>
      </c>
      <c r="D307" t="s">
        <v>1129</v>
      </c>
      <c r="E307" s="74">
        <v>0.69379999999999997</v>
      </c>
      <c r="F307" s="136">
        <v>0.7177</v>
      </c>
      <c r="G307" s="136">
        <f t="shared" si="4"/>
        <v>2.3900000000000032E-2</v>
      </c>
    </row>
    <row r="308" spans="1:7">
      <c r="A308" s="48" t="s">
        <v>2266</v>
      </c>
      <c r="B308" t="s">
        <v>2547</v>
      </c>
      <c r="C308" s="3">
        <v>2704</v>
      </c>
      <c r="D308" t="s">
        <v>1131</v>
      </c>
      <c r="E308" s="74">
        <v>0.70509999999999995</v>
      </c>
      <c r="F308" s="136">
        <v>0.75249999999999995</v>
      </c>
      <c r="G308" s="136">
        <f t="shared" si="4"/>
        <v>4.7399999999999998E-2</v>
      </c>
    </row>
    <row r="309" spans="1:7">
      <c r="A309" s="48" t="s">
        <v>2266</v>
      </c>
      <c r="B309" t="s">
        <v>2547</v>
      </c>
      <c r="C309" s="3">
        <v>5359</v>
      </c>
      <c r="D309" t="s">
        <v>1134</v>
      </c>
      <c r="E309" s="74">
        <v>0.71009999999999995</v>
      </c>
      <c r="F309" s="136">
        <v>0.74480000000000002</v>
      </c>
      <c r="G309" s="136">
        <f t="shared" si="4"/>
        <v>3.4700000000000064E-2</v>
      </c>
    </row>
    <row r="310" spans="1:7">
      <c r="A310" s="48" t="s">
        <v>2266</v>
      </c>
      <c r="B310" t="s">
        <v>2547</v>
      </c>
      <c r="C310" s="3">
        <v>3172</v>
      </c>
      <c r="D310" t="s">
        <v>1132</v>
      </c>
      <c r="E310" s="74">
        <v>0.77680000000000005</v>
      </c>
      <c r="F310" s="136">
        <v>0.79520000000000002</v>
      </c>
      <c r="G310" s="136">
        <f t="shared" si="4"/>
        <v>1.8399999999999972E-2</v>
      </c>
    </row>
    <row r="311" spans="1:7">
      <c r="A311" s="48" t="s">
        <v>2266</v>
      </c>
      <c r="B311" t="s">
        <v>2547</v>
      </c>
      <c r="C311" s="3">
        <v>2291</v>
      </c>
      <c r="D311" t="s">
        <v>1130</v>
      </c>
      <c r="E311" s="74">
        <v>0.76280000000000003</v>
      </c>
      <c r="F311" s="136">
        <v>0.8236</v>
      </c>
      <c r="G311" s="136">
        <f t="shared" si="4"/>
        <v>6.0799999999999965E-2</v>
      </c>
    </row>
    <row r="312" spans="1:7">
      <c r="A312" s="48" t="s">
        <v>2266</v>
      </c>
      <c r="B312" t="s">
        <v>2547</v>
      </c>
      <c r="C312" s="3">
        <v>2768</v>
      </c>
      <c r="D312" t="s">
        <v>39</v>
      </c>
      <c r="E312" s="74">
        <v>0.71030000000000004</v>
      </c>
      <c r="F312" s="136">
        <v>0.72499999999999998</v>
      </c>
      <c r="G312" s="136">
        <f t="shared" si="4"/>
        <v>1.4699999999999935E-2</v>
      </c>
    </row>
    <row r="313" spans="1:7">
      <c r="A313" s="48" t="s">
        <v>2264</v>
      </c>
      <c r="B313" t="s">
        <v>2548</v>
      </c>
      <c r="C313" s="3">
        <v>4311</v>
      </c>
      <c r="D313" t="s">
        <v>1122</v>
      </c>
      <c r="E313" s="74">
        <v>0.4577</v>
      </c>
      <c r="F313" s="136">
        <v>0.49209999999999998</v>
      </c>
      <c r="G313" s="136">
        <f t="shared" si="4"/>
        <v>3.4399999999999986E-2</v>
      </c>
    </row>
    <row r="314" spans="1:7">
      <c r="A314" s="48" t="s">
        <v>2264</v>
      </c>
      <c r="B314" t="s">
        <v>2548</v>
      </c>
      <c r="C314" s="3">
        <v>5509</v>
      </c>
      <c r="D314" t="s">
        <v>2836</v>
      </c>
      <c r="E314" s="74">
        <v>0.51770000000000005</v>
      </c>
      <c r="F314" s="136">
        <v>0.49769999999999998</v>
      </c>
      <c r="G314" s="136">
        <f t="shared" si="4"/>
        <v>-2.0000000000000073E-2</v>
      </c>
    </row>
    <row r="315" spans="1:7">
      <c r="A315" s="48" t="s">
        <v>2264</v>
      </c>
      <c r="B315" t="s">
        <v>2548</v>
      </c>
      <c r="C315" s="3">
        <v>5369</v>
      </c>
      <c r="D315" t="s">
        <v>1123</v>
      </c>
      <c r="E315" s="74">
        <v>0.71340000000000003</v>
      </c>
      <c r="F315" s="136">
        <v>0.73929999999999996</v>
      </c>
      <c r="G315" s="136">
        <f t="shared" si="4"/>
        <v>2.5899999999999923E-2</v>
      </c>
    </row>
    <row r="316" spans="1:7">
      <c r="A316" s="48" t="s">
        <v>2264</v>
      </c>
      <c r="B316" t="s">
        <v>2548</v>
      </c>
      <c r="C316" s="3">
        <v>5510</v>
      </c>
      <c r="D316" t="s">
        <v>2837</v>
      </c>
      <c r="E316" s="74">
        <v>0.51480000000000004</v>
      </c>
      <c r="F316" s="136">
        <v>0.53029999999999999</v>
      </c>
      <c r="G316" s="136">
        <f t="shared" si="4"/>
        <v>1.5499999999999958E-2</v>
      </c>
    </row>
    <row r="317" spans="1:7">
      <c r="A317" s="48" t="s">
        <v>2264</v>
      </c>
      <c r="B317" t="s">
        <v>2548</v>
      </c>
      <c r="C317" s="3">
        <v>2799</v>
      </c>
      <c r="D317" t="s">
        <v>1121</v>
      </c>
      <c r="E317" s="74">
        <v>0.54969999999999997</v>
      </c>
      <c r="F317" s="136">
        <v>0.50570000000000004</v>
      </c>
      <c r="G317" s="136">
        <f t="shared" si="4"/>
        <v>-4.3999999999999928E-2</v>
      </c>
    </row>
    <row r="318" spans="1:7">
      <c r="A318" s="48" t="s">
        <v>2351</v>
      </c>
      <c r="B318" t="s">
        <v>2549</v>
      </c>
      <c r="C318" s="3">
        <v>2954</v>
      </c>
      <c r="D318" t="s">
        <v>1756</v>
      </c>
      <c r="E318" s="74">
        <v>0.55079999999999996</v>
      </c>
      <c r="F318" s="136">
        <v>0.55679999999999996</v>
      </c>
      <c r="G318" s="136">
        <f t="shared" si="4"/>
        <v>6.0000000000000053E-3</v>
      </c>
    </row>
    <row r="319" spans="1:7">
      <c r="A319" s="98" t="s">
        <v>2351</v>
      </c>
      <c r="B319" t="s">
        <v>2549</v>
      </c>
      <c r="C319" s="3">
        <v>5126</v>
      </c>
      <c r="D319" s="2" t="s">
        <v>3227</v>
      </c>
      <c r="E319" s="74">
        <v>0</v>
      </c>
      <c r="F319" s="136" t="e">
        <v>#N/A</v>
      </c>
      <c r="G319" s="136" t="e">
        <f t="shared" si="4"/>
        <v>#N/A</v>
      </c>
    </row>
    <row r="320" spans="1:7">
      <c r="A320" s="48" t="s">
        <v>2351</v>
      </c>
      <c r="B320" t="s">
        <v>2549</v>
      </c>
      <c r="C320" s="3">
        <v>3610</v>
      </c>
      <c r="D320" t="s">
        <v>1758</v>
      </c>
      <c r="E320" s="74">
        <v>0.4642</v>
      </c>
      <c r="F320" s="136">
        <v>0.47370000000000001</v>
      </c>
      <c r="G320" s="136">
        <f t="shared" si="4"/>
        <v>9.5000000000000084E-3</v>
      </c>
    </row>
    <row r="321" spans="1:7">
      <c r="A321" s="48" t="s">
        <v>2351</v>
      </c>
      <c r="B321" t="s">
        <v>2549</v>
      </c>
      <c r="C321" s="3">
        <v>2447</v>
      </c>
      <c r="D321" t="s">
        <v>1755</v>
      </c>
      <c r="E321" s="74">
        <v>0.49859999999999999</v>
      </c>
      <c r="F321" s="136">
        <v>0.53039999999999998</v>
      </c>
      <c r="G321" s="136">
        <f t="shared" si="4"/>
        <v>3.1799999999999995E-2</v>
      </c>
    </row>
    <row r="322" spans="1:7">
      <c r="A322" s="48" t="s">
        <v>2351</v>
      </c>
      <c r="B322" t="s">
        <v>2549</v>
      </c>
      <c r="C322" s="3">
        <v>5396</v>
      </c>
      <c r="D322" t="s">
        <v>1763</v>
      </c>
      <c r="E322" s="74">
        <v>0.77139999999999997</v>
      </c>
      <c r="F322" s="136">
        <v>0.6381</v>
      </c>
      <c r="G322" s="136">
        <f t="shared" si="4"/>
        <v>-0.13329999999999997</v>
      </c>
    </row>
    <row r="323" spans="1:7">
      <c r="A323" s="48" t="s">
        <v>2351</v>
      </c>
      <c r="B323" t="s">
        <v>2549</v>
      </c>
      <c r="C323" s="3">
        <v>5035</v>
      </c>
      <c r="D323" t="s">
        <v>1760</v>
      </c>
      <c r="E323" s="74">
        <v>0.46150000000000002</v>
      </c>
      <c r="F323" s="136">
        <v>0.48859999999999998</v>
      </c>
      <c r="G323" s="136">
        <f t="shared" si="4"/>
        <v>2.7099999999999957E-2</v>
      </c>
    </row>
    <row r="324" spans="1:7">
      <c r="A324" s="48" t="s">
        <v>2351</v>
      </c>
      <c r="B324" t="s">
        <v>2549</v>
      </c>
      <c r="C324" s="3">
        <v>5294</v>
      </c>
      <c r="D324" t="s">
        <v>1762</v>
      </c>
      <c r="E324" s="74">
        <v>0.4612</v>
      </c>
      <c r="F324" s="136">
        <v>0.46279999999999999</v>
      </c>
      <c r="G324" s="136">
        <f t="shared" ref="G324:G387" si="5">F324-E324</f>
        <v>1.5999999999999903E-3</v>
      </c>
    </row>
    <row r="325" spans="1:7">
      <c r="A325" s="48" t="s">
        <v>2351</v>
      </c>
      <c r="B325" t="s">
        <v>2549</v>
      </c>
      <c r="C325" s="3">
        <v>3761</v>
      </c>
      <c r="D325" t="s">
        <v>1759</v>
      </c>
      <c r="E325" s="74">
        <v>0.51149999999999995</v>
      </c>
      <c r="F325" s="136">
        <v>0.52080000000000004</v>
      </c>
      <c r="G325" s="136">
        <f t="shared" si="5"/>
        <v>9.300000000000086E-3</v>
      </c>
    </row>
    <row r="326" spans="1:7">
      <c r="A326" s="48" t="s">
        <v>2351</v>
      </c>
      <c r="B326" t="s">
        <v>2549</v>
      </c>
      <c r="C326" s="3">
        <v>2814</v>
      </c>
      <c r="D326" t="s">
        <v>818</v>
      </c>
      <c r="E326" s="74">
        <v>0.70089999999999997</v>
      </c>
      <c r="F326" s="136">
        <v>0.69410000000000005</v>
      </c>
      <c r="G326" s="136">
        <f t="shared" si="5"/>
        <v>-6.7999999999999172E-3</v>
      </c>
    </row>
    <row r="327" spans="1:7">
      <c r="A327" s="48" t="s">
        <v>2351</v>
      </c>
      <c r="B327" t="s">
        <v>2549</v>
      </c>
      <c r="C327" s="3">
        <v>1769</v>
      </c>
      <c r="D327" t="s">
        <v>1754</v>
      </c>
      <c r="E327" s="74">
        <v>0.75290000000000001</v>
      </c>
      <c r="F327" s="136">
        <v>0.74129999999999996</v>
      </c>
      <c r="G327" s="136">
        <f t="shared" si="5"/>
        <v>-1.1600000000000055E-2</v>
      </c>
    </row>
    <row r="328" spans="1:7">
      <c r="A328" s="48" t="s">
        <v>2351</v>
      </c>
      <c r="B328" t="s">
        <v>2549</v>
      </c>
      <c r="C328" s="3">
        <v>5269</v>
      </c>
      <c r="D328" t="s">
        <v>1761</v>
      </c>
      <c r="E328" s="74">
        <v>0.55179999999999996</v>
      </c>
      <c r="F328" s="136">
        <v>0.56520000000000004</v>
      </c>
      <c r="G328" s="136">
        <f t="shared" si="5"/>
        <v>1.3400000000000079E-2</v>
      </c>
    </row>
    <row r="329" spans="1:7">
      <c r="A329" s="48" t="s">
        <v>2351</v>
      </c>
      <c r="B329" t="s">
        <v>2549</v>
      </c>
      <c r="C329" s="3">
        <v>5750</v>
      </c>
      <c r="D329" t="s">
        <v>3050</v>
      </c>
      <c r="E329" s="74">
        <v>0.70840000000000003</v>
      </c>
      <c r="F329" s="136">
        <v>0.71579999999999999</v>
      </c>
      <c r="G329" s="136">
        <f t="shared" si="5"/>
        <v>7.3999999999999622E-3</v>
      </c>
    </row>
    <row r="330" spans="1:7">
      <c r="A330" s="48" t="s">
        <v>2351</v>
      </c>
      <c r="B330" t="s">
        <v>2549</v>
      </c>
      <c r="C330" s="3">
        <v>3309</v>
      </c>
      <c r="D330" t="s">
        <v>1757</v>
      </c>
      <c r="E330" s="74">
        <v>0.39429999999999998</v>
      </c>
      <c r="F330" s="136">
        <v>0.3836</v>
      </c>
      <c r="G330" s="136">
        <f t="shared" si="5"/>
        <v>-1.0699999999999987E-2</v>
      </c>
    </row>
    <row r="331" spans="1:7">
      <c r="A331" s="48" t="s">
        <v>2360</v>
      </c>
      <c r="B331" t="s">
        <v>2550</v>
      </c>
      <c r="C331" s="3">
        <v>5523</v>
      </c>
      <c r="D331" t="s">
        <v>2838</v>
      </c>
      <c r="E331" s="74">
        <v>0.66110000000000002</v>
      </c>
      <c r="F331" s="136">
        <v>0.73670000000000002</v>
      </c>
      <c r="G331" s="136">
        <f t="shared" si="5"/>
        <v>7.5600000000000001E-2</v>
      </c>
    </row>
    <row r="332" spans="1:7">
      <c r="A332" s="48" t="s">
        <v>2360</v>
      </c>
      <c r="B332" t="s">
        <v>2550</v>
      </c>
      <c r="C332" s="3">
        <v>2664</v>
      </c>
      <c r="D332" t="s">
        <v>1803</v>
      </c>
      <c r="E332" s="74">
        <v>0.53920000000000001</v>
      </c>
      <c r="F332" s="136">
        <v>0.55679999999999996</v>
      </c>
      <c r="G332" s="136">
        <f t="shared" si="5"/>
        <v>1.7599999999999949E-2</v>
      </c>
    </row>
    <row r="333" spans="1:7">
      <c r="A333" s="48" t="s">
        <v>2360</v>
      </c>
      <c r="B333" t="s">
        <v>2550</v>
      </c>
      <c r="C333" s="3">
        <v>2404</v>
      </c>
      <c r="D333" t="s">
        <v>1802</v>
      </c>
      <c r="E333" s="74">
        <v>0.48499999999999999</v>
      </c>
      <c r="F333" s="136">
        <v>0.4945</v>
      </c>
      <c r="G333" s="136">
        <f t="shared" si="5"/>
        <v>9.5000000000000084E-3</v>
      </c>
    </row>
    <row r="334" spans="1:7">
      <c r="A334" s="48" t="s">
        <v>2360</v>
      </c>
      <c r="B334" t="s">
        <v>2550</v>
      </c>
      <c r="C334" s="3">
        <v>1763</v>
      </c>
      <c r="D334" t="s">
        <v>2899</v>
      </c>
      <c r="E334" s="74">
        <v>0.61980000000000002</v>
      </c>
      <c r="F334" s="136">
        <v>0.6502</v>
      </c>
      <c r="G334" s="136">
        <f t="shared" si="5"/>
        <v>3.0399999999999983E-2</v>
      </c>
    </row>
    <row r="335" spans="1:7">
      <c r="A335" s="48" t="s">
        <v>2506</v>
      </c>
      <c r="B335" t="s">
        <v>2507</v>
      </c>
      <c r="C335" s="3">
        <v>5549</v>
      </c>
      <c r="D335" t="s">
        <v>1269</v>
      </c>
      <c r="E335" s="74">
        <v>0.61250000000000004</v>
      </c>
      <c r="F335" s="136">
        <v>0.58389999999999997</v>
      </c>
      <c r="G335" s="136">
        <f t="shared" si="5"/>
        <v>-2.860000000000007E-2</v>
      </c>
    </row>
    <row r="336" spans="1:7">
      <c r="A336" s="48" t="s">
        <v>2208</v>
      </c>
      <c r="B336" t="s">
        <v>2551</v>
      </c>
      <c r="C336" s="3">
        <v>4552</v>
      </c>
      <c r="D336" t="s">
        <v>525</v>
      </c>
      <c r="E336" s="74">
        <v>0.4703</v>
      </c>
      <c r="F336" s="136">
        <v>0.53820000000000001</v>
      </c>
      <c r="G336" s="136">
        <f t="shared" si="5"/>
        <v>6.7900000000000016E-2</v>
      </c>
    </row>
    <row r="337" spans="1:7">
      <c r="A337" s="48" t="s">
        <v>2208</v>
      </c>
      <c r="B337" t="s">
        <v>2551</v>
      </c>
      <c r="C337" s="3">
        <v>2697</v>
      </c>
      <c r="D337" t="s">
        <v>524</v>
      </c>
      <c r="E337" s="74">
        <v>0.56620000000000004</v>
      </c>
      <c r="F337" s="136">
        <v>0.60709999999999997</v>
      </c>
      <c r="G337" s="136">
        <f t="shared" si="5"/>
        <v>4.0899999999999936E-2</v>
      </c>
    </row>
    <row r="338" spans="1:7">
      <c r="A338" s="48" t="s">
        <v>2208</v>
      </c>
      <c r="B338" t="s">
        <v>2551</v>
      </c>
      <c r="C338" s="3">
        <v>3275</v>
      </c>
      <c r="D338" t="s">
        <v>2900</v>
      </c>
      <c r="E338" s="74">
        <v>0.50819999999999999</v>
      </c>
      <c r="F338" s="136">
        <v>0.51149999999999995</v>
      </c>
      <c r="G338" s="136">
        <f t="shared" si="5"/>
        <v>3.2999999999999696E-3</v>
      </c>
    </row>
    <row r="339" spans="1:7">
      <c r="A339" s="48" t="s">
        <v>2208</v>
      </c>
      <c r="B339" t="s">
        <v>2551</v>
      </c>
      <c r="C339" s="3">
        <v>1724</v>
      </c>
      <c r="D339" t="s">
        <v>523</v>
      </c>
      <c r="E339" s="74">
        <v>0.62450000000000006</v>
      </c>
      <c r="F339" s="136">
        <v>0.62290000000000001</v>
      </c>
      <c r="G339" s="136">
        <f t="shared" si="5"/>
        <v>-1.6000000000000458E-3</v>
      </c>
    </row>
    <row r="340" spans="1:7">
      <c r="A340" s="48" t="s">
        <v>2125</v>
      </c>
      <c r="B340" t="s">
        <v>2552</v>
      </c>
      <c r="C340" s="3">
        <v>2299</v>
      </c>
      <c r="D340" t="s">
        <v>21</v>
      </c>
      <c r="E340" s="74">
        <v>0.436</v>
      </c>
      <c r="F340" s="136">
        <v>0.44569999999999999</v>
      </c>
      <c r="G340" s="136">
        <f t="shared" si="5"/>
        <v>9.6999999999999864E-3</v>
      </c>
    </row>
    <row r="341" spans="1:7">
      <c r="A341" s="48" t="s">
        <v>2125</v>
      </c>
      <c r="B341" t="s">
        <v>2552</v>
      </c>
      <c r="C341" s="3">
        <v>5644</v>
      </c>
      <c r="D341" t="s">
        <v>3085</v>
      </c>
      <c r="E341" s="74">
        <v>0.30080000000000001</v>
      </c>
      <c r="F341" s="136">
        <v>0.36899999999999999</v>
      </c>
      <c r="G341" s="136">
        <f t="shared" si="5"/>
        <v>6.8199999999999983E-2</v>
      </c>
    </row>
    <row r="342" spans="1:7">
      <c r="A342" s="48" t="s">
        <v>2125</v>
      </c>
      <c r="B342" t="s">
        <v>2552</v>
      </c>
      <c r="C342" s="3">
        <v>1617</v>
      </c>
      <c r="D342" t="s">
        <v>20</v>
      </c>
      <c r="E342" s="74">
        <v>0.75449999999999995</v>
      </c>
      <c r="F342" s="136">
        <v>0.74670000000000003</v>
      </c>
      <c r="G342" s="136">
        <f t="shared" si="5"/>
        <v>-7.7999999999999181E-3</v>
      </c>
    </row>
    <row r="343" spans="1:7">
      <c r="A343" s="48" t="s">
        <v>2125</v>
      </c>
      <c r="B343" t="s">
        <v>2552</v>
      </c>
      <c r="C343" s="3">
        <v>5413</v>
      </c>
      <c r="D343" t="s">
        <v>28</v>
      </c>
      <c r="E343" s="74">
        <v>0.70369999999999999</v>
      </c>
      <c r="F343" s="136">
        <v>0.48149999999999998</v>
      </c>
      <c r="G343" s="136">
        <f t="shared" si="5"/>
        <v>-0.22220000000000001</v>
      </c>
    </row>
    <row r="344" spans="1:7">
      <c r="A344" s="48" t="s">
        <v>2125</v>
      </c>
      <c r="B344" t="s">
        <v>2552</v>
      </c>
      <c r="C344" s="3">
        <v>2962</v>
      </c>
      <c r="D344" t="s">
        <v>24</v>
      </c>
      <c r="E344" s="74">
        <v>0.79310000000000003</v>
      </c>
      <c r="F344" s="136">
        <v>0.79869999999999997</v>
      </c>
      <c r="G344" s="136">
        <f t="shared" si="5"/>
        <v>5.5999999999999384E-3</v>
      </c>
    </row>
    <row r="345" spans="1:7">
      <c r="A345" s="48" t="s">
        <v>2125</v>
      </c>
      <c r="B345" t="s">
        <v>2552</v>
      </c>
      <c r="C345" s="3">
        <v>4384</v>
      </c>
      <c r="D345" t="s">
        <v>27</v>
      </c>
      <c r="E345" s="74">
        <v>0.38940000000000002</v>
      </c>
      <c r="F345" s="136">
        <v>0.36919999999999997</v>
      </c>
      <c r="G345" s="136">
        <f t="shared" si="5"/>
        <v>-2.0200000000000051E-2</v>
      </c>
    </row>
    <row r="346" spans="1:7">
      <c r="A346" s="48" t="s">
        <v>2125</v>
      </c>
      <c r="B346" t="s">
        <v>2552</v>
      </c>
      <c r="C346" s="3">
        <v>3266</v>
      </c>
      <c r="D346" t="s">
        <v>25</v>
      </c>
      <c r="E346" s="74">
        <v>0.60429999999999995</v>
      </c>
      <c r="F346" s="136">
        <v>0.61539999999999995</v>
      </c>
      <c r="G346" s="136">
        <f t="shared" si="5"/>
        <v>1.1099999999999999E-2</v>
      </c>
    </row>
    <row r="347" spans="1:7">
      <c r="A347" s="48" t="s">
        <v>2125</v>
      </c>
      <c r="B347" t="s">
        <v>2552</v>
      </c>
      <c r="C347" s="3">
        <v>2501</v>
      </c>
      <c r="D347" t="s">
        <v>22</v>
      </c>
      <c r="E347" s="74">
        <v>0.53</v>
      </c>
      <c r="F347" s="136">
        <v>0.54420000000000002</v>
      </c>
      <c r="G347" s="136">
        <f t="shared" si="5"/>
        <v>1.419999999999999E-2</v>
      </c>
    </row>
    <row r="348" spans="1:7">
      <c r="A348" s="48" t="s">
        <v>2125</v>
      </c>
      <c r="B348" t="s">
        <v>2552</v>
      </c>
      <c r="C348" s="3">
        <v>2823</v>
      </c>
      <c r="D348" t="s">
        <v>23</v>
      </c>
      <c r="E348" s="74">
        <v>0.59319999999999995</v>
      </c>
      <c r="F348" s="136">
        <v>0.56179999999999997</v>
      </c>
      <c r="G348" s="136">
        <f t="shared" si="5"/>
        <v>-3.1399999999999983E-2</v>
      </c>
    </row>
    <row r="349" spans="1:7">
      <c r="A349" s="48" t="s">
        <v>2125</v>
      </c>
      <c r="B349" t="s">
        <v>2552</v>
      </c>
      <c r="C349" s="3">
        <v>3616</v>
      </c>
      <c r="D349" t="s">
        <v>26</v>
      </c>
      <c r="E349" s="74">
        <v>0.49859999999999999</v>
      </c>
      <c r="F349" s="136">
        <v>0.38850000000000001</v>
      </c>
      <c r="G349" s="136">
        <f t="shared" si="5"/>
        <v>-0.11009999999999998</v>
      </c>
    </row>
    <row r="350" spans="1:7">
      <c r="A350" s="48" t="s">
        <v>2243</v>
      </c>
      <c r="B350" t="s">
        <v>2553</v>
      </c>
      <c r="C350" s="3">
        <v>2328</v>
      </c>
      <c r="D350" t="s">
        <v>1056</v>
      </c>
      <c r="E350" s="74">
        <v>0.35210000000000002</v>
      </c>
      <c r="F350" s="136">
        <v>0.33400000000000002</v>
      </c>
      <c r="G350" s="136">
        <f t="shared" si="5"/>
        <v>-1.8100000000000005E-2</v>
      </c>
    </row>
    <row r="351" spans="1:7">
      <c r="A351" s="48" t="s">
        <v>2243</v>
      </c>
      <c r="B351" t="s">
        <v>2553</v>
      </c>
      <c r="C351" s="3">
        <v>2329</v>
      </c>
      <c r="D351" t="s">
        <v>1057</v>
      </c>
      <c r="E351" s="74">
        <v>0.38640000000000002</v>
      </c>
      <c r="F351" s="136">
        <v>0.36509999999999998</v>
      </c>
      <c r="G351" s="136">
        <f t="shared" si="5"/>
        <v>-2.1300000000000041E-2</v>
      </c>
    </row>
    <row r="352" spans="1:7">
      <c r="A352" s="48" t="s">
        <v>2243</v>
      </c>
      <c r="B352" t="s">
        <v>2553</v>
      </c>
      <c r="C352" s="3">
        <v>1987</v>
      </c>
      <c r="D352" t="s">
        <v>1055</v>
      </c>
      <c r="E352" s="74">
        <v>0.64349999999999996</v>
      </c>
      <c r="F352" s="136">
        <v>0.62490000000000001</v>
      </c>
      <c r="G352" s="136">
        <f t="shared" si="5"/>
        <v>-1.859999999999995E-2</v>
      </c>
    </row>
    <row r="353" spans="1:7">
      <c r="A353" s="48" t="s">
        <v>2243</v>
      </c>
      <c r="B353" t="s">
        <v>2553</v>
      </c>
      <c r="C353" s="3">
        <v>2570</v>
      </c>
      <c r="D353" t="s">
        <v>1058</v>
      </c>
      <c r="E353" s="74">
        <v>0.39319999999999999</v>
      </c>
      <c r="F353" s="136">
        <v>0.38969999999999999</v>
      </c>
      <c r="G353" s="136">
        <f t="shared" si="5"/>
        <v>-3.5000000000000031E-3</v>
      </c>
    </row>
    <row r="354" spans="1:7">
      <c r="A354" s="48" t="s">
        <v>2307</v>
      </c>
      <c r="B354" t="s">
        <v>2554</v>
      </c>
      <c r="C354" s="3">
        <v>1825</v>
      </c>
      <c r="D354" t="s">
        <v>1321</v>
      </c>
      <c r="E354" s="74">
        <v>0.6593</v>
      </c>
      <c r="F354" s="136">
        <v>0.64249999999999996</v>
      </c>
      <c r="G354" s="136">
        <f t="shared" si="5"/>
        <v>-1.6800000000000037E-2</v>
      </c>
    </row>
    <row r="355" spans="1:7">
      <c r="A355" s="48" t="s">
        <v>2307</v>
      </c>
      <c r="B355" t="s">
        <v>2554</v>
      </c>
      <c r="C355" s="3">
        <v>3454</v>
      </c>
      <c r="D355" t="s">
        <v>1333</v>
      </c>
      <c r="E355" s="74">
        <v>0.42549999999999999</v>
      </c>
      <c r="F355" s="136">
        <v>0.43480000000000002</v>
      </c>
      <c r="G355" s="136">
        <f t="shared" si="5"/>
        <v>9.3000000000000305E-3</v>
      </c>
    </row>
    <row r="356" spans="1:7">
      <c r="A356" s="48" t="s">
        <v>2307</v>
      </c>
      <c r="B356" t="s">
        <v>2554</v>
      </c>
      <c r="C356" s="3">
        <v>3457</v>
      </c>
      <c r="D356" t="s">
        <v>1336</v>
      </c>
      <c r="E356" s="74">
        <v>0.4093</v>
      </c>
      <c r="F356" s="136">
        <v>0.4219</v>
      </c>
      <c r="G356" s="136">
        <f t="shared" si="5"/>
        <v>1.26E-2</v>
      </c>
    </row>
    <row r="357" spans="1:7">
      <c r="A357" s="48" t="s">
        <v>2307</v>
      </c>
      <c r="B357" t="s">
        <v>2554</v>
      </c>
      <c r="C357" s="3">
        <v>5386</v>
      </c>
      <c r="D357" t="s">
        <v>3030</v>
      </c>
      <c r="E357" s="74">
        <v>0</v>
      </c>
      <c r="F357" s="136">
        <v>0.33329999999999999</v>
      </c>
      <c r="G357" s="136">
        <f t="shared" si="5"/>
        <v>0.33329999999999999</v>
      </c>
    </row>
    <row r="358" spans="1:7">
      <c r="A358" s="48" t="s">
        <v>2307</v>
      </c>
      <c r="B358" t="s">
        <v>2554</v>
      </c>
      <c r="C358" s="3">
        <v>2425</v>
      </c>
      <c r="D358" t="s">
        <v>1324</v>
      </c>
      <c r="E358" s="74">
        <v>0.73060000000000003</v>
      </c>
      <c r="F358" s="136">
        <v>0.76390000000000002</v>
      </c>
      <c r="G358" s="136">
        <f t="shared" si="5"/>
        <v>3.3299999999999996E-2</v>
      </c>
    </row>
    <row r="359" spans="1:7">
      <c r="A359" s="48" t="s">
        <v>2307</v>
      </c>
      <c r="B359" t="s">
        <v>2554</v>
      </c>
      <c r="C359" s="3">
        <v>5411</v>
      </c>
      <c r="D359" t="s">
        <v>1344</v>
      </c>
      <c r="E359" s="74">
        <v>0.77049999999999996</v>
      </c>
      <c r="F359" s="136">
        <v>0.79720000000000002</v>
      </c>
      <c r="G359" s="136">
        <f t="shared" si="5"/>
        <v>2.6700000000000057E-2</v>
      </c>
    </row>
    <row r="360" spans="1:7">
      <c r="A360" s="48" t="s">
        <v>2307</v>
      </c>
      <c r="B360" t="s">
        <v>2554</v>
      </c>
      <c r="C360" s="3">
        <v>2943</v>
      </c>
      <c r="D360" t="s">
        <v>1327</v>
      </c>
      <c r="E360" s="74">
        <v>0.70479999999999998</v>
      </c>
      <c r="F360" s="136">
        <v>0.73380000000000001</v>
      </c>
      <c r="G360" s="136">
        <f t="shared" si="5"/>
        <v>2.9000000000000026E-2</v>
      </c>
    </row>
    <row r="361" spans="1:7">
      <c r="A361" s="48" t="s">
        <v>2307</v>
      </c>
      <c r="B361" t="s">
        <v>2554</v>
      </c>
      <c r="C361" s="3">
        <v>3455</v>
      </c>
      <c r="D361" t="s">
        <v>1334</v>
      </c>
      <c r="E361" s="74">
        <v>0.71199999999999997</v>
      </c>
      <c r="F361" s="136">
        <v>0.7228</v>
      </c>
      <c r="G361" s="136">
        <f t="shared" si="5"/>
        <v>1.0800000000000032E-2</v>
      </c>
    </row>
    <row r="362" spans="1:7">
      <c r="A362" s="48" t="s">
        <v>2307</v>
      </c>
      <c r="B362" t="s">
        <v>2554</v>
      </c>
      <c r="C362" s="3">
        <v>4396</v>
      </c>
      <c r="D362" t="s">
        <v>1163</v>
      </c>
      <c r="E362" s="74">
        <v>0.54069999999999996</v>
      </c>
      <c r="F362" s="136">
        <v>0.55220000000000002</v>
      </c>
      <c r="G362" s="136">
        <f t="shared" si="5"/>
        <v>1.1500000000000066E-2</v>
      </c>
    </row>
    <row r="363" spans="1:7">
      <c r="A363" s="48" t="s">
        <v>2307</v>
      </c>
      <c r="B363" t="s">
        <v>2554</v>
      </c>
      <c r="C363" s="3">
        <v>5387</v>
      </c>
      <c r="D363" t="s">
        <v>1343</v>
      </c>
      <c r="E363" s="74">
        <v>0.78859999999999997</v>
      </c>
      <c r="F363" s="136">
        <v>0.82889999999999997</v>
      </c>
      <c r="G363" s="136">
        <f t="shared" si="5"/>
        <v>4.0300000000000002E-2</v>
      </c>
    </row>
    <row r="364" spans="1:7">
      <c r="A364" s="48" t="s">
        <v>2307</v>
      </c>
      <c r="B364" t="s">
        <v>2554</v>
      </c>
      <c r="C364" s="3">
        <v>5751</v>
      </c>
      <c r="D364" t="s">
        <v>3051</v>
      </c>
      <c r="E364" s="74">
        <v>0.69210000000000005</v>
      </c>
      <c r="F364" s="136">
        <v>0.69989999999999997</v>
      </c>
      <c r="G364" s="136">
        <f t="shared" si="5"/>
        <v>7.7999999999999181E-3</v>
      </c>
    </row>
    <row r="365" spans="1:7">
      <c r="A365" s="48" t="s">
        <v>2307</v>
      </c>
      <c r="B365" t="s">
        <v>2554</v>
      </c>
      <c r="C365" s="3">
        <v>5027</v>
      </c>
      <c r="D365" t="s">
        <v>1339</v>
      </c>
      <c r="E365" s="74">
        <v>0.57020000000000004</v>
      </c>
      <c r="F365" s="136">
        <v>0.60860000000000003</v>
      </c>
      <c r="G365" s="136">
        <f t="shared" si="5"/>
        <v>3.839999999999999E-2</v>
      </c>
    </row>
    <row r="366" spans="1:7">
      <c r="A366" s="48" t="s">
        <v>2307</v>
      </c>
      <c r="B366" t="s">
        <v>2554</v>
      </c>
      <c r="C366" s="3">
        <v>3298</v>
      </c>
      <c r="D366" t="s">
        <v>1331</v>
      </c>
      <c r="E366" s="74">
        <v>0.60029999999999994</v>
      </c>
      <c r="F366" s="136">
        <v>0.62019999999999997</v>
      </c>
      <c r="G366" s="136">
        <f t="shared" si="5"/>
        <v>1.9900000000000029E-2</v>
      </c>
    </row>
    <row r="367" spans="1:7">
      <c r="A367" s="48" t="s">
        <v>2307</v>
      </c>
      <c r="B367" t="s">
        <v>2554</v>
      </c>
      <c r="C367" s="3">
        <v>3248</v>
      </c>
      <c r="D367" t="s">
        <v>1329</v>
      </c>
      <c r="E367" s="74">
        <v>0.69799999999999995</v>
      </c>
      <c r="F367" s="136">
        <v>0.71560000000000001</v>
      </c>
      <c r="G367" s="136">
        <f t="shared" si="5"/>
        <v>1.760000000000006E-2</v>
      </c>
    </row>
    <row r="368" spans="1:7">
      <c r="A368" s="48" t="s">
        <v>2307</v>
      </c>
      <c r="B368" t="s">
        <v>2554</v>
      </c>
      <c r="C368" s="3">
        <v>3117</v>
      </c>
      <c r="D368" t="s">
        <v>1328</v>
      </c>
      <c r="E368" s="74">
        <v>0.44829999999999998</v>
      </c>
      <c r="F368" s="136">
        <v>0.44469999999999998</v>
      </c>
      <c r="G368" s="136">
        <f t="shared" si="5"/>
        <v>-3.5999999999999921E-3</v>
      </c>
    </row>
    <row r="369" spans="1:7">
      <c r="A369" s="48" t="s">
        <v>2307</v>
      </c>
      <c r="B369" t="s">
        <v>2554</v>
      </c>
      <c r="C369" s="3">
        <v>3351</v>
      </c>
      <c r="D369" t="s">
        <v>1332</v>
      </c>
      <c r="E369" s="74">
        <v>0.63880000000000003</v>
      </c>
      <c r="F369" s="136">
        <v>0.64570000000000005</v>
      </c>
      <c r="G369" s="136">
        <f t="shared" si="5"/>
        <v>6.9000000000000172E-3</v>
      </c>
    </row>
    <row r="370" spans="1:7">
      <c r="A370" s="48" t="s">
        <v>2307</v>
      </c>
      <c r="B370" t="s">
        <v>2554</v>
      </c>
      <c r="C370" s="3">
        <v>3456</v>
      </c>
      <c r="D370" t="s">
        <v>1335</v>
      </c>
      <c r="E370" s="74">
        <v>0.50060000000000004</v>
      </c>
      <c r="F370" s="136">
        <v>0.51419999999999999</v>
      </c>
      <c r="G370" s="136">
        <f t="shared" si="5"/>
        <v>1.3599999999999945E-2</v>
      </c>
    </row>
    <row r="371" spans="1:7">
      <c r="A371" s="48" t="s">
        <v>2307</v>
      </c>
      <c r="B371" t="s">
        <v>2554</v>
      </c>
      <c r="C371" s="3">
        <v>2652</v>
      </c>
      <c r="D371" t="s">
        <v>1326</v>
      </c>
      <c r="E371" s="74">
        <v>0.79239999999999999</v>
      </c>
      <c r="F371" s="136">
        <v>0.79079999999999995</v>
      </c>
      <c r="G371" s="136">
        <f t="shared" si="5"/>
        <v>-1.6000000000000458E-3</v>
      </c>
    </row>
    <row r="372" spans="1:7">
      <c r="A372" s="48" t="s">
        <v>2307</v>
      </c>
      <c r="B372" t="s">
        <v>2554</v>
      </c>
      <c r="C372" s="3">
        <v>3602</v>
      </c>
      <c r="D372" t="s">
        <v>1337</v>
      </c>
      <c r="E372" s="74">
        <v>0.80669999999999997</v>
      </c>
      <c r="F372" s="136">
        <v>0.80720000000000003</v>
      </c>
      <c r="G372" s="136">
        <f t="shared" si="5"/>
        <v>5.0000000000005596E-4</v>
      </c>
    </row>
    <row r="373" spans="1:7">
      <c r="A373" s="48" t="s">
        <v>2307</v>
      </c>
      <c r="B373" t="s">
        <v>2554</v>
      </c>
      <c r="C373" s="3">
        <v>5364</v>
      </c>
      <c r="D373" t="s">
        <v>1341</v>
      </c>
      <c r="E373" s="74">
        <v>0.3669</v>
      </c>
      <c r="F373" s="136">
        <v>0.35730000000000001</v>
      </c>
      <c r="G373" s="136">
        <f t="shared" si="5"/>
        <v>-9.5999999999999974E-3</v>
      </c>
    </row>
    <row r="374" spans="1:7">
      <c r="A374" s="48" t="s">
        <v>2307</v>
      </c>
      <c r="B374" t="s">
        <v>2554</v>
      </c>
      <c r="C374" s="3">
        <v>3763</v>
      </c>
      <c r="D374" t="s">
        <v>1338</v>
      </c>
      <c r="E374" s="74">
        <v>0.54159999999999997</v>
      </c>
      <c r="F374" s="136">
        <v>0.54690000000000005</v>
      </c>
      <c r="G374" s="136">
        <f t="shared" si="5"/>
        <v>5.3000000000000824E-3</v>
      </c>
    </row>
    <row r="375" spans="1:7">
      <c r="A375" s="48" t="s">
        <v>2307</v>
      </c>
      <c r="B375" t="s">
        <v>2554</v>
      </c>
      <c r="C375" s="3">
        <v>2189</v>
      </c>
      <c r="D375" t="s">
        <v>1323</v>
      </c>
      <c r="E375" s="74">
        <v>0.76559999999999995</v>
      </c>
      <c r="F375" s="136">
        <v>0.80779999999999996</v>
      </c>
      <c r="G375" s="136">
        <f t="shared" si="5"/>
        <v>4.2200000000000015E-2</v>
      </c>
    </row>
    <row r="376" spans="1:7">
      <c r="A376" s="48" t="s">
        <v>2307</v>
      </c>
      <c r="B376" t="s">
        <v>2554</v>
      </c>
      <c r="C376" s="3">
        <v>5365</v>
      </c>
      <c r="D376" t="s">
        <v>1342</v>
      </c>
      <c r="E376" s="74">
        <v>0.44119999999999998</v>
      </c>
      <c r="F376" s="136">
        <v>0.4824</v>
      </c>
      <c r="G376" s="136">
        <f t="shared" si="5"/>
        <v>4.1200000000000014E-2</v>
      </c>
    </row>
    <row r="377" spans="1:7">
      <c r="A377" s="98" t="s">
        <v>2307</v>
      </c>
      <c r="B377" t="s">
        <v>2554</v>
      </c>
      <c r="C377" s="3">
        <v>1882</v>
      </c>
      <c r="D377" t="s">
        <v>1322</v>
      </c>
      <c r="E377" s="74">
        <v>0.625</v>
      </c>
      <c r="F377" s="136">
        <v>0.42499999999999999</v>
      </c>
      <c r="G377" s="136">
        <f t="shared" si="5"/>
        <v>-0.2</v>
      </c>
    </row>
    <row r="378" spans="1:7">
      <c r="A378" s="48" t="s">
        <v>2307</v>
      </c>
      <c r="B378" t="s">
        <v>2554</v>
      </c>
      <c r="C378" s="3">
        <v>3500</v>
      </c>
      <c r="D378" t="s">
        <v>2901</v>
      </c>
      <c r="E378" s="74">
        <v>0.58409999999999995</v>
      </c>
      <c r="F378" s="136">
        <v>0.60209999999999997</v>
      </c>
      <c r="G378" s="136">
        <f t="shared" si="5"/>
        <v>1.8000000000000016E-2</v>
      </c>
    </row>
    <row r="379" spans="1:7">
      <c r="A379" s="48" t="s">
        <v>2307</v>
      </c>
      <c r="B379" t="s">
        <v>2554</v>
      </c>
      <c r="C379" s="3">
        <v>2651</v>
      </c>
      <c r="D379" t="s">
        <v>1325</v>
      </c>
      <c r="E379" s="74">
        <v>0.78520000000000001</v>
      </c>
      <c r="F379" s="136">
        <v>0.79259999999999997</v>
      </c>
      <c r="G379" s="136">
        <f t="shared" si="5"/>
        <v>7.3999999999999622E-3</v>
      </c>
    </row>
    <row r="380" spans="1:7">
      <c r="A380" s="48" t="s">
        <v>2307</v>
      </c>
      <c r="B380" t="s">
        <v>2554</v>
      </c>
      <c r="C380" s="3">
        <v>5297</v>
      </c>
      <c r="D380" t="s">
        <v>1340</v>
      </c>
      <c r="E380" s="74">
        <v>0.54549999999999998</v>
      </c>
      <c r="F380" s="136">
        <v>0.52780000000000005</v>
      </c>
      <c r="G380" s="136">
        <f t="shared" si="5"/>
        <v>-1.7699999999999938E-2</v>
      </c>
    </row>
    <row r="381" spans="1:7">
      <c r="A381" s="48" t="s">
        <v>2307</v>
      </c>
      <c r="B381" t="s">
        <v>2554</v>
      </c>
      <c r="C381" s="3">
        <v>3249</v>
      </c>
      <c r="D381" t="s">
        <v>1330</v>
      </c>
      <c r="E381" s="74">
        <v>0.77559999999999996</v>
      </c>
      <c r="F381" s="136">
        <v>0.81259999999999999</v>
      </c>
      <c r="G381" s="136">
        <f t="shared" si="5"/>
        <v>3.7000000000000033E-2</v>
      </c>
    </row>
    <row r="382" spans="1:7">
      <c r="A382" s="48" t="s">
        <v>2399</v>
      </c>
      <c r="B382" t="s">
        <v>2555</v>
      </c>
      <c r="C382" s="3">
        <v>3366</v>
      </c>
      <c r="D382" t="s">
        <v>2011</v>
      </c>
      <c r="E382" s="74">
        <v>0.27879999999999999</v>
      </c>
      <c r="F382" s="136">
        <v>0.28820000000000001</v>
      </c>
      <c r="G382" s="136">
        <f t="shared" si="5"/>
        <v>9.4000000000000195E-3</v>
      </c>
    </row>
    <row r="383" spans="1:7">
      <c r="A383" s="48" t="s">
        <v>2399</v>
      </c>
      <c r="B383" t="s">
        <v>2555</v>
      </c>
      <c r="C383" s="3">
        <v>2894</v>
      </c>
      <c r="D383" t="s">
        <v>2010</v>
      </c>
      <c r="E383" s="74">
        <v>0.3463</v>
      </c>
      <c r="F383" s="136">
        <v>0.36030000000000001</v>
      </c>
      <c r="G383" s="136">
        <f t="shared" si="5"/>
        <v>1.4000000000000012E-2</v>
      </c>
    </row>
    <row r="384" spans="1:7">
      <c r="A384" s="48" t="s">
        <v>2382</v>
      </c>
      <c r="B384" t="s">
        <v>2556</v>
      </c>
      <c r="C384" s="3">
        <v>5362</v>
      </c>
      <c r="D384" t="s">
        <v>1925</v>
      </c>
      <c r="E384" s="74">
        <v>0.4929</v>
      </c>
      <c r="F384" s="136">
        <v>0.51419999999999999</v>
      </c>
      <c r="G384" s="136">
        <f t="shared" si="5"/>
        <v>2.1299999999999986E-2</v>
      </c>
    </row>
    <row r="385" spans="1:7">
      <c r="A385" s="48" t="s">
        <v>2382</v>
      </c>
      <c r="B385" t="s">
        <v>2556</v>
      </c>
      <c r="C385" s="3">
        <v>2114</v>
      </c>
      <c r="D385" t="s">
        <v>1923</v>
      </c>
      <c r="E385" s="74">
        <v>0.56030000000000002</v>
      </c>
      <c r="F385" s="136">
        <v>0.53369999999999995</v>
      </c>
      <c r="G385" s="136">
        <f t="shared" si="5"/>
        <v>-2.6600000000000068E-2</v>
      </c>
    </row>
    <row r="386" spans="1:7">
      <c r="A386" s="48" t="s">
        <v>2382</v>
      </c>
      <c r="B386" t="s">
        <v>2556</v>
      </c>
      <c r="C386" s="3">
        <v>3541</v>
      </c>
      <c r="D386" t="s">
        <v>1924</v>
      </c>
      <c r="E386" s="74">
        <v>0.48420000000000002</v>
      </c>
      <c r="F386" s="136">
        <v>0.50749999999999995</v>
      </c>
      <c r="G386" s="136">
        <f t="shared" si="5"/>
        <v>2.3299999999999932E-2</v>
      </c>
    </row>
    <row r="387" spans="1:7">
      <c r="A387" s="48" t="s">
        <v>2403</v>
      </c>
      <c r="B387" t="s">
        <v>2557</v>
      </c>
      <c r="C387" s="3">
        <v>2588</v>
      </c>
      <c r="D387" t="s">
        <v>2022</v>
      </c>
      <c r="E387" s="74">
        <v>0.28370000000000001</v>
      </c>
      <c r="F387" s="136">
        <v>0.31480000000000002</v>
      </c>
      <c r="G387" s="136">
        <f t="shared" si="5"/>
        <v>3.1100000000000017E-2</v>
      </c>
    </row>
    <row r="388" spans="1:7">
      <c r="A388" s="48" t="s">
        <v>2367</v>
      </c>
      <c r="B388" t="s">
        <v>2558</v>
      </c>
      <c r="C388" s="3">
        <v>3508</v>
      </c>
      <c r="D388" t="s">
        <v>1826</v>
      </c>
      <c r="E388" s="74">
        <v>0.70940000000000003</v>
      </c>
      <c r="F388" s="136">
        <v>0.72519999999999996</v>
      </c>
      <c r="G388" s="136">
        <f t="shared" ref="G388:G451" si="6">F388-E388</f>
        <v>1.5799999999999925E-2</v>
      </c>
    </row>
    <row r="389" spans="1:7">
      <c r="A389" s="48" t="s">
        <v>2384</v>
      </c>
      <c r="B389" t="s">
        <v>2559</v>
      </c>
      <c r="C389" s="3">
        <v>3613</v>
      </c>
      <c r="D389" t="s">
        <v>1529</v>
      </c>
      <c r="E389" s="74">
        <v>0.53180000000000005</v>
      </c>
      <c r="F389" s="136">
        <v>0.54920000000000002</v>
      </c>
      <c r="G389" s="136">
        <f t="shared" si="6"/>
        <v>1.7399999999999971E-2</v>
      </c>
    </row>
    <row r="390" spans="1:7">
      <c r="A390" s="48" t="s">
        <v>2384</v>
      </c>
      <c r="B390" t="s">
        <v>2559</v>
      </c>
      <c r="C390" s="3">
        <v>4049</v>
      </c>
      <c r="D390" t="s">
        <v>1079</v>
      </c>
      <c r="E390" s="74">
        <v>0.56010000000000004</v>
      </c>
      <c r="F390" s="136">
        <v>0.55820000000000003</v>
      </c>
      <c r="G390" s="136">
        <f t="shared" si="6"/>
        <v>-1.9000000000000128E-3</v>
      </c>
    </row>
    <row r="391" spans="1:7">
      <c r="A391" s="48" t="s">
        <v>2384</v>
      </c>
      <c r="B391" t="s">
        <v>2559</v>
      </c>
      <c r="C391" s="3">
        <v>3012</v>
      </c>
      <c r="D391" t="s">
        <v>1929</v>
      </c>
      <c r="E391" s="74">
        <v>0.6038</v>
      </c>
      <c r="F391" s="136">
        <v>0.58450000000000002</v>
      </c>
      <c r="G391" s="136">
        <f t="shared" si="6"/>
        <v>-1.9299999999999984E-2</v>
      </c>
    </row>
    <row r="392" spans="1:7">
      <c r="A392" s="48" t="s">
        <v>2363</v>
      </c>
      <c r="B392" t="s">
        <v>2560</v>
      </c>
      <c r="C392" s="3">
        <v>5604</v>
      </c>
      <c r="D392" t="s">
        <v>3052</v>
      </c>
      <c r="E392" s="74">
        <v>0</v>
      </c>
      <c r="F392" s="136">
        <v>0</v>
      </c>
      <c r="G392" s="136">
        <f t="shared" si="6"/>
        <v>0</v>
      </c>
    </row>
    <row r="393" spans="1:7">
      <c r="A393" s="48" t="s">
        <v>2363</v>
      </c>
      <c r="B393" t="s">
        <v>2560</v>
      </c>
      <c r="C393" s="3">
        <v>3831</v>
      </c>
      <c r="D393" t="s">
        <v>1816</v>
      </c>
      <c r="E393" s="74">
        <v>0.63200000000000001</v>
      </c>
      <c r="F393" s="136">
        <v>0.63829999999999998</v>
      </c>
      <c r="G393" s="136">
        <f t="shared" si="6"/>
        <v>6.2999999999999723E-3</v>
      </c>
    </row>
    <row r="394" spans="1:7">
      <c r="A394" s="48" t="s">
        <v>2363</v>
      </c>
      <c r="B394" t="s">
        <v>2560</v>
      </c>
      <c r="C394" s="3">
        <v>3310</v>
      </c>
      <c r="D394" t="s">
        <v>1815</v>
      </c>
      <c r="E394" s="74">
        <v>0.52</v>
      </c>
      <c r="F394" s="136">
        <v>0.53469999999999995</v>
      </c>
      <c r="G394" s="136">
        <f t="shared" si="6"/>
        <v>1.4699999999999935E-2</v>
      </c>
    </row>
    <row r="395" spans="1:7">
      <c r="A395" s="48" t="s">
        <v>2363</v>
      </c>
      <c r="B395" t="s">
        <v>2560</v>
      </c>
      <c r="C395" s="3">
        <v>4180</v>
      </c>
      <c r="D395" t="s">
        <v>1817</v>
      </c>
      <c r="E395" s="74">
        <v>0.6452</v>
      </c>
      <c r="F395" s="136">
        <v>0.68510000000000004</v>
      </c>
      <c r="G395" s="136">
        <f t="shared" si="6"/>
        <v>3.9900000000000047E-2</v>
      </c>
    </row>
    <row r="396" spans="1:7">
      <c r="A396" s="48" t="s">
        <v>2363</v>
      </c>
      <c r="B396" t="s">
        <v>2560</v>
      </c>
      <c r="C396" s="3">
        <v>2957</v>
      </c>
      <c r="D396" t="s">
        <v>1814</v>
      </c>
      <c r="E396" s="74">
        <v>0.61619999999999997</v>
      </c>
      <c r="F396" s="136">
        <v>0.63229999999999997</v>
      </c>
      <c r="G396" s="136">
        <f t="shared" si="6"/>
        <v>1.6100000000000003E-2</v>
      </c>
    </row>
    <row r="397" spans="1:7">
      <c r="A397" s="48" t="s">
        <v>2363</v>
      </c>
      <c r="B397" t="s">
        <v>2560</v>
      </c>
      <c r="C397" s="3">
        <v>1594</v>
      </c>
      <c r="D397" t="s">
        <v>1813</v>
      </c>
      <c r="E397" s="74">
        <v>0.70020000000000004</v>
      </c>
      <c r="F397" s="136">
        <v>0.72419999999999995</v>
      </c>
      <c r="G397" s="136">
        <f t="shared" si="6"/>
        <v>2.399999999999991E-2</v>
      </c>
    </row>
    <row r="398" spans="1:7">
      <c r="A398" s="48" t="s">
        <v>2318</v>
      </c>
      <c r="B398" t="s">
        <v>2561</v>
      </c>
      <c r="C398" s="3">
        <v>2577</v>
      </c>
      <c r="D398" t="s">
        <v>1440</v>
      </c>
      <c r="E398" s="74">
        <v>0.63890000000000002</v>
      </c>
      <c r="F398" s="136">
        <v>0.53690000000000004</v>
      </c>
      <c r="G398" s="136">
        <f t="shared" si="6"/>
        <v>-0.10199999999999998</v>
      </c>
    </row>
    <row r="399" spans="1:7">
      <c r="A399" s="48" t="s">
        <v>2318</v>
      </c>
      <c r="B399" t="s">
        <v>2561</v>
      </c>
      <c r="C399" s="3">
        <v>2810</v>
      </c>
      <c r="D399" t="s">
        <v>1441</v>
      </c>
      <c r="E399" s="74">
        <v>0.74919999999999998</v>
      </c>
      <c r="F399" s="136">
        <v>0.65310000000000001</v>
      </c>
      <c r="G399" s="136">
        <f t="shared" si="6"/>
        <v>-9.6099999999999963E-2</v>
      </c>
    </row>
    <row r="400" spans="1:7">
      <c r="A400" s="48" t="s">
        <v>2323</v>
      </c>
      <c r="B400" t="s">
        <v>2562</v>
      </c>
      <c r="C400" s="3">
        <v>2578</v>
      </c>
      <c r="D400" t="s">
        <v>1468</v>
      </c>
      <c r="E400" s="74">
        <v>0.28149999999999997</v>
      </c>
      <c r="F400" s="136">
        <v>0.28420000000000001</v>
      </c>
      <c r="G400" s="136">
        <f t="shared" si="6"/>
        <v>2.7000000000000357E-3</v>
      </c>
    </row>
    <row r="401" spans="1:7">
      <c r="A401" s="48" t="s">
        <v>2197</v>
      </c>
      <c r="B401" t="s">
        <v>2563</v>
      </c>
      <c r="C401" s="3">
        <v>3326</v>
      </c>
      <c r="D401" t="s">
        <v>487</v>
      </c>
      <c r="E401" s="74">
        <v>0.4894</v>
      </c>
      <c r="F401" s="136">
        <v>0.47049999999999997</v>
      </c>
      <c r="G401" s="136">
        <f t="shared" si="6"/>
        <v>-1.8900000000000028E-2</v>
      </c>
    </row>
    <row r="402" spans="1:7">
      <c r="A402" s="48" t="s">
        <v>2182</v>
      </c>
      <c r="B402" t="s">
        <v>2564</v>
      </c>
      <c r="C402" s="3">
        <v>2968</v>
      </c>
      <c r="D402" t="s">
        <v>415</v>
      </c>
      <c r="E402" s="74">
        <v>0.36149999999999999</v>
      </c>
      <c r="F402" s="136">
        <v>0.39939999999999998</v>
      </c>
      <c r="G402" s="136">
        <f t="shared" si="6"/>
        <v>3.7899999999999989E-2</v>
      </c>
    </row>
    <row r="403" spans="1:7">
      <c r="A403" s="48" t="s">
        <v>2182</v>
      </c>
      <c r="B403" t="s">
        <v>2564</v>
      </c>
      <c r="C403" s="3">
        <v>2693</v>
      </c>
      <c r="D403" t="s">
        <v>414</v>
      </c>
      <c r="E403" s="74">
        <v>0.46350000000000002</v>
      </c>
      <c r="F403" s="136">
        <v>0.47899999999999998</v>
      </c>
      <c r="G403" s="136">
        <f t="shared" si="6"/>
        <v>1.5499999999999958E-2</v>
      </c>
    </row>
    <row r="404" spans="1:7">
      <c r="A404" s="48" t="s">
        <v>2203</v>
      </c>
      <c r="B404" t="s">
        <v>2565</v>
      </c>
      <c r="C404" s="3">
        <v>3664</v>
      </c>
      <c r="D404" t="s">
        <v>508</v>
      </c>
      <c r="E404" s="74">
        <v>0.43409999999999999</v>
      </c>
      <c r="F404" s="136">
        <v>0.45200000000000001</v>
      </c>
      <c r="G404" s="136">
        <f t="shared" si="6"/>
        <v>1.7900000000000027E-2</v>
      </c>
    </row>
    <row r="405" spans="1:7">
      <c r="A405" s="48" t="s">
        <v>2203</v>
      </c>
      <c r="B405" t="s">
        <v>2565</v>
      </c>
      <c r="C405" s="3">
        <v>2625</v>
      </c>
      <c r="D405" t="s">
        <v>507</v>
      </c>
      <c r="E405" s="74">
        <v>0.32340000000000002</v>
      </c>
      <c r="F405" s="136">
        <v>0.34620000000000001</v>
      </c>
      <c r="G405" s="136">
        <f t="shared" si="6"/>
        <v>2.2799999999999987E-2</v>
      </c>
    </row>
    <row r="406" spans="1:7">
      <c r="A406" s="48" t="s">
        <v>2203</v>
      </c>
      <c r="B406" t="s">
        <v>2565</v>
      </c>
      <c r="C406" s="3">
        <v>4004</v>
      </c>
      <c r="D406" t="s">
        <v>509</v>
      </c>
      <c r="E406" s="74">
        <v>0.4098</v>
      </c>
      <c r="F406" s="136">
        <v>0.40479999999999999</v>
      </c>
      <c r="G406" s="136">
        <f t="shared" si="6"/>
        <v>-5.0000000000000044E-3</v>
      </c>
    </row>
    <row r="407" spans="1:7">
      <c r="A407" s="48" t="s">
        <v>2203</v>
      </c>
      <c r="B407" t="s">
        <v>2565</v>
      </c>
      <c r="C407" s="3">
        <v>5412</v>
      </c>
      <c r="D407" t="s">
        <v>3185</v>
      </c>
      <c r="E407" s="74">
        <v>0.3337</v>
      </c>
      <c r="F407" s="136">
        <v>0.34050000000000002</v>
      </c>
      <c r="G407" s="136">
        <f t="shared" si="6"/>
        <v>6.8000000000000282E-3</v>
      </c>
    </row>
    <row r="408" spans="1:7">
      <c r="A408" s="48" t="s">
        <v>2141</v>
      </c>
      <c r="B408" t="s">
        <v>2566</v>
      </c>
      <c r="C408" s="3">
        <v>3473</v>
      </c>
      <c r="D408" t="s">
        <v>142</v>
      </c>
      <c r="E408" s="74">
        <v>0.50109999999999999</v>
      </c>
      <c r="F408" s="136">
        <v>0.54600000000000004</v>
      </c>
      <c r="G408" s="136">
        <f t="shared" si="6"/>
        <v>4.4900000000000051E-2</v>
      </c>
    </row>
    <row r="409" spans="1:7">
      <c r="A409" s="48" t="s">
        <v>2141</v>
      </c>
      <c r="B409" t="s">
        <v>2566</v>
      </c>
      <c r="C409" s="3">
        <v>5030</v>
      </c>
      <c r="D409" t="s">
        <v>143</v>
      </c>
      <c r="E409" s="74">
        <v>0.39219999999999999</v>
      </c>
      <c r="F409" s="136">
        <v>0.43440000000000001</v>
      </c>
      <c r="G409" s="136">
        <f t="shared" si="6"/>
        <v>4.2200000000000015E-2</v>
      </c>
    </row>
    <row r="410" spans="1:7">
      <c r="A410" s="48" t="s">
        <v>2270</v>
      </c>
      <c r="B410" t="s">
        <v>2567</v>
      </c>
      <c r="C410" s="3">
        <v>2862</v>
      </c>
      <c r="D410" t="s">
        <v>1144</v>
      </c>
      <c r="E410" s="74">
        <v>0.52529999999999999</v>
      </c>
      <c r="F410" s="136">
        <v>0.56240000000000001</v>
      </c>
      <c r="G410" s="136">
        <f t="shared" si="6"/>
        <v>3.7100000000000022E-2</v>
      </c>
    </row>
    <row r="411" spans="1:7">
      <c r="A411" s="48" t="s">
        <v>2270</v>
      </c>
      <c r="B411" t="s">
        <v>2567</v>
      </c>
      <c r="C411" s="3">
        <v>2863</v>
      </c>
      <c r="D411" t="s">
        <v>1145</v>
      </c>
      <c r="E411" s="74">
        <v>0.46489999999999998</v>
      </c>
      <c r="F411" s="136">
        <v>0.48559999999999998</v>
      </c>
      <c r="G411" s="136">
        <f t="shared" si="6"/>
        <v>2.0699999999999996E-2</v>
      </c>
    </row>
    <row r="412" spans="1:7">
      <c r="A412" s="48" t="s">
        <v>2170</v>
      </c>
      <c r="B412" t="s">
        <v>2568</v>
      </c>
      <c r="C412" s="3">
        <v>2006</v>
      </c>
      <c r="D412" t="s">
        <v>351</v>
      </c>
      <c r="E412" s="74">
        <v>0.55610000000000004</v>
      </c>
      <c r="F412" s="136">
        <v>0.57569999999999999</v>
      </c>
      <c r="G412" s="136">
        <f t="shared" si="6"/>
        <v>1.9599999999999951E-2</v>
      </c>
    </row>
    <row r="413" spans="1:7">
      <c r="A413" s="48" t="s">
        <v>2170</v>
      </c>
      <c r="B413" t="s">
        <v>2568</v>
      </c>
      <c r="C413" s="3">
        <v>5530</v>
      </c>
      <c r="D413" t="s">
        <v>2569</v>
      </c>
      <c r="E413" s="74">
        <v>0.33289999999999997</v>
      </c>
      <c r="F413" s="136">
        <v>0.30719999999999997</v>
      </c>
      <c r="G413" s="136">
        <f t="shared" si="6"/>
        <v>-2.5700000000000001E-2</v>
      </c>
    </row>
    <row r="414" spans="1:7">
      <c r="A414" s="48" t="s">
        <v>2297</v>
      </c>
      <c r="B414" t="s">
        <v>2570</v>
      </c>
      <c r="C414" s="3">
        <v>2770</v>
      </c>
      <c r="D414" t="s">
        <v>1238</v>
      </c>
      <c r="E414" s="74">
        <v>0.70220000000000005</v>
      </c>
      <c r="F414" s="136">
        <v>0.70069999999999999</v>
      </c>
      <c r="G414" s="136">
        <f t="shared" si="6"/>
        <v>-1.5000000000000568E-3</v>
      </c>
    </row>
    <row r="415" spans="1:7">
      <c r="A415" s="48" t="s">
        <v>2297</v>
      </c>
      <c r="B415" t="s">
        <v>2570</v>
      </c>
      <c r="C415" s="3">
        <v>2423</v>
      </c>
      <c r="D415" t="s">
        <v>1237</v>
      </c>
      <c r="E415" s="74">
        <v>0.70389999999999997</v>
      </c>
      <c r="F415" s="136">
        <v>0.76300000000000001</v>
      </c>
      <c r="G415" s="136">
        <f t="shared" si="6"/>
        <v>5.9100000000000041E-2</v>
      </c>
    </row>
    <row r="416" spans="1:7">
      <c r="A416" s="48" t="s">
        <v>2297</v>
      </c>
      <c r="B416" t="s">
        <v>2570</v>
      </c>
      <c r="C416" s="3">
        <v>5538</v>
      </c>
      <c r="D416" t="s">
        <v>2839</v>
      </c>
      <c r="E416" s="74">
        <v>0.53410000000000002</v>
      </c>
      <c r="F416" s="136">
        <v>0.55110000000000003</v>
      </c>
      <c r="G416" s="136">
        <f t="shared" si="6"/>
        <v>1.7000000000000015E-2</v>
      </c>
    </row>
    <row r="417" spans="1:7">
      <c r="A417" s="48" t="s">
        <v>2238</v>
      </c>
      <c r="B417" t="s">
        <v>2571</v>
      </c>
      <c r="C417" s="3">
        <v>2077</v>
      </c>
      <c r="D417" t="s">
        <v>1041</v>
      </c>
      <c r="E417" s="74">
        <v>0</v>
      </c>
      <c r="F417" s="136">
        <v>0</v>
      </c>
      <c r="G417" s="136">
        <f t="shared" si="6"/>
        <v>0</v>
      </c>
    </row>
    <row r="418" spans="1:7">
      <c r="A418" s="48" t="s">
        <v>2340</v>
      </c>
      <c r="B418" t="s">
        <v>2572</v>
      </c>
      <c r="C418" s="132">
        <v>3609</v>
      </c>
      <c r="D418" t="s">
        <v>1638</v>
      </c>
      <c r="E418" s="74">
        <v>0.54210000000000003</v>
      </c>
      <c r="F418" s="136">
        <v>0.55020000000000002</v>
      </c>
      <c r="G418" s="136">
        <f t="shared" si="6"/>
        <v>8.0999999999999961E-3</v>
      </c>
    </row>
    <row r="419" spans="1:7">
      <c r="A419" s="48" t="s">
        <v>2340</v>
      </c>
      <c r="B419" t="s">
        <v>2572</v>
      </c>
      <c r="C419" s="3">
        <v>3188</v>
      </c>
      <c r="D419" t="s">
        <v>2902</v>
      </c>
      <c r="E419" s="74">
        <v>0.47920000000000001</v>
      </c>
      <c r="F419" s="136">
        <v>0.4521</v>
      </c>
      <c r="G419" s="136">
        <f t="shared" si="6"/>
        <v>-2.7100000000000013E-2</v>
      </c>
    </row>
    <row r="420" spans="1:7">
      <c r="A420" s="48" t="s">
        <v>2274</v>
      </c>
      <c r="B420" t="s">
        <v>2573</v>
      </c>
      <c r="C420" s="3">
        <v>2668</v>
      </c>
      <c r="D420" t="s">
        <v>1156</v>
      </c>
      <c r="E420" s="74">
        <v>0.53169999999999995</v>
      </c>
      <c r="F420" s="136">
        <v>0.52739999999999998</v>
      </c>
      <c r="G420" s="136">
        <f t="shared" si="6"/>
        <v>-4.2999999999999705E-3</v>
      </c>
    </row>
    <row r="421" spans="1:7">
      <c r="A421" s="48" t="s">
        <v>2274</v>
      </c>
      <c r="B421" t="s">
        <v>2573</v>
      </c>
      <c r="C421" s="3">
        <v>3173</v>
      </c>
      <c r="D421" t="s">
        <v>1157</v>
      </c>
      <c r="E421" s="74">
        <v>0.4995</v>
      </c>
      <c r="F421" s="136">
        <v>0.50829999999999997</v>
      </c>
      <c r="G421" s="136">
        <f t="shared" si="6"/>
        <v>8.7999999999999745E-3</v>
      </c>
    </row>
    <row r="422" spans="1:7">
      <c r="A422" s="48" t="s">
        <v>2274</v>
      </c>
      <c r="B422" t="s">
        <v>2573</v>
      </c>
      <c r="C422" s="133">
        <v>5770</v>
      </c>
      <c r="D422" t="s">
        <v>3086</v>
      </c>
      <c r="E422" s="74">
        <v>0.6512</v>
      </c>
      <c r="F422" s="136" t="e">
        <v>#N/A</v>
      </c>
      <c r="G422" s="136" t="e">
        <f t="shared" si="6"/>
        <v>#N/A</v>
      </c>
    </row>
    <row r="423" spans="1:7">
      <c r="A423" s="48" t="s">
        <v>2155</v>
      </c>
      <c r="B423" t="s">
        <v>2574</v>
      </c>
      <c r="C423" s="3">
        <v>2830</v>
      </c>
      <c r="D423" t="s">
        <v>282</v>
      </c>
      <c r="E423" s="74">
        <v>0.54239999999999999</v>
      </c>
      <c r="F423" s="136">
        <v>0.52200000000000002</v>
      </c>
      <c r="G423" s="136">
        <f t="shared" si="6"/>
        <v>-2.0399999999999974E-2</v>
      </c>
    </row>
    <row r="424" spans="1:7">
      <c r="A424" s="48" t="s">
        <v>2155</v>
      </c>
      <c r="B424" t="s">
        <v>2574</v>
      </c>
      <c r="C424" s="3">
        <v>2302</v>
      </c>
      <c r="D424" t="s">
        <v>281</v>
      </c>
      <c r="E424" s="74">
        <v>0.39140000000000003</v>
      </c>
      <c r="F424" s="136">
        <v>0.45279999999999998</v>
      </c>
      <c r="G424" s="136">
        <f t="shared" si="6"/>
        <v>6.1399999999999955E-2</v>
      </c>
    </row>
    <row r="425" spans="1:7">
      <c r="A425" s="48" t="s">
        <v>2155</v>
      </c>
      <c r="B425" t="s">
        <v>2574</v>
      </c>
      <c r="C425" s="3">
        <v>4011</v>
      </c>
      <c r="D425" t="s">
        <v>283</v>
      </c>
      <c r="E425" s="74">
        <v>0.52900000000000003</v>
      </c>
      <c r="F425" s="136">
        <v>0.52880000000000005</v>
      </c>
      <c r="G425" s="136">
        <f t="shared" si="6"/>
        <v>-1.9999999999997797E-4</v>
      </c>
    </row>
    <row r="426" spans="1:7">
      <c r="A426" s="48" t="s">
        <v>2155</v>
      </c>
      <c r="B426" t="s">
        <v>2574</v>
      </c>
      <c r="C426" s="3">
        <v>5617</v>
      </c>
      <c r="D426" t="s">
        <v>2903</v>
      </c>
      <c r="E426" s="74">
        <v>0.69550000000000001</v>
      </c>
      <c r="F426" s="136">
        <v>0.82050000000000001</v>
      </c>
      <c r="G426" s="136">
        <f t="shared" si="6"/>
        <v>0.125</v>
      </c>
    </row>
    <row r="427" spans="1:7">
      <c r="A427" s="48" t="s">
        <v>2355</v>
      </c>
      <c r="B427" t="s">
        <v>2575</v>
      </c>
      <c r="C427" s="3">
        <v>2173</v>
      </c>
      <c r="D427" t="s">
        <v>1787</v>
      </c>
      <c r="E427" s="74">
        <v>0.51200000000000001</v>
      </c>
      <c r="F427" s="136">
        <v>0.51370000000000005</v>
      </c>
      <c r="G427" s="136">
        <f t="shared" si="6"/>
        <v>1.7000000000000348E-3</v>
      </c>
    </row>
    <row r="428" spans="1:7">
      <c r="A428" s="48" t="s">
        <v>2355</v>
      </c>
      <c r="B428" t="s">
        <v>2575</v>
      </c>
      <c r="C428" s="3">
        <v>5734</v>
      </c>
      <c r="D428" t="s">
        <v>3053</v>
      </c>
      <c r="E428" s="74">
        <v>0.5978</v>
      </c>
      <c r="F428" s="136">
        <v>0.6129</v>
      </c>
      <c r="G428" s="136">
        <f t="shared" si="6"/>
        <v>1.5100000000000002E-2</v>
      </c>
    </row>
    <row r="429" spans="1:7">
      <c r="A429" s="48" t="s">
        <v>2355</v>
      </c>
      <c r="B429" t="s">
        <v>2575</v>
      </c>
      <c r="C429" s="3">
        <v>5270</v>
      </c>
      <c r="D429" t="s">
        <v>3054</v>
      </c>
      <c r="E429" s="74">
        <v>0</v>
      </c>
      <c r="F429" s="136">
        <v>0</v>
      </c>
      <c r="G429" s="136">
        <f t="shared" si="6"/>
        <v>0</v>
      </c>
    </row>
    <row r="430" spans="1:7">
      <c r="A430" s="48" t="s">
        <v>2355</v>
      </c>
      <c r="B430" t="s">
        <v>2575</v>
      </c>
      <c r="C430" s="3">
        <v>2430</v>
      </c>
      <c r="D430" t="s">
        <v>1788</v>
      </c>
      <c r="E430" s="74">
        <v>0.5333</v>
      </c>
      <c r="F430" s="136">
        <v>0.55420000000000003</v>
      </c>
      <c r="G430" s="136">
        <f t="shared" si="6"/>
        <v>2.090000000000003E-2</v>
      </c>
    </row>
    <row r="431" spans="1:7">
      <c r="A431" s="48" t="s">
        <v>2355</v>
      </c>
      <c r="B431" t="s">
        <v>2575</v>
      </c>
      <c r="C431" s="3">
        <v>4123</v>
      </c>
      <c r="D431" t="s">
        <v>1790</v>
      </c>
      <c r="E431" s="74">
        <v>0.45839999999999997</v>
      </c>
      <c r="F431" s="136">
        <v>0.48320000000000002</v>
      </c>
      <c r="G431" s="136">
        <f t="shared" si="6"/>
        <v>2.4800000000000044E-2</v>
      </c>
    </row>
    <row r="432" spans="1:7">
      <c r="A432" s="48" t="s">
        <v>2355</v>
      </c>
      <c r="B432" t="s">
        <v>2575</v>
      </c>
      <c r="C432" s="3">
        <v>1852</v>
      </c>
      <c r="D432" t="s">
        <v>1786</v>
      </c>
      <c r="E432" s="74">
        <v>0.443</v>
      </c>
      <c r="F432" s="136">
        <v>0.46050000000000002</v>
      </c>
      <c r="G432" s="136">
        <f t="shared" si="6"/>
        <v>1.7500000000000016E-2</v>
      </c>
    </row>
    <row r="433" spans="1:7">
      <c r="A433" s="48" t="s">
        <v>2355</v>
      </c>
      <c r="B433" t="s">
        <v>2575</v>
      </c>
      <c r="C433" s="3">
        <v>3261</v>
      </c>
      <c r="D433" t="s">
        <v>1789</v>
      </c>
      <c r="E433" s="74">
        <v>0.49790000000000001</v>
      </c>
      <c r="F433" s="136">
        <v>0.52510000000000001</v>
      </c>
      <c r="G433" s="136">
        <f t="shared" si="6"/>
        <v>2.7200000000000002E-2</v>
      </c>
    </row>
    <row r="434" spans="1:7">
      <c r="A434" s="48" t="s">
        <v>2305</v>
      </c>
      <c r="B434" t="s">
        <v>2576</v>
      </c>
      <c r="C434" s="3">
        <v>4548</v>
      </c>
      <c r="D434" t="s">
        <v>1315</v>
      </c>
      <c r="E434" s="74">
        <v>0.2026</v>
      </c>
      <c r="F434" s="136">
        <v>0.1883</v>
      </c>
      <c r="G434" s="136">
        <f t="shared" si="6"/>
        <v>-1.4300000000000007E-2</v>
      </c>
    </row>
    <row r="435" spans="1:7">
      <c r="A435" s="48" t="s">
        <v>2305</v>
      </c>
      <c r="B435" t="s">
        <v>2576</v>
      </c>
      <c r="C435" s="3">
        <v>3683</v>
      </c>
      <c r="D435" t="s">
        <v>1313</v>
      </c>
      <c r="E435" s="74">
        <v>0.21809999999999999</v>
      </c>
      <c r="F435" s="136">
        <v>0.20699999999999999</v>
      </c>
      <c r="G435" s="136">
        <f t="shared" si="6"/>
        <v>-1.1099999999999999E-2</v>
      </c>
    </row>
    <row r="436" spans="1:7">
      <c r="A436" s="48" t="s">
        <v>2305</v>
      </c>
      <c r="B436" t="s">
        <v>2576</v>
      </c>
      <c r="C436" s="3">
        <v>4416</v>
      </c>
      <c r="D436" t="s">
        <v>1314</v>
      </c>
      <c r="E436" s="74">
        <v>0.20749999999999999</v>
      </c>
      <c r="F436" s="136">
        <v>0.214</v>
      </c>
      <c r="G436" s="136">
        <f t="shared" si="6"/>
        <v>6.5000000000000058E-3</v>
      </c>
    </row>
    <row r="437" spans="1:7">
      <c r="A437" s="48" t="s">
        <v>2380</v>
      </c>
      <c r="B437" t="s">
        <v>2577</v>
      </c>
      <c r="C437" s="3">
        <v>2278</v>
      </c>
      <c r="D437" t="s">
        <v>1913</v>
      </c>
      <c r="E437" s="74">
        <v>0.37830000000000003</v>
      </c>
      <c r="F437" s="136">
        <v>0.52639999999999998</v>
      </c>
      <c r="G437" s="136">
        <f t="shared" si="6"/>
        <v>0.14809999999999995</v>
      </c>
    </row>
    <row r="438" spans="1:7">
      <c r="A438" s="48" t="s">
        <v>2352</v>
      </c>
      <c r="B438" t="s">
        <v>2578</v>
      </c>
      <c r="C438" s="3">
        <v>1712</v>
      </c>
      <c r="D438" t="s">
        <v>1765</v>
      </c>
      <c r="E438" s="74">
        <v>0.2944</v>
      </c>
      <c r="F438" s="136">
        <v>0.32369999999999999</v>
      </c>
      <c r="G438" s="136">
        <f t="shared" si="6"/>
        <v>2.9299999999999993E-2</v>
      </c>
    </row>
    <row r="439" spans="1:7">
      <c r="A439" s="48" t="s">
        <v>2352</v>
      </c>
      <c r="B439" t="s">
        <v>2578</v>
      </c>
      <c r="C439" s="3">
        <v>4097</v>
      </c>
      <c r="D439" t="s">
        <v>2904</v>
      </c>
      <c r="E439" s="74">
        <v>0.61509999999999998</v>
      </c>
      <c r="F439" s="136">
        <v>0.6079</v>
      </c>
      <c r="G439" s="136">
        <f t="shared" si="6"/>
        <v>-7.1999999999999842E-3</v>
      </c>
    </row>
    <row r="440" spans="1:7">
      <c r="A440" s="48" t="s">
        <v>2352</v>
      </c>
      <c r="B440" t="s">
        <v>2578</v>
      </c>
      <c r="C440" s="3">
        <v>3360</v>
      </c>
      <c r="D440" t="s">
        <v>1769</v>
      </c>
      <c r="E440" s="74">
        <v>0.57189999999999996</v>
      </c>
      <c r="F440" s="136">
        <v>0.58340000000000003</v>
      </c>
      <c r="G440" s="136">
        <f t="shared" si="6"/>
        <v>1.1500000000000066E-2</v>
      </c>
    </row>
    <row r="441" spans="1:7">
      <c r="A441" s="48" t="s">
        <v>2352</v>
      </c>
      <c r="B441" t="s">
        <v>2578</v>
      </c>
      <c r="C441" s="3">
        <v>5346</v>
      </c>
      <c r="D441" t="s">
        <v>1770</v>
      </c>
      <c r="E441" s="74">
        <v>0.65259999999999996</v>
      </c>
      <c r="F441" s="136">
        <v>0.68079999999999996</v>
      </c>
      <c r="G441" s="136">
        <f t="shared" si="6"/>
        <v>2.8200000000000003E-2</v>
      </c>
    </row>
    <row r="442" spans="1:7">
      <c r="A442" s="48" t="s">
        <v>2352</v>
      </c>
      <c r="B442" t="s">
        <v>2578</v>
      </c>
      <c r="C442" s="3">
        <v>5432</v>
      </c>
      <c r="D442" t="s">
        <v>1771</v>
      </c>
      <c r="E442" s="74">
        <v>0.48299999999999998</v>
      </c>
      <c r="F442" s="136">
        <v>0.54549999999999998</v>
      </c>
      <c r="G442" s="136">
        <f t="shared" si="6"/>
        <v>6.25E-2</v>
      </c>
    </row>
    <row r="443" spans="1:7">
      <c r="A443" s="48" t="s">
        <v>2352</v>
      </c>
      <c r="B443" t="s">
        <v>2578</v>
      </c>
      <c r="C443" s="3">
        <v>5433</v>
      </c>
      <c r="D443" t="s">
        <v>1772</v>
      </c>
      <c r="E443" s="74">
        <v>0.43719999999999998</v>
      </c>
      <c r="F443" s="136">
        <v>0.48480000000000001</v>
      </c>
      <c r="G443" s="136">
        <f t="shared" si="6"/>
        <v>4.7600000000000031E-2</v>
      </c>
    </row>
    <row r="444" spans="1:7">
      <c r="A444" s="48" t="s">
        <v>2352</v>
      </c>
      <c r="B444" t="s">
        <v>2578</v>
      </c>
      <c r="C444" s="3">
        <v>2955</v>
      </c>
      <c r="D444" t="s">
        <v>1767</v>
      </c>
      <c r="E444" s="74">
        <v>0.57430000000000003</v>
      </c>
      <c r="F444" s="136">
        <v>0.62150000000000005</v>
      </c>
      <c r="G444" s="136">
        <f t="shared" si="6"/>
        <v>4.720000000000002E-2</v>
      </c>
    </row>
    <row r="445" spans="1:7">
      <c r="A445" s="48" t="s">
        <v>2352</v>
      </c>
      <c r="B445" t="s">
        <v>2578</v>
      </c>
      <c r="C445" s="3">
        <v>2653</v>
      </c>
      <c r="D445" t="s">
        <v>1766</v>
      </c>
      <c r="E445" s="74">
        <v>0.80189999999999995</v>
      </c>
      <c r="F445" s="136">
        <v>0.81020000000000003</v>
      </c>
      <c r="G445" s="136">
        <f t="shared" si="6"/>
        <v>8.3000000000000851E-3</v>
      </c>
    </row>
    <row r="446" spans="1:7">
      <c r="A446" s="48" t="s">
        <v>2352</v>
      </c>
      <c r="B446" t="s">
        <v>2578</v>
      </c>
      <c r="C446" s="3">
        <v>3128</v>
      </c>
      <c r="D446" t="s">
        <v>1768</v>
      </c>
      <c r="E446" s="74">
        <v>0.57179999999999997</v>
      </c>
      <c r="F446" s="136">
        <v>0.60250000000000004</v>
      </c>
      <c r="G446" s="136">
        <f t="shared" si="6"/>
        <v>3.0700000000000061E-2</v>
      </c>
    </row>
    <row r="447" spans="1:7">
      <c r="A447" s="48" t="s">
        <v>2411</v>
      </c>
      <c r="B447" t="s">
        <v>2579</v>
      </c>
      <c r="C447" s="3">
        <v>4055</v>
      </c>
      <c r="D447" t="s">
        <v>2061</v>
      </c>
      <c r="E447" s="74">
        <v>0.59079999999999999</v>
      </c>
      <c r="F447" s="136">
        <v>0.63759999999999994</v>
      </c>
      <c r="G447" s="136">
        <f t="shared" si="6"/>
        <v>4.6799999999999953E-2</v>
      </c>
    </row>
    <row r="448" spans="1:7">
      <c r="A448" s="48" t="s">
        <v>2411</v>
      </c>
      <c r="B448" t="s">
        <v>2579</v>
      </c>
      <c r="C448" s="3">
        <v>4487</v>
      </c>
      <c r="D448" t="s">
        <v>2062</v>
      </c>
      <c r="E448" s="74">
        <v>0.60489999999999999</v>
      </c>
      <c r="F448" s="136">
        <v>0.62160000000000004</v>
      </c>
      <c r="G448" s="136">
        <f t="shared" si="6"/>
        <v>1.6700000000000048E-2</v>
      </c>
    </row>
    <row r="449" spans="1:7">
      <c r="A449" s="48" t="s">
        <v>2411</v>
      </c>
      <c r="B449" t="s">
        <v>2579</v>
      </c>
      <c r="C449" s="3">
        <v>2344</v>
      </c>
      <c r="D449" t="s">
        <v>1769</v>
      </c>
      <c r="E449" s="74">
        <v>0.5665</v>
      </c>
      <c r="F449" s="136">
        <v>0.60129999999999995</v>
      </c>
      <c r="G449" s="136">
        <f t="shared" si="6"/>
        <v>3.4799999999999942E-2</v>
      </c>
    </row>
    <row r="450" spans="1:7">
      <c r="A450" s="48" t="s">
        <v>2411</v>
      </c>
      <c r="B450" t="s">
        <v>2579</v>
      </c>
      <c r="C450" s="3">
        <v>2530</v>
      </c>
      <c r="D450" t="s">
        <v>2059</v>
      </c>
      <c r="E450" s="74">
        <v>0.58260000000000001</v>
      </c>
      <c r="F450" s="136">
        <v>0.60360000000000003</v>
      </c>
      <c r="G450" s="136">
        <f t="shared" si="6"/>
        <v>2.1000000000000019E-2</v>
      </c>
    </row>
    <row r="451" spans="1:7">
      <c r="A451" s="48" t="s">
        <v>2411</v>
      </c>
      <c r="B451" t="s">
        <v>2579</v>
      </c>
      <c r="C451" s="3">
        <v>2821</v>
      </c>
      <c r="D451" t="s">
        <v>2060</v>
      </c>
      <c r="E451" s="74">
        <v>0.61019999999999996</v>
      </c>
      <c r="F451" s="136">
        <v>0.62809999999999999</v>
      </c>
      <c r="G451" s="136">
        <f t="shared" si="6"/>
        <v>1.7900000000000027E-2</v>
      </c>
    </row>
    <row r="452" spans="1:7">
      <c r="A452" s="48" t="s">
        <v>2166</v>
      </c>
      <c r="B452" t="s">
        <v>2580</v>
      </c>
      <c r="C452" s="3">
        <v>3659</v>
      </c>
      <c r="D452" t="s">
        <v>342</v>
      </c>
      <c r="E452" s="74">
        <v>0.51139999999999997</v>
      </c>
      <c r="F452" s="136">
        <v>0.54669999999999996</v>
      </c>
      <c r="G452" s="136">
        <f t="shared" ref="G452:G515" si="7">F452-E452</f>
        <v>3.5299999999999998E-2</v>
      </c>
    </row>
    <row r="453" spans="1:7">
      <c r="A453" s="48" t="s">
        <v>2166</v>
      </c>
      <c r="B453" t="s">
        <v>2580</v>
      </c>
      <c r="C453" s="3">
        <v>5700</v>
      </c>
      <c r="D453" t="s">
        <v>2988</v>
      </c>
      <c r="E453" s="74">
        <v>0.60819999999999996</v>
      </c>
      <c r="F453" s="136">
        <v>0.63270000000000004</v>
      </c>
      <c r="G453" s="136">
        <f t="shared" si="7"/>
        <v>2.4500000000000077E-2</v>
      </c>
    </row>
    <row r="454" spans="1:7">
      <c r="A454" s="48" t="s">
        <v>2166</v>
      </c>
      <c r="B454" t="s">
        <v>2580</v>
      </c>
      <c r="C454" s="3">
        <v>5668</v>
      </c>
      <c r="D454" t="s">
        <v>2989</v>
      </c>
      <c r="E454" s="74">
        <v>0.62680000000000002</v>
      </c>
      <c r="F454" s="136">
        <v>0.56459999999999999</v>
      </c>
      <c r="G454" s="136">
        <f t="shared" si="7"/>
        <v>-6.2200000000000033E-2</v>
      </c>
    </row>
    <row r="455" spans="1:7">
      <c r="A455" s="48" t="s">
        <v>2166</v>
      </c>
      <c r="B455" t="s">
        <v>2580</v>
      </c>
      <c r="C455" s="3">
        <v>3372</v>
      </c>
      <c r="D455" t="s">
        <v>341</v>
      </c>
      <c r="E455" s="74">
        <v>0.64049999999999996</v>
      </c>
      <c r="F455" s="136">
        <v>0.66559999999999997</v>
      </c>
      <c r="G455" s="136">
        <f t="shared" si="7"/>
        <v>2.5100000000000011E-2</v>
      </c>
    </row>
    <row r="456" spans="1:7">
      <c r="A456" s="98" t="s">
        <v>2166</v>
      </c>
      <c r="B456" t="s">
        <v>2580</v>
      </c>
      <c r="C456" s="3">
        <v>5130</v>
      </c>
      <c r="D456" t="s">
        <v>3170</v>
      </c>
      <c r="E456" s="74">
        <v>0</v>
      </c>
      <c r="F456" s="136">
        <v>0</v>
      </c>
      <c r="G456" s="136">
        <f t="shared" si="7"/>
        <v>0</v>
      </c>
    </row>
    <row r="457" spans="1:7">
      <c r="A457" s="48" t="s">
        <v>2166</v>
      </c>
      <c r="B457" t="s">
        <v>2580</v>
      </c>
      <c r="C457" s="3">
        <v>2727</v>
      </c>
      <c r="D457" t="s">
        <v>338</v>
      </c>
      <c r="E457" s="74">
        <v>0.57569999999999999</v>
      </c>
      <c r="F457" s="136">
        <v>0.59740000000000004</v>
      </c>
      <c r="G457" s="136">
        <f t="shared" si="7"/>
        <v>2.1700000000000053E-2</v>
      </c>
    </row>
    <row r="458" spans="1:7">
      <c r="A458" s="48" t="s">
        <v>2166</v>
      </c>
      <c r="B458" t="s">
        <v>2580</v>
      </c>
      <c r="C458" s="3">
        <v>2966</v>
      </c>
      <c r="D458" t="s">
        <v>339</v>
      </c>
      <c r="E458" s="74">
        <v>0.62429999999999997</v>
      </c>
      <c r="F458" s="136">
        <v>0.626</v>
      </c>
      <c r="G458" s="136">
        <f t="shared" si="7"/>
        <v>1.7000000000000348E-3</v>
      </c>
    </row>
    <row r="459" spans="1:7">
      <c r="A459" s="48" t="s">
        <v>2166</v>
      </c>
      <c r="B459" t="s">
        <v>2580</v>
      </c>
      <c r="C459" s="3">
        <v>3212</v>
      </c>
      <c r="D459" t="s">
        <v>340</v>
      </c>
      <c r="E459" s="74">
        <v>0.64849999999999997</v>
      </c>
      <c r="F459" s="136">
        <v>0.6956</v>
      </c>
      <c r="G459" s="136">
        <f t="shared" si="7"/>
        <v>4.7100000000000031E-2</v>
      </c>
    </row>
    <row r="460" spans="1:7">
      <c r="A460" s="48" t="s">
        <v>2166</v>
      </c>
      <c r="B460" t="s">
        <v>2580</v>
      </c>
      <c r="C460" s="3">
        <v>3083</v>
      </c>
      <c r="D460" t="s">
        <v>2905</v>
      </c>
      <c r="E460" s="74">
        <v>0.627</v>
      </c>
      <c r="F460" s="136">
        <v>0.64490000000000003</v>
      </c>
      <c r="G460" s="136">
        <f t="shared" si="7"/>
        <v>1.7900000000000027E-2</v>
      </c>
    </row>
    <row r="461" spans="1:7">
      <c r="A461" s="48" t="s">
        <v>2166</v>
      </c>
      <c r="B461" t="s">
        <v>2580</v>
      </c>
      <c r="C461" s="3">
        <v>2563</v>
      </c>
      <c r="D461" t="s">
        <v>337</v>
      </c>
      <c r="E461" s="74">
        <v>0.73089999999999999</v>
      </c>
      <c r="F461" s="136">
        <v>0.78920000000000001</v>
      </c>
      <c r="G461" s="136">
        <f t="shared" si="7"/>
        <v>5.8300000000000018E-2</v>
      </c>
    </row>
    <row r="462" spans="1:7">
      <c r="A462" s="48" t="s">
        <v>2166</v>
      </c>
      <c r="B462" t="s">
        <v>2580</v>
      </c>
      <c r="C462" s="3">
        <v>5701</v>
      </c>
      <c r="D462" t="s">
        <v>3087</v>
      </c>
      <c r="E462" s="74">
        <v>0.54430000000000001</v>
      </c>
      <c r="F462" s="136">
        <v>0.58030000000000004</v>
      </c>
      <c r="G462" s="136">
        <f t="shared" si="7"/>
        <v>3.6000000000000032E-2</v>
      </c>
    </row>
    <row r="463" spans="1:7">
      <c r="A463" s="48" t="s">
        <v>2239</v>
      </c>
      <c r="B463" t="s">
        <v>2581</v>
      </c>
      <c r="C463" s="3">
        <v>3554</v>
      </c>
      <c r="D463" t="s">
        <v>1043</v>
      </c>
      <c r="E463" s="74">
        <v>0.68920000000000003</v>
      </c>
      <c r="F463" s="136">
        <v>0.68959999999999999</v>
      </c>
      <c r="G463" s="136">
        <f t="shared" si="7"/>
        <v>3.9999999999995595E-4</v>
      </c>
    </row>
    <row r="464" spans="1:7">
      <c r="A464" s="48" t="s">
        <v>2311</v>
      </c>
      <c r="B464" t="s">
        <v>2582</v>
      </c>
      <c r="C464" s="3">
        <v>2808</v>
      </c>
      <c r="D464" t="s">
        <v>1405</v>
      </c>
      <c r="E464" s="74">
        <v>0.57989999999999997</v>
      </c>
      <c r="F464" s="136">
        <v>0.59379999999999999</v>
      </c>
      <c r="G464" s="136">
        <f t="shared" si="7"/>
        <v>1.3900000000000023E-2</v>
      </c>
    </row>
    <row r="465" spans="1:7">
      <c r="A465" s="48" t="s">
        <v>2311</v>
      </c>
      <c r="B465" t="s">
        <v>2582</v>
      </c>
      <c r="C465" s="3">
        <v>2205</v>
      </c>
      <c r="D465" t="s">
        <v>1402</v>
      </c>
      <c r="E465" s="74">
        <v>0.44009999999999999</v>
      </c>
      <c r="F465" s="136">
        <v>0.43269999999999997</v>
      </c>
      <c r="G465" s="136">
        <f t="shared" si="7"/>
        <v>-7.4000000000000177E-3</v>
      </c>
    </row>
    <row r="466" spans="1:7">
      <c r="A466" s="48" t="s">
        <v>2311</v>
      </c>
      <c r="B466" t="s">
        <v>2582</v>
      </c>
      <c r="C466" s="3">
        <v>2206</v>
      </c>
      <c r="D466" t="s">
        <v>1403</v>
      </c>
      <c r="E466" s="74">
        <v>0.4083</v>
      </c>
      <c r="F466" s="136">
        <v>0.39629999999999999</v>
      </c>
      <c r="G466" s="136">
        <f t="shared" si="7"/>
        <v>-1.2000000000000011E-2</v>
      </c>
    </row>
    <row r="467" spans="1:7">
      <c r="A467" s="48" t="s">
        <v>2311</v>
      </c>
      <c r="B467" t="s">
        <v>2582</v>
      </c>
      <c r="C467" s="3">
        <v>4230</v>
      </c>
      <c r="D467" t="s">
        <v>1406</v>
      </c>
      <c r="E467" s="74">
        <v>0.43</v>
      </c>
      <c r="F467" s="136">
        <v>0.43530000000000002</v>
      </c>
      <c r="G467" s="136">
        <f t="shared" si="7"/>
        <v>5.3000000000000269E-3</v>
      </c>
    </row>
    <row r="468" spans="1:7">
      <c r="A468" s="98" t="s">
        <v>2311</v>
      </c>
      <c r="B468" t="s">
        <v>2582</v>
      </c>
      <c r="C468" s="3">
        <v>5531</v>
      </c>
      <c r="D468" t="s">
        <v>2840</v>
      </c>
      <c r="E468" s="74">
        <v>0.58330000000000004</v>
      </c>
      <c r="F468" s="136">
        <v>0.54169999999999996</v>
      </c>
      <c r="G468" s="136">
        <f t="shared" si="7"/>
        <v>-4.1600000000000081E-2</v>
      </c>
    </row>
    <row r="469" spans="1:7">
      <c r="A469" s="48" t="s">
        <v>2311</v>
      </c>
      <c r="B469" t="s">
        <v>2582</v>
      </c>
      <c r="C469" s="3">
        <v>5332</v>
      </c>
      <c r="D469" t="s">
        <v>1407</v>
      </c>
      <c r="E469" s="74">
        <v>0.41789999999999999</v>
      </c>
      <c r="F469" s="136">
        <v>0.47899999999999998</v>
      </c>
      <c r="G469" s="136">
        <f t="shared" si="7"/>
        <v>6.1099999999999988E-2</v>
      </c>
    </row>
    <row r="470" spans="1:7">
      <c r="A470" s="48" t="s">
        <v>2311</v>
      </c>
      <c r="B470" t="s">
        <v>2582</v>
      </c>
      <c r="C470" s="3">
        <v>2361</v>
      </c>
      <c r="D470" t="s">
        <v>1404</v>
      </c>
      <c r="E470" s="74">
        <v>0.3745</v>
      </c>
      <c r="F470" s="136">
        <v>0.3765</v>
      </c>
      <c r="G470" s="136">
        <f t="shared" si="7"/>
        <v>2.0000000000000018E-3</v>
      </c>
    </row>
    <row r="471" spans="1:7">
      <c r="A471" s="48" t="s">
        <v>2332</v>
      </c>
      <c r="B471" t="s">
        <v>2583</v>
      </c>
      <c r="C471" s="3">
        <v>3560</v>
      </c>
      <c r="D471" t="s">
        <v>1559</v>
      </c>
      <c r="E471" s="74">
        <v>0.51990000000000003</v>
      </c>
      <c r="F471" s="136">
        <v>0.53090000000000004</v>
      </c>
      <c r="G471" s="136">
        <f t="shared" si="7"/>
        <v>1.100000000000001E-2</v>
      </c>
    </row>
    <row r="472" spans="1:7">
      <c r="A472" s="48" t="s">
        <v>2332</v>
      </c>
      <c r="B472" t="s">
        <v>2583</v>
      </c>
      <c r="C472" s="3">
        <v>3302</v>
      </c>
      <c r="D472" t="s">
        <v>1548</v>
      </c>
      <c r="E472" s="74">
        <v>0.45850000000000002</v>
      </c>
      <c r="F472" s="136">
        <v>0.46039999999999998</v>
      </c>
      <c r="G472" s="136">
        <f t="shared" si="7"/>
        <v>1.8999999999999573E-3</v>
      </c>
    </row>
    <row r="473" spans="1:7">
      <c r="A473" s="48" t="s">
        <v>2332</v>
      </c>
      <c r="B473" t="s">
        <v>2583</v>
      </c>
      <c r="C473" s="3">
        <v>3536</v>
      </c>
      <c r="D473" t="s">
        <v>1558</v>
      </c>
      <c r="E473" s="74">
        <v>0.21079999999999999</v>
      </c>
      <c r="F473" s="136">
        <v>0.20630000000000001</v>
      </c>
      <c r="G473" s="136">
        <f t="shared" si="7"/>
        <v>-4.4999999999999762E-3</v>
      </c>
    </row>
    <row r="474" spans="1:7">
      <c r="A474" s="48" t="s">
        <v>2332</v>
      </c>
      <c r="B474" t="s">
        <v>2583</v>
      </c>
      <c r="C474" s="3">
        <v>3650</v>
      </c>
      <c r="D474" t="s">
        <v>1564</v>
      </c>
      <c r="E474" s="74">
        <v>0.32279999999999998</v>
      </c>
      <c r="F474" s="136">
        <v>0.33100000000000002</v>
      </c>
      <c r="G474" s="136">
        <f t="shared" si="7"/>
        <v>8.2000000000000406E-3</v>
      </c>
    </row>
    <row r="475" spans="1:7">
      <c r="A475" s="48" t="s">
        <v>2332</v>
      </c>
      <c r="B475" t="s">
        <v>2583</v>
      </c>
      <c r="C475" s="3">
        <v>3409</v>
      </c>
      <c r="D475" t="s">
        <v>3186</v>
      </c>
      <c r="E475" s="74">
        <v>0.70960000000000001</v>
      </c>
      <c r="F475" s="136">
        <v>0.69310000000000005</v>
      </c>
      <c r="G475" s="136">
        <f t="shared" si="7"/>
        <v>-1.6499999999999959E-2</v>
      </c>
    </row>
    <row r="476" spans="1:7">
      <c r="A476" s="48" t="s">
        <v>2332</v>
      </c>
      <c r="B476" t="s">
        <v>2583</v>
      </c>
      <c r="C476" s="3">
        <v>3304</v>
      </c>
      <c r="D476" t="s">
        <v>1550</v>
      </c>
      <c r="E476" s="74">
        <v>0.57240000000000002</v>
      </c>
      <c r="F476" s="136">
        <v>0.57079999999999997</v>
      </c>
      <c r="G476" s="136">
        <f t="shared" si="7"/>
        <v>-1.6000000000000458E-3</v>
      </c>
    </row>
    <row r="477" spans="1:7">
      <c r="A477" s="48" t="s">
        <v>2332</v>
      </c>
      <c r="B477" t="s">
        <v>2583</v>
      </c>
      <c r="C477" s="3">
        <v>1520</v>
      </c>
      <c r="D477" t="s">
        <v>1539</v>
      </c>
      <c r="E477" s="74">
        <v>0.12039999999999999</v>
      </c>
      <c r="F477" s="136">
        <v>0.10970000000000001</v>
      </c>
      <c r="G477" s="136">
        <f t="shared" si="7"/>
        <v>-1.0699999999999987E-2</v>
      </c>
    </row>
    <row r="478" spans="1:7">
      <c r="A478" s="48" t="s">
        <v>2332</v>
      </c>
      <c r="B478" t="s">
        <v>2583</v>
      </c>
      <c r="C478" s="3">
        <v>3534</v>
      </c>
      <c r="D478" t="s">
        <v>1557</v>
      </c>
      <c r="E478" s="74">
        <v>0.53090000000000004</v>
      </c>
      <c r="F478" s="136">
        <v>0.54530000000000001</v>
      </c>
      <c r="G478" s="136">
        <f t="shared" si="7"/>
        <v>1.4399999999999968E-2</v>
      </c>
    </row>
    <row r="479" spans="1:7">
      <c r="A479" s="48" t="s">
        <v>2332</v>
      </c>
      <c r="B479" t="s">
        <v>2583</v>
      </c>
      <c r="C479" s="3">
        <v>3691</v>
      </c>
      <c r="D479" t="s">
        <v>1565</v>
      </c>
      <c r="E479" s="74">
        <v>0.69930000000000003</v>
      </c>
      <c r="F479" s="136">
        <v>0.70409999999999995</v>
      </c>
      <c r="G479" s="136">
        <f t="shared" si="7"/>
        <v>4.7999999999999154E-3</v>
      </c>
    </row>
    <row r="480" spans="1:7">
      <c r="A480" s="48" t="s">
        <v>2332</v>
      </c>
      <c r="B480" t="s">
        <v>2583</v>
      </c>
      <c r="C480" s="3">
        <v>3754</v>
      </c>
      <c r="D480" t="s">
        <v>1566</v>
      </c>
      <c r="E480" s="74">
        <v>0.47460000000000002</v>
      </c>
      <c r="F480" s="136">
        <v>0.50360000000000005</v>
      </c>
      <c r="G480" s="136">
        <f t="shared" si="7"/>
        <v>2.9000000000000026E-2</v>
      </c>
    </row>
    <row r="481" spans="1:7">
      <c r="A481" s="48" t="s">
        <v>2332</v>
      </c>
      <c r="B481" t="s">
        <v>2583</v>
      </c>
      <c r="C481" s="3">
        <v>5358</v>
      </c>
      <c r="D481" t="s">
        <v>1569</v>
      </c>
      <c r="E481" s="74">
        <v>0.41689999999999999</v>
      </c>
      <c r="F481" s="136">
        <v>0.40010000000000001</v>
      </c>
      <c r="G481" s="136">
        <f t="shared" si="7"/>
        <v>-1.6799999999999982E-2</v>
      </c>
    </row>
    <row r="482" spans="1:7">
      <c r="A482" s="48" t="s">
        <v>2332</v>
      </c>
      <c r="B482" t="s">
        <v>2583</v>
      </c>
      <c r="C482" s="3">
        <v>1519</v>
      </c>
      <c r="D482" t="s">
        <v>1538</v>
      </c>
      <c r="E482" s="74">
        <v>0.52090000000000003</v>
      </c>
      <c r="F482" s="136">
        <v>0.52610000000000001</v>
      </c>
      <c r="G482" s="136">
        <f t="shared" si="7"/>
        <v>5.1999999999999824E-3</v>
      </c>
    </row>
    <row r="483" spans="1:7">
      <c r="A483" s="48" t="s">
        <v>2332</v>
      </c>
      <c r="B483" t="s">
        <v>2583</v>
      </c>
      <c r="C483" s="3">
        <v>3606</v>
      </c>
      <c r="D483" t="s">
        <v>1561</v>
      </c>
      <c r="E483" s="74">
        <v>0.16339999999999999</v>
      </c>
      <c r="F483" s="136">
        <v>0.15179999999999999</v>
      </c>
      <c r="G483" s="136">
        <f t="shared" si="7"/>
        <v>-1.1599999999999999E-2</v>
      </c>
    </row>
    <row r="484" spans="1:7">
      <c r="A484" s="48" t="s">
        <v>2332</v>
      </c>
      <c r="B484" t="s">
        <v>2583</v>
      </c>
      <c r="C484" s="3">
        <v>1966</v>
      </c>
      <c r="D484" t="s">
        <v>1541</v>
      </c>
      <c r="E484" s="74">
        <v>0.2283</v>
      </c>
      <c r="F484" s="136">
        <v>0.23419999999999999</v>
      </c>
      <c r="G484" s="136">
        <f t="shared" si="7"/>
        <v>5.8999999999999886E-3</v>
      </c>
    </row>
    <row r="485" spans="1:7">
      <c r="A485" s="48" t="s">
        <v>2332</v>
      </c>
      <c r="B485" t="s">
        <v>2583</v>
      </c>
      <c r="C485" s="3">
        <v>3123</v>
      </c>
      <c r="D485" t="s">
        <v>1545</v>
      </c>
      <c r="E485" s="74">
        <v>0.36880000000000002</v>
      </c>
      <c r="F485" s="136">
        <v>0.35749999999999998</v>
      </c>
      <c r="G485" s="136">
        <f t="shared" si="7"/>
        <v>-1.1300000000000032E-2</v>
      </c>
    </row>
    <row r="486" spans="1:7">
      <c r="A486" s="48" t="s">
        <v>2332</v>
      </c>
      <c r="B486" t="s">
        <v>2583</v>
      </c>
      <c r="C486" s="3">
        <v>3607</v>
      </c>
      <c r="D486" t="s">
        <v>1562</v>
      </c>
      <c r="E486" s="74">
        <v>0.42880000000000001</v>
      </c>
      <c r="F486" s="136">
        <v>0.42459999999999998</v>
      </c>
      <c r="G486" s="136">
        <f t="shared" si="7"/>
        <v>-4.200000000000037E-3</v>
      </c>
    </row>
    <row r="487" spans="1:7">
      <c r="A487" s="48" t="s">
        <v>2332</v>
      </c>
      <c r="B487" t="s">
        <v>2583</v>
      </c>
      <c r="C487" s="3">
        <v>3689</v>
      </c>
      <c r="D487" t="s">
        <v>695</v>
      </c>
      <c r="E487" s="74">
        <v>0.1772</v>
      </c>
      <c r="F487" s="136">
        <v>0.1719</v>
      </c>
      <c r="G487" s="136">
        <f t="shared" si="7"/>
        <v>-5.2999999999999992E-3</v>
      </c>
    </row>
    <row r="488" spans="1:7">
      <c r="A488" s="48" t="s">
        <v>2332</v>
      </c>
      <c r="B488" t="s">
        <v>2583</v>
      </c>
      <c r="C488" s="3">
        <v>3122</v>
      </c>
      <c r="D488" t="s">
        <v>1544</v>
      </c>
      <c r="E488" s="74">
        <v>0.51770000000000005</v>
      </c>
      <c r="F488" s="136">
        <v>0.53080000000000005</v>
      </c>
      <c r="G488" s="136">
        <f t="shared" si="7"/>
        <v>1.3100000000000001E-2</v>
      </c>
    </row>
    <row r="489" spans="1:7">
      <c r="A489" s="48" t="s">
        <v>2332</v>
      </c>
      <c r="B489" t="s">
        <v>2583</v>
      </c>
      <c r="C489" s="3">
        <v>3503</v>
      </c>
      <c r="D489" t="s">
        <v>1555</v>
      </c>
      <c r="E489" s="74">
        <v>0.48270000000000002</v>
      </c>
      <c r="F489" s="136">
        <v>0.48559999999999998</v>
      </c>
      <c r="G489" s="136">
        <f t="shared" si="7"/>
        <v>2.8999999999999582E-3</v>
      </c>
    </row>
    <row r="490" spans="1:7">
      <c r="A490" s="48" t="s">
        <v>2332</v>
      </c>
      <c r="B490" t="s">
        <v>2583</v>
      </c>
      <c r="C490" s="3">
        <v>3755</v>
      </c>
      <c r="D490" t="s">
        <v>1567</v>
      </c>
      <c r="E490" s="74">
        <v>0.50119999999999998</v>
      </c>
      <c r="F490" s="136">
        <v>0.47710000000000002</v>
      </c>
      <c r="G490" s="136">
        <f t="shared" si="7"/>
        <v>-2.4099999999999955E-2</v>
      </c>
    </row>
    <row r="491" spans="1:7">
      <c r="A491" s="48" t="s">
        <v>2332</v>
      </c>
      <c r="B491" t="s">
        <v>2583</v>
      </c>
      <c r="C491" s="3">
        <v>3463</v>
      </c>
      <c r="D491" t="s">
        <v>2906</v>
      </c>
      <c r="E491" s="74">
        <v>0.16070000000000001</v>
      </c>
      <c r="F491" s="136">
        <v>0.159</v>
      </c>
      <c r="G491" s="136">
        <f t="shared" si="7"/>
        <v>-1.7000000000000071E-3</v>
      </c>
    </row>
    <row r="492" spans="1:7">
      <c r="A492" s="48" t="s">
        <v>2332</v>
      </c>
      <c r="B492" t="s">
        <v>2583</v>
      </c>
      <c r="C492" s="3">
        <v>1685</v>
      </c>
      <c r="D492" t="s">
        <v>1540</v>
      </c>
      <c r="E492" s="74">
        <v>0.1547</v>
      </c>
      <c r="F492" s="136">
        <v>0.14990000000000001</v>
      </c>
      <c r="G492" s="136">
        <f t="shared" si="7"/>
        <v>-4.7999999999999987E-3</v>
      </c>
    </row>
    <row r="493" spans="1:7">
      <c r="A493" s="48" t="s">
        <v>2332</v>
      </c>
      <c r="B493" t="s">
        <v>2583</v>
      </c>
      <c r="C493" s="3">
        <v>2887</v>
      </c>
      <c r="D493" t="s">
        <v>1542</v>
      </c>
      <c r="E493" s="74">
        <v>0.48159999999999997</v>
      </c>
      <c r="F493" s="136">
        <v>0.48470000000000002</v>
      </c>
      <c r="G493" s="136">
        <f t="shared" si="7"/>
        <v>3.1000000000000472E-3</v>
      </c>
    </row>
    <row r="494" spans="1:7">
      <c r="A494" s="48" t="s">
        <v>2332</v>
      </c>
      <c r="B494" t="s">
        <v>2583</v>
      </c>
      <c r="C494" s="3">
        <v>3504</v>
      </c>
      <c r="D494" t="s">
        <v>1556</v>
      </c>
      <c r="E494" s="74">
        <v>0.4647</v>
      </c>
      <c r="F494" s="136">
        <v>0.45929999999999999</v>
      </c>
      <c r="G494" s="136">
        <f t="shared" si="7"/>
        <v>-5.4000000000000159E-3</v>
      </c>
    </row>
    <row r="495" spans="1:7">
      <c r="A495" s="48" t="s">
        <v>2332</v>
      </c>
      <c r="B495" t="s">
        <v>2583</v>
      </c>
      <c r="C495" s="3">
        <v>3464</v>
      </c>
      <c r="D495" t="s">
        <v>1554</v>
      </c>
      <c r="E495" s="74">
        <v>0.4637</v>
      </c>
      <c r="F495" s="136">
        <v>0.4345</v>
      </c>
      <c r="G495" s="136">
        <f t="shared" si="7"/>
        <v>-2.9200000000000004E-2</v>
      </c>
    </row>
    <row r="496" spans="1:7">
      <c r="A496" s="48" t="s">
        <v>2332</v>
      </c>
      <c r="B496" t="s">
        <v>2583</v>
      </c>
      <c r="C496" s="3">
        <v>3353</v>
      </c>
      <c r="D496" t="s">
        <v>1551</v>
      </c>
      <c r="E496" s="74">
        <v>0.4849</v>
      </c>
      <c r="F496" s="136">
        <v>0.48259999999999997</v>
      </c>
      <c r="G496" s="136">
        <f t="shared" si="7"/>
        <v>-2.3000000000000242E-3</v>
      </c>
    </row>
    <row r="497" spans="1:7">
      <c r="A497" s="48" t="s">
        <v>2332</v>
      </c>
      <c r="B497" t="s">
        <v>2583</v>
      </c>
      <c r="C497" s="3">
        <v>3254</v>
      </c>
      <c r="D497" t="s">
        <v>1547</v>
      </c>
      <c r="E497" s="74">
        <v>0.50449999999999995</v>
      </c>
      <c r="F497" s="136">
        <v>0.53069999999999995</v>
      </c>
      <c r="G497" s="136">
        <f t="shared" si="7"/>
        <v>2.6200000000000001E-2</v>
      </c>
    </row>
    <row r="498" spans="1:7">
      <c r="A498" s="48" t="s">
        <v>2332</v>
      </c>
      <c r="B498" t="s">
        <v>2583</v>
      </c>
      <c r="C498" s="3">
        <v>3303</v>
      </c>
      <c r="D498" t="s">
        <v>1549</v>
      </c>
      <c r="E498" s="74">
        <v>0.33700000000000002</v>
      </c>
      <c r="F498" s="136">
        <v>0.33260000000000001</v>
      </c>
      <c r="G498" s="136">
        <f t="shared" si="7"/>
        <v>-4.400000000000015E-3</v>
      </c>
    </row>
    <row r="499" spans="1:7">
      <c r="A499" s="48" t="s">
        <v>2332</v>
      </c>
      <c r="B499" t="s">
        <v>2583</v>
      </c>
      <c r="C499" s="3">
        <v>3608</v>
      </c>
      <c r="D499" t="s">
        <v>1563</v>
      </c>
      <c r="E499" s="74">
        <v>0.43769999999999998</v>
      </c>
      <c r="F499" s="136">
        <v>0.43569999999999998</v>
      </c>
      <c r="G499" s="136">
        <f t="shared" si="7"/>
        <v>-2.0000000000000018E-3</v>
      </c>
    </row>
    <row r="500" spans="1:7">
      <c r="A500" s="48" t="s">
        <v>2332</v>
      </c>
      <c r="B500" t="s">
        <v>2583</v>
      </c>
      <c r="C500" s="3">
        <v>3854</v>
      </c>
      <c r="D500" t="s">
        <v>1568</v>
      </c>
      <c r="E500" s="74">
        <v>0.5867</v>
      </c>
      <c r="F500" s="136">
        <v>0.59050000000000002</v>
      </c>
      <c r="G500" s="136">
        <f t="shared" si="7"/>
        <v>3.8000000000000256E-3</v>
      </c>
    </row>
    <row r="501" spans="1:7">
      <c r="A501" s="48" t="s">
        <v>2332</v>
      </c>
      <c r="B501" t="s">
        <v>2583</v>
      </c>
      <c r="C501" s="3">
        <v>3461</v>
      </c>
      <c r="D501" t="s">
        <v>1553</v>
      </c>
      <c r="E501" s="74">
        <v>0.219</v>
      </c>
      <c r="F501" s="136">
        <v>0.2046</v>
      </c>
      <c r="G501" s="136">
        <f t="shared" si="7"/>
        <v>-1.4399999999999996E-2</v>
      </c>
    </row>
    <row r="502" spans="1:7">
      <c r="A502" s="48" t="s">
        <v>2332</v>
      </c>
      <c r="B502" t="s">
        <v>2583</v>
      </c>
      <c r="C502" s="3">
        <v>3605</v>
      </c>
      <c r="D502" t="s">
        <v>1560</v>
      </c>
      <c r="E502" s="74">
        <v>0.21540000000000001</v>
      </c>
      <c r="F502" s="136">
        <v>0.20580000000000001</v>
      </c>
      <c r="G502" s="136">
        <f t="shared" si="7"/>
        <v>-9.5999999999999974E-3</v>
      </c>
    </row>
    <row r="503" spans="1:7">
      <c r="A503" s="48" t="s">
        <v>2332</v>
      </c>
      <c r="B503" t="s">
        <v>2583</v>
      </c>
      <c r="C503" s="3">
        <v>3410</v>
      </c>
      <c r="D503" t="s">
        <v>1552</v>
      </c>
      <c r="E503" s="74">
        <v>0.62909999999999999</v>
      </c>
      <c r="F503" s="136">
        <v>0.6099</v>
      </c>
      <c r="G503" s="136">
        <f t="shared" si="7"/>
        <v>-1.9199999999999995E-2</v>
      </c>
    </row>
    <row r="504" spans="1:7">
      <c r="A504" s="48" t="s">
        <v>2332</v>
      </c>
      <c r="B504" t="s">
        <v>2583</v>
      </c>
      <c r="C504" s="3">
        <v>2888</v>
      </c>
      <c r="D504" t="s">
        <v>1543</v>
      </c>
      <c r="E504" s="74">
        <v>0.31090000000000001</v>
      </c>
      <c r="F504" s="136">
        <v>0.30769999999999997</v>
      </c>
      <c r="G504" s="136">
        <f t="shared" si="7"/>
        <v>-3.2000000000000361E-3</v>
      </c>
    </row>
    <row r="505" spans="1:7">
      <c r="A505" s="48" t="s">
        <v>2332</v>
      </c>
      <c r="B505" t="s">
        <v>2583</v>
      </c>
      <c r="C505" s="3">
        <v>3186</v>
      </c>
      <c r="D505" t="s">
        <v>1546</v>
      </c>
      <c r="E505" s="74">
        <v>0.37319999999999998</v>
      </c>
      <c r="F505" s="136">
        <v>0.35220000000000001</v>
      </c>
      <c r="G505" s="136">
        <f t="shared" si="7"/>
        <v>-2.0999999999999963E-2</v>
      </c>
    </row>
    <row r="506" spans="1:7">
      <c r="A506" s="48" t="s">
        <v>2241</v>
      </c>
      <c r="B506" t="s">
        <v>2584</v>
      </c>
      <c r="C506" s="3">
        <v>5097</v>
      </c>
      <c r="D506" t="s">
        <v>3187</v>
      </c>
      <c r="E506" s="74">
        <v>0.52170000000000005</v>
      </c>
      <c r="F506" s="136">
        <v>0.59989999999999999</v>
      </c>
      <c r="G506" s="136">
        <f t="shared" si="7"/>
        <v>7.8199999999999936E-2</v>
      </c>
    </row>
    <row r="507" spans="1:7">
      <c r="A507" s="48" t="s">
        <v>2241</v>
      </c>
      <c r="B507" t="s">
        <v>2584</v>
      </c>
      <c r="C507" s="3">
        <v>2996</v>
      </c>
      <c r="D507" t="s">
        <v>1048</v>
      </c>
      <c r="E507" s="74">
        <v>0.3589</v>
      </c>
      <c r="F507" s="136">
        <v>0.36880000000000002</v>
      </c>
      <c r="G507" s="136">
        <f t="shared" si="7"/>
        <v>9.9000000000000199E-3</v>
      </c>
    </row>
    <row r="508" spans="1:7">
      <c r="A508" s="98" t="s">
        <v>2241</v>
      </c>
      <c r="B508" t="s">
        <v>2584</v>
      </c>
      <c r="C508" s="3">
        <v>5959</v>
      </c>
      <c r="D508" t="s">
        <v>3171</v>
      </c>
      <c r="E508" s="74">
        <v>0.7369</v>
      </c>
      <c r="F508" s="136">
        <v>0.84209999999999996</v>
      </c>
      <c r="G508" s="136">
        <f t="shared" si="7"/>
        <v>0.10519999999999996</v>
      </c>
    </row>
    <row r="509" spans="1:7">
      <c r="A509" s="48" t="s">
        <v>2241</v>
      </c>
      <c r="B509" t="s">
        <v>2584</v>
      </c>
      <c r="C509" s="3">
        <v>5718</v>
      </c>
      <c r="D509" t="s">
        <v>2990</v>
      </c>
      <c r="E509" s="74">
        <v>0.52280000000000004</v>
      </c>
      <c r="F509" s="136">
        <v>0.52810000000000001</v>
      </c>
      <c r="G509" s="136">
        <f t="shared" si="7"/>
        <v>5.2999999999999714E-3</v>
      </c>
    </row>
    <row r="510" spans="1:7">
      <c r="A510" s="48" t="s">
        <v>2241</v>
      </c>
      <c r="B510" t="s">
        <v>2584</v>
      </c>
      <c r="C510" s="3">
        <v>2741</v>
      </c>
      <c r="D510" t="s">
        <v>462</v>
      </c>
      <c r="E510" s="74">
        <v>0.434</v>
      </c>
      <c r="F510" s="136">
        <v>0.40949999999999998</v>
      </c>
      <c r="G510" s="136">
        <f t="shared" si="7"/>
        <v>-2.4500000000000022E-2</v>
      </c>
    </row>
    <row r="511" spans="1:7">
      <c r="A511" s="48" t="s">
        <v>2241</v>
      </c>
      <c r="B511" t="s">
        <v>2584</v>
      </c>
      <c r="C511" s="3">
        <v>2453</v>
      </c>
      <c r="D511" t="s">
        <v>1047</v>
      </c>
      <c r="E511" s="74">
        <v>0.52039999999999997</v>
      </c>
      <c r="F511" s="136">
        <v>0.51119999999999999</v>
      </c>
      <c r="G511" s="136">
        <f t="shared" si="7"/>
        <v>-9.199999999999986E-3</v>
      </c>
    </row>
    <row r="512" spans="1:7">
      <c r="A512" s="48" t="s">
        <v>2241</v>
      </c>
      <c r="B512" t="s">
        <v>2584</v>
      </c>
      <c r="C512" s="3">
        <v>3596</v>
      </c>
      <c r="D512" t="s">
        <v>1049</v>
      </c>
      <c r="E512" s="74">
        <v>0.48120000000000002</v>
      </c>
      <c r="F512" s="136">
        <v>0.48180000000000001</v>
      </c>
      <c r="G512" s="136">
        <f t="shared" si="7"/>
        <v>5.9999999999998943E-4</v>
      </c>
    </row>
    <row r="513" spans="1:7">
      <c r="A513" s="48" t="s">
        <v>2241</v>
      </c>
      <c r="B513" t="s">
        <v>2584</v>
      </c>
      <c r="C513" s="3">
        <v>4411</v>
      </c>
      <c r="D513" t="s">
        <v>1050</v>
      </c>
      <c r="E513" s="74">
        <v>0.34179999999999999</v>
      </c>
      <c r="F513" s="136">
        <v>0.31469999999999998</v>
      </c>
      <c r="G513" s="136">
        <f t="shared" si="7"/>
        <v>-2.7100000000000013E-2</v>
      </c>
    </row>
    <row r="514" spans="1:7">
      <c r="A514" s="48" t="s">
        <v>2194</v>
      </c>
      <c r="B514" t="s">
        <v>2585</v>
      </c>
      <c r="C514" s="3">
        <v>5715</v>
      </c>
      <c r="D514" t="s">
        <v>3088</v>
      </c>
      <c r="E514" s="74">
        <v>0.69010000000000005</v>
      </c>
      <c r="F514" s="136">
        <v>0.76259999999999994</v>
      </c>
      <c r="G514" s="136">
        <f t="shared" si="7"/>
        <v>7.2499999999999898E-2</v>
      </c>
    </row>
    <row r="515" spans="1:7">
      <c r="A515" s="48" t="s">
        <v>2194</v>
      </c>
      <c r="B515" t="s">
        <v>2585</v>
      </c>
      <c r="C515" s="3">
        <v>1629</v>
      </c>
      <c r="D515" t="s">
        <v>477</v>
      </c>
      <c r="E515" s="74">
        <v>0.46300000000000002</v>
      </c>
      <c r="F515" s="136">
        <v>0.67130000000000001</v>
      </c>
      <c r="G515" s="136">
        <f t="shared" si="7"/>
        <v>0.20829999999999999</v>
      </c>
    </row>
    <row r="516" spans="1:7">
      <c r="A516" s="48" t="s">
        <v>2194</v>
      </c>
      <c r="B516" t="s">
        <v>2585</v>
      </c>
      <c r="C516" s="3">
        <v>5416</v>
      </c>
      <c r="D516" t="s">
        <v>481</v>
      </c>
      <c r="E516" s="74">
        <v>0.61950000000000005</v>
      </c>
      <c r="F516" s="136">
        <v>0.75049999999999994</v>
      </c>
      <c r="G516" s="136">
        <f t="shared" ref="G516:G579" si="8">F516-E516</f>
        <v>0.13099999999999989</v>
      </c>
    </row>
    <row r="517" spans="1:7">
      <c r="A517" s="48" t="s">
        <v>2194</v>
      </c>
      <c r="B517" t="s">
        <v>2585</v>
      </c>
      <c r="C517" s="3">
        <v>3217</v>
      </c>
      <c r="D517" t="s">
        <v>479</v>
      </c>
      <c r="E517" s="74">
        <v>0.60119999999999996</v>
      </c>
      <c r="F517" s="136">
        <v>0.67369999999999997</v>
      </c>
      <c r="G517" s="136">
        <f t="shared" si="8"/>
        <v>7.2500000000000009E-2</v>
      </c>
    </row>
    <row r="518" spans="1:7">
      <c r="A518" s="48" t="s">
        <v>2194</v>
      </c>
      <c r="B518" t="s">
        <v>2585</v>
      </c>
      <c r="C518" s="3">
        <v>2137</v>
      </c>
      <c r="D518" t="s">
        <v>478</v>
      </c>
      <c r="E518" s="74">
        <v>0.56850000000000001</v>
      </c>
      <c r="F518" s="136">
        <v>0.67210000000000003</v>
      </c>
      <c r="G518" s="136">
        <f t="shared" si="8"/>
        <v>0.10360000000000003</v>
      </c>
    </row>
    <row r="519" spans="1:7">
      <c r="A519" s="48" t="s">
        <v>2194</v>
      </c>
      <c r="B519" t="s">
        <v>2585</v>
      </c>
      <c r="C519" s="3">
        <v>4245</v>
      </c>
      <c r="D519" t="s">
        <v>480</v>
      </c>
      <c r="E519" s="74">
        <v>0.59460000000000002</v>
      </c>
      <c r="F519" s="136">
        <v>0.73050000000000004</v>
      </c>
      <c r="G519" s="136">
        <f t="shared" si="8"/>
        <v>0.13590000000000002</v>
      </c>
    </row>
    <row r="520" spans="1:7">
      <c r="A520" s="48" t="s">
        <v>2404</v>
      </c>
      <c r="B520" t="s">
        <v>2586</v>
      </c>
      <c r="C520" s="3">
        <v>2207</v>
      </c>
      <c r="D520" t="s">
        <v>2024</v>
      </c>
      <c r="E520" s="74">
        <v>0.64780000000000004</v>
      </c>
      <c r="F520" s="136">
        <v>0.63539999999999996</v>
      </c>
      <c r="G520" s="136">
        <f t="shared" si="8"/>
        <v>-1.2400000000000078E-2</v>
      </c>
    </row>
    <row r="521" spans="1:7">
      <c r="A521" s="48" t="s">
        <v>2135</v>
      </c>
      <c r="B521" t="s">
        <v>2587</v>
      </c>
      <c r="C521" s="3">
        <v>3317</v>
      </c>
      <c r="D521" t="s">
        <v>100</v>
      </c>
      <c r="E521" s="74">
        <v>0.62170000000000003</v>
      </c>
      <c r="F521" s="136">
        <v>0.65969999999999995</v>
      </c>
      <c r="G521" s="136">
        <f t="shared" si="8"/>
        <v>3.7999999999999923E-2</v>
      </c>
    </row>
    <row r="522" spans="1:7">
      <c r="A522" s="48" t="s">
        <v>2135</v>
      </c>
      <c r="B522" t="s">
        <v>2587</v>
      </c>
      <c r="C522" s="3">
        <v>2688</v>
      </c>
      <c r="D522" t="s">
        <v>99</v>
      </c>
      <c r="E522" s="74">
        <v>0.69589999999999996</v>
      </c>
      <c r="F522" s="136">
        <v>0.72489999999999999</v>
      </c>
      <c r="G522" s="136">
        <f t="shared" si="8"/>
        <v>2.9000000000000026E-2</v>
      </c>
    </row>
    <row r="523" spans="1:7">
      <c r="A523" s="48" t="s">
        <v>2212</v>
      </c>
      <c r="B523" t="s">
        <v>2588</v>
      </c>
      <c r="C523" s="3">
        <v>3430</v>
      </c>
      <c r="D523" t="s">
        <v>666</v>
      </c>
      <c r="E523" s="74">
        <v>0.29070000000000001</v>
      </c>
      <c r="F523" s="136">
        <v>0.25800000000000001</v>
      </c>
      <c r="G523" s="136">
        <f t="shared" si="8"/>
        <v>-3.2700000000000007E-2</v>
      </c>
    </row>
    <row r="524" spans="1:7">
      <c r="A524" s="48" t="s">
        <v>2212</v>
      </c>
      <c r="B524" t="s">
        <v>2588</v>
      </c>
      <c r="C524" s="3">
        <v>2980</v>
      </c>
      <c r="D524" t="s">
        <v>664</v>
      </c>
      <c r="E524" s="74">
        <v>0.33510000000000001</v>
      </c>
      <c r="F524" s="136">
        <v>0.3463</v>
      </c>
      <c r="G524" s="136">
        <f t="shared" si="8"/>
        <v>1.1199999999999988E-2</v>
      </c>
    </row>
    <row r="525" spans="1:7">
      <c r="A525" s="48" t="s">
        <v>2212</v>
      </c>
      <c r="B525" t="s">
        <v>2588</v>
      </c>
      <c r="C525" s="3">
        <v>4210</v>
      </c>
      <c r="D525" t="s">
        <v>669</v>
      </c>
      <c r="E525" s="74">
        <v>0.35620000000000002</v>
      </c>
      <c r="F525" s="136">
        <v>0.34820000000000001</v>
      </c>
      <c r="G525" s="136">
        <f t="shared" si="8"/>
        <v>-8.0000000000000071E-3</v>
      </c>
    </row>
    <row r="526" spans="1:7">
      <c r="A526" s="48" t="s">
        <v>2212</v>
      </c>
      <c r="B526" t="s">
        <v>2588</v>
      </c>
      <c r="C526" s="3">
        <v>3330</v>
      </c>
      <c r="D526" t="s">
        <v>665</v>
      </c>
      <c r="E526" s="74">
        <v>0.30059999999999998</v>
      </c>
      <c r="F526" s="136">
        <v>0.27789999999999998</v>
      </c>
      <c r="G526" s="136">
        <f t="shared" si="8"/>
        <v>-2.2699999999999998E-2</v>
      </c>
    </row>
    <row r="527" spans="1:7">
      <c r="A527" s="48" t="s">
        <v>2212</v>
      </c>
      <c r="B527" t="s">
        <v>2588</v>
      </c>
      <c r="C527" s="3">
        <v>5491</v>
      </c>
      <c r="D527" t="s">
        <v>2991</v>
      </c>
      <c r="E527" s="74">
        <v>0.20780000000000001</v>
      </c>
      <c r="F527" s="136">
        <v>0.1857</v>
      </c>
      <c r="G527" s="136">
        <f t="shared" si="8"/>
        <v>-2.2100000000000009E-2</v>
      </c>
    </row>
    <row r="528" spans="1:7">
      <c r="A528" s="48" t="s">
        <v>2212</v>
      </c>
      <c r="B528" t="s">
        <v>2588</v>
      </c>
      <c r="C528" s="3">
        <v>3739</v>
      </c>
      <c r="D528" t="s">
        <v>668</v>
      </c>
      <c r="E528" s="74">
        <v>0.34610000000000002</v>
      </c>
      <c r="F528" s="136">
        <v>0.34620000000000001</v>
      </c>
      <c r="G528" s="136">
        <f t="shared" si="8"/>
        <v>9.9999999999988987E-5</v>
      </c>
    </row>
    <row r="529" spans="1:7">
      <c r="A529" s="48" t="s">
        <v>2212</v>
      </c>
      <c r="B529" t="s">
        <v>2588</v>
      </c>
      <c r="C529" s="3">
        <v>4289</v>
      </c>
      <c r="D529" t="s">
        <v>670</v>
      </c>
      <c r="E529" s="74">
        <v>0.32129999999999997</v>
      </c>
      <c r="F529" s="136">
        <v>0.32529999999999998</v>
      </c>
      <c r="G529" s="136">
        <f t="shared" si="8"/>
        <v>4.0000000000000036E-3</v>
      </c>
    </row>
    <row r="530" spans="1:7">
      <c r="A530" s="48" t="s">
        <v>2212</v>
      </c>
      <c r="B530" t="s">
        <v>2588</v>
      </c>
      <c r="C530" s="3">
        <v>4550</v>
      </c>
      <c r="D530" t="s">
        <v>671</v>
      </c>
      <c r="E530" s="74">
        <v>0.28029999999999999</v>
      </c>
      <c r="F530" s="136">
        <v>0.27810000000000001</v>
      </c>
      <c r="G530" s="136">
        <f t="shared" si="8"/>
        <v>-2.1999999999999797E-3</v>
      </c>
    </row>
    <row r="531" spans="1:7">
      <c r="A531" s="48" t="s">
        <v>2212</v>
      </c>
      <c r="B531" t="s">
        <v>2588</v>
      </c>
      <c r="C531" s="3">
        <v>3585</v>
      </c>
      <c r="D531" t="s">
        <v>667</v>
      </c>
      <c r="E531" s="74">
        <v>0.2326</v>
      </c>
      <c r="F531" s="136">
        <v>0.22209999999999999</v>
      </c>
      <c r="G531" s="136">
        <f t="shared" si="8"/>
        <v>-1.0500000000000009E-2</v>
      </c>
    </row>
    <row r="532" spans="1:7">
      <c r="A532" s="48" t="s">
        <v>2186</v>
      </c>
      <c r="B532" t="s">
        <v>2589</v>
      </c>
      <c r="C532" s="3">
        <v>4229</v>
      </c>
      <c r="D532" t="s">
        <v>444</v>
      </c>
      <c r="E532" s="74">
        <v>0.39439999999999997</v>
      </c>
      <c r="F532" s="136">
        <v>0.3795</v>
      </c>
      <c r="G532" s="136">
        <f t="shared" si="8"/>
        <v>-1.4899999999999969E-2</v>
      </c>
    </row>
    <row r="533" spans="1:7">
      <c r="A533" s="48" t="s">
        <v>2186</v>
      </c>
      <c r="B533" t="s">
        <v>2589</v>
      </c>
      <c r="C533" s="3">
        <v>2793</v>
      </c>
      <c r="D533" t="s">
        <v>440</v>
      </c>
      <c r="E533" s="74">
        <v>0.59099999999999997</v>
      </c>
      <c r="F533" s="136">
        <v>0.58189999999999997</v>
      </c>
      <c r="G533" s="136">
        <f t="shared" si="8"/>
        <v>-9.099999999999997E-3</v>
      </c>
    </row>
    <row r="534" spans="1:7">
      <c r="A534" s="48" t="s">
        <v>2186</v>
      </c>
      <c r="B534" t="s">
        <v>2589</v>
      </c>
      <c r="C534" s="3">
        <v>2920</v>
      </c>
      <c r="D534" t="s">
        <v>441</v>
      </c>
      <c r="E534" s="74">
        <v>0.54679999999999995</v>
      </c>
      <c r="F534" s="136">
        <v>0.56630000000000003</v>
      </c>
      <c r="G534" s="136">
        <f t="shared" si="8"/>
        <v>1.9500000000000073E-2</v>
      </c>
    </row>
    <row r="535" spans="1:7">
      <c r="A535" s="48" t="s">
        <v>2186</v>
      </c>
      <c r="B535" t="s">
        <v>2589</v>
      </c>
      <c r="C535" s="3">
        <v>3373</v>
      </c>
      <c r="D535" t="s">
        <v>443</v>
      </c>
      <c r="E535" s="74">
        <v>0.56430000000000002</v>
      </c>
      <c r="F535" s="136">
        <v>0.58440000000000003</v>
      </c>
      <c r="G535" s="136">
        <f t="shared" si="8"/>
        <v>2.0100000000000007E-2</v>
      </c>
    </row>
    <row r="536" spans="1:7">
      <c r="A536" s="48" t="s">
        <v>2186</v>
      </c>
      <c r="B536" t="s">
        <v>2589</v>
      </c>
      <c r="C536" s="3">
        <v>3092</v>
      </c>
      <c r="D536" t="s">
        <v>442</v>
      </c>
      <c r="E536" s="74">
        <v>0.64070000000000005</v>
      </c>
      <c r="F536" s="136">
        <v>0.61739999999999995</v>
      </c>
      <c r="G536" s="136">
        <f t="shared" si="8"/>
        <v>-2.3300000000000098E-2</v>
      </c>
    </row>
    <row r="537" spans="1:7">
      <c r="A537" s="48" t="s">
        <v>2186</v>
      </c>
      <c r="B537" t="s">
        <v>2589</v>
      </c>
      <c r="C537" s="3">
        <v>2695</v>
      </c>
      <c r="D537" t="s">
        <v>439</v>
      </c>
      <c r="E537" s="74">
        <v>0.59040000000000004</v>
      </c>
      <c r="F537" s="136">
        <v>0.59960000000000002</v>
      </c>
      <c r="G537" s="136">
        <f t="shared" si="8"/>
        <v>9.199999999999986E-3</v>
      </c>
    </row>
    <row r="538" spans="1:7">
      <c r="A538" s="48" t="s">
        <v>2186</v>
      </c>
      <c r="B538" t="s">
        <v>2589</v>
      </c>
      <c r="C538" s="3">
        <v>5497</v>
      </c>
      <c r="D538" t="s">
        <v>3188</v>
      </c>
      <c r="E538" s="74">
        <v>0.78520000000000001</v>
      </c>
      <c r="F538" s="136">
        <v>0.77690000000000003</v>
      </c>
      <c r="G538" s="136">
        <f t="shared" si="8"/>
        <v>-8.2999999999999741E-3</v>
      </c>
    </row>
    <row r="539" spans="1:7">
      <c r="A539" s="48" t="s">
        <v>2255</v>
      </c>
      <c r="B539" t="s">
        <v>2590</v>
      </c>
      <c r="C539" s="3">
        <v>2355</v>
      </c>
      <c r="D539" t="s">
        <v>1092</v>
      </c>
      <c r="E539" s="74">
        <v>0.49430000000000002</v>
      </c>
      <c r="F539" s="136">
        <v>0.51770000000000005</v>
      </c>
      <c r="G539" s="136">
        <f t="shared" si="8"/>
        <v>2.3400000000000032E-2</v>
      </c>
    </row>
    <row r="540" spans="1:7">
      <c r="A540" s="48" t="s">
        <v>2329</v>
      </c>
      <c r="B540" t="s">
        <v>2591</v>
      </c>
      <c r="C540" s="3">
        <v>3407</v>
      </c>
      <c r="D540" t="s">
        <v>113</v>
      </c>
      <c r="E540" s="74">
        <v>0.57010000000000005</v>
      </c>
      <c r="F540" s="136">
        <v>0.54869999999999997</v>
      </c>
      <c r="G540" s="136">
        <f t="shared" si="8"/>
        <v>-2.1400000000000086E-2</v>
      </c>
    </row>
    <row r="541" spans="1:7">
      <c r="A541" s="48" t="s">
        <v>2329</v>
      </c>
      <c r="B541" t="s">
        <v>2591</v>
      </c>
      <c r="C541" s="3">
        <v>4382</v>
      </c>
      <c r="D541" t="s">
        <v>1504</v>
      </c>
      <c r="E541" s="74">
        <v>0.18909999999999999</v>
      </c>
      <c r="F541" s="136">
        <v>0.18579999999999999</v>
      </c>
      <c r="G541" s="136">
        <f t="shared" si="8"/>
        <v>-3.2999999999999974E-3</v>
      </c>
    </row>
    <row r="542" spans="1:7">
      <c r="A542" s="48" t="s">
        <v>2329</v>
      </c>
      <c r="B542" t="s">
        <v>2591</v>
      </c>
      <c r="C542" s="3">
        <v>3752</v>
      </c>
      <c r="D542" t="s">
        <v>1498</v>
      </c>
      <c r="E542" s="74">
        <v>0.51229999999999998</v>
      </c>
      <c r="F542" s="136">
        <v>0.52490000000000003</v>
      </c>
      <c r="G542" s="136">
        <f t="shared" si="8"/>
        <v>1.2600000000000056E-2</v>
      </c>
    </row>
    <row r="543" spans="1:7">
      <c r="A543" s="48" t="s">
        <v>2329</v>
      </c>
      <c r="B543" t="s">
        <v>2591</v>
      </c>
      <c r="C543" s="3">
        <v>3184</v>
      </c>
      <c r="D543" t="s">
        <v>547</v>
      </c>
      <c r="E543" s="74">
        <v>0.70230000000000004</v>
      </c>
      <c r="F543" s="136">
        <v>0.69750000000000001</v>
      </c>
      <c r="G543" s="136">
        <f t="shared" si="8"/>
        <v>-4.8000000000000265E-3</v>
      </c>
    </row>
    <row r="544" spans="1:7">
      <c r="A544" s="48" t="s">
        <v>2329</v>
      </c>
      <c r="B544" t="s">
        <v>2591</v>
      </c>
      <c r="C544" s="3">
        <v>2126</v>
      </c>
      <c r="D544" t="s">
        <v>1490</v>
      </c>
      <c r="E544" s="74">
        <v>0.56230000000000002</v>
      </c>
      <c r="F544" s="136">
        <v>0.56059999999999999</v>
      </c>
      <c r="G544" s="136">
        <f t="shared" si="8"/>
        <v>-1.7000000000000348E-3</v>
      </c>
    </row>
    <row r="545" spans="1:7">
      <c r="A545" s="48" t="s">
        <v>2329</v>
      </c>
      <c r="B545" t="s">
        <v>2591</v>
      </c>
      <c r="C545" s="3">
        <v>5330</v>
      </c>
      <c r="D545" t="s">
        <v>1509</v>
      </c>
      <c r="E545" s="74">
        <v>0.59419999999999995</v>
      </c>
      <c r="F545" s="136">
        <v>0.58830000000000005</v>
      </c>
      <c r="G545" s="136">
        <f t="shared" si="8"/>
        <v>-5.8999999999999053E-3</v>
      </c>
    </row>
    <row r="546" spans="1:7">
      <c r="A546" s="48" t="s">
        <v>2329</v>
      </c>
      <c r="B546" t="s">
        <v>2591</v>
      </c>
      <c r="C546" s="3">
        <v>5735</v>
      </c>
      <c r="D546" t="s">
        <v>2992</v>
      </c>
      <c r="E546" s="74">
        <v>0.78190000000000004</v>
      </c>
      <c r="F546" s="136">
        <v>0.84789999999999999</v>
      </c>
      <c r="G546" s="136">
        <f t="shared" si="8"/>
        <v>6.5999999999999948E-2</v>
      </c>
    </row>
    <row r="547" spans="1:7">
      <c r="A547" s="48" t="s">
        <v>2329</v>
      </c>
      <c r="B547" t="s">
        <v>2591</v>
      </c>
      <c r="C547" s="3">
        <v>3253</v>
      </c>
      <c r="D547" t="s">
        <v>891</v>
      </c>
      <c r="E547" s="74">
        <v>0.64610000000000001</v>
      </c>
      <c r="F547" s="136">
        <v>0.64059999999999995</v>
      </c>
      <c r="G547" s="136">
        <f t="shared" si="8"/>
        <v>-5.5000000000000604E-3</v>
      </c>
    </row>
    <row r="548" spans="1:7">
      <c r="A548" s="48" t="s">
        <v>2329</v>
      </c>
      <c r="B548" t="s">
        <v>2591</v>
      </c>
      <c r="C548" s="3">
        <v>5091</v>
      </c>
      <c r="D548" t="s">
        <v>1508</v>
      </c>
      <c r="E548" s="74">
        <v>0.13689999999999999</v>
      </c>
      <c r="F548" s="136">
        <v>0.1231</v>
      </c>
      <c r="G548" s="136">
        <f t="shared" si="8"/>
        <v>-1.3799999999999993E-2</v>
      </c>
    </row>
    <row r="549" spans="1:7">
      <c r="A549" s="48" t="s">
        <v>2329</v>
      </c>
      <c r="B549" t="s">
        <v>2591</v>
      </c>
      <c r="C549" s="3">
        <v>2065</v>
      </c>
      <c r="D549" t="s">
        <v>1489</v>
      </c>
      <c r="E549" s="74">
        <v>0.69089999999999996</v>
      </c>
      <c r="F549" s="136">
        <v>0.6583</v>
      </c>
      <c r="G549" s="136">
        <f t="shared" si="8"/>
        <v>-3.2599999999999962E-2</v>
      </c>
    </row>
    <row r="550" spans="1:7">
      <c r="A550" s="48" t="s">
        <v>2329</v>
      </c>
      <c r="B550" t="s">
        <v>2591</v>
      </c>
      <c r="C550" s="3">
        <v>4437</v>
      </c>
      <c r="D550" t="s">
        <v>1505</v>
      </c>
      <c r="E550" s="74">
        <v>0.1769</v>
      </c>
      <c r="F550" s="136">
        <v>0.16289999999999999</v>
      </c>
      <c r="G550" s="136">
        <f t="shared" si="8"/>
        <v>-1.4000000000000012E-2</v>
      </c>
    </row>
    <row r="551" spans="1:7">
      <c r="A551" s="48" t="s">
        <v>2329</v>
      </c>
      <c r="B551" t="s">
        <v>2591</v>
      </c>
      <c r="C551" s="3">
        <v>2883</v>
      </c>
      <c r="D551" t="s">
        <v>1495</v>
      </c>
      <c r="E551" s="74">
        <v>0.79100000000000004</v>
      </c>
      <c r="F551" s="136">
        <v>0.78310000000000002</v>
      </c>
      <c r="G551" s="136">
        <f t="shared" si="8"/>
        <v>-7.9000000000000181E-3</v>
      </c>
    </row>
    <row r="552" spans="1:7">
      <c r="A552" s="48" t="s">
        <v>2329</v>
      </c>
      <c r="B552" t="s">
        <v>2591</v>
      </c>
      <c r="C552" s="3">
        <v>4334</v>
      </c>
      <c r="D552" t="s">
        <v>1503</v>
      </c>
      <c r="E552" s="74">
        <v>0.31640000000000001</v>
      </c>
      <c r="F552" s="136">
        <v>0.3155</v>
      </c>
      <c r="G552" s="136">
        <f t="shared" si="8"/>
        <v>-9.000000000000119E-4</v>
      </c>
    </row>
    <row r="553" spans="1:7">
      <c r="A553" s="48" t="s">
        <v>2329</v>
      </c>
      <c r="B553" t="s">
        <v>2591</v>
      </c>
      <c r="C553" s="3">
        <v>4438</v>
      </c>
      <c r="D553" t="s">
        <v>1506</v>
      </c>
      <c r="E553" s="74">
        <v>0.25430000000000003</v>
      </c>
      <c r="F553" s="136">
        <v>0.24049999999999999</v>
      </c>
      <c r="G553" s="136">
        <f t="shared" si="8"/>
        <v>-1.3800000000000034E-2</v>
      </c>
    </row>
    <row r="554" spans="1:7">
      <c r="A554" s="48" t="s">
        <v>2329</v>
      </c>
      <c r="B554" t="s">
        <v>2591</v>
      </c>
      <c r="C554" s="3">
        <v>2751</v>
      </c>
      <c r="D554" t="s">
        <v>1493</v>
      </c>
      <c r="E554" s="74">
        <v>0.59160000000000001</v>
      </c>
      <c r="F554" s="136">
        <v>0.61180000000000001</v>
      </c>
      <c r="G554" s="136">
        <f t="shared" si="8"/>
        <v>2.0199999999999996E-2</v>
      </c>
    </row>
    <row r="555" spans="1:7">
      <c r="A555" s="48" t="s">
        <v>2329</v>
      </c>
      <c r="B555" t="s">
        <v>2591</v>
      </c>
      <c r="C555" s="3">
        <v>3533</v>
      </c>
      <c r="D555" t="s">
        <v>75</v>
      </c>
      <c r="E555" s="74">
        <v>0.43980000000000002</v>
      </c>
      <c r="F555" s="136">
        <v>0.46010000000000001</v>
      </c>
      <c r="G555" s="136">
        <f t="shared" si="8"/>
        <v>2.0299999999999985E-2</v>
      </c>
    </row>
    <row r="556" spans="1:7">
      <c r="A556" s="48" t="s">
        <v>2329</v>
      </c>
      <c r="B556" t="s">
        <v>2591</v>
      </c>
      <c r="C556" s="3">
        <v>2811</v>
      </c>
      <c r="D556" t="s">
        <v>1494</v>
      </c>
      <c r="E556" s="74">
        <v>0.63329999999999997</v>
      </c>
      <c r="F556" s="136">
        <v>0.63470000000000004</v>
      </c>
      <c r="G556" s="136">
        <f t="shared" si="8"/>
        <v>1.4000000000000679E-3</v>
      </c>
    </row>
    <row r="557" spans="1:7">
      <c r="A557" s="48" t="s">
        <v>2329</v>
      </c>
      <c r="B557" t="s">
        <v>2591</v>
      </c>
      <c r="C557" s="3">
        <v>2669</v>
      </c>
      <c r="D557" t="s">
        <v>1471</v>
      </c>
      <c r="E557" s="74">
        <v>0.70699999999999996</v>
      </c>
      <c r="F557" s="136">
        <v>0.68959999999999999</v>
      </c>
      <c r="G557" s="136">
        <f t="shared" si="8"/>
        <v>-1.7399999999999971E-2</v>
      </c>
    </row>
    <row r="558" spans="1:7">
      <c r="A558" s="48" t="s">
        <v>2329</v>
      </c>
      <c r="B558" t="s">
        <v>2591</v>
      </c>
      <c r="C558" s="3">
        <v>4316</v>
      </c>
      <c r="D558" t="s">
        <v>1502</v>
      </c>
      <c r="E558" s="74">
        <v>0.25259999999999999</v>
      </c>
      <c r="F558" s="136">
        <v>0.253</v>
      </c>
      <c r="G558" s="136">
        <f t="shared" si="8"/>
        <v>4.0000000000001146E-4</v>
      </c>
    </row>
    <row r="559" spans="1:7">
      <c r="A559" s="48" t="s">
        <v>2329</v>
      </c>
      <c r="B559" t="s">
        <v>2591</v>
      </c>
      <c r="C559" s="3">
        <v>3686</v>
      </c>
      <c r="D559" t="s">
        <v>1497</v>
      </c>
      <c r="E559" s="74">
        <v>0.50160000000000005</v>
      </c>
      <c r="F559" s="136">
        <v>0.52869999999999995</v>
      </c>
      <c r="G559" s="136">
        <f t="shared" si="8"/>
        <v>2.7099999999999902E-2</v>
      </c>
    </row>
    <row r="560" spans="1:7">
      <c r="A560" s="48" t="s">
        <v>2329</v>
      </c>
      <c r="B560" t="s">
        <v>2591</v>
      </c>
      <c r="C560" s="3">
        <v>2364</v>
      </c>
      <c r="D560" t="s">
        <v>1491</v>
      </c>
      <c r="E560" s="74">
        <v>0.58479999999999999</v>
      </c>
      <c r="F560" s="136">
        <v>0.60370000000000001</v>
      </c>
      <c r="G560" s="136">
        <f t="shared" si="8"/>
        <v>1.8900000000000028E-2</v>
      </c>
    </row>
    <row r="561" spans="1:7">
      <c r="A561" s="48" t="s">
        <v>2329</v>
      </c>
      <c r="B561" t="s">
        <v>2591</v>
      </c>
      <c r="C561" s="3">
        <v>4530</v>
      </c>
      <c r="D561" t="s">
        <v>1507</v>
      </c>
      <c r="E561" s="74">
        <v>0.34300000000000003</v>
      </c>
      <c r="F561" s="136">
        <v>0.33100000000000002</v>
      </c>
      <c r="G561" s="136">
        <f t="shared" si="8"/>
        <v>-1.2000000000000011E-2</v>
      </c>
    </row>
    <row r="562" spans="1:7">
      <c r="A562" s="48" t="s">
        <v>2329</v>
      </c>
      <c r="B562" t="s">
        <v>2591</v>
      </c>
      <c r="C562" s="3">
        <v>1907</v>
      </c>
      <c r="D562" t="s">
        <v>1488</v>
      </c>
      <c r="E562" s="74">
        <v>0.29820000000000002</v>
      </c>
      <c r="F562" s="136">
        <v>0.37940000000000002</v>
      </c>
      <c r="G562" s="136">
        <f t="shared" si="8"/>
        <v>8.1199999999999994E-2</v>
      </c>
    </row>
    <row r="563" spans="1:7">
      <c r="A563" s="48" t="s">
        <v>2329</v>
      </c>
      <c r="B563" t="s">
        <v>2591</v>
      </c>
      <c r="C563" s="3">
        <v>4137</v>
      </c>
      <c r="D563" t="s">
        <v>1500</v>
      </c>
      <c r="E563" s="74">
        <v>0.61699999999999999</v>
      </c>
      <c r="F563" s="136">
        <v>0.59909999999999997</v>
      </c>
      <c r="G563" s="136">
        <f t="shared" si="8"/>
        <v>-1.7900000000000027E-2</v>
      </c>
    </row>
    <row r="564" spans="1:7">
      <c r="A564" s="48" t="s">
        <v>2329</v>
      </c>
      <c r="B564" t="s">
        <v>2591</v>
      </c>
      <c r="C564" s="3">
        <v>4298</v>
      </c>
      <c r="D564" t="s">
        <v>1501</v>
      </c>
      <c r="E564" s="74">
        <v>0.17929999999999999</v>
      </c>
      <c r="F564" s="136">
        <v>0.17849999999999999</v>
      </c>
      <c r="G564" s="136">
        <f t="shared" si="8"/>
        <v>-7.9999999999999516E-4</v>
      </c>
    </row>
    <row r="565" spans="1:7">
      <c r="A565" s="48" t="s">
        <v>2329</v>
      </c>
      <c r="B565" t="s">
        <v>2591</v>
      </c>
      <c r="C565" s="3">
        <v>2545</v>
      </c>
      <c r="D565" t="s">
        <v>1492</v>
      </c>
      <c r="E565" s="74">
        <v>0.64929999999999999</v>
      </c>
      <c r="F565" s="136">
        <v>0.62760000000000005</v>
      </c>
      <c r="G565" s="136">
        <f t="shared" si="8"/>
        <v>-2.1699999999999942E-2</v>
      </c>
    </row>
    <row r="566" spans="1:7">
      <c r="A566" s="48" t="s">
        <v>2329</v>
      </c>
      <c r="B566" t="s">
        <v>2591</v>
      </c>
      <c r="C566" s="3">
        <v>5570</v>
      </c>
      <c r="D566" t="s">
        <v>2870</v>
      </c>
      <c r="E566" s="74">
        <v>9.5699999999999993E-2</v>
      </c>
      <c r="F566" s="136">
        <v>8.9899999999999994E-2</v>
      </c>
      <c r="G566" s="136">
        <f t="shared" si="8"/>
        <v>-5.7999999999999996E-3</v>
      </c>
    </row>
    <row r="567" spans="1:7">
      <c r="A567" s="48" t="s">
        <v>2329</v>
      </c>
      <c r="B567" t="s">
        <v>2591</v>
      </c>
      <c r="C567" s="3">
        <v>3002</v>
      </c>
      <c r="D567" t="s">
        <v>1496</v>
      </c>
      <c r="E567" s="74">
        <v>0.56620000000000004</v>
      </c>
      <c r="F567" s="136">
        <v>0.5534</v>
      </c>
      <c r="G567" s="136">
        <f t="shared" si="8"/>
        <v>-1.2800000000000034E-2</v>
      </c>
    </row>
    <row r="568" spans="1:7">
      <c r="A568" s="48" t="s">
        <v>2329</v>
      </c>
      <c r="B568" t="s">
        <v>2591</v>
      </c>
      <c r="C568" s="3">
        <v>2752</v>
      </c>
      <c r="D568" t="s">
        <v>371</v>
      </c>
      <c r="E568" s="74">
        <v>0.43369999999999997</v>
      </c>
      <c r="F568" s="136">
        <v>0.438</v>
      </c>
      <c r="G568" s="136">
        <f t="shared" si="8"/>
        <v>4.300000000000026E-3</v>
      </c>
    </row>
    <row r="569" spans="1:7">
      <c r="A569" s="48" t="s">
        <v>2329</v>
      </c>
      <c r="B569" t="s">
        <v>2591</v>
      </c>
      <c r="C569" s="3">
        <v>4125</v>
      </c>
      <c r="D569" t="s">
        <v>1499</v>
      </c>
      <c r="E569" s="74">
        <v>0.42780000000000001</v>
      </c>
      <c r="F569" s="136">
        <v>0.44650000000000001</v>
      </c>
      <c r="G569" s="136">
        <f t="shared" si="8"/>
        <v>1.8699999999999994E-2</v>
      </c>
    </row>
    <row r="570" spans="1:7">
      <c r="A570" s="48" t="s">
        <v>2151</v>
      </c>
      <c r="B570" t="s">
        <v>2592</v>
      </c>
      <c r="C570" s="3">
        <v>4299</v>
      </c>
      <c r="D570" t="s">
        <v>234</v>
      </c>
      <c r="E570" s="74">
        <v>0.51090000000000002</v>
      </c>
      <c r="F570" s="136">
        <v>0.54379999999999995</v>
      </c>
      <c r="G570" s="136">
        <f t="shared" si="8"/>
        <v>3.2899999999999929E-2</v>
      </c>
    </row>
    <row r="571" spans="1:7">
      <c r="A571" s="48" t="s">
        <v>2151</v>
      </c>
      <c r="B571" t="s">
        <v>2592</v>
      </c>
      <c r="C571" s="3">
        <v>3736</v>
      </c>
      <c r="D571" t="s">
        <v>222</v>
      </c>
      <c r="E571" s="74">
        <v>0.58120000000000005</v>
      </c>
      <c r="F571" s="136">
        <v>0.63100000000000001</v>
      </c>
      <c r="G571" s="136">
        <f t="shared" si="8"/>
        <v>4.9799999999999955E-2</v>
      </c>
    </row>
    <row r="572" spans="1:7">
      <c r="A572" s="48" t="s">
        <v>2151</v>
      </c>
      <c r="B572" t="s">
        <v>2592</v>
      </c>
      <c r="C572" s="3">
        <v>3785</v>
      </c>
      <c r="D572" t="s">
        <v>223</v>
      </c>
      <c r="E572" s="74">
        <v>0.57679999999999998</v>
      </c>
      <c r="F572" s="136">
        <v>0.63970000000000005</v>
      </c>
      <c r="G572" s="136">
        <f t="shared" si="8"/>
        <v>6.2900000000000067E-2</v>
      </c>
    </row>
    <row r="573" spans="1:7">
      <c r="A573" s="48" t="s">
        <v>2151</v>
      </c>
      <c r="B573" t="s">
        <v>2592</v>
      </c>
      <c r="C573" s="3">
        <v>4203</v>
      </c>
      <c r="D573" t="s">
        <v>2593</v>
      </c>
      <c r="E573" s="74">
        <v>0.32929999999999998</v>
      </c>
      <c r="F573" s="136">
        <v>0.58609999999999995</v>
      </c>
      <c r="G573" s="136">
        <f t="shared" si="8"/>
        <v>0.25679999999999997</v>
      </c>
    </row>
    <row r="574" spans="1:7">
      <c r="A574" s="48" t="s">
        <v>2151</v>
      </c>
      <c r="B574" t="s">
        <v>2592</v>
      </c>
      <c r="C574" s="3">
        <v>4587</v>
      </c>
      <c r="D574" t="s">
        <v>243</v>
      </c>
      <c r="E574" s="74">
        <v>0.42730000000000001</v>
      </c>
      <c r="F574" s="136">
        <v>0.45739999999999997</v>
      </c>
      <c r="G574" s="136">
        <f t="shared" si="8"/>
        <v>3.009999999999996E-2</v>
      </c>
    </row>
    <row r="575" spans="1:7">
      <c r="A575" s="48" t="s">
        <v>2151</v>
      </c>
      <c r="B575" t="s">
        <v>2592</v>
      </c>
      <c r="C575" s="3">
        <v>3320</v>
      </c>
      <c r="D575" t="s">
        <v>220</v>
      </c>
      <c r="E575" s="74">
        <v>0.58009999999999995</v>
      </c>
      <c r="F575" s="136">
        <v>0.63290000000000002</v>
      </c>
      <c r="G575" s="136">
        <f t="shared" si="8"/>
        <v>5.2800000000000069E-2</v>
      </c>
    </row>
    <row r="576" spans="1:7">
      <c r="A576" s="48" t="s">
        <v>2151</v>
      </c>
      <c r="B576" t="s">
        <v>2592</v>
      </c>
      <c r="C576" s="3">
        <v>3822</v>
      </c>
      <c r="D576" t="s">
        <v>224</v>
      </c>
      <c r="E576" s="74">
        <v>0.53280000000000005</v>
      </c>
      <c r="F576" s="136">
        <v>0.58860000000000001</v>
      </c>
      <c r="G576" s="136">
        <f t="shared" si="8"/>
        <v>5.5799999999999961E-2</v>
      </c>
    </row>
    <row r="577" spans="1:7">
      <c r="A577" s="48" t="s">
        <v>2151</v>
      </c>
      <c r="B577" t="s">
        <v>2592</v>
      </c>
      <c r="C577" s="3">
        <v>3148</v>
      </c>
      <c r="D577" t="s">
        <v>218</v>
      </c>
      <c r="E577" s="74">
        <v>0.55700000000000005</v>
      </c>
      <c r="F577" s="136">
        <v>0.59279999999999999</v>
      </c>
      <c r="G577" s="136">
        <f t="shared" si="8"/>
        <v>3.5799999999999943E-2</v>
      </c>
    </row>
    <row r="578" spans="1:7">
      <c r="A578" s="48" t="s">
        <v>2151</v>
      </c>
      <c r="B578" t="s">
        <v>2592</v>
      </c>
      <c r="C578" s="3">
        <v>5612</v>
      </c>
      <c r="D578" t="s">
        <v>2907</v>
      </c>
      <c r="E578" s="74">
        <v>0.37059999999999998</v>
      </c>
      <c r="F578" s="136">
        <v>0.39500000000000002</v>
      </c>
      <c r="G578" s="136">
        <f t="shared" si="8"/>
        <v>2.4400000000000033E-2</v>
      </c>
    </row>
    <row r="579" spans="1:7">
      <c r="A579" s="48" t="s">
        <v>2151</v>
      </c>
      <c r="B579" t="s">
        <v>2592</v>
      </c>
      <c r="C579" s="3">
        <v>5136</v>
      </c>
      <c r="D579" t="s">
        <v>245</v>
      </c>
      <c r="E579" s="74">
        <v>0.63</v>
      </c>
      <c r="F579" s="136">
        <v>0.65629999999999999</v>
      </c>
      <c r="G579" s="136">
        <f t="shared" si="8"/>
        <v>2.629999999999999E-2</v>
      </c>
    </row>
    <row r="580" spans="1:7">
      <c r="A580" s="48" t="s">
        <v>2151</v>
      </c>
      <c r="B580" t="s">
        <v>2592</v>
      </c>
      <c r="C580" s="3">
        <v>2724</v>
      </c>
      <c r="D580" t="s">
        <v>215</v>
      </c>
      <c r="E580" s="74">
        <v>0.49619999999999997</v>
      </c>
      <c r="F580" s="136">
        <v>0.55320000000000003</v>
      </c>
      <c r="G580" s="136">
        <f t="shared" ref="G580:G643" si="9">F580-E580</f>
        <v>5.7000000000000051E-2</v>
      </c>
    </row>
    <row r="581" spans="1:7">
      <c r="A581" s="48" t="s">
        <v>2151</v>
      </c>
      <c r="B581" t="s">
        <v>2592</v>
      </c>
      <c r="C581" s="3">
        <v>3971</v>
      </c>
      <c r="D581" t="s">
        <v>227</v>
      </c>
      <c r="E581" s="74">
        <v>0.67559999999999998</v>
      </c>
      <c r="F581" s="136">
        <v>0.70609999999999995</v>
      </c>
      <c r="G581" s="136">
        <f t="shared" si="9"/>
        <v>3.0499999999999972E-2</v>
      </c>
    </row>
    <row r="582" spans="1:7">
      <c r="A582" s="48" t="s">
        <v>2151</v>
      </c>
      <c r="B582" t="s">
        <v>2592</v>
      </c>
      <c r="C582" s="3">
        <v>4499</v>
      </c>
      <c r="D582" t="s">
        <v>238</v>
      </c>
      <c r="E582" s="74">
        <v>0.17369999999999999</v>
      </c>
      <c r="F582" s="136">
        <v>0.20669999999999999</v>
      </c>
      <c r="G582" s="136">
        <f t="shared" si="9"/>
        <v>3.3000000000000002E-2</v>
      </c>
    </row>
    <row r="583" spans="1:7">
      <c r="A583" s="48" t="s">
        <v>2151</v>
      </c>
      <c r="B583" t="s">
        <v>2592</v>
      </c>
      <c r="C583" s="3">
        <v>4498</v>
      </c>
      <c r="D583" t="s">
        <v>237</v>
      </c>
      <c r="E583" s="74">
        <v>0.43169999999999997</v>
      </c>
      <c r="F583" s="136">
        <v>0.4965</v>
      </c>
      <c r="G583" s="136">
        <f t="shared" si="9"/>
        <v>6.4800000000000024E-2</v>
      </c>
    </row>
    <row r="584" spans="1:7">
      <c r="A584" s="48" t="s">
        <v>2151</v>
      </c>
      <c r="B584" t="s">
        <v>2592</v>
      </c>
      <c r="C584" s="3">
        <v>4380</v>
      </c>
      <c r="D584" t="s">
        <v>235</v>
      </c>
      <c r="E584" s="74">
        <v>0.35570000000000002</v>
      </c>
      <c r="F584" s="136">
        <v>0.38369999999999999</v>
      </c>
      <c r="G584" s="136">
        <f t="shared" si="9"/>
        <v>2.7999999999999969E-2</v>
      </c>
    </row>
    <row r="585" spans="1:7">
      <c r="A585" s="48" t="s">
        <v>2151</v>
      </c>
      <c r="B585" t="s">
        <v>2592</v>
      </c>
      <c r="C585" s="3">
        <v>4163</v>
      </c>
      <c r="D585" t="s">
        <v>232</v>
      </c>
      <c r="E585" s="74">
        <v>0.53139999999999998</v>
      </c>
      <c r="F585" s="136">
        <v>0.56699999999999995</v>
      </c>
      <c r="G585" s="136">
        <f t="shared" si="9"/>
        <v>3.5599999999999965E-2</v>
      </c>
    </row>
    <row r="586" spans="1:7">
      <c r="A586" s="48" t="s">
        <v>2151</v>
      </c>
      <c r="B586" t="s">
        <v>2592</v>
      </c>
      <c r="C586" s="3">
        <v>5310</v>
      </c>
      <c r="D586" t="s">
        <v>2908</v>
      </c>
      <c r="E586" s="74">
        <v>0.40160000000000001</v>
      </c>
      <c r="F586" s="136">
        <v>0.44540000000000002</v>
      </c>
      <c r="G586" s="136">
        <f t="shared" si="9"/>
        <v>4.3800000000000006E-2</v>
      </c>
    </row>
    <row r="587" spans="1:7">
      <c r="A587" s="48" t="s">
        <v>2151</v>
      </c>
      <c r="B587" t="s">
        <v>2592</v>
      </c>
      <c r="C587" s="3">
        <v>4523</v>
      </c>
      <c r="D587" t="s">
        <v>239</v>
      </c>
      <c r="E587" s="74">
        <v>0.50480000000000003</v>
      </c>
      <c r="F587" s="136">
        <v>0.57040000000000002</v>
      </c>
      <c r="G587" s="136">
        <f t="shared" si="9"/>
        <v>6.5599999999999992E-2</v>
      </c>
    </row>
    <row r="588" spans="1:7">
      <c r="A588" s="48" t="s">
        <v>2151</v>
      </c>
      <c r="B588" t="s">
        <v>2592</v>
      </c>
      <c r="C588" s="3">
        <v>1646</v>
      </c>
      <c r="D588" t="s">
        <v>3089</v>
      </c>
      <c r="E588" s="74">
        <v>0.4637</v>
      </c>
      <c r="F588" s="136">
        <v>0.57669999999999999</v>
      </c>
      <c r="G588" s="136">
        <f t="shared" si="9"/>
        <v>0.11299999999999999</v>
      </c>
    </row>
    <row r="589" spans="1:7">
      <c r="A589" s="48" t="s">
        <v>2151</v>
      </c>
      <c r="B589" t="s">
        <v>2592</v>
      </c>
      <c r="C589" s="3">
        <v>1926</v>
      </c>
      <c r="D589" t="s">
        <v>214</v>
      </c>
      <c r="E589" s="74">
        <v>0.47170000000000001</v>
      </c>
      <c r="F589" s="136">
        <v>0.52849999999999997</v>
      </c>
      <c r="G589" s="136">
        <f t="shared" si="9"/>
        <v>5.6799999999999962E-2</v>
      </c>
    </row>
    <row r="590" spans="1:7">
      <c r="A590" s="48" t="s">
        <v>2151</v>
      </c>
      <c r="B590" t="s">
        <v>2592</v>
      </c>
      <c r="C590" s="3">
        <v>4560</v>
      </c>
      <c r="D590" t="s">
        <v>240</v>
      </c>
      <c r="E590" s="74">
        <v>0.24360000000000001</v>
      </c>
      <c r="F590" s="136">
        <v>0.24629999999999999</v>
      </c>
      <c r="G590" s="136">
        <f t="shared" si="9"/>
        <v>2.6999999999999802E-3</v>
      </c>
    </row>
    <row r="591" spans="1:7">
      <c r="A591" s="48" t="s">
        <v>2151</v>
      </c>
      <c r="B591" t="s">
        <v>2592</v>
      </c>
      <c r="C591" s="3">
        <v>3994</v>
      </c>
      <c r="D591" t="s">
        <v>228</v>
      </c>
      <c r="E591" s="74">
        <v>0.61739999999999995</v>
      </c>
      <c r="F591" s="136">
        <v>0.63029999999999997</v>
      </c>
      <c r="G591" s="136">
        <f t="shared" si="9"/>
        <v>1.2900000000000023E-2</v>
      </c>
    </row>
    <row r="592" spans="1:7">
      <c r="A592" s="48" t="s">
        <v>2151</v>
      </c>
      <c r="B592" t="s">
        <v>2592</v>
      </c>
      <c r="C592" s="3">
        <v>4042</v>
      </c>
      <c r="D592" t="s">
        <v>33</v>
      </c>
      <c r="E592" s="74">
        <v>0.51959999999999995</v>
      </c>
      <c r="F592" s="136">
        <v>0.57740000000000002</v>
      </c>
      <c r="G592" s="136">
        <f t="shared" si="9"/>
        <v>5.7800000000000074E-2</v>
      </c>
    </row>
    <row r="593" spans="1:7">
      <c r="A593" s="48" t="s">
        <v>2151</v>
      </c>
      <c r="B593" t="s">
        <v>2592</v>
      </c>
      <c r="C593" s="3">
        <v>3618</v>
      </c>
      <c r="D593" t="s">
        <v>221</v>
      </c>
      <c r="E593" s="74">
        <v>0.48099999999999998</v>
      </c>
      <c r="F593" s="136">
        <v>0.54059999999999997</v>
      </c>
      <c r="G593" s="136">
        <f t="shared" si="9"/>
        <v>5.9599999999999986E-2</v>
      </c>
    </row>
    <row r="594" spans="1:7">
      <c r="A594" s="48" t="s">
        <v>2151</v>
      </c>
      <c r="B594" t="s">
        <v>2592</v>
      </c>
      <c r="C594" s="3">
        <v>2829</v>
      </c>
      <c r="D594" t="s">
        <v>216</v>
      </c>
      <c r="E594" s="74">
        <v>0.57709999999999995</v>
      </c>
      <c r="F594" s="136">
        <v>0.62209999999999999</v>
      </c>
      <c r="G594" s="136">
        <f t="shared" si="9"/>
        <v>4.500000000000004E-2</v>
      </c>
    </row>
    <row r="595" spans="1:7">
      <c r="A595" s="48" t="s">
        <v>2151</v>
      </c>
      <c r="B595" t="s">
        <v>2592</v>
      </c>
      <c r="C595" s="3">
        <v>4162</v>
      </c>
      <c r="D595" t="s">
        <v>231</v>
      </c>
      <c r="E595" s="74">
        <v>0.40610000000000002</v>
      </c>
      <c r="F595" s="136">
        <v>0.45639999999999997</v>
      </c>
      <c r="G595" s="136">
        <f t="shared" si="9"/>
        <v>5.0299999999999956E-2</v>
      </c>
    </row>
    <row r="596" spans="1:7">
      <c r="A596" s="48" t="s">
        <v>2151</v>
      </c>
      <c r="B596" t="s">
        <v>2592</v>
      </c>
      <c r="C596" s="3">
        <v>5435</v>
      </c>
      <c r="D596" t="s">
        <v>246</v>
      </c>
      <c r="E596" s="74">
        <v>0.53239999999999998</v>
      </c>
      <c r="F596" s="136">
        <v>0.6048</v>
      </c>
      <c r="G596" s="136">
        <f t="shared" si="9"/>
        <v>7.240000000000002E-2</v>
      </c>
    </row>
    <row r="597" spans="1:7">
      <c r="A597" s="48" t="s">
        <v>2151</v>
      </c>
      <c r="B597" t="s">
        <v>2592</v>
      </c>
      <c r="C597" s="3">
        <v>2912</v>
      </c>
      <c r="D597" t="s">
        <v>217</v>
      </c>
      <c r="E597" s="74">
        <v>0.62570000000000003</v>
      </c>
      <c r="F597" s="136">
        <v>0.68259999999999998</v>
      </c>
      <c r="G597" s="136">
        <f t="shared" si="9"/>
        <v>5.6899999999999951E-2</v>
      </c>
    </row>
    <row r="598" spans="1:7">
      <c r="A598" s="48" t="s">
        <v>2151</v>
      </c>
      <c r="B598" t="s">
        <v>2592</v>
      </c>
      <c r="C598" s="3">
        <v>4209</v>
      </c>
      <c r="D598" t="s">
        <v>233</v>
      </c>
      <c r="E598" s="74">
        <v>0.39029999999999998</v>
      </c>
      <c r="F598" s="136">
        <v>0.41499999999999998</v>
      </c>
      <c r="G598" s="136">
        <f t="shared" si="9"/>
        <v>2.47E-2</v>
      </c>
    </row>
    <row r="599" spans="1:7">
      <c r="A599" s="48" t="s">
        <v>2151</v>
      </c>
      <c r="B599" t="s">
        <v>2592</v>
      </c>
      <c r="C599" s="3">
        <v>4445</v>
      </c>
      <c r="D599" t="s">
        <v>236</v>
      </c>
      <c r="E599" s="74">
        <v>0.41439999999999999</v>
      </c>
      <c r="F599" s="136">
        <v>0.46210000000000001</v>
      </c>
      <c r="G599" s="136">
        <f t="shared" si="9"/>
        <v>4.770000000000002E-2</v>
      </c>
    </row>
    <row r="600" spans="1:7">
      <c r="A600" s="48" t="s">
        <v>2151</v>
      </c>
      <c r="B600" t="s">
        <v>2592</v>
      </c>
      <c r="C600" s="3">
        <v>3995</v>
      </c>
      <c r="D600" t="s">
        <v>229</v>
      </c>
      <c r="E600" s="74">
        <v>0.44829999999999998</v>
      </c>
      <c r="F600" s="136">
        <v>0.47060000000000002</v>
      </c>
      <c r="G600" s="136">
        <f t="shared" si="9"/>
        <v>2.2300000000000042E-2</v>
      </c>
    </row>
    <row r="601" spans="1:7">
      <c r="A601" s="48" t="s">
        <v>2151</v>
      </c>
      <c r="B601" t="s">
        <v>2592</v>
      </c>
      <c r="C601" s="3">
        <v>4561</v>
      </c>
      <c r="D601" t="s">
        <v>241</v>
      </c>
      <c r="E601" s="74">
        <v>0.30990000000000001</v>
      </c>
      <c r="F601" s="136">
        <v>0.35360000000000003</v>
      </c>
      <c r="G601" s="136">
        <f t="shared" si="9"/>
        <v>4.3700000000000017E-2</v>
      </c>
    </row>
    <row r="602" spans="1:7">
      <c r="A602" s="48" t="s">
        <v>2151</v>
      </c>
      <c r="B602" t="s">
        <v>2592</v>
      </c>
      <c r="C602" s="3">
        <v>3149</v>
      </c>
      <c r="D602" t="s">
        <v>219</v>
      </c>
      <c r="E602" s="74">
        <v>0.50619999999999998</v>
      </c>
      <c r="F602" s="136">
        <v>0.53700000000000003</v>
      </c>
      <c r="G602" s="136">
        <f t="shared" si="9"/>
        <v>3.080000000000005E-2</v>
      </c>
    </row>
    <row r="603" spans="1:7">
      <c r="A603" s="48" t="s">
        <v>2151</v>
      </c>
      <c r="B603" t="s">
        <v>2592</v>
      </c>
      <c r="C603" s="3">
        <v>3823</v>
      </c>
      <c r="D603" t="s">
        <v>225</v>
      </c>
      <c r="E603" s="74">
        <v>0.61109999999999998</v>
      </c>
      <c r="F603" s="136">
        <v>0.62590000000000001</v>
      </c>
      <c r="G603" s="136">
        <f t="shared" si="9"/>
        <v>1.4800000000000035E-2</v>
      </c>
    </row>
    <row r="604" spans="1:7">
      <c r="A604" s="48" t="s">
        <v>2151</v>
      </c>
      <c r="B604" t="s">
        <v>2592</v>
      </c>
      <c r="C604" s="3">
        <v>3970</v>
      </c>
      <c r="D604" t="s">
        <v>226</v>
      </c>
      <c r="E604" s="74">
        <v>0.52510000000000001</v>
      </c>
      <c r="F604" s="136">
        <v>0.55769999999999997</v>
      </c>
      <c r="G604" s="136">
        <f t="shared" si="9"/>
        <v>3.2599999999999962E-2</v>
      </c>
    </row>
    <row r="605" spans="1:7">
      <c r="A605" s="48" t="s">
        <v>2151</v>
      </c>
      <c r="B605" t="s">
        <v>2592</v>
      </c>
      <c r="C605" s="3">
        <v>5111</v>
      </c>
      <c r="D605" t="s">
        <v>244</v>
      </c>
      <c r="E605" s="74">
        <v>0.29099999999999998</v>
      </c>
      <c r="F605" s="136">
        <v>0.32429999999999998</v>
      </c>
      <c r="G605" s="136">
        <f t="shared" si="9"/>
        <v>3.3299999999999996E-2</v>
      </c>
    </row>
    <row r="606" spans="1:7">
      <c r="A606" s="48" t="s">
        <v>2151</v>
      </c>
      <c r="B606" t="s">
        <v>2592</v>
      </c>
      <c r="C606" s="3">
        <v>4051</v>
      </c>
      <c r="D606" t="s">
        <v>230</v>
      </c>
      <c r="E606" s="74">
        <v>0.51300000000000001</v>
      </c>
      <c r="F606" s="136">
        <v>0.58030000000000004</v>
      </c>
      <c r="G606" s="136">
        <f t="shared" si="9"/>
        <v>6.7300000000000026E-2</v>
      </c>
    </row>
    <row r="607" spans="1:7">
      <c r="A607" s="48" t="s">
        <v>2151</v>
      </c>
      <c r="B607" t="s">
        <v>2592</v>
      </c>
      <c r="C607" s="3">
        <v>4579</v>
      </c>
      <c r="D607" t="s">
        <v>242</v>
      </c>
      <c r="E607" s="74">
        <v>0.40150000000000002</v>
      </c>
      <c r="F607" s="136">
        <v>0.43169999999999997</v>
      </c>
      <c r="G607" s="136">
        <f t="shared" si="9"/>
        <v>3.0199999999999949E-2</v>
      </c>
    </row>
    <row r="608" spans="1:7">
      <c r="A608" s="48" t="s">
        <v>2366</v>
      </c>
      <c r="B608" t="s">
        <v>2594</v>
      </c>
      <c r="C608" s="3">
        <v>3197</v>
      </c>
      <c r="D608" t="s">
        <v>1824</v>
      </c>
      <c r="E608" s="74">
        <v>0.77170000000000005</v>
      </c>
      <c r="F608" s="136">
        <v>0.87070000000000003</v>
      </c>
      <c r="G608" s="136">
        <f t="shared" si="9"/>
        <v>9.8999999999999977E-2</v>
      </c>
    </row>
    <row r="609" spans="1:7">
      <c r="A609" s="48" t="s">
        <v>2211</v>
      </c>
      <c r="B609" t="s">
        <v>2595</v>
      </c>
      <c r="C609" s="3">
        <v>3519</v>
      </c>
      <c r="D609" t="s">
        <v>639</v>
      </c>
      <c r="E609" s="74">
        <v>0.73519999999999996</v>
      </c>
      <c r="F609" s="136">
        <v>0.71550000000000002</v>
      </c>
      <c r="G609" s="136">
        <f t="shared" si="9"/>
        <v>-1.969999999999994E-2</v>
      </c>
    </row>
    <row r="610" spans="1:7">
      <c r="A610" s="48" t="s">
        <v>2211</v>
      </c>
      <c r="B610" t="s">
        <v>2595</v>
      </c>
      <c r="C610" s="3">
        <v>3700</v>
      </c>
      <c r="D610" t="s">
        <v>650</v>
      </c>
      <c r="E610" s="74">
        <v>0.63329999999999997</v>
      </c>
      <c r="F610" s="136">
        <v>0.64049999999999996</v>
      </c>
      <c r="G610" s="136">
        <f t="shared" si="9"/>
        <v>7.1999999999999842E-3</v>
      </c>
    </row>
    <row r="611" spans="1:7">
      <c r="A611" s="48" t="s">
        <v>2211</v>
      </c>
      <c r="B611" t="s">
        <v>2595</v>
      </c>
      <c r="C611" s="3">
        <v>3547</v>
      </c>
      <c r="D611" t="s">
        <v>640</v>
      </c>
      <c r="E611" s="74">
        <v>0.67020000000000002</v>
      </c>
      <c r="F611" s="136">
        <v>0.67130000000000001</v>
      </c>
      <c r="G611" s="136">
        <f t="shared" si="9"/>
        <v>1.0999999999999899E-3</v>
      </c>
    </row>
    <row r="612" spans="1:7">
      <c r="A612" s="48" t="s">
        <v>2211</v>
      </c>
      <c r="B612" t="s">
        <v>2595</v>
      </c>
      <c r="C612" s="3">
        <v>5163</v>
      </c>
      <c r="D612" t="s">
        <v>661</v>
      </c>
      <c r="E612" s="74">
        <v>0.76139999999999997</v>
      </c>
      <c r="F612" s="136">
        <v>0.75529999999999997</v>
      </c>
      <c r="G612" s="136">
        <f t="shared" si="9"/>
        <v>-6.0999999999999943E-3</v>
      </c>
    </row>
    <row r="613" spans="1:7">
      <c r="A613" s="48" t="s">
        <v>2211</v>
      </c>
      <c r="B613" t="s">
        <v>2595</v>
      </c>
      <c r="C613" s="3">
        <v>3766</v>
      </c>
      <c r="D613" t="s">
        <v>653</v>
      </c>
      <c r="E613" s="74">
        <v>0.61760000000000004</v>
      </c>
      <c r="F613" s="136">
        <v>0.62319999999999998</v>
      </c>
      <c r="G613" s="136">
        <f t="shared" si="9"/>
        <v>5.5999999999999384E-3</v>
      </c>
    </row>
    <row r="614" spans="1:7">
      <c r="A614" s="48" t="s">
        <v>2211</v>
      </c>
      <c r="B614" t="s">
        <v>2595</v>
      </c>
      <c r="C614" s="3">
        <v>1950</v>
      </c>
      <c r="D614" t="s">
        <v>629</v>
      </c>
      <c r="E614" s="74">
        <v>0.67759999999999998</v>
      </c>
      <c r="F614" s="136">
        <v>0.73270000000000002</v>
      </c>
      <c r="G614" s="136">
        <f t="shared" si="9"/>
        <v>5.5100000000000038E-2</v>
      </c>
    </row>
    <row r="615" spans="1:7">
      <c r="A615" s="48" t="s">
        <v>2211</v>
      </c>
      <c r="B615" t="s">
        <v>2595</v>
      </c>
      <c r="C615" s="3">
        <v>4470</v>
      </c>
      <c r="D615" t="s">
        <v>657</v>
      </c>
      <c r="E615" s="74">
        <v>0.67020000000000002</v>
      </c>
      <c r="F615" s="136">
        <v>0.67989999999999995</v>
      </c>
      <c r="G615" s="136">
        <f t="shared" si="9"/>
        <v>9.6999999999999309E-3</v>
      </c>
    </row>
    <row r="616" spans="1:7">
      <c r="A616" s="48" t="s">
        <v>2211</v>
      </c>
      <c r="B616" t="s">
        <v>2595</v>
      </c>
      <c r="C616" s="3">
        <v>3431</v>
      </c>
      <c r="D616" t="s">
        <v>891</v>
      </c>
      <c r="E616" s="74">
        <v>0.79930000000000001</v>
      </c>
      <c r="F616" s="136">
        <v>0.80879999999999996</v>
      </c>
      <c r="G616" s="136">
        <f t="shared" si="9"/>
        <v>9.4999999999999529E-3</v>
      </c>
    </row>
    <row r="617" spans="1:7">
      <c r="A617" s="48" t="s">
        <v>2211</v>
      </c>
      <c r="B617" t="s">
        <v>2595</v>
      </c>
      <c r="C617" s="3">
        <v>2417</v>
      </c>
      <c r="D617" t="s">
        <v>631</v>
      </c>
      <c r="E617" s="74">
        <v>0.70140000000000002</v>
      </c>
      <c r="F617" s="136">
        <v>0.72</v>
      </c>
      <c r="G617" s="136">
        <f t="shared" si="9"/>
        <v>1.859999999999995E-2</v>
      </c>
    </row>
    <row r="618" spans="1:7">
      <c r="A618" s="48" t="s">
        <v>2211</v>
      </c>
      <c r="B618" t="s">
        <v>2595</v>
      </c>
      <c r="C618" s="3">
        <v>1789</v>
      </c>
      <c r="D618" t="s">
        <v>628</v>
      </c>
      <c r="E618" s="74">
        <v>0.41249999999999998</v>
      </c>
      <c r="F618" s="136">
        <v>0.4244</v>
      </c>
      <c r="G618" s="136">
        <f t="shared" si="9"/>
        <v>1.1900000000000022E-2</v>
      </c>
    </row>
    <row r="619" spans="1:7">
      <c r="A619" s="48" t="s">
        <v>2211</v>
      </c>
      <c r="B619" t="s">
        <v>2595</v>
      </c>
      <c r="C619" s="3">
        <v>4426</v>
      </c>
      <c r="D619" t="s">
        <v>656</v>
      </c>
      <c r="E619" s="74">
        <v>0.57240000000000002</v>
      </c>
      <c r="F619" s="136">
        <v>0.59330000000000005</v>
      </c>
      <c r="G619" s="136">
        <f t="shared" si="9"/>
        <v>2.090000000000003E-2</v>
      </c>
    </row>
    <row r="620" spans="1:7">
      <c r="A620" s="48" t="s">
        <v>2211</v>
      </c>
      <c r="B620" t="s">
        <v>2595</v>
      </c>
      <c r="C620" s="3">
        <v>3898</v>
      </c>
      <c r="D620" t="s">
        <v>654</v>
      </c>
      <c r="E620" s="74">
        <v>0.74819999999999998</v>
      </c>
      <c r="F620" s="136">
        <v>0.75419999999999998</v>
      </c>
      <c r="G620" s="136">
        <f t="shared" si="9"/>
        <v>6.0000000000000053E-3</v>
      </c>
    </row>
    <row r="621" spans="1:7">
      <c r="A621" s="48" t="s">
        <v>2211</v>
      </c>
      <c r="B621" t="s">
        <v>2595</v>
      </c>
      <c r="C621" s="3">
        <v>1759</v>
      </c>
      <c r="D621" t="s">
        <v>627</v>
      </c>
      <c r="E621" s="74">
        <v>0.61419999999999997</v>
      </c>
      <c r="F621" s="136">
        <v>0.60629999999999995</v>
      </c>
      <c r="G621" s="136">
        <f t="shared" si="9"/>
        <v>-7.9000000000000181E-3</v>
      </c>
    </row>
    <row r="622" spans="1:7">
      <c r="A622" s="48" t="s">
        <v>2211</v>
      </c>
      <c r="B622" t="s">
        <v>2595</v>
      </c>
      <c r="C622" s="3">
        <v>3701</v>
      </c>
      <c r="D622" t="s">
        <v>651</v>
      </c>
      <c r="E622" s="74">
        <v>0.71499999999999997</v>
      </c>
      <c r="F622" s="136">
        <v>0.73939999999999995</v>
      </c>
      <c r="G622" s="136">
        <f t="shared" si="9"/>
        <v>2.4399999999999977E-2</v>
      </c>
    </row>
    <row r="623" spans="1:7">
      <c r="A623" s="48" t="s">
        <v>2211</v>
      </c>
      <c r="B623" t="s">
        <v>2595</v>
      </c>
      <c r="C623" s="3">
        <v>3738</v>
      </c>
      <c r="D623" t="s">
        <v>652</v>
      </c>
      <c r="E623" s="74">
        <v>0.81100000000000005</v>
      </c>
      <c r="F623" s="136">
        <v>0.81850000000000001</v>
      </c>
      <c r="G623" s="136">
        <f t="shared" si="9"/>
        <v>7.4999999999999512E-3</v>
      </c>
    </row>
    <row r="624" spans="1:7">
      <c r="A624" s="48" t="s">
        <v>2211</v>
      </c>
      <c r="B624" t="s">
        <v>2595</v>
      </c>
      <c r="C624" s="3">
        <v>3568</v>
      </c>
      <c r="D624" t="s">
        <v>642</v>
      </c>
      <c r="E624" s="74">
        <v>0.75519999999999998</v>
      </c>
      <c r="F624" s="136">
        <v>0.74350000000000005</v>
      </c>
      <c r="G624" s="136">
        <f t="shared" si="9"/>
        <v>-1.1699999999999933E-2</v>
      </c>
    </row>
    <row r="625" spans="1:7">
      <c r="A625" s="48" t="s">
        <v>2211</v>
      </c>
      <c r="B625" t="s">
        <v>2595</v>
      </c>
      <c r="C625" s="3">
        <v>2841</v>
      </c>
      <c r="D625" t="s">
        <v>632</v>
      </c>
      <c r="E625" s="74">
        <v>0.60229999999999995</v>
      </c>
      <c r="F625" s="136">
        <v>0.60240000000000005</v>
      </c>
      <c r="G625" s="136">
        <f t="shared" si="9"/>
        <v>1.0000000000010001E-4</v>
      </c>
    </row>
    <row r="626" spans="1:7">
      <c r="A626" s="48" t="s">
        <v>2211</v>
      </c>
      <c r="B626" t="s">
        <v>2595</v>
      </c>
      <c r="C626" s="3">
        <v>3381</v>
      </c>
      <c r="D626" t="s">
        <v>637</v>
      </c>
      <c r="E626" s="74">
        <v>0.67620000000000002</v>
      </c>
      <c r="F626" s="136">
        <v>0.68440000000000001</v>
      </c>
      <c r="G626" s="136">
        <f t="shared" si="9"/>
        <v>8.1999999999999851E-3</v>
      </c>
    </row>
    <row r="627" spans="1:7">
      <c r="A627" s="48" t="s">
        <v>2211</v>
      </c>
      <c r="B627" t="s">
        <v>2595</v>
      </c>
      <c r="C627" s="3">
        <v>3627</v>
      </c>
      <c r="D627" t="s">
        <v>648</v>
      </c>
      <c r="E627" s="74">
        <v>0.90769999999999995</v>
      </c>
      <c r="F627" s="136">
        <v>0.91569999999999996</v>
      </c>
      <c r="G627" s="136">
        <f t="shared" si="9"/>
        <v>8.0000000000000071E-3</v>
      </c>
    </row>
    <row r="628" spans="1:7">
      <c r="A628" s="48" t="s">
        <v>2211</v>
      </c>
      <c r="B628" t="s">
        <v>2595</v>
      </c>
      <c r="C628" s="3">
        <v>4480</v>
      </c>
      <c r="D628" t="s">
        <v>658</v>
      </c>
      <c r="E628" s="74">
        <v>0.63190000000000002</v>
      </c>
      <c r="F628" s="136">
        <v>0.6462</v>
      </c>
      <c r="G628" s="136">
        <f t="shared" si="9"/>
        <v>1.4299999999999979E-2</v>
      </c>
    </row>
    <row r="629" spans="1:7">
      <c r="A629" s="48" t="s">
        <v>2211</v>
      </c>
      <c r="B629" t="s">
        <v>2595</v>
      </c>
      <c r="C629" s="3">
        <v>3159</v>
      </c>
      <c r="D629" t="s">
        <v>633</v>
      </c>
      <c r="E629" s="74">
        <v>0.81379999999999997</v>
      </c>
      <c r="F629" s="136">
        <v>0.83420000000000005</v>
      </c>
      <c r="G629" s="136">
        <f t="shared" si="9"/>
        <v>2.0400000000000085E-2</v>
      </c>
    </row>
    <row r="630" spans="1:7">
      <c r="A630" s="48" t="s">
        <v>2211</v>
      </c>
      <c r="B630" t="s">
        <v>2595</v>
      </c>
      <c r="C630" s="3">
        <v>3625</v>
      </c>
      <c r="D630" t="s">
        <v>646</v>
      </c>
      <c r="E630" s="74">
        <v>0.62339999999999995</v>
      </c>
      <c r="F630" s="136">
        <v>0.63170000000000004</v>
      </c>
      <c r="G630" s="136">
        <f t="shared" si="9"/>
        <v>8.3000000000000851E-3</v>
      </c>
    </row>
    <row r="631" spans="1:7">
      <c r="A631" s="48" t="s">
        <v>2211</v>
      </c>
      <c r="B631" t="s">
        <v>2595</v>
      </c>
      <c r="C631" s="3">
        <v>3432</v>
      </c>
      <c r="D631" t="s">
        <v>563</v>
      </c>
      <c r="E631" s="74">
        <v>0.78649999999999998</v>
      </c>
      <c r="F631" s="136">
        <v>0.81389999999999996</v>
      </c>
      <c r="G631" s="136">
        <f t="shared" si="9"/>
        <v>2.739999999999998E-2</v>
      </c>
    </row>
    <row r="632" spans="1:7">
      <c r="A632" s="48" t="s">
        <v>2211</v>
      </c>
      <c r="B632" t="s">
        <v>2595</v>
      </c>
      <c r="C632" s="3">
        <v>5348</v>
      </c>
      <c r="D632" t="s">
        <v>662</v>
      </c>
      <c r="E632" s="74">
        <v>0.77769999999999995</v>
      </c>
      <c r="F632" s="136">
        <v>0.80830000000000002</v>
      </c>
      <c r="G632" s="136">
        <f t="shared" si="9"/>
        <v>3.0600000000000072E-2</v>
      </c>
    </row>
    <row r="633" spans="1:7">
      <c r="A633" s="48" t="s">
        <v>2211</v>
      </c>
      <c r="B633" t="s">
        <v>2595</v>
      </c>
      <c r="C633" s="3">
        <v>3329</v>
      </c>
      <c r="D633" t="s">
        <v>636</v>
      </c>
      <c r="E633" s="74">
        <v>0.82899999999999996</v>
      </c>
      <c r="F633" s="136">
        <v>0.8306</v>
      </c>
      <c r="G633" s="136">
        <f t="shared" si="9"/>
        <v>1.6000000000000458E-3</v>
      </c>
    </row>
    <row r="634" spans="1:7">
      <c r="A634" s="48" t="s">
        <v>2211</v>
      </c>
      <c r="B634" t="s">
        <v>2595</v>
      </c>
      <c r="C634" s="3">
        <v>4422</v>
      </c>
      <c r="D634" t="s">
        <v>597</v>
      </c>
      <c r="E634" s="74">
        <v>0.8034</v>
      </c>
      <c r="F634" s="136">
        <v>0.81189999999999996</v>
      </c>
      <c r="G634" s="136">
        <f t="shared" si="9"/>
        <v>8.499999999999952E-3</v>
      </c>
    </row>
    <row r="635" spans="1:7">
      <c r="A635" s="48" t="s">
        <v>2211</v>
      </c>
      <c r="B635" t="s">
        <v>2595</v>
      </c>
      <c r="C635" s="3">
        <v>3626</v>
      </c>
      <c r="D635" t="s">
        <v>647</v>
      </c>
      <c r="E635" s="74">
        <v>0.76829999999999998</v>
      </c>
      <c r="F635" s="136">
        <v>0.78010000000000002</v>
      </c>
      <c r="G635" s="136">
        <f t="shared" si="9"/>
        <v>1.1800000000000033E-2</v>
      </c>
    </row>
    <row r="636" spans="1:7">
      <c r="A636" s="48" t="s">
        <v>2211</v>
      </c>
      <c r="B636" t="s">
        <v>2595</v>
      </c>
      <c r="C636" s="3">
        <v>5029</v>
      </c>
      <c r="D636" t="s">
        <v>660</v>
      </c>
      <c r="E636" s="74">
        <v>0.75409999999999999</v>
      </c>
      <c r="F636" s="136">
        <v>0.77429999999999999</v>
      </c>
      <c r="G636" s="136">
        <f t="shared" si="9"/>
        <v>2.0199999999999996E-2</v>
      </c>
    </row>
    <row r="637" spans="1:7">
      <c r="A637" s="48" t="s">
        <v>2211</v>
      </c>
      <c r="B637" t="s">
        <v>2595</v>
      </c>
      <c r="C637" s="3">
        <v>4374</v>
      </c>
      <c r="D637" t="s">
        <v>655</v>
      </c>
      <c r="E637" s="74">
        <v>0.6512</v>
      </c>
      <c r="F637" s="136">
        <v>0.64239999999999997</v>
      </c>
      <c r="G637" s="136">
        <f t="shared" si="9"/>
        <v>-8.80000000000003E-3</v>
      </c>
    </row>
    <row r="638" spans="1:7">
      <c r="A638" s="48" t="s">
        <v>2211</v>
      </c>
      <c r="B638" t="s">
        <v>2595</v>
      </c>
      <c r="C638" s="3">
        <v>4343</v>
      </c>
      <c r="D638" t="s">
        <v>3189</v>
      </c>
      <c r="E638" s="74">
        <v>0.7631</v>
      </c>
      <c r="F638" s="136">
        <v>0.76339999999999997</v>
      </c>
      <c r="G638" s="136">
        <f t="shared" si="9"/>
        <v>2.9999999999996696E-4</v>
      </c>
    </row>
    <row r="639" spans="1:7">
      <c r="A639" s="48" t="s">
        <v>2211</v>
      </c>
      <c r="B639" t="s">
        <v>2595</v>
      </c>
      <c r="C639" s="3">
        <v>3160</v>
      </c>
      <c r="D639" t="s">
        <v>634</v>
      </c>
      <c r="E639" s="74">
        <v>0.73419999999999996</v>
      </c>
      <c r="F639" s="136">
        <v>0.74750000000000005</v>
      </c>
      <c r="G639" s="136">
        <f t="shared" si="9"/>
        <v>1.330000000000009E-2</v>
      </c>
    </row>
    <row r="640" spans="1:7">
      <c r="A640" s="48" t="s">
        <v>2211</v>
      </c>
      <c r="B640" t="s">
        <v>2595</v>
      </c>
      <c r="C640" s="3">
        <v>3567</v>
      </c>
      <c r="D640" t="s">
        <v>641</v>
      </c>
      <c r="E640" s="74">
        <v>0.79049999999999998</v>
      </c>
      <c r="F640" s="136">
        <v>0.7954</v>
      </c>
      <c r="G640" s="136">
        <f t="shared" si="9"/>
        <v>4.9000000000000155E-3</v>
      </c>
    </row>
    <row r="641" spans="1:7">
      <c r="A641" s="48" t="s">
        <v>2211</v>
      </c>
      <c r="B641" t="s">
        <v>2595</v>
      </c>
      <c r="C641" s="3">
        <v>1951</v>
      </c>
      <c r="D641" t="s">
        <v>630</v>
      </c>
      <c r="E641" s="74">
        <v>0.50139999999999996</v>
      </c>
      <c r="F641" s="136">
        <v>0.52659999999999996</v>
      </c>
      <c r="G641" s="136">
        <f t="shared" si="9"/>
        <v>2.52E-2</v>
      </c>
    </row>
    <row r="642" spans="1:7">
      <c r="A642" s="48" t="s">
        <v>2211</v>
      </c>
      <c r="B642" t="s">
        <v>2595</v>
      </c>
      <c r="C642" s="3">
        <v>5473</v>
      </c>
      <c r="D642" t="s">
        <v>2468</v>
      </c>
      <c r="E642" s="74">
        <v>0.72460000000000002</v>
      </c>
      <c r="F642" s="136">
        <v>0.73219999999999996</v>
      </c>
      <c r="G642" s="136">
        <f t="shared" si="9"/>
        <v>7.5999999999999401E-3</v>
      </c>
    </row>
    <row r="643" spans="1:7">
      <c r="A643" s="48" t="s">
        <v>2211</v>
      </c>
      <c r="B643" t="s">
        <v>2595</v>
      </c>
      <c r="C643" s="3">
        <v>3584</v>
      </c>
      <c r="D643" t="s">
        <v>645</v>
      </c>
      <c r="E643" s="74">
        <v>0.68799999999999994</v>
      </c>
      <c r="F643" s="136">
        <v>0.69889999999999997</v>
      </c>
      <c r="G643" s="136">
        <f t="shared" si="9"/>
        <v>1.0900000000000021E-2</v>
      </c>
    </row>
    <row r="644" spans="1:7">
      <c r="A644" s="48" t="s">
        <v>2211</v>
      </c>
      <c r="B644" t="s">
        <v>2595</v>
      </c>
      <c r="C644" s="3">
        <v>4570</v>
      </c>
      <c r="D644" t="s">
        <v>659</v>
      </c>
      <c r="E644" s="74">
        <v>0.7127</v>
      </c>
      <c r="F644" s="136">
        <v>0.72929999999999995</v>
      </c>
      <c r="G644" s="136">
        <f t="shared" ref="G644:G707" si="10">F644-E644</f>
        <v>1.6599999999999948E-2</v>
      </c>
    </row>
    <row r="645" spans="1:7">
      <c r="A645" s="48" t="s">
        <v>2211</v>
      </c>
      <c r="B645" t="s">
        <v>2595</v>
      </c>
      <c r="C645" s="3">
        <v>3628</v>
      </c>
      <c r="D645" t="s">
        <v>649</v>
      </c>
      <c r="E645" s="74">
        <v>0.71050000000000002</v>
      </c>
      <c r="F645" s="136">
        <v>0.69099999999999995</v>
      </c>
      <c r="G645" s="136">
        <f t="shared" si="10"/>
        <v>-1.9500000000000073E-2</v>
      </c>
    </row>
    <row r="646" spans="1:7">
      <c r="A646" s="48" t="s">
        <v>2211</v>
      </c>
      <c r="B646" t="s">
        <v>2595</v>
      </c>
      <c r="C646" s="3">
        <v>3582</v>
      </c>
      <c r="D646" t="s">
        <v>643</v>
      </c>
      <c r="E646" s="74">
        <v>0.70240000000000002</v>
      </c>
      <c r="F646" s="136">
        <v>0.72809999999999997</v>
      </c>
      <c r="G646" s="136">
        <f t="shared" si="10"/>
        <v>2.5699999999999945E-2</v>
      </c>
    </row>
    <row r="647" spans="1:7">
      <c r="A647" s="48" t="s">
        <v>2211</v>
      </c>
      <c r="B647" t="s">
        <v>2595</v>
      </c>
      <c r="C647" s="3">
        <v>3583</v>
      </c>
      <c r="D647" t="s">
        <v>644</v>
      </c>
      <c r="E647" s="74">
        <v>0.79549999999999998</v>
      </c>
      <c r="F647" s="136">
        <v>0.80300000000000005</v>
      </c>
      <c r="G647" s="136">
        <f t="shared" si="10"/>
        <v>7.5000000000000622E-3</v>
      </c>
    </row>
    <row r="648" spans="1:7">
      <c r="A648" s="48" t="s">
        <v>2211</v>
      </c>
      <c r="B648" t="s">
        <v>2595</v>
      </c>
      <c r="C648" s="3">
        <v>3328</v>
      </c>
      <c r="D648" t="s">
        <v>635</v>
      </c>
      <c r="E648" s="74">
        <v>0.67579999999999996</v>
      </c>
      <c r="F648" s="136">
        <v>0.63470000000000004</v>
      </c>
      <c r="G648" s="136">
        <f t="shared" si="10"/>
        <v>-4.1099999999999914E-2</v>
      </c>
    </row>
    <row r="649" spans="1:7">
      <c r="A649" s="48" t="s">
        <v>2388</v>
      </c>
      <c r="B649" t="s">
        <v>2596</v>
      </c>
      <c r="C649" s="3">
        <v>2263</v>
      </c>
      <c r="D649" t="s">
        <v>1960</v>
      </c>
      <c r="E649" s="74">
        <v>0.54390000000000005</v>
      </c>
      <c r="F649" s="136">
        <v>0.58989999999999998</v>
      </c>
      <c r="G649" s="136">
        <f t="shared" si="10"/>
        <v>4.599999999999993E-2</v>
      </c>
    </row>
    <row r="650" spans="1:7">
      <c r="A650" s="48" t="s">
        <v>2388</v>
      </c>
      <c r="B650" t="s">
        <v>2596</v>
      </c>
      <c r="C650" s="3">
        <v>5207</v>
      </c>
      <c r="D650" t="s">
        <v>622</v>
      </c>
      <c r="E650" s="74">
        <v>0.55649999999999999</v>
      </c>
      <c r="F650" s="136">
        <v>0.56369999999999998</v>
      </c>
      <c r="G650" s="136">
        <f t="shared" si="10"/>
        <v>7.1999999999999842E-3</v>
      </c>
    </row>
    <row r="651" spans="1:7">
      <c r="A651" s="48" t="s">
        <v>2388</v>
      </c>
      <c r="B651" t="s">
        <v>2596</v>
      </c>
      <c r="C651" s="3">
        <v>2458</v>
      </c>
      <c r="D651" t="s">
        <v>1613</v>
      </c>
      <c r="E651" s="74">
        <v>0.58379999999999999</v>
      </c>
      <c r="F651" s="136">
        <v>0.59019999999999995</v>
      </c>
      <c r="G651" s="136">
        <f t="shared" si="10"/>
        <v>6.3999999999999613E-3</v>
      </c>
    </row>
    <row r="652" spans="1:7">
      <c r="A652" s="48" t="s">
        <v>2388</v>
      </c>
      <c r="B652" t="s">
        <v>2596</v>
      </c>
      <c r="C652" s="3">
        <v>2607</v>
      </c>
      <c r="D652" t="s">
        <v>1962</v>
      </c>
      <c r="E652" s="74">
        <v>0.49959999999999999</v>
      </c>
      <c r="F652" s="136">
        <v>0.49220000000000003</v>
      </c>
      <c r="G652" s="136">
        <f t="shared" si="10"/>
        <v>-7.3999999999999622E-3</v>
      </c>
    </row>
    <row r="653" spans="1:7">
      <c r="A653" s="48" t="s">
        <v>2388</v>
      </c>
      <c r="B653" t="s">
        <v>2596</v>
      </c>
      <c r="C653" s="3">
        <v>4482</v>
      </c>
      <c r="D653" t="s">
        <v>1965</v>
      </c>
      <c r="E653" s="74">
        <v>0.54400000000000004</v>
      </c>
      <c r="F653" s="136">
        <v>0.56269999999999998</v>
      </c>
      <c r="G653" s="136">
        <f t="shared" si="10"/>
        <v>1.8699999999999939E-2</v>
      </c>
    </row>
    <row r="654" spans="1:7">
      <c r="A654" s="48" t="s">
        <v>2388</v>
      </c>
      <c r="B654" t="s">
        <v>2596</v>
      </c>
      <c r="C654" s="3">
        <v>2488</v>
      </c>
      <c r="D654" t="s">
        <v>1961</v>
      </c>
      <c r="E654" s="74">
        <v>0.4405</v>
      </c>
      <c r="F654" s="136">
        <v>0.44879999999999998</v>
      </c>
      <c r="G654" s="136">
        <f t="shared" si="10"/>
        <v>8.2999999999999741E-3</v>
      </c>
    </row>
    <row r="655" spans="1:7">
      <c r="A655" s="48" t="s">
        <v>2388</v>
      </c>
      <c r="B655" t="s">
        <v>2596</v>
      </c>
      <c r="C655" s="3">
        <v>5464</v>
      </c>
      <c r="D655" t="s">
        <v>3190</v>
      </c>
      <c r="E655" s="74">
        <v>0.62560000000000004</v>
      </c>
      <c r="F655" s="136">
        <v>0.61050000000000004</v>
      </c>
      <c r="G655" s="136">
        <f t="shared" si="10"/>
        <v>-1.5100000000000002E-2</v>
      </c>
    </row>
    <row r="656" spans="1:7">
      <c r="A656" s="48" t="s">
        <v>2388</v>
      </c>
      <c r="B656" t="s">
        <v>2596</v>
      </c>
      <c r="C656" s="3">
        <v>5084</v>
      </c>
      <c r="D656" t="s">
        <v>3031</v>
      </c>
      <c r="E656" s="74">
        <v>0.4</v>
      </c>
      <c r="F656" s="136">
        <v>0.24440000000000001</v>
      </c>
      <c r="G656" s="136">
        <f t="shared" si="10"/>
        <v>-0.15560000000000002</v>
      </c>
    </row>
    <row r="657" spans="1:7">
      <c r="A657" s="48" t="s">
        <v>2388</v>
      </c>
      <c r="B657" t="s">
        <v>2596</v>
      </c>
      <c r="C657" s="3">
        <v>5579</v>
      </c>
      <c r="D657" t="s">
        <v>2872</v>
      </c>
      <c r="E657" s="74">
        <v>0.52480000000000004</v>
      </c>
      <c r="F657" s="136">
        <v>0.54149999999999998</v>
      </c>
      <c r="G657" s="136">
        <f t="shared" si="10"/>
        <v>1.6699999999999937E-2</v>
      </c>
    </row>
    <row r="658" spans="1:7">
      <c r="A658" s="48" t="s">
        <v>2388</v>
      </c>
      <c r="B658" t="s">
        <v>2596</v>
      </c>
      <c r="C658" s="3">
        <v>4554</v>
      </c>
      <c r="D658" t="s">
        <v>1745</v>
      </c>
      <c r="E658" s="74">
        <v>0.54059999999999997</v>
      </c>
      <c r="F658" s="136">
        <v>0.55330000000000001</v>
      </c>
      <c r="G658" s="136">
        <f t="shared" si="10"/>
        <v>1.2700000000000045E-2</v>
      </c>
    </row>
    <row r="659" spans="1:7">
      <c r="A659" s="98" t="s">
        <v>2388</v>
      </c>
      <c r="B659" t="s">
        <v>2596</v>
      </c>
      <c r="C659" s="3">
        <v>5747</v>
      </c>
      <c r="D659" t="s">
        <v>3191</v>
      </c>
      <c r="E659" s="74">
        <v>0.56089999999999995</v>
      </c>
      <c r="F659" s="136">
        <v>0.53849999999999998</v>
      </c>
      <c r="G659" s="136">
        <f t="shared" si="10"/>
        <v>-2.2399999999999975E-2</v>
      </c>
    </row>
    <row r="660" spans="1:7">
      <c r="A660" s="48" t="s">
        <v>2388</v>
      </c>
      <c r="B660" t="s">
        <v>2596</v>
      </c>
      <c r="C660" s="3">
        <v>4130</v>
      </c>
      <c r="D660" t="s">
        <v>1964</v>
      </c>
      <c r="E660" s="74">
        <v>0.51970000000000005</v>
      </c>
      <c r="F660" s="136">
        <v>0.53249999999999997</v>
      </c>
      <c r="G660" s="136">
        <f t="shared" si="10"/>
        <v>1.2799999999999923E-2</v>
      </c>
    </row>
    <row r="661" spans="1:7">
      <c r="A661" s="48" t="s">
        <v>2388</v>
      </c>
      <c r="B661" t="s">
        <v>2596</v>
      </c>
      <c r="C661" s="3">
        <v>3762</v>
      </c>
      <c r="D661" t="s">
        <v>1963</v>
      </c>
      <c r="E661" s="74">
        <v>0.52380000000000004</v>
      </c>
      <c r="F661" s="136">
        <v>0.5454</v>
      </c>
      <c r="G661" s="136">
        <f t="shared" si="10"/>
        <v>2.1599999999999953E-2</v>
      </c>
    </row>
    <row r="662" spans="1:7">
      <c r="A662" s="48" t="s">
        <v>2313</v>
      </c>
      <c r="B662" t="s">
        <v>2597</v>
      </c>
      <c r="C662" s="3">
        <v>4582</v>
      </c>
      <c r="D662" t="s">
        <v>1421</v>
      </c>
      <c r="E662" s="74">
        <v>0.50780000000000003</v>
      </c>
      <c r="F662" s="136">
        <v>0.49940000000000001</v>
      </c>
      <c r="G662" s="136">
        <f t="shared" si="10"/>
        <v>-8.4000000000000186E-3</v>
      </c>
    </row>
    <row r="663" spans="1:7">
      <c r="A663" s="48" t="s">
        <v>2313</v>
      </c>
      <c r="B663" t="s">
        <v>2597</v>
      </c>
      <c r="C663" s="3">
        <v>2878</v>
      </c>
      <c r="D663" t="s">
        <v>1418</v>
      </c>
      <c r="E663" s="74">
        <v>0.43380000000000002</v>
      </c>
      <c r="F663" s="136">
        <v>0.42609999999999998</v>
      </c>
      <c r="G663" s="136">
        <f t="shared" si="10"/>
        <v>-7.7000000000000401E-3</v>
      </c>
    </row>
    <row r="664" spans="1:7">
      <c r="A664" s="48" t="s">
        <v>2313</v>
      </c>
      <c r="B664" t="s">
        <v>2597</v>
      </c>
      <c r="C664" s="3">
        <v>5671</v>
      </c>
      <c r="D664" t="s">
        <v>2993</v>
      </c>
      <c r="E664" s="74">
        <v>0.56289999999999996</v>
      </c>
      <c r="F664" s="136">
        <v>0.5484</v>
      </c>
      <c r="G664" s="136">
        <f t="shared" si="10"/>
        <v>-1.4499999999999957E-2</v>
      </c>
    </row>
    <row r="665" spans="1:7">
      <c r="A665" s="48" t="s">
        <v>2313</v>
      </c>
      <c r="B665" t="s">
        <v>2597</v>
      </c>
      <c r="C665" s="3">
        <v>2773</v>
      </c>
      <c r="D665" t="s">
        <v>1417</v>
      </c>
      <c r="E665" s="74">
        <v>0.45090000000000002</v>
      </c>
      <c r="F665" s="136">
        <v>0.45679999999999998</v>
      </c>
      <c r="G665" s="136">
        <f t="shared" si="10"/>
        <v>5.8999999999999608E-3</v>
      </c>
    </row>
    <row r="666" spans="1:7">
      <c r="A666" s="48" t="s">
        <v>2313</v>
      </c>
      <c r="B666" t="s">
        <v>2597</v>
      </c>
      <c r="C666" s="3">
        <v>5582</v>
      </c>
      <c r="D666" t="s">
        <v>2867</v>
      </c>
      <c r="E666" s="74">
        <v>0.58460000000000001</v>
      </c>
      <c r="F666" s="136">
        <v>0.58840000000000003</v>
      </c>
      <c r="G666" s="136">
        <f t="shared" si="10"/>
        <v>3.8000000000000256E-3</v>
      </c>
    </row>
    <row r="667" spans="1:7">
      <c r="A667" s="48" t="s">
        <v>2313</v>
      </c>
      <c r="B667" t="s">
        <v>2597</v>
      </c>
      <c r="C667" s="3">
        <v>4557</v>
      </c>
      <c r="D667" t="s">
        <v>1420</v>
      </c>
      <c r="E667" s="74">
        <v>0.48309999999999997</v>
      </c>
      <c r="F667" s="136">
        <v>0.48530000000000001</v>
      </c>
      <c r="G667" s="136">
        <f t="shared" si="10"/>
        <v>2.2000000000000353E-3</v>
      </c>
    </row>
    <row r="668" spans="1:7">
      <c r="A668" s="48" t="s">
        <v>2313</v>
      </c>
      <c r="B668" t="s">
        <v>2597</v>
      </c>
      <c r="C668" s="3">
        <v>3798</v>
      </c>
      <c r="D668" t="s">
        <v>1419</v>
      </c>
      <c r="E668" s="74">
        <v>0.52039999999999997</v>
      </c>
      <c r="F668" s="136">
        <v>0.52890000000000004</v>
      </c>
      <c r="G668" s="136">
        <f t="shared" si="10"/>
        <v>8.5000000000000631E-3</v>
      </c>
    </row>
    <row r="669" spans="1:7">
      <c r="A669" s="48" t="s">
        <v>2130</v>
      </c>
      <c r="B669" t="s">
        <v>2598</v>
      </c>
      <c r="C669" s="3">
        <v>3078</v>
      </c>
      <c r="D669" t="s">
        <v>66</v>
      </c>
      <c r="E669" s="74">
        <v>0.73560000000000003</v>
      </c>
      <c r="F669" s="136">
        <v>0.72119999999999995</v>
      </c>
      <c r="G669" s="136">
        <f t="shared" si="10"/>
        <v>-1.4400000000000079E-2</v>
      </c>
    </row>
    <row r="670" spans="1:7">
      <c r="A670" s="48" t="s">
        <v>2130</v>
      </c>
      <c r="B670" t="s">
        <v>2598</v>
      </c>
      <c r="C670" s="3">
        <v>4031</v>
      </c>
      <c r="D670" t="s">
        <v>67</v>
      </c>
      <c r="E670" s="74">
        <v>0.69030000000000002</v>
      </c>
      <c r="F670" s="136">
        <v>0.72150000000000003</v>
      </c>
      <c r="G670" s="136">
        <f t="shared" si="10"/>
        <v>3.1200000000000006E-2</v>
      </c>
    </row>
    <row r="671" spans="1:7">
      <c r="A671" s="48" t="s">
        <v>2130</v>
      </c>
      <c r="B671" t="s">
        <v>2598</v>
      </c>
      <c r="C671" s="3">
        <v>2367</v>
      </c>
      <c r="D671" t="s">
        <v>65</v>
      </c>
      <c r="E671" s="74">
        <v>0.67889999999999995</v>
      </c>
      <c r="F671" s="136">
        <v>0.71809999999999996</v>
      </c>
      <c r="G671" s="136">
        <f t="shared" si="10"/>
        <v>3.9200000000000013E-2</v>
      </c>
    </row>
    <row r="672" spans="1:7">
      <c r="A672" s="48" t="s">
        <v>2309</v>
      </c>
      <c r="B672" t="s">
        <v>2599</v>
      </c>
      <c r="C672" s="3">
        <v>3180</v>
      </c>
      <c r="D672" t="s">
        <v>1368</v>
      </c>
      <c r="E672" s="74">
        <v>0.64039999999999997</v>
      </c>
      <c r="F672" s="136">
        <v>0.61499999999999999</v>
      </c>
      <c r="G672" s="136">
        <f t="shared" si="10"/>
        <v>-2.5399999999999978E-2</v>
      </c>
    </row>
    <row r="673" spans="1:7">
      <c r="A673" s="48" t="s">
        <v>2309</v>
      </c>
      <c r="B673" t="s">
        <v>2599</v>
      </c>
      <c r="C673" s="3">
        <v>2398</v>
      </c>
      <c r="D673" t="s">
        <v>1364</v>
      </c>
      <c r="E673" s="74">
        <v>0.54179999999999995</v>
      </c>
      <c r="F673" s="136">
        <v>0.50009999999999999</v>
      </c>
      <c r="G673" s="136">
        <f t="shared" si="10"/>
        <v>-4.1699999999999959E-2</v>
      </c>
    </row>
    <row r="674" spans="1:7">
      <c r="A674" s="48" t="s">
        <v>2309</v>
      </c>
      <c r="B674" t="s">
        <v>2599</v>
      </c>
      <c r="C674" s="3">
        <v>3301</v>
      </c>
      <c r="D674" t="s">
        <v>1370</v>
      </c>
      <c r="E674" s="74">
        <v>0.69340000000000002</v>
      </c>
      <c r="F674" s="136">
        <v>0.65959999999999996</v>
      </c>
      <c r="G674" s="136">
        <f t="shared" si="10"/>
        <v>-3.3800000000000052E-2</v>
      </c>
    </row>
    <row r="675" spans="1:7">
      <c r="A675" s="48" t="s">
        <v>2309</v>
      </c>
      <c r="B675" t="s">
        <v>2599</v>
      </c>
      <c r="C675" s="3">
        <v>2257</v>
      </c>
      <c r="D675" t="s">
        <v>1362</v>
      </c>
      <c r="E675" s="74">
        <v>0.49690000000000001</v>
      </c>
      <c r="F675" s="136">
        <v>0.48130000000000001</v>
      </c>
      <c r="G675" s="136">
        <f t="shared" si="10"/>
        <v>-1.5600000000000003E-2</v>
      </c>
    </row>
    <row r="676" spans="1:7">
      <c r="A676" s="48" t="s">
        <v>2309</v>
      </c>
      <c r="B676" t="s">
        <v>2599</v>
      </c>
      <c r="C676" s="3">
        <v>3532</v>
      </c>
      <c r="D676" t="s">
        <v>1372</v>
      </c>
      <c r="E676" s="74">
        <v>0.63200000000000001</v>
      </c>
      <c r="F676" s="136">
        <v>0.60499999999999998</v>
      </c>
      <c r="G676" s="136">
        <f t="shared" si="10"/>
        <v>-2.7000000000000024E-2</v>
      </c>
    </row>
    <row r="677" spans="1:7">
      <c r="A677" s="48" t="s">
        <v>2309</v>
      </c>
      <c r="B677" t="s">
        <v>2599</v>
      </c>
      <c r="C677" s="3">
        <v>2876</v>
      </c>
      <c r="D677" t="s">
        <v>1365</v>
      </c>
      <c r="E677" s="74">
        <v>0.5917</v>
      </c>
      <c r="F677" s="136">
        <v>0.56879999999999997</v>
      </c>
      <c r="G677" s="136">
        <f t="shared" si="10"/>
        <v>-2.2900000000000031E-2</v>
      </c>
    </row>
    <row r="678" spans="1:7">
      <c r="A678" s="48" t="s">
        <v>2309</v>
      </c>
      <c r="B678" t="s">
        <v>2599</v>
      </c>
      <c r="C678" s="3">
        <v>4063</v>
      </c>
      <c r="D678" t="s">
        <v>3192</v>
      </c>
      <c r="E678" s="74">
        <v>0.69</v>
      </c>
      <c r="F678" s="136">
        <v>0.68969999999999998</v>
      </c>
      <c r="G678" s="136">
        <f t="shared" si="10"/>
        <v>-2.9999999999996696E-4</v>
      </c>
    </row>
    <row r="679" spans="1:7">
      <c r="A679" s="48" t="s">
        <v>2309</v>
      </c>
      <c r="B679" t="s">
        <v>2599</v>
      </c>
      <c r="C679" s="3">
        <v>3000</v>
      </c>
      <c r="D679" t="s">
        <v>1367</v>
      </c>
      <c r="E679" s="74">
        <v>0.66039999999999999</v>
      </c>
      <c r="F679" s="136">
        <v>0.66449999999999998</v>
      </c>
      <c r="G679" s="136">
        <f t="shared" si="10"/>
        <v>4.0999999999999925E-3</v>
      </c>
    </row>
    <row r="680" spans="1:7">
      <c r="A680" s="48" t="s">
        <v>2309</v>
      </c>
      <c r="B680" t="s">
        <v>2599</v>
      </c>
      <c r="C680" s="3">
        <v>2945</v>
      </c>
      <c r="D680" t="s">
        <v>1366</v>
      </c>
      <c r="E680" s="74">
        <v>0.66190000000000004</v>
      </c>
      <c r="F680" s="136">
        <v>0.62780000000000002</v>
      </c>
      <c r="G680" s="136">
        <f t="shared" si="10"/>
        <v>-3.4100000000000019E-2</v>
      </c>
    </row>
    <row r="681" spans="1:7">
      <c r="A681" s="48" t="s">
        <v>2309</v>
      </c>
      <c r="B681" t="s">
        <v>2599</v>
      </c>
      <c r="C681" s="3">
        <v>2340</v>
      </c>
      <c r="D681" t="s">
        <v>1363</v>
      </c>
      <c r="E681" s="74">
        <v>0.66920000000000002</v>
      </c>
      <c r="F681" s="136">
        <v>0.64480000000000004</v>
      </c>
      <c r="G681" s="136">
        <f t="shared" si="10"/>
        <v>-2.4399999999999977E-2</v>
      </c>
    </row>
    <row r="682" spans="1:7">
      <c r="A682" s="48" t="s">
        <v>2309</v>
      </c>
      <c r="B682" t="s">
        <v>2599</v>
      </c>
      <c r="C682" s="3">
        <v>3300</v>
      </c>
      <c r="D682" t="s">
        <v>1369</v>
      </c>
      <c r="E682" s="74">
        <v>0.61509999999999998</v>
      </c>
      <c r="F682" s="136">
        <v>0.60150000000000003</v>
      </c>
      <c r="G682" s="136">
        <f t="shared" si="10"/>
        <v>-1.3599999999999945E-2</v>
      </c>
    </row>
    <row r="683" spans="1:7">
      <c r="A683" s="48" t="s">
        <v>2309</v>
      </c>
      <c r="B683" t="s">
        <v>2599</v>
      </c>
      <c r="C683" s="3">
        <v>3401</v>
      </c>
      <c r="D683" t="s">
        <v>1371</v>
      </c>
      <c r="E683" s="74">
        <v>0.66220000000000001</v>
      </c>
      <c r="F683" s="136">
        <v>0.64910000000000001</v>
      </c>
      <c r="G683" s="136">
        <f t="shared" si="10"/>
        <v>-1.3100000000000001E-2</v>
      </c>
    </row>
    <row r="684" spans="1:7">
      <c r="A684" s="48" t="s">
        <v>2309</v>
      </c>
      <c r="B684" t="s">
        <v>2599</v>
      </c>
      <c r="C684" s="3">
        <v>3648</v>
      </c>
      <c r="D684" t="s">
        <v>1373</v>
      </c>
      <c r="E684" s="74">
        <v>0.64810000000000001</v>
      </c>
      <c r="F684" s="136">
        <v>0.62590000000000001</v>
      </c>
      <c r="G684" s="136">
        <f t="shared" si="10"/>
        <v>-2.2199999999999998E-2</v>
      </c>
    </row>
    <row r="685" spans="1:7">
      <c r="A685" s="48" t="s">
        <v>2350</v>
      </c>
      <c r="B685" t="s">
        <v>2600</v>
      </c>
      <c r="C685" s="3">
        <v>3794</v>
      </c>
      <c r="D685" t="s">
        <v>1751</v>
      </c>
      <c r="E685" s="74">
        <v>0.22189999999999999</v>
      </c>
      <c r="F685" s="136">
        <v>0.21529999999999999</v>
      </c>
      <c r="G685" s="136">
        <f t="shared" si="10"/>
        <v>-6.5999999999999948E-3</v>
      </c>
    </row>
    <row r="686" spans="1:7">
      <c r="A686" s="48" t="s">
        <v>2350</v>
      </c>
      <c r="B686" t="s">
        <v>2600</v>
      </c>
      <c r="C686" s="3">
        <v>3192</v>
      </c>
      <c r="D686" t="s">
        <v>1750</v>
      </c>
      <c r="E686" s="74">
        <v>0.20949999999999999</v>
      </c>
      <c r="F686" s="136">
        <v>0.21290000000000001</v>
      </c>
      <c r="G686" s="136">
        <f t="shared" si="10"/>
        <v>3.4000000000000141E-3</v>
      </c>
    </row>
    <row r="687" spans="1:7">
      <c r="A687" s="48" t="s">
        <v>2350</v>
      </c>
      <c r="B687" t="s">
        <v>2600</v>
      </c>
      <c r="C687" s="3">
        <v>4593</v>
      </c>
      <c r="D687" t="s">
        <v>1752</v>
      </c>
      <c r="E687" s="74">
        <v>0.24099999999999999</v>
      </c>
      <c r="F687" s="136">
        <v>0.24440000000000001</v>
      </c>
      <c r="G687" s="136">
        <f t="shared" si="10"/>
        <v>3.4000000000000141E-3</v>
      </c>
    </row>
    <row r="688" spans="1:7">
      <c r="A688" s="48" t="s">
        <v>2401</v>
      </c>
      <c r="B688" t="s">
        <v>2601</v>
      </c>
      <c r="C688" s="3">
        <v>1962</v>
      </c>
      <c r="D688" t="s">
        <v>2017</v>
      </c>
      <c r="E688" s="74">
        <v>0.53559999999999997</v>
      </c>
      <c r="F688" s="136">
        <v>0.54730000000000001</v>
      </c>
      <c r="G688" s="136">
        <f t="shared" si="10"/>
        <v>1.1700000000000044E-2</v>
      </c>
    </row>
    <row r="689" spans="1:7">
      <c r="A689" s="48" t="s">
        <v>2401</v>
      </c>
      <c r="B689" t="s">
        <v>2601</v>
      </c>
      <c r="C689" s="3">
        <v>2895</v>
      </c>
      <c r="D689" t="s">
        <v>1695</v>
      </c>
      <c r="E689" s="74">
        <v>0.70109999999999995</v>
      </c>
      <c r="F689" s="136">
        <v>0.70089999999999997</v>
      </c>
      <c r="G689" s="136">
        <f t="shared" si="10"/>
        <v>-1.9999999999997797E-4</v>
      </c>
    </row>
    <row r="690" spans="1:7">
      <c r="A690" s="48" t="s">
        <v>2401</v>
      </c>
      <c r="B690" t="s">
        <v>2601</v>
      </c>
      <c r="C690" s="3">
        <v>2896</v>
      </c>
      <c r="D690" t="s">
        <v>2018</v>
      </c>
      <c r="E690" s="74">
        <v>0.51359999999999995</v>
      </c>
      <c r="F690" s="136">
        <v>0.48459999999999998</v>
      </c>
      <c r="G690" s="136">
        <f t="shared" si="10"/>
        <v>-2.899999999999997E-2</v>
      </c>
    </row>
    <row r="691" spans="1:7">
      <c r="A691" s="48" t="s">
        <v>2248</v>
      </c>
      <c r="B691" t="s">
        <v>2602</v>
      </c>
      <c r="C691" s="3">
        <v>3047</v>
      </c>
      <c r="D691" t="s">
        <v>1069</v>
      </c>
      <c r="E691" s="74">
        <v>0.51229999999999998</v>
      </c>
      <c r="F691" s="136">
        <v>0.4864</v>
      </c>
      <c r="G691" s="136">
        <f t="shared" si="10"/>
        <v>-2.5899999999999979E-2</v>
      </c>
    </row>
    <row r="692" spans="1:7">
      <c r="A692" s="48" t="s">
        <v>2248</v>
      </c>
      <c r="B692" t="s">
        <v>2602</v>
      </c>
      <c r="C692" s="3">
        <v>3048</v>
      </c>
      <c r="D692" t="s">
        <v>1070</v>
      </c>
      <c r="E692" s="74">
        <v>0.45619999999999999</v>
      </c>
      <c r="F692" s="136">
        <v>0.48159999999999997</v>
      </c>
      <c r="G692" s="136">
        <f t="shared" si="10"/>
        <v>2.5399999999999978E-2</v>
      </c>
    </row>
    <row r="693" spans="1:7">
      <c r="A693" s="48" t="s">
        <v>2251</v>
      </c>
      <c r="B693" t="s">
        <v>2603</v>
      </c>
      <c r="C693" s="3">
        <v>2856</v>
      </c>
      <c r="D693" t="s">
        <v>1076</v>
      </c>
      <c r="E693" s="74">
        <v>0.59709999999999996</v>
      </c>
      <c r="F693" s="136">
        <v>0.60670000000000002</v>
      </c>
      <c r="G693" s="136">
        <f t="shared" si="10"/>
        <v>9.6000000000000529E-3</v>
      </c>
    </row>
    <row r="694" spans="1:7">
      <c r="A694" s="48" t="s">
        <v>2251</v>
      </c>
      <c r="B694" t="s">
        <v>2603</v>
      </c>
      <c r="C694" s="3">
        <v>3393</v>
      </c>
      <c r="D694" t="s">
        <v>1077</v>
      </c>
      <c r="E694" s="74">
        <v>0.6522</v>
      </c>
      <c r="F694" s="136">
        <v>0.70150000000000001</v>
      </c>
      <c r="G694" s="136">
        <f t="shared" si="10"/>
        <v>4.930000000000001E-2</v>
      </c>
    </row>
    <row r="695" spans="1:7">
      <c r="A695" s="48" t="s">
        <v>2251</v>
      </c>
      <c r="B695" t="s">
        <v>2603</v>
      </c>
      <c r="C695" s="3">
        <v>2677</v>
      </c>
      <c r="D695" t="s">
        <v>1075</v>
      </c>
      <c r="E695" s="74">
        <v>0.61129999999999995</v>
      </c>
      <c r="F695" s="136">
        <v>0.61880000000000002</v>
      </c>
      <c r="G695" s="136">
        <f t="shared" si="10"/>
        <v>7.5000000000000622E-3</v>
      </c>
    </row>
    <row r="696" spans="1:7">
      <c r="A696" s="48" t="s">
        <v>2251</v>
      </c>
      <c r="B696" t="s">
        <v>2603</v>
      </c>
      <c r="C696" s="3">
        <v>5618</v>
      </c>
      <c r="D696" t="s">
        <v>2909</v>
      </c>
      <c r="E696" s="74">
        <v>0.38600000000000001</v>
      </c>
      <c r="F696" s="136">
        <v>0.39939999999999998</v>
      </c>
      <c r="G696" s="136">
        <f t="shared" si="10"/>
        <v>1.3399999999999967E-2</v>
      </c>
    </row>
    <row r="697" spans="1:7">
      <c r="A697" s="48" t="s">
        <v>2188</v>
      </c>
      <c r="B697" t="s">
        <v>2604</v>
      </c>
      <c r="C697" s="3">
        <v>5336</v>
      </c>
      <c r="D697" t="s">
        <v>2841</v>
      </c>
      <c r="E697" s="74">
        <v>0.73509999999999998</v>
      </c>
      <c r="F697" s="136">
        <v>0.73680000000000001</v>
      </c>
      <c r="G697" s="136">
        <f t="shared" si="10"/>
        <v>1.7000000000000348E-3</v>
      </c>
    </row>
    <row r="698" spans="1:7">
      <c r="A698" s="48" t="s">
        <v>2188</v>
      </c>
      <c r="B698" t="s">
        <v>2604</v>
      </c>
      <c r="C698" s="3">
        <v>2802</v>
      </c>
      <c r="D698" t="s">
        <v>450</v>
      </c>
      <c r="E698" s="74">
        <v>0.6663</v>
      </c>
      <c r="F698" s="136">
        <v>0.66520000000000001</v>
      </c>
      <c r="G698" s="136">
        <f t="shared" si="10"/>
        <v>-1.0999999999999899E-3</v>
      </c>
    </row>
    <row r="699" spans="1:7">
      <c r="A699" s="48" t="s">
        <v>2188</v>
      </c>
      <c r="B699" t="s">
        <v>2604</v>
      </c>
      <c r="C699" s="3">
        <v>2801</v>
      </c>
      <c r="D699" t="s">
        <v>449</v>
      </c>
      <c r="E699" s="74">
        <v>0.63149999999999995</v>
      </c>
      <c r="F699" s="136">
        <v>0.65700000000000003</v>
      </c>
      <c r="G699" s="136">
        <f t="shared" si="10"/>
        <v>2.5500000000000078E-2</v>
      </c>
    </row>
    <row r="700" spans="1:7">
      <c r="A700" s="48" t="s">
        <v>2414</v>
      </c>
      <c r="B700" t="s">
        <v>2605</v>
      </c>
      <c r="C700" s="3">
        <v>1776</v>
      </c>
      <c r="D700" t="s">
        <v>2072</v>
      </c>
      <c r="E700" s="74">
        <v>0.91120000000000001</v>
      </c>
      <c r="F700" s="136">
        <v>0.96020000000000005</v>
      </c>
      <c r="G700" s="136">
        <f t="shared" si="10"/>
        <v>4.9000000000000044E-2</v>
      </c>
    </row>
    <row r="701" spans="1:7">
      <c r="A701" s="48" t="s">
        <v>2414</v>
      </c>
      <c r="B701" t="s">
        <v>2605</v>
      </c>
      <c r="C701" s="3">
        <v>2555</v>
      </c>
      <c r="D701" t="s">
        <v>2074</v>
      </c>
      <c r="E701" s="74">
        <v>0.8246</v>
      </c>
      <c r="F701" s="136">
        <v>0.85450000000000004</v>
      </c>
      <c r="G701" s="136">
        <f t="shared" si="10"/>
        <v>2.9900000000000038E-2</v>
      </c>
    </row>
    <row r="702" spans="1:7">
      <c r="A702" s="48" t="s">
        <v>2414</v>
      </c>
      <c r="B702" t="s">
        <v>2605</v>
      </c>
      <c r="C702" s="3">
        <v>3071</v>
      </c>
      <c r="D702" t="s">
        <v>2077</v>
      </c>
      <c r="E702" s="74">
        <v>0.85729999999999995</v>
      </c>
      <c r="F702" s="136">
        <v>0.88859999999999995</v>
      </c>
      <c r="G702" s="136">
        <f t="shared" si="10"/>
        <v>3.1299999999999994E-2</v>
      </c>
    </row>
    <row r="703" spans="1:7">
      <c r="A703" s="48" t="s">
        <v>2414</v>
      </c>
      <c r="B703" t="s">
        <v>2605</v>
      </c>
      <c r="C703" s="3">
        <v>2345</v>
      </c>
      <c r="D703" t="s">
        <v>2073</v>
      </c>
      <c r="E703" s="74">
        <v>0.84850000000000003</v>
      </c>
      <c r="F703" s="136">
        <v>0.88029999999999997</v>
      </c>
      <c r="G703" s="136">
        <f t="shared" si="10"/>
        <v>3.1799999999999939E-2</v>
      </c>
    </row>
    <row r="704" spans="1:7">
      <c r="A704" s="48" t="s">
        <v>2414</v>
      </c>
      <c r="B704" t="s">
        <v>2605</v>
      </c>
      <c r="C704" s="3">
        <v>3013</v>
      </c>
      <c r="D704" t="s">
        <v>2076</v>
      </c>
      <c r="E704" s="74">
        <v>0.86119999999999997</v>
      </c>
      <c r="F704" s="136">
        <v>0.88429999999999997</v>
      </c>
      <c r="G704" s="136">
        <f t="shared" si="10"/>
        <v>2.3100000000000009E-2</v>
      </c>
    </row>
    <row r="705" spans="1:7">
      <c r="A705" s="48" t="s">
        <v>2414</v>
      </c>
      <c r="B705" t="s">
        <v>2605</v>
      </c>
      <c r="C705" s="3">
        <v>5399</v>
      </c>
      <c r="D705" t="s">
        <v>2078</v>
      </c>
      <c r="E705" s="74">
        <v>0.65720000000000001</v>
      </c>
      <c r="F705" s="136">
        <v>0.8</v>
      </c>
      <c r="G705" s="136">
        <f t="shared" si="10"/>
        <v>0.14280000000000004</v>
      </c>
    </row>
    <row r="706" spans="1:7">
      <c r="A706" s="48" t="s">
        <v>2414</v>
      </c>
      <c r="B706" t="s">
        <v>2605</v>
      </c>
      <c r="C706" s="3">
        <v>2756</v>
      </c>
      <c r="D706" t="s">
        <v>2075</v>
      </c>
      <c r="E706" s="74">
        <v>0.82550000000000001</v>
      </c>
      <c r="F706" s="136">
        <v>0.84840000000000004</v>
      </c>
      <c r="G706" s="136">
        <f t="shared" si="10"/>
        <v>2.2900000000000031E-2</v>
      </c>
    </row>
    <row r="707" spans="1:7">
      <c r="A707" s="48" t="s">
        <v>2418</v>
      </c>
      <c r="B707" t="s">
        <v>2606</v>
      </c>
      <c r="C707" s="3">
        <v>3314</v>
      </c>
      <c r="D707" t="s">
        <v>2098</v>
      </c>
      <c r="E707" s="74">
        <v>0.89559999999999995</v>
      </c>
      <c r="F707" s="136">
        <v>0.91439999999999999</v>
      </c>
      <c r="G707" s="136">
        <f t="shared" si="10"/>
        <v>1.8800000000000039E-2</v>
      </c>
    </row>
    <row r="708" spans="1:7">
      <c r="A708" s="48" t="s">
        <v>2418</v>
      </c>
      <c r="B708" t="s">
        <v>2606</v>
      </c>
      <c r="C708" s="3">
        <v>2531</v>
      </c>
      <c r="D708" t="s">
        <v>2097</v>
      </c>
      <c r="E708" s="74">
        <v>0.92090000000000005</v>
      </c>
      <c r="F708" s="136">
        <v>0.93320000000000003</v>
      </c>
      <c r="G708" s="136">
        <f t="shared" ref="G708:G771" si="11">F708-E708</f>
        <v>1.2299999999999978E-2</v>
      </c>
    </row>
    <row r="709" spans="1:7">
      <c r="A709" s="48" t="s">
        <v>2418</v>
      </c>
      <c r="B709" t="s">
        <v>2606</v>
      </c>
      <c r="C709" s="3">
        <v>4535</v>
      </c>
      <c r="D709" t="s">
        <v>1664</v>
      </c>
      <c r="E709" s="74">
        <v>0.88129999999999997</v>
      </c>
      <c r="F709" s="136">
        <v>0.85660000000000003</v>
      </c>
      <c r="G709" s="136">
        <f t="shared" si="11"/>
        <v>-2.4699999999999944E-2</v>
      </c>
    </row>
    <row r="710" spans="1:7">
      <c r="A710" s="98" t="s">
        <v>2418</v>
      </c>
      <c r="B710" t="s">
        <v>2606</v>
      </c>
      <c r="C710" s="3">
        <v>5782</v>
      </c>
      <c r="D710" s="2" t="s">
        <v>3228</v>
      </c>
      <c r="E710" s="74">
        <v>0.92589999999999995</v>
      </c>
      <c r="F710" s="136" t="e">
        <v>#N/A</v>
      </c>
      <c r="G710" s="136" t="e">
        <f t="shared" si="11"/>
        <v>#N/A</v>
      </c>
    </row>
    <row r="711" spans="1:7">
      <c r="A711" s="48" t="s">
        <v>2341</v>
      </c>
      <c r="B711" t="s">
        <v>2607</v>
      </c>
      <c r="C711" s="3">
        <v>5171</v>
      </c>
      <c r="D711" t="s">
        <v>1644</v>
      </c>
      <c r="E711" s="74">
        <v>0.56010000000000004</v>
      </c>
      <c r="F711" s="136">
        <v>0.55479999999999996</v>
      </c>
      <c r="G711" s="136">
        <f t="shared" si="11"/>
        <v>-5.3000000000000824E-3</v>
      </c>
    </row>
    <row r="712" spans="1:7">
      <c r="A712" s="48" t="s">
        <v>2341</v>
      </c>
      <c r="B712" t="s">
        <v>2607</v>
      </c>
      <c r="C712" s="3">
        <v>2580</v>
      </c>
      <c r="D712" t="s">
        <v>1640</v>
      </c>
      <c r="E712" s="74">
        <v>0.39589999999999997</v>
      </c>
      <c r="F712" s="136">
        <v>0.38529999999999998</v>
      </c>
      <c r="G712" s="136">
        <f t="shared" si="11"/>
        <v>-1.0599999999999998E-2</v>
      </c>
    </row>
    <row r="713" spans="1:7">
      <c r="A713" s="48" t="s">
        <v>2341</v>
      </c>
      <c r="B713" t="s">
        <v>2607</v>
      </c>
      <c r="C713" s="3">
        <v>4113</v>
      </c>
      <c r="D713" t="s">
        <v>1641</v>
      </c>
      <c r="E713" s="74">
        <v>0.43230000000000002</v>
      </c>
      <c r="F713" s="136">
        <v>0.45429999999999998</v>
      </c>
      <c r="G713" s="136">
        <f t="shared" si="11"/>
        <v>2.1999999999999964E-2</v>
      </c>
    </row>
    <row r="714" spans="1:7">
      <c r="A714" s="48" t="s">
        <v>2341</v>
      </c>
      <c r="B714" t="s">
        <v>2607</v>
      </c>
      <c r="C714" s="3">
        <v>5349</v>
      </c>
      <c r="D714" t="s">
        <v>1645</v>
      </c>
      <c r="E714" s="74">
        <v>0.77900000000000003</v>
      </c>
      <c r="F714" s="136">
        <v>0.76800000000000002</v>
      </c>
      <c r="G714" s="136">
        <f t="shared" si="11"/>
        <v>-1.100000000000001E-2</v>
      </c>
    </row>
    <row r="715" spans="1:7">
      <c r="A715" s="48" t="s">
        <v>2341</v>
      </c>
      <c r="B715" t="s">
        <v>2607</v>
      </c>
      <c r="C715" s="3">
        <v>4479</v>
      </c>
      <c r="D715" t="s">
        <v>1643</v>
      </c>
      <c r="E715" s="74">
        <v>0.42620000000000002</v>
      </c>
      <c r="F715" s="136">
        <v>0.44090000000000001</v>
      </c>
      <c r="G715" s="136">
        <f t="shared" si="11"/>
        <v>1.4699999999999991E-2</v>
      </c>
    </row>
    <row r="716" spans="1:7">
      <c r="A716" s="48" t="s">
        <v>2341</v>
      </c>
      <c r="B716" t="s">
        <v>2607</v>
      </c>
      <c r="C716" s="3">
        <v>4330</v>
      </c>
      <c r="D716" t="s">
        <v>1642</v>
      </c>
      <c r="E716" s="74">
        <v>0.43030000000000002</v>
      </c>
      <c r="F716" s="136">
        <v>0.42609999999999998</v>
      </c>
      <c r="G716" s="136">
        <f t="shared" si="11"/>
        <v>-4.200000000000037E-3</v>
      </c>
    </row>
    <row r="717" spans="1:7">
      <c r="A717" s="48" t="s">
        <v>2276</v>
      </c>
      <c r="B717" t="s">
        <v>2608</v>
      </c>
      <c r="C717" s="3">
        <v>2145</v>
      </c>
      <c r="D717" t="s">
        <v>1161</v>
      </c>
      <c r="E717" s="74">
        <v>0.48849999999999999</v>
      </c>
      <c r="F717" s="136">
        <v>0.48680000000000001</v>
      </c>
      <c r="G717" s="136">
        <f t="shared" si="11"/>
        <v>-1.6999999999999793E-3</v>
      </c>
    </row>
    <row r="718" spans="1:7">
      <c r="A718" s="48" t="s">
        <v>2345</v>
      </c>
      <c r="B718" t="s">
        <v>2609</v>
      </c>
      <c r="C718" s="3">
        <v>2097</v>
      </c>
      <c r="D718" t="s">
        <v>1707</v>
      </c>
      <c r="E718" s="74">
        <v>0.57769999999999999</v>
      </c>
      <c r="F718" s="136">
        <v>0.5111</v>
      </c>
      <c r="G718" s="136">
        <f t="shared" si="11"/>
        <v>-6.6599999999999993E-2</v>
      </c>
    </row>
    <row r="719" spans="1:7">
      <c r="A719" s="48" t="s">
        <v>2149</v>
      </c>
      <c r="B719" t="s">
        <v>2610</v>
      </c>
      <c r="C719" s="3">
        <v>2484</v>
      </c>
      <c r="D719" t="s">
        <v>205</v>
      </c>
      <c r="E719" s="74">
        <v>0.2843</v>
      </c>
      <c r="F719" s="136">
        <v>0.2969</v>
      </c>
      <c r="G719" s="136">
        <f t="shared" si="11"/>
        <v>1.26E-2</v>
      </c>
    </row>
    <row r="720" spans="1:7">
      <c r="A720" s="48" t="s">
        <v>2376</v>
      </c>
      <c r="B720" t="s">
        <v>2611</v>
      </c>
      <c r="C720" s="3">
        <v>2406</v>
      </c>
      <c r="D720" t="s">
        <v>1898</v>
      </c>
      <c r="E720" s="74">
        <v>0.27089999999999997</v>
      </c>
      <c r="F720" s="136">
        <v>0.25059999999999999</v>
      </c>
      <c r="G720" s="136">
        <f t="shared" si="11"/>
        <v>-2.0299999999999985E-2</v>
      </c>
    </row>
    <row r="721" spans="1:7">
      <c r="A721" s="48" t="s">
        <v>2273</v>
      </c>
      <c r="B721" t="s">
        <v>2612</v>
      </c>
      <c r="C721" s="3">
        <v>2743</v>
      </c>
      <c r="D721" t="s">
        <v>1153</v>
      </c>
      <c r="E721" s="74">
        <v>0.58919999999999995</v>
      </c>
      <c r="F721" s="136">
        <v>0.53190000000000004</v>
      </c>
      <c r="G721" s="136">
        <f t="shared" si="11"/>
        <v>-5.7299999999999907E-2</v>
      </c>
    </row>
    <row r="722" spans="1:7">
      <c r="A722" s="48" t="s">
        <v>2273</v>
      </c>
      <c r="B722" t="s">
        <v>2612</v>
      </c>
      <c r="C722" s="3">
        <v>3113</v>
      </c>
      <c r="D722" t="s">
        <v>1154</v>
      </c>
      <c r="E722" s="74">
        <v>0.57999999999999996</v>
      </c>
      <c r="F722" s="136">
        <v>0.51480000000000004</v>
      </c>
      <c r="G722" s="136">
        <f t="shared" si="11"/>
        <v>-6.5199999999999925E-2</v>
      </c>
    </row>
    <row r="723" spans="1:7">
      <c r="A723" s="48" t="s">
        <v>2417</v>
      </c>
      <c r="B723" t="s">
        <v>2613</v>
      </c>
      <c r="C723" s="3">
        <v>4559</v>
      </c>
      <c r="D723" t="s">
        <v>2095</v>
      </c>
      <c r="E723" s="74">
        <v>0.72419999999999995</v>
      </c>
      <c r="F723" s="136">
        <v>0.72260000000000002</v>
      </c>
      <c r="G723" s="136">
        <f t="shared" si="11"/>
        <v>-1.5999999999999348E-3</v>
      </c>
    </row>
    <row r="724" spans="1:7">
      <c r="A724" s="48" t="s">
        <v>2417</v>
      </c>
      <c r="B724" t="s">
        <v>2613</v>
      </c>
      <c r="C724" s="3">
        <v>2718</v>
      </c>
      <c r="D724" t="s">
        <v>740</v>
      </c>
      <c r="E724" s="74">
        <v>0.75839999999999996</v>
      </c>
      <c r="F724" s="136">
        <v>0.79200000000000004</v>
      </c>
      <c r="G724" s="136">
        <f t="shared" si="11"/>
        <v>3.3600000000000074E-2</v>
      </c>
    </row>
    <row r="725" spans="1:7">
      <c r="A725" s="48" t="s">
        <v>2417</v>
      </c>
      <c r="B725" t="s">
        <v>2613</v>
      </c>
      <c r="C725" s="3">
        <v>3072</v>
      </c>
      <c r="D725" t="s">
        <v>2094</v>
      </c>
      <c r="E725" s="74">
        <v>0.62860000000000005</v>
      </c>
      <c r="F725" s="136">
        <v>0.67989999999999995</v>
      </c>
      <c r="G725" s="136">
        <f t="shared" si="11"/>
        <v>5.1299999999999901E-2</v>
      </c>
    </row>
    <row r="726" spans="1:7">
      <c r="A726" s="48" t="s">
        <v>2417</v>
      </c>
      <c r="B726" t="s">
        <v>2613</v>
      </c>
      <c r="C726" s="3">
        <v>3073</v>
      </c>
      <c r="D726" t="s">
        <v>3090</v>
      </c>
      <c r="E726" s="74">
        <v>0.74060000000000004</v>
      </c>
      <c r="F726" s="136">
        <v>0.78249999999999997</v>
      </c>
      <c r="G726" s="136">
        <f t="shared" si="11"/>
        <v>4.1899999999999937E-2</v>
      </c>
    </row>
    <row r="727" spans="1:7">
      <c r="A727" s="48" t="s">
        <v>2214</v>
      </c>
      <c r="B727" t="s">
        <v>2614</v>
      </c>
      <c r="C727" s="3">
        <v>2765</v>
      </c>
      <c r="D727" t="s">
        <v>687</v>
      </c>
      <c r="E727" s="74">
        <v>0.70989999999999998</v>
      </c>
      <c r="F727" s="136">
        <v>0.72509999999999997</v>
      </c>
      <c r="G727" s="136">
        <f t="shared" si="11"/>
        <v>1.5199999999999991E-2</v>
      </c>
    </row>
    <row r="728" spans="1:7">
      <c r="A728" s="48" t="s">
        <v>2214</v>
      </c>
      <c r="B728" t="s">
        <v>2614</v>
      </c>
      <c r="C728" s="3">
        <v>5028</v>
      </c>
      <c r="D728" t="s">
        <v>701</v>
      </c>
      <c r="E728" s="74">
        <v>0.46629999999999999</v>
      </c>
      <c r="F728" s="136">
        <v>0.48580000000000001</v>
      </c>
      <c r="G728" s="136">
        <f t="shared" si="11"/>
        <v>1.9500000000000017E-2</v>
      </c>
    </row>
    <row r="729" spans="1:7">
      <c r="A729" s="48" t="s">
        <v>2214</v>
      </c>
      <c r="B729" t="s">
        <v>2614</v>
      </c>
      <c r="C729" s="3">
        <v>2982</v>
      </c>
      <c r="D729" t="s">
        <v>692</v>
      </c>
      <c r="E729" s="74">
        <v>0.75339999999999996</v>
      </c>
      <c r="F729" s="136">
        <v>0.76470000000000005</v>
      </c>
      <c r="G729" s="136">
        <f t="shared" si="11"/>
        <v>1.1300000000000088E-2</v>
      </c>
    </row>
    <row r="730" spans="1:7">
      <c r="A730" s="48" t="s">
        <v>2214</v>
      </c>
      <c r="B730" t="s">
        <v>2614</v>
      </c>
      <c r="C730" s="3">
        <v>3163</v>
      </c>
      <c r="D730" t="s">
        <v>223</v>
      </c>
      <c r="E730" s="74">
        <v>0.69689999999999996</v>
      </c>
      <c r="F730" s="136">
        <v>0.73480000000000001</v>
      </c>
      <c r="G730" s="136">
        <f t="shared" si="11"/>
        <v>3.7900000000000045E-2</v>
      </c>
    </row>
    <row r="731" spans="1:7">
      <c r="A731" s="48" t="s">
        <v>2214</v>
      </c>
      <c r="B731" t="s">
        <v>2614</v>
      </c>
      <c r="C731" s="3">
        <v>2926</v>
      </c>
      <c r="D731" t="s">
        <v>690</v>
      </c>
      <c r="E731" s="74">
        <v>0.66090000000000004</v>
      </c>
      <c r="F731" s="136">
        <v>0.67100000000000004</v>
      </c>
      <c r="G731" s="136">
        <f t="shared" si="11"/>
        <v>1.0099999999999998E-2</v>
      </c>
    </row>
    <row r="732" spans="1:7">
      <c r="A732" s="48" t="s">
        <v>2214</v>
      </c>
      <c r="B732" t="s">
        <v>2614</v>
      </c>
      <c r="C732" s="3">
        <v>3098</v>
      </c>
      <c r="D732" t="s">
        <v>58</v>
      </c>
      <c r="E732" s="74">
        <v>0.7026</v>
      </c>
      <c r="F732" s="136">
        <v>0.72060000000000002</v>
      </c>
      <c r="G732" s="136">
        <f t="shared" si="11"/>
        <v>1.8000000000000016E-2</v>
      </c>
    </row>
    <row r="733" spans="1:7">
      <c r="A733" s="48" t="s">
        <v>2214</v>
      </c>
      <c r="B733" t="s">
        <v>2614</v>
      </c>
      <c r="C733" s="3">
        <v>1539</v>
      </c>
      <c r="D733" t="s">
        <v>680</v>
      </c>
      <c r="E733" s="74">
        <v>0.45150000000000001</v>
      </c>
      <c r="F733" s="136">
        <v>0.46229999999999999</v>
      </c>
      <c r="G733" s="136">
        <f t="shared" si="11"/>
        <v>1.0799999999999976E-2</v>
      </c>
    </row>
    <row r="734" spans="1:7">
      <c r="A734" s="48" t="s">
        <v>2214</v>
      </c>
      <c r="B734" t="s">
        <v>2614</v>
      </c>
      <c r="C734" s="3">
        <v>2418</v>
      </c>
      <c r="D734" t="s">
        <v>683</v>
      </c>
      <c r="E734" s="74">
        <v>0.60040000000000004</v>
      </c>
      <c r="F734" s="136">
        <v>0.5877</v>
      </c>
      <c r="G734" s="136">
        <f t="shared" si="11"/>
        <v>-1.2700000000000045E-2</v>
      </c>
    </row>
    <row r="735" spans="1:7">
      <c r="A735" s="48" t="s">
        <v>2214</v>
      </c>
      <c r="B735" t="s">
        <v>2614</v>
      </c>
      <c r="C735" s="3">
        <v>3099</v>
      </c>
      <c r="D735" t="s">
        <v>215</v>
      </c>
      <c r="E735" s="74">
        <v>0.67320000000000002</v>
      </c>
      <c r="F735" s="136">
        <v>0.69869999999999999</v>
      </c>
      <c r="G735" s="136">
        <f t="shared" si="11"/>
        <v>2.5499999999999967E-2</v>
      </c>
    </row>
    <row r="736" spans="1:7">
      <c r="A736" s="48" t="s">
        <v>2214</v>
      </c>
      <c r="B736" t="s">
        <v>2614</v>
      </c>
      <c r="C736" s="3">
        <v>5551</v>
      </c>
      <c r="D736" t="s">
        <v>1410</v>
      </c>
      <c r="E736" s="74">
        <v>0.70489999999999997</v>
      </c>
      <c r="F736" s="136">
        <v>0.73060000000000003</v>
      </c>
      <c r="G736" s="136">
        <f t="shared" si="11"/>
        <v>2.5700000000000056E-2</v>
      </c>
    </row>
    <row r="737" spans="1:7">
      <c r="A737" s="48" t="s">
        <v>2214</v>
      </c>
      <c r="B737" t="s">
        <v>2614</v>
      </c>
      <c r="C737" s="3">
        <v>2844</v>
      </c>
      <c r="D737" t="s">
        <v>689</v>
      </c>
      <c r="E737" s="74">
        <v>0.4844</v>
      </c>
      <c r="F737" s="136">
        <v>0.47199999999999998</v>
      </c>
      <c r="G737" s="136">
        <f t="shared" si="11"/>
        <v>-1.2400000000000022E-2</v>
      </c>
    </row>
    <row r="738" spans="1:7">
      <c r="A738" s="48" t="s">
        <v>2214</v>
      </c>
      <c r="B738" t="s">
        <v>2614</v>
      </c>
      <c r="C738" s="3">
        <v>2699</v>
      </c>
      <c r="D738" t="s">
        <v>685</v>
      </c>
      <c r="E738" s="74">
        <v>0.62039999999999995</v>
      </c>
      <c r="F738" s="136">
        <v>0.65129999999999999</v>
      </c>
      <c r="G738" s="136">
        <f t="shared" si="11"/>
        <v>3.0900000000000039E-2</v>
      </c>
    </row>
    <row r="739" spans="1:7">
      <c r="A739" s="48" t="s">
        <v>2214</v>
      </c>
      <c r="B739" t="s">
        <v>2614</v>
      </c>
      <c r="C739" s="3">
        <v>2325</v>
      </c>
      <c r="D739" t="s">
        <v>682</v>
      </c>
      <c r="E739" s="74">
        <v>0.63219999999999998</v>
      </c>
      <c r="F739" s="136">
        <v>0.65900000000000003</v>
      </c>
      <c r="G739" s="136">
        <f t="shared" si="11"/>
        <v>2.6800000000000046E-2</v>
      </c>
    </row>
    <row r="740" spans="1:7">
      <c r="A740" s="48" t="s">
        <v>2214</v>
      </c>
      <c r="B740" t="s">
        <v>2614</v>
      </c>
      <c r="C740" s="3">
        <v>5370</v>
      </c>
      <c r="D740" t="s">
        <v>702</v>
      </c>
      <c r="E740" s="74">
        <v>0.51080000000000003</v>
      </c>
      <c r="F740" s="136">
        <v>0.49569999999999997</v>
      </c>
      <c r="G740" s="136">
        <f t="shared" si="11"/>
        <v>-1.5100000000000058E-2</v>
      </c>
    </row>
    <row r="741" spans="1:7">
      <c r="A741" s="48" t="s">
        <v>2214</v>
      </c>
      <c r="B741" t="s">
        <v>2614</v>
      </c>
      <c r="C741" s="3">
        <v>5622</v>
      </c>
      <c r="D741" t="s">
        <v>2994</v>
      </c>
      <c r="E741" s="74">
        <v>0.7198</v>
      </c>
      <c r="F741" s="136">
        <v>0.77739999999999998</v>
      </c>
      <c r="G741" s="136">
        <f t="shared" si="11"/>
        <v>5.7599999999999985E-2</v>
      </c>
    </row>
    <row r="742" spans="1:7">
      <c r="A742" s="48" t="s">
        <v>2214</v>
      </c>
      <c r="B742" t="s">
        <v>2614</v>
      </c>
      <c r="C742" s="3">
        <v>3165</v>
      </c>
      <c r="D742" t="s">
        <v>695</v>
      </c>
      <c r="E742" s="74">
        <v>0.70409999999999995</v>
      </c>
      <c r="F742" s="136">
        <v>0.72719999999999996</v>
      </c>
      <c r="G742" s="136">
        <f t="shared" si="11"/>
        <v>2.3100000000000009E-2</v>
      </c>
    </row>
    <row r="743" spans="1:7">
      <c r="A743" s="48" t="s">
        <v>2214</v>
      </c>
      <c r="B743" t="s">
        <v>2614</v>
      </c>
      <c r="C743" s="3">
        <v>1972</v>
      </c>
      <c r="D743" t="s">
        <v>3091</v>
      </c>
      <c r="E743" s="74">
        <v>0.76270000000000004</v>
      </c>
      <c r="F743" s="136">
        <v>0.76859999999999995</v>
      </c>
      <c r="G743" s="136">
        <f t="shared" si="11"/>
        <v>5.8999999999999053E-3</v>
      </c>
    </row>
    <row r="744" spans="1:7">
      <c r="A744" s="48" t="s">
        <v>2214</v>
      </c>
      <c r="B744" t="s">
        <v>2614</v>
      </c>
      <c r="C744" s="3">
        <v>3278</v>
      </c>
      <c r="D744" t="s">
        <v>696</v>
      </c>
      <c r="E744" s="74">
        <v>0.73140000000000005</v>
      </c>
      <c r="F744" s="136">
        <v>0.74670000000000003</v>
      </c>
      <c r="G744" s="136">
        <f t="shared" si="11"/>
        <v>1.529999999999998E-2</v>
      </c>
    </row>
    <row r="745" spans="1:7">
      <c r="A745" s="48" t="s">
        <v>2214</v>
      </c>
      <c r="B745" t="s">
        <v>2614</v>
      </c>
      <c r="C745" s="3">
        <v>5672</v>
      </c>
      <c r="D745" t="s">
        <v>2995</v>
      </c>
      <c r="E745" s="74">
        <v>0.3362</v>
      </c>
      <c r="F745" s="136">
        <v>0.35089999999999999</v>
      </c>
      <c r="G745" s="136">
        <f t="shared" si="11"/>
        <v>1.4699999999999991E-2</v>
      </c>
    </row>
    <row r="746" spans="1:7">
      <c r="A746" s="48" t="s">
        <v>2214</v>
      </c>
      <c r="B746" t="s">
        <v>2614</v>
      </c>
      <c r="C746" s="3">
        <v>3097</v>
      </c>
      <c r="D746" t="s">
        <v>694</v>
      </c>
      <c r="E746" s="74">
        <v>0.35580000000000001</v>
      </c>
      <c r="F746" s="136">
        <v>0.35959999999999998</v>
      </c>
      <c r="G746" s="136">
        <f t="shared" si="11"/>
        <v>3.7999999999999701E-3</v>
      </c>
    </row>
    <row r="747" spans="1:7">
      <c r="A747" s="48" t="s">
        <v>2214</v>
      </c>
      <c r="B747" t="s">
        <v>2614</v>
      </c>
      <c r="C747" s="3">
        <v>2734</v>
      </c>
      <c r="D747" t="s">
        <v>686</v>
      </c>
      <c r="E747" s="74">
        <v>0.74160000000000004</v>
      </c>
      <c r="F747" s="136">
        <v>0.73550000000000004</v>
      </c>
      <c r="G747" s="136">
        <f t="shared" si="11"/>
        <v>-6.0999999999999943E-3</v>
      </c>
    </row>
    <row r="748" spans="1:7">
      <c r="A748" s="48" t="s">
        <v>2214</v>
      </c>
      <c r="B748" t="s">
        <v>2614</v>
      </c>
      <c r="C748" s="3">
        <v>2984</v>
      </c>
      <c r="D748" t="s">
        <v>428</v>
      </c>
      <c r="E748" s="74">
        <v>0.76970000000000005</v>
      </c>
      <c r="F748" s="136">
        <v>0.77790000000000004</v>
      </c>
      <c r="G748" s="136">
        <f t="shared" si="11"/>
        <v>8.1999999999999851E-3</v>
      </c>
    </row>
    <row r="749" spans="1:7">
      <c r="A749" s="48" t="s">
        <v>2214</v>
      </c>
      <c r="B749" t="s">
        <v>2614</v>
      </c>
      <c r="C749" s="3">
        <v>3279</v>
      </c>
      <c r="D749" t="s">
        <v>697</v>
      </c>
      <c r="E749" s="74">
        <v>0.56369999999999998</v>
      </c>
      <c r="F749" s="136">
        <v>0.57230000000000003</v>
      </c>
      <c r="G749" s="136">
        <f t="shared" si="11"/>
        <v>8.600000000000052E-3</v>
      </c>
    </row>
    <row r="750" spans="1:7">
      <c r="A750" s="48" t="s">
        <v>2214</v>
      </c>
      <c r="B750" t="s">
        <v>2614</v>
      </c>
      <c r="C750" s="3">
        <v>2144</v>
      </c>
      <c r="D750" t="s">
        <v>681</v>
      </c>
      <c r="E750" s="74">
        <v>0.60660000000000003</v>
      </c>
      <c r="F750" s="136">
        <v>0.64800000000000002</v>
      </c>
      <c r="G750" s="136">
        <f t="shared" si="11"/>
        <v>4.1399999999999992E-2</v>
      </c>
    </row>
    <row r="751" spans="1:7">
      <c r="A751" s="48" t="s">
        <v>2214</v>
      </c>
      <c r="B751" t="s">
        <v>2614</v>
      </c>
      <c r="C751" s="3">
        <v>2983</v>
      </c>
      <c r="D751" t="s">
        <v>693</v>
      </c>
      <c r="E751" s="74">
        <v>0.41739999999999999</v>
      </c>
      <c r="F751" s="136">
        <v>0.41270000000000001</v>
      </c>
      <c r="G751" s="136">
        <f t="shared" si="11"/>
        <v>-4.699999999999982E-3</v>
      </c>
    </row>
    <row r="752" spans="1:7">
      <c r="A752" s="48" t="s">
        <v>2214</v>
      </c>
      <c r="B752" t="s">
        <v>2614</v>
      </c>
      <c r="C752" s="3">
        <v>3333</v>
      </c>
      <c r="D752" t="s">
        <v>233</v>
      </c>
      <c r="E752" s="74">
        <v>0.73440000000000005</v>
      </c>
      <c r="F752" s="136">
        <v>0.75680000000000003</v>
      </c>
      <c r="G752" s="136">
        <f t="shared" si="11"/>
        <v>2.2399999999999975E-2</v>
      </c>
    </row>
    <row r="753" spans="1:7">
      <c r="A753" s="48" t="s">
        <v>2214</v>
      </c>
      <c r="B753" t="s">
        <v>2614</v>
      </c>
      <c r="C753" s="3">
        <v>3335</v>
      </c>
      <c r="D753" t="s">
        <v>698</v>
      </c>
      <c r="E753" s="74">
        <v>0.78400000000000003</v>
      </c>
      <c r="F753" s="136">
        <v>0.77480000000000004</v>
      </c>
      <c r="G753" s="136">
        <f t="shared" si="11"/>
        <v>-9.199999999999986E-3</v>
      </c>
    </row>
    <row r="754" spans="1:7">
      <c r="A754" s="98" t="s">
        <v>2214</v>
      </c>
      <c r="B754" t="s">
        <v>2614</v>
      </c>
      <c r="C754" s="3">
        <v>2270</v>
      </c>
      <c r="D754" t="s">
        <v>2615</v>
      </c>
      <c r="E754" s="74">
        <v>0.5</v>
      </c>
      <c r="F754" s="136">
        <v>0.75</v>
      </c>
      <c r="G754" s="136">
        <f t="shared" si="11"/>
        <v>0.25</v>
      </c>
    </row>
    <row r="755" spans="1:7">
      <c r="A755" s="48" t="s">
        <v>2214</v>
      </c>
      <c r="B755" t="s">
        <v>2614</v>
      </c>
      <c r="C755" s="3">
        <v>3553</v>
      </c>
      <c r="D755" t="s">
        <v>700</v>
      </c>
      <c r="E755" s="74">
        <v>0.2959</v>
      </c>
      <c r="F755" s="136">
        <v>0.2989</v>
      </c>
      <c r="G755" s="136">
        <f t="shared" si="11"/>
        <v>3.0000000000000027E-3</v>
      </c>
    </row>
    <row r="756" spans="1:7">
      <c r="A756" s="48" t="s">
        <v>2214</v>
      </c>
      <c r="B756" t="s">
        <v>2614</v>
      </c>
      <c r="C756" s="3">
        <v>3382</v>
      </c>
      <c r="D756" t="s">
        <v>699</v>
      </c>
      <c r="E756" s="74">
        <v>0.6401</v>
      </c>
      <c r="F756" s="136">
        <v>0.62060000000000004</v>
      </c>
      <c r="G756" s="136">
        <f t="shared" si="11"/>
        <v>-1.9499999999999962E-2</v>
      </c>
    </row>
    <row r="757" spans="1:7">
      <c r="A757" s="48" t="s">
        <v>2214</v>
      </c>
      <c r="B757" t="s">
        <v>2614</v>
      </c>
      <c r="C757" s="3">
        <v>2842</v>
      </c>
      <c r="D757" t="s">
        <v>688</v>
      </c>
      <c r="E757" s="74">
        <v>0.52129999999999999</v>
      </c>
      <c r="F757" s="136">
        <v>0.53390000000000004</v>
      </c>
      <c r="G757" s="136">
        <f t="shared" si="11"/>
        <v>1.2600000000000056E-2</v>
      </c>
    </row>
    <row r="758" spans="1:7">
      <c r="A758" s="48" t="s">
        <v>2214</v>
      </c>
      <c r="B758" t="s">
        <v>2614</v>
      </c>
      <c r="C758" s="3">
        <v>2927</v>
      </c>
      <c r="D758" t="s">
        <v>691</v>
      </c>
      <c r="E758" s="74">
        <v>0.44790000000000002</v>
      </c>
      <c r="F758" s="136">
        <v>0.4738</v>
      </c>
      <c r="G758" s="136">
        <f t="shared" si="11"/>
        <v>2.5899999999999979E-2</v>
      </c>
    </row>
    <row r="759" spans="1:7">
      <c r="A759" s="48" t="s">
        <v>2214</v>
      </c>
      <c r="B759" t="s">
        <v>2614</v>
      </c>
      <c r="C759" s="3">
        <v>3483</v>
      </c>
      <c r="D759" t="s">
        <v>2470</v>
      </c>
      <c r="E759" s="74">
        <v>0.71689999999999998</v>
      </c>
      <c r="F759" s="136">
        <v>0.74519999999999997</v>
      </c>
      <c r="G759" s="136">
        <f t="shared" si="11"/>
        <v>2.8299999999999992E-2</v>
      </c>
    </row>
    <row r="760" spans="1:7">
      <c r="A760" s="48" t="s">
        <v>2214</v>
      </c>
      <c r="B760" t="s">
        <v>2614</v>
      </c>
      <c r="C760" s="3">
        <v>2639</v>
      </c>
      <c r="D760" t="s">
        <v>684</v>
      </c>
      <c r="E760" s="74">
        <v>0.67530000000000001</v>
      </c>
      <c r="F760" s="136">
        <v>0.69030000000000002</v>
      </c>
      <c r="G760" s="136">
        <f t="shared" si="11"/>
        <v>1.5000000000000013E-2</v>
      </c>
    </row>
    <row r="761" spans="1:7">
      <c r="A761" s="48" t="s">
        <v>2147</v>
      </c>
      <c r="B761" t="s">
        <v>2617</v>
      </c>
      <c r="C761" s="3">
        <v>5311</v>
      </c>
      <c r="D761" t="s">
        <v>199</v>
      </c>
      <c r="E761" s="74">
        <v>0.28289999999999998</v>
      </c>
      <c r="F761" s="136">
        <v>0.26960000000000001</v>
      </c>
      <c r="G761" s="136">
        <f t="shared" si="11"/>
        <v>-1.3299999999999979E-2</v>
      </c>
    </row>
    <row r="762" spans="1:7">
      <c r="A762" s="48" t="s">
        <v>2147</v>
      </c>
      <c r="B762" t="s">
        <v>2617</v>
      </c>
      <c r="C762" s="3">
        <v>4568</v>
      </c>
      <c r="D762" t="s">
        <v>198</v>
      </c>
      <c r="E762" s="74">
        <v>0.2054</v>
      </c>
      <c r="F762" s="136">
        <v>0.20519999999999999</v>
      </c>
      <c r="G762" s="136">
        <f t="shared" si="11"/>
        <v>-2.0000000000000573E-4</v>
      </c>
    </row>
    <row r="763" spans="1:7">
      <c r="A763" s="48" t="s">
        <v>2147</v>
      </c>
      <c r="B763" t="s">
        <v>2617</v>
      </c>
      <c r="C763" s="3">
        <v>3319</v>
      </c>
      <c r="D763" t="s">
        <v>197</v>
      </c>
      <c r="E763" s="74">
        <v>0.27179999999999999</v>
      </c>
      <c r="F763" s="136">
        <v>0.2611</v>
      </c>
      <c r="G763" s="136">
        <f t="shared" si="11"/>
        <v>-1.0699999999999987E-2</v>
      </c>
    </row>
    <row r="764" spans="1:7">
      <c r="A764" s="48" t="s">
        <v>2281</v>
      </c>
      <c r="B764" t="s">
        <v>2618</v>
      </c>
      <c r="C764" s="3">
        <v>2310</v>
      </c>
      <c r="D764" t="s">
        <v>2619</v>
      </c>
      <c r="E764" s="74">
        <v>0.73340000000000005</v>
      </c>
      <c r="F764" s="136">
        <v>0.76319999999999999</v>
      </c>
      <c r="G764" s="136">
        <f t="shared" si="11"/>
        <v>2.9799999999999938E-2</v>
      </c>
    </row>
    <row r="765" spans="1:7">
      <c r="A765" s="48" t="s">
        <v>2190</v>
      </c>
      <c r="B765" t="s">
        <v>2620</v>
      </c>
      <c r="C765" s="3">
        <v>2972</v>
      </c>
      <c r="D765" t="s">
        <v>461</v>
      </c>
      <c r="E765" s="74">
        <v>0.72089999999999999</v>
      </c>
      <c r="F765" s="136">
        <v>0.73660000000000003</v>
      </c>
      <c r="G765" s="136">
        <f t="shared" si="11"/>
        <v>1.5700000000000047E-2</v>
      </c>
    </row>
    <row r="766" spans="1:7">
      <c r="A766" s="48" t="s">
        <v>2190</v>
      </c>
      <c r="B766" t="s">
        <v>2620</v>
      </c>
      <c r="C766" s="3">
        <v>2268</v>
      </c>
      <c r="D766" t="s">
        <v>364</v>
      </c>
      <c r="E766" s="74">
        <v>0.65810000000000002</v>
      </c>
      <c r="F766" s="136">
        <v>0.66969999999999996</v>
      </c>
      <c r="G766" s="136">
        <f t="shared" si="11"/>
        <v>1.1599999999999944E-2</v>
      </c>
    </row>
    <row r="767" spans="1:7">
      <c r="A767" s="48" t="s">
        <v>2190</v>
      </c>
      <c r="B767" t="s">
        <v>2620</v>
      </c>
      <c r="C767" s="3">
        <v>3622</v>
      </c>
      <c r="D767" t="s">
        <v>463</v>
      </c>
      <c r="E767" s="74">
        <v>0.62549999999999994</v>
      </c>
      <c r="F767" s="136">
        <v>0.63370000000000004</v>
      </c>
      <c r="G767" s="136">
        <f t="shared" si="11"/>
        <v>8.2000000000000961E-3</v>
      </c>
    </row>
    <row r="768" spans="1:7">
      <c r="A768" s="48" t="s">
        <v>2190</v>
      </c>
      <c r="B768" t="s">
        <v>2620</v>
      </c>
      <c r="C768" s="3">
        <v>5191</v>
      </c>
      <c r="D768" t="s">
        <v>464</v>
      </c>
      <c r="E768" s="74">
        <v>0.68820000000000003</v>
      </c>
      <c r="F768" s="136">
        <v>0.67230000000000001</v>
      </c>
      <c r="G768" s="136">
        <f t="shared" si="11"/>
        <v>-1.5900000000000025E-2</v>
      </c>
    </row>
    <row r="769" spans="1:7">
      <c r="A769" s="48" t="s">
        <v>2190</v>
      </c>
      <c r="B769" t="s">
        <v>2620</v>
      </c>
      <c r="C769" s="3">
        <v>2391</v>
      </c>
      <c r="D769" t="s">
        <v>460</v>
      </c>
      <c r="E769" s="74">
        <v>0.66359999999999997</v>
      </c>
      <c r="F769" s="136">
        <v>0.67879999999999996</v>
      </c>
      <c r="G769" s="136">
        <f t="shared" si="11"/>
        <v>1.5199999999999991E-2</v>
      </c>
    </row>
    <row r="770" spans="1:7">
      <c r="A770" s="48" t="s">
        <v>2190</v>
      </c>
      <c r="B770" t="s">
        <v>2620</v>
      </c>
      <c r="C770" s="3">
        <v>3621</v>
      </c>
      <c r="D770" t="s">
        <v>462</v>
      </c>
      <c r="E770" s="74">
        <v>0.75190000000000001</v>
      </c>
      <c r="F770" s="136">
        <v>0.73460000000000003</v>
      </c>
      <c r="G770" s="136">
        <f t="shared" si="11"/>
        <v>-1.7299999999999982E-2</v>
      </c>
    </row>
    <row r="771" spans="1:7">
      <c r="A771" s="48" t="s">
        <v>3038</v>
      </c>
      <c r="B771" t="s">
        <v>3055</v>
      </c>
      <c r="C771" s="3">
        <v>5736</v>
      </c>
      <c r="D771" t="s">
        <v>3056</v>
      </c>
      <c r="E771" s="74">
        <v>0.59330000000000005</v>
      </c>
      <c r="F771" s="136">
        <v>0.57609999999999995</v>
      </c>
      <c r="G771" s="136">
        <f t="shared" si="11"/>
        <v>-1.7200000000000104E-2</v>
      </c>
    </row>
    <row r="772" spans="1:7">
      <c r="A772" s="48" t="s">
        <v>2963</v>
      </c>
      <c r="B772" t="s">
        <v>3057</v>
      </c>
      <c r="C772" s="3">
        <v>5661</v>
      </c>
      <c r="D772" t="s">
        <v>3045</v>
      </c>
      <c r="E772" s="74">
        <v>0.65600000000000003</v>
      </c>
      <c r="F772" s="136">
        <v>0.63</v>
      </c>
      <c r="G772" s="136">
        <f t="shared" ref="G772:G835" si="12">F772-E772</f>
        <v>-2.6000000000000023E-2</v>
      </c>
    </row>
    <row r="773" spans="1:7">
      <c r="A773" s="48" t="s">
        <v>2458</v>
      </c>
      <c r="B773" t="s">
        <v>2910</v>
      </c>
      <c r="C773" s="3">
        <v>5517</v>
      </c>
      <c r="D773" t="s">
        <v>2911</v>
      </c>
      <c r="E773" s="74">
        <v>0.68669999999999998</v>
      </c>
      <c r="F773" s="136">
        <v>0.65259999999999996</v>
      </c>
      <c r="G773" s="136">
        <f t="shared" si="12"/>
        <v>-3.4100000000000019E-2</v>
      </c>
    </row>
    <row r="774" spans="1:7">
      <c r="A774" s="48" t="s">
        <v>2882</v>
      </c>
      <c r="B774" t="s">
        <v>2912</v>
      </c>
      <c r="C774" s="3">
        <v>5608</v>
      </c>
      <c r="D774" t="s">
        <v>2913</v>
      </c>
      <c r="E774" s="74">
        <v>0.63029999999999997</v>
      </c>
      <c r="F774" s="136">
        <v>0.58840000000000003</v>
      </c>
      <c r="G774" s="136">
        <f t="shared" si="12"/>
        <v>-4.1899999999999937E-2</v>
      </c>
    </row>
    <row r="775" spans="1:7">
      <c r="A775" s="48" t="s">
        <v>2172</v>
      </c>
      <c r="B775" t="s">
        <v>2621</v>
      </c>
      <c r="C775" s="3">
        <v>4215</v>
      </c>
      <c r="D775" t="s">
        <v>356</v>
      </c>
      <c r="E775" s="74">
        <v>0.70679999999999998</v>
      </c>
      <c r="F775" s="136">
        <v>0.74150000000000005</v>
      </c>
      <c r="G775" s="136">
        <f t="shared" si="12"/>
        <v>3.4700000000000064E-2</v>
      </c>
    </row>
    <row r="776" spans="1:7">
      <c r="A776" s="48" t="s">
        <v>2172</v>
      </c>
      <c r="B776" t="s">
        <v>2621</v>
      </c>
      <c r="C776" s="3">
        <v>2603</v>
      </c>
      <c r="D776" t="s">
        <v>354</v>
      </c>
      <c r="E776" s="74">
        <v>0.71279999999999999</v>
      </c>
      <c r="F776" s="136">
        <v>0.76049999999999995</v>
      </c>
      <c r="G776" s="136">
        <f t="shared" si="12"/>
        <v>4.7699999999999965E-2</v>
      </c>
    </row>
    <row r="777" spans="1:7">
      <c r="A777" s="48" t="s">
        <v>2172</v>
      </c>
      <c r="B777" t="s">
        <v>2621</v>
      </c>
      <c r="C777" s="3">
        <v>4214</v>
      </c>
      <c r="D777" t="s">
        <v>355</v>
      </c>
      <c r="E777" s="74">
        <v>0.73309999999999997</v>
      </c>
      <c r="F777" s="136">
        <v>0.79700000000000004</v>
      </c>
      <c r="G777" s="136">
        <f t="shared" si="12"/>
        <v>6.3900000000000068E-2</v>
      </c>
    </row>
    <row r="778" spans="1:7">
      <c r="A778" s="48" t="s">
        <v>2335</v>
      </c>
      <c r="B778" t="s">
        <v>2622</v>
      </c>
      <c r="C778" s="3">
        <v>2948</v>
      </c>
      <c r="D778" t="s">
        <v>1596</v>
      </c>
      <c r="E778" s="74">
        <v>0.41880000000000001</v>
      </c>
      <c r="F778" s="136">
        <v>0.46239999999999998</v>
      </c>
      <c r="G778" s="136">
        <f t="shared" si="12"/>
        <v>4.3599999999999972E-2</v>
      </c>
    </row>
    <row r="779" spans="1:7">
      <c r="A779" s="48" t="s">
        <v>2358</v>
      </c>
      <c r="B779" s="51" t="s">
        <v>3172</v>
      </c>
      <c r="C779" s="3">
        <v>5339</v>
      </c>
      <c r="D779" t="s">
        <v>3193</v>
      </c>
      <c r="E779" s="74">
        <v>0.4088</v>
      </c>
      <c r="F779" s="136">
        <v>0.45250000000000001</v>
      </c>
      <c r="G779" s="136">
        <f t="shared" si="12"/>
        <v>4.3700000000000017E-2</v>
      </c>
    </row>
    <row r="780" spans="1:7">
      <c r="A780" s="48" t="s">
        <v>2224</v>
      </c>
      <c r="B780" t="s">
        <v>2623</v>
      </c>
      <c r="C780" s="3">
        <v>3746</v>
      </c>
      <c r="D780" t="s">
        <v>825</v>
      </c>
      <c r="E780" s="74">
        <v>0.16309999999999999</v>
      </c>
      <c r="F780" s="136">
        <v>0.1628</v>
      </c>
      <c r="G780" s="136">
        <f t="shared" si="12"/>
        <v>-2.9999999999999472E-4</v>
      </c>
    </row>
    <row r="781" spans="1:7">
      <c r="A781" s="48" t="s">
        <v>2224</v>
      </c>
      <c r="B781" t="s">
        <v>2623</v>
      </c>
      <c r="C781" s="3">
        <v>4460</v>
      </c>
      <c r="D781" t="s">
        <v>831</v>
      </c>
      <c r="E781" s="74">
        <v>9.11E-2</v>
      </c>
      <c r="F781" s="136">
        <v>8.6999999999999994E-2</v>
      </c>
      <c r="G781" s="136">
        <f t="shared" si="12"/>
        <v>-4.1000000000000064E-3</v>
      </c>
    </row>
    <row r="782" spans="1:7">
      <c r="A782" s="48" t="s">
        <v>2224</v>
      </c>
      <c r="B782" t="s">
        <v>2623</v>
      </c>
      <c r="C782" s="3">
        <v>3440</v>
      </c>
      <c r="D782" t="s">
        <v>821</v>
      </c>
      <c r="E782" s="74">
        <v>0.1268</v>
      </c>
      <c r="F782" s="136">
        <v>0.12039999999999999</v>
      </c>
      <c r="G782" s="136">
        <f t="shared" si="12"/>
        <v>-6.4000000000000029E-3</v>
      </c>
    </row>
    <row r="783" spans="1:7">
      <c r="A783" s="48" t="s">
        <v>2224</v>
      </c>
      <c r="B783" t="s">
        <v>2623</v>
      </c>
      <c r="C783" s="3">
        <v>4565</v>
      </c>
      <c r="D783" t="s">
        <v>833</v>
      </c>
      <c r="E783" s="74">
        <v>3.7400000000000003E-2</v>
      </c>
      <c r="F783" s="136">
        <v>3.0800000000000001E-2</v>
      </c>
      <c r="G783" s="136">
        <f t="shared" si="12"/>
        <v>-6.6000000000000017E-3</v>
      </c>
    </row>
    <row r="784" spans="1:7">
      <c r="A784" s="48" t="s">
        <v>2224</v>
      </c>
      <c r="B784" t="s">
        <v>2623</v>
      </c>
      <c r="C784" s="3">
        <v>5673</v>
      </c>
      <c r="D784" t="s">
        <v>3092</v>
      </c>
      <c r="E784" s="74">
        <v>0.16170000000000001</v>
      </c>
      <c r="F784" s="136">
        <v>0.1484</v>
      </c>
      <c r="G784" s="136">
        <f t="shared" si="12"/>
        <v>-1.3300000000000006E-2</v>
      </c>
    </row>
    <row r="785" spans="1:7">
      <c r="A785" s="48" t="s">
        <v>2224</v>
      </c>
      <c r="B785" t="s">
        <v>2623</v>
      </c>
      <c r="C785" s="3">
        <v>4300</v>
      </c>
      <c r="D785" t="s">
        <v>828</v>
      </c>
      <c r="E785" s="74">
        <v>0.16420000000000001</v>
      </c>
      <c r="F785" s="136">
        <v>0.16569999999999999</v>
      </c>
      <c r="G785" s="136">
        <f t="shared" si="12"/>
        <v>1.4999999999999736E-3</v>
      </c>
    </row>
    <row r="786" spans="1:7">
      <c r="A786" s="48" t="s">
        <v>2224</v>
      </c>
      <c r="B786" t="s">
        <v>2623</v>
      </c>
      <c r="C786" s="3">
        <v>2738</v>
      </c>
      <c r="D786" t="s">
        <v>816</v>
      </c>
      <c r="E786" s="74">
        <v>0.2782</v>
      </c>
      <c r="F786" s="136">
        <v>0.27229999999999999</v>
      </c>
      <c r="G786" s="136">
        <f t="shared" si="12"/>
        <v>-5.9000000000000163E-3</v>
      </c>
    </row>
    <row r="787" spans="1:7">
      <c r="A787" s="48" t="s">
        <v>2224</v>
      </c>
      <c r="B787" t="s">
        <v>2623</v>
      </c>
      <c r="C787" s="3">
        <v>5674</v>
      </c>
      <c r="D787" t="s">
        <v>1395</v>
      </c>
      <c r="E787" s="74">
        <v>0.1216</v>
      </c>
      <c r="F787" s="136">
        <v>0.1111</v>
      </c>
      <c r="G787" s="136">
        <f t="shared" si="12"/>
        <v>-1.0499999999999995E-2</v>
      </c>
    </row>
    <row r="788" spans="1:7">
      <c r="A788" s="48" t="s">
        <v>2224</v>
      </c>
      <c r="B788" t="s">
        <v>2623</v>
      </c>
      <c r="C788" s="3">
        <v>4375</v>
      </c>
      <c r="D788" t="s">
        <v>829</v>
      </c>
      <c r="E788" s="74">
        <v>9.8699999999999996E-2</v>
      </c>
      <c r="F788" s="136">
        <v>9.3700000000000006E-2</v>
      </c>
      <c r="G788" s="136">
        <f t="shared" si="12"/>
        <v>-4.9999999999999906E-3</v>
      </c>
    </row>
    <row r="789" spans="1:7">
      <c r="A789" s="48" t="s">
        <v>2224</v>
      </c>
      <c r="B789" t="s">
        <v>2623</v>
      </c>
      <c r="C789" s="3">
        <v>5201</v>
      </c>
      <c r="D789" t="s">
        <v>837</v>
      </c>
      <c r="E789" s="74">
        <v>3.8600000000000002E-2</v>
      </c>
      <c r="F789" s="136">
        <v>3.0700000000000002E-2</v>
      </c>
      <c r="G789" s="136">
        <f t="shared" si="12"/>
        <v>-7.9000000000000008E-3</v>
      </c>
    </row>
    <row r="790" spans="1:7">
      <c r="A790" s="48" t="s">
        <v>2224</v>
      </c>
      <c r="B790" t="s">
        <v>2623</v>
      </c>
      <c r="C790" s="3">
        <v>4376</v>
      </c>
      <c r="D790" t="s">
        <v>830</v>
      </c>
      <c r="E790" s="74">
        <v>4.02E-2</v>
      </c>
      <c r="F790" s="136">
        <v>3.9100000000000003E-2</v>
      </c>
      <c r="G790" s="136">
        <f t="shared" si="12"/>
        <v>-1.0999999999999968E-3</v>
      </c>
    </row>
    <row r="791" spans="1:7">
      <c r="A791" s="48" t="s">
        <v>2224</v>
      </c>
      <c r="B791" t="s">
        <v>2623</v>
      </c>
      <c r="C791" s="3">
        <v>4493</v>
      </c>
      <c r="D791" t="s">
        <v>245</v>
      </c>
      <c r="E791" s="74">
        <v>8.6199999999999999E-2</v>
      </c>
      <c r="F791" s="136">
        <v>8.5099999999999995E-2</v>
      </c>
      <c r="G791" s="136">
        <f t="shared" si="12"/>
        <v>-1.1000000000000038E-3</v>
      </c>
    </row>
    <row r="792" spans="1:7">
      <c r="A792" s="48" t="s">
        <v>2224</v>
      </c>
      <c r="B792" t="s">
        <v>2623</v>
      </c>
      <c r="C792" s="3">
        <v>5437</v>
      </c>
      <c r="D792" t="s">
        <v>838</v>
      </c>
      <c r="E792" s="74">
        <v>0.1424</v>
      </c>
      <c r="F792" s="136">
        <v>0.13370000000000001</v>
      </c>
      <c r="G792" s="136">
        <f t="shared" si="12"/>
        <v>-8.6999999999999855E-3</v>
      </c>
    </row>
    <row r="793" spans="1:7">
      <c r="A793" s="48" t="s">
        <v>2224</v>
      </c>
      <c r="B793" t="s">
        <v>2623</v>
      </c>
      <c r="C793" s="3">
        <v>5056</v>
      </c>
      <c r="D793" t="s">
        <v>835</v>
      </c>
      <c r="E793" s="74">
        <v>7.5999999999999998E-2</v>
      </c>
      <c r="F793" s="136">
        <v>6.83E-2</v>
      </c>
      <c r="G793" s="136">
        <f t="shared" si="12"/>
        <v>-7.6999999999999985E-3</v>
      </c>
    </row>
    <row r="794" spans="1:7">
      <c r="A794" s="98" t="s">
        <v>2224</v>
      </c>
      <c r="B794" t="s">
        <v>2623</v>
      </c>
      <c r="C794" s="3">
        <v>5577</v>
      </c>
      <c r="D794" t="s">
        <v>3194</v>
      </c>
      <c r="E794" s="74">
        <v>1</v>
      </c>
      <c r="F794" s="136">
        <v>1</v>
      </c>
      <c r="G794" s="136">
        <f t="shared" si="12"/>
        <v>0</v>
      </c>
    </row>
    <row r="795" spans="1:7">
      <c r="A795" s="48" t="s">
        <v>2224</v>
      </c>
      <c r="B795" t="s">
        <v>2623</v>
      </c>
      <c r="C795" s="3">
        <v>3385</v>
      </c>
      <c r="D795" t="s">
        <v>819</v>
      </c>
      <c r="E795" s="74">
        <v>0.1515</v>
      </c>
      <c r="F795" s="136">
        <v>0.14119999999999999</v>
      </c>
      <c r="G795" s="136">
        <f t="shared" si="12"/>
        <v>-1.0300000000000004E-2</v>
      </c>
    </row>
    <row r="796" spans="1:7">
      <c r="A796" s="48" t="s">
        <v>2224</v>
      </c>
      <c r="B796" t="s">
        <v>2623</v>
      </c>
      <c r="C796" s="3">
        <v>3038</v>
      </c>
      <c r="D796" t="s">
        <v>817</v>
      </c>
      <c r="E796" s="74">
        <v>0.26800000000000002</v>
      </c>
      <c r="F796" s="136">
        <v>0.251</v>
      </c>
      <c r="G796" s="136">
        <f t="shared" si="12"/>
        <v>-1.7000000000000015E-2</v>
      </c>
    </row>
    <row r="797" spans="1:7">
      <c r="A797" s="48" t="s">
        <v>2224</v>
      </c>
      <c r="B797" t="s">
        <v>2623</v>
      </c>
      <c r="C797" s="3">
        <v>5062</v>
      </c>
      <c r="D797" t="s">
        <v>3093</v>
      </c>
      <c r="E797" s="74">
        <v>0</v>
      </c>
      <c r="F797" s="136">
        <v>0</v>
      </c>
      <c r="G797" s="136">
        <f t="shared" si="12"/>
        <v>0</v>
      </c>
    </row>
    <row r="798" spans="1:7">
      <c r="A798" s="48" t="s">
        <v>2224</v>
      </c>
      <c r="B798" t="s">
        <v>2623</v>
      </c>
      <c r="C798" s="3">
        <v>1624</v>
      </c>
      <c r="D798" t="s">
        <v>815</v>
      </c>
      <c r="E798" s="74">
        <v>0.2361</v>
      </c>
      <c r="F798" s="136">
        <v>0.22439999999999999</v>
      </c>
      <c r="G798" s="136">
        <f t="shared" si="12"/>
        <v>-1.1700000000000016E-2</v>
      </c>
    </row>
    <row r="799" spans="1:7">
      <c r="A799" s="48" t="s">
        <v>2224</v>
      </c>
      <c r="B799" t="s">
        <v>2623</v>
      </c>
      <c r="C799" s="3">
        <v>3673</v>
      </c>
      <c r="D799" t="s">
        <v>824</v>
      </c>
      <c r="E799" s="74">
        <v>0.25900000000000001</v>
      </c>
      <c r="F799" s="136">
        <v>0.23780000000000001</v>
      </c>
      <c r="G799" s="136">
        <f t="shared" si="12"/>
        <v>-2.1199999999999997E-2</v>
      </c>
    </row>
    <row r="800" spans="1:7">
      <c r="A800" s="48" t="s">
        <v>2224</v>
      </c>
      <c r="B800" t="s">
        <v>2623</v>
      </c>
      <c r="C800" s="3">
        <v>3962</v>
      </c>
      <c r="D800" t="s">
        <v>827</v>
      </c>
      <c r="E800" s="74">
        <v>0.16880000000000001</v>
      </c>
      <c r="F800" s="136">
        <v>0.16020000000000001</v>
      </c>
      <c r="G800" s="136">
        <f t="shared" si="12"/>
        <v>-8.5999999999999965E-3</v>
      </c>
    </row>
    <row r="801" spans="1:7">
      <c r="A801" s="48" t="s">
        <v>2224</v>
      </c>
      <c r="B801" t="s">
        <v>2623</v>
      </c>
      <c r="C801" s="3">
        <v>3637</v>
      </c>
      <c r="D801" t="s">
        <v>823</v>
      </c>
      <c r="E801" s="74">
        <v>0.1368</v>
      </c>
      <c r="F801" s="136">
        <v>0.12540000000000001</v>
      </c>
      <c r="G801" s="136">
        <f t="shared" si="12"/>
        <v>-1.1399999999999993E-2</v>
      </c>
    </row>
    <row r="802" spans="1:7">
      <c r="A802" s="48" t="s">
        <v>2224</v>
      </c>
      <c r="B802" t="s">
        <v>2623</v>
      </c>
      <c r="C802" s="3">
        <v>3636</v>
      </c>
      <c r="D802" t="s">
        <v>822</v>
      </c>
      <c r="E802" s="74">
        <v>0.15709999999999999</v>
      </c>
      <c r="F802" s="136">
        <v>0.1656</v>
      </c>
      <c r="G802" s="136">
        <f t="shared" si="12"/>
        <v>8.5000000000000075E-3</v>
      </c>
    </row>
    <row r="803" spans="1:7">
      <c r="A803" s="48" t="s">
        <v>2224</v>
      </c>
      <c r="B803" t="s">
        <v>2623</v>
      </c>
      <c r="C803" s="3">
        <v>4592</v>
      </c>
      <c r="D803" t="s">
        <v>834</v>
      </c>
      <c r="E803" s="74">
        <v>0.18140000000000001</v>
      </c>
      <c r="F803" s="136">
        <v>0.1552</v>
      </c>
      <c r="G803" s="136">
        <f t="shared" si="12"/>
        <v>-2.6200000000000001E-2</v>
      </c>
    </row>
    <row r="804" spans="1:7">
      <c r="A804" s="48" t="s">
        <v>2224</v>
      </c>
      <c r="B804" t="s">
        <v>2623</v>
      </c>
      <c r="C804" s="3">
        <v>5200</v>
      </c>
      <c r="D804" t="s">
        <v>836</v>
      </c>
      <c r="E804" s="74">
        <v>0.1037</v>
      </c>
      <c r="F804" s="136">
        <v>9.1499999999999998E-2</v>
      </c>
      <c r="G804" s="136">
        <f t="shared" si="12"/>
        <v>-1.2200000000000003E-2</v>
      </c>
    </row>
    <row r="805" spans="1:7">
      <c r="A805" s="48" t="s">
        <v>2224</v>
      </c>
      <c r="B805" t="s">
        <v>2623</v>
      </c>
      <c r="C805" s="3">
        <v>3879</v>
      </c>
      <c r="D805" t="s">
        <v>826</v>
      </c>
      <c r="E805" s="74">
        <v>6.7900000000000002E-2</v>
      </c>
      <c r="F805" s="136">
        <v>5.5E-2</v>
      </c>
      <c r="G805" s="136">
        <f t="shared" si="12"/>
        <v>-1.2900000000000002E-2</v>
      </c>
    </row>
    <row r="806" spans="1:7">
      <c r="A806" s="48" t="s">
        <v>2224</v>
      </c>
      <c r="B806" t="s">
        <v>2623</v>
      </c>
      <c r="C806" s="3">
        <v>4495</v>
      </c>
      <c r="D806" t="s">
        <v>832</v>
      </c>
      <c r="E806" s="74">
        <v>7.85E-2</v>
      </c>
      <c r="F806" s="136">
        <v>7.2900000000000006E-2</v>
      </c>
      <c r="G806" s="136">
        <f t="shared" si="12"/>
        <v>-5.5999999999999939E-3</v>
      </c>
    </row>
    <row r="807" spans="1:7">
      <c r="A807" s="48" t="s">
        <v>2224</v>
      </c>
      <c r="B807" t="s">
        <v>2623</v>
      </c>
      <c r="C807" s="3">
        <v>3386</v>
      </c>
      <c r="D807" t="s">
        <v>820</v>
      </c>
      <c r="E807" s="74">
        <v>9.4299999999999995E-2</v>
      </c>
      <c r="F807" s="136">
        <v>9.2700000000000005E-2</v>
      </c>
      <c r="G807" s="136">
        <f t="shared" si="12"/>
        <v>-1.5999999999999903E-3</v>
      </c>
    </row>
    <row r="808" spans="1:7">
      <c r="A808" s="48" t="s">
        <v>2224</v>
      </c>
      <c r="B808" t="s">
        <v>2623</v>
      </c>
      <c r="C808" s="3">
        <v>3228</v>
      </c>
      <c r="D808" t="s">
        <v>818</v>
      </c>
      <c r="E808" s="74">
        <v>0.21379999999999999</v>
      </c>
      <c r="F808" s="136">
        <v>0.1946</v>
      </c>
      <c r="G808" s="136">
        <f t="shared" si="12"/>
        <v>-1.9199999999999995E-2</v>
      </c>
    </row>
    <row r="809" spans="1:7">
      <c r="A809" s="48" t="s">
        <v>2177</v>
      </c>
      <c r="B809" t="s">
        <v>2624</v>
      </c>
      <c r="C809" s="3">
        <v>3214</v>
      </c>
      <c r="D809" t="s">
        <v>392</v>
      </c>
      <c r="E809" s="74">
        <v>0.70630000000000004</v>
      </c>
      <c r="F809" s="136">
        <v>0.58320000000000005</v>
      </c>
      <c r="G809" s="136">
        <f t="shared" si="12"/>
        <v>-0.12309999999999999</v>
      </c>
    </row>
    <row r="810" spans="1:7">
      <c r="A810" s="48" t="s">
        <v>2160</v>
      </c>
      <c r="B810" t="s">
        <v>2625</v>
      </c>
      <c r="C810" s="3">
        <v>2915</v>
      </c>
      <c r="D810" t="s">
        <v>309</v>
      </c>
      <c r="E810" s="74">
        <v>0.36159999999999998</v>
      </c>
      <c r="F810" s="136">
        <v>0.35799999999999998</v>
      </c>
      <c r="G810" s="136">
        <f t="shared" si="12"/>
        <v>-3.5999999999999921E-3</v>
      </c>
    </row>
    <row r="811" spans="1:7">
      <c r="A811" s="48" t="s">
        <v>2160</v>
      </c>
      <c r="B811" t="s">
        <v>2625</v>
      </c>
      <c r="C811" s="3">
        <v>5545</v>
      </c>
      <c r="D811" t="s">
        <v>2842</v>
      </c>
      <c r="E811" s="74">
        <v>0.35520000000000002</v>
      </c>
      <c r="F811" s="136">
        <v>0.35649999999999998</v>
      </c>
      <c r="G811" s="136">
        <f t="shared" si="12"/>
        <v>1.2999999999999678E-3</v>
      </c>
    </row>
    <row r="812" spans="1:7">
      <c r="A812" s="48" t="s">
        <v>2160</v>
      </c>
      <c r="B812" t="s">
        <v>2625</v>
      </c>
      <c r="C812" s="3">
        <v>2561</v>
      </c>
      <c r="D812" t="s">
        <v>2626</v>
      </c>
      <c r="E812" s="74">
        <v>0.39100000000000001</v>
      </c>
      <c r="F812" s="136">
        <v>0.38190000000000002</v>
      </c>
      <c r="G812" s="136">
        <f t="shared" si="12"/>
        <v>-9.099999999999997E-3</v>
      </c>
    </row>
    <row r="813" spans="1:7">
      <c r="A813" s="48" t="s">
        <v>2169</v>
      </c>
      <c r="B813" t="s">
        <v>2627</v>
      </c>
      <c r="C813" s="3">
        <v>2602</v>
      </c>
      <c r="D813" t="s">
        <v>349</v>
      </c>
      <c r="E813" s="74">
        <v>0.8337</v>
      </c>
      <c r="F813" s="136">
        <v>0.87729999999999997</v>
      </c>
      <c r="G813" s="136">
        <f t="shared" si="12"/>
        <v>4.3599999999999972E-2</v>
      </c>
    </row>
    <row r="814" spans="1:7">
      <c r="A814" s="48" t="s">
        <v>2162</v>
      </c>
      <c r="B814" t="s">
        <v>2628</v>
      </c>
      <c r="C814" s="3">
        <v>3323</v>
      </c>
      <c r="D814" t="s">
        <v>325</v>
      </c>
      <c r="E814" s="74">
        <v>0.78869999999999996</v>
      </c>
      <c r="F814" s="136">
        <v>0.80020000000000002</v>
      </c>
      <c r="G814" s="136">
        <f t="shared" si="12"/>
        <v>1.1500000000000066E-2</v>
      </c>
    </row>
    <row r="815" spans="1:7">
      <c r="A815" s="48" t="s">
        <v>2162</v>
      </c>
      <c r="B815" t="s">
        <v>2628</v>
      </c>
      <c r="C815" s="3">
        <v>3082</v>
      </c>
      <c r="D815" t="s">
        <v>323</v>
      </c>
      <c r="E815" s="74">
        <v>0.61439999999999995</v>
      </c>
      <c r="F815" s="136">
        <v>0.60660000000000003</v>
      </c>
      <c r="G815" s="136">
        <f t="shared" si="12"/>
        <v>-7.7999999999999181E-3</v>
      </c>
    </row>
    <row r="816" spans="1:7">
      <c r="A816" s="48" t="s">
        <v>2162</v>
      </c>
      <c r="B816" t="s">
        <v>2628</v>
      </c>
      <c r="C816" s="3">
        <v>2913</v>
      </c>
      <c r="D816" t="s">
        <v>321</v>
      </c>
      <c r="E816" s="74">
        <v>0.4476</v>
      </c>
      <c r="F816" s="136">
        <v>0.49519999999999997</v>
      </c>
      <c r="G816" s="136">
        <f t="shared" si="12"/>
        <v>4.7599999999999976E-2</v>
      </c>
    </row>
    <row r="817" spans="1:7">
      <c r="A817" s="48" t="s">
        <v>2162</v>
      </c>
      <c r="B817" t="s">
        <v>2628</v>
      </c>
      <c r="C817" s="3">
        <v>3322</v>
      </c>
      <c r="D817" t="s">
        <v>324</v>
      </c>
      <c r="E817" s="74">
        <v>0.59099999999999997</v>
      </c>
      <c r="F817" s="136">
        <v>0.60029999999999994</v>
      </c>
      <c r="G817" s="136">
        <f t="shared" si="12"/>
        <v>9.299999999999975E-3</v>
      </c>
    </row>
    <row r="818" spans="1:7">
      <c r="A818" s="48" t="s">
        <v>2162</v>
      </c>
      <c r="B818" t="s">
        <v>2628</v>
      </c>
      <c r="C818" s="3">
        <v>2916</v>
      </c>
      <c r="D818" t="s">
        <v>322</v>
      </c>
      <c r="E818" s="74">
        <v>0.6472</v>
      </c>
      <c r="F818" s="136">
        <v>0.67310000000000003</v>
      </c>
      <c r="G818" s="136">
        <f t="shared" si="12"/>
        <v>2.5900000000000034E-2</v>
      </c>
    </row>
    <row r="819" spans="1:7">
      <c r="A819" s="48" t="s">
        <v>2162</v>
      </c>
      <c r="B819" t="s">
        <v>2628</v>
      </c>
      <c r="C819" s="3">
        <v>5547</v>
      </c>
      <c r="D819" t="s">
        <v>2843</v>
      </c>
      <c r="E819" s="74">
        <v>0.73580000000000001</v>
      </c>
      <c r="F819" s="136">
        <v>0.74360000000000004</v>
      </c>
      <c r="G819" s="136">
        <f t="shared" si="12"/>
        <v>7.8000000000000291E-3</v>
      </c>
    </row>
    <row r="820" spans="1:7">
      <c r="A820" s="48" t="s">
        <v>2162</v>
      </c>
      <c r="B820" t="s">
        <v>2628</v>
      </c>
      <c r="C820" s="3">
        <v>2266</v>
      </c>
      <c r="D820" t="s">
        <v>318</v>
      </c>
      <c r="E820" s="74">
        <v>0.53920000000000001</v>
      </c>
      <c r="F820" s="136">
        <v>0.56120000000000003</v>
      </c>
      <c r="G820" s="136">
        <f t="shared" si="12"/>
        <v>2.200000000000002E-2</v>
      </c>
    </row>
    <row r="821" spans="1:7">
      <c r="A821" s="48" t="s">
        <v>2162</v>
      </c>
      <c r="B821" t="s">
        <v>2628</v>
      </c>
      <c r="C821" s="3">
        <v>5194</v>
      </c>
      <c r="D821" t="s">
        <v>326</v>
      </c>
      <c r="E821" s="74">
        <v>0.62150000000000005</v>
      </c>
      <c r="F821" s="136">
        <v>0.62539999999999996</v>
      </c>
      <c r="G821" s="136">
        <f t="shared" si="12"/>
        <v>3.8999999999999035E-3</v>
      </c>
    </row>
    <row r="822" spans="1:7">
      <c r="A822" s="48" t="s">
        <v>2162</v>
      </c>
      <c r="B822" t="s">
        <v>2628</v>
      </c>
      <c r="C822" s="3">
        <v>5675</v>
      </c>
      <c r="D822" t="s">
        <v>2996</v>
      </c>
      <c r="E822" s="74">
        <v>0.59819999999999995</v>
      </c>
      <c r="F822" s="136">
        <v>0.62209999999999999</v>
      </c>
      <c r="G822" s="136">
        <f t="shared" si="12"/>
        <v>2.3900000000000032E-2</v>
      </c>
    </row>
    <row r="823" spans="1:7">
      <c r="A823" s="48" t="s">
        <v>2162</v>
      </c>
      <c r="B823" t="s">
        <v>2628</v>
      </c>
      <c r="C823" s="3">
        <v>1934</v>
      </c>
      <c r="D823" t="s">
        <v>317</v>
      </c>
      <c r="E823" s="74">
        <v>0.89290000000000003</v>
      </c>
      <c r="F823" s="136">
        <v>0.85119999999999996</v>
      </c>
      <c r="G823" s="136">
        <f t="shared" si="12"/>
        <v>-4.170000000000007E-2</v>
      </c>
    </row>
    <row r="824" spans="1:7">
      <c r="A824" s="48" t="s">
        <v>2162</v>
      </c>
      <c r="B824" t="s">
        <v>2628</v>
      </c>
      <c r="C824" s="3">
        <v>2596</v>
      </c>
      <c r="D824" t="s">
        <v>319</v>
      </c>
      <c r="E824" s="74">
        <v>0.39560000000000001</v>
      </c>
      <c r="F824" s="136">
        <v>0.43290000000000001</v>
      </c>
      <c r="G824" s="136">
        <f t="shared" si="12"/>
        <v>3.73E-2</v>
      </c>
    </row>
    <row r="825" spans="1:7">
      <c r="A825" s="48" t="s">
        <v>2162</v>
      </c>
      <c r="B825" t="s">
        <v>2628</v>
      </c>
      <c r="C825" s="3">
        <v>2624</v>
      </c>
      <c r="D825" t="s">
        <v>320</v>
      </c>
      <c r="E825" s="74">
        <v>0.78439999999999999</v>
      </c>
      <c r="F825" s="136">
        <v>0.82889999999999997</v>
      </c>
      <c r="G825" s="136">
        <f t="shared" si="12"/>
        <v>4.4499999999999984E-2</v>
      </c>
    </row>
    <row r="826" spans="1:7">
      <c r="A826" s="48" t="s">
        <v>2127</v>
      </c>
      <c r="B826" t="s">
        <v>2629</v>
      </c>
      <c r="C826" s="3">
        <v>4418</v>
      </c>
      <c r="D826" t="s">
        <v>51</v>
      </c>
      <c r="E826" s="74">
        <v>0.9042</v>
      </c>
      <c r="F826" s="136">
        <v>0.91749999999999998</v>
      </c>
      <c r="G826" s="136">
        <f t="shared" si="12"/>
        <v>1.3299999999999979E-2</v>
      </c>
    </row>
    <row r="827" spans="1:7">
      <c r="A827" s="48" t="s">
        <v>2127</v>
      </c>
      <c r="B827" t="s">
        <v>2629</v>
      </c>
      <c r="C827" s="3">
        <v>5520</v>
      </c>
      <c r="D827" t="s">
        <v>2833</v>
      </c>
      <c r="E827" s="74">
        <v>0.2177</v>
      </c>
      <c r="F827" s="136">
        <v>0.2397</v>
      </c>
      <c r="G827" s="136">
        <f t="shared" si="12"/>
        <v>2.1999999999999992E-2</v>
      </c>
    </row>
    <row r="828" spans="1:7">
      <c r="A828" s="48" t="s">
        <v>2127</v>
      </c>
      <c r="B828" t="s">
        <v>2629</v>
      </c>
      <c r="C828" s="3">
        <v>4072</v>
      </c>
      <c r="D828" t="s">
        <v>46</v>
      </c>
      <c r="E828" s="74">
        <v>0.61260000000000003</v>
      </c>
      <c r="F828" s="136">
        <v>0.63219999999999998</v>
      </c>
      <c r="G828" s="136">
        <f t="shared" si="12"/>
        <v>1.9599999999999951E-2</v>
      </c>
    </row>
    <row r="829" spans="1:7">
      <c r="A829" s="48" t="s">
        <v>2127</v>
      </c>
      <c r="B829" t="s">
        <v>2629</v>
      </c>
      <c r="C829" s="3">
        <v>4202</v>
      </c>
      <c r="D829" t="s">
        <v>50</v>
      </c>
      <c r="E829" s="74">
        <v>0.55310000000000004</v>
      </c>
      <c r="F829" s="136">
        <v>0.5776</v>
      </c>
      <c r="G829" s="136">
        <f t="shared" si="12"/>
        <v>2.4499999999999966E-2</v>
      </c>
    </row>
    <row r="830" spans="1:7">
      <c r="A830" s="48" t="s">
        <v>2127</v>
      </c>
      <c r="B830" t="s">
        <v>2629</v>
      </c>
      <c r="C830" s="3">
        <v>5439</v>
      </c>
      <c r="D830" t="s">
        <v>58</v>
      </c>
      <c r="E830" s="74">
        <v>0.4622</v>
      </c>
      <c r="F830" s="136">
        <v>0.4864</v>
      </c>
      <c r="G830" s="136">
        <f t="shared" si="12"/>
        <v>2.4199999999999999E-2</v>
      </c>
    </row>
    <row r="831" spans="1:7">
      <c r="A831" s="48" t="s">
        <v>2127</v>
      </c>
      <c r="B831" t="s">
        <v>2629</v>
      </c>
      <c r="C831" s="3">
        <v>5220</v>
      </c>
      <c r="D831" t="s">
        <v>56</v>
      </c>
      <c r="E831" s="74">
        <v>0.21190000000000001</v>
      </c>
      <c r="F831" s="136">
        <v>0.21790000000000001</v>
      </c>
      <c r="G831" s="136">
        <f t="shared" si="12"/>
        <v>6.0000000000000053E-3</v>
      </c>
    </row>
    <row r="832" spans="1:7">
      <c r="A832" s="48" t="s">
        <v>2127</v>
      </c>
      <c r="B832" t="s">
        <v>2629</v>
      </c>
      <c r="C832" s="3">
        <v>4028</v>
      </c>
      <c r="D832" t="s">
        <v>45</v>
      </c>
      <c r="E832" s="74">
        <v>0.26179999999999998</v>
      </c>
      <c r="F832" s="136">
        <v>0.27429999999999999</v>
      </c>
      <c r="G832" s="136">
        <f t="shared" si="12"/>
        <v>1.2500000000000011E-2</v>
      </c>
    </row>
    <row r="833" spans="1:7">
      <c r="A833" s="48" t="s">
        <v>2127</v>
      </c>
      <c r="B833" t="s">
        <v>2629</v>
      </c>
      <c r="C833" s="3">
        <v>2824</v>
      </c>
      <c r="D833" t="s">
        <v>35</v>
      </c>
      <c r="E833" s="74">
        <v>0.81159999999999999</v>
      </c>
      <c r="F833" s="136">
        <v>0.83409999999999995</v>
      </c>
      <c r="G833" s="136">
        <f t="shared" si="12"/>
        <v>2.2499999999999964E-2</v>
      </c>
    </row>
    <row r="834" spans="1:7">
      <c r="A834" s="48" t="s">
        <v>2127</v>
      </c>
      <c r="B834" t="s">
        <v>2629</v>
      </c>
      <c r="C834" s="3">
        <v>3315</v>
      </c>
      <c r="D834" t="s">
        <v>41</v>
      </c>
      <c r="E834" s="74">
        <v>0.78510000000000002</v>
      </c>
      <c r="F834" s="136">
        <v>0.79190000000000005</v>
      </c>
      <c r="G834" s="136">
        <f t="shared" si="12"/>
        <v>6.8000000000000282E-3</v>
      </c>
    </row>
    <row r="835" spans="1:7">
      <c r="A835" s="48" t="s">
        <v>2127</v>
      </c>
      <c r="B835" t="s">
        <v>2629</v>
      </c>
      <c r="C835" s="3">
        <v>5727</v>
      </c>
      <c r="D835" t="s">
        <v>2997</v>
      </c>
      <c r="E835" s="74">
        <v>0.49130000000000001</v>
      </c>
      <c r="F835" s="136">
        <v>0.56889999999999996</v>
      </c>
      <c r="G835" s="136">
        <f t="shared" si="12"/>
        <v>7.7599999999999947E-2</v>
      </c>
    </row>
    <row r="836" spans="1:7">
      <c r="A836" s="48" t="s">
        <v>2127</v>
      </c>
      <c r="B836" t="s">
        <v>2629</v>
      </c>
      <c r="C836" s="3">
        <v>5521</v>
      </c>
      <c r="D836" t="s">
        <v>2834</v>
      </c>
      <c r="E836" s="74">
        <v>0.6714</v>
      </c>
      <c r="F836" s="136">
        <v>0.68400000000000005</v>
      </c>
      <c r="G836" s="136">
        <f t="shared" ref="G836:G899" si="13">F836-E836</f>
        <v>1.2600000000000056E-2</v>
      </c>
    </row>
    <row r="837" spans="1:7">
      <c r="A837" s="48" t="s">
        <v>2127</v>
      </c>
      <c r="B837" t="s">
        <v>2629</v>
      </c>
      <c r="C837" s="3">
        <v>3077</v>
      </c>
      <c r="D837" t="s">
        <v>38</v>
      </c>
      <c r="E837" s="74">
        <v>0.76139999999999997</v>
      </c>
      <c r="F837" s="136">
        <v>0.76910000000000001</v>
      </c>
      <c r="G837" s="136">
        <f t="shared" si="13"/>
        <v>7.7000000000000401E-3</v>
      </c>
    </row>
    <row r="838" spans="1:7">
      <c r="A838" s="48" t="s">
        <v>2127</v>
      </c>
      <c r="B838" t="s">
        <v>2629</v>
      </c>
      <c r="C838" s="3">
        <v>3267</v>
      </c>
      <c r="D838" t="s">
        <v>40</v>
      </c>
      <c r="E838" s="74">
        <v>0.78059999999999996</v>
      </c>
      <c r="F838" s="136">
        <v>0.80549999999999999</v>
      </c>
      <c r="G838" s="136">
        <f t="shared" si="13"/>
        <v>2.4900000000000033E-2</v>
      </c>
    </row>
    <row r="839" spans="1:7">
      <c r="A839" s="48" t="s">
        <v>2127</v>
      </c>
      <c r="B839" t="s">
        <v>2629</v>
      </c>
      <c r="C839" s="3">
        <v>4429</v>
      </c>
      <c r="D839" t="s">
        <v>52</v>
      </c>
      <c r="E839" s="74">
        <v>0.56579999999999997</v>
      </c>
      <c r="F839" s="136">
        <v>0.5958</v>
      </c>
      <c r="G839" s="136">
        <f t="shared" si="13"/>
        <v>3.0000000000000027E-2</v>
      </c>
    </row>
    <row r="840" spans="1:7">
      <c r="A840" s="48" t="s">
        <v>2127</v>
      </c>
      <c r="B840" t="s">
        <v>2629</v>
      </c>
      <c r="C840" s="3">
        <v>3731</v>
      </c>
      <c r="D840" t="s">
        <v>44</v>
      </c>
      <c r="E840" s="74">
        <v>0.3962</v>
      </c>
      <c r="F840" s="136">
        <v>0.41389999999999999</v>
      </c>
      <c r="G840" s="136">
        <f t="shared" si="13"/>
        <v>1.7699999999999994E-2</v>
      </c>
    </row>
    <row r="841" spans="1:7">
      <c r="A841" s="48" t="s">
        <v>2127</v>
      </c>
      <c r="B841" t="s">
        <v>2629</v>
      </c>
      <c r="C841" s="3">
        <v>2826</v>
      </c>
      <c r="D841" t="s">
        <v>37</v>
      </c>
      <c r="E841" s="74">
        <v>0.65139999999999998</v>
      </c>
      <c r="F841" s="136">
        <v>0.6673</v>
      </c>
      <c r="G841" s="136">
        <f t="shared" si="13"/>
        <v>1.5900000000000025E-2</v>
      </c>
    </row>
    <row r="842" spans="1:7">
      <c r="A842" s="48" t="s">
        <v>2127</v>
      </c>
      <c r="B842" t="s">
        <v>2629</v>
      </c>
      <c r="C842" s="3">
        <v>1884</v>
      </c>
      <c r="D842" t="s">
        <v>33</v>
      </c>
      <c r="E842" s="74">
        <v>0.66159999999999997</v>
      </c>
      <c r="F842" s="136">
        <v>0.65690000000000004</v>
      </c>
      <c r="G842" s="136">
        <f t="shared" si="13"/>
        <v>-4.6999999999999265E-3</v>
      </c>
    </row>
    <row r="843" spans="1:7">
      <c r="A843" s="48" t="s">
        <v>2127</v>
      </c>
      <c r="B843" t="s">
        <v>2629</v>
      </c>
      <c r="C843" s="3">
        <v>4181</v>
      </c>
      <c r="D843" t="s">
        <v>49</v>
      </c>
      <c r="E843" s="74">
        <v>0.55300000000000005</v>
      </c>
      <c r="F843" s="136">
        <v>0.57540000000000002</v>
      </c>
      <c r="G843" s="136">
        <f t="shared" si="13"/>
        <v>2.2399999999999975E-2</v>
      </c>
    </row>
    <row r="844" spans="1:7">
      <c r="A844" s="48" t="s">
        <v>2127</v>
      </c>
      <c r="B844" t="s">
        <v>2629</v>
      </c>
      <c r="C844" s="3">
        <v>1941</v>
      </c>
      <c r="D844" t="s">
        <v>34</v>
      </c>
      <c r="E844" s="74">
        <v>0.31409999999999999</v>
      </c>
      <c r="F844" s="136">
        <v>0.32900000000000001</v>
      </c>
      <c r="G844" s="136">
        <f t="shared" si="13"/>
        <v>1.4900000000000024E-2</v>
      </c>
    </row>
    <row r="845" spans="1:7">
      <c r="A845" s="48" t="s">
        <v>2127</v>
      </c>
      <c r="B845" t="s">
        <v>2629</v>
      </c>
      <c r="C845" s="3">
        <v>3472</v>
      </c>
      <c r="D845" t="s">
        <v>43</v>
      </c>
      <c r="E845" s="74">
        <v>0.88219999999999998</v>
      </c>
      <c r="F845" s="136">
        <v>0.88</v>
      </c>
      <c r="G845" s="136">
        <f t="shared" si="13"/>
        <v>-2.1999999999999797E-3</v>
      </c>
    </row>
    <row r="846" spans="1:7">
      <c r="A846" s="48" t="s">
        <v>2127</v>
      </c>
      <c r="B846" t="s">
        <v>2629</v>
      </c>
      <c r="C846" s="3">
        <v>5106</v>
      </c>
      <c r="D846" t="s">
        <v>55</v>
      </c>
      <c r="E846" s="74">
        <v>0.61880000000000002</v>
      </c>
      <c r="F846" s="136">
        <v>0.61799999999999999</v>
      </c>
      <c r="G846" s="136">
        <f t="shared" si="13"/>
        <v>-8.0000000000002292E-4</v>
      </c>
    </row>
    <row r="847" spans="1:7">
      <c r="A847" s="48" t="s">
        <v>2127</v>
      </c>
      <c r="B847" t="s">
        <v>2629</v>
      </c>
      <c r="C847" s="3">
        <v>4446</v>
      </c>
      <c r="D847" t="s">
        <v>53</v>
      </c>
      <c r="E847" s="74">
        <v>0.31040000000000001</v>
      </c>
      <c r="F847" s="136">
        <v>0.33579999999999999</v>
      </c>
      <c r="G847" s="136">
        <f t="shared" si="13"/>
        <v>2.5399999999999978E-2</v>
      </c>
    </row>
    <row r="848" spans="1:7">
      <c r="A848" s="48" t="s">
        <v>2127</v>
      </c>
      <c r="B848" t="s">
        <v>2629</v>
      </c>
      <c r="C848" s="3">
        <v>5438</v>
      </c>
      <c r="D848" t="s">
        <v>57</v>
      </c>
      <c r="E848" s="74">
        <v>0.33560000000000001</v>
      </c>
      <c r="F848" s="136">
        <v>0.35039999999999999</v>
      </c>
      <c r="G848" s="136">
        <f t="shared" si="13"/>
        <v>1.479999999999998E-2</v>
      </c>
    </row>
    <row r="849" spans="1:7">
      <c r="A849" s="48" t="s">
        <v>2127</v>
      </c>
      <c r="B849" t="s">
        <v>2629</v>
      </c>
      <c r="C849" s="3">
        <v>4073</v>
      </c>
      <c r="D849" t="s">
        <v>47</v>
      </c>
      <c r="E849" s="74">
        <v>0.57340000000000002</v>
      </c>
      <c r="F849" s="136">
        <v>0.60950000000000004</v>
      </c>
      <c r="G849" s="136">
        <f t="shared" si="13"/>
        <v>3.6100000000000021E-2</v>
      </c>
    </row>
    <row r="850" spans="1:7">
      <c r="A850" s="48" t="s">
        <v>2127</v>
      </c>
      <c r="B850" t="s">
        <v>2629</v>
      </c>
      <c r="C850" s="3">
        <v>4484</v>
      </c>
      <c r="D850" t="s">
        <v>54</v>
      </c>
      <c r="E850" s="74">
        <v>0.53120000000000001</v>
      </c>
      <c r="F850" s="136">
        <v>0.55179999999999996</v>
      </c>
      <c r="G850" s="136">
        <f t="shared" si="13"/>
        <v>2.0599999999999952E-2</v>
      </c>
    </row>
    <row r="851" spans="1:7">
      <c r="A851" s="48" t="s">
        <v>2127</v>
      </c>
      <c r="B851" t="s">
        <v>2629</v>
      </c>
      <c r="C851" s="3">
        <v>4136</v>
      </c>
      <c r="D851" t="s">
        <v>48</v>
      </c>
      <c r="E851" s="74">
        <v>0.58320000000000005</v>
      </c>
      <c r="F851" s="136">
        <v>0.57320000000000004</v>
      </c>
      <c r="G851" s="136">
        <f t="shared" si="13"/>
        <v>-1.0000000000000009E-2</v>
      </c>
    </row>
    <row r="852" spans="1:7">
      <c r="A852" s="48" t="s">
        <v>2127</v>
      </c>
      <c r="B852" t="s">
        <v>2629</v>
      </c>
      <c r="C852" s="3">
        <v>4118</v>
      </c>
      <c r="D852" t="s">
        <v>2630</v>
      </c>
      <c r="E852" s="74">
        <v>0.43540000000000001</v>
      </c>
      <c r="F852" s="136">
        <v>0.30730000000000002</v>
      </c>
      <c r="G852" s="136">
        <f t="shared" si="13"/>
        <v>-0.12809999999999999</v>
      </c>
    </row>
    <row r="853" spans="1:7">
      <c r="A853" s="48" t="s">
        <v>2127</v>
      </c>
      <c r="B853" t="s">
        <v>2629</v>
      </c>
      <c r="C853" s="3">
        <v>3369</v>
      </c>
      <c r="D853" t="s">
        <v>42</v>
      </c>
      <c r="E853" s="74">
        <v>0.66</v>
      </c>
      <c r="F853" s="136">
        <v>0.67090000000000005</v>
      </c>
      <c r="G853" s="136">
        <f t="shared" si="13"/>
        <v>1.0900000000000021E-2</v>
      </c>
    </row>
    <row r="854" spans="1:7">
      <c r="A854" s="48" t="s">
        <v>2127</v>
      </c>
      <c r="B854" t="s">
        <v>2629</v>
      </c>
      <c r="C854" s="3">
        <v>3144</v>
      </c>
      <c r="D854" t="s">
        <v>39</v>
      </c>
      <c r="E854" s="74">
        <v>0.73899999999999999</v>
      </c>
      <c r="F854" s="136">
        <v>0.74490000000000001</v>
      </c>
      <c r="G854" s="136">
        <f t="shared" si="13"/>
        <v>5.9000000000000163E-3</v>
      </c>
    </row>
    <row r="855" spans="1:7">
      <c r="A855" s="48" t="s">
        <v>2127</v>
      </c>
      <c r="B855" t="s">
        <v>2629</v>
      </c>
      <c r="C855" s="3">
        <v>2825</v>
      </c>
      <c r="D855" t="s">
        <v>36</v>
      </c>
      <c r="E855" s="74">
        <v>0.84740000000000004</v>
      </c>
      <c r="F855" s="136">
        <v>0.84509999999999996</v>
      </c>
      <c r="G855" s="136">
        <f t="shared" si="13"/>
        <v>-2.3000000000000798E-3</v>
      </c>
    </row>
    <row r="856" spans="1:7">
      <c r="A856" s="48" t="s">
        <v>2227</v>
      </c>
      <c r="B856" t="s">
        <v>2631</v>
      </c>
      <c r="C856" s="3">
        <v>5738</v>
      </c>
      <c r="D856" t="s">
        <v>3058</v>
      </c>
      <c r="E856" s="74">
        <v>0.69769999999999999</v>
      </c>
      <c r="F856" s="136">
        <v>0.6966</v>
      </c>
      <c r="G856" s="136">
        <f t="shared" si="13"/>
        <v>-1.0999999999999899E-3</v>
      </c>
    </row>
    <row r="857" spans="1:7">
      <c r="A857" s="48" t="s">
        <v>2227</v>
      </c>
      <c r="B857" t="s">
        <v>2631</v>
      </c>
      <c r="C857" s="3">
        <v>4353</v>
      </c>
      <c r="D857" t="s">
        <v>929</v>
      </c>
      <c r="E857" s="74">
        <v>0.29609999999999997</v>
      </c>
      <c r="F857" s="136">
        <v>0.30099999999999999</v>
      </c>
      <c r="G857" s="136">
        <f t="shared" si="13"/>
        <v>4.9000000000000155E-3</v>
      </c>
    </row>
    <row r="858" spans="1:7">
      <c r="A858" s="48" t="s">
        <v>2227</v>
      </c>
      <c r="B858" t="s">
        <v>2631</v>
      </c>
      <c r="C858" s="3">
        <v>4440</v>
      </c>
      <c r="D858" t="s">
        <v>933</v>
      </c>
      <c r="E858" s="74">
        <v>0.48530000000000001</v>
      </c>
      <c r="F858" s="136">
        <v>0.49370000000000003</v>
      </c>
      <c r="G858" s="136">
        <f t="shared" si="13"/>
        <v>8.4000000000000186E-3</v>
      </c>
    </row>
    <row r="859" spans="1:7">
      <c r="A859" s="48" t="s">
        <v>2227</v>
      </c>
      <c r="B859" t="s">
        <v>2631</v>
      </c>
      <c r="C859" s="3">
        <v>3676</v>
      </c>
      <c r="D859" t="s">
        <v>916</v>
      </c>
      <c r="E859" s="74">
        <v>0.39789999999999998</v>
      </c>
      <c r="F859" s="136">
        <v>0.4194</v>
      </c>
      <c r="G859" s="136">
        <f t="shared" si="13"/>
        <v>2.1500000000000019E-2</v>
      </c>
    </row>
    <row r="860" spans="1:7">
      <c r="A860" s="48" t="s">
        <v>2227</v>
      </c>
      <c r="B860" t="s">
        <v>2631</v>
      </c>
      <c r="C860" s="3">
        <v>3388</v>
      </c>
      <c r="D860" t="s">
        <v>910</v>
      </c>
      <c r="E860" s="74">
        <v>0.4859</v>
      </c>
      <c r="F860" s="136">
        <v>0.52780000000000005</v>
      </c>
      <c r="G860" s="136">
        <f t="shared" si="13"/>
        <v>4.1900000000000048E-2</v>
      </c>
    </row>
    <row r="861" spans="1:7">
      <c r="A861" s="48" t="s">
        <v>2227</v>
      </c>
      <c r="B861" t="s">
        <v>2631</v>
      </c>
      <c r="C861" s="3">
        <v>4126</v>
      </c>
      <c r="D861" t="s">
        <v>922</v>
      </c>
      <c r="E861" s="74">
        <v>0.34079999999999999</v>
      </c>
      <c r="F861" s="136">
        <v>0.35970000000000002</v>
      </c>
      <c r="G861" s="136">
        <f t="shared" si="13"/>
        <v>1.8900000000000028E-2</v>
      </c>
    </row>
    <row r="862" spans="1:7">
      <c r="A862" s="48" t="s">
        <v>2227</v>
      </c>
      <c r="B862" t="s">
        <v>2631</v>
      </c>
      <c r="C862" s="3">
        <v>2851</v>
      </c>
      <c r="D862" t="s">
        <v>908</v>
      </c>
      <c r="E862" s="74">
        <v>0.69730000000000003</v>
      </c>
      <c r="F862" s="136">
        <v>0.71740000000000004</v>
      </c>
      <c r="G862" s="136">
        <f t="shared" si="13"/>
        <v>2.0100000000000007E-2</v>
      </c>
    </row>
    <row r="863" spans="1:7">
      <c r="A863" s="48" t="s">
        <v>2227</v>
      </c>
      <c r="B863" t="s">
        <v>2631</v>
      </c>
      <c r="C863" s="3">
        <v>4545</v>
      </c>
      <c r="D863" t="s">
        <v>940</v>
      </c>
      <c r="E863" s="74">
        <v>0.53839999999999999</v>
      </c>
      <c r="F863" s="136">
        <v>0.53190000000000004</v>
      </c>
      <c r="G863" s="136">
        <f t="shared" si="13"/>
        <v>-6.4999999999999503E-3</v>
      </c>
    </row>
    <row r="864" spans="1:7">
      <c r="A864" s="48" t="s">
        <v>2227</v>
      </c>
      <c r="B864" t="s">
        <v>2631</v>
      </c>
      <c r="C864" s="3">
        <v>3678</v>
      </c>
      <c r="D864" t="s">
        <v>918</v>
      </c>
      <c r="E864" s="74">
        <v>0.37959999999999999</v>
      </c>
      <c r="F864" s="136">
        <v>0.38400000000000001</v>
      </c>
      <c r="G864" s="136">
        <f t="shared" si="13"/>
        <v>4.400000000000015E-3</v>
      </c>
    </row>
    <row r="865" spans="1:7">
      <c r="A865" s="48" t="s">
        <v>2227</v>
      </c>
      <c r="B865" t="s">
        <v>2631</v>
      </c>
      <c r="C865" s="3">
        <v>4413</v>
      </c>
      <c r="D865" t="s">
        <v>931</v>
      </c>
      <c r="E865" s="74">
        <v>0.68740000000000001</v>
      </c>
      <c r="F865" s="136">
        <v>0.72719999999999996</v>
      </c>
      <c r="G865" s="136">
        <f t="shared" si="13"/>
        <v>3.9799999999999947E-2</v>
      </c>
    </row>
    <row r="866" spans="1:7">
      <c r="A866" s="48" t="s">
        <v>2227</v>
      </c>
      <c r="B866" t="s">
        <v>2631</v>
      </c>
      <c r="C866" s="3">
        <v>4489</v>
      </c>
      <c r="D866" t="s">
        <v>937</v>
      </c>
      <c r="E866" s="74">
        <v>0.47060000000000002</v>
      </c>
      <c r="F866" s="136">
        <v>0.4864</v>
      </c>
      <c r="G866" s="136">
        <f t="shared" si="13"/>
        <v>1.5799999999999981E-2</v>
      </c>
    </row>
    <row r="867" spans="1:7">
      <c r="A867" s="48" t="s">
        <v>2227</v>
      </c>
      <c r="B867" t="s">
        <v>2631</v>
      </c>
      <c r="C867" s="3">
        <v>3708</v>
      </c>
      <c r="D867" t="s">
        <v>920</v>
      </c>
      <c r="E867" s="74">
        <v>0.32029999999999997</v>
      </c>
      <c r="F867" s="136">
        <v>0.31040000000000001</v>
      </c>
      <c r="G867" s="136">
        <f t="shared" si="13"/>
        <v>-9.8999999999999644E-3</v>
      </c>
    </row>
    <row r="868" spans="1:7">
      <c r="A868" s="48" t="s">
        <v>2227</v>
      </c>
      <c r="B868" t="s">
        <v>2631</v>
      </c>
      <c r="C868" s="3">
        <v>4345</v>
      </c>
      <c r="D868" t="s">
        <v>928</v>
      </c>
      <c r="E868" s="74">
        <v>0.56850000000000001</v>
      </c>
      <c r="F868" s="136">
        <v>0.57120000000000004</v>
      </c>
      <c r="G868" s="136">
        <f t="shared" si="13"/>
        <v>2.7000000000000357E-3</v>
      </c>
    </row>
    <row r="869" spans="1:7">
      <c r="A869" s="48" t="s">
        <v>2227</v>
      </c>
      <c r="B869" t="s">
        <v>2631</v>
      </c>
      <c r="C869" s="3">
        <v>5275</v>
      </c>
      <c r="D869" t="s">
        <v>943</v>
      </c>
      <c r="E869" s="74">
        <v>0.58099999999999996</v>
      </c>
      <c r="F869" s="136">
        <v>0.63500000000000001</v>
      </c>
      <c r="G869" s="136">
        <f t="shared" si="13"/>
        <v>5.4000000000000048E-2</v>
      </c>
    </row>
    <row r="870" spans="1:7">
      <c r="A870" s="48" t="s">
        <v>2227</v>
      </c>
      <c r="B870" t="s">
        <v>2631</v>
      </c>
      <c r="C870" s="3">
        <v>4301</v>
      </c>
      <c r="D870" t="s">
        <v>927</v>
      </c>
      <c r="E870" s="74">
        <v>0.52470000000000006</v>
      </c>
      <c r="F870" s="136">
        <v>0.48530000000000001</v>
      </c>
      <c r="G870" s="136">
        <f t="shared" si="13"/>
        <v>-3.9400000000000046E-2</v>
      </c>
    </row>
    <row r="871" spans="1:7">
      <c r="A871" s="48" t="s">
        <v>2227</v>
      </c>
      <c r="B871" t="s">
        <v>2631</v>
      </c>
      <c r="C871" s="3">
        <v>4520</v>
      </c>
      <c r="D871" t="s">
        <v>939</v>
      </c>
      <c r="E871" s="74">
        <v>0.72309999999999997</v>
      </c>
      <c r="F871" s="136">
        <v>0.73770000000000002</v>
      </c>
      <c r="G871" s="136">
        <f t="shared" si="13"/>
        <v>1.4600000000000057E-2</v>
      </c>
    </row>
    <row r="872" spans="1:7">
      <c r="A872" s="48" t="s">
        <v>2227</v>
      </c>
      <c r="B872" t="s">
        <v>2631</v>
      </c>
      <c r="C872" s="3">
        <v>5676</v>
      </c>
      <c r="D872" t="s">
        <v>2998</v>
      </c>
      <c r="E872" s="74">
        <v>0.40060000000000001</v>
      </c>
      <c r="F872" s="136">
        <v>0.40820000000000001</v>
      </c>
      <c r="G872" s="136">
        <f t="shared" si="13"/>
        <v>7.5999999999999956E-3</v>
      </c>
    </row>
    <row r="873" spans="1:7">
      <c r="A873" s="48" t="s">
        <v>2227</v>
      </c>
      <c r="B873" t="s">
        <v>2631</v>
      </c>
      <c r="C873" s="3">
        <v>5729</v>
      </c>
      <c r="D873" t="s">
        <v>2999</v>
      </c>
      <c r="E873" s="74">
        <v>0.52829999999999999</v>
      </c>
      <c r="F873" s="136">
        <v>0.59409999999999996</v>
      </c>
      <c r="G873" s="136">
        <f t="shared" si="13"/>
        <v>6.579999999999997E-2</v>
      </c>
    </row>
    <row r="874" spans="1:7">
      <c r="A874" s="48" t="s">
        <v>2227</v>
      </c>
      <c r="B874" t="s">
        <v>2631</v>
      </c>
      <c r="C874" s="3">
        <v>4492</v>
      </c>
      <c r="D874" t="s">
        <v>938</v>
      </c>
      <c r="E874" s="74">
        <v>0.4667</v>
      </c>
      <c r="F874" s="136">
        <v>0.4839</v>
      </c>
      <c r="G874" s="136">
        <f t="shared" si="13"/>
        <v>1.7199999999999993E-2</v>
      </c>
    </row>
    <row r="875" spans="1:7">
      <c r="A875" s="48" t="s">
        <v>2227</v>
      </c>
      <c r="B875" t="s">
        <v>2631</v>
      </c>
      <c r="C875" s="3">
        <v>2797</v>
      </c>
      <c r="D875" t="s">
        <v>907</v>
      </c>
      <c r="E875" s="74">
        <v>0.65090000000000003</v>
      </c>
      <c r="F875" s="136">
        <v>0.67720000000000002</v>
      </c>
      <c r="G875" s="136">
        <f t="shared" si="13"/>
        <v>2.629999999999999E-2</v>
      </c>
    </row>
    <row r="876" spans="1:7">
      <c r="A876" s="48" t="s">
        <v>2227</v>
      </c>
      <c r="B876" t="s">
        <v>2631</v>
      </c>
      <c r="C876" s="3">
        <v>3640</v>
      </c>
      <c r="D876" t="s">
        <v>915</v>
      </c>
      <c r="E876" s="74">
        <v>0.39450000000000002</v>
      </c>
      <c r="F876" s="136">
        <v>0.39879999999999999</v>
      </c>
      <c r="G876" s="136">
        <f t="shared" si="13"/>
        <v>4.2999999999999705E-3</v>
      </c>
    </row>
    <row r="877" spans="1:7">
      <c r="A877" s="48" t="s">
        <v>2227</v>
      </c>
      <c r="B877" t="s">
        <v>2631</v>
      </c>
      <c r="C877" s="3">
        <v>4128</v>
      </c>
      <c r="D877" t="s">
        <v>924</v>
      </c>
      <c r="E877" s="74">
        <v>0.46970000000000001</v>
      </c>
      <c r="F877" s="136">
        <v>0.4703</v>
      </c>
      <c r="G877" s="136">
        <f t="shared" si="13"/>
        <v>5.9999999999998943E-4</v>
      </c>
    </row>
    <row r="878" spans="1:7">
      <c r="A878" s="48" t="s">
        <v>2227</v>
      </c>
      <c r="B878" t="s">
        <v>2631</v>
      </c>
      <c r="C878" s="3">
        <v>3550</v>
      </c>
      <c r="D878" t="s">
        <v>913</v>
      </c>
      <c r="E878" s="74">
        <v>0.28549999999999998</v>
      </c>
      <c r="F878" s="136">
        <v>0.31380000000000002</v>
      </c>
      <c r="G878" s="136">
        <f t="shared" si="13"/>
        <v>2.8300000000000047E-2</v>
      </c>
    </row>
    <row r="879" spans="1:7">
      <c r="A879" s="48" t="s">
        <v>2227</v>
      </c>
      <c r="B879" t="s">
        <v>2631</v>
      </c>
      <c r="C879" s="3">
        <v>4294</v>
      </c>
      <c r="D879" t="s">
        <v>926</v>
      </c>
      <c r="E879" s="74">
        <v>0.46</v>
      </c>
      <c r="F879" s="136">
        <v>0.51</v>
      </c>
      <c r="G879" s="136">
        <f t="shared" si="13"/>
        <v>4.9999999999999989E-2</v>
      </c>
    </row>
    <row r="880" spans="1:7">
      <c r="A880" s="48" t="s">
        <v>2227</v>
      </c>
      <c r="B880" t="s">
        <v>2631</v>
      </c>
      <c r="C880" s="3">
        <v>4127</v>
      </c>
      <c r="D880" t="s">
        <v>923</v>
      </c>
      <c r="E880" s="74">
        <v>0.43780000000000002</v>
      </c>
      <c r="F880" s="136">
        <v>0.46949999999999997</v>
      </c>
      <c r="G880" s="136">
        <f t="shared" si="13"/>
        <v>3.169999999999995E-2</v>
      </c>
    </row>
    <row r="881" spans="1:7">
      <c r="A881" s="48" t="s">
        <v>2227</v>
      </c>
      <c r="B881" t="s">
        <v>2631</v>
      </c>
      <c r="C881" s="3">
        <v>4465</v>
      </c>
      <c r="D881" t="s">
        <v>934</v>
      </c>
      <c r="E881" s="74">
        <v>0.67720000000000002</v>
      </c>
      <c r="F881" s="136">
        <v>0.66859999999999997</v>
      </c>
      <c r="G881" s="136">
        <f t="shared" si="13"/>
        <v>-8.600000000000052E-3</v>
      </c>
    </row>
    <row r="882" spans="1:7">
      <c r="A882" s="48" t="s">
        <v>2227</v>
      </c>
      <c r="B882" t="s">
        <v>2631</v>
      </c>
      <c r="C882" s="3">
        <v>3764</v>
      </c>
      <c r="D882" t="s">
        <v>921</v>
      </c>
      <c r="E882" s="74">
        <v>0.58240000000000003</v>
      </c>
      <c r="F882" s="136">
        <v>0.62260000000000004</v>
      </c>
      <c r="G882" s="136">
        <f t="shared" si="13"/>
        <v>4.0200000000000014E-2</v>
      </c>
    </row>
    <row r="883" spans="1:7">
      <c r="A883" s="48" t="s">
        <v>2227</v>
      </c>
      <c r="B883" t="s">
        <v>2631</v>
      </c>
      <c r="C883" s="3">
        <v>2565</v>
      </c>
      <c r="D883" t="s">
        <v>906</v>
      </c>
      <c r="E883" s="74">
        <v>0.36009999999999998</v>
      </c>
      <c r="F883" s="136">
        <v>0.3891</v>
      </c>
      <c r="G883" s="136">
        <f t="shared" si="13"/>
        <v>2.9000000000000026E-2</v>
      </c>
    </row>
    <row r="884" spans="1:7">
      <c r="A884" s="48" t="s">
        <v>2227</v>
      </c>
      <c r="B884" t="s">
        <v>2631</v>
      </c>
      <c r="C884" s="3">
        <v>3233</v>
      </c>
      <c r="D884" t="s">
        <v>909</v>
      </c>
      <c r="E884" s="74">
        <v>0.52880000000000005</v>
      </c>
      <c r="F884" s="136">
        <v>0.58620000000000005</v>
      </c>
      <c r="G884" s="136">
        <f t="shared" si="13"/>
        <v>5.7400000000000007E-2</v>
      </c>
    </row>
    <row r="885" spans="1:7">
      <c r="A885" s="48" t="s">
        <v>2227</v>
      </c>
      <c r="B885" t="s">
        <v>2631</v>
      </c>
      <c r="C885" s="3">
        <v>5016</v>
      </c>
      <c r="D885" t="s">
        <v>942</v>
      </c>
      <c r="E885" s="74">
        <v>0.69889999999999997</v>
      </c>
      <c r="F885" s="136">
        <v>0.72860000000000003</v>
      </c>
      <c r="G885" s="136">
        <f t="shared" si="13"/>
        <v>2.970000000000006E-2</v>
      </c>
    </row>
    <row r="886" spans="1:7">
      <c r="A886" s="48" t="s">
        <v>2227</v>
      </c>
      <c r="B886" t="s">
        <v>2631</v>
      </c>
      <c r="C886" s="3">
        <v>4581</v>
      </c>
      <c r="D886" t="s">
        <v>941</v>
      </c>
      <c r="E886" s="74">
        <v>0.63980000000000004</v>
      </c>
      <c r="F886" s="136">
        <v>0.66839999999999999</v>
      </c>
      <c r="G886" s="136">
        <f t="shared" si="13"/>
        <v>2.8599999999999959E-2</v>
      </c>
    </row>
    <row r="887" spans="1:7">
      <c r="A887" s="48" t="s">
        <v>2227</v>
      </c>
      <c r="B887" t="s">
        <v>2631</v>
      </c>
      <c r="C887" s="3">
        <v>4356</v>
      </c>
      <c r="D887" t="s">
        <v>930</v>
      </c>
      <c r="E887" s="74">
        <v>0.61860000000000004</v>
      </c>
      <c r="F887" s="136">
        <v>0.64129999999999998</v>
      </c>
      <c r="G887" s="136">
        <f t="shared" si="13"/>
        <v>2.2699999999999942E-2</v>
      </c>
    </row>
    <row r="888" spans="1:7">
      <c r="A888" s="48" t="s">
        <v>2227</v>
      </c>
      <c r="B888" t="s">
        <v>2631</v>
      </c>
      <c r="C888" s="3">
        <v>4485</v>
      </c>
      <c r="D888" t="s">
        <v>936</v>
      </c>
      <c r="E888" s="74">
        <v>0.3155</v>
      </c>
      <c r="F888" s="136">
        <v>0.31</v>
      </c>
      <c r="G888" s="136">
        <f t="shared" si="13"/>
        <v>-5.5000000000000049E-3</v>
      </c>
    </row>
    <row r="889" spans="1:7">
      <c r="A889" s="48" t="s">
        <v>2227</v>
      </c>
      <c r="B889" t="s">
        <v>2631</v>
      </c>
      <c r="C889" s="3">
        <v>5178</v>
      </c>
      <c r="D889" t="s">
        <v>636</v>
      </c>
      <c r="E889" s="74">
        <v>0.63349999999999995</v>
      </c>
      <c r="F889" s="136">
        <v>0.65039999999999998</v>
      </c>
      <c r="G889" s="136">
        <f t="shared" si="13"/>
        <v>1.6900000000000026E-2</v>
      </c>
    </row>
    <row r="890" spans="1:7">
      <c r="A890" s="48" t="s">
        <v>2227</v>
      </c>
      <c r="B890" t="s">
        <v>2631</v>
      </c>
      <c r="C890" s="3">
        <v>3491</v>
      </c>
      <c r="D890" t="s">
        <v>912</v>
      </c>
      <c r="E890" s="74">
        <v>0.68149999999999999</v>
      </c>
      <c r="F890" s="136">
        <v>0.69850000000000001</v>
      </c>
      <c r="G890" s="136">
        <f t="shared" si="13"/>
        <v>1.7000000000000015E-2</v>
      </c>
    </row>
    <row r="891" spans="1:7">
      <c r="A891" s="48" t="s">
        <v>2227</v>
      </c>
      <c r="B891" t="s">
        <v>2631</v>
      </c>
      <c r="C891" s="3">
        <v>3593</v>
      </c>
      <c r="D891" t="s">
        <v>914</v>
      </c>
      <c r="E891" s="74">
        <v>0.71540000000000004</v>
      </c>
      <c r="F891" s="136">
        <v>0.7319</v>
      </c>
      <c r="G891" s="136">
        <f t="shared" si="13"/>
        <v>1.6499999999999959E-2</v>
      </c>
    </row>
    <row r="892" spans="1:7">
      <c r="A892" s="48" t="s">
        <v>2227</v>
      </c>
      <c r="B892" t="s">
        <v>2631</v>
      </c>
      <c r="C892" s="3">
        <v>4293</v>
      </c>
      <c r="D892" t="s">
        <v>925</v>
      </c>
      <c r="E892" s="74">
        <v>0.1865</v>
      </c>
      <c r="F892" s="136">
        <v>0.1925</v>
      </c>
      <c r="G892" s="136">
        <f t="shared" si="13"/>
        <v>6.0000000000000053E-3</v>
      </c>
    </row>
    <row r="893" spans="1:7">
      <c r="A893" s="48" t="s">
        <v>2227</v>
      </c>
      <c r="B893" t="s">
        <v>2631</v>
      </c>
      <c r="C893" s="3">
        <v>5677</v>
      </c>
      <c r="D893" t="s">
        <v>3000</v>
      </c>
      <c r="E893" s="74">
        <v>0.7208</v>
      </c>
      <c r="F893" s="136">
        <v>0.72219999999999995</v>
      </c>
      <c r="G893" s="136">
        <f t="shared" si="13"/>
        <v>1.3999999999999568E-3</v>
      </c>
    </row>
    <row r="894" spans="1:7">
      <c r="A894" s="48" t="s">
        <v>2227</v>
      </c>
      <c r="B894" t="s">
        <v>2631</v>
      </c>
      <c r="C894" s="3">
        <v>4466</v>
      </c>
      <c r="D894" t="s">
        <v>935</v>
      </c>
      <c r="E894" s="74">
        <v>0.2571</v>
      </c>
      <c r="F894" s="136">
        <v>0.27050000000000002</v>
      </c>
      <c r="G894" s="136">
        <f t="shared" si="13"/>
        <v>1.3400000000000023E-2</v>
      </c>
    </row>
    <row r="895" spans="1:7">
      <c r="A895" s="48" t="s">
        <v>2227</v>
      </c>
      <c r="B895" t="s">
        <v>2631</v>
      </c>
      <c r="C895" s="3">
        <v>3389</v>
      </c>
      <c r="D895" t="s">
        <v>911</v>
      </c>
      <c r="E895" s="74">
        <v>0.6492</v>
      </c>
      <c r="F895" s="136">
        <v>0.67579999999999996</v>
      </c>
      <c r="G895" s="136">
        <f t="shared" si="13"/>
        <v>2.6599999999999957E-2</v>
      </c>
    </row>
    <row r="896" spans="1:7">
      <c r="A896" s="48" t="s">
        <v>2227</v>
      </c>
      <c r="B896" t="s">
        <v>2631</v>
      </c>
      <c r="C896" s="3">
        <v>3707</v>
      </c>
      <c r="D896" t="s">
        <v>919</v>
      </c>
      <c r="E896" s="74">
        <v>0.41720000000000002</v>
      </c>
      <c r="F896" s="136">
        <v>0.44419999999999998</v>
      </c>
      <c r="G896" s="136">
        <f t="shared" si="13"/>
        <v>2.6999999999999968E-2</v>
      </c>
    </row>
    <row r="897" spans="1:7">
      <c r="A897" s="48" t="s">
        <v>2227</v>
      </c>
      <c r="B897" t="s">
        <v>2631</v>
      </c>
      <c r="C897" s="3">
        <v>3677</v>
      </c>
      <c r="D897" t="s">
        <v>917</v>
      </c>
      <c r="E897" s="74">
        <v>0.63700000000000001</v>
      </c>
      <c r="F897" s="136">
        <v>0.66039999999999999</v>
      </c>
      <c r="G897" s="136">
        <f t="shared" si="13"/>
        <v>2.3399999999999976E-2</v>
      </c>
    </row>
    <row r="898" spans="1:7">
      <c r="A898" s="48" t="s">
        <v>2227</v>
      </c>
      <c r="B898" t="s">
        <v>2631</v>
      </c>
      <c r="C898" s="3">
        <v>4420</v>
      </c>
      <c r="D898" t="s">
        <v>932</v>
      </c>
      <c r="E898" s="74">
        <v>0.38790000000000002</v>
      </c>
      <c r="F898" s="136">
        <v>0.39269999999999999</v>
      </c>
      <c r="G898" s="136">
        <f t="shared" si="13"/>
        <v>4.799999999999971E-3</v>
      </c>
    </row>
    <row r="899" spans="1:7">
      <c r="A899" s="48" t="s">
        <v>2227</v>
      </c>
      <c r="B899" t="s">
        <v>2631</v>
      </c>
      <c r="C899" s="3">
        <v>5440</v>
      </c>
      <c r="D899" t="s">
        <v>944</v>
      </c>
      <c r="E899" s="74">
        <v>0.67610000000000003</v>
      </c>
      <c r="F899" s="136">
        <v>0.7127</v>
      </c>
      <c r="G899" s="136">
        <f t="shared" si="13"/>
        <v>3.6599999999999966E-2</v>
      </c>
    </row>
    <row r="900" spans="1:7">
      <c r="A900" s="48" t="s">
        <v>2370</v>
      </c>
      <c r="B900" t="s">
        <v>2632</v>
      </c>
      <c r="C900" s="3">
        <v>5180</v>
      </c>
      <c r="D900" t="s">
        <v>1839</v>
      </c>
      <c r="E900" s="74">
        <v>0.28129999999999999</v>
      </c>
      <c r="F900" s="136">
        <v>0.25850000000000001</v>
      </c>
      <c r="G900" s="136">
        <f t="shared" ref="G900:G963" si="14">F900-E900</f>
        <v>-2.2799999999999987E-2</v>
      </c>
    </row>
    <row r="901" spans="1:7">
      <c r="A901" s="98" t="s">
        <v>2370</v>
      </c>
      <c r="B901" t="s">
        <v>2632</v>
      </c>
      <c r="C901" s="3">
        <v>5516</v>
      </c>
      <c r="D901" t="s">
        <v>3173</v>
      </c>
      <c r="E901" s="74">
        <v>0.58340000000000003</v>
      </c>
      <c r="F901" s="136">
        <v>0.25</v>
      </c>
      <c r="G901" s="136">
        <f t="shared" si="14"/>
        <v>-0.33340000000000003</v>
      </c>
    </row>
    <row r="902" spans="1:7">
      <c r="A902" s="48" t="s">
        <v>2370</v>
      </c>
      <c r="B902" t="s">
        <v>2632</v>
      </c>
      <c r="C902" s="3">
        <v>2385</v>
      </c>
      <c r="D902" t="s">
        <v>1836</v>
      </c>
      <c r="E902" s="74">
        <v>0.60909999999999997</v>
      </c>
      <c r="F902" s="136">
        <v>0.59399999999999997</v>
      </c>
      <c r="G902" s="136">
        <f t="shared" si="14"/>
        <v>-1.5100000000000002E-2</v>
      </c>
    </row>
    <row r="903" spans="1:7">
      <c r="A903" s="48" t="s">
        <v>2370</v>
      </c>
      <c r="B903" t="s">
        <v>2632</v>
      </c>
      <c r="C903" s="3">
        <v>4206</v>
      </c>
      <c r="D903" t="s">
        <v>1838</v>
      </c>
      <c r="E903" s="74">
        <v>0.55630000000000002</v>
      </c>
      <c r="F903" s="136">
        <v>0.60440000000000005</v>
      </c>
      <c r="G903" s="136">
        <f t="shared" si="14"/>
        <v>4.8100000000000032E-2</v>
      </c>
    </row>
    <row r="904" spans="1:7">
      <c r="A904" s="48" t="s">
        <v>2370</v>
      </c>
      <c r="B904" t="s">
        <v>2632</v>
      </c>
      <c r="C904" s="3">
        <v>3198</v>
      </c>
      <c r="D904" t="s">
        <v>1837</v>
      </c>
      <c r="E904" s="74">
        <v>0.62280000000000002</v>
      </c>
      <c r="F904" s="136">
        <v>0.63470000000000004</v>
      </c>
      <c r="G904" s="136">
        <f t="shared" si="14"/>
        <v>1.1900000000000022E-2</v>
      </c>
    </row>
    <row r="905" spans="1:7">
      <c r="A905" s="48" t="s">
        <v>2129</v>
      </c>
      <c r="B905" t="s">
        <v>2633</v>
      </c>
      <c r="C905" s="3">
        <v>5719</v>
      </c>
      <c r="D905" t="s">
        <v>3001</v>
      </c>
      <c r="E905" s="74">
        <v>0.4254</v>
      </c>
      <c r="F905" s="136">
        <v>0.62880000000000003</v>
      </c>
      <c r="G905" s="136">
        <f t="shared" si="14"/>
        <v>0.20340000000000003</v>
      </c>
    </row>
    <row r="906" spans="1:7">
      <c r="A906" s="48" t="s">
        <v>2129</v>
      </c>
      <c r="B906" t="s">
        <v>2633</v>
      </c>
      <c r="C906" s="3">
        <v>2904</v>
      </c>
      <c r="D906" t="s">
        <v>62</v>
      </c>
      <c r="E906" s="74">
        <v>0.34489999999999998</v>
      </c>
      <c r="F906" s="136">
        <v>0.61219999999999997</v>
      </c>
      <c r="G906" s="136">
        <f t="shared" si="14"/>
        <v>0.26729999999999998</v>
      </c>
    </row>
    <row r="907" spans="1:7">
      <c r="A907" s="48" t="s">
        <v>2129</v>
      </c>
      <c r="B907" t="s">
        <v>2633</v>
      </c>
      <c r="C907" s="3">
        <v>3961</v>
      </c>
      <c r="D907" t="s">
        <v>63</v>
      </c>
      <c r="E907" s="74">
        <v>0.29310000000000003</v>
      </c>
      <c r="F907" s="136">
        <v>0.52729999999999999</v>
      </c>
      <c r="G907" s="136">
        <f t="shared" si="14"/>
        <v>0.23419999999999996</v>
      </c>
    </row>
    <row r="908" spans="1:7">
      <c r="A908" s="48" t="s">
        <v>2242</v>
      </c>
      <c r="B908" t="s">
        <v>2634</v>
      </c>
      <c r="C908" s="3">
        <v>2569</v>
      </c>
      <c r="D908" t="s">
        <v>1052</v>
      </c>
      <c r="E908" s="74">
        <v>0.46500000000000002</v>
      </c>
      <c r="F908" s="136">
        <v>0.49730000000000002</v>
      </c>
      <c r="G908" s="136">
        <f t="shared" si="14"/>
        <v>3.2299999999999995E-2</v>
      </c>
    </row>
    <row r="909" spans="1:7">
      <c r="A909" s="48" t="s">
        <v>2242</v>
      </c>
      <c r="B909" t="s">
        <v>2634</v>
      </c>
      <c r="C909" s="3">
        <v>2766</v>
      </c>
      <c r="D909" t="s">
        <v>1053</v>
      </c>
      <c r="E909" s="74">
        <v>0.52459999999999996</v>
      </c>
      <c r="F909" s="136">
        <v>0.55169999999999997</v>
      </c>
      <c r="G909" s="136">
        <f t="shared" si="14"/>
        <v>2.7100000000000013E-2</v>
      </c>
    </row>
    <row r="910" spans="1:7">
      <c r="A910" s="48" t="s">
        <v>2249</v>
      </c>
      <c r="B910" t="s">
        <v>2635</v>
      </c>
      <c r="C910" s="3">
        <v>3494</v>
      </c>
      <c r="D910" t="s">
        <v>1072</v>
      </c>
      <c r="E910" s="74">
        <v>0.43049999999999999</v>
      </c>
      <c r="F910" s="136">
        <v>0.36709999999999998</v>
      </c>
      <c r="G910" s="136">
        <f t="shared" si="14"/>
        <v>-6.3400000000000012E-2</v>
      </c>
    </row>
    <row r="911" spans="1:7">
      <c r="A911" s="48" t="s">
        <v>2322</v>
      </c>
      <c r="B911" t="s">
        <v>2636</v>
      </c>
      <c r="C911" s="3">
        <v>2522</v>
      </c>
      <c r="D911" t="s">
        <v>1465</v>
      </c>
      <c r="E911" s="74">
        <v>0.56759999999999999</v>
      </c>
      <c r="F911" s="136">
        <v>0.54820000000000002</v>
      </c>
      <c r="G911" s="136">
        <f t="shared" si="14"/>
        <v>-1.9399999999999973E-2</v>
      </c>
    </row>
    <row r="912" spans="1:7">
      <c r="A912" s="48" t="s">
        <v>2322</v>
      </c>
      <c r="B912" t="s">
        <v>2636</v>
      </c>
      <c r="C912" s="3">
        <v>2276</v>
      </c>
      <c r="D912" t="s">
        <v>1464</v>
      </c>
      <c r="E912" s="74">
        <v>0.69640000000000002</v>
      </c>
      <c r="F912" s="136">
        <v>0.67549999999999999</v>
      </c>
      <c r="G912" s="136">
        <f t="shared" si="14"/>
        <v>-2.090000000000003E-2</v>
      </c>
    </row>
    <row r="913" spans="1:7">
      <c r="A913" s="48" t="s">
        <v>2322</v>
      </c>
      <c r="B913" t="s">
        <v>2636</v>
      </c>
      <c r="C913" s="3">
        <v>3900</v>
      </c>
      <c r="D913" t="s">
        <v>1466</v>
      </c>
      <c r="E913" s="74">
        <v>0.58899999999999997</v>
      </c>
      <c r="F913" s="136">
        <v>0.60629999999999995</v>
      </c>
      <c r="G913" s="136">
        <f t="shared" si="14"/>
        <v>1.7299999999999982E-2</v>
      </c>
    </row>
    <row r="914" spans="1:7">
      <c r="A914" s="48" t="s">
        <v>2148</v>
      </c>
      <c r="B914" t="s">
        <v>2637</v>
      </c>
      <c r="C914" s="3">
        <v>5326</v>
      </c>
      <c r="D914" t="s">
        <v>3094</v>
      </c>
      <c r="E914" s="74">
        <v>0.27629999999999999</v>
      </c>
      <c r="F914" s="136">
        <v>0.28599999999999998</v>
      </c>
      <c r="G914" s="136">
        <f t="shared" si="14"/>
        <v>9.6999999999999864E-3</v>
      </c>
    </row>
    <row r="915" spans="1:7">
      <c r="A915" s="48" t="s">
        <v>2148</v>
      </c>
      <c r="B915" t="s">
        <v>2637</v>
      </c>
      <c r="C915" s="3">
        <v>2558</v>
      </c>
      <c r="D915" t="s">
        <v>201</v>
      </c>
      <c r="E915" s="74">
        <v>0.29730000000000001</v>
      </c>
      <c r="F915" s="136">
        <v>0.29110000000000003</v>
      </c>
      <c r="G915" s="136">
        <f t="shared" si="14"/>
        <v>-6.1999999999999833E-3</v>
      </c>
    </row>
    <row r="916" spans="1:7">
      <c r="A916" s="48" t="s">
        <v>2148</v>
      </c>
      <c r="B916" t="s">
        <v>2637</v>
      </c>
      <c r="C916" s="3">
        <v>4431</v>
      </c>
      <c r="D916" t="s">
        <v>203</v>
      </c>
      <c r="E916" s="74">
        <v>0.2586</v>
      </c>
      <c r="F916" s="136">
        <v>0.26769999999999999</v>
      </c>
      <c r="G916" s="136">
        <f t="shared" si="14"/>
        <v>9.099999999999997E-3</v>
      </c>
    </row>
    <row r="917" spans="1:7">
      <c r="A917" s="48" t="s">
        <v>2148</v>
      </c>
      <c r="B917" t="s">
        <v>2637</v>
      </c>
      <c r="C917" s="3">
        <v>3371</v>
      </c>
      <c r="D917" t="s">
        <v>202</v>
      </c>
      <c r="E917" s="74">
        <v>0.29409999999999997</v>
      </c>
      <c r="F917" s="136">
        <v>0.3039</v>
      </c>
      <c r="G917" s="136">
        <f t="shared" si="14"/>
        <v>9.8000000000000309E-3</v>
      </c>
    </row>
    <row r="918" spans="1:7">
      <c r="A918" s="48" t="s">
        <v>2395</v>
      </c>
      <c r="B918" t="s">
        <v>2638</v>
      </c>
      <c r="C918" s="3">
        <v>2087</v>
      </c>
      <c r="D918" t="s">
        <v>2000</v>
      </c>
      <c r="E918" s="74">
        <v>0.55659999999999998</v>
      </c>
      <c r="F918" s="136">
        <v>0.57789999999999997</v>
      </c>
      <c r="G918" s="136">
        <f t="shared" si="14"/>
        <v>2.1299999999999986E-2</v>
      </c>
    </row>
    <row r="919" spans="1:7">
      <c r="A919" s="48" t="s">
        <v>2395</v>
      </c>
      <c r="B919" t="s">
        <v>2638</v>
      </c>
      <c r="C919" s="3">
        <v>2088</v>
      </c>
      <c r="D919" t="s">
        <v>2001</v>
      </c>
      <c r="E919" s="74">
        <v>0.4153</v>
      </c>
      <c r="F919" s="136">
        <v>0.3987</v>
      </c>
      <c r="G919" s="136">
        <f t="shared" si="14"/>
        <v>-1.6600000000000004E-2</v>
      </c>
    </row>
    <row r="920" spans="1:7">
      <c r="A920" s="48" t="s">
        <v>2136</v>
      </c>
      <c r="B920" t="s">
        <v>2639</v>
      </c>
      <c r="C920" s="3">
        <v>4260</v>
      </c>
      <c r="D920" t="s">
        <v>106</v>
      </c>
      <c r="E920" s="74">
        <v>0.5998</v>
      </c>
      <c r="F920" s="136">
        <v>0.58950000000000002</v>
      </c>
      <c r="G920" s="136">
        <f t="shared" si="14"/>
        <v>-1.0299999999999976E-2</v>
      </c>
    </row>
    <row r="921" spans="1:7">
      <c r="A921" s="48" t="s">
        <v>2136</v>
      </c>
      <c r="B921" t="s">
        <v>2639</v>
      </c>
      <c r="C921" s="3">
        <v>2317</v>
      </c>
      <c r="D921" t="s">
        <v>103</v>
      </c>
      <c r="E921" s="74">
        <v>0.59360000000000002</v>
      </c>
      <c r="F921" s="136">
        <v>0.61199999999999999</v>
      </c>
      <c r="G921" s="136">
        <f t="shared" si="14"/>
        <v>1.8399999999999972E-2</v>
      </c>
    </row>
    <row r="922" spans="1:7">
      <c r="A922" s="48" t="s">
        <v>2136</v>
      </c>
      <c r="B922" t="s">
        <v>2639</v>
      </c>
      <c r="C922" s="3">
        <v>1940</v>
      </c>
      <c r="D922" t="s">
        <v>102</v>
      </c>
      <c r="E922" s="74">
        <v>0.65280000000000005</v>
      </c>
      <c r="F922" s="136">
        <v>0.69910000000000005</v>
      </c>
      <c r="G922" s="136">
        <f t="shared" si="14"/>
        <v>4.6300000000000008E-2</v>
      </c>
    </row>
    <row r="923" spans="1:7">
      <c r="A923" s="48" t="s">
        <v>2136</v>
      </c>
      <c r="B923" t="s">
        <v>2639</v>
      </c>
      <c r="C923" s="3">
        <v>3861</v>
      </c>
      <c r="D923" t="s">
        <v>105</v>
      </c>
      <c r="E923" s="74">
        <v>0</v>
      </c>
      <c r="F923" s="136">
        <v>0</v>
      </c>
      <c r="G923" s="136">
        <f t="shared" si="14"/>
        <v>0</v>
      </c>
    </row>
    <row r="924" spans="1:7">
      <c r="A924" s="48" t="s">
        <v>2136</v>
      </c>
      <c r="B924" t="s">
        <v>2639</v>
      </c>
      <c r="C924" s="3">
        <v>2689</v>
      </c>
      <c r="D924" t="s">
        <v>104</v>
      </c>
      <c r="E924" s="74">
        <v>0.55000000000000004</v>
      </c>
      <c r="F924" s="136">
        <v>0.5655</v>
      </c>
      <c r="G924" s="136">
        <f t="shared" si="14"/>
        <v>1.5499999999999958E-2</v>
      </c>
    </row>
    <row r="925" spans="1:7">
      <c r="A925" s="48" t="s">
        <v>2330</v>
      </c>
      <c r="B925" t="s">
        <v>2640</v>
      </c>
      <c r="C925" s="3">
        <v>5099</v>
      </c>
      <c r="D925" t="s">
        <v>1518</v>
      </c>
      <c r="E925" s="74">
        <v>0.29830000000000001</v>
      </c>
      <c r="F925" s="136">
        <v>0.31019999999999998</v>
      </c>
      <c r="G925" s="136">
        <f t="shared" si="14"/>
        <v>1.1899999999999966E-2</v>
      </c>
    </row>
    <row r="926" spans="1:7">
      <c r="A926" s="48" t="s">
        <v>2330</v>
      </c>
      <c r="B926" t="s">
        <v>2640</v>
      </c>
      <c r="C926" s="3">
        <v>4391</v>
      </c>
      <c r="D926" t="s">
        <v>1069</v>
      </c>
      <c r="E926" s="74">
        <v>0.25619999999999998</v>
      </c>
      <c r="F926" s="136">
        <v>0.2382</v>
      </c>
      <c r="G926" s="136">
        <f t="shared" si="14"/>
        <v>-1.7999999999999988E-2</v>
      </c>
    </row>
    <row r="927" spans="1:7">
      <c r="A927" s="48" t="s">
        <v>2330</v>
      </c>
      <c r="B927" t="s">
        <v>2640</v>
      </c>
      <c r="C927" s="3">
        <v>4534</v>
      </c>
      <c r="D927" t="s">
        <v>25</v>
      </c>
      <c r="E927" s="74">
        <v>0.2545</v>
      </c>
      <c r="F927" s="136">
        <v>0.24460000000000001</v>
      </c>
      <c r="G927" s="136">
        <f t="shared" si="14"/>
        <v>-9.8999999999999921E-3</v>
      </c>
    </row>
    <row r="928" spans="1:7">
      <c r="A928" s="48" t="s">
        <v>2330</v>
      </c>
      <c r="B928" t="s">
        <v>2640</v>
      </c>
      <c r="C928" s="3">
        <v>2885</v>
      </c>
      <c r="D928" t="s">
        <v>1514</v>
      </c>
      <c r="E928" s="74">
        <v>0.26960000000000001</v>
      </c>
      <c r="F928" s="136">
        <v>0.25929999999999997</v>
      </c>
      <c r="G928" s="136">
        <f t="shared" si="14"/>
        <v>-1.0300000000000031E-2</v>
      </c>
    </row>
    <row r="929" spans="1:7">
      <c r="A929" s="48" t="s">
        <v>2330</v>
      </c>
      <c r="B929" t="s">
        <v>2640</v>
      </c>
      <c r="C929" s="3">
        <v>1753</v>
      </c>
      <c r="D929" t="s">
        <v>1511</v>
      </c>
      <c r="E929" s="74">
        <v>0.26569999999999999</v>
      </c>
      <c r="F929" s="136">
        <v>0.19539999999999999</v>
      </c>
      <c r="G929" s="136">
        <f t="shared" si="14"/>
        <v>-7.0300000000000001E-2</v>
      </c>
    </row>
    <row r="930" spans="1:7">
      <c r="A930" s="48" t="s">
        <v>2330</v>
      </c>
      <c r="B930" t="s">
        <v>2640</v>
      </c>
      <c r="C930" s="3">
        <v>3408</v>
      </c>
      <c r="D930" t="s">
        <v>1515</v>
      </c>
      <c r="E930" s="74">
        <v>0.315</v>
      </c>
      <c r="F930" s="136">
        <v>0.30520000000000003</v>
      </c>
      <c r="G930" s="136">
        <f t="shared" si="14"/>
        <v>-9.7999999999999754E-3</v>
      </c>
    </row>
    <row r="931" spans="1:7">
      <c r="A931" s="48" t="s">
        <v>2330</v>
      </c>
      <c r="B931" t="s">
        <v>2640</v>
      </c>
      <c r="C931" s="3">
        <v>2426</v>
      </c>
      <c r="D931" t="s">
        <v>1512</v>
      </c>
      <c r="E931" s="74">
        <v>0.2984</v>
      </c>
      <c r="F931" s="136">
        <v>0.29680000000000001</v>
      </c>
      <c r="G931" s="136">
        <f t="shared" si="14"/>
        <v>-1.5999999999999903E-3</v>
      </c>
    </row>
    <row r="932" spans="1:7">
      <c r="A932" s="98" t="s">
        <v>2330</v>
      </c>
      <c r="B932" t="s">
        <v>2640</v>
      </c>
      <c r="C932" s="3">
        <v>5742</v>
      </c>
      <c r="D932" t="s">
        <v>3059</v>
      </c>
      <c r="E932" s="74">
        <v>0.1333</v>
      </c>
      <c r="F932" s="136">
        <v>0.1333</v>
      </c>
      <c r="G932" s="136">
        <f t="shared" si="14"/>
        <v>0</v>
      </c>
    </row>
    <row r="933" spans="1:7">
      <c r="A933" s="48" t="s">
        <v>2330</v>
      </c>
      <c r="B933" t="s">
        <v>2640</v>
      </c>
      <c r="C933" s="3">
        <v>2884</v>
      </c>
      <c r="D933" t="s">
        <v>1513</v>
      </c>
      <c r="E933" s="74">
        <v>0.31769999999999998</v>
      </c>
      <c r="F933" s="136">
        <v>0.3125</v>
      </c>
      <c r="G933" s="136">
        <f t="shared" si="14"/>
        <v>-5.1999999999999824E-3</v>
      </c>
    </row>
    <row r="934" spans="1:7">
      <c r="A934" s="48" t="s">
        <v>2330</v>
      </c>
      <c r="B934" t="s">
        <v>2640</v>
      </c>
      <c r="C934" s="3">
        <v>4139</v>
      </c>
      <c r="D934" t="s">
        <v>1516</v>
      </c>
      <c r="E934" s="74">
        <v>0.29420000000000002</v>
      </c>
      <c r="F934" s="136">
        <v>0.29139999999999999</v>
      </c>
      <c r="G934" s="136">
        <f t="shared" si="14"/>
        <v>-2.8000000000000247E-3</v>
      </c>
    </row>
    <row r="935" spans="1:7">
      <c r="A935" s="48" t="s">
        <v>2330</v>
      </c>
      <c r="B935" t="s">
        <v>2640</v>
      </c>
      <c r="C935" s="3">
        <v>4392</v>
      </c>
      <c r="D935" t="s">
        <v>1517</v>
      </c>
      <c r="E935" s="74">
        <v>0.32640000000000002</v>
      </c>
      <c r="F935" s="136">
        <v>0.32069999999999999</v>
      </c>
      <c r="G935" s="136">
        <f t="shared" si="14"/>
        <v>-5.7000000000000384E-3</v>
      </c>
    </row>
    <row r="936" spans="1:7">
      <c r="A936" s="48" t="s">
        <v>2330</v>
      </c>
      <c r="B936" t="s">
        <v>2640</v>
      </c>
      <c r="C936" s="3">
        <v>5477</v>
      </c>
      <c r="D936" t="s">
        <v>2844</v>
      </c>
      <c r="E936" s="74">
        <v>0.3105</v>
      </c>
      <c r="F936" s="136">
        <v>0.3291</v>
      </c>
      <c r="G936" s="136">
        <f t="shared" si="14"/>
        <v>1.8600000000000005E-2</v>
      </c>
    </row>
    <row r="937" spans="1:7">
      <c r="A937" s="48" t="s">
        <v>2330</v>
      </c>
      <c r="B937" t="s">
        <v>2640</v>
      </c>
      <c r="C937" s="3">
        <v>3753</v>
      </c>
      <c r="D937" t="s">
        <v>641</v>
      </c>
      <c r="E937" s="74">
        <v>0.28129999999999999</v>
      </c>
      <c r="F937" s="136">
        <v>0.2656</v>
      </c>
      <c r="G937" s="136">
        <f t="shared" si="14"/>
        <v>-1.5699999999999992E-2</v>
      </c>
    </row>
    <row r="938" spans="1:7">
      <c r="A938" s="48" t="s">
        <v>2226</v>
      </c>
      <c r="B938" t="s">
        <v>2641</v>
      </c>
      <c r="C938" s="3">
        <v>4256</v>
      </c>
      <c r="D938" t="s">
        <v>893</v>
      </c>
      <c r="E938" s="74">
        <v>5.57E-2</v>
      </c>
      <c r="F938" s="136">
        <v>4.65E-2</v>
      </c>
      <c r="G938" s="136">
        <f t="shared" si="14"/>
        <v>-9.1999999999999998E-3</v>
      </c>
    </row>
    <row r="939" spans="1:7">
      <c r="A939" s="48" t="s">
        <v>2226</v>
      </c>
      <c r="B939" t="s">
        <v>2641</v>
      </c>
      <c r="C939" s="3">
        <v>3548</v>
      </c>
      <c r="D939" t="s">
        <v>874</v>
      </c>
      <c r="E939" s="74">
        <v>6.4199999999999993E-2</v>
      </c>
      <c r="F939" s="136">
        <v>6.8699999999999997E-2</v>
      </c>
      <c r="G939" s="136">
        <f t="shared" si="14"/>
        <v>4.500000000000004E-3</v>
      </c>
    </row>
    <row r="940" spans="1:7">
      <c r="A940" s="48" t="s">
        <v>2226</v>
      </c>
      <c r="B940" t="s">
        <v>2641</v>
      </c>
      <c r="C940" s="3">
        <v>3592</v>
      </c>
      <c r="D940" t="s">
        <v>876</v>
      </c>
      <c r="E940" s="74">
        <v>0.32019999999999998</v>
      </c>
      <c r="F940" s="136">
        <v>0.27129999999999999</v>
      </c>
      <c r="G940" s="136">
        <f t="shared" si="14"/>
        <v>-4.8899999999999999E-2</v>
      </c>
    </row>
    <row r="941" spans="1:7">
      <c r="A941" s="48" t="s">
        <v>2226</v>
      </c>
      <c r="B941" t="s">
        <v>2641</v>
      </c>
      <c r="C941" s="3">
        <v>4532</v>
      </c>
      <c r="D941" t="s">
        <v>900</v>
      </c>
      <c r="E941" s="74">
        <v>4.5999999999999999E-2</v>
      </c>
      <c r="F941" s="136">
        <v>4.1000000000000002E-2</v>
      </c>
      <c r="G941" s="136">
        <f t="shared" si="14"/>
        <v>-4.9999999999999975E-3</v>
      </c>
    </row>
    <row r="942" spans="1:7">
      <c r="A942" s="48" t="s">
        <v>2226</v>
      </c>
      <c r="B942" t="s">
        <v>2641</v>
      </c>
      <c r="C942" s="3">
        <v>5139</v>
      </c>
      <c r="D942" t="s">
        <v>903</v>
      </c>
      <c r="E942" s="74">
        <v>2.3800000000000002E-2</v>
      </c>
      <c r="F942" s="136">
        <v>2.0899999999999998E-2</v>
      </c>
      <c r="G942" s="136">
        <f t="shared" si="14"/>
        <v>-2.9000000000000033E-3</v>
      </c>
    </row>
    <row r="943" spans="1:7">
      <c r="A943" s="48" t="s">
        <v>2226</v>
      </c>
      <c r="B943" t="s">
        <v>2641</v>
      </c>
      <c r="C943" s="3">
        <v>5511</v>
      </c>
      <c r="D943" t="s">
        <v>2845</v>
      </c>
      <c r="E943" s="74">
        <v>0.1628</v>
      </c>
      <c r="F943" s="136">
        <v>0.15540000000000001</v>
      </c>
      <c r="G943" s="136">
        <f t="shared" si="14"/>
        <v>-7.3999999999999899E-3</v>
      </c>
    </row>
    <row r="944" spans="1:7">
      <c r="A944" s="48" t="s">
        <v>2226</v>
      </c>
      <c r="B944" t="s">
        <v>2641</v>
      </c>
      <c r="C944" s="3">
        <v>3856</v>
      </c>
      <c r="D944" t="s">
        <v>885</v>
      </c>
      <c r="E944" s="74">
        <v>9.7699999999999995E-2</v>
      </c>
      <c r="F944" s="136">
        <v>9.2499999999999999E-2</v>
      </c>
      <c r="G944" s="136">
        <f t="shared" si="14"/>
        <v>-5.1999999999999963E-3</v>
      </c>
    </row>
    <row r="945" spans="1:7">
      <c r="A945" s="48" t="s">
        <v>2226</v>
      </c>
      <c r="B945" t="s">
        <v>2641</v>
      </c>
      <c r="C945" s="3">
        <v>4018</v>
      </c>
      <c r="D945" t="s">
        <v>888</v>
      </c>
      <c r="E945" s="74">
        <v>0.1348</v>
      </c>
      <c r="F945" s="136">
        <v>0.1258</v>
      </c>
      <c r="G945" s="136">
        <f t="shared" si="14"/>
        <v>-9.000000000000008E-3</v>
      </c>
    </row>
    <row r="946" spans="1:7">
      <c r="A946" s="48" t="s">
        <v>2226</v>
      </c>
      <c r="B946" t="s">
        <v>2641</v>
      </c>
      <c r="C946" s="3">
        <v>1658</v>
      </c>
      <c r="D946" t="s">
        <v>857</v>
      </c>
      <c r="E946" s="74">
        <v>6.7199999999999996E-2</v>
      </c>
      <c r="F946" s="136">
        <v>6.13E-2</v>
      </c>
      <c r="G946" s="136">
        <f t="shared" si="14"/>
        <v>-5.8999999999999955E-3</v>
      </c>
    </row>
    <row r="947" spans="1:7">
      <c r="A947" s="48" t="s">
        <v>2226</v>
      </c>
      <c r="B947" t="s">
        <v>2641</v>
      </c>
      <c r="C947" s="3">
        <v>4439</v>
      </c>
      <c r="D947" t="s">
        <v>899</v>
      </c>
      <c r="E947" s="74">
        <v>5.5199999999999999E-2</v>
      </c>
      <c r="F947" s="136">
        <v>5.5100000000000003E-2</v>
      </c>
      <c r="G947" s="136">
        <f t="shared" si="14"/>
        <v>-9.9999999999995925E-5</v>
      </c>
    </row>
    <row r="948" spans="1:7">
      <c r="A948" s="48" t="s">
        <v>2226</v>
      </c>
      <c r="B948" t="s">
        <v>2641</v>
      </c>
      <c r="C948" s="3">
        <v>4424</v>
      </c>
      <c r="D948" t="s">
        <v>898</v>
      </c>
      <c r="E948" s="74">
        <v>0.18870000000000001</v>
      </c>
      <c r="F948" s="136">
        <v>0.17449999999999999</v>
      </c>
      <c r="G948" s="136">
        <f t="shared" si="14"/>
        <v>-1.4200000000000018E-2</v>
      </c>
    </row>
    <row r="949" spans="1:7">
      <c r="A949" s="48" t="s">
        <v>2226</v>
      </c>
      <c r="B949" t="s">
        <v>2641</v>
      </c>
      <c r="C949" s="3">
        <v>5512</v>
      </c>
      <c r="D949" t="s">
        <v>2846</v>
      </c>
      <c r="E949" s="74">
        <v>0.1593</v>
      </c>
      <c r="F949" s="136">
        <v>0.14230000000000001</v>
      </c>
      <c r="G949" s="136">
        <f t="shared" si="14"/>
        <v>-1.6999999999999987E-2</v>
      </c>
    </row>
    <row r="950" spans="1:7">
      <c r="A950" s="48" t="s">
        <v>2226</v>
      </c>
      <c r="B950" t="s">
        <v>2641</v>
      </c>
      <c r="C950" s="3">
        <v>3855</v>
      </c>
      <c r="D950" t="s">
        <v>884</v>
      </c>
      <c r="E950" s="74">
        <v>0.33100000000000002</v>
      </c>
      <c r="F950" s="136">
        <v>0.31659999999999999</v>
      </c>
      <c r="G950" s="136">
        <f t="shared" si="14"/>
        <v>-1.4400000000000024E-2</v>
      </c>
    </row>
    <row r="951" spans="1:7">
      <c r="A951" s="48" t="s">
        <v>2226</v>
      </c>
      <c r="B951" t="s">
        <v>2641</v>
      </c>
      <c r="C951" s="3">
        <v>1688</v>
      </c>
      <c r="D951" t="s">
        <v>859</v>
      </c>
      <c r="E951" s="74">
        <v>0.15590000000000001</v>
      </c>
      <c r="F951" s="136">
        <v>0.13250000000000001</v>
      </c>
      <c r="G951" s="136">
        <f t="shared" si="14"/>
        <v>-2.3400000000000004E-2</v>
      </c>
    </row>
    <row r="952" spans="1:7">
      <c r="A952" s="48" t="s">
        <v>2226</v>
      </c>
      <c r="B952" t="s">
        <v>2641</v>
      </c>
      <c r="C952" s="3">
        <v>1800</v>
      </c>
      <c r="D952" t="s">
        <v>861</v>
      </c>
      <c r="E952" s="74">
        <v>5.21E-2</v>
      </c>
      <c r="F952" s="136">
        <v>4.7500000000000001E-2</v>
      </c>
      <c r="G952" s="136">
        <f t="shared" si="14"/>
        <v>-4.5999999999999999E-3</v>
      </c>
    </row>
    <row r="953" spans="1:7">
      <c r="A953" s="48" t="s">
        <v>2226</v>
      </c>
      <c r="B953" t="s">
        <v>2641</v>
      </c>
      <c r="C953" s="3">
        <v>4148</v>
      </c>
      <c r="D953" t="s">
        <v>891</v>
      </c>
      <c r="E953" s="74">
        <v>7.8600000000000003E-2</v>
      </c>
      <c r="F953" s="136">
        <v>8.43E-2</v>
      </c>
      <c r="G953" s="136">
        <f t="shared" si="14"/>
        <v>5.6999999999999967E-3</v>
      </c>
    </row>
    <row r="954" spans="1:7">
      <c r="A954" s="48" t="s">
        <v>2226</v>
      </c>
      <c r="B954" t="s">
        <v>2641</v>
      </c>
      <c r="C954" s="3">
        <v>1687</v>
      </c>
      <c r="D954" t="s">
        <v>858</v>
      </c>
      <c r="E954" s="74">
        <v>2.52E-2</v>
      </c>
      <c r="F954" s="136">
        <v>1.5100000000000001E-2</v>
      </c>
      <c r="G954" s="136">
        <f t="shared" si="14"/>
        <v>-1.01E-2</v>
      </c>
    </row>
    <row r="955" spans="1:7">
      <c r="A955" s="48" t="s">
        <v>2226</v>
      </c>
      <c r="B955" t="s">
        <v>2641</v>
      </c>
      <c r="C955" s="3">
        <v>3590</v>
      </c>
      <c r="D955" t="s">
        <v>875</v>
      </c>
      <c r="E955" s="74">
        <v>0.22090000000000001</v>
      </c>
      <c r="F955" s="136">
        <v>0.2213</v>
      </c>
      <c r="G955" s="136">
        <f t="shared" si="14"/>
        <v>3.999999999999837E-4</v>
      </c>
    </row>
    <row r="956" spans="1:7">
      <c r="A956" s="48" t="s">
        <v>2226</v>
      </c>
      <c r="B956" t="s">
        <v>2641</v>
      </c>
      <c r="C956" s="3">
        <v>3591</v>
      </c>
      <c r="D956" t="s">
        <v>135</v>
      </c>
      <c r="E956" s="74">
        <v>8.3900000000000002E-2</v>
      </c>
      <c r="F956" s="136">
        <v>8.14E-2</v>
      </c>
      <c r="G956" s="136">
        <f t="shared" si="14"/>
        <v>-2.5000000000000022E-3</v>
      </c>
    </row>
    <row r="957" spans="1:7">
      <c r="A957" s="48" t="s">
        <v>2226</v>
      </c>
      <c r="B957" t="s">
        <v>2641</v>
      </c>
      <c r="C957" s="3">
        <v>3675</v>
      </c>
      <c r="D957" t="s">
        <v>877</v>
      </c>
      <c r="E957" s="74">
        <v>0.35439999999999999</v>
      </c>
      <c r="F957" s="136">
        <v>0.33210000000000001</v>
      </c>
      <c r="G957" s="136">
        <f t="shared" si="14"/>
        <v>-2.2299999999999986E-2</v>
      </c>
    </row>
    <row r="958" spans="1:7">
      <c r="A958" s="48" t="s">
        <v>2226</v>
      </c>
      <c r="B958" t="s">
        <v>2641</v>
      </c>
      <c r="C958" s="3">
        <v>4386</v>
      </c>
      <c r="D958" t="s">
        <v>897</v>
      </c>
      <c r="E958" s="74">
        <v>4.3499999999999997E-2</v>
      </c>
      <c r="F958" s="136">
        <v>4.3499999999999997E-2</v>
      </c>
      <c r="G958" s="136">
        <f t="shared" si="14"/>
        <v>0</v>
      </c>
    </row>
    <row r="959" spans="1:7">
      <c r="A959" s="48" t="s">
        <v>2226</v>
      </c>
      <c r="B959" t="s">
        <v>2641</v>
      </c>
      <c r="C959" s="3">
        <v>1706</v>
      </c>
      <c r="D959" t="s">
        <v>860</v>
      </c>
      <c r="E959" s="74">
        <v>3.2500000000000001E-2</v>
      </c>
      <c r="F959" s="136">
        <v>3.2399999999999998E-2</v>
      </c>
      <c r="G959" s="136">
        <f t="shared" si="14"/>
        <v>-1.0000000000000286E-4</v>
      </c>
    </row>
    <row r="960" spans="1:7">
      <c r="A960" s="48" t="s">
        <v>2226</v>
      </c>
      <c r="B960" t="s">
        <v>2641</v>
      </c>
      <c r="C960" s="3">
        <v>2796</v>
      </c>
      <c r="D960" t="s">
        <v>866</v>
      </c>
      <c r="E960" s="74">
        <v>0.26319999999999999</v>
      </c>
      <c r="F960" s="136">
        <v>0.24959999999999999</v>
      </c>
      <c r="G960" s="136">
        <f t="shared" si="14"/>
        <v>-1.3600000000000001E-2</v>
      </c>
    </row>
    <row r="961" spans="1:7">
      <c r="A961" s="48" t="s">
        <v>2226</v>
      </c>
      <c r="B961" t="s">
        <v>2641</v>
      </c>
      <c r="C961" s="3">
        <v>3771</v>
      </c>
      <c r="D961" t="s">
        <v>883</v>
      </c>
      <c r="E961" s="74">
        <v>0.26429999999999998</v>
      </c>
      <c r="F961" s="136">
        <v>0.25750000000000001</v>
      </c>
      <c r="G961" s="136">
        <f t="shared" si="14"/>
        <v>-6.7999999999999727E-3</v>
      </c>
    </row>
    <row r="962" spans="1:7">
      <c r="A962" s="48" t="s">
        <v>2226</v>
      </c>
      <c r="B962" t="s">
        <v>2641</v>
      </c>
      <c r="C962" s="3">
        <v>3922</v>
      </c>
      <c r="D962" t="s">
        <v>886</v>
      </c>
      <c r="E962" s="74">
        <v>0.29799999999999999</v>
      </c>
      <c r="F962" s="136">
        <v>0.29659999999999997</v>
      </c>
      <c r="G962" s="136">
        <f t="shared" si="14"/>
        <v>-1.4000000000000123E-3</v>
      </c>
    </row>
    <row r="963" spans="1:7">
      <c r="A963" s="48" t="s">
        <v>2226</v>
      </c>
      <c r="B963" t="s">
        <v>2641</v>
      </c>
      <c r="C963" s="3">
        <v>3704</v>
      </c>
      <c r="D963" t="s">
        <v>879</v>
      </c>
      <c r="E963" s="74">
        <v>0.28849999999999998</v>
      </c>
      <c r="F963" s="136">
        <v>0.2676</v>
      </c>
      <c r="G963" s="136">
        <f t="shared" si="14"/>
        <v>-2.0899999999999974E-2</v>
      </c>
    </row>
    <row r="964" spans="1:7">
      <c r="A964" s="48" t="s">
        <v>2226</v>
      </c>
      <c r="B964" t="s">
        <v>2641</v>
      </c>
      <c r="C964" s="3">
        <v>3941</v>
      </c>
      <c r="D964" t="s">
        <v>887</v>
      </c>
      <c r="E964" s="74">
        <v>6.4600000000000005E-2</v>
      </c>
      <c r="F964" s="136">
        <v>5.96E-2</v>
      </c>
      <c r="G964" s="136">
        <f t="shared" ref="G964:G1027" si="15">F964-E964</f>
        <v>-5.0000000000000044E-3</v>
      </c>
    </row>
    <row r="965" spans="1:7">
      <c r="A965" s="48" t="s">
        <v>2226</v>
      </c>
      <c r="B965" t="s">
        <v>2641</v>
      </c>
      <c r="C965" s="3">
        <v>2308</v>
      </c>
      <c r="D965" t="s">
        <v>864</v>
      </c>
      <c r="E965" s="74">
        <v>0.1205</v>
      </c>
      <c r="F965" s="136">
        <v>0.1193</v>
      </c>
      <c r="G965" s="136">
        <f t="shared" si="15"/>
        <v>-1.1999999999999927E-3</v>
      </c>
    </row>
    <row r="966" spans="1:7">
      <c r="A966" s="48" t="s">
        <v>2226</v>
      </c>
      <c r="B966" t="s">
        <v>2641</v>
      </c>
      <c r="C966" s="3">
        <v>2739</v>
      </c>
      <c r="D966" t="s">
        <v>865</v>
      </c>
      <c r="E966" s="74">
        <v>0.13600000000000001</v>
      </c>
      <c r="F966" s="136">
        <v>0.14430000000000001</v>
      </c>
      <c r="G966" s="136">
        <f t="shared" si="15"/>
        <v>8.3000000000000018E-3</v>
      </c>
    </row>
    <row r="967" spans="1:7">
      <c r="A967" s="48" t="s">
        <v>2226</v>
      </c>
      <c r="B967" t="s">
        <v>2641</v>
      </c>
      <c r="C967" s="3">
        <v>3041</v>
      </c>
      <c r="D967" t="s">
        <v>868</v>
      </c>
      <c r="E967" s="74">
        <v>0.1191</v>
      </c>
      <c r="F967" s="136">
        <v>0.13289999999999999</v>
      </c>
      <c r="G967" s="136">
        <f t="shared" si="15"/>
        <v>1.3799999999999993E-2</v>
      </c>
    </row>
    <row r="968" spans="1:7">
      <c r="A968" s="48" t="s">
        <v>2226</v>
      </c>
      <c r="B968" t="s">
        <v>2641</v>
      </c>
      <c r="C968" s="3">
        <v>3529</v>
      </c>
      <c r="D968" t="s">
        <v>873</v>
      </c>
      <c r="E968" s="74">
        <v>5.2499999999999998E-2</v>
      </c>
      <c r="F968" s="136">
        <v>5.1799999999999999E-2</v>
      </c>
      <c r="G968" s="136">
        <f t="shared" si="15"/>
        <v>-6.9999999999999923E-4</v>
      </c>
    </row>
    <row r="969" spans="1:7">
      <c r="A969" s="48" t="s">
        <v>2226</v>
      </c>
      <c r="B969" t="s">
        <v>2641</v>
      </c>
      <c r="C969" s="3">
        <v>4354</v>
      </c>
      <c r="D969" t="s">
        <v>896</v>
      </c>
      <c r="E969" s="74">
        <v>1.7399999999999999E-2</v>
      </c>
      <c r="F969" s="136">
        <v>1.5100000000000001E-2</v>
      </c>
      <c r="G969" s="136">
        <f t="shared" si="15"/>
        <v>-2.2999999999999982E-3</v>
      </c>
    </row>
    <row r="970" spans="1:7">
      <c r="A970" s="48" t="s">
        <v>2226</v>
      </c>
      <c r="B970" t="s">
        <v>2641</v>
      </c>
      <c r="C970" s="3">
        <v>4096</v>
      </c>
      <c r="D970" t="s">
        <v>889</v>
      </c>
      <c r="E970" s="74">
        <v>4.3700000000000003E-2</v>
      </c>
      <c r="F970" s="136">
        <v>4.1799999999999997E-2</v>
      </c>
      <c r="G970" s="136">
        <f t="shared" si="15"/>
        <v>-1.9000000000000059E-3</v>
      </c>
    </row>
    <row r="971" spans="1:7">
      <c r="A971" s="48" t="s">
        <v>2226</v>
      </c>
      <c r="B971" t="s">
        <v>2641</v>
      </c>
      <c r="C971" s="3">
        <v>3748</v>
      </c>
      <c r="D971" t="s">
        <v>882</v>
      </c>
      <c r="E971" s="74">
        <v>0.30609999999999998</v>
      </c>
      <c r="F971" s="136">
        <v>0.27900000000000003</v>
      </c>
      <c r="G971" s="136">
        <f t="shared" si="15"/>
        <v>-2.7099999999999957E-2</v>
      </c>
    </row>
    <row r="972" spans="1:7">
      <c r="A972" s="48" t="s">
        <v>2226</v>
      </c>
      <c r="B972" t="s">
        <v>2641</v>
      </c>
      <c r="C972" s="3">
        <v>4167</v>
      </c>
      <c r="D972" t="s">
        <v>892</v>
      </c>
      <c r="E972" s="74">
        <v>3.39E-2</v>
      </c>
      <c r="F972" s="136">
        <v>2.2700000000000001E-2</v>
      </c>
      <c r="G972" s="136">
        <f t="shared" si="15"/>
        <v>-1.1199999999999998E-2</v>
      </c>
    </row>
    <row r="973" spans="1:7">
      <c r="A973" s="48" t="s">
        <v>2226</v>
      </c>
      <c r="B973" t="s">
        <v>2641</v>
      </c>
      <c r="C973" s="3">
        <v>2289</v>
      </c>
      <c r="D973" t="s">
        <v>863</v>
      </c>
      <c r="E973" s="74">
        <v>0.28660000000000002</v>
      </c>
      <c r="F973" s="136">
        <v>0.24759999999999999</v>
      </c>
      <c r="G973" s="136">
        <f t="shared" si="15"/>
        <v>-3.9000000000000035E-2</v>
      </c>
    </row>
    <row r="974" spans="1:7">
      <c r="A974" s="48" t="s">
        <v>2226</v>
      </c>
      <c r="B974" t="s">
        <v>2641</v>
      </c>
      <c r="C974" s="3">
        <v>3528</v>
      </c>
      <c r="D974" t="s">
        <v>872</v>
      </c>
      <c r="E974" s="74">
        <v>0.14219999999999999</v>
      </c>
      <c r="F974" s="136">
        <v>0.14349999999999999</v>
      </c>
      <c r="G974" s="136">
        <f t="shared" si="15"/>
        <v>1.2999999999999956E-3</v>
      </c>
    </row>
    <row r="975" spans="1:7">
      <c r="A975" s="48" t="s">
        <v>2226</v>
      </c>
      <c r="B975" t="s">
        <v>2641</v>
      </c>
      <c r="C975" s="3">
        <v>3232</v>
      </c>
      <c r="D975" t="s">
        <v>869</v>
      </c>
      <c r="E975" s="74">
        <v>0.1716</v>
      </c>
      <c r="F975" s="136">
        <v>0.1646</v>
      </c>
      <c r="G975" s="136">
        <f t="shared" si="15"/>
        <v>-7.0000000000000062E-3</v>
      </c>
    </row>
    <row r="976" spans="1:7">
      <c r="A976" s="48" t="s">
        <v>2226</v>
      </c>
      <c r="B976" t="s">
        <v>2641</v>
      </c>
      <c r="C976" s="3">
        <v>5057</v>
      </c>
      <c r="D976" t="s">
        <v>902</v>
      </c>
      <c r="E976" s="74">
        <v>5.9700000000000003E-2</v>
      </c>
      <c r="F976" s="136">
        <v>6.3500000000000001E-2</v>
      </c>
      <c r="G976" s="136">
        <f t="shared" si="15"/>
        <v>3.7999999999999978E-3</v>
      </c>
    </row>
    <row r="977" spans="1:7">
      <c r="A977" s="48" t="s">
        <v>2226</v>
      </c>
      <c r="B977" t="s">
        <v>2641</v>
      </c>
      <c r="C977" s="3">
        <v>4147</v>
      </c>
      <c r="D977" t="s">
        <v>890</v>
      </c>
      <c r="E977" s="74">
        <v>8.4000000000000005E-2</v>
      </c>
      <c r="F977" s="136">
        <v>7.0499999999999993E-2</v>
      </c>
      <c r="G977" s="136">
        <f t="shared" si="15"/>
        <v>-1.3500000000000012E-2</v>
      </c>
    </row>
    <row r="978" spans="1:7">
      <c r="A978" s="48" t="s">
        <v>2226</v>
      </c>
      <c r="B978" t="s">
        <v>2641</v>
      </c>
      <c r="C978" s="3">
        <v>5053</v>
      </c>
      <c r="D978" t="s">
        <v>901</v>
      </c>
      <c r="E978" s="74">
        <v>6.4000000000000001E-2</v>
      </c>
      <c r="F978" s="136">
        <v>5.2200000000000003E-2</v>
      </c>
      <c r="G978" s="136">
        <f t="shared" si="15"/>
        <v>-1.1799999999999998E-2</v>
      </c>
    </row>
    <row r="979" spans="1:7">
      <c r="A979" s="48" t="s">
        <v>2226</v>
      </c>
      <c r="B979" t="s">
        <v>2641</v>
      </c>
      <c r="C979" s="3">
        <v>2992</v>
      </c>
      <c r="D979" t="s">
        <v>867</v>
      </c>
      <c r="E979" s="74">
        <v>0.14910000000000001</v>
      </c>
      <c r="F979" s="136">
        <v>0.1515</v>
      </c>
      <c r="G979" s="136">
        <f t="shared" si="15"/>
        <v>2.3999999999999855E-3</v>
      </c>
    </row>
    <row r="980" spans="1:7">
      <c r="A980" s="48" t="s">
        <v>2226</v>
      </c>
      <c r="B980" t="s">
        <v>2641</v>
      </c>
      <c r="C980" s="3">
        <v>3706</v>
      </c>
      <c r="D980" t="s">
        <v>880</v>
      </c>
      <c r="E980" s="74">
        <v>0.14660000000000001</v>
      </c>
      <c r="F980" s="136">
        <v>0.156</v>
      </c>
      <c r="G980" s="136">
        <f t="shared" si="15"/>
        <v>9.3999999999999917E-3</v>
      </c>
    </row>
    <row r="981" spans="1:7">
      <c r="A981" s="48" t="s">
        <v>2226</v>
      </c>
      <c r="B981" t="s">
        <v>2641</v>
      </c>
      <c r="C981" s="3">
        <v>3703</v>
      </c>
      <c r="D981" t="s">
        <v>878</v>
      </c>
      <c r="E981" s="74">
        <v>8.9899999999999994E-2</v>
      </c>
      <c r="F981" s="136">
        <v>7.1800000000000003E-2</v>
      </c>
      <c r="G981" s="136">
        <f t="shared" si="15"/>
        <v>-1.8099999999999991E-2</v>
      </c>
    </row>
    <row r="982" spans="1:7">
      <c r="A982" s="48" t="s">
        <v>2226</v>
      </c>
      <c r="B982" t="s">
        <v>2641</v>
      </c>
      <c r="C982" s="3">
        <v>3747</v>
      </c>
      <c r="D982" t="s">
        <v>881</v>
      </c>
      <c r="E982" s="74">
        <v>9.2200000000000004E-2</v>
      </c>
      <c r="F982" s="136">
        <v>9.0399999999999994E-2</v>
      </c>
      <c r="G982" s="136">
        <f t="shared" si="15"/>
        <v>-1.8000000000000099E-3</v>
      </c>
    </row>
    <row r="983" spans="1:7">
      <c r="A983" s="48" t="s">
        <v>2226</v>
      </c>
      <c r="B983" t="s">
        <v>2641</v>
      </c>
      <c r="C983" s="3">
        <v>4302</v>
      </c>
      <c r="D983" t="s">
        <v>894</v>
      </c>
      <c r="E983" s="74">
        <v>2.5399999999999999E-2</v>
      </c>
      <c r="F983" s="136">
        <v>2.3599999999999999E-2</v>
      </c>
      <c r="G983" s="136">
        <f t="shared" si="15"/>
        <v>-1.7999999999999995E-3</v>
      </c>
    </row>
    <row r="984" spans="1:7">
      <c r="A984" s="48" t="s">
        <v>2226</v>
      </c>
      <c r="B984" t="s">
        <v>2641</v>
      </c>
      <c r="C984" s="3">
        <v>1975</v>
      </c>
      <c r="D984" t="s">
        <v>862</v>
      </c>
      <c r="E984" s="74">
        <v>2.5899999999999999E-2</v>
      </c>
      <c r="F984" s="136">
        <v>3.6999999999999998E-2</v>
      </c>
      <c r="G984" s="136">
        <f t="shared" si="15"/>
        <v>1.1099999999999999E-2</v>
      </c>
    </row>
    <row r="985" spans="1:7">
      <c r="A985" s="48" t="s">
        <v>2226</v>
      </c>
      <c r="B985" t="s">
        <v>2641</v>
      </c>
      <c r="C985" s="3">
        <v>5265</v>
      </c>
      <c r="D985" t="s">
        <v>904</v>
      </c>
      <c r="E985" s="74">
        <v>0.03</v>
      </c>
      <c r="F985" s="136">
        <v>2.1999999999999999E-2</v>
      </c>
      <c r="G985" s="136">
        <f t="shared" si="15"/>
        <v>-8.0000000000000002E-3</v>
      </c>
    </row>
    <row r="986" spans="1:7">
      <c r="A986" s="48" t="s">
        <v>2226</v>
      </c>
      <c r="B986" t="s">
        <v>2641</v>
      </c>
      <c r="C986" s="3">
        <v>3490</v>
      </c>
      <c r="D986" t="s">
        <v>871</v>
      </c>
      <c r="E986" s="74">
        <v>0.15040000000000001</v>
      </c>
      <c r="F986" s="136">
        <v>0.12859999999999999</v>
      </c>
      <c r="G986" s="136">
        <f t="shared" si="15"/>
        <v>-2.1800000000000014E-2</v>
      </c>
    </row>
    <row r="987" spans="1:7">
      <c r="A987" s="48" t="s">
        <v>2226</v>
      </c>
      <c r="B987" t="s">
        <v>2641</v>
      </c>
      <c r="C987" s="3">
        <v>5597</v>
      </c>
      <c r="D987" t="s">
        <v>2863</v>
      </c>
      <c r="E987" s="74">
        <v>8.4099999999999994E-2</v>
      </c>
      <c r="F987" s="136">
        <v>8.4400000000000003E-2</v>
      </c>
      <c r="G987" s="136">
        <f t="shared" si="15"/>
        <v>3.0000000000000859E-4</v>
      </c>
    </row>
    <row r="988" spans="1:7">
      <c r="A988" s="48" t="s">
        <v>2226</v>
      </c>
      <c r="B988" t="s">
        <v>2641</v>
      </c>
      <c r="C988" s="3">
        <v>3441</v>
      </c>
      <c r="D988" t="s">
        <v>870</v>
      </c>
      <c r="E988" s="74">
        <v>0.15959999999999999</v>
      </c>
      <c r="F988" s="136">
        <v>0.1573</v>
      </c>
      <c r="G988" s="136">
        <f t="shared" si="15"/>
        <v>-2.2999999999999965E-3</v>
      </c>
    </row>
    <row r="989" spans="1:7">
      <c r="A989" s="48" t="s">
        <v>2226</v>
      </c>
      <c r="B989" t="s">
        <v>2641</v>
      </c>
      <c r="C989" s="3">
        <v>5958</v>
      </c>
      <c r="D989" t="s">
        <v>3095</v>
      </c>
      <c r="E989" s="74">
        <v>1.1900000000000001E-2</v>
      </c>
      <c r="F989" s="136">
        <v>1.1900000000000001E-2</v>
      </c>
      <c r="G989" s="136">
        <f t="shared" si="15"/>
        <v>0</v>
      </c>
    </row>
    <row r="990" spans="1:7">
      <c r="A990" s="48" t="s">
        <v>2226</v>
      </c>
      <c r="B990" t="s">
        <v>2641</v>
      </c>
      <c r="C990" s="3">
        <v>4336</v>
      </c>
      <c r="D990" t="s">
        <v>895</v>
      </c>
      <c r="E990" s="74">
        <v>4.6600000000000003E-2</v>
      </c>
      <c r="F990" s="136">
        <v>4.99E-2</v>
      </c>
      <c r="G990" s="136">
        <f t="shared" si="15"/>
        <v>3.2999999999999974E-3</v>
      </c>
    </row>
    <row r="991" spans="1:7">
      <c r="A991" s="48" t="s">
        <v>2338</v>
      </c>
      <c r="B991" t="s">
        <v>2642</v>
      </c>
      <c r="C991" s="3">
        <v>4576</v>
      </c>
      <c r="D991" t="s">
        <v>1630</v>
      </c>
      <c r="E991" s="74">
        <v>0.44969999999999999</v>
      </c>
      <c r="F991" s="136">
        <v>0.4269</v>
      </c>
      <c r="G991" s="136">
        <f t="shared" si="15"/>
        <v>-2.2799999999999987E-2</v>
      </c>
    </row>
    <row r="992" spans="1:7">
      <c r="A992" s="48" t="s">
        <v>2338</v>
      </c>
      <c r="B992" t="s">
        <v>2642</v>
      </c>
      <c r="C992" s="3">
        <v>4477</v>
      </c>
      <c r="D992" t="s">
        <v>1629</v>
      </c>
      <c r="E992" s="74">
        <v>0.50660000000000005</v>
      </c>
      <c r="F992" s="136">
        <v>0.48420000000000002</v>
      </c>
      <c r="G992" s="136">
        <f t="shared" si="15"/>
        <v>-2.2400000000000031E-2</v>
      </c>
    </row>
    <row r="993" spans="1:7">
      <c r="A993" s="48" t="s">
        <v>2338</v>
      </c>
      <c r="B993" t="s">
        <v>2642</v>
      </c>
      <c r="C993" s="3">
        <v>3255</v>
      </c>
      <c r="D993" t="s">
        <v>1626</v>
      </c>
      <c r="E993" s="74">
        <v>0.50290000000000001</v>
      </c>
      <c r="F993" s="136">
        <v>0.50409999999999999</v>
      </c>
      <c r="G993" s="136">
        <f t="shared" si="15"/>
        <v>1.1999999999999789E-3</v>
      </c>
    </row>
    <row r="994" spans="1:7">
      <c r="A994" s="48" t="s">
        <v>2338</v>
      </c>
      <c r="B994" t="s">
        <v>2642</v>
      </c>
      <c r="C994" s="3">
        <v>4204</v>
      </c>
      <c r="D994" t="s">
        <v>1628</v>
      </c>
      <c r="E994" s="74">
        <v>0.43049999999999999</v>
      </c>
      <c r="F994" s="136">
        <v>0.4108</v>
      </c>
      <c r="G994" s="136">
        <f t="shared" si="15"/>
        <v>-1.9699999999999995E-2</v>
      </c>
    </row>
    <row r="995" spans="1:7">
      <c r="A995" s="48" t="s">
        <v>2338</v>
      </c>
      <c r="B995" t="s">
        <v>2642</v>
      </c>
      <c r="C995" s="3">
        <v>3893</v>
      </c>
      <c r="D995" t="s">
        <v>1627</v>
      </c>
      <c r="E995" s="74">
        <v>0.49</v>
      </c>
      <c r="F995" s="136">
        <v>0.48149999999999998</v>
      </c>
      <c r="G995" s="136">
        <f t="shared" si="15"/>
        <v>-8.5000000000000075E-3</v>
      </c>
    </row>
    <row r="996" spans="1:7">
      <c r="A996" s="48" t="s">
        <v>2396</v>
      </c>
      <c r="B996" t="s">
        <v>2643</v>
      </c>
      <c r="C996" s="3">
        <v>3137</v>
      </c>
      <c r="D996" t="s">
        <v>2003</v>
      </c>
      <c r="E996" s="74">
        <v>0.67530000000000001</v>
      </c>
      <c r="F996" s="136">
        <v>0.64600000000000002</v>
      </c>
      <c r="G996" s="136">
        <f t="shared" si="15"/>
        <v>-2.9299999999999993E-2</v>
      </c>
    </row>
    <row r="997" spans="1:7">
      <c r="A997" s="48" t="s">
        <v>2353</v>
      </c>
      <c r="B997" t="s">
        <v>2644</v>
      </c>
      <c r="C997" s="3">
        <v>3416</v>
      </c>
      <c r="D997" t="s">
        <v>1774</v>
      </c>
      <c r="E997" s="74">
        <v>0.39579999999999999</v>
      </c>
      <c r="F997" s="136">
        <v>0.39279999999999998</v>
      </c>
      <c r="G997" s="136">
        <f t="shared" si="15"/>
        <v>-3.0000000000000027E-3</v>
      </c>
    </row>
    <row r="998" spans="1:7">
      <c r="A998" s="48" t="s">
        <v>2353</v>
      </c>
      <c r="B998" t="s">
        <v>2644</v>
      </c>
      <c r="C998" s="3">
        <v>4226</v>
      </c>
      <c r="D998" t="s">
        <v>1775</v>
      </c>
      <c r="E998" s="74">
        <v>0.3649</v>
      </c>
      <c r="F998" s="136">
        <v>0.38790000000000002</v>
      </c>
      <c r="G998" s="136">
        <f t="shared" si="15"/>
        <v>2.300000000000002E-2</v>
      </c>
    </row>
    <row r="999" spans="1:7">
      <c r="A999" s="48" t="s">
        <v>2123</v>
      </c>
      <c r="B999" t="s">
        <v>2645</v>
      </c>
      <c r="C999" s="3">
        <v>3421</v>
      </c>
      <c r="D999" t="s">
        <v>13</v>
      </c>
      <c r="E999" s="74">
        <v>0.64549999999999996</v>
      </c>
      <c r="F999" s="136">
        <v>0.66849999999999998</v>
      </c>
      <c r="G999" s="136">
        <f t="shared" si="15"/>
        <v>2.300000000000002E-2</v>
      </c>
    </row>
    <row r="1000" spans="1:7">
      <c r="A1000" s="48" t="s">
        <v>2123</v>
      </c>
      <c r="B1000" t="s">
        <v>2645</v>
      </c>
      <c r="C1000" s="3">
        <v>2903</v>
      </c>
      <c r="D1000" t="s">
        <v>12</v>
      </c>
      <c r="E1000" s="74">
        <v>0.80520000000000003</v>
      </c>
      <c r="F1000" s="136">
        <v>0.83450000000000002</v>
      </c>
      <c r="G1000" s="136">
        <f t="shared" si="15"/>
        <v>2.9299999999999993E-2</v>
      </c>
    </row>
    <row r="1001" spans="1:7">
      <c r="A1001" s="48" t="s">
        <v>2123</v>
      </c>
      <c r="B1001" t="s">
        <v>2645</v>
      </c>
      <c r="C1001" s="3">
        <v>5293</v>
      </c>
      <c r="D1001" t="s">
        <v>14</v>
      </c>
      <c r="E1001" s="74">
        <v>0.72360000000000002</v>
      </c>
      <c r="F1001" s="136">
        <v>0.76300000000000001</v>
      </c>
      <c r="G1001" s="136">
        <f t="shared" si="15"/>
        <v>3.9399999999999991E-2</v>
      </c>
    </row>
    <row r="1002" spans="1:7">
      <c r="A1002" s="48" t="s">
        <v>2157</v>
      </c>
      <c r="B1002" t="s">
        <v>2646</v>
      </c>
      <c r="C1002" s="3">
        <v>2665</v>
      </c>
      <c r="D1002" t="s">
        <v>3002</v>
      </c>
      <c r="E1002" s="74">
        <v>0.45669999999999999</v>
      </c>
      <c r="F1002" s="136">
        <v>0.45669999999999999</v>
      </c>
      <c r="G1002" s="136">
        <f t="shared" si="15"/>
        <v>0</v>
      </c>
    </row>
    <row r="1003" spans="1:7">
      <c r="A1003" s="48" t="s">
        <v>2157</v>
      </c>
      <c r="B1003" t="s">
        <v>2646</v>
      </c>
      <c r="C1003" s="3">
        <v>3475</v>
      </c>
      <c r="D1003" t="s">
        <v>223</v>
      </c>
      <c r="E1003" s="74">
        <v>0.58069999999999999</v>
      </c>
      <c r="F1003" s="136">
        <v>0.62219999999999998</v>
      </c>
      <c r="G1003" s="136">
        <f t="shared" si="15"/>
        <v>4.1499999999999981E-2</v>
      </c>
    </row>
    <row r="1004" spans="1:7">
      <c r="A1004" s="48" t="s">
        <v>2157</v>
      </c>
      <c r="B1004" t="s">
        <v>2646</v>
      </c>
      <c r="C1004" s="3">
        <v>3211</v>
      </c>
      <c r="D1004" t="s">
        <v>296</v>
      </c>
      <c r="E1004" s="74">
        <v>0.56669999999999998</v>
      </c>
      <c r="F1004" s="136">
        <v>0.58169999999999999</v>
      </c>
      <c r="G1004" s="136">
        <f t="shared" si="15"/>
        <v>1.5000000000000013E-2</v>
      </c>
    </row>
    <row r="1005" spans="1:7">
      <c r="A1005" s="48" t="s">
        <v>2157</v>
      </c>
      <c r="B1005" t="s">
        <v>2646</v>
      </c>
      <c r="C1005" s="3">
        <v>2369</v>
      </c>
      <c r="D1005" t="s">
        <v>288</v>
      </c>
      <c r="E1005" s="74">
        <v>0.52329999999999999</v>
      </c>
      <c r="F1005" s="136">
        <v>0.52669999999999995</v>
      </c>
      <c r="G1005" s="136">
        <f t="shared" si="15"/>
        <v>3.3999999999999586E-3</v>
      </c>
    </row>
    <row r="1006" spans="1:7">
      <c r="A1006" s="48" t="s">
        <v>2157</v>
      </c>
      <c r="B1006" t="s">
        <v>2646</v>
      </c>
      <c r="C1006" s="3">
        <v>5312</v>
      </c>
      <c r="D1006" t="s">
        <v>299</v>
      </c>
      <c r="E1006" s="74">
        <v>0.75160000000000005</v>
      </c>
      <c r="F1006" s="136">
        <v>0.73309999999999997</v>
      </c>
      <c r="G1006" s="136">
        <f t="shared" si="15"/>
        <v>-1.8500000000000072E-2</v>
      </c>
    </row>
    <row r="1007" spans="1:7">
      <c r="A1007" s="48" t="s">
        <v>2157</v>
      </c>
      <c r="B1007" t="s">
        <v>2646</v>
      </c>
      <c r="C1007" s="3">
        <v>5400</v>
      </c>
      <c r="D1007" t="s">
        <v>300</v>
      </c>
      <c r="E1007" s="74">
        <v>0.79479999999999995</v>
      </c>
      <c r="F1007" s="136">
        <v>0.81110000000000004</v>
      </c>
      <c r="G1007" s="136">
        <f t="shared" si="15"/>
        <v>1.6300000000000092E-2</v>
      </c>
    </row>
    <row r="1008" spans="1:7">
      <c r="A1008" s="48" t="s">
        <v>2157</v>
      </c>
      <c r="B1008" t="s">
        <v>2646</v>
      </c>
      <c r="C1008" s="3">
        <v>2319</v>
      </c>
      <c r="D1008" t="s">
        <v>287</v>
      </c>
      <c r="E1008" s="74">
        <v>0.79490000000000005</v>
      </c>
      <c r="F1008" s="136">
        <v>0.80210000000000004</v>
      </c>
      <c r="G1008" s="136">
        <f t="shared" si="15"/>
        <v>7.1999999999999842E-3</v>
      </c>
    </row>
    <row r="1009" spans="1:7">
      <c r="A1009" s="48" t="s">
        <v>2157</v>
      </c>
      <c r="B1009" t="s">
        <v>2646</v>
      </c>
      <c r="C1009" s="3">
        <v>5614</v>
      </c>
      <c r="D1009" t="s">
        <v>2914</v>
      </c>
      <c r="E1009" s="74">
        <v>0.66159999999999997</v>
      </c>
      <c r="F1009" s="136">
        <v>0.71020000000000005</v>
      </c>
      <c r="G1009" s="136">
        <f t="shared" si="15"/>
        <v>4.8600000000000088E-2</v>
      </c>
    </row>
    <row r="1010" spans="1:7">
      <c r="A1010" s="48" t="s">
        <v>2157</v>
      </c>
      <c r="B1010" t="s">
        <v>2646</v>
      </c>
      <c r="C1010" s="3">
        <v>3151</v>
      </c>
      <c r="D1010" t="s">
        <v>295</v>
      </c>
      <c r="E1010" s="74">
        <v>0.49640000000000001</v>
      </c>
      <c r="F1010" s="136">
        <v>0.51319999999999999</v>
      </c>
      <c r="G1010" s="136">
        <f t="shared" si="15"/>
        <v>1.6799999999999982E-2</v>
      </c>
    </row>
    <row r="1011" spans="1:7">
      <c r="A1011" s="48" t="s">
        <v>2157</v>
      </c>
      <c r="B1011" t="s">
        <v>2646</v>
      </c>
      <c r="C1011" s="3">
        <v>3658</v>
      </c>
      <c r="D1011" t="s">
        <v>297</v>
      </c>
      <c r="E1011" s="74">
        <v>0.70299999999999996</v>
      </c>
      <c r="F1011" s="136">
        <v>0.73380000000000001</v>
      </c>
      <c r="G1011" s="136">
        <f t="shared" si="15"/>
        <v>3.080000000000005E-2</v>
      </c>
    </row>
    <row r="1012" spans="1:7">
      <c r="A1012" s="48" t="s">
        <v>2157</v>
      </c>
      <c r="B1012" t="s">
        <v>2646</v>
      </c>
      <c r="C1012" s="3">
        <v>2831</v>
      </c>
      <c r="D1012" t="s">
        <v>292</v>
      </c>
      <c r="E1012" s="74">
        <v>0.72309999999999997</v>
      </c>
      <c r="F1012" s="136">
        <v>0.75800000000000001</v>
      </c>
      <c r="G1012" s="136">
        <f t="shared" si="15"/>
        <v>3.4900000000000042E-2</v>
      </c>
    </row>
    <row r="1013" spans="1:7">
      <c r="A1013" s="48" t="s">
        <v>2157</v>
      </c>
      <c r="B1013" t="s">
        <v>2646</v>
      </c>
      <c r="C1013" s="3">
        <v>4574</v>
      </c>
      <c r="D1013" t="s">
        <v>298</v>
      </c>
      <c r="E1013" s="74">
        <v>0.55269999999999997</v>
      </c>
      <c r="F1013" s="136">
        <v>0.5554</v>
      </c>
      <c r="G1013" s="136">
        <f t="shared" si="15"/>
        <v>2.7000000000000357E-3</v>
      </c>
    </row>
    <row r="1014" spans="1:7">
      <c r="A1014" s="48" t="s">
        <v>2157</v>
      </c>
      <c r="B1014" t="s">
        <v>2646</v>
      </c>
      <c r="C1014" s="3">
        <v>2914</v>
      </c>
      <c r="D1014" t="s">
        <v>293</v>
      </c>
      <c r="E1014" s="74">
        <v>0.71350000000000002</v>
      </c>
      <c r="F1014" s="136">
        <v>0.7137</v>
      </c>
      <c r="G1014" s="136">
        <f t="shared" si="15"/>
        <v>1.9999999999997797E-4</v>
      </c>
    </row>
    <row r="1015" spans="1:7">
      <c r="A1015" s="48" t="s">
        <v>2157</v>
      </c>
      <c r="B1015" t="s">
        <v>2646</v>
      </c>
      <c r="C1015" s="3">
        <v>2726</v>
      </c>
      <c r="D1015" t="s">
        <v>291</v>
      </c>
      <c r="E1015" s="74">
        <v>0.72519999999999996</v>
      </c>
      <c r="F1015" s="136">
        <v>0.74209999999999998</v>
      </c>
      <c r="G1015" s="136">
        <f t="shared" si="15"/>
        <v>1.6900000000000026E-2</v>
      </c>
    </row>
    <row r="1016" spans="1:7">
      <c r="A1016" s="48" t="s">
        <v>2157</v>
      </c>
      <c r="B1016" t="s">
        <v>2646</v>
      </c>
      <c r="C1016" s="3">
        <v>2416</v>
      </c>
      <c r="D1016" t="s">
        <v>290</v>
      </c>
      <c r="E1016" s="74">
        <v>0.62219999999999998</v>
      </c>
      <c r="F1016" s="136">
        <v>0.65149999999999997</v>
      </c>
      <c r="G1016" s="136">
        <f t="shared" si="15"/>
        <v>2.9299999999999993E-2</v>
      </c>
    </row>
    <row r="1017" spans="1:7">
      <c r="A1017" s="48" t="s">
        <v>2157</v>
      </c>
      <c r="B1017" t="s">
        <v>2646</v>
      </c>
      <c r="C1017" s="3">
        <v>3019</v>
      </c>
      <c r="D1017" t="s">
        <v>294</v>
      </c>
      <c r="E1017" s="74">
        <v>0.48330000000000001</v>
      </c>
      <c r="F1017" s="136">
        <v>0.50109999999999999</v>
      </c>
      <c r="G1017" s="136">
        <f t="shared" si="15"/>
        <v>1.7799999999999983E-2</v>
      </c>
    </row>
    <row r="1018" spans="1:7">
      <c r="A1018" s="48" t="s">
        <v>2157</v>
      </c>
      <c r="B1018" t="s">
        <v>2646</v>
      </c>
      <c r="C1018" s="3">
        <v>2370</v>
      </c>
      <c r="D1018" t="s">
        <v>289</v>
      </c>
      <c r="E1018" s="74">
        <v>0.85119999999999996</v>
      </c>
      <c r="F1018" s="136">
        <v>0.88300000000000001</v>
      </c>
      <c r="G1018" s="136">
        <f t="shared" si="15"/>
        <v>3.180000000000005E-2</v>
      </c>
    </row>
    <row r="1019" spans="1:7">
      <c r="A1019" s="48" t="s">
        <v>2364</v>
      </c>
      <c r="B1019" t="s">
        <v>2647</v>
      </c>
      <c r="C1019" s="3">
        <v>2480</v>
      </c>
      <c r="D1019" t="s">
        <v>1820</v>
      </c>
      <c r="E1019" s="74">
        <v>0.80179999999999996</v>
      </c>
      <c r="F1019" s="136">
        <v>0.77529999999999999</v>
      </c>
      <c r="G1019" s="136">
        <f t="shared" si="15"/>
        <v>-2.6499999999999968E-2</v>
      </c>
    </row>
    <row r="1020" spans="1:7">
      <c r="A1020" s="48" t="s">
        <v>2364</v>
      </c>
      <c r="B1020" t="s">
        <v>2647</v>
      </c>
      <c r="C1020" s="3">
        <v>1922</v>
      </c>
      <c r="D1020" t="s">
        <v>1819</v>
      </c>
      <c r="E1020" s="74">
        <v>0.31900000000000001</v>
      </c>
      <c r="F1020" s="136">
        <v>0.36059999999999998</v>
      </c>
      <c r="G1020" s="136">
        <f t="shared" si="15"/>
        <v>4.159999999999997E-2</v>
      </c>
    </row>
    <row r="1021" spans="1:7">
      <c r="A1021" s="48" t="s">
        <v>2316</v>
      </c>
      <c r="B1021" t="s">
        <v>2648</v>
      </c>
      <c r="C1021" s="3">
        <v>4178</v>
      </c>
      <c r="D1021" t="s">
        <v>1433</v>
      </c>
      <c r="E1021" s="74">
        <v>0.8</v>
      </c>
      <c r="F1021" s="136">
        <v>0.73329999999999995</v>
      </c>
      <c r="G1021" s="136">
        <f t="shared" si="15"/>
        <v>-6.6700000000000093E-2</v>
      </c>
    </row>
    <row r="1022" spans="1:7">
      <c r="A1022" s="48" t="s">
        <v>2316</v>
      </c>
      <c r="B1022" t="s">
        <v>2648</v>
      </c>
      <c r="C1022" s="3">
        <v>4107</v>
      </c>
      <c r="D1022" t="s">
        <v>1432</v>
      </c>
      <c r="E1022" s="74">
        <v>0.49409999999999998</v>
      </c>
      <c r="F1022" s="136">
        <v>0.53120000000000001</v>
      </c>
      <c r="G1022" s="136">
        <f t="shared" si="15"/>
        <v>3.7100000000000022E-2</v>
      </c>
    </row>
    <row r="1023" spans="1:7">
      <c r="A1023" s="48" t="s">
        <v>2316</v>
      </c>
      <c r="B1023" t="s">
        <v>2648</v>
      </c>
      <c r="C1023" s="3">
        <v>2632</v>
      </c>
      <c r="D1023" t="s">
        <v>1431</v>
      </c>
      <c r="E1023" s="74">
        <v>0.54900000000000004</v>
      </c>
      <c r="F1023" s="136">
        <v>0.62509999999999999</v>
      </c>
      <c r="G1023" s="136">
        <f t="shared" si="15"/>
        <v>7.6099999999999945E-2</v>
      </c>
    </row>
    <row r="1024" spans="1:7">
      <c r="A1024" s="48" t="s">
        <v>2885</v>
      </c>
      <c r="B1024" t="s">
        <v>2915</v>
      </c>
      <c r="C1024" s="3">
        <v>5609</v>
      </c>
      <c r="D1024" t="s">
        <v>2916</v>
      </c>
      <c r="E1024" s="74">
        <v>0.84240000000000004</v>
      </c>
      <c r="F1024" s="136">
        <v>0.86799999999999999</v>
      </c>
      <c r="G1024" s="136">
        <f t="shared" si="15"/>
        <v>2.5599999999999956E-2</v>
      </c>
    </row>
    <row r="1025" spans="1:7">
      <c r="A1025" s="48" t="s">
        <v>2394</v>
      </c>
      <c r="B1025" t="s">
        <v>2649</v>
      </c>
      <c r="C1025" s="3">
        <v>5373</v>
      </c>
      <c r="D1025" t="s">
        <v>1998</v>
      </c>
      <c r="E1025" s="74">
        <v>0.35849999999999999</v>
      </c>
      <c r="F1025" s="136">
        <v>0.39760000000000001</v>
      </c>
      <c r="G1025" s="136">
        <f t="shared" si="15"/>
        <v>3.9100000000000024E-2</v>
      </c>
    </row>
    <row r="1026" spans="1:7">
      <c r="A1026" s="48" t="s">
        <v>2253</v>
      </c>
      <c r="B1026" t="s">
        <v>2650</v>
      </c>
      <c r="C1026" s="3">
        <v>3049</v>
      </c>
      <c r="D1026" t="s">
        <v>1085</v>
      </c>
      <c r="E1026" s="74">
        <v>0.63270000000000004</v>
      </c>
      <c r="F1026" s="136">
        <v>0.71009999999999995</v>
      </c>
      <c r="G1026" s="136">
        <f t="shared" si="15"/>
        <v>7.7399999999999913E-2</v>
      </c>
    </row>
    <row r="1027" spans="1:7">
      <c r="A1027" s="48" t="s">
        <v>2253</v>
      </c>
      <c r="B1027" t="s">
        <v>2650</v>
      </c>
      <c r="C1027" s="3">
        <v>3111</v>
      </c>
      <c r="D1027" t="s">
        <v>1086</v>
      </c>
      <c r="E1027" s="74">
        <v>0.58130000000000004</v>
      </c>
      <c r="F1027" s="136">
        <v>0.63849999999999996</v>
      </c>
      <c r="G1027" s="136">
        <f t="shared" si="15"/>
        <v>5.7199999999999918E-2</v>
      </c>
    </row>
    <row r="1028" spans="1:7">
      <c r="A1028" s="48" t="s">
        <v>2253</v>
      </c>
      <c r="B1028" t="s">
        <v>2650</v>
      </c>
      <c r="C1028" s="3">
        <v>3643</v>
      </c>
      <c r="D1028" t="s">
        <v>1087</v>
      </c>
      <c r="E1028" s="74">
        <v>0.70850000000000002</v>
      </c>
      <c r="F1028" s="136">
        <v>0.79990000000000006</v>
      </c>
      <c r="G1028" s="136">
        <f t="shared" ref="G1028:G1091" si="16">F1028-E1028</f>
        <v>9.1400000000000037E-2</v>
      </c>
    </row>
    <row r="1029" spans="1:7">
      <c r="A1029" s="48" t="s">
        <v>2390</v>
      </c>
      <c r="B1029" t="s">
        <v>2651</v>
      </c>
      <c r="C1029" s="3">
        <v>3417</v>
      </c>
      <c r="D1029" t="s">
        <v>1975</v>
      </c>
      <c r="E1029" s="74">
        <v>0.47260000000000002</v>
      </c>
      <c r="F1029" s="136">
        <v>0.48559999999999998</v>
      </c>
      <c r="G1029" s="136">
        <f t="shared" si="16"/>
        <v>1.2999999999999956E-2</v>
      </c>
    </row>
    <row r="1030" spans="1:7">
      <c r="A1030" s="48" t="s">
        <v>2390</v>
      </c>
      <c r="B1030" t="s">
        <v>2651</v>
      </c>
      <c r="C1030" s="3">
        <v>4324</v>
      </c>
      <c r="D1030" t="s">
        <v>1977</v>
      </c>
      <c r="E1030" s="74">
        <v>0.41599999999999998</v>
      </c>
      <c r="F1030" s="136">
        <v>0.42720000000000002</v>
      </c>
      <c r="G1030" s="136">
        <f t="shared" si="16"/>
        <v>1.1200000000000043E-2</v>
      </c>
    </row>
    <row r="1031" spans="1:7">
      <c r="A1031" s="48" t="s">
        <v>2390</v>
      </c>
      <c r="B1031" t="s">
        <v>2651</v>
      </c>
      <c r="C1031" s="3">
        <v>1983</v>
      </c>
      <c r="D1031" t="s">
        <v>1973</v>
      </c>
      <c r="E1031" s="74">
        <v>3.3300000000000003E-2</v>
      </c>
      <c r="F1031" s="136">
        <v>4.1200000000000001E-2</v>
      </c>
      <c r="G1031" s="136">
        <f t="shared" si="16"/>
        <v>7.8999999999999973E-3</v>
      </c>
    </row>
    <row r="1032" spans="1:7">
      <c r="A1032" s="48" t="s">
        <v>2390</v>
      </c>
      <c r="B1032" t="s">
        <v>2651</v>
      </c>
      <c r="C1032" s="3">
        <v>4201</v>
      </c>
      <c r="D1032" t="s">
        <v>1976</v>
      </c>
      <c r="E1032" s="74">
        <v>0.38100000000000001</v>
      </c>
      <c r="F1032" s="136">
        <v>0.377</v>
      </c>
      <c r="G1032" s="136">
        <f t="shared" si="16"/>
        <v>-4.0000000000000036E-3</v>
      </c>
    </row>
    <row r="1033" spans="1:7">
      <c r="A1033" s="48" t="s">
        <v>2390</v>
      </c>
      <c r="B1033" t="s">
        <v>2651</v>
      </c>
      <c r="C1033" s="3">
        <v>2219</v>
      </c>
      <c r="D1033" t="s">
        <v>1974</v>
      </c>
      <c r="E1033" s="74">
        <v>0.43169999999999997</v>
      </c>
      <c r="F1033" s="136">
        <v>0.45100000000000001</v>
      </c>
      <c r="G1033" s="136">
        <f t="shared" si="16"/>
        <v>1.9300000000000039E-2</v>
      </c>
    </row>
    <row r="1034" spans="1:7">
      <c r="A1034" s="48" t="s">
        <v>2390</v>
      </c>
      <c r="B1034" t="s">
        <v>2651</v>
      </c>
      <c r="C1034" s="3">
        <v>4517</v>
      </c>
      <c r="D1034" t="s">
        <v>1978</v>
      </c>
      <c r="E1034" s="74">
        <v>0.46229999999999999</v>
      </c>
      <c r="F1034" s="136">
        <v>0.47260000000000002</v>
      </c>
      <c r="G1034" s="136">
        <f t="shared" si="16"/>
        <v>1.0300000000000031E-2</v>
      </c>
    </row>
    <row r="1035" spans="1:7">
      <c r="A1035" s="48" t="s">
        <v>2413</v>
      </c>
      <c r="B1035" t="s">
        <v>2653</v>
      </c>
      <c r="C1035" s="3">
        <v>3070</v>
      </c>
      <c r="D1035" t="s">
        <v>2069</v>
      </c>
      <c r="E1035" s="74">
        <v>0.81359999999999999</v>
      </c>
      <c r="F1035" s="136">
        <v>0.84419999999999995</v>
      </c>
      <c r="G1035" s="136">
        <f t="shared" si="16"/>
        <v>3.0599999999999961E-2</v>
      </c>
    </row>
    <row r="1036" spans="1:7">
      <c r="A1036" s="48" t="s">
        <v>2413</v>
      </c>
      <c r="B1036" t="s">
        <v>2653</v>
      </c>
      <c r="C1036" s="3">
        <v>5289</v>
      </c>
      <c r="D1036" t="s">
        <v>2070</v>
      </c>
      <c r="E1036" s="74">
        <v>0.89059999999999995</v>
      </c>
      <c r="F1036" s="136">
        <v>0.91020000000000001</v>
      </c>
      <c r="G1036" s="136">
        <f t="shared" si="16"/>
        <v>1.9600000000000062E-2</v>
      </c>
    </row>
    <row r="1037" spans="1:7">
      <c r="A1037" s="48" t="s">
        <v>2413</v>
      </c>
      <c r="B1037" t="s">
        <v>2653</v>
      </c>
      <c r="C1037" s="3">
        <v>5443</v>
      </c>
      <c r="D1037" t="s">
        <v>2654</v>
      </c>
      <c r="E1037" s="74">
        <v>0.9</v>
      </c>
      <c r="F1037" s="136">
        <v>0.85</v>
      </c>
      <c r="G1037" s="136">
        <f t="shared" si="16"/>
        <v>-5.0000000000000044E-2</v>
      </c>
    </row>
    <row r="1038" spans="1:7">
      <c r="A1038" s="48" t="s">
        <v>2167</v>
      </c>
      <c r="B1038" t="s">
        <v>2655</v>
      </c>
      <c r="C1038" s="3">
        <v>2233</v>
      </c>
      <c r="D1038" t="s">
        <v>344</v>
      </c>
      <c r="E1038" s="74">
        <v>0.629</v>
      </c>
      <c r="F1038" s="136">
        <v>0.6381</v>
      </c>
      <c r="G1038" s="136">
        <f t="shared" si="16"/>
        <v>9.099999999999997E-3</v>
      </c>
    </row>
    <row r="1039" spans="1:7">
      <c r="A1039" s="48" t="s">
        <v>2133</v>
      </c>
      <c r="B1039" t="s">
        <v>2656</v>
      </c>
      <c r="C1039" s="3">
        <v>2196</v>
      </c>
      <c r="D1039" t="s">
        <v>93</v>
      </c>
      <c r="E1039" s="74">
        <v>0.59840000000000004</v>
      </c>
      <c r="F1039" s="136">
        <v>0.60940000000000005</v>
      </c>
      <c r="G1039" s="136">
        <f t="shared" si="16"/>
        <v>1.100000000000001E-2</v>
      </c>
    </row>
    <row r="1040" spans="1:7">
      <c r="A1040" s="48" t="s">
        <v>2133</v>
      </c>
      <c r="B1040" t="s">
        <v>2656</v>
      </c>
      <c r="C1040" s="3">
        <v>2623</v>
      </c>
      <c r="D1040" t="s">
        <v>94</v>
      </c>
      <c r="E1040" s="74">
        <v>0.58069999999999999</v>
      </c>
      <c r="F1040" s="136">
        <v>0.61770000000000003</v>
      </c>
      <c r="G1040" s="136">
        <f t="shared" si="16"/>
        <v>3.7000000000000033E-2</v>
      </c>
    </row>
    <row r="1041" spans="1:7">
      <c r="A1041" s="48" t="s">
        <v>2133</v>
      </c>
      <c r="B1041" t="s">
        <v>2656</v>
      </c>
      <c r="C1041" s="3">
        <v>5286</v>
      </c>
      <c r="D1041" t="s">
        <v>95</v>
      </c>
      <c r="E1041" s="74">
        <v>0.61219999999999997</v>
      </c>
      <c r="F1041" s="136">
        <v>0.65149999999999997</v>
      </c>
      <c r="G1041" s="136">
        <f t="shared" si="16"/>
        <v>3.9300000000000002E-2</v>
      </c>
    </row>
    <row r="1042" spans="1:7">
      <c r="A1042" s="48" t="s">
        <v>2278</v>
      </c>
      <c r="B1042" t="s">
        <v>2657</v>
      </c>
      <c r="C1042" s="3">
        <v>5444</v>
      </c>
      <c r="D1042" t="s">
        <v>1168</v>
      </c>
      <c r="E1042" s="74">
        <v>0.61170000000000002</v>
      </c>
      <c r="F1042" s="136">
        <v>0.65229999999999999</v>
      </c>
      <c r="G1042" s="136">
        <f t="shared" si="16"/>
        <v>4.0599999999999969E-2</v>
      </c>
    </row>
    <row r="1043" spans="1:7">
      <c r="A1043" s="48" t="s">
        <v>2278</v>
      </c>
      <c r="B1043" t="s">
        <v>2657</v>
      </c>
      <c r="C1043" s="3">
        <v>5445</v>
      </c>
      <c r="D1043" t="s">
        <v>3096</v>
      </c>
      <c r="E1043" s="74">
        <v>0.24629999999999999</v>
      </c>
      <c r="F1043" s="136">
        <v>0.25469999999999998</v>
      </c>
      <c r="G1043" s="136">
        <f t="shared" si="16"/>
        <v>8.3999999999999908E-3</v>
      </c>
    </row>
    <row r="1044" spans="1:7">
      <c r="A1044" s="48" t="s">
        <v>2368</v>
      </c>
      <c r="B1044" t="s">
        <v>2658</v>
      </c>
      <c r="C1044" s="3">
        <v>5446</v>
      </c>
      <c r="D1044" t="s">
        <v>2917</v>
      </c>
      <c r="E1044" s="74">
        <v>0.69789999999999996</v>
      </c>
      <c r="F1044" s="136">
        <v>0.63090000000000002</v>
      </c>
      <c r="G1044" s="136">
        <f t="shared" si="16"/>
        <v>-6.6999999999999948E-2</v>
      </c>
    </row>
    <row r="1045" spans="1:7">
      <c r="A1045" s="48" t="s">
        <v>2368</v>
      </c>
      <c r="B1045" t="s">
        <v>2658</v>
      </c>
      <c r="C1045" s="3">
        <v>3311</v>
      </c>
      <c r="D1045" t="s">
        <v>1829</v>
      </c>
      <c r="E1045" s="74">
        <v>0.62529999999999997</v>
      </c>
      <c r="F1045" s="136">
        <v>0.57450000000000001</v>
      </c>
      <c r="G1045" s="136">
        <f t="shared" si="16"/>
        <v>-5.0799999999999956E-2</v>
      </c>
    </row>
    <row r="1046" spans="1:7">
      <c r="A1046" s="48" t="s">
        <v>2368</v>
      </c>
      <c r="B1046" t="s">
        <v>2658</v>
      </c>
      <c r="C1046" s="3">
        <v>2297</v>
      </c>
      <c r="D1046" t="s">
        <v>1828</v>
      </c>
      <c r="E1046" s="74">
        <v>0.69979999999999998</v>
      </c>
      <c r="F1046" s="136">
        <v>0.63229999999999997</v>
      </c>
      <c r="G1046" s="136">
        <f t="shared" si="16"/>
        <v>-6.7500000000000004E-2</v>
      </c>
    </row>
    <row r="1047" spans="1:7">
      <c r="A1047" s="48" t="s">
        <v>2368</v>
      </c>
      <c r="B1047" t="s">
        <v>2658</v>
      </c>
      <c r="C1047" s="3">
        <v>3894</v>
      </c>
      <c r="D1047" t="s">
        <v>1830</v>
      </c>
      <c r="E1047" s="74">
        <v>0.69140000000000001</v>
      </c>
      <c r="F1047" s="136">
        <v>0.64549999999999996</v>
      </c>
      <c r="G1047" s="136">
        <f t="shared" si="16"/>
        <v>-4.5900000000000052E-2</v>
      </c>
    </row>
    <row r="1048" spans="1:7">
      <c r="A1048" s="48" t="s">
        <v>2334</v>
      </c>
      <c r="B1048" t="s">
        <v>2659</v>
      </c>
      <c r="C1048" s="3">
        <v>1656</v>
      </c>
      <c r="D1048" t="s">
        <v>1579</v>
      </c>
      <c r="E1048" s="74">
        <v>0.31659999999999999</v>
      </c>
      <c r="F1048" s="136">
        <v>0.34310000000000002</v>
      </c>
      <c r="G1048" s="136">
        <f t="shared" si="16"/>
        <v>2.6500000000000024E-2</v>
      </c>
    </row>
    <row r="1049" spans="1:7">
      <c r="A1049" s="48" t="s">
        <v>2334</v>
      </c>
      <c r="B1049" t="s">
        <v>2659</v>
      </c>
      <c r="C1049" s="3">
        <v>4454</v>
      </c>
      <c r="D1049" t="s">
        <v>1590</v>
      </c>
      <c r="E1049" s="74">
        <v>0.4289</v>
      </c>
      <c r="F1049" s="136">
        <v>0.44529999999999997</v>
      </c>
      <c r="G1049" s="136">
        <f t="shared" si="16"/>
        <v>1.639999999999997E-2</v>
      </c>
    </row>
    <row r="1050" spans="1:7">
      <c r="A1050" s="48" t="s">
        <v>2334</v>
      </c>
      <c r="B1050" t="s">
        <v>2659</v>
      </c>
      <c r="C1050" s="3">
        <v>3059</v>
      </c>
      <c r="D1050" t="s">
        <v>342</v>
      </c>
      <c r="E1050" s="74">
        <v>0.54090000000000005</v>
      </c>
      <c r="F1050" s="136">
        <v>0.52159999999999995</v>
      </c>
      <c r="G1050" s="136">
        <f t="shared" si="16"/>
        <v>-1.9300000000000095E-2</v>
      </c>
    </row>
    <row r="1051" spans="1:7">
      <c r="A1051" s="48" t="s">
        <v>2334</v>
      </c>
      <c r="B1051" t="s">
        <v>2659</v>
      </c>
      <c r="C1051" s="3">
        <v>4357</v>
      </c>
      <c r="D1051" t="s">
        <v>1589</v>
      </c>
      <c r="E1051" s="74">
        <v>0.47299999999999998</v>
      </c>
      <c r="F1051" s="136">
        <v>0.46899999999999997</v>
      </c>
      <c r="G1051" s="136">
        <f t="shared" si="16"/>
        <v>-4.0000000000000036E-3</v>
      </c>
    </row>
    <row r="1052" spans="1:7">
      <c r="A1052" s="48" t="s">
        <v>2334</v>
      </c>
      <c r="B1052" t="s">
        <v>2659</v>
      </c>
      <c r="C1052" s="3">
        <v>5123</v>
      </c>
      <c r="D1052" t="s">
        <v>1591</v>
      </c>
      <c r="E1052" s="74">
        <v>0.43030000000000002</v>
      </c>
      <c r="F1052" s="136">
        <v>0.43869999999999998</v>
      </c>
      <c r="G1052" s="136">
        <f t="shared" si="16"/>
        <v>8.3999999999999631E-3</v>
      </c>
    </row>
    <row r="1053" spans="1:7">
      <c r="A1053" s="48" t="s">
        <v>2334</v>
      </c>
      <c r="B1053" t="s">
        <v>2659</v>
      </c>
      <c r="C1053" s="3">
        <v>1657</v>
      </c>
      <c r="D1053" t="s">
        <v>1580</v>
      </c>
      <c r="E1053" s="74">
        <v>0.78110000000000002</v>
      </c>
      <c r="F1053" s="136">
        <v>0.83089999999999997</v>
      </c>
      <c r="G1053" s="136">
        <f t="shared" si="16"/>
        <v>4.9799999999999955E-2</v>
      </c>
    </row>
    <row r="1054" spans="1:7">
      <c r="A1054" s="48" t="s">
        <v>2334</v>
      </c>
      <c r="B1054" t="s">
        <v>2659</v>
      </c>
      <c r="C1054" s="3">
        <v>4323</v>
      </c>
      <c r="D1054" t="s">
        <v>1588</v>
      </c>
      <c r="E1054" s="74">
        <v>0.50290000000000001</v>
      </c>
      <c r="F1054" s="136">
        <v>0.51259999999999994</v>
      </c>
      <c r="G1054" s="136">
        <f t="shared" si="16"/>
        <v>9.6999999999999309E-3</v>
      </c>
    </row>
    <row r="1055" spans="1:7">
      <c r="A1055" s="48" t="s">
        <v>2334</v>
      </c>
      <c r="B1055" t="s">
        <v>2659</v>
      </c>
      <c r="C1055" s="3">
        <v>1927</v>
      </c>
      <c r="D1055" t="s">
        <v>33</v>
      </c>
      <c r="E1055" s="74">
        <v>0.55920000000000003</v>
      </c>
      <c r="F1055" s="136">
        <v>0.57420000000000004</v>
      </c>
      <c r="G1055" s="136">
        <f t="shared" si="16"/>
        <v>1.5000000000000013E-2</v>
      </c>
    </row>
    <row r="1056" spans="1:7">
      <c r="A1056" s="48" t="s">
        <v>2334</v>
      </c>
      <c r="B1056" t="s">
        <v>2659</v>
      </c>
      <c r="C1056" s="3">
        <v>3964</v>
      </c>
      <c r="D1056" t="s">
        <v>1586</v>
      </c>
      <c r="E1056" s="74">
        <v>0.59050000000000002</v>
      </c>
      <c r="F1056" s="136">
        <v>0.63519999999999999</v>
      </c>
      <c r="G1056" s="136">
        <f t="shared" si="16"/>
        <v>4.4699999999999962E-2</v>
      </c>
    </row>
    <row r="1057" spans="1:7">
      <c r="A1057" s="48" t="s">
        <v>2334</v>
      </c>
      <c r="B1057" t="s">
        <v>2659</v>
      </c>
      <c r="C1057" s="3">
        <v>4150</v>
      </c>
      <c r="D1057" t="s">
        <v>1587</v>
      </c>
      <c r="E1057" s="74">
        <v>0.5514</v>
      </c>
      <c r="F1057" s="136">
        <v>0.58499999999999996</v>
      </c>
      <c r="G1057" s="136">
        <f t="shared" si="16"/>
        <v>3.3599999999999963E-2</v>
      </c>
    </row>
    <row r="1058" spans="1:7">
      <c r="A1058" s="48" t="s">
        <v>2334</v>
      </c>
      <c r="B1058" t="s">
        <v>2659</v>
      </c>
      <c r="C1058" s="3">
        <v>1862</v>
      </c>
      <c r="D1058" t="s">
        <v>1582</v>
      </c>
      <c r="E1058" s="74">
        <v>0.23680000000000001</v>
      </c>
      <c r="F1058" s="136">
        <v>0.23499999999999999</v>
      </c>
      <c r="G1058" s="136">
        <f t="shared" si="16"/>
        <v>-1.8000000000000238E-3</v>
      </c>
    </row>
    <row r="1059" spans="1:7">
      <c r="A1059" s="48" t="s">
        <v>2334</v>
      </c>
      <c r="B1059" t="s">
        <v>2659</v>
      </c>
      <c r="C1059" s="3">
        <v>5478</v>
      </c>
      <c r="D1059" t="s">
        <v>2471</v>
      </c>
      <c r="E1059" s="74">
        <v>0.4098</v>
      </c>
      <c r="F1059" s="136">
        <v>0.42609999999999998</v>
      </c>
      <c r="G1059" s="136">
        <f t="shared" si="16"/>
        <v>1.6299999999999981E-2</v>
      </c>
    </row>
    <row r="1060" spans="1:7">
      <c r="A1060" s="48" t="s">
        <v>2334</v>
      </c>
      <c r="B1060" t="s">
        <v>2659</v>
      </c>
      <c r="C1060" s="3">
        <v>5402</v>
      </c>
      <c r="D1060" t="s">
        <v>1594</v>
      </c>
      <c r="E1060" s="74">
        <v>0.57640000000000002</v>
      </c>
      <c r="F1060" s="136">
        <v>0.62170000000000003</v>
      </c>
      <c r="G1060" s="136">
        <f t="shared" si="16"/>
        <v>4.5300000000000007E-2</v>
      </c>
    </row>
    <row r="1061" spans="1:7">
      <c r="A1061" s="48" t="s">
        <v>2334</v>
      </c>
      <c r="B1061" t="s">
        <v>2659</v>
      </c>
      <c r="C1061" s="3">
        <v>5213</v>
      </c>
      <c r="D1061" t="s">
        <v>1592</v>
      </c>
      <c r="E1061" s="74">
        <v>0.5262</v>
      </c>
      <c r="F1061" s="136">
        <v>0.55010000000000003</v>
      </c>
      <c r="G1061" s="136">
        <f t="shared" si="16"/>
        <v>2.3900000000000032E-2</v>
      </c>
    </row>
    <row r="1062" spans="1:7">
      <c r="A1062" s="48" t="s">
        <v>2334</v>
      </c>
      <c r="B1062" t="s">
        <v>2659</v>
      </c>
      <c r="C1062" s="3">
        <v>3651</v>
      </c>
      <c r="D1062" t="s">
        <v>1585</v>
      </c>
      <c r="E1062" s="74">
        <v>0.5514</v>
      </c>
      <c r="F1062" s="136">
        <v>0.50409999999999999</v>
      </c>
      <c r="G1062" s="136">
        <f t="shared" si="16"/>
        <v>-4.7300000000000009E-2</v>
      </c>
    </row>
    <row r="1063" spans="1:7">
      <c r="A1063" s="48" t="s">
        <v>2334</v>
      </c>
      <c r="B1063" t="s">
        <v>2659</v>
      </c>
      <c r="C1063" s="3">
        <v>5350</v>
      </c>
      <c r="D1063" t="s">
        <v>1593</v>
      </c>
      <c r="E1063" s="74">
        <v>0.61899999999999999</v>
      </c>
      <c r="F1063" s="136">
        <v>0.62749999999999995</v>
      </c>
      <c r="G1063" s="136">
        <f t="shared" si="16"/>
        <v>8.499999999999952E-3</v>
      </c>
    </row>
    <row r="1064" spans="1:7">
      <c r="A1064" s="48" t="s">
        <v>2334</v>
      </c>
      <c r="B1064" t="s">
        <v>2659</v>
      </c>
      <c r="C1064" s="3">
        <v>1744</v>
      </c>
      <c r="D1064" t="s">
        <v>1581</v>
      </c>
      <c r="E1064" s="74">
        <v>0.38640000000000002</v>
      </c>
      <c r="F1064" s="136">
        <v>0.44009999999999999</v>
      </c>
      <c r="G1064" s="136">
        <f t="shared" si="16"/>
        <v>5.369999999999997E-2</v>
      </c>
    </row>
    <row r="1065" spans="1:7">
      <c r="A1065" s="48" t="s">
        <v>2334</v>
      </c>
      <c r="B1065" t="s">
        <v>2659</v>
      </c>
      <c r="C1065" s="3">
        <v>3187</v>
      </c>
      <c r="D1065" t="s">
        <v>1583</v>
      </c>
      <c r="E1065" s="74">
        <v>0.5272</v>
      </c>
      <c r="F1065" s="136">
        <v>0.52339999999999998</v>
      </c>
      <c r="G1065" s="136">
        <f t="shared" si="16"/>
        <v>-3.8000000000000256E-3</v>
      </c>
    </row>
    <row r="1066" spans="1:7">
      <c r="A1066" s="48" t="s">
        <v>2334</v>
      </c>
      <c r="B1066" t="s">
        <v>2659</v>
      </c>
      <c r="C1066" s="3">
        <v>3537</v>
      </c>
      <c r="D1066" t="s">
        <v>1584</v>
      </c>
      <c r="E1066" s="74">
        <v>0.38169999999999998</v>
      </c>
      <c r="F1066" s="136">
        <v>0.36919999999999997</v>
      </c>
      <c r="G1066" s="136">
        <f t="shared" si="16"/>
        <v>-1.2500000000000011E-2</v>
      </c>
    </row>
    <row r="1067" spans="1:7">
      <c r="A1067" s="48" t="s">
        <v>2334</v>
      </c>
      <c r="B1067" t="s">
        <v>2659</v>
      </c>
      <c r="C1067" s="3">
        <v>2813</v>
      </c>
      <c r="D1067" t="s">
        <v>638</v>
      </c>
      <c r="E1067" s="74">
        <v>0.63019999999999998</v>
      </c>
      <c r="F1067" s="136">
        <v>0.65529999999999999</v>
      </c>
      <c r="G1067" s="136">
        <f t="shared" si="16"/>
        <v>2.5100000000000011E-2</v>
      </c>
    </row>
    <row r="1068" spans="1:7">
      <c r="A1068" s="48" t="s">
        <v>2192</v>
      </c>
      <c r="B1068" t="s">
        <v>2660</v>
      </c>
      <c r="C1068" s="3">
        <v>2835</v>
      </c>
      <c r="D1068" t="s">
        <v>471</v>
      </c>
      <c r="E1068" s="74">
        <v>0.4738</v>
      </c>
      <c r="F1068" s="136">
        <v>0.53979999999999995</v>
      </c>
      <c r="G1068" s="136">
        <f t="shared" si="16"/>
        <v>6.5999999999999948E-2</v>
      </c>
    </row>
    <row r="1069" spans="1:7">
      <c r="A1069" s="48" t="s">
        <v>2348</v>
      </c>
      <c r="B1069" t="s">
        <v>2661</v>
      </c>
      <c r="C1069" s="3">
        <v>3693</v>
      </c>
      <c r="D1069" t="s">
        <v>1721</v>
      </c>
      <c r="E1069" s="74">
        <v>0.40820000000000001</v>
      </c>
      <c r="F1069" s="136">
        <v>0.37190000000000001</v>
      </c>
      <c r="G1069" s="136">
        <f t="shared" si="16"/>
        <v>-3.6299999999999999E-2</v>
      </c>
    </row>
    <row r="1070" spans="1:7">
      <c r="A1070" s="48" t="s">
        <v>2348</v>
      </c>
      <c r="B1070" t="s">
        <v>2661</v>
      </c>
      <c r="C1070" s="3">
        <v>3562</v>
      </c>
      <c r="D1070" t="s">
        <v>1720</v>
      </c>
      <c r="E1070" s="74">
        <v>0.33439999999999998</v>
      </c>
      <c r="F1070" s="136">
        <v>0.30530000000000002</v>
      </c>
      <c r="G1070" s="136">
        <f t="shared" si="16"/>
        <v>-2.9099999999999959E-2</v>
      </c>
    </row>
    <row r="1071" spans="1:7">
      <c r="A1071" s="48" t="s">
        <v>2348</v>
      </c>
      <c r="B1071" t="s">
        <v>2661</v>
      </c>
      <c r="C1071" s="3">
        <v>5572</v>
      </c>
      <c r="D1071" t="s">
        <v>2918</v>
      </c>
      <c r="E1071" s="74">
        <v>0.53349999999999997</v>
      </c>
      <c r="F1071" s="136">
        <v>0.52429999999999999</v>
      </c>
      <c r="G1071" s="136">
        <f t="shared" si="16"/>
        <v>-9.199999999999986E-3</v>
      </c>
    </row>
    <row r="1072" spans="1:7">
      <c r="A1072" s="48" t="s">
        <v>2348</v>
      </c>
      <c r="B1072" t="s">
        <v>2661</v>
      </c>
      <c r="C1072" s="3">
        <v>3414</v>
      </c>
      <c r="D1072" t="s">
        <v>1163</v>
      </c>
      <c r="E1072" s="74">
        <v>0.48849999999999999</v>
      </c>
      <c r="F1072" s="136">
        <v>0.46820000000000001</v>
      </c>
      <c r="G1072" s="136">
        <f t="shared" si="16"/>
        <v>-2.0299999999999985E-2</v>
      </c>
    </row>
    <row r="1073" spans="1:7">
      <c r="A1073" s="48" t="s">
        <v>2348</v>
      </c>
      <c r="B1073" t="s">
        <v>2661</v>
      </c>
      <c r="C1073" s="3">
        <v>3759</v>
      </c>
      <c r="D1073" t="s">
        <v>1722</v>
      </c>
      <c r="E1073" s="74">
        <v>0.4254</v>
      </c>
      <c r="F1073" s="136">
        <v>0.4138</v>
      </c>
      <c r="G1073" s="136">
        <f t="shared" si="16"/>
        <v>-1.1599999999999999E-2</v>
      </c>
    </row>
    <row r="1074" spans="1:7">
      <c r="A1074" s="48" t="s">
        <v>2348</v>
      </c>
      <c r="B1074" t="s">
        <v>2661</v>
      </c>
      <c r="C1074" s="3">
        <v>5571</v>
      </c>
      <c r="D1074" t="s">
        <v>740</v>
      </c>
      <c r="E1074" s="74">
        <v>0.3014</v>
      </c>
      <c r="F1074" s="136">
        <v>0.27450000000000002</v>
      </c>
      <c r="G1074" s="136">
        <f t="shared" si="16"/>
        <v>-2.6899999999999979E-2</v>
      </c>
    </row>
    <row r="1075" spans="1:7">
      <c r="A1075" s="48" t="s">
        <v>2348</v>
      </c>
      <c r="B1075" t="s">
        <v>2661</v>
      </c>
      <c r="C1075" s="3">
        <v>1858</v>
      </c>
      <c r="D1075" t="s">
        <v>3097</v>
      </c>
      <c r="E1075" s="74">
        <v>0.32790000000000002</v>
      </c>
      <c r="F1075" s="136">
        <v>0.31290000000000001</v>
      </c>
      <c r="G1075" s="136">
        <f t="shared" si="16"/>
        <v>-1.5000000000000013E-2</v>
      </c>
    </row>
    <row r="1076" spans="1:7">
      <c r="A1076" s="48" t="s">
        <v>2348</v>
      </c>
      <c r="B1076" t="s">
        <v>2661</v>
      </c>
      <c r="C1076" s="3">
        <v>5401</v>
      </c>
      <c r="D1076" t="s">
        <v>1727</v>
      </c>
      <c r="E1076" s="74">
        <v>2.5600000000000001E-2</v>
      </c>
      <c r="F1076" s="136">
        <v>2.5600000000000001E-2</v>
      </c>
      <c r="G1076" s="136">
        <f t="shared" si="16"/>
        <v>0</v>
      </c>
    </row>
    <row r="1077" spans="1:7">
      <c r="A1077" s="48" t="s">
        <v>2348</v>
      </c>
      <c r="B1077" t="s">
        <v>2661</v>
      </c>
      <c r="C1077" s="3">
        <v>2402</v>
      </c>
      <c r="D1077" t="s">
        <v>1718</v>
      </c>
      <c r="E1077" s="74">
        <v>0.28739999999999999</v>
      </c>
      <c r="F1077" s="136">
        <v>0.27110000000000001</v>
      </c>
      <c r="G1077" s="136">
        <f t="shared" si="16"/>
        <v>-1.6299999999999981E-2</v>
      </c>
    </row>
    <row r="1078" spans="1:7">
      <c r="A1078" s="48" t="s">
        <v>2348</v>
      </c>
      <c r="B1078" t="s">
        <v>2661</v>
      </c>
      <c r="C1078" s="3">
        <v>4400</v>
      </c>
      <c r="D1078" t="s">
        <v>1724</v>
      </c>
      <c r="E1078" s="74">
        <v>0.2949</v>
      </c>
      <c r="F1078" s="136">
        <v>0.27850000000000003</v>
      </c>
      <c r="G1078" s="136">
        <f t="shared" si="16"/>
        <v>-1.639999999999997E-2</v>
      </c>
    </row>
    <row r="1079" spans="1:7">
      <c r="A1079" s="48" t="s">
        <v>2348</v>
      </c>
      <c r="B1079" t="s">
        <v>2661</v>
      </c>
      <c r="C1079" s="3">
        <v>4133</v>
      </c>
      <c r="D1079" t="s">
        <v>428</v>
      </c>
      <c r="E1079" s="74">
        <v>0.25940000000000002</v>
      </c>
      <c r="F1079" s="136">
        <v>0.23680000000000001</v>
      </c>
      <c r="G1079" s="136">
        <f t="shared" si="16"/>
        <v>-2.2600000000000009E-2</v>
      </c>
    </row>
    <row r="1080" spans="1:7">
      <c r="A1080" s="48" t="s">
        <v>2348</v>
      </c>
      <c r="B1080" t="s">
        <v>2661</v>
      </c>
      <c r="C1080" s="3">
        <v>3191</v>
      </c>
      <c r="D1080" t="s">
        <v>1719</v>
      </c>
      <c r="E1080" s="74">
        <v>0.41549999999999998</v>
      </c>
      <c r="F1080" s="136">
        <v>0.39800000000000002</v>
      </c>
      <c r="G1080" s="136">
        <f t="shared" si="16"/>
        <v>-1.749999999999996E-2</v>
      </c>
    </row>
    <row r="1081" spans="1:7">
      <c r="A1081" s="48" t="s">
        <v>2348</v>
      </c>
      <c r="B1081" t="s">
        <v>2661</v>
      </c>
      <c r="C1081" s="3">
        <v>4491</v>
      </c>
      <c r="D1081" t="s">
        <v>1725</v>
      </c>
      <c r="E1081" s="74">
        <v>0.32050000000000001</v>
      </c>
      <c r="F1081" s="136">
        <v>0.31019999999999998</v>
      </c>
      <c r="G1081" s="136">
        <f t="shared" si="16"/>
        <v>-1.0300000000000031E-2</v>
      </c>
    </row>
    <row r="1082" spans="1:7">
      <c r="A1082" s="48" t="s">
        <v>2348</v>
      </c>
      <c r="B1082" t="s">
        <v>2661</v>
      </c>
      <c r="C1082" s="3">
        <v>3851</v>
      </c>
      <c r="D1082" t="s">
        <v>936</v>
      </c>
      <c r="E1082" s="74">
        <v>0.33850000000000002</v>
      </c>
      <c r="F1082" s="136">
        <v>0.31230000000000002</v>
      </c>
      <c r="G1082" s="136">
        <f t="shared" si="16"/>
        <v>-2.6200000000000001E-2</v>
      </c>
    </row>
    <row r="1083" spans="1:7">
      <c r="A1083" s="48" t="s">
        <v>2348</v>
      </c>
      <c r="B1083" t="s">
        <v>2661</v>
      </c>
      <c r="C1083" s="3">
        <v>5094</v>
      </c>
      <c r="D1083" t="s">
        <v>1726</v>
      </c>
      <c r="E1083" s="74">
        <v>0.27250000000000002</v>
      </c>
      <c r="F1083" s="136">
        <v>0.247</v>
      </c>
      <c r="G1083" s="136">
        <f t="shared" si="16"/>
        <v>-2.5500000000000023E-2</v>
      </c>
    </row>
    <row r="1084" spans="1:7">
      <c r="A1084" s="48" t="s">
        <v>2348</v>
      </c>
      <c r="B1084" t="s">
        <v>2661</v>
      </c>
      <c r="C1084" s="3">
        <v>4134</v>
      </c>
      <c r="D1084" t="s">
        <v>1723</v>
      </c>
      <c r="E1084" s="74">
        <v>0.67920000000000003</v>
      </c>
      <c r="F1084" s="136">
        <v>0.66359999999999997</v>
      </c>
      <c r="G1084" s="136">
        <f t="shared" si="16"/>
        <v>-1.5600000000000058E-2</v>
      </c>
    </row>
    <row r="1085" spans="1:7">
      <c r="A1085" s="48" t="s">
        <v>2348</v>
      </c>
      <c r="B1085" t="s">
        <v>2661</v>
      </c>
      <c r="C1085" s="3">
        <v>5658</v>
      </c>
      <c r="D1085" t="s">
        <v>1517</v>
      </c>
      <c r="E1085" s="74">
        <v>0.1532</v>
      </c>
      <c r="F1085" s="136">
        <v>0.15190000000000001</v>
      </c>
      <c r="G1085" s="136">
        <f t="shared" si="16"/>
        <v>-1.2999999999999956E-3</v>
      </c>
    </row>
    <row r="1086" spans="1:7">
      <c r="A1086" s="48" t="s">
        <v>2347</v>
      </c>
      <c r="B1086" t="s">
        <v>2662</v>
      </c>
      <c r="C1086" s="3">
        <v>4483</v>
      </c>
      <c r="D1086" t="s">
        <v>3098</v>
      </c>
      <c r="E1086" s="74">
        <v>0.45290000000000002</v>
      </c>
      <c r="F1086" s="136">
        <v>0.46300000000000002</v>
      </c>
      <c r="G1086" s="136">
        <f t="shared" si="16"/>
        <v>1.0099999999999998E-2</v>
      </c>
    </row>
    <row r="1087" spans="1:7">
      <c r="A1087" s="48" t="s">
        <v>2347</v>
      </c>
      <c r="B1087" t="s">
        <v>2662</v>
      </c>
      <c r="C1087" s="3">
        <v>2890</v>
      </c>
      <c r="D1087" t="s">
        <v>1715</v>
      </c>
      <c r="E1087" s="74">
        <v>0.36280000000000001</v>
      </c>
      <c r="F1087" s="136">
        <v>0.36280000000000001</v>
      </c>
      <c r="G1087" s="136">
        <f t="shared" si="16"/>
        <v>0</v>
      </c>
    </row>
    <row r="1088" spans="1:7">
      <c r="A1088" s="48" t="s">
        <v>2347</v>
      </c>
      <c r="B1088" t="s">
        <v>2662</v>
      </c>
      <c r="C1088" s="3">
        <v>3965</v>
      </c>
      <c r="D1088" t="s">
        <v>1716</v>
      </c>
      <c r="E1088" s="74">
        <v>0.42849999999999999</v>
      </c>
      <c r="F1088" s="136">
        <v>0.43169999999999997</v>
      </c>
      <c r="G1088" s="136">
        <f t="shared" si="16"/>
        <v>3.1999999999999806E-3</v>
      </c>
    </row>
    <row r="1089" spans="1:7">
      <c r="A1089" s="48" t="s">
        <v>2347</v>
      </c>
      <c r="B1089" t="s">
        <v>2662</v>
      </c>
      <c r="C1089" s="3">
        <v>4577</v>
      </c>
      <c r="D1089" t="s">
        <v>3099</v>
      </c>
      <c r="E1089" s="74">
        <v>0.31640000000000001</v>
      </c>
      <c r="F1089" s="136">
        <v>0.31519999999999998</v>
      </c>
      <c r="G1089" s="136">
        <f t="shared" si="16"/>
        <v>-1.2000000000000344E-3</v>
      </c>
    </row>
    <row r="1090" spans="1:7">
      <c r="A1090" s="48" t="s">
        <v>2213</v>
      </c>
      <c r="B1090" t="s">
        <v>2663</v>
      </c>
      <c r="C1090" s="3">
        <v>3162</v>
      </c>
      <c r="D1090" t="s">
        <v>675</v>
      </c>
      <c r="E1090" s="74">
        <v>2.64E-2</v>
      </c>
      <c r="F1090" s="136">
        <v>1.6299999999999999E-2</v>
      </c>
      <c r="G1090" s="136">
        <f t="shared" si="16"/>
        <v>-1.0100000000000001E-2</v>
      </c>
    </row>
    <row r="1091" spans="1:7">
      <c r="A1091" s="48" t="s">
        <v>2213</v>
      </c>
      <c r="B1091" t="s">
        <v>2663</v>
      </c>
      <c r="C1091" s="3">
        <v>3219</v>
      </c>
      <c r="D1091" t="s">
        <v>676</v>
      </c>
      <c r="E1091" s="74">
        <v>6.2300000000000001E-2</v>
      </c>
      <c r="F1091" s="136">
        <v>6.0299999999999999E-2</v>
      </c>
      <c r="G1091" s="136">
        <f t="shared" si="16"/>
        <v>-2.0000000000000018E-3</v>
      </c>
    </row>
    <row r="1092" spans="1:7">
      <c r="A1092" s="48" t="s">
        <v>2213</v>
      </c>
      <c r="B1092" t="s">
        <v>2663</v>
      </c>
      <c r="C1092" s="3">
        <v>2981</v>
      </c>
      <c r="D1092" t="s">
        <v>673</v>
      </c>
      <c r="E1092" s="74">
        <v>2.5499999999999998E-2</v>
      </c>
      <c r="F1092" s="136">
        <v>2.8299999999999999E-2</v>
      </c>
      <c r="G1092" s="136">
        <f t="shared" ref="G1092:G1155" si="17">F1092-E1092</f>
        <v>2.8000000000000004E-3</v>
      </c>
    </row>
    <row r="1093" spans="1:7">
      <c r="A1093" s="48" t="s">
        <v>2213</v>
      </c>
      <c r="B1093" t="s">
        <v>2663</v>
      </c>
      <c r="C1093" s="3">
        <v>3029</v>
      </c>
      <c r="D1093" t="s">
        <v>674</v>
      </c>
      <c r="E1093" s="74">
        <v>6.4100000000000004E-2</v>
      </c>
      <c r="F1093" s="136">
        <v>6.3100000000000003E-2</v>
      </c>
      <c r="G1093" s="136">
        <f t="shared" si="17"/>
        <v>-1.0000000000000009E-3</v>
      </c>
    </row>
    <row r="1094" spans="1:7">
      <c r="A1094" s="48" t="s">
        <v>2213</v>
      </c>
      <c r="B1094" t="s">
        <v>2663</v>
      </c>
      <c r="C1094" s="3">
        <v>5447</v>
      </c>
      <c r="D1094" t="s">
        <v>678</v>
      </c>
      <c r="E1094" s="74">
        <v>8.4099999999999994E-2</v>
      </c>
      <c r="F1094" s="136">
        <v>7.9100000000000004E-2</v>
      </c>
      <c r="G1094" s="136">
        <f t="shared" si="17"/>
        <v>-4.9999999999999906E-3</v>
      </c>
    </row>
    <row r="1095" spans="1:7">
      <c r="A1095" s="48" t="s">
        <v>2213</v>
      </c>
      <c r="B1095" t="s">
        <v>2663</v>
      </c>
      <c r="C1095" s="3">
        <v>3433</v>
      </c>
      <c r="D1095" t="s">
        <v>677</v>
      </c>
      <c r="E1095" s="74">
        <v>8.0799999999999997E-2</v>
      </c>
      <c r="F1095" s="136">
        <v>7.1300000000000002E-2</v>
      </c>
      <c r="G1095" s="136">
        <f t="shared" si="17"/>
        <v>-9.4999999999999946E-3</v>
      </c>
    </row>
    <row r="1096" spans="1:7">
      <c r="A1096" s="48" t="s">
        <v>2391</v>
      </c>
      <c r="B1096" t="s">
        <v>2664</v>
      </c>
      <c r="C1096" s="3">
        <v>2584</v>
      </c>
      <c r="D1096" t="s">
        <v>1981</v>
      </c>
      <c r="E1096" s="74">
        <v>0.377</v>
      </c>
      <c r="F1096" s="136">
        <v>0.36930000000000002</v>
      </c>
      <c r="G1096" s="136">
        <f t="shared" si="17"/>
        <v>-7.6999999999999846E-3</v>
      </c>
    </row>
    <row r="1097" spans="1:7">
      <c r="A1097" s="48" t="s">
        <v>2391</v>
      </c>
      <c r="B1097" t="s">
        <v>2664</v>
      </c>
      <c r="C1097" s="3">
        <v>2554</v>
      </c>
      <c r="D1097" t="s">
        <v>1980</v>
      </c>
      <c r="E1097" s="74">
        <v>0.28139999999999998</v>
      </c>
      <c r="F1097" s="136">
        <v>0.26979999999999998</v>
      </c>
      <c r="G1097" s="136">
        <f t="shared" si="17"/>
        <v>-1.1599999999999999E-2</v>
      </c>
    </row>
    <row r="1098" spans="1:7">
      <c r="A1098" s="48" t="s">
        <v>2391</v>
      </c>
      <c r="B1098" t="s">
        <v>2664</v>
      </c>
      <c r="C1098" s="3">
        <v>5448</v>
      </c>
      <c r="D1098" t="s">
        <v>1983</v>
      </c>
      <c r="E1098" s="74">
        <v>0.3226</v>
      </c>
      <c r="F1098" s="136">
        <v>0.31940000000000002</v>
      </c>
      <c r="G1098" s="136">
        <f t="shared" si="17"/>
        <v>-3.1999999999999806E-3</v>
      </c>
    </row>
    <row r="1099" spans="1:7">
      <c r="A1099" s="48" t="s">
        <v>2391</v>
      </c>
      <c r="B1099" t="s">
        <v>2664</v>
      </c>
      <c r="C1099" s="3">
        <v>3930</v>
      </c>
      <c r="D1099" t="s">
        <v>909</v>
      </c>
      <c r="E1099" s="74">
        <v>0.38729999999999998</v>
      </c>
      <c r="F1099" s="136">
        <v>0.3644</v>
      </c>
      <c r="G1099" s="136">
        <f t="shared" si="17"/>
        <v>-2.2899999999999976E-2</v>
      </c>
    </row>
    <row r="1100" spans="1:7">
      <c r="A1100" s="48" t="s">
        <v>2391</v>
      </c>
      <c r="B1100" t="s">
        <v>2664</v>
      </c>
      <c r="C1100" s="3">
        <v>5047</v>
      </c>
      <c r="D1100" t="s">
        <v>1982</v>
      </c>
      <c r="E1100" s="74">
        <v>0.15909999999999999</v>
      </c>
      <c r="F1100" s="136">
        <v>0.13020000000000001</v>
      </c>
      <c r="G1100" s="136">
        <f t="shared" si="17"/>
        <v>-2.8899999999999981E-2</v>
      </c>
    </row>
    <row r="1101" spans="1:7">
      <c r="A1101" s="48" t="s">
        <v>2391</v>
      </c>
      <c r="B1101" t="s">
        <v>2664</v>
      </c>
      <c r="C1101" s="3">
        <v>1743</v>
      </c>
      <c r="D1101" t="s">
        <v>3060</v>
      </c>
      <c r="E1101" s="74">
        <v>0</v>
      </c>
      <c r="F1101" s="136">
        <v>0</v>
      </c>
      <c r="G1101" s="136">
        <f t="shared" si="17"/>
        <v>0</v>
      </c>
    </row>
    <row r="1102" spans="1:7">
      <c r="A1102" s="48" t="s">
        <v>2287</v>
      </c>
      <c r="B1102" t="s">
        <v>2665</v>
      </c>
      <c r="C1102" s="3">
        <v>1845</v>
      </c>
      <c r="D1102" t="s">
        <v>1203</v>
      </c>
      <c r="E1102" s="74">
        <v>0.40329999999999999</v>
      </c>
      <c r="F1102" s="136">
        <v>0.4083</v>
      </c>
      <c r="G1102" s="136">
        <f t="shared" si="17"/>
        <v>5.0000000000000044E-3</v>
      </c>
    </row>
    <row r="1103" spans="1:7">
      <c r="A1103" s="48" t="s">
        <v>2287</v>
      </c>
      <c r="B1103" t="s">
        <v>2665</v>
      </c>
      <c r="C1103" s="3">
        <v>2146</v>
      </c>
      <c r="D1103" t="s">
        <v>1204</v>
      </c>
      <c r="E1103" s="74">
        <v>0.35830000000000001</v>
      </c>
      <c r="F1103" s="136">
        <v>0.36919999999999997</v>
      </c>
      <c r="G1103" s="136">
        <f t="shared" si="17"/>
        <v>1.0899999999999965E-2</v>
      </c>
    </row>
    <row r="1104" spans="1:7">
      <c r="A1104" s="48" t="s">
        <v>2287</v>
      </c>
      <c r="B1104" t="s">
        <v>2665</v>
      </c>
      <c r="C1104" s="3">
        <v>4501</v>
      </c>
      <c r="D1104" t="s">
        <v>1205</v>
      </c>
      <c r="E1104" s="74">
        <v>0.36409999999999998</v>
      </c>
      <c r="F1104" s="136">
        <v>0.35470000000000002</v>
      </c>
      <c r="G1104" s="136">
        <f t="shared" si="17"/>
        <v>-9.3999999999999639E-3</v>
      </c>
    </row>
    <row r="1105" spans="1:7">
      <c r="A1105" s="48" t="s">
        <v>2287</v>
      </c>
      <c r="B1105" t="s">
        <v>2665</v>
      </c>
      <c r="C1105" s="3">
        <v>1621</v>
      </c>
      <c r="D1105" t="s">
        <v>3100</v>
      </c>
      <c r="E1105" s="74">
        <v>0.57609999999999995</v>
      </c>
      <c r="F1105" s="136">
        <v>0.5595</v>
      </c>
      <c r="G1105" s="136">
        <f t="shared" si="17"/>
        <v>-1.6599999999999948E-2</v>
      </c>
    </row>
    <row r="1106" spans="1:7">
      <c r="A1106" s="48" t="s">
        <v>2327</v>
      </c>
      <c r="B1106" t="s">
        <v>2666</v>
      </c>
      <c r="C1106" s="3">
        <v>3406</v>
      </c>
      <c r="D1106" t="s">
        <v>1483</v>
      </c>
      <c r="E1106" s="74">
        <v>0.3508</v>
      </c>
      <c r="F1106" s="136">
        <v>0.34739999999999999</v>
      </c>
      <c r="G1106" s="136">
        <f t="shared" si="17"/>
        <v>-3.4000000000000141E-3</v>
      </c>
    </row>
    <row r="1107" spans="1:7">
      <c r="A1107" s="48" t="s">
        <v>2327</v>
      </c>
      <c r="B1107" t="s">
        <v>2666</v>
      </c>
      <c r="C1107" s="3">
        <v>5480</v>
      </c>
      <c r="D1107" t="s">
        <v>2472</v>
      </c>
      <c r="E1107" s="74">
        <v>0.2833</v>
      </c>
      <c r="F1107" s="136">
        <v>0.22919999999999999</v>
      </c>
      <c r="G1107" s="136">
        <f t="shared" si="17"/>
        <v>-5.4100000000000009E-2</v>
      </c>
    </row>
    <row r="1108" spans="1:7">
      <c r="A1108" s="48" t="s">
        <v>2336</v>
      </c>
      <c r="B1108" t="s">
        <v>2667</v>
      </c>
      <c r="C1108" s="3">
        <v>4362</v>
      </c>
      <c r="D1108" t="s">
        <v>1604</v>
      </c>
      <c r="E1108" s="74">
        <v>0.20949999999999999</v>
      </c>
      <c r="F1108" s="136">
        <v>0.1812</v>
      </c>
      <c r="G1108" s="136">
        <f t="shared" si="17"/>
        <v>-2.8299999999999992E-2</v>
      </c>
    </row>
    <row r="1109" spans="1:7">
      <c r="A1109" s="48" t="s">
        <v>2336</v>
      </c>
      <c r="B1109" t="s">
        <v>2667</v>
      </c>
      <c r="C1109" s="3">
        <v>3060</v>
      </c>
      <c r="D1109" t="s">
        <v>1602</v>
      </c>
      <c r="E1109" s="74">
        <v>0.68149999999999999</v>
      </c>
      <c r="F1109" s="136">
        <v>0.67479999999999996</v>
      </c>
      <c r="G1109" s="136">
        <f t="shared" si="17"/>
        <v>-6.7000000000000393E-3</v>
      </c>
    </row>
    <row r="1110" spans="1:7">
      <c r="A1110" s="48" t="s">
        <v>2336</v>
      </c>
      <c r="B1110" t="s">
        <v>2667</v>
      </c>
      <c r="C1110" s="3">
        <v>4594</v>
      </c>
      <c r="D1110" t="s">
        <v>1607</v>
      </c>
      <c r="E1110" s="74">
        <v>0.42359999999999998</v>
      </c>
      <c r="F1110" s="136">
        <v>0.41799999999999998</v>
      </c>
      <c r="G1110" s="136">
        <f t="shared" si="17"/>
        <v>-5.5999999999999939E-3</v>
      </c>
    </row>
    <row r="1111" spans="1:7">
      <c r="A1111" s="48" t="s">
        <v>2336</v>
      </c>
      <c r="B1111" t="s">
        <v>2667</v>
      </c>
      <c r="C1111" s="3">
        <v>4544</v>
      </c>
      <c r="D1111" t="s">
        <v>1606</v>
      </c>
      <c r="E1111" s="74">
        <v>0.37369999999999998</v>
      </c>
      <c r="F1111" s="136">
        <v>0.34610000000000002</v>
      </c>
      <c r="G1111" s="136">
        <f t="shared" si="17"/>
        <v>-2.7599999999999958E-2</v>
      </c>
    </row>
    <row r="1112" spans="1:7">
      <c r="A1112" s="48" t="s">
        <v>2336</v>
      </c>
      <c r="B1112" t="s">
        <v>2667</v>
      </c>
      <c r="C1112" s="3">
        <v>1806</v>
      </c>
      <c r="D1112" t="s">
        <v>1600</v>
      </c>
      <c r="E1112" s="74">
        <v>0.58909999999999996</v>
      </c>
      <c r="F1112" s="136">
        <v>0.60470000000000002</v>
      </c>
      <c r="G1112" s="136">
        <f t="shared" si="17"/>
        <v>1.5600000000000058E-2</v>
      </c>
    </row>
    <row r="1113" spans="1:7">
      <c r="A1113" s="48" t="s">
        <v>2336</v>
      </c>
      <c r="B1113" t="s">
        <v>2667</v>
      </c>
      <c r="C1113" s="3">
        <v>2546</v>
      </c>
      <c r="D1113" t="s">
        <v>1601</v>
      </c>
      <c r="E1113" s="74">
        <v>0.23300000000000001</v>
      </c>
      <c r="F1113" s="136">
        <v>0.2238</v>
      </c>
      <c r="G1113" s="136">
        <f t="shared" si="17"/>
        <v>-9.2000000000000137E-3</v>
      </c>
    </row>
    <row r="1114" spans="1:7">
      <c r="A1114" s="48" t="s">
        <v>2336</v>
      </c>
      <c r="B1114" t="s">
        <v>2667</v>
      </c>
      <c r="C1114" s="3">
        <v>4528</v>
      </c>
      <c r="D1114" t="s">
        <v>1605</v>
      </c>
      <c r="E1114" s="74">
        <v>0.38019999999999998</v>
      </c>
      <c r="F1114" s="136">
        <v>0.37069999999999997</v>
      </c>
      <c r="G1114" s="136">
        <f t="shared" si="17"/>
        <v>-9.5000000000000084E-3</v>
      </c>
    </row>
    <row r="1115" spans="1:7">
      <c r="A1115" s="48" t="s">
        <v>2336</v>
      </c>
      <c r="B1115" t="s">
        <v>2667</v>
      </c>
      <c r="C1115" s="3">
        <v>1570</v>
      </c>
      <c r="D1115" t="s">
        <v>2878</v>
      </c>
      <c r="E1115" s="74">
        <v>0</v>
      </c>
      <c r="F1115" s="136">
        <v>0</v>
      </c>
      <c r="G1115" s="136">
        <f t="shared" si="17"/>
        <v>0</v>
      </c>
    </row>
    <row r="1116" spans="1:7">
      <c r="A1116" s="48" t="s">
        <v>2336</v>
      </c>
      <c r="B1116" t="s">
        <v>2667</v>
      </c>
      <c r="C1116" s="3">
        <v>1643</v>
      </c>
      <c r="D1116" t="s">
        <v>1598</v>
      </c>
      <c r="E1116" s="74">
        <v>0.44650000000000001</v>
      </c>
      <c r="F1116" s="136">
        <v>0.41260000000000002</v>
      </c>
      <c r="G1116" s="136">
        <f t="shared" si="17"/>
        <v>-3.3899999999999986E-2</v>
      </c>
    </row>
    <row r="1117" spans="1:7">
      <c r="A1117" s="48" t="s">
        <v>2336</v>
      </c>
      <c r="B1117" t="s">
        <v>2667</v>
      </c>
      <c r="C1117" s="3">
        <v>5040</v>
      </c>
      <c r="D1117" t="s">
        <v>1608</v>
      </c>
      <c r="E1117" s="74">
        <v>0.44779999999999998</v>
      </c>
      <c r="F1117" s="136">
        <v>0.42920000000000003</v>
      </c>
      <c r="G1117" s="136">
        <f t="shared" si="17"/>
        <v>-1.859999999999995E-2</v>
      </c>
    </row>
    <row r="1118" spans="1:7">
      <c r="A1118" s="48" t="s">
        <v>2336</v>
      </c>
      <c r="B1118" t="s">
        <v>2667</v>
      </c>
      <c r="C1118" s="3">
        <v>4159</v>
      </c>
      <c r="D1118" t="s">
        <v>1603</v>
      </c>
      <c r="E1118" s="74">
        <v>0.25319999999999998</v>
      </c>
      <c r="F1118" s="136">
        <v>0.2525</v>
      </c>
      <c r="G1118" s="136">
        <f t="shared" si="17"/>
        <v>-6.9999999999997842E-4</v>
      </c>
    </row>
    <row r="1119" spans="1:7">
      <c r="A1119" s="48" t="s">
        <v>2336</v>
      </c>
      <c r="B1119" t="s">
        <v>2667</v>
      </c>
      <c r="C1119" s="3">
        <v>1777</v>
      </c>
      <c r="D1119" t="s">
        <v>1599</v>
      </c>
      <c r="E1119" s="74">
        <v>0.20749999999999999</v>
      </c>
      <c r="F1119" s="136">
        <v>0.1822</v>
      </c>
      <c r="G1119" s="136">
        <f t="shared" si="17"/>
        <v>-2.5299999999999989E-2</v>
      </c>
    </row>
    <row r="1120" spans="1:7">
      <c r="A1120" s="48" t="s">
        <v>2193</v>
      </c>
      <c r="B1120" t="s">
        <v>2668</v>
      </c>
      <c r="C1120" s="3">
        <v>3661</v>
      </c>
      <c r="D1120" t="s">
        <v>475</v>
      </c>
      <c r="E1120" s="74">
        <v>0.41739999999999999</v>
      </c>
      <c r="F1120" s="136">
        <v>0.41089999999999999</v>
      </c>
      <c r="G1120" s="136">
        <f t="shared" si="17"/>
        <v>-6.5000000000000058E-3</v>
      </c>
    </row>
    <row r="1121" spans="1:7">
      <c r="A1121" s="48" t="s">
        <v>2193</v>
      </c>
      <c r="B1121" t="s">
        <v>2668</v>
      </c>
      <c r="C1121" s="3">
        <v>2180</v>
      </c>
      <c r="D1121" t="s">
        <v>473</v>
      </c>
      <c r="E1121" s="74">
        <v>0.38319999999999999</v>
      </c>
      <c r="F1121" s="136">
        <v>0.35639999999999999</v>
      </c>
      <c r="G1121" s="136">
        <f t="shared" si="17"/>
        <v>-2.679999999999999E-2</v>
      </c>
    </row>
    <row r="1122" spans="1:7">
      <c r="A1122" s="48" t="s">
        <v>2193</v>
      </c>
      <c r="B1122" t="s">
        <v>2668</v>
      </c>
      <c r="C1122" s="3">
        <v>3374</v>
      </c>
      <c r="D1122" t="s">
        <v>474</v>
      </c>
      <c r="E1122" s="74">
        <v>0.37819999999999998</v>
      </c>
      <c r="F1122" s="136">
        <v>0.39789999999999998</v>
      </c>
      <c r="G1122" s="136">
        <f t="shared" si="17"/>
        <v>1.9699999999999995E-2</v>
      </c>
    </row>
    <row r="1123" spans="1:7">
      <c r="A1123" s="48" t="s">
        <v>2257</v>
      </c>
      <c r="B1123" t="s">
        <v>2669</v>
      </c>
      <c r="C1123" s="3">
        <v>2678</v>
      </c>
      <c r="D1123" t="s">
        <v>1098</v>
      </c>
      <c r="E1123" s="74">
        <v>0.54710000000000003</v>
      </c>
      <c r="F1123" s="136">
        <v>0.55630000000000002</v>
      </c>
      <c r="G1123" s="136">
        <f t="shared" si="17"/>
        <v>9.199999999999986E-3</v>
      </c>
    </row>
    <row r="1124" spans="1:7">
      <c r="A1124" s="98" t="s">
        <v>2257</v>
      </c>
      <c r="B1124" t="s">
        <v>2669</v>
      </c>
      <c r="C1124" s="3">
        <v>5758</v>
      </c>
      <c r="D1124" s="2" t="s">
        <v>3174</v>
      </c>
      <c r="E1124" s="74">
        <v>0.5645</v>
      </c>
      <c r="F1124" s="136" t="e">
        <v>#N/A</v>
      </c>
      <c r="G1124" s="136" t="e">
        <f t="shared" si="17"/>
        <v>#N/A</v>
      </c>
    </row>
    <row r="1125" spans="1:7">
      <c r="A1125" s="48" t="s">
        <v>2257</v>
      </c>
      <c r="B1125" t="s">
        <v>2669</v>
      </c>
      <c r="C1125" s="3">
        <v>3112</v>
      </c>
      <c r="D1125" t="s">
        <v>1099</v>
      </c>
      <c r="E1125" s="74">
        <v>0.53220000000000001</v>
      </c>
      <c r="F1125" s="136">
        <v>0.58089999999999997</v>
      </c>
      <c r="G1125" s="136">
        <f t="shared" si="17"/>
        <v>4.8699999999999966E-2</v>
      </c>
    </row>
    <row r="1126" spans="1:7">
      <c r="A1126" s="48" t="s">
        <v>2185</v>
      </c>
      <c r="B1126" t="s">
        <v>2670</v>
      </c>
      <c r="C1126" s="3">
        <v>5273</v>
      </c>
      <c r="D1126" t="s">
        <v>436</v>
      </c>
      <c r="E1126" s="74">
        <v>0.16159999999999999</v>
      </c>
      <c r="F1126" s="136">
        <v>9.4100000000000003E-2</v>
      </c>
      <c r="G1126" s="136">
        <f t="shared" si="17"/>
        <v>-6.7499999999999991E-2</v>
      </c>
    </row>
    <row r="1127" spans="1:7">
      <c r="A1127" s="48" t="s">
        <v>2185</v>
      </c>
      <c r="B1127" t="s">
        <v>2670</v>
      </c>
      <c r="C1127" s="3">
        <v>3022</v>
      </c>
      <c r="D1127" t="s">
        <v>1929</v>
      </c>
      <c r="E1127" s="74">
        <v>0.55689999999999995</v>
      </c>
      <c r="F1127" s="136">
        <v>0.58099999999999996</v>
      </c>
      <c r="G1127" s="136">
        <f t="shared" si="17"/>
        <v>2.410000000000001E-2</v>
      </c>
    </row>
    <row r="1128" spans="1:7">
      <c r="A1128" s="48" t="s">
        <v>2185</v>
      </c>
      <c r="B1128" t="s">
        <v>2670</v>
      </c>
      <c r="C1128" s="3">
        <v>5679</v>
      </c>
      <c r="D1128" t="s">
        <v>3003</v>
      </c>
      <c r="E1128" s="74">
        <v>0.62839999999999996</v>
      </c>
      <c r="F1128" s="136">
        <v>0.64900000000000002</v>
      </c>
      <c r="G1128" s="136">
        <f t="shared" si="17"/>
        <v>2.0600000000000063E-2</v>
      </c>
    </row>
    <row r="1129" spans="1:7">
      <c r="A1129" s="48" t="s">
        <v>2185</v>
      </c>
      <c r="B1129" t="s">
        <v>2670</v>
      </c>
      <c r="C1129" s="3">
        <v>5354</v>
      </c>
      <c r="D1129" t="s">
        <v>437</v>
      </c>
      <c r="E1129" s="74">
        <v>0.82509999999999994</v>
      </c>
      <c r="F1129" s="136">
        <v>0.87839999999999996</v>
      </c>
      <c r="G1129" s="136">
        <f t="shared" si="17"/>
        <v>5.3300000000000014E-2</v>
      </c>
    </row>
    <row r="1130" spans="1:7">
      <c r="A1130" s="48" t="s">
        <v>2185</v>
      </c>
      <c r="B1130" t="s">
        <v>2670</v>
      </c>
      <c r="C1130" s="3">
        <v>2673</v>
      </c>
      <c r="D1130" t="s">
        <v>237</v>
      </c>
      <c r="E1130" s="74">
        <v>0.61209999999999998</v>
      </c>
      <c r="F1130" s="136">
        <v>0.64559999999999995</v>
      </c>
      <c r="G1130" s="136">
        <f t="shared" si="17"/>
        <v>3.3499999999999974E-2</v>
      </c>
    </row>
    <row r="1131" spans="1:7">
      <c r="A1131" s="48" t="s">
        <v>2185</v>
      </c>
      <c r="B1131" t="s">
        <v>2670</v>
      </c>
      <c r="C1131" s="3">
        <v>3091</v>
      </c>
      <c r="D1131" t="s">
        <v>430</v>
      </c>
      <c r="E1131" s="74">
        <v>0.52559999999999996</v>
      </c>
      <c r="F1131" s="136">
        <v>0.54139999999999999</v>
      </c>
      <c r="G1131" s="136">
        <f t="shared" si="17"/>
        <v>1.5800000000000036E-2</v>
      </c>
    </row>
    <row r="1132" spans="1:7">
      <c r="A1132" s="48" t="s">
        <v>2185</v>
      </c>
      <c r="B1132" t="s">
        <v>2670</v>
      </c>
      <c r="C1132" s="3">
        <v>5680</v>
      </c>
      <c r="D1132" t="s">
        <v>3101</v>
      </c>
      <c r="E1132" s="74">
        <v>0.46739999999999998</v>
      </c>
      <c r="F1132" s="136">
        <v>0.48770000000000002</v>
      </c>
      <c r="G1132" s="136">
        <f t="shared" si="17"/>
        <v>2.030000000000004E-2</v>
      </c>
    </row>
    <row r="1133" spans="1:7">
      <c r="A1133" s="48" t="s">
        <v>2185</v>
      </c>
      <c r="B1133" t="s">
        <v>2670</v>
      </c>
      <c r="C1133" s="3">
        <v>2833</v>
      </c>
      <c r="D1133" t="s">
        <v>426</v>
      </c>
      <c r="E1133" s="74">
        <v>0.67810000000000004</v>
      </c>
      <c r="F1133" s="136">
        <v>0.70909999999999995</v>
      </c>
      <c r="G1133" s="136">
        <f t="shared" si="17"/>
        <v>3.0999999999999917E-2</v>
      </c>
    </row>
    <row r="1134" spans="1:7">
      <c r="A1134" s="48" t="s">
        <v>2185</v>
      </c>
      <c r="B1134" t="s">
        <v>2670</v>
      </c>
      <c r="C1134" s="3">
        <v>2969</v>
      </c>
      <c r="D1134" t="s">
        <v>427</v>
      </c>
      <c r="E1134" s="74">
        <v>0.67149999999999999</v>
      </c>
      <c r="F1134" s="136">
        <v>0.67649999999999999</v>
      </c>
      <c r="G1134" s="136">
        <f t="shared" si="17"/>
        <v>5.0000000000000044E-3</v>
      </c>
    </row>
    <row r="1135" spans="1:7">
      <c r="A1135" s="48" t="s">
        <v>2185</v>
      </c>
      <c r="B1135" t="s">
        <v>2670</v>
      </c>
      <c r="C1135" s="3">
        <v>3021</v>
      </c>
      <c r="D1135" t="s">
        <v>429</v>
      </c>
      <c r="E1135" s="74">
        <v>0.76629999999999998</v>
      </c>
      <c r="F1135" s="136">
        <v>0.78879999999999995</v>
      </c>
      <c r="G1135" s="136">
        <f t="shared" si="17"/>
        <v>2.2499999999999964E-2</v>
      </c>
    </row>
    <row r="1136" spans="1:7">
      <c r="A1136" s="48" t="s">
        <v>2185</v>
      </c>
      <c r="B1136" t="s">
        <v>2670</v>
      </c>
      <c r="C1136" s="3">
        <v>3153</v>
      </c>
      <c r="D1136" t="s">
        <v>431</v>
      </c>
      <c r="E1136" s="74">
        <v>0.63890000000000002</v>
      </c>
      <c r="F1136" s="136">
        <v>0.64780000000000004</v>
      </c>
      <c r="G1136" s="136">
        <f t="shared" si="17"/>
        <v>8.900000000000019E-3</v>
      </c>
    </row>
    <row r="1137" spans="1:7">
      <c r="A1137" s="48" t="s">
        <v>2185</v>
      </c>
      <c r="B1137" t="s">
        <v>2670</v>
      </c>
      <c r="C1137" s="3">
        <v>2970</v>
      </c>
      <c r="D1137" t="s">
        <v>428</v>
      </c>
      <c r="E1137" s="74">
        <v>0.73070000000000002</v>
      </c>
      <c r="F1137" s="136">
        <v>0.75129999999999997</v>
      </c>
      <c r="G1137" s="136">
        <f t="shared" si="17"/>
        <v>2.0599999999999952E-2</v>
      </c>
    </row>
    <row r="1138" spans="1:7">
      <c r="A1138" s="48" t="s">
        <v>2185</v>
      </c>
      <c r="B1138" t="s">
        <v>2670</v>
      </c>
      <c r="C1138" s="3">
        <v>5323</v>
      </c>
      <c r="D1138" t="s">
        <v>3102</v>
      </c>
      <c r="E1138" s="74">
        <v>0.72570000000000001</v>
      </c>
      <c r="F1138" s="136">
        <v>0.77669999999999995</v>
      </c>
      <c r="G1138" s="136">
        <f t="shared" si="17"/>
        <v>5.0999999999999934E-2</v>
      </c>
    </row>
    <row r="1139" spans="1:7">
      <c r="A1139" s="48" t="s">
        <v>2185</v>
      </c>
      <c r="B1139" t="s">
        <v>2670</v>
      </c>
      <c r="C1139" s="3">
        <v>3215</v>
      </c>
      <c r="D1139" t="s">
        <v>432</v>
      </c>
      <c r="E1139" s="74">
        <v>0.54810000000000003</v>
      </c>
      <c r="F1139" s="136">
        <v>0.57899999999999996</v>
      </c>
      <c r="G1139" s="136">
        <f t="shared" si="17"/>
        <v>3.0899999999999928E-2</v>
      </c>
    </row>
    <row r="1140" spans="1:7">
      <c r="A1140" s="48" t="s">
        <v>2185</v>
      </c>
      <c r="B1140" t="s">
        <v>2670</v>
      </c>
      <c r="C1140" s="3">
        <v>3779</v>
      </c>
      <c r="D1140" t="s">
        <v>433</v>
      </c>
      <c r="E1140" s="74">
        <v>0.8175</v>
      </c>
      <c r="F1140" s="136">
        <v>0.82830000000000004</v>
      </c>
      <c r="G1140" s="136">
        <f t="shared" si="17"/>
        <v>1.0800000000000032E-2</v>
      </c>
    </row>
    <row r="1141" spans="1:7">
      <c r="A1141" s="48" t="s">
        <v>2185</v>
      </c>
      <c r="B1141" t="s">
        <v>2670</v>
      </c>
      <c r="C1141" s="3">
        <v>5251</v>
      </c>
      <c r="D1141" t="s">
        <v>435</v>
      </c>
      <c r="E1141" s="74">
        <v>0.59799999999999998</v>
      </c>
      <c r="F1141" s="136">
        <v>0.62680000000000002</v>
      </c>
      <c r="G1141" s="136">
        <f t="shared" si="17"/>
        <v>2.8800000000000048E-2</v>
      </c>
    </row>
    <row r="1142" spans="1:7">
      <c r="A1142" s="48" t="s">
        <v>2185</v>
      </c>
      <c r="B1142" t="s">
        <v>2670</v>
      </c>
      <c r="C1142" s="3">
        <v>2832</v>
      </c>
      <c r="D1142" t="s">
        <v>425</v>
      </c>
      <c r="E1142" s="74">
        <v>0.53869999999999996</v>
      </c>
      <c r="F1142" s="136">
        <v>0.5444</v>
      </c>
      <c r="G1142" s="136">
        <f t="shared" si="17"/>
        <v>5.7000000000000384E-3</v>
      </c>
    </row>
    <row r="1143" spans="1:7">
      <c r="A1143" s="48" t="s">
        <v>2185</v>
      </c>
      <c r="B1143" t="s">
        <v>2670</v>
      </c>
      <c r="C1143" s="3">
        <v>5173</v>
      </c>
      <c r="D1143" t="s">
        <v>434</v>
      </c>
      <c r="E1143" s="74">
        <v>0.35470000000000002</v>
      </c>
      <c r="F1143" s="136">
        <v>0.3574</v>
      </c>
      <c r="G1143" s="136">
        <f t="shared" si="17"/>
        <v>2.6999999999999802E-3</v>
      </c>
    </row>
    <row r="1144" spans="1:7">
      <c r="A1144" s="48" t="s">
        <v>2185</v>
      </c>
      <c r="B1144" t="s">
        <v>2670</v>
      </c>
      <c r="C1144" s="3">
        <v>5726</v>
      </c>
      <c r="D1144" t="s">
        <v>3004</v>
      </c>
      <c r="E1144" s="74">
        <v>0.59150000000000003</v>
      </c>
      <c r="F1144" s="136">
        <v>0.62770000000000004</v>
      </c>
      <c r="G1144" s="136">
        <f t="shared" si="17"/>
        <v>3.620000000000001E-2</v>
      </c>
    </row>
    <row r="1145" spans="1:7">
      <c r="A1145" s="48" t="s">
        <v>2256</v>
      </c>
      <c r="B1145" t="s">
        <v>2671</v>
      </c>
      <c r="C1145" s="3">
        <v>5415</v>
      </c>
      <c r="D1145" t="s">
        <v>1096</v>
      </c>
      <c r="E1145" s="74">
        <v>0.83130000000000004</v>
      </c>
      <c r="F1145" s="136">
        <v>0.89319999999999999</v>
      </c>
      <c r="G1145" s="136">
        <f t="shared" si="17"/>
        <v>6.1899999999999955E-2</v>
      </c>
    </row>
    <row r="1146" spans="1:7">
      <c r="A1146" s="48" t="s">
        <v>2256</v>
      </c>
      <c r="B1146" t="s">
        <v>2671</v>
      </c>
      <c r="C1146" s="3">
        <v>2572</v>
      </c>
      <c r="D1146" t="s">
        <v>1094</v>
      </c>
      <c r="E1146" s="74">
        <v>0.63029999999999997</v>
      </c>
      <c r="F1146" s="136">
        <v>0.60660000000000003</v>
      </c>
      <c r="G1146" s="136">
        <f t="shared" si="17"/>
        <v>-2.3699999999999943E-2</v>
      </c>
    </row>
    <row r="1147" spans="1:7">
      <c r="A1147" s="48" t="s">
        <v>2256</v>
      </c>
      <c r="B1147" t="s">
        <v>2671</v>
      </c>
      <c r="C1147" s="3">
        <v>3238</v>
      </c>
      <c r="D1147" t="s">
        <v>1095</v>
      </c>
      <c r="E1147" s="74">
        <v>0.59330000000000005</v>
      </c>
      <c r="F1147" s="136">
        <v>0.59899999999999998</v>
      </c>
      <c r="G1147" s="136">
        <f t="shared" si="17"/>
        <v>5.6999999999999273E-3</v>
      </c>
    </row>
    <row r="1148" spans="1:7">
      <c r="A1148" s="48" t="s">
        <v>2422</v>
      </c>
      <c r="B1148" t="s">
        <v>2672</v>
      </c>
      <c r="C1148" s="3">
        <v>2506</v>
      </c>
      <c r="D1148" t="s">
        <v>2118</v>
      </c>
      <c r="E1148" s="74">
        <v>0.88670000000000004</v>
      </c>
      <c r="F1148" s="136">
        <v>0.85460000000000003</v>
      </c>
      <c r="G1148" s="136">
        <f t="shared" si="17"/>
        <v>-3.2100000000000017E-2</v>
      </c>
    </row>
    <row r="1149" spans="1:7">
      <c r="A1149" s="48" t="s">
        <v>2422</v>
      </c>
      <c r="B1149" t="s">
        <v>2672</v>
      </c>
      <c r="C1149" s="3">
        <v>2389</v>
      </c>
      <c r="D1149" t="s">
        <v>2117</v>
      </c>
      <c r="E1149" s="74">
        <v>0.9405</v>
      </c>
      <c r="F1149" s="136">
        <v>0.95889999999999997</v>
      </c>
      <c r="G1149" s="136">
        <f t="shared" si="17"/>
        <v>1.8399999999999972E-2</v>
      </c>
    </row>
    <row r="1150" spans="1:7">
      <c r="A1150" s="48" t="s">
        <v>2422</v>
      </c>
      <c r="B1150" t="s">
        <v>2672</v>
      </c>
      <c r="C1150" s="3">
        <v>2532</v>
      </c>
      <c r="D1150" t="s">
        <v>2119</v>
      </c>
      <c r="E1150" s="74">
        <v>0.93920000000000003</v>
      </c>
      <c r="F1150" s="136">
        <v>0.95489999999999997</v>
      </c>
      <c r="G1150" s="136">
        <f t="shared" si="17"/>
        <v>1.5699999999999936E-2</v>
      </c>
    </row>
    <row r="1151" spans="1:7">
      <c r="A1151" s="48" t="s">
        <v>2393</v>
      </c>
      <c r="B1151" t="s">
        <v>2673</v>
      </c>
      <c r="C1151" s="3">
        <v>2585</v>
      </c>
      <c r="D1151" t="s">
        <v>1992</v>
      </c>
      <c r="E1151" s="74">
        <v>0.50609999999999999</v>
      </c>
      <c r="F1151" s="136">
        <v>0.51180000000000003</v>
      </c>
      <c r="G1151" s="136">
        <f t="shared" si="17"/>
        <v>5.7000000000000384E-3</v>
      </c>
    </row>
    <row r="1152" spans="1:7">
      <c r="A1152" s="48" t="s">
        <v>2393</v>
      </c>
      <c r="B1152" t="s">
        <v>2673</v>
      </c>
      <c r="C1152" s="3">
        <v>3365</v>
      </c>
      <c r="D1152" t="s">
        <v>1994</v>
      </c>
      <c r="E1152" s="74">
        <v>0.44219999999999998</v>
      </c>
      <c r="F1152" s="136">
        <v>0.40910000000000002</v>
      </c>
      <c r="G1152" s="136">
        <f t="shared" si="17"/>
        <v>-3.3099999999999963E-2</v>
      </c>
    </row>
    <row r="1153" spans="1:7">
      <c r="A1153" s="48" t="s">
        <v>2393</v>
      </c>
      <c r="B1153" t="s">
        <v>2673</v>
      </c>
      <c r="C1153" s="3">
        <v>4533</v>
      </c>
      <c r="D1153" t="s">
        <v>1995</v>
      </c>
      <c r="E1153" s="74">
        <v>0.67669999999999997</v>
      </c>
      <c r="F1153" s="136">
        <v>0.6804</v>
      </c>
      <c r="G1153" s="136">
        <f t="shared" si="17"/>
        <v>3.7000000000000366E-3</v>
      </c>
    </row>
    <row r="1154" spans="1:7">
      <c r="A1154" s="48" t="s">
        <v>2393</v>
      </c>
      <c r="B1154" t="s">
        <v>2673</v>
      </c>
      <c r="C1154" s="3">
        <v>5112</v>
      </c>
      <c r="D1154" t="s">
        <v>1996</v>
      </c>
      <c r="E1154" s="74">
        <v>0.60009999999999997</v>
      </c>
      <c r="F1154" s="136">
        <v>0.58550000000000002</v>
      </c>
      <c r="G1154" s="136">
        <f t="shared" si="17"/>
        <v>-1.4599999999999946E-2</v>
      </c>
    </row>
    <row r="1155" spans="1:7">
      <c r="A1155" s="48" t="s">
        <v>2393</v>
      </c>
      <c r="B1155" t="s">
        <v>2673</v>
      </c>
      <c r="C1155" s="3">
        <v>3003</v>
      </c>
      <c r="D1155" t="s">
        <v>1993</v>
      </c>
      <c r="E1155" s="74">
        <v>0.56030000000000002</v>
      </c>
      <c r="F1155" s="136">
        <v>0.54530000000000001</v>
      </c>
      <c r="G1155" s="136">
        <f t="shared" si="17"/>
        <v>-1.5000000000000013E-2</v>
      </c>
    </row>
    <row r="1156" spans="1:7">
      <c r="A1156" s="48" t="s">
        <v>2393</v>
      </c>
      <c r="B1156" t="s">
        <v>2673</v>
      </c>
      <c r="C1156" s="3">
        <v>2343</v>
      </c>
      <c r="D1156" t="s">
        <v>1991</v>
      </c>
      <c r="E1156" s="74">
        <v>0.47089999999999999</v>
      </c>
      <c r="F1156" s="136">
        <v>0.45579999999999998</v>
      </c>
      <c r="G1156" s="136">
        <f t="shared" ref="G1156:G1219" si="18">F1156-E1156</f>
        <v>-1.5100000000000002E-2</v>
      </c>
    </row>
    <row r="1157" spans="1:7">
      <c r="A1157" s="48" t="s">
        <v>2326</v>
      </c>
      <c r="B1157" t="s">
        <v>2674</v>
      </c>
      <c r="C1157" s="3">
        <v>3459</v>
      </c>
      <c r="D1157" t="s">
        <v>1481</v>
      </c>
      <c r="E1157" s="74">
        <v>0.28410000000000002</v>
      </c>
      <c r="F1157" s="136">
        <v>0.3226</v>
      </c>
      <c r="G1157" s="136">
        <f t="shared" si="18"/>
        <v>3.8499999999999979E-2</v>
      </c>
    </row>
    <row r="1158" spans="1:7">
      <c r="A1158" s="48" t="s">
        <v>2324</v>
      </c>
      <c r="B1158" t="s">
        <v>2675</v>
      </c>
      <c r="C1158" s="3">
        <v>5625</v>
      </c>
      <c r="D1158" t="s">
        <v>2919</v>
      </c>
      <c r="E1158" s="74">
        <v>0.69</v>
      </c>
      <c r="F1158" s="136">
        <v>0.68600000000000005</v>
      </c>
      <c r="G1158" s="136">
        <f t="shared" si="18"/>
        <v>-3.9999999999998925E-3</v>
      </c>
    </row>
    <row r="1159" spans="1:7">
      <c r="A1159" s="48" t="s">
        <v>2324</v>
      </c>
      <c r="B1159" t="s">
        <v>2675</v>
      </c>
      <c r="C1159" s="3">
        <v>4329</v>
      </c>
      <c r="D1159" t="s">
        <v>2920</v>
      </c>
      <c r="E1159" s="74">
        <v>0.72199999999999998</v>
      </c>
      <c r="F1159" s="136">
        <v>0.72360000000000002</v>
      </c>
      <c r="G1159" s="136">
        <f t="shared" si="18"/>
        <v>1.6000000000000458E-3</v>
      </c>
    </row>
    <row r="1160" spans="1:7">
      <c r="A1160" s="48" t="s">
        <v>2324</v>
      </c>
      <c r="B1160" t="s">
        <v>2675</v>
      </c>
      <c r="C1160" s="3">
        <v>5589</v>
      </c>
      <c r="D1160" t="s">
        <v>2869</v>
      </c>
      <c r="E1160" s="74">
        <v>0.65380000000000005</v>
      </c>
      <c r="F1160" s="136">
        <v>0.66210000000000002</v>
      </c>
      <c r="G1160" s="136">
        <f t="shared" si="18"/>
        <v>8.2999999999999741E-3</v>
      </c>
    </row>
    <row r="1161" spans="1:7">
      <c r="A1161" s="48" t="s">
        <v>2324</v>
      </c>
      <c r="B1161" t="s">
        <v>2675</v>
      </c>
      <c r="C1161" s="3">
        <v>3183</v>
      </c>
      <c r="D1161" t="s">
        <v>75</v>
      </c>
      <c r="E1161" s="74">
        <v>0.6361</v>
      </c>
      <c r="F1161" s="136">
        <v>0.61370000000000002</v>
      </c>
      <c r="G1161" s="136">
        <f t="shared" si="18"/>
        <v>-2.2399999999999975E-2</v>
      </c>
    </row>
    <row r="1162" spans="1:7">
      <c r="A1162" s="48" t="s">
        <v>2324</v>
      </c>
      <c r="B1162" t="s">
        <v>2675</v>
      </c>
      <c r="C1162" s="3">
        <v>3821</v>
      </c>
      <c r="D1162" t="s">
        <v>1472</v>
      </c>
      <c r="E1162" s="74">
        <v>0.69920000000000004</v>
      </c>
      <c r="F1162" s="136">
        <v>0.71889999999999998</v>
      </c>
      <c r="G1162" s="136">
        <f t="shared" si="18"/>
        <v>1.969999999999994E-2</v>
      </c>
    </row>
    <row r="1163" spans="1:7">
      <c r="A1163" s="48" t="s">
        <v>2324</v>
      </c>
      <c r="B1163" t="s">
        <v>2675</v>
      </c>
      <c r="C1163" s="3">
        <v>4013</v>
      </c>
      <c r="D1163" t="s">
        <v>1474</v>
      </c>
      <c r="E1163" s="74">
        <v>0.64959999999999996</v>
      </c>
      <c r="F1163" s="136">
        <v>0.63190000000000002</v>
      </c>
      <c r="G1163" s="136">
        <f t="shared" si="18"/>
        <v>-1.7699999999999938E-2</v>
      </c>
    </row>
    <row r="1164" spans="1:7">
      <c r="A1164" s="48" t="s">
        <v>2324</v>
      </c>
      <c r="B1164" t="s">
        <v>2675</v>
      </c>
      <c r="C1164" s="3">
        <v>3001</v>
      </c>
      <c r="D1164" t="s">
        <v>1471</v>
      </c>
      <c r="E1164" s="74">
        <v>0.59540000000000004</v>
      </c>
      <c r="F1164" s="136">
        <v>0.5897</v>
      </c>
      <c r="G1164" s="136">
        <f t="shared" si="18"/>
        <v>-5.7000000000000384E-3</v>
      </c>
    </row>
    <row r="1165" spans="1:7">
      <c r="A1165" s="48" t="s">
        <v>2324</v>
      </c>
      <c r="B1165" t="s">
        <v>2675</v>
      </c>
      <c r="C1165" s="3">
        <v>4511</v>
      </c>
      <c r="D1165" t="s">
        <v>1475</v>
      </c>
      <c r="E1165" s="74">
        <v>0.71319999999999995</v>
      </c>
      <c r="F1165" s="136">
        <v>0.72170000000000001</v>
      </c>
      <c r="G1165" s="136">
        <f t="shared" si="18"/>
        <v>8.5000000000000631E-3</v>
      </c>
    </row>
    <row r="1166" spans="1:7">
      <c r="A1166" s="48" t="s">
        <v>2324</v>
      </c>
      <c r="B1166" t="s">
        <v>2675</v>
      </c>
      <c r="C1166" s="3">
        <v>2295</v>
      </c>
      <c r="D1166" t="s">
        <v>1470</v>
      </c>
      <c r="E1166" s="74">
        <v>0.59730000000000005</v>
      </c>
      <c r="F1166" s="136">
        <v>0.63160000000000005</v>
      </c>
      <c r="G1166" s="136">
        <f t="shared" si="18"/>
        <v>3.4299999999999997E-2</v>
      </c>
    </row>
    <row r="1167" spans="1:7">
      <c r="A1167" s="48" t="s">
        <v>2324</v>
      </c>
      <c r="B1167" t="s">
        <v>2675</v>
      </c>
      <c r="C1167" s="3">
        <v>5449</v>
      </c>
      <c r="D1167" t="s">
        <v>1476</v>
      </c>
      <c r="E1167" s="74">
        <v>0.69089999999999996</v>
      </c>
      <c r="F1167" s="136">
        <v>0.57379999999999998</v>
      </c>
      <c r="G1167" s="136">
        <f t="shared" si="18"/>
        <v>-0.11709999999999998</v>
      </c>
    </row>
    <row r="1168" spans="1:7">
      <c r="A1168" s="48" t="s">
        <v>2324</v>
      </c>
      <c r="B1168" t="s">
        <v>2675</v>
      </c>
      <c r="C1168" s="3">
        <v>3829</v>
      </c>
      <c r="D1168" t="s">
        <v>1473</v>
      </c>
      <c r="E1168" s="74">
        <v>0.59450000000000003</v>
      </c>
      <c r="F1168" s="136">
        <v>0.56569999999999998</v>
      </c>
      <c r="G1168" s="136">
        <f t="shared" si="18"/>
        <v>-2.8800000000000048E-2</v>
      </c>
    </row>
    <row r="1169" spans="1:7">
      <c r="A1169" s="48" t="s">
        <v>2324</v>
      </c>
      <c r="B1169" t="s">
        <v>2675</v>
      </c>
      <c r="C1169" s="3">
        <v>5960</v>
      </c>
      <c r="D1169" t="s">
        <v>1477</v>
      </c>
      <c r="E1169" s="74">
        <v>0.39460000000000001</v>
      </c>
      <c r="F1169" s="136">
        <v>0.25659999999999999</v>
      </c>
      <c r="G1169" s="136">
        <f t="shared" si="18"/>
        <v>-0.13800000000000001</v>
      </c>
    </row>
    <row r="1170" spans="1:7">
      <c r="A1170" s="48" t="s">
        <v>2324</v>
      </c>
      <c r="B1170" t="s">
        <v>2675</v>
      </c>
      <c r="C1170" s="3">
        <v>1992</v>
      </c>
      <c r="D1170" t="s">
        <v>2676</v>
      </c>
      <c r="E1170" s="74">
        <v>0.38119999999999998</v>
      </c>
      <c r="F1170" s="136">
        <v>0.34110000000000001</v>
      </c>
      <c r="G1170" s="136">
        <f t="shared" si="18"/>
        <v>-4.0099999999999969E-2</v>
      </c>
    </row>
    <row r="1171" spans="1:7">
      <c r="A1171" s="48" t="s">
        <v>2324</v>
      </c>
      <c r="B1171" t="s">
        <v>2675</v>
      </c>
      <c r="C1171" s="3">
        <v>2880</v>
      </c>
      <c r="D1171" t="s">
        <v>39</v>
      </c>
      <c r="E1171" s="74">
        <v>0.7117</v>
      </c>
      <c r="F1171" s="136">
        <v>0.72589999999999999</v>
      </c>
      <c r="G1171" s="136">
        <f t="shared" si="18"/>
        <v>1.419999999999999E-2</v>
      </c>
    </row>
    <row r="1172" spans="1:7">
      <c r="A1172" s="48" t="s">
        <v>2230</v>
      </c>
      <c r="B1172" t="s">
        <v>2677</v>
      </c>
      <c r="C1172" s="3">
        <v>1986</v>
      </c>
      <c r="D1172" t="s">
        <v>977</v>
      </c>
      <c r="E1172" s="74">
        <v>0.7036</v>
      </c>
      <c r="F1172" s="136">
        <v>0.69769999999999999</v>
      </c>
      <c r="G1172" s="136">
        <f t="shared" si="18"/>
        <v>-5.9000000000000163E-3</v>
      </c>
    </row>
    <row r="1173" spans="1:7">
      <c r="A1173" s="48" t="s">
        <v>2331</v>
      </c>
      <c r="B1173" t="s">
        <v>2678</v>
      </c>
      <c r="C1173" s="3">
        <v>4247</v>
      </c>
      <c r="D1173" t="s">
        <v>1528</v>
      </c>
      <c r="E1173" s="74">
        <v>0.65669999999999995</v>
      </c>
      <c r="F1173" s="136">
        <v>0.70069999999999999</v>
      </c>
      <c r="G1173" s="136">
        <f t="shared" si="18"/>
        <v>4.4000000000000039E-2</v>
      </c>
    </row>
    <row r="1174" spans="1:7">
      <c r="A1174" s="48" t="s">
        <v>2331</v>
      </c>
      <c r="B1174" t="s">
        <v>2678</v>
      </c>
      <c r="C1174" s="3">
        <v>4303</v>
      </c>
      <c r="D1174" t="s">
        <v>828</v>
      </c>
      <c r="E1174" s="74">
        <v>0.67369999999999997</v>
      </c>
      <c r="F1174" s="136">
        <v>0.66059999999999997</v>
      </c>
      <c r="G1174" s="136">
        <f t="shared" si="18"/>
        <v>-1.3100000000000001E-2</v>
      </c>
    </row>
    <row r="1175" spans="1:7">
      <c r="A1175" s="48" t="s">
        <v>2331</v>
      </c>
      <c r="B1175" t="s">
        <v>2678</v>
      </c>
      <c r="C1175" s="3">
        <v>4342</v>
      </c>
      <c r="D1175" t="s">
        <v>1529</v>
      </c>
      <c r="E1175" s="74">
        <v>0.31159999999999999</v>
      </c>
      <c r="F1175" s="136">
        <v>0.30599999999999999</v>
      </c>
      <c r="G1175" s="136">
        <f t="shared" si="18"/>
        <v>-5.5999999999999939E-3</v>
      </c>
    </row>
    <row r="1176" spans="1:7">
      <c r="A1176" s="48" t="s">
        <v>2331</v>
      </c>
      <c r="B1176" t="s">
        <v>2678</v>
      </c>
      <c r="C1176" s="3">
        <v>4304</v>
      </c>
      <c r="D1176" t="s">
        <v>830</v>
      </c>
      <c r="E1176" s="74">
        <v>0.61539999999999995</v>
      </c>
      <c r="F1176" s="136">
        <v>0.60270000000000001</v>
      </c>
      <c r="G1176" s="136">
        <f t="shared" si="18"/>
        <v>-1.2699999999999934E-2</v>
      </c>
    </row>
    <row r="1177" spans="1:7">
      <c r="A1177" s="48" t="s">
        <v>2331</v>
      </c>
      <c r="B1177" t="s">
        <v>2678</v>
      </c>
      <c r="C1177" s="3">
        <v>4469</v>
      </c>
      <c r="D1177" t="s">
        <v>1534</v>
      </c>
      <c r="E1177" s="74">
        <v>0.23810000000000001</v>
      </c>
      <c r="F1177" s="136">
        <v>0.2102</v>
      </c>
      <c r="G1177" s="136">
        <f t="shared" si="18"/>
        <v>-2.7900000000000008E-2</v>
      </c>
    </row>
    <row r="1178" spans="1:7">
      <c r="A1178" s="48" t="s">
        <v>2331</v>
      </c>
      <c r="B1178" t="s">
        <v>2678</v>
      </c>
      <c r="C1178" s="3">
        <v>4231</v>
      </c>
      <c r="D1178" t="s">
        <v>1527</v>
      </c>
      <c r="E1178" s="74">
        <v>0.61550000000000005</v>
      </c>
      <c r="F1178" s="136">
        <v>0.62390000000000001</v>
      </c>
      <c r="G1178" s="136">
        <f t="shared" si="18"/>
        <v>8.3999999999999631E-3</v>
      </c>
    </row>
    <row r="1179" spans="1:7">
      <c r="A1179" s="48" t="s">
        <v>2331</v>
      </c>
      <c r="B1179" t="s">
        <v>2678</v>
      </c>
      <c r="C1179" s="3">
        <v>2886</v>
      </c>
      <c r="D1179" t="s">
        <v>1520</v>
      </c>
      <c r="E1179" s="74">
        <v>0.63590000000000002</v>
      </c>
      <c r="F1179" s="136">
        <v>0.61160000000000003</v>
      </c>
      <c r="G1179" s="136">
        <f t="shared" si="18"/>
        <v>-2.4299999999999988E-2</v>
      </c>
    </row>
    <row r="1180" spans="1:7">
      <c r="A1180" s="48" t="s">
        <v>2331</v>
      </c>
      <c r="B1180" t="s">
        <v>2678</v>
      </c>
      <c r="C1180" s="3">
        <v>4430</v>
      </c>
      <c r="D1180" t="s">
        <v>1532</v>
      </c>
      <c r="E1180" s="74">
        <v>0.34060000000000001</v>
      </c>
      <c r="F1180" s="136">
        <v>0.33729999999999999</v>
      </c>
      <c r="G1180" s="136">
        <f t="shared" si="18"/>
        <v>-3.3000000000000251E-3</v>
      </c>
    </row>
    <row r="1181" spans="1:7">
      <c r="A1181" s="48" t="s">
        <v>2331</v>
      </c>
      <c r="B1181" t="s">
        <v>2678</v>
      </c>
      <c r="C1181" s="3">
        <v>4344</v>
      </c>
      <c r="D1181" t="s">
        <v>1530</v>
      </c>
      <c r="E1181" s="74">
        <v>0.71589999999999998</v>
      </c>
      <c r="F1181" s="136">
        <v>0.70099999999999996</v>
      </c>
      <c r="G1181" s="136">
        <f t="shared" si="18"/>
        <v>-1.4900000000000024E-2</v>
      </c>
    </row>
    <row r="1182" spans="1:7">
      <c r="A1182" s="48" t="s">
        <v>2331</v>
      </c>
      <c r="B1182" t="s">
        <v>2678</v>
      </c>
      <c r="C1182" s="3">
        <v>4433</v>
      </c>
      <c r="D1182" t="s">
        <v>1533</v>
      </c>
      <c r="E1182" s="74">
        <v>0.34789999999999999</v>
      </c>
      <c r="F1182" s="136">
        <v>0.3473</v>
      </c>
      <c r="G1182" s="136">
        <f t="shared" si="18"/>
        <v>-5.9999999999998943E-4</v>
      </c>
    </row>
    <row r="1183" spans="1:7">
      <c r="A1183" s="48" t="s">
        <v>2331</v>
      </c>
      <c r="B1183" t="s">
        <v>2678</v>
      </c>
      <c r="C1183" s="3">
        <v>5450</v>
      </c>
      <c r="D1183" t="s">
        <v>1536</v>
      </c>
      <c r="E1183" s="74">
        <v>0.58040000000000003</v>
      </c>
      <c r="F1183" s="136">
        <v>0.58450000000000002</v>
      </c>
      <c r="G1183" s="136">
        <f t="shared" si="18"/>
        <v>4.0999999999999925E-3</v>
      </c>
    </row>
    <row r="1184" spans="1:7">
      <c r="A1184" s="48" t="s">
        <v>2331</v>
      </c>
      <c r="B1184" t="s">
        <v>2678</v>
      </c>
      <c r="C1184" s="3">
        <v>3688</v>
      </c>
      <c r="D1184" t="s">
        <v>1524</v>
      </c>
      <c r="E1184" s="74">
        <v>0.59530000000000005</v>
      </c>
      <c r="F1184" s="136">
        <v>0.60170000000000001</v>
      </c>
      <c r="G1184" s="136">
        <f t="shared" si="18"/>
        <v>6.3999999999999613E-3</v>
      </c>
    </row>
    <row r="1185" spans="1:7">
      <c r="A1185" s="48" t="s">
        <v>2331</v>
      </c>
      <c r="B1185" t="s">
        <v>2678</v>
      </c>
      <c r="C1185" s="3">
        <v>4164</v>
      </c>
      <c r="D1185" t="s">
        <v>1525</v>
      </c>
      <c r="E1185" s="74">
        <v>0.21099999999999999</v>
      </c>
      <c r="F1185" s="136">
        <v>0.1938</v>
      </c>
      <c r="G1185" s="136">
        <f t="shared" si="18"/>
        <v>-1.7199999999999993E-2</v>
      </c>
    </row>
    <row r="1186" spans="1:7">
      <c r="A1186" s="48" t="s">
        <v>2331</v>
      </c>
      <c r="B1186" t="s">
        <v>2678</v>
      </c>
      <c r="C1186" s="3">
        <v>5498</v>
      </c>
      <c r="D1186" t="s">
        <v>2473</v>
      </c>
      <c r="E1186" s="74">
        <v>0.68820000000000003</v>
      </c>
      <c r="F1186" s="136">
        <v>0.67330000000000001</v>
      </c>
      <c r="G1186" s="136">
        <f t="shared" si="18"/>
        <v>-1.4900000000000024E-2</v>
      </c>
    </row>
    <row r="1187" spans="1:7">
      <c r="A1187" s="48" t="s">
        <v>2331</v>
      </c>
      <c r="B1187" t="s">
        <v>2678</v>
      </c>
      <c r="C1187" s="3">
        <v>4583</v>
      </c>
      <c r="D1187" t="s">
        <v>1535</v>
      </c>
      <c r="E1187" s="74">
        <v>0.5958</v>
      </c>
      <c r="F1187" s="136">
        <v>0.57479999999999998</v>
      </c>
      <c r="G1187" s="136">
        <f t="shared" si="18"/>
        <v>-2.1000000000000019E-2</v>
      </c>
    </row>
    <row r="1188" spans="1:7">
      <c r="A1188" s="48" t="s">
        <v>2331</v>
      </c>
      <c r="B1188" t="s">
        <v>2678</v>
      </c>
      <c r="C1188" s="3">
        <v>3121</v>
      </c>
      <c r="D1188" t="s">
        <v>1522</v>
      </c>
      <c r="E1188" s="74">
        <v>0.71089999999999998</v>
      </c>
      <c r="F1188" s="136">
        <v>0.67549999999999999</v>
      </c>
      <c r="G1188" s="136">
        <f t="shared" si="18"/>
        <v>-3.5399999999999987E-2</v>
      </c>
    </row>
    <row r="1189" spans="1:7">
      <c r="A1189" s="48" t="s">
        <v>2331</v>
      </c>
      <c r="B1189" t="s">
        <v>2678</v>
      </c>
      <c r="C1189" s="3">
        <v>3120</v>
      </c>
      <c r="D1189" t="s">
        <v>1521</v>
      </c>
      <c r="E1189" s="74">
        <v>0.45500000000000002</v>
      </c>
      <c r="F1189" s="136">
        <v>0.45700000000000002</v>
      </c>
      <c r="G1189" s="136">
        <f t="shared" si="18"/>
        <v>2.0000000000000018E-3</v>
      </c>
    </row>
    <row r="1190" spans="1:7">
      <c r="A1190" s="48" t="s">
        <v>2331</v>
      </c>
      <c r="B1190" t="s">
        <v>2678</v>
      </c>
      <c r="C1190" s="3">
        <v>5482</v>
      </c>
      <c r="D1190" t="s">
        <v>2474</v>
      </c>
      <c r="E1190" s="74">
        <v>0.57430000000000003</v>
      </c>
      <c r="F1190" s="136">
        <v>0.49590000000000001</v>
      </c>
      <c r="G1190" s="136">
        <f t="shared" si="18"/>
        <v>-7.8400000000000025E-2</v>
      </c>
    </row>
    <row r="1191" spans="1:7">
      <c r="A1191" s="48" t="s">
        <v>2331</v>
      </c>
      <c r="B1191" t="s">
        <v>2678</v>
      </c>
      <c r="C1191" s="3">
        <v>4165</v>
      </c>
      <c r="D1191" t="s">
        <v>1526</v>
      </c>
      <c r="E1191" s="74">
        <v>0.29959999999999998</v>
      </c>
      <c r="F1191" s="136">
        <v>0.29659999999999997</v>
      </c>
      <c r="G1191" s="136">
        <f t="shared" si="18"/>
        <v>-3.0000000000000027E-3</v>
      </c>
    </row>
    <row r="1192" spans="1:7">
      <c r="A1192" s="48" t="s">
        <v>2331</v>
      </c>
      <c r="B1192" t="s">
        <v>2678</v>
      </c>
      <c r="C1192" s="3">
        <v>3687</v>
      </c>
      <c r="D1192" t="s">
        <v>1523</v>
      </c>
      <c r="E1192" s="74">
        <v>0.51049999999999995</v>
      </c>
      <c r="F1192" s="136">
        <v>0.4758</v>
      </c>
      <c r="G1192" s="136">
        <f t="shared" si="18"/>
        <v>-3.4699999999999953E-2</v>
      </c>
    </row>
    <row r="1193" spans="1:7">
      <c r="A1193" s="48" t="s">
        <v>2331</v>
      </c>
      <c r="B1193" t="s">
        <v>2678</v>
      </c>
      <c r="C1193" s="3">
        <v>4425</v>
      </c>
      <c r="D1193" t="s">
        <v>1531</v>
      </c>
      <c r="E1193" s="74">
        <v>0.58989999999999998</v>
      </c>
      <c r="F1193" s="136">
        <v>0.60509999999999997</v>
      </c>
      <c r="G1193" s="136">
        <f t="shared" si="18"/>
        <v>1.5199999999999991E-2</v>
      </c>
    </row>
    <row r="1194" spans="1:7">
      <c r="A1194" s="48" t="s">
        <v>2409</v>
      </c>
      <c r="B1194" t="s">
        <v>2679</v>
      </c>
      <c r="C1194" s="3">
        <v>5451</v>
      </c>
      <c r="D1194" t="s">
        <v>2038</v>
      </c>
      <c r="E1194" s="74">
        <v>0.53890000000000005</v>
      </c>
      <c r="F1194" s="136">
        <v>0.54459999999999997</v>
      </c>
      <c r="G1194" s="136">
        <f t="shared" si="18"/>
        <v>5.6999999999999273E-3</v>
      </c>
    </row>
    <row r="1195" spans="1:7">
      <c r="A1195" s="48" t="s">
        <v>2409</v>
      </c>
      <c r="B1195" t="s">
        <v>2679</v>
      </c>
      <c r="C1195" s="3">
        <v>2591</v>
      </c>
      <c r="D1195" t="s">
        <v>2036</v>
      </c>
      <c r="E1195" s="74">
        <v>0.48220000000000002</v>
      </c>
      <c r="F1195" s="136">
        <v>0.50549999999999995</v>
      </c>
      <c r="G1195" s="136">
        <f t="shared" si="18"/>
        <v>2.3299999999999932E-2</v>
      </c>
    </row>
    <row r="1196" spans="1:7">
      <c r="A1196" s="48" t="s">
        <v>2409</v>
      </c>
      <c r="B1196" t="s">
        <v>2679</v>
      </c>
      <c r="C1196" s="3">
        <v>2898</v>
      </c>
      <c r="D1196" t="s">
        <v>2037</v>
      </c>
      <c r="E1196" s="74">
        <v>0.52380000000000004</v>
      </c>
      <c r="F1196" s="136">
        <v>0.5464</v>
      </c>
      <c r="G1196" s="136">
        <f t="shared" si="18"/>
        <v>2.2599999999999953E-2</v>
      </c>
    </row>
    <row r="1197" spans="1:7">
      <c r="A1197" s="48" t="s">
        <v>2254</v>
      </c>
      <c r="B1197" t="s">
        <v>2680</v>
      </c>
      <c r="C1197" s="3">
        <v>3288</v>
      </c>
      <c r="D1197" t="s">
        <v>1090</v>
      </c>
      <c r="E1197" s="74">
        <v>0.42230000000000001</v>
      </c>
      <c r="F1197" s="136">
        <v>0.43090000000000001</v>
      </c>
      <c r="G1197" s="136">
        <f t="shared" si="18"/>
        <v>8.5999999999999965E-3</v>
      </c>
    </row>
    <row r="1198" spans="1:7">
      <c r="A1198" s="48" t="s">
        <v>2254</v>
      </c>
      <c r="B1198" t="s">
        <v>2680</v>
      </c>
      <c r="C1198" s="3">
        <v>2273</v>
      </c>
      <c r="D1198" t="s">
        <v>1089</v>
      </c>
      <c r="E1198" s="74">
        <v>0.43219999999999997</v>
      </c>
      <c r="F1198" s="136">
        <v>0.4304</v>
      </c>
      <c r="G1198" s="136">
        <f t="shared" si="18"/>
        <v>-1.7999999999999683E-3</v>
      </c>
    </row>
    <row r="1199" spans="1:7">
      <c r="A1199" s="48" t="s">
        <v>2293</v>
      </c>
      <c r="B1199" t="s">
        <v>2681</v>
      </c>
      <c r="C1199" s="3">
        <v>2868</v>
      </c>
      <c r="D1199" t="s">
        <v>1224</v>
      </c>
      <c r="E1199" s="74">
        <v>0.55930000000000002</v>
      </c>
      <c r="F1199" s="136">
        <v>0.54730000000000001</v>
      </c>
      <c r="G1199" s="136">
        <f t="shared" si="18"/>
        <v>-1.2000000000000011E-2</v>
      </c>
    </row>
    <row r="1200" spans="1:7">
      <c r="A1200" s="48" t="s">
        <v>2293</v>
      </c>
      <c r="B1200" t="s">
        <v>2681</v>
      </c>
      <c r="C1200" s="3">
        <v>3295</v>
      </c>
      <c r="D1200" t="s">
        <v>1225</v>
      </c>
      <c r="E1200" s="74">
        <v>0.54079999999999995</v>
      </c>
      <c r="F1200" s="136">
        <v>0.53549999999999998</v>
      </c>
      <c r="G1200" s="136">
        <f t="shared" si="18"/>
        <v>-5.2999999999999714E-3</v>
      </c>
    </row>
    <row r="1201" spans="1:7">
      <c r="A1201" s="48" t="s">
        <v>2282</v>
      </c>
      <c r="B1201" t="s">
        <v>2682</v>
      </c>
      <c r="C1201" s="3">
        <v>2494</v>
      </c>
      <c r="D1201" t="s">
        <v>1179</v>
      </c>
      <c r="E1201" s="74">
        <v>0.96020000000000005</v>
      </c>
      <c r="F1201" s="136">
        <v>0.99729999999999996</v>
      </c>
      <c r="G1201" s="136">
        <f t="shared" si="18"/>
        <v>3.7099999999999911E-2</v>
      </c>
    </row>
    <row r="1202" spans="1:7">
      <c r="A1202" s="48" t="s">
        <v>2282</v>
      </c>
      <c r="B1202" t="s">
        <v>2682</v>
      </c>
      <c r="C1202" s="3">
        <v>5740</v>
      </c>
      <c r="D1202" t="s">
        <v>3061</v>
      </c>
      <c r="E1202" s="74">
        <v>0.9667</v>
      </c>
      <c r="F1202" s="136">
        <v>1</v>
      </c>
      <c r="G1202" s="136">
        <f t="shared" si="18"/>
        <v>3.3299999999999996E-2</v>
      </c>
    </row>
    <row r="1203" spans="1:7">
      <c r="A1203" s="48" t="s">
        <v>2296</v>
      </c>
      <c r="B1203" t="s">
        <v>2683</v>
      </c>
      <c r="C1203" s="3">
        <v>2518</v>
      </c>
      <c r="D1203" t="s">
        <v>1232</v>
      </c>
      <c r="E1203" s="74">
        <v>0.51749999999999996</v>
      </c>
      <c r="F1203" s="136">
        <v>0.52039999999999997</v>
      </c>
      <c r="G1203" s="136">
        <f t="shared" si="18"/>
        <v>2.9000000000000137E-3</v>
      </c>
    </row>
    <row r="1204" spans="1:7">
      <c r="A1204" s="48" t="s">
        <v>2296</v>
      </c>
      <c r="B1204" t="s">
        <v>2683</v>
      </c>
      <c r="C1204" s="3">
        <v>5681</v>
      </c>
      <c r="D1204" t="s">
        <v>3005</v>
      </c>
      <c r="E1204" s="74">
        <v>0.54410000000000003</v>
      </c>
      <c r="F1204" s="136">
        <v>0.51170000000000004</v>
      </c>
      <c r="G1204" s="136">
        <f t="shared" si="18"/>
        <v>-3.2399999999999984E-2</v>
      </c>
    </row>
    <row r="1205" spans="1:7">
      <c r="A1205" s="48" t="s">
        <v>2296</v>
      </c>
      <c r="B1205" t="s">
        <v>2683</v>
      </c>
      <c r="C1205" s="3">
        <v>5118</v>
      </c>
      <c r="D1205" t="s">
        <v>1235</v>
      </c>
      <c r="E1205" s="74">
        <v>0.70399999999999996</v>
      </c>
      <c r="F1205" s="136">
        <v>0.67079999999999995</v>
      </c>
      <c r="G1205" s="136">
        <f t="shared" si="18"/>
        <v>-3.3200000000000007E-2</v>
      </c>
    </row>
    <row r="1206" spans="1:7">
      <c r="A1206" s="48" t="s">
        <v>2296</v>
      </c>
      <c r="B1206" t="s">
        <v>2683</v>
      </c>
      <c r="C1206" s="3">
        <v>3968</v>
      </c>
      <c r="D1206" t="s">
        <v>1233</v>
      </c>
      <c r="E1206" s="74">
        <v>0.62649999999999995</v>
      </c>
      <c r="F1206" s="136">
        <v>0.61450000000000005</v>
      </c>
      <c r="G1206" s="136">
        <f t="shared" si="18"/>
        <v>-1.19999999999999E-2</v>
      </c>
    </row>
    <row r="1207" spans="1:7">
      <c r="A1207" s="48" t="s">
        <v>2296</v>
      </c>
      <c r="B1207" t="s">
        <v>2683</v>
      </c>
      <c r="C1207" s="3">
        <v>4478</v>
      </c>
      <c r="D1207" t="s">
        <v>1234</v>
      </c>
      <c r="E1207" s="74">
        <v>0.64480000000000004</v>
      </c>
      <c r="F1207" s="136">
        <v>0.64880000000000004</v>
      </c>
      <c r="G1207" s="136">
        <f t="shared" si="18"/>
        <v>4.0000000000000036E-3</v>
      </c>
    </row>
    <row r="1208" spans="1:7">
      <c r="A1208" s="48" t="s">
        <v>2346</v>
      </c>
      <c r="B1208" t="s">
        <v>2684</v>
      </c>
      <c r="C1208" s="3">
        <v>4036</v>
      </c>
      <c r="D1208" t="s">
        <v>1710</v>
      </c>
      <c r="E1208" s="74">
        <v>0.34720000000000001</v>
      </c>
      <c r="F1208" s="136">
        <v>0.3695</v>
      </c>
      <c r="G1208" s="136">
        <f t="shared" si="18"/>
        <v>2.2299999999999986E-2</v>
      </c>
    </row>
    <row r="1209" spans="1:7">
      <c r="A1209" s="48" t="s">
        <v>2346</v>
      </c>
      <c r="B1209" t="s">
        <v>2684</v>
      </c>
      <c r="C1209" s="3">
        <v>4333</v>
      </c>
      <c r="D1209" t="s">
        <v>1711</v>
      </c>
      <c r="E1209" s="74">
        <v>0.2757</v>
      </c>
      <c r="F1209" s="136">
        <v>0.27260000000000001</v>
      </c>
      <c r="G1209" s="136">
        <f t="shared" si="18"/>
        <v>-3.0999999999999917E-3</v>
      </c>
    </row>
    <row r="1210" spans="1:7">
      <c r="A1210" s="48" t="s">
        <v>2346</v>
      </c>
      <c r="B1210" t="s">
        <v>2684</v>
      </c>
      <c r="C1210" s="3">
        <v>4521</v>
      </c>
      <c r="D1210" t="s">
        <v>1712</v>
      </c>
      <c r="E1210" s="74">
        <v>0.32779999999999998</v>
      </c>
      <c r="F1210" s="136">
        <v>0.32879999999999998</v>
      </c>
      <c r="G1210" s="136">
        <f t="shared" si="18"/>
        <v>1.0000000000000009E-3</v>
      </c>
    </row>
    <row r="1211" spans="1:7">
      <c r="A1211" s="48" t="s">
        <v>2346</v>
      </c>
      <c r="B1211" t="s">
        <v>2684</v>
      </c>
      <c r="C1211" s="3">
        <v>2341</v>
      </c>
      <c r="D1211" t="s">
        <v>1709</v>
      </c>
      <c r="E1211" s="74">
        <v>0.30559999999999998</v>
      </c>
      <c r="F1211" s="136">
        <v>0.3014</v>
      </c>
      <c r="G1211" s="136">
        <f t="shared" si="18"/>
        <v>-4.1999999999999815E-3</v>
      </c>
    </row>
    <row r="1212" spans="1:7">
      <c r="A1212" s="48" t="s">
        <v>2346</v>
      </c>
      <c r="B1212" t="s">
        <v>2684</v>
      </c>
      <c r="C1212" s="3">
        <v>5752</v>
      </c>
      <c r="D1212" t="s">
        <v>3062</v>
      </c>
      <c r="E1212" s="74">
        <v>0.2079</v>
      </c>
      <c r="F1212" s="136">
        <v>0.2087</v>
      </c>
      <c r="G1212" s="136">
        <f t="shared" si="18"/>
        <v>7.9999999999999516E-4</v>
      </c>
    </row>
    <row r="1213" spans="1:7">
      <c r="A1213" s="48" t="s">
        <v>2346</v>
      </c>
      <c r="B1213" t="s">
        <v>2684</v>
      </c>
      <c r="C1213" s="3">
        <v>5417</v>
      </c>
      <c r="D1213" t="s">
        <v>1713</v>
      </c>
      <c r="E1213" s="74">
        <v>0.58889999999999998</v>
      </c>
      <c r="F1213" s="136">
        <v>0.64449999999999996</v>
      </c>
      <c r="G1213" s="136">
        <f t="shared" si="18"/>
        <v>5.5599999999999983E-2</v>
      </c>
    </row>
    <row r="1214" spans="1:7">
      <c r="A1214" s="48" t="s">
        <v>2392</v>
      </c>
      <c r="B1214" t="s">
        <v>2685</v>
      </c>
      <c r="C1214" s="3">
        <v>4428</v>
      </c>
      <c r="D1214" t="s">
        <v>1988</v>
      </c>
      <c r="E1214" s="74">
        <v>0.49530000000000002</v>
      </c>
      <c r="F1214" s="136">
        <v>0.53380000000000005</v>
      </c>
      <c r="G1214" s="136">
        <f t="shared" si="18"/>
        <v>3.8500000000000034E-2</v>
      </c>
    </row>
    <row r="1215" spans="1:7">
      <c r="A1215" s="48" t="s">
        <v>2392</v>
      </c>
      <c r="B1215" t="s">
        <v>2685</v>
      </c>
      <c r="C1215" s="3">
        <v>4525</v>
      </c>
      <c r="D1215" t="s">
        <v>1989</v>
      </c>
      <c r="E1215" s="74">
        <v>0.50949999999999995</v>
      </c>
      <c r="F1215" s="136">
        <v>0.5252</v>
      </c>
      <c r="G1215" s="136">
        <f t="shared" si="18"/>
        <v>1.5700000000000047E-2</v>
      </c>
    </row>
    <row r="1216" spans="1:7">
      <c r="A1216" s="48" t="s">
        <v>2392</v>
      </c>
      <c r="B1216" t="s">
        <v>2685</v>
      </c>
      <c r="C1216" s="3">
        <v>5554</v>
      </c>
      <c r="D1216" t="s">
        <v>2874</v>
      </c>
      <c r="E1216" s="74">
        <v>0.63690000000000002</v>
      </c>
      <c r="F1216" s="136">
        <v>0.66469999999999996</v>
      </c>
      <c r="G1216" s="136">
        <f t="shared" si="18"/>
        <v>2.7799999999999936E-2</v>
      </c>
    </row>
    <row r="1217" spans="1:7">
      <c r="A1217" s="48" t="s">
        <v>2392</v>
      </c>
      <c r="B1217" t="s">
        <v>2685</v>
      </c>
      <c r="C1217" s="3">
        <v>2459</v>
      </c>
      <c r="D1217" t="s">
        <v>1985</v>
      </c>
      <c r="E1217" s="74">
        <v>0.49049999999999999</v>
      </c>
      <c r="F1217" s="136">
        <v>0.50870000000000004</v>
      </c>
      <c r="G1217" s="136">
        <f t="shared" si="18"/>
        <v>1.8200000000000049E-2</v>
      </c>
    </row>
    <row r="1218" spans="1:7">
      <c r="A1218" s="48" t="s">
        <v>2392</v>
      </c>
      <c r="B1218" t="s">
        <v>2685</v>
      </c>
      <c r="C1218" s="3">
        <v>2687</v>
      </c>
      <c r="D1218" t="s">
        <v>1987</v>
      </c>
      <c r="E1218" s="74">
        <v>0.50429999999999997</v>
      </c>
      <c r="F1218" s="136">
        <v>0.52690000000000003</v>
      </c>
      <c r="G1218" s="136">
        <f t="shared" si="18"/>
        <v>2.2600000000000064E-2</v>
      </c>
    </row>
    <row r="1219" spans="1:7">
      <c r="A1219" s="98" t="s">
        <v>2392</v>
      </c>
      <c r="B1219" t="s">
        <v>2685</v>
      </c>
      <c r="C1219" s="3">
        <v>1823</v>
      </c>
      <c r="D1219" s="2" t="s">
        <v>3229</v>
      </c>
      <c r="E1219" s="74">
        <v>0.35189999999999999</v>
      </c>
      <c r="F1219" s="136" t="e">
        <v>#N/A</v>
      </c>
      <c r="G1219" s="136" t="e">
        <f t="shared" si="18"/>
        <v>#N/A</v>
      </c>
    </row>
    <row r="1220" spans="1:7">
      <c r="A1220" s="48" t="s">
        <v>2392</v>
      </c>
      <c r="B1220" t="s">
        <v>2685</v>
      </c>
      <c r="C1220" s="3">
        <v>2489</v>
      </c>
      <c r="D1220" t="s">
        <v>1986</v>
      </c>
      <c r="E1220" s="74">
        <v>0.55279999999999996</v>
      </c>
      <c r="F1220" s="136">
        <v>0.57210000000000005</v>
      </c>
      <c r="G1220" s="136">
        <f t="shared" ref="G1220:G1283" si="19">F1220-E1220</f>
        <v>1.9300000000000095E-2</v>
      </c>
    </row>
    <row r="1221" spans="1:7">
      <c r="A1221" s="48" t="s">
        <v>2191</v>
      </c>
      <c r="B1221" t="s">
        <v>2686</v>
      </c>
      <c r="C1221" s="3">
        <v>3788</v>
      </c>
      <c r="D1221" t="s">
        <v>469</v>
      </c>
      <c r="E1221" s="74">
        <v>0.69230000000000003</v>
      </c>
      <c r="F1221" s="136">
        <v>0.73140000000000005</v>
      </c>
      <c r="G1221" s="136">
        <f t="shared" si="19"/>
        <v>3.9100000000000024E-2</v>
      </c>
    </row>
    <row r="1222" spans="1:7">
      <c r="A1222" s="48" t="s">
        <v>2191</v>
      </c>
      <c r="B1222" t="s">
        <v>2686</v>
      </c>
      <c r="C1222" s="3">
        <v>2728</v>
      </c>
      <c r="D1222" t="s">
        <v>466</v>
      </c>
      <c r="E1222" s="74">
        <v>0.57340000000000002</v>
      </c>
      <c r="F1222" s="136">
        <v>0.56950000000000001</v>
      </c>
      <c r="G1222" s="136">
        <f t="shared" si="19"/>
        <v>-3.9000000000000146E-3</v>
      </c>
    </row>
    <row r="1223" spans="1:7">
      <c r="A1223" s="48" t="s">
        <v>2191</v>
      </c>
      <c r="B1223" t="s">
        <v>2686</v>
      </c>
      <c r="C1223" s="3">
        <v>3787</v>
      </c>
      <c r="D1223" t="s">
        <v>468</v>
      </c>
      <c r="E1223" s="74">
        <v>0.6502</v>
      </c>
      <c r="F1223" s="136">
        <v>0.66400000000000003</v>
      </c>
      <c r="G1223" s="136">
        <f t="shared" si="19"/>
        <v>1.3800000000000034E-2</v>
      </c>
    </row>
    <row r="1224" spans="1:7">
      <c r="A1224" s="48" t="s">
        <v>2191</v>
      </c>
      <c r="B1224" t="s">
        <v>2686</v>
      </c>
      <c r="C1224" s="3">
        <v>3155</v>
      </c>
      <c r="D1224" t="s">
        <v>467</v>
      </c>
      <c r="E1224" s="74">
        <v>0.75170000000000003</v>
      </c>
      <c r="F1224" s="136">
        <v>0.78349999999999997</v>
      </c>
      <c r="G1224" s="136">
        <f t="shared" si="19"/>
        <v>3.1799999999999939E-2</v>
      </c>
    </row>
    <row r="1225" spans="1:7">
      <c r="A1225" s="48" t="s">
        <v>2175</v>
      </c>
      <c r="B1225" t="s">
        <v>2687</v>
      </c>
      <c r="C1225" s="3">
        <v>3325</v>
      </c>
      <c r="D1225" t="s">
        <v>387</v>
      </c>
      <c r="E1225" s="74">
        <v>0.6986</v>
      </c>
      <c r="F1225" s="136">
        <v>0.6956</v>
      </c>
      <c r="G1225" s="136">
        <f t="shared" si="19"/>
        <v>-3.0000000000000027E-3</v>
      </c>
    </row>
    <row r="1226" spans="1:7">
      <c r="A1226" s="48" t="s">
        <v>2175</v>
      </c>
      <c r="B1226" t="s">
        <v>2687</v>
      </c>
      <c r="C1226" s="3">
        <v>2918</v>
      </c>
      <c r="D1226" t="s">
        <v>384</v>
      </c>
      <c r="E1226" s="74">
        <v>0.69069999999999998</v>
      </c>
      <c r="F1226" s="136">
        <v>0.7157</v>
      </c>
      <c r="G1226" s="136">
        <f t="shared" si="19"/>
        <v>2.5000000000000022E-2</v>
      </c>
    </row>
    <row r="1227" spans="1:7">
      <c r="A1227" s="48" t="s">
        <v>2175</v>
      </c>
      <c r="B1227" t="s">
        <v>2687</v>
      </c>
      <c r="C1227" s="3">
        <v>3272</v>
      </c>
      <c r="D1227" t="s">
        <v>386</v>
      </c>
      <c r="E1227" s="74">
        <v>0.68110000000000004</v>
      </c>
      <c r="F1227" s="136">
        <v>0.70630000000000004</v>
      </c>
      <c r="G1227" s="136">
        <f t="shared" si="19"/>
        <v>2.52E-2</v>
      </c>
    </row>
    <row r="1228" spans="1:7">
      <c r="A1228" s="48" t="s">
        <v>2175</v>
      </c>
      <c r="B1228" t="s">
        <v>2687</v>
      </c>
      <c r="C1228" s="3">
        <v>5499</v>
      </c>
      <c r="D1228" t="s">
        <v>2475</v>
      </c>
      <c r="E1228" s="74">
        <v>0</v>
      </c>
      <c r="F1228" s="136">
        <v>0</v>
      </c>
      <c r="G1228" s="136">
        <f t="shared" si="19"/>
        <v>0</v>
      </c>
    </row>
    <row r="1229" spans="1:7">
      <c r="A1229" s="48" t="s">
        <v>2175</v>
      </c>
      <c r="B1229" t="s">
        <v>2687</v>
      </c>
      <c r="C1229" s="3">
        <v>3086</v>
      </c>
      <c r="D1229" t="s">
        <v>385</v>
      </c>
      <c r="E1229" s="74">
        <v>0.60699999999999998</v>
      </c>
      <c r="F1229" s="136">
        <v>0.65869999999999995</v>
      </c>
      <c r="G1229" s="136">
        <f t="shared" si="19"/>
        <v>5.1699999999999968E-2</v>
      </c>
    </row>
    <row r="1230" spans="1:7">
      <c r="A1230" s="48" t="s">
        <v>2175</v>
      </c>
      <c r="B1230" t="s">
        <v>2687</v>
      </c>
      <c r="C1230" s="3">
        <v>5653</v>
      </c>
      <c r="D1230" t="s">
        <v>388</v>
      </c>
      <c r="E1230" s="74">
        <v>0.6956</v>
      </c>
      <c r="F1230" s="136">
        <v>0.67679999999999996</v>
      </c>
      <c r="G1230" s="136">
        <f t="shared" si="19"/>
        <v>-1.8800000000000039E-2</v>
      </c>
    </row>
    <row r="1231" spans="1:7">
      <c r="A1231" s="48" t="s">
        <v>2175</v>
      </c>
      <c r="B1231" t="s">
        <v>2687</v>
      </c>
      <c r="C1231" s="3">
        <v>1754</v>
      </c>
      <c r="D1231" t="s">
        <v>382</v>
      </c>
      <c r="E1231" s="74">
        <v>0.71950000000000003</v>
      </c>
      <c r="F1231" s="136">
        <v>0.70909999999999995</v>
      </c>
      <c r="G1231" s="136">
        <f t="shared" si="19"/>
        <v>-1.0400000000000076E-2</v>
      </c>
    </row>
    <row r="1232" spans="1:7">
      <c r="A1232" s="48" t="s">
        <v>2175</v>
      </c>
      <c r="B1232" t="s">
        <v>2687</v>
      </c>
      <c r="C1232" s="3">
        <v>2198</v>
      </c>
      <c r="D1232" t="s">
        <v>383</v>
      </c>
      <c r="E1232" s="74">
        <v>0.73619999999999997</v>
      </c>
      <c r="F1232" s="136">
        <v>0.75660000000000005</v>
      </c>
      <c r="G1232" s="136">
        <f t="shared" si="19"/>
        <v>2.0400000000000085E-2</v>
      </c>
    </row>
    <row r="1233" spans="1:7">
      <c r="A1233" s="48" t="s">
        <v>2234</v>
      </c>
      <c r="B1233" t="s">
        <v>2688</v>
      </c>
      <c r="C1233" s="3">
        <v>5546</v>
      </c>
      <c r="D1233" t="s">
        <v>3195</v>
      </c>
      <c r="E1233" s="74">
        <v>0.49359999999999998</v>
      </c>
      <c r="F1233" s="136">
        <v>0.51429999999999998</v>
      </c>
      <c r="G1233" s="136">
        <f t="shared" si="19"/>
        <v>2.0699999999999996E-2</v>
      </c>
    </row>
    <row r="1234" spans="1:7">
      <c r="A1234" s="48" t="s">
        <v>2234</v>
      </c>
      <c r="B1234" t="s">
        <v>2688</v>
      </c>
      <c r="C1234" s="3">
        <v>2798</v>
      </c>
      <c r="D1234" t="s">
        <v>1003</v>
      </c>
      <c r="E1234" s="74">
        <v>0.58050000000000002</v>
      </c>
      <c r="F1234" s="136">
        <v>0.57310000000000005</v>
      </c>
      <c r="G1234" s="136">
        <f t="shared" si="19"/>
        <v>-7.3999999999999622E-3</v>
      </c>
    </row>
    <row r="1235" spans="1:7">
      <c r="A1235" s="48" t="s">
        <v>2234</v>
      </c>
      <c r="B1235" t="s">
        <v>2688</v>
      </c>
      <c r="C1235" s="3">
        <v>2854</v>
      </c>
      <c r="D1235" t="s">
        <v>1004</v>
      </c>
      <c r="E1235" s="74">
        <v>0.32640000000000002</v>
      </c>
      <c r="F1235" s="136">
        <v>0.32079999999999997</v>
      </c>
      <c r="G1235" s="136">
        <f t="shared" si="19"/>
        <v>-5.6000000000000494E-3</v>
      </c>
    </row>
    <row r="1236" spans="1:7">
      <c r="A1236" s="48" t="s">
        <v>2234</v>
      </c>
      <c r="B1236" t="s">
        <v>2688</v>
      </c>
      <c r="C1236" s="3">
        <v>5085</v>
      </c>
      <c r="D1236" t="s">
        <v>1010</v>
      </c>
      <c r="E1236" s="74">
        <v>0.42459999999999998</v>
      </c>
      <c r="F1236" s="136">
        <v>0.41120000000000001</v>
      </c>
      <c r="G1236" s="136">
        <f t="shared" si="19"/>
        <v>-1.3399999999999967E-2</v>
      </c>
    </row>
    <row r="1237" spans="1:7">
      <c r="A1237" s="48" t="s">
        <v>2234</v>
      </c>
      <c r="B1237" t="s">
        <v>2688</v>
      </c>
      <c r="C1237" s="3">
        <v>4359</v>
      </c>
      <c r="D1237" t="s">
        <v>1007</v>
      </c>
      <c r="E1237" s="74">
        <v>0.45569999999999999</v>
      </c>
      <c r="F1237" s="136">
        <v>0.45789999999999997</v>
      </c>
      <c r="G1237" s="136">
        <f t="shared" si="19"/>
        <v>2.1999999999999797E-3</v>
      </c>
    </row>
    <row r="1238" spans="1:7">
      <c r="A1238" s="48" t="s">
        <v>2234</v>
      </c>
      <c r="B1238" t="s">
        <v>2688</v>
      </c>
      <c r="C1238" s="3">
        <v>1733</v>
      </c>
      <c r="D1238" t="s">
        <v>3103</v>
      </c>
      <c r="E1238" s="74">
        <v>0.3846</v>
      </c>
      <c r="F1238" s="136">
        <v>0.39279999999999998</v>
      </c>
      <c r="G1238" s="136">
        <f t="shared" si="19"/>
        <v>8.1999999999999851E-3</v>
      </c>
    </row>
    <row r="1239" spans="1:7">
      <c r="A1239" s="48" t="s">
        <v>2234</v>
      </c>
      <c r="B1239" t="s">
        <v>2688</v>
      </c>
      <c r="C1239" s="3">
        <v>3236</v>
      </c>
      <c r="D1239" t="s">
        <v>1005</v>
      </c>
      <c r="E1239" s="74">
        <v>0.27800000000000002</v>
      </c>
      <c r="F1239" s="136">
        <v>0.27400000000000002</v>
      </c>
      <c r="G1239" s="136">
        <f t="shared" si="19"/>
        <v>-4.0000000000000036E-3</v>
      </c>
    </row>
    <row r="1240" spans="1:7">
      <c r="A1240" s="48" t="s">
        <v>2234</v>
      </c>
      <c r="B1240" t="s">
        <v>2688</v>
      </c>
      <c r="C1240" s="3">
        <v>5646</v>
      </c>
      <c r="D1240" t="s">
        <v>2921</v>
      </c>
      <c r="E1240" s="74">
        <v>0.29389999999999999</v>
      </c>
      <c r="F1240" s="136">
        <v>0.30559999999999998</v>
      </c>
      <c r="G1240" s="136">
        <f t="shared" si="19"/>
        <v>1.1699999999999988E-2</v>
      </c>
    </row>
    <row r="1241" spans="1:7">
      <c r="A1241" s="48" t="s">
        <v>2234</v>
      </c>
      <c r="B1241" t="s">
        <v>2688</v>
      </c>
      <c r="C1241" s="3">
        <v>2026</v>
      </c>
      <c r="D1241" t="s">
        <v>1001</v>
      </c>
      <c r="E1241" s="74">
        <v>0.2681</v>
      </c>
      <c r="F1241" s="136">
        <v>0.25169999999999998</v>
      </c>
      <c r="G1241" s="136">
        <f t="shared" si="19"/>
        <v>-1.6400000000000026E-2</v>
      </c>
    </row>
    <row r="1242" spans="1:7">
      <c r="A1242" s="48" t="s">
        <v>2234</v>
      </c>
      <c r="B1242" t="s">
        <v>2688</v>
      </c>
      <c r="C1242" s="3">
        <v>2476</v>
      </c>
      <c r="D1242" t="s">
        <v>1002</v>
      </c>
      <c r="E1242" s="74">
        <v>0.31730000000000003</v>
      </c>
      <c r="F1242" s="136">
        <v>0.30840000000000001</v>
      </c>
      <c r="G1242" s="136">
        <f t="shared" si="19"/>
        <v>-8.900000000000019E-3</v>
      </c>
    </row>
    <row r="1243" spans="1:7">
      <c r="A1243" s="48" t="s">
        <v>2234</v>
      </c>
      <c r="B1243" t="s">
        <v>2688</v>
      </c>
      <c r="C1243" s="3">
        <v>4467</v>
      </c>
      <c r="D1243" t="s">
        <v>1009</v>
      </c>
      <c r="E1243" s="74">
        <v>0.35399999999999998</v>
      </c>
      <c r="F1243" s="136">
        <v>0.36959999999999998</v>
      </c>
      <c r="G1243" s="136">
        <f t="shared" si="19"/>
        <v>1.5600000000000003E-2</v>
      </c>
    </row>
    <row r="1244" spans="1:7">
      <c r="A1244" s="48" t="s">
        <v>2234</v>
      </c>
      <c r="B1244" t="s">
        <v>2688</v>
      </c>
      <c r="C1244" s="3">
        <v>3391</v>
      </c>
      <c r="D1244" t="s">
        <v>1006</v>
      </c>
      <c r="E1244" s="74">
        <v>0.51459999999999995</v>
      </c>
      <c r="F1244" s="136">
        <v>0.4955</v>
      </c>
      <c r="G1244" s="136">
        <f t="shared" si="19"/>
        <v>-1.909999999999995E-2</v>
      </c>
    </row>
    <row r="1245" spans="1:7">
      <c r="A1245" s="48" t="s">
        <v>2234</v>
      </c>
      <c r="B1245" t="s">
        <v>2688</v>
      </c>
      <c r="C1245" s="3">
        <v>4461</v>
      </c>
      <c r="D1245" t="s">
        <v>1008</v>
      </c>
      <c r="E1245" s="74">
        <v>0.30580000000000002</v>
      </c>
      <c r="F1245" s="136">
        <v>0.31140000000000001</v>
      </c>
      <c r="G1245" s="136">
        <f t="shared" si="19"/>
        <v>5.5999999999999939E-3</v>
      </c>
    </row>
    <row r="1246" spans="1:7">
      <c r="A1246" s="48" t="s">
        <v>2280</v>
      </c>
      <c r="B1246" t="s">
        <v>2689</v>
      </c>
      <c r="C1246" s="3">
        <v>2662</v>
      </c>
      <c r="D1246" t="s">
        <v>1173</v>
      </c>
      <c r="E1246" s="74">
        <v>0.45319999999999999</v>
      </c>
      <c r="F1246" s="136">
        <v>0.3992</v>
      </c>
      <c r="G1246" s="136">
        <f t="shared" si="19"/>
        <v>-5.3999999999999992E-2</v>
      </c>
    </row>
    <row r="1247" spans="1:7">
      <c r="A1247" s="48" t="s">
        <v>2280</v>
      </c>
      <c r="B1247" t="s">
        <v>2689</v>
      </c>
      <c r="C1247" s="3">
        <v>3174</v>
      </c>
      <c r="D1247" t="s">
        <v>1174</v>
      </c>
      <c r="E1247" s="74">
        <v>0.48309999999999997</v>
      </c>
      <c r="F1247" s="136">
        <v>0.45329999999999998</v>
      </c>
      <c r="G1247" s="136">
        <f t="shared" si="19"/>
        <v>-2.9799999999999993E-2</v>
      </c>
    </row>
    <row r="1248" spans="1:7">
      <c r="A1248" s="48" t="s">
        <v>2280</v>
      </c>
      <c r="B1248" t="s">
        <v>2689</v>
      </c>
      <c r="C1248" s="3">
        <v>1680</v>
      </c>
      <c r="D1248" t="s">
        <v>1171</v>
      </c>
      <c r="E1248" s="74">
        <v>0.53190000000000004</v>
      </c>
      <c r="F1248" s="136">
        <v>0.46870000000000001</v>
      </c>
      <c r="G1248" s="136">
        <f t="shared" si="19"/>
        <v>-6.3200000000000034E-2</v>
      </c>
    </row>
    <row r="1249" spans="1:7">
      <c r="A1249" s="48" t="s">
        <v>2280</v>
      </c>
      <c r="B1249" t="s">
        <v>2689</v>
      </c>
      <c r="C1249" s="3">
        <v>5513</v>
      </c>
      <c r="D1249" t="s">
        <v>3032</v>
      </c>
      <c r="E1249" s="74">
        <v>0.20979999999999999</v>
      </c>
      <c r="F1249" s="136">
        <v>0.1399</v>
      </c>
      <c r="G1249" s="136">
        <f t="shared" si="19"/>
        <v>-6.989999999999999E-2</v>
      </c>
    </row>
    <row r="1250" spans="1:7">
      <c r="A1250" s="48" t="s">
        <v>2280</v>
      </c>
      <c r="B1250" t="s">
        <v>2689</v>
      </c>
      <c r="C1250" s="3">
        <v>1861</v>
      </c>
      <c r="D1250" t="s">
        <v>1172</v>
      </c>
      <c r="E1250" s="74">
        <v>0.43130000000000002</v>
      </c>
      <c r="F1250" s="136">
        <v>0.47210000000000002</v>
      </c>
      <c r="G1250" s="136">
        <f t="shared" si="19"/>
        <v>4.0800000000000003E-2</v>
      </c>
    </row>
    <row r="1251" spans="1:7">
      <c r="A1251" s="48" t="s">
        <v>2280</v>
      </c>
      <c r="B1251" t="s">
        <v>2689</v>
      </c>
      <c r="C1251" s="3">
        <v>3175</v>
      </c>
      <c r="D1251" t="s">
        <v>1175</v>
      </c>
      <c r="E1251" s="74">
        <v>0.39989999999999998</v>
      </c>
      <c r="F1251" s="136">
        <v>0.37219999999999998</v>
      </c>
      <c r="G1251" s="136">
        <f t="shared" si="19"/>
        <v>-2.7700000000000002E-2</v>
      </c>
    </row>
    <row r="1252" spans="1:7">
      <c r="A1252" s="48" t="s">
        <v>2280</v>
      </c>
      <c r="B1252" t="s">
        <v>2689</v>
      </c>
      <c r="C1252" s="3">
        <v>4320</v>
      </c>
      <c r="D1252" t="s">
        <v>1176</v>
      </c>
      <c r="E1252" s="74">
        <v>0.48749999999999999</v>
      </c>
      <c r="F1252" s="136">
        <v>0.48049999999999998</v>
      </c>
      <c r="G1252" s="136">
        <f t="shared" si="19"/>
        <v>-7.0000000000000062E-3</v>
      </c>
    </row>
    <row r="1253" spans="1:7">
      <c r="A1253" s="48" t="s">
        <v>2295</v>
      </c>
      <c r="B1253" t="s">
        <v>2690</v>
      </c>
      <c r="C1253" s="3">
        <v>2292</v>
      </c>
      <c r="D1253" t="s">
        <v>1230</v>
      </c>
      <c r="E1253" s="74">
        <v>0.54720000000000002</v>
      </c>
      <c r="F1253" s="136">
        <v>0.65659999999999996</v>
      </c>
      <c r="G1253" s="136">
        <f t="shared" si="19"/>
        <v>0.10939999999999994</v>
      </c>
    </row>
    <row r="1254" spans="1:7">
      <c r="A1254" s="48" t="s">
        <v>2372</v>
      </c>
      <c r="B1254" t="s">
        <v>2691</v>
      </c>
      <c r="C1254" s="3">
        <v>5168</v>
      </c>
      <c r="D1254" t="s">
        <v>3196</v>
      </c>
      <c r="E1254" s="74">
        <v>0.32579999999999998</v>
      </c>
      <c r="F1254" s="136">
        <v>0.31019999999999998</v>
      </c>
      <c r="G1254" s="136">
        <f t="shared" si="19"/>
        <v>-1.5600000000000003E-2</v>
      </c>
    </row>
    <row r="1255" spans="1:7">
      <c r="A1255" s="48" t="s">
        <v>2372</v>
      </c>
      <c r="B1255" t="s">
        <v>2691</v>
      </c>
      <c r="C1255" s="3">
        <v>5167</v>
      </c>
      <c r="D1255" t="s">
        <v>1867</v>
      </c>
      <c r="E1255" s="74">
        <v>0.52159999999999995</v>
      </c>
      <c r="F1255" s="136">
        <v>0.51939999999999997</v>
      </c>
      <c r="G1255" s="136">
        <f t="shared" si="19"/>
        <v>-2.1999999999999797E-3</v>
      </c>
    </row>
    <row r="1256" spans="1:7">
      <c r="A1256" s="48" t="s">
        <v>2372</v>
      </c>
      <c r="B1256" t="s">
        <v>2691</v>
      </c>
      <c r="C1256" s="3">
        <v>3361</v>
      </c>
      <c r="D1256" t="s">
        <v>58</v>
      </c>
      <c r="E1256" s="74">
        <v>0.50900000000000001</v>
      </c>
      <c r="F1256" s="136">
        <v>0.51080000000000003</v>
      </c>
      <c r="G1256" s="136">
        <f t="shared" si="19"/>
        <v>1.8000000000000238E-3</v>
      </c>
    </row>
    <row r="1257" spans="1:7">
      <c r="A1257" s="48" t="s">
        <v>2372</v>
      </c>
      <c r="B1257" t="s">
        <v>2691</v>
      </c>
      <c r="C1257" s="3">
        <v>5654</v>
      </c>
      <c r="D1257" t="s">
        <v>2922</v>
      </c>
      <c r="E1257" s="74">
        <v>0.54490000000000005</v>
      </c>
      <c r="F1257" s="136">
        <v>0.58709999999999996</v>
      </c>
      <c r="G1257" s="136">
        <f t="shared" si="19"/>
        <v>4.2199999999999904E-2</v>
      </c>
    </row>
    <row r="1258" spans="1:7">
      <c r="A1258" s="48" t="s">
        <v>2372</v>
      </c>
      <c r="B1258" t="s">
        <v>2691</v>
      </c>
      <c r="C1258" s="3">
        <v>4058</v>
      </c>
      <c r="D1258" t="s">
        <v>1860</v>
      </c>
      <c r="E1258" s="74">
        <v>0.3982</v>
      </c>
      <c r="F1258" s="136">
        <v>0.40639999999999998</v>
      </c>
      <c r="G1258" s="136">
        <f t="shared" si="19"/>
        <v>8.1999999999999851E-3</v>
      </c>
    </row>
    <row r="1259" spans="1:7">
      <c r="A1259" s="48" t="s">
        <v>2372</v>
      </c>
      <c r="B1259" t="s">
        <v>2691</v>
      </c>
      <c r="C1259" s="3">
        <v>4408</v>
      </c>
      <c r="D1259" t="s">
        <v>1864</v>
      </c>
      <c r="E1259" s="74">
        <v>0.36969999999999997</v>
      </c>
      <c r="F1259" s="136">
        <v>0.35099999999999998</v>
      </c>
      <c r="G1259" s="136">
        <f t="shared" si="19"/>
        <v>-1.8699999999999994E-2</v>
      </c>
    </row>
    <row r="1260" spans="1:7">
      <c r="A1260" s="48" t="s">
        <v>2372</v>
      </c>
      <c r="B1260" t="s">
        <v>2691</v>
      </c>
      <c r="C1260" s="3">
        <v>5682</v>
      </c>
      <c r="D1260" t="s">
        <v>3006</v>
      </c>
      <c r="E1260" s="74">
        <v>0.1535</v>
      </c>
      <c r="F1260" s="136">
        <v>0.18049999999999999</v>
      </c>
      <c r="G1260" s="136">
        <f t="shared" si="19"/>
        <v>2.6999999999999996E-2</v>
      </c>
    </row>
    <row r="1261" spans="1:7">
      <c r="A1261" s="48" t="s">
        <v>2372</v>
      </c>
      <c r="B1261" t="s">
        <v>2691</v>
      </c>
      <c r="C1261" s="3">
        <v>4409</v>
      </c>
      <c r="D1261" t="s">
        <v>1865</v>
      </c>
      <c r="E1261" s="74">
        <v>0.45500000000000002</v>
      </c>
      <c r="F1261" s="136">
        <v>0.46989999999999998</v>
      </c>
      <c r="G1261" s="136">
        <f t="shared" si="19"/>
        <v>1.4899999999999969E-2</v>
      </c>
    </row>
    <row r="1262" spans="1:7">
      <c r="A1262" s="48" t="s">
        <v>2372</v>
      </c>
      <c r="B1262" t="s">
        <v>2691</v>
      </c>
      <c r="C1262" s="3">
        <v>3653</v>
      </c>
      <c r="D1262" t="s">
        <v>1857</v>
      </c>
      <c r="E1262" s="74">
        <v>0.59130000000000005</v>
      </c>
      <c r="F1262" s="136">
        <v>0.60319999999999996</v>
      </c>
      <c r="G1262" s="136">
        <f t="shared" si="19"/>
        <v>1.1899999999999911E-2</v>
      </c>
    </row>
    <row r="1263" spans="1:7">
      <c r="A1263" s="48" t="s">
        <v>2372</v>
      </c>
      <c r="B1263" t="s">
        <v>2691</v>
      </c>
      <c r="C1263" s="3">
        <v>3539</v>
      </c>
      <c r="D1263" t="s">
        <v>1855</v>
      </c>
      <c r="E1263" s="74">
        <v>0.37819999999999998</v>
      </c>
      <c r="F1263" s="136">
        <v>0.3901</v>
      </c>
      <c r="G1263" s="136">
        <f t="shared" si="19"/>
        <v>1.1900000000000022E-2</v>
      </c>
    </row>
    <row r="1264" spans="1:7">
      <c r="A1264" s="48" t="s">
        <v>2372</v>
      </c>
      <c r="B1264" t="s">
        <v>2691</v>
      </c>
      <c r="C1264" s="3">
        <v>3262</v>
      </c>
      <c r="D1264" t="s">
        <v>1854</v>
      </c>
      <c r="E1264" s="74">
        <v>0.64380000000000004</v>
      </c>
      <c r="F1264" s="136">
        <v>0.64549999999999996</v>
      </c>
      <c r="G1264" s="136">
        <f t="shared" si="19"/>
        <v>1.6999999999999238E-3</v>
      </c>
    </row>
    <row r="1265" spans="1:7">
      <c r="A1265" s="48" t="s">
        <v>2372</v>
      </c>
      <c r="B1265" t="s">
        <v>2691</v>
      </c>
      <c r="C1265" s="3">
        <v>4255</v>
      </c>
      <c r="D1265" t="s">
        <v>1861</v>
      </c>
      <c r="E1265" s="74">
        <v>0.34899999999999998</v>
      </c>
      <c r="F1265" s="136">
        <v>0.34510000000000002</v>
      </c>
      <c r="G1265" s="136">
        <f t="shared" si="19"/>
        <v>-3.8999999999999591E-3</v>
      </c>
    </row>
    <row r="1266" spans="1:7">
      <c r="A1266" s="48" t="s">
        <v>2372</v>
      </c>
      <c r="B1266" t="s">
        <v>2691</v>
      </c>
      <c r="C1266" s="3">
        <v>3130</v>
      </c>
      <c r="D1266" t="s">
        <v>405</v>
      </c>
      <c r="E1266" s="74">
        <v>0.62339999999999995</v>
      </c>
      <c r="F1266" s="136">
        <v>0.60750000000000004</v>
      </c>
      <c r="G1266" s="136">
        <f t="shared" si="19"/>
        <v>-1.5899999999999914E-2</v>
      </c>
    </row>
    <row r="1267" spans="1:7">
      <c r="A1267" s="48" t="s">
        <v>2372</v>
      </c>
      <c r="B1267" t="s">
        <v>2691</v>
      </c>
      <c r="C1267" s="3">
        <v>3611</v>
      </c>
      <c r="D1267" t="s">
        <v>1856</v>
      </c>
      <c r="E1267" s="74">
        <v>0.48099999999999998</v>
      </c>
      <c r="F1267" s="136">
        <v>0.50039999999999996</v>
      </c>
      <c r="G1267" s="136">
        <f t="shared" si="19"/>
        <v>1.9399999999999973E-2</v>
      </c>
    </row>
    <row r="1268" spans="1:7">
      <c r="A1268" s="48" t="s">
        <v>2372</v>
      </c>
      <c r="B1268" t="s">
        <v>2691</v>
      </c>
      <c r="C1268" s="3">
        <v>3010</v>
      </c>
      <c r="D1268" t="s">
        <v>1853</v>
      </c>
      <c r="E1268" s="74">
        <v>0.4798</v>
      </c>
      <c r="F1268" s="136">
        <v>0.46229999999999999</v>
      </c>
      <c r="G1268" s="136">
        <f t="shared" si="19"/>
        <v>-1.7500000000000016E-2</v>
      </c>
    </row>
    <row r="1269" spans="1:7">
      <c r="A1269" s="48" t="s">
        <v>2372</v>
      </c>
      <c r="B1269" t="s">
        <v>2691</v>
      </c>
      <c r="C1269" s="3">
        <v>3709</v>
      </c>
      <c r="D1269" t="s">
        <v>1858</v>
      </c>
      <c r="E1269" s="74">
        <v>0.42509999999999998</v>
      </c>
      <c r="F1269" s="136">
        <v>0.42249999999999999</v>
      </c>
      <c r="G1269" s="136">
        <f t="shared" si="19"/>
        <v>-2.5999999999999912E-3</v>
      </c>
    </row>
    <row r="1270" spans="1:7">
      <c r="A1270" s="48" t="s">
        <v>2372</v>
      </c>
      <c r="B1270" t="s">
        <v>2691</v>
      </c>
      <c r="C1270" s="3">
        <v>4271</v>
      </c>
      <c r="D1270" t="s">
        <v>1862</v>
      </c>
      <c r="E1270" s="74">
        <v>0.4274</v>
      </c>
      <c r="F1270" s="136">
        <v>0.45660000000000001</v>
      </c>
      <c r="G1270" s="136">
        <f t="shared" si="19"/>
        <v>2.9200000000000004E-2</v>
      </c>
    </row>
    <row r="1271" spans="1:7">
      <c r="A1271" s="48" t="s">
        <v>2372</v>
      </c>
      <c r="B1271" t="s">
        <v>2691</v>
      </c>
      <c r="C1271" s="3">
        <v>4427</v>
      </c>
      <c r="D1271" t="s">
        <v>1866</v>
      </c>
      <c r="E1271" s="74">
        <v>0.44080000000000003</v>
      </c>
      <c r="F1271" s="136">
        <v>0.42649999999999999</v>
      </c>
      <c r="G1271" s="136">
        <f t="shared" si="19"/>
        <v>-1.4300000000000035E-2</v>
      </c>
    </row>
    <row r="1272" spans="1:7">
      <c r="A1272" s="48" t="s">
        <v>2372</v>
      </c>
      <c r="B1272" t="s">
        <v>2691</v>
      </c>
      <c r="C1272" s="3">
        <v>5452</v>
      </c>
      <c r="D1272" t="s">
        <v>1868</v>
      </c>
      <c r="E1272" s="74">
        <v>0.46110000000000001</v>
      </c>
      <c r="F1272" s="136">
        <v>0.46189999999999998</v>
      </c>
      <c r="G1272" s="136">
        <f t="shared" si="19"/>
        <v>7.999999999999674E-4</v>
      </c>
    </row>
    <row r="1273" spans="1:7">
      <c r="A1273" s="48" t="s">
        <v>2372</v>
      </c>
      <c r="B1273" t="s">
        <v>2691</v>
      </c>
      <c r="C1273" s="3">
        <v>4368</v>
      </c>
      <c r="D1273" t="s">
        <v>1863</v>
      </c>
      <c r="E1273" s="74">
        <v>0.47739999999999999</v>
      </c>
      <c r="F1273" s="136">
        <v>0.4864</v>
      </c>
      <c r="G1273" s="136">
        <f t="shared" si="19"/>
        <v>9.000000000000008E-3</v>
      </c>
    </row>
    <row r="1274" spans="1:7">
      <c r="A1274" s="48" t="s">
        <v>2372</v>
      </c>
      <c r="B1274" t="s">
        <v>2691</v>
      </c>
      <c r="C1274" s="3">
        <v>2754</v>
      </c>
      <c r="D1274" t="s">
        <v>1852</v>
      </c>
      <c r="E1274" s="74">
        <v>0.37740000000000001</v>
      </c>
      <c r="F1274" s="136">
        <v>0.37340000000000001</v>
      </c>
      <c r="G1274" s="136">
        <f t="shared" si="19"/>
        <v>-4.0000000000000036E-3</v>
      </c>
    </row>
    <row r="1275" spans="1:7">
      <c r="A1275" s="48" t="s">
        <v>2372</v>
      </c>
      <c r="B1275" t="s">
        <v>2691</v>
      </c>
      <c r="C1275" s="3">
        <v>5683</v>
      </c>
      <c r="D1275" t="s">
        <v>3007</v>
      </c>
      <c r="E1275" s="74">
        <v>0.51080000000000003</v>
      </c>
      <c r="F1275" s="136">
        <v>0.52639999999999998</v>
      </c>
      <c r="G1275" s="136">
        <f t="shared" si="19"/>
        <v>1.5599999999999947E-2</v>
      </c>
    </row>
    <row r="1276" spans="1:7">
      <c r="A1276" s="48" t="s">
        <v>2372</v>
      </c>
      <c r="B1276" t="s">
        <v>2691</v>
      </c>
      <c r="C1276" s="3">
        <v>3710</v>
      </c>
      <c r="D1276" t="s">
        <v>1859</v>
      </c>
      <c r="E1276" s="74">
        <v>0.3765</v>
      </c>
      <c r="F1276" s="136">
        <v>0.35780000000000001</v>
      </c>
      <c r="G1276" s="136">
        <f t="shared" si="19"/>
        <v>-1.8699999999999994E-2</v>
      </c>
    </row>
    <row r="1277" spans="1:7">
      <c r="A1277" s="48" t="s">
        <v>2372</v>
      </c>
      <c r="B1277" t="s">
        <v>2691</v>
      </c>
      <c r="C1277" s="3">
        <v>4122</v>
      </c>
      <c r="D1277" t="s">
        <v>1257</v>
      </c>
      <c r="E1277" s="74">
        <v>0.39429999999999998</v>
      </c>
      <c r="F1277" s="136">
        <v>0.39960000000000001</v>
      </c>
      <c r="G1277" s="136">
        <f t="shared" si="19"/>
        <v>5.3000000000000269E-3</v>
      </c>
    </row>
    <row r="1278" spans="1:7">
      <c r="A1278" s="48" t="s">
        <v>2369</v>
      </c>
      <c r="B1278" t="s">
        <v>2692</v>
      </c>
      <c r="C1278" s="3">
        <v>2062</v>
      </c>
      <c r="D1278" t="s">
        <v>1832</v>
      </c>
      <c r="E1278" s="74">
        <v>0.7722</v>
      </c>
      <c r="F1278" s="136">
        <v>0.73070000000000002</v>
      </c>
      <c r="G1278" s="136">
        <f t="shared" si="19"/>
        <v>-4.1499999999999981E-2</v>
      </c>
    </row>
    <row r="1279" spans="1:7">
      <c r="A1279" s="48" t="s">
        <v>2369</v>
      </c>
      <c r="B1279" t="s">
        <v>2692</v>
      </c>
      <c r="C1279" s="3">
        <v>2958</v>
      </c>
      <c r="D1279" t="s">
        <v>1833</v>
      </c>
      <c r="E1279" s="74">
        <v>0.67789999999999995</v>
      </c>
      <c r="F1279" s="136">
        <v>0.63160000000000005</v>
      </c>
      <c r="G1279" s="136">
        <f t="shared" si="19"/>
        <v>-4.6299999999999897E-2</v>
      </c>
    </row>
    <row r="1280" spans="1:7">
      <c r="A1280" s="48" t="s">
        <v>2369</v>
      </c>
      <c r="B1280" t="s">
        <v>2692</v>
      </c>
      <c r="C1280" s="3">
        <v>5252</v>
      </c>
      <c r="D1280" t="s">
        <v>1834</v>
      </c>
      <c r="E1280" s="74">
        <v>0.31180000000000002</v>
      </c>
      <c r="F1280" s="136">
        <v>0.25929999999999997</v>
      </c>
      <c r="G1280" s="136">
        <f t="shared" si="19"/>
        <v>-5.2500000000000047E-2</v>
      </c>
    </row>
    <row r="1281" spans="1:7">
      <c r="A1281" s="48" t="s">
        <v>2228</v>
      </c>
      <c r="B1281" t="s">
        <v>2693</v>
      </c>
      <c r="C1281" s="3">
        <v>3107</v>
      </c>
      <c r="D1281" t="s">
        <v>949</v>
      </c>
      <c r="E1281" s="74">
        <v>0.2031</v>
      </c>
      <c r="F1281" s="136">
        <v>0.2026</v>
      </c>
      <c r="G1281" s="136">
        <f t="shared" si="19"/>
        <v>-5.0000000000000044E-4</v>
      </c>
    </row>
    <row r="1282" spans="1:7">
      <c r="A1282" s="48" t="s">
        <v>2228</v>
      </c>
      <c r="B1282" t="s">
        <v>2693</v>
      </c>
      <c r="C1282" s="3">
        <v>3106</v>
      </c>
      <c r="D1282" t="s">
        <v>948</v>
      </c>
      <c r="E1282" s="74">
        <v>0.21340000000000001</v>
      </c>
      <c r="F1282" s="136">
        <v>0.22040000000000001</v>
      </c>
      <c r="G1282" s="136">
        <f t="shared" si="19"/>
        <v>7.0000000000000062E-3</v>
      </c>
    </row>
    <row r="1283" spans="1:7">
      <c r="A1283" s="48" t="s">
        <v>2228</v>
      </c>
      <c r="B1283" t="s">
        <v>2693</v>
      </c>
      <c r="C1283" s="3">
        <v>4017</v>
      </c>
      <c r="D1283" t="s">
        <v>962</v>
      </c>
      <c r="E1283" s="74">
        <v>0.1477</v>
      </c>
      <c r="F1283" s="136">
        <v>0.1429</v>
      </c>
      <c r="G1283" s="136">
        <f t="shared" si="19"/>
        <v>-4.7999999999999987E-3</v>
      </c>
    </row>
    <row r="1284" spans="1:7">
      <c r="A1284" s="48" t="s">
        <v>2228</v>
      </c>
      <c r="B1284" t="s">
        <v>2693</v>
      </c>
      <c r="C1284" s="3">
        <v>3493</v>
      </c>
      <c r="D1284" t="s">
        <v>957</v>
      </c>
      <c r="E1284" s="74">
        <v>0.19209999999999999</v>
      </c>
      <c r="F1284" s="136">
        <v>0.1948</v>
      </c>
      <c r="G1284" s="136">
        <f t="shared" ref="G1284:G1347" si="20">F1284-E1284</f>
        <v>2.7000000000000079E-3</v>
      </c>
    </row>
    <row r="1285" spans="1:7">
      <c r="A1285" s="48" t="s">
        <v>2228</v>
      </c>
      <c r="B1285" t="s">
        <v>2693</v>
      </c>
      <c r="C1285" s="3">
        <v>3234</v>
      </c>
      <c r="D1285" t="s">
        <v>950</v>
      </c>
      <c r="E1285" s="74">
        <v>0.1169</v>
      </c>
      <c r="F1285" s="136">
        <v>0.11990000000000001</v>
      </c>
      <c r="G1285" s="136">
        <f t="shared" si="20"/>
        <v>3.0000000000000027E-3</v>
      </c>
    </row>
    <row r="1286" spans="1:7">
      <c r="A1286" s="48" t="s">
        <v>2228</v>
      </c>
      <c r="B1286" t="s">
        <v>2693</v>
      </c>
      <c r="C1286" s="3">
        <v>3105</v>
      </c>
      <c r="D1286" t="s">
        <v>947</v>
      </c>
      <c r="E1286" s="74">
        <v>0.31330000000000002</v>
      </c>
      <c r="F1286" s="136">
        <v>0.314</v>
      </c>
      <c r="G1286" s="136">
        <f t="shared" si="20"/>
        <v>6.9999999999997842E-4</v>
      </c>
    </row>
    <row r="1287" spans="1:7">
      <c r="A1287" s="48" t="s">
        <v>2228</v>
      </c>
      <c r="B1287" t="s">
        <v>2693</v>
      </c>
      <c r="C1287" s="3">
        <v>4379</v>
      </c>
      <c r="D1287" t="s">
        <v>971</v>
      </c>
      <c r="E1287" s="74">
        <v>6.7199999999999996E-2</v>
      </c>
      <c r="F1287" s="136">
        <v>7.7399999999999997E-2</v>
      </c>
      <c r="G1287" s="136">
        <f t="shared" si="20"/>
        <v>1.0200000000000001E-2</v>
      </c>
    </row>
    <row r="1288" spans="1:7">
      <c r="A1288" s="48" t="s">
        <v>2228</v>
      </c>
      <c r="B1288" t="s">
        <v>2693</v>
      </c>
      <c r="C1288" s="3">
        <v>4306</v>
      </c>
      <c r="D1288" t="s">
        <v>967</v>
      </c>
      <c r="E1288" s="74">
        <v>4.8399999999999999E-2</v>
      </c>
      <c r="F1288" s="136">
        <v>4.7199999999999999E-2</v>
      </c>
      <c r="G1288" s="136">
        <f t="shared" si="20"/>
        <v>-1.1999999999999997E-3</v>
      </c>
    </row>
    <row r="1289" spans="1:7">
      <c r="A1289" s="48" t="s">
        <v>2228</v>
      </c>
      <c r="B1289" t="s">
        <v>2693</v>
      </c>
      <c r="C1289" s="3">
        <v>4355</v>
      </c>
      <c r="D1289" t="s">
        <v>968</v>
      </c>
      <c r="E1289" s="74">
        <v>0.22739999999999999</v>
      </c>
      <c r="F1289" s="136">
        <v>0.21959999999999999</v>
      </c>
      <c r="G1289" s="136">
        <f t="shared" si="20"/>
        <v>-7.8000000000000014E-3</v>
      </c>
    </row>
    <row r="1290" spans="1:7">
      <c r="A1290" s="48" t="s">
        <v>2228</v>
      </c>
      <c r="B1290" t="s">
        <v>2693</v>
      </c>
      <c r="C1290" s="3">
        <v>4124</v>
      </c>
      <c r="D1290" t="s">
        <v>965</v>
      </c>
      <c r="E1290" s="74">
        <v>0.1638</v>
      </c>
      <c r="F1290" s="136">
        <v>0.16769999999999999</v>
      </c>
      <c r="G1290" s="136">
        <f t="shared" si="20"/>
        <v>3.8999999999999868E-3</v>
      </c>
    </row>
    <row r="1291" spans="1:7">
      <c r="A1291" s="48" t="s">
        <v>2228</v>
      </c>
      <c r="B1291" t="s">
        <v>2693</v>
      </c>
      <c r="C1291" s="3">
        <v>3492</v>
      </c>
      <c r="D1291" t="s">
        <v>956</v>
      </c>
      <c r="E1291" s="74">
        <v>0.20219999999999999</v>
      </c>
      <c r="F1291" s="136">
        <v>0.1966</v>
      </c>
      <c r="G1291" s="136">
        <f t="shared" si="20"/>
        <v>-5.5999999999999939E-3</v>
      </c>
    </row>
    <row r="1292" spans="1:7">
      <c r="A1292" s="48" t="s">
        <v>2228</v>
      </c>
      <c r="B1292" t="s">
        <v>2693</v>
      </c>
      <c r="C1292" s="3">
        <v>5606</v>
      </c>
      <c r="D1292" t="s">
        <v>2923</v>
      </c>
      <c r="E1292" s="74">
        <v>0.12540000000000001</v>
      </c>
      <c r="F1292" s="136">
        <v>0.1222</v>
      </c>
      <c r="G1292" s="136">
        <f t="shared" si="20"/>
        <v>-3.2000000000000084E-3</v>
      </c>
    </row>
    <row r="1293" spans="1:7">
      <c r="A1293" s="48" t="s">
        <v>2228</v>
      </c>
      <c r="B1293" t="s">
        <v>2693</v>
      </c>
      <c r="C1293" s="3">
        <v>2993</v>
      </c>
      <c r="D1293" t="s">
        <v>946</v>
      </c>
      <c r="E1293" s="74">
        <v>0.38579999999999998</v>
      </c>
      <c r="F1293" s="136">
        <v>0.37869999999999998</v>
      </c>
      <c r="G1293" s="136">
        <f t="shared" si="20"/>
        <v>-7.0999999999999952E-3</v>
      </c>
    </row>
    <row r="1294" spans="1:7">
      <c r="A1294" s="48" t="s">
        <v>2228</v>
      </c>
      <c r="B1294" t="s">
        <v>2693</v>
      </c>
      <c r="C1294" s="3">
        <v>3345</v>
      </c>
      <c r="D1294" t="s">
        <v>953</v>
      </c>
      <c r="E1294" s="74">
        <v>0.25109999999999999</v>
      </c>
      <c r="F1294" s="136">
        <v>0.2505</v>
      </c>
      <c r="G1294" s="136">
        <f t="shared" si="20"/>
        <v>-5.9999999999998943E-4</v>
      </c>
    </row>
    <row r="1295" spans="1:7">
      <c r="A1295" s="48" t="s">
        <v>2228</v>
      </c>
      <c r="B1295" t="s">
        <v>2693</v>
      </c>
      <c r="C1295" s="3">
        <v>4455</v>
      </c>
      <c r="D1295" t="s">
        <v>972</v>
      </c>
      <c r="E1295" s="74">
        <v>5.11E-2</v>
      </c>
      <c r="F1295" s="136">
        <v>4.9200000000000001E-2</v>
      </c>
      <c r="G1295" s="136">
        <f t="shared" si="20"/>
        <v>-1.8999999999999989E-3</v>
      </c>
    </row>
    <row r="1296" spans="1:7">
      <c r="A1296" s="48" t="s">
        <v>2228</v>
      </c>
      <c r="B1296" t="s">
        <v>2693</v>
      </c>
      <c r="C1296" s="3">
        <v>3790</v>
      </c>
      <c r="D1296" t="s">
        <v>960</v>
      </c>
      <c r="E1296" s="74">
        <v>0.15160000000000001</v>
      </c>
      <c r="F1296" s="136">
        <v>0.15390000000000001</v>
      </c>
      <c r="G1296" s="136">
        <f t="shared" si="20"/>
        <v>2.2999999999999965E-3</v>
      </c>
    </row>
    <row r="1297" spans="1:7">
      <c r="A1297" s="48" t="s">
        <v>2228</v>
      </c>
      <c r="B1297" t="s">
        <v>2693</v>
      </c>
      <c r="C1297" s="3">
        <v>3390</v>
      </c>
      <c r="D1297" t="s">
        <v>954</v>
      </c>
      <c r="E1297" s="74">
        <v>0.14099999999999999</v>
      </c>
      <c r="F1297" s="136">
        <v>0.1275</v>
      </c>
      <c r="G1297" s="136">
        <f t="shared" si="20"/>
        <v>-1.3499999999999984E-2</v>
      </c>
    </row>
    <row r="1298" spans="1:7">
      <c r="A1298" s="48" t="s">
        <v>2228</v>
      </c>
      <c r="B1298" t="s">
        <v>2693</v>
      </c>
      <c r="C1298" s="3">
        <v>3344</v>
      </c>
      <c r="D1298" t="s">
        <v>952</v>
      </c>
      <c r="E1298" s="74">
        <v>0.2213</v>
      </c>
      <c r="F1298" s="136">
        <v>0.22</v>
      </c>
      <c r="G1298" s="136">
        <f t="shared" si="20"/>
        <v>-1.2999999999999956E-3</v>
      </c>
    </row>
    <row r="1299" spans="1:7">
      <c r="A1299" s="48" t="s">
        <v>2228</v>
      </c>
      <c r="B1299" t="s">
        <v>2693</v>
      </c>
      <c r="C1299" s="3">
        <v>3442</v>
      </c>
      <c r="D1299" t="s">
        <v>955</v>
      </c>
      <c r="E1299" s="74">
        <v>8.9300000000000004E-2</v>
      </c>
      <c r="F1299" s="136">
        <v>7.4800000000000005E-2</v>
      </c>
      <c r="G1299" s="136">
        <f t="shared" si="20"/>
        <v>-1.4499999999999999E-2</v>
      </c>
    </row>
    <row r="1300" spans="1:7">
      <c r="A1300" s="48" t="s">
        <v>2228</v>
      </c>
      <c r="B1300" t="s">
        <v>2693</v>
      </c>
      <c r="C1300" s="3">
        <v>5481</v>
      </c>
      <c r="D1300" t="s">
        <v>2476</v>
      </c>
      <c r="E1300" s="74">
        <v>0.17760000000000001</v>
      </c>
      <c r="F1300" s="136">
        <v>0.16900000000000001</v>
      </c>
      <c r="G1300" s="136">
        <f t="shared" si="20"/>
        <v>-8.5999999999999965E-3</v>
      </c>
    </row>
    <row r="1301" spans="1:7">
      <c r="A1301" s="48" t="s">
        <v>2228</v>
      </c>
      <c r="B1301" t="s">
        <v>2693</v>
      </c>
      <c r="C1301" s="3">
        <v>5753</v>
      </c>
      <c r="D1301" t="s">
        <v>3063</v>
      </c>
      <c r="E1301" s="74">
        <v>0.15890000000000001</v>
      </c>
      <c r="F1301" s="136">
        <v>0.16350000000000001</v>
      </c>
      <c r="G1301" s="136">
        <f t="shared" si="20"/>
        <v>4.599999999999993E-3</v>
      </c>
    </row>
    <row r="1302" spans="1:7">
      <c r="A1302" s="48" t="s">
        <v>2228</v>
      </c>
      <c r="B1302" t="s">
        <v>2693</v>
      </c>
      <c r="C1302" s="3">
        <v>4021</v>
      </c>
      <c r="D1302" t="s">
        <v>963</v>
      </c>
      <c r="E1302" s="74">
        <v>0.20660000000000001</v>
      </c>
      <c r="F1302" s="136">
        <v>0.19670000000000001</v>
      </c>
      <c r="G1302" s="136">
        <f t="shared" si="20"/>
        <v>-9.8999999999999921E-3</v>
      </c>
    </row>
    <row r="1303" spans="1:7">
      <c r="A1303" s="48" t="s">
        <v>2228</v>
      </c>
      <c r="B1303" t="s">
        <v>2693</v>
      </c>
      <c r="C1303" s="3">
        <v>5331</v>
      </c>
      <c r="D1303" t="s">
        <v>974</v>
      </c>
      <c r="E1303" s="74">
        <v>0.35420000000000001</v>
      </c>
      <c r="F1303" s="136">
        <v>0.16669999999999999</v>
      </c>
      <c r="G1303" s="136">
        <f t="shared" si="20"/>
        <v>-0.18750000000000003</v>
      </c>
    </row>
    <row r="1304" spans="1:7">
      <c r="A1304" s="48" t="s">
        <v>2228</v>
      </c>
      <c r="B1304" t="s">
        <v>2693</v>
      </c>
      <c r="C1304" s="3">
        <v>5605</v>
      </c>
      <c r="D1304" t="s">
        <v>2924</v>
      </c>
      <c r="E1304" s="74">
        <v>0.1179</v>
      </c>
      <c r="F1304" s="136">
        <v>0.10539999999999999</v>
      </c>
      <c r="G1304" s="136">
        <f t="shared" si="20"/>
        <v>-1.2500000000000011E-2</v>
      </c>
    </row>
    <row r="1305" spans="1:7">
      <c r="A1305" s="48" t="s">
        <v>2228</v>
      </c>
      <c r="B1305" t="s">
        <v>2693</v>
      </c>
      <c r="C1305" s="3">
        <v>3811</v>
      </c>
      <c r="D1305" t="s">
        <v>961</v>
      </c>
      <c r="E1305" s="74">
        <v>0.42780000000000001</v>
      </c>
      <c r="F1305" s="136">
        <v>0.40720000000000001</v>
      </c>
      <c r="G1305" s="136">
        <f t="shared" si="20"/>
        <v>-2.0600000000000007E-2</v>
      </c>
    </row>
    <row r="1306" spans="1:7">
      <c r="A1306" s="48" t="s">
        <v>2228</v>
      </c>
      <c r="B1306" t="s">
        <v>2693</v>
      </c>
      <c r="C1306" s="3">
        <v>3679</v>
      </c>
      <c r="D1306" t="s">
        <v>958</v>
      </c>
      <c r="E1306" s="74">
        <v>0.14990000000000001</v>
      </c>
      <c r="F1306" s="136">
        <v>0.1578</v>
      </c>
      <c r="G1306" s="136">
        <f t="shared" si="20"/>
        <v>7.8999999999999904E-3</v>
      </c>
    </row>
    <row r="1307" spans="1:7">
      <c r="A1307" s="48" t="s">
        <v>2228</v>
      </c>
      <c r="B1307" t="s">
        <v>2693</v>
      </c>
      <c r="C1307" s="3">
        <v>4371</v>
      </c>
      <c r="D1307" t="s">
        <v>969</v>
      </c>
      <c r="E1307" s="74">
        <v>0.16250000000000001</v>
      </c>
      <c r="F1307" s="136">
        <v>0.16389999999999999</v>
      </c>
      <c r="G1307" s="136">
        <f t="shared" si="20"/>
        <v>1.3999999999999846E-3</v>
      </c>
    </row>
    <row r="1308" spans="1:7">
      <c r="A1308" s="48" t="s">
        <v>2228</v>
      </c>
      <c r="B1308" t="s">
        <v>2693</v>
      </c>
      <c r="C1308" s="3">
        <v>4187</v>
      </c>
      <c r="D1308" t="s">
        <v>670</v>
      </c>
      <c r="E1308" s="74">
        <v>4.7899999999999998E-2</v>
      </c>
      <c r="F1308" s="136">
        <v>4.8899999999999999E-2</v>
      </c>
      <c r="G1308" s="136">
        <f t="shared" si="20"/>
        <v>1.0000000000000009E-3</v>
      </c>
    </row>
    <row r="1309" spans="1:7">
      <c r="A1309" s="48" t="s">
        <v>2228</v>
      </c>
      <c r="B1309" t="s">
        <v>2693</v>
      </c>
      <c r="C1309" s="3">
        <v>4516</v>
      </c>
      <c r="D1309" t="s">
        <v>973</v>
      </c>
      <c r="E1309" s="74">
        <v>7.8299999999999995E-2</v>
      </c>
      <c r="F1309" s="136">
        <v>7.8399999999999997E-2</v>
      </c>
      <c r="G1309" s="136">
        <f t="shared" si="20"/>
        <v>1.0000000000000286E-4</v>
      </c>
    </row>
    <row r="1310" spans="1:7">
      <c r="A1310" s="48" t="s">
        <v>2228</v>
      </c>
      <c r="B1310" t="s">
        <v>2693</v>
      </c>
      <c r="C1310" s="3">
        <v>4069</v>
      </c>
      <c r="D1310" t="s">
        <v>964</v>
      </c>
      <c r="E1310" s="74">
        <v>0.12130000000000001</v>
      </c>
      <c r="F1310" s="136">
        <v>0.11849999999999999</v>
      </c>
      <c r="G1310" s="136">
        <f t="shared" si="20"/>
        <v>-2.8000000000000108E-3</v>
      </c>
    </row>
    <row r="1311" spans="1:7">
      <c r="A1311" s="48" t="s">
        <v>2228</v>
      </c>
      <c r="B1311" t="s">
        <v>2693</v>
      </c>
      <c r="C1311" s="3">
        <v>3287</v>
      </c>
      <c r="D1311" t="s">
        <v>951</v>
      </c>
      <c r="E1311" s="74">
        <v>0.16600000000000001</v>
      </c>
      <c r="F1311" s="136">
        <v>0.16550000000000001</v>
      </c>
      <c r="G1311" s="136">
        <f t="shared" si="20"/>
        <v>-5.0000000000000044E-4</v>
      </c>
    </row>
    <row r="1312" spans="1:7">
      <c r="A1312" s="48" t="s">
        <v>2228</v>
      </c>
      <c r="B1312" t="s">
        <v>2693</v>
      </c>
      <c r="C1312" s="3">
        <v>3749</v>
      </c>
      <c r="D1312" t="s">
        <v>959</v>
      </c>
      <c r="E1312" s="74">
        <v>0.27950000000000003</v>
      </c>
      <c r="F1312" s="136">
        <v>0.28349999999999997</v>
      </c>
      <c r="G1312" s="136">
        <f t="shared" si="20"/>
        <v>3.999999999999948E-3</v>
      </c>
    </row>
    <row r="1313" spans="1:7">
      <c r="A1313" s="48" t="s">
        <v>2228</v>
      </c>
      <c r="B1313" t="s">
        <v>2693</v>
      </c>
      <c r="C1313" s="3">
        <v>4208</v>
      </c>
      <c r="D1313" t="s">
        <v>966</v>
      </c>
      <c r="E1313" s="74">
        <v>0.1336</v>
      </c>
      <c r="F1313" s="136">
        <v>0.1245</v>
      </c>
      <c r="G1313" s="136">
        <f t="shared" si="20"/>
        <v>-9.099999999999997E-3</v>
      </c>
    </row>
    <row r="1314" spans="1:7">
      <c r="A1314" s="48" t="s">
        <v>2228</v>
      </c>
      <c r="B1314" t="s">
        <v>2693</v>
      </c>
      <c r="C1314" s="3">
        <v>4377</v>
      </c>
      <c r="D1314" t="s">
        <v>970</v>
      </c>
      <c r="E1314" s="74">
        <v>0.30620000000000003</v>
      </c>
      <c r="F1314" s="136">
        <v>0.29920000000000002</v>
      </c>
      <c r="G1314" s="136">
        <f t="shared" si="20"/>
        <v>-7.0000000000000062E-3</v>
      </c>
    </row>
    <row r="1315" spans="1:7">
      <c r="A1315" s="48" t="s">
        <v>2202</v>
      </c>
      <c r="B1315" t="s">
        <v>2694</v>
      </c>
      <c r="C1315" s="3">
        <v>3477</v>
      </c>
      <c r="D1315" t="s">
        <v>3104</v>
      </c>
      <c r="E1315" s="74">
        <v>0.4461</v>
      </c>
      <c r="F1315" s="136">
        <v>0.45450000000000002</v>
      </c>
      <c r="G1315" s="136">
        <f t="shared" si="20"/>
        <v>8.4000000000000186E-3</v>
      </c>
    </row>
    <row r="1316" spans="1:7">
      <c r="A1316" s="48" t="s">
        <v>2202</v>
      </c>
      <c r="B1316" t="s">
        <v>2694</v>
      </c>
      <c r="C1316" s="3">
        <v>3377</v>
      </c>
      <c r="D1316" t="s">
        <v>501</v>
      </c>
      <c r="E1316" s="74">
        <v>0.48570000000000002</v>
      </c>
      <c r="F1316" s="136">
        <v>0.52470000000000006</v>
      </c>
      <c r="G1316" s="136">
        <f t="shared" si="20"/>
        <v>3.9000000000000035E-2</v>
      </c>
    </row>
    <row r="1317" spans="1:7">
      <c r="A1317" s="48" t="s">
        <v>2202</v>
      </c>
      <c r="B1317" t="s">
        <v>2694</v>
      </c>
      <c r="C1317" s="3">
        <v>4328</v>
      </c>
      <c r="D1317" t="s">
        <v>504</v>
      </c>
      <c r="E1317" s="74">
        <v>0.30819999999999997</v>
      </c>
      <c r="F1317" s="136">
        <v>0.30309999999999998</v>
      </c>
      <c r="G1317" s="136">
        <f t="shared" si="20"/>
        <v>-5.0999999999999934E-3</v>
      </c>
    </row>
    <row r="1318" spans="1:7">
      <c r="A1318" s="48" t="s">
        <v>2202</v>
      </c>
      <c r="B1318" t="s">
        <v>2694</v>
      </c>
      <c r="C1318" s="3">
        <v>1758</v>
      </c>
      <c r="D1318" t="s">
        <v>2695</v>
      </c>
      <c r="E1318" s="74">
        <v>0.29289999999999999</v>
      </c>
      <c r="F1318" s="136">
        <v>0.27689999999999998</v>
      </c>
      <c r="G1318" s="136">
        <f t="shared" si="20"/>
        <v>-1.6000000000000014E-2</v>
      </c>
    </row>
    <row r="1319" spans="1:7">
      <c r="A1319" s="48" t="s">
        <v>2202</v>
      </c>
      <c r="B1319" t="s">
        <v>2694</v>
      </c>
      <c r="C1319" s="3">
        <v>5343</v>
      </c>
      <c r="D1319" t="s">
        <v>505</v>
      </c>
      <c r="E1319" s="74">
        <v>0.5454</v>
      </c>
      <c r="F1319" s="136">
        <v>0.60450000000000004</v>
      </c>
      <c r="G1319" s="136">
        <f t="shared" si="20"/>
        <v>5.9100000000000041E-2</v>
      </c>
    </row>
    <row r="1320" spans="1:7">
      <c r="A1320" s="48" t="s">
        <v>2202</v>
      </c>
      <c r="B1320" t="s">
        <v>2694</v>
      </c>
      <c r="C1320" s="3">
        <v>3939</v>
      </c>
      <c r="D1320" t="s">
        <v>503</v>
      </c>
      <c r="E1320" s="74">
        <v>0.42480000000000001</v>
      </c>
      <c r="F1320" s="136">
        <v>0.41839999999999999</v>
      </c>
      <c r="G1320" s="136">
        <f t="shared" si="20"/>
        <v>-6.4000000000000168E-3</v>
      </c>
    </row>
    <row r="1321" spans="1:7">
      <c r="A1321" s="48" t="s">
        <v>2202</v>
      </c>
      <c r="B1321" t="s">
        <v>2694</v>
      </c>
      <c r="C1321" s="3">
        <v>2696</v>
      </c>
      <c r="D1321" t="s">
        <v>499</v>
      </c>
      <c r="E1321" s="74">
        <v>0.47099999999999997</v>
      </c>
      <c r="F1321" s="136">
        <v>0.43780000000000002</v>
      </c>
      <c r="G1321" s="136">
        <f t="shared" si="20"/>
        <v>-3.3199999999999952E-2</v>
      </c>
    </row>
    <row r="1322" spans="1:7">
      <c r="A1322" s="48" t="s">
        <v>2202</v>
      </c>
      <c r="B1322" t="s">
        <v>2694</v>
      </c>
      <c r="C1322" s="3">
        <v>2974</v>
      </c>
      <c r="D1322" t="s">
        <v>500</v>
      </c>
      <c r="E1322" s="74">
        <v>0.36149999999999999</v>
      </c>
      <c r="F1322" s="136">
        <v>0.36299999999999999</v>
      </c>
      <c r="G1322" s="136">
        <f t="shared" si="20"/>
        <v>1.5000000000000013E-3</v>
      </c>
    </row>
    <row r="1323" spans="1:7">
      <c r="A1323" s="48" t="s">
        <v>2202</v>
      </c>
      <c r="B1323" t="s">
        <v>2694</v>
      </c>
      <c r="C1323" s="3">
        <v>3274</v>
      </c>
      <c r="D1323" t="s">
        <v>2477</v>
      </c>
      <c r="E1323" s="74">
        <v>0.44059999999999999</v>
      </c>
      <c r="F1323" s="136">
        <v>0.45119999999999999</v>
      </c>
      <c r="G1323" s="136">
        <f t="shared" si="20"/>
        <v>1.0599999999999998E-2</v>
      </c>
    </row>
    <row r="1324" spans="1:7">
      <c r="A1324" s="48" t="s">
        <v>2202</v>
      </c>
      <c r="B1324" t="s">
        <v>2694</v>
      </c>
      <c r="C1324" s="3">
        <v>5626</v>
      </c>
      <c r="D1324" t="s">
        <v>2925</v>
      </c>
      <c r="E1324" s="74">
        <v>0.43559999999999999</v>
      </c>
      <c r="F1324" s="136">
        <v>0.28539999999999999</v>
      </c>
      <c r="G1324" s="136">
        <f t="shared" si="20"/>
        <v>-0.1502</v>
      </c>
    </row>
    <row r="1325" spans="1:7">
      <c r="A1325" s="48" t="s">
        <v>2202</v>
      </c>
      <c r="B1325" t="s">
        <v>2694</v>
      </c>
      <c r="C1325" s="3">
        <v>3566</v>
      </c>
      <c r="D1325" t="s">
        <v>502</v>
      </c>
      <c r="E1325" s="74">
        <v>0.53129999999999999</v>
      </c>
      <c r="F1325" s="136">
        <v>0.55600000000000005</v>
      </c>
      <c r="G1325" s="136">
        <f t="shared" si="20"/>
        <v>2.4700000000000055E-2</v>
      </c>
    </row>
    <row r="1326" spans="1:7">
      <c r="A1326" s="48">
        <v>15201</v>
      </c>
      <c r="B1326" t="s">
        <v>2694</v>
      </c>
      <c r="C1326" s="3">
        <v>3662</v>
      </c>
      <c r="D1326" t="s">
        <v>133</v>
      </c>
      <c r="E1326" s="74">
        <v>0</v>
      </c>
      <c r="F1326" s="136" t="e">
        <v>#N/A</v>
      </c>
      <c r="G1326" s="136" t="e">
        <f t="shared" si="20"/>
        <v>#N/A</v>
      </c>
    </row>
    <row r="1327" spans="1:7">
      <c r="A1327" s="48" t="s">
        <v>2407</v>
      </c>
      <c r="B1327" t="s">
        <v>2696</v>
      </c>
      <c r="C1327" s="3">
        <v>3205</v>
      </c>
      <c r="D1327" t="s">
        <v>2032</v>
      </c>
      <c r="E1327" s="74">
        <v>0.32779999999999998</v>
      </c>
      <c r="F1327" s="136">
        <v>0.36630000000000001</v>
      </c>
      <c r="G1327" s="136">
        <f t="shared" si="20"/>
        <v>3.8500000000000034E-2</v>
      </c>
    </row>
    <row r="1328" spans="1:7">
      <c r="A1328" s="48" t="s">
        <v>2407</v>
      </c>
      <c r="B1328" t="s">
        <v>2696</v>
      </c>
      <c r="C1328" s="3">
        <v>2432</v>
      </c>
      <c r="D1328" t="s">
        <v>2031</v>
      </c>
      <c r="E1328" s="74">
        <v>0.34549999999999997</v>
      </c>
      <c r="F1328" s="136">
        <v>0.38269999999999998</v>
      </c>
      <c r="G1328" s="136">
        <f t="shared" si="20"/>
        <v>3.7200000000000011E-2</v>
      </c>
    </row>
    <row r="1329" spans="1:7">
      <c r="A1329" s="48" t="s">
        <v>2201</v>
      </c>
      <c r="B1329" t="s">
        <v>2697</v>
      </c>
      <c r="C1329" s="3">
        <v>2922</v>
      </c>
      <c r="D1329" t="s">
        <v>497</v>
      </c>
      <c r="E1329" s="74">
        <v>0.5948</v>
      </c>
      <c r="F1329" s="136">
        <v>0.56620000000000004</v>
      </c>
      <c r="G1329" s="136">
        <f t="shared" si="20"/>
        <v>-2.8599999999999959E-2</v>
      </c>
    </row>
    <row r="1330" spans="1:7">
      <c r="A1330" s="48" t="s">
        <v>2201</v>
      </c>
      <c r="B1330" t="s">
        <v>2697</v>
      </c>
      <c r="C1330" s="3">
        <v>2283</v>
      </c>
      <c r="D1330" t="s">
        <v>496</v>
      </c>
      <c r="E1330" s="74">
        <v>0.60740000000000005</v>
      </c>
      <c r="F1330" s="136">
        <v>0.62180000000000002</v>
      </c>
      <c r="G1330" s="136">
        <f t="shared" si="20"/>
        <v>1.4399999999999968E-2</v>
      </c>
    </row>
    <row r="1331" spans="1:7">
      <c r="A1331" s="48" t="s">
        <v>2201</v>
      </c>
      <c r="B1331" t="s">
        <v>2697</v>
      </c>
      <c r="C1331" s="3">
        <v>5584</v>
      </c>
      <c r="D1331" t="s">
        <v>2861</v>
      </c>
      <c r="E1331" s="74">
        <v>0.68140000000000001</v>
      </c>
      <c r="F1331" s="136">
        <v>0.76219999999999999</v>
      </c>
      <c r="G1331" s="136">
        <f t="shared" si="20"/>
        <v>8.0799999999999983E-2</v>
      </c>
    </row>
    <row r="1332" spans="1:7">
      <c r="A1332" s="48" t="s">
        <v>2290</v>
      </c>
      <c r="B1332" t="s">
        <v>2698</v>
      </c>
      <c r="C1332" s="3">
        <v>2517</v>
      </c>
      <c r="D1332" t="s">
        <v>1214</v>
      </c>
      <c r="E1332" s="74">
        <v>0.61950000000000005</v>
      </c>
      <c r="F1332" s="136">
        <v>0.64990000000000003</v>
      </c>
      <c r="G1332" s="136">
        <f t="shared" si="20"/>
        <v>3.0399999999999983E-2</v>
      </c>
    </row>
    <row r="1333" spans="1:7">
      <c r="A1333" s="48" t="s">
        <v>2290</v>
      </c>
      <c r="B1333" t="s">
        <v>2698</v>
      </c>
      <c r="C1333" s="3">
        <v>4220</v>
      </c>
      <c r="D1333" t="s">
        <v>1217</v>
      </c>
      <c r="E1333" s="74">
        <v>0.55220000000000002</v>
      </c>
      <c r="F1333" s="136">
        <v>0.5635</v>
      </c>
      <c r="G1333" s="136">
        <f t="shared" si="20"/>
        <v>1.1299999999999977E-2</v>
      </c>
    </row>
    <row r="1334" spans="1:7">
      <c r="A1334" s="48" t="s">
        <v>2290</v>
      </c>
      <c r="B1334" t="s">
        <v>2698</v>
      </c>
      <c r="C1334" s="3">
        <v>3531</v>
      </c>
      <c r="D1334" t="s">
        <v>1215</v>
      </c>
      <c r="E1334" s="74">
        <v>0.56399999999999995</v>
      </c>
      <c r="F1334" s="136">
        <v>0.62539999999999996</v>
      </c>
      <c r="G1334" s="136">
        <f t="shared" si="20"/>
        <v>6.140000000000001E-2</v>
      </c>
    </row>
    <row r="1335" spans="1:7">
      <c r="A1335" s="98" t="s">
        <v>2290</v>
      </c>
      <c r="B1335" t="s">
        <v>2698</v>
      </c>
      <c r="C1335" s="3">
        <v>5179</v>
      </c>
      <c r="D1335" t="s">
        <v>2879</v>
      </c>
      <c r="E1335" s="74">
        <v>0</v>
      </c>
      <c r="F1335" s="136">
        <v>0</v>
      </c>
      <c r="G1335" s="136">
        <f t="shared" si="20"/>
        <v>0</v>
      </c>
    </row>
    <row r="1336" spans="1:7">
      <c r="A1336" s="48" t="s">
        <v>2290</v>
      </c>
      <c r="B1336" t="s">
        <v>2698</v>
      </c>
      <c r="C1336" s="3">
        <v>5647</v>
      </c>
      <c r="D1336" t="s">
        <v>3105</v>
      </c>
      <c r="E1336" s="74">
        <v>0.67520000000000002</v>
      </c>
      <c r="F1336" s="136">
        <v>0.63870000000000005</v>
      </c>
      <c r="G1336" s="136">
        <f t="shared" si="20"/>
        <v>-3.6499999999999977E-2</v>
      </c>
    </row>
    <row r="1337" spans="1:7">
      <c r="A1337" s="48" t="s">
        <v>2290</v>
      </c>
      <c r="B1337" t="s">
        <v>2698</v>
      </c>
      <c r="C1337" s="3">
        <v>4039</v>
      </c>
      <c r="D1337" t="s">
        <v>1216</v>
      </c>
      <c r="E1337" s="74">
        <v>0.64370000000000005</v>
      </c>
      <c r="F1337" s="136">
        <v>0.68210000000000004</v>
      </c>
      <c r="G1337" s="136">
        <f t="shared" si="20"/>
        <v>3.839999999999999E-2</v>
      </c>
    </row>
    <row r="1338" spans="1:7">
      <c r="A1338" s="48" t="s">
        <v>2200</v>
      </c>
      <c r="B1338" t="s">
        <v>2699</v>
      </c>
      <c r="C1338" s="3">
        <v>3025</v>
      </c>
      <c r="D1338" t="s">
        <v>494</v>
      </c>
      <c r="E1338" s="74">
        <v>0.72140000000000004</v>
      </c>
      <c r="F1338" s="136">
        <v>0.69889999999999997</v>
      </c>
      <c r="G1338" s="136">
        <f t="shared" si="20"/>
        <v>-2.2500000000000075E-2</v>
      </c>
    </row>
    <row r="1339" spans="1:7">
      <c r="A1339" s="48" t="s">
        <v>2200</v>
      </c>
      <c r="B1339" t="s">
        <v>2699</v>
      </c>
      <c r="C1339" s="3">
        <v>3024</v>
      </c>
      <c r="D1339" t="s">
        <v>493</v>
      </c>
      <c r="E1339" s="74">
        <v>0.65310000000000001</v>
      </c>
      <c r="F1339" s="136">
        <v>0.63539999999999996</v>
      </c>
      <c r="G1339" s="136">
        <f t="shared" si="20"/>
        <v>-1.7700000000000049E-2</v>
      </c>
    </row>
    <row r="1340" spans="1:7">
      <c r="A1340" s="48" t="s">
        <v>2271</v>
      </c>
      <c r="B1340" t="s">
        <v>2700</v>
      </c>
      <c r="C1340" s="3">
        <v>2443</v>
      </c>
      <c r="D1340" t="s">
        <v>1147</v>
      </c>
      <c r="E1340" s="74">
        <v>0.54659999999999997</v>
      </c>
      <c r="F1340" s="136">
        <v>0.56659999999999999</v>
      </c>
      <c r="G1340" s="136">
        <f t="shared" si="20"/>
        <v>2.0000000000000018E-2</v>
      </c>
    </row>
    <row r="1341" spans="1:7">
      <c r="A1341" s="48" t="s">
        <v>2271</v>
      </c>
      <c r="B1341" t="s">
        <v>2700</v>
      </c>
      <c r="C1341" s="3">
        <v>2769</v>
      </c>
      <c r="D1341" t="s">
        <v>1148</v>
      </c>
      <c r="E1341" s="74">
        <v>0.46560000000000001</v>
      </c>
      <c r="F1341" s="136">
        <v>0.49349999999999999</v>
      </c>
      <c r="G1341" s="136">
        <f t="shared" si="20"/>
        <v>2.789999999999998E-2</v>
      </c>
    </row>
    <row r="1342" spans="1:7">
      <c r="A1342" s="48" t="s">
        <v>2284</v>
      </c>
      <c r="B1342" t="s">
        <v>2701</v>
      </c>
      <c r="C1342" s="3">
        <v>2539</v>
      </c>
      <c r="D1342" t="s">
        <v>1192</v>
      </c>
      <c r="E1342" s="74">
        <v>0.65839999999999999</v>
      </c>
      <c r="F1342" s="136">
        <v>0.66710000000000003</v>
      </c>
      <c r="G1342" s="136">
        <f t="shared" si="20"/>
        <v>8.700000000000041E-3</v>
      </c>
    </row>
    <row r="1343" spans="1:7">
      <c r="A1343" s="48" t="s">
        <v>2284</v>
      </c>
      <c r="B1343" t="s">
        <v>2701</v>
      </c>
      <c r="C1343" s="3">
        <v>1980</v>
      </c>
      <c r="D1343" t="s">
        <v>1189</v>
      </c>
      <c r="E1343" s="74">
        <v>0.70240000000000002</v>
      </c>
      <c r="F1343" s="136">
        <v>0.76270000000000004</v>
      </c>
      <c r="G1343" s="136">
        <f t="shared" si="20"/>
        <v>6.030000000000002E-2</v>
      </c>
    </row>
    <row r="1344" spans="1:7">
      <c r="A1344" s="48" t="s">
        <v>2284</v>
      </c>
      <c r="B1344" t="s">
        <v>2701</v>
      </c>
      <c r="C1344" s="3">
        <v>2246</v>
      </c>
      <c r="D1344" t="s">
        <v>1191</v>
      </c>
      <c r="E1344" s="74">
        <v>0.5948</v>
      </c>
      <c r="F1344" s="136">
        <v>0.62660000000000005</v>
      </c>
      <c r="G1344" s="136">
        <f t="shared" si="20"/>
        <v>3.180000000000005E-2</v>
      </c>
    </row>
    <row r="1345" spans="1:7">
      <c r="A1345" s="48" t="s">
        <v>2284</v>
      </c>
      <c r="B1345" t="s">
        <v>2701</v>
      </c>
      <c r="C1345" s="3">
        <v>2245</v>
      </c>
      <c r="D1345" t="s">
        <v>1190</v>
      </c>
      <c r="E1345" s="74">
        <v>0.63470000000000004</v>
      </c>
      <c r="F1345" s="136">
        <v>0.66600000000000004</v>
      </c>
      <c r="G1345" s="136">
        <f t="shared" si="20"/>
        <v>3.1299999999999994E-2</v>
      </c>
    </row>
    <row r="1346" spans="1:7">
      <c r="A1346" s="48" t="s">
        <v>2284</v>
      </c>
      <c r="B1346" t="s">
        <v>2701</v>
      </c>
      <c r="C1346" s="3">
        <v>5151</v>
      </c>
      <c r="D1346" t="s">
        <v>1193</v>
      </c>
      <c r="E1346" s="74">
        <v>0.75070000000000003</v>
      </c>
      <c r="F1346" s="136">
        <v>0.80079999999999996</v>
      </c>
      <c r="G1346" s="136">
        <f t="shared" si="20"/>
        <v>5.0099999999999922E-2</v>
      </c>
    </row>
    <row r="1347" spans="1:7">
      <c r="A1347" s="48" t="s">
        <v>2374</v>
      </c>
      <c r="B1347" t="s">
        <v>2702</v>
      </c>
      <c r="C1347" s="3">
        <v>1768</v>
      </c>
      <c r="D1347" t="s">
        <v>1882</v>
      </c>
      <c r="E1347" s="74">
        <v>0.2984</v>
      </c>
      <c r="F1347" s="136">
        <v>0.33079999999999998</v>
      </c>
      <c r="G1347" s="136">
        <f t="shared" si="20"/>
        <v>3.2399999999999984E-2</v>
      </c>
    </row>
    <row r="1348" spans="1:7">
      <c r="A1348" s="48" t="s">
        <v>2374</v>
      </c>
      <c r="B1348" t="s">
        <v>2702</v>
      </c>
      <c r="C1348" s="3">
        <v>2487</v>
      </c>
      <c r="D1348" t="s">
        <v>1883</v>
      </c>
      <c r="E1348" s="74">
        <v>0.17069999999999999</v>
      </c>
      <c r="F1348" s="136">
        <v>0.1726</v>
      </c>
      <c r="G1348" s="136">
        <f t="shared" ref="G1348:G1411" si="21">F1348-E1348</f>
        <v>1.9000000000000128E-3</v>
      </c>
    </row>
    <row r="1349" spans="1:7">
      <c r="A1349" s="48" t="s">
        <v>2374</v>
      </c>
      <c r="B1349" t="s">
        <v>2702</v>
      </c>
      <c r="C1349" s="3">
        <v>3960</v>
      </c>
      <c r="D1349" t="s">
        <v>1889</v>
      </c>
      <c r="E1349" s="74">
        <v>0.37990000000000002</v>
      </c>
      <c r="F1349" s="136">
        <v>0.37009999999999998</v>
      </c>
      <c r="G1349" s="136">
        <f t="shared" si="21"/>
        <v>-9.8000000000000309E-3</v>
      </c>
    </row>
    <row r="1350" spans="1:7">
      <c r="A1350" s="48" t="s">
        <v>2374</v>
      </c>
      <c r="B1350" t="s">
        <v>2702</v>
      </c>
      <c r="C1350" s="3">
        <v>4367</v>
      </c>
      <c r="D1350" t="s">
        <v>1890</v>
      </c>
      <c r="E1350" s="74">
        <v>0.2132</v>
      </c>
      <c r="F1350" s="136">
        <v>0.1837</v>
      </c>
      <c r="G1350" s="136">
        <f t="shared" si="21"/>
        <v>-2.9499999999999998E-2</v>
      </c>
    </row>
    <row r="1351" spans="1:7">
      <c r="A1351" s="48" t="s">
        <v>2374</v>
      </c>
      <c r="B1351" t="s">
        <v>2702</v>
      </c>
      <c r="C1351" s="3">
        <v>2448</v>
      </c>
      <c r="D1351" t="s">
        <v>1489</v>
      </c>
      <c r="E1351" s="74">
        <v>0.5867</v>
      </c>
      <c r="F1351" s="136">
        <v>0.59370000000000001</v>
      </c>
      <c r="G1351" s="136">
        <f t="shared" si="21"/>
        <v>7.0000000000000062E-3</v>
      </c>
    </row>
    <row r="1352" spans="1:7">
      <c r="A1352" s="48" t="s">
        <v>2374</v>
      </c>
      <c r="B1352" t="s">
        <v>2702</v>
      </c>
      <c r="C1352" s="3">
        <v>3133</v>
      </c>
      <c r="D1352" t="s">
        <v>192</v>
      </c>
      <c r="E1352" s="74">
        <v>0.43919999999999998</v>
      </c>
      <c r="F1352" s="136">
        <v>0.47870000000000001</v>
      </c>
      <c r="G1352" s="136">
        <f t="shared" si="21"/>
        <v>3.9500000000000035E-2</v>
      </c>
    </row>
    <row r="1353" spans="1:7">
      <c r="A1353" s="48" t="s">
        <v>2374</v>
      </c>
      <c r="B1353" t="s">
        <v>2702</v>
      </c>
      <c r="C1353" s="3">
        <v>4472</v>
      </c>
      <c r="D1353" t="s">
        <v>1892</v>
      </c>
      <c r="E1353" s="74">
        <v>0.49759999999999999</v>
      </c>
      <c r="F1353" s="136">
        <v>0.46600000000000003</v>
      </c>
      <c r="G1353" s="136">
        <f t="shared" si="21"/>
        <v>-3.1599999999999961E-2</v>
      </c>
    </row>
    <row r="1354" spans="1:7">
      <c r="A1354" s="48" t="s">
        <v>2374</v>
      </c>
      <c r="B1354" t="s">
        <v>2702</v>
      </c>
      <c r="C1354" s="3">
        <v>3540</v>
      </c>
      <c r="D1354" t="s">
        <v>1887</v>
      </c>
      <c r="E1354" s="74">
        <v>0.59850000000000003</v>
      </c>
      <c r="F1354" s="136">
        <v>0.55910000000000004</v>
      </c>
      <c r="G1354" s="136">
        <f t="shared" si="21"/>
        <v>-3.9399999999999991E-2</v>
      </c>
    </row>
    <row r="1355" spans="1:7">
      <c r="A1355" s="48" t="s">
        <v>2374</v>
      </c>
      <c r="B1355" t="s">
        <v>2702</v>
      </c>
      <c r="C1355" s="3">
        <v>2342</v>
      </c>
      <c r="D1355" t="s">
        <v>49</v>
      </c>
      <c r="E1355" s="74">
        <v>0.28789999999999999</v>
      </c>
      <c r="F1355" s="136">
        <v>0.28000000000000003</v>
      </c>
      <c r="G1355" s="136">
        <f t="shared" si="21"/>
        <v>-7.8999999999999626E-3</v>
      </c>
    </row>
    <row r="1356" spans="1:7">
      <c r="A1356" s="48" t="s">
        <v>2374</v>
      </c>
      <c r="B1356" t="s">
        <v>2702</v>
      </c>
      <c r="C1356" s="3">
        <v>3066</v>
      </c>
      <c r="D1356" t="s">
        <v>1885</v>
      </c>
      <c r="E1356" s="74">
        <v>0.44019999999999998</v>
      </c>
      <c r="F1356" s="136">
        <v>0.43340000000000001</v>
      </c>
      <c r="G1356" s="136">
        <f t="shared" si="21"/>
        <v>-6.7999999999999727E-3</v>
      </c>
    </row>
    <row r="1357" spans="1:7">
      <c r="A1357" s="48" t="s">
        <v>2374</v>
      </c>
      <c r="B1357" t="s">
        <v>2702</v>
      </c>
      <c r="C1357" s="3">
        <v>4458</v>
      </c>
      <c r="D1357" t="s">
        <v>1891</v>
      </c>
      <c r="E1357" s="74">
        <v>0.26669999999999999</v>
      </c>
      <c r="F1357" s="136">
        <v>0.2631</v>
      </c>
      <c r="G1357" s="136">
        <f t="shared" si="21"/>
        <v>-3.5999999999999921E-3</v>
      </c>
    </row>
    <row r="1358" spans="1:7">
      <c r="A1358" s="48" t="s">
        <v>2374</v>
      </c>
      <c r="B1358" t="s">
        <v>2702</v>
      </c>
      <c r="C1358" s="3">
        <v>2621</v>
      </c>
      <c r="D1358" t="s">
        <v>1884</v>
      </c>
      <c r="E1358" s="74">
        <v>0.37109999999999999</v>
      </c>
      <c r="F1358" s="136">
        <v>0.34760000000000002</v>
      </c>
      <c r="G1358" s="136">
        <f t="shared" si="21"/>
        <v>-2.3499999999999965E-2</v>
      </c>
    </row>
    <row r="1359" spans="1:7">
      <c r="A1359" s="48" t="s">
        <v>2374</v>
      </c>
      <c r="B1359" t="s">
        <v>2702</v>
      </c>
      <c r="C1359" s="3">
        <v>3132</v>
      </c>
      <c r="D1359" t="s">
        <v>1886</v>
      </c>
      <c r="E1359" s="74">
        <v>0.21560000000000001</v>
      </c>
      <c r="F1359" s="136">
        <v>0.20860000000000001</v>
      </c>
      <c r="G1359" s="136">
        <f t="shared" si="21"/>
        <v>-7.0000000000000062E-3</v>
      </c>
    </row>
    <row r="1360" spans="1:7">
      <c r="A1360" s="48" t="s">
        <v>2374</v>
      </c>
      <c r="B1360" t="s">
        <v>2702</v>
      </c>
      <c r="C1360" s="3">
        <v>5078</v>
      </c>
      <c r="D1360" t="s">
        <v>1894</v>
      </c>
      <c r="E1360" s="74">
        <v>0.27629999999999999</v>
      </c>
      <c r="F1360" s="136">
        <v>0.2838</v>
      </c>
      <c r="G1360" s="136">
        <f t="shared" si="21"/>
        <v>7.5000000000000067E-3</v>
      </c>
    </row>
    <row r="1361" spans="1:7">
      <c r="A1361" s="48" t="s">
        <v>2374</v>
      </c>
      <c r="B1361" t="s">
        <v>2702</v>
      </c>
      <c r="C1361" s="3">
        <v>3697</v>
      </c>
      <c r="D1361" t="s">
        <v>236</v>
      </c>
      <c r="E1361" s="74">
        <v>0.1797</v>
      </c>
      <c r="F1361" s="136">
        <v>0.17519999999999999</v>
      </c>
      <c r="G1361" s="136">
        <f t="shared" si="21"/>
        <v>-4.500000000000004E-3</v>
      </c>
    </row>
    <row r="1362" spans="1:7">
      <c r="A1362" s="48" t="s">
        <v>2374</v>
      </c>
      <c r="B1362" t="s">
        <v>2702</v>
      </c>
      <c r="C1362" s="3">
        <v>3696</v>
      </c>
      <c r="D1362" t="s">
        <v>1888</v>
      </c>
      <c r="E1362" s="74">
        <v>0.35920000000000002</v>
      </c>
      <c r="F1362" s="136">
        <v>0.35649999999999998</v>
      </c>
      <c r="G1362" s="136">
        <f t="shared" si="21"/>
        <v>-2.7000000000000357E-3</v>
      </c>
    </row>
    <row r="1363" spans="1:7">
      <c r="A1363" s="48" t="s">
        <v>2374</v>
      </c>
      <c r="B1363" t="s">
        <v>2702</v>
      </c>
      <c r="C1363" s="3">
        <v>2778</v>
      </c>
      <c r="D1363" t="s">
        <v>140</v>
      </c>
      <c r="E1363" s="74">
        <v>0.33050000000000002</v>
      </c>
      <c r="F1363" s="136">
        <v>0.33979999999999999</v>
      </c>
      <c r="G1363" s="136">
        <f t="shared" si="21"/>
        <v>9.299999999999975E-3</v>
      </c>
    </row>
    <row r="1364" spans="1:7">
      <c r="A1364" s="48" t="s">
        <v>2374</v>
      </c>
      <c r="B1364" t="s">
        <v>2702</v>
      </c>
      <c r="C1364" s="3">
        <v>4473</v>
      </c>
      <c r="D1364" t="s">
        <v>1893</v>
      </c>
      <c r="E1364" s="74">
        <v>0.42770000000000002</v>
      </c>
      <c r="F1364" s="136">
        <v>0.47110000000000002</v>
      </c>
      <c r="G1364" s="136">
        <f t="shared" si="21"/>
        <v>4.3399999999999994E-2</v>
      </c>
    </row>
    <row r="1365" spans="1:7">
      <c r="A1365" s="48" t="s">
        <v>2374</v>
      </c>
      <c r="B1365" t="s">
        <v>2702</v>
      </c>
      <c r="C1365" s="3">
        <v>3711</v>
      </c>
      <c r="D1365" t="s">
        <v>612</v>
      </c>
      <c r="E1365" s="74">
        <v>0.2016</v>
      </c>
      <c r="F1365" s="136">
        <v>0.2084</v>
      </c>
      <c r="G1365" s="136">
        <f t="shared" si="21"/>
        <v>6.8000000000000005E-3</v>
      </c>
    </row>
    <row r="1366" spans="1:7">
      <c r="A1366" s="48" t="s">
        <v>2283</v>
      </c>
      <c r="B1366" t="s">
        <v>2703</v>
      </c>
      <c r="C1366" s="3">
        <v>3051</v>
      </c>
      <c r="D1366" t="s">
        <v>1183</v>
      </c>
      <c r="E1366" s="74">
        <v>0.75600000000000001</v>
      </c>
      <c r="F1366" s="136">
        <v>0.78849999999999998</v>
      </c>
      <c r="G1366" s="136">
        <f t="shared" si="21"/>
        <v>3.2499999999999973E-2</v>
      </c>
    </row>
    <row r="1367" spans="1:7">
      <c r="A1367" s="48" t="s">
        <v>2283</v>
      </c>
      <c r="B1367" t="s">
        <v>2703</v>
      </c>
      <c r="C1367" s="3">
        <v>5746</v>
      </c>
      <c r="D1367" t="s">
        <v>3064</v>
      </c>
      <c r="E1367" s="74">
        <v>0.7833</v>
      </c>
      <c r="F1367" s="136">
        <v>0.80130000000000001</v>
      </c>
      <c r="G1367" s="136">
        <f t="shared" si="21"/>
        <v>1.8000000000000016E-2</v>
      </c>
    </row>
    <row r="1368" spans="1:7">
      <c r="A1368" s="48" t="s">
        <v>2283</v>
      </c>
      <c r="B1368" t="s">
        <v>2703</v>
      </c>
      <c r="C1368" s="3">
        <v>2999</v>
      </c>
      <c r="D1368" t="s">
        <v>1182</v>
      </c>
      <c r="E1368" s="74">
        <v>0.6986</v>
      </c>
      <c r="F1368" s="136">
        <v>0.75160000000000005</v>
      </c>
      <c r="G1368" s="136">
        <f t="shared" si="21"/>
        <v>5.3000000000000047E-2</v>
      </c>
    </row>
    <row r="1369" spans="1:7">
      <c r="A1369" s="48" t="s">
        <v>2283</v>
      </c>
      <c r="B1369" t="s">
        <v>2703</v>
      </c>
      <c r="C1369" s="3">
        <v>2031</v>
      </c>
      <c r="D1369" t="s">
        <v>1181</v>
      </c>
      <c r="E1369" s="74">
        <v>0.67720000000000002</v>
      </c>
      <c r="F1369" s="136">
        <v>0.71099999999999997</v>
      </c>
      <c r="G1369" s="136">
        <f t="shared" si="21"/>
        <v>3.3799999999999941E-2</v>
      </c>
    </row>
    <row r="1370" spans="1:7">
      <c r="A1370" s="48" t="s">
        <v>2283</v>
      </c>
      <c r="B1370" t="s">
        <v>2703</v>
      </c>
      <c r="C1370" s="3">
        <v>4237</v>
      </c>
      <c r="D1370" t="s">
        <v>1184</v>
      </c>
      <c r="E1370" s="74">
        <v>0.72840000000000005</v>
      </c>
      <c r="F1370" s="136">
        <v>0.76290000000000002</v>
      </c>
      <c r="G1370" s="136">
        <f t="shared" si="21"/>
        <v>3.4499999999999975E-2</v>
      </c>
    </row>
    <row r="1371" spans="1:7">
      <c r="A1371" s="48" t="s">
        <v>2283</v>
      </c>
      <c r="B1371" t="s">
        <v>2703</v>
      </c>
      <c r="C1371" s="3">
        <v>5195</v>
      </c>
      <c r="D1371" t="s">
        <v>1185</v>
      </c>
      <c r="E1371" s="74">
        <v>0.63639999999999997</v>
      </c>
      <c r="F1371" s="136">
        <v>0.59860000000000002</v>
      </c>
      <c r="G1371" s="136">
        <f t="shared" si="21"/>
        <v>-3.7799999999999945E-2</v>
      </c>
    </row>
    <row r="1372" spans="1:7">
      <c r="A1372" s="48" t="s">
        <v>2283</v>
      </c>
      <c r="B1372" t="s">
        <v>2703</v>
      </c>
      <c r="C1372" s="3">
        <v>5197</v>
      </c>
      <c r="D1372" t="s">
        <v>1187</v>
      </c>
      <c r="E1372" s="74">
        <v>0.58299999999999996</v>
      </c>
      <c r="F1372" s="136">
        <v>0.55700000000000005</v>
      </c>
      <c r="G1372" s="136">
        <f t="shared" si="21"/>
        <v>-2.5999999999999912E-2</v>
      </c>
    </row>
    <row r="1373" spans="1:7">
      <c r="A1373" s="48" t="s">
        <v>2283</v>
      </c>
      <c r="B1373" t="s">
        <v>2703</v>
      </c>
      <c r="C1373" s="3">
        <v>5196</v>
      </c>
      <c r="D1373" t="s">
        <v>1186</v>
      </c>
      <c r="E1373" s="74">
        <v>0.62290000000000001</v>
      </c>
      <c r="F1373" s="136">
        <v>0.60350000000000004</v>
      </c>
      <c r="G1373" s="136">
        <f t="shared" si="21"/>
        <v>-1.9399999999999973E-2</v>
      </c>
    </row>
    <row r="1374" spans="1:7">
      <c r="A1374" s="48" t="s">
        <v>2262</v>
      </c>
      <c r="B1374" t="s">
        <v>2704</v>
      </c>
      <c r="C1374" s="3">
        <v>3239</v>
      </c>
      <c r="D1374" t="s">
        <v>1116</v>
      </c>
      <c r="E1374" s="74">
        <v>0.50129999999999997</v>
      </c>
      <c r="F1374" s="136">
        <v>0.51980000000000004</v>
      </c>
      <c r="G1374" s="136">
        <f t="shared" si="21"/>
        <v>1.8500000000000072E-2</v>
      </c>
    </row>
    <row r="1375" spans="1:7">
      <c r="A1375" s="48" t="s">
        <v>2262</v>
      </c>
      <c r="B1375" t="s">
        <v>2704</v>
      </c>
      <c r="C1375" s="3">
        <v>2331</v>
      </c>
      <c r="D1375" t="s">
        <v>1115</v>
      </c>
      <c r="E1375" s="74">
        <v>0.45279999999999998</v>
      </c>
      <c r="F1375" s="136">
        <v>0.49509999999999998</v>
      </c>
      <c r="G1375" s="136">
        <f t="shared" si="21"/>
        <v>4.2300000000000004E-2</v>
      </c>
    </row>
    <row r="1376" spans="1:7">
      <c r="A1376" s="48" t="s">
        <v>2262</v>
      </c>
      <c r="B1376" t="s">
        <v>2704</v>
      </c>
      <c r="C1376" s="3">
        <v>4335</v>
      </c>
      <c r="D1376" t="s">
        <v>1117</v>
      </c>
      <c r="E1376" s="74">
        <v>0.49</v>
      </c>
      <c r="F1376" s="136">
        <v>0.53959999999999997</v>
      </c>
      <c r="G1376" s="136">
        <f t="shared" si="21"/>
        <v>4.9599999999999977E-2</v>
      </c>
    </row>
    <row r="1377" spans="1:7">
      <c r="A1377" s="48" t="s">
        <v>2359</v>
      </c>
      <c r="B1377" t="s">
        <v>2705</v>
      </c>
      <c r="C1377" s="3">
        <v>2049</v>
      </c>
      <c r="D1377" t="s">
        <v>1800</v>
      </c>
      <c r="E1377" s="74">
        <v>0.62739999999999996</v>
      </c>
      <c r="F1377" s="136">
        <v>0.71619999999999995</v>
      </c>
      <c r="G1377" s="136">
        <f t="shared" si="21"/>
        <v>8.879999999999999E-2</v>
      </c>
    </row>
    <row r="1378" spans="1:7">
      <c r="A1378" s="48" t="s">
        <v>2315</v>
      </c>
      <c r="B1378" t="s">
        <v>2706</v>
      </c>
      <c r="C1378" s="3">
        <v>1892</v>
      </c>
      <c r="D1378" t="s">
        <v>1425</v>
      </c>
      <c r="E1378" s="74">
        <v>2.2700000000000001E-2</v>
      </c>
      <c r="F1378" s="136">
        <v>5.2600000000000001E-2</v>
      </c>
      <c r="G1378" s="136">
        <f t="shared" si="21"/>
        <v>2.9899999999999999E-2</v>
      </c>
    </row>
    <row r="1379" spans="1:7">
      <c r="A1379" s="48" t="s">
        <v>2315</v>
      </c>
      <c r="B1379" t="s">
        <v>2706</v>
      </c>
      <c r="C1379" s="3">
        <v>2749</v>
      </c>
      <c r="D1379" t="s">
        <v>1426</v>
      </c>
      <c r="E1379" s="74">
        <v>0.38350000000000001</v>
      </c>
      <c r="F1379" s="136">
        <v>0.39279999999999998</v>
      </c>
      <c r="G1379" s="136">
        <f t="shared" si="21"/>
        <v>9.299999999999975E-3</v>
      </c>
    </row>
    <row r="1380" spans="1:7">
      <c r="A1380" s="48" t="s">
        <v>2315</v>
      </c>
      <c r="B1380" t="s">
        <v>2706</v>
      </c>
      <c r="C1380" s="3">
        <v>2750</v>
      </c>
      <c r="D1380" t="s">
        <v>1427</v>
      </c>
      <c r="E1380" s="74">
        <v>0.46089999999999998</v>
      </c>
      <c r="F1380" s="136">
        <v>0.48249999999999998</v>
      </c>
      <c r="G1380" s="136">
        <f t="shared" si="21"/>
        <v>2.1600000000000008E-2</v>
      </c>
    </row>
    <row r="1381" spans="1:7">
      <c r="A1381" s="48" t="s">
        <v>2315</v>
      </c>
      <c r="B1381" t="s">
        <v>2706</v>
      </c>
      <c r="C1381" s="3">
        <v>4558</v>
      </c>
      <c r="D1381" t="s">
        <v>1429</v>
      </c>
      <c r="E1381" s="74">
        <v>0.37709999999999999</v>
      </c>
      <c r="F1381" s="136">
        <v>0.40920000000000001</v>
      </c>
      <c r="G1381" s="136">
        <f t="shared" si="21"/>
        <v>3.2100000000000017E-2</v>
      </c>
    </row>
    <row r="1382" spans="1:7">
      <c r="A1382" s="48" t="s">
        <v>2315</v>
      </c>
      <c r="B1382" t="s">
        <v>2706</v>
      </c>
      <c r="C1382" s="3">
        <v>5555</v>
      </c>
      <c r="D1382" t="s">
        <v>2868</v>
      </c>
      <c r="E1382" s="74">
        <v>0.44590000000000002</v>
      </c>
      <c r="F1382" s="136">
        <v>0.43690000000000001</v>
      </c>
      <c r="G1382" s="136">
        <f t="shared" si="21"/>
        <v>-9.000000000000008E-3</v>
      </c>
    </row>
    <row r="1383" spans="1:7">
      <c r="A1383" s="48" t="s">
        <v>2315</v>
      </c>
      <c r="B1383" t="s">
        <v>2706</v>
      </c>
      <c r="C1383" s="3">
        <v>3808</v>
      </c>
      <c r="D1383" t="s">
        <v>1428</v>
      </c>
      <c r="E1383" s="74">
        <v>0</v>
      </c>
      <c r="F1383" s="136">
        <v>0</v>
      </c>
      <c r="G1383" s="136">
        <f t="shared" si="21"/>
        <v>0</v>
      </c>
    </row>
    <row r="1384" spans="1:7">
      <c r="A1384" s="48" t="s">
        <v>2344</v>
      </c>
      <c r="B1384" t="s">
        <v>2707</v>
      </c>
      <c r="C1384" s="3">
        <v>3723</v>
      </c>
      <c r="D1384" t="s">
        <v>1705</v>
      </c>
      <c r="E1384" s="74">
        <v>1.35E-2</v>
      </c>
      <c r="F1384" s="136">
        <v>3.5999999999999997E-2</v>
      </c>
      <c r="G1384" s="136">
        <f t="shared" si="21"/>
        <v>2.2499999999999999E-2</v>
      </c>
    </row>
    <row r="1385" spans="1:7">
      <c r="A1385" s="48" t="s">
        <v>2171</v>
      </c>
      <c r="B1385" t="s">
        <v>2708</v>
      </c>
      <c r="C1385" s="3">
        <v>2136</v>
      </c>
      <c r="D1385" t="s">
        <v>2926</v>
      </c>
      <c r="E1385" s="74">
        <v>0.53449999999999998</v>
      </c>
      <c r="F1385" s="136">
        <v>0.53920000000000001</v>
      </c>
      <c r="G1385" s="136">
        <f t="shared" si="21"/>
        <v>4.7000000000000375E-3</v>
      </c>
    </row>
    <row r="1386" spans="1:7">
      <c r="A1386" s="48" t="s">
        <v>2163</v>
      </c>
      <c r="B1386" t="s">
        <v>2709</v>
      </c>
      <c r="C1386" s="3">
        <v>2666</v>
      </c>
      <c r="D1386" t="s">
        <v>328</v>
      </c>
      <c r="E1386" s="74">
        <v>0.8115</v>
      </c>
      <c r="F1386" s="136">
        <v>0.8165</v>
      </c>
      <c r="G1386" s="136">
        <f t="shared" si="21"/>
        <v>5.0000000000000044E-3</v>
      </c>
    </row>
    <row r="1387" spans="1:7">
      <c r="A1387" s="48" t="s">
        <v>2289</v>
      </c>
      <c r="B1387" t="s">
        <v>2710</v>
      </c>
      <c r="C1387" s="3">
        <v>2422</v>
      </c>
      <c r="D1387" t="s">
        <v>1211</v>
      </c>
      <c r="E1387" s="74">
        <v>0.63180000000000003</v>
      </c>
      <c r="F1387" s="136">
        <v>0.66979999999999995</v>
      </c>
      <c r="G1387" s="136">
        <f t="shared" si="21"/>
        <v>3.7999999999999923E-2</v>
      </c>
    </row>
    <row r="1388" spans="1:7">
      <c r="A1388" s="48" t="s">
        <v>2289</v>
      </c>
      <c r="B1388" t="s">
        <v>2710</v>
      </c>
      <c r="C1388" s="3">
        <v>2706</v>
      </c>
      <c r="D1388" t="s">
        <v>1212</v>
      </c>
      <c r="E1388" s="74">
        <v>0.64939999999999998</v>
      </c>
      <c r="F1388" s="136">
        <v>0.69679999999999997</v>
      </c>
      <c r="G1388" s="136">
        <f t="shared" si="21"/>
        <v>4.7399999999999998E-2</v>
      </c>
    </row>
    <row r="1389" spans="1:7">
      <c r="A1389" s="48" t="s">
        <v>2306</v>
      </c>
      <c r="B1389" t="s">
        <v>2711</v>
      </c>
      <c r="C1389" s="3">
        <v>2360</v>
      </c>
      <c r="D1389" t="s">
        <v>3106</v>
      </c>
      <c r="E1389" s="74">
        <v>0.33239999999999997</v>
      </c>
      <c r="F1389" s="136">
        <v>0.3251</v>
      </c>
      <c r="G1389" s="136">
        <f t="shared" si="21"/>
        <v>-7.2999999999999732E-3</v>
      </c>
    </row>
    <row r="1390" spans="1:7">
      <c r="A1390" s="48" t="s">
        <v>2306</v>
      </c>
      <c r="B1390" t="s">
        <v>2711</v>
      </c>
      <c r="C1390" s="3">
        <v>2942</v>
      </c>
      <c r="D1390" t="s">
        <v>1317</v>
      </c>
      <c r="E1390" s="74">
        <v>0.32590000000000002</v>
      </c>
      <c r="F1390" s="136">
        <v>0.31730000000000003</v>
      </c>
      <c r="G1390" s="136">
        <f t="shared" si="21"/>
        <v>-8.5999999999999965E-3</v>
      </c>
    </row>
    <row r="1391" spans="1:7">
      <c r="A1391" s="48" t="s">
        <v>2306</v>
      </c>
      <c r="B1391" t="s">
        <v>2711</v>
      </c>
      <c r="C1391" s="3">
        <v>4262</v>
      </c>
      <c r="D1391" t="s">
        <v>1318</v>
      </c>
      <c r="E1391" s="74">
        <v>0.3523</v>
      </c>
      <c r="F1391" s="136">
        <v>0.35580000000000001</v>
      </c>
      <c r="G1391" s="136">
        <f t="shared" si="21"/>
        <v>3.5000000000000031E-3</v>
      </c>
    </row>
    <row r="1392" spans="1:7">
      <c r="A1392" s="48" t="s">
        <v>2306</v>
      </c>
      <c r="B1392" t="s">
        <v>2711</v>
      </c>
      <c r="C1392" s="3">
        <v>5011</v>
      </c>
      <c r="D1392" t="s">
        <v>2880</v>
      </c>
      <c r="E1392" s="74">
        <v>0.28570000000000001</v>
      </c>
      <c r="F1392" s="136">
        <v>0.20630000000000001</v>
      </c>
      <c r="G1392" s="136">
        <f t="shared" si="21"/>
        <v>-7.9399999999999998E-2</v>
      </c>
    </row>
    <row r="1393" spans="1:7">
      <c r="A1393" s="48" t="s">
        <v>2306</v>
      </c>
      <c r="B1393" t="s">
        <v>2711</v>
      </c>
      <c r="C1393" s="3">
        <v>4547</v>
      </c>
      <c r="D1393" t="s">
        <v>1319</v>
      </c>
      <c r="E1393" s="74">
        <v>0.34449999999999997</v>
      </c>
      <c r="F1393" s="136">
        <v>0.32379999999999998</v>
      </c>
      <c r="G1393" s="136">
        <f t="shared" si="21"/>
        <v>-2.0699999999999996E-2</v>
      </c>
    </row>
    <row r="1394" spans="1:7">
      <c r="A1394" s="48" t="s">
        <v>2122</v>
      </c>
      <c r="B1394" t="s">
        <v>2712</v>
      </c>
      <c r="C1394" s="3">
        <v>5528</v>
      </c>
      <c r="D1394" t="s">
        <v>2975</v>
      </c>
      <c r="E1394" s="74">
        <v>0.57979999999999998</v>
      </c>
      <c r="F1394" s="136">
        <v>0.69089999999999996</v>
      </c>
      <c r="G1394" s="136">
        <f t="shared" si="21"/>
        <v>0.11109999999999998</v>
      </c>
    </row>
    <row r="1395" spans="1:7">
      <c r="A1395" s="48" t="s">
        <v>2122</v>
      </c>
      <c r="B1395" t="s">
        <v>2712</v>
      </c>
      <c r="C1395" s="3">
        <v>2961</v>
      </c>
      <c r="D1395" t="s">
        <v>6</v>
      </c>
      <c r="E1395" s="74">
        <v>0.81330000000000002</v>
      </c>
      <c r="F1395" s="136">
        <v>0.80359999999999998</v>
      </c>
      <c r="G1395" s="136">
        <f t="shared" si="21"/>
        <v>-9.7000000000000419E-3</v>
      </c>
    </row>
    <row r="1396" spans="1:7">
      <c r="A1396" s="48" t="s">
        <v>2122</v>
      </c>
      <c r="B1396" t="s">
        <v>2712</v>
      </c>
      <c r="C1396" s="3">
        <v>2902</v>
      </c>
      <c r="D1396" t="s">
        <v>5</v>
      </c>
      <c r="E1396" s="74">
        <v>0.80230000000000001</v>
      </c>
      <c r="F1396" s="136">
        <v>0.80449999999999999</v>
      </c>
      <c r="G1396" s="136">
        <f t="shared" si="21"/>
        <v>2.1999999999999797E-3</v>
      </c>
    </row>
    <row r="1397" spans="1:7">
      <c r="A1397" s="48" t="s">
        <v>2122</v>
      </c>
      <c r="B1397" t="s">
        <v>2712</v>
      </c>
      <c r="C1397" s="3">
        <v>3471</v>
      </c>
      <c r="D1397" t="s">
        <v>8</v>
      </c>
      <c r="E1397" s="74">
        <v>0.82850000000000001</v>
      </c>
      <c r="F1397" s="136">
        <v>0.82340000000000002</v>
      </c>
      <c r="G1397" s="136">
        <f t="shared" si="21"/>
        <v>-5.0999999999999934E-3</v>
      </c>
    </row>
    <row r="1398" spans="1:7">
      <c r="A1398" s="48" t="s">
        <v>2122</v>
      </c>
      <c r="B1398" t="s">
        <v>2712</v>
      </c>
      <c r="C1398" s="3">
        <v>5634</v>
      </c>
      <c r="D1398" t="s">
        <v>2971</v>
      </c>
      <c r="E1398" s="74">
        <v>0.81899999999999995</v>
      </c>
      <c r="F1398" s="136">
        <v>0.82169999999999999</v>
      </c>
      <c r="G1398" s="136">
        <f t="shared" si="21"/>
        <v>2.7000000000000357E-3</v>
      </c>
    </row>
    <row r="1399" spans="1:7">
      <c r="A1399" s="98" t="s">
        <v>2122</v>
      </c>
      <c r="B1399" t="s">
        <v>2712</v>
      </c>
      <c r="C1399" s="3">
        <v>5776</v>
      </c>
      <c r="D1399" s="2" t="s">
        <v>3230</v>
      </c>
      <c r="E1399" s="74">
        <v>0.88890000000000002</v>
      </c>
      <c r="F1399" s="136" t="e">
        <v>#N/A</v>
      </c>
      <c r="G1399" s="136" t="e">
        <f t="shared" si="21"/>
        <v>#N/A</v>
      </c>
    </row>
    <row r="1400" spans="1:7">
      <c r="A1400" s="48" t="s">
        <v>2122</v>
      </c>
      <c r="B1400" t="s">
        <v>2712</v>
      </c>
      <c r="C1400" s="3">
        <v>3015</v>
      </c>
      <c r="D1400" t="s">
        <v>7</v>
      </c>
      <c r="E1400" s="74">
        <v>0.79520000000000002</v>
      </c>
      <c r="F1400" s="136">
        <v>0.79910000000000003</v>
      </c>
      <c r="G1400" s="136">
        <f t="shared" si="21"/>
        <v>3.9000000000000146E-3</v>
      </c>
    </row>
    <row r="1401" spans="1:7">
      <c r="A1401" s="48" t="s">
        <v>2122</v>
      </c>
      <c r="B1401" t="s">
        <v>2712</v>
      </c>
      <c r="C1401" s="3">
        <v>3730</v>
      </c>
      <c r="D1401" t="s">
        <v>9</v>
      </c>
      <c r="E1401" s="74">
        <v>0.74870000000000003</v>
      </c>
      <c r="F1401" s="136">
        <v>0.76719999999999999</v>
      </c>
      <c r="G1401" s="136">
        <f t="shared" si="21"/>
        <v>1.8499999999999961E-2</v>
      </c>
    </row>
    <row r="1402" spans="1:7">
      <c r="A1402" s="48" t="s">
        <v>2122</v>
      </c>
      <c r="B1402" t="s">
        <v>2712</v>
      </c>
      <c r="C1402" s="3">
        <v>5285</v>
      </c>
      <c r="D1402" t="s">
        <v>10</v>
      </c>
      <c r="E1402" s="74">
        <v>0.78949999999999998</v>
      </c>
      <c r="F1402" s="136">
        <v>0.79890000000000005</v>
      </c>
      <c r="G1402" s="136">
        <f t="shared" si="21"/>
        <v>9.400000000000075E-3</v>
      </c>
    </row>
    <row r="1403" spans="1:7">
      <c r="A1403" s="48" t="s">
        <v>2165</v>
      </c>
      <c r="B1403" t="s">
        <v>2713</v>
      </c>
      <c r="C1403" s="3">
        <v>2502</v>
      </c>
      <c r="D1403" t="s">
        <v>335</v>
      </c>
      <c r="E1403" s="74">
        <v>0.71220000000000006</v>
      </c>
      <c r="F1403" s="136">
        <v>0.63239999999999996</v>
      </c>
      <c r="G1403" s="136">
        <f t="shared" si="21"/>
        <v>-7.9800000000000093E-2</v>
      </c>
    </row>
    <row r="1404" spans="1:7">
      <c r="A1404" s="48" t="s">
        <v>2400</v>
      </c>
      <c r="B1404" t="s">
        <v>2714</v>
      </c>
      <c r="C1404" s="3">
        <v>1961</v>
      </c>
      <c r="D1404" t="s">
        <v>2013</v>
      </c>
      <c r="E1404" s="74">
        <v>0.36699999999999999</v>
      </c>
      <c r="F1404" s="136">
        <v>0.35299999999999998</v>
      </c>
      <c r="G1404" s="136">
        <f t="shared" si="21"/>
        <v>-1.4000000000000012E-2</v>
      </c>
    </row>
    <row r="1405" spans="1:7">
      <c r="A1405" s="48" t="s">
        <v>2400</v>
      </c>
      <c r="B1405" t="s">
        <v>2714</v>
      </c>
      <c r="C1405" s="3">
        <v>2622</v>
      </c>
      <c r="D1405" t="s">
        <v>2014</v>
      </c>
      <c r="E1405" s="74">
        <v>0.42099999999999999</v>
      </c>
      <c r="F1405" s="136">
        <v>0.44629999999999997</v>
      </c>
      <c r="G1405" s="136">
        <f t="shared" si="21"/>
        <v>2.5299999999999989E-2</v>
      </c>
    </row>
    <row r="1406" spans="1:7">
      <c r="A1406" s="48" t="s">
        <v>2400</v>
      </c>
      <c r="B1406" t="s">
        <v>2714</v>
      </c>
      <c r="C1406" s="3">
        <v>2634</v>
      </c>
      <c r="D1406" t="s">
        <v>2015</v>
      </c>
      <c r="E1406" s="74">
        <v>0.34839999999999999</v>
      </c>
      <c r="F1406" s="136">
        <v>0.36670000000000003</v>
      </c>
      <c r="G1406" s="136">
        <f t="shared" si="21"/>
        <v>1.8300000000000038E-2</v>
      </c>
    </row>
    <row r="1407" spans="1:7">
      <c r="A1407" s="124" t="s">
        <v>3065</v>
      </c>
      <c r="B1407" s="2" t="s">
        <v>3042</v>
      </c>
      <c r="C1407" s="3">
        <v>5756</v>
      </c>
      <c r="D1407" t="s">
        <v>3107</v>
      </c>
      <c r="E1407" s="74">
        <v>0.63360000000000005</v>
      </c>
      <c r="F1407" s="136">
        <v>0.74280000000000002</v>
      </c>
      <c r="G1407" s="136">
        <f t="shared" si="21"/>
        <v>0.10919999999999996</v>
      </c>
    </row>
    <row r="1408" spans="1:7">
      <c r="A1408" s="48" t="s">
        <v>2174</v>
      </c>
      <c r="B1408" t="s">
        <v>2715</v>
      </c>
      <c r="C1408" s="3">
        <v>5391</v>
      </c>
      <c r="D1408" t="s">
        <v>378</v>
      </c>
      <c r="E1408" s="74">
        <v>0.58079999999999998</v>
      </c>
      <c r="F1408" s="136">
        <v>0.61319999999999997</v>
      </c>
      <c r="G1408" s="136">
        <f t="shared" si="21"/>
        <v>3.2399999999999984E-2</v>
      </c>
    </row>
    <row r="1409" spans="1:7">
      <c r="A1409" s="48" t="s">
        <v>2174</v>
      </c>
      <c r="B1409" t="s">
        <v>2715</v>
      </c>
      <c r="C1409" s="3">
        <v>5392</v>
      </c>
      <c r="D1409" t="s">
        <v>379</v>
      </c>
      <c r="E1409" s="74">
        <v>0.93959999999999999</v>
      </c>
      <c r="F1409" s="136">
        <v>0.94830000000000003</v>
      </c>
      <c r="G1409" s="136">
        <f t="shared" si="21"/>
        <v>8.700000000000041E-3</v>
      </c>
    </row>
    <row r="1410" spans="1:7">
      <c r="A1410" s="48" t="s">
        <v>2174</v>
      </c>
      <c r="B1410" t="s">
        <v>2715</v>
      </c>
      <c r="C1410" s="3">
        <v>5164</v>
      </c>
      <c r="D1410" t="s">
        <v>376</v>
      </c>
      <c r="E1410" s="74">
        <v>0.62329999999999997</v>
      </c>
      <c r="F1410" s="136">
        <v>0.65629999999999999</v>
      </c>
      <c r="G1410" s="136">
        <f t="shared" si="21"/>
        <v>3.3000000000000029E-2</v>
      </c>
    </row>
    <row r="1411" spans="1:7">
      <c r="A1411" s="48" t="s">
        <v>2174</v>
      </c>
      <c r="B1411" t="s">
        <v>2715</v>
      </c>
      <c r="C1411" s="3">
        <v>5623</v>
      </c>
      <c r="D1411" t="s">
        <v>2927</v>
      </c>
      <c r="E1411" s="74">
        <v>0.54469999999999996</v>
      </c>
      <c r="F1411" s="136">
        <v>0.55620000000000003</v>
      </c>
      <c r="G1411" s="136">
        <f t="shared" si="21"/>
        <v>1.1500000000000066E-2</v>
      </c>
    </row>
    <row r="1412" spans="1:7">
      <c r="A1412" s="48" t="s">
        <v>2174</v>
      </c>
      <c r="B1412" t="s">
        <v>2715</v>
      </c>
      <c r="C1412" s="3">
        <v>3425</v>
      </c>
      <c r="D1412" t="s">
        <v>366</v>
      </c>
      <c r="E1412" s="74">
        <v>0.54069999999999996</v>
      </c>
      <c r="F1412" s="136">
        <v>0.56999999999999995</v>
      </c>
      <c r="G1412" s="136">
        <f t="shared" ref="G1412:G1475" si="22">F1412-E1412</f>
        <v>2.9299999999999993E-2</v>
      </c>
    </row>
    <row r="1413" spans="1:7">
      <c r="A1413" s="48" t="s">
        <v>2174</v>
      </c>
      <c r="B1413" t="s">
        <v>2715</v>
      </c>
      <c r="C1413" s="3">
        <v>4564</v>
      </c>
      <c r="D1413" t="s">
        <v>373</v>
      </c>
      <c r="E1413" s="74">
        <v>0.9224</v>
      </c>
      <c r="F1413" s="136">
        <v>0.94389999999999996</v>
      </c>
      <c r="G1413" s="136">
        <f t="shared" si="22"/>
        <v>2.1499999999999964E-2</v>
      </c>
    </row>
    <row r="1414" spans="1:7">
      <c r="A1414" s="48" t="s">
        <v>2174</v>
      </c>
      <c r="B1414" t="s">
        <v>2715</v>
      </c>
      <c r="C1414" s="3">
        <v>2967</v>
      </c>
      <c r="D1414" t="s">
        <v>364</v>
      </c>
      <c r="E1414" s="74">
        <v>0.90910000000000002</v>
      </c>
      <c r="F1414" s="136">
        <v>0.92049999999999998</v>
      </c>
      <c r="G1414" s="136">
        <f t="shared" si="22"/>
        <v>1.1399999999999966E-2</v>
      </c>
    </row>
    <row r="1415" spans="1:7">
      <c r="A1415" s="48" t="s">
        <v>2174</v>
      </c>
      <c r="B1415" t="s">
        <v>2715</v>
      </c>
      <c r="C1415" s="3">
        <v>4155</v>
      </c>
      <c r="D1415" t="s">
        <v>370</v>
      </c>
      <c r="E1415" s="74">
        <v>0.57179999999999997</v>
      </c>
      <c r="F1415" s="136">
        <v>0.56669999999999998</v>
      </c>
      <c r="G1415" s="136">
        <f t="shared" si="22"/>
        <v>-5.0999999999999934E-3</v>
      </c>
    </row>
    <row r="1416" spans="1:7">
      <c r="A1416" s="48" t="s">
        <v>2174</v>
      </c>
      <c r="B1416" t="s">
        <v>2715</v>
      </c>
      <c r="C1416" s="3">
        <v>2790</v>
      </c>
      <c r="D1416" t="s">
        <v>362</v>
      </c>
      <c r="E1416" s="74">
        <v>0.9446</v>
      </c>
      <c r="F1416" s="136">
        <v>0.95220000000000005</v>
      </c>
      <c r="G1416" s="136">
        <f t="shared" si="22"/>
        <v>7.6000000000000512E-3</v>
      </c>
    </row>
    <row r="1417" spans="1:7">
      <c r="A1417" s="48" t="s">
        <v>2174</v>
      </c>
      <c r="B1417" t="s">
        <v>2715</v>
      </c>
      <c r="C1417" s="3">
        <v>5394</v>
      </c>
      <c r="D1417" t="s">
        <v>380</v>
      </c>
      <c r="E1417" s="74">
        <v>0.92269999999999996</v>
      </c>
      <c r="F1417" s="136">
        <v>0.94120000000000004</v>
      </c>
      <c r="G1417" s="136">
        <f t="shared" si="22"/>
        <v>1.8500000000000072E-2</v>
      </c>
    </row>
    <row r="1418" spans="1:7">
      <c r="A1418" s="48" t="s">
        <v>2174</v>
      </c>
      <c r="B1418" t="s">
        <v>2715</v>
      </c>
      <c r="C1418" s="3">
        <v>3085</v>
      </c>
      <c r="D1418" t="s">
        <v>365</v>
      </c>
      <c r="E1418" s="74">
        <v>0.67459999999999998</v>
      </c>
      <c r="F1418" s="136">
        <v>0.69240000000000002</v>
      </c>
      <c r="G1418" s="136">
        <f t="shared" si="22"/>
        <v>1.7800000000000038E-2</v>
      </c>
    </row>
    <row r="1419" spans="1:7">
      <c r="A1419" s="48" t="s">
        <v>2174</v>
      </c>
      <c r="B1419" t="s">
        <v>2715</v>
      </c>
      <c r="C1419" s="3">
        <v>4595</v>
      </c>
      <c r="D1419" t="s">
        <v>374</v>
      </c>
      <c r="E1419" s="74">
        <v>0.58160000000000001</v>
      </c>
      <c r="F1419" s="136">
        <v>0.60829999999999995</v>
      </c>
      <c r="G1419" s="136">
        <f t="shared" si="22"/>
        <v>2.6699999999999946E-2</v>
      </c>
    </row>
    <row r="1420" spans="1:7">
      <c r="A1420" s="48" t="s">
        <v>2174</v>
      </c>
      <c r="B1420" t="s">
        <v>2715</v>
      </c>
      <c r="C1420" s="3">
        <v>2267</v>
      </c>
      <c r="D1420" t="s">
        <v>175</v>
      </c>
      <c r="E1420" s="74">
        <v>0.60499999999999998</v>
      </c>
      <c r="F1420" s="136">
        <v>0.62890000000000001</v>
      </c>
      <c r="G1420" s="136">
        <f t="shared" si="22"/>
        <v>2.3900000000000032E-2</v>
      </c>
    </row>
    <row r="1421" spans="1:7">
      <c r="A1421" s="48" t="s">
        <v>2174</v>
      </c>
      <c r="B1421" t="s">
        <v>2715</v>
      </c>
      <c r="C1421" s="3">
        <v>3912</v>
      </c>
      <c r="D1421" t="s">
        <v>368</v>
      </c>
      <c r="E1421" s="74">
        <v>0.81740000000000002</v>
      </c>
      <c r="F1421" s="136">
        <v>0.82920000000000005</v>
      </c>
      <c r="G1421" s="136">
        <f t="shared" si="22"/>
        <v>1.1800000000000033E-2</v>
      </c>
    </row>
    <row r="1422" spans="1:7">
      <c r="A1422" s="98" t="s">
        <v>2174</v>
      </c>
      <c r="B1422" t="s">
        <v>2715</v>
      </c>
      <c r="C1422" s="3">
        <v>5759</v>
      </c>
      <c r="D1422" s="2" t="s">
        <v>3231</v>
      </c>
      <c r="E1422" s="74">
        <v>0.75160000000000005</v>
      </c>
      <c r="F1422" s="136" t="e">
        <v>#N/A</v>
      </c>
      <c r="G1422" s="136" t="e">
        <f t="shared" si="22"/>
        <v>#N/A</v>
      </c>
    </row>
    <row r="1423" spans="1:7">
      <c r="A1423" s="48" t="s">
        <v>2174</v>
      </c>
      <c r="B1423" t="s">
        <v>2715</v>
      </c>
      <c r="C1423" s="3">
        <v>1970</v>
      </c>
      <c r="D1423" t="s">
        <v>2478</v>
      </c>
      <c r="E1423" s="74">
        <v>0.61909999999999998</v>
      </c>
      <c r="F1423" s="136">
        <v>0.5595</v>
      </c>
      <c r="G1423" s="136">
        <f t="shared" si="22"/>
        <v>-5.9599999999999986E-2</v>
      </c>
    </row>
    <row r="1424" spans="1:7">
      <c r="A1424" s="48" t="s">
        <v>2174</v>
      </c>
      <c r="B1424" t="s">
        <v>2715</v>
      </c>
      <c r="C1424" s="3">
        <v>5711</v>
      </c>
      <c r="D1424" t="s">
        <v>3008</v>
      </c>
      <c r="E1424" s="74">
        <v>0.74360000000000004</v>
      </c>
      <c r="F1424" s="136">
        <v>0.7571</v>
      </c>
      <c r="G1424" s="136">
        <f t="shared" si="22"/>
        <v>1.3499999999999956E-2</v>
      </c>
    </row>
    <row r="1425" spans="1:7">
      <c r="A1425" s="48" t="s">
        <v>2174</v>
      </c>
      <c r="B1425" t="s">
        <v>2715</v>
      </c>
      <c r="C1425" s="3">
        <v>2917</v>
      </c>
      <c r="D1425" t="s">
        <v>363</v>
      </c>
      <c r="E1425" s="74">
        <v>0.77749999999999997</v>
      </c>
      <c r="F1425" s="136">
        <v>0.76929999999999998</v>
      </c>
      <c r="G1425" s="136">
        <f t="shared" si="22"/>
        <v>-8.1999999999999851E-3</v>
      </c>
    </row>
    <row r="1426" spans="1:7">
      <c r="A1426" s="48" t="s">
        <v>2174</v>
      </c>
      <c r="B1426" t="s">
        <v>2715</v>
      </c>
      <c r="C1426" s="3">
        <v>5624</v>
      </c>
      <c r="D1426" t="s">
        <v>2928</v>
      </c>
      <c r="E1426" s="74">
        <v>0.54090000000000005</v>
      </c>
      <c r="F1426" s="136">
        <v>0.55600000000000005</v>
      </c>
      <c r="G1426" s="136">
        <f t="shared" si="22"/>
        <v>1.5100000000000002E-2</v>
      </c>
    </row>
    <row r="1427" spans="1:7">
      <c r="A1427" s="48" t="s">
        <v>2174</v>
      </c>
      <c r="B1427" t="s">
        <v>2715</v>
      </c>
      <c r="C1427" s="3">
        <v>3515</v>
      </c>
      <c r="D1427" t="s">
        <v>367</v>
      </c>
      <c r="E1427" s="74">
        <v>0.91639999999999999</v>
      </c>
      <c r="F1427" s="136">
        <v>0.92479999999999996</v>
      </c>
      <c r="G1427" s="136">
        <f t="shared" si="22"/>
        <v>8.3999999999999631E-3</v>
      </c>
    </row>
    <row r="1428" spans="1:7">
      <c r="A1428" s="48" t="s">
        <v>2174</v>
      </c>
      <c r="B1428" t="s">
        <v>2715</v>
      </c>
      <c r="C1428" s="3">
        <v>5345</v>
      </c>
      <c r="D1428" t="s">
        <v>377</v>
      </c>
      <c r="E1428" s="74">
        <v>0.46629999999999999</v>
      </c>
      <c r="F1428" s="136">
        <v>0.49909999999999999</v>
      </c>
      <c r="G1428" s="136">
        <f t="shared" si="22"/>
        <v>3.2799999999999996E-2</v>
      </c>
    </row>
    <row r="1429" spans="1:7">
      <c r="A1429" s="48" t="s">
        <v>2174</v>
      </c>
      <c r="B1429" t="s">
        <v>2715</v>
      </c>
      <c r="C1429" s="3">
        <v>4555</v>
      </c>
      <c r="D1429" t="s">
        <v>372</v>
      </c>
      <c r="E1429" s="74">
        <v>0.9244</v>
      </c>
      <c r="F1429" s="136">
        <v>0.92700000000000005</v>
      </c>
      <c r="G1429" s="136">
        <f t="shared" si="22"/>
        <v>2.6000000000000467E-3</v>
      </c>
    </row>
    <row r="1430" spans="1:7">
      <c r="A1430" s="48" t="s">
        <v>2174</v>
      </c>
      <c r="B1430" t="s">
        <v>2715</v>
      </c>
      <c r="C1430" s="3">
        <v>4041</v>
      </c>
      <c r="D1430" t="s">
        <v>369</v>
      </c>
      <c r="E1430" s="74">
        <v>0.4607</v>
      </c>
      <c r="F1430" s="136">
        <v>0.48430000000000001</v>
      </c>
      <c r="G1430" s="136">
        <f t="shared" si="22"/>
        <v>2.360000000000001E-2</v>
      </c>
    </row>
    <row r="1431" spans="1:7">
      <c r="A1431" s="98" t="s">
        <v>2174</v>
      </c>
      <c r="B1431" t="s">
        <v>2715</v>
      </c>
      <c r="C1431" s="3">
        <v>5760</v>
      </c>
      <c r="D1431" s="2" t="s">
        <v>3232</v>
      </c>
      <c r="E1431" s="74">
        <v>0.58360000000000001</v>
      </c>
      <c r="F1431" s="136" t="e">
        <v>#N/A</v>
      </c>
      <c r="G1431" s="136" t="e">
        <f t="shared" si="22"/>
        <v>#N/A</v>
      </c>
    </row>
    <row r="1432" spans="1:7">
      <c r="A1432" s="48" t="s">
        <v>2174</v>
      </c>
      <c r="B1432" t="s">
        <v>2715</v>
      </c>
      <c r="C1432" s="3">
        <v>3324</v>
      </c>
      <c r="D1432" t="s">
        <v>137</v>
      </c>
      <c r="E1432" s="74">
        <v>0.91779999999999995</v>
      </c>
      <c r="F1432" s="136">
        <v>0.94369999999999998</v>
      </c>
      <c r="G1432" s="136">
        <f t="shared" si="22"/>
        <v>2.5900000000000034E-2</v>
      </c>
    </row>
    <row r="1433" spans="1:7">
      <c r="A1433" s="48" t="s">
        <v>2174</v>
      </c>
      <c r="B1433" t="s">
        <v>2715</v>
      </c>
      <c r="C1433" s="3">
        <v>5556</v>
      </c>
      <c r="D1433" t="s">
        <v>2859</v>
      </c>
      <c r="E1433" s="74">
        <v>0.67300000000000004</v>
      </c>
      <c r="F1433" s="136">
        <v>0.69140000000000001</v>
      </c>
      <c r="G1433" s="136">
        <f t="shared" si="22"/>
        <v>1.8399999999999972E-2</v>
      </c>
    </row>
    <row r="1434" spans="1:7">
      <c r="A1434" s="48" t="s">
        <v>2174</v>
      </c>
      <c r="B1434" t="s">
        <v>2715</v>
      </c>
      <c r="C1434" s="3">
        <v>5020</v>
      </c>
      <c r="D1434" t="s">
        <v>375</v>
      </c>
      <c r="E1434" s="74">
        <v>0.91310000000000002</v>
      </c>
      <c r="F1434" s="136">
        <v>0.92910000000000004</v>
      </c>
      <c r="G1434" s="136">
        <f t="shared" si="22"/>
        <v>1.6000000000000014E-2</v>
      </c>
    </row>
    <row r="1435" spans="1:7">
      <c r="A1435" s="48" t="s">
        <v>2174</v>
      </c>
      <c r="B1435" t="s">
        <v>2715</v>
      </c>
      <c r="C1435" s="3">
        <v>4526</v>
      </c>
      <c r="D1435" t="s">
        <v>371</v>
      </c>
      <c r="E1435" s="74">
        <v>0.88980000000000004</v>
      </c>
      <c r="F1435" s="136">
        <v>0.91449999999999998</v>
      </c>
      <c r="G1435" s="136">
        <f t="shared" si="22"/>
        <v>2.4699999999999944E-2</v>
      </c>
    </row>
    <row r="1436" spans="1:7">
      <c r="A1436" s="98" t="s">
        <v>2286</v>
      </c>
      <c r="B1436" t="s">
        <v>2716</v>
      </c>
      <c r="C1436" s="3">
        <v>5639</v>
      </c>
      <c r="D1436" s="2" t="s">
        <v>2976</v>
      </c>
      <c r="E1436" s="74">
        <v>0.75</v>
      </c>
      <c r="F1436" s="136" t="e">
        <v>#N/A</v>
      </c>
      <c r="G1436" s="136" t="e">
        <f t="shared" si="22"/>
        <v>#N/A</v>
      </c>
    </row>
    <row r="1437" spans="1:7">
      <c r="A1437" s="48" t="s">
        <v>2286</v>
      </c>
      <c r="B1437" t="s">
        <v>2716</v>
      </c>
      <c r="C1437" s="3">
        <v>2396</v>
      </c>
      <c r="D1437" t="s">
        <v>1200</v>
      </c>
      <c r="E1437" s="74">
        <v>0.65359999999999996</v>
      </c>
      <c r="F1437" s="136">
        <v>0.65880000000000005</v>
      </c>
      <c r="G1437" s="136">
        <f t="shared" si="22"/>
        <v>5.2000000000000934E-3</v>
      </c>
    </row>
    <row r="1438" spans="1:7">
      <c r="A1438" s="48" t="s">
        <v>2286</v>
      </c>
      <c r="B1438" t="s">
        <v>2716</v>
      </c>
      <c r="C1438" s="3">
        <v>2397</v>
      </c>
      <c r="D1438" t="s">
        <v>1201</v>
      </c>
      <c r="E1438" s="74">
        <v>0.66359999999999997</v>
      </c>
      <c r="F1438" s="136">
        <v>0.69169999999999998</v>
      </c>
      <c r="G1438" s="136">
        <f t="shared" si="22"/>
        <v>2.8100000000000014E-2</v>
      </c>
    </row>
    <row r="1439" spans="1:7">
      <c r="A1439" s="48" t="s">
        <v>2128</v>
      </c>
      <c r="B1439" t="s">
        <v>2717</v>
      </c>
      <c r="C1439" s="3">
        <v>2133</v>
      </c>
      <c r="D1439" t="s">
        <v>60</v>
      </c>
      <c r="E1439" s="74">
        <v>0.5585</v>
      </c>
      <c r="F1439" s="136">
        <v>0.73580000000000001</v>
      </c>
      <c r="G1439" s="136">
        <f t="shared" si="22"/>
        <v>0.17730000000000001</v>
      </c>
    </row>
    <row r="1440" spans="1:7">
      <c r="A1440" s="48" t="s">
        <v>2263</v>
      </c>
      <c r="B1440" t="s">
        <v>2718</v>
      </c>
      <c r="C1440" s="3">
        <v>2858</v>
      </c>
      <c r="D1440" t="s">
        <v>1119</v>
      </c>
      <c r="E1440" s="74">
        <v>0.55269999999999997</v>
      </c>
      <c r="F1440" s="136">
        <v>0.57569999999999999</v>
      </c>
      <c r="G1440" s="136">
        <f t="shared" si="22"/>
        <v>2.300000000000002E-2</v>
      </c>
    </row>
    <row r="1441" spans="1:7">
      <c r="A1441" s="48" t="s">
        <v>2308</v>
      </c>
      <c r="B1441" t="s">
        <v>2719</v>
      </c>
      <c r="C1441" s="3">
        <v>3299</v>
      </c>
      <c r="D1441" t="s">
        <v>1352</v>
      </c>
      <c r="E1441" s="74">
        <v>0.1391</v>
      </c>
      <c r="F1441" s="136">
        <v>0.1472</v>
      </c>
      <c r="G1441" s="136">
        <f t="shared" si="22"/>
        <v>8.0999999999999961E-3</v>
      </c>
    </row>
    <row r="1442" spans="1:7">
      <c r="A1442" s="48" t="s">
        <v>2308</v>
      </c>
      <c r="B1442" t="s">
        <v>2719</v>
      </c>
      <c r="C1442" s="3">
        <v>4080</v>
      </c>
      <c r="D1442" t="s">
        <v>1354</v>
      </c>
      <c r="E1442" s="74">
        <v>0.20039999999999999</v>
      </c>
      <c r="F1442" s="136">
        <v>0.19220000000000001</v>
      </c>
      <c r="G1442" s="136">
        <f t="shared" si="22"/>
        <v>-8.1999999999999851E-3</v>
      </c>
    </row>
    <row r="1443" spans="1:7">
      <c r="A1443" s="48" t="s">
        <v>2308</v>
      </c>
      <c r="B1443" t="s">
        <v>2719</v>
      </c>
      <c r="C1443" s="3">
        <v>3055</v>
      </c>
      <c r="D1443" t="s">
        <v>1350</v>
      </c>
      <c r="E1443" s="74">
        <v>0.50729999999999997</v>
      </c>
      <c r="F1443" s="136">
        <v>0.55189999999999995</v>
      </c>
      <c r="G1443" s="136">
        <f t="shared" si="22"/>
        <v>4.4599999999999973E-2</v>
      </c>
    </row>
    <row r="1444" spans="1:7">
      <c r="A1444" s="48" t="s">
        <v>2308</v>
      </c>
      <c r="B1444" t="s">
        <v>2719</v>
      </c>
      <c r="C1444" s="3">
        <v>4081</v>
      </c>
      <c r="D1444" t="s">
        <v>1355</v>
      </c>
      <c r="E1444" s="74">
        <v>0.14219999999999999</v>
      </c>
      <c r="F1444" s="136">
        <v>0.1391</v>
      </c>
      <c r="G1444" s="136">
        <f t="shared" si="22"/>
        <v>-3.0999999999999917E-3</v>
      </c>
    </row>
    <row r="1445" spans="1:7">
      <c r="A1445" s="48" t="s">
        <v>2308</v>
      </c>
      <c r="B1445" t="s">
        <v>2719</v>
      </c>
      <c r="C1445" s="3">
        <v>2294</v>
      </c>
      <c r="D1445" t="s">
        <v>1347</v>
      </c>
      <c r="E1445" s="74">
        <v>0.1867</v>
      </c>
      <c r="F1445" s="136">
        <v>0.19500000000000001</v>
      </c>
      <c r="G1445" s="136">
        <f t="shared" si="22"/>
        <v>8.3000000000000018E-3</v>
      </c>
    </row>
    <row r="1446" spans="1:7">
      <c r="A1446" s="48" t="s">
        <v>2308</v>
      </c>
      <c r="B1446" t="s">
        <v>2719</v>
      </c>
      <c r="C1446" s="3">
        <v>2944</v>
      </c>
      <c r="D1446" t="s">
        <v>1349</v>
      </c>
      <c r="E1446" s="74">
        <v>0.19989999999999999</v>
      </c>
      <c r="F1446" s="136">
        <v>0.18729999999999999</v>
      </c>
      <c r="G1446" s="136">
        <f t="shared" si="22"/>
        <v>-1.26E-2</v>
      </c>
    </row>
    <row r="1447" spans="1:7">
      <c r="A1447" s="48" t="s">
        <v>2308</v>
      </c>
      <c r="B1447" t="s">
        <v>2719</v>
      </c>
      <c r="C1447" s="3">
        <v>4387</v>
      </c>
      <c r="D1447" t="s">
        <v>1360</v>
      </c>
      <c r="E1447" s="74">
        <v>0.1729</v>
      </c>
      <c r="F1447" s="136">
        <v>0.1759</v>
      </c>
      <c r="G1447" s="136">
        <f t="shared" si="22"/>
        <v>3.0000000000000027E-3</v>
      </c>
    </row>
    <row r="1448" spans="1:7">
      <c r="A1448" s="48" t="s">
        <v>2308</v>
      </c>
      <c r="B1448" t="s">
        <v>2719</v>
      </c>
      <c r="C1448" s="3">
        <v>1516</v>
      </c>
      <c r="D1448" t="s">
        <v>1346</v>
      </c>
      <c r="E1448" s="74">
        <v>0.45669999999999999</v>
      </c>
      <c r="F1448" s="136">
        <v>0.44729999999999998</v>
      </c>
      <c r="G1448" s="136">
        <f t="shared" si="22"/>
        <v>-9.4000000000000195E-3</v>
      </c>
    </row>
    <row r="1449" spans="1:7">
      <c r="A1449" s="48" t="s">
        <v>2308</v>
      </c>
      <c r="B1449" t="s">
        <v>2719</v>
      </c>
      <c r="C1449" s="3">
        <v>4156</v>
      </c>
      <c r="D1449" t="s">
        <v>1356</v>
      </c>
      <c r="E1449" s="74">
        <v>0.39050000000000001</v>
      </c>
      <c r="F1449" s="136">
        <v>0.39360000000000001</v>
      </c>
      <c r="G1449" s="136">
        <f t="shared" si="22"/>
        <v>3.0999999999999917E-3</v>
      </c>
    </row>
    <row r="1450" spans="1:7">
      <c r="A1450" s="48" t="s">
        <v>2308</v>
      </c>
      <c r="B1450" t="s">
        <v>2719</v>
      </c>
      <c r="C1450" s="3">
        <v>4219</v>
      </c>
      <c r="D1450" t="s">
        <v>1358</v>
      </c>
      <c r="E1450" s="74">
        <v>0.1449</v>
      </c>
      <c r="F1450" s="136">
        <v>0.1648</v>
      </c>
      <c r="G1450" s="136">
        <f t="shared" si="22"/>
        <v>1.9900000000000001E-2</v>
      </c>
    </row>
    <row r="1451" spans="1:7">
      <c r="A1451" s="48" t="s">
        <v>2308</v>
      </c>
      <c r="B1451" t="s">
        <v>2719</v>
      </c>
      <c r="C1451" s="3">
        <v>4189</v>
      </c>
      <c r="D1451" t="s">
        <v>1357</v>
      </c>
      <c r="E1451" s="74">
        <v>0.36770000000000003</v>
      </c>
      <c r="F1451" s="136">
        <v>0.38329999999999997</v>
      </c>
      <c r="G1451" s="136">
        <f t="shared" si="22"/>
        <v>1.5599999999999947E-2</v>
      </c>
    </row>
    <row r="1452" spans="1:7">
      <c r="A1452" s="48" t="s">
        <v>2308</v>
      </c>
      <c r="B1452" t="s">
        <v>2719</v>
      </c>
      <c r="C1452" s="3">
        <v>2681</v>
      </c>
      <c r="D1452" t="s">
        <v>1348</v>
      </c>
      <c r="E1452" s="74">
        <v>0.25319999999999998</v>
      </c>
      <c r="F1452" s="136">
        <v>0.25940000000000002</v>
      </c>
      <c r="G1452" s="136">
        <f t="shared" si="22"/>
        <v>6.2000000000000388E-3</v>
      </c>
    </row>
    <row r="1453" spans="1:7">
      <c r="A1453" s="48" t="s">
        <v>2308</v>
      </c>
      <c r="B1453" t="s">
        <v>2719</v>
      </c>
      <c r="C1453" s="3">
        <v>5631</v>
      </c>
      <c r="D1453" t="s">
        <v>236</v>
      </c>
      <c r="E1453" s="74">
        <v>0.1154</v>
      </c>
      <c r="F1453" s="136">
        <v>0.1171</v>
      </c>
      <c r="G1453" s="136">
        <f t="shared" si="22"/>
        <v>1.6999999999999932E-3</v>
      </c>
    </row>
    <row r="1454" spans="1:7">
      <c r="A1454" s="48" t="s">
        <v>2308</v>
      </c>
      <c r="B1454" t="s">
        <v>2719</v>
      </c>
      <c r="C1454" s="3">
        <v>3685</v>
      </c>
      <c r="D1454" t="s">
        <v>1353</v>
      </c>
      <c r="E1454" s="74">
        <v>0.1885</v>
      </c>
      <c r="F1454" s="136">
        <v>0.2014</v>
      </c>
      <c r="G1454" s="136">
        <f t="shared" si="22"/>
        <v>1.2899999999999995E-2</v>
      </c>
    </row>
    <row r="1455" spans="1:7">
      <c r="A1455" s="48" t="s">
        <v>2308</v>
      </c>
      <c r="B1455" t="s">
        <v>2719</v>
      </c>
      <c r="C1455" s="3">
        <v>5685</v>
      </c>
      <c r="D1455" t="s">
        <v>3010</v>
      </c>
      <c r="E1455" s="74">
        <v>0.1237</v>
      </c>
      <c r="F1455" s="136">
        <v>0.1234</v>
      </c>
      <c r="G1455" s="136">
        <f t="shared" si="22"/>
        <v>-3.0000000000000859E-4</v>
      </c>
    </row>
    <row r="1456" spans="1:7">
      <c r="A1456" s="48" t="s">
        <v>2308</v>
      </c>
      <c r="B1456" t="s">
        <v>2719</v>
      </c>
      <c r="C1456" s="3">
        <v>3056</v>
      </c>
      <c r="D1456" t="s">
        <v>1351</v>
      </c>
      <c r="E1456" s="74">
        <v>0.42859999999999998</v>
      </c>
      <c r="F1456" s="136">
        <v>0.4133</v>
      </c>
      <c r="G1456" s="136">
        <f t="shared" si="22"/>
        <v>-1.529999999999998E-2</v>
      </c>
    </row>
    <row r="1457" spans="1:7">
      <c r="A1457" s="48" t="s">
        <v>2308</v>
      </c>
      <c r="B1457" t="s">
        <v>2719</v>
      </c>
      <c r="C1457" s="3">
        <v>4307</v>
      </c>
      <c r="D1457" t="s">
        <v>1359</v>
      </c>
      <c r="E1457" s="74">
        <v>0.10580000000000001</v>
      </c>
      <c r="F1457" s="136">
        <v>0.1123</v>
      </c>
      <c r="G1457" s="136">
        <f t="shared" si="22"/>
        <v>6.4999999999999919E-3</v>
      </c>
    </row>
    <row r="1458" spans="1:7">
      <c r="A1458" s="48" t="s">
        <v>2964</v>
      </c>
      <c r="B1458" t="s">
        <v>3011</v>
      </c>
      <c r="C1458" s="3">
        <v>5686</v>
      </c>
      <c r="D1458" t="s">
        <v>3043</v>
      </c>
      <c r="E1458" s="74">
        <v>0.50029999999999997</v>
      </c>
      <c r="F1458" s="136">
        <v>0.48180000000000001</v>
      </c>
      <c r="G1458" s="136">
        <f t="shared" si="22"/>
        <v>-1.8499999999999961E-2</v>
      </c>
    </row>
    <row r="1459" spans="1:7">
      <c r="A1459" s="48" t="s">
        <v>2279</v>
      </c>
      <c r="B1459" t="s">
        <v>2720</v>
      </c>
      <c r="C1459" s="3">
        <v>4463</v>
      </c>
      <c r="D1459" t="s">
        <v>236</v>
      </c>
      <c r="E1459" s="74">
        <v>0.59140000000000004</v>
      </c>
      <c r="F1459" s="136">
        <v>0.56220000000000003</v>
      </c>
      <c r="G1459" s="136">
        <f t="shared" si="22"/>
        <v>-2.9200000000000004E-2</v>
      </c>
    </row>
    <row r="1460" spans="1:7">
      <c r="A1460" s="48" t="s">
        <v>2279</v>
      </c>
      <c r="B1460" t="s">
        <v>2720</v>
      </c>
      <c r="C1460" s="3">
        <v>2865</v>
      </c>
      <c r="D1460" t="s">
        <v>126</v>
      </c>
      <c r="E1460" s="74">
        <v>0.60499999999999998</v>
      </c>
      <c r="F1460" s="136">
        <v>0.59950000000000003</v>
      </c>
      <c r="G1460" s="136">
        <f t="shared" si="22"/>
        <v>-5.4999999999999494E-3</v>
      </c>
    </row>
    <row r="1461" spans="1:7">
      <c r="A1461" s="48" t="s">
        <v>2178</v>
      </c>
      <c r="B1461" t="s">
        <v>2721</v>
      </c>
      <c r="C1461" s="3">
        <v>3087</v>
      </c>
      <c r="D1461" t="s">
        <v>395</v>
      </c>
      <c r="E1461" s="74">
        <v>0.432</v>
      </c>
      <c r="F1461" s="136">
        <v>0.4728</v>
      </c>
      <c r="G1461" s="136">
        <f t="shared" si="22"/>
        <v>4.0800000000000003E-2</v>
      </c>
    </row>
    <row r="1462" spans="1:7">
      <c r="A1462" s="48" t="s">
        <v>2178</v>
      </c>
      <c r="B1462" t="s">
        <v>2721</v>
      </c>
      <c r="C1462" s="3">
        <v>2241</v>
      </c>
      <c r="D1462" t="s">
        <v>394</v>
      </c>
      <c r="E1462" s="74">
        <v>0.45200000000000001</v>
      </c>
      <c r="F1462" s="136">
        <v>0.48149999999999998</v>
      </c>
      <c r="G1462" s="136">
        <f t="shared" si="22"/>
        <v>2.9499999999999971E-2</v>
      </c>
    </row>
    <row r="1463" spans="1:7">
      <c r="A1463" s="48" t="s">
        <v>2140</v>
      </c>
      <c r="B1463" t="s">
        <v>2722</v>
      </c>
      <c r="C1463" s="3">
        <v>4494</v>
      </c>
      <c r="D1463" t="s">
        <v>139</v>
      </c>
      <c r="E1463" s="74">
        <v>0.59989999999999999</v>
      </c>
      <c r="F1463" s="136">
        <v>0.61809999999999998</v>
      </c>
      <c r="G1463" s="136">
        <f t="shared" si="22"/>
        <v>1.8199999999999994E-2</v>
      </c>
    </row>
    <row r="1464" spans="1:7">
      <c r="A1464" s="48" t="s">
        <v>2140</v>
      </c>
      <c r="B1464" t="s">
        <v>2722</v>
      </c>
      <c r="C1464" s="3">
        <v>2909</v>
      </c>
      <c r="D1464" t="s">
        <v>135</v>
      </c>
      <c r="E1464" s="74">
        <v>0.54290000000000005</v>
      </c>
      <c r="F1464" s="136">
        <v>0.56210000000000004</v>
      </c>
      <c r="G1464" s="136">
        <f t="shared" si="22"/>
        <v>1.9199999999999995E-2</v>
      </c>
    </row>
    <row r="1465" spans="1:7">
      <c r="A1465" s="48" t="s">
        <v>2140</v>
      </c>
      <c r="B1465" t="s">
        <v>2722</v>
      </c>
      <c r="C1465" s="3">
        <v>3079</v>
      </c>
      <c r="D1465" t="s">
        <v>136</v>
      </c>
      <c r="E1465" s="74">
        <v>0.53059999999999996</v>
      </c>
      <c r="F1465" s="136">
        <v>0.56320000000000003</v>
      </c>
      <c r="G1465" s="136">
        <f t="shared" si="22"/>
        <v>3.2600000000000073E-2</v>
      </c>
    </row>
    <row r="1466" spans="1:7">
      <c r="A1466" s="48" t="s">
        <v>2140</v>
      </c>
      <c r="B1466" t="s">
        <v>2722</v>
      </c>
      <c r="C1466" s="3">
        <v>2368</v>
      </c>
      <c r="D1466" t="s">
        <v>75</v>
      </c>
      <c r="E1466" s="74">
        <v>0.5655</v>
      </c>
      <c r="F1466" s="136">
        <v>0.61509999999999998</v>
      </c>
      <c r="G1466" s="136">
        <f t="shared" si="22"/>
        <v>4.9599999999999977E-2</v>
      </c>
    </row>
    <row r="1467" spans="1:7">
      <c r="A1467" s="48" t="s">
        <v>2140</v>
      </c>
      <c r="B1467" t="s">
        <v>2722</v>
      </c>
      <c r="C1467" s="3">
        <v>4003</v>
      </c>
      <c r="D1467" t="s">
        <v>138</v>
      </c>
      <c r="E1467" s="74">
        <v>0.7702</v>
      </c>
      <c r="F1467" s="136">
        <v>0.76700000000000002</v>
      </c>
      <c r="G1467" s="136">
        <f t="shared" si="22"/>
        <v>-3.1999999999999806E-3</v>
      </c>
    </row>
    <row r="1468" spans="1:7">
      <c r="A1468" s="48" t="s">
        <v>2140</v>
      </c>
      <c r="B1468" t="s">
        <v>2722</v>
      </c>
      <c r="C1468" s="3">
        <v>2908</v>
      </c>
      <c r="D1468" t="s">
        <v>134</v>
      </c>
      <c r="E1468" s="74">
        <v>0.46300000000000002</v>
      </c>
      <c r="F1468" s="136">
        <v>0.51519999999999999</v>
      </c>
      <c r="G1468" s="136">
        <f t="shared" si="22"/>
        <v>5.2199999999999969E-2</v>
      </c>
    </row>
    <row r="1469" spans="1:7">
      <c r="A1469" s="48" t="s">
        <v>2140</v>
      </c>
      <c r="B1469" t="s">
        <v>2722</v>
      </c>
      <c r="C1469" s="3">
        <v>5115</v>
      </c>
      <c r="D1469" t="s">
        <v>140</v>
      </c>
      <c r="E1469" s="74">
        <v>0.57089999999999996</v>
      </c>
      <c r="F1469" s="136">
        <v>0.59530000000000005</v>
      </c>
      <c r="G1469" s="136">
        <f t="shared" si="22"/>
        <v>2.4400000000000088E-2</v>
      </c>
    </row>
    <row r="1470" spans="1:7">
      <c r="A1470" s="48" t="s">
        <v>2140</v>
      </c>
      <c r="B1470" t="s">
        <v>2722</v>
      </c>
      <c r="C1470" s="3">
        <v>5611</v>
      </c>
      <c r="D1470" t="s">
        <v>3108</v>
      </c>
      <c r="E1470" s="74">
        <v>0.60950000000000004</v>
      </c>
      <c r="F1470" s="136">
        <v>0.66569999999999996</v>
      </c>
      <c r="G1470" s="136">
        <f t="shared" si="22"/>
        <v>5.6199999999999917E-2</v>
      </c>
    </row>
    <row r="1471" spans="1:7">
      <c r="A1471" s="48" t="s">
        <v>2140</v>
      </c>
      <c r="B1471" t="s">
        <v>2722</v>
      </c>
      <c r="C1471" s="3">
        <v>3318</v>
      </c>
      <c r="D1471" t="s">
        <v>137</v>
      </c>
      <c r="E1471" s="74">
        <v>0.53269999999999995</v>
      </c>
      <c r="F1471" s="136">
        <v>0.57489999999999997</v>
      </c>
      <c r="G1471" s="136">
        <f t="shared" si="22"/>
        <v>4.2200000000000015E-2</v>
      </c>
    </row>
    <row r="1472" spans="1:7">
      <c r="A1472" s="48" t="s">
        <v>2209</v>
      </c>
      <c r="B1472" t="s">
        <v>2723</v>
      </c>
      <c r="C1472" s="3">
        <v>4475</v>
      </c>
      <c r="D1472" t="s">
        <v>529</v>
      </c>
      <c r="E1472" s="74">
        <v>0.47449999999999998</v>
      </c>
      <c r="F1472" s="136">
        <v>0.45810000000000001</v>
      </c>
      <c r="G1472" s="136">
        <f t="shared" si="22"/>
        <v>-1.639999999999997E-2</v>
      </c>
    </row>
    <row r="1473" spans="1:7">
      <c r="A1473" s="48" t="s">
        <v>2209</v>
      </c>
      <c r="B1473" t="s">
        <v>2723</v>
      </c>
      <c r="C1473" s="3">
        <v>1798</v>
      </c>
      <c r="D1473" t="s">
        <v>527</v>
      </c>
      <c r="E1473" s="74">
        <v>0.56920000000000004</v>
      </c>
      <c r="F1473" s="136">
        <v>0.5534</v>
      </c>
      <c r="G1473" s="136">
        <f t="shared" si="22"/>
        <v>-1.5800000000000036E-2</v>
      </c>
    </row>
    <row r="1474" spans="1:7">
      <c r="A1474" s="48" t="s">
        <v>2209</v>
      </c>
      <c r="B1474" t="s">
        <v>2723</v>
      </c>
      <c r="C1474" s="3">
        <v>2503</v>
      </c>
      <c r="D1474" t="s">
        <v>528</v>
      </c>
      <c r="E1474" s="74">
        <v>0.42009999999999997</v>
      </c>
      <c r="F1474" s="136">
        <v>0.42509999999999998</v>
      </c>
      <c r="G1474" s="136">
        <f t="shared" si="22"/>
        <v>5.0000000000000044E-3</v>
      </c>
    </row>
    <row r="1475" spans="1:7">
      <c r="A1475" s="48" t="s">
        <v>2209</v>
      </c>
      <c r="B1475" t="s">
        <v>2723</v>
      </c>
      <c r="C1475" s="3">
        <v>3094</v>
      </c>
      <c r="D1475" t="s">
        <v>2724</v>
      </c>
      <c r="E1475" s="74">
        <v>0.46529999999999999</v>
      </c>
      <c r="F1475" s="136">
        <v>0.45100000000000001</v>
      </c>
      <c r="G1475" s="136">
        <f t="shared" si="22"/>
        <v>-1.4299999999999979E-2</v>
      </c>
    </row>
    <row r="1476" spans="1:7">
      <c r="A1476" s="48" t="s">
        <v>2386</v>
      </c>
      <c r="B1476" t="s">
        <v>2725</v>
      </c>
      <c r="C1476" s="3">
        <v>3574</v>
      </c>
      <c r="D1476" t="s">
        <v>1934</v>
      </c>
      <c r="E1476" s="74">
        <v>0.63819999999999999</v>
      </c>
      <c r="F1476" s="136">
        <v>0.62639999999999996</v>
      </c>
      <c r="G1476" s="136">
        <f t="shared" ref="G1476:G1539" si="23">F1476-E1476</f>
        <v>-1.1800000000000033E-2</v>
      </c>
    </row>
    <row r="1477" spans="1:7">
      <c r="A1477" s="48" t="s">
        <v>2386</v>
      </c>
      <c r="B1477" t="s">
        <v>2725</v>
      </c>
      <c r="C1477" s="3">
        <v>3575</v>
      </c>
      <c r="D1477" t="s">
        <v>3109</v>
      </c>
      <c r="E1477" s="74">
        <v>0.70750000000000002</v>
      </c>
      <c r="F1477" s="136">
        <v>0.67510000000000003</v>
      </c>
      <c r="G1477" s="136">
        <f t="shared" si="23"/>
        <v>-3.2399999999999984E-2</v>
      </c>
    </row>
    <row r="1478" spans="1:7">
      <c r="A1478" s="48" t="s">
        <v>2386</v>
      </c>
      <c r="B1478" t="s">
        <v>2725</v>
      </c>
      <c r="C1478" s="3">
        <v>5687</v>
      </c>
      <c r="D1478" t="s">
        <v>3012</v>
      </c>
      <c r="E1478" s="74">
        <v>0.6835</v>
      </c>
      <c r="F1478" s="136">
        <v>0.6542</v>
      </c>
      <c r="G1478" s="136">
        <f t="shared" si="23"/>
        <v>-2.9299999999999993E-2</v>
      </c>
    </row>
    <row r="1479" spans="1:7">
      <c r="A1479" s="48" t="s">
        <v>2131</v>
      </c>
      <c r="B1479" t="s">
        <v>2726</v>
      </c>
      <c r="C1479" s="3">
        <v>2906</v>
      </c>
      <c r="D1479" t="s">
        <v>72</v>
      </c>
      <c r="E1479" s="74">
        <v>0.7591</v>
      </c>
      <c r="F1479" s="136">
        <v>0.78610000000000002</v>
      </c>
      <c r="G1479" s="136">
        <f t="shared" si="23"/>
        <v>2.7000000000000024E-2</v>
      </c>
    </row>
    <row r="1480" spans="1:7">
      <c r="A1480" s="48" t="s">
        <v>2131</v>
      </c>
      <c r="B1480" t="s">
        <v>2726</v>
      </c>
      <c r="C1480" s="3">
        <v>2195</v>
      </c>
      <c r="D1480" t="s">
        <v>69</v>
      </c>
      <c r="E1480" s="74">
        <v>0.70440000000000003</v>
      </c>
      <c r="F1480" s="136">
        <v>0.71030000000000004</v>
      </c>
      <c r="G1480" s="136">
        <f t="shared" si="23"/>
        <v>5.9000000000000163E-3</v>
      </c>
    </row>
    <row r="1481" spans="1:7">
      <c r="A1481" s="48" t="s">
        <v>2131</v>
      </c>
      <c r="B1481" t="s">
        <v>2726</v>
      </c>
      <c r="C1481" s="3">
        <v>3316</v>
      </c>
      <c r="D1481" t="s">
        <v>73</v>
      </c>
      <c r="E1481" s="74">
        <v>0.71220000000000006</v>
      </c>
      <c r="F1481" s="136">
        <v>0.74790000000000001</v>
      </c>
      <c r="G1481" s="136">
        <f t="shared" si="23"/>
        <v>3.5699999999999954E-2</v>
      </c>
    </row>
    <row r="1482" spans="1:7">
      <c r="A1482" s="48" t="s">
        <v>2131</v>
      </c>
      <c r="B1482" t="s">
        <v>2726</v>
      </c>
      <c r="C1482" s="3">
        <v>2508</v>
      </c>
      <c r="D1482" t="s">
        <v>70</v>
      </c>
      <c r="E1482" s="74">
        <v>0.68269999999999997</v>
      </c>
      <c r="F1482" s="136">
        <v>0.73270000000000002</v>
      </c>
      <c r="G1482" s="136">
        <f t="shared" si="23"/>
        <v>5.0000000000000044E-2</v>
      </c>
    </row>
    <row r="1483" spans="1:7">
      <c r="A1483" s="48" t="s">
        <v>2131</v>
      </c>
      <c r="B1483" t="s">
        <v>2726</v>
      </c>
      <c r="C1483" s="3">
        <v>5537</v>
      </c>
      <c r="D1483" t="s">
        <v>2929</v>
      </c>
      <c r="E1483" s="74">
        <v>0.85950000000000004</v>
      </c>
      <c r="F1483" s="136">
        <v>0.87980000000000003</v>
      </c>
      <c r="G1483" s="136">
        <f t="shared" si="23"/>
        <v>2.0299999999999985E-2</v>
      </c>
    </row>
    <row r="1484" spans="1:7">
      <c r="A1484" s="48" t="s">
        <v>2131</v>
      </c>
      <c r="B1484" t="s">
        <v>2726</v>
      </c>
      <c r="C1484" s="3">
        <v>2905</v>
      </c>
      <c r="D1484" t="s">
        <v>71</v>
      </c>
      <c r="E1484" s="74">
        <v>0.73780000000000001</v>
      </c>
      <c r="F1484" s="136">
        <v>0.72699999999999998</v>
      </c>
      <c r="G1484" s="136">
        <f t="shared" si="23"/>
        <v>-1.0800000000000032E-2</v>
      </c>
    </row>
    <row r="1485" spans="1:7">
      <c r="A1485" s="48" t="s">
        <v>2398</v>
      </c>
      <c r="B1485" t="s">
        <v>2727</v>
      </c>
      <c r="C1485" s="3">
        <v>2587</v>
      </c>
      <c r="D1485" t="s">
        <v>135</v>
      </c>
      <c r="E1485" s="74">
        <v>0.2974</v>
      </c>
      <c r="F1485" s="136">
        <v>0.27039999999999997</v>
      </c>
      <c r="G1485" s="136">
        <f t="shared" si="23"/>
        <v>-2.7000000000000024E-2</v>
      </c>
    </row>
    <row r="1486" spans="1:7">
      <c r="A1486" s="48" t="s">
        <v>2398</v>
      </c>
      <c r="B1486" t="s">
        <v>2727</v>
      </c>
      <c r="C1486" s="3">
        <v>3203</v>
      </c>
      <c r="D1486" t="s">
        <v>75</v>
      </c>
      <c r="E1486" s="74">
        <v>0.5544</v>
      </c>
      <c r="F1486" s="136">
        <v>0.55759999999999998</v>
      </c>
      <c r="G1486" s="136">
        <f t="shared" si="23"/>
        <v>3.1999999999999806E-3</v>
      </c>
    </row>
    <row r="1487" spans="1:7">
      <c r="A1487" s="48" t="s">
        <v>2398</v>
      </c>
      <c r="B1487" t="s">
        <v>2727</v>
      </c>
      <c r="C1487" s="3">
        <v>5574</v>
      </c>
      <c r="D1487" t="s">
        <v>2930</v>
      </c>
      <c r="E1487" s="74">
        <v>0.50319999999999998</v>
      </c>
      <c r="F1487" s="136">
        <v>0.49740000000000001</v>
      </c>
      <c r="G1487" s="136">
        <f t="shared" si="23"/>
        <v>-5.7999999999999718E-3</v>
      </c>
    </row>
    <row r="1488" spans="1:7">
      <c r="A1488" s="48" t="s">
        <v>2398</v>
      </c>
      <c r="B1488" t="s">
        <v>2727</v>
      </c>
      <c r="C1488" s="3">
        <v>3419</v>
      </c>
      <c r="D1488" t="s">
        <v>22</v>
      </c>
      <c r="E1488" s="74">
        <v>0.35670000000000002</v>
      </c>
      <c r="F1488" s="136">
        <v>0.3574</v>
      </c>
      <c r="G1488" s="136">
        <f t="shared" si="23"/>
        <v>6.9999999999997842E-4</v>
      </c>
    </row>
    <row r="1489" spans="1:7">
      <c r="A1489" s="48" t="s">
        <v>2398</v>
      </c>
      <c r="B1489" t="s">
        <v>2727</v>
      </c>
      <c r="C1489" s="3">
        <v>2499</v>
      </c>
      <c r="D1489" t="s">
        <v>2008</v>
      </c>
      <c r="E1489" s="74">
        <v>0.32690000000000002</v>
      </c>
      <c r="F1489" s="136">
        <v>0.31040000000000001</v>
      </c>
      <c r="G1489" s="136">
        <f t="shared" si="23"/>
        <v>-1.6500000000000015E-2</v>
      </c>
    </row>
    <row r="1490" spans="1:7">
      <c r="A1490" s="48" t="s">
        <v>2398</v>
      </c>
      <c r="B1490" t="s">
        <v>2727</v>
      </c>
      <c r="C1490" s="3">
        <v>3614</v>
      </c>
      <c r="D1490" t="s">
        <v>1584</v>
      </c>
      <c r="E1490" s="74">
        <v>0.2218</v>
      </c>
      <c r="F1490" s="136">
        <v>0.2051</v>
      </c>
      <c r="G1490" s="136">
        <f t="shared" si="23"/>
        <v>-1.6699999999999993E-2</v>
      </c>
    </row>
    <row r="1491" spans="1:7">
      <c r="A1491" s="48" t="s">
        <v>2300</v>
      </c>
      <c r="B1491" t="s">
        <v>2728</v>
      </c>
      <c r="C1491" s="3">
        <v>3447</v>
      </c>
      <c r="D1491" t="s">
        <v>1261</v>
      </c>
      <c r="E1491" s="74">
        <v>0.41699999999999998</v>
      </c>
      <c r="F1491" s="136">
        <v>0.42470000000000002</v>
      </c>
      <c r="G1491" s="136">
        <f t="shared" si="23"/>
        <v>7.7000000000000401E-3</v>
      </c>
    </row>
    <row r="1492" spans="1:7">
      <c r="A1492" s="48" t="s">
        <v>2300</v>
      </c>
      <c r="B1492" t="s">
        <v>2728</v>
      </c>
      <c r="C1492" s="3">
        <v>3750</v>
      </c>
      <c r="D1492" t="s">
        <v>1266</v>
      </c>
      <c r="E1492" s="74">
        <v>0.47770000000000001</v>
      </c>
      <c r="F1492" s="136">
        <v>0.4758</v>
      </c>
      <c r="G1492" s="136">
        <f t="shared" si="23"/>
        <v>-1.9000000000000128E-3</v>
      </c>
    </row>
    <row r="1493" spans="1:7">
      <c r="A1493" s="48" t="s">
        <v>2300</v>
      </c>
      <c r="B1493" t="s">
        <v>2728</v>
      </c>
      <c r="C1493" s="3">
        <v>4361</v>
      </c>
      <c r="D1493" t="s">
        <v>1272</v>
      </c>
      <c r="E1493" s="74">
        <v>0.38140000000000002</v>
      </c>
      <c r="F1493" s="136">
        <v>0.37609999999999999</v>
      </c>
      <c r="G1493" s="136">
        <f t="shared" si="23"/>
        <v>-5.3000000000000269E-3</v>
      </c>
    </row>
    <row r="1494" spans="1:7">
      <c r="A1494" s="48" t="s">
        <v>2300</v>
      </c>
      <c r="B1494" t="s">
        <v>2728</v>
      </c>
      <c r="C1494" s="3">
        <v>5088</v>
      </c>
      <c r="D1494" t="s">
        <v>903</v>
      </c>
      <c r="E1494" s="74">
        <v>0.4703</v>
      </c>
      <c r="F1494" s="136">
        <v>0.4622</v>
      </c>
      <c r="G1494" s="136">
        <f t="shared" si="23"/>
        <v>-8.0999999999999961E-3</v>
      </c>
    </row>
    <row r="1495" spans="1:7">
      <c r="A1495" s="48" t="s">
        <v>2300</v>
      </c>
      <c r="B1495" t="s">
        <v>2728</v>
      </c>
      <c r="C1495" s="3">
        <v>5557</v>
      </c>
      <c r="D1495" t="s">
        <v>2931</v>
      </c>
      <c r="E1495" s="74">
        <v>0.43809999999999999</v>
      </c>
      <c r="F1495" s="136">
        <v>0.42149999999999999</v>
      </c>
      <c r="G1495" s="136">
        <f t="shared" si="23"/>
        <v>-1.6600000000000004E-2</v>
      </c>
    </row>
    <row r="1496" spans="1:7">
      <c r="A1496" s="48" t="s">
        <v>2300</v>
      </c>
      <c r="B1496" t="s">
        <v>2728</v>
      </c>
      <c r="C1496" s="3">
        <v>2575</v>
      </c>
      <c r="D1496" t="s">
        <v>1258</v>
      </c>
      <c r="E1496" s="74">
        <v>0.42870000000000003</v>
      </c>
      <c r="F1496" s="136">
        <v>0.39900000000000002</v>
      </c>
      <c r="G1496" s="136">
        <f t="shared" si="23"/>
        <v>-2.9700000000000004E-2</v>
      </c>
    </row>
    <row r="1497" spans="1:7">
      <c r="A1497" s="48" t="s">
        <v>2300</v>
      </c>
      <c r="B1497" t="s">
        <v>2728</v>
      </c>
      <c r="C1497" s="3">
        <v>5093</v>
      </c>
      <c r="D1497" t="s">
        <v>1277</v>
      </c>
      <c r="E1497" s="74">
        <v>0.32969999999999999</v>
      </c>
      <c r="F1497" s="136">
        <v>0.31659999999999999</v>
      </c>
      <c r="G1497" s="136">
        <f t="shared" si="23"/>
        <v>-1.3100000000000001E-2</v>
      </c>
    </row>
    <row r="1498" spans="1:7">
      <c r="A1498" s="48" t="s">
        <v>2300</v>
      </c>
      <c r="B1498" t="s">
        <v>2728</v>
      </c>
      <c r="C1498" s="3">
        <v>4540</v>
      </c>
      <c r="D1498" t="s">
        <v>1276</v>
      </c>
      <c r="E1498" s="74">
        <v>0.40450000000000003</v>
      </c>
      <c r="F1498" s="136">
        <v>0.38669999999999999</v>
      </c>
      <c r="G1498" s="136">
        <f t="shared" si="23"/>
        <v>-1.7800000000000038E-2</v>
      </c>
    </row>
    <row r="1499" spans="1:7">
      <c r="A1499" s="48" t="s">
        <v>2300</v>
      </c>
      <c r="B1499" t="s">
        <v>2728</v>
      </c>
      <c r="C1499" s="3">
        <v>4183</v>
      </c>
      <c r="D1499" t="s">
        <v>1271</v>
      </c>
      <c r="E1499" s="74">
        <v>0.48359999999999997</v>
      </c>
      <c r="F1499" s="136">
        <v>0.48620000000000002</v>
      </c>
      <c r="G1499" s="136">
        <f t="shared" si="23"/>
        <v>2.6000000000000467E-3</v>
      </c>
    </row>
    <row r="1500" spans="1:7">
      <c r="A1500" s="48" t="s">
        <v>2300</v>
      </c>
      <c r="B1500" t="s">
        <v>2728</v>
      </c>
      <c r="C1500" s="3">
        <v>2496</v>
      </c>
      <c r="D1500" t="s">
        <v>1254</v>
      </c>
      <c r="E1500" s="74">
        <v>0.63880000000000003</v>
      </c>
      <c r="F1500" s="136">
        <v>0.63749999999999996</v>
      </c>
      <c r="G1500" s="136">
        <f t="shared" si="23"/>
        <v>-1.3000000000000789E-3</v>
      </c>
    </row>
    <row r="1501" spans="1:7">
      <c r="A1501" s="48" t="s">
        <v>2300</v>
      </c>
      <c r="B1501" t="s">
        <v>2728</v>
      </c>
      <c r="C1501" s="3">
        <v>3557</v>
      </c>
      <c r="D1501" t="s">
        <v>1262</v>
      </c>
      <c r="E1501" s="74">
        <v>0.28539999999999999</v>
      </c>
      <c r="F1501" s="136">
        <v>0.26250000000000001</v>
      </c>
      <c r="G1501" s="136">
        <f t="shared" si="23"/>
        <v>-2.2899999999999976E-2</v>
      </c>
    </row>
    <row r="1502" spans="1:7">
      <c r="A1502" s="48" t="s">
        <v>2300</v>
      </c>
      <c r="B1502" t="s">
        <v>2728</v>
      </c>
      <c r="C1502" s="3">
        <v>5142</v>
      </c>
      <c r="D1502" t="s">
        <v>1278</v>
      </c>
      <c r="E1502" s="74">
        <v>0.39240000000000003</v>
      </c>
      <c r="F1502" s="136">
        <v>0.39140000000000003</v>
      </c>
      <c r="G1502" s="136">
        <f t="shared" si="23"/>
        <v>-1.0000000000000009E-3</v>
      </c>
    </row>
    <row r="1503" spans="1:7">
      <c r="A1503" s="48" t="s">
        <v>2300</v>
      </c>
      <c r="B1503" t="s">
        <v>2728</v>
      </c>
      <c r="C1503" s="3">
        <v>4360</v>
      </c>
      <c r="D1503" t="s">
        <v>2932</v>
      </c>
      <c r="E1503" s="74">
        <v>0.42799999999999999</v>
      </c>
      <c r="F1503" s="136">
        <v>0.43440000000000001</v>
      </c>
      <c r="G1503" s="136">
        <f t="shared" si="23"/>
        <v>6.4000000000000168E-3</v>
      </c>
    </row>
    <row r="1504" spans="1:7">
      <c r="A1504" s="48" t="s">
        <v>2300</v>
      </c>
      <c r="B1504" t="s">
        <v>2728</v>
      </c>
      <c r="C1504" s="3">
        <v>3052</v>
      </c>
      <c r="D1504" t="s">
        <v>1260</v>
      </c>
      <c r="E1504" s="74">
        <v>0.39779999999999999</v>
      </c>
      <c r="F1504" s="136">
        <v>0.39729999999999999</v>
      </c>
      <c r="G1504" s="136">
        <f t="shared" si="23"/>
        <v>-5.0000000000000044E-4</v>
      </c>
    </row>
    <row r="1505" spans="1:7">
      <c r="A1505" s="48" t="s">
        <v>2300</v>
      </c>
      <c r="B1505" t="s">
        <v>2728</v>
      </c>
      <c r="C1505" s="3">
        <v>2870</v>
      </c>
      <c r="D1505" t="s">
        <v>1259</v>
      </c>
      <c r="E1505" s="74">
        <v>0.48920000000000002</v>
      </c>
      <c r="F1505" s="136">
        <v>0.49359999999999998</v>
      </c>
      <c r="G1505" s="136">
        <f t="shared" si="23"/>
        <v>4.3999999999999595E-3</v>
      </c>
    </row>
    <row r="1506" spans="1:7">
      <c r="A1506" s="48" t="s">
        <v>2300</v>
      </c>
      <c r="B1506" t="s">
        <v>2728</v>
      </c>
      <c r="C1506" s="3">
        <v>2498</v>
      </c>
      <c r="D1506" t="s">
        <v>1256</v>
      </c>
      <c r="E1506" s="74">
        <v>0.34799999999999998</v>
      </c>
      <c r="F1506" s="136">
        <v>0.33529999999999999</v>
      </c>
      <c r="G1506" s="136">
        <f t="shared" si="23"/>
        <v>-1.2699999999999989E-2</v>
      </c>
    </row>
    <row r="1507" spans="1:7">
      <c r="A1507" s="48" t="s">
        <v>2300</v>
      </c>
      <c r="B1507" t="s">
        <v>2728</v>
      </c>
      <c r="C1507" s="3">
        <v>2334</v>
      </c>
      <c r="D1507" t="s">
        <v>1252</v>
      </c>
      <c r="E1507" s="74">
        <v>0.44800000000000001</v>
      </c>
      <c r="F1507" s="136">
        <v>0.46379999999999999</v>
      </c>
      <c r="G1507" s="136">
        <f t="shared" si="23"/>
        <v>1.5799999999999981E-2</v>
      </c>
    </row>
    <row r="1508" spans="1:7">
      <c r="A1508" s="48" t="s">
        <v>2300</v>
      </c>
      <c r="B1508" t="s">
        <v>2728</v>
      </c>
      <c r="C1508" s="3">
        <v>3572</v>
      </c>
      <c r="D1508" t="s">
        <v>1264</v>
      </c>
      <c r="E1508" s="74">
        <v>0.37690000000000001</v>
      </c>
      <c r="F1508" s="136">
        <v>0.36530000000000001</v>
      </c>
      <c r="G1508" s="136">
        <f t="shared" si="23"/>
        <v>-1.1599999999999999E-2</v>
      </c>
    </row>
    <row r="1509" spans="1:7">
      <c r="A1509" s="48" t="s">
        <v>2300</v>
      </c>
      <c r="B1509" t="s">
        <v>2728</v>
      </c>
      <c r="C1509" s="3">
        <v>3927</v>
      </c>
      <c r="D1509" t="s">
        <v>1267</v>
      </c>
      <c r="E1509" s="74">
        <v>0.38879999999999998</v>
      </c>
      <c r="F1509" s="136">
        <v>0.37959999999999999</v>
      </c>
      <c r="G1509" s="136">
        <f t="shared" si="23"/>
        <v>-9.199999999999986E-3</v>
      </c>
    </row>
    <row r="1510" spans="1:7">
      <c r="A1510" s="48" t="s">
        <v>2300</v>
      </c>
      <c r="B1510" t="s">
        <v>2728</v>
      </c>
      <c r="C1510" s="3">
        <v>4146</v>
      </c>
      <c r="D1510" t="s">
        <v>1270</v>
      </c>
      <c r="E1510" s="74">
        <v>0.44600000000000001</v>
      </c>
      <c r="F1510" s="136">
        <v>0.45340000000000003</v>
      </c>
      <c r="G1510" s="136">
        <f t="shared" si="23"/>
        <v>7.4000000000000177E-3</v>
      </c>
    </row>
    <row r="1511" spans="1:7">
      <c r="A1511" s="48" t="s">
        <v>2300</v>
      </c>
      <c r="B1511" t="s">
        <v>2728</v>
      </c>
      <c r="C1511" s="3">
        <v>2125</v>
      </c>
      <c r="D1511" t="s">
        <v>1250</v>
      </c>
      <c r="E1511" s="74">
        <v>0.3654</v>
      </c>
      <c r="F1511" s="136">
        <v>0.3604</v>
      </c>
      <c r="G1511" s="136">
        <f t="shared" si="23"/>
        <v>-5.0000000000000044E-3</v>
      </c>
    </row>
    <row r="1512" spans="1:7">
      <c r="A1512" s="48" t="s">
        <v>2300</v>
      </c>
      <c r="B1512" t="s">
        <v>2728</v>
      </c>
      <c r="C1512" s="3">
        <v>1640</v>
      </c>
      <c r="D1512" t="s">
        <v>2933</v>
      </c>
      <c r="E1512" s="74">
        <v>0.50490000000000002</v>
      </c>
      <c r="F1512" s="136">
        <v>0.51639999999999997</v>
      </c>
      <c r="G1512" s="136">
        <f t="shared" si="23"/>
        <v>1.1499999999999955E-2</v>
      </c>
    </row>
    <row r="1513" spans="1:7">
      <c r="A1513" s="48" t="s">
        <v>2300</v>
      </c>
      <c r="B1513" t="s">
        <v>2728</v>
      </c>
      <c r="C1513" s="3">
        <v>5321</v>
      </c>
      <c r="D1513" t="s">
        <v>2934</v>
      </c>
      <c r="E1513" s="74">
        <v>0.59599999999999997</v>
      </c>
      <c r="F1513" s="136">
        <v>0.625</v>
      </c>
      <c r="G1513" s="136">
        <f t="shared" si="23"/>
        <v>2.9000000000000026E-2</v>
      </c>
    </row>
    <row r="1514" spans="1:7">
      <c r="A1514" s="48" t="s">
        <v>2300</v>
      </c>
      <c r="B1514" t="s">
        <v>2728</v>
      </c>
      <c r="C1514" s="3">
        <v>5322</v>
      </c>
      <c r="D1514" t="s">
        <v>1279</v>
      </c>
      <c r="E1514" s="74">
        <v>0.49099999999999999</v>
      </c>
      <c r="F1514" s="136">
        <v>0.49990000000000001</v>
      </c>
      <c r="G1514" s="136">
        <f t="shared" si="23"/>
        <v>8.900000000000019E-3</v>
      </c>
    </row>
    <row r="1515" spans="1:7">
      <c r="A1515" s="48" t="s">
        <v>2300</v>
      </c>
      <c r="B1515" t="s">
        <v>2728</v>
      </c>
      <c r="C1515" s="3">
        <v>4121</v>
      </c>
      <c r="D1515" t="s">
        <v>844</v>
      </c>
      <c r="E1515" s="74">
        <v>0.4667</v>
      </c>
      <c r="F1515" s="136">
        <v>0.44429999999999997</v>
      </c>
      <c r="G1515" s="136">
        <f t="shared" si="23"/>
        <v>-2.2400000000000031E-2</v>
      </c>
    </row>
    <row r="1516" spans="1:7">
      <c r="A1516" s="48" t="s">
        <v>2300</v>
      </c>
      <c r="B1516" t="s">
        <v>2728</v>
      </c>
      <c r="C1516" s="3">
        <v>3645</v>
      </c>
      <c r="D1516" t="s">
        <v>1265</v>
      </c>
      <c r="E1516" s="74">
        <v>0.4234</v>
      </c>
      <c r="F1516" s="136">
        <v>0.41089999999999999</v>
      </c>
      <c r="G1516" s="136">
        <f t="shared" si="23"/>
        <v>-1.2500000000000011E-2</v>
      </c>
    </row>
    <row r="1517" spans="1:7">
      <c r="A1517" s="48" t="s">
        <v>2300</v>
      </c>
      <c r="B1517" t="s">
        <v>2728</v>
      </c>
      <c r="C1517" s="3">
        <v>4414</v>
      </c>
      <c r="D1517" t="s">
        <v>1273</v>
      </c>
      <c r="E1517" s="74">
        <v>0.33119999999999999</v>
      </c>
      <c r="F1517" s="136">
        <v>0.30690000000000001</v>
      </c>
      <c r="G1517" s="136">
        <f t="shared" si="23"/>
        <v>-2.4299999999999988E-2</v>
      </c>
    </row>
    <row r="1518" spans="1:7">
      <c r="A1518" s="48" t="s">
        <v>2300</v>
      </c>
      <c r="B1518" t="s">
        <v>2728</v>
      </c>
      <c r="C1518" s="3">
        <v>2497</v>
      </c>
      <c r="D1518" t="s">
        <v>1255</v>
      </c>
      <c r="E1518" s="74">
        <v>0.4637</v>
      </c>
      <c r="F1518" s="136">
        <v>0.47989999999999999</v>
      </c>
      <c r="G1518" s="136">
        <f t="shared" si="23"/>
        <v>1.6199999999999992E-2</v>
      </c>
    </row>
    <row r="1519" spans="1:7">
      <c r="A1519" s="48" t="s">
        <v>2300</v>
      </c>
      <c r="B1519" t="s">
        <v>2728</v>
      </c>
      <c r="C1519" s="3">
        <v>4443</v>
      </c>
      <c r="D1519" t="s">
        <v>1274</v>
      </c>
      <c r="E1519" s="74">
        <v>0.44669999999999999</v>
      </c>
      <c r="F1519" s="136">
        <v>0.44640000000000002</v>
      </c>
      <c r="G1519" s="136">
        <f t="shared" si="23"/>
        <v>-2.9999999999996696E-4</v>
      </c>
    </row>
    <row r="1520" spans="1:7">
      <c r="A1520" s="48" t="s">
        <v>2300</v>
      </c>
      <c r="B1520" t="s">
        <v>2728</v>
      </c>
      <c r="C1520" s="3">
        <v>2311</v>
      </c>
      <c r="D1520" t="s">
        <v>1251</v>
      </c>
      <c r="E1520" s="74">
        <v>0.56850000000000001</v>
      </c>
      <c r="F1520" s="136">
        <v>0.58120000000000005</v>
      </c>
      <c r="G1520" s="136">
        <f t="shared" si="23"/>
        <v>1.2700000000000045E-2</v>
      </c>
    </row>
    <row r="1521" spans="1:7">
      <c r="A1521" s="48" t="s">
        <v>2300</v>
      </c>
      <c r="B1521" t="s">
        <v>2728</v>
      </c>
      <c r="C1521" s="3">
        <v>3896</v>
      </c>
      <c r="D1521" t="s">
        <v>670</v>
      </c>
      <c r="E1521" s="74">
        <v>0.49249999999999999</v>
      </c>
      <c r="F1521" s="136">
        <v>0.50690000000000002</v>
      </c>
      <c r="G1521" s="136">
        <f t="shared" si="23"/>
        <v>1.4400000000000024E-2</v>
      </c>
    </row>
    <row r="1522" spans="1:7">
      <c r="A1522" s="48" t="s">
        <v>2300</v>
      </c>
      <c r="B1522" t="s">
        <v>2728</v>
      </c>
      <c r="C1522" s="3">
        <v>3972</v>
      </c>
      <c r="D1522" t="s">
        <v>1268</v>
      </c>
      <c r="E1522" s="74">
        <v>0.61719999999999997</v>
      </c>
      <c r="F1522" s="136">
        <v>0.58009999999999995</v>
      </c>
      <c r="G1522" s="136">
        <f t="shared" si="23"/>
        <v>-3.7100000000000022E-2</v>
      </c>
    </row>
    <row r="1523" spans="1:7">
      <c r="A1523" s="48" t="s">
        <v>2300</v>
      </c>
      <c r="B1523" t="s">
        <v>2728</v>
      </c>
      <c r="C1523" s="3">
        <v>2495</v>
      </c>
      <c r="D1523" t="s">
        <v>1253</v>
      </c>
      <c r="E1523" s="74">
        <v>0.53510000000000002</v>
      </c>
      <c r="F1523" s="136">
        <v>0.54630000000000001</v>
      </c>
      <c r="G1523" s="136">
        <f t="shared" si="23"/>
        <v>1.1199999999999988E-2</v>
      </c>
    </row>
    <row r="1524" spans="1:7">
      <c r="A1524" s="48" t="s">
        <v>2300</v>
      </c>
      <c r="B1524" t="s">
        <v>2728</v>
      </c>
      <c r="C1524" s="3">
        <v>3558</v>
      </c>
      <c r="D1524" t="s">
        <v>1263</v>
      </c>
      <c r="E1524" s="74">
        <v>0.57709999999999995</v>
      </c>
      <c r="F1524" s="136">
        <v>0.59540000000000004</v>
      </c>
      <c r="G1524" s="136">
        <f t="shared" si="23"/>
        <v>1.8300000000000094E-2</v>
      </c>
    </row>
    <row r="1525" spans="1:7">
      <c r="A1525" s="48" t="s">
        <v>2300</v>
      </c>
      <c r="B1525" t="s">
        <v>2728</v>
      </c>
      <c r="C1525" s="3">
        <v>2519</v>
      </c>
      <c r="D1525" t="s">
        <v>1257</v>
      </c>
      <c r="E1525" s="74">
        <v>0.45429999999999998</v>
      </c>
      <c r="F1525" s="136">
        <v>0.45739999999999997</v>
      </c>
      <c r="G1525" s="136">
        <f t="shared" si="23"/>
        <v>3.0999999999999917E-3</v>
      </c>
    </row>
    <row r="1526" spans="1:7">
      <c r="A1526" s="48" t="s">
        <v>2300</v>
      </c>
      <c r="B1526" t="s">
        <v>2728</v>
      </c>
      <c r="C1526" s="3">
        <v>4496</v>
      </c>
      <c r="D1526" t="s">
        <v>1275</v>
      </c>
      <c r="E1526" s="74">
        <v>0.50729999999999997</v>
      </c>
      <c r="F1526" s="136">
        <v>0.5091</v>
      </c>
      <c r="G1526" s="136">
        <f t="shared" si="23"/>
        <v>1.8000000000000238E-3</v>
      </c>
    </row>
    <row r="1527" spans="1:7">
      <c r="A1527" s="48" t="s">
        <v>2205</v>
      </c>
      <c r="B1527" t="s">
        <v>2729</v>
      </c>
      <c r="C1527" s="3">
        <v>2491</v>
      </c>
      <c r="D1527" t="s">
        <v>516</v>
      </c>
      <c r="E1527" s="74">
        <v>0.81579999999999997</v>
      </c>
      <c r="F1527" s="136">
        <v>0.81699999999999995</v>
      </c>
      <c r="G1527" s="136">
        <f t="shared" si="23"/>
        <v>1.1999999999999789E-3</v>
      </c>
    </row>
    <row r="1528" spans="1:7">
      <c r="A1528" s="48" t="s">
        <v>2207</v>
      </c>
      <c r="B1528" t="s">
        <v>2730</v>
      </c>
      <c r="C1528" s="3">
        <v>5236</v>
      </c>
      <c r="D1528" t="s">
        <v>521</v>
      </c>
      <c r="E1528" s="74">
        <v>0.14879999999999999</v>
      </c>
      <c r="F1528" s="136">
        <v>0.25650000000000001</v>
      </c>
      <c r="G1528" s="136">
        <f t="shared" si="23"/>
        <v>0.10770000000000002</v>
      </c>
    </row>
    <row r="1529" spans="1:7">
      <c r="A1529" s="48" t="s">
        <v>2207</v>
      </c>
      <c r="B1529" t="s">
        <v>2730</v>
      </c>
      <c r="C1529" s="3">
        <v>2474</v>
      </c>
      <c r="D1529" t="s">
        <v>520</v>
      </c>
      <c r="E1529" s="74">
        <v>0.49909999999999999</v>
      </c>
      <c r="F1529" s="136">
        <v>0.61350000000000005</v>
      </c>
      <c r="G1529" s="136">
        <f t="shared" si="23"/>
        <v>0.11440000000000006</v>
      </c>
    </row>
    <row r="1530" spans="1:7">
      <c r="A1530" s="48" t="s">
        <v>2145</v>
      </c>
      <c r="B1530" t="s">
        <v>2731</v>
      </c>
      <c r="C1530" s="3">
        <v>5430</v>
      </c>
      <c r="D1530" t="s">
        <v>158</v>
      </c>
      <c r="E1530" s="74">
        <v>0.69989999999999997</v>
      </c>
      <c r="F1530" s="136">
        <v>0.7117</v>
      </c>
      <c r="G1530" s="136">
        <f t="shared" si="23"/>
        <v>1.1800000000000033E-2</v>
      </c>
    </row>
    <row r="1531" spans="1:7">
      <c r="A1531" s="48" t="s">
        <v>2144</v>
      </c>
      <c r="B1531" t="s">
        <v>2732</v>
      </c>
      <c r="C1531" s="3">
        <v>1671</v>
      </c>
      <c r="D1531" t="s">
        <v>154</v>
      </c>
      <c r="E1531" s="74">
        <v>0.59850000000000003</v>
      </c>
      <c r="F1531" s="136">
        <v>0.70679999999999998</v>
      </c>
      <c r="G1531" s="136">
        <f t="shared" si="23"/>
        <v>0.10829999999999995</v>
      </c>
    </row>
    <row r="1532" spans="1:7">
      <c r="A1532" s="48" t="s">
        <v>2144</v>
      </c>
      <c r="B1532" t="s">
        <v>2732</v>
      </c>
      <c r="C1532" s="3">
        <v>3737</v>
      </c>
      <c r="D1532" t="s">
        <v>155</v>
      </c>
      <c r="E1532" s="74">
        <v>0.59179999999999999</v>
      </c>
      <c r="F1532" s="136">
        <v>0.57369999999999999</v>
      </c>
      <c r="G1532" s="136">
        <f t="shared" si="23"/>
        <v>-1.8100000000000005E-2</v>
      </c>
    </row>
    <row r="1533" spans="1:7">
      <c r="A1533" s="48" t="s">
        <v>2144</v>
      </c>
      <c r="B1533" t="s">
        <v>2732</v>
      </c>
      <c r="C1533" s="3">
        <v>2349</v>
      </c>
      <c r="D1533" t="s">
        <v>3110</v>
      </c>
      <c r="E1533" s="74">
        <v>0.56950000000000001</v>
      </c>
      <c r="F1533" s="136">
        <v>0.55110000000000003</v>
      </c>
      <c r="G1533" s="136">
        <f t="shared" si="23"/>
        <v>-1.8399999999999972E-2</v>
      </c>
    </row>
    <row r="1534" spans="1:7">
      <c r="A1534" s="48" t="s">
        <v>2144</v>
      </c>
      <c r="B1534" t="s">
        <v>2732</v>
      </c>
      <c r="C1534" s="3">
        <v>2609</v>
      </c>
      <c r="D1534" t="s">
        <v>2935</v>
      </c>
      <c r="E1534" s="74">
        <v>0.63570000000000004</v>
      </c>
      <c r="F1534" s="136">
        <v>0.63880000000000003</v>
      </c>
      <c r="G1534" s="136">
        <f t="shared" si="23"/>
        <v>3.0999999999999917E-3</v>
      </c>
    </row>
    <row r="1535" spans="1:7">
      <c r="A1535" s="48" t="s">
        <v>2144</v>
      </c>
      <c r="B1535" t="s">
        <v>2732</v>
      </c>
      <c r="C1535" s="3">
        <v>5529</v>
      </c>
      <c r="D1535" t="s">
        <v>2847</v>
      </c>
      <c r="E1535" s="74">
        <v>0.6583</v>
      </c>
      <c r="F1535" s="136">
        <v>0.70830000000000004</v>
      </c>
      <c r="G1535" s="136">
        <f t="shared" si="23"/>
        <v>5.0000000000000044E-2</v>
      </c>
    </row>
    <row r="1536" spans="1:7">
      <c r="A1536" s="48" t="s">
        <v>2144</v>
      </c>
      <c r="B1536" t="s">
        <v>2732</v>
      </c>
      <c r="C1536" s="3">
        <v>5071</v>
      </c>
      <c r="D1536" t="s">
        <v>156</v>
      </c>
      <c r="E1536" s="74">
        <v>0.65639999999999998</v>
      </c>
      <c r="F1536" s="136">
        <v>0.64949999999999997</v>
      </c>
      <c r="G1536" s="136">
        <f t="shared" si="23"/>
        <v>-6.9000000000000172E-3</v>
      </c>
    </row>
    <row r="1537" spans="1:7">
      <c r="A1537" s="48" t="s">
        <v>2196</v>
      </c>
      <c r="B1537" t="s">
        <v>2733</v>
      </c>
      <c r="C1537" s="3">
        <v>2921</v>
      </c>
      <c r="D1537" t="s">
        <v>2734</v>
      </c>
      <c r="E1537" s="74">
        <v>0.92179999999999995</v>
      </c>
      <c r="F1537" s="136">
        <v>0.98380000000000001</v>
      </c>
      <c r="G1537" s="136">
        <f t="shared" si="23"/>
        <v>6.2000000000000055E-2</v>
      </c>
    </row>
    <row r="1538" spans="1:7">
      <c r="A1538" s="48" t="s">
        <v>2180</v>
      </c>
      <c r="B1538" t="s">
        <v>2735</v>
      </c>
      <c r="C1538" s="3">
        <v>5585</v>
      </c>
      <c r="D1538" t="s">
        <v>2860</v>
      </c>
      <c r="E1538" s="74">
        <v>0.69840000000000002</v>
      </c>
      <c r="F1538" s="136">
        <v>0.71150000000000002</v>
      </c>
      <c r="G1538" s="136">
        <f t="shared" si="23"/>
        <v>1.3100000000000001E-2</v>
      </c>
    </row>
    <row r="1539" spans="1:7">
      <c r="A1539" s="48" t="s">
        <v>2180</v>
      </c>
      <c r="B1539" t="s">
        <v>2735</v>
      </c>
      <c r="C1539" s="3">
        <v>3426</v>
      </c>
      <c r="D1539" t="s">
        <v>407</v>
      </c>
      <c r="E1539" s="74">
        <v>0.79590000000000005</v>
      </c>
      <c r="F1539" s="136">
        <v>0.79690000000000005</v>
      </c>
      <c r="G1539" s="136">
        <f t="shared" si="23"/>
        <v>1.0000000000000009E-3</v>
      </c>
    </row>
    <row r="1540" spans="1:7">
      <c r="A1540" s="48" t="s">
        <v>2180</v>
      </c>
      <c r="B1540" t="s">
        <v>2735</v>
      </c>
      <c r="C1540" s="3">
        <v>4536</v>
      </c>
      <c r="D1540" t="s">
        <v>408</v>
      </c>
      <c r="E1540" s="74">
        <v>0.66110000000000002</v>
      </c>
      <c r="F1540" s="136">
        <v>0.6704</v>
      </c>
      <c r="G1540" s="136">
        <f t="shared" ref="G1540:G1603" si="24">F1540-E1540</f>
        <v>9.299999999999975E-3</v>
      </c>
    </row>
    <row r="1541" spans="1:7">
      <c r="A1541" s="48" t="s">
        <v>2180</v>
      </c>
      <c r="B1541" t="s">
        <v>2735</v>
      </c>
      <c r="C1541" s="3">
        <v>3020</v>
      </c>
      <c r="D1541" t="s">
        <v>405</v>
      </c>
      <c r="E1541" s="74">
        <v>0.77739999999999998</v>
      </c>
      <c r="F1541" s="136">
        <v>0.78190000000000004</v>
      </c>
      <c r="G1541" s="136">
        <f t="shared" si="24"/>
        <v>4.5000000000000595E-3</v>
      </c>
    </row>
    <row r="1542" spans="1:7">
      <c r="A1542" s="48" t="s">
        <v>2180</v>
      </c>
      <c r="B1542" t="s">
        <v>2735</v>
      </c>
      <c r="C1542" s="3">
        <v>2919</v>
      </c>
      <c r="D1542" t="s">
        <v>404</v>
      </c>
      <c r="E1542" s="74">
        <v>0.83160000000000001</v>
      </c>
      <c r="F1542" s="136">
        <v>0.84689999999999999</v>
      </c>
      <c r="G1542" s="136">
        <f t="shared" si="24"/>
        <v>1.529999999999998E-2</v>
      </c>
    </row>
    <row r="1543" spans="1:7">
      <c r="A1543" s="48" t="s">
        <v>2180</v>
      </c>
      <c r="B1543" t="s">
        <v>2735</v>
      </c>
      <c r="C1543" s="3">
        <v>3088</v>
      </c>
      <c r="D1543" t="s">
        <v>406</v>
      </c>
      <c r="E1543" s="74">
        <v>0.75580000000000003</v>
      </c>
      <c r="F1543" s="136">
        <v>0.79830000000000001</v>
      </c>
      <c r="G1543" s="136">
        <f t="shared" si="24"/>
        <v>4.2499999999999982E-2</v>
      </c>
    </row>
    <row r="1544" spans="1:7">
      <c r="A1544" s="48" t="s">
        <v>2180</v>
      </c>
      <c r="B1544" t="s">
        <v>2735</v>
      </c>
      <c r="C1544" s="3">
        <v>5648</v>
      </c>
      <c r="D1544" t="s">
        <v>2936</v>
      </c>
      <c r="E1544" s="74">
        <v>0.80289999999999995</v>
      </c>
      <c r="F1544" s="136">
        <v>0.79159999999999997</v>
      </c>
      <c r="G1544" s="136">
        <f t="shared" si="24"/>
        <v>-1.1299999999999977E-2</v>
      </c>
    </row>
    <row r="1545" spans="1:7">
      <c r="A1545" s="48" t="s">
        <v>2180</v>
      </c>
      <c r="B1545" t="s">
        <v>2735</v>
      </c>
      <c r="C1545" s="3">
        <v>5650</v>
      </c>
      <c r="D1545" t="s">
        <v>2972</v>
      </c>
      <c r="E1545" s="74">
        <v>0.55859999999999999</v>
      </c>
      <c r="F1545" s="136">
        <v>0.60619999999999996</v>
      </c>
      <c r="G1545" s="136">
        <f t="shared" si="24"/>
        <v>4.7599999999999976E-2</v>
      </c>
    </row>
    <row r="1546" spans="1:7">
      <c r="A1546" s="48" t="s">
        <v>2180</v>
      </c>
      <c r="B1546" t="s">
        <v>2735</v>
      </c>
      <c r="C1546" s="3">
        <v>2510</v>
      </c>
      <c r="D1546" t="s">
        <v>2937</v>
      </c>
      <c r="E1546" s="74">
        <v>0.77039999999999997</v>
      </c>
      <c r="F1546" s="136">
        <v>0.78849999999999998</v>
      </c>
      <c r="G1546" s="136">
        <f t="shared" si="24"/>
        <v>1.8100000000000005E-2</v>
      </c>
    </row>
    <row r="1547" spans="1:7">
      <c r="A1547" s="48" t="s">
        <v>2375</v>
      </c>
      <c r="B1547" t="s">
        <v>2736</v>
      </c>
      <c r="C1547" s="3">
        <v>4486</v>
      </c>
      <c r="D1547" t="s">
        <v>1342</v>
      </c>
      <c r="E1547" s="74">
        <v>0.42920000000000003</v>
      </c>
      <c r="F1547" s="136">
        <v>0.43509999999999999</v>
      </c>
      <c r="G1547" s="136">
        <f t="shared" si="24"/>
        <v>5.8999999999999608E-3</v>
      </c>
    </row>
    <row r="1548" spans="1:7">
      <c r="A1548" s="48" t="s">
        <v>2375</v>
      </c>
      <c r="B1548" t="s">
        <v>2736</v>
      </c>
      <c r="C1548" s="3">
        <v>2158</v>
      </c>
      <c r="D1548" t="s">
        <v>788</v>
      </c>
      <c r="E1548" s="74">
        <v>0.44719999999999999</v>
      </c>
      <c r="F1548" s="136">
        <v>0.4546</v>
      </c>
      <c r="G1548" s="136">
        <f t="shared" si="24"/>
        <v>7.4000000000000177E-3</v>
      </c>
    </row>
    <row r="1549" spans="1:7">
      <c r="A1549" s="48" t="s">
        <v>2375</v>
      </c>
      <c r="B1549" t="s">
        <v>2736</v>
      </c>
      <c r="C1549" s="3">
        <v>2468</v>
      </c>
      <c r="D1549" t="s">
        <v>1896</v>
      </c>
      <c r="E1549" s="74">
        <v>0.45119999999999999</v>
      </c>
      <c r="F1549" s="136">
        <v>0.44340000000000002</v>
      </c>
      <c r="G1549" s="136">
        <f t="shared" si="24"/>
        <v>-7.7999999999999736E-3</v>
      </c>
    </row>
    <row r="1550" spans="1:7">
      <c r="A1550" s="48" t="s">
        <v>2231</v>
      </c>
      <c r="B1550" t="s">
        <v>2737</v>
      </c>
      <c r="C1550" s="3">
        <v>5380</v>
      </c>
      <c r="D1550" t="s">
        <v>979</v>
      </c>
      <c r="E1550" s="74">
        <v>0.63839999999999997</v>
      </c>
      <c r="F1550" s="136">
        <v>0.62190000000000001</v>
      </c>
      <c r="G1550" s="136">
        <f t="shared" si="24"/>
        <v>-1.6499999999999959E-2</v>
      </c>
    </row>
    <row r="1551" spans="1:7">
      <c r="A1551" s="48" t="s">
        <v>2439</v>
      </c>
      <c r="B1551" t="s">
        <v>2938</v>
      </c>
      <c r="C1551" s="3">
        <v>5468</v>
      </c>
      <c r="D1551" t="s">
        <v>2469</v>
      </c>
      <c r="E1551" s="74">
        <v>0.56389999999999996</v>
      </c>
      <c r="F1551" s="136">
        <v>0.63500000000000001</v>
      </c>
      <c r="G1551" s="136">
        <f t="shared" si="24"/>
        <v>7.1100000000000052E-2</v>
      </c>
    </row>
    <row r="1552" spans="1:7">
      <c r="A1552" s="48" t="s">
        <v>2291</v>
      </c>
      <c r="B1552" t="s">
        <v>2738</v>
      </c>
      <c r="C1552" s="3">
        <v>2803</v>
      </c>
      <c r="D1552" t="s">
        <v>1220</v>
      </c>
      <c r="E1552" s="74">
        <v>0.66830000000000001</v>
      </c>
      <c r="F1552" s="136">
        <v>0.67979999999999996</v>
      </c>
      <c r="G1552" s="136">
        <f t="shared" si="24"/>
        <v>1.1499999999999955E-2</v>
      </c>
    </row>
    <row r="1553" spans="1:7">
      <c r="A1553" s="48" t="s">
        <v>2291</v>
      </c>
      <c r="B1553" t="s">
        <v>2738</v>
      </c>
      <c r="C1553" s="3">
        <v>2357</v>
      </c>
      <c r="D1553" t="s">
        <v>1219</v>
      </c>
      <c r="E1553" s="74">
        <v>0.67069999999999996</v>
      </c>
      <c r="F1553" s="136">
        <v>0.67989999999999995</v>
      </c>
      <c r="G1553" s="136">
        <f t="shared" si="24"/>
        <v>9.199999999999986E-3</v>
      </c>
    </row>
    <row r="1554" spans="1:7">
      <c r="A1554" s="48" t="s">
        <v>2268</v>
      </c>
      <c r="B1554" t="s">
        <v>2739</v>
      </c>
      <c r="C1554" s="3">
        <v>2864</v>
      </c>
      <c r="D1554" t="s">
        <v>1140</v>
      </c>
      <c r="E1554" s="74">
        <v>0.47420000000000001</v>
      </c>
      <c r="F1554" s="136">
        <v>0.47260000000000002</v>
      </c>
      <c r="G1554" s="136">
        <f t="shared" si="24"/>
        <v>-1.5999999999999903E-3</v>
      </c>
    </row>
    <row r="1555" spans="1:7">
      <c r="A1555" s="48" t="s">
        <v>2268</v>
      </c>
      <c r="B1555" t="s">
        <v>2739</v>
      </c>
      <c r="C1555" s="3">
        <v>2478</v>
      </c>
      <c r="D1555" t="s">
        <v>1139</v>
      </c>
      <c r="E1555" s="74">
        <v>0.43280000000000002</v>
      </c>
      <c r="F1555" s="136">
        <v>0.43619999999999998</v>
      </c>
      <c r="G1555" s="136">
        <f t="shared" si="24"/>
        <v>3.3999999999999586E-3</v>
      </c>
    </row>
    <row r="1556" spans="1:7">
      <c r="A1556" s="48" t="s">
        <v>2268</v>
      </c>
      <c r="B1556" t="s">
        <v>2739</v>
      </c>
      <c r="C1556" s="3">
        <v>5688</v>
      </c>
      <c r="D1556" t="s">
        <v>3013</v>
      </c>
      <c r="E1556" s="74">
        <v>0.39760000000000001</v>
      </c>
      <c r="F1556" s="136">
        <v>0.39279999999999998</v>
      </c>
      <c r="G1556" s="136">
        <f t="shared" si="24"/>
        <v>-4.8000000000000265E-3</v>
      </c>
    </row>
    <row r="1557" spans="1:7">
      <c r="A1557" s="48" t="s">
        <v>2216</v>
      </c>
      <c r="B1557" t="s">
        <v>2740</v>
      </c>
      <c r="C1557" s="3">
        <v>3587</v>
      </c>
      <c r="D1557" t="s">
        <v>722</v>
      </c>
      <c r="E1557" s="74">
        <v>0.42849999999999999</v>
      </c>
      <c r="F1557" s="136">
        <v>0.41410000000000002</v>
      </c>
      <c r="G1557" s="136">
        <f t="shared" si="24"/>
        <v>-1.4399999999999968E-2</v>
      </c>
    </row>
    <row r="1558" spans="1:7">
      <c r="A1558" s="48" t="s">
        <v>2216</v>
      </c>
      <c r="B1558" t="s">
        <v>2740</v>
      </c>
      <c r="C1558" s="3">
        <v>2439</v>
      </c>
      <c r="D1558" t="s">
        <v>711</v>
      </c>
      <c r="E1558" s="74">
        <v>0.52800000000000002</v>
      </c>
      <c r="F1558" s="136">
        <v>0.53459999999999996</v>
      </c>
      <c r="G1558" s="136">
        <f t="shared" si="24"/>
        <v>6.5999999999999392E-3</v>
      </c>
    </row>
    <row r="1559" spans="1:7">
      <c r="A1559" s="48" t="s">
        <v>2216</v>
      </c>
      <c r="B1559" t="s">
        <v>2740</v>
      </c>
      <c r="C1559" s="3">
        <v>3034</v>
      </c>
      <c r="D1559" t="s">
        <v>715</v>
      </c>
      <c r="E1559" s="74">
        <v>0.63690000000000002</v>
      </c>
      <c r="F1559" s="136">
        <v>0.64929999999999999</v>
      </c>
      <c r="G1559" s="136">
        <f t="shared" si="24"/>
        <v>1.2399999999999967E-2</v>
      </c>
    </row>
    <row r="1560" spans="1:7">
      <c r="A1560" s="48" t="s">
        <v>2216</v>
      </c>
      <c r="B1560" t="s">
        <v>2740</v>
      </c>
      <c r="C1560" s="3">
        <v>3337</v>
      </c>
      <c r="D1560" t="s">
        <v>50</v>
      </c>
      <c r="E1560" s="74">
        <v>0.54039999999999999</v>
      </c>
      <c r="F1560" s="136">
        <v>0.53759999999999997</v>
      </c>
      <c r="G1560" s="136">
        <f t="shared" si="24"/>
        <v>-2.8000000000000247E-3</v>
      </c>
    </row>
    <row r="1561" spans="1:7">
      <c r="A1561" s="48" t="s">
        <v>2216</v>
      </c>
      <c r="B1561" t="s">
        <v>2740</v>
      </c>
      <c r="C1561" s="3">
        <v>3280</v>
      </c>
      <c r="D1561" t="s">
        <v>717</v>
      </c>
      <c r="E1561" s="74">
        <v>0.59</v>
      </c>
      <c r="F1561" s="136">
        <v>0.62419999999999998</v>
      </c>
      <c r="G1561" s="136">
        <f t="shared" si="24"/>
        <v>3.4200000000000008E-2</v>
      </c>
    </row>
    <row r="1562" spans="1:7">
      <c r="A1562" s="48" t="s">
        <v>2216</v>
      </c>
      <c r="B1562" t="s">
        <v>2740</v>
      </c>
      <c r="C1562" s="3">
        <v>1784</v>
      </c>
      <c r="D1562" t="s">
        <v>2479</v>
      </c>
      <c r="E1562" s="74">
        <v>0.2079</v>
      </c>
      <c r="F1562" s="136">
        <v>0.1976</v>
      </c>
      <c r="G1562" s="136">
        <f t="shared" si="24"/>
        <v>-1.0300000000000004E-2</v>
      </c>
    </row>
    <row r="1563" spans="1:7">
      <c r="A1563" s="48" t="s">
        <v>2216</v>
      </c>
      <c r="B1563" t="s">
        <v>2740</v>
      </c>
      <c r="C1563" s="3">
        <v>3485</v>
      </c>
      <c r="D1563" t="s">
        <v>719</v>
      </c>
      <c r="E1563" s="74">
        <v>0.16739999999999999</v>
      </c>
      <c r="F1563" s="136">
        <v>0.17799999999999999</v>
      </c>
      <c r="G1563" s="136">
        <f t="shared" si="24"/>
        <v>1.0599999999999998E-2</v>
      </c>
    </row>
    <row r="1564" spans="1:7">
      <c r="A1564" s="48" t="s">
        <v>2216</v>
      </c>
      <c r="B1564" t="s">
        <v>2740</v>
      </c>
      <c r="C1564" s="3">
        <v>3630</v>
      </c>
      <c r="D1564" t="s">
        <v>723</v>
      </c>
      <c r="E1564" s="74">
        <v>0.35870000000000002</v>
      </c>
      <c r="F1564" s="136">
        <v>0.36430000000000001</v>
      </c>
      <c r="G1564" s="136">
        <f t="shared" si="24"/>
        <v>5.5999999999999939E-3</v>
      </c>
    </row>
    <row r="1565" spans="1:7">
      <c r="A1565" s="48" t="s">
        <v>2216</v>
      </c>
      <c r="B1565" t="s">
        <v>2740</v>
      </c>
      <c r="C1565" s="3">
        <v>2640</v>
      </c>
      <c r="D1565" t="s">
        <v>714</v>
      </c>
      <c r="E1565" s="74">
        <v>0.63</v>
      </c>
      <c r="F1565" s="136">
        <v>0.64670000000000005</v>
      </c>
      <c r="G1565" s="136">
        <f t="shared" si="24"/>
        <v>1.6700000000000048E-2</v>
      </c>
    </row>
    <row r="1566" spans="1:7">
      <c r="A1566" s="48" t="s">
        <v>2216</v>
      </c>
      <c r="B1566" t="s">
        <v>2740</v>
      </c>
      <c r="C1566" s="3">
        <v>5741</v>
      </c>
      <c r="D1566" t="s">
        <v>3111</v>
      </c>
      <c r="E1566" s="74">
        <v>0.41889999999999999</v>
      </c>
      <c r="F1566" s="136">
        <v>0.40410000000000001</v>
      </c>
      <c r="G1566" s="136">
        <f t="shared" si="24"/>
        <v>-1.479999999999998E-2</v>
      </c>
    </row>
    <row r="1567" spans="1:7">
      <c r="A1567" s="48" t="s">
        <v>2216</v>
      </c>
      <c r="B1567" t="s">
        <v>2740</v>
      </c>
      <c r="C1567" s="3">
        <v>5229</v>
      </c>
      <c r="D1567" t="s">
        <v>729</v>
      </c>
      <c r="E1567" s="74">
        <v>0.62329999999999997</v>
      </c>
      <c r="F1567" s="136">
        <v>0.61529999999999996</v>
      </c>
      <c r="G1567" s="136">
        <f t="shared" si="24"/>
        <v>-8.0000000000000071E-3</v>
      </c>
    </row>
    <row r="1568" spans="1:7">
      <c r="A1568" s="48" t="s">
        <v>2216</v>
      </c>
      <c r="B1568" t="s">
        <v>2740</v>
      </c>
      <c r="C1568" s="3">
        <v>2597</v>
      </c>
      <c r="D1568" t="s">
        <v>713</v>
      </c>
      <c r="E1568" s="74">
        <v>0.34699999999999998</v>
      </c>
      <c r="F1568" s="136">
        <v>0.33279999999999998</v>
      </c>
      <c r="G1568" s="136">
        <f t="shared" si="24"/>
        <v>-1.419999999999999E-2</v>
      </c>
    </row>
    <row r="1569" spans="1:7">
      <c r="A1569" s="48" t="s">
        <v>2216</v>
      </c>
      <c r="B1569" t="s">
        <v>2740</v>
      </c>
      <c r="C1569" s="3">
        <v>2929</v>
      </c>
      <c r="D1569" t="s">
        <v>673</v>
      </c>
      <c r="E1569" s="74">
        <v>0.62629999999999997</v>
      </c>
      <c r="F1569" s="136">
        <v>0.6653</v>
      </c>
      <c r="G1569" s="136">
        <f t="shared" si="24"/>
        <v>3.9000000000000035E-2</v>
      </c>
    </row>
    <row r="1570" spans="1:7">
      <c r="A1570" s="48" t="s">
        <v>2216</v>
      </c>
      <c r="B1570" t="s">
        <v>2740</v>
      </c>
      <c r="C1570" s="3">
        <v>3741</v>
      </c>
      <c r="D1570" t="s">
        <v>727</v>
      </c>
      <c r="E1570" s="74">
        <v>0.47899999999999998</v>
      </c>
      <c r="F1570" s="136">
        <v>0.50109999999999999</v>
      </c>
      <c r="G1570" s="136">
        <f t="shared" si="24"/>
        <v>2.2100000000000009E-2</v>
      </c>
    </row>
    <row r="1571" spans="1:7">
      <c r="A1571" s="48" t="s">
        <v>2216</v>
      </c>
      <c r="B1571" t="s">
        <v>2740</v>
      </c>
      <c r="C1571" s="3">
        <v>3586</v>
      </c>
      <c r="D1571" t="s">
        <v>721</v>
      </c>
      <c r="E1571" s="74">
        <v>0.15579999999999999</v>
      </c>
      <c r="F1571" s="136">
        <v>0.18559999999999999</v>
      </c>
      <c r="G1571" s="136">
        <f t="shared" si="24"/>
        <v>2.9799999999999993E-2</v>
      </c>
    </row>
    <row r="1572" spans="1:7">
      <c r="A1572" s="48" t="s">
        <v>2216</v>
      </c>
      <c r="B1572" t="s">
        <v>2740</v>
      </c>
      <c r="C1572" s="3">
        <v>3035</v>
      </c>
      <c r="D1572" t="s">
        <v>716</v>
      </c>
      <c r="E1572" s="74">
        <v>0.47249999999999998</v>
      </c>
      <c r="F1572" s="136">
        <v>0.4763</v>
      </c>
      <c r="G1572" s="136">
        <f t="shared" si="24"/>
        <v>3.8000000000000256E-3</v>
      </c>
    </row>
    <row r="1573" spans="1:7">
      <c r="A1573" s="48" t="s">
        <v>2216</v>
      </c>
      <c r="B1573" t="s">
        <v>2740</v>
      </c>
      <c r="C1573" s="3">
        <v>3434</v>
      </c>
      <c r="D1573" t="s">
        <v>718</v>
      </c>
      <c r="E1573" s="74">
        <v>0.54239999999999999</v>
      </c>
      <c r="F1573" s="136">
        <v>0.55249999999999999</v>
      </c>
      <c r="G1573" s="136">
        <f t="shared" si="24"/>
        <v>1.0099999999999998E-2</v>
      </c>
    </row>
    <row r="1574" spans="1:7">
      <c r="A1574" s="48" t="s">
        <v>2216</v>
      </c>
      <c r="B1574" t="s">
        <v>2740</v>
      </c>
      <c r="C1574" s="3">
        <v>5335</v>
      </c>
      <c r="D1574" t="s">
        <v>731</v>
      </c>
      <c r="E1574" s="74">
        <v>0.62860000000000005</v>
      </c>
      <c r="F1574" s="136">
        <v>0.64059999999999995</v>
      </c>
      <c r="G1574" s="136">
        <f t="shared" si="24"/>
        <v>1.19999999999999E-2</v>
      </c>
    </row>
    <row r="1575" spans="1:7">
      <c r="A1575" s="48" t="s">
        <v>2216</v>
      </c>
      <c r="B1575" t="s">
        <v>2740</v>
      </c>
      <c r="C1575" s="3">
        <v>1648</v>
      </c>
      <c r="D1575" t="s">
        <v>710</v>
      </c>
      <c r="E1575" s="74">
        <v>0.3009</v>
      </c>
      <c r="F1575" s="136">
        <v>0.31940000000000002</v>
      </c>
      <c r="G1575" s="136">
        <f t="shared" si="24"/>
        <v>1.8500000000000016E-2</v>
      </c>
    </row>
    <row r="1576" spans="1:7">
      <c r="A1576" s="48" t="s">
        <v>2216</v>
      </c>
      <c r="B1576" t="s">
        <v>2740</v>
      </c>
      <c r="C1576" s="3">
        <v>5070</v>
      </c>
      <c r="D1576" t="s">
        <v>728</v>
      </c>
      <c r="E1576" s="74">
        <v>0.54169999999999996</v>
      </c>
      <c r="F1576" s="136">
        <v>0.58189999999999997</v>
      </c>
      <c r="G1576" s="136">
        <f t="shared" si="24"/>
        <v>4.0200000000000014E-2</v>
      </c>
    </row>
    <row r="1577" spans="1:7">
      <c r="A1577" s="48" t="s">
        <v>2216</v>
      </c>
      <c r="B1577" t="s">
        <v>2740</v>
      </c>
      <c r="C1577" s="3">
        <v>3521</v>
      </c>
      <c r="D1577" t="s">
        <v>720</v>
      </c>
      <c r="E1577" s="74">
        <v>0.62229999999999996</v>
      </c>
      <c r="F1577" s="136">
        <v>0.63</v>
      </c>
      <c r="G1577" s="136">
        <f t="shared" si="24"/>
        <v>7.7000000000000401E-3</v>
      </c>
    </row>
    <row r="1578" spans="1:7">
      <c r="A1578" s="48" t="s">
        <v>2216</v>
      </c>
      <c r="B1578" t="s">
        <v>2740</v>
      </c>
      <c r="C1578" s="3">
        <v>2475</v>
      </c>
      <c r="D1578" t="s">
        <v>712</v>
      </c>
      <c r="E1578" s="74">
        <v>0.59399999999999997</v>
      </c>
      <c r="F1578" s="136">
        <v>0.61809999999999998</v>
      </c>
      <c r="G1578" s="136">
        <f t="shared" si="24"/>
        <v>2.410000000000001E-2</v>
      </c>
    </row>
    <row r="1579" spans="1:7">
      <c r="A1579" s="48" t="s">
        <v>2216</v>
      </c>
      <c r="B1579" t="s">
        <v>2740</v>
      </c>
      <c r="C1579" s="3">
        <v>5484</v>
      </c>
      <c r="D1579" t="s">
        <v>2480</v>
      </c>
      <c r="E1579" s="74">
        <v>0.3659</v>
      </c>
      <c r="F1579" s="136">
        <v>0.37880000000000003</v>
      </c>
      <c r="G1579" s="136">
        <f t="shared" si="24"/>
        <v>1.2900000000000023E-2</v>
      </c>
    </row>
    <row r="1580" spans="1:7">
      <c r="A1580" s="48" t="s">
        <v>2216</v>
      </c>
      <c r="B1580" t="s">
        <v>2740</v>
      </c>
      <c r="C1580" s="3">
        <v>5519</v>
      </c>
      <c r="D1580" t="s">
        <v>2848</v>
      </c>
      <c r="E1580" s="74">
        <v>0.26550000000000001</v>
      </c>
      <c r="F1580" s="136">
        <v>0.29530000000000001</v>
      </c>
      <c r="G1580" s="136">
        <f t="shared" si="24"/>
        <v>2.9799999999999993E-2</v>
      </c>
    </row>
    <row r="1581" spans="1:7">
      <c r="A1581" s="48" t="s">
        <v>2216</v>
      </c>
      <c r="B1581" t="s">
        <v>2740</v>
      </c>
      <c r="C1581" s="3">
        <v>3668</v>
      </c>
      <c r="D1581" t="s">
        <v>724</v>
      </c>
      <c r="E1581" s="74">
        <v>0.52139999999999997</v>
      </c>
      <c r="F1581" s="136">
        <v>0.48480000000000001</v>
      </c>
      <c r="G1581" s="136">
        <f t="shared" si="24"/>
        <v>-3.6599999999999966E-2</v>
      </c>
    </row>
    <row r="1582" spans="1:7">
      <c r="A1582" s="48" t="s">
        <v>2216</v>
      </c>
      <c r="B1582" t="s">
        <v>2740</v>
      </c>
      <c r="C1582" s="3">
        <v>3740</v>
      </c>
      <c r="D1582" t="s">
        <v>726</v>
      </c>
      <c r="E1582" s="74">
        <v>0.43219999999999997</v>
      </c>
      <c r="F1582" s="136">
        <v>0.439</v>
      </c>
      <c r="G1582" s="136">
        <f t="shared" si="24"/>
        <v>6.8000000000000282E-3</v>
      </c>
    </row>
    <row r="1583" spans="1:7">
      <c r="A1583" s="48" t="s">
        <v>2216</v>
      </c>
      <c r="B1583" t="s">
        <v>2740</v>
      </c>
      <c r="C1583" s="3">
        <v>5282</v>
      </c>
      <c r="D1583" t="s">
        <v>730</v>
      </c>
      <c r="E1583" s="74">
        <v>0.60829999999999995</v>
      </c>
      <c r="F1583" s="136">
        <v>0.63949999999999996</v>
      </c>
      <c r="G1583" s="136">
        <f t="shared" si="24"/>
        <v>3.1200000000000006E-2</v>
      </c>
    </row>
    <row r="1584" spans="1:7">
      <c r="A1584" s="48" t="s">
        <v>2216</v>
      </c>
      <c r="B1584" t="s">
        <v>2740</v>
      </c>
      <c r="C1584" s="3">
        <v>3702</v>
      </c>
      <c r="D1584" t="s">
        <v>725</v>
      </c>
      <c r="E1584" s="74">
        <v>0.56659999999999999</v>
      </c>
      <c r="F1584" s="136">
        <v>0.55379999999999996</v>
      </c>
      <c r="G1584" s="136">
        <f t="shared" si="24"/>
        <v>-1.2800000000000034E-2</v>
      </c>
    </row>
    <row r="1585" spans="1:7">
      <c r="A1585" s="48" t="s">
        <v>2173</v>
      </c>
      <c r="B1585" t="s">
        <v>2741</v>
      </c>
      <c r="C1585" s="3">
        <v>2789</v>
      </c>
      <c r="D1585" t="s">
        <v>359</v>
      </c>
      <c r="E1585" s="74">
        <v>0.62390000000000001</v>
      </c>
      <c r="F1585" s="136">
        <v>0.65539999999999998</v>
      </c>
      <c r="G1585" s="136">
        <f t="shared" si="24"/>
        <v>3.1499999999999972E-2</v>
      </c>
    </row>
    <row r="1586" spans="1:7">
      <c r="A1586" s="48" t="s">
        <v>2173</v>
      </c>
      <c r="B1586" t="s">
        <v>2741</v>
      </c>
      <c r="C1586" s="3">
        <v>3559</v>
      </c>
      <c r="D1586" t="s">
        <v>3197</v>
      </c>
      <c r="E1586" s="74">
        <v>0.56759999999999999</v>
      </c>
      <c r="F1586" s="136">
        <v>0.62239999999999995</v>
      </c>
      <c r="G1586" s="136">
        <f t="shared" si="24"/>
        <v>5.479999999999996E-2</v>
      </c>
    </row>
    <row r="1587" spans="1:7">
      <c r="A1587" s="48" t="s">
        <v>2173</v>
      </c>
      <c r="B1587" t="s">
        <v>2741</v>
      </c>
      <c r="C1587" s="3">
        <v>1898</v>
      </c>
      <c r="D1587" t="s">
        <v>358</v>
      </c>
      <c r="E1587" s="74">
        <v>0.15160000000000001</v>
      </c>
      <c r="F1587" s="136">
        <v>0.15260000000000001</v>
      </c>
      <c r="G1587" s="136">
        <f t="shared" si="24"/>
        <v>1.0000000000000009E-3</v>
      </c>
    </row>
    <row r="1588" spans="1:7">
      <c r="A1588" s="48" t="s">
        <v>2173</v>
      </c>
      <c r="B1588" t="s">
        <v>2741</v>
      </c>
      <c r="C1588" s="3">
        <v>3579</v>
      </c>
      <c r="D1588" t="s">
        <v>360</v>
      </c>
      <c r="E1588" s="74">
        <v>0.60540000000000005</v>
      </c>
      <c r="F1588" s="136">
        <v>0.60619999999999996</v>
      </c>
      <c r="G1588" s="136">
        <f t="shared" si="24"/>
        <v>7.9999999999991189E-4</v>
      </c>
    </row>
    <row r="1589" spans="1:7">
      <c r="A1589" s="48" t="s">
        <v>2132</v>
      </c>
      <c r="B1589" t="s">
        <v>2742</v>
      </c>
      <c r="C1589" s="3">
        <v>4060</v>
      </c>
      <c r="D1589" t="s">
        <v>86</v>
      </c>
      <c r="E1589" s="74">
        <v>0.36470000000000002</v>
      </c>
      <c r="F1589" s="136">
        <v>0.36320000000000002</v>
      </c>
      <c r="G1589" s="136">
        <f t="shared" si="24"/>
        <v>-1.5000000000000013E-3</v>
      </c>
    </row>
    <row r="1590" spans="1:7">
      <c r="A1590" s="48" t="s">
        <v>2132</v>
      </c>
      <c r="B1590" t="s">
        <v>2742</v>
      </c>
      <c r="C1590" s="3">
        <v>2721</v>
      </c>
      <c r="D1590" t="s">
        <v>78</v>
      </c>
      <c r="E1590" s="74">
        <v>0.49440000000000001</v>
      </c>
      <c r="F1590" s="136">
        <v>0.51329999999999998</v>
      </c>
      <c r="G1590" s="136">
        <f t="shared" si="24"/>
        <v>1.8899999999999972E-2</v>
      </c>
    </row>
    <row r="1591" spans="1:7">
      <c r="A1591" s="48" t="s">
        <v>2132</v>
      </c>
      <c r="B1591" t="s">
        <v>2742</v>
      </c>
      <c r="C1591" s="3">
        <v>2785</v>
      </c>
      <c r="D1591" t="s">
        <v>79</v>
      </c>
      <c r="E1591" s="74">
        <v>0.57030000000000003</v>
      </c>
      <c r="F1591" s="136">
        <v>0.59889999999999999</v>
      </c>
      <c r="G1591" s="136">
        <f t="shared" si="24"/>
        <v>2.8599999999999959E-2</v>
      </c>
    </row>
    <row r="1592" spans="1:7">
      <c r="A1592" s="48" t="s">
        <v>2132</v>
      </c>
      <c r="B1592" t="s">
        <v>2742</v>
      </c>
      <c r="C1592" s="3">
        <v>5732</v>
      </c>
      <c r="D1592" t="s">
        <v>3014</v>
      </c>
      <c r="E1592" s="74">
        <v>0.21640000000000001</v>
      </c>
      <c r="F1592" s="136">
        <v>0.1933</v>
      </c>
      <c r="G1592" s="136">
        <f t="shared" si="24"/>
        <v>-2.3100000000000009E-2</v>
      </c>
    </row>
    <row r="1593" spans="1:7">
      <c r="A1593" s="48" t="s">
        <v>2132</v>
      </c>
      <c r="B1593" t="s">
        <v>2742</v>
      </c>
      <c r="C1593" s="3">
        <v>3926</v>
      </c>
      <c r="D1593" t="s">
        <v>84</v>
      </c>
      <c r="E1593" s="74">
        <v>0.32990000000000003</v>
      </c>
      <c r="F1593" s="136">
        <v>0.34139999999999998</v>
      </c>
      <c r="G1593" s="136">
        <f t="shared" si="24"/>
        <v>1.1499999999999955E-2</v>
      </c>
    </row>
    <row r="1594" spans="1:7">
      <c r="A1594" s="48" t="s">
        <v>2132</v>
      </c>
      <c r="B1594" t="s">
        <v>2742</v>
      </c>
      <c r="C1594" s="3">
        <v>3833</v>
      </c>
      <c r="D1594" t="s">
        <v>83</v>
      </c>
      <c r="E1594" s="74">
        <v>0.39510000000000001</v>
      </c>
      <c r="F1594" s="136">
        <v>0.36030000000000001</v>
      </c>
      <c r="G1594" s="136">
        <f t="shared" si="24"/>
        <v>-3.4799999999999998E-2</v>
      </c>
    </row>
    <row r="1595" spans="1:7">
      <c r="A1595" s="48" t="s">
        <v>2132</v>
      </c>
      <c r="B1595" t="s">
        <v>2742</v>
      </c>
      <c r="C1595" s="3">
        <v>2786</v>
      </c>
      <c r="D1595" t="s">
        <v>80</v>
      </c>
      <c r="E1595" s="74">
        <v>0.61240000000000006</v>
      </c>
      <c r="F1595" s="136">
        <v>0.58879999999999999</v>
      </c>
      <c r="G1595" s="136">
        <f t="shared" si="24"/>
        <v>-2.3600000000000065E-2</v>
      </c>
    </row>
    <row r="1596" spans="1:7">
      <c r="A1596" s="48" t="s">
        <v>2132</v>
      </c>
      <c r="B1596" t="s">
        <v>2742</v>
      </c>
      <c r="C1596" s="3">
        <v>2642</v>
      </c>
      <c r="D1596" t="s">
        <v>75</v>
      </c>
      <c r="E1596" s="74">
        <v>0.63029999999999997</v>
      </c>
      <c r="F1596" s="136">
        <v>0.62760000000000005</v>
      </c>
      <c r="G1596" s="136">
        <f t="shared" si="24"/>
        <v>-2.6999999999999247E-3</v>
      </c>
    </row>
    <row r="1597" spans="1:7">
      <c r="A1597" s="48" t="s">
        <v>2132</v>
      </c>
      <c r="B1597" t="s">
        <v>2742</v>
      </c>
      <c r="C1597" s="3">
        <v>5493</v>
      </c>
      <c r="D1597" t="s">
        <v>2481</v>
      </c>
      <c r="E1597" s="74">
        <v>0.24610000000000001</v>
      </c>
      <c r="F1597" s="136">
        <v>0.22109999999999999</v>
      </c>
      <c r="G1597" s="136">
        <f t="shared" si="24"/>
        <v>-2.5000000000000022E-2</v>
      </c>
    </row>
    <row r="1598" spans="1:7">
      <c r="A1598" s="48" t="s">
        <v>2132</v>
      </c>
      <c r="B1598" t="s">
        <v>2742</v>
      </c>
      <c r="C1598" s="3">
        <v>2657</v>
      </c>
      <c r="D1598" t="s">
        <v>77</v>
      </c>
      <c r="E1598" s="74">
        <v>0.53969999999999996</v>
      </c>
      <c r="F1598" s="136">
        <v>0.57879999999999998</v>
      </c>
      <c r="G1598" s="136">
        <f t="shared" si="24"/>
        <v>3.9100000000000024E-2</v>
      </c>
    </row>
    <row r="1599" spans="1:7">
      <c r="A1599" s="48" t="s">
        <v>2132</v>
      </c>
      <c r="B1599" t="s">
        <v>2742</v>
      </c>
      <c r="C1599" s="3">
        <v>2656</v>
      </c>
      <c r="D1599" t="s">
        <v>76</v>
      </c>
      <c r="E1599" s="74">
        <v>0.61009999999999998</v>
      </c>
      <c r="F1599" s="136">
        <v>0.62029999999999996</v>
      </c>
      <c r="G1599" s="136">
        <f t="shared" si="24"/>
        <v>1.0199999999999987E-2</v>
      </c>
    </row>
    <row r="1600" spans="1:7">
      <c r="A1600" s="48" t="s">
        <v>2132</v>
      </c>
      <c r="B1600" t="s">
        <v>2742</v>
      </c>
      <c r="C1600" s="3">
        <v>5419</v>
      </c>
      <c r="D1600" t="s">
        <v>91</v>
      </c>
      <c r="E1600" s="74">
        <v>0.24510000000000001</v>
      </c>
      <c r="F1600" s="136">
        <v>0.24490000000000001</v>
      </c>
      <c r="G1600" s="136">
        <f t="shared" si="24"/>
        <v>-2.0000000000000573E-4</v>
      </c>
    </row>
    <row r="1601" spans="1:7">
      <c r="A1601" s="48" t="s">
        <v>2132</v>
      </c>
      <c r="B1601" t="s">
        <v>2742</v>
      </c>
      <c r="C1601" s="3">
        <v>5689</v>
      </c>
      <c r="D1601" t="s">
        <v>3015</v>
      </c>
      <c r="E1601" s="74">
        <v>0.53939999999999999</v>
      </c>
      <c r="F1601" s="136">
        <v>0.54890000000000005</v>
      </c>
      <c r="G1601" s="136">
        <f t="shared" si="24"/>
        <v>9.5000000000000639E-3</v>
      </c>
    </row>
    <row r="1602" spans="1:7">
      <c r="A1602" s="48" t="s">
        <v>2132</v>
      </c>
      <c r="B1602" t="s">
        <v>2742</v>
      </c>
      <c r="C1602" s="3">
        <v>3511</v>
      </c>
      <c r="D1602" t="s">
        <v>81</v>
      </c>
      <c r="E1602" s="74">
        <v>0.38350000000000001</v>
      </c>
      <c r="F1602" s="136">
        <v>0.37380000000000002</v>
      </c>
      <c r="G1602" s="136">
        <f t="shared" si="24"/>
        <v>-9.6999999999999864E-3</v>
      </c>
    </row>
    <row r="1603" spans="1:7">
      <c r="A1603" s="48" t="s">
        <v>2132</v>
      </c>
      <c r="B1603" t="s">
        <v>2742</v>
      </c>
      <c r="C1603" s="3">
        <v>4295</v>
      </c>
      <c r="D1603" t="s">
        <v>87</v>
      </c>
      <c r="E1603" s="74">
        <v>0.63119999999999998</v>
      </c>
      <c r="F1603" s="136">
        <v>0.63009999999999999</v>
      </c>
      <c r="G1603" s="136">
        <f t="shared" si="24"/>
        <v>-1.0999999999999899E-3</v>
      </c>
    </row>
    <row r="1604" spans="1:7">
      <c r="A1604" s="48" t="s">
        <v>2132</v>
      </c>
      <c r="B1604" t="s">
        <v>2742</v>
      </c>
      <c r="C1604" s="3">
        <v>3732</v>
      </c>
      <c r="D1604" t="s">
        <v>82</v>
      </c>
      <c r="E1604" s="74">
        <v>0.51180000000000003</v>
      </c>
      <c r="F1604" s="136">
        <v>0.49740000000000001</v>
      </c>
      <c r="G1604" s="136">
        <f t="shared" ref="G1604:G1667" si="25">F1604-E1604</f>
        <v>-1.4400000000000024E-2</v>
      </c>
    </row>
    <row r="1605" spans="1:7">
      <c r="A1605" s="48" t="s">
        <v>2132</v>
      </c>
      <c r="B1605" t="s">
        <v>2742</v>
      </c>
      <c r="C1605" s="3">
        <v>4059</v>
      </c>
      <c r="D1605" t="s">
        <v>85</v>
      </c>
      <c r="E1605" s="74">
        <v>0.5262</v>
      </c>
      <c r="F1605" s="136">
        <v>0.56020000000000003</v>
      </c>
      <c r="G1605" s="136">
        <f t="shared" si="25"/>
        <v>3.400000000000003E-2</v>
      </c>
    </row>
    <row r="1606" spans="1:7">
      <c r="A1606" s="48" t="s">
        <v>2132</v>
      </c>
      <c r="B1606" t="s">
        <v>2742</v>
      </c>
      <c r="C1606" s="3">
        <v>5165</v>
      </c>
      <c r="D1606" t="s">
        <v>90</v>
      </c>
      <c r="E1606" s="74">
        <v>0.219</v>
      </c>
      <c r="F1606" s="136">
        <v>0.21679999999999999</v>
      </c>
      <c r="G1606" s="136">
        <f t="shared" si="25"/>
        <v>-2.2000000000000075E-3</v>
      </c>
    </row>
    <row r="1607" spans="1:7">
      <c r="A1607" s="48" t="s">
        <v>2132</v>
      </c>
      <c r="B1607" t="s">
        <v>2742</v>
      </c>
      <c r="C1607" s="3">
        <v>5092</v>
      </c>
      <c r="D1607" t="s">
        <v>89</v>
      </c>
      <c r="E1607" s="74">
        <v>0.28449999999999998</v>
      </c>
      <c r="F1607" s="136">
        <v>0.27100000000000002</v>
      </c>
      <c r="G1607" s="136">
        <f t="shared" si="25"/>
        <v>-1.3499999999999956E-2</v>
      </c>
    </row>
    <row r="1608" spans="1:7">
      <c r="A1608" s="48" t="s">
        <v>2132</v>
      </c>
      <c r="B1608" t="s">
        <v>2742</v>
      </c>
      <c r="C1608" s="3">
        <v>4543</v>
      </c>
      <c r="D1608" t="s">
        <v>88</v>
      </c>
      <c r="E1608" s="74">
        <v>0.27560000000000001</v>
      </c>
      <c r="F1608" s="136">
        <v>0.27589999999999998</v>
      </c>
      <c r="G1608" s="136">
        <f t="shared" si="25"/>
        <v>2.9999999999996696E-4</v>
      </c>
    </row>
    <row r="1609" spans="1:7">
      <c r="A1609" s="48" t="s">
        <v>2154</v>
      </c>
      <c r="B1609" t="s">
        <v>2743</v>
      </c>
      <c r="C1609" s="3">
        <v>2390</v>
      </c>
      <c r="D1609" t="s">
        <v>276</v>
      </c>
      <c r="E1609" s="74">
        <v>0.24390000000000001</v>
      </c>
      <c r="F1609" s="136">
        <v>0.2475</v>
      </c>
      <c r="G1609" s="136">
        <f t="shared" si="25"/>
        <v>3.5999999999999921E-3</v>
      </c>
    </row>
    <row r="1610" spans="1:7">
      <c r="A1610" s="48" t="s">
        <v>2154</v>
      </c>
      <c r="B1610" t="s">
        <v>2743</v>
      </c>
      <c r="C1610" s="3">
        <v>3321</v>
      </c>
      <c r="D1610" t="s">
        <v>277</v>
      </c>
      <c r="E1610" s="74">
        <v>0.29339999999999999</v>
      </c>
      <c r="F1610" s="136">
        <v>0.27360000000000001</v>
      </c>
      <c r="G1610" s="136">
        <f t="shared" si="25"/>
        <v>-1.9799999999999984E-2</v>
      </c>
    </row>
    <row r="1611" spans="1:7">
      <c r="A1611" s="48" t="s">
        <v>2154</v>
      </c>
      <c r="B1611" t="s">
        <v>2743</v>
      </c>
      <c r="C1611" s="3">
        <v>5518</v>
      </c>
      <c r="D1611" t="s">
        <v>2849</v>
      </c>
      <c r="E1611" s="74">
        <v>0.26250000000000001</v>
      </c>
      <c r="F1611" s="136">
        <v>0.25729999999999997</v>
      </c>
      <c r="G1611" s="136">
        <f t="shared" si="25"/>
        <v>-5.2000000000000379E-3</v>
      </c>
    </row>
    <row r="1612" spans="1:7">
      <c r="A1612" s="48" t="s">
        <v>2154</v>
      </c>
      <c r="B1612" t="s">
        <v>2743</v>
      </c>
      <c r="C1612" s="3">
        <v>3786</v>
      </c>
      <c r="D1612" t="s">
        <v>278</v>
      </c>
      <c r="E1612" s="74">
        <v>0.24479999999999999</v>
      </c>
      <c r="F1612" s="136">
        <v>0.23280000000000001</v>
      </c>
      <c r="G1612" s="136">
        <f t="shared" si="25"/>
        <v>-1.1999999999999983E-2</v>
      </c>
    </row>
    <row r="1613" spans="1:7">
      <c r="A1613" s="48" t="s">
        <v>2154</v>
      </c>
      <c r="B1613" t="s">
        <v>2743</v>
      </c>
      <c r="C1613" s="3">
        <v>3891</v>
      </c>
      <c r="D1613" t="s">
        <v>279</v>
      </c>
      <c r="E1613" s="74">
        <v>0.25919999999999999</v>
      </c>
      <c r="F1613" s="136">
        <v>0.255</v>
      </c>
      <c r="G1613" s="136">
        <f t="shared" si="25"/>
        <v>-4.1999999999999815E-3</v>
      </c>
    </row>
    <row r="1614" spans="1:7">
      <c r="A1614" s="48" t="s">
        <v>2154</v>
      </c>
      <c r="B1614" t="s">
        <v>2743</v>
      </c>
      <c r="C1614" s="3">
        <v>5690</v>
      </c>
      <c r="D1614" t="s">
        <v>3016</v>
      </c>
      <c r="E1614" s="74">
        <v>0.28999999999999998</v>
      </c>
      <c r="F1614" s="136">
        <v>0.29930000000000001</v>
      </c>
      <c r="G1614" s="136">
        <f t="shared" si="25"/>
        <v>9.3000000000000305E-3</v>
      </c>
    </row>
    <row r="1615" spans="1:7">
      <c r="A1615" s="48" t="s">
        <v>2124</v>
      </c>
      <c r="B1615" t="s">
        <v>2744</v>
      </c>
      <c r="C1615" s="3">
        <v>5303</v>
      </c>
      <c r="D1615" t="s">
        <v>18</v>
      </c>
      <c r="E1615" s="74">
        <v>0.44080000000000003</v>
      </c>
      <c r="F1615" s="136">
        <v>0.43209999999999998</v>
      </c>
      <c r="G1615" s="136">
        <f t="shared" si="25"/>
        <v>-8.700000000000041E-3</v>
      </c>
    </row>
    <row r="1616" spans="1:7">
      <c r="A1616" s="48" t="s">
        <v>2124</v>
      </c>
      <c r="B1616" t="s">
        <v>2744</v>
      </c>
      <c r="C1616" s="3">
        <v>2719</v>
      </c>
      <c r="D1616" t="s">
        <v>17</v>
      </c>
      <c r="E1616" s="74">
        <v>0.53300000000000003</v>
      </c>
      <c r="F1616" s="136">
        <v>0.52569999999999995</v>
      </c>
      <c r="G1616" s="136">
        <f t="shared" si="25"/>
        <v>-7.3000000000000842E-3</v>
      </c>
    </row>
    <row r="1617" spans="1:7">
      <c r="A1617" s="48" t="s">
        <v>2124</v>
      </c>
      <c r="B1617" t="s">
        <v>2744</v>
      </c>
      <c r="C1617" s="3">
        <v>2132</v>
      </c>
      <c r="D1617" t="s">
        <v>16</v>
      </c>
      <c r="E1617" s="74">
        <v>0.39429999999999998</v>
      </c>
      <c r="F1617" s="136">
        <v>0.40679999999999999</v>
      </c>
      <c r="G1617" s="136">
        <f t="shared" si="25"/>
        <v>1.2500000000000011E-2</v>
      </c>
    </row>
    <row r="1618" spans="1:7">
      <c r="A1618" s="48" t="s">
        <v>2356</v>
      </c>
      <c r="B1618" t="s">
        <v>2745</v>
      </c>
      <c r="C1618" s="3">
        <v>2525</v>
      </c>
      <c r="D1618" t="s">
        <v>1793</v>
      </c>
      <c r="E1618" s="74">
        <v>0.47720000000000001</v>
      </c>
      <c r="F1618" s="136">
        <v>0.50209999999999999</v>
      </c>
      <c r="G1618" s="136">
        <f t="shared" si="25"/>
        <v>2.4899999999999978E-2</v>
      </c>
    </row>
    <row r="1619" spans="1:7">
      <c r="A1619" s="48" t="s">
        <v>2356</v>
      </c>
      <c r="B1619" t="s">
        <v>2745</v>
      </c>
      <c r="C1619" s="3">
        <v>1919</v>
      </c>
      <c r="D1619" t="s">
        <v>1792</v>
      </c>
      <c r="E1619" s="74">
        <v>0.39150000000000001</v>
      </c>
      <c r="F1619" s="136">
        <v>0.47539999999999999</v>
      </c>
      <c r="G1619" s="136">
        <f t="shared" si="25"/>
        <v>8.3899999999999975E-2</v>
      </c>
    </row>
    <row r="1620" spans="1:7">
      <c r="A1620" s="48" t="s">
        <v>2356</v>
      </c>
      <c r="B1620" t="s">
        <v>2745</v>
      </c>
      <c r="C1620" s="3">
        <v>4033</v>
      </c>
      <c r="D1620" t="s">
        <v>1795</v>
      </c>
      <c r="E1620" s="74">
        <v>0.51239999999999997</v>
      </c>
      <c r="F1620" s="136">
        <v>0.54269999999999996</v>
      </c>
      <c r="G1620" s="136">
        <f t="shared" si="25"/>
        <v>3.0299999999999994E-2</v>
      </c>
    </row>
    <row r="1621" spans="1:7">
      <c r="A1621" s="48" t="s">
        <v>2356</v>
      </c>
      <c r="B1621" t="s">
        <v>2745</v>
      </c>
      <c r="C1621" s="3">
        <v>4228</v>
      </c>
      <c r="D1621" t="s">
        <v>1796</v>
      </c>
      <c r="E1621" s="74">
        <v>0.43990000000000001</v>
      </c>
      <c r="F1621" s="136">
        <v>0.44450000000000001</v>
      </c>
      <c r="G1621" s="136">
        <f t="shared" si="25"/>
        <v>4.599999999999993E-3</v>
      </c>
    </row>
    <row r="1622" spans="1:7">
      <c r="A1622" s="48" t="s">
        <v>2356</v>
      </c>
      <c r="B1622" t="s">
        <v>2745</v>
      </c>
      <c r="C1622" s="3">
        <v>3466</v>
      </c>
      <c r="D1622" t="s">
        <v>1794</v>
      </c>
      <c r="E1622" s="74">
        <v>0.50249999999999995</v>
      </c>
      <c r="F1622" s="136">
        <v>0.53590000000000004</v>
      </c>
      <c r="G1622" s="136">
        <f t="shared" si="25"/>
        <v>3.3400000000000096E-2</v>
      </c>
    </row>
    <row r="1623" spans="1:7">
      <c r="A1623" s="48" t="s">
        <v>2220</v>
      </c>
      <c r="B1623" t="s">
        <v>2746</v>
      </c>
      <c r="C1623" s="3">
        <v>2485</v>
      </c>
      <c r="D1623" t="s">
        <v>772</v>
      </c>
      <c r="E1623" s="74">
        <v>0.2437</v>
      </c>
      <c r="F1623" s="136">
        <v>0.22800000000000001</v>
      </c>
      <c r="G1623" s="136">
        <f t="shared" si="25"/>
        <v>-1.5699999999999992E-2</v>
      </c>
    </row>
    <row r="1624" spans="1:7">
      <c r="A1624" s="48" t="s">
        <v>2220</v>
      </c>
      <c r="B1624" t="s">
        <v>2746</v>
      </c>
      <c r="C1624" s="3">
        <v>3524</v>
      </c>
      <c r="D1624" t="s">
        <v>774</v>
      </c>
      <c r="E1624" s="74">
        <v>0.1691</v>
      </c>
      <c r="F1624" s="136">
        <v>0.15260000000000001</v>
      </c>
      <c r="G1624" s="136">
        <f t="shared" si="25"/>
        <v>-1.6499999999999987E-2</v>
      </c>
    </row>
    <row r="1625" spans="1:7">
      <c r="A1625" s="48" t="s">
        <v>2220</v>
      </c>
      <c r="B1625" t="s">
        <v>2746</v>
      </c>
      <c r="C1625" s="3">
        <v>3101</v>
      </c>
      <c r="D1625" t="s">
        <v>773</v>
      </c>
      <c r="E1625" s="74">
        <v>0.1384</v>
      </c>
      <c r="F1625" s="136">
        <v>0.1426</v>
      </c>
      <c r="G1625" s="136">
        <f t="shared" si="25"/>
        <v>4.2000000000000093E-3</v>
      </c>
    </row>
    <row r="1626" spans="1:7">
      <c r="A1626" s="48" t="s">
        <v>2220</v>
      </c>
      <c r="B1626" t="s">
        <v>2746</v>
      </c>
      <c r="C1626" s="3">
        <v>1756</v>
      </c>
      <c r="D1626" t="s">
        <v>770</v>
      </c>
      <c r="E1626" s="74">
        <v>0.26700000000000002</v>
      </c>
      <c r="F1626" s="136">
        <v>0.1827</v>
      </c>
      <c r="G1626" s="136">
        <f t="shared" si="25"/>
        <v>-8.4300000000000014E-2</v>
      </c>
    </row>
    <row r="1627" spans="1:7">
      <c r="A1627" s="48" t="s">
        <v>2220</v>
      </c>
      <c r="B1627" t="s">
        <v>2746</v>
      </c>
      <c r="C1627" s="3">
        <v>1854</v>
      </c>
      <c r="D1627" t="s">
        <v>771</v>
      </c>
      <c r="E1627" s="74">
        <v>0.23830000000000001</v>
      </c>
      <c r="F1627" s="136">
        <v>0.17019999999999999</v>
      </c>
      <c r="G1627" s="136">
        <f t="shared" si="25"/>
        <v>-6.8100000000000022E-2</v>
      </c>
    </row>
    <row r="1628" spans="1:7">
      <c r="A1628" s="48" t="s">
        <v>2220</v>
      </c>
      <c r="B1628" t="s">
        <v>2746</v>
      </c>
      <c r="C1628" s="3">
        <v>4332</v>
      </c>
      <c r="D1628" t="s">
        <v>776</v>
      </c>
      <c r="E1628" s="74">
        <v>0.21640000000000001</v>
      </c>
      <c r="F1628" s="136">
        <v>0.20419999999999999</v>
      </c>
      <c r="G1628" s="136">
        <f t="shared" si="25"/>
        <v>-1.2200000000000016E-2</v>
      </c>
    </row>
    <row r="1629" spans="1:7">
      <c r="A1629" s="48" t="s">
        <v>2220</v>
      </c>
      <c r="B1629" t="s">
        <v>2746</v>
      </c>
      <c r="C1629" s="3">
        <v>4318</v>
      </c>
      <c r="D1629" t="s">
        <v>775</v>
      </c>
      <c r="E1629" s="74">
        <v>0.1918</v>
      </c>
      <c r="F1629" s="136">
        <v>0.19139999999999999</v>
      </c>
      <c r="G1629" s="136">
        <f t="shared" si="25"/>
        <v>-4.0000000000001146E-4</v>
      </c>
    </row>
    <row r="1630" spans="1:7">
      <c r="A1630" s="48" t="s">
        <v>2377</v>
      </c>
      <c r="B1630" t="s">
        <v>2747</v>
      </c>
      <c r="C1630" s="3">
        <v>3801</v>
      </c>
      <c r="D1630" t="s">
        <v>1903</v>
      </c>
      <c r="E1630" s="74">
        <v>0.62309999999999999</v>
      </c>
      <c r="F1630" s="136">
        <v>0.6512</v>
      </c>
      <c r="G1630" s="136">
        <f t="shared" si="25"/>
        <v>2.8100000000000014E-2</v>
      </c>
    </row>
    <row r="1631" spans="1:7">
      <c r="A1631" s="48" t="s">
        <v>2377</v>
      </c>
      <c r="B1631" t="s">
        <v>2747</v>
      </c>
      <c r="C1631" s="3">
        <v>1735</v>
      </c>
      <c r="D1631" t="s">
        <v>1900</v>
      </c>
      <c r="E1631" s="74">
        <v>0.58640000000000003</v>
      </c>
      <c r="F1631" s="136">
        <v>0.62909999999999999</v>
      </c>
      <c r="G1631" s="136">
        <f t="shared" si="25"/>
        <v>4.269999999999996E-2</v>
      </c>
    </row>
    <row r="1632" spans="1:7">
      <c r="A1632" s="48" t="s">
        <v>2377</v>
      </c>
      <c r="B1632" t="s">
        <v>2747</v>
      </c>
      <c r="C1632" s="3">
        <v>4326</v>
      </c>
      <c r="D1632" t="s">
        <v>1904</v>
      </c>
      <c r="E1632" s="74">
        <v>0.52170000000000005</v>
      </c>
      <c r="F1632" s="136">
        <v>0.51170000000000004</v>
      </c>
      <c r="G1632" s="136">
        <f t="shared" si="25"/>
        <v>-1.0000000000000009E-2</v>
      </c>
    </row>
    <row r="1633" spans="1:7">
      <c r="A1633" s="48" t="s">
        <v>2377</v>
      </c>
      <c r="B1633" t="s">
        <v>2747</v>
      </c>
      <c r="C1633" s="3">
        <v>3067</v>
      </c>
      <c r="D1633" t="s">
        <v>1902</v>
      </c>
      <c r="E1633" s="74">
        <v>0.59330000000000005</v>
      </c>
      <c r="F1633" s="136">
        <v>0.60350000000000004</v>
      </c>
      <c r="G1633" s="136">
        <f t="shared" si="25"/>
        <v>1.0199999999999987E-2</v>
      </c>
    </row>
    <row r="1634" spans="1:7">
      <c r="A1634" s="48" t="s">
        <v>2377</v>
      </c>
      <c r="B1634" t="s">
        <v>2747</v>
      </c>
      <c r="C1634" s="3">
        <v>2527</v>
      </c>
      <c r="D1634" t="s">
        <v>1901</v>
      </c>
      <c r="E1634" s="74">
        <v>0.61199999999999999</v>
      </c>
      <c r="F1634" s="136">
        <v>0.63229999999999997</v>
      </c>
      <c r="G1634" s="136">
        <f t="shared" si="25"/>
        <v>2.0299999999999985E-2</v>
      </c>
    </row>
    <row r="1635" spans="1:7">
      <c r="A1635" s="48" t="s">
        <v>2250</v>
      </c>
      <c r="B1635" t="s">
        <v>1282</v>
      </c>
      <c r="C1635" s="3">
        <v>3530</v>
      </c>
      <c r="D1635" t="s">
        <v>140</v>
      </c>
      <c r="E1635" s="74">
        <v>0.39560000000000001</v>
      </c>
      <c r="F1635" s="136">
        <v>0.31230000000000002</v>
      </c>
      <c r="G1635" s="136">
        <f t="shared" si="25"/>
        <v>-8.3299999999999985E-2</v>
      </c>
    </row>
    <row r="1636" spans="1:7">
      <c r="A1636" s="48" t="s">
        <v>3040</v>
      </c>
      <c r="B1636" t="s">
        <v>3066</v>
      </c>
      <c r="C1636" s="3">
        <v>5755</v>
      </c>
      <c r="D1636" t="s">
        <v>3112</v>
      </c>
      <c r="E1636" s="74">
        <v>0.55369999999999997</v>
      </c>
      <c r="F1636" s="136">
        <v>0.58050000000000002</v>
      </c>
      <c r="G1636" s="136">
        <f t="shared" si="25"/>
        <v>2.6800000000000046E-2</v>
      </c>
    </row>
    <row r="1637" spans="1:7">
      <c r="A1637" s="48" t="s">
        <v>2405</v>
      </c>
      <c r="B1637" t="s">
        <v>2748</v>
      </c>
      <c r="C1637" s="3">
        <v>3204</v>
      </c>
      <c r="D1637" t="s">
        <v>2026</v>
      </c>
      <c r="E1637" s="74">
        <v>0.53859999999999997</v>
      </c>
      <c r="F1637" s="136">
        <v>0.57279999999999998</v>
      </c>
      <c r="G1637" s="136">
        <f t="shared" si="25"/>
        <v>3.4200000000000008E-2</v>
      </c>
    </row>
    <row r="1638" spans="1:7">
      <c r="A1638" s="48" t="s">
        <v>2184</v>
      </c>
      <c r="B1638" t="s">
        <v>2749</v>
      </c>
      <c r="C1638" s="3">
        <v>3090</v>
      </c>
      <c r="D1638" t="s">
        <v>420</v>
      </c>
      <c r="E1638" s="74">
        <v>0.64339999999999997</v>
      </c>
      <c r="F1638" s="136">
        <v>0.68179999999999996</v>
      </c>
      <c r="G1638" s="136">
        <f t="shared" si="25"/>
        <v>3.839999999999999E-2</v>
      </c>
    </row>
    <row r="1639" spans="1:7">
      <c r="A1639" s="48" t="s">
        <v>2184</v>
      </c>
      <c r="B1639" t="s">
        <v>2749</v>
      </c>
      <c r="C1639" s="3">
        <v>3516</v>
      </c>
      <c r="D1639" t="s">
        <v>421</v>
      </c>
      <c r="E1639" s="74">
        <v>0.68020000000000003</v>
      </c>
      <c r="F1639" s="136">
        <v>0.73829999999999996</v>
      </c>
      <c r="G1639" s="136">
        <f t="shared" si="25"/>
        <v>5.8099999999999929E-2</v>
      </c>
    </row>
    <row r="1640" spans="1:7">
      <c r="A1640" s="48" t="s">
        <v>2184</v>
      </c>
      <c r="B1640" t="s">
        <v>2749</v>
      </c>
      <c r="C1640" s="3">
        <v>5388</v>
      </c>
      <c r="D1640" t="s">
        <v>423</v>
      </c>
      <c r="E1640" s="74">
        <v>0.66849999999999998</v>
      </c>
      <c r="F1640" s="136">
        <v>0.69230000000000003</v>
      </c>
      <c r="G1640" s="136">
        <f t="shared" si="25"/>
        <v>2.3800000000000043E-2</v>
      </c>
    </row>
    <row r="1641" spans="1:7">
      <c r="A1641" s="48" t="s">
        <v>2184</v>
      </c>
      <c r="B1641" t="s">
        <v>2749</v>
      </c>
      <c r="C1641" s="3">
        <v>3620</v>
      </c>
      <c r="D1641" t="s">
        <v>422</v>
      </c>
      <c r="E1641" s="74">
        <v>0.6885</v>
      </c>
      <c r="F1641" s="136">
        <v>0.73280000000000001</v>
      </c>
      <c r="G1641" s="136">
        <f t="shared" si="25"/>
        <v>4.4300000000000006E-2</v>
      </c>
    </row>
    <row r="1642" spans="1:7">
      <c r="A1642" s="48" t="s">
        <v>2317</v>
      </c>
      <c r="B1642" t="s">
        <v>2750</v>
      </c>
      <c r="C1642" s="3">
        <v>2520</v>
      </c>
      <c r="D1642" t="s">
        <v>1436</v>
      </c>
      <c r="E1642" s="74">
        <v>0.3891</v>
      </c>
      <c r="F1642" s="136">
        <v>0.37419999999999998</v>
      </c>
      <c r="G1642" s="136">
        <f t="shared" si="25"/>
        <v>-1.4900000000000024E-2</v>
      </c>
    </row>
    <row r="1643" spans="1:7">
      <c r="A1643" s="48" t="s">
        <v>2317</v>
      </c>
      <c r="B1643" t="s">
        <v>2750</v>
      </c>
      <c r="C1643" s="3">
        <v>2879</v>
      </c>
      <c r="D1643" t="s">
        <v>1437</v>
      </c>
      <c r="E1643" s="74">
        <v>0.377</v>
      </c>
      <c r="F1643" s="136">
        <v>0.38900000000000001</v>
      </c>
      <c r="G1643" s="136">
        <f t="shared" si="25"/>
        <v>1.2000000000000011E-2</v>
      </c>
    </row>
    <row r="1644" spans="1:7">
      <c r="A1644" s="48" t="s">
        <v>2317</v>
      </c>
      <c r="B1644" t="s">
        <v>2750</v>
      </c>
      <c r="C1644" s="3">
        <v>3011</v>
      </c>
      <c r="D1644" t="s">
        <v>1438</v>
      </c>
      <c r="E1644" s="74">
        <v>0.40150000000000002</v>
      </c>
      <c r="F1644" s="136">
        <v>0.44309999999999999</v>
      </c>
      <c r="G1644" s="136">
        <f t="shared" si="25"/>
        <v>4.159999999999997E-2</v>
      </c>
    </row>
    <row r="1645" spans="1:7">
      <c r="A1645" s="48" t="s">
        <v>2317</v>
      </c>
      <c r="B1645" t="s">
        <v>2750</v>
      </c>
      <c r="C1645" s="3">
        <v>1963</v>
      </c>
      <c r="D1645" t="s">
        <v>1435</v>
      </c>
      <c r="E1645" s="74">
        <v>0.3775</v>
      </c>
      <c r="F1645" s="136">
        <v>0.34860000000000002</v>
      </c>
      <c r="G1645" s="136">
        <f t="shared" si="25"/>
        <v>-2.8899999999999981E-2</v>
      </c>
    </row>
    <row r="1646" spans="1:7">
      <c r="A1646" s="48" t="s">
        <v>2317</v>
      </c>
      <c r="B1646" t="s">
        <v>2750</v>
      </c>
      <c r="C1646" s="3">
        <v>5559</v>
      </c>
      <c r="D1646" t="s">
        <v>2939</v>
      </c>
      <c r="E1646" s="74">
        <v>0.5</v>
      </c>
      <c r="F1646" s="136">
        <v>0.16669999999999999</v>
      </c>
      <c r="G1646" s="136">
        <f t="shared" si="25"/>
        <v>-0.33330000000000004</v>
      </c>
    </row>
    <row r="1647" spans="1:7">
      <c r="A1647" s="98" t="s">
        <v>2317</v>
      </c>
      <c r="B1647" t="s">
        <v>2750</v>
      </c>
      <c r="C1647" s="3">
        <v>5761</v>
      </c>
      <c r="D1647" t="s">
        <v>3175</v>
      </c>
      <c r="E1647" s="74">
        <v>0.66669999999999996</v>
      </c>
      <c r="F1647" s="136">
        <v>0.33329999999999999</v>
      </c>
      <c r="G1647" s="136">
        <f t="shared" si="25"/>
        <v>-0.33339999999999997</v>
      </c>
    </row>
    <row r="1648" spans="1:7">
      <c r="A1648" s="48" t="s">
        <v>2198</v>
      </c>
      <c r="B1648" t="s">
        <v>2751</v>
      </c>
      <c r="C1648" s="3">
        <v>2010</v>
      </c>
      <c r="D1648" t="s">
        <v>489</v>
      </c>
      <c r="E1648" s="74">
        <v>0.44340000000000002</v>
      </c>
      <c r="F1648" s="136">
        <v>0.49430000000000002</v>
      </c>
      <c r="G1648" s="136">
        <f t="shared" si="25"/>
        <v>5.0900000000000001E-2</v>
      </c>
    </row>
    <row r="1649" spans="1:7">
      <c r="A1649" s="48" t="s">
        <v>2210</v>
      </c>
      <c r="B1649" t="s">
        <v>2752</v>
      </c>
      <c r="C1649" s="3">
        <v>2138</v>
      </c>
      <c r="D1649" t="s">
        <v>550</v>
      </c>
      <c r="E1649" s="74">
        <v>0.14699999999999999</v>
      </c>
      <c r="F1649" s="136">
        <v>0.12429999999999999</v>
      </c>
      <c r="G1649" s="136">
        <f t="shared" si="25"/>
        <v>-2.2699999999999998E-2</v>
      </c>
    </row>
    <row r="1650" spans="1:7">
      <c r="A1650" s="48" t="s">
        <v>2210</v>
      </c>
      <c r="B1650" t="s">
        <v>2752</v>
      </c>
      <c r="C1650" s="3">
        <v>3774</v>
      </c>
      <c r="D1650" t="s">
        <v>607</v>
      </c>
      <c r="E1650" s="74">
        <v>0.50019999999999998</v>
      </c>
      <c r="F1650" s="136">
        <v>0.43590000000000001</v>
      </c>
      <c r="G1650" s="136">
        <f t="shared" si="25"/>
        <v>-6.4299999999999968E-2</v>
      </c>
    </row>
    <row r="1651" spans="1:7">
      <c r="A1651" s="48" t="s">
        <v>2210</v>
      </c>
      <c r="B1651" t="s">
        <v>2752</v>
      </c>
      <c r="C1651" s="3">
        <v>3778</v>
      </c>
      <c r="D1651" t="s">
        <v>3113</v>
      </c>
      <c r="E1651" s="74">
        <v>0.71340000000000003</v>
      </c>
      <c r="F1651" s="136">
        <v>0.56910000000000005</v>
      </c>
      <c r="G1651" s="136">
        <f t="shared" si="25"/>
        <v>-0.14429999999999998</v>
      </c>
    </row>
    <row r="1652" spans="1:7">
      <c r="A1652" s="48" t="s">
        <v>2210</v>
      </c>
      <c r="B1652" t="s">
        <v>2752</v>
      </c>
      <c r="C1652" s="3">
        <v>2181</v>
      </c>
      <c r="D1652" t="s">
        <v>555</v>
      </c>
      <c r="E1652" s="74">
        <v>0.11409999999999999</v>
      </c>
      <c r="F1652" s="136">
        <v>0.1066</v>
      </c>
      <c r="G1652" s="136">
        <f t="shared" si="25"/>
        <v>-7.4999999999999928E-3</v>
      </c>
    </row>
    <row r="1653" spans="1:7">
      <c r="A1653" s="48" t="s">
        <v>2210</v>
      </c>
      <c r="B1653" t="s">
        <v>2752</v>
      </c>
      <c r="C1653" s="3">
        <v>2730</v>
      </c>
      <c r="D1653" t="s">
        <v>581</v>
      </c>
      <c r="E1653" s="74">
        <v>0.17319999999999999</v>
      </c>
      <c r="F1653" s="136">
        <v>0.1704</v>
      </c>
      <c r="G1653" s="136">
        <f t="shared" si="25"/>
        <v>-2.7999999999999969E-3</v>
      </c>
    </row>
    <row r="1654" spans="1:7">
      <c r="A1654" s="48" t="s">
        <v>2210</v>
      </c>
      <c r="B1654" t="s">
        <v>2752</v>
      </c>
      <c r="C1654" s="3">
        <v>3717</v>
      </c>
      <c r="D1654" t="s">
        <v>606</v>
      </c>
      <c r="E1654" s="74">
        <v>0.13420000000000001</v>
      </c>
      <c r="F1654" s="136">
        <v>0.12920000000000001</v>
      </c>
      <c r="G1654" s="136">
        <f t="shared" si="25"/>
        <v>-5.0000000000000044E-3</v>
      </c>
    </row>
    <row r="1655" spans="1:7">
      <c r="A1655" s="48" t="s">
        <v>2210</v>
      </c>
      <c r="B1655" t="s">
        <v>2752</v>
      </c>
      <c r="C1655" s="3">
        <v>2307</v>
      </c>
      <c r="D1655" t="s">
        <v>567</v>
      </c>
      <c r="E1655" s="74">
        <v>0.69450000000000001</v>
      </c>
      <c r="F1655" s="136">
        <v>0.63770000000000004</v>
      </c>
      <c r="G1655" s="136">
        <f t="shared" si="25"/>
        <v>-5.6799999999999962E-2</v>
      </c>
    </row>
    <row r="1656" spans="1:7">
      <c r="A1656" s="48" t="s">
        <v>2210</v>
      </c>
      <c r="B1656" t="s">
        <v>2752</v>
      </c>
      <c r="C1656" s="3">
        <v>2220</v>
      </c>
      <c r="D1656" t="s">
        <v>561</v>
      </c>
      <c r="E1656" s="74">
        <v>0.1062</v>
      </c>
      <c r="F1656" s="136">
        <v>0.1036</v>
      </c>
      <c r="G1656" s="136">
        <f t="shared" si="25"/>
        <v>-2.6000000000000051E-3</v>
      </c>
    </row>
    <row r="1657" spans="1:7">
      <c r="A1657" s="48" t="s">
        <v>2210</v>
      </c>
      <c r="B1657" t="s">
        <v>2752</v>
      </c>
      <c r="C1657" s="3">
        <v>2070</v>
      </c>
      <c r="D1657" t="s">
        <v>542</v>
      </c>
      <c r="E1657" s="74">
        <v>0.4299</v>
      </c>
      <c r="F1657" s="136">
        <v>0.41660000000000003</v>
      </c>
      <c r="G1657" s="136">
        <f t="shared" si="25"/>
        <v>-1.3299999999999979E-2</v>
      </c>
    </row>
    <row r="1658" spans="1:7">
      <c r="A1658" s="98" t="s">
        <v>2210</v>
      </c>
      <c r="B1658" t="s">
        <v>2752</v>
      </c>
      <c r="C1658" s="3">
        <v>5777</v>
      </c>
      <c r="D1658" s="2" t="s">
        <v>625</v>
      </c>
      <c r="E1658" s="74">
        <v>0.30859999999999999</v>
      </c>
      <c r="F1658" s="136" t="e">
        <v>#N/A</v>
      </c>
      <c r="G1658" s="136" t="e">
        <f t="shared" si="25"/>
        <v>#N/A</v>
      </c>
    </row>
    <row r="1659" spans="1:7">
      <c r="A1659" s="48" t="s">
        <v>2210</v>
      </c>
      <c r="B1659" t="s">
        <v>2752</v>
      </c>
      <c r="C1659" s="3">
        <v>2209</v>
      </c>
      <c r="D1659" t="s">
        <v>560</v>
      </c>
      <c r="E1659" s="74">
        <v>0.46110000000000001</v>
      </c>
      <c r="F1659" s="136">
        <v>0.44900000000000001</v>
      </c>
      <c r="G1659" s="136">
        <f t="shared" si="25"/>
        <v>-1.21E-2</v>
      </c>
    </row>
    <row r="1660" spans="1:7">
      <c r="A1660" s="48" t="s">
        <v>2210</v>
      </c>
      <c r="B1660" t="s">
        <v>2752</v>
      </c>
      <c r="C1660" s="3">
        <v>2372</v>
      </c>
      <c r="D1660" t="s">
        <v>572</v>
      </c>
      <c r="E1660" s="74">
        <v>4.36E-2</v>
      </c>
      <c r="F1660" s="136">
        <v>3.9600000000000003E-2</v>
      </c>
      <c r="G1660" s="136">
        <f t="shared" si="25"/>
        <v>-3.9999999999999966E-3</v>
      </c>
    </row>
    <row r="1661" spans="1:7">
      <c r="A1661" s="48" t="s">
        <v>2210</v>
      </c>
      <c r="B1661" t="s">
        <v>2752</v>
      </c>
      <c r="C1661" s="3">
        <v>1751</v>
      </c>
      <c r="D1661" t="s">
        <v>536</v>
      </c>
      <c r="E1661" s="74">
        <v>0.39939999999999998</v>
      </c>
      <c r="F1661" s="136">
        <v>0.3871</v>
      </c>
      <c r="G1661" s="136">
        <f t="shared" si="25"/>
        <v>-1.2299999999999978E-2</v>
      </c>
    </row>
    <row r="1662" spans="1:7">
      <c r="A1662" s="48" t="s">
        <v>2210</v>
      </c>
      <c r="B1662" t="s">
        <v>2752</v>
      </c>
      <c r="C1662" s="3">
        <v>5292</v>
      </c>
      <c r="D1662" t="s">
        <v>622</v>
      </c>
      <c r="E1662" s="74">
        <v>5.9400000000000001E-2</v>
      </c>
      <c r="F1662" s="136">
        <v>5.96E-2</v>
      </c>
      <c r="G1662" s="136">
        <f t="shared" si="25"/>
        <v>1.9999999999999879E-4</v>
      </c>
    </row>
    <row r="1663" spans="1:7">
      <c r="A1663" s="48" t="s">
        <v>2210</v>
      </c>
      <c r="B1663" t="s">
        <v>2752</v>
      </c>
      <c r="C1663" s="3">
        <v>2838</v>
      </c>
      <c r="D1663" t="s">
        <v>583</v>
      </c>
      <c r="E1663" s="74">
        <v>5.8500000000000003E-2</v>
      </c>
      <c r="F1663" s="136">
        <v>5.8299999999999998E-2</v>
      </c>
      <c r="G1663" s="136">
        <f t="shared" si="25"/>
        <v>-2.0000000000000573E-4</v>
      </c>
    </row>
    <row r="1664" spans="1:7">
      <c r="A1664" s="48" t="s">
        <v>2210</v>
      </c>
      <c r="B1664" t="s">
        <v>2752</v>
      </c>
      <c r="C1664" s="3">
        <v>5487</v>
      </c>
      <c r="D1664" t="s">
        <v>2482</v>
      </c>
      <c r="E1664" s="74">
        <v>0.27389999999999998</v>
      </c>
      <c r="F1664" s="136">
        <v>0.21690000000000001</v>
      </c>
      <c r="G1664" s="136">
        <f t="shared" si="25"/>
        <v>-5.6999999999999967E-2</v>
      </c>
    </row>
    <row r="1665" spans="1:7">
      <c r="A1665" s="48" t="s">
        <v>2210</v>
      </c>
      <c r="B1665" t="s">
        <v>2752</v>
      </c>
      <c r="C1665" s="3">
        <v>3096</v>
      </c>
      <c r="D1665" t="s">
        <v>590</v>
      </c>
      <c r="E1665" s="74">
        <v>0.4345</v>
      </c>
      <c r="F1665" s="136">
        <v>0.47570000000000001</v>
      </c>
      <c r="G1665" s="136">
        <f t="shared" si="25"/>
        <v>4.1200000000000014E-2</v>
      </c>
    </row>
    <row r="1666" spans="1:7">
      <c r="A1666" s="48" t="s">
        <v>2210</v>
      </c>
      <c r="B1666" t="s">
        <v>2752</v>
      </c>
      <c r="C1666" s="3">
        <v>2392</v>
      </c>
      <c r="D1666" t="s">
        <v>573</v>
      </c>
      <c r="E1666" s="74">
        <v>0.40839999999999999</v>
      </c>
      <c r="F1666" s="136">
        <v>0.43490000000000001</v>
      </c>
      <c r="G1666" s="136">
        <f t="shared" si="25"/>
        <v>2.6500000000000024E-2</v>
      </c>
    </row>
    <row r="1667" spans="1:7">
      <c r="A1667" s="48" t="s">
        <v>2210</v>
      </c>
      <c r="B1667" t="s">
        <v>2752</v>
      </c>
      <c r="C1667" s="3">
        <v>2199</v>
      </c>
      <c r="D1667" t="s">
        <v>558</v>
      </c>
      <c r="E1667" s="74">
        <v>0.436</v>
      </c>
      <c r="F1667" s="136">
        <v>0.45789999999999997</v>
      </c>
      <c r="G1667" s="136">
        <f t="shared" si="25"/>
        <v>2.1899999999999975E-2</v>
      </c>
    </row>
    <row r="1668" spans="1:7">
      <c r="A1668" s="48" t="s">
        <v>2210</v>
      </c>
      <c r="B1668" t="s">
        <v>2752</v>
      </c>
      <c r="C1668" s="3">
        <v>2450</v>
      </c>
      <c r="D1668" t="s">
        <v>576</v>
      </c>
      <c r="E1668" s="74">
        <v>0.21290000000000001</v>
      </c>
      <c r="F1668" s="136">
        <v>0.1855</v>
      </c>
      <c r="G1668" s="136">
        <f t="shared" ref="G1668:G1731" si="26">F1668-E1668</f>
        <v>-2.7400000000000008E-2</v>
      </c>
    </row>
    <row r="1669" spans="1:7">
      <c r="A1669" s="48" t="s">
        <v>2210</v>
      </c>
      <c r="B1669" t="s">
        <v>2752</v>
      </c>
      <c r="C1669" s="3">
        <v>2839</v>
      </c>
      <c r="D1669" t="s">
        <v>584</v>
      </c>
      <c r="E1669" s="74">
        <v>0.47349999999999998</v>
      </c>
      <c r="F1669" s="136">
        <v>0.49490000000000001</v>
      </c>
      <c r="G1669" s="136">
        <f t="shared" si="26"/>
        <v>2.140000000000003E-2</v>
      </c>
    </row>
    <row r="1670" spans="1:7">
      <c r="A1670" s="48" t="s">
        <v>2210</v>
      </c>
      <c r="B1670" t="s">
        <v>2752</v>
      </c>
      <c r="C1670" s="3">
        <v>3803</v>
      </c>
      <c r="D1670" t="s">
        <v>608</v>
      </c>
      <c r="E1670" s="74">
        <v>0.39</v>
      </c>
      <c r="F1670" s="136">
        <v>0.37619999999999998</v>
      </c>
      <c r="G1670" s="136">
        <f t="shared" si="26"/>
        <v>-1.3800000000000034E-2</v>
      </c>
    </row>
    <row r="1671" spans="1:7">
      <c r="A1671" s="48" t="s">
        <v>2210</v>
      </c>
      <c r="B1671" t="s">
        <v>2752</v>
      </c>
      <c r="C1671" s="3">
        <v>5488</v>
      </c>
      <c r="D1671" t="s">
        <v>2483</v>
      </c>
      <c r="E1671" s="74">
        <v>4.8599999999999997E-2</v>
      </c>
      <c r="F1671" s="136">
        <v>4.9799999999999997E-2</v>
      </c>
      <c r="G1671" s="136">
        <f t="shared" si="26"/>
        <v>1.1999999999999997E-3</v>
      </c>
    </row>
    <row r="1672" spans="1:7">
      <c r="A1672" s="48" t="s">
        <v>2210</v>
      </c>
      <c r="B1672" t="s">
        <v>2752</v>
      </c>
      <c r="C1672" s="3">
        <v>2321</v>
      </c>
      <c r="D1672" t="s">
        <v>568</v>
      </c>
      <c r="E1672" s="74">
        <v>0.628</v>
      </c>
      <c r="F1672" s="136">
        <v>0.60840000000000005</v>
      </c>
      <c r="G1672" s="136">
        <f t="shared" si="26"/>
        <v>-1.9599999999999951E-2</v>
      </c>
    </row>
    <row r="1673" spans="1:7">
      <c r="A1673" s="48" t="s">
        <v>2210</v>
      </c>
      <c r="B1673" t="s">
        <v>2752</v>
      </c>
      <c r="C1673" s="3">
        <v>2729</v>
      </c>
      <c r="D1673" t="s">
        <v>580</v>
      </c>
      <c r="E1673" s="74">
        <v>0.13969999999999999</v>
      </c>
      <c r="F1673" s="136">
        <v>0.13420000000000001</v>
      </c>
      <c r="G1673" s="136">
        <f t="shared" si="26"/>
        <v>-5.4999999999999771E-3</v>
      </c>
    </row>
    <row r="1674" spans="1:7">
      <c r="A1674" s="48" t="s">
        <v>2210</v>
      </c>
      <c r="B1674" t="s">
        <v>2752</v>
      </c>
      <c r="C1674" s="3">
        <v>2118</v>
      </c>
      <c r="D1674" t="s">
        <v>547</v>
      </c>
      <c r="E1674" s="74">
        <v>0.58879999999999999</v>
      </c>
      <c r="F1674" s="136">
        <v>0.57669999999999999</v>
      </c>
      <c r="G1674" s="136">
        <f t="shared" si="26"/>
        <v>-1.21E-2</v>
      </c>
    </row>
    <row r="1675" spans="1:7">
      <c r="A1675" s="48" t="s">
        <v>2210</v>
      </c>
      <c r="B1675" t="s">
        <v>2752</v>
      </c>
      <c r="C1675" s="3">
        <v>3518</v>
      </c>
      <c r="D1675" t="s">
        <v>602</v>
      </c>
      <c r="E1675" s="74">
        <v>0.17119999999999999</v>
      </c>
      <c r="F1675" s="136">
        <v>0.1628</v>
      </c>
      <c r="G1675" s="136">
        <f t="shared" si="26"/>
        <v>-8.3999999999999908E-3</v>
      </c>
    </row>
    <row r="1676" spans="1:7">
      <c r="A1676" s="48" t="s">
        <v>2210</v>
      </c>
      <c r="B1676" t="s">
        <v>2752</v>
      </c>
      <c r="C1676" s="3">
        <v>2182</v>
      </c>
      <c r="D1676" t="s">
        <v>556</v>
      </c>
      <c r="E1676" s="74">
        <v>0.47489999999999999</v>
      </c>
      <c r="F1676" s="136">
        <v>0.50849999999999995</v>
      </c>
      <c r="G1676" s="136">
        <f t="shared" si="26"/>
        <v>3.3599999999999963E-2</v>
      </c>
    </row>
    <row r="1677" spans="1:7">
      <c r="A1677" s="48" t="s">
        <v>2210</v>
      </c>
      <c r="B1677" t="s">
        <v>2752</v>
      </c>
      <c r="C1677" s="3">
        <v>2090</v>
      </c>
      <c r="D1677" t="s">
        <v>545</v>
      </c>
      <c r="E1677" s="74">
        <v>9.6299999999999997E-2</v>
      </c>
      <c r="F1677" s="136">
        <v>8.6800000000000002E-2</v>
      </c>
      <c r="G1677" s="136">
        <f t="shared" si="26"/>
        <v>-9.4999999999999946E-3</v>
      </c>
    </row>
    <row r="1678" spans="1:7">
      <c r="A1678" s="48" t="s">
        <v>2210</v>
      </c>
      <c r="B1678" t="s">
        <v>2752</v>
      </c>
      <c r="C1678" s="3">
        <v>2306</v>
      </c>
      <c r="D1678" t="s">
        <v>566</v>
      </c>
      <c r="E1678" s="74">
        <v>0.35399999999999998</v>
      </c>
      <c r="F1678" s="136">
        <v>0.3458</v>
      </c>
      <c r="G1678" s="136">
        <f t="shared" si="26"/>
        <v>-8.1999999999999851E-3</v>
      </c>
    </row>
    <row r="1679" spans="1:7">
      <c r="A1679" s="48" t="s">
        <v>2210</v>
      </c>
      <c r="B1679" t="s">
        <v>2752</v>
      </c>
      <c r="C1679" s="3">
        <v>2139</v>
      </c>
      <c r="D1679" t="s">
        <v>551</v>
      </c>
      <c r="E1679" s="74">
        <v>0.10539999999999999</v>
      </c>
      <c r="F1679" s="136">
        <v>0.1128</v>
      </c>
      <c r="G1679" s="136">
        <f t="shared" si="26"/>
        <v>7.4000000000000038E-3</v>
      </c>
    </row>
    <row r="1680" spans="1:7">
      <c r="A1680" s="48" t="s">
        <v>2210</v>
      </c>
      <c r="B1680" t="s">
        <v>2752</v>
      </c>
      <c r="C1680" s="3">
        <v>3429</v>
      </c>
      <c r="D1680" t="s">
        <v>598</v>
      </c>
      <c r="E1680" s="74">
        <v>7.2099999999999997E-2</v>
      </c>
      <c r="F1680" s="136">
        <v>7.4999999999999997E-2</v>
      </c>
      <c r="G1680" s="136">
        <f t="shared" si="26"/>
        <v>2.8999999999999998E-3</v>
      </c>
    </row>
    <row r="1681" spans="1:7">
      <c r="A1681" s="48" t="s">
        <v>2210</v>
      </c>
      <c r="B1681" t="s">
        <v>2752</v>
      </c>
      <c r="C1681" s="3">
        <v>3378</v>
      </c>
      <c r="D1681" t="s">
        <v>596</v>
      </c>
      <c r="E1681" s="74">
        <v>0.37569999999999998</v>
      </c>
      <c r="F1681" s="136">
        <v>0.37259999999999999</v>
      </c>
      <c r="G1681" s="136">
        <f t="shared" si="26"/>
        <v>-3.0999999999999917E-3</v>
      </c>
    </row>
    <row r="1682" spans="1:7">
      <c r="A1682" s="48" t="s">
        <v>2210</v>
      </c>
      <c r="B1682" t="s">
        <v>2752</v>
      </c>
      <c r="C1682" s="3">
        <v>2061</v>
      </c>
      <c r="D1682" t="s">
        <v>539</v>
      </c>
      <c r="E1682" s="74">
        <v>0.3135</v>
      </c>
      <c r="F1682" s="136">
        <v>0.23719999999999999</v>
      </c>
      <c r="G1682" s="136">
        <f t="shared" si="26"/>
        <v>-7.6300000000000007E-2</v>
      </c>
    </row>
    <row r="1683" spans="1:7">
      <c r="A1683" s="48" t="s">
        <v>2210</v>
      </c>
      <c r="B1683" t="s">
        <v>2752</v>
      </c>
      <c r="C1683" s="3">
        <v>2123</v>
      </c>
      <c r="D1683" t="s">
        <v>549</v>
      </c>
      <c r="E1683" s="74">
        <v>7.46E-2</v>
      </c>
      <c r="F1683" s="136">
        <v>6.8699999999999997E-2</v>
      </c>
      <c r="G1683" s="136">
        <f t="shared" si="26"/>
        <v>-5.9000000000000025E-3</v>
      </c>
    </row>
    <row r="1684" spans="1:7">
      <c r="A1684" s="48" t="s">
        <v>2210</v>
      </c>
      <c r="B1684" t="s">
        <v>2752</v>
      </c>
      <c r="C1684" s="3">
        <v>2371</v>
      </c>
      <c r="D1684" t="s">
        <v>571</v>
      </c>
      <c r="E1684" s="74">
        <v>0.1022</v>
      </c>
      <c r="F1684" s="136">
        <v>9.9500000000000005E-2</v>
      </c>
      <c r="G1684" s="136">
        <f t="shared" si="26"/>
        <v>-2.6999999999999941E-3</v>
      </c>
    </row>
    <row r="1685" spans="1:7">
      <c r="A1685" s="48" t="s">
        <v>2210</v>
      </c>
      <c r="B1685" t="s">
        <v>2752</v>
      </c>
      <c r="C1685" s="3">
        <v>4248</v>
      </c>
      <c r="D1685" t="s">
        <v>615</v>
      </c>
      <c r="E1685" s="74">
        <v>0.2248</v>
      </c>
      <c r="F1685" s="136">
        <v>0.2334</v>
      </c>
      <c r="G1685" s="136">
        <f t="shared" si="26"/>
        <v>8.5999999999999965E-3</v>
      </c>
    </row>
    <row r="1686" spans="1:7">
      <c r="A1686" s="48" t="s">
        <v>2210</v>
      </c>
      <c r="B1686" t="s">
        <v>2752</v>
      </c>
      <c r="C1686" s="3">
        <v>5175</v>
      </c>
      <c r="D1686" t="s">
        <v>617</v>
      </c>
      <c r="E1686" s="74">
        <v>0.20519999999999999</v>
      </c>
      <c r="F1686" s="136">
        <v>0.19350000000000001</v>
      </c>
      <c r="G1686" s="136">
        <f t="shared" si="26"/>
        <v>-1.1699999999999988E-2</v>
      </c>
    </row>
    <row r="1687" spans="1:7">
      <c r="A1687" s="48" t="s">
        <v>2210</v>
      </c>
      <c r="B1687" t="s">
        <v>2752</v>
      </c>
      <c r="C1687" s="3">
        <v>2269</v>
      </c>
      <c r="D1687" t="s">
        <v>564</v>
      </c>
      <c r="E1687" s="74">
        <v>0.42059999999999997</v>
      </c>
      <c r="F1687" s="136">
        <v>0.4385</v>
      </c>
      <c r="G1687" s="136">
        <f t="shared" si="26"/>
        <v>1.7900000000000027E-2</v>
      </c>
    </row>
    <row r="1688" spans="1:7">
      <c r="A1688" s="48" t="s">
        <v>2210</v>
      </c>
      <c r="B1688" t="s">
        <v>2752</v>
      </c>
      <c r="C1688" s="3">
        <v>3276</v>
      </c>
      <c r="D1688" t="s">
        <v>593</v>
      </c>
      <c r="E1688" s="74">
        <v>0.27450000000000002</v>
      </c>
      <c r="F1688" s="136">
        <v>0.27029999999999998</v>
      </c>
      <c r="G1688" s="136">
        <f t="shared" si="26"/>
        <v>-4.200000000000037E-3</v>
      </c>
    </row>
    <row r="1689" spans="1:7">
      <c r="A1689" s="48" t="s">
        <v>2210</v>
      </c>
      <c r="B1689" t="s">
        <v>2752</v>
      </c>
      <c r="C1689" s="3">
        <v>5405</v>
      </c>
      <c r="D1689" t="s">
        <v>624</v>
      </c>
      <c r="E1689" s="74">
        <v>0.43059999999999998</v>
      </c>
      <c r="F1689" s="136">
        <v>0.40429999999999999</v>
      </c>
      <c r="G1689" s="136">
        <f t="shared" si="26"/>
        <v>-2.629999999999999E-2</v>
      </c>
    </row>
    <row r="1690" spans="1:7">
      <c r="A1690" s="48" t="s">
        <v>2210</v>
      </c>
      <c r="B1690" t="s">
        <v>2752</v>
      </c>
      <c r="C1690" s="3">
        <v>1635</v>
      </c>
      <c r="D1690" t="s">
        <v>535</v>
      </c>
      <c r="E1690" s="74">
        <v>0.61229999999999996</v>
      </c>
      <c r="F1690" s="136">
        <v>0.62760000000000005</v>
      </c>
      <c r="G1690" s="136">
        <f t="shared" si="26"/>
        <v>1.5300000000000091E-2</v>
      </c>
    </row>
    <row r="1691" spans="1:7">
      <c r="A1691" s="48" t="s">
        <v>2210</v>
      </c>
      <c r="B1691" t="s">
        <v>2752</v>
      </c>
      <c r="C1691" s="3">
        <v>3027</v>
      </c>
      <c r="D1691" t="s">
        <v>3114</v>
      </c>
      <c r="E1691" s="74">
        <v>0.38979999999999998</v>
      </c>
      <c r="F1691" s="136">
        <v>0.4098</v>
      </c>
      <c r="G1691" s="136">
        <f t="shared" si="26"/>
        <v>2.0000000000000018E-2</v>
      </c>
    </row>
    <row r="1692" spans="1:7">
      <c r="A1692" s="48" t="s">
        <v>2210</v>
      </c>
      <c r="B1692" t="s">
        <v>2752</v>
      </c>
      <c r="C1692" s="3">
        <v>5351</v>
      </c>
      <c r="D1692" t="s">
        <v>623</v>
      </c>
      <c r="E1692" s="74">
        <v>0.31280000000000002</v>
      </c>
      <c r="F1692" s="136">
        <v>0.32140000000000002</v>
      </c>
      <c r="G1692" s="136">
        <f t="shared" si="26"/>
        <v>8.5999999999999965E-3</v>
      </c>
    </row>
    <row r="1693" spans="1:7">
      <c r="A1693" s="48" t="s">
        <v>2210</v>
      </c>
      <c r="B1693" t="s">
        <v>2752</v>
      </c>
      <c r="C1693" s="3">
        <v>2063</v>
      </c>
      <c r="D1693" t="s">
        <v>540</v>
      </c>
      <c r="E1693" s="74">
        <v>0.2424</v>
      </c>
      <c r="F1693" s="136">
        <v>0.22370000000000001</v>
      </c>
      <c r="G1693" s="136">
        <f t="shared" si="26"/>
        <v>-1.8699999999999994E-2</v>
      </c>
    </row>
    <row r="1694" spans="1:7">
      <c r="A1694" s="48" t="s">
        <v>2210</v>
      </c>
      <c r="B1694" t="s">
        <v>2752</v>
      </c>
      <c r="C1694" s="3">
        <v>2143</v>
      </c>
      <c r="D1694" t="s">
        <v>554</v>
      </c>
      <c r="E1694" s="74">
        <v>0.48080000000000001</v>
      </c>
      <c r="F1694" s="136">
        <v>0.47370000000000001</v>
      </c>
      <c r="G1694" s="136">
        <f t="shared" si="26"/>
        <v>-7.0999999999999952E-3</v>
      </c>
    </row>
    <row r="1695" spans="1:7">
      <c r="A1695" s="48" t="s">
        <v>2210</v>
      </c>
      <c r="B1695" t="s">
        <v>2752</v>
      </c>
      <c r="C1695" s="3">
        <v>2975</v>
      </c>
      <c r="D1695" t="s">
        <v>585</v>
      </c>
      <c r="E1695" s="74">
        <v>0.42359999999999998</v>
      </c>
      <c r="F1695" s="136">
        <v>0.38640000000000002</v>
      </c>
      <c r="G1695" s="136">
        <f t="shared" si="26"/>
        <v>-3.7199999999999955E-2</v>
      </c>
    </row>
    <row r="1696" spans="1:7">
      <c r="A1696" s="48" t="s">
        <v>2210</v>
      </c>
      <c r="B1696" t="s">
        <v>2752</v>
      </c>
      <c r="C1696" s="3">
        <v>2081</v>
      </c>
      <c r="D1696" t="s">
        <v>543</v>
      </c>
      <c r="E1696" s="74">
        <v>6.9099999999999995E-2</v>
      </c>
      <c r="F1696" s="136">
        <v>6.8699999999999997E-2</v>
      </c>
      <c r="G1696" s="136">
        <f t="shared" si="26"/>
        <v>-3.9999999999999758E-4</v>
      </c>
    </row>
    <row r="1697" spans="1:7">
      <c r="A1697" s="48" t="s">
        <v>2210</v>
      </c>
      <c r="B1697" t="s">
        <v>2752</v>
      </c>
      <c r="C1697" s="3">
        <v>3478</v>
      </c>
      <c r="D1697" t="s">
        <v>599</v>
      </c>
      <c r="E1697" s="74">
        <v>0.35210000000000002</v>
      </c>
      <c r="F1697" s="136">
        <v>0.3387</v>
      </c>
      <c r="G1697" s="136">
        <f t="shared" si="26"/>
        <v>-1.3400000000000023E-2</v>
      </c>
    </row>
    <row r="1698" spans="1:7">
      <c r="A1698" s="48" t="s">
        <v>2210</v>
      </c>
      <c r="B1698" t="s">
        <v>2752</v>
      </c>
      <c r="C1698" s="3">
        <v>2733</v>
      </c>
      <c r="D1698" t="s">
        <v>582</v>
      </c>
      <c r="E1698" s="74">
        <v>0.12590000000000001</v>
      </c>
      <c r="F1698" s="136">
        <v>0.1221</v>
      </c>
      <c r="G1698" s="136">
        <f t="shared" si="26"/>
        <v>-3.8000000000000117E-3</v>
      </c>
    </row>
    <row r="1699" spans="1:7">
      <c r="A1699" s="48" t="s">
        <v>2210</v>
      </c>
      <c r="B1699" t="s">
        <v>2752</v>
      </c>
      <c r="C1699" s="3">
        <v>2437</v>
      </c>
      <c r="D1699" t="s">
        <v>575</v>
      </c>
      <c r="E1699" s="74">
        <v>0.26769999999999999</v>
      </c>
      <c r="F1699" s="136">
        <v>0.26590000000000003</v>
      </c>
      <c r="G1699" s="136">
        <f t="shared" si="26"/>
        <v>-1.7999999999999683E-3</v>
      </c>
    </row>
    <row r="1700" spans="1:7">
      <c r="A1700" s="48" t="s">
        <v>2210</v>
      </c>
      <c r="B1700" t="s">
        <v>2752</v>
      </c>
      <c r="C1700" s="3">
        <v>2183</v>
      </c>
      <c r="D1700" t="s">
        <v>557</v>
      </c>
      <c r="E1700" s="74">
        <v>9.1899999999999996E-2</v>
      </c>
      <c r="F1700" s="136">
        <v>7.8200000000000006E-2</v>
      </c>
      <c r="G1700" s="136">
        <f t="shared" si="26"/>
        <v>-1.369999999999999E-2</v>
      </c>
    </row>
    <row r="1701" spans="1:7">
      <c r="A1701" s="48" t="s">
        <v>2210</v>
      </c>
      <c r="B1701" t="s">
        <v>2752</v>
      </c>
      <c r="C1701" s="3">
        <v>2121</v>
      </c>
      <c r="D1701" t="s">
        <v>548</v>
      </c>
      <c r="E1701" s="74">
        <v>0.41710000000000003</v>
      </c>
      <c r="F1701" s="136">
        <v>0.40129999999999999</v>
      </c>
      <c r="G1701" s="136">
        <f t="shared" si="26"/>
        <v>-1.5800000000000036E-2</v>
      </c>
    </row>
    <row r="1702" spans="1:7">
      <c r="A1702" s="48" t="s">
        <v>2210</v>
      </c>
      <c r="B1702" t="s">
        <v>2752</v>
      </c>
      <c r="C1702" s="3">
        <v>3874</v>
      </c>
      <c r="D1702" t="s">
        <v>610</v>
      </c>
      <c r="E1702" s="74">
        <v>0.3216</v>
      </c>
      <c r="F1702" s="136">
        <v>0.30809999999999998</v>
      </c>
      <c r="G1702" s="136">
        <f t="shared" si="26"/>
        <v>-1.3500000000000012E-2</v>
      </c>
    </row>
    <row r="1703" spans="1:7">
      <c r="A1703" s="48" t="s">
        <v>2210</v>
      </c>
      <c r="B1703" t="s">
        <v>2752</v>
      </c>
      <c r="C1703" s="3">
        <v>5566</v>
      </c>
      <c r="D1703" t="s">
        <v>138</v>
      </c>
      <c r="E1703" s="74">
        <v>9.2100000000000001E-2</v>
      </c>
      <c r="F1703" s="136">
        <v>9.4799999999999995E-2</v>
      </c>
      <c r="G1703" s="136">
        <f t="shared" si="26"/>
        <v>2.6999999999999941E-3</v>
      </c>
    </row>
    <row r="1704" spans="1:7">
      <c r="A1704" s="48" t="s">
        <v>2210</v>
      </c>
      <c r="B1704" t="s">
        <v>2752</v>
      </c>
      <c r="C1704" s="3">
        <v>5276</v>
      </c>
      <c r="D1704" t="s">
        <v>621</v>
      </c>
      <c r="E1704" s="74">
        <v>0.33589999999999998</v>
      </c>
      <c r="F1704" s="136">
        <v>0.316</v>
      </c>
      <c r="G1704" s="136">
        <f t="shared" si="26"/>
        <v>-1.9899999999999973E-2</v>
      </c>
    </row>
    <row r="1705" spans="1:7">
      <c r="A1705" s="48" t="s">
        <v>2210</v>
      </c>
      <c r="B1705" t="s">
        <v>2752</v>
      </c>
      <c r="C1705" s="3">
        <v>3714</v>
      </c>
      <c r="D1705" t="s">
        <v>605</v>
      </c>
      <c r="E1705" s="74">
        <v>0.59119999999999995</v>
      </c>
      <c r="F1705" s="136">
        <v>0.5575</v>
      </c>
      <c r="G1705" s="136">
        <f t="shared" si="26"/>
        <v>-3.3699999999999952E-2</v>
      </c>
    </row>
    <row r="1706" spans="1:7">
      <c r="A1706" s="48" t="s">
        <v>2210</v>
      </c>
      <c r="B1706" t="s">
        <v>2752</v>
      </c>
      <c r="C1706" s="3">
        <v>2462</v>
      </c>
      <c r="D1706" t="s">
        <v>577</v>
      </c>
      <c r="E1706" s="74">
        <v>9.2200000000000004E-2</v>
      </c>
      <c r="F1706" s="136">
        <v>8.4599999999999995E-2</v>
      </c>
      <c r="G1706" s="136">
        <f t="shared" si="26"/>
        <v>-7.6000000000000095E-3</v>
      </c>
    </row>
    <row r="1707" spans="1:7">
      <c r="A1707" s="48" t="s">
        <v>2210</v>
      </c>
      <c r="B1707" t="s">
        <v>2752</v>
      </c>
      <c r="C1707" s="3">
        <v>2435</v>
      </c>
      <c r="D1707" t="s">
        <v>574</v>
      </c>
      <c r="E1707" s="74">
        <v>0.13900000000000001</v>
      </c>
      <c r="F1707" s="136">
        <v>0.14779999999999999</v>
      </c>
      <c r="G1707" s="136">
        <f t="shared" si="26"/>
        <v>8.7999999999999745E-3</v>
      </c>
    </row>
    <row r="1708" spans="1:7">
      <c r="A1708" s="48" t="s">
        <v>2210</v>
      </c>
      <c r="B1708" t="s">
        <v>2752</v>
      </c>
      <c r="C1708" s="3">
        <v>2069</v>
      </c>
      <c r="D1708" t="s">
        <v>541</v>
      </c>
      <c r="E1708" s="74">
        <v>0.34770000000000001</v>
      </c>
      <c r="F1708" s="136">
        <v>0.37330000000000002</v>
      </c>
      <c r="G1708" s="136">
        <f t="shared" si="26"/>
        <v>2.5600000000000012E-2</v>
      </c>
    </row>
    <row r="1709" spans="1:7">
      <c r="A1709" s="48" t="s">
        <v>2210</v>
      </c>
      <c r="B1709" t="s">
        <v>2752</v>
      </c>
      <c r="C1709" s="3">
        <v>5565</v>
      </c>
      <c r="D1709" t="s">
        <v>2940</v>
      </c>
      <c r="E1709" s="74">
        <v>0.11409999999999999</v>
      </c>
      <c r="F1709" s="136">
        <v>0.10050000000000001</v>
      </c>
      <c r="G1709" s="136">
        <f t="shared" si="26"/>
        <v>-1.3599999999999987E-2</v>
      </c>
    </row>
    <row r="1710" spans="1:7">
      <c r="A1710" s="48" t="s">
        <v>2210</v>
      </c>
      <c r="B1710" t="s">
        <v>2752</v>
      </c>
      <c r="C1710" s="3">
        <v>2353</v>
      </c>
      <c r="D1710" t="s">
        <v>570</v>
      </c>
      <c r="E1710" s="74">
        <v>0.37280000000000002</v>
      </c>
      <c r="F1710" s="136">
        <v>0.37030000000000002</v>
      </c>
      <c r="G1710" s="136">
        <f t="shared" si="26"/>
        <v>-2.5000000000000022E-3</v>
      </c>
    </row>
    <row r="1711" spans="1:7">
      <c r="A1711" s="48" t="s">
        <v>2210</v>
      </c>
      <c r="B1711" t="s">
        <v>2752</v>
      </c>
      <c r="C1711" s="3">
        <v>2089</v>
      </c>
      <c r="D1711" t="s">
        <v>544</v>
      </c>
      <c r="E1711" s="74">
        <v>0.58640000000000003</v>
      </c>
      <c r="F1711" s="136">
        <v>0.56510000000000005</v>
      </c>
      <c r="G1711" s="136">
        <f t="shared" si="26"/>
        <v>-2.1299999999999986E-2</v>
      </c>
    </row>
    <row r="1712" spans="1:7">
      <c r="A1712" s="48" t="s">
        <v>2210</v>
      </c>
      <c r="B1712" t="s">
        <v>2752</v>
      </c>
      <c r="C1712" s="3">
        <v>3517</v>
      </c>
      <c r="D1712" t="s">
        <v>601</v>
      </c>
      <c r="E1712" s="74">
        <v>0.19439999999999999</v>
      </c>
      <c r="F1712" s="136">
        <v>0.17960000000000001</v>
      </c>
      <c r="G1712" s="136">
        <f t="shared" si="26"/>
        <v>-1.479999999999998E-2</v>
      </c>
    </row>
    <row r="1713" spans="1:7">
      <c r="A1713" s="48" t="s">
        <v>2210</v>
      </c>
      <c r="B1713" t="s">
        <v>2752</v>
      </c>
      <c r="C1713" s="3">
        <v>5203</v>
      </c>
      <c r="D1713" t="s">
        <v>618</v>
      </c>
      <c r="E1713" s="74">
        <v>4.7300000000000002E-2</v>
      </c>
      <c r="F1713" s="136">
        <v>4.8099999999999997E-2</v>
      </c>
      <c r="G1713" s="136">
        <f t="shared" si="26"/>
        <v>7.9999999999999516E-4</v>
      </c>
    </row>
    <row r="1714" spans="1:7">
      <c r="A1714" s="48" t="s">
        <v>2210</v>
      </c>
      <c r="B1714" t="s">
        <v>2752</v>
      </c>
      <c r="C1714" s="3">
        <v>2201</v>
      </c>
      <c r="D1714" t="s">
        <v>559</v>
      </c>
      <c r="E1714" s="74">
        <v>8.3000000000000004E-2</v>
      </c>
      <c r="F1714" s="136">
        <v>7.8799999999999995E-2</v>
      </c>
      <c r="G1714" s="136">
        <f t="shared" si="26"/>
        <v>-4.2000000000000093E-3</v>
      </c>
    </row>
    <row r="1715" spans="1:7">
      <c r="A1715" s="48" t="s">
        <v>2210</v>
      </c>
      <c r="B1715" t="s">
        <v>2752</v>
      </c>
      <c r="C1715" s="3">
        <v>5485</v>
      </c>
      <c r="D1715" t="s">
        <v>2484</v>
      </c>
      <c r="E1715" s="74">
        <v>0.434</v>
      </c>
      <c r="F1715" s="136">
        <v>0.43319999999999997</v>
      </c>
      <c r="G1715" s="136">
        <f t="shared" si="26"/>
        <v>-8.0000000000002292E-4</v>
      </c>
    </row>
    <row r="1716" spans="1:7">
      <c r="A1716" s="48" t="s">
        <v>2210</v>
      </c>
      <c r="B1716" t="s">
        <v>2752</v>
      </c>
      <c r="C1716" s="3">
        <v>3095</v>
      </c>
      <c r="D1716" t="s">
        <v>589</v>
      </c>
      <c r="E1716" s="74">
        <v>0.47470000000000001</v>
      </c>
      <c r="F1716" s="136">
        <v>0.50590000000000002</v>
      </c>
      <c r="G1716" s="136">
        <f t="shared" si="26"/>
        <v>3.1200000000000006E-2</v>
      </c>
    </row>
    <row r="1717" spans="1:7">
      <c r="A1717" s="48" t="s">
        <v>2210</v>
      </c>
      <c r="B1717" t="s">
        <v>2752</v>
      </c>
      <c r="C1717" s="3">
        <v>1547</v>
      </c>
      <c r="D1717" t="s">
        <v>531</v>
      </c>
      <c r="E1717" s="74">
        <v>0.40889999999999999</v>
      </c>
      <c r="F1717" s="136">
        <v>0.39850000000000002</v>
      </c>
      <c r="G1717" s="136">
        <f t="shared" si="26"/>
        <v>-1.0399999999999965E-2</v>
      </c>
    </row>
    <row r="1718" spans="1:7">
      <c r="A1718" s="48" t="s">
        <v>2210</v>
      </c>
      <c r="B1718" t="s">
        <v>2752</v>
      </c>
      <c r="C1718" s="3">
        <v>2322</v>
      </c>
      <c r="D1718" t="s">
        <v>569</v>
      </c>
      <c r="E1718" s="74">
        <v>8.9700000000000002E-2</v>
      </c>
      <c r="F1718" s="136">
        <v>8.0199999999999994E-2</v>
      </c>
      <c r="G1718" s="136">
        <f t="shared" si="26"/>
        <v>-9.5000000000000084E-3</v>
      </c>
    </row>
    <row r="1719" spans="1:7">
      <c r="A1719" s="48" t="s">
        <v>2210</v>
      </c>
      <c r="B1719" t="s">
        <v>2752</v>
      </c>
      <c r="C1719" s="3">
        <v>3479</v>
      </c>
      <c r="D1719" t="s">
        <v>600</v>
      </c>
      <c r="E1719" s="74">
        <v>0.33260000000000001</v>
      </c>
      <c r="F1719" s="136">
        <v>0.33639999999999998</v>
      </c>
      <c r="G1719" s="136">
        <f t="shared" si="26"/>
        <v>3.7999999999999701E-3</v>
      </c>
    </row>
    <row r="1720" spans="1:7">
      <c r="A1720" s="48" t="s">
        <v>2210</v>
      </c>
      <c r="B1720" t="s">
        <v>2752</v>
      </c>
      <c r="C1720" s="3">
        <v>3218</v>
      </c>
      <c r="D1720" t="s">
        <v>592</v>
      </c>
      <c r="E1720" s="74">
        <v>0.1111</v>
      </c>
      <c r="F1720" s="136">
        <v>0.10879999999999999</v>
      </c>
      <c r="G1720" s="136">
        <f t="shared" si="26"/>
        <v>-2.3000000000000104E-3</v>
      </c>
    </row>
    <row r="1721" spans="1:7">
      <c r="A1721" s="48" t="s">
        <v>2210</v>
      </c>
      <c r="B1721" t="s">
        <v>2752</v>
      </c>
      <c r="C1721" s="3">
        <v>3868</v>
      </c>
      <c r="D1721" t="s">
        <v>609</v>
      </c>
      <c r="E1721" s="74">
        <v>0.26840000000000003</v>
      </c>
      <c r="F1721" s="136">
        <v>0.26519999999999999</v>
      </c>
      <c r="G1721" s="136">
        <f t="shared" si="26"/>
        <v>-3.2000000000000361E-3</v>
      </c>
    </row>
    <row r="1722" spans="1:7">
      <c r="A1722" s="48" t="s">
        <v>2210</v>
      </c>
      <c r="B1722" t="s">
        <v>2752</v>
      </c>
      <c r="C1722" s="3">
        <v>2976</v>
      </c>
      <c r="D1722" t="s">
        <v>586</v>
      </c>
      <c r="E1722" s="74">
        <v>0.42030000000000001</v>
      </c>
      <c r="F1722" s="136">
        <v>0.40860000000000002</v>
      </c>
      <c r="G1722" s="136">
        <f t="shared" si="26"/>
        <v>-1.1699999999999988E-2</v>
      </c>
    </row>
    <row r="1723" spans="1:7">
      <c r="A1723" s="48" t="s">
        <v>2210</v>
      </c>
      <c r="B1723" t="s">
        <v>2752</v>
      </c>
      <c r="C1723" s="3">
        <v>2256</v>
      </c>
      <c r="D1723" t="s">
        <v>563</v>
      </c>
      <c r="E1723" s="74">
        <v>0.33229999999999998</v>
      </c>
      <c r="F1723" s="136">
        <v>0.29399999999999998</v>
      </c>
      <c r="G1723" s="136">
        <f t="shared" si="26"/>
        <v>-3.8300000000000001E-2</v>
      </c>
    </row>
    <row r="1724" spans="1:7">
      <c r="A1724" s="48" t="s">
        <v>2210</v>
      </c>
      <c r="B1724" t="s">
        <v>2752</v>
      </c>
      <c r="C1724" s="3">
        <v>4065</v>
      </c>
      <c r="D1724" t="s">
        <v>613</v>
      </c>
      <c r="E1724" s="74">
        <v>0.35310000000000002</v>
      </c>
      <c r="F1724" s="136">
        <v>0.33200000000000002</v>
      </c>
      <c r="G1724" s="136">
        <f t="shared" si="26"/>
        <v>-2.1100000000000008E-2</v>
      </c>
    </row>
    <row r="1725" spans="1:7">
      <c r="A1725" s="48" t="s">
        <v>2210</v>
      </c>
      <c r="B1725" t="s">
        <v>2752</v>
      </c>
      <c r="C1725" s="3">
        <v>1620</v>
      </c>
      <c r="D1725" t="s">
        <v>534</v>
      </c>
      <c r="E1725" s="74">
        <v>0.14019999999999999</v>
      </c>
      <c r="F1725" s="136">
        <v>0.13170000000000001</v>
      </c>
      <c r="G1725" s="136">
        <f t="shared" si="26"/>
        <v>-8.4999999999999798E-3</v>
      </c>
    </row>
    <row r="1726" spans="1:7">
      <c r="A1726" s="48" t="s">
        <v>2210</v>
      </c>
      <c r="B1726" t="s">
        <v>2752</v>
      </c>
      <c r="C1726" s="3">
        <v>5046</v>
      </c>
      <c r="D1726" t="s">
        <v>616</v>
      </c>
      <c r="E1726" s="74">
        <v>0.22789999999999999</v>
      </c>
      <c r="F1726" s="136">
        <v>0.17560000000000001</v>
      </c>
      <c r="G1726" s="136">
        <f t="shared" si="26"/>
        <v>-5.2299999999999985E-2</v>
      </c>
    </row>
    <row r="1727" spans="1:7">
      <c r="A1727" s="48" t="s">
        <v>2210</v>
      </c>
      <c r="B1727" t="s">
        <v>2752</v>
      </c>
      <c r="C1727" s="3">
        <v>5204</v>
      </c>
      <c r="D1727" t="s">
        <v>619</v>
      </c>
      <c r="E1727" s="74">
        <v>0.10340000000000001</v>
      </c>
      <c r="F1727" s="136">
        <v>0.1119</v>
      </c>
      <c r="G1727" s="136">
        <f t="shared" si="26"/>
        <v>8.4999999999999937E-3</v>
      </c>
    </row>
    <row r="1728" spans="1:7">
      <c r="A1728" s="48" t="s">
        <v>2210</v>
      </c>
      <c r="B1728" t="s">
        <v>2752</v>
      </c>
      <c r="C1728" s="3">
        <v>3327</v>
      </c>
      <c r="D1728" t="s">
        <v>595</v>
      </c>
      <c r="E1728" s="74">
        <v>0.58840000000000003</v>
      </c>
      <c r="F1728" s="136">
        <v>0.61550000000000005</v>
      </c>
      <c r="G1728" s="136">
        <f t="shared" si="26"/>
        <v>2.7100000000000013E-2</v>
      </c>
    </row>
    <row r="1729" spans="1:7">
      <c r="A1729" s="48" t="s">
        <v>2210</v>
      </c>
      <c r="B1729" t="s">
        <v>2752</v>
      </c>
      <c r="C1729" s="3">
        <v>3380</v>
      </c>
      <c r="D1729" t="s">
        <v>597</v>
      </c>
      <c r="E1729" s="74">
        <v>0.45440000000000003</v>
      </c>
      <c r="F1729" s="136">
        <v>0.46239999999999998</v>
      </c>
      <c r="G1729" s="136">
        <f t="shared" si="26"/>
        <v>7.9999999999999516E-3</v>
      </c>
    </row>
    <row r="1730" spans="1:7">
      <c r="A1730" s="48" t="s">
        <v>2210</v>
      </c>
      <c r="B1730" t="s">
        <v>2752</v>
      </c>
      <c r="C1730" s="3">
        <v>2120</v>
      </c>
      <c r="D1730" t="s">
        <v>2941</v>
      </c>
      <c r="E1730" s="74">
        <v>0.5867</v>
      </c>
      <c r="F1730" s="136">
        <v>0.56230000000000002</v>
      </c>
      <c r="G1730" s="136">
        <f t="shared" si="26"/>
        <v>-2.4399999999999977E-2</v>
      </c>
    </row>
    <row r="1731" spans="1:7">
      <c r="A1731" s="48" t="s">
        <v>2210</v>
      </c>
      <c r="B1731" t="s">
        <v>2752</v>
      </c>
      <c r="C1731" s="3">
        <v>5486</v>
      </c>
      <c r="D1731" t="s">
        <v>2485</v>
      </c>
      <c r="E1731" s="74">
        <v>0.2782</v>
      </c>
      <c r="F1731" s="136">
        <v>0.26790000000000003</v>
      </c>
      <c r="G1731" s="136">
        <f t="shared" si="26"/>
        <v>-1.0299999999999976E-2</v>
      </c>
    </row>
    <row r="1732" spans="1:7">
      <c r="A1732" s="48" t="s">
        <v>2210</v>
      </c>
      <c r="B1732" t="s">
        <v>2752</v>
      </c>
      <c r="C1732" s="3">
        <v>2285</v>
      </c>
      <c r="D1732" t="s">
        <v>565</v>
      </c>
      <c r="E1732" s="74">
        <v>0.14530000000000001</v>
      </c>
      <c r="F1732" s="136">
        <v>0.14360000000000001</v>
      </c>
      <c r="G1732" s="136">
        <f t="shared" ref="G1732:G1795" si="27">F1732-E1732</f>
        <v>-1.7000000000000071E-3</v>
      </c>
    </row>
    <row r="1733" spans="1:7">
      <c r="A1733" s="48" t="s">
        <v>2210</v>
      </c>
      <c r="B1733" t="s">
        <v>2752</v>
      </c>
      <c r="C1733" s="3">
        <v>3157</v>
      </c>
      <c r="D1733" t="s">
        <v>591</v>
      </c>
      <c r="E1733" s="74">
        <v>0.52729999999999999</v>
      </c>
      <c r="F1733" s="136">
        <v>0.50529999999999997</v>
      </c>
      <c r="G1733" s="136">
        <f t="shared" si="27"/>
        <v>-2.200000000000002E-2</v>
      </c>
    </row>
    <row r="1734" spans="1:7">
      <c r="A1734" s="48" t="s">
        <v>2210</v>
      </c>
      <c r="B1734" t="s">
        <v>2752</v>
      </c>
      <c r="C1734" s="3">
        <v>3028</v>
      </c>
      <c r="D1734" t="s">
        <v>186</v>
      </c>
      <c r="E1734" s="74">
        <v>0.28149999999999997</v>
      </c>
      <c r="F1734" s="136">
        <v>0.25009999999999999</v>
      </c>
      <c r="G1734" s="136">
        <f t="shared" si="27"/>
        <v>-3.1399999999999983E-2</v>
      </c>
    </row>
    <row r="1735" spans="1:7">
      <c r="A1735" s="48" t="s">
        <v>2210</v>
      </c>
      <c r="B1735" t="s">
        <v>2752</v>
      </c>
      <c r="C1735" s="3">
        <v>1796</v>
      </c>
      <c r="D1735" t="s">
        <v>537</v>
      </c>
      <c r="E1735" s="74">
        <v>9.0300000000000005E-2</v>
      </c>
      <c r="F1735" s="136">
        <v>8.9499999999999996E-2</v>
      </c>
      <c r="G1735" s="136">
        <f t="shared" si="27"/>
        <v>-8.0000000000000904E-4</v>
      </c>
    </row>
    <row r="1736" spans="1:7">
      <c r="A1736" s="48" t="s">
        <v>2210</v>
      </c>
      <c r="B1736" t="s">
        <v>2752</v>
      </c>
      <c r="C1736" s="3">
        <v>5205</v>
      </c>
      <c r="D1736" t="s">
        <v>620</v>
      </c>
      <c r="E1736" s="74">
        <v>0.49690000000000001</v>
      </c>
      <c r="F1736" s="136">
        <v>0.4254</v>
      </c>
      <c r="G1736" s="136">
        <f t="shared" si="27"/>
        <v>-7.1500000000000008E-2</v>
      </c>
    </row>
    <row r="1737" spans="1:7">
      <c r="A1737" s="48" t="s">
        <v>2210</v>
      </c>
      <c r="B1737" t="s">
        <v>2752</v>
      </c>
      <c r="C1737" s="3">
        <v>3665</v>
      </c>
      <c r="D1737" t="s">
        <v>604</v>
      </c>
      <c r="E1737" s="74">
        <v>0.53310000000000002</v>
      </c>
      <c r="F1737" s="136">
        <v>0.5242</v>
      </c>
      <c r="G1737" s="136">
        <f t="shared" si="27"/>
        <v>-8.900000000000019E-3</v>
      </c>
    </row>
    <row r="1738" spans="1:7">
      <c r="A1738" s="48" t="s">
        <v>2210</v>
      </c>
      <c r="B1738" t="s">
        <v>2752</v>
      </c>
      <c r="C1738" s="3">
        <v>1596</v>
      </c>
      <c r="D1738" t="s">
        <v>533</v>
      </c>
      <c r="E1738" s="74">
        <v>0.69030000000000002</v>
      </c>
      <c r="F1738" s="136">
        <v>0.62549999999999994</v>
      </c>
      <c r="G1738" s="136">
        <f t="shared" si="27"/>
        <v>-6.480000000000008E-2</v>
      </c>
    </row>
    <row r="1739" spans="1:7">
      <c r="A1739" s="48" t="s">
        <v>2210</v>
      </c>
      <c r="B1739" t="s">
        <v>2752</v>
      </c>
      <c r="C1739" s="3">
        <v>4218</v>
      </c>
      <c r="D1739" t="s">
        <v>614</v>
      </c>
      <c r="E1739" s="74">
        <v>0.56630000000000003</v>
      </c>
      <c r="F1739" s="136">
        <v>0.58099999999999996</v>
      </c>
      <c r="G1739" s="136">
        <f t="shared" si="27"/>
        <v>1.4699999999999935E-2</v>
      </c>
    </row>
    <row r="1740" spans="1:7">
      <c r="A1740" s="48" t="s">
        <v>2210</v>
      </c>
      <c r="B1740" t="s">
        <v>2752</v>
      </c>
      <c r="C1740" s="3">
        <v>2080</v>
      </c>
      <c r="D1740" t="s">
        <v>455</v>
      </c>
      <c r="E1740" s="74">
        <v>0.29799999999999999</v>
      </c>
      <c r="F1740" s="136">
        <v>0.27800000000000002</v>
      </c>
      <c r="G1740" s="136">
        <f t="shared" si="27"/>
        <v>-1.9999999999999962E-2</v>
      </c>
    </row>
    <row r="1741" spans="1:7">
      <c r="A1741" s="48" t="s">
        <v>2210</v>
      </c>
      <c r="B1741" t="s">
        <v>2752</v>
      </c>
      <c r="C1741" s="3">
        <v>1856</v>
      </c>
      <c r="D1741" t="s">
        <v>538</v>
      </c>
      <c r="E1741" s="74">
        <v>0.1361</v>
      </c>
      <c r="F1741" s="136">
        <v>0.15820000000000001</v>
      </c>
      <c r="G1741" s="136">
        <f t="shared" si="27"/>
        <v>2.2100000000000009E-2</v>
      </c>
    </row>
    <row r="1742" spans="1:7">
      <c r="A1742" s="48" t="s">
        <v>2210</v>
      </c>
      <c r="B1742" t="s">
        <v>2752</v>
      </c>
      <c r="C1742" s="3">
        <v>3974</v>
      </c>
      <c r="D1742" t="s">
        <v>611</v>
      </c>
      <c r="E1742" s="74">
        <v>0.12379999999999999</v>
      </c>
      <c r="F1742" s="136">
        <v>0.1101</v>
      </c>
      <c r="G1742" s="136">
        <f t="shared" si="27"/>
        <v>-1.369999999999999E-2</v>
      </c>
    </row>
    <row r="1743" spans="1:7">
      <c r="A1743" s="48" t="s">
        <v>2210</v>
      </c>
      <c r="B1743" t="s">
        <v>2752</v>
      </c>
      <c r="C1743" s="3">
        <v>2141</v>
      </c>
      <c r="D1743" t="s">
        <v>552</v>
      </c>
      <c r="E1743" s="74">
        <v>0.31190000000000001</v>
      </c>
      <c r="F1743" s="136">
        <v>0.30070000000000002</v>
      </c>
      <c r="G1743" s="136">
        <f t="shared" si="27"/>
        <v>-1.1199999999999988E-2</v>
      </c>
    </row>
    <row r="1744" spans="1:7">
      <c r="A1744" s="48" t="s">
        <v>2210</v>
      </c>
      <c r="B1744" t="s">
        <v>2752</v>
      </c>
      <c r="C1744" s="3">
        <v>1579</v>
      </c>
      <c r="D1744" t="s">
        <v>532</v>
      </c>
      <c r="E1744" s="74">
        <v>0.24479999999999999</v>
      </c>
      <c r="F1744" s="136">
        <v>0.2626</v>
      </c>
      <c r="G1744" s="136">
        <f t="shared" si="27"/>
        <v>1.780000000000001E-2</v>
      </c>
    </row>
    <row r="1745" spans="1:7">
      <c r="A1745" s="48" t="s">
        <v>2210</v>
      </c>
      <c r="B1745" t="s">
        <v>2752</v>
      </c>
      <c r="C1745" s="3">
        <v>2667</v>
      </c>
      <c r="D1745" t="s">
        <v>579</v>
      </c>
      <c r="E1745" s="74">
        <v>0.1011</v>
      </c>
      <c r="F1745" s="136">
        <v>9.7799999999999998E-2</v>
      </c>
      <c r="G1745" s="136">
        <f t="shared" si="27"/>
        <v>-3.2999999999999974E-3</v>
      </c>
    </row>
    <row r="1746" spans="1:7">
      <c r="A1746" s="48" t="s">
        <v>2210</v>
      </c>
      <c r="B1746" t="s">
        <v>2752</v>
      </c>
      <c r="C1746" s="3">
        <v>2977</v>
      </c>
      <c r="D1746" t="s">
        <v>587</v>
      </c>
      <c r="E1746" s="74">
        <v>0.28510000000000002</v>
      </c>
      <c r="F1746" s="136">
        <v>0.27560000000000001</v>
      </c>
      <c r="G1746" s="136">
        <f t="shared" si="27"/>
        <v>-9.5000000000000084E-3</v>
      </c>
    </row>
    <row r="1747" spans="1:7">
      <c r="A1747" s="48" t="s">
        <v>2210</v>
      </c>
      <c r="B1747" t="s">
        <v>2752</v>
      </c>
      <c r="C1747" s="3">
        <v>4064</v>
      </c>
      <c r="D1747" t="s">
        <v>612</v>
      </c>
      <c r="E1747" s="74">
        <v>0.51870000000000005</v>
      </c>
      <c r="F1747" s="136">
        <v>0.52810000000000001</v>
      </c>
      <c r="G1747" s="136">
        <f t="shared" si="27"/>
        <v>9.3999999999999639E-3</v>
      </c>
    </row>
    <row r="1748" spans="1:7">
      <c r="A1748" s="48" t="s">
        <v>2210</v>
      </c>
      <c r="B1748" t="s">
        <v>2752</v>
      </c>
      <c r="C1748" s="3">
        <v>3026</v>
      </c>
      <c r="D1748" t="s">
        <v>588</v>
      </c>
      <c r="E1748" s="74">
        <v>9.4399999999999998E-2</v>
      </c>
      <c r="F1748" s="136">
        <v>8.2699999999999996E-2</v>
      </c>
      <c r="G1748" s="136">
        <f t="shared" si="27"/>
        <v>-1.1700000000000002E-2</v>
      </c>
    </row>
    <row r="1749" spans="1:7">
      <c r="A1749" s="48" t="s">
        <v>2210</v>
      </c>
      <c r="B1749" t="s">
        <v>2752</v>
      </c>
      <c r="C1749" s="3">
        <v>2645</v>
      </c>
      <c r="D1749" t="s">
        <v>578</v>
      </c>
      <c r="E1749" s="74">
        <v>0.70609999999999995</v>
      </c>
      <c r="F1749" s="136">
        <v>0.6976</v>
      </c>
      <c r="G1749" s="136">
        <f t="shared" si="27"/>
        <v>-8.499999999999952E-3</v>
      </c>
    </row>
    <row r="1750" spans="1:7">
      <c r="A1750" s="48" t="s">
        <v>2210</v>
      </c>
      <c r="B1750" t="s">
        <v>2752</v>
      </c>
      <c r="C1750" s="3">
        <v>2234</v>
      </c>
      <c r="D1750" t="s">
        <v>562</v>
      </c>
      <c r="E1750" s="74">
        <v>0.15479999999999999</v>
      </c>
      <c r="F1750" s="136">
        <v>0.155</v>
      </c>
      <c r="G1750" s="136">
        <f t="shared" si="27"/>
        <v>2.0000000000000573E-4</v>
      </c>
    </row>
    <row r="1751" spans="1:7">
      <c r="A1751" s="48" t="s">
        <v>2210</v>
      </c>
      <c r="B1751" t="s">
        <v>2752</v>
      </c>
      <c r="C1751" s="3">
        <v>2142</v>
      </c>
      <c r="D1751" t="s">
        <v>553</v>
      </c>
      <c r="E1751" s="74">
        <v>6.6500000000000004E-2</v>
      </c>
      <c r="F1751" s="136">
        <v>6.5699999999999995E-2</v>
      </c>
      <c r="G1751" s="136">
        <f t="shared" si="27"/>
        <v>-8.0000000000000904E-4</v>
      </c>
    </row>
    <row r="1752" spans="1:7">
      <c r="A1752" s="48" t="s">
        <v>2210</v>
      </c>
      <c r="B1752" t="s">
        <v>2752</v>
      </c>
      <c r="C1752" s="3">
        <v>3277</v>
      </c>
      <c r="D1752" t="s">
        <v>594</v>
      </c>
      <c r="E1752" s="74">
        <v>0.1391</v>
      </c>
      <c r="F1752" s="136">
        <v>0.13350000000000001</v>
      </c>
      <c r="G1752" s="136">
        <f t="shared" si="27"/>
        <v>-5.5999999999999939E-3</v>
      </c>
    </row>
    <row r="1753" spans="1:7">
      <c r="A1753" s="48" t="s">
        <v>2210</v>
      </c>
      <c r="B1753" t="s">
        <v>2752</v>
      </c>
      <c r="C1753" s="3">
        <v>2092</v>
      </c>
      <c r="D1753" t="s">
        <v>546</v>
      </c>
      <c r="E1753" s="74">
        <v>6.9699999999999998E-2</v>
      </c>
      <c r="F1753" s="136">
        <v>6.8400000000000002E-2</v>
      </c>
      <c r="G1753" s="136">
        <f t="shared" si="27"/>
        <v>-1.2999999999999956E-3</v>
      </c>
    </row>
    <row r="1754" spans="1:7">
      <c r="A1754" s="48" t="s">
        <v>2210</v>
      </c>
      <c r="B1754" t="s">
        <v>2752</v>
      </c>
      <c r="C1754" s="3">
        <v>3581</v>
      </c>
      <c r="D1754" t="s">
        <v>603</v>
      </c>
      <c r="E1754" s="74">
        <v>0.62350000000000005</v>
      </c>
      <c r="F1754" s="136">
        <v>0.58509999999999995</v>
      </c>
      <c r="G1754" s="136">
        <f t="shared" si="27"/>
        <v>-3.8400000000000101E-2</v>
      </c>
    </row>
    <row r="1755" spans="1:7">
      <c r="A1755" s="48" t="s">
        <v>2320</v>
      </c>
      <c r="B1755" t="s">
        <v>2753</v>
      </c>
      <c r="C1755" s="3">
        <v>2521</v>
      </c>
      <c r="D1755" t="s">
        <v>1451</v>
      </c>
      <c r="E1755" s="74">
        <v>0.25319999999999998</v>
      </c>
      <c r="F1755" s="136">
        <v>0.25030000000000002</v>
      </c>
      <c r="G1755" s="136">
        <f t="shared" si="27"/>
        <v>-2.8999999999999582E-3</v>
      </c>
    </row>
    <row r="1756" spans="1:7">
      <c r="A1756" s="48" t="s">
        <v>2320</v>
      </c>
      <c r="B1756" t="s">
        <v>2753</v>
      </c>
      <c r="C1756" s="3">
        <v>3181</v>
      </c>
      <c r="D1756" t="s">
        <v>223</v>
      </c>
      <c r="E1756" s="74">
        <v>0.51590000000000003</v>
      </c>
      <c r="F1756" s="136">
        <v>0.52690000000000003</v>
      </c>
      <c r="G1756" s="136">
        <f t="shared" si="27"/>
        <v>1.100000000000001E-2</v>
      </c>
    </row>
    <row r="1757" spans="1:7">
      <c r="A1757" s="48" t="s">
        <v>2320</v>
      </c>
      <c r="B1757" t="s">
        <v>2753</v>
      </c>
      <c r="C1757" s="3">
        <v>2380</v>
      </c>
      <c r="D1757" t="s">
        <v>461</v>
      </c>
      <c r="E1757" s="74">
        <v>0.51060000000000005</v>
      </c>
      <c r="F1757" s="136">
        <v>0.53120000000000001</v>
      </c>
      <c r="G1757" s="136">
        <f t="shared" si="27"/>
        <v>2.0599999999999952E-2</v>
      </c>
    </row>
    <row r="1758" spans="1:7">
      <c r="A1758" s="48" t="s">
        <v>2320</v>
      </c>
      <c r="B1758" t="s">
        <v>2753</v>
      </c>
      <c r="C1758" s="3">
        <v>3403</v>
      </c>
      <c r="D1758" t="s">
        <v>1455</v>
      </c>
      <c r="E1758" s="74">
        <v>0.35460000000000003</v>
      </c>
      <c r="F1758" s="136">
        <v>0.36399999999999999</v>
      </c>
      <c r="G1758" s="136">
        <f t="shared" si="27"/>
        <v>9.3999999999999639E-3</v>
      </c>
    </row>
    <row r="1759" spans="1:7">
      <c r="A1759" s="48" t="s">
        <v>2320</v>
      </c>
      <c r="B1759" t="s">
        <v>2753</v>
      </c>
      <c r="C1759" s="3">
        <v>3942</v>
      </c>
      <c r="D1759" t="s">
        <v>1163</v>
      </c>
      <c r="E1759" s="74">
        <v>0.52800000000000002</v>
      </c>
      <c r="F1759" s="136">
        <v>0.54759999999999998</v>
      </c>
      <c r="G1759" s="136">
        <f t="shared" si="27"/>
        <v>1.9599999999999951E-2</v>
      </c>
    </row>
    <row r="1760" spans="1:7">
      <c r="A1760" s="48" t="s">
        <v>2320</v>
      </c>
      <c r="B1760" t="s">
        <v>2753</v>
      </c>
      <c r="C1760" s="3">
        <v>5058</v>
      </c>
      <c r="D1760" t="s">
        <v>3033</v>
      </c>
      <c r="E1760" s="74">
        <v>0.25</v>
      </c>
      <c r="F1760" s="136">
        <v>0.41670000000000001</v>
      </c>
      <c r="G1760" s="136">
        <f t="shared" si="27"/>
        <v>0.16670000000000001</v>
      </c>
    </row>
    <row r="1761" spans="1:7">
      <c r="A1761" s="48" t="s">
        <v>2320</v>
      </c>
      <c r="B1761" t="s">
        <v>2753</v>
      </c>
      <c r="C1761" s="3">
        <v>2620</v>
      </c>
      <c r="D1761" t="s">
        <v>1452</v>
      </c>
      <c r="E1761" s="74">
        <v>0.44369999999999998</v>
      </c>
      <c r="F1761" s="136">
        <v>0.43309999999999998</v>
      </c>
      <c r="G1761" s="136">
        <f t="shared" si="27"/>
        <v>-1.0599999999999998E-2</v>
      </c>
    </row>
    <row r="1762" spans="1:7">
      <c r="A1762" s="48" t="s">
        <v>2320</v>
      </c>
      <c r="B1762" t="s">
        <v>2753</v>
      </c>
      <c r="C1762" s="3">
        <v>2774</v>
      </c>
      <c r="D1762" t="s">
        <v>1453</v>
      </c>
      <c r="E1762" s="74">
        <v>0.60429999999999995</v>
      </c>
      <c r="F1762" s="136">
        <v>0.63959999999999995</v>
      </c>
      <c r="G1762" s="136">
        <f t="shared" si="27"/>
        <v>3.5299999999999998E-2</v>
      </c>
    </row>
    <row r="1763" spans="1:7">
      <c r="A1763" s="48" t="s">
        <v>2320</v>
      </c>
      <c r="B1763" t="s">
        <v>2753</v>
      </c>
      <c r="C1763" s="3">
        <v>3402</v>
      </c>
      <c r="D1763" t="s">
        <v>1454</v>
      </c>
      <c r="E1763" s="74">
        <v>0.43149999999999999</v>
      </c>
      <c r="F1763" s="136">
        <v>0.45469999999999999</v>
      </c>
      <c r="G1763" s="136">
        <f t="shared" si="27"/>
        <v>2.3199999999999998E-2</v>
      </c>
    </row>
    <row r="1764" spans="1:7">
      <c r="A1764" s="48" t="s">
        <v>2320</v>
      </c>
      <c r="B1764" t="s">
        <v>2753</v>
      </c>
      <c r="C1764" s="3">
        <v>2150</v>
      </c>
      <c r="D1764" t="s">
        <v>1450</v>
      </c>
      <c r="E1764" s="74">
        <v>0.46850000000000003</v>
      </c>
      <c r="F1764" s="136">
        <v>0.47089999999999999</v>
      </c>
      <c r="G1764" s="136">
        <f t="shared" si="27"/>
        <v>2.3999999999999577E-3</v>
      </c>
    </row>
    <row r="1765" spans="1:7">
      <c r="A1765" s="48" t="s">
        <v>2320</v>
      </c>
      <c r="B1765" t="s">
        <v>2753</v>
      </c>
      <c r="C1765" s="3">
        <v>1537</v>
      </c>
      <c r="D1765" t="s">
        <v>1449</v>
      </c>
      <c r="E1765" s="74">
        <v>0.60840000000000005</v>
      </c>
      <c r="F1765" s="136">
        <v>0.64790000000000003</v>
      </c>
      <c r="G1765" s="136">
        <f t="shared" si="27"/>
        <v>3.949999999999998E-2</v>
      </c>
    </row>
    <row r="1766" spans="1:7">
      <c r="A1766" s="48" t="s">
        <v>2412</v>
      </c>
      <c r="B1766" t="s">
        <v>2754</v>
      </c>
      <c r="C1766" s="3">
        <v>5383</v>
      </c>
      <c r="D1766" t="s">
        <v>2065</v>
      </c>
      <c r="E1766" s="74">
        <v>0.59209999999999996</v>
      </c>
      <c r="F1766" s="136">
        <v>0.6421</v>
      </c>
      <c r="G1766" s="136">
        <f t="shared" si="27"/>
        <v>5.0000000000000044E-2</v>
      </c>
    </row>
    <row r="1767" spans="1:7">
      <c r="A1767" s="48" t="s">
        <v>2412</v>
      </c>
      <c r="B1767" t="s">
        <v>2754</v>
      </c>
      <c r="C1767" s="3">
        <v>5232</v>
      </c>
      <c r="D1767" t="s">
        <v>2942</v>
      </c>
      <c r="E1767" s="74">
        <v>0.51819999999999999</v>
      </c>
      <c r="F1767" s="136">
        <v>0.53600000000000003</v>
      </c>
      <c r="G1767" s="136">
        <f t="shared" si="27"/>
        <v>1.7800000000000038E-2</v>
      </c>
    </row>
    <row r="1768" spans="1:7">
      <c r="A1768" s="48" t="s">
        <v>2412</v>
      </c>
      <c r="B1768" t="s">
        <v>2754</v>
      </c>
      <c r="C1768" s="3">
        <v>5560</v>
      </c>
      <c r="D1768" t="s">
        <v>3198</v>
      </c>
      <c r="E1768" s="74">
        <v>0.5111</v>
      </c>
      <c r="F1768" s="136">
        <v>0.52</v>
      </c>
      <c r="G1768" s="136">
        <f t="shared" si="27"/>
        <v>8.900000000000019E-3</v>
      </c>
    </row>
    <row r="1769" spans="1:7">
      <c r="A1769" s="48" t="s">
        <v>2412</v>
      </c>
      <c r="B1769" t="s">
        <v>2754</v>
      </c>
      <c r="C1769" s="3">
        <v>2388</v>
      </c>
      <c r="D1769" t="s">
        <v>2064</v>
      </c>
      <c r="E1769" s="74">
        <v>0.51729999999999998</v>
      </c>
      <c r="F1769" s="136">
        <v>0.56200000000000006</v>
      </c>
      <c r="G1769" s="136">
        <f t="shared" si="27"/>
        <v>4.4700000000000073E-2</v>
      </c>
    </row>
    <row r="1770" spans="1:7">
      <c r="A1770" s="48" t="s">
        <v>2412</v>
      </c>
      <c r="B1770" t="s">
        <v>2754</v>
      </c>
      <c r="C1770" s="3">
        <v>4272</v>
      </c>
      <c r="D1770" t="s">
        <v>3200</v>
      </c>
      <c r="E1770" s="74">
        <v>0.30359999999999998</v>
      </c>
      <c r="F1770" s="136">
        <v>0.41830000000000001</v>
      </c>
      <c r="G1770" s="136">
        <f t="shared" si="27"/>
        <v>0.11470000000000002</v>
      </c>
    </row>
    <row r="1771" spans="1:7">
      <c r="A1771" s="48" t="s">
        <v>2412</v>
      </c>
      <c r="B1771" t="s">
        <v>2754</v>
      </c>
      <c r="C1771" s="3">
        <v>5384</v>
      </c>
      <c r="D1771" t="s">
        <v>2066</v>
      </c>
      <c r="E1771" s="74">
        <v>0.60309999999999997</v>
      </c>
      <c r="F1771" s="136">
        <v>0.63290000000000002</v>
      </c>
      <c r="G1771" s="136">
        <f t="shared" si="27"/>
        <v>2.9800000000000049E-2</v>
      </c>
    </row>
    <row r="1772" spans="1:7">
      <c r="A1772" s="48" t="s">
        <v>2412</v>
      </c>
      <c r="B1772" t="s">
        <v>2754</v>
      </c>
      <c r="C1772" s="3">
        <v>5231</v>
      </c>
      <c r="D1772" t="s">
        <v>3201</v>
      </c>
      <c r="E1772" s="74">
        <v>0.60329999999999995</v>
      </c>
      <c r="F1772" s="136">
        <v>0.50900000000000001</v>
      </c>
      <c r="G1772" s="136">
        <f t="shared" si="27"/>
        <v>-9.4299999999999939E-2</v>
      </c>
    </row>
    <row r="1773" spans="1:7">
      <c r="A1773" s="48" t="s">
        <v>2412</v>
      </c>
      <c r="B1773" t="s">
        <v>2754</v>
      </c>
      <c r="C1773" s="3">
        <v>5385</v>
      </c>
      <c r="D1773" t="s">
        <v>2067</v>
      </c>
      <c r="E1773" s="74">
        <v>0.53810000000000002</v>
      </c>
      <c r="F1773" s="136">
        <v>0.59419999999999995</v>
      </c>
      <c r="G1773" s="136">
        <f t="shared" si="27"/>
        <v>5.6099999999999928E-2</v>
      </c>
    </row>
    <row r="1774" spans="1:7">
      <c r="A1774" s="48" t="s">
        <v>2412</v>
      </c>
      <c r="B1774" t="s">
        <v>2754</v>
      </c>
      <c r="C1774" s="3">
        <v>5561</v>
      </c>
      <c r="D1774" t="s">
        <v>3199</v>
      </c>
      <c r="E1774" s="74">
        <v>0.86709999999999998</v>
      </c>
      <c r="F1774" s="136">
        <v>0.89949999999999997</v>
      </c>
      <c r="G1774" s="136">
        <f t="shared" si="27"/>
        <v>3.2399999999999984E-2</v>
      </c>
    </row>
    <row r="1775" spans="1:7">
      <c r="A1775" s="48" t="s">
        <v>2298</v>
      </c>
      <c r="B1775" t="s">
        <v>2755</v>
      </c>
      <c r="C1775" s="3">
        <v>5075</v>
      </c>
      <c r="D1775" t="s">
        <v>1240</v>
      </c>
      <c r="E1775" s="74">
        <v>0.68869999999999998</v>
      </c>
      <c r="F1775" s="136">
        <v>0.67710000000000004</v>
      </c>
      <c r="G1775" s="136">
        <f t="shared" si="27"/>
        <v>-1.1599999999999944E-2</v>
      </c>
    </row>
    <row r="1776" spans="1:7">
      <c r="A1776" s="48" t="s">
        <v>2298</v>
      </c>
      <c r="B1776" t="s">
        <v>2755</v>
      </c>
      <c r="C1776" s="3">
        <v>5226</v>
      </c>
      <c r="D1776" t="s">
        <v>1242</v>
      </c>
      <c r="E1776" s="74">
        <v>0.50339999999999996</v>
      </c>
      <c r="F1776" s="136">
        <v>0.53690000000000004</v>
      </c>
      <c r="G1776" s="136">
        <f t="shared" si="27"/>
        <v>3.3500000000000085E-2</v>
      </c>
    </row>
    <row r="1777" spans="1:7">
      <c r="A1777" s="48" t="s">
        <v>2298</v>
      </c>
      <c r="B1777" t="s">
        <v>2755</v>
      </c>
      <c r="C1777" s="3">
        <v>5225</v>
      </c>
      <c r="D1777" t="s">
        <v>1241</v>
      </c>
      <c r="E1777" s="74">
        <v>0.64559999999999995</v>
      </c>
      <c r="F1777" s="136">
        <v>0.6673</v>
      </c>
      <c r="G1777" s="136">
        <f t="shared" si="27"/>
        <v>2.1700000000000053E-2</v>
      </c>
    </row>
    <row r="1778" spans="1:7">
      <c r="A1778" s="48" t="s">
        <v>2142</v>
      </c>
      <c r="B1778" t="s">
        <v>2756</v>
      </c>
      <c r="C1778" s="3">
        <v>5613</v>
      </c>
      <c r="D1778" t="s">
        <v>2943</v>
      </c>
      <c r="E1778" s="74">
        <v>0.43190000000000001</v>
      </c>
      <c r="F1778" s="136">
        <v>0.4783</v>
      </c>
      <c r="G1778" s="136">
        <f t="shared" si="27"/>
        <v>4.6399999999999997E-2</v>
      </c>
    </row>
    <row r="1779" spans="1:7">
      <c r="A1779" s="48" t="s">
        <v>2142</v>
      </c>
      <c r="B1779" t="s">
        <v>2756</v>
      </c>
      <c r="C1779" s="3">
        <v>4378</v>
      </c>
      <c r="D1779" t="s">
        <v>147</v>
      </c>
      <c r="E1779" s="74">
        <v>0.45500000000000002</v>
      </c>
      <c r="F1779" s="136">
        <v>0.45600000000000002</v>
      </c>
      <c r="G1779" s="136">
        <f t="shared" si="27"/>
        <v>1.0000000000000009E-3</v>
      </c>
    </row>
    <row r="1780" spans="1:7">
      <c r="A1780" s="48" t="s">
        <v>2142</v>
      </c>
      <c r="B1780" t="s">
        <v>2756</v>
      </c>
      <c r="C1780" s="3">
        <v>2722</v>
      </c>
      <c r="D1780" t="s">
        <v>146</v>
      </c>
      <c r="E1780" s="74">
        <v>0.52749999999999997</v>
      </c>
      <c r="F1780" s="136">
        <v>0.57250000000000001</v>
      </c>
      <c r="G1780" s="136">
        <f t="shared" si="27"/>
        <v>4.500000000000004E-2</v>
      </c>
    </row>
    <row r="1781" spans="1:7">
      <c r="A1781" s="48" t="s">
        <v>2142</v>
      </c>
      <c r="B1781" t="s">
        <v>2756</v>
      </c>
      <c r="C1781" s="3">
        <v>1708</v>
      </c>
      <c r="D1781" t="s">
        <v>2944</v>
      </c>
      <c r="E1781" s="74">
        <v>0.44280000000000003</v>
      </c>
      <c r="F1781" s="136">
        <v>0.44490000000000002</v>
      </c>
      <c r="G1781" s="136">
        <f t="shared" si="27"/>
        <v>2.0999999999999908E-3</v>
      </c>
    </row>
    <row r="1782" spans="1:7">
      <c r="A1782" s="48" t="s">
        <v>2142</v>
      </c>
      <c r="B1782" t="s">
        <v>2756</v>
      </c>
      <c r="C1782" s="3">
        <v>4519</v>
      </c>
      <c r="D1782" t="s">
        <v>148</v>
      </c>
      <c r="E1782" s="74">
        <v>0.48709999999999998</v>
      </c>
      <c r="F1782" s="136">
        <v>0.4864</v>
      </c>
      <c r="G1782" s="136">
        <f t="shared" si="27"/>
        <v>-6.9999999999997842E-4</v>
      </c>
    </row>
    <row r="1783" spans="1:7">
      <c r="A1783" s="48" t="s">
        <v>2142</v>
      </c>
      <c r="B1783" t="s">
        <v>2756</v>
      </c>
      <c r="C1783" s="3">
        <v>2471</v>
      </c>
      <c r="D1783" t="s">
        <v>145</v>
      </c>
      <c r="E1783" s="74">
        <v>0.42730000000000001</v>
      </c>
      <c r="F1783" s="136">
        <v>0.44950000000000001</v>
      </c>
      <c r="G1783" s="136">
        <f t="shared" si="27"/>
        <v>2.2199999999999998E-2</v>
      </c>
    </row>
    <row r="1784" spans="1:7">
      <c r="A1784" s="48" t="s">
        <v>2314</v>
      </c>
      <c r="B1784" t="s">
        <v>2757</v>
      </c>
      <c r="C1784" s="3">
        <v>3725</v>
      </c>
      <c r="D1784" t="s">
        <v>1423</v>
      </c>
      <c r="E1784" s="74">
        <v>0</v>
      </c>
      <c r="F1784" s="136">
        <v>0</v>
      </c>
      <c r="G1784" s="136">
        <f t="shared" si="27"/>
        <v>0</v>
      </c>
    </row>
    <row r="1785" spans="1:7">
      <c r="A1785" s="48" t="s">
        <v>2277</v>
      </c>
      <c r="B1785" t="s">
        <v>2758</v>
      </c>
      <c r="C1785" s="3">
        <v>3291</v>
      </c>
      <c r="D1785" t="s">
        <v>1165</v>
      </c>
      <c r="E1785" s="74">
        <v>0.63170000000000004</v>
      </c>
      <c r="F1785" s="136">
        <v>0.58889999999999998</v>
      </c>
      <c r="G1785" s="136">
        <f t="shared" si="27"/>
        <v>-4.280000000000006E-2</v>
      </c>
    </row>
    <row r="1786" spans="1:7">
      <c r="A1786" s="48" t="s">
        <v>2277</v>
      </c>
      <c r="B1786" t="s">
        <v>2758</v>
      </c>
      <c r="C1786" s="3">
        <v>5621</v>
      </c>
      <c r="D1786" t="s">
        <v>2945</v>
      </c>
      <c r="E1786" s="74">
        <v>0.45379999999999998</v>
      </c>
      <c r="F1786" s="136">
        <v>0.45179999999999998</v>
      </c>
      <c r="G1786" s="136">
        <f t="shared" si="27"/>
        <v>-2.0000000000000018E-3</v>
      </c>
    </row>
    <row r="1787" spans="1:7">
      <c r="A1787" s="98" t="s">
        <v>2277</v>
      </c>
      <c r="B1787" t="s">
        <v>2758</v>
      </c>
      <c r="C1787" s="3">
        <v>5778</v>
      </c>
      <c r="D1787" s="2" t="s">
        <v>3233</v>
      </c>
      <c r="E1787" s="74">
        <v>0.59650000000000003</v>
      </c>
      <c r="F1787" s="136" t="e">
        <v>#N/A</v>
      </c>
      <c r="G1787" s="136" t="e">
        <f t="shared" si="27"/>
        <v>#N/A</v>
      </c>
    </row>
    <row r="1788" spans="1:7">
      <c r="A1788" s="48" t="s">
        <v>2277</v>
      </c>
      <c r="B1788" t="s">
        <v>2758</v>
      </c>
      <c r="C1788" s="3">
        <v>2745</v>
      </c>
      <c r="D1788" t="s">
        <v>1163</v>
      </c>
      <c r="E1788" s="74">
        <v>0.76439999999999997</v>
      </c>
      <c r="F1788" s="136">
        <v>0.75970000000000004</v>
      </c>
      <c r="G1788" s="136">
        <f t="shared" si="27"/>
        <v>-4.6999999999999265E-3</v>
      </c>
    </row>
    <row r="1789" spans="1:7">
      <c r="A1789" s="48" t="s">
        <v>2277</v>
      </c>
      <c r="B1789" t="s">
        <v>2758</v>
      </c>
      <c r="C1789" s="3">
        <v>3292</v>
      </c>
      <c r="D1789" t="s">
        <v>405</v>
      </c>
      <c r="E1789" s="74">
        <v>0.61080000000000001</v>
      </c>
      <c r="F1789" s="136">
        <v>0.61699999999999999</v>
      </c>
      <c r="G1789" s="136">
        <f t="shared" si="27"/>
        <v>6.1999999999999833E-3</v>
      </c>
    </row>
    <row r="1790" spans="1:7">
      <c r="A1790" s="48" t="s">
        <v>2277</v>
      </c>
      <c r="B1790" t="s">
        <v>2758</v>
      </c>
      <c r="C1790" s="3">
        <v>4363</v>
      </c>
      <c r="D1790" t="s">
        <v>1166</v>
      </c>
      <c r="E1790" s="74">
        <v>0.61770000000000003</v>
      </c>
      <c r="F1790" s="136">
        <v>0.64880000000000004</v>
      </c>
      <c r="G1790" s="136">
        <f t="shared" si="27"/>
        <v>3.1100000000000017E-2</v>
      </c>
    </row>
    <row r="1791" spans="1:7">
      <c r="A1791" s="48" t="s">
        <v>2277</v>
      </c>
      <c r="B1791" t="s">
        <v>2758</v>
      </c>
      <c r="C1791" s="3">
        <v>4586</v>
      </c>
      <c r="D1791" t="s">
        <v>782</v>
      </c>
      <c r="E1791" s="74">
        <v>0.66259999999999997</v>
      </c>
      <c r="F1791" s="136">
        <v>0.69899999999999995</v>
      </c>
      <c r="G1791" s="136">
        <f t="shared" si="27"/>
        <v>3.6399999999999988E-2</v>
      </c>
    </row>
    <row r="1792" spans="1:7">
      <c r="A1792" s="48" t="s">
        <v>2277</v>
      </c>
      <c r="B1792" t="s">
        <v>2758</v>
      </c>
      <c r="C1792" s="3">
        <v>3241</v>
      </c>
      <c r="D1792" t="s">
        <v>1164</v>
      </c>
      <c r="E1792" s="74">
        <v>0.53</v>
      </c>
      <c r="F1792" s="136">
        <v>0.55289999999999995</v>
      </c>
      <c r="G1792" s="136">
        <f t="shared" si="27"/>
        <v>2.289999999999992E-2</v>
      </c>
    </row>
    <row r="1793" spans="1:7">
      <c r="A1793" s="48" t="s">
        <v>2277</v>
      </c>
      <c r="B1793" t="s">
        <v>2758</v>
      </c>
      <c r="C1793" s="3">
        <v>5548</v>
      </c>
      <c r="D1793" t="s">
        <v>2850</v>
      </c>
      <c r="E1793" s="74">
        <v>0.38319999999999999</v>
      </c>
      <c r="F1793" s="136">
        <v>0.42170000000000002</v>
      </c>
      <c r="G1793" s="136">
        <f t="shared" si="27"/>
        <v>3.8500000000000034E-2</v>
      </c>
    </row>
    <row r="1794" spans="1:7">
      <c r="A1794" s="48" t="s">
        <v>2225</v>
      </c>
      <c r="B1794" t="s">
        <v>2759</v>
      </c>
      <c r="C1794" s="3">
        <v>3674</v>
      </c>
      <c r="D1794" t="s">
        <v>853</v>
      </c>
      <c r="E1794" s="74">
        <v>0.2954</v>
      </c>
      <c r="F1794" s="136">
        <v>0.2868</v>
      </c>
      <c r="G1794" s="136">
        <f t="shared" si="27"/>
        <v>-8.5999999999999965E-3</v>
      </c>
    </row>
    <row r="1795" spans="1:7">
      <c r="A1795" s="48" t="s">
        <v>2225</v>
      </c>
      <c r="B1795" t="s">
        <v>2759</v>
      </c>
      <c r="C1795" s="3">
        <v>2990</v>
      </c>
      <c r="D1795" t="s">
        <v>845</v>
      </c>
      <c r="E1795" s="74">
        <v>0.33239999999999997</v>
      </c>
      <c r="F1795" s="136">
        <v>0.3382</v>
      </c>
      <c r="G1795" s="136">
        <f t="shared" si="27"/>
        <v>5.8000000000000274E-3</v>
      </c>
    </row>
    <row r="1796" spans="1:7">
      <c r="A1796" s="48" t="s">
        <v>2225</v>
      </c>
      <c r="B1796" t="s">
        <v>2759</v>
      </c>
      <c r="C1796" s="3">
        <v>3230</v>
      </c>
      <c r="D1796" t="s">
        <v>847</v>
      </c>
      <c r="E1796" s="74">
        <v>0.30259999999999998</v>
      </c>
      <c r="F1796" s="136">
        <v>0.24529999999999999</v>
      </c>
      <c r="G1796" s="136">
        <f t="shared" ref="G1796:G1859" si="28">F1796-E1796</f>
        <v>-5.729999999999999E-2</v>
      </c>
    </row>
    <row r="1797" spans="1:7">
      <c r="A1797" s="48" t="s">
        <v>2225</v>
      </c>
      <c r="B1797" t="s">
        <v>2759</v>
      </c>
      <c r="C1797" s="3">
        <v>1942</v>
      </c>
      <c r="D1797" t="s">
        <v>842</v>
      </c>
      <c r="E1797" s="74">
        <v>0.16</v>
      </c>
      <c r="F1797" s="136">
        <v>0.16239999999999999</v>
      </c>
      <c r="G1797" s="136">
        <f t="shared" si="28"/>
        <v>2.3999999999999855E-3</v>
      </c>
    </row>
    <row r="1798" spans="1:7">
      <c r="A1798" s="48" t="s">
        <v>2225</v>
      </c>
      <c r="B1798" t="s">
        <v>2759</v>
      </c>
      <c r="C1798" s="3">
        <v>3104</v>
      </c>
      <c r="D1798" t="s">
        <v>846</v>
      </c>
      <c r="E1798" s="74">
        <v>0.4173</v>
      </c>
      <c r="F1798" s="136">
        <v>0.39579999999999999</v>
      </c>
      <c r="G1798" s="136">
        <f t="shared" si="28"/>
        <v>-2.1500000000000019E-2</v>
      </c>
    </row>
    <row r="1799" spans="1:7">
      <c r="A1799" s="48" t="s">
        <v>2225</v>
      </c>
      <c r="B1799" t="s">
        <v>2759</v>
      </c>
      <c r="C1799" s="3">
        <v>1667</v>
      </c>
      <c r="D1799" t="s">
        <v>840</v>
      </c>
      <c r="E1799" s="74">
        <v>0.2203</v>
      </c>
      <c r="F1799" s="136">
        <v>0.26450000000000001</v>
      </c>
      <c r="G1799" s="136">
        <f t="shared" si="28"/>
        <v>4.4200000000000017E-2</v>
      </c>
    </row>
    <row r="1800" spans="1:7">
      <c r="A1800" s="48" t="s">
        <v>2225</v>
      </c>
      <c r="B1800" t="s">
        <v>2759</v>
      </c>
      <c r="C1800" s="3">
        <v>3231</v>
      </c>
      <c r="D1800" t="s">
        <v>848</v>
      </c>
      <c r="E1800" s="74">
        <v>0.1804</v>
      </c>
      <c r="F1800" s="136">
        <v>0.1764</v>
      </c>
      <c r="G1800" s="136">
        <f t="shared" si="28"/>
        <v>-4.0000000000000036E-3</v>
      </c>
    </row>
    <row r="1801" spans="1:7">
      <c r="A1801" s="48" t="s">
        <v>2225</v>
      </c>
      <c r="B1801" t="s">
        <v>2759</v>
      </c>
      <c r="C1801" s="3">
        <v>1771</v>
      </c>
      <c r="D1801" t="s">
        <v>841</v>
      </c>
      <c r="E1801" s="74">
        <v>0.13969999999999999</v>
      </c>
      <c r="F1801" s="136">
        <v>0.12280000000000001</v>
      </c>
      <c r="G1801" s="136">
        <f t="shared" si="28"/>
        <v>-1.6899999999999984E-2</v>
      </c>
    </row>
    <row r="1802" spans="1:7">
      <c r="A1802" s="48" t="s">
        <v>2225</v>
      </c>
      <c r="B1802" t="s">
        <v>2759</v>
      </c>
      <c r="C1802" s="3">
        <v>3387</v>
      </c>
      <c r="D1802" t="s">
        <v>850</v>
      </c>
      <c r="E1802" s="74">
        <v>0.34660000000000002</v>
      </c>
      <c r="F1802" s="136">
        <v>0.33629999999999999</v>
      </c>
      <c r="G1802" s="136">
        <f t="shared" si="28"/>
        <v>-1.0300000000000031E-2</v>
      </c>
    </row>
    <row r="1803" spans="1:7">
      <c r="A1803" s="48" t="s">
        <v>2225</v>
      </c>
      <c r="B1803" t="s">
        <v>2759</v>
      </c>
      <c r="C1803" s="3">
        <v>2185</v>
      </c>
      <c r="D1803" t="s">
        <v>843</v>
      </c>
      <c r="E1803" s="74">
        <v>0.26169999999999999</v>
      </c>
      <c r="F1803" s="136">
        <v>0.26419999999999999</v>
      </c>
      <c r="G1803" s="136">
        <f t="shared" si="28"/>
        <v>2.5000000000000022E-3</v>
      </c>
    </row>
    <row r="1804" spans="1:7">
      <c r="A1804" s="48" t="s">
        <v>2225</v>
      </c>
      <c r="B1804" t="s">
        <v>2759</v>
      </c>
      <c r="C1804" s="3">
        <v>3527</v>
      </c>
      <c r="D1804" t="s">
        <v>852</v>
      </c>
      <c r="E1804" s="74">
        <v>0.1525</v>
      </c>
      <c r="F1804" s="136">
        <v>0.14699999999999999</v>
      </c>
      <c r="G1804" s="136">
        <f t="shared" si="28"/>
        <v>-5.5000000000000049E-3</v>
      </c>
    </row>
    <row r="1805" spans="1:7">
      <c r="A1805" s="48" t="s">
        <v>2225</v>
      </c>
      <c r="B1805" t="s">
        <v>2759</v>
      </c>
      <c r="C1805" s="3">
        <v>3958</v>
      </c>
      <c r="D1805" t="s">
        <v>855</v>
      </c>
      <c r="E1805" s="74">
        <v>0.31819999999999998</v>
      </c>
      <c r="F1805" s="136">
        <v>0.33910000000000001</v>
      </c>
      <c r="G1805" s="136">
        <f t="shared" si="28"/>
        <v>2.090000000000003E-2</v>
      </c>
    </row>
    <row r="1806" spans="1:7">
      <c r="A1806" s="48" t="s">
        <v>2225</v>
      </c>
      <c r="B1806" t="s">
        <v>2759</v>
      </c>
      <c r="C1806" s="3">
        <v>3489</v>
      </c>
      <c r="D1806" t="s">
        <v>851</v>
      </c>
      <c r="E1806" s="74">
        <v>0.39050000000000001</v>
      </c>
      <c r="F1806" s="136">
        <v>0.38250000000000001</v>
      </c>
      <c r="G1806" s="136">
        <f t="shared" si="28"/>
        <v>-8.0000000000000071E-3</v>
      </c>
    </row>
    <row r="1807" spans="1:7">
      <c r="A1807" s="48" t="s">
        <v>2225</v>
      </c>
      <c r="B1807" t="s">
        <v>2759</v>
      </c>
      <c r="C1807" s="3">
        <v>2703</v>
      </c>
      <c r="D1807" t="s">
        <v>844</v>
      </c>
      <c r="E1807" s="74">
        <v>0.3775</v>
      </c>
      <c r="F1807" s="136">
        <v>0.4002</v>
      </c>
      <c r="G1807" s="136">
        <f t="shared" si="28"/>
        <v>2.2699999999999998E-2</v>
      </c>
    </row>
    <row r="1808" spans="1:7">
      <c r="A1808" s="48" t="s">
        <v>2225</v>
      </c>
      <c r="B1808" t="s">
        <v>2759</v>
      </c>
      <c r="C1808" s="3">
        <v>3343</v>
      </c>
      <c r="D1808" t="s">
        <v>849</v>
      </c>
      <c r="E1808" s="74">
        <v>0.2928</v>
      </c>
      <c r="F1808" s="136">
        <v>0.29909999999999998</v>
      </c>
      <c r="G1808" s="136">
        <f t="shared" si="28"/>
        <v>6.2999999999999723E-3</v>
      </c>
    </row>
    <row r="1809" spans="1:7">
      <c r="A1809" s="48" t="s">
        <v>2225</v>
      </c>
      <c r="B1809" t="s">
        <v>2759</v>
      </c>
      <c r="C1809" s="3">
        <v>3921</v>
      </c>
      <c r="D1809" t="s">
        <v>854</v>
      </c>
      <c r="E1809" s="74">
        <v>0.29749999999999999</v>
      </c>
      <c r="F1809" s="136">
        <v>0.28970000000000001</v>
      </c>
      <c r="G1809" s="136">
        <f t="shared" si="28"/>
        <v>-7.7999999999999736E-3</v>
      </c>
    </row>
    <row r="1810" spans="1:7">
      <c r="A1810" s="48" t="s">
        <v>2325</v>
      </c>
      <c r="B1810" t="s">
        <v>2760</v>
      </c>
      <c r="C1810" s="3">
        <v>3405</v>
      </c>
      <c r="D1810" t="s">
        <v>1479</v>
      </c>
      <c r="E1810" s="74">
        <v>0.46029999999999999</v>
      </c>
      <c r="F1810" s="136">
        <v>0.45269999999999999</v>
      </c>
      <c r="G1810" s="136">
        <f t="shared" si="28"/>
        <v>-7.5999999999999956E-3</v>
      </c>
    </row>
    <row r="1811" spans="1:7">
      <c r="A1811" s="48" t="s">
        <v>2217</v>
      </c>
      <c r="B1811" t="s">
        <v>2761</v>
      </c>
      <c r="C1811" s="3">
        <v>2512</v>
      </c>
      <c r="D1811" t="s">
        <v>733</v>
      </c>
      <c r="E1811" s="74">
        <v>0.82689999999999997</v>
      </c>
      <c r="F1811" s="136">
        <v>0.69869999999999999</v>
      </c>
      <c r="G1811" s="136">
        <f t="shared" si="28"/>
        <v>-0.12819999999999998</v>
      </c>
    </row>
    <row r="1812" spans="1:7">
      <c r="A1812" s="48" t="s">
        <v>2217</v>
      </c>
      <c r="B1812" t="s">
        <v>2761</v>
      </c>
      <c r="C1812" s="3">
        <v>2513</v>
      </c>
      <c r="D1812" t="s">
        <v>734</v>
      </c>
      <c r="E1812" s="74">
        <v>0.60809999999999997</v>
      </c>
      <c r="F1812" s="136">
        <v>0.44619999999999999</v>
      </c>
      <c r="G1812" s="136">
        <f t="shared" si="28"/>
        <v>-0.16189999999999999</v>
      </c>
    </row>
    <row r="1813" spans="1:7">
      <c r="A1813" s="48" t="s">
        <v>2337</v>
      </c>
      <c r="B1813" t="s">
        <v>2762</v>
      </c>
      <c r="C1813" s="3">
        <v>4265</v>
      </c>
      <c r="D1813" t="s">
        <v>1620</v>
      </c>
      <c r="E1813" s="74">
        <v>0.38840000000000002</v>
      </c>
      <c r="F1813" s="136">
        <v>0.37330000000000002</v>
      </c>
      <c r="G1813" s="136">
        <f t="shared" si="28"/>
        <v>-1.5100000000000002E-2</v>
      </c>
    </row>
    <row r="1814" spans="1:7">
      <c r="A1814" s="48" t="s">
        <v>2337</v>
      </c>
      <c r="B1814" t="s">
        <v>2762</v>
      </c>
      <c r="C1814" s="3">
        <v>4366</v>
      </c>
      <c r="D1814" t="s">
        <v>766</v>
      </c>
      <c r="E1814" s="74">
        <v>0.2399</v>
      </c>
      <c r="F1814" s="136">
        <v>0.2291</v>
      </c>
      <c r="G1814" s="136">
        <f t="shared" si="28"/>
        <v>-1.0800000000000004E-2</v>
      </c>
    </row>
    <row r="1815" spans="1:7">
      <c r="A1815" s="48" t="s">
        <v>2337</v>
      </c>
      <c r="B1815" t="s">
        <v>2762</v>
      </c>
      <c r="C1815" s="3">
        <v>3305</v>
      </c>
      <c r="D1815" t="s">
        <v>1614</v>
      </c>
      <c r="E1815" s="74">
        <v>0.26579999999999998</v>
      </c>
      <c r="F1815" s="136">
        <v>0.26629999999999998</v>
      </c>
      <c r="G1815" s="136">
        <f t="shared" si="28"/>
        <v>5.0000000000000044E-4</v>
      </c>
    </row>
    <row r="1816" spans="1:7">
      <c r="A1816" s="48" t="s">
        <v>2337</v>
      </c>
      <c r="B1816" t="s">
        <v>2762</v>
      </c>
      <c r="C1816" s="3">
        <v>4395</v>
      </c>
      <c r="D1816" t="s">
        <v>1622</v>
      </c>
      <c r="E1816" s="74">
        <v>0.2636</v>
      </c>
      <c r="F1816" s="136">
        <v>0.26590000000000003</v>
      </c>
      <c r="G1816" s="136">
        <f t="shared" si="28"/>
        <v>2.3000000000000242E-3</v>
      </c>
    </row>
    <row r="1817" spans="1:7">
      <c r="A1817" s="48" t="s">
        <v>2337</v>
      </c>
      <c r="B1817" t="s">
        <v>2762</v>
      </c>
      <c r="C1817" s="3">
        <v>3005</v>
      </c>
      <c r="D1817" t="s">
        <v>3115</v>
      </c>
      <c r="E1817" s="74">
        <v>0.45229999999999998</v>
      </c>
      <c r="F1817" s="136">
        <v>0.47589999999999999</v>
      </c>
      <c r="G1817" s="136">
        <f t="shared" si="28"/>
        <v>2.360000000000001E-2</v>
      </c>
    </row>
    <row r="1818" spans="1:7">
      <c r="A1818" s="48" t="s">
        <v>2337</v>
      </c>
      <c r="B1818" t="s">
        <v>2762</v>
      </c>
      <c r="C1818" s="3">
        <v>5712</v>
      </c>
      <c r="D1818" t="s">
        <v>3067</v>
      </c>
      <c r="E1818" s="74">
        <v>0.66669999999999996</v>
      </c>
      <c r="F1818" s="136">
        <v>1</v>
      </c>
      <c r="G1818" s="136">
        <f t="shared" si="28"/>
        <v>0.33330000000000004</v>
      </c>
    </row>
    <row r="1819" spans="1:7">
      <c r="A1819" s="48" t="s">
        <v>2337</v>
      </c>
      <c r="B1819" t="s">
        <v>2762</v>
      </c>
      <c r="C1819" s="3">
        <v>4241</v>
      </c>
      <c r="D1819" t="s">
        <v>1619</v>
      </c>
      <c r="E1819" s="74">
        <v>0.21029999999999999</v>
      </c>
      <c r="F1819" s="136">
        <v>0.184</v>
      </c>
      <c r="G1819" s="136">
        <f t="shared" si="28"/>
        <v>-2.629999999999999E-2</v>
      </c>
    </row>
    <row r="1820" spans="1:7">
      <c r="A1820" s="48" t="s">
        <v>2337</v>
      </c>
      <c r="B1820" t="s">
        <v>2762</v>
      </c>
      <c r="C1820" s="3">
        <v>5128</v>
      </c>
      <c r="D1820" t="s">
        <v>1624</v>
      </c>
      <c r="E1820" s="74">
        <v>0.16450000000000001</v>
      </c>
      <c r="F1820" s="136">
        <v>0.1588</v>
      </c>
      <c r="G1820" s="136">
        <f t="shared" si="28"/>
        <v>-5.7000000000000106E-3</v>
      </c>
    </row>
    <row r="1821" spans="1:7">
      <c r="A1821" s="48" t="s">
        <v>2337</v>
      </c>
      <c r="B1821" t="s">
        <v>2762</v>
      </c>
      <c r="C1821" s="3">
        <v>3981</v>
      </c>
      <c r="D1821" t="s">
        <v>1616</v>
      </c>
      <c r="E1821" s="74">
        <v>0.52690000000000003</v>
      </c>
      <c r="F1821" s="136">
        <v>0.3417</v>
      </c>
      <c r="G1821" s="136">
        <f t="shared" si="28"/>
        <v>-0.18520000000000003</v>
      </c>
    </row>
    <row r="1822" spans="1:7">
      <c r="A1822" s="48" t="s">
        <v>2337</v>
      </c>
      <c r="B1822" t="s">
        <v>2762</v>
      </c>
      <c r="C1822" s="3">
        <v>5100</v>
      </c>
      <c r="D1822" t="s">
        <v>1623</v>
      </c>
      <c r="E1822" s="74">
        <v>0.12909999999999999</v>
      </c>
      <c r="F1822" s="136">
        <v>0.13189999999999999</v>
      </c>
      <c r="G1822" s="136">
        <f t="shared" si="28"/>
        <v>2.7999999999999969E-3</v>
      </c>
    </row>
    <row r="1823" spans="1:7">
      <c r="A1823" s="48" t="s">
        <v>2337</v>
      </c>
      <c r="B1823" t="s">
        <v>2762</v>
      </c>
      <c r="C1823" s="3">
        <v>2073</v>
      </c>
      <c r="D1823" t="s">
        <v>1611</v>
      </c>
      <c r="E1823" s="74">
        <v>0.20960000000000001</v>
      </c>
      <c r="F1823" s="136">
        <v>0.20150000000000001</v>
      </c>
      <c r="G1823" s="136">
        <f t="shared" si="28"/>
        <v>-8.0999999999999961E-3</v>
      </c>
    </row>
    <row r="1824" spans="1:7">
      <c r="A1824" s="48" t="s">
        <v>2337</v>
      </c>
      <c r="B1824" t="s">
        <v>2762</v>
      </c>
      <c r="C1824" s="3">
        <v>1904</v>
      </c>
      <c r="D1824" t="s">
        <v>2946</v>
      </c>
      <c r="E1824" s="74">
        <v>9.6699999999999994E-2</v>
      </c>
      <c r="F1824" s="136">
        <v>0.1163</v>
      </c>
      <c r="G1824" s="136">
        <f t="shared" si="28"/>
        <v>1.9600000000000006E-2</v>
      </c>
    </row>
    <row r="1825" spans="1:7">
      <c r="A1825" s="48" t="s">
        <v>2337</v>
      </c>
      <c r="B1825" t="s">
        <v>2762</v>
      </c>
      <c r="C1825" s="3">
        <v>3561</v>
      </c>
      <c r="D1825" t="s">
        <v>1615</v>
      </c>
      <c r="E1825" s="74">
        <v>0.2147</v>
      </c>
      <c r="F1825" s="136">
        <v>0.21840000000000001</v>
      </c>
      <c r="G1825" s="136">
        <f t="shared" si="28"/>
        <v>3.7000000000000088E-3</v>
      </c>
    </row>
    <row r="1826" spans="1:7">
      <c r="A1826" s="48" t="s">
        <v>2337</v>
      </c>
      <c r="B1826" t="s">
        <v>2762</v>
      </c>
      <c r="C1826" s="3">
        <v>4184</v>
      </c>
      <c r="D1826" t="s">
        <v>1618</v>
      </c>
      <c r="E1826" s="74">
        <v>0.18790000000000001</v>
      </c>
      <c r="F1826" s="136">
        <v>0.17710000000000001</v>
      </c>
      <c r="G1826" s="136">
        <f t="shared" si="28"/>
        <v>-1.0800000000000004E-2</v>
      </c>
    </row>
    <row r="1827" spans="1:7">
      <c r="A1827" s="48" t="s">
        <v>2337</v>
      </c>
      <c r="B1827" t="s">
        <v>2762</v>
      </c>
      <c r="C1827" s="3">
        <v>1730</v>
      </c>
      <c r="D1827" t="s">
        <v>1610</v>
      </c>
      <c r="E1827" s="74">
        <v>0.55000000000000004</v>
      </c>
      <c r="F1827" s="136">
        <v>0.54169999999999996</v>
      </c>
      <c r="G1827" s="136">
        <f t="shared" si="28"/>
        <v>-8.3000000000000851E-3</v>
      </c>
    </row>
    <row r="1828" spans="1:7">
      <c r="A1828" s="48" t="s">
        <v>2337</v>
      </c>
      <c r="B1828" t="s">
        <v>2762</v>
      </c>
      <c r="C1828" s="3">
        <v>2428</v>
      </c>
      <c r="D1828" t="s">
        <v>1612</v>
      </c>
      <c r="E1828" s="74">
        <v>0.24049999999999999</v>
      </c>
      <c r="F1828" s="136">
        <v>0.2369</v>
      </c>
      <c r="G1828" s="136">
        <f t="shared" si="28"/>
        <v>-3.5999999999999921E-3</v>
      </c>
    </row>
    <row r="1829" spans="1:7">
      <c r="A1829" s="48" t="s">
        <v>2337</v>
      </c>
      <c r="B1829" t="s">
        <v>2762</v>
      </c>
      <c r="C1829" s="3">
        <v>4383</v>
      </c>
      <c r="D1829" t="s">
        <v>1621</v>
      </c>
      <c r="E1829" s="74">
        <v>9.5299999999999996E-2</v>
      </c>
      <c r="F1829" s="136">
        <v>0.10050000000000001</v>
      </c>
      <c r="G1829" s="136">
        <f t="shared" si="28"/>
        <v>5.2000000000000102E-3</v>
      </c>
    </row>
    <row r="1830" spans="1:7">
      <c r="A1830" s="48" t="s">
        <v>2337</v>
      </c>
      <c r="B1830" t="s">
        <v>2762</v>
      </c>
      <c r="C1830" s="3">
        <v>4145</v>
      </c>
      <c r="D1830" t="s">
        <v>1617</v>
      </c>
      <c r="E1830" s="74">
        <v>0.18779999999999999</v>
      </c>
      <c r="F1830" s="136">
        <v>0.18010000000000001</v>
      </c>
      <c r="G1830" s="136">
        <f t="shared" si="28"/>
        <v>-7.6999999999999846E-3</v>
      </c>
    </row>
    <row r="1831" spans="1:7">
      <c r="A1831" s="48" t="s">
        <v>2223</v>
      </c>
      <c r="B1831" t="s">
        <v>2763</v>
      </c>
      <c r="C1831" s="3">
        <v>5015</v>
      </c>
      <c r="D1831" t="s">
        <v>809</v>
      </c>
      <c r="E1831" s="74">
        <v>2.5000000000000001E-2</v>
      </c>
      <c r="F1831" s="136">
        <v>2.4899999999999999E-2</v>
      </c>
      <c r="G1831" s="136">
        <f t="shared" si="28"/>
        <v>-1.0000000000000286E-4</v>
      </c>
    </row>
    <row r="1832" spans="1:7">
      <c r="A1832" s="48" t="s">
        <v>2223</v>
      </c>
      <c r="B1832" t="s">
        <v>2763</v>
      </c>
      <c r="C1832" s="3">
        <v>4397</v>
      </c>
      <c r="D1832" t="s">
        <v>808</v>
      </c>
      <c r="E1832" s="74">
        <v>0.14269999999999999</v>
      </c>
      <c r="F1832" s="136">
        <v>0.13730000000000001</v>
      </c>
      <c r="G1832" s="136">
        <f t="shared" si="28"/>
        <v>-5.3999999999999881E-3</v>
      </c>
    </row>
    <row r="1833" spans="1:7">
      <c r="A1833" s="48" t="s">
        <v>2223</v>
      </c>
      <c r="B1833" t="s">
        <v>2763</v>
      </c>
      <c r="C1833" s="3">
        <v>4308</v>
      </c>
      <c r="D1833" t="s">
        <v>807</v>
      </c>
      <c r="E1833" s="74">
        <v>0.1182</v>
      </c>
      <c r="F1833" s="136">
        <v>0.1172</v>
      </c>
      <c r="G1833" s="136">
        <f t="shared" si="28"/>
        <v>-1.0000000000000009E-3</v>
      </c>
    </row>
    <row r="1834" spans="1:7">
      <c r="A1834" s="48" t="s">
        <v>2223</v>
      </c>
      <c r="B1834" t="s">
        <v>2763</v>
      </c>
      <c r="C1834" s="3">
        <v>2222</v>
      </c>
      <c r="D1834" t="s">
        <v>803</v>
      </c>
      <c r="E1834" s="74">
        <v>0.1368</v>
      </c>
      <c r="F1834" s="136">
        <v>0.13539999999999999</v>
      </c>
      <c r="G1834" s="136">
        <f t="shared" si="28"/>
        <v>-1.4000000000000123E-3</v>
      </c>
    </row>
    <row r="1835" spans="1:7">
      <c r="A1835" s="48" t="s">
        <v>2223</v>
      </c>
      <c r="B1835" t="s">
        <v>2763</v>
      </c>
      <c r="C1835" s="3">
        <v>2850</v>
      </c>
      <c r="D1835" t="s">
        <v>806</v>
      </c>
      <c r="E1835" s="74">
        <v>0.1188</v>
      </c>
      <c r="F1835" s="136">
        <v>0.1186</v>
      </c>
      <c r="G1835" s="136">
        <f t="shared" si="28"/>
        <v>-2.0000000000000573E-4</v>
      </c>
    </row>
    <row r="1836" spans="1:7">
      <c r="A1836" s="48" t="s">
        <v>2223</v>
      </c>
      <c r="B1836" t="s">
        <v>2763</v>
      </c>
      <c r="C1836" s="3">
        <v>2287</v>
      </c>
      <c r="D1836" t="s">
        <v>804</v>
      </c>
      <c r="E1836" s="74">
        <v>0.13220000000000001</v>
      </c>
      <c r="F1836" s="136">
        <v>0.14599999999999999</v>
      </c>
      <c r="G1836" s="136">
        <f t="shared" si="28"/>
        <v>1.3799999999999979E-2</v>
      </c>
    </row>
    <row r="1837" spans="1:7">
      <c r="A1837" s="48" t="s">
        <v>2223</v>
      </c>
      <c r="B1837" t="s">
        <v>2763</v>
      </c>
      <c r="C1837" s="3">
        <v>5181</v>
      </c>
      <c r="D1837" t="s">
        <v>811</v>
      </c>
      <c r="E1837" s="74">
        <v>0.16520000000000001</v>
      </c>
      <c r="F1837" s="136">
        <v>0.14180000000000001</v>
      </c>
      <c r="G1837" s="136">
        <f t="shared" si="28"/>
        <v>-2.3400000000000004E-2</v>
      </c>
    </row>
    <row r="1838" spans="1:7">
      <c r="A1838" s="48" t="s">
        <v>2223</v>
      </c>
      <c r="B1838" t="s">
        <v>2763</v>
      </c>
      <c r="C1838" s="3">
        <v>2288</v>
      </c>
      <c r="D1838" t="s">
        <v>805</v>
      </c>
      <c r="E1838" s="74">
        <v>0.1172</v>
      </c>
      <c r="F1838" s="136">
        <v>0.121</v>
      </c>
      <c r="G1838" s="136">
        <f t="shared" si="28"/>
        <v>3.7999999999999978E-3</v>
      </c>
    </row>
    <row r="1839" spans="1:7">
      <c r="A1839" s="48" t="s">
        <v>2223</v>
      </c>
      <c r="B1839" t="s">
        <v>2763</v>
      </c>
      <c r="C1839" s="3">
        <v>2124</v>
      </c>
      <c r="D1839" t="s">
        <v>2862</v>
      </c>
      <c r="E1839" s="74">
        <v>9.5399999999999999E-2</v>
      </c>
      <c r="F1839" s="136">
        <v>9.5000000000000001E-2</v>
      </c>
      <c r="G1839" s="136">
        <f t="shared" si="28"/>
        <v>-3.9999999999999758E-4</v>
      </c>
    </row>
    <row r="1840" spans="1:7">
      <c r="A1840" s="48" t="s">
        <v>2223</v>
      </c>
      <c r="B1840" t="s">
        <v>2763</v>
      </c>
      <c r="C1840" s="3">
        <v>5296</v>
      </c>
      <c r="D1840" t="s">
        <v>812</v>
      </c>
      <c r="E1840" s="74">
        <v>0.18010000000000001</v>
      </c>
      <c r="F1840" s="136">
        <v>0.1525</v>
      </c>
      <c r="G1840" s="136">
        <f t="shared" si="28"/>
        <v>-2.7600000000000013E-2</v>
      </c>
    </row>
    <row r="1841" spans="1:7">
      <c r="A1841" s="48" t="s">
        <v>2223</v>
      </c>
      <c r="B1841" t="s">
        <v>2763</v>
      </c>
      <c r="C1841" s="3">
        <v>5457</v>
      </c>
      <c r="D1841" t="s">
        <v>813</v>
      </c>
      <c r="E1841" s="74">
        <v>0.12859999999999999</v>
      </c>
      <c r="F1841" s="136">
        <v>0.1246</v>
      </c>
      <c r="G1841" s="136">
        <f t="shared" si="28"/>
        <v>-3.9999999999999897E-3</v>
      </c>
    </row>
    <row r="1842" spans="1:7">
      <c r="A1842" s="48" t="s">
        <v>2223</v>
      </c>
      <c r="B1842" t="s">
        <v>2763</v>
      </c>
      <c r="C1842" s="3">
        <v>5135</v>
      </c>
      <c r="D1842" t="s">
        <v>810</v>
      </c>
      <c r="E1842" s="74">
        <v>0.15770000000000001</v>
      </c>
      <c r="F1842" s="136">
        <v>0.16830000000000001</v>
      </c>
      <c r="G1842" s="136">
        <f t="shared" si="28"/>
        <v>1.0599999999999998E-2</v>
      </c>
    </row>
    <row r="1843" spans="1:7">
      <c r="A1843" s="48" t="s">
        <v>2223</v>
      </c>
      <c r="B1843" t="s">
        <v>2763</v>
      </c>
      <c r="C1843" s="3">
        <v>1502</v>
      </c>
      <c r="D1843" t="s">
        <v>802</v>
      </c>
      <c r="E1843" s="74">
        <v>0.218</v>
      </c>
      <c r="F1843" s="136">
        <v>0.2329</v>
      </c>
      <c r="G1843" s="136">
        <f t="shared" si="28"/>
        <v>1.4899999999999997E-2</v>
      </c>
    </row>
    <row r="1844" spans="1:7">
      <c r="A1844" s="48" t="s">
        <v>2183</v>
      </c>
      <c r="B1844" t="s">
        <v>2764</v>
      </c>
      <c r="C1844" s="3">
        <v>2694</v>
      </c>
      <c r="D1844" t="s">
        <v>417</v>
      </c>
      <c r="E1844" s="74">
        <v>0.71830000000000005</v>
      </c>
      <c r="F1844" s="136">
        <v>0.75029999999999997</v>
      </c>
      <c r="G1844" s="136">
        <f t="shared" si="28"/>
        <v>3.1999999999999917E-2</v>
      </c>
    </row>
    <row r="1845" spans="1:7">
      <c r="A1845" s="48" t="s">
        <v>2183</v>
      </c>
      <c r="B1845" t="s">
        <v>2764</v>
      </c>
      <c r="C1845" s="3">
        <v>3089</v>
      </c>
      <c r="D1845" t="s">
        <v>418</v>
      </c>
      <c r="E1845" s="74">
        <v>0.79990000000000006</v>
      </c>
      <c r="F1845" s="136">
        <v>0.81259999999999999</v>
      </c>
      <c r="G1845" s="136">
        <f t="shared" si="28"/>
        <v>1.2699999999999934E-2</v>
      </c>
    </row>
    <row r="1846" spans="1:7">
      <c r="A1846" s="98" t="s">
        <v>2292</v>
      </c>
      <c r="B1846" t="s">
        <v>2765</v>
      </c>
      <c r="C1846" s="3">
        <v>5766</v>
      </c>
      <c r="D1846" t="s">
        <v>3176</v>
      </c>
      <c r="E1846" s="74">
        <v>0.42859999999999998</v>
      </c>
      <c r="F1846" s="136">
        <v>0.25559999999999999</v>
      </c>
      <c r="G1846" s="136">
        <f t="shared" si="28"/>
        <v>-0.17299999999999999</v>
      </c>
    </row>
    <row r="1847" spans="1:7">
      <c r="A1847" s="48" t="s">
        <v>2292</v>
      </c>
      <c r="B1847" t="s">
        <v>2765</v>
      </c>
      <c r="C1847" s="3">
        <v>2804</v>
      </c>
      <c r="D1847" t="s">
        <v>2947</v>
      </c>
      <c r="E1847" s="74">
        <v>0.65149999999999997</v>
      </c>
      <c r="F1847" s="136">
        <v>0.66169999999999995</v>
      </c>
      <c r="G1847" s="136">
        <f t="shared" si="28"/>
        <v>1.0199999999999987E-2</v>
      </c>
    </row>
    <row r="1848" spans="1:7">
      <c r="A1848" s="48" t="s">
        <v>2292</v>
      </c>
      <c r="B1848" t="s">
        <v>2765</v>
      </c>
      <c r="C1848" s="3">
        <v>5243</v>
      </c>
      <c r="D1848" t="s">
        <v>3234</v>
      </c>
      <c r="E1848" s="74">
        <v>0.4</v>
      </c>
      <c r="F1848" s="136">
        <v>0.27060000000000001</v>
      </c>
      <c r="G1848" s="136">
        <f t="shared" si="28"/>
        <v>-0.12940000000000002</v>
      </c>
    </row>
    <row r="1849" spans="1:7">
      <c r="A1849" s="48" t="s">
        <v>2292</v>
      </c>
      <c r="B1849" t="s">
        <v>2765</v>
      </c>
      <c r="C1849" s="3">
        <v>2214</v>
      </c>
      <c r="D1849" t="s">
        <v>1222</v>
      </c>
      <c r="E1849" s="74">
        <v>0.62909999999999999</v>
      </c>
      <c r="F1849" s="136">
        <v>0.68100000000000005</v>
      </c>
      <c r="G1849" s="136">
        <f t="shared" si="28"/>
        <v>5.1900000000000057E-2</v>
      </c>
    </row>
    <row r="1850" spans="1:7">
      <c r="A1850" s="98" t="s">
        <v>2292</v>
      </c>
      <c r="B1850" t="s">
        <v>2765</v>
      </c>
      <c r="C1850" s="3">
        <v>5765</v>
      </c>
      <c r="D1850" t="s">
        <v>3177</v>
      </c>
      <c r="E1850" s="74">
        <v>0.32729999999999998</v>
      </c>
      <c r="F1850" s="136">
        <v>0.183</v>
      </c>
      <c r="G1850" s="136">
        <f t="shared" si="28"/>
        <v>-0.14429999999999998</v>
      </c>
    </row>
    <row r="1851" spans="1:7">
      <c r="A1851" s="98" t="s">
        <v>2292</v>
      </c>
      <c r="B1851" t="s">
        <v>2765</v>
      </c>
      <c r="C1851" s="3">
        <v>5763</v>
      </c>
      <c r="D1851" s="2" t="s">
        <v>3202</v>
      </c>
      <c r="E1851" s="74">
        <v>0.47139999999999999</v>
      </c>
      <c r="F1851" s="136" t="e">
        <v>#N/A</v>
      </c>
      <c r="G1851" s="136" t="e">
        <f t="shared" si="28"/>
        <v>#N/A</v>
      </c>
    </row>
    <row r="1852" spans="1:7">
      <c r="A1852" s="48" t="s">
        <v>2236</v>
      </c>
      <c r="B1852" t="s">
        <v>2766</v>
      </c>
      <c r="C1852" s="3">
        <v>4029</v>
      </c>
      <c r="D1852" t="s">
        <v>3203</v>
      </c>
      <c r="E1852" s="74">
        <v>0.36530000000000001</v>
      </c>
      <c r="F1852" s="136">
        <v>0.35260000000000002</v>
      </c>
      <c r="G1852" s="136">
        <f t="shared" si="28"/>
        <v>-1.2699999999999989E-2</v>
      </c>
    </row>
    <row r="1853" spans="1:7">
      <c r="A1853" s="48" t="s">
        <v>2236</v>
      </c>
      <c r="B1853" t="s">
        <v>2766</v>
      </c>
      <c r="C1853" s="3">
        <v>3680</v>
      </c>
      <c r="D1853" t="s">
        <v>933</v>
      </c>
      <c r="E1853" s="74">
        <v>0.3901</v>
      </c>
      <c r="F1853" s="136">
        <v>0.39560000000000001</v>
      </c>
      <c r="G1853" s="136">
        <f t="shared" si="28"/>
        <v>5.5000000000000049E-3</v>
      </c>
    </row>
    <row r="1854" spans="1:7">
      <c r="A1854" s="48" t="s">
        <v>2236</v>
      </c>
      <c r="B1854" t="s">
        <v>2766</v>
      </c>
      <c r="C1854" s="3">
        <v>3899</v>
      </c>
      <c r="D1854" t="s">
        <v>1033</v>
      </c>
      <c r="E1854" s="74">
        <v>0.61560000000000004</v>
      </c>
      <c r="F1854" s="136">
        <v>0.62160000000000004</v>
      </c>
      <c r="G1854" s="136">
        <f t="shared" si="28"/>
        <v>6.0000000000000053E-3</v>
      </c>
    </row>
    <row r="1855" spans="1:7">
      <c r="A1855" s="48" t="s">
        <v>2236</v>
      </c>
      <c r="B1855" t="s">
        <v>2766</v>
      </c>
      <c r="C1855" s="3">
        <v>2641</v>
      </c>
      <c r="D1855" t="s">
        <v>3204</v>
      </c>
      <c r="E1855" s="74">
        <v>0.64970000000000006</v>
      </c>
      <c r="F1855" s="136">
        <v>0.61629999999999996</v>
      </c>
      <c r="G1855" s="136">
        <f t="shared" si="28"/>
        <v>-3.3400000000000096E-2</v>
      </c>
    </row>
    <row r="1856" spans="1:7">
      <c r="A1856" s="48" t="s">
        <v>2236</v>
      </c>
      <c r="B1856" t="s">
        <v>2766</v>
      </c>
      <c r="C1856" s="3">
        <v>1718</v>
      </c>
      <c r="D1856" t="s">
        <v>1030</v>
      </c>
      <c r="E1856" s="74">
        <v>0.44350000000000001</v>
      </c>
      <c r="F1856" s="136">
        <v>0.41770000000000002</v>
      </c>
      <c r="G1856" s="136">
        <f t="shared" si="28"/>
        <v>-2.579999999999999E-2</v>
      </c>
    </row>
    <row r="1857" spans="1:7">
      <c r="A1857" s="48" t="s">
        <v>2236</v>
      </c>
      <c r="B1857" t="s">
        <v>2766</v>
      </c>
      <c r="C1857" s="3">
        <v>4348</v>
      </c>
      <c r="D1857" t="s">
        <v>1035</v>
      </c>
      <c r="E1857" s="74">
        <v>0.3952</v>
      </c>
      <c r="F1857" s="136">
        <v>0.39810000000000001</v>
      </c>
      <c r="G1857" s="136">
        <f t="shared" si="28"/>
        <v>2.9000000000000137E-3</v>
      </c>
    </row>
    <row r="1858" spans="1:7">
      <c r="A1858" s="48" t="s">
        <v>2236</v>
      </c>
      <c r="B1858" t="s">
        <v>2766</v>
      </c>
      <c r="C1858" s="3">
        <v>4142</v>
      </c>
      <c r="D1858" t="s">
        <v>2948</v>
      </c>
      <c r="E1858" s="74">
        <v>0.32350000000000001</v>
      </c>
      <c r="F1858" s="136">
        <v>0.32979999999999998</v>
      </c>
      <c r="G1858" s="136">
        <f t="shared" si="28"/>
        <v>6.2999999999999723E-3</v>
      </c>
    </row>
    <row r="1859" spans="1:7">
      <c r="A1859" s="48" t="s">
        <v>2236</v>
      </c>
      <c r="B1859" t="s">
        <v>2766</v>
      </c>
      <c r="C1859" s="3">
        <v>4079</v>
      </c>
      <c r="D1859" t="s">
        <v>1034</v>
      </c>
      <c r="E1859" s="74">
        <v>0.43669999999999998</v>
      </c>
      <c r="F1859" s="136">
        <v>0.40239999999999998</v>
      </c>
      <c r="G1859" s="136">
        <f t="shared" si="28"/>
        <v>-3.4299999999999997E-2</v>
      </c>
    </row>
    <row r="1860" spans="1:7">
      <c r="A1860" s="48" t="s">
        <v>2236</v>
      </c>
      <c r="B1860" t="s">
        <v>2766</v>
      </c>
      <c r="C1860" s="3">
        <v>3046</v>
      </c>
      <c r="D1860" t="s">
        <v>2949</v>
      </c>
      <c r="E1860" s="74">
        <v>0.53149999999999997</v>
      </c>
      <c r="F1860" s="136">
        <v>0.53469999999999995</v>
      </c>
      <c r="G1860" s="136">
        <f t="shared" ref="G1860:G1923" si="29">F1860-E1860</f>
        <v>3.1999999999999806E-3</v>
      </c>
    </row>
    <row r="1861" spans="1:7">
      <c r="A1861" s="48" t="s">
        <v>2236</v>
      </c>
      <c r="B1861" t="s">
        <v>2766</v>
      </c>
      <c r="C1861" s="3">
        <v>4350</v>
      </c>
      <c r="D1861" t="s">
        <v>1037</v>
      </c>
      <c r="E1861" s="74">
        <v>0.3241</v>
      </c>
      <c r="F1861" s="136">
        <v>0.31380000000000002</v>
      </c>
      <c r="G1861" s="136">
        <f t="shared" si="29"/>
        <v>-1.0299999999999976E-2</v>
      </c>
    </row>
    <row r="1862" spans="1:7">
      <c r="A1862" s="48" t="s">
        <v>2236</v>
      </c>
      <c r="B1862" t="s">
        <v>2766</v>
      </c>
      <c r="C1862" s="3">
        <v>2995</v>
      </c>
      <c r="D1862" t="s">
        <v>1032</v>
      </c>
      <c r="E1862" s="74">
        <v>0.34420000000000001</v>
      </c>
      <c r="F1862" s="136">
        <v>0.34570000000000001</v>
      </c>
      <c r="G1862" s="136">
        <f t="shared" si="29"/>
        <v>1.5000000000000013E-3</v>
      </c>
    </row>
    <row r="1863" spans="1:7">
      <c r="A1863" s="48" t="s">
        <v>2236</v>
      </c>
      <c r="B1863" t="s">
        <v>2766</v>
      </c>
      <c r="C1863" s="3">
        <v>2650</v>
      </c>
      <c r="D1863" t="s">
        <v>3205</v>
      </c>
      <c r="E1863" s="74">
        <v>0.51400000000000001</v>
      </c>
      <c r="F1863" s="136">
        <v>0.47699999999999998</v>
      </c>
      <c r="G1863" s="136">
        <f t="shared" si="29"/>
        <v>-3.7000000000000033E-2</v>
      </c>
    </row>
    <row r="1864" spans="1:7">
      <c r="A1864" s="48" t="s">
        <v>2236</v>
      </c>
      <c r="B1864" t="s">
        <v>2766</v>
      </c>
      <c r="C1864" s="3">
        <v>4349</v>
      </c>
      <c r="D1864" t="s">
        <v>1036</v>
      </c>
      <c r="E1864" s="74">
        <v>0.39510000000000001</v>
      </c>
      <c r="F1864" s="136">
        <v>0.4</v>
      </c>
      <c r="G1864" s="136">
        <f t="shared" si="29"/>
        <v>4.9000000000000155E-3</v>
      </c>
    </row>
    <row r="1865" spans="1:7">
      <c r="A1865" s="48" t="s">
        <v>2236</v>
      </c>
      <c r="B1865" t="s">
        <v>2766</v>
      </c>
      <c r="C1865" s="3">
        <v>3110</v>
      </c>
      <c r="D1865" t="s">
        <v>3206</v>
      </c>
      <c r="E1865" s="74">
        <v>0.30840000000000001</v>
      </c>
      <c r="F1865" s="136">
        <v>0.27960000000000002</v>
      </c>
      <c r="G1865" s="136">
        <f t="shared" si="29"/>
        <v>-2.8799999999999992E-2</v>
      </c>
    </row>
    <row r="1866" spans="1:7">
      <c r="A1866" s="48" t="s">
        <v>2236</v>
      </c>
      <c r="B1866" t="s">
        <v>2766</v>
      </c>
      <c r="C1866" s="3">
        <v>2272</v>
      </c>
      <c r="D1866" t="s">
        <v>1031</v>
      </c>
      <c r="E1866" s="74">
        <v>0.37530000000000002</v>
      </c>
      <c r="F1866" s="136">
        <v>0.36820000000000003</v>
      </c>
      <c r="G1866" s="136">
        <f t="shared" si="29"/>
        <v>-7.0999999999999952E-3</v>
      </c>
    </row>
    <row r="1867" spans="1:7">
      <c r="A1867" s="48" t="s">
        <v>2236</v>
      </c>
      <c r="B1867" t="s">
        <v>2766</v>
      </c>
      <c r="C1867" s="3">
        <v>4141</v>
      </c>
      <c r="D1867" t="s">
        <v>124</v>
      </c>
      <c r="E1867" s="74">
        <v>0.35610000000000003</v>
      </c>
      <c r="F1867" s="136">
        <v>0.3226</v>
      </c>
      <c r="G1867" s="136">
        <f t="shared" si="29"/>
        <v>-3.350000000000003E-2</v>
      </c>
    </row>
    <row r="1868" spans="1:7">
      <c r="A1868" s="48" t="s">
        <v>2204</v>
      </c>
      <c r="B1868" t="s">
        <v>2767</v>
      </c>
      <c r="C1868" s="3">
        <v>1682</v>
      </c>
      <c r="D1868" t="s">
        <v>511</v>
      </c>
      <c r="E1868" s="74">
        <v>0.50900000000000001</v>
      </c>
      <c r="F1868" s="136">
        <v>0.52270000000000005</v>
      </c>
      <c r="G1868" s="136">
        <f t="shared" si="29"/>
        <v>1.3700000000000045E-2</v>
      </c>
    </row>
    <row r="1869" spans="1:7">
      <c r="A1869" s="48" t="s">
        <v>2204</v>
      </c>
      <c r="B1869" t="s">
        <v>2767</v>
      </c>
      <c r="C1869" s="3">
        <v>4321</v>
      </c>
      <c r="D1869" t="s">
        <v>514</v>
      </c>
      <c r="E1869" s="74">
        <v>0.33160000000000001</v>
      </c>
      <c r="F1869" s="136">
        <v>0.3327</v>
      </c>
      <c r="G1869" s="136">
        <f t="shared" si="29"/>
        <v>1.0999999999999899E-3</v>
      </c>
    </row>
    <row r="1870" spans="1:7">
      <c r="A1870" s="48" t="s">
        <v>2204</v>
      </c>
      <c r="B1870" t="s">
        <v>2767</v>
      </c>
      <c r="C1870" s="3">
        <v>4149</v>
      </c>
      <c r="D1870" t="s">
        <v>513</v>
      </c>
      <c r="E1870" s="74">
        <v>0.31890000000000002</v>
      </c>
      <c r="F1870" s="136">
        <v>0.2989</v>
      </c>
      <c r="G1870" s="136">
        <f t="shared" si="29"/>
        <v>-2.0000000000000018E-2</v>
      </c>
    </row>
    <row r="1871" spans="1:7">
      <c r="A1871" s="48" t="s">
        <v>2204</v>
      </c>
      <c r="B1871" t="s">
        <v>2767</v>
      </c>
      <c r="C1871" s="3">
        <v>2511</v>
      </c>
      <c r="D1871" t="s">
        <v>512</v>
      </c>
      <c r="E1871" s="74">
        <v>0.30869999999999997</v>
      </c>
      <c r="F1871" s="136">
        <v>0.33610000000000001</v>
      </c>
      <c r="G1871" s="136">
        <f t="shared" si="29"/>
        <v>2.7400000000000035E-2</v>
      </c>
    </row>
    <row r="1872" spans="1:7">
      <c r="A1872" s="98" t="s">
        <v>2204</v>
      </c>
      <c r="B1872" t="s">
        <v>2767</v>
      </c>
      <c r="C1872" s="3">
        <v>1683</v>
      </c>
      <c r="D1872" t="s">
        <v>3034</v>
      </c>
      <c r="E1872" s="74">
        <v>0</v>
      </c>
      <c r="F1872" s="136">
        <v>0</v>
      </c>
      <c r="G1872" s="136">
        <f t="shared" si="29"/>
        <v>0</v>
      </c>
    </row>
    <row r="1873" spans="1:7">
      <c r="A1873" s="48" t="s">
        <v>2275</v>
      </c>
      <c r="B1873" t="s">
        <v>2768</v>
      </c>
      <c r="C1873" s="3">
        <v>2744</v>
      </c>
      <c r="D1873" t="s">
        <v>1159</v>
      </c>
      <c r="E1873" s="74">
        <v>0.4224</v>
      </c>
      <c r="F1873" s="136">
        <v>0.44719999999999999</v>
      </c>
      <c r="G1873" s="136">
        <f t="shared" si="29"/>
        <v>2.4799999999999989E-2</v>
      </c>
    </row>
    <row r="1874" spans="1:7">
      <c r="A1874" s="48" t="s">
        <v>2343</v>
      </c>
      <c r="B1874" t="s">
        <v>2769</v>
      </c>
      <c r="C1874" s="3">
        <v>1533</v>
      </c>
      <c r="D1874" t="s">
        <v>1659</v>
      </c>
      <c r="E1874" s="74">
        <v>0.68120000000000003</v>
      </c>
      <c r="F1874" s="136">
        <v>0.72889999999999999</v>
      </c>
      <c r="G1874" s="136">
        <f t="shared" si="29"/>
        <v>4.7699999999999965E-2</v>
      </c>
    </row>
    <row r="1875" spans="1:7">
      <c r="A1875" s="48" t="s">
        <v>2343</v>
      </c>
      <c r="B1875" t="s">
        <v>2769</v>
      </c>
      <c r="C1875" s="3">
        <v>2156</v>
      </c>
      <c r="D1875" t="s">
        <v>1671</v>
      </c>
      <c r="E1875" s="74">
        <v>0.70740000000000003</v>
      </c>
      <c r="F1875" s="136">
        <v>0.69230000000000003</v>
      </c>
      <c r="G1875" s="136">
        <f t="shared" si="29"/>
        <v>-1.5100000000000002E-2</v>
      </c>
    </row>
    <row r="1876" spans="1:7">
      <c r="A1876" s="48" t="s">
        <v>2343</v>
      </c>
      <c r="B1876" t="s">
        <v>2769</v>
      </c>
      <c r="C1876" s="3">
        <v>1604</v>
      </c>
      <c r="D1876" t="s">
        <v>1660</v>
      </c>
      <c r="E1876" s="74">
        <v>0.32590000000000002</v>
      </c>
      <c r="F1876" s="136">
        <v>0.4259</v>
      </c>
      <c r="G1876" s="136">
        <f t="shared" si="29"/>
        <v>9.9999999999999978E-2</v>
      </c>
    </row>
    <row r="1877" spans="1:7">
      <c r="A1877" s="48" t="s">
        <v>2343</v>
      </c>
      <c r="B1877" t="s">
        <v>2769</v>
      </c>
      <c r="C1877" s="3">
        <v>2381</v>
      </c>
      <c r="D1877" t="s">
        <v>1678</v>
      </c>
      <c r="E1877" s="74">
        <v>0.82740000000000002</v>
      </c>
      <c r="F1877" s="136">
        <v>0.80800000000000005</v>
      </c>
      <c r="G1877" s="136">
        <f t="shared" si="29"/>
        <v>-1.9399999999999973E-2</v>
      </c>
    </row>
    <row r="1878" spans="1:7">
      <c r="A1878" s="48" t="s">
        <v>2343</v>
      </c>
      <c r="B1878" t="s">
        <v>2769</v>
      </c>
      <c r="C1878" s="3">
        <v>2128</v>
      </c>
      <c r="D1878" t="s">
        <v>874</v>
      </c>
      <c r="E1878" s="74">
        <v>0.8498</v>
      </c>
      <c r="F1878" s="136">
        <v>0.85609999999999997</v>
      </c>
      <c r="G1878" s="136">
        <f t="shared" si="29"/>
        <v>6.2999999999999723E-3</v>
      </c>
    </row>
    <row r="1879" spans="1:7">
      <c r="A1879" s="48" t="s">
        <v>2343</v>
      </c>
      <c r="B1879" t="s">
        <v>2769</v>
      </c>
      <c r="C1879" s="3">
        <v>3357</v>
      </c>
      <c r="D1879" t="s">
        <v>1690</v>
      </c>
      <c r="E1879" s="74">
        <v>0.4723</v>
      </c>
      <c r="F1879" s="136">
        <v>0.48659999999999998</v>
      </c>
      <c r="G1879" s="136">
        <f t="shared" si="29"/>
        <v>1.4299999999999979E-2</v>
      </c>
    </row>
    <row r="1880" spans="1:7">
      <c r="A1880" s="48" t="s">
        <v>2343</v>
      </c>
      <c r="B1880" t="s">
        <v>2769</v>
      </c>
      <c r="C1880" s="3">
        <v>2155</v>
      </c>
      <c r="D1880" t="s">
        <v>1670</v>
      </c>
      <c r="E1880" s="74">
        <v>0.85409999999999997</v>
      </c>
      <c r="F1880" s="136">
        <v>0.84130000000000005</v>
      </c>
      <c r="G1880" s="136">
        <f t="shared" si="29"/>
        <v>-1.2799999999999923E-2</v>
      </c>
    </row>
    <row r="1881" spans="1:7">
      <c r="A1881" s="48" t="s">
        <v>2343</v>
      </c>
      <c r="B1881" t="s">
        <v>2769</v>
      </c>
      <c r="C1881" s="3">
        <v>2218</v>
      </c>
      <c r="D1881" t="s">
        <v>1674</v>
      </c>
      <c r="E1881" s="74">
        <v>0.60370000000000001</v>
      </c>
      <c r="F1881" s="136">
        <v>0.61119999999999997</v>
      </c>
      <c r="G1881" s="136">
        <f t="shared" si="29"/>
        <v>7.4999999999999512E-3</v>
      </c>
    </row>
    <row r="1882" spans="1:7">
      <c r="A1882" s="48" t="s">
        <v>2343</v>
      </c>
      <c r="B1882" t="s">
        <v>2769</v>
      </c>
      <c r="C1882" s="3">
        <v>3008</v>
      </c>
      <c r="D1882" t="s">
        <v>1684</v>
      </c>
      <c r="E1882" s="74">
        <v>0.35</v>
      </c>
      <c r="F1882" s="136">
        <v>0.39040000000000002</v>
      </c>
      <c r="G1882" s="136">
        <f t="shared" si="29"/>
        <v>4.0400000000000047E-2</v>
      </c>
    </row>
    <row r="1883" spans="1:7">
      <c r="A1883" s="48" t="s">
        <v>2343</v>
      </c>
      <c r="B1883" t="s">
        <v>2769</v>
      </c>
      <c r="C1883" s="3">
        <v>4457</v>
      </c>
      <c r="D1883" t="s">
        <v>1699</v>
      </c>
      <c r="E1883" s="74">
        <v>0.55000000000000004</v>
      </c>
      <c r="F1883" s="136">
        <v>0.53010000000000002</v>
      </c>
      <c r="G1883" s="136">
        <f t="shared" si="29"/>
        <v>-1.9900000000000029E-2</v>
      </c>
    </row>
    <row r="1884" spans="1:7">
      <c r="A1884" s="48" t="s">
        <v>2343</v>
      </c>
      <c r="B1884" t="s">
        <v>2769</v>
      </c>
      <c r="C1884" s="3">
        <v>2129</v>
      </c>
      <c r="D1884" t="s">
        <v>1669</v>
      </c>
      <c r="E1884" s="74">
        <v>0.72770000000000001</v>
      </c>
      <c r="F1884" s="136">
        <v>0.72799999999999998</v>
      </c>
      <c r="G1884" s="136">
        <f t="shared" si="29"/>
        <v>2.9999999999996696E-4</v>
      </c>
    </row>
    <row r="1885" spans="1:7">
      <c r="A1885" s="48" t="s">
        <v>2343</v>
      </c>
      <c r="B1885" t="s">
        <v>2769</v>
      </c>
      <c r="C1885" s="3">
        <v>3412</v>
      </c>
      <c r="D1885" t="s">
        <v>1691</v>
      </c>
      <c r="E1885" s="74">
        <v>0.44159999999999999</v>
      </c>
      <c r="F1885" s="136">
        <v>0.4521</v>
      </c>
      <c r="G1885" s="136">
        <f t="shared" si="29"/>
        <v>1.0500000000000009E-2</v>
      </c>
    </row>
    <row r="1886" spans="1:7">
      <c r="A1886" s="48" t="s">
        <v>2343</v>
      </c>
      <c r="B1886" t="s">
        <v>2769</v>
      </c>
      <c r="C1886" s="3">
        <v>2312</v>
      </c>
      <c r="D1886" t="s">
        <v>1677</v>
      </c>
      <c r="E1886" s="74">
        <v>0.55500000000000005</v>
      </c>
      <c r="F1886" s="136">
        <v>0.57699999999999996</v>
      </c>
      <c r="G1886" s="136">
        <f t="shared" si="29"/>
        <v>2.1999999999999909E-2</v>
      </c>
    </row>
    <row r="1887" spans="1:7">
      <c r="A1887" s="48" t="s">
        <v>2343</v>
      </c>
      <c r="B1887" t="s">
        <v>2769</v>
      </c>
      <c r="C1887" s="3">
        <v>5693</v>
      </c>
      <c r="D1887" t="s">
        <v>3017</v>
      </c>
      <c r="E1887" s="74">
        <v>0.57879999999999998</v>
      </c>
      <c r="F1887" s="136">
        <v>0.5948</v>
      </c>
      <c r="G1887" s="136">
        <f t="shared" si="29"/>
        <v>1.6000000000000014E-2</v>
      </c>
    </row>
    <row r="1888" spans="1:7">
      <c r="A1888" s="48" t="s">
        <v>2343</v>
      </c>
      <c r="B1888" t="s">
        <v>2769</v>
      </c>
      <c r="C1888" s="3">
        <v>2110</v>
      </c>
      <c r="D1888" t="s">
        <v>3116</v>
      </c>
      <c r="E1888" s="74">
        <v>0.80710000000000004</v>
      </c>
      <c r="F1888" s="136">
        <v>0.79400000000000004</v>
      </c>
      <c r="G1888" s="136">
        <f t="shared" si="29"/>
        <v>-1.3100000000000001E-2</v>
      </c>
    </row>
    <row r="1889" spans="1:7">
      <c r="A1889" s="48" t="s">
        <v>2343</v>
      </c>
      <c r="B1889" t="s">
        <v>2769</v>
      </c>
      <c r="C1889" s="3">
        <v>2127</v>
      </c>
      <c r="D1889" t="s">
        <v>135</v>
      </c>
      <c r="E1889" s="74">
        <v>0.49120000000000003</v>
      </c>
      <c r="F1889" s="136">
        <v>0.50380000000000003</v>
      </c>
      <c r="G1889" s="136">
        <f t="shared" si="29"/>
        <v>1.26E-2</v>
      </c>
    </row>
    <row r="1890" spans="1:7">
      <c r="A1890" s="48" t="s">
        <v>2343</v>
      </c>
      <c r="B1890" t="s">
        <v>2769</v>
      </c>
      <c r="C1890" s="3">
        <v>3727</v>
      </c>
      <c r="D1890" t="s">
        <v>1695</v>
      </c>
      <c r="E1890" s="74">
        <v>0.77869999999999995</v>
      </c>
      <c r="F1890" s="136">
        <v>0.76959999999999995</v>
      </c>
      <c r="G1890" s="136">
        <f t="shared" si="29"/>
        <v>-9.099999999999997E-3</v>
      </c>
    </row>
    <row r="1891" spans="1:7">
      <c r="A1891" s="48" t="s">
        <v>2343</v>
      </c>
      <c r="B1891" t="s">
        <v>2769</v>
      </c>
      <c r="C1891" s="3">
        <v>3758</v>
      </c>
      <c r="D1891" t="s">
        <v>1696</v>
      </c>
      <c r="E1891" s="74">
        <v>0.80410000000000004</v>
      </c>
      <c r="F1891" s="136">
        <v>0.84330000000000005</v>
      </c>
      <c r="G1891" s="136">
        <f t="shared" si="29"/>
        <v>3.9200000000000013E-2</v>
      </c>
    </row>
    <row r="1892" spans="1:7">
      <c r="A1892" s="48" t="s">
        <v>2343</v>
      </c>
      <c r="B1892" t="s">
        <v>2769</v>
      </c>
      <c r="C1892" s="3">
        <v>3258</v>
      </c>
      <c r="D1892" t="s">
        <v>1689</v>
      </c>
      <c r="E1892" s="74">
        <v>0.7339</v>
      </c>
      <c r="F1892" s="136">
        <v>0.76219999999999999</v>
      </c>
      <c r="G1892" s="136">
        <f t="shared" si="29"/>
        <v>2.8299999999999992E-2</v>
      </c>
    </row>
    <row r="1893" spans="1:7">
      <c r="A1893" s="48" t="s">
        <v>2343</v>
      </c>
      <c r="B1893" t="s">
        <v>2769</v>
      </c>
      <c r="C1893" s="3">
        <v>3729</v>
      </c>
      <c r="D1893" t="s">
        <v>442</v>
      </c>
      <c r="E1893" s="74">
        <v>0.81889999999999996</v>
      </c>
      <c r="F1893" s="136">
        <v>0.82440000000000002</v>
      </c>
      <c r="G1893" s="136">
        <f t="shared" si="29"/>
        <v>5.5000000000000604E-3</v>
      </c>
    </row>
    <row r="1894" spans="1:7">
      <c r="A1894" s="48" t="s">
        <v>2343</v>
      </c>
      <c r="B1894" t="s">
        <v>2769</v>
      </c>
      <c r="C1894" s="3">
        <v>3007</v>
      </c>
      <c r="D1894" t="s">
        <v>1683</v>
      </c>
      <c r="E1894" s="74">
        <v>0.4133</v>
      </c>
      <c r="F1894" s="136">
        <v>0.3765</v>
      </c>
      <c r="G1894" s="136">
        <f t="shared" si="29"/>
        <v>-3.6799999999999999E-2</v>
      </c>
    </row>
    <row r="1895" spans="1:7">
      <c r="A1895" s="48" t="s">
        <v>2343</v>
      </c>
      <c r="B1895" t="s">
        <v>2769</v>
      </c>
      <c r="C1895" s="3">
        <v>2056</v>
      </c>
      <c r="D1895" t="s">
        <v>1663</v>
      </c>
      <c r="E1895" s="74">
        <v>0.8619</v>
      </c>
      <c r="F1895" s="136">
        <v>0.86929999999999996</v>
      </c>
      <c r="G1895" s="136">
        <f t="shared" si="29"/>
        <v>7.3999999999999622E-3</v>
      </c>
    </row>
    <row r="1896" spans="1:7">
      <c r="A1896" s="48" t="s">
        <v>2343</v>
      </c>
      <c r="B1896" t="s">
        <v>2769</v>
      </c>
      <c r="C1896" s="3">
        <v>2258</v>
      </c>
      <c r="D1896" t="s">
        <v>1675</v>
      </c>
      <c r="E1896" s="74">
        <v>0.27650000000000002</v>
      </c>
      <c r="F1896" s="136">
        <v>0.25169999999999998</v>
      </c>
      <c r="G1896" s="136">
        <f t="shared" si="29"/>
        <v>-2.4800000000000044E-2</v>
      </c>
    </row>
    <row r="1897" spans="1:7">
      <c r="A1897" s="48" t="s">
        <v>2343</v>
      </c>
      <c r="B1897" t="s">
        <v>2769</v>
      </c>
      <c r="C1897" s="3">
        <v>3506</v>
      </c>
      <c r="D1897" t="s">
        <v>1693</v>
      </c>
      <c r="E1897" s="74">
        <v>0.35589999999999999</v>
      </c>
      <c r="F1897" s="136">
        <v>0.35639999999999999</v>
      </c>
      <c r="G1897" s="136">
        <f t="shared" si="29"/>
        <v>5.0000000000000044E-4</v>
      </c>
    </row>
    <row r="1898" spans="1:7">
      <c r="A1898" s="48" t="s">
        <v>2343</v>
      </c>
      <c r="B1898" t="s">
        <v>2769</v>
      </c>
      <c r="C1898" s="3">
        <v>2111</v>
      </c>
      <c r="D1898" t="s">
        <v>75</v>
      </c>
      <c r="E1898" s="74">
        <v>0.31240000000000001</v>
      </c>
      <c r="F1898" s="136">
        <v>0.32669999999999999</v>
      </c>
      <c r="G1898" s="136">
        <f t="shared" si="29"/>
        <v>1.4299999999999979E-2</v>
      </c>
    </row>
    <row r="1899" spans="1:7">
      <c r="A1899" s="48" t="s">
        <v>2343</v>
      </c>
      <c r="B1899" t="s">
        <v>2769</v>
      </c>
      <c r="C1899" s="3">
        <v>2172</v>
      </c>
      <c r="D1899" t="s">
        <v>1672</v>
      </c>
      <c r="E1899" s="74">
        <v>0.32440000000000002</v>
      </c>
      <c r="F1899" s="136">
        <v>0.34660000000000002</v>
      </c>
      <c r="G1899" s="136">
        <f t="shared" si="29"/>
        <v>2.2199999999999998E-2</v>
      </c>
    </row>
    <row r="1900" spans="1:7">
      <c r="A1900" s="48" t="s">
        <v>2343</v>
      </c>
      <c r="B1900" t="s">
        <v>2769</v>
      </c>
      <c r="C1900" s="3">
        <v>2401</v>
      </c>
      <c r="D1900" t="s">
        <v>1679</v>
      </c>
      <c r="E1900" s="74">
        <v>0.2404</v>
      </c>
      <c r="F1900" s="136">
        <v>0.26700000000000002</v>
      </c>
      <c r="G1900" s="136">
        <f t="shared" si="29"/>
        <v>2.6600000000000013E-2</v>
      </c>
    </row>
    <row r="1901" spans="1:7">
      <c r="A1901" s="48" t="s">
        <v>2343</v>
      </c>
      <c r="B1901" t="s">
        <v>2769</v>
      </c>
      <c r="C1901" s="3">
        <v>2952</v>
      </c>
      <c r="D1901" t="s">
        <v>1682</v>
      </c>
      <c r="E1901" s="74">
        <v>0.84340000000000004</v>
      </c>
      <c r="F1901" s="136">
        <v>0.85780000000000001</v>
      </c>
      <c r="G1901" s="136">
        <f t="shared" si="29"/>
        <v>1.4399999999999968E-2</v>
      </c>
    </row>
    <row r="1902" spans="1:7">
      <c r="A1902" s="48" t="s">
        <v>2343</v>
      </c>
      <c r="B1902" t="s">
        <v>2769</v>
      </c>
      <c r="C1902" s="3">
        <v>2951</v>
      </c>
      <c r="D1902" t="s">
        <v>1681</v>
      </c>
      <c r="E1902" s="74">
        <v>0.57369999999999999</v>
      </c>
      <c r="F1902" s="136">
        <v>0.58050000000000002</v>
      </c>
      <c r="G1902" s="136">
        <f t="shared" si="29"/>
        <v>6.8000000000000282E-3</v>
      </c>
    </row>
    <row r="1903" spans="1:7">
      <c r="A1903" s="48" t="s">
        <v>2343</v>
      </c>
      <c r="B1903" t="s">
        <v>2769</v>
      </c>
      <c r="C1903" s="3">
        <v>3190</v>
      </c>
      <c r="D1903" t="s">
        <v>1687</v>
      </c>
      <c r="E1903" s="74">
        <v>0.72430000000000005</v>
      </c>
      <c r="F1903" s="136">
        <v>0.72440000000000004</v>
      </c>
      <c r="G1903" s="136">
        <f t="shared" si="29"/>
        <v>9.9999999999988987E-5</v>
      </c>
    </row>
    <row r="1904" spans="1:7">
      <c r="A1904" s="48" t="s">
        <v>2343</v>
      </c>
      <c r="B1904" t="s">
        <v>2769</v>
      </c>
      <c r="C1904" s="3">
        <v>3719</v>
      </c>
      <c r="D1904" t="s">
        <v>1694</v>
      </c>
      <c r="E1904" s="74">
        <v>0.87470000000000003</v>
      </c>
      <c r="F1904" s="136">
        <v>0.84970000000000001</v>
      </c>
      <c r="G1904" s="136">
        <f t="shared" si="29"/>
        <v>-2.5000000000000022E-2</v>
      </c>
    </row>
    <row r="1905" spans="1:7">
      <c r="A1905" s="48" t="s">
        <v>2343</v>
      </c>
      <c r="B1905" t="s">
        <v>2769</v>
      </c>
      <c r="C1905" s="3">
        <v>3718</v>
      </c>
      <c r="D1905" t="s">
        <v>362</v>
      </c>
      <c r="E1905" s="74">
        <v>0.80120000000000002</v>
      </c>
      <c r="F1905" s="136">
        <v>0.81259999999999999</v>
      </c>
      <c r="G1905" s="136">
        <f t="shared" si="29"/>
        <v>1.1399999999999966E-2</v>
      </c>
    </row>
    <row r="1906" spans="1:7">
      <c r="A1906" s="48" t="s">
        <v>2343</v>
      </c>
      <c r="B1906" t="s">
        <v>2769</v>
      </c>
      <c r="C1906" s="3">
        <v>2708</v>
      </c>
      <c r="D1906" t="s">
        <v>1471</v>
      </c>
      <c r="E1906" s="74">
        <v>0.70740000000000003</v>
      </c>
      <c r="F1906" s="136">
        <v>0.70269999999999999</v>
      </c>
      <c r="G1906" s="136">
        <f t="shared" si="29"/>
        <v>-4.7000000000000375E-3</v>
      </c>
    </row>
    <row r="1907" spans="1:7">
      <c r="A1907" s="48" t="s">
        <v>2343</v>
      </c>
      <c r="B1907" t="s">
        <v>2769</v>
      </c>
      <c r="C1907" s="3">
        <v>4389</v>
      </c>
      <c r="D1907" t="s">
        <v>1698</v>
      </c>
      <c r="E1907" s="74">
        <v>0.34239999999999998</v>
      </c>
      <c r="F1907" s="136">
        <v>0.33160000000000001</v>
      </c>
      <c r="G1907" s="136">
        <f t="shared" si="29"/>
        <v>-1.0799999999999976E-2</v>
      </c>
    </row>
    <row r="1908" spans="1:7">
      <c r="A1908" s="48" t="s">
        <v>2343</v>
      </c>
      <c r="B1908" t="s">
        <v>2769</v>
      </c>
      <c r="C1908" s="3">
        <v>4035</v>
      </c>
      <c r="D1908" t="s">
        <v>1697</v>
      </c>
      <c r="E1908" s="74">
        <v>0.3478</v>
      </c>
      <c r="F1908" s="136">
        <v>0.3664</v>
      </c>
      <c r="G1908" s="136">
        <f t="shared" si="29"/>
        <v>1.8600000000000005E-2</v>
      </c>
    </row>
    <row r="1909" spans="1:7">
      <c r="A1909" s="48" t="s">
        <v>2343</v>
      </c>
      <c r="B1909" t="s">
        <v>2769</v>
      </c>
      <c r="C1909" s="3">
        <v>2106</v>
      </c>
      <c r="D1909" t="s">
        <v>1666</v>
      </c>
      <c r="E1909" s="74">
        <v>0.62150000000000005</v>
      </c>
      <c r="F1909" s="136">
        <v>0.62390000000000001</v>
      </c>
      <c r="G1909" s="136">
        <f t="shared" si="29"/>
        <v>2.3999999999999577E-3</v>
      </c>
    </row>
    <row r="1910" spans="1:7">
      <c r="A1910" s="48" t="s">
        <v>2343</v>
      </c>
      <c r="B1910" t="s">
        <v>2769</v>
      </c>
      <c r="C1910" s="3">
        <v>5250</v>
      </c>
      <c r="D1910" t="s">
        <v>1700</v>
      </c>
      <c r="E1910" s="74">
        <v>0.72809999999999997</v>
      </c>
      <c r="F1910" s="136">
        <v>0.73650000000000004</v>
      </c>
      <c r="G1910" s="136">
        <f t="shared" si="29"/>
        <v>8.4000000000000741E-3</v>
      </c>
    </row>
    <row r="1911" spans="1:7">
      <c r="A1911" s="48" t="s">
        <v>2343</v>
      </c>
      <c r="B1911" t="s">
        <v>2769</v>
      </c>
      <c r="C1911" s="3">
        <v>5344</v>
      </c>
      <c r="D1911" t="s">
        <v>1702</v>
      </c>
      <c r="E1911" s="74">
        <v>0.75690000000000002</v>
      </c>
      <c r="F1911" s="136">
        <v>0.73219999999999996</v>
      </c>
      <c r="G1911" s="136">
        <f t="shared" si="29"/>
        <v>-2.4700000000000055E-2</v>
      </c>
    </row>
    <row r="1912" spans="1:7">
      <c r="A1912" s="48" t="s">
        <v>2343</v>
      </c>
      <c r="B1912" t="s">
        <v>2769</v>
      </c>
      <c r="C1912" s="3">
        <v>5730</v>
      </c>
      <c r="D1912" t="s">
        <v>3068</v>
      </c>
      <c r="E1912" s="74">
        <v>0.43580000000000002</v>
      </c>
      <c r="F1912" s="136">
        <v>0.43959999999999999</v>
      </c>
      <c r="G1912" s="136">
        <f t="shared" si="29"/>
        <v>3.7999999999999701E-3</v>
      </c>
    </row>
    <row r="1913" spans="1:7">
      <c r="A1913" s="48" t="s">
        <v>2343</v>
      </c>
      <c r="B1913" t="s">
        <v>2769</v>
      </c>
      <c r="C1913" s="3">
        <v>2096</v>
      </c>
      <c r="D1913" t="s">
        <v>1665</v>
      </c>
      <c r="E1913" s="74">
        <v>0.85050000000000003</v>
      </c>
      <c r="F1913" s="136">
        <v>0.83850000000000002</v>
      </c>
      <c r="G1913" s="136">
        <f t="shared" si="29"/>
        <v>-1.2000000000000011E-2</v>
      </c>
    </row>
    <row r="1914" spans="1:7">
      <c r="A1914" s="48" t="s">
        <v>2343</v>
      </c>
      <c r="B1914" t="s">
        <v>2769</v>
      </c>
      <c r="C1914" s="3">
        <v>2950</v>
      </c>
      <c r="D1914" t="s">
        <v>1680</v>
      </c>
      <c r="E1914" s="74">
        <v>0.68379999999999996</v>
      </c>
      <c r="F1914" s="136">
        <v>0.70569999999999999</v>
      </c>
      <c r="G1914" s="136">
        <f t="shared" si="29"/>
        <v>2.1900000000000031E-2</v>
      </c>
    </row>
    <row r="1915" spans="1:7">
      <c r="A1915" s="48" t="s">
        <v>2343</v>
      </c>
      <c r="B1915" t="s">
        <v>2769</v>
      </c>
      <c r="C1915" s="3">
        <v>2479</v>
      </c>
      <c r="D1915" t="s">
        <v>1265</v>
      </c>
      <c r="E1915" s="74">
        <v>0.76959999999999995</v>
      </c>
      <c r="F1915" s="136">
        <v>0.78359999999999996</v>
      </c>
      <c r="G1915" s="136">
        <f t="shared" si="29"/>
        <v>1.4000000000000012E-2</v>
      </c>
    </row>
    <row r="1916" spans="1:7">
      <c r="A1916" s="48" t="s">
        <v>2343</v>
      </c>
      <c r="B1916" t="s">
        <v>2769</v>
      </c>
      <c r="C1916" s="3">
        <v>2086</v>
      </c>
      <c r="D1916" t="s">
        <v>1664</v>
      </c>
      <c r="E1916" s="74">
        <v>0.52249999999999996</v>
      </c>
      <c r="F1916" s="136">
        <v>0.51959999999999995</v>
      </c>
      <c r="G1916" s="136">
        <f t="shared" si="29"/>
        <v>-2.9000000000000137E-3</v>
      </c>
    </row>
    <row r="1917" spans="1:7">
      <c r="A1917" s="48" t="s">
        <v>2343</v>
      </c>
      <c r="B1917" t="s">
        <v>2769</v>
      </c>
      <c r="C1917" s="3">
        <v>3356</v>
      </c>
      <c r="D1917" t="s">
        <v>647</v>
      </c>
      <c r="E1917" s="74">
        <v>0.38650000000000001</v>
      </c>
      <c r="F1917" s="136">
        <v>0.40379999999999999</v>
      </c>
      <c r="G1917" s="136">
        <f t="shared" si="29"/>
        <v>1.7299999999999982E-2</v>
      </c>
    </row>
    <row r="1918" spans="1:7">
      <c r="A1918" s="48" t="s">
        <v>2343</v>
      </c>
      <c r="B1918" t="s">
        <v>2769</v>
      </c>
      <c r="C1918" s="3">
        <v>3413</v>
      </c>
      <c r="D1918" t="s">
        <v>1692</v>
      </c>
      <c r="E1918" s="74">
        <v>0.59699999999999998</v>
      </c>
      <c r="F1918" s="136">
        <v>0.6048</v>
      </c>
      <c r="G1918" s="136">
        <f t="shared" si="29"/>
        <v>7.8000000000000291E-3</v>
      </c>
    </row>
    <row r="1919" spans="1:7">
      <c r="A1919" s="48" t="s">
        <v>2343</v>
      </c>
      <c r="B1919" t="s">
        <v>2769</v>
      </c>
      <c r="C1919" s="3">
        <v>1698</v>
      </c>
      <c r="D1919" t="s">
        <v>1661</v>
      </c>
      <c r="E1919" s="74">
        <v>0.49930000000000002</v>
      </c>
      <c r="F1919" s="136">
        <v>0.55130000000000001</v>
      </c>
      <c r="G1919" s="136">
        <f t="shared" si="29"/>
        <v>5.1999999999999991E-2</v>
      </c>
    </row>
    <row r="1920" spans="1:7">
      <c r="A1920" s="48" t="s">
        <v>2343</v>
      </c>
      <c r="B1920" t="s">
        <v>2769</v>
      </c>
      <c r="C1920" s="3">
        <v>3189</v>
      </c>
      <c r="D1920" t="s">
        <v>1686</v>
      </c>
      <c r="E1920" s="74">
        <v>0.54249999999999998</v>
      </c>
      <c r="F1920" s="136">
        <v>0.55830000000000002</v>
      </c>
      <c r="G1920" s="136">
        <f t="shared" si="29"/>
        <v>1.5800000000000036E-2</v>
      </c>
    </row>
    <row r="1921" spans="1:7">
      <c r="A1921" s="48" t="s">
        <v>2343</v>
      </c>
      <c r="B1921" t="s">
        <v>2769</v>
      </c>
      <c r="C1921" s="3">
        <v>3257</v>
      </c>
      <c r="D1921" t="s">
        <v>1688</v>
      </c>
      <c r="E1921" s="74">
        <v>0.80830000000000002</v>
      </c>
      <c r="F1921" s="136">
        <v>0.82730000000000004</v>
      </c>
      <c r="G1921" s="136">
        <f t="shared" si="29"/>
        <v>1.9000000000000017E-2</v>
      </c>
    </row>
    <row r="1922" spans="1:7">
      <c r="A1922" s="48" t="s">
        <v>2343</v>
      </c>
      <c r="B1922" t="s">
        <v>2769</v>
      </c>
      <c r="C1922" s="3">
        <v>5361</v>
      </c>
      <c r="D1922" t="s">
        <v>1703</v>
      </c>
      <c r="E1922" s="74">
        <v>0.28039999999999998</v>
      </c>
      <c r="F1922" s="136">
        <v>0.29270000000000002</v>
      </c>
      <c r="G1922" s="136">
        <f t="shared" si="29"/>
        <v>1.2300000000000033E-2</v>
      </c>
    </row>
    <row r="1923" spans="1:7">
      <c r="A1923" s="48" t="s">
        <v>2343</v>
      </c>
      <c r="B1923" t="s">
        <v>2769</v>
      </c>
      <c r="C1923" s="3">
        <v>5694</v>
      </c>
      <c r="D1923" t="s">
        <v>3018</v>
      </c>
      <c r="E1923" s="74">
        <v>0.39529999999999998</v>
      </c>
      <c r="F1923" s="136">
        <v>0.40560000000000002</v>
      </c>
      <c r="G1923" s="136">
        <f t="shared" si="29"/>
        <v>1.0300000000000031E-2</v>
      </c>
    </row>
    <row r="1924" spans="1:7">
      <c r="A1924" s="48" t="s">
        <v>2343</v>
      </c>
      <c r="B1924" t="s">
        <v>2769</v>
      </c>
      <c r="C1924" s="3">
        <v>2108</v>
      </c>
      <c r="D1924" t="s">
        <v>1667</v>
      </c>
      <c r="E1924" s="74">
        <v>0.85750000000000004</v>
      </c>
      <c r="F1924" s="136">
        <v>0.85370000000000001</v>
      </c>
      <c r="G1924" s="136">
        <f t="shared" ref="G1924:G1987" si="30">F1924-E1924</f>
        <v>-3.8000000000000256E-3</v>
      </c>
    </row>
    <row r="1925" spans="1:7">
      <c r="A1925" s="48" t="s">
        <v>2343</v>
      </c>
      <c r="B1925" t="s">
        <v>2769</v>
      </c>
      <c r="C1925" s="3">
        <v>5301</v>
      </c>
      <c r="D1925" t="s">
        <v>1701</v>
      </c>
      <c r="E1925" s="74">
        <v>0.5151</v>
      </c>
      <c r="F1925" s="136">
        <v>0.52410000000000001</v>
      </c>
      <c r="G1925" s="136">
        <f t="shared" si="30"/>
        <v>9.000000000000008E-3</v>
      </c>
    </row>
    <row r="1926" spans="1:7">
      <c r="A1926" s="98" t="s">
        <v>2343</v>
      </c>
      <c r="B1926" t="s">
        <v>2769</v>
      </c>
      <c r="C1926" s="3">
        <v>1767</v>
      </c>
      <c r="D1926" t="s">
        <v>1662</v>
      </c>
      <c r="E1926" s="74">
        <v>0.3543</v>
      </c>
      <c r="F1926" s="136">
        <v>0.28000000000000003</v>
      </c>
      <c r="G1926" s="136">
        <f t="shared" si="30"/>
        <v>-7.4299999999999977E-2</v>
      </c>
    </row>
    <row r="1927" spans="1:7">
      <c r="A1927" s="48" t="s">
        <v>2343</v>
      </c>
      <c r="B1927" t="s">
        <v>2769</v>
      </c>
      <c r="C1927" s="3">
        <v>5743</v>
      </c>
      <c r="D1927" t="s">
        <v>3207</v>
      </c>
      <c r="E1927" s="74">
        <v>0.2757</v>
      </c>
      <c r="F1927" s="136">
        <v>0.26140000000000002</v>
      </c>
      <c r="G1927" s="136">
        <f t="shared" si="30"/>
        <v>-1.4299999999999979E-2</v>
      </c>
    </row>
    <row r="1928" spans="1:7">
      <c r="A1928" s="48" t="s">
        <v>2343</v>
      </c>
      <c r="B1928" t="s">
        <v>2769</v>
      </c>
      <c r="C1928" s="3">
        <v>3063</v>
      </c>
      <c r="D1928" t="s">
        <v>1685</v>
      </c>
      <c r="E1928" s="74">
        <v>0.65600000000000003</v>
      </c>
      <c r="F1928" s="136">
        <v>0.67230000000000001</v>
      </c>
      <c r="G1928" s="136">
        <f t="shared" si="30"/>
        <v>1.6299999999999981E-2</v>
      </c>
    </row>
    <row r="1929" spans="1:7">
      <c r="A1929" s="48" t="s">
        <v>2343</v>
      </c>
      <c r="B1929" t="s">
        <v>2769</v>
      </c>
      <c r="C1929" s="3">
        <v>2191</v>
      </c>
      <c r="D1929" t="s">
        <v>1673</v>
      </c>
      <c r="E1929" s="74">
        <v>0.82130000000000003</v>
      </c>
      <c r="F1929" s="136">
        <v>0.82689999999999997</v>
      </c>
      <c r="G1929" s="136">
        <f t="shared" si="30"/>
        <v>5.5999999999999384E-3</v>
      </c>
    </row>
    <row r="1930" spans="1:7">
      <c r="A1930" s="48" t="s">
        <v>2343</v>
      </c>
      <c r="B1930" t="s">
        <v>2769</v>
      </c>
      <c r="C1930" s="3">
        <v>2109</v>
      </c>
      <c r="D1930" t="s">
        <v>1668</v>
      </c>
      <c r="E1930" s="74">
        <v>0.7863</v>
      </c>
      <c r="F1930" s="136">
        <v>0.76919999999999999</v>
      </c>
      <c r="G1930" s="136">
        <f t="shared" si="30"/>
        <v>-1.7100000000000004E-2</v>
      </c>
    </row>
    <row r="1931" spans="1:7">
      <c r="A1931" s="48" t="s">
        <v>2343</v>
      </c>
      <c r="B1931" t="s">
        <v>2769</v>
      </c>
      <c r="C1931" s="3">
        <v>2296</v>
      </c>
      <c r="D1931" t="s">
        <v>1676</v>
      </c>
      <c r="E1931" s="74">
        <v>0.18160000000000001</v>
      </c>
      <c r="F1931" s="136">
        <v>0.20219999999999999</v>
      </c>
      <c r="G1931" s="136">
        <f t="shared" si="30"/>
        <v>2.0599999999999979E-2</v>
      </c>
    </row>
    <row r="1932" spans="1:7">
      <c r="A1932" s="48" t="s">
        <v>2343</v>
      </c>
      <c r="B1932" t="s">
        <v>2769</v>
      </c>
      <c r="C1932" s="3">
        <v>4192</v>
      </c>
      <c r="D1932" t="s">
        <v>741</v>
      </c>
      <c r="E1932" s="74">
        <v>0.35170000000000001</v>
      </c>
      <c r="F1932" s="136">
        <v>0.34570000000000001</v>
      </c>
      <c r="G1932" s="136">
        <f t="shared" si="30"/>
        <v>-6.0000000000000053E-3</v>
      </c>
    </row>
    <row r="1933" spans="1:7">
      <c r="A1933" s="48" t="s">
        <v>2343</v>
      </c>
      <c r="B1933" t="s">
        <v>2769</v>
      </c>
      <c r="C1933" s="3">
        <v>5695</v>
      </c>
      <c r="D1933" t="s">
        <v>3019</v>
      </c>
      <c r="E1933" s="74">
        <v>0.86060000000000003</v>
      </c>
      <c r="F1933" s="136">
        <v>0.86539999999999995</v>
      </c>
      <c r="G1933" s="136">
        <f t="shared" si="30"/>
        <v>4.7999999999999154E-3</v>
      </c>
    </row>
    <row r="1934" spans="1:7">
      <c r="A1934" s="48" t="s">
        <v>2357</v>
      </c>
      <c r="B1934" t="s">
        <v>2771</v>
      </c>
      <c r="C1934" s="3">
        <v>5381</v>
      </c>
      <c r="D1934" t="s">
        <v>1797</v>
      </c>
      <c r="E1934" s="74">
        <v>0.46189999999999998</v>
      </c>
      <c r="F1934" s="136">
        <v>0.45200000000000001</v>
      </c>
      <c r="G1934" s="136">
        <f t="shared" si="30"/>
        <v>-9.8999999999999644E-3</v>
      </c>
    </row>
    <row r="1935" spans="1:7">
      <c r="A1935" s="48" t="s">
        <v>2267</v>
      </c>
      <c r="B1935" t="s">
        <v>2772</v>
      </c>
      <c r="C1935" s="3">
        <v>3050</v>
      </c>
      <c r="D1935" t="s">
        <v>1137</v>
      </c>
      <c r="E1935" s="74">
        <v>0.75039999999999996</v>
      </c>
      <c r="F1935" s="136">
        <v>0.73860000000000003</v>
      </c>
      <c r="G1935" s="136">
        <f t="shared" si="30"/>
        <v>-1.1799999999999922E-2</v>
      </c>
    </row>
    <row r="1936" spans="1:7">
      <c r="A1936" s="48" t="s">
        <v>2267</v>
      </c>
      <c r="B1936" t="s">
        <v>2772</v>
      </c>
      <c r="C1936" s="3">
        <v>2186</v>
      </c>
      <c r="D1936" t="s">
        <v>1136</v>
      </c>
      <c r="E1936" s="74">
        <v>0.55659999999999998</v>
      </c>
      <c r="F1936" s="136">
        <v>0.54859999999999998</v>
      </c>
      <c r="G1936" s="136">
        <f t="shared" si="30"/>
        <v>-8.0000000000000071E-3</v>
      </c>
    </row>
    <row r="1937" spans="1:7">
      <c r="A1937" s="48" t="s">
        <v>2406</v>
      </c>
      <c r="B1937" t="s">
        <v>2773</v>
      </c>
      <c r="C1937" s="3">
        <v>3069</v>
      </c>
      <c r="D1937" t="s">
        <v>2029</v>
      </c>
      <c r="E1937" s="74">
        <v>0.39100000000000001</v>
      </c>
      <c r="F1937" s="136">
        <v>0.3957</v>
      </c>
      <c r="G1937" s="136">
        <f t="shared" si="30"/>
        <v>4.699999999999982E-3</v>
      </c>
    </row>
    <row r="1938" spans="1:7">
      <c r="A1938" s="48" t="s">
        <v>2406</v>
      </c>
      <c r="B1938" t="s">
        <v>2773</v>
      </c>
      <c r="C1938" s="3">
        <v>3068</v>
      </c>
      <c r="D1938" t="s">
        <v>2028</v>
      </c>
      <c r="E1938" s="74">
        <v>0.44800000000000001</v>
      </c>
      <c r="F1938" s="136">
        <v>0.4803</v>
      </c>
      <c r="G1938" s="136">
        <f t="shared" si="30"/>
        <v>3.2299999999999995E-2</v>
      </c>
    </row>
    <row r="1939" spans="1:7">
      <c r="A1939" s="48" t="s">
        <v>2342</v>
      </c>
      <c r="B1939" t="s">
        <v>2774</v>
      </c>
      <c r="C1939" s="3">
        <v>4513</v>
      </c>
      <c r="D1939" t="s">
        <v>1653</v>
      </c>
      <c r="E1939" s="74">
        <v>0.27800000000000002</v>
      </c>
      <c r="F1939" s="136">
        <v>0.26740000000000003</v>
      </c>
      <c r="G1939" s="136">
        <f t="shared" si="30"/>
        <v>-1.0599999999999998E-2</v>
      </c>
    </row>
    <row r="1940" spans="1:7">
      <c r="A1940" s="48" t="s">
        <v>2342</v>
      </c>
      <c r="B1940" t="s">
        <v>2774</v>
      </c>
      <c r="C1940" s="3">
        <v>4553</v>
      </c>
      <c r="D1940" t="s">
        <v>1655</v>
      </c>
      <c r="E1940" s="74">
        <v>0.36259999999999998</v>
      </c>
      <c r="F1940" s="136">
        <v>0.35360000000000003</v>
      </c>
      <c r="G1940" s="136">
        <f t="shared" si="30"/>
        <v>-8.9999999999999525E-3</v>
      </c>
    </row>
    <row r="1941" spans="1:7">
      <c r="A1941" s="48" t="s">
        <v>2342</v>
      </c>
      <c r="B1941" t="s">
        <v>2774</v>
      </c>
      <c r="C1941" s="3">
        <v>5108</v>
      </c>
      <c r="D1941" t="s">
        <v>1657</v>
      </c>
      <c r="E1941" s="74">
        <v>0.5262</v>
      </c>
      <c r="F1941" s="136">
        <v>0.5</v>
      </c>
      <c r="G1941" s="136">
        <f t="shared" si="30"/>
        <v>-2.6200000000000001E-2</v>
      </c>
    </row>
    <row r="1942" spans="1:7">
      <c r="A1942" s="48" t="s">
        <v>2342</v>
      </c>
      <c r="B1942" t="s">
        <v>2774</v>
      </c>
      <c r="C1942" s="3">
        <v>1707</v>
      </c>
      <c r="D1942" t="s">
        <v>1647</v>
      </c>
      <c r="E1942" s="74">
        <v>0.4602</v>
      </c>
      <c r="F1942" s="136">
        <v>0.46760000000000002</v>
      </c>
      <c r="G1942" s="136">
        <f t="shared" si="30"/>
        <v>7.4000000000000177E-3</v>
      </c>
    </row>
    <row r="1943" spans="1:7">
      <c r="A1943" s="48" t="s">
        <v>2342</v>
      </c>
      <c r="B1943" t="s">
        <v>2774</v>
      </c>
      <c r="C1943" s="3">
        <v>4512</v>
      </c>
      <c r="D1943" t="s">
        <v>1652</v>
      </c>
      <c r="E1943" s="74">
        <v>0.2949</v>
      </c>
      <c r="F1943" s="136">
        <v>0.3024</v>
      </c>
      <c r="G1943" s="136">
        <f t="shared" si="30"/>
        <v>7.5000000000000067E-3</v>
      </c>
    </row>
    <row r="1944" spans="1:7">
      <c r="A1944" s="48" t="s">
        <v>2342</v>
      </c>
      <c r="B1944" t="s">
        <v>2774</v>
      </c>
      <c r="C1944" s="3">
        <v>5004</v>
      </c>
      <c r="D1944" t="s">
        <v>1656</v>
      </c>
      <c r="E1944" s="74">
        <v>0.25480000000000003</v>
      </c>
      <c r="F1944" s="136">
        <v>0.25230000000000002</v>
      </c>
      <c r="G1944" s="136">
        <f t="shared" si="30"/>
        <v>-2.5000000000000022E-3</v>
      </c>
    </row>
    <row r="1945" spans="1:7">
      <c r="A1945" s="48" t="s">
        <v>2342</v>
      </c>
      <c r="B1945" t="s">
        <v>2774</v>
      </c>
      <c r="C1945" s="3">
        <v>3125</v>
      </c>
      <c r="D1945" t="s">
        <v>1650</v>
      </c>
      <c r="E1945" s="74">
        <v>0.373</v>
      </c>
      <c r="F1945" s="136">
        <v>0.3523</v>
      </c>
      <c r="G1945" s="136">
        <f t="shared" si="30"/>
        <v>-2.0699999999999996E-2</v>
      </c>
    </row>
    <row r="1946" spans="1:7">
      <c r="A1946" s="48" t="s">
        <v>2342</v>
      </c>
      <c r="B1946" t="s">
        <v>2774</v>
      </c>
      <c r="C1946" s="3">
        <v>2581</v>
      </c>
      <c r="D1946" t="s">
        <v>1649</v>
      </c>
      <c r="E1946" s="74">
        <v>0.2923</v>
      </c>
      <c r="F1946" s="136">
        <v>0.28970000000000001</v>
      </c>
      <c r="G1946" s="136">
        <f t="shared" si="30"/>
        <v>-2.5999999999999912E-3</v>
      </c>
    </row>
    <row r="1947" spans="1:7">
      <c r="A1947" s="48" t="s">
        <v>2342</v>
      </c>
      <c r="B1947" t="s">
        <v>2774</v>
      </c>
      <c r="C1947" s="3">
        <v>2400</v>
      </c>
      <c r="D1947" t="s">
        <v>1648</v>
      </c>
      <c r="E1947" s="74">
        <v>0.34860000000000002</v>
      </c>
      <c r="F1947" s="136">
        <v>0.3614</v>
      </c>
      <c r="G1947" s="136">
        <f t="shared" si="30"/>
        <v>1.2799999999999978E-2</v>
      </c>
    </row>
    <row r="1948" spans="1:7">
      <c r="A1948" s="48" t="s">
        <v>2342</v>
      </c>
      <c r="B1948" t="s">
        <v>2774</v>
      </c>
      <c r="C1948" s="3">
        <v>4364</v>
      </c>
      <c r="D1948" t="s">
        <v>1651</v>
      </c>
      <c r="E1948" s="74">
        <v>0.29609999999999997</v>
      </c>
      <c r="F1948" s="136">
        <v>0.2777</v>
      </c>
      <c r="G1948" s="136">
        <f t="shared" si="30"/>
        <v>-1.8399999999999972E-2</v>
      </c>
    </row>
    <row r="1949" spans="1:7">
      <c r="A1949" s="48" t="s">
        <v>2342</v>
      </c>
      <c r="B1949" t="s">
        <v>2774</v>
      </c>
      <c r="C1949" s="3">
        <v>4551</v>
      </c>
      <c r="D1949" t="s">
        <v>1654</v>
      </c>
      <c r="E1949" s="74">
        <v>0.3</v>
      </c>
      <c r="F1949" s="136">
        <v>0.27239999999999998</v>
      </c>
      <c r="G1949" s="136">
        <f t="shared" si="30"/>
        <v>-2.7600000000000013E-2</v>
      </c>
    </row>
    <row r="1950" spans="1:7">
      <c r="A1950" s="50">
        <v>11054</v>
      </c>
      <c r="B1950" s="50" t="s">
        <v>2775</v>
      </c>
      <c r="C1950" s="134">
        <v>2007</v>
      </c>
      <c r="D1950" s="135" t="s">
        <v>390</v>
      </c>
      <c r="E1950" s="74">
        <v>0</v>
      </c>
      <c r="F1950" s="136">
        <v>0</v>
      </c>
      <c r="G1950" s="136">
        <f t="shared" si="30"/>
        <v>0</v>
      </c>
    </row>
    <row r="1951" spans="1:7">
      <c r="A1951" s="48" t="s">
        <v>2156</v>
      </c>
      <c r="B1951" t="s">
        <v>2776</v>
      </c>
      <c r="C1951" s="3">
        <v>2135</v>
      </c>
      <c r="D1951" t="s">
        <v>285</v>
      </c>
      <c r="E1951" s="74">
        <v>0.25319999999999998</v>
      </c>
      <c r="F1951" s="136">
        <v>0.2432</v>
      </c>
      <c r="G1951" s="136">
        <f t="shared" si="30"/>
        <v>-9.9999999999999811E-3</v>
      </c>
    </row>
    <row r="1952" spans="1:7">
      <c r="A1952" s="48" t="s">
        <v>2156</v>
      </c>
      <c r="B1952" t="s">
        <v>2776</v>
      </c>
      <c r="C1952" s="3">
        <v>5696</v>
      </c>
      <c r="D1952" t="s">
        <v>3117</v>
      </c>
      <c r="E1952" s="74">
        <v>0.105</v>
      </c>
      <c r="F1952" s="136">
        <v>7.1300000000000002E-2</v>
      </c>
      <c r="G1952" s="136">
        <f t="shared" si="30"/>
        <v>-3.3699999999999994E-2</v>
      </c>
    </row>
    <row r="1953" spans="1:7">
      <c r="A1953" s="48" t="s">
        <v>2134</v>
      </c>
      <c r="B1953" t="s">
        <v>2777</v>
      </c>
      <c r="C1953" s="3">
        <v>2265</v>
      </c>
      <c r="D1953" t="s">
        <v>97</v>
      </c>
      <c r="E1953" s="74">
        <v>0</v>
      </c>
      <c r="F1953" s="136">
        <v>0</v>
      </c>
      <c r="G1953" s="136">
        <f t="shared" si="30"/>
        <v>0</v>
      </c>
    </row>
    <row r="1954" spans="1:7">
      <c r="A1954" s="48" t="s">
        <v>2299</v>
      </c>
      <c r="B1954" t="s">
        <v>2778</v>
      </c>
      <c r="C1954" s="3">
        <v>2040</v>
      </c>
      <c r="D1954" t="s">
        <v>1244</v>
      </c>
      <c r="E1954" s="74">
        <v>0.57250000000000001</v>
      </c>
      <c r="F1954" s="136">
        <v>0.60109999999999997</v>
      </c>
      <c r="G1954" s="136">
        <f t="shared" si="30"/>
        <v>2.8599999999999959E-2</v>
      </c>
    </row>
    <row r="1955" spans="1:7">
      <c r="A1955" s="48" t="s">
        <v>2299</v>
      </c>
      <c r="B1955" t="s">
        <v>2778</v>
      </c>
      <c r="C1955" s="3">
        <v>3446</v>
      </c>
      <c r="D1955" t="s">
        <v>3208</v>
      </c>
      <c r="E1955" s="74">
        <v>0.39639999999999997</v>
      </c>
      <c r="F1955" s="136">
        <v>0.4037</v>
      </c>
      <c r="G1955" s="136">
        <f t="shared" si="30"/>
        <v>7.3000000000000287E-3</v>
      </c>
    </row>
    <row r="1956" spans="1:7">
      <c r="A1956" s="48" t="s">
        <v>2299</v>
      </c>
      <c r="B1956" t="s">
        <v>2778</v>
      </c>
      <c r="C1956" s="3">
        <v>4562</v>
      </c>
      <c r="D1956" t="s">
        <v>1248</v>
      </c>
      <c r="E1956" s="74">
        <v>0.22459999999999999</v>
      </c>
      <c r="F1956" s="136">
        <v>0.1956</v>
      </c>
      <c r="G1956" s="136">
        <f t="shared" si="30"/>
        <v>-2.8999999999999998E-2</v>
      </c>
    </row>
    <row r="1957" spans="1:7">
      <c r="A1957" s="48" t="s">
        <v>2299</v>
      </c>
      <c r="B1957" t="s">
        <v>2778</v>
      </c>
      <c r="C1957" s="3">
        <v>2237</v>
      </c>
      <c r="D1957" t="s">
        <v>1245</v>
      </c>
      <c r="E1957" s="74">
        <v>0.28410000000000002</v>
      </c>
      <c r="F1957" s="136">
        <v>0.29609999999999997</v>
      </c>
      <c r="G1957" s="136">
        <f t="shared" si="30"/>
        <v>1.1999999999999955E-2</v>
      </c>
    </row>
    <row r="1958" spans="1:7">
      <c r="A1958" s="48" t="s">
        <v>2299</v>
      </c>
      <c r="B1958" t="s">
        <v>2778</v>
      </c>
      <c r="C1958" s="3">
        <v>3827</v>
      </c>
      <c r="D1958" t="s">
        <v>1246</v>
      </c>
      <c r="E1958" s="74">
        <v>0.29859999999999998</v>
      </c>
      <c r="F1958" s="136">
        <v>0.29830000000000001</v>
      </c>
      <c r="G1958" s="136">
        <f t="shared" si="30"/>
        <v>-2.9999999999996696E-4</v>
      </c>
    </row>
    <row r="1959" spans="1:7">
      <c r="A1959" s="48" t="s">
        <v>2299</v>
      </c>
      <c r="B1959" t="s">
        <v>2778</v>
      </c>
      <c r="C1959" s="3">
        <v>4131</v>
      </c>
      <c r="D1959" t="s">
        <v>1247</v>
      </c>
      <c r="E1959" s="74">
        <v>0.253</v>
      </c>
      <c r="F1959" s="136">
        <v>0.253</v>
      </c>
      <c r="G1959" s="136">
        <f t="shared" si="30"/>
        <v>0</v>
      </c>
    </row>
    <row r="1960" spans="1:7">
      <c r="A1960" s="48" t="s">
        <v>2402</v>
      </c>
      <c r="B1960" t="s">
        <v>2779</v>
      </c>
      <c r="C1960" s="3">
        <v>2115</v>
      </c>
      <c r="D1960" t="s">
        <v>2020</v>
      </c>
      <c r="E1960" s="74">
        <v>0</v>
      </c>
      <c r="F1960" s="136">
        <v>0</v>
      </c>
      <c r="G1960" s="136">
        <f t="shared" si="30"/>
        <v>0</v>
      </c>
    </row>
    <row r="1961" spans="1:7">
      <c r="A1961" s="98" t="s">
        <v>2328</v>
      </c>
      <c r="B1961" t="s">
        <v>2780</v>
      </c>
      <c r="C1961" s="3">
        <v>5762</v>
      </c>
      <c r="D1961" t="s">
        <v>3178</v>
      </c>
      <c r="E1961" s="74">
        <v>0.57020000000000004</v>
      </c>
      <c r="F1961" s="136">
        <v>0.54110000000000003</v>
      </c>
      <c r="G1961" s="136">
        <f t="shared" si="30"/>
        <v>-2.9100000000000015E-2</v>
      </c>
    </row>
    <row r="1962" spans="1:7">
      <c r="A1962" s="48" t="s">
        <v>2328</v>
      </c>
      <c r="B1962" t="s">
        <v>2780</v>
      </c>
      <c r="C1962" s="3">
        <v>3119</v>
      </c>
      <c r="D1962" t="s">
        <v>1485</v>
      </c>
      <c r="E1962" s="74">
        <v>0.51359999999999995</v>
      </c>
      <c r="F1962" s="136">
        <v>0.50229999999999997</v>
      </c>
      <c r="G1962" s="136">
        <f t="shared" si="30"/>
        <v>-1.1299999999999977E-2</v>
      </c>
    </row>
    <row r="1963" spans="1:7">
      <c r="A1963" s="48" t="s">
        <v>2328</v>
      </c>
      <c r="B1963" t="s">
        <v>2780</v>
      </c>
      <c r="C1963" s="3">
        <v>3800</v>
      </c>
      <c r="D1963" t="s">
        <v>1486</v>
      </c>
      <c r="E1963" s="74">
        <v>0.52170000000000005</v>
      </c>
      <c r="F1963" s="136">
        <v>0.54659999999999997</v>
      </c>
      <c r="G1963" s="136">
        <f t="shared" si="30"/>
        <v>2.4899999999999922E-2</v>
      </c>
    </row>
    <row r="1964" spans="1:7">
      <c r="A1964" s="48" t="s">
        <v>2339</v>
      </c>
      <c r="B1964" t="s">
        <v>2781</v>
      </c>
      <c r="C1964" s="3">
        <v>4399</v>
      </c>
      <c r="D1964" t="s">
        <v>1635</v>
      </c>
      <c r="E1964" s="74">
        <v>0.53369999999999995</v>
      </c>
      <c r="F1964" s="136">
        <v>0.58630000000000004</v>
      </c>
      <c r="G1964" s="136">
        <f t="shared" si="30"/>
        <v>5.2600000000000091E-2</v>
      </c>
    </row>
    <row r="1965" spans="1:7">
      <c r="A1965" s="48" t="s">
        <v>2339</v>
      </c>
      <c r="B1965" t="s">
        <v>2781</v>
      </c>
      <c r="C1965" s="3">
        <v>5329</v>
      </c>
      <c r="D1965" t="s">
        <v>1636</v>
      </c>
      <c r="E1965" s="74">
        <v>0.35930000000000001</v>
      </c>
      <c r="F1965" s="136">
        <v>0.4118</v>
      </c>
      <c r="G1965" s="136">
        <f t="shared" si="30"/>
        <v>5.2499999999999991E-2</v>
      </c>
    </row>
    <row r="1966" spans="1:7">
      <c r="A1966" s="48" t="s">
        <v>2339</v>
      </c>
      <c r="B1966" t="s">
        <v>2781</v>
      </c>
      <c r="C1966" s="3">
        <v>5114</v>
      </c>
      <c r="D1966" t="s">
        <v>2486</v>
      </c>
      <c r="E1966" s="74">
        <v>0.39939999999999998</v>
      </c>
      <c r="F1966" s="136">
        <v>0.33679999999999999</v>
      </c>
      <c r="G1966" s="136">
        <f t="shared" si="30"/>
        <v>-6.2599999999999989E-2</v>
      </c>
    </row>
    <row r="1967" spans="1:7">
      <c r="A1967" s="48" t="s">
        <v>2339</v>
      </c>
      <c r="B1967" t="s">
        <v>2781</v>
      </c>
      <c r="C1967" s="3">
        <v>2229</v>
      </c>
      <c r="D1967" t="s">
        <v>1633</v>
      </c>
      <c r="E1967" s="74">
        <v>0.40400000000000003</v>
      </c>
      <c r="F1967" s="136">
        <v>0.44290000000000002</v>
      </c>
      <c r="G1967" s="136">
        <f t="shared" si="30"/>
        <v>3.889999999999999E-2</v>
      </c>
    </row>
    <row r="1968" spans="1:7">
      <c r="A1968" s="48" t="s">
        <v>2339</v>
      </c>
      <c r="B1968" t="s">
        <v>2781</v>
      </c>
      <c r="C1968" s="3">
        <v>2105</v>
      </c>
      <c r="D1968" t="s">
        <v>1632</v>
      </c>
      <c r="E1968" s="74">
        <v>0.52739999999999998</v>
      </c>
      <c r="F1968" s="136">
        <v>0.54930000000000001</v>
      </c>
      <c r="G1968" s="136">
        <f t="shared" si="30"/>
        <v>2.1900000000000031E-2</v>
      </c>
    </row>
    <row r="1969" spans="1:7">
      <c r="A1969" s="48" t="s">
        <v>2339</v>
      </c>
      <c r="B1969" t="s">
        <v>2781</v>
      </c>
      <c r="C1969" s="3">
        <v>4274</v>
      </c>
      <c r="D1969" t="s">
        <v>1634</v>
      </c>
      <c r="E1969" s="74">
        <v>0.50860000000000005</v>
      </c>
      <c r="F1969" s="136">
        <v>0.51880000000000004</v>
      </c>
      <c r="G1969" s="136">
        <f t="shared" si="30"/>
        <v>1.0199999999999987E-2</v>
      </c>
    </row>
    <row r="1970" spans="1:7">
      <c r="A1970" s="48" t="s">
        <v>2339</v>
      </c>
      <c r="B1970" t="s">
        <v>2781</v>
      </c>
      <c r="C1970" s="3">
        <v>5642</v>
      </c>
      <c r="D1970" t="s">
        <v>2950</v>
      </c>
      <c r="E1970" s="74">
        <v>0.35120000000000001</v>
      </c>
      <c r="F1970" s="136">
        <v>0.3846</v>
      </c>
      <c r="G1970" s="136">
        <f t="shared" si="30"/>
        <v>3.3399999999999985E-2</v>
      </c>
    </row>
    <row r="1971" spans="1:7">
      <c r="A1971" s="48" t="s">
        <v>2437</v>
      </c>
      <c r="B1971" t="s">
        <v>2782</v>
      </c>
      <c r="C1971" s="3">
        <v>5469</v>
      </c>
      <c r="D1971" t="s">
        <v>2459</v>
      </c>
      <c r="E1971" s="74">
        <v>0.42330000000000001</v>
      </c>
      <c r="F1971" s="136">
        <v>0.41210000000000002</v>
      </c>
      <c r="G1971" s="136">
        <f t="shared" si="30"/>
        <v>-1.1199999999999988E-2</v>
      </c>
    </row>
    <row r="1972" spans="1:7">
      <c r="A1972" s="48" t="s">
        <v>2229</v>
      </c>
      <c r="B1972" t="s">
        <v>2783</v>
      </c>
      <c r="C1972" s="3">
        <v>5375</v>
      </c>
      <c r="D1972" t="s">
        <v>975</v>
      </c>
      <c r="E1972" s="74">
        <v>0.39689999999999998</v>
      </c>
      <c r="F1972" s="136">
        <v>0.3644</v>
      </c>
      <c r="G1972" s="136">
        <f t="shared" si="30"/>
        <v>-3.2499999999999973E-2</v>
      </c>
    </row>
    <row r="1973" spans="1:7">
      <c r="A1973" s="48" t="s">
        <v>2365</v>
      </c>
      <c r="B1973" t="s">
        <v>2784</v>
      </c>
      <c r="C1973" s="3">
        <v>4394</v>
      </c>
      <c r="D1973" t="s">
        <v>1822</v>
      </c>
      <c r="E1973" s="74">
        <v>0.87</v>
      </c>
      <c r="F1973" s="136">
        <v>0.8659</v>
      </c>
      <c r="G1973" s="136">
        <f t="shared" si="30"/>
        <v>-4.0999999999999925E-3</v>
      </c>
    </row>
    <row r="1974" spans="1:7">
      <c r="A1974" s="48" t="s">
        <v>2304</v>
      </c>
      <c r="B1974" t="s">
        <v>2785</v>
      </c>
      <c r="C1974" s="3">
        <v>3349</v>
      </c>
      <c r="D1974" t="s">
        <v>1302</v>
      </c>
      <c r="E1974" s="74">
        <v>0.35680000000000001</v>
      </c>
      <c r="F1974" s="136">
        <v>0.34399999999999997</v>
      </c>
      <c r="G1974" s="136">
        <f t="shared" si="30"/>
        <v>-1.2800000000000034E-2</v>
      </c>
    </row>
    <row r="1975" spans="1:7">
      <c r="A1975" s="48" t="s">
        <v>2304</v>
      </c>
      <c r="B1975" t="s">
        <v>2785</v>
      </c>
      <c r="C1975" s="3">
        <v>4585</v>
      </c>
      <c r="D1975" t="s">
        <v>1311</v>
      </c>
      <c r="E1975" s="74">
        <v>0.30680000000000002</v>
      </c>
      <c r="F1975" s="136">
        <v>0.2923</v>
      </c>
      <c r="G1975" s="136">
        <f t="shared" si="30"/>
        <v>-1.4500000000000013E-2</v>
      </c>
    </row>
    <row r="1976" spans="1:7">
      <c r="A1976" s="48" t="s">
        <v>2304</v>
      </c>
      <c r="B1976" t="s">
        <v>2785</v>
      </c>
      <c r="C1976" s="3">
        <v>4435</v>
      </c>
      <c r="D1976" t="s">
        <v>1309</v>
      </c>
      <c r="E1976" s="74">
        <v>0.37830000000000003</v>
      </c>
      <c r="F1976" s="136">
        <v>0.3679</v>
      </c>
      <c r="G1976" s="136">
        <f t="shared" si="30"/>
        <v>-1.040000000000002E-2</v>
      </c>
    </row>
    <row r="1977" spans="1:7">
      <c r="A1977" s="48" t="s">
        <v>2304</v>
      </c>
      <c r="B1977" t="s">
        <v>2785</v>
      </c>
      <c r="C1977" s="3">
        <v>4541</v>
      </c>
      <c r="D1977" t="s">
        <v>1310</v>
      </c>
      <c r="E1977" s="74">
        <v>0.56200000000000006</v>
      </c>
      <c r="F1977" s="136">
        <v>0.54669999999999996</v>
      </c>
      <c r="G1977" s="136">
        <f t="shared" si="30"/>
        <v>-1.5300000000000091E-2</v>
      </c>
    </row>
    <row r="1978" spans="1:7">
      <c r="A1978" s="48" t="s">
        <v>2304</v>
      </c>
      <c r="B1978" t="s">
        <v>2785</v>
      </c>
      <c r="C1978" s="3">
        <v>3399</v>
      </c>
      <c r="D1978" t="s">
        <v>1303</v>
      </c>
      <c r="E1978" s="74">
        <v>0.2215</v>
      </c>
      <c r="F1978" s="136">
        <v>0.20630000000000001</v>
      </c>
      <c r="G1978" s="136">
        <f t="shared" si="30"/>
        <v>-1.5199999999999991E-2</v>
      </c>
    </row>
    <row r="1979" spans="1:7">
      <c r="A1979" s="48" t="s">
        <v>2304</v>
      </c>
      <c r="B1979" t="s">
        <v>2785</v>
      </c>
      <c r="C1979" s="3">
        <v>4250</v>
      </c>
      <c r="D1979" t="s">
        <v>1307</v>
      </c>
      <c r="E1979" s="74">
        <v>0.26340000000000002</v>
      </c>
      <c r="F1979" s="136">
        <v>0.27950000000000003</v>
      </c>
      <c r="G1979" s="136">
        <f t="shared" si="30"/>
        <v>1.6100000000000003E-2</v>
      </c>
    </row>
    <row r="1980" spans="1:7">
      <c r="A1980" s="48" t="s">
        <v>2304</v>
      </c>
      <c r="B1980" t="s">
        <v>2785</v>
      </c>
      <c r="C1980" s="3">
        <v>4132</v>
      </c>
      <c r="D1980" t="s">
        <v>1305</v>
      </c>
      <c r="E1980" s="74">
        <v>0.34970000000000001</v>
      </c>
      <c r="F1980" s="136">
        <v>0.3422</v>
      </c>
      <c r="G1980" s="136">
        <f t="shared" si="30"/>
        <v>-7.5000000000000067E-3</v>
      </c>
    </row>
    <row r="1981" spans="1:7">
      <c r="A1981" s="48" t="s">
        <v>2304</v>
      </c>
      <c r="B1981" t="s">
        <v>2785</v>
      </c>
      <c r="C1981" s="3">
        <v>4402</v>
      </c>
      <c r="D1981" t="s">
        <v>1308</v>
      </c>
      <c r="E1981" s="74">
        <v>0.4632</v>
      </c>
      <c r="F1981" s="136">
        <v>0.45710000000000001</v>
      </c>
      <c r="G1981" s="136">
        <f t="shared" si="30"/>
        <v>-6.0999999999999943E-3</v>
      </c>
    </row>
    <row r="1982" spans="1:7">
      <c r="A1982" s="48" t="s">
        <v>2304</v>
      </c>
      <c r="B1982" t="s">
        <v>2785</v>
      </c>
      <c r="C1982" s="3">
        <v>2875</v>
      </c>
      <c r="D1982" t="s">
        <v>1300</v>
      </c>
      <c r="E1982" s="74">
        <v>0.32929999999999998</v>
      </c>
      <c r="F1982" s="136">
        <v>0.3216</v>
      </c>
      <c r="G1982" s="136">
        <f t="shared" si="30"/>
        <v>-7.6999999999999846E-3</v>
      </c>
    </row>
    <row r="1983" spans="1:7">
      <c r="A1983" s="48" t="s">
        <v>2304</v>
      </c>
      <c r="B1983" t="s">
        <v>2785</v>
      </c>
      <c r="C1983" s="3">
        <v>4502</v>
      </c>
      <c r="D1983" t="s">
        <v>989</v>
      </c>
      <c r="E1983" s="74">
        <v>0.27450000000000002</v>
      </c>
      <c r="F1983" s="136">
        <v>0.2747</v>
      </c>
      <c r="G1983" s="136">
        <f t="shared" si="30"/>
        <v>1.9999999999997797E-4</v>
      </c>
    </row>
    <row r="1984" spans="1:7">
      <c r="A1984" s="48" t="s">
        <v>2304</v>
      </c>
      <c r="B1984" t="s">
        <v>2785</v>
      </c>
      <c r="C1984" s="3">
        <v>3247</v>
      </c>
      <c r="D1984" t="s">
        <v>1301</v>
      </c>
      <c r="E1984" s="74">
        <v>0.31990000000000002</v>
      </c>
      <c r="F1984" s="136">
        <v>0.3054</v>
      </c>
      <c r="G1984" s="136">
        <f t="shared" si="30"/>
        <v>-1.4500000000000013E-2</v>
      </c>
    </row>
    <row r="1985" spans="1:7">
      <c r="A1985" s="48" t="s">
        <v>2304</v>
      </c>
      <c r="B1985" t="s">
        <v>2785</v>
      </c>
      <c r="C1985" s="3">
        <v>3499</v>
      </c>
      <c r="D1985" t="s">
        <v>1304</v>
      </c>
      <c r="E1985" s="74">
        <v>0.40589999999999998</v>
      </c>
      <c r="F1985" s="136">
        <v>0.41610000000000003</v>
      </c>
      <c r="G1985" s="136">
        <f t="shared" si="30"/>
        <v>1.0200000000000042E-2</v>
      </c>
    </row>
    <row r="1986" spans="1:7">
      <c r="A1986" s="48" t="s">
        <v>2304</v>
      </c>
      <c r="B1986" t="s">
        <v>2785</v>
      </c>
      <c r="C1986" s="3">
        <v>1781</v>
      </c>
      <c r="D1986" t="s">
        <v>3035</v>
      </c>
      <c r="E1986" s="74">
        <v>0.22220000000000001</v>
      </c>
      <c r="F1986" s="136">
        <v>0.22220000000000001</v>
      </c>
      <c r="G1986" s="136">
        <f t="shared" si="30"/>
        <v>0</v>
      </c>
    </row>
    <row r="1987" spans="1:7">
      <c r="A1987" s="48" t="s">
        <v>2304</v>
      </c>
      <c r="B1987" t="s">
        <v>2785</v>
      </c>
      <c r="C1987" s="3">
        <v>5524</v>
      </c>
      <c r="D1987" t="s">
        <v>2951</v>
      </c>
      <c r="E1987" s="74">
        <v>0.1653</v>
      </c>
      <c r="F1987" s="136">
        <v>0.13639999999999999</v>
      </c>
      <c r="G1987" s="136">
        <f t="shared" si="30"/>
        <v>-2.8900000000000009E-2</v>
      </c>
    </row>
    <row r="1988" spans="1:7">
      <c r="A1988" s="48" t="s">
        <v>2304</v>
      </c>
      <c r="B1988" t="s">
        <v>2785</v>
      </c>
      <c r="C1988" s="3">
        <v>4166</v>
      </c>
      <c r="D1988" t="s">
        <v>1306</v>
      </c>
      <c r="E1988" s="74">
        <v>0.29909999999999998</v>
      </c>
      <c r="F1988" s="136">
        <v>0.27439999999999998</v>
      </c>
      <c r="G1988" s="136">
        <f t="shared" ref="G1988:G2051" si="31">F1988-E1988</f>
        <v>-2.47E-2</v>
      </c>
    </row>
    <row r="1989" spans="1:7">
      <c r="A1989" s="48" t="s">
        <v>2415</v>
      </c>
      <c r="B1989" t="s">
        <v>2786</v>
      </c>
      <c r="C1989" s="3">
        <v>4000</v>
      </c>
      <c r="D1989" t="s">
        <v>2083</v>
      </c>
      <c r="E1989" s="74">
        <v>0.84409999999999996</v>
      </c>
      <c r="F1989" s="136">
        <v>0.83620000000000005</v>
      </c>
      <c r="G1989" s="136">
        <f t="shared" si="31"/>
        <v>-7.8999999999999071E-3</v>
      </c>
    </row>
    <row r="1990" spans="1:7">
      <c r="A1990" s="48" t="s">
        <v>2415</v>
      </c>
      <c r="B1990" t="s">
        <v>2786</v>
      </c>
      <c r="C1990" s="3">
        <v>3313</v>
      </c>
      <c r="D1990" t="s">
        <v>2082</v>
      </c>
      <c r="E1990" s="74">
        <v>0.79449999999999998</v>
      </c>
      <c r="F1990" s="136">
        <v>0.80349999999999999</v>
      </c>
      <c r="G1990" s="136">
        <f t="shared" si="31"/>
        <v>9.000000000000008E-3</v>
      </c>
    </row>
    <row r="1991" spans="1:7">
      <c r="A1991" s="48" t="s">
        <v>2415</v>
      </c>
      <c r="B1991" t="s">
        <v>2786</v>
      </c>
      <c r="C1991" s="3">
        <v>2469</v>
      </c>
      <c r="D1991" t="s">
        <v>2080</v>
      </c>
      <c r="E1991" s="74">
        <v>0.88119999999999998</v>
      </c>
      <c r="F1991" s="136">
        <v>0.87180000000000002</v>
      </c>
      <c r="G1991" s="136">
        <f t="shared" si="31"/>
        <v>-9.3999999999999639E-3</v>
      </c>
    </row>
    <row r="1992" spans="1:7">
      <c r="A1992" s="48" t="s">
        <v>2415</v>
      </c>
      <c r="B1992" t="s">
        <v>2786</v>
      </c>
      <c r="C1992" s="3">
        <v>4497</v>
      </c>
      <c r="D1992" t="s">
        <v>236</v>
      </c>
      <c r="E1992" s="74">
        <v>0.82589999999999997</v>
      </c>
      <c r="F1992" s="136">
        <v>0.80710000000000004</v>
      </c>
      <c r="G1992" s="136">
        <f t="shared" si="31"/>
        <v>-1.8799999999999928E-2</v>
      </c>
    </row>
    <row r="1993" spans="1:7">
      <c r="A1993" s="48" t="s">
        <v>2415</v>
      </c>
      <c r="B1993" t="s">
        <v>2786</v>
      </c>
      <c r="C1993" s="3">
        <v>5352</v>
      </c>
      <c r="D1993" t="s">
        <v>2086</v>
      </c>
      <c r="E1993" s="74">
        <v>0.83330000000000004</v>
      </c>
      <c r="F1993" s="136">
        <v>1</v>
      </c>
      <c r="G1993" s="136">
        <f t="shared" si="31"/>
        <v>0.16669999999999996</v>
      </c>
    </row>
    <row r="1994" spans="1:7">
      <c r="A1994" s="48" t="s">
        <v>2415</v>
      </c>
      <c r="B1994" t="s">
        <v>2786</v>
      </c>
      <c r="C1994" s="3">
        <v>5049</v>
      </c>
      <c r="D1994" t="s">
        <v>2084</v>
      </c>
      <c r="E1994" s="74">
        <v>0.86439999999999995</v>
      </c>
      <c r="F1994" s="136">
        <v>0.85409999999999997</v>
      </c>
      <c r="G1994" s="136">
        <f t="shared" si="31"/>
        <v>-1.0299999999999976E-2</v>
      </c>
    </row>
    <row r="1995" spans="1:7">
      <c r="A1995" s="48" t="s">
        <v>2415</v>
      </c>
      <c r="B1995" t="s">
        <v>2786</v>
      </c>
      <c r="C1995" s="3">
        <v>5137</v>
      </c>
      <c r="D1995" t="s">
        <v>2085</v>
      </c>
      <c r="E1995" s="74">
        <v>0.83199999999999996</v>
      </c>
      <c r="F1995" s="136">
        <v>0.8024</v>
      </c>
      <c r="G1995" s="136">
        <f t="shared" si="31"/>
        <v>-2.959999999999996E-2</v>
      </c>
    </row>
    <row r="1996" spans="1:7">
      <c r="A1996" s="48" t="s">
        <v>2415</v>
      </c>
      <c r="B1996" t="s">
        <v>2786</v>
      </c>
      <c r="C1996" s="3">
        <v>2959</v>
      </c>
      <c r="D1996" t="s">
        <v>2081</v>
      </c>
      <c r="E1996" s="74">
        <v>0.81889999999999996</v>
      </c>
      <c r="F1996" s="136">
        <v>0.80840000000000001</v>
      </c>
      <c r="G1996" s="136">
        <f t="shared" si="31"/>
        <v>-1.0499999999999954E-2</v>
      </c>
    </row>
    <row r="1997" spans="1:7">
      <c r="A1997" s="48" t="s">
        <v>2415</v>
      </c>
      <c r="B1997" t="s">
        <v>2786</v>
      </c>
      <c r="C1997" s="3">
        <v>2717</v>
      </c>
      <c r="D1997" t="s">
        <v>180</v>
      </c>
      <c r="E1997" s="74">
        <v>0.80659999999999998</v>
      </c>
      <c r="F1997" s="136">
        <v>0.80620000000000003</v>
      </c>
      <c r="G1997" s="136">
        <f t="shared" si="31"/>
        <v>-3.9999999999995595E-4</v>
      </c>
    </row>
    <row r="1998" spans="1:7">
      <c r="A1998" s="48" t="s">
        <v>2237</v>
      </c>
      <c r="B1998" t="s">
        <v>2787</v>
      </c>
      <c r="C1998" s="3">
        <v>5319</v>
      </c>
      <c r="D1998" t="s">
        <v>1039</v>
      </c>
      <c r="E1998" s="74">
        <v>0.65500000000000003</v>
      </c>
      <c r="F1998" s="136">
        <v>0.65759999999999996</v>
      </c>
      <c r="G1998" s="136">
        <f t="shared" si="31"/>
        <v>2.5999999999999357E-3</v>
      </c>
    </row>
    <row r="1999" spans="1:7">
      <c r="A1999" s="48" t="s">
        <v>2301</v>
      </c>
      <c r="B1999" t="s">
        <v>2788</v>
      </c>
      <c r="C1999" s="3">
        <v>4575</v>
      </c>
      <c r="D1999" t="s">
        <v>1285</v>
      </c>
      <c r="E1999" s="74">
        <v>0.71850000000000003</v>
      </c>
      <c r="F1999" s="136">
        <v>0.73319999999999996</v>
      </c>
      <c r="G1999" s="136">
        <f t="shared" si="31"/>
        <v>1.4699999999999935E-2</v>
      </c>
    </row>
    <row r="2000" spans="1:7">
      <c r="A2000" s="48" t="s">
        <v>2301</v>
      </c>
      <c r="B2000" t="s">
        <v>2788</v>
      </c>
      <c r="C2000" s="3">
        <v>2940</v>
      </c>
      <c r="D2000" t="s">
        <v>3118</v>
      </c>
      <c r="E2000" s="74">
        <v>0.69450000000000001</v>
      </c>
      <c r="F2000" s="136">
        <v>0.70579999999999998</v>
      </c>
      <c r="G2000" s="136">
        <f t="shared" si="31"/>
        <v>1.1299999999999977E-2</v>
      </c>
    </row>
    <row r="2001" spans="1:7">
      <c r="A2001" s="48" t="s">
        <v>2301</v>
      </c>
      <c r="B2001" t="s">
        <v>2788</v>
      </c>
      <c r="C2001" s="3">
        <v>3054</v>
      </c>
      <c r="D2001" t="s">
        <v>3119</v>
      </c>
      <c r="E2001" s="74">
        <v>0.71460000000000001</v>
      </c>
      <c r="F2001" s="136">
        <v>0.72709999999999997</v>
      </c>
      <c r="G2001" s="136">
        <f t="shared" si="31"/>
        <v>1.2499999999999956E-2</v>
      </c>
    </row>
    <row r="2002" spans="1:7">
      <c r="A2002" s="48" t="s">
        <v>2301</v>
      </c>
      <c r="B2002" t="s">
        <v>2788</v>
      </c>
      <c r="C2002" s="3">
        <v>3449</v>
      </c>
      <c r="D2002" t="s">
        <v>3120</v>
      </c>
      <c r="E2002" s="74">
        <v>0.67759999999999998</v>
      </c>
      <c r="F2002" s="136">
        <v>0.68679999999999997</v>
      </c>
      <c r="G2002" s="136">
        <f t="shared" si="31"/>
        <v>9.199999999999986E-3</v>
      </c>
    </row>
    <row r="2003" spans="1:7">
      <c r="A2003" s="48" t="s">
        <v>2301</v>
      </c>
      <c r="B2003" t="s">
        <v>2788</v>
      </c>
      <c r="C2003" s="3">
        <v>2094</v>
      </c>
      <c r="D2003" t="s">
        <v>3121</v>
      </c>
      <c r="E2003" s="74">
        <v>0.67420000000000002</v>
      </c>
      <c r="F2003" s="136">
        <v>0.67100000000000004</v>
      </c>
      <c r="G2003" s="136">
        <f t="shared" si="31"/>
        <v>-3.1999999999999806E-3</v>
      </c>
    </row>
    <row r="2004" spans="1:7">
      <c r="A2004" s="48" t="s">
        <v>2301</v>
      </c>
      <c r="B2004" t="s">
        <v>2788</v>
      </c>
      <c r="C2004" s="3">
        <v>3646</v>
      </c>
      <c r="D2004" t="s">
        <v>3122</v>
      </c>
      <c r="E2004" s="74">
        <v>0.6492</v>
      </c>
      <c r="F2004" s="136">
        <v>0.63300000000000001</v>
      </c>
      <c r="G2004" s="136">
        <f t="shared" si="31"/>
        <v>-1.6199999999999992E-2</v>
      </c>
    </row>
    <row r="2005" spans="1:7">
      <c r="A2005" s="48" t="s">
        <v>2301</v>
      </c>
      <c r="B2005" t="s">
        <v>2788</v>
      </c>
      <c r="C2005" s="3">
        <v>2872</v>
      </c>
      <c r="D2005" t="s">
        <v>3123</v>
      </c>
      <c r="E2005" s="74">
        <v>0.185</v>
      </c>
      <c r="F2005" s="136">
        <v>0.1923</v>
      </c>
      <c r="G2005" s="136">
        <f t="shared" si="31"/>
        <v>7.3000000000000009E-3</v>
      </c>
    </row>
    <row r="2006" spans="1:7">
      <c r="A2006" s="48" t="s">
        <v>2301</v>
      </c>
      <c r="B2006" t="s">
        <v>2788</v>
      </c>
      <c r="C2006" s="3">
        <v>5627</v>
      </c>
      <c r="D2006" t="s">
        <v>2952</v>
      </c>
      <c r="E2006" s="74">
        <v>0.48470000000000002</v>
      </c>
      <c r="F2006" s="136">
        <v>0.49220000000000003</v>
      </c>
      <c r="G2006" s="136">
        <f t="shared" si="31"/>
        <v>7.5000000000000067E-3</v>
      </c>
    </row>
    <row r="2007" spans="1:7">
      <c r="A2007" s="48" t="s">
        <v>2301</v>
      </c>
      <c r="B2007" t="s">
        <v>2788</v>
      </c>
      <c r="C2007" s="3">
        <v>3397</v>
      </c>
      <c r="D2007" t="s">
        <v>3124</v>
      </c>
      <c r="E2007" s="74">
        <v>0.45129999999999998</v>
      </c>
      <c r="F2007" s="136">
        <v>0.44369999999999998</v>
      </c>
      <c r="G2007" s="136">
        <f t="shared" si="31"/>
        <v>-7.5999999999999956E-3</v>
      </c>
    </row>
    <row r="2008" spans="1:7">
      <c r="A2008" s="48" t="s">
        <v>2301</v>
      </c>
      <c r="B2008" t="s">
        <v>2788</v>
      </c>
      <c r="C2008" s="3">
        <v>1585</v>
      </c>
      <c r="D2008" t="s">
        <v>2487</v>
      </c>
      <c r="E2008" s="74">
        <v>0.39460000000000001</v>
      </c>
      <c r="F2008" s="136">
        <v>0.40860000000000002</v>
      </c>
      <c r="G2008" s="136">
        <f t="shared" si="31"/>
        <v>1.4000000000000012E-2</v>
      </c>
    </row>
    <row r="2009" spans="1:7">
      <c r="A2009" s="48" t="s">
        <v>2301</v>
      </c>
      <c r="B2009" t="s">
        <v>2788</v>
      </c>
      <c r="C2009" s="3">
        <v>4537</v>
      </c>
      <c r="D2009" t="s">
        <v>3125</v>
      </c>
      <c r="E2009" s="74">
        <v>0.432</v>
      </c>
      <c r="F2009" s="136">
        <v>0.3926</v>
      </c>
      <c r="G2009" s="136">
        <f t="shared" si="31"/>
        <v>-3.9399999999999991E-2</v>
      </c>
    </row>
    <row r="2010" spans="1:7">
      <c r="A2010" s="48" t="s">
        <v>2301</v>
      </c>
      <c r="B2010" t="s">
        <v>2788</v>
      </c>
      <c r="C2010" s="3">
        <v>2939</v>
      </c>
      <c r="D2010" t="s">
        <v>3126</v>
      </c>
      <c r="E2010" s="74">
        <v>0.60680000000000001</v>
      </c>
      <c r="F2010" s="136">
        <v>0.59699999999999998</v>
      </c>
      <c r="G2010" s="136">
        <f t="shared" si="31"/>
        <v>-9.8000000000000309E-3</v>
      </c>
    </row>
    <row r="2011" spans="1:7">
      <c r="A2011" s="48" t="s">
        <v>2301</v>
      </c>
      <c r="B2011" t="s">
        <v>2788</v>
      </c>
      <c r="C2011" s="3">
        <v>2747</v>
      </c>
      <c r="D2011" t="s">
        <v>3127</v>
      </c>
      <c r="E2011" s="74">
        <v>0.47339999999999999</v>
      </c>
      <c r="F2011" s="136">
        <v>0.46949999999999997</v>
      </c>
      <c r="G2011" s="136">
        <f t="shared" si="31"/>
        <v>-3.9000000000000146E-3</v>
      </c>
    </row>
    <row r="2012" spans="1:7">
      <c r="A2012" s="48" t="s">
        <v>2301</v>
      </c>
      <c r="B2012" t="s">
        <v>2788</v>
      </c>
      <c r="C2012" s="3">
        <v>3246</v>
      </c>
      <c r="D2012" t="s">
        <v>3128</v>
      </c>
      <c r="E2012" s="74">
        <v>0.41820000000000002</v>
      </c>
      <c r="F2012" s="136">
        <v>0.43090000000000001</v>
      </c>
      <c r="G2012" s="136">
        <f t="shared" si="31"/>
        <v>1.2699999999999989E-2</v>
      </c>
    </row>
    <row r="2013" spans="1:7">
      <c r="A2013" s="48" t="s">
        <v>2301</v>
      </c>
      <c r="B2013" t="s">
        <v>2788</v>
      </c>
      <c r="C2013" s="3">
        <v>2871</v>
      </c>
      <c r="D2013" t="s">
        <v>3129</v>
      </c>
      <c r="E2013" s="74">
        <v>0.68340000000000001</v>
      </c>
      <c r="F2013" s="136">
        <v>0.7016</v>
      </c>
      <c r="G2013" s="136">
        <f t="shared" si="31"/>
        <v>1.8199999999999994E-2</v>
      </c>
    </row>
    <row r="2014" spans="1:7">
      <c r="A2014" s="48" t="s">
        <v>2301</v>
      </c>
      <c r="B2014" t="s">
        <v>2788</v>
      </c>
      <c r="C2014" s="3">
        <v>3453</v>
      </c>
      <c r="D2014" t="s">
        <v>3130</v>
      </c>
      <c r="E2014" s="74">
        <v>0.79200000000000004</v>
      </c>
      <c r="F2014" s="136">
        <v>0.79849999999999999</v>
      </c>
      <c r="G2014" s="136">
        <f t="shared" si="31"/>
        <v>6.4999999999999503E-3</v>
      </c>
    </row>
    <row r="2015" spans="1:7">
      <c r="A2015" s="48" t="s">
        <v>2301</v>
      </c>
      <c r="B2015" t="s">
        <v>2788</v>
      </c>
      <c r="C2015" s="3">
        <v>2772</v>
      </c>
      <c r="D2015" t="s">
        <v>3131</v>
      </c>
      <c r="E2015" s="74">
        <v>0.63839999999999997</v>
      </c>
      <c r="F2015" s="136">
        <v>0.62380000000000002</v>
      </c>
      <c r="G2015" s="136">
        <f t="shared" si="31"/>
        <v>-1.4599999999999946E-2</v>
      </c>
    </row>
    <row r="2016" spans="1:7">
      <c r="A2016" s="48" t="s">
        <v>2301</v>
      </c>
      <c r="B2016" t="s">
        <v>2788</v>
      </c>
      <c r="C2016" s="3">
        <v>2167</v>
      </c>
      <c r="D2016" t="s">
        <v>3132</v>
      </c>
      <c r="E2016" s="74">
        <v>0.67810000000000004</v>
      </c>
      <c r="F2016" s="136">
        <v>0.64080000000000004</v>
      </c>
      <c r="G2016" s="136">
        <f t="shared" si="31"/>
        <v>-3.73E-2</v>
      </c>
    </row>
    <row r="2017" spans="1:7">
      <c r="A2017" s="48" t="s">
        <v>2301</v>
      </c>
      <c r="B2017" t="s">
        <v>2788</v>
      </c>
      <c r="C2017" s="3">
        <v>5170</v>
      </c>
      <c r="D2017" t="s">
        <v>1287</v>
      </c>
      <c r="E2017" s="74">
        <v>0.7762</v>
      </c>
      <c r="F2017" s="136">
        <v>0.79190000000000005</v>
      </c>
      <c r="G2017" s="136">
        <f t="shared" si="31"/>
        <v>1.5700000000000047E-2</v>
      </c>
    </row>
    <row r="2018" spans="1:7">
      <c r="A2018" s="48" t="s">
        <v>2301</v>
      </c>
      <c r="B2018" t="s">
        <v>2788</v>
      </c>
      <c r="C2018" s="3">
        <v>3880</v>
      </c>
      <c r="D2018" t="s">
        <v>3133</v>
      </c>
      <c r="E2018" s="74">
        <v>0.68479999999999996</v>
      </c>
      <c r="F2018" s="136">
        <v>0.69179999999999997</v>
      </c>
      <c r="G2018" s="136">
        <f t="shared" si="31"/>
        <v>7.0000000000000062E-3</v>
      </c>
    </row>
    <row r="2019" spans="1:7">
      <c r="A2019" s="48" t="s">
        <v>2301</v>
      </c>
      <c r="B2019" t="s">
        <v>2788</v>
      </c>
      <c r="C2019" s="3">
        <v>2148</v>
      </c>
      <c r="D2019" t="s">
        <v>3134</v>
      </c>
      <c r="E2019" s="74">
        <v>0.60909999999999997</v>
      </c>
      <c r="F2019" s="136">
        <v>0.6018</v>
      </c>
      <c r="G2019" s="136">
        <f t="shared" si="31"/>
        <v>-7.2999999999999732E-3</v>
      </c>
    </row>
    <row r="2020" spans="1:7">
      <c r="A2020" s="48" t="s">
        <v>2301</v>
      </c>
      <c r="B2020" t="s">
        <v>2788</v>
      </c>
      <c r="C2020" s="3">
        <v>2746</v>
      </c>
      <c r="D2020" t="s">
        <v>3135</v>
      </c>
      <c r="E2020" s="74">
        <v>0.33829999999999999</v>
      </c>
      <c r="F2020" s="136">
        <v>0.34079999999999999</v>
      </c>
      <c r="G2020" s="136">
        <f t="shared" si="31"/>
        <v>2.5000000000000022E-3</v>
      </c>
    </row>
    <row r="2021" spans="1:7">
      <c r="A2021" s="48" t="s">
        <v>2301</v>
      </c>
      <c r="B2021" t="s">
        <v>2788</v>
      </c>
      <c r="C2021" s="3">
        <v>3053</v>
      </c>
      <c r="D2021" t="s">
        <v>339</v>
      </c>
      <c r="E2021" s="74">
        <v>0.26579999999999998</v>
      </c>
      <c r="F2021" s="136">
        <v>0.28260000000000002</v>
      </c>
      <c r="G2021" s="136">
        <f t="shared" si="31"/>
        <v>1.6800000000000037E-2</v>
      </c>
    </row>
    <row r="2022" spans="1:7">
      <c r="A2022" s="48" t="s">
        <v>2301</v>
      </c>
      <c r="B2022" t="s">
        <v>2788</v>
      </c>
      <c r="C2022" s="3">
        <v>2377</v>
      </c>
      <c r="D2022" t="s">
        <v>3136</v>
      </c>
      <c r="E2022" s="74">
        <v>0.73560000000000003</v>
      </c>
      <c r="F2022" s="136">
        <v>0.75680000000000003</v>
      </c>
      <c r="G2022" s="136">
        <f t="shared" si="31"/>
        <v>2.1199999999999997E-2</v>
      </c>
    </row>
    <row r="2023" spans="1:7">
      <c r="A2023" s="48" t="s">
        <v>2301</v>
      </c>
      <c r="B2023" t="s">
        <v>2788</v>
      </c>
      <c r="C2023" s="3">
        <v>5066</v>
      </c>
      <c r="D2023" t="s">
        <v>3137</v>
      </c>
      <c r="E2023" s="74">
        <v>0.70099999999999996</v>
      </c>
      <c r="F2023" s="136">
        <v>0.70389999999999997</v>
      </c>
      <c r="G2023" s="136">
        <f t="shared" si="31"/>
        <v>2.9000000000000137E-3</v>
      </c>
    </row>
    <row r="2024" spans="1:7">
      <c r="A2024" s="48" t="s">
        <v>2301</v>
      </c>
      <c r="B2024" t="s">
        <v>2788</v>
      </c>
      <c r="C2024" s="3">
        <v>2338</v>
      </c>
      <c r="D2024" t="s">
        <v>3138</v>
      </c>
      <c r="E2024" s="74">
        <v>0.60740000000000005</v>
      </c>
      <c r="F2024" s="136">
        <v>0.60599999999999998</v>
      </c>
      <c r="G2024" s="136">
        <f t="shared" si="31"/>
        <v>-1.4000000000000679E-3</v>
      </c>
    </row>
    <row r="2025" spans="1:7">
      <c r="A2025" s="48" t="s">
        <v>2301</v>
      </c>
      <c r="B2025" t="s">
        <v>2788</v>
      </c>
      <c r="C2025" s="3">
        <v>5697</v>
      </c>
      <c r="D2025" t="s">
        <v>3021</v>
      </c>
      <c r="E2025" s="74">
        <v>0.48749999999999999</v>
      </c>
      <c r="F2025" s="136">
        <v>0.53110000000000002</v>
      </c>
      <c r="G2025" s="136">
        <f t="shared" si="31"/>
        <v>4.3600000000000028E-2</v>
      </c>
    </row>
    <row r="2026" spans="1:7">
      <c r="A2026" s="48" t="s">
        <v>2301</v>
      </c>
      <c r="B2026" t="s">
        <v>2788</v>
      </c>
      <c r="C2026" s="3">
        <v>5458</v>
      </c>
      <c r="D2026" t="s">
        <v>3139</v>
      </c>
      <c r="E2026" s="74">
        <v>0.46039999999999998</v>
      </c>
      <c r="F2026" s="136">
        <v>0.46689999999999998</v>
      </c>
      <c r="G2026" s="136">
        <f t="shared" si="31"/>
        <v>6.5000000000000058E-3</v>
      </c>
    </row>
    <row r="2027" spans="1:7">
      <c r="A2027" s="48" t="s">
        <v>2301</v>
      </c>
      <c r="B2027" t="s">
        <v>2788</v>
      </c>
      <c r="C2027" s="3">
        <v>2103</v>
      </c>
      <c r="D2027" t="s">
        <v>3140</v>
      </c>
      <c r="E2027" s="74">
        <v>0.34310000000000002</v>
      </c>
      <c r="F2027" s="136">
        <v>0.34789999999999999</v>
      </c>
      <c r="G2027" s="136">
        <f t="shared" si="31"/>
        <v>4.799999999999971E-3</v>
      </c>
    </row>
    <row r="2028" spans="1:7">
      <c r="A2028" s="48" t="s">
        <v>2301</v>
      </c>
      <c r="B2028" t="s">
        <v>2788</v>
      </c>
      <c r="C2028" s="3">
        <v>2036</v>
      </c>
      <c r="D2028" t="s">
        <v>3141</v>
      </c>
      <c r="E2028" s="74">
        <v>0.7</v>
      </c>
      <c r="F2028" s="136">
        <v>0.68289999999999995</v>
      </c>
      <c r="G2028" s="136">
        <f t="shared" si="31"/>
        <v>-1.7100000000000004E-2</v>
      </c>
    </row>
    <row r="2029" spans="1:7">
      <c r="A2029" s="48" t="s">
        <v>2301</v>
      </c>
      <c r="B2029" t="s">
        <v>2788</v>
      </c>
      <c r="C2029" s="3">
        <v>2215</v>
      </c>
      <c r="D2029" t="s">
        <v>138</v>
      </c>
      <c r="E2029" s="74">
        <v>0.71160000000000001</v>
      </c>
      <c r="F2029" s="136">
        <v>0.7288</v>
      </c>
      <c r="G2029" s="136">
        <f t="shared" si="31"/>
        <v>1.7199999999999993E-2</v>
      </c>
    </row>
    <row r="2030" spans="1:7">
      <c r="A2030" s="48" t="s">
        <v>2301</v>
      </c>
      <c r="B2030" t="s">
        <v>2788</v>
      </c>
      <c r="C2030" s="3">
        <v>2771</v>
      </c>
      <c r="D2030" t="s">
        <v>3142</v>
      </c>
      <c r="E2030" s="74">
        <v>0.80030000000000001</v>
      </c>
      <c r="F2030" s="136">
        <v>0.80759999999999998</v>
      </c>
      <c r="G2030" s="136">
        <f t="shared" si="31"/>
        <v>7.2999999999999732E-3</v>
      </c>
    </row>
    <row r="2031" spans="1:7">
      <c r="A2031" s="48" t="s">
        <v>2301</v>
      </c>
      <c r="B2031" t="s">
        <v>2788</v>
      </c>
      <c r="C2031" s="3">
        <v>2805</v>
      </c>
      <c r="D2031" t="s">
        <v>605</v>
      </c>
      <c r="E2031" s="74">
        <v>0.25380000000000003</v>
      </c>
      <c r="F2031" s="136">
        <v>0.2515</v>
      </c>
      <c r="G2031" s="136">
        <f t="shared" si="31"/>
        <v>-2.3000000000000242E-3</v>
      </c>
    </row>
    <row r="2032" spans="1:7">
      <c r="A2032" s="48" t="s">
        <v>2301</v>
      </c>
      <c r="B2032" t="s">
        <v>2788</v>
      </c>
      <c r="C2032" s="3">
        <v>2336</v>
      </c>
      <c r="D2032" t="s">
        <v>3143</v>
      </c>
      <c r="E2032" s="74">
        <v>0.63619999999999999</v>
      </c>
      <c r="F2032" s="136">
        <v>0.63009999999999999</v>
      </c>
      <c r="G2032" s="136">
        <f t="shared" si="31"/>
        <v>-6.0999999999999943E-3</v>
      </c>
    </row>
    <row r="2033" spans="1:7">
      <c r="A2033" s="48" t="s">
        <v>2301</v>
      </c>
      <c r="B2033" t="s">
        <v>2788</v>
      </c>
      <c r="C2033" s="3">
        <v>2252</v>
      </c>
      <c r="D2033" t="s">
        <v>3144</v>
      </c>
      <c r="E2033" s="74">
        <v>0.71560000000000001</v>
      </c>
      <c r="F2033" s="136">
        <v>0.70399999999999996</v>
      </c>
      <c r="G2033" s="136">
        <f t="shared" si="31"/>
        <v>-1.1600000000000055E-2</v>
      </c>
    </row>
    <row r="2034" spans="1:7">
      <c r="A2034" s="48" t="s">
        <v>2301</v>
      </c>
      <c r="B2034" t="s">
        <v>2788</v>
      </c>
      <c r="C2034" s="3">
        <v>2941</v>
      </c>
      <c r="D2034" t="s">
        <v>3145</v>
      </c>
      <c r="E2034" s="74">
        <v>0.62060000000000004</v>
      </c>
      <c r="F2034" s="136">
        <v>0.62260000000000004</v>
      </c>
      <c r="G2034" s="136">
        <f t="shared" si="31"/>
        <v>2.0000000000000018E-3</v>
      </c>
    </row>
    <row r="2035" spans="1:7">
      <c r="A2035" s="48" t="s">
        <v>2301</v>
      </c>
      <c r="B2035" t="s">
        <v>2788</v>
      </c>
      <c r="C2035" s="3">
        <v>2376</v>
      </c>
      <c r="D2035" t="s">
        <v>3146</v>
      </c>
      <c r="E2035" s="74">
        <v>0.27350000000000002</v>
      </c>
      <c r="F2035" s="136">
        <v>0.28739999999999999</v>
      </c>
      <c r="G2035" s="136">
        <f t="shared" si="31"/>
        <v>1.3899999999999968E-2</v>
      </c>
    </row>
    <row r="2036" spans="1:7">
      <c r="A2036" s="48" t="s">
        <v>2301</v>
      </c>
      <c r="B2036" t="s">
        <v>2788</v>
      </c>
      <c r="C2036" s="3">
        <v>3244</v>
      </c>
      <c r="D2036" t="s">
        <v>921</v>
      </c>
      <c r="E2036" s="74">
        <v>0.4143</v>
      </c>
      <c r="F2036" s="136">
        <v>0.41489999999999999</v>
      </c>
      <c r="G2036" s="136">
        <f t="shared" si="31"/>
        <v>5.9999999999998943E-4</v>
      </c>
    </row>
    <row r="2037" spans="1:7">
      <c r="A2037" s="48" t="s">
        <v>2301</v>
      </c>
      <c r="B2037" t="s">
        <v>2788</v>
      </c>
      <c r="C2037" s="3">
        <v>3398</v>
      </c>
      <c r="D2037" t="s">
        <v>3147</v>
      </c>
      <c r="E2037" s="74">
        <v>0.67379999999999995</v>
      </c>
      <c r="F2037" s="136">
        <v>0.68920000000000003</v>
      </c>
      <c r="G2037" s="136">
        <f t="shared" si="31"/>
        <v>1.540000000000008E-2</v>
      </c>
    </row>
    <row r="2038" spans="1:7">
      <c r="A2038" s="48" t="s">
        <v>2301</v>
      </c>
      <c r="B2038" t="s">
        <v>2788</v>
      </c>
      <c r="C2038" s="3">
        <v>2247</v>
      </c>
      <c r="D2038" t="s">
        <v>3148</v>
      </c>
      <c r="E2038" s="74">
        <v>0.4955</v>
      </c>
      <c r="F2038" s="136">
        <v>0.4849</v>
      </c>
      <c r="G2038" s="136">
        <f t="shared" si="31"/>
        <v>-1.0599999999999998E-2</v>
      </c>
    </row>
    <row r="2039" spans="1:7">
      <c r="A2039" s="98" t="s">
        <v>2301</v>
      </c>
      <c r="B2039" t="s">
        <v>2788</v>
      </c>
      <c r="C2039" s="3">
        <v>5780</v>
      </c>
      <c r="D2039" s="2" t="s">
        <v>3235</v>
      </c>
      <c r="E2039" s="74">
        <v>0.2</v>
      </c>
      <c r="F2039" s="136" t="e">
        <v>#N/A</v>
      </c>
      <c r="G2039" s="136" t="e">
        <f t="shared" si="31"/>
        <v>#N/A</v>
      </c>
    </row>
    <row r="2040" spans="1:7">
      <c r="A2040" s="48" t="s">
        <v>2301</v>
      </c>
      <c r="B2040" t="s">
        <v>2788</v>
      </c>
      <c r="C2040" s="3">
        <v>4109</v>
      </c>
      <c r="D2040" t="s">
        <v>1284</v>
      </c>
      <c r="E2040" s="74">
        <v>0.79690000000000005</v>
      </c>
      <c r="F2040" s="136">
        <v>0.81100000000000005</v>
      </c>
      <c r="G2040" s="136">
        <f t="shared" si="31"/>
        <v>1.4100000000000001E-2</v>
      </c>
    </row>
    <row r="2041" spans="1:7">
      <c r="A2041" s="48" t="s">
        <v>2301</v>
      </c>
      <c r="B2041" t="s">
        <v>2788</v>
      </c>
      <c r="C2041" s="3">
        <v>2169</v>
      </c>
      <c r="D2041" t="s">
        <v>3149</v>
      </c>
      <c r="E2041" s="74">
        <v>0.3201</v>
      </c>
      <c r="F2041" s="136">
        <v>0.30220000000000002</v>
      </c>
      <c r="G2041" s="136">
        <f t="shared" si="31"/>
        <v>-1.7899999999999971E-2</v>
      </c>
    </row>
    <row r="2042" spans="1:7">
      <c r="A2042" s="48" t="s">
        <v>2301</v>
      </c>
      <c r="B2042" t="s">
        <v>2788</v>
      </c>
      <c r="C2042" s="3">
        <v>2806</v>
      </c>
      <c r="D2042" t="s">
        <v>3150</v>
      </c>
      <c r="E2042" s="74">
        <v>0.68940000000000001</v>
      </c>
      <c r="F2042" s="136">
        <v>0.69579999999999997</v>
      </c>
      <c r="G2042" s="136">
        <f t="shared" si="31"/>
        <v>6.3999999999999613E-3</v>
      </c>
    </row>
    <row r="2043" spans="1:7">
      <c r="A2043" s="48" t="s">
        <v>2301</v>
      </c>
      <c r="B2043" t="s">
        <v>2788</v>
      </c>
      <c r="C2043" s="3">
        <v>2275</v>
      </c>
      <c r="D2043" t="s">
        <v>140</v>
      </c>
      <c r="E2043" s="74">
        <v>0.71589999999999998</v>
      </c>
      <c r="F2043" s="136">
        <v>0.74490000000000001</v>
      </c>
      <c r="G2043" s="136">
        <f t="shared" si="31"/>
        <v>2.9000000000000026E-2</v>
      </c>
    </row>
    <row r="2044" spans="1:7">
      <c r="A2044" s="48" t="s">
        <v>2301</v>
      </c>
      <c r="B2044" t="s">
        <v>2788</v>
      </c>
      <c r="C2044" s="3">
        <v>5169</v>
      </c>
      <c r="D2044" t="s">
        <v>1286</v>
      </c>
      <c r="E2044" s="74">
        <v>0.34389999999999998</v>
      </c>
      <c r="F2044" s="136">
        <v>0.35949999999999999</v>
      </c>
      <c r="G2044" s="136">
        <f t="shared" si="31"/>
        <v>1.5600000000000003E-2</v>
      </c>
    </row>
    <row r="2045" spans="1:7">
      <c r="A2045" s="48" t="s">
        <v>2301</v>
      </c>
      <c r="B2045" t="s">
        <v>2788</v>
      </c>
      <c r="C2045" s="3">
        <v>2168</v>
      </c>
      <c r="D2045" t="s">
        <v>3151</v>
      </c>
      <c r="E2045" s="74">
        <v>0.67749999999999999</v>
      </c>
      <c r="F2045" s="136">
        <v>0.65280000000000005</v>
      </c>
      <c r="G2045" s="136">
        <f t="shared" si="31"/>
        <v>-2.4699999999999944E-2</v>
      </c>
    </row>
    <row r="2046" spans="1:7">
      <c r="A2046" s="48" t="s">
        <v>2301</v>
      </c>
      <c r="B2046" t="s">
        <v>2788</v>
      </c>
      <c r="C2046" s="3">
        <v>2938</v>
      </c>
      <c r="D2046" t="s">
        <v>3152</v>
      </c>
      <c r="E2046" s="74">
        <v>0.17549999999999999</v>
      </c>
      <c r="F2046" s="136">
        <v>0.1613</v>
      </c>
      <c r="G2046" s="136">
        <f t="shared" si="31"/>
        <v>-1.419999999999999E-2</v>
      </c>
    </row>
    <row r="2047" spans="1:7">
      <c r="A2047" s="48" t="s">
        <v>2301</v>
      </c>
      <c r="B2047" t="s">
        <v>2788</v>
      </c>
      <c r="C2047" s="3">
        <v>3498</v>
      </c>
      <c r="D2047" t="s">
        <v>1964</v>
      </c>
      <c r="E2047" s="74">
        <v>0.50190000000000001</v>
      </c>
      <c r="F2047" s="136">
        <v>0.51029999999999998</v>
      </c>
      <c r="G2047" s="136">
        <f t="shared" si="31"/>
        <v>8.3999999999999631E-3</v>
      </c>
    </row>
    <row r="2048" spans="1:7">
      <c r="A2048" s="48" t="s">
        <v>2301</v>
      </c>
      <c r="B2048" t="s">
        <v>2788</v>
      </c>
      <c r="C2048" s="3">
        <v>5192</v>
      </c>
      <c r="D2048" t="s">
        <v>26</v>
      </c>
      <c r="E2048" s="74">
        <v>0.23669999999999999</v>
      </c>
      <c r="F2048" s="136">
        <v>0.27489999999999998</v>
      </c>
      <c r="G2048" s="136">
        <f t="shared" si="31"/>
        <v>3.8199999999999984E-2</v>
      </c>
    </row>
    <row r="2049" spans="1:7">
      <c r="A2049" s="48" t="s">
        <v>2301</v>
      </c>
      <c r="B2049" t="s">
        <v>2788</v>
      </c>
      <c r="C2049" s="3">
        <v>2084</v>
      </c>
      <c r="D2049" t="s">
        <v>3153</v>
      </c>
      <c r="E2049" s="74">
        <v>0.3533</v>
      </c>
      <c r="F2049" s="136">
        <v>0.35659999999999997</v>
      </c>
      <c r="G2049" s="136">
        <f t="shared" si="31"/>
        <v>3.2999999999999696E-3</v>
      </c>
    </row>
    <row r="2050" spans="1:7">
      <c r="A2050" s="48" t="s">
        <v>2301</v>
      </c>
      <c r="B2050" t="s">
        <v>2788</v>
      </c>
      <c r="C2050" s="3">
        <v>2358</v>
      </c>
      <c r="D2050" t="s">
        <v>3154</v>
      </c>
      <c r="E2050" s="74">
        <v>0.66220000000000001</v>
      </c>
      <c r="F2050" s="136">
        <v>0.64900000000000002</v>
      </c>
      <c r="G2050" s="136">
        <f t="shared" si="31"/>
        <v>-1.319999999999999E-2</v>
      </c>
    </row>
    <row r="2051" spans="1:7">
      <c r="A2051" s="48" t="s">
        <v>2301</v>
      </c>
      <c r="B2051" t="s">
        <v>2788</v>
      </c>
      <c r="C2051" s="3">
        <v>2359</v>
      </c>
      <c r="D2051" t="s">
        <v>3155</v>
      </c>
      <c r="E2051" s="74">
        <v>0.67879999999999996</v>
      </c>
      <c r="F2051" s="136">
        <v>0.69799999999999995</v>
      </c>
      <c r="G2051" s="136">
        <f t="shared" si="31"/>
        <v>1.9199999999999995E-2</v>
      </c>
    </row>
    <row r="2052" spans="1:7">
      <c r="A2052" s="48" t="s">
        <v>2301</v>
      </c>
      <c r="B2052" t="s">
        <v>2788</v>
      </c>
      <c r="C2052" s="3">
        <v>5720</v>
      </c>
      <c r="D2052" t="s">
        <v>3156</v>
      </c>
      <c r="E2052" s="74">
        <v>0.59909999999999997</v>
      </c>
      <c r="F2052" s="136">
        <v>0.64580000000000004</v>
      </c>
      <c r="G2052" s="136">
        <f t="shared" ref="G2052:G2115" si="32">F2052-E2052</f>
        <v>4.6700000000000075E-2</v>
      </c>
    </row>
    <row r="2053" spans="1:7">
      <c r="A2053" s="48" t="s">
        <v>2301</v>
      </c>
      <c r="B2053" t="s">
        <v>2788</v>
      </c>
      <c r="C2053" s="3">
        <v>5722</v>
      </c>
      <c r="D2053" t="s">
        <v>3022</v>
      </c>
      <c r="E2053" s="74">
        <v>0.63759999999999994</v>
      </c>
      <c r="F2053" s="136">
        <v>0.66520000000000001</v>
      </c>
      <c r="G2053" s="136">
        <f t="shared" si="32"/>
        <v>2.7600000000000069E-2</v>
      </c>
    </row>
    <row r="2054" spans="1:7">
      <c r="A2054" s="48" t="s">
        <v>2301</v>
      </c>
      <c r="B2054" t="s">
        <v>2788</v>
      </c>
      <c r="C2054" s="3">
        <v>5721</v>
      </c>
      <c r="D2054" t="s">
        <v>3023</v>
      </c>
      <c r="E2054" s="74">
        <v>0.66830000000000001</v>
      </c>
      <c r="F2054" s="136">
        <v>0.71140000000000003</v>
      </c>
      <c r="G2054" s="136">
        <f t="shared" si="32"/>
        <v>4.3100000000000027E-2</v>
      </c>
    </row>
    <row r="2055" spans="1:7">
      <c r="A2055" s="48" t="s">
        <v>2301</v>
      </c>
      <c r="B2055" t="s">
        <v>2788</v>
      </c>
      <c r="C2055" s="3">
        <v>5307</v>
      </c>
      <c r="D2055" t="s">
        <v>2953</v>
      </c>
      <c r="E2055" s="74">
        <v>0.5726</v>
      </c>
      <c r="F2055" s="136">
        <v>0.52280000000000004</v>
      </c>
      <c r="G2055" s="136">
        <f t="shared" si="32"/>
        <v>-4.9799999999999955E-2</v>
      </c>
    </row>
    <row r="2056" spans="1:7">
      <c r="A2056" s="48" t="s">
        <v>2301</v>
      </c>
      <c r="B2056" t="s">
        <v>2788</v>
      </c>
      <c r="C2056" s="3">
        <v>1860</v>
      </c>
      <c r="D2056" t="s">
        <v>1281</v>
      </c>
      <c r="E2056" s="74">
        <v>0.46050000000000002</v>
      </c>
      <c r="F2056" s="136">
        <v>0.47970000000000002</v>
      </c>
      <c r="G2056" s="136">
        <f t="shared" si="32"/>
        <v>1.9199999999999995E-2</v>
      </c>
    </row>
    <row r="2057" spans="1:7">
      <c r="A2057" s="48" t="s">
        <v>2301</v>
      </c>
      <c r="B2057" t="s">
        <v>2788</v>
      </c>
      <c r="C2057" s="3">
        <v>4283</v>
      </c>
      <c r="D2057" t="s">
        <v>3157</v>
      </c>
      <c r="E2057" s="74">
        <v>0.21740000000000001</v>
      </c>
      <c r="F2057" s="136">
        <v>0.21929999999999999</v>
      </c>
      <c r="G2057" s="136">
        <f t="shared" si="32"/>
        <v>1.899999999999985E-3</v>
      </c>
    </row>
    <row r="2058" spans="1:7">
      <c r="A2058" s="48" t="s">
        <v>2301</v>
      </c>
      <c r="B2058" t="s">
        <v>2788</v>
      </c>
      <c r="C2058" s="3">
        <v>3448</v>
      </c>
      <c r="D2058" t="s">
        <v>3158</v>
      </c>
      <c r="E2058" s="74">
        <v>0.46810000000000002</v>
      </c>
      <c r="F2058" s="136">
        <v>0.4768</v>
      </c>
      <c r="G2058" s="136">
        <f t="shared" si="32"/>
        <v>8.6999999999999855E-3</v>
      </c>
    </row>
    <row r="2059" spans="1:7">
      <c r="A2059" s="48" t="s">
        <v>2301</v>
      </c>
      <c r="B2059" t="s">
        <v>2788</v>
      </c>
      <c r="C2059" s="3">
        <v>3116</v>
      </c>
      <c r="D2059" t="s">
        <v>3159</v>
      </c>
      <c r="E2059" s="74">
        <v>0.59870000000000001</v>
      </c>
      <c r="F2059" s="136">
        <v>0.58440000000000003</v>
      </c>
      <c r="G2059" s="136">
        <f t="shared" si="32"/>
        <v>-1.4299999999999979E-2</v>
      </c>
    </row>
    <row r="2060" spans="1:7">
      <c r="A2060" s="48" t="s">
        <v>2301</v>
      </c>
      <c r="B2060" t="s">
        <v>2788</v>
      </c>
      <c r="C2060" s="3">
        <v>2083</v>
      </c>
      <c r="D2060" t="s">
        <v>39</v>
      </c>
      <c r="E2060" s="74">
        <v>0.19289999999999999</v>
      </c>
      <c r="F2060" s="136">
        <v>0.19450000000000001</v>
      </c>
      <c r="G2060" s="136">
        <f t="shared" si="32"/>
        <v>1.6000000000000181E-3</v>
      </c>
    </row>
    <row r="2061" spans="1:7">
      <c r="A2061" s="48" t="s">
        <v>2301</v>
      </c>
      <c r="B2061" t="s">
        <v>2788</v>
      </c>
      <c r="C2061" s="3">
        <v>2874</v>
      </c>
      <c r="D2061" t="s">
        <v>3160</v>
      </c>
      <c r="E2061" s="74">
        <v>0.6875</v>
      </c>
      <c r="F2061" s="136">
        <v>0.68140000000000001</v>
      </c>
      <c r="G2061" s="136">
        <f t="shared" si="32"/>
        <v>-6.0999999999999943E-3</v>
      </c>
    </row>
    <row r="2062" spans="1:7">
      <c r="A2062" s="48" t="s">
        <v>2301</v>
      </c>
      <c r="B2062" t="s">
        <v>2788</v>
      </c>
      <c r="C2062" s="3">
        <v>3452</v>
      </c>
      <c r="D2062" t="s">
        <v>546</v>
      </c>
      <c r="E2062" s="74">
        <v>0.51370000000000005</v>
      </c>
      <c r="F2062" s="136">
        <v>0.50339999999999996</v>
      </c>
      <c r="G2062" s="136">
        <f t="shared" si="32"/>
        <v>-1.0300000000000087E-2</v>
      </c>
    </row>
    <row r="2063" spans="1:7">
      <c r="A2063" s="48" t="s">
        <v>2195</v>
      </c>
      <c r="B2063" t="s">
        <v>2789</v>
      </c>
      <c r="C2063" s="3">
        <v>5032</v>
      </c>
      <c r="D2063" t="s">
        <v>484</v>
      </c>
      <c r="E2063" s="74">
        <v>0.72030000000000005</v>
      </c>
      <c r="F2063" s="136">
        <v>0.73939999999999995</v>
      </c>
      <c r="G2063" s="136">
        <f t="shared" si="32"/>
        <v>1.9099999999999895E-2</v>
      </c>
    </row>
    <row r="2064" spans="1:7">
      <c r="A2064" s="48" t="s">
        <v>2195</v>
      </c>
      <c r="B2064" t="s">
        <v>2789</v>
      </c>
      <c r="C2064" s="3">
        <v>3580</v>
      </c>
      <c r="D2064" t="s">
        <v>483</v>
      </c>
      <c r="E2064" s="74">
        <v>0.6361</v>
      </c>
      <c r="F2064" s="136">
        <v>0.6633</v>
      </c>
      <c r="G2064" s="136">
        <f t="shared" si="32"/>
        <v>2.7200000000000002E-2</v>
      </c>
    </row>
    <row r="2065" spans="1:7">
      <c r="A2065" s="48" t="s">
        <v>2222</v>
      </c>
      <c r="B2065" t="s">
        <v>2790</v>
      </c>
      <c r="C2065" s="3">
        <v>5489</v>
      </c>
      <c r="D2065" t="s">
        <v>2488</v>
      </c>
      <c r="E2065" s="74">
        <v>0.13919999999999999</v>
      </c>
      <c r="F2065" s="136">
        <v>0.1278</v>
      </c>
      <c r="G2065" s="136">
        <f t="shared" si="32"/>
        <v>-1.1399999999999993E-2</v>
      </c>
    </row>
    <row r="2066" spans="1:7">
      <c r="A2066" s="48" t="s">
        <v>2222</v>
      </c>
      <c r="B2066" t="s">
        <v>2790</v>
      </c>
      <c r="C2066" s="3">
        <v>4453</v>
      </c>
      <c r="D2066" t="s">
        <v>800</v>
      </c>
      <c r="E2066" s="74">
        <v>0.17499999999999999</v>
      </c>
      <c r="F2066" s="136">
        <v>0.16639999999999999</v>
      </c>
      <c r="G2066" s="136">
        <f t="shared" si="32"/>
        <v>-8.5999999999999965E-3</v>
      </c>
    </row>
    <row r="2067" spans="1:7">
      <c r="A2067" s="48" t="s">
        <v>2222</v>
      </c>
      <c r="B2067" t="s">
        <v>2790</v>
      </c>
      <c r="C2067" s="3">
        <v>3286</v>
      </c>
      <c r="D2067" t="s">
        <v>797</v>
      </c>
      <c r="E2067" s="74">
        <v>0.19719999999999999</v>
      </c>
      <c r="F2067" s="136">
        <v>0.1865</v>
      </c>
      <c r="G2067" s="136">
        <f t="shared" si="32"/>
        <v>-1.0699999999999987E-2</v>
      </c>
    </row>
    <row r="2068" spans="1:7">
      <c r="A2068" s="48" t="s">
        <v>2222</v>
      </c>
      <c r="B2068" t="s">
        <v>2790</v>
      </c>
      <c r="C2068" s="3">
        <v>3937</v>
      </c>
      <c r="D2068" t="s">
        <v>2489</v>
      </c>
      <c r="E2068" s="74">
        <v>0.2278</v>
      </c>
      <c r="F2068" s="136">
        <v>0.22509999999999999</v>
      </c>
      <c r="G2068" s="136">
        <f t="shared" si="32"/>
        <v>-2.7000000000000079E-3</v>
      </c>
    </row>
    <row r="2069" spans="1:7">
      <c r="A2069" s="48" t="s">
        <v>2222</v>
      </c>
      <c r="B2069" t="s">
        <v>2790</v>
      </c>
      <c r="C2069" s="3">
        <v>4415</v>
      </c>
      <c r="D2069" t="s">
        <v>799</v>
      </c>
      <c r="E2069" s="74">
        <v>0.15840000000000001</v>
      </c>
      <c r="F2069" s="136">
        <v>0.151</v>
      </c>
      <c r="G2069" s="136">
        <f t="shared" si="32"/>
        <v>-7.4000000000000177E-3</v>
      </c>
    </row>
    <row r="2070" spans="1:7">
      <c r="A2070" s="48" t="s">
        <v>2222</v>
      </c>
      <c r="B2070" t="s">
        <v>2790</v>
      </c>
      <c r="C2070" s="3">
        <v>3589</v>
      </c>
      <c r="D2070" t="s">
        <v>798</v>
      </c>
      <c r="E2070" s="74">
        <v>0.33739999999999998</v>
      </c>
      <c r="F2070" s="136">
        <v>0.32950000000000002</v>
      </c>
      <c r="G2070" s="136">
        <f t="shared" si="32"/>
        <v>-7.8999999999999626E-3</v>
      </c>
    </row>
    <row r="2071" spans="1:7">
      <c r="A2071" s="48" t="s">
        <v>2222</v>
      </c>
      <c r="B2071" t="s">
        <v>2790</v>
      </c>
      <c r="C2071" s="3">
        <v>3341</v>
      </c>
      <c r="D2071" t="s">
        <v>2490</v>
      </c>
      <c r="E2071" s="74">
        <v>0.14080000000000001</v>
      </c>
      <c r="F2071" s="136">
        <v>0.1384</v>
      </c>
      <c r="G2071" s="136">
        <f t="shared" si="32"/>
        <v>-2.4000000000000132E-3</v>
      </c>
    </row>
    <row r="2072" spans="1:7">
      <c r="A2072" s="48" t="s">
        <v>2222</v>
      </c>
      <c r="B2072" t="s">
        <v>2790</v>
      </c>
      <c r="C2072" s="3">
        <v>5490</v>
      </c>
      <c r="D2072" t="s">
        <v>2491</v>
      </c>
      <c r="E2072" s="74">
        <v>0.17660000000000001</v>
      </c>
      <c r="F2072" s="136">
        <v>0.16700000000000001</v>
      </c>
      <c r="G2072" s="136">
        <f t="shared" si="32"/>
        <v>-9.5999999999999974E-3</v>
      </c>
    </row>
    <row r="2073" spans="1:7">
      <c r="A2073" s="48" t="s">
        <v>2222</v>
      </c>
      <c r="B2073" t="s">
        <v>2790</v>
      </c>
      <c r="C2073" s="3">
        <v>5563</v>
      </c>
      <c r="D2073" t="s">
        <v>2873</v>
      </c>
      <c r="E2073" s="74">
        <v>0.3256</v>
      </c>
      <c r="F2073" s="136">
        <v>0.32169999999999999</v>
      </c>
      <c r="G2073" s="136">
        <f t="shared" si="32"/>
        <v>-3.9000000000000146E-3</v>
      </c>
    </row>
    <row r="2074" spans="1:7">
      <c r="A2074" s="48" t="s">
        <v>2222</v>
      </c>
      <c r="B2074" t="s">
        <v>2790</v>
      </c>
      <c r="C2074" s="3">
        <v>2849</v>
      </c>
      <c r="D2074" t="s">
        <v>796</v>
      </c>
      <c r="E2074" s="74">
        <v>0.17760000000000001</v>
      </c>
      <c r="F2074" s="136">
        <v>0.17760000000000001</v>
      </c>
      <c r="G2074" s="136">
        <f t="shared" si="32"/>
        <v>0</v>
      </c>
    </row>
    <row r="2075" spans="1:7">
      <c r="A2075" s="48" t="s">
        <v>2397</v>
      </c>
      <c r="B2075" t="s">
        <v>2791</v>
      </c>
      <c r="C2075" s="3">
        <v>2052</v>
      </c>
      <c r="D2075" t="s">
        <v>2005</v>
      </c>
      <c r="E2075" s="74">
        <v>0.44350000000000001</v>
      </c>
      <c r="F2075" s="136">
        <v>0.4481</v>
      </c>
      <c r="G2075" s="136">
        <f t="shared" si="32"/>
        <v>4.599999999999993E-3</v>
      </c>
    </row>
    <row r="2076" spans="1:7">
      <c r="A2076" s="48" t="s">
        <v>2397</v>
      </c>
      <c r="B2076" t="s">
        <v>2791</v>
      </c>
      <c r="C2076" s="3">
        <v>3418</v>
      </c>
      <c r="D2076" t="s">
        <v>2006</v>
      </c>
      <c r="E2076" s="74">
        <v>0.54330000000000001</v>
      </c>
      <c r="F2076" s="136">
        <v>0.6099</v>
      </c>
      <c r="G2076" s="136">
        <f t="shared" si="32"/>
        <v>6.6599999999999993E-2</v>
      </c>
    </row>
    <row r="2077" spans="1:7">
      <c r="A2077" s="48" t="s">
        <v>2378</v>
      </c>
      <c r="B2077" t="s">
        <v>2792</v>
      </c>
      <c r="C2077" s="3">
        <v>2457</v>
      </c>
      <c r="D2077" t="s">
        <v>698</v>
      </c>
      <c r="E2077" s="74">
        <v>0.4713</v>
      </c>
      <c r="F2077" s="136">
        <v>0.4879</v>
      </c>
      <c r="G2077" s="136">
        <f t="shared" si="32"/>
        <v>1.6600000000000004E-2</v>
      </c>
    </row>
    <row r="2078" spans="1:7">
      <c r="A2078" s="48" t="s">
        <v>2378</v>
      </c>
      <c r="B2078" t="s">
        <v>2792</v>
      </c>
      <c r="C2078" s="3">
        <v>4238</v>
      </c>
      <c r="D2078" t="s">
        <v>1908</v>
      </c>
      <c r="E2078" s="74">
        <v>0.53239999999999998</v>
      </c>
      <c r="F2078" s="136">
        <v>0.54769999999999996</v>
      </c>
      <c r="G2078" s="136">
        <f t="shared" si="32"/>
        <v>1.529999999999998E-2</v>
      </c>
    </row>
    <row r="2079" spans="1:7">
      <c r="A2079" s="48" t="s">
        <v>2378</v>
      </c>
      <c r="B2079" t="s">
        <v>2792</v>
      </c>
      <c r="C2079" s="3">
        <v>3509</v>
      </c>
      <c r="D2079" t="s">
        <v>1906</v>
      </c>
      <c r="E2079" s="74">
        <v>0.46879999999999999</v>
      </c>
      <c r="F2079" s="136">
        <v>0.43730000000000002</v>
      </c>
      <c r="G2079" s="136">
        <f t="shared" si="32"/>
        <v>-3.1499999999999972E-2</v>
      </c>
    </row>
    <row r="2080" spans="1:7">
      <c r="A2080" s="48" t="s">
        <v>2378</v>
      </c>
      <c r="B2080" t="s">
        <v>2792</v>
      </c>
      <c r="C2080" s="3">
        <v>3795</v>
      </c>
      <c r="D2080" t="s">
        <v>1907</v>
      </c>
      <c r="E2080" s="74">
        <v>0.51670000000000005</v>
      </c>
      <c r="F2080" s="136">
        <v>0.52510000000000001</v>
      </c>
      <c r="G2080" s="136">
        <f t="shared" si="32"/>
        <v>8.3999999999999631E-3</v>
      </c>
    </row>
    <row r="2081" spans="1:7">
      <c r="A2081" s="48" t="s">
        <v>2240</v>
      </c>
      <c r="B2081" t="s">
        <v>2793</v>
      </c>
      <c r="C2081" s="3">
        <v>2514</v>
      </c>
      <c r="D2081" t="s">
        <v>1045</v>
      </c>
      <c r="E2081" s="74">
        <v>0.45519999999999999</v>
      </c>
      <c r="F2081" s="136">
        <v>0.4617</v>
      </c>
      <c r="G2081" s="136">
        <f t="shared" si="32"/>
        <v>6.5000000000000058E-3</v>
      </c>
    </row>
    <row r="2082" spans="1:7">
      <c r="A2082" s="48" t="s">
        <v>2261</v>
      </c>
      <c r="B2082" t="s">
        <v>2794</v>
      </c>
      <c r="C2082" s="3">
        <v>5190</v>
      </c>
      <c r="D2082" t="s">
        <v>1113</v>
      </c>
      <c r="E2082" s="74">
        <v>0.49180000000000001</v>
      </c>
      <c r="F2082" s="136">
        <v>0.501</v>
      </c>
      <c r="G2082" s="136">
        <f t="shared" si="32"/>
        <v>9.199999999999986E-3</v>
      </c>
    </row>
    <row r="2083" spans="1:7">
      <c r="A2083" s="48" t="s">
        <v>2261</v>
      </c>
      <c r="B2083" t="s">
        <v>2794</v>
      </c>
      <c r="C2083" s="3">
        <v>2998</v>
      </c>
      <c r="D2083" t="s">
        <v>1111</v>
      </c>
      <c r="E2083" s="74">
        <v>0.44879999999999998</v>
      </c>
      <c r="F2083" s="136">
        <v>0.44230000000000003</v>
      </c>
      <c r="G2083" s="136">
        <f t="shared" si="32"/>
        <v>-6.4999999999999503E-3</v>
      </c>
    </row>
    <row r="2084" spans="1:7">
      <c r="A2084" s="48" t="s">
        <v>2261</v>
      </c>
      <c r="B2084" t="s">
        <v>2794</v>
      </c>
      <c r="C2084" s="3">
        <v>2616</v>
      </c>
      <c r="D2084" t="s">
        <v>1110</v>
      </c>
      <c r="E2084" s="74">
        <v>0.4103</v>
      </c>
      <c r="F2084" s="136">
        <v>0.40639999999999998</v>
      </c>
      <c r="G2084" s="136">
        <f t="shared" si="32"/>
        <v>-3.9000000000000146E-3</v>
      </c>
    </row>
    <row r="2085" spans="1:7">
      <c r="A2085" s="48" t="s">
        <v>2261</v>
      </c>
      <c r="B2085" t="s">
        <v>2794</v>
      </c>
      <c r="C2085" s="3">
        <v>3977</v>
      </c>
      <c r="D2085" t="s">
        <v>1112</v>
      </c>
      <c r="E2085" s="74">
        <v>0.437</v>
      </c>
      <c r="F2085" s="136">
        <v>0.4385</v>
      </c>
      <c r="G2085" s="136">
        <f t="shared" si="32"/>
        <v>1.5000000000000013E-3</v>
      </c>
    </row>
    <row r="2086" spans="1:7">
      <c r="A2086" s="48" t="s">
        <v>2288</v>
      </c>
      <c r="B2086" t="s">
        <v>2795</v>
      </c>
      <c r="C2086" s="3">
        <v>5586</v>
      </c>
      <c r="D2086" t="s">
        <v>2864</v>
      </c>
      <c r="E2086" s="74">
        <v>0.78</v>
      </c>
      <c r="F2086" s="136">
        <v>0.80300000000000005</v>
      </c>
      <c r="G2086" s="136">
        <f t="shared" si="32"/>
        <v>2.300000000000002E-2</v>
      </c>
    </row>
    <row r="2087" spans="1:7">
      <c r="A2087" s="48" t="s">
        <v>2288</v>
      </c>
      <c r="B2087" t="s">
        <v>2795</v>
      </c>
      <c r="C2087" s="3">
        <v>3176</v>
      </c>
      <c r="D2087" t="s">
        <v>1208</v>
      </c>
      <c r="E2087" s="74">
        <v>0.70399999999999996</v>
      </c>
      <c r="F2087" s="136">
        <v>0.75639999999999996</v>
      </c>
      <c r="G2087" s="136">
        <f t="shared" si="32"/>
        <v>5.2400000000000002E-2</v>
      </c>
    </row>
    <row r="2088" spans="1:7">
      <c r="A2088" s="48" t="s">
        <v>2288</v>
      </c>
      <c r="B2088" t="s">
        <v>2795</v>
      </c>
      <c r="C2088" s="3">
        <v>2679</v>
      </c>
      <c r="D2088" t="s">
        <v>1207</v>
      </c>
      <c r="E2088" s="74">
        <v>0.67530000000000001</v>
      </c>
      <c r="F2088" s="136">
        <v>0.73260000000000003</v>
      </c>
      <c r="G2088" s="136">
        <f t="shared" si="32"/>
        <v>5.7300000000000018E-2</v>
      </c>
    </row>
    <row r="2089" spans="1:7">
      <c r="A2089" s="48" t="s">
        <v>2288</v>
      </c>
      <c r="B2089" t="s">
        <v>2795</v>
      </c>
      <c r="C2089" s="3">
        <v>4196</v>
      </c>
      <c r="D2089" t="s">
        <v>1209</v>
      </c>
      <c r="E2089" s="74">
        <v>0.70189999999999997</v>
      </c>
      <c r="F2089" s="136">
        <v>0.73919999999999997</v>
      </c>
      <c r="G2089" s="136">
        <f t="shared" si="32"/>
        <v>3.73E-2</v>
      </c>
    </row>
    <row r="2090" spans="1:7">
      <c r="A2090" s="48" t="s">
        <v>2288</v>
      </c>
      <c r="B2090" t="s">
        <v>2795</v>
      </c>
      <c r="C2090" s="3">
        <v>5587</v>
      </c>
      <c r="D2090" t="s">
        <v>2865</v>
      </c>
      <c r="E2090" s="74">
        <v>0.6532</v>
      </c>
      <c r="F2090" s="136">
        <v>0.74319999999999997</v>
      </c>
      <c r="G2090" s="136">
        <f t="shared" si="32"/>
        <v>8.9999999999999969E-2</v>
      </c>
    </row>
    <row r="2091" spans="1:7">
      <c r="A2091" s="48" t="s">
        <v>2416</v>
      </c>
      <c r="B2091" t="s">
        <v>2796</v>
      </c>
      <c r="C2091" s="3">
        <v>1508</v>
      </c>
      <c r="D2091" t="s">
        <v>2088</v>
      </c>
      <c r="E2091" s="74">
        <v>0.78920000000000001</v>
      </c>
      <c r="F2091" s="136">
        <v>0.81279999999999997</v>
      </c>
      <c r="G2091" s="136">
        <f t="shared" si="32"/>
        <v>2.3599999999999954E-2</v>
      </c>
    </row>
    <row r="2092" spans="1:7">
      <c r="A2092" s="48" t="s">
        <v>2416</v>
      </c>
      <c r="B2092" t="s">
        <v>2796</v>
      </c>
      <c r="C2092" s="3">
        <v>2608</v>
      </c>
      <c r="D2092" t="s">
        <v>1489</v>
      </c>
      <c r="E2092" s="74">
        <v>0.78610000000000002</v>
      </c>
      <c r="F2092" s="136">
        <v>0.8458</v>
      </c>
      <c r="G2092" s="136">
        <f t="shared" si="32"/>
        <v>5.9699999999999975E-2</v>
      </c>
    </row>
    <row r="2093" spans="1:7">
      <c r="A2093" s="48" t="s">
        <v>2416</v>
      </c>
      <c r="B2093" t="s">
        <v>2796</v>
      </c>
      <c r="C2093" s="3">
        <v>4106</v>
      </c>
      <c r="D2093" t="s">
        <v>2091</v>
      </c>
      <c r="E2093" s="74">
        <v>0.72829999999999995</v>
      </c>
      <c r="F2093" s="136">
        <v>0.7893</v>
      </c>
      <c r="G2093" s="136">
        <f t="shared" si="32"/>
        <v>6.1000000000000054E-2</v>
      </c>
    </row>
    <row r="2094" spans="1:7">
      <c r="A2094" s="48" t="s">
        <v>2416</v>
      </c>
      <c r="B2094" t="s">
        <v>2796</v>
      </c>
      <c r="C2094" s="3">
        <v>2635</v>
      </c>
      <c r="D2094" t="s">
        <v>49</v>
      </c>
      <c r="E2094" s="74">
        <v>0.70599999999999996</v>
      </c>
      <c r="F2094" s="136">
        <v>0.77039999999999997</v>
      </c>
      <c r="G2094" s="136">
        <f t="shared" si="32"/>
        <v>6.4400000000000013E-2</v>
      </c>
    </row>
    <row r="2095" spans="1:7">
      <c r="A2095" s="48" t="s">
        <v>2416</v>
      </c>
      <c r="B2095" t="s">
        <v>2796</v>
      </c>
      <c r="C2095" s="3">
        <v>5262</v>
      </c>
      <c r="D2095" t="s">
        <v>3209</v>
      </c>
      <c r="E2095" s="74">
        <v>0.2999</v>
      </c>
      <c r="F2095" s="136">
        <v>0.32179999999999997</v>
      </c>
      <c r="G2095" s="136">
        <f t="shared" si="32"/>
        <v>2.1899999999999975E-2</v>
      </c>
    </row>
    <row r="2096" spans="1:7">
      <c r="A2096" s="48" t="s">
        <v>2416</v>
      </c>
      <c r="B2096" t="s">
        <v>2796</v>
      </c>
      <c r="C2096" s="3">
        <v>2900</v>
      </c>
      <c r="D2096" t="s">
        <v>2090</v>
      </c>
      <c r="E2096" s="74">
        <v>0.7137</v>
      </c>
      <c r="F2096" s="136">
        <v>0.74639999999999995</v>
      </c>
      <c r="G2096" s="136">
        <f t="shared" si="32"/>
        <v>3.2699999999999951E-2</v>
      </c>
    </row>
    <row r="2097" spans="1:7">
      <c r="A2097" s="48" t="s">
        <v>2416</v>
      </c>
      <c r="B2097" t="s">
        <v>2796</v>
      </c>
      <c r="C2097" s="3">
        <v>2264</v>
      </c>
      <c r="D2097" t="s">
        <v>2089</v>
      </c>
      <c r="E2097" s="74">
        <v>0.75270000000000004</v>
      </c>
      <c r="F2097" s="136">
        <v>0.78590000000000004</v>
      </c>
      <c r="G2097" s="136">
        <f t="shared" si="32"/>
        <v>3.3200000000000007E-2</v>
      </c>
    </row>
    <row r="2098" spans="1:7">
      <c r="A2098" s="48" t="s">
        <v>2416</v>
      </c>
      <c r="B2098" t="s">
        <v>2796</v>
      </c>
      <c r="C2098" s="3">
        <v>4588</v>
      </c>
      <c r="D2098" t="s">
        <v>2092</v>
      </c>
      <c r="E2098" s="74">
        <v>0.79630000000000001</v>
      </c>
      <c r="F2098" s="136">
        <v>0.82289999999999996</v>
      </c>
      <c r="G2098" s="136">
        <f t="shared" si="32"/>
        <v>2.6599999999999957E-2</v>
      </c>
    </row>
    <row r="2099" spans="1:7">
      <c r="A2099" s="48" t="s">
        <v>2383</v>
      </c>
      <c r="B2099" t="s">
        <v>2797</v>
      </c>
      <c r="C2099" s="3">
        <v>2160</v>
      </c>
      <c r="D2099" t="s">
        <v>1927</v>
      </c>
      <c r="E2099" s="74">
        <v>0.54479999999999995</v>
      </c>
      <c r="F2099" s="136">
        <v>0.51600000000000001</v>
      </c>
      <c r="G2099" s="136">
        <f t="shared" si="32"/>
        <v>-2.8799999999999937E-2</v>
      </c>
    </row>
    <row r="2100" spans="1:7">
      <c r="A2100" s="48" t="s">
        <v>2158</v>
      </c>
      <c r="B2100" t="s">
        <v>2798</v>
      </c>
      <c r="C2100" s="3">
        <v>4264</v>
      </c>
      <c r="D2100" t="s">
        <v>303</v>
      </c>
      <c r="E2100" s="74">
        <v>0.44650000000000001</v>
      </c>
      <c r="F2100" s="136">
        <v>0.45910000000000001</v>
      </c>
      <c r="G2100" s="136">
        <f t="shared" si="32"/>
        <v>1.26E-2</v>
      </c>
    </row>
    <row r="2101" spans="1:7">
      <c r="A2101" s="48" t="s">
        <v>2158</v>
      </c>
      <c r="B2101" t="s">
        <v>2798</v>
      </c>
      <c r="C2101" s="3">
        <v>2560</v>
      </c>
      <c r="D2101" t="s">
        <v>302</v>
      </c>
      <c r="E2101" s="74">
        <v>0.47560000000000002</v>
      </c>
      <c r="F2101" s="136">
        <v>0.4491</v>
      </c>
      <c r="G2101" s="136">
        <f t="shared" si="32"/>
        <v>-2.6500000000000024E-2</v>
      </c>
    </row>
    <row r="2102" spans="1:7">
      <c r="A2102" s="48" t="s">
        <v>2247</v>
      </c>
      <c r="B2102" t="s">
        <v>2799</v>
      </c>
      <c r="C2102" s="3">
        <v>3062</v>
      </c>
      <c r="D2102" t="s">
        <v>1067</v>
      </c>
      <c r="E2102" s="74">
        <v>0.2611</v>
      </c>
      <c r="F2102" s="136">
        <v>0.25829999999999997</v>
      </c>
      <c r="G2102" s="136">
        <f t="shared" si="32"/>
        <v>-2.8000000000000247E-3</v>
      </c>
    </row>
    <row r="2103" spans="1:7">
      <c r="A2103" s="48" t="s">
        <v>2247</v>
      </c>
      <c r="B2103" t="s">
        <v>2799</v>
      </c>
      <c r="C2103" s="3">
        <v>2676</v>
      </c>
      <c r="D2103" t="s">
        <v>1066</v>
      </c>
      <c r="E2103" s="74">
        <v>0.39910000000000001</v>
      </c>
      <c r="F2103" s="136">
        <v>0.38119999999999998</v>
      </c>
      <c r="G2103" s="136">
        <f t="shared" si="32"/>
        <v>-1.7900000000000027E-2</v>
      </c>
    </row>
    <row r="2104" spans="1:7">
      <c r="A2104" s="48" t="s">
        <v>2219</v>
      </c>
      <c r="B2104" t="s">
        <v>2800</v>
      </c>
      <c r="C2104" s="3">
        <v>3226</v>
      </c>
      <c r="D2104" t="s">
        <v>766</v>
      </c>
      <c r="E2104" s="74">
        <v>0.74429999999999996</v>
      </c>
      <c r="F2104" s="136">
        <v>0.76749999999999996</v>
      </c>
      <c r="G2104" s="136">
        <f t="shared" si="32"/>
        <v>2.3199999999999998E-2</v>
      </c>
    </row>
    <row r="2105" spans="1:7">
      <c r="A2105" s="48" t="s">
        <v>2219</v>
      </c>
      <c r="B2105" t="s">
        <v>2800</v>
      </c>
      <c r="C2105" s="3">
        <v>2848</v>
      </c>
      <c r="D2105" t="s">
        <v>765</v>
      </c>
      <c r="E2105" s="74">
        <v>0.68579999999999997</v>
      </c>
      <c r="F2105" s="136">
        <v>0.72719999999999996</v>
      </c>
      <c r="G2105" s="136">
        <f t="shared" si="32"/>
        <v>4.1399999999999992E-2</v>
      </c>
    </row>
    <row r="2106" spans="1:7">
      <c r="A2106" s="48" t="s">
        <v>2219</v>
      </c>
      <c r="B2106" t="s">
        <v>2800</v>
      </c>
      <c r="C2106" s="3">
        <v>2564</v>
      </c>
      <c r="D2106" t="s">
        <v>764</v>
      </c>
      <c r="E2106" s="74">
        <v>0.75260000000000005</v>
      </c>
      <c r="F2106" s="136">
        <v>0.77080000000000004</v>
      </c>
      <c r="G2106" s="136">
        <f t="shared" si="32"/>
        <v>1.8199999999999994E-2</v>
      </c>
    </row>
    <row r="2107" spans="1:7">
      <c r="A2107" s="48" t="s">
        <v>2219</v>
      </c>
      <c r="B2107" t="s">
        <v>2800</v>
      </c>
      <c r="C2107" s="3">
        <v>3635</v>
      </c>
      <c r="D2107" t="s">
        <v>768</v>
      </c>
      <c r="E2107" s="74">
        <v>0.80230000000000001</v>
      </c>
      <c r="F2107" s="136">
        <v>0.78939999999999999</v>
      </c>
      <c r="G2107" s="136">
        <f t="shared" si="32"/>
        <v>-1.2900000000000023E-2</v>
      </c>
    </row>
    <row r="2108" spans="1:7">
      <c r="A2108" s="48" t="s">
        <v>2219</v>
      </c>
      <c r="B2108" t="s">
        <v>2800</v>
      </c>
      <c r="C2108" s="3">
        <v>3488</v>
      </c>
      <c r="D2108" t="s">
        <v>767</v>
      </c>
      <c r="E2108" s="74">
        <v>0.63370000000000004</v>
      </c>
      <c r="F2108" s="136">
        <v>0.63600000000000001</v>
      </c>
      <c r="G2108" s="136">
        <f t="shared" si="32"/>
        <v>2.2999999999999687E-3</v>
      </c>
    </row>
    <row r="2109" spans="1:7">
      <c r="A2109" s="48" t="s">
        <v>2373</v>
      </c>
      <c r="B2109" t="s">
        <v>2801</v>
      </c>
      <c r="C2109" s="3">
        <v>4500</v>
      </c>
      <c r="D2109" t="s">
        <v>1879</v>
      </c>
      <c r="E2109" s="74">
        <v>0.29409999999999997</v>
      </c>
      <c r="F2109" s="136">
        <v>0.29980000000000001</v>
      </c>
      <c r="G2109" s="136">
        <f t="shared" si="32"/>
        <v>5.7000000000000384E-3</v>
      </c>
    </row>
    <row r="2110" spans="1:7">
      <c r="A2110" s="48" t="s">
        <v>2373</v>
      </c>
      <c r="B2110" t="s">
        <v>2801</v>
      </c>
      <c r="C2110" s="3">
        <v>4205</v>
      </c>
      <c r="D2110" t="s">
        <v>1876</v>
      </c>
      <c r="E2110" s="74">
        <v>0.29730000000000001</v>
      </c>
      <c r="F2110" s="136">
        <v>0.26989999999999997</v>
      </c>
      <c r="G2110" s="136">
        <f t="shared" si="32"/>
        <v>-2.7400000000000035E-2</v>
      </c>
    </row>
    <row r="2111" spans="1:7">
      <c r="A2111" s="48" t="s">
        <v>2373</v>
      </c>
      <c r="B2111" t="s">
        <v>2801</v>
      </c>
      <c r="C2111" s="3">
        <v>1713</v>
      </c>
      <c r="D2111" t="s">
        <v>2954</v>
      </c>
      <c r="E2111" s="74">
        <v>0.51539999999999997</v>
      </c>
      <c r="F2111" s="136">
        <v>0.50080000000000002</v>
      </c>
      <c r="G2111" s="136">
        <f t="shared" si="32"/>
        <v>-1.4599999999999946E-2</v>
      </c>
    </row>
    <row r="2112" spans="1:7">
      <c r="A2112" s="48" t="s">
        <v>2373</v>
      </c>
      <c r="B2112" t="s">
        <v>2801</v>
      </c>
      <c r="C2112" s="3">
        <v>4365</v>
      </c>
      <c r="D2112" t="s">
        <v>1877</v>
      </c>
      <c r="E2112" s="74">
        <v>0.29160000000000003</v>
      </c>
      <c r="F2112" s="136">
        <v>0.29720000000000002</v>
      </c>
      <c r="G2112" s="136">
        <f t="shared" si="32"/>
        <v>5.5999999999999939E-3</v>
      </c>
    </row>
    <row r="2113" spans="1:7">
      <c r="A2113" s="48" t="s">
        <v>2373</v>
      </c>
      <c r="B2113" t="s">
        <v>2801</v>
      </c>
      <c r="C2113" s="3">
        <v>4452</v>
      </c>
      <c r="D2113" t="s">
        <v>3161</v>
      </c>
      <c r="E2113" s="74">
        <v>0.3594</v>
      </c>
      <c r="F2113" s="136">
        <v>0.36409999999999998</v>
      </c>
      <c r="G2113" s="136">
        <f t="shared" si="32"/>
        <v>4.699999999999982E-3</v>
      </c>
    </row>
    <row r="2114" spans="1:7">
      <c r="A2114" s="48" t="s">
        <v>2373</v>
      </c>
      <c r="B2114" t="s">
        <v>2801</v>
      </c>
      <c r="C2114" s="3">
        <v>2816</v>
      </c>
      <c r="D2114" t="s">
        <v>1872</v>
      </c>
      <c r="E2114" s="74">
        <v>0.32869999999999999</v>
      </c>
      <c r="F2114" s="136">
        <v>0.35659999999999997</v>
      </c>
      <c r="G2114" s="136">
        <f t="shared" si="32"/>
        <v>2.789999999999998E-2</v>
      </c>
    </row>
    <row r="2115" spans="1:7">
      <c r="A2115" s="48" t="s">
        <v>2373</v>
      </c>
      <c r="B2115" t="s">
        <v>2801</v>
      </c>
      <c r="C2115" s="3">
        <v>2552</v>
      </c>
      <c r="D2115" t="s">
        <v>1871</v>
      </c>
      <c r="E2115" s="74">
        <v>0.3639</v>
      </c>
      <c r="F2115" s="136">
        <v>0.35870000000000002</v>
      </c>
      <c r="G2115" s="136">
        <f t="shared" si="32"/>
        <v>-5.1999999999999824E-3</v>
      </c>
    </row>
    <row r="2116" spans="1:7">
      <c r="A2116" s="48" t="s">
        <v>2373</v>
      </c>
      <c r="B2116" t="s">
        <v>2801</v>
      </c>
      <c r="C2116" s="3">
        <v>5014</v>
      </c>
      <c r="D2116" t="s">
        <v>1880</v>
      </c>
      <c r="E2116" s="74">
        <v>0.32490000000000002</v>
      </c>
      <c r="F2116" s="136">
        <v>0.34100000000000003</v>
      </c>
      <c r="G2116" s="136">
        <f t="shared" ref="G2116:G2179" si="33">F2116-E2116</f>
        <v>1.6100000000000003E-2</v>
      </c>
    </row>
    <row r="2117" spans="1:7">
      <c r="A2117" s="48" t="s">
        <v>2373</v>
      </c>
      <c r="B2117" t="s">
        <v>2801</v>
      </c>
      <c r="C2117" s="3">
        <v>4225</v>
      </c>
      <c r="D2117" t="s">
        <v>2492</v>
      </c>
      <c r="E2117" s="74">
        <v>6.7199999999999996E-2</v>
      </c>
      <c r="F2117" s="136">
        <v>0.1222</v>
      </c>
      <c r="G2117" s="136">
        <f t="shared" si="33"/>
        <v>5.5000000000000007E-2</v>
      </c>
    </row>
    <row r="2118" spans="1:7">
      <c r="A2118" s="48" t="s">
        <v>2373</v>
      </c>
      <c r="B2118" t="s">
        <v>2801</v>
      </c>
      <c r="C2118" s="3">
        <v>3199</v>
      </c>
      <c r="D2118" t="s">
        <v>1873</v>
      </c>
      <c r="E2118" s="74">
        <v>0.41839999999999999</v>
      </c>
      <c r="F2118" s="136">
        <v>0.4229</v>
      </c>
      <c r="G2118" s="136">
        <f t="shared" si="33"/>
        <v>4.500000000000004E-3</v>
      </c>
    </row>
    <row r="2119" spans="1:7">
      <c r="A2119" s="48" t="s">
        <v>2373</v>
      </c>
      <c r="B2119" t="s">
        <v>2801</v>
      </c>
      <c r="C2119" s="3">
        <v>3362</v>
      </c>
      <c r="D2119" t="s">
        <v>1874</v>
      </c>
      <c r="E2119" s="74">
        <v>0.28760000000000002</v>
      </c>
      <c r="F2119" s="136">
        <v>0.2908</v>
      </c>
      <c r="G2119" s="136">
        <f t="shared" si="33"/>
        <v>3.1999999999999806E-3</v>
      </c>
    </row>
    <row r="2120" spans="1:7">
      <c r="A2120" s="48" t="s">
        <v>2373</v>
      </c>
      <c r="B2120" t="s">
        <v>2801</v>
      </c>
      <c r="C2120" s="3">
        <v>4373</v>
      </c>
      <c r="D2120" t="s">
        <v>1878</v>
      </c>
      <c r="E2120" s="74">
        <v>0.3241</v>
      </c>
      <c r="F2120" s="136">
        <v>0.32840000000000003</v>
      </c>
      <c r="G2120" s="136">
        <f t="shared" si="33"/>
        <v>4.300000000000026E-3</v>
      </c>
    </row>
    <row r="2121" spans="1:7">
      <c r="A2121" s="48" t="s">
        <v>2373</v>
      </c>
      <c r="B2121" t="s">
        <v>2801</v>
      </c>
      <c r="C2121" s="3">
        <v>3612</v>
      </c>
      <c r="D2121" t="s">
        <v>1875</v>
      </c>
      <c r="E2121" s="74">
        <v>0.32429999999999998</v>
      </c>
      <c r="F2121" s="136">
        <v>0.3155</v>
      </c>
      <c r="G2121" s="136">
        <f t="shared" si="33"/>
        <v>-8.7999999999999745E-3</v>
      </c>
    </row>
    <row r="2122" spans="1:7">
      <c r="A2122" s="48" t="s">
        <v>2408</v>
      </c>
      <c r="B2122" t="s">
        <v>2802</v>
      </c>
      <c r="C2122" s="3">
        <v>2714</v>
      </c>
      <c r="D2122" t="s">
        <v>2034</v>
      </c>
      <c r="E2122" s="74">
        <v>0.83089999999999997</v>
      </c>
      <c r="F2122" s="136">
        <v>0.84709999999999996</v>
      </c>
      <c r="G2122" s="136">
        <f t="shared" si="33"/>
        <v>1.6199999999999992E-2</v>
      </c>
    </row>
    <row r="2123" spans="1:7">
      <c r="A2123" s="48" t="s">
        <v>2303</v>
      </c>
      <c r="B2123" t="s">
        <v>2803</v>
      </c>
      <c r="C2123" s="3">
        <v>3792</v>
      </c>
      <c r="D2123" t="s">
        <v>1296</v>
      </c>
      <c r="E2123" s="74">
        <v>0.36530000000000001</v>
      </c>
      <c r="F2123" s="136">
        <v>0.37240000000000001</v>
      </c>
      <c r="G2123" s="136">
        <f t="shared" si="33"/>
        <v>7.0999999999999952E-3</v>
      </c>
    </row>
    <row r="2124" spans="1:7">
      <c r="A2124" s="48" t="s">
        <v>2303</v>
      </c>
      <c r="B2124" t="s">
        <v>2803</v>
      </c>
      <c r="C2124" s="3">
        <v>3179</v>
      </c>
      <c r="D2124" t="s">
        <v>1292</v>
      </c>
      <c r="E2124" s="74">
        <v>0.38740000000000002</v>
      </c>
      <c r="F2124" s="136">
        <v>0.3992</v>
      </c>
      <c r="G2124" s="136">
        <f t="shared" si="33"/>
        <v>1.1799999999999977E-2</v>
      </c>
    </row>
    <row r="2125" spans="1:7">
      <c r="A2125" s="48" t="s">
        <v>2303</v>
      </c>
      <c r="B2125" t="s">
        <v>2803</v>
      </c>
      <c r="C2125" s="3">
        <v>3600</v>
      </c>
      <c r="D2125" t="s">
        <v>1294</v>
      </c>
      <c r="E2125" s="74">
        <v>0.34710000000000002</v>
      </c>
      <c r="F2125" s="136">
        <v>0.35599999999999998</v>
      </c>
      <c r="G2125" s="136">
        <f t="shared" si="33"/>
        <v>8.8999999999999635E-3</v>
      </c>
    </row>
    <row r="2126" spans="1:7">
      <c r="A2126" s="48" t="s">
        <v>2303</v>
      </c>
      <c r="B2126" t="s">
        <v>2803</v>
      </c>
      <c r="C2126" s="3">
        <v>4325</v>
      </c>
      <c r="D2126" t="s">
        <v>1297</v>
      </c>
      <c r="E2126" s="74">
        <v>0.41299999999999998</v>
      </c>
      <c r="F2126" s="136">
        <v>0.43440000000000001</v>
      </c>
      <c r="G2126" s="136">
        <f t="shared" si="33"/>
        <v>2.140000000000003E-2</v>
      </c>
    </row>
    <row r="2127" spans="1:7">
      <c r="A2127" s="48" t="s">
        <v>2303</v>
      </c>
      <c r="B2127" t="s">
        <v>2803</v>
      </c>
      <c r="C2127" s="3">
        <v>4447</v>
      </c>
      <c r="D2127" t="s">
        <v>1298</v>
      </c>
      <c r="E2127" s="74">
        <v>0.3891</v>
      </c>
      <c r="F2127" s="136">
        <v>0.40260000000000001</v>
      </c>
      <c r="G2127" s="136">
        <f t="shared" si="33"/>
        <v>1.3500000000000012E-2</v>
      </c>
    </row>
    <row r="2128" spans="1:7">
      <c r="A2128" s="48" t="s">
        <v>2303</v>
      </c>
      <c r="B2128" t="s">
        <v>2803</v>
      </c>
      <c r="C2128" s="3">
        <v>3296</v>
      </c>
      <c r="D2128" t="s">
        <v>1293</v>
      </c>
      <c r="E2128" s="74">
        <v>0.39650000000000002</v>
      </c>
      <c r="F2128" s="136">
        <v>0.41570000000000001</v>
      </c>
      <c r="G2128" s="136">
        <f t="shared" si="33"/>
        <v>1.9199999999999995E-2</v>
      </c>
    </row>
    <row r="2129" spans="1:7">
      <c r="A2129" s="48" t="s">
        <v>2303</v>
      </c>
      <c r="B2129" t="s">
        <v>2803</v>
      </c>
      <c r="C2129" s="3">
        <v>3601</v>
      </c>
      <c r="D2129" t="s">
        <v>1295</v>
      </c>
      <c r="E2129" s="74">
        <v>0.34320000000000001</v>
      </c>
      <c r="F2129" s="136">
        <v>0.35580000000000001</v>
      </c>
      <c r="G2129" s="136">
        <f t="shared" si="33"/>
        <v>1.26E-2</v>
      </c>
    </row>
    <row r="2130" spans="1:7">
      <c r="A2130" s="48" t="s">
        <v>2303</v>
      </c>
      <c r="B2130" t="s">
        <v>2803</v>
      </c>
      <c r="C2130" s="3">
        <v>2223</v>
      </c>
      <c r="D2130" t="s">
        <v>1291</v>
      </c>
      <c r="E2130" s="74">
        <v>0.37559999999999999</v>
      </c>
      <c r="F2130" s="136">
        <v>0.38919999999999999</v>
      </c>
      <c r="G2130" s="136">
        <f t="shared" si="33"/>
        <v>1.3600000000000001E-2</v>
      </c>
    </row>
    <row r="2131" spans="1:7">
      <c r="A2131" s="48" t="s">
        <v>2362</v>
      </c>
      <c r="B2131" t="s">
        <v>2804</v>
      </c>
      <c r="C2131" s="3">
        <v>1932</v>
      </c>
      <c r="D2131" t="s">
        <v>1809</v>
      </c>
      <c r="E2131" s="74">
        <v>0.18690000000000001</v>
      </c>
      <c r="F2131" s="136">
        <v>0.1709</v>
      </c>
      <c r="G2131" s="136">
        <f t="shared" si="33"/>
        <v>-1.6000000000000014E-2</v>
      </c>
    </row>
    <row r="2132" spans="1:7">
      <c r="A2132" s="48" t="s">
        <v>2362</v>
      </c>
      <c r="B2132" t="s">
        <v>2804</v>
      </c>
      <c r="C2132" s="3">
        <v>5223</v>
      </c>
      <c r="D2132" t="s">
        <v>1811</v>
      </c>
      <c r="E2132" s="74">
        <v>0.57509999999999994</v>
      </c>
      <c r="F2132" s="136">
        <v>0.61409999999999998</v>
      </c>
      <c r="G2132" s="136">
        <f t="shared" si="33"/>
        <v>3.9000000000000035E-2</v>
      </c>
    </row>
    <row r="2133" spans="1:7">
      <c r="A2133" s="48" t="s">
        <v>2362</v>
      </c>
      <c r="B2133" t="s">
        <v>2804</v>
      </c>
      <c r="C2133" s="3">
        <v>2405</v>
      </c>
      <c r="D2133" t="s">
        <v>1810</v>
      </c>
      <c r="E2133" s="74">
        <v>0.62919999999999998</v>
      </c>
      <c r="F2133" s="136">
        <v>0.67730000000000001</v>
      </c>
      <c r="G2133" s="136">
        <f t="shared" si="33"/>
        <v>4.8100000000000032E-2</v>
      </c>
    </row>
    <row r="2134" spans="1:7">
      <c r="A2134" s="48" t="s">
        <v>2146</v>
      </c>
      <c r="B2134" t="s">
        <v>2805</v>
      </c>
      <c r="C2134" s="3">
        <v>4406</v>
      </c>
      <c r="D2134" t="s">
        <v>189</v>
      </c>
      <c r="E2134" s="74">
        <v>0.27050000000000002</v>
      </c>
      <c r="F2134" s="136">
        <v>0.27829999999999999</v>
      </c>
      <c r="G2134" s="136">
        <f t="shared" si="33"/>
        <v>7.7999999999999736E-3</v>
      </c>
    </row>
    <row r="2135" spans="1:7">
      <c r="A2135" s="48" t="s">
        <v>2146</v>
      </c>
      <c r="B2135" t="s">
        <v>2805</v>
      </c>
      <c r="C2135" s="3">
        <v>3080</v>
      </c>
      <c r="D2135" t="s">
        <v>173</v>
      </c>
      <c r="E2135" s="74">
        <v>0.20680000000000001</v>
      </c>
      <c r="F2135" s="136">
        <v>0.19</v>
      </c>
      <c r="G2135" s="136">
        <f t="shared" si="33"/>
        <v>-1.6800000000000009E-2</v>
      </c>
    </row>
    <row r="2136" spans="1:7">
      <c r="A2136" s="48" t="s">
        <v>2146</v>
      </c>
      <c r="B2136" t="s">
        <v>2805</v>
      </c>
      <c r="C2136" s="3">
        <v>4405</v>
      </c>
      <c r="D2136" t="s">
        <v>188</v>
      </c>
      <c r="E2136" s="74">
        <v>0.2883</v>
      </c>
      <c r="F2136" s="136">
        <v>0.29420000000000002</v>
      </c>
      <c r="G2136" s="136">
        <f t="shared" si="33"/>
        <v>5.9000000000000163E-3</v>
      </c>
    </row>
    <row r="2137" spans="1:7">
      <c r="A2137" s="48" t="s">
        <v>2146</v>
      </c>
      <c r="B2137" t="s">
        <v>2805</v>
      </c>
      <c r="C2137" s="3">
        <v>3423</v>
      </c>
      <c r="D2137" t="s">
        <v>176</v>
      </c>
      <c r="E2137" s="74">
        <v>0.28920000000000001</v>
      </c>
      <c r="F2137" s="136">
        <v>0.27510000000000001</v>
      </c>
      <c r="G2137" s="136">
        <f t="shared" si="33"/>
        <v>-1.4100000000000001E-2</v>
      </c>
    </row>
    <row r="2138" spans="1:7">
      <c r="A2138" s="48" t="s">
        <v>2146</v>
      </c>
      <c r="B2138" t="s">
        <v>2805</v>
      </c>
      <c r="C2138" s="3">
        <v>4503</v>
      </c>
      <c r="D2138" t="s">
        <v>190</v>
      </c>
      <c r="E2138" s="74">
        <v>0.63370000000000004</v>
      </c>
      <c r="F2138" s="136">
        <v>0.66790000000000005</v>
      </c>
      <c r="G2138" s="136">
        <f t="shared" si="33"/>
        <v>3.4200000000000008E-2</v>
      </c>
    </row>
    <row r="2139" spans="1:7">
      <c r="A2139" s="48" t="s">
        <v>2146</v>
      </c>
      <c r="B2139" t="s">
        <v>2805</v>
      </c>
      <c r="C2139" s="3">
        <v>3733</v>
      </c>
      <c r="D2139" t="s">
        <v>181</v>
      </c>
      <c r="E2139" s="74">
        <v>0.46079999999999999</v>
      </c>
      <c r="F2139" s="136">
        <v>0.432</v>
      </c>
      <c r="G2139" s="136">
        <f t="shared" si="33"/>
        <v>-2.8799999999999992E-2</v>
      </c>
    </row>
    <row r="2140" spans="1:7">
      <c r="A2140" s="48" t="s">
        <v>2146</v>
      </c>
      <c r="B2140" t="s">
        <v>2805</v>
      </c>
      <c r="C2140" s="3">
        <v>2636</v>
      </c>
      <c r="D2140" t="s">
        <v>3036</v>
      </c>
      <c r="E2140" s="74">
        <v>0.33339999999999997</v>
      </c>
      <c r="F2140" s="136">
        <v>0.33329999999999999</v>
      </c>
      <c r="G2140" s="136">
        <f t="shared" si="33"/>
        <v>-9.9999999999988987E-5</v>
      </c>
    </row>
    <row r="2141" spans="1:7">
      <c r="A2141" s="48" t="s">
        <v>2146</v>
      </c>
      <c r="B2141" t="s">
        <v>2805</v>
      </c>
      <c r="C2141" s="3">
        <v>4075</v>
      </c>
      <c r="D2141" t="s">
        <v>187</v>
      </c>
      <c r="E2141" s="74">
        <v>0.13039999999999999</v>
      </c>
      <c r="F2141" s="136">
        <v>0.13489999999999999</v>
      </c>
      <c r="G2141" s="136">
        <f t="shared" si="33"/>
        <v>4.500000000000004E-3</v>
      </c>
    </row>
    <row r="2142" spans="1:7">
      <c r="A2142" s="48" t="s">
        <v>2146</v>
      </c>
      <c r="B2142" t="s">
        <v>2805</v>
      </c>
      <c r="C2142" s="3">
        <v>2179</v>
      </c>
      <c r="D2142" t="s">
        <v>162</v>
      </c>
      <c r="E2142" s="74">
        <v>0.6734</v>
      </c>
      <c r="F2142" s="136">
        <v>0.66569999999999996</v>
      </c>
      <c r="G2142" s="136">
        <f t="shared" si="33"/>
        <v>-7.7000000000000401E-3</v>
      </c>
    </row>
    <row r="2143" spans="1:7">
      <c r="A2143" s="48" t="s">
        <v>2146</v>
      </c>
      <c r="B2143" t="s">
        <v>2805</v>
      </c>
      <c r="C2143" s="3">
        <v>2637</v>
      </c>
      <c r="D2143" t="s">
        <v>164</v>
      </c>
      <c r="E2143" s="74">
        <v>0.73880000000000001</v>
      </c>
      <c r="F2143" s="136">
        <v>0.73550000000000004</v>
      </c>
      <c r="G2143" s="136">
        <f t="shared" si="33"/>
        <v>-3.2999999999999696E-3</v>
      </c>
    </row>
    <row r="2144" spans="1:7">
      <c r="A2144" s="48" t="s">
        <v>2146</v>
      </c>
      <c r="B2144" t="s">
        <v>2805</v>
      </c>
      <c r="C2144" s="3">
        <v>3902</v>
      </c>
      <c r="D2144" t="s">
        <v>184</v>
      </c>
      <c r="E2144" s="74">
        <v>0.59950000000000003</v>
      </c>
      <c r="F2144" s="136">
        <v>0.60170000000000001</v>
      </c>
      <c r="G2144" s="136">
        <f t="shared" si="33"/>
        <v>2.1999999999999797E-3</v>
      </c>
    </row>
    <row r="2145" spans="1:7">
      <c r="A2145" s="48" t="s">
        <v>2146</v>
      </c>
      <c r="B2145" t="s">
        <v>2805</v>
      </c>
      <c r="C2145" s="3">
        <v>1738</v>
      </c>
      <c r="D2145" t="s">
        <v>161</v>
      </c>
      <c r="E2145" s="74">
        <v>0.51929999999999998</v>
      </c>
      <c r="F2145" s="136">
        <v>0.53490000000000004</v>
      </c>
      <c r="G2145" s="136">
        <f t="shared" si="33"/>
        <v>1.5600000000000058E-2</v>
      </c>
    </row>
    <row r="2146" spans="1:7">
      <c r="A2146" s="48" t="s">
        <v>2146</v>
      </c>
      <c r="B2146" t="s">
        <v>2805</v>
      </c>
      <c r="C2146" s="3">
        <v>3424</v>
      </c>
      <c r="D2146" t="s">
        <v>177</v>
      </c>
      <c r="E2146" s="74">
        <v>0.60899999999999999</v>
      </c>
      <c r="F2146" s="136">
        <v>0.60499999999999998</v>
      </c>
      <c r="G2146" s="136">
        <f t="shared" si="33"/>
        <v>-4.0000000000000036E-3</v>
      </c>
    </row>
    <row r="2147" spans="1:7">
      <c r="A2147" s="48" t="s">
        <v>2146</v>
      </c>
      <c r="B2147" t="s">
        <v>2805</v>
      </c>
      <c r="C2147" s="3">
        <v>2643</v>
      </c>
      <c r="D2147" t="s">
        <v>165</v>
      </c>
      <c r="E2147" s="74">
        <v>0.62529999999999997</v>
      </c>
      <c r="F2147" s="136">
        <v>0.61460000000000004</v>
      </c>
      <c r="G2147" s="136">
        <f t="shared" si="33"/>
        <v>-1.0699999999999932E-2</v>
      </c>
    </row>
    <row r="2148" spans="1:7">
      <c r="A2148" s="48" t="s">
        <v>2146</v>
      </c>
      <c r="B2148" t="s">
        <v>2805</v>
      </c>
      <c r="C2148" s="3">
        <v>3735</v>
      </c>
      <c r="D2148" t="s">
        <v>183</v>
      </c>
      <c r="E2148" s="74">
        <v>0.59340000000000004</v>
      </c>
      <c r="F2148" s="136">
        <v>0.60709999999999997</v>
      </c>
      <c r="G2148" s="136">
        <f t="shared" si="33"/>
        <v>1.3699999999999934E-2</v>
      </c>
    </row>
    <row r="2149" spans="1:7">
      <c r="A2149" s="48" t="s">
        <v>2146</v>
      </c>
      <c r="B2149" t="s">
        <v>2805</v>
      </c>
      <c r="C2149" s="3">
        <v>2690</v>
      </c>
      <c r="D2149" t="s">
        <v>167</v>
      </c>
      <c r="E2149" s="74">
        <v>0.58909999999999996</v>
      </c>
      <c r="F2149" s="136">
        <v>0.58030000000000004</v>
      </c>
      <c r="G2149" s="136">
        <f t="shared" si="33"/>
        <v>-8.799999999999919E-3</v>
      </c>
    </row>
    <row r="2150" spans="1:7">
      <c r="A2150" s="48" t="s">
        <v>2146</v>
      </c>
      <c r="B2150" t="s">
        <v>2805</v>
      </c>
      <c r="C2150" s="3">
        <v>2610</v>
      </c>
      <c r="D2150" t="s">
        <v>163</v>
      </c>
      <c r="E2150" s="74">
        <v>0.60289999999999999</v>
      </c>
      <c r="F2150" s="136">
        <v>0.56469999999999998</v>
      </c>
      <c r="G2150" s="136">
        <f t="shared" si="33"/>
        <v>-3.8200000000000012E-2</v>
      </c>
    </row>
    <row r="2151" spans="1:7">
      <c r="A2151" s="48" t="s">
        <v>2146</v>
      </c>
      <c r="B2151" t="s">
        <v>2805</v>
      </c>
      <c r="C2151" s="3">
        <v>3081</v>
      </c>
      <c r="D2151" t="s">
        <v>174</v>
      </c>
      <c r="E2151" s="74">
        <v>0.56310000000000004</v>
      </c>
      <c r="F2151" s="136">
        <v>0.56389999999999996</v>
      </c>
      <c r="G2151" s="136">
        <f t="shared" si="33"/>
        <v>7.9999999999991189E-4</v>
      </c>
    </row>
    <row r="2152" spans="1:7">
      <c r="A2152" s="48" t="s">
        <v>2146</v>
      </c>
      <c r="B2152" t="s">
        <v>2805</v>
      </c>
      <c r="C2152" s="3">
        <v>3543</v>
      </c>
      <c r="D2152" t="s">
        <v>178</v>
      </c>
      <c r="E2152" s="74">
        <v>0.45119999999999999</v>
      </c>
      <c r="F2152" s="136">
        <v>0.47749999999999998</v>
      </c>
      <c r="G2152" s="136">
        <f t="shared" si="33"/>
        <v>2.629999999999999E-2</v>
      </c>
    </row>
    <row r="2153" spans="1:7">
      <c r="A2153" s="48" t="s">
        <v>2146</v>
      </c>
      <c r="B2153" t="s">
        <v>2805</v>
      </c>
      <c r="C2153" s="3">
        <v>4591</v>
      </c>
      <c r="D2153" t="s">
        <v>192</v>
      </c>
      <c r="E2153" s="74">
        <v>0.3125</v>
      </c>
      <c r="F2153" s="136">
        <v>0.31019999999999998</v>
      </c>
      <c r="G2153" s="136">
        <f t="shared" si="33"/>
        <v>-2.3000000000000242E-3</v>
      </c>
    </row>
    <row r="2154" spans="1:7">
      <c r="A2154" s="48" t="s">
        <v>2146</v>
      </c>
      <c r="B2154" t="s">
        <v>2805</v>
      </c>
      <c r="C2154" s="3">
        <v>1574</v>
      </c>
      <c r="D2154" t="s">
        <v>3162</v>
      </c>
      <c r="E2154" s="74">
        <v>0.6734</v>
      </c>
      <c r="F2154" s="136">
        <v>0.62949999999999995</v>
      </c>
      <c r="G2154" s="136">
        <f t="shared" si="33"/>
        <v>-4.390000000000005E-2</v>
      </c>
    </row>
    <row r="2155" spans="1:7">
      <c r="A2155" s="48" t="s">
        <v>2146</v>
      </c>
      <c r="B2155" t="s">
        <v>2805</v>
      </c>
      <c r="C2155" s="3">
        <v>3017</v>
      </c>
      <c r="D2155" t="s">
        <v>172</v>
      </c>
      <c r="E2155" s="74">
        <v>0.29830000000000001</v>
      </c>
      <c r="F2155" s="136">
        <v>0.28539999999999999</v>
      </c>
      <c r="G2155" s="136">
        <f t="shared" si="33"/>
        <v>-1.2900000000000023E-2</v>
      </c>
    </row>
    <row r="2156" spans="1:7">
      <c r="A2156" s="48" t="s">
        <v>2146</v>
      </c>
      <c r="B2156" t="s">
        <v>2805</v>
      </c>
      <c r="C2156" s="3">
        <v>3932</v>
      </c>
      <c r="D2156" t="s">
        <v>185</v>
      </c>
      <c r="E2156" s="74">
        <v>0.4652</v>
      </c>
      <c r="F2156" s="136">
        <v>0.5</v>
      </c>
      <c r="G2156" s="136">
        <f t="shared" si="33"/>
        <v>3.4799999999999998E-2</v>
      </c>
    </row>
    <row r="2157" spans="1:7">
      <c r="A2157" s="48" t="s">
        <v>2146</v>
      </c>
      <c r="B2157" t="s">
        <v>2805</v>
      </c>
      <c r="C2157" s="3">
        <v>2318</v>
      </c>
      <c r="D2157" t="s">
        <v>49</v>
      </c>
      <c r="E2157" s="74">
        <v>0.56120000000000003</v>
      </c>
      <c r="F2157" s="136">
        <v>0.54630000000000001</v>
      </c>
      <c r="G2157" s="136">
        <f t="shared" si="33"/>
        <v>-1.4900000000000024E-2</v>
      </c>
    </row>
    <row r="2158" spans="1:7">
      <c r="A2158" s="48" t="s">
        <v>2146</v>
      </c>
      <c r="B2158" t="s">
        <v>2805</v>
      </c>
      <c r="C2158" s="3">
        <v>3734</v>
      </c>
      <c r="D2158" t="s">
        <v>182</v>
      </c>
      <c r="E2158" s="74">
        <v>0.69489999999999996</v>
      </c>
      <c r="F2158" s="136">
        <v>0.68530000000000002</v>
      </c>
      <c r="G2158" s="136">
        <f t="shared" si="33"/>
        <v>-9.5999999999999419E-3</v>
      </c>
    </row>
    <row r="2159" spans="1:7">
      <c r="A2159" s="48" t="s">
        <v>2146</v>
      </c>
      <c r="B2159" t="s">
        <v>2805</v>
      </c>
      <c r="C2159" s="3">
        <v>3146</v>
      </c>
      <c r="D2159" t="s">
        <v>175</v>
      </c>
      <c r="E2159" s="74">
        <v>0.74419999999999997</v>
      </c>
      <c r="F2159" s="136">
        <v>0.75139999999999996</v>
      </c>
      <c r="G2159" s="136">
        <f t="shared" si="33"/>
        <v>7.1999999999999842E-3</v>
      </c>
    </row>
    <row r="2160" spans="1:7">
      <c r="A2160" s="48" t="s">
        <v>2146</v>
      </c>
      <c r="B2160" t="s">
        <v>2805</v>
      </c>
      <c r="C2160" s="3">
        <v>2723</v>
      </c>
      <c r="D2160" t="s">
        <v>168</v>
      </c>
      <c r="E2160" s="74">
        <v>0.57330000000000003</v>
      </c>
      <c r="F2160" s="136">
        <v>0.53979999999999995</v>
      </c>
      <c r="G2160" s="136">
        <f t="shared" si="33"/>
        <v>-3.3500000000000085E-2</v>
      </c>
    </row>
    <row r="2161" spans="1:7">
      <c r="A2161" s="48" t="s">
        <v>2146</v>
      </c>
      <c r="B2161" t="s">
        <v>2805</v>
      </c>
      <c r="C2161" s="3">
        <v>5342</v>
      </c>
      <c r="D2161" t="s">
        <v>195</v>
      </c>
      <c r="E2161" s="74">
        <v>0.62870000000000004</v>
      </c>
      <c r="F2161" s="136">
        <v>0.65090000000000003</v>
      </c>
      <c r="G2161" s="136">
        <f t="shared" si="33"/>
        <v>2.2199999999999998E-2</v>
      </c>
    </row>
    <row r="2162" spans="1:7">
      <c r="A2162" s="48" t="s">
        <v>2146</v>
      </c>
      <c r="B2162" t="s">
        <v>2805</v>
      </c>
      <c r="C2162" s="3">
        <v>2644</v>
      </c>
      <c r="D2162" t="s">
        <v>166</v>
      </c>
      <c r="E2162" s="74">
        <v>0.66069999999999995</v>
      </c>
      <c r="F2162" s="136">
        <v>0.65959999999999996</v>
      </c>
      <c r="G2162" s="136">
        <f t="shared" si="33"/>
        <v>-1.0999999999999899E-3</v>
      </c>
    </row>
    <row r="2163" spans="1:7">
      <c r="A2163" s="48" t="s">
        <v>2146</v>
      </c>
      <c r="B2163" t="s">
        <v>2805</v>
      </c>
      <c r="C2163" s="3">
        <v>4410</v>
      </c>
      <c r="D2163" t="s">
        <v>140</v>
      </c>
      <c r="E2163" s="74">
        <v>0.76249999999999996</v>
      </c>
      <c r="F2163" s="136">
        <v>0.75190000000000001</v>
      </c>
      <c r="G2163" s="136">
        <f t="shared" si="33"/>
        <v>-1.0599999999999943E-2</v>
      </c>
    </row>
    <row r="2164" spans="1:7">
      <c r="A2164" s="48" t="s">
        <v>2146</v>
      </c>
      <c r="B2164" t="s">
        <v>2805</v>
      </c>
      <c r="C2164" s="3">
        <v>5744</v>
      </c>
      <c r="D2164" t="s">
        <v>3069</v>
      </c>
      <c r="E2164" s="74">
        <v>0.41560000000000002</v>
      </c>
      <c r="F2164" s="136">
        <v>0.3952</v>
      </c>
      <c r="G2164" s="136">
        <f t="shared" si="33"/>
        <v>-2.0400000000000029E-2</v>
      </c>
    </row>
    <row r="2165" spans="1:7">
      <c r="A2165" s="48" t="s">
        <v>2146</v>
      </c>
      <c r="B2165" t="s">
        <v>2805</v>
      </c>
      <c r="C2165" s="3">
        <v>4034</v>
      </c>
      <c r="D2165" t="s">
        <v>186</v>
      </c>
      <c r="E2165" s="74">
        <v>0.39510000000000001</v>
      </c>
      <c r="F2165" s="136">
        <v>0.39140000000000003</v>
      </c>
      <c r="G2165" s="136">
        <f t="shared" si="33"/>
        <v>-3.6999999999999811E-3</v>
      </c>
    </row>
    <row r="2166" spans="1:7">
      <c r="A2166" s="48" t="s">
        <v>2146</v>
      </c>
      <c r="B2166" t="s">
        <v>2805</v>
      </c>
      <c r="C2166" s="3">
        <v>2964</v>
      </c>
      <c r="D2166" t="s">
        <v>170</v>
      </c>
      <c r="E2166" s="74">
        <v>0.26950000000000002</v>
      </c>
      <c r="F2166" s="136">
        <v>0.27150000000000002</v>
      </c>
      <c r="G2166" s="136">
        <f t="shared" si="33"/>
        <v>2.0000000000000018E-3</v>
      </c>
    </row>
    <row r="2167" spans="1:7">
      <c r="A2167" s="48" t="s">
        <v>2146</v>
      </c>
      <c r="B2167" t="s">
        <v>2805</v>
      </c>
      <c r="C2167" s="3">
        <v>3016</v>
      </c>
      <c r="D2167" t="s">
        <v>171</v>
      </c>
      <c r="E2167" s="74">
        <v>0.47420000000000001</v>
      </c>
      <c r="F2167" s="136">
        <v>0.46539999999999998</v>
      </c>
      <c r="G2167" s="136">
        <f t="shared" si="33"/>
        <v>-8.80000000000003E-3</v>
      </c>
    </row>
    <row r="2168" spans="1:7">
      <c r="A2168" s="48" t="s">
        <v>2146</v>
      </c>
      <c r="B2168" t="s">
        <v>2805</v>
      </c>
      <c r="C2168" s="3">
        <v>4504</v>
      </c>
      <c r="D2168" t="s">
        <v>191</v>
      </c>
      <c r="E2168" s="74">
        <v>0.30690000000000001</v>
      </c>
      <c r="F2168" s="136">
        <v>0.29199999999999998</v>
      </c>
      <c r="G2168" s="136">
        <f t="shared" si="33"/>
        <v>-1.4900000000000024E-2</v>
      </c>
    </row>
    <row r="2169" spans="1:7">
      <c r="A2169" s="48" t="s">
        <v>2146</v>
      </c>
      <c r="B2169" t="s">
        <v>2805</v>
      </c>
      <c r="C2169" s="3">
        <v>3556</v>
      </c>
      <c r="D2169" t="s">
        <v>179</v>
      </c>
      <c r="E2169" s="74">
        <v>0.45540000000000003</v>
      </c>
      <c r="F2169" s="136">
        <v>0.45069999999999999</v>
      </c>
      <c r="G2169" s="136">
        <f t="shared" si="33"/>
        <v>-4.7000000000000375E-3</v>
      </c>
    </row>
    <row r="2170" spans="1:7">
      <c r="A2170" s="48" t="s">
        <v>2146</v>
      </c>
      <c r="B2170" t="s">
        <v>2805</v>
      </c>
      <c r="C2170" s="3">
        <v>5745</v>
      </c>
      <c r="D2170" t="s">
        <v>3070</v>
      </c>
      <c r="E2170" s="74">
        <v>0.2757</v>
      </c>
      <c r="F2170" s="136">
        <v>0.28560000000000002</v>
      </c>
      <c r="G2170" s="136">
        <f t="shared" si="33"/>
        <v>9.9000000000000199E-3</v>
      </c>
    </row>
    <row r="2171" spans="1:7">
      <c r="A2171" s="48" t="s">
        <v>2146</v>
      </c>
      <c r="B2171" t="s">
        <v>2805</v>
      </c>
      <c r="C2171" s="3">
        <v>5271</v>
      </c>
      <c r="D2171" t="s">
        <v>194</v>
      </c>
      <c r="E2171" s="74">
        <v>0.3241</v>
      </c>
      <c r="F2171" s="136">
        <v>0.32619999999999999</v>
      </c>
      <c r="G2171" s="136">
        <f t="shared" si="33"/>
        <v>2.0999999999999908E-3</v>
      </c>
    </row>
    <row r="2172" spans="1:7">
      <c r="A2172" s="48" t="s">
        <v>2146</v>
      </c>
      <c r="B2172" t="s">
        <v>2805</v>
      </c>
      <c r="C2172" s="3">
        <v>1689</v>
      </c>
      <c r="D2172" t="s">
        <v>160</v>
      </c>
      <c r="E2172" s="74">
        <v>0.28420000000000001</v>
      </c>
      <c r="F2172" s="136">
        <v>0.25819999999999999</v>
      </c>
      <c r="G2172" s="136">
        <f t="shared" si="33"/>
        <v>-2.6000000000000023E-2</v>
      </c>
    </row>
    <row r="2173" spans="1:7">
      <c r="A2173" s="48" t="s">
        <v>2146</v>
      </c>
      <c r="B2173" t="s">
        <v>2805</v>
      </c>
      <c r="C2173" s="3">
        <v>5713</v>
      </c>
      <c r="D2173" t="s">
        <v>3163</v>
      </c>
      <c r="E2173" s="74">
        <v>0.72589999999999999</v>
      </c>
      <c r="F2173" s="136">
        <v>0.74380000000000002</v>
      </c>
      <c r="G2173" s="136">
        <f t="shared" si="33"/>
        <v>1.7900000000000027E-2</v>
      </c>
    </row>
    <row r="2174" spans="1:7">
      <c r="A2174" s="48" t="s">
        <v>2146</v>
      </c>
      <c r="B2174" t="s">
        <v>2805</v>
      </c>
      <c r="C2174" s="3">
        <v>5149</v>
      </c>
      <c r="D2174" t="s">
        <v>193</v>
      </c>
      <c r="E2174" s="74">
        <v>0.52039999999999997</v>
      </c>
      <c r="F2174" s="136">
        <v>0.58130000000000004</v>
      </c>
      <c r="G2174" s="136">
        <f t="shared" si="33"/>
        <v>6.0900000000000065E-2</v>
      </c>
    </row>
    <row r="2175" spans="1:7">
      <c r="A2175" s="48" t="s">
        <v>2146</v>
      </c>
      <c r="B2175" t="s">
        <v>2805</v>
      </c>
      <c r="C2175" s="3">
        <v>2828</v>
      </c>
      <c r="D2175" t="s">
        <v>169</v>
      </c>
      <c r="E2175" s="74">
        <v>0.55410000000000004</v>
      </c>
      <c r="F2175" s="136">
        <v>0.52849999999999997</v>
      </c>
      <c r="G2175" s="136">
        <f t="shared" si="33"/>
        <v>-2.5600000000000067E-2</v>
      </c>
    </row>
    <row r="2176" spans="1:7">
      <c r="A2176" s="48" t="s">
        <v>2146</v>
      </c>
      <c r="B2176" t="s">
        <v>2805</v>
      </c>
      <c r="C2176" s="3">
        <v>3565</v>
      </c>
      <c r="D2176" t="s">
        <v>180</v>
      </c>
      <c r="E2176" s="74">
        <v>0.68759999999999999</v>
      </c>
      <c r="F2176" s="136">
        <v>0.70599999999999996</v>
      </c>
      <c r="G2176" s="136">
        <f t="shared" si="33"/>
        <v>1.8399999999999972E-2</v>
      </c>
    </row>
    <row r="2177" spans="1:7">
      <c r="A2177" s="48" t="s">
        <v>2215</v>
      </c>
      <c r="B2177" t="s">
        <v>2806</v>
      </c>
      <c r="C2177" s="3">
        <v>4468</v>
      </c>
      <c r="D2177" t="s">
        <v>708</v>
      </c>
      <c r="E2177" s="74">
        <v>0.30830000000000002</v>
      </c>
      <c r="F2177" s="136">
        <v>0.2969</v>
      </c>
      <c r="G2177" s="136">
        <f t="shared" si="33"/>
        <v>-1.1400000000000021E-2</v>
      </c>
    </row>
    <row r="2178" spans="1:7">
      <c r="A2178" s="48" t="s">
        <v>2215</v>
      </c>
      <c r="B2178" t="s">
        <v>2806</v>
      </c>
      <c r="C2178" s="3">
        <v>1822</v>
      </c>
      <c r="D2178" t="s">
        <v>704</v>
      </c>
      <c r="E2178" s="74">
        <v>0.23580000000000001</v>
      </c>
      <c r="F2178" s="136">
        <v>0.2223</v>
      </c>
      <c r="G2178" s="136">
        <f t="shared" si="33"/>
        <v>-1.3500000000000012E-2</v>
      </c>
    </row>
    <row r="2179" spans="1:7">
      <c r="A2179" s="48" t="s">
        <v>2215</v>
      </c>
      <c r="B2179" t="s">
        <v>2806</v>
      </c>
      <c r="C2179" s="3">
        <v>3667</v>
      </c>
      <c r="D2179" t="s">
        <v>707</v>
      </c>
      <c r="E2179" s="74">
        <v>0.21390000000000001</v>
      </c>
      <c r="F2179" s="136">
        <v>0.23080000000000001</v>
      </c>
      <c r="G2179" s="136">
        <f t="shared" si="33"/>
        <v>1.6899999999999998E-2</v>
      </c>
    </row>
    <row r="2180" spans="1:7">
      <c r="A2180" s="48" t="s">
        <v>2215</v>
      </c>
      <c r="B2180" t="s">
        <v>2806</v>
      </c>
      <c r="C2180" s="3">
        <v>1938</v>
      </c>
      <c r="D2180" t="s">
        <v>705</v>
      </c>
      <c r="E2180" s="74">
        <v>0.50639999999999996</v>
      </c>
      <c r="F2180" s="136">
        <v>0.50919999999999999</v>
      </c>
      <c r="G2180" s="136">
        <f t="shared" ref="G2180:G2243" si="34">F2180-E2180</f>
        <v>2.8000000000000247E-3</v>
      </c>
    </row>
    <row r="2181" spans="1:7">
      <c r="A2181" s="48" t="s">
        <v>2215</v>
      </c>
      <c r="B2181" t="s">
        <v>2806</v>
      </c>
      <c r="C2181" s="3">
        <v>2419</v>
      </c>
      <c r="D2181" t="s">
        <v>706</v>
      </c>
      <c r="E2181" s="74">
        <v>0.2344</v>
      </c>
      <c r="F2181" s="136">
        <v>0.23619999999999999</v>
      </c>
      <c r="G2181" s="136">
        <f t="shared" si="34"/>
        <v>1.799999999999996E-3</v>
      </c>
    </row>
    <row r="2182" spans="1:7">
      <c r="A2182" s="48" t="s">
        <v>2460</v>
      </c>
      <c r="B2182" t="s">
        <v>2871</v>
      </c>
      <c r="C2182" s="3">
        <v>5496</v>
      </c>
      <c r="D2182" t="s">
        <v>1869</v>
      </c>
      <c r="E2182" s="74">
        <v>0.88109999999999999</v>
      </c>
      <c r="F2182" s="136">
        <v>0.90990000000000004</v>
      </c>
      <c r="G2182" s="136">
        <f t="shared" si="34"/>
        <v>2.8800000000000048E-2</v>
      </c>
    </row>
    <row r="2183" spans="1:7">
      <c r="A2183" s="48" t="s">
        <v>2379</v>
      </c>
      <c r="B2183" t="s">
        <v>2807</v>
      </c>
      <c r="C2183" s="3">
        <v>2893</v>
      </c>
      <c r="D2183" t="s">
        <v>1910</v>
      </c>
      <c r="E2183" s="74">
        <v>0.52890000000000004</v>
      </c>
      <c r="F2183" s="136">
        <v>0.55359999999999998</v>
      </c>
      <c r="G2183" s="136">
        <f t="shared" si="34"/>
        <v>2.4699999999999944E-2</v>
      </c>
    </row>
    <row r="2184" spans="1:7">
      <c r="A2184" s="48" t="s">
        <v>2379</v>
      </c>
      <c r="B2184" t="s">
        <v>2807</v>
      </c>
      <c r="C2184" s="3">
        <v>3467</v>
      </c>
      <c r="D2184" t="s">
        <v>1911</v>
      </c>
      <c r="E2184" s="74">
        <v>0.51</v>
      </c>
      <c r="F2184" s="136">
        <v>0.54490000000000005</v>
      </c>
      <c r="G2184" s="136">
        <f t="shared" si="34"/>
        <v>3.4900000000000042E-2</v>
      </c>
    </row>
    <row r="2185" spans="1:7">
      <c r="A2185" s="48" t="s">
        <v>2179</v>
      </c>
      <c r="B2185" t="s">
        <v>2808</v>
      </c>
      <c r="C2185" s="3">
        <v>3152</v>
      </c>
      <c r="D2185" t="s">
        <v>398</v>
      </c>
      <c r="E2185" s="74">
        <v>0.78469999999999995</v>
      </c>
      <c r="F2185" s="136">
        <v>0.86360000000000003</v>
      </c>
      <c r="G2185" s="136">
        <f t="shared" si="34"/>
        <v>7.8900000000000081E-2</v>
      </c>
    </row>
    <row r="2186" spans="1:7">
      <c r="A2186" s="48" t="s">
        <v>2179</v>
      </c>
      <c r="B2186" t="s">
        <v>2808</v>
      </c>
      <c r="C2186" s="3">
        <v>4222</v>
      </c>
      <c r="D2186" t="s">
        <v>399</v>
      </c>
      <c r="E2186" s="74">
        <v>0.93469999999999998</v>
      </c>
      <c r="F2186" s="136">
        <v>0.91869999999999996</v>
      </c>
      <c r="G2186" s="136">
        <f t="shared" si="34"/>
        <v>-1.6000000000000014E-2</v>
      </c>
    </row>
    <row r="2187" spans="1:7">
      <c r="A2187" s="48" t="s">
        <v>2179</v>
      </c>
      <c r="B2187" t="s">
        <v>2808</v>
      </c>
      <c r="C2187" s="3">
        <v>4490</v>
      </c>
      <c r="D2187" t="s">
        <v>401</v>
      </c>
      <c r="E2187" s="74">
        <v>0.91759999999999997</v>
      </c>
      <c r="F2187" s="136">
        <v>0.92459999999999998</v>
      </c>
      <c r="G2187" s="136">
        <f t="shared" si="34"/>
        <v>7.0000000000000062E-3</v>
      </c>
    </row>
    <row r="2188" spans="1:7">
      <c r="A2188" s="48" t="s">
        <v>2179</v>
      </c>
      <c r="B2188" t="s">
        <v>2808</v>
      </c>
      <c r="C2188" s="3">
        <v>1835</v>
      </c>
      <c r="D2188" t="s">
        <v>397</v>
      </c>
      <c r="E2188" s="74">
        <v>0.92510000000000003</v>
      </c>
      <c r="F2188" s="136">
        <v>0.93520000000000003</v>
      </c>
      <c r="G2188" s="136">
        <f t="shared" si="34"/>
        <v>1.0099999999999998E-2</v>
      </c>
    </row>
    <row r="2189" spans="1:7">
      <c r="A2189" s="48" t="s">
        <v>2179</v>
      </c>
      <c r="B2189" t="s">
        <v>2808</v>
      </c>
      <c r="C2189" s="3">
        <v>4254</v>
      </c>
      <c r="D2189" t="s">
        <v>400</v>
      </c>
      <c r="E2189" s="74">
        <v>0.93010000000000004</v>
      </c>
      <c r="F2189" s="136">
        <v>0.94299999999999995</v>
      </c>
      <c r="G2189" s="136">
        <f t="shared" si="34"/>
        <v>1.2899999999999912E-2</v>
      </c>
    </row>
    <row r="2190" spans="1:7">
      <c r="A2190" s="48" t="s">
        <v>2179</v>
      </c>
      <c r="B2190" t="s">
        <v>2808</v>
      </c>
      <c r="C2190" s="3">
        <v>5144</v>
      </c>
      <c r="D2190" t="s">
        <v>402</v>
      </c>
      <c r="E2190" s="74">
        <v>0.94869999999999999</v>
      </c>
      <c r="F2190" s="136">
        <v>0.95640000000000003</v>
      </c>
      <c r="G2190" s="136">
        <f t="shared" si="34"/>
        <v>7.7000000000000401E-3</v>
      </c>
    </row>
    <row r="2191" spans="1:7">
      <c r="A2191" s="48" t="s">
        <v>2385</v>
      </c>
      <c r="B2191" t="s">
        <v>2809</v>
      </c>
      <c r="C2191" s="3">
        <v>2712</v>
      </c>
      <c r="D2191" t="s">
        <v>1932</v>
      </c>
      <c r="E2191" s="74">
        <v>0.4546</v>
      </c>
      <c r="F2191" s="136">
        <v>0.44679999999999997</v>
      </c>
      <c r="G2191" s="136">
        <f t="shared" si="34"/>
        <v>-7.8000000000000291E-3</v>
      </c>
    </row>
    <row r="2192" spans="1:7">
      <c r="A2192" s="48" t="s">
        <v>2385</v>
      </c>
      <c r="B2192" t="s">
        <v>2809</v>
      </c>
      <c r="C2192" s="3">
        <v>2386</v>
      </c>
      <c r="D2192" t="s">
        <v>1931</v>
      </c>
      <c r="E2192" s="74">
        <v>0.40849999999999997</v>
      </c>
      <c r="F2192" s="136">
        <v>0.43869999999999998</v>
      </c>
      <c r="G2192" s="136">
        <f t="shared" si="34"/>
        <v>3.0200000000000005E-2</v>
      </c>
    </row>
    <row r="2193" spans="1:7">
      <c r="A2193" s="48" t="s">
        <v>2381</v>
      </c>
      <c r="B2193" t="s">
        <v>2810</v>
      </c>
      <c r="C2193" s="3">
        <v>2074</v>
      </c>
      <c r="D2193" t="s">
        <v>1915</v>
      </c>
      <c r="E2193" s="74">
        <v>0.62239999999999995</v>
      </c>
      <c r="F2193" s="136">
        <v>0.66069999999999995</v>
      </c>
      <c r="G2193" s="136">
        <f t="shared" si="34"/>
        <v>3.8300000000000001E-2</v>
      </c>
    </row>
    <row r="2194" spans="1:7">
      <c r="A2194" s="48" t="s">
        <v>2381</v>
      </c>
      <c r="B2194" t="s">
        <v>2810</v>
      </c>
      <c r="C2194" s="3">
        <v>2528</v>
      </c>
      <c r="D2194" t="s">
        <v>1918</v>
      </c>
      <c r="E2194" s="74">
        <v>0.66930000000000001</v>
      </c>
      <c r="F2194" s="136">
        <v>0.70040000000000002</v>
      </c>
      <c r="G2194" s="136">
        <f t="shared" si="34"/>
        <v>3.1100000000000017E-2</v>
      </c>
    </row>
    <row r="2195" spans="1:7">
      <c r="A2195" s="48" t="s">
        <v>2381</v>
      </c>
      <c r="B2195" t="s">
        <v>2810</v>
      </c>
      <c r="C2195" s="3">
        <v>3510</v>
      </c>
      <c r="D2195" t="s">
        <v>1920</v>
      </c>
      <c r="E2195" s="74">
        <v>0.62229999999999996</v>
      </c>
      <c r="F2195" s="136">
        <v>0.65900000000000003</v>
      </c>
      <c r="G2195" s="136">
        <f t="shared" si="34"/>
        <v>3.6700000000000066E-2</v>
      </c>
    </row>
    <row r="2196" spans="1:7">
      <c r="A2196" s="48" t="s">
        <v>2381</v>
      </c>
      <c r="B2196" t="s">
        <v>2810</v>
      </c>
      <c r="C2196" s="3">
        <v>2078</v>
      </c>
      <c r="D2196" t="s">
        <v>1916</v>
      </c>
      <c r="E2196" s="74">
        <v>0.71220000000000006</v>
      </c>
      <c r="F2196" s="136">
        <v>0.75760000000000005</v>
      </c>
      <c r="G2196" s="136">
        <f t="shared" si="34"/>
        <v>4.5399999999999996E-2</v>
      </c>
    </row>
    <row r="2197" spans="1:7">
      <c r="A2197" s="48" t="s">
        <v>2381</v>
      </c>
      <c r="B2197" t="s">
        <v>2810</v>
      </c>
      <c r="C2197" s="3">
        <v>5187</v>
      </c>
      <c r="D2197" t="s">
        <v>3164</v>
      </c>
      <c r="E2197" s="74">
        <v>1</v>
      </c>
      <c r="F2197" s="136">
        <v>0.5</v>
      </c>
      <c r="G2197" s="136">
        <f t="shared" si="34"/>
        <v>-0.5</v>
      </c>
    </row>
    <row r="2198" spans="1:7">
      <c r="A2198" s="48" t="s">
        <v>2381</v>
      </c>
      <c r="B2198" t="s">
        <v>2810</v>
      </c>
      <c r="C2198" s="3">
        <v>1772</v>
      </c>
      <c r="D2198" t="s">
        <v>1511</v>
      </c>
      <c r="E2198" s="74">
        <v>0.36599999999999999</v>
      </c>
      <c r="F2198" s="136">
        <v>0.38540000000000002</v>
      </c>
      <c r="G2198" s="136">
        <f t="shared" si="34"/>
        <v>1.9400000000000028E-2</v>
      </c>
    </row>
    <row r="2199" spans="1:7">
      <c r="A2199" s="48" t="s">
        <v>2381</v>
      </c>
      <c r="B2199" t="s">
        <v>2810</v>
      </c>
      <c r="C2199" s="3">
        <v>4071</v>
      </c>
      <c r="D2199" t="s">
        <v>138</v>
      </c>
      <c r="E2199" s="74">
        <v>0.86980000000000002</v>
      </c>
      <c r="F2199" s="136">
        <v>0.87670000000000003</v>
      </c>
      <c r="G2199" s="136">
        <f t="shared" si="34"/>
        <v>6.9000000000000172E-3</v>
      </c>
    </row>
    <row r="2200" spans="1:7">
      <c r="A2200" s="48" t="s">
        <v>2381</v>
      </c>
      <c r="B2200" t="s">
        <v>2810</v>
      </c>
      <c r="C2200" s="3">
        <v>2780</v>
      </c>
      <c r="D2200" t="s">
        <v>126</v>
      </c>
      <c r="E2200" s="74">
        <v>0.64090000000000003</v>
      </c>
      <c r="F2200" s="136">
        <v>0.67030000000000001</v>
      </c>
      <c r="G2200" s="136">
        <f t="shared" si="34"/>
        <v>2.9399999999999982E-2</v>
      </c>
    </row>
    <row r="2201" spans="1:7">
      <c r="A2201" s="48" t="s">
        <v>2381</v>
      </c>
      <c r="B2201" t="s">
        <v>2810</v>
      </c>
      <c r="C2201" s="3">
        <v>2159</v>
      </c>
      <c r="D2201" t="s">
        <v>1917</v>
      </c>
      <c r="E2201" s="74">
        <v>0.49149999999999999</v>
      </c>
      <c r="F2201" s="136">
        <v>0.50839999999999996</v>
      </c>
      <c r="G2201" s="136">
        <f t="shared" si="34"/>
        <v>1.6899999999999971E-2</v>
      </c>
    </row>
    <row r="2202" spans="1:7">
      <c r="A2202" s="48" t="s">
        <v>2381</v>
      </c>
      <c r="B2202" t="s">
        <v>2810</v>
      </c>
      <c r="C2202" s="3">
        <v>5337</v>
      </c>
      <c r="D2202" t="s">
        <v>2493</v>
      </c>
      <c r="E2202" s="74">
        <v>9.0999999999999998E-2</v>
      </c>
      <c r="F2202" s="136">
        <v>0.1129</v>
      </c>
      <c r="G2202" s="136">
        <f t="shared" si="34"/>
        <v>2.1900000000000003E-2</v>
      </c>
    </row>
    <row r="2203" spans="1:7">
      <c r="A2203" s="48" t="s">
        <v>2381</v>
      </c>
      <c r="B2203" t="s">
        <v>2810</v>
      </c>
      <c r="C2203" s="3">
        <v>3728</v>
      </c>
      <c r="D2203" t="s">
        <v>1921</v>
      </c>
      <c r="E2203" s="74">
        <v>0.76739999999999997</v>
      </c>
      <c r="F2203" s="136">
        <v>0.77500000000000002</v>
      </c>
      <c r="G2203" s="136">
        <f t="shared" si="34"/>
        <v>7.6000000000000512E-3</v>
      </c>
    </row>
    <row r="2204" spans="1:7">
      <c r="A2204" s="48" t="s">
        <v>2381</v>
      </c>
      <c r="B2204" t="s">
        <v>2810</v>
      </c>
      <c r="C2204" s="3">
        <v>5616</v>
      </c>
      <c r="D2204" t="s">
        <v>2955</v>
      </c>
      <c r="E2204" s="74">
        <v>0.68279999999999996</v>
      </c>
      <c r="F2204" s="136">
        <v>0.70520000000000005</v>
      </c>
      <c r="G2204" s="136">
        <f t="shared" si="34"/>
        <v>2.2400000000000087E-2</v>
      </c>
    </row>
    <row r="2205" spans="1:7">
      <c r="A2205" s="48" t="s">
        <v>2381</v>
      </c>
      <c r="B2205" t="s">
        <v>2810</v>
      </c>
      <c r="C2205" s="3">
        <v>3468</v>
      </c>
      <c r="D2205" t="s">
        <v>1919</v>
      </c>
      <c r="E2205" s="74">
        <v>0.56359999999999999</v>
      </c>
      <c r="F2205" s="136">
        <v>0.5806</v>
      </c>
      <c r="G2205" s="136">
        <f t="shared" si="34"/>
        <v>1.7000000000000015E-2</v>
      </c>
    </row>
    <row r="2206" spans="1:7">
      <c r="A2206" s="48" t="s">
        <v>2381</v>
      </c>
      <c r="B2206" t="s">
        <v>2810</v>
      </c>
      <c r="C2206" s="3">
        <v>5636</v>
      </c>
      <c r="D2206" t="s">
        <v>2956</v>
      </c>
      <c r="E2206" s="74">
        <v>0.57550000000000001</v>
      </c>
      <c r="F2206" s="136">
        <v>0.60919999999999996</v>
      </c>
      <c r="G2206" s="136">
        <f t="shared" si="34"/>
        <v>3.3699999999999952E-2</v>
      </c>
    </row>
    <row r="2207" spans="1:7">
      <c r="A2207" s="48" t="s">
        <v>2381</v>
      </c>
      <c r="B2207" t="s">
        <v>2810</v>
      </c>
      <c r="C2207" s="3">
        <v>5460</v>
      </c>
      <c r="D2207" t="s">
        <v>2957</v>
      </c>
      <c r="E2207" s="74">
        <v>0.81969999999999998</v>
      </c>
      <c r="F2207" s="136">
        <v>0.82920000000000005</v>
      </c>
      <c r="G2207" s="136">
        <f t="shared" si="34"/>
        <v>9.5000000000000639E-3</v>
      </c>
    </row>
    <row r="2208" spans="1:7">
      <c r="A2208" s="48" t="s">
        <v>2420</v>
      </c>
      <c r="B2208" t="s">
        <v>2811</v>
      </c>
      <c r="C2208" s="3">
        <v>4518</v>
      </c>
      <c r="D2208" t="s">
        <v>1671</v>
      </c>
      <c r="E2208" s="74">
        <v>0.89990000000000003</v>
      </c>
      <c r="F2208" s="136">
        <v>0.92549999999999999</v>
      </c>
      <c r="G2208" s="136">
        <f t="shared" si="34"/>
        <v>2.5599999999999956E-2</v>
      </c>
    </row>
    <row r="2209" spans="1:7">
      <c r="A2209" s="48" t="s">
        <v>2420</v>
      </c>
      <c r="B2209" t="s">
        <v>2811</v>
      </c>
      <c r="C2209" s="3">
        <v>5544</v>
      </c>
      <c r="D2209" t="s">
        <v>2107</v>
      </c>
      <c r="E2209" s="74">
        <v>0.7319</v>
      </c>
      <c r="F2209" s="136">
        <v>0.73599999999999999</v>
      </c>
      <c r="G2209" s="136">
        <f t="shared" si="34"/>
        <v>4.0999999999999925E-3</v>
      </c>
    </row>
    <row r="2210" spans="1:7">
      <c r="A2210" s="48" t="s">
        <v>2420</v>
      </c>
      <c r="B2210" t="s">
        <v>2811</v>
      </c>
      <c r="C2210" s="3">
        <v>4022</v>
      </c>
      <c r="D2210" t="s">
        <v>2109</v>
      </c>
      <c r="E2210" s="74">
        <v>0.82230000000000003</v>
      </c>
      <c r="F2210" s="136">
        <v>0.86270000000000002</v>
      </c>
      <c r="G2210" s="136">
        <f t="shared" si="34"/>
        <v>4.0399999999999991E-2</v>
      </c>
    </row>
    <row r="2211" spans="1:7">
      <c r="A2211" s="48" t="s">
        <v>2420</v>
      </c>
      <c r="B2211" t="s">
        <v>2811</v>
      </c>
      <c r="C2211" s="3">
        <v>2757</v>
      </c>
      <c r="D2211" t="s">
        <v>2106</v>
      </c>
      <c r="E2211" s="74">
        <v>0.82730000000000004</v>
      </c>
      <c r="F2211" s="136">
        <v>0.8589</v>
      </c>
      <c r="G2211" s="136">
        <f t="shared" si="34"/>
        <v>3.1599999999999961E-2</v>
      </c>
    </row>
    <row r="2212" spans="1:7">
      <c r="A2212" s="48" t="s">
        <v>2420</v>
      </c>
      <c r="B2212" t="s">
        <v>2811</v>
      </c>
      <c r="C2212" s="3">
        <v>5543</v>
      </c>
      <c r="D2212" t="s">
        <v>2958</v>
      </c>
      <c r="E2212" s="74">
        <v>0.85040000000000004</v>
      </c>
      <c r="F2212" s="136">
        <v>0.85470000000000002</v>
      </c>
      <c r="G2212" s="136">
        <f t="shared" si="34"/>
        <v>4.2999999999999705E-3</v>
      </c>
    </row>
    <row r="2213" spans="1:7">
      <c r="A2213" s="48" t="s">
        <v>2420</v>
      </c>
      <c r="B2213" t="s">
        <v>2811</v>
      </c>
      <c r="C2213" s="3">
        <v>3141</v>
      </c>
      <c r="D2213" t="s">
        <v>2108</v>
      </c>
      <c r="E2213" s="74">
        <v>0.8427</v>
      </c>
      <c r="F2213" s="136">
        <v>0.85619999999999996</v>
      </c>
      <c r="G2213" s="136">
        <f t="shared" si="34"/>
        <v>1.3499999999999956E-2</v>
      </c>
    </row>
    <row r="2214" spans="1:7">
      <c r="A2214" s="48" t="s">
        <v>2420</v>
      </c>
      <c r="B2214" t="s">
        <v>2811</v>
      </c>
      <c r="C2214" s="3">
        <v>2131</v>
      </c>
      <c r="D2214" t="s">
        <v>2105</v>
      </c>
      <c r="E2214" s="74">
        <v>0.86409999999999998</v>
      </c>
      <c r="F2214" s="136">
        <v>0.89629999999999999</v>
      </c>
      <c r="G2214" s="136">
        <f t="shared" si="34"/>
        <v>3.2200000000000006E-2</v>
      </c>
    </row>
    <row r="2215" spans="1:7">
      <c r="A2215" s="48" t="s">
        <v>2420</v>
      </c>
      <c r="B2215" t="s">
        <v>2811</v>
      </c>
      <c r="C2215" s="3">
        <v>5724</v>
      </c>
      <c r="D2215" t="s">
        <v>3024</v>
      </c>
      <c r="E2215" s="74">
        <v>0.68520000000000003</v>
      </c>
      <c r="F2215" s="136">
        <v>0.80559999999999998</v>
      </c>
      <c r="G2215" s="136">
        <f t="shared" si="34"/>
        <v>0.12039999999999995</v>
      </c>
    </row>
    <row r="2216" spans="1:7">
      <c r="A2216" s="48" t="s">
        <v>2420</v>
      </c>
      <c r="B2216" t="s">
        <v>2811</v>
      </c>
      <c r="C2216" s="3">
        <v>5725</v>
      </c>
      <c r="D2216" t="s">
        <v>3025</v>
      </c>
      <c r="E2216" s="74">
        <v>0.77039999999999997</v>
      </c>
      <c r="F2216" s="136">
        <v>0.74819999999999998</v>
      </c>
      <c r="G2216" s="136">
        <f t="shared" si="34"/>
        <v>-2.2199999999999998E-2</v>
      </c>
    </row>
    <row r="2217" spans="1:7">
      <c r="A2217" s="48" t="s">
        <v>2420</v>
      </c>
      <c r="B2217" t="s">
        <v>2811</v>
      </c>
      <c r="C2217" s="3">
        <v>5723</v>
      </c>
      <c r="D2217" t="s">
        <v>3026</v>
      </c>
      <c r="E2217" s="74">
        <v>0.91669999999999996</v>
      </c>
      <c r="F2217" s="136">
        <v>0.86670000000000003</v>
      </c>
      <c r="G2217" s="136">
        <f t="shared" si="34"/>
        <v>-4.9999999999999933E-2</v>
      </c>
    </row>
    <row r="2218" spans="1:7">
      <c r="A2218" s="48" t="s">
        <v>2181</v>
      </c>
      <c r="B2218" t="s">
        <v>2812</v>
      </c>
      <c r="C2218" s="3">
        <v>2792</v>
      </c>
      <c r="D2218" t="s">
        <v>410</v>
      </c>
      <c r="E2218" s="74">
        <v>0.76229999999999998</v>
      </c>
      <c r="F2218" s="136">
        <v>0.84670000000000001</v>
      </c>
      <c r="G2218" s="136">
        <f t="shared" si="34"/>
        <v>8.4400000000000031E-2</v>
      </c>
    </row>
    <row r="2219" spans="1:7">
      <c r="A2219" s="48" t="s">
        <v>2181</v>
      </c>
      <c r="B2219" t="s">
        <v>2812</v>
      </c>
      <c r="C2219" s="3">
        <v>3273</v>
      </c>
      <c r="D2219" t="s">
        <v>411</v>
      </c>
      <c r="E2219" s="74">
        <v>0.74429999999999996</v>
      </c>
      <c r="F2219" s="136">
        <v>0.75219999999999998</v>
      </c>
      <c r="G2219" s="136">
        <f t="shared" si="34"/>
        <v>7.9000000000000181E-3</v>
      </c>
    </row>
    <row r="2220" spans="1:7">
      <c r="A2220" s="48" t="s">
        <v>2181</v>
      </c>
      <c r="B2220" t="s">
        <v>2812</v>
      </c>
      <c r="C2220" s="3">
        <v>3909</v>
      </c>
      <c r="D2220" t="s">
        <v>412</v>
      </c>
      <c r="E2220" s="74">
        <v>0.79579999999999995</v>
      </c>
      <c r="F2220" s="136">
        <v>0.83499999999999996</v>
      </c>
      <c r="G2220" s="136">
        <f t="shared" si="34"/>
        <v>3.9200000000000013E-2</v>
      </c>
    </row>
    <row r="2221" spans="1:7">
      <c r="A2221" s="48" t="s">
        <v>2150</v>
      </c>
      <c r="B2221" t="s">
        <v>2813</v>
      </c>
      <c r="C2221" s="3">
        <v>4549</v>
      </c>
      <c r="D2221" t="s">
        <v>212</v>
      </c>
      <c r="E2221" s="74">
        <v>0.28239999999999998</v>
      </c>
      <c r="F2221" s="136">
        <v>0.26779999999999998</v>
      </c>
      <c r="G2221" s="136">
        <f t="shared" si="34"/>
        <v>-1.4600000000000002E-2</v>
      </c>
    </row>
    <row r="2222" spans="1:7">
      <c r="A2222" s="48" t="s">
        <v>2150</v>
      </c>
      <c r="B2222" t="s">
        <v>2813</v>
      </c>
      <c r="C2222" s="3">
        <v>3270</v>
      </c>
      <c r="D2222" t="s">
        <v>210</v>
      </c>
      <c r="E2222" s="74">
        <v>0.31559999999999999</v>
      </c>
      <c r="F2222" s="136">
        <v>0.28270000000000001</v>
      </c>
      <c r="G2222" s="136">
        <f t="shared" si="34"/>
        <v>-3.2899999999999985E-2</v>
      </c>
    </row>
    <row r="2223" spans="1:7">
      <c r="A2223" s="48" t="s">
        <v>2150</v>
      </c>
      <c r="B2223" t="s">
        <v>2813</v>
      </c>
      <c r="C2223" s="3">
        <v>5494</v>
      </c>
      <c r="D2223" t="s">
        <v>2494</v>
      </c>
      <c r="E2223" s="74">
        <v>0.39750000000000002</v>
      </c>
      <c r="F2223" s="136">
        <v>0.39879999999999999</v>
      </c>
      <c r="G2223" s="136">
        <f t="shared" si="34"/>
        <v>1.2999999999999678E-3</v>
      </c>
    </row>
    <row r="2224" spans="1:7">
      <c r="A2224" s="48" t="s">
        <v>2150</v>
      </c>
      <c r="B2224" t="s">
        <v>2813</v>
      </c>
      <c r="C2224" s="3">
        <v>2911</v>
      </c>
      <c r="D2224" t="s">
        <v>208</v>
      </c>
      <c r="E2224" s="74">
        <v>0.41909999999999997</v>
      </c>
      <c r="F2224" s="136">
        <v>0.41449999999999998</v>
      </c>
      <c r="G2224" s="136">
        <f t="shared" si="34"/>
        <v>-4.599999999999993E-3</v>
      </c>
    </row>
    <row r="2225" spans="1:7">
      <c r="A2225" s="48" t="s">
        <v>2150</v>
      </c>
      <c r="B2225" t="s">
        <v>2813</v>
      </c>
      <c r="C2225" s="3">
        <v>2509</v>
      </c>
      <c r="D2225" t="s">
        <v>207</v>
      </c>
      <c r="E2225" s="74">
        <v>0.49640000000000001</v>
      </c>
      <c r="F2225" s="136">
        <v>0.48530000000000001</v>
      </c>
      <c r="G2225" s="136">
        <f t="shared" si="34"/>
        <v>-1.1099999999999999E-2</v>
      </c>
    </row>
    <row r="2226" spans="1:7">
      <c r="A2226" s="48" t="s">
        <v>2150</v>
      </c>
      <c r="B2226" t="s">
        <v>2813</v>
      </c>
      <c r="C2226" s="3">
        <v>4207</v>
      </c>
      <c r="D2226" t="s">
        <v>211</v>
      </c>
      <c r="E2226" s="74">
        <v>0.44390000000000002</v>
      </c>
      <c r="F2226" s="136">
        <v>0.44640000000000002</v>
      </c>
      <c r="G2226" s="136">
        <f t="shared" si="34"/>
        <v>2.5000000000000022E-3</v>
      </c>
    </row>
    <row r="2227" spans="1:7">
      <c r="A2227" s="48" t="s">
        <v>2150</v>
      </c>
      <c r="B2227" t="s">
        <v>2813</v>
      </c>
      <c r="C2227" s="3">
        <v>3147</v>
      </c>
      <c r="D2227" t="s">
        <v>209</v>
      </c>
      <c r="E2227" s="74">
        <v>0.36670000000000003</v>
      </c>
      <c r="F2227" s="136">
        <v>0.3659</v>
      </c>
      <c r="G2227" s="136">
        <f t="shared" si="34"/>
        <v>-8.0000000000002292E-4</v>
      </c>
    </row>
    <row r="2228" spans="1:7">
      <c r="A2228" s="48" t="s">
        <v>2150</v>
      </c>
      <c r="B2228" t="s">
        <v>2813</v>
      </c>
      <c r="C2228" s="3">
        <v>5615</v>
      </c>
      <c r="D2228" t="s">
        <v>2959</v>
      </c>
      <c r="E2228" s="74">
        <v>0.45779999999999998</v>
      </c>
      <c r="F2228" s="136">
        <v>0.42099999999999999</v>
      </c>
      <c r="G2228" s="136">
        <f t="shared" si="34"/>
        <v>-3.6799999999999999E-2</v>
      </c>
    </row>
    <row r="2229" spans="1:7">
      <c r="A2229" s="48" t="s">
        <v>2150</v>
      </c>
      <c r="B2229" t="s">
        <v>2813</v>
      </c>
      <c r="C2229" s="3">
        <v>1899</v>
      </c>
      <c r="D2229" t="s">
        <v>3037</v>
      </c>
      <c r="E2229" s="74">
        <v>0.13689999999999999</v>
      </c>
      <c r="F2229" s="136">
        <v>0.10829999999999999</v>
      </c>
      <c r="G2229" s="136">
        <f t="shared" si="34"/>
        <v>-2.86E-2</v>
      </c>
    </row>
    <row r="2230" spans="1:7">
      <c r="A2230" s="48" t="s">
        <v>2120</v>
      </c>
      <c r="B2230" t="s">
        <v>2814</v>
      </c>
      <c r="C2230" s="3">
        <v>3075</v>
      </c>
      <c r="D2230" t="s">
        <v>1</v>
      </c>
      <c r="E2230" s="74">
        <v>0.63849999999999996</v>
      </c>
      <c r="F2230" s="136">
        <v>0.65969999999999995</v>
      </c>
      <c r="G2230" s="136">
        <f t="shared" si="34"/>
        <v>2.1199999999999997E-2</v>
      </c>
    </row>
    <row r="2231" spans="1:7">
      <c r="A2231" s="48" t="s">
        <v>2168</v>
      </c>
      <c r="B2231" t="s">
        <v>2815</v>
      </c>
      <c r="C2231" s="3">
        <v>2161</v>
      </c>
      <c r="D2231" t="s">
        <v>346</v>
      </c>
      <c r="E2231" s="74">
        <v>0.46310000000000001</v>
      </c>
      <c r="F2231" s="136">
        <v>0.46660000000000001</v>
      </c>
      <c r="G2231" s="136">
        <f t="shared" si="34"/>
        <v>3.5000000000000031E-3</v>
      </c>
    </row>
    <row r="2232" spans="1:7">
      <c r="A2232" s="48" t="s">
        <v>2168</v>
      </c>
      <c r="B2232" t="s">
        <v>2815</v>
      </c>
      <c r="C2232" s="3">
        <v>2162</v>
      </c>
      <c r="D2232" t="s">
        <v>347</v>
      </c>
      <c r="E2232" s="74">
        <v>0.49359999999999998</v>
      </c>
      <c r="F2232" s="136">
        <v>0.49759999999999999</v>
      </c>
      <c r="G2232" s="136">
        <f t="shared" si="34"/>
        <v>4.0000000000000036E-3</v>
      </c>
    </row>
    <row r="2233" spans="1:7">
      <c r="A2233" s="48" t="s">
        <v>2361</v>
      </c>
      <c r="B2233" t="s">
        <v>2816</v>
      </c>
      <c r="C2233" s="3">
        <v>2549</v>
      </c>
      <c r="D2233" t="s">
        <v>1805</v>
      </c>
      <c r="E2233" s="74">
        <v>0.88719999999999999</v>
      </c>
      <c r="F2233" s="136">
        <v>0.90480000000000005</v>
      </c>
      <c r="G2233" s="136">
        <f t="shared" si="34"/>
        <v>1.760000000000006E-2</v>
      </c>
    </row>
    <row r="2234" spans="1:7">
      <c r="A2234" s="48" t="s">
        <v>2361</v>
      </c>
      <c r="B2234" t="s">
        <v>2816</v>
      </c>
      <c r="C2234" s="3">
        <v>2550</v>
      </c>
      <c r="D2234" t="s">
        <v>1806</v>
      </c>
      <c r="E2234" s="74">
        <v>0.81240000000000001</v>
      </c>
      <c r="F2234" s="136">
        <v>0.81610000000000005</v>
      </c>
      <c r="G2234" s="136">
        <f t="shared" si="34"/>
        <v>3.7000000000000366E-3</v>
      </c>
    </row>
    <row r="2235" spans="1:7">
      <c r="A2235" s="48" t="s">
        <v>2361</v>
      </c>
      <c r="B2235" t="s">
        <v>2816</v>
      </c>
      <c r="C2235" s="3">
        <v>4232</v>
      </c>
      <c r="D2235" t="s">
        <v>1807</v>
      </c>
      <c r="E2235" s="74">
        <v>0.8679</v>
      </c>
      <c r="F2235" s="136">
        <v>0.88419999999999999</v>
      </c>
      <c r="G2235" s="136">
        <f t="shared" si="34"/>
        <v>1.6299999999999981E-2</v>
      </c>
    </row>
    <row r="2236" spans="1:7">
      <c r="A2236" s="48" t="s">
        <v>2361</v>
      </c>
      <c r="B2236" t="s">
        <v>2816</v>
      </c>
      <c r="C2236" s="3">
        <v>5461</v>
      </c>
      <c r="D2236" t="s">
        <v>3165</v>
      </c>
      <c r="E2236" s="74">
        <v>0.44440000000000002</v>
      </c>
      <c r="F2236" s="136">
        <v>0.43909999999999999</v>
      </c>
      <c r="G2236" s="136">
        <f t="shared" si="34"/>
        <v>-5.3000000000000269E-3</v>
      </c>
    </row>
    <row r="2237" spans="1:7">
      <c r="A2237" s="48" t="s">
        <v>2139</v>
      </c>
      <c r="B2237" t="s">
        <v>2817</v>
      </c>
      <c r="C2237" s="3">
        <v>3209</v>
      </c>
      <c r="D2237" t="s">
        <v>125</v>
      </c>
      <c r="E2237" s="74">
        <v>0.73850000000000005</v>
      </c>
      <c r="F2237" s="136">
        <v>0.71020000000000005</v>
      </c>
      <c r="G2237" s="136">
        <f t="shared" si="34"/>
        <v>-2.8299999999999992E-2</v>
      </c>
    </row>
    <row r="2238" spans="1:7">
      <c r="A2238" s="48" t="s">
        <v>2139</v>
      </c>
      <c r="B2238" t="s">
        <v>2817</v>
      </c>
      <c r="C2238" s="3">
        <v>3269</v>
      </c>
      <c r="D2238" t="s">
        <v>2960</v>
      </c>
      <c r="E2238" s="74">
        <v>0.31879999999999997</v>
      </c>
      <c r="F2238" s="136">
        <v>0.2792</v>
      </c>
      <c r="G2238" s="136">
        <f t="shared" si="34"/>
        <v>-3.9599999999999969E-2</v>
      </c>
    </row>
    <row r="2239" spans="1:7">
      <c r="A2239" s="48" t="s">
        <v>2139</v>
      </c>
      <c r="B2239" t="s">
        <v>2817</v>
      </c>
      <c r="C2239" s="3">
        <v>4432</v>
      </c>
      <c r="D2239" t="s">
        <v>130</v>
      </c>
      <c r="E2239" s="74">
        <v>0.50639999999999996</v>
      </c>
      <c r="F2239" s="136">
        <v>0.52610000000000001</v>
      </c>
      <c r="G2239" s="136">
        <f t="shared" si="34"/>
        <v>1.9700000000000051E-2</v>
      </c>
    </row>
    <row r="2240" spans="1:7">
      <c r="A2240" s="48" t="s">
        <v>2139</v>
      </c>
      <c r="B2240" t="s">
        <v>2817</v>
      </c>
      <c r="C2240" s="3">
        <v>4423</v>
      </c>
      <c r="D2240" t="s">
        <v>129</v>
      </c>
      <c r="E2240" s="74">
        <v>0.50900000000000001</v>
      </c>
      <c r="F2240" s="136">
        <v>0.51949999999999996</v>
      </c>
      <c r="G2240" s="136">
        <f t="shared" si="34"/>
        <v>1.0499999999999954E-2</v>
      </c>
    </row>
    <row r="2241" spans="1:7">
      <c r="A2241" s="48" t="s">
        <v>2139</v>
      </c>
      <c r="B2241" t="s">
        <v>2817</v>
      </c>
      <c r="C2241" s="3">
        <v>2279</v>
      </c>
      <c r="D2241" t="s">
        <v>121</v>
      </c>
      <c r="E2241" s="74">
        <v>0.70860000000000001</v>
      </c>
      <c r="F2241" s="136">
        <v>0.67010000000000003</v>
      </c>
      <c r="G2241" s="136">
        <f t="shared" si="34"/>
        <v>-3.8499999999999979E-2</v>
      </c>
    </row>
    <row r="2242" spans="1:7">
      <c r="A2242" s="48" t="s">
        <v>2139</v>
      </c>
      <c r="B2242" t="s">
        <v>2817</v>
      </c>
      <c r="C2242" s="3">
        <v>2347</v>
      </c>
      <c r="D2242" t="s">
        <v>123</v>
      </c>
      <c r="E2242" s="74">
        <v>0.747</v>
      </c>
      <c r="F2242" s="136">
        <v>0.71660000000000001</v>
      </c>
      <c r="G2242" s="136">
        <f t="shared" si="34"/>
        <v>-3.0399999999999983E-2</v>
      </c>
    </row>
    <row r="2243" spans="1:7">
      <c r="A2243" s="48" t="s">
        <v>2139</v>
      </c>
      <c r="B2243" t="s">
        <v>2817</v>
      </c>
      <c r="C2243" s="3">
        <v>5316</v>
      </c>
      <c r="D2243" t="s">
        <v>131</v>
      </c>
      <c r="E2243" s="74">
        <v>0.72970000000000002</v>
      </c>
      <c r="F2243" s="136">
        <v>0.71189999999999998</v>
      </c>
      <c r="G2243" s="136">
        <f t="shared" si="34"/>
        <v>-1.7800000000000038E-2</v>
      </c>
    </row>
    <row r="2244" spans="1:7">
      <c r="A2244" s="48" t="s">
        <v>2139</v>
      </c>
      <c r="B2244" t="s">
        <v>2817</v>
      </c>
      <c r="C2244" s="3">
        <v>3370</v>
      </c>
      <c r="D2244" t="s">
        <v>127</v>
      </c>
      <c r="E2244" s="74">
        <v>0.7127</v>
      </c>
      <c r="F2244" s="136">
        <v>0.73209999999999997</v>
      </c>
      <c r="G2244" s="136">
        <f t="shared" ref="G2244:G2306" si="35">F2244-E2244</f>
        <v>1.9399999999999973E-2</v>
      </c>
    </row>
    <row r="2245" spans="1:7">
      <c r="A2245" s="48" t="s">
        <v>2139</v>
      </c>
      <c r="B2245" t="s">
        <v>2817</v>
      </c>
      <c r="C2245" s="3">
        <v>3210</v>
      </c>
      <c r="D2245" t="s">
        <v>126</v>
      </c>
      <c r="E2245" s="74">
        <v>0.69089999999999996</v>
      </c>
      <c r="F2245" s="136">
        <v>0.68210000000000004</v>
      </c>
      <c r="G2245" s="136">
        <f t="shared" si="35"/>
        <v>-8.799999999999919E-3</v>
      </c>
    </row>
    <row r="2246" spans="1:7">
      <c r="A2246" s="48" t="s">
        <v>2139</v>
      </c>
      <c r="B2246" t="s">
        <v>2817</v>
      </c>
      <c r="C2246" s="3">
        <v>1612</v>
      </c>
      <c r="D2246" t="s">
        <v>118</v>
      </c>
      <c r="E2246" s="74">
        <v>0.94440000000000002</v>
      </c>
      <c r="F2246" s="136">
        <v>0.94440000000000002</v>
      </c>
      <c r="G2246" s="136">
        <f t="shared" si="35"/>
        <v>0</v>
      </c>
    </row>
    <row r="2247" spans="1:7">
      <c r="A2247" s="48" t="s">
        <v>2139</v>
      </c>
      <c r="B2247" t="s">
        <v>2817</v>
      </c>
      <c r="C2247" s="3">
        <v>3208</v>
      </c>
      <c r="D2247" t="s">
        <v>124</v>
      </c>
      <c r="E2247" s="74">
        <v>0.25059999999999999</v>
      </c>
      <c r="F2247" s="136">
        <v>0.23910000000000001</v>
      </c>
      <c r="G2247" s="136">
        <f t="shared" si="35"/>
        <v>-1.1499999999999982E-2</v>
      </c>
    </row>
    <row r="2248" spans="1:7">
      <c r="A2248" s="48" t="s">
        <v>2139</v>
      </c>
      <c r="B2248" t="s">
        <v>2817</v>
      </c>
      <c r="C2248" s="3">
        <v>5569</v>
      </c>
      <c r="D2248" t="s">
        <v>2857</v>
      </c>
      <c r="E2248" s="74">
        <v>0.2036</v>
      </c>
      <c r="F2248" s="136">
        <v>0.18179999999999999</v>
      </c>
      <c r="G2248" s="136">
        <f t="shared" si="35"/>
        <v>-2.1800000000000014E-2</v>
      </c>
    </row>
    <row r="2249" spans="1:7">
      <c r="A2249" s="48" t="s">
        <v>2139</v>
      </c>
      <c r="B2249" t="s">
        <v>2817</v>
      </c>
      <c r="C2249" s="3">
        <v>5637</v>
      </c>
      <c r="D2249" t="s">
        <v>3166</v>
      </c>
      <c r="E2249" s="74">
        <v>0.71240000000000003</v>
      </c>
      <c r="F2249" s="136">
        <v>0.66659999999999997</v>
      </c>
      <c r="G2249" s="136">
        <f t="shared" si="35"/>
        <v>-4.5800000000000063E-2</v>
      </c>
    </row>
    <row r="2250" spans="1:7">
      <c r="A2250" s="48" t="s">
        <v>2139</v>
      </c>
      <c r="B2250" t="s">
        <v>2817</v>
      </c>
      <c r="C2250" s="3">
        <v>2907</v>
      </c>
      <c r="D2250" t="s">
        <v>39</v>
      </c>
      <c r="E2250" s="74">
        <v>0.48780000000000001</v>
      </c>
      <c r="F2250" s="136">
        <v>0.45240000000000002</v>
      </c>
      <c r="G2250" s="136">
        <f t="shared" si="35"/>
        <v>-3.5399999999999987E-2</v>
      </c>
    </row>
    <row r="2251" spans="1:7">
      <c r="A2251" s="48" t="s">
        <v>2139</v>
      </c>
      <c r="B2251" t="s">
        <v>2817</v>
      </c>
      <c r="C2251" s="3">
        <v>2134</v>
      </c>
      <c r="D2251" t="s">
        <v>120</v>
      </c>
      <c r="E2251" s="74">
        <v>0.5504</v>
      </c>
      <c r="F2251" s="136">
        <v>0.54649999999999999</v>
      </c>
      <c r="G2251" s="136">
        <f t="shared" si="35"/>
        <v>-3.9000000000000146E-3</v>
      </c>
    </row>
    <row r="2252" spans="1:7">
      <c r="A2252" s="48" t="s">
        <v>2139</v>
      </c>
      <c r="B2252" t="s">
        <v>2817</v>
      </c>
      <c r="C2252" s="3">
        <v>4105</v>
      </c>
      <c r="D2252" t="s">
        <v>128</v>
      </c>
      <c r="E2252" s="74">
        <v>0.29110000000000003</v>
      </c>
      <c r="F2252" s="136">
        <v>0.29189999999999999</v>
      </c>
      <c r="G2252" s="136">
        <f t="shared" si="35"/>
        <v>7.999999999999674E-4</v>
      </c>
    </row>
    <row r="2253" spans="1:7">
      <c r="A2253" s="48" t="s">
        <v>2139</v>
      </c>
      <c r="B2253" t="s">
        <v>2817</v>
      </c>
      <c r="C2253" s="3">
        <v>1613</v>
      </c>
      <c r="D2253" t="s">
        <v>119</v>
      </c>
      <c r="E2253" s="74">
        <v>0.68269999999999997</v>
      </c>
      <c r="F2253" s="136">
        <v>0.66559999999999997</v>
      </c>
      <c r="G2253" s="136">
        <f t="shared" si="35"/>
        <v>-1.7100000000000004E-2</v>
      </c>
    </row>
    <row r="2254" spans="1:7">
      <c r="A2254" s="48" t="s">
        <v>2354</v>
      </c>
      <c r="B2254" t="s">
        <v>2818</v>
      </c>
      <c r="C2254" s="3">
        <v>3538</v>
      </c>
      <c r="D2254" t="s">
        <v>1622</v>
      </c>
      <c r="E2254" s="74">
        <v>0.54510000000000003</v>
      </c>
      <c r="F2254" s="136">
        <v>0.5343</v>
      </c>
      <c r="G2254" s="136">
        <f t="shared" si="35"/>
        <v>-1.0800000000000032E-2</v>
      </c>
    </row>
    <row r="2255" spans="1:7">
      <c r="A2255" s="48" t="s">
        <v>2354</v>
      </c>
      <c r="B2255" t="s">
        <v>2818</v>
      </c>
      <c r="C2255" s="3">
        <v>1628</v>
      </c>
      <c r="D2255" t="s">
        <v>1777</v>
      </c>
      <c r="E2255" s="74">
        <v>0.68279999999999996</v>
      </c>
      <c r="F2255" s="136">
        <v>0.71879999999999999</v>
      </c>
      <c r="G2255" s="136">
        <f t="shared" si="35"/>
        <v>3.6000000000000032E-2</v>
      </c>
    </row>
    <row r="2256" spans="1:7">
      <c r="A2256" s="48" t="s">
        <v>2354</v>
      </c>
      <c r="B2256" t="s">
        <v>2818</v>
      </c>
      <c r="C2256" s="3">
        <v>3196</v>
      </c>
      <c r="D2256" t="s">
        <v>1784</v>
      </c>
      <c r="E2256" s="74">
        <v>0.65029999999999999</v>
      </c>
      <c r="F2256" s="136">
        <v>0.68700000000000006</v>
      </c>
      <c r="G2256" s="136">
        <f t="shared" si="35"/>
        <v>3.6700000000000066E-2</v>
      </c>
    </row>
    <row r="2257" spans="1:7">
      <c r="A2257" s="48" t="s">
        <v>2354</v>
      </c>
      <c r="B2257" t="s">
        <v>2818</v>
      </c>
      <c r="C2257" s="3">
        <v>5356</v>
      </c>
      <c r="D2257" t="s">
        <v>3167</v>
      </c>
      <c r="E2257" s="74">
        <v>0.41670000000000001</v>
      </c>
      <c r="F2257" s="136">
        <v>0.56940000000000002</v>
      </c>
      <c r="G2257" s="136">
        <f t="shared" si="35"/>
        <v>0.1527</v>
      </c>
    </row>
    <row r="2258" spans="1:7">
      <c r="A2258" s="48" t="s">
        <v>2354</v>
      </c>
      <c r="B2258" t="s">
        <v>2818</v>
      </c>
      <c r="C2258" s="3">
        <v>3129</v>
      </c>
      <c r="D2258" t="s">
        <v>1781</v>
      </c>
      <c r="E2258" s="74">
        <v>0.62470000000000003</v>
      </c>
      <c r="F2258" s="136">
        <v>0.6905</v>
      </c>
      <c r="G2258" s="136">
        <f t="shared" si="35"/>
        <v>6.579999999999997E-2</v>
      </c>
    </row>
    <row r="2259" spans="1:7">
      <c r="A2259" s="48" t="s">
        <v>2354</v>
      </c>
      <c r="B2259" t="s">
        <v>2818</v>
      </c>
      <c r="C2259" s="3">
        <v>3194</v>
      </c>
      <c r="D2259" t="s">
        <v>1782</v>
      </c>
      <c r="E2259" s="74">
        <v>0.40749999999999997</v>
      </c>
      <c r="F2259" s="136">
        <v>0.43190000000000001</v>
      </c>
      <c r="G2259" s="136">
        <f t="shared" si="35"/>
        <v>2.4400000000000033E-2</v>
      </c>
    </row>
    <row r="2260" spans="1:7">
      <c r="A2260" s="48" t="s">
        <v>2354</v>
      </c>
      <c r="B2260" t="s">
        <v>2818</v>
      </c>
      <c r="C2260" s="3">
        <v>2956</v>
      </c>
      <c r="D2260" t="s">
        <v>1780</v>
      </c>
      <c r="E2260" s="74">
        <v>0.56989999999999996</v>
      </c>
      <c r="F2260" s="136">
        <v>0.62970000000000004</v>
      </c>
      <c r="G2260" s="136">
        <f t="shared" si="35"/>
        <v>5.9800000000000075E-2</v>
      </c>
    </row>
    <row r="2261" spans="1:7">
      <c r="A2261" s="48" t="s">
        <v>2354</v>
      </c>
      <c r="B2261" t="s">
        <v>2818</v>
      </c>
      <c r="C2261" s="3">
        <v>5645</v>
      </c>
      <c r="D2261" t="s">
        <v>1779</v>
      </c>
      <c r="E2261" s="74">
        <v>0.54979999999999996</v>
      </c>
      <c r="F2261" s="136">
        <v>0.56110000000000004</v>
      </c>
      <c r="G2261" s="136">
        <f t="shared" si="35"/>
        <v>1.1300000000000088E-2</v>
      </c>
    </row>
    <row r="2262" spans="1:7">
      <c r="A2262" s="48" t="s">
        <v>2354</v>
      </c>
      <c r="B2262" t="s">
        <v>2818</v>
      </c>
      <c r="C2262" s="3">
        <v>1755</v>
      </c>
      <c r="D2262" t="s">
        <v>1778</v>
      </c>
      <c r="E2262" s="74">
        <v>0.43359999999999999</v>
      </c>
      <c r="F2262" s="136">
        <v>0.45650000000000002</v>
      </c>
      <c r="G2262" s="136">
        <f t="shared" si="35"/>
        <v>2.2900000000000031E-2</v>
      </c>
    </row>
    <row r="2263" spans="1:7">
      <c r="A2263" s="48" t="s">
        <v>2354</v>
      </c>
      <c r="B2263" t="s">
        <v>2818</v>
      </c>
      <c r="C2263" s="3">
        <v>3195</v>
      </c>
      <c r="D2263" t="s">
        <v>1783</v>
      </c>
      <c r="E2263" s="74">
        <v>0.4627</v>
      </c>
      <c r="F2263" s="136">
        <v>0.46550000000000002</v>
      </c>
      <c r="G2263" s="136">
        <f t="shared" si="35"/>
        <v>2.8000000000000247E-3</v>
      </c>
    </row>
    <row r="2264" spans="1:7">
      <c r="A2264" s="48" t="s">
        <v>2354</v>
      </c>
      <c r="B2264" t="s">
        <v>2818</v>
      </c>
      <c r="C2264" s="3">
        <v>5698</v>
      </c>
      <c r="D2264" t="s">
        <v>3027</v>
      </c>
      <c r="E2264" s="74">
        <v>0.67779999999999996</v>
      </c>
      <c r="F2264" s="136">
        <v>0.66249999999999998</v>
      </c>
      <c r="G2264" s="136">
        <f t="shared" si="35"/>
        <v>-1.529999999999998E-2</v>
      </c>
    </row>
    <row r="2265" spans="1:7">
      <c r="A2265" s="48" t="s">
        <v>2421</v>
      </c>
      <c r="B2265" t="s">
        <v>2819</v>
      </c>
      <c r="C2265" s="3">
        <v>2822</v>
      </c>
      <c r="D2265" t="s">
        <v>2113</v>
      </c>
      <c r="E2265" s="74">
        <v>0.58409999999999995</v>
      </c>
      <c r="F2265" s="136">
        <v>0.60419999999999996</v>
      </c>
      <c r="G2265" s="136">
        <f t="shared" si="35"/>
        <v>2.0100000000000007E-2</v>
      </c>
    </row>
    <row r="2266" spans="1:7">
      <c r="A2266" s="48" t="s">
        <v>2421</v>
      </c>
      <c r="B2266" t="s">
        <v>2819</v>
      </c>
      <c r="C2266" s="3">
        <v>3699</v>
      </c>
      <c r="D2266" t="s">
        <v>2115</v>
      </c>
      <c r="E2266" s="74">
        <v>0.38519999999999999</v>
      </c>
      <c r="F2266" s="136">
        <v>0.3911</v>
      </c>
      <c r="G2266" s="136">
        <f t="shared" si="35"/>
        <v>5.9000000000000163E-3</v>
      </c>
    </row>
    <row r="2267" spans="1:7">
      <c r="A2267" s="98" t="s">
        <v>2421</v>
      </c>
      <c r="B2267" t="s">
        <v>2819</v>
      </c>
      <c r="C2267" s="3">
        <v>5096</v>
      </c>
      <c r="D2267" t="s">
        <v>3179</v>
      </c>
      <c r="E2267" s="74">
        <v>0</v>
      </c>
      <c r="F2267" s="136">
        <v>0</v>
      </c>
      <c r="G2267" s="136">
        <f t="shared" si="35"/>
        <v>0</v>
      </c>
    </row>
    <row r="2268" spans="1:7">
      <c r="A2268" s="48" t="s">
        <v>2421</v>
      </c>
      <c r="B2268" t="s">
        <v>2819</v>
      </c>
      <c r="C2268" s="3">
        <v>4448</v>
      </c>
      <c r="D2268" t="s">
        <v>1016</v>
      </c>
      <c r="E2268" s="74">
        <v>0.36580000000000001</v>
      </c>
      <c r="F2268" s="136">
        <v>0.35749999999999998</v>
      </c>
      <c r="G2268" s="136">
        <f t="shared" si="35"/>
        <v>-8.3000000000000296E-3</v>
      </c>
    </row>
    <row r="2269" spans="1:7">
      <c r="A2269" s="48" t="s">
        <v>2421</v>
      </c>
      <c r="B2269" t="s">
        <v>2819</v>
      </c>
      <c r="C2269" s="3">
        <v>2758</v>
      </c>
      <c r="D2269" t="s">
        <v>2112</v>
      </c>
      <c r="E2269" s="74">
        <v>0.5272</v>
      </c>
      <c r="F2269" s="136">
        <v>0.52739999999999998</v>
      </c>
      <c r="G2269" s="136">
        <f t="shared" si="35"/>
        <v>1.9999999999997797E-4</v>
      </c>
    </row>
    <row r="2270" spans="1:7">
      <c r="A2270" s="48" t="s">
        <v>2421</v>
      </c>
      <c r="B2270" t="s">
        <v>2819</v>
      </c>
      <c r="C2270" s="3">
        <v>3207</v>
      </c>
      <c r="D2270" t="s">
        <v>2114</v>
      </c>
      <c r="E2270" s="74">
        <v>0.58160000000000001</v>
      </c>
      <c r="F2270" s="136">
        <v>0.60540000000000005</v>
      </c>
      <c r="G2270" s="136">
        <f t="shared" si="35"/>
        <v>2.3800000000000043E-2</v>
      </c>
    </row>
    <row r="2271" spans="1:7">
      <c r="A2271" s="48" t="s">
        <v>2421</v>
      </c>
      <c r="B2271" t="s">
        <v>2819</v>
      </c>
      <c r="C2271" s="3">
        <v>3074</v>
      </c>
      <c r="D2271" t="s">
        <v>1783</v>
      </c>
      <c r="E2271" s="74">
        <v>0.47510000000000002</v>
      </c>
      <c r="F2271" s="136">
        <v>0.45689999999999997</v>
      </c>
      <c r="G2271" s="136">
        <f t="shared" si="35"/>
        <v>-1.8200000000000049E-2</v>
      </c>
    </row>
    <row r="2272" spans="1:7">
      <c r="A2272" s="48" t="s">
        <v>2421</v>
      </c>
      <c r="B2272" t="s">
        <v>2819</v>
      </c>
      <c r="C2272" s="3">
        <v>5699</v>
      </c>
      <c r="D2272" t="s">
        <v>3028</v>
      </c>
      <c r="E2272" s="74">
        <v>0.55110000000000003</v>
      </c>
      <c r="F2272" s="136">
        <v>0.54349999999999998</v>
      </c>
      <c r="G2272" s="136">
        <f t="shared" si="35"/>
        <v>-7.6000000000000512E-3</v>
      </c>
    </row>
    <row r="2273" spans="1:7">
      <c r="A2273" s="48" t="s">
        <v>2421</v>
      </c>
      <c r="B2273" t="s">
        <v>2819</v>
      </c>
      <c r="C2273" s="3">
        <v>4040</v>
      </c>
      <c r="D2273" t="s">
        <v>3168</v>
      </c>
      <c r="E2273" s="74">
        <v>0.49109999999999998</v>
      </c>
      <c r="F2273" s="136">
        <v>0.50139999999999996</v>
      </c>
      <c r="G2273" s="136">
        <f t="shared" si="35"/>
        <v>1.0299999999999976E-2</v>
      </c>
    </row>
    <row r="2274" spans="1:7">
      <c r="A2274" s="48" t="s">
        <v>2421</v>
      </c>
      <c r="B2274" t="s">
        <v>2819</v>
      </c>
      <c r="C2274" s="3">
        <v>5540</v>
      </c>
      <c r="D2274" t="s">
        <v>2876</v>
      </c>
      <c r="E2274" s="74">
        <v>0.5988</v>
      </c>
      <c r="F2274" s="136">
        <v>0.61209999999999998</v>
      </c>
      <c r="G2274" s="136">
        <f t="shared" si="35"/>
        <v>1.3299999999999979E-2</v>
      </c>
    </row>
    <row r="2275" spans="1:7">
      <c r="A2275" s="48" t="s">
        <v>2421</v>
      </c>
      <c r="B2275" t="s">
        <v>2819</v>
      </c>
      <c r="C2275" s="3">
        <v>5505</v>
      </c>
      <c r="D2275" t="s">
        <v>2495</v>
      </c>
      <c r="E2275" s="74">
        <v>0.49880000000000002</v>
      </c>
      <c r="F2275" s="136">
        <v>0.50680000000000003</v>
      </c>
      <c r="G2275" s="136">
        <f t="shared" si="35"/>
        <v>8.0000000000000071E-3</v>
      </c>
    </row>
    <row r="2276" spans="1:7">
      <c r="A2276" s="48" t="s">
        <v>2421</v>
      </c>
      <c r="B2276" t="s">
        <v>2819</v>
      </c>
      <c r="C2276" s="3">
        <v>5506</v>
      </c>
      <c r="D2276" t="s">
        <v>2496</v>
      </c>
      <c r="E2276" s="74">
        <v>0.35070000000000001</v>
      </c>
      <c r="F2276" s="136">
        <v>0.3196</v>
      </c>
      <c r="G2276" s="136">
        <f t="shared" si="35"/>
        <v>-3.1100000000000017E-2</v>
      </c>
    </row>
    <row r="2277" spans="1:7">
      <c r="A2277" s="48" t="s">
        <v>2421</v>
      </c>
      <c r="B2277" t="s">
        <v>2819</v>
      </c>
      <c r="C2277" s="3">
        <v>5504</v>
      </c>
      <c r="D2277" t="s">
        <v>2497</v>
      </c>
      <c r="E2277" s="74">
        <v>0.47420000000000001</v>
      </c>
      <c r="F2277" s="136">
        <v>0.51270000000000004</v>
      </c>
      <c r="G2277" s="136">
        <f t="shared" si="35"/>
        <v>3.8500000000000034E-2</v>
      </c>
    </row>
    <row r="2278" spans="1:7">
      <c r="A2278" s="48" t="s">
        <v>2421</v>
      </c>
      <c r="B2278" t="s">
        <v>2819</v>
      </c>
      <c r="C2278" s="3">
        <v>2505</v>
      </c>
      <c r="D2278" t="s">
        <v>2111</v>
      </c>
      <c r="E2278" s="74">
        <v>0.61350000000000005</v>
      </c>
      <c r="F2278" s="136">
        <v>0.62809999999999999</v>
      </c>
      <c r="G2278" s="136">
        <f t="shared" si="35"/>
        <v>1.4599999999999946E-2</v>
      </c>
    </row>
    <row r="2279" spans="1:7">
      <c r="A2279" s="48" t="s">
        <v>2886</v>
      </c>
      <c r="B2279" t="s">
        <v>3029</v>
      </c>
      <c r="C2279" s="3">
        <v>5710</v>
      </c>
      <c r="D2279" t="s">
        <v>2970</v>
      </c>
      <c r="E2279" s="74">
        <v>0.32579999999999998</v>
      </c>
      <c r="F2279" s="136">
        <v>0.36909999999999998</v>
      </c>
      <c r="G2279" s="136">
        <f t="shared" si="35"/>
        <v>4.3300000000000005E-2</v>
      </c>
    </row>
    <row r="2280" spans="1:7">
      <c r="A2280" s="48" t="s">
        <v>2265</v>
      </c>
      <c r="B2280" t="s">
        <v>2820</v>
      </c>
      <c r="C2280" s="3">
        <v>3555</v>
      </c>
      <c r="D2280" t="s">
        <v>1126</v>
      </c>
      <c r="E2280" s="74">
        <v>0.53800000000000003</v>
      </c>
      <c r="F2280" s="136">
        <v>0.5716</v>
      </c>
      <c r="G2280" s="136">
        <f t="shared" si="35"/>
        <v>3.3599999999999963E-2</v>
      </c>
    </row>
    <row r="2281" spans="1:7">
      <c r="A2281" s="48" t="s">
        <v>2265</v>
      </c>
      <c r="B2281" t="s">
        <v>2820</v>
      </c>
      <c r="C2281" s="3">
        <v>2859</v>
      </c>
      <c r="D2281" t="s">
        <v>1125</v>
      </c>
      <c r="E2281" s="74">
        <v>0.58809999999999996</v>
      </c>
      <c r="F2281" s="136">
        <v>0.63249999999999995</v>
      </c>
      <c r="G2281" s="136">
        <f t="shared" si="35"/>
        <v>4.4399999999999995E-2</v>
      </c>
    </row>
    <row r="2282" spans="1:7">
      <c r="A2282" s="48" t="s">
        <v>2312</v>
      </c>
      <c r="B2282" t="s">
        <v>2821</v>
      </c>
      <c r="C2282" s="3">
        <v>2190</v>
      </c>
      <c r="D2282" t="s">
        <v>1409</v>
      </c>
      <c r="E2282" s="74">
        <v>0.28560000000000002</v>
      </c>
      <c r="F2282" s="136">
        <v>0.27710000000000001</v>
      </c>
      <c r="G2282" s="136">
        <f t="shared" si="35"/>
        <v>-8.5000000000000075E-3</v>
      </c>
    </row>
    <row r="2283" spans="1:7">
      <c r="A2283" s="48" t="s">
        <v>2312</v>
      </c>
      <c r="B2283" t="s">
        <v>2821</v>
      </c>
      <c r="C2283" s="3">
        <v>4309</v>
      </c>
      <c r="D2283" t="s">
        <v>1412</v>
      </c>
      <c r="E2283" s="74">
        <v>0.47339999999999999</v>
      </c>
      <c r="F2283" s="136">
        <v>0.47320000000000001</v>
      </c>
      <c r="G2283" s="136">
        <f t="shared" si="35"/>
        <v>-1.9999999999997797E-4</v>
      </c>
    </row>
    <row r="2284" spans="1:7">
      <c r="A2284" s="48" t="s">
        <v>2312</v>
      </c>
      <c r="B2284" t="s">
        <v>2821</v>
      </c>
      <c r="C2284" s="3">
        <v>3458</v>
      </c>
      <c r="D2284" t="s">
        <v>1410</v>
      </c>
      <c r="E2284" s="74">
        <v>0.34179999999999999</v>
      </c>
      <c r="F2284" s="136">
        <v>0.33789999999999998</v>
      </c>
      <c r="G2284" s="136">
        <f t="shared" si="35"/>
        <v>-3.9000000000000146E-3</v>
      </c>
    </row>
    <row r="2285" spans="1:7">
      <c r="A2285" s="48" t="s">
        <v>2312</v>
      </c>
      <c r="B2285" t="s">
        <v>2821</v>
      </c>
      <c r="C2285" s="3">
        <v>4471</v>
      </c>
      <c r="D2285" t="s">
        <v>1413</v>
      </c>
      <c r="E2285" s="74">
        <v>0.2457</v>
      </c>
      <c r="F2285" s="136">
        <v>0.23269999999999999</v>
      </c>
      <c r="G2285" s="136">
        <f t="shared" si="35"/>
        <v>-1.3000000000000012E-2</v>
      </c>
    </row>
    <row r="2286" spans="1:7">
      <c r="A2286" s="48" t="s">
        <v>2312</v>
      </c>
      <c r="B2286" t="s">
        <v>2821</v>
      </c>
      <c r="C2286" s="3">
        <v>5564</v>
      </c>
      <c r="D2286" t="s">
        <v>2866</v>
      </c>
      <c r="E2286" s="74">
        <v>0.28660000000000002</v>
      </c>
      <c r="F2286" s="136">
        <v>0.30299999999999999</v>
      </c>
      <c r="G2286" s="136">
        <f t="shared" si="35"/>
        <v>1.639999999999997E-2</v>
      </c>
    </row>
    <row r="2287" spans="1:7">
      <c r="A2287" s="48" t="s">
        <v>2312</v>
      </c>
      <c r="B2287" t="s">
        <v>2821</v>
      </c>
      <c r="C2287" s="3">
        <v>4569</v>
      </c>
      <c r="D2287" t="s">
        <v>1414</v>
      </c>
      <c r="E2287" s="74">
        <v>0.30180000000000001</v>
      </c>
      <c r="F2287" s="136">
        <v>0.29720000000000002</v>
      </c>
      <c r="G2287" s="136">
        <f t="shared" si="35"/>
        <v>-4.599999999999993E-3</v>
      </c>
    </row>
    <row r="2288" spans="1:7">
      <c r="A2288" s="48" t="s">
        <v>2312</v>
      </c>
      <c r="B2288" t="s">
        <v>2821</v>
      </c>
      <c r="C2288" s="3">
        <v>5338</v>
      </c>
      <c r="D2288" t="s">
        <v>1415</v>
      </c>
      <c r="E2288" s="74">
        <v>0.52470000000000006</v>
      </c>
      <c r="F2288" s="136">
        <v>0.5877</v>
      </c>
      <c r="G2288" s="136">
        <f t="shared" si="35"/>
        <v>6.2999999999999945E-2</v>
      </c>
    </row>
    <row r="2289" spans="1:7">
      <c r="A2289" s="48" t="s">
        <v>2312</v>
      </c>
      <c r="B2289" t="s">
        <v>2821</v>
      </c>
      <c r="C2289" s="3">
        <v>4170</v>
      </c>
      <c r="D2289" t="s">
        <v>1411</v>
      </c>
      <c r="E2289" s="74">
        <v>0.26090000000000002</v>
      </c>
      <c r="F2289" s="136">
        <v>0.27839999999999998</v>
      </c>
      <c r="G2289" s="136">
        <f t="shared" si="35"/>
        <v>1.749999999999996E-2</v>
      </c>
    </row>
    <row r="2290" spans="1:7">
      <c r="A2290" s="48" t="s">
        <v>2252</v>
      </c>
      <c r="B2290" t="s">
        <v>2822</v>
      </c>
      <c r="C2290" s="3">
        <v>2330</v>
      </c>
      <c r="D2290" t="s">
        <v>1079</v>
      </c>
      <c r="E2290" s="74">
        <v>0.41170000000000001</v>
      </c>
      <c r="F2290" s="136">
        <v>0.4224</v>
      </c>
      <c r="G2290" s="136">
        <f t="shared" si="35"/>
        <v>1.0699999999999987E-2</v>
      </c>
    </row>
    <row r="2291" spans="1:7">
      <c r="A2291" s="48" t="s">
        <v>2252</v>
      </c>
      <c r="B2291" t="s">
        <v>2822</v>
      </c>
      <c r="C2291" s="3">
        <v>2997</v>
      </c>
      <c r="D2291" t="s">
        <v>1080</v>
      </c>
      <c r="E2291" s="74">
        <v>0.43269999999999997</v>
      </c>
      <c r="F2291" s="136">
        <v>0.46439999999999998</v>
      </c>
      <c r="G2291" s="136">
        <f t="shared" si="35"/>
        <v>3.1700000000000006E-2</v>
      </c>
    </row>
    <row r="2292" spans="1:7">
      <c r="A2292" s="48" t="s">
        <v>2252</v>
      </c>
      <c r="B2292" t="s">
        <v>2822</v>
      </c>
      <c r="C2292" s="3">
        <v>5368</v>
      </c>
      <c r="D2292" t="s">
        <v>1083</v>
      </c>
      <c r="E2292" s="74">
        <v>0.48609999999999998</v>
      </c>
      <c r="F2292" s="136">
        <v>0.47949999999999998</v>
      </c>
      <c r="G2292" s="136">
        <f t="shared" si="35"/>
        <v>-6.5999999999999948E-3</v>
      </c>
    </row>
    <row r="2293" spans="1:7">
      <c r="A2293" s="48" t="s">
        <v>2252</v>
      </c>
      <c r="B2293" t="s">
        <v>2822</v>
      </c>
      <c r="C2293" s="3">
        <v>3394</v>
      </c>
      <c r="D2293" t="s">
        <v>1081</v>
      </c>
      <c r="E2293" s="74">
        <v>0.44579999999999997</v>
      </c>
      <c r="F2293" s="136">
        <v>0.4365</v>
      </c>
      <c r="G2293" s="136">
        <f t="shared" si="35"/>
        <v>-9.299999999999975E-3</v>
      </c>
    </row>
    <row r="2294" spans="1:7">
      <c r="A2294" s="48" t="s">
        <v>2252</v>
      </c>
      <c r="B2294" t="s">
        <v>2822</v>
      </c>
      <c r="C2294" s="3">
        <v>5077</v>
      </c>
      <c r="D2294" t="s">
        <v>1082</v>
      </c>
      <c r="E2294" s="74">
        <v>0.52959999999999996</v>
      </c>
      <c r="F2294" s="136">
        <v>0.55779999999999996</v>
      </c>
      <c r="G2294" s="136">
        <f t="shared" si="35"/>
        <v>2.8200000000000003E-2</v>
      </c>
    </row>
    <row r="2295" spans="1:7">
      <c r="A2295" s="48" t="s">
        <v>2272</v>
      </c>
      <c r="B2295" t="s">
        <v>2823</v>
      </c>
      <c r="C2295" s="3">
        <v>3290</v>
      </c>
      <c r="D2295" t="s">
        <v>1151</v>
      </c>
      <c r="E2295" s="74">
        <v>0.4879</v>
      </c>
      <c r="F2295" s="136">
        <v>0.46870000000000001</v>
      </c>
      <c r="G2295" s="136">
        <f t="shared" si="35"/>
        <v>-1.9199999999999995E-2</v>
      </c>
    </row>
    <row r="2296" spans="1:7">
      <c r="A2296" s="48" t="s">
        <v>2272</v>
      </c>
      <c r="B2296" t="s">
        <v>2823</v>
      </c>
      <c r="C2296" s="3">
        <v>3289</v>
      </c>
      <c r="D2296" t="s">
        <v>1150</v>
      </c>
      <c r="E2296" s="74">
        <v>0.49270000000000003</v>
      </c>
      <c r="F2296" s="136">
        <v>0.45610000000000001</v>
      </c>
      <c r="G2296" s="136">
        <f t="shared" si="35"/>
        <v>-3.6600000000000021E-2</v>
      </c>
    </row>
    <row r="2297" spans="1:7">
      <c r="A2297" s="48" t="s">
        <v>2294</v>
      </c>
      <c r="B2297" t="s">
        <v>2824</v>
      </c>
      <c r="C2297" s="3">
        <v>3444</v>
      </c>
      <c r="D2297" t="s">
        <v>1228</v>
      </c>
      <c r="E2297" s="74">
        <v>0.37790000000000001</v>
      </c>
      <c r="F2297" s="136">
        <v>0.39179999999999998</v>
      </c>
      <c r="G2297" s="136">
        <f t="shared" si="35"/>
        <v>1.3899999999999968E-2</v>
      </c>
    </row>
    <row r="2298" spans="1:7">
      <c r="A2298" s="48" t="s">
        <v>2294</v>
      </c>
      <c r="B2298" t="s">
        <v>2824</v>
      </c>
      <c r="C2298" s="3">
        <v>2542</v>
      </c>
      <c r="D2298" t="s">
        <v>1227</v>
      </c>
      <c r="E2298" s="74">
        <v>0.37169999999999997</v>
      </c>
      <c r="F2298" s="136">
        <v>0.38450000000000001</v>
      </c>
      <c r="G2298" s="136">
        <f t="shared" si="35"/>
        <v>1.2800000000000034E-2</v>
      </c>
    </row>
    <row r="2299" spans="1:7">
      <c r="A2299" s="48" t="s">
        <v>2187</v>
      </c>
      <c r="B2299" t="s">
        <v>2825</v>
      </c>
      <c r="C2299" s="3">
        <v>2472</v>
      </c>
      <c r="D2299" t="s">
        <v>446</v>
      </c>
      <c r="E2299" s="74">
        <v>0.66559999999999997</v>
      </c>
      <c r="F2299" s="136">
        <v>0.72289999999999999</v>
      </c>
      <c r="G2299" s="136">
        <f t="shared" si="35"/>
        <v>5.7300000000000018E-2</v>
      </c>
    </row>
    <row r="2300" spans="1:7">
      <c r="A2300" s="48" t="s">
        <v>2187</v>
      </c>
      <c r="B2300" t="s">
        <v>2825</v>
      </c>
      <c r="C2300" s="3">
        <v>2473</v>
      </c>
      <c r="D2300" t="s">
        <v>447</v>
      </c>
      <c r="E2300" s="74">
        <v>0.4723</v>
      </c>
      <c r="F2300" s="136">
        <v>0.50019999999999998</v>
      </c>
      <c r="G2300" s="136">
        <f t="shared" si="35"/>
        <v>2.789999999999998E-2</v>
      </c>
    </row>
    <row r="2301" spans="1:7">
      <c r="A2301" s="48" t="s">
        <v>2259</v>
      </c>
      <c r="B2301" t="s">
        <v>2826</v>
      </c>
      <c r="C2301" s="3">
        <v>4369</v>
      </c>
      <c r="D2301" t="s">
        <v>1106</v>
      </c>
      <c r="E2301" s="74">
        <v>0.61770000000000003</v>
      </c>
      <c r="F2301" s="136">
        <v>0.68769999999999998</v>
      </c>
      <c r="G2301" s="136">
        <f t="shared" si="35"/>
        <v>6.9999999999999951E-2</v>
      </c>
    </row>
    <row r="2302" spans="1:7">
      <c r="A2302" s="48" t="s">
        <v>2259</v>
      </c>
      <c r="B2302" t="s">
        <v>2826</v>
      </c>
      <c r="C2302" s="3">
        <v>2290</v>
      </c>
      <c r="D2302" t="s">
        <v>1104</v>
      </c>
      <c r="E2302" s="74">
        <v>0.56359999999999999</v>
      </c>
      <c r="F2302" s="136">
        <v>0.61970000000000003</v>
      </c>
      <c r="G2302" s="136">
        <f t="shared" si="35"/>
        <v>5.6100000000000039E-2</v>
      </c>
    </row>
    <row r="2303" spans="1:7">
      <c r="A2303" s="48" t="s">
        <v>2259</v>
      </c>
      <c r="B2303" t="s">
        <v>2826</v>
      </c>
      <c r="C2303" s="3">
        <v>3597</v>
      </c>
      <c r="D2303" t="s">
        <v>1105</v>
      </c>
      <c r="E2303" s="74">
        <v>0.58460000000000001</v>
      </c>
      <c r="F2303" s="136">
        <v>0.61739999999999995</v>
      </c>
      <c r="G2303" s="136">
        <f t="shared" si="35"/>
        <v>3.279999999999994E-2</v>
      </c>
    </row>
    <row r="2304" spans="1:7">
      <c r="A2304" s="48" t="s">
        <v>2199</v>
      </c>
      <c r="B2304" t="s">
        <v>2827</v>
      </c>
      <c r="C2304" s="3">
        <v>3375</v>
      </c>
      <c r="D2304" t="s">
        <v>491</v>
      </c>
      <c r="E2304" s="74">
        <v>0.58150000000000002</v>
      </c>
      <c r="F2304" s="136">
        <v>0.65329999999999999</v>
      </c>
      <c r="G2304" s="136">
        <f t="shared" si="35"/>
        <v>7.1799999999999975E-2</v>
      </c>
    </row>
    <row r="2305" spans="1:7">
      <c r="A2305" s="48" t="s">
        <v>2244</v>
      </c>
      <c r="B2305" t="s">
        <v>2828</v>
      </c>
      <c r="C2305" s="3">
        <v>2605</v>
      </c>
      <c r="D2305" t="s">
        <v>1060</v>
      </c>
      <c r="E2305" s="74">
        <v>0.83960000000000001</v>
      </c>
      <c r="F2305" s="136">
        <v>0.85170000000000001</v>
      </c>
      <c r="G2305" s="136">
        <f t="shared" si="35"/>
        <v>1.21E-2</v>
      </c>
    </row>
    <row r="2306" spans="1:7">
      <c r="A2306" s="48" t="s">
        <v>2161</v>
      </c>
      <c r="B2306" t="s">
        <v>2829</v>
      </c>
      <c r="C2306" s="3">
        <v>5599</v>
      </c>
      <c r="D2306" t="s">
        <v>122</v>
      </c>
      <c r="E2306" s="74">
        <v>0.50270000000000004</v>
      </c>
      <c r="F2306" s="136">
        <v>0.51100000000000001</v>
      </c>
      <c r="G2306" s="136">
        <f t="shared" si="35"/>
        <v>8.2999999999999741E-3</v>
      </c>
    </row>
    <row r="2307" spans="1:7">
      <c r="A2307" s="48" t="s">
        <v>2161</v>
      </c>
      <c r="B2307" t="s">
        <v>2829</v>
      </c>
      <c r="C2307" s="3">
        <v>5246</v>
      </c>
      <c r="D2307" t="s">
        <v>314</v>
      </c>
      <c r="E2307" s="74">
        <v>0.32690000000000002</v>
      </c>
      <c r="F2307" s="136">
        <v>0.36709999999999998</v>
      </c>
      <c r="G2307" s="136">
        <f t="shared" ref="G2307:G2352" si="36">F2307-E2307</f>
        <v>4.0199999999999958E-2</v>
      </c>
    </row>
    <row r="2308" spans="1:7">
      <c r="A2308" s="48" t="s">
        <v>2161</v>
      </c>
      <c r="B2308" t="s">
        <v>2829</v>
      </c>
      <c r="C2308" s="3">
        <v>5600</v>
      </c>
      <c r="D2308" t="s">
        <v>2961</v>
      </c>
      <c r="E2308" s="74">
        <v>0.35659999999999997</v>
      </c>
      <c r="F2308" s="136">
        <v>0.35120000000000001</v>
      </c>
      <c r="G2308" s="136">
        <f t="shared" si="36"/>
        <v>-5.3999999999999604E-3</v>
      </c>
    </row>
    <row r="2309" spans="1:7">
      <c r="A2309" s="48" t="s">
        <v>2161</v>
      </c>
      <c r="B2309" t="s">
        <v>2829</v>
      </c>
      <c r="C2309" s="3">
        <v>1795</v>
      </c>
      <c r="D2309" t="s">
        <v>311</v>
      </c>
      <c r="E2309" s="74">
        <v>0.44950000000000001</v>
      </c>
      <c r="F2309" s="136">
        <v>0.46379999999999999</v>
      </c>
      <c r="G2309" s="136">
        <f t="shared" si="36"/>
        <v>1.4299999999999979E-2</v>
      </c>
    </row>
    <row r="2310" spans="1:7">
      <c r="A2310" s="48" t="s">
        <v>2161</v>
      </c>
      <c r="B2310" t="s">
        <v>2829</v>
      </c>
      <c r="C2310" s="3">
        <v>3546</v>
      </c>
      <c r="D2310" t="s">
        <v>313</v>
      </c>
      <c r="E2310" s="74">
        <v>0.4486</v>
      </c>
      <c r="F2310" s="136">
        <v>0.43640000000000001</v>
      </c>
      <c r="G2310" s="136">
        <f t="shared" si="36"/>
        <v>-1.2199999999999989E-2</v>
      </c>
    </row>
    <row r="2311" spans="1:7">
      <c r="A2311" s="48" t="s">
        <v>2161</v>
      </c>
      <c r="B2311" t="s">
        <v>2829</v>
      </c>
      <c r="C2311" s="3">
        <v>5409</v>
      </c>
      <c r="D2311" t="s">
        <v>315</v>
      </c>
      <c r="E2311" s="74">
        <v>0.47770000000000001</v>
      </c>
      <c r="F2311" s="136">
        <v>0.47710000000000002</v>
      </c>
      <c r="G2311" s="136">
        <f t="shared" si="36"/>
        <v>-5.9999999999998943E-4</v>
      </c>
    </row>
    <row r="2312" spans="1:7">
      <c r="A2312" s="48" t="s">
        <v>2161</v>
      </c>
      <c r="B2312" t="s">
        <v>2829</v>
      </c>
      <c r="C2312" s="3">
        <v>3513</v>
      </c>
      <c r="D2312" t="s">
        <v>312</v>
      </c>
      <c r="E2312" s="74">
        <v>0.40679999999999999</v>
      </c>
      <c r="F2312" s="136">
        <v>0.43070000000000003</v>
      </c>
      <c r="G2312" s="136">
        <f t="shared" si="36"/>
        <v>2.3900000000000032E-2</v>
      </c>
    </row>
    <row r="2313" spans="1:7">
      <c r="A2313" s="48">
        <v>39901</v>
      </c>
      <c r="B2313" s="51" t="s">
        <v>2509</v>
      </c>
      <c r="C2313" s="134">
        <v>5550</v>
      </c>
      <c r="D2313" s="135" t="s">
        <v>3210</v>
      </c>
      <c r="E2313" s="74">
        <v>0</v>
      </c>
      <c r="F2313" s="136">
        <v>0</v>
      </c>
      <c r="G2313" s="136">
        <f t="shared" si="36"/>
        <v>0</v>
      </c>
    </row>
    <row r="2314" spans="1:7">
      <c r="A2314" s="48" t="s">
        <v>2410</v>
      </c>
      <c r="B2314" t="s">
        <v>2830</v>
      </c>
      <c r="C2314" s="3">
        <v>3023</v>
      </c>
      <c r="D2314" t="s">
        <v>3211</v>
      </c>
      <c r="E2314" s="74">
        <v>0.8508</v>
      </c>
      <c r="F2314" s="136">
        <v>0.86150000000000004</v>
      </c>
      <c r="G2314" s="136">
        <f t="shared" si="36"/>
        <v>1.0700000000000043E-2</v>
      </c>
    </row>
    <row r="2315" spans="1:7">
      <c r="A2315" s="48" t="s">
        <v>2410</v>
      </c>
      <c r="B2315" t="s">
        <v>2830</v>
      </c>
      <c r="C2315" s="3">
        <v>2592</v>
      </c>
      <c r="D2315" t="s">
        <v>550</v>
      </c>
      <c r="E2315" s="74">
        <v>0.90659999999999996</v>
      </c>
      <c r="F2315" s="136">
        <v>0.93200000000000005</v>
      </c>
      <c r="G2315" s="136">
        <f t="shared" si="36"/>
        <v>2.5400000000000089E-2</v>
      </c>
    </row>
    <row r="2316" spans="1:7">
      <c r="A2316" s="48" t="s">
        <v>2410</v>
      </c>
      <c r="B2316" t="s">
        <v>2830</v>
      </c>
      <c r="C2316" s="3">
        <v>3138</v>
      </c>
      <c r="D2316" t="s">
        <v>2047</v>
      </c>
      <c r="E2316" s="74">
        <v>0.90559999999999996</v>
      </c>
      <c r="F2316" s="136">
        <v>0.94469999999999998</v>
      </c>
      <c r="G2316" s="136">
        <f t="shared" si="36"/>
        <v>3.9100000000000024E-2</v>
      </c>
    </row>
    <row r="2317" spans="1:7">
      <c r="A2317" s="48" t="s">
        <v>2410</v>
      </c>
      <c r="B2317" t="s">
        <v>2830</v>
      </c>
      <c r="C2317" s="3">
        <v>2116</v>
      </c>
      <c r="D2317" t="s">
        <v>2040</v>
      </c>
      <c r="E2317" s="74">
        <v>0.80649999999999999</v>
      </c>
      <c r="F2317" s="136">
        <v>0.8306</v>
      </c>
      <c r="G2317" s="136">
        <f t="shared" si="36"/>
        <v>2.410000000000001E-2</v>
      </c>
    </row>
    <row r="2318" spans="1:7">
      <c r="A2318" s="48" t="s">
        <v>2410</v>
      </c>
      <c r="B2318" t="s">
        <v>2830</v>
      </c>
      <c r="C2318" s="3">
        <v>3206</v>
      </c>
      <c r="D2318" t="s">
        <v>2048</v>
      </c>
      <c r="E2318" s="74">
        <v>0.75209999999999999</v>
      </c>
      <c r="F2318" s="136">
        <v>0.77800000000000002</v>
      </c>
      <c r="G2318" s="136">
        <f t="shared" si="36"/>
        <v>2.5900000000000034E-2</v>
      </c>
    </row>
    <row r="2319" spans="1:7">
      <c r="A2319" s="48" t="s">
        <v>2410</v>
      </c>
      <c r="B2319" t="s">
        <v>2830</v>
      </c>
      <c r="C2319" s="3">
        <v>2410</v>
      </c>
      <c r="D2319" t="s">
        <v>2042</v>
      </c>
      <c r="E2319" s="74">
        <v>0.81169999999999998</v>
      </c>
      <c r="F2319" s="136">
        <v>0.82579999999999998</v>
      </c>
      <c r="G2319" s="136">
        <f t="shared" si="36"/>
        <v>1.4100000000000001E-2</v>
      </c>
    </row>
    <row r="2320" spans="1:7">
      <c r="A2320" s="48" t="s">
        <v>2410</v>
      </c>
      <c r="B2320" t="s">
        <v>2830</v>
      </c>
      <c r="C2320" s="3">
        <v>2176</v>
      </c>
      <c r="D2320" t="s">
        <v>1489</v>
      </c>
      <c r="E2320" s="74">
        <v>0.88600000000000001</v>
      </c>
      <c r="F2320" s="136">
        <v>0.91969999999999996</v>
      </c>
      <c r="G2320" s="136">
        <f t="shared" si="36"/>
        <v>3.3699999999999952E-2</v>
      </c>
    </row>
    <row r="2321" spans="1:7">
      <c r="A2321" s="48" t="s">
        <v>2410</v>
      </c>
      <c r="B2321" t="s">
        <v>2830</v>
      </c>
      <c r="C2321" s="3">
        <v>2818</v>
      </c>
      <c r="D2321" t="s">
        <v>2044</v>
      </c>
      <c r="E2321" s="74">
        <v>0.72450000000000003</v>
      </c>
      <c r="F2321" s="136">
        <v>0.72509999999999997</v>
      </c>
      <c r="G2321" s="136">
        <f t="shared" si="36"/>
        <v>5.9999999999993392E-4</v>
      </c>
    </row>
    <row r="2322" spans="1:7">
      <c r="A2322" s="48" t="s">
        <v>2410</v>
      </c>
      <c r="B2322" t="s">
        <v>2830</v>
      </c>
      <c r="C2322" s="3">
        <v>2715</v>
      </c>
      <c r="D2322" t="s">
        <v>2043</v>
      </c>
      <c r="E2322" s="74">
        <v>0.89149999999999996</v>
      </c>
      <c r="F2322" s="136">
        <v>0.91080000000000005</v>
      </c>
      <c r="G2322" s="136">
        <f t="shared" si="36"/>
        <v>1.9300000000000095E-2</v>
      </c>
    </row>
    <row r="2323" spans="1:7">
      <c r="A2323" s="48" t="s">
        <v>2410</v>
      </c>
      <c r="B2323" t="s">
        <v>2830</v>
      </c>
      <c r="C2323" s="3">
        <v>3615</v>
      </c>
      <c r="D2323" t="s">
        <v>2052</v>
      </c>
      <c r="E2323" s="74">
        <v>0.87370000000000003</v>
      </c>
      <c r="F2323" s="136">
        <v>0.89259999999999995</v>
      </c>
      <c r="G2323" s="136">
        <f t="shared" si="36"/>
        <v>1.8899999999999917E-2</v>
      </c>
    </row>
    <row r="2324" spans="1:7">
      <c r="A2324" s="48" t="s">
        <v>2410</v>
      </c>
      <c r="B2324" t="s">
        <v>2830</v>
      </c>
      <c r="C2324" s="3">
        <v>3817</v>
      </c>
      <c r="D2324" t="s">
        <v>2053</v>
      </c>
      <c r="E2324" s="74">
        <v>0.91159999999999997</v>
      </c>
      <c r="F2324" s="136">
        <v>0.93230000000000002</v>
      </c>
      <c r="G2324" s="136">
        <f t="shared" si="36"/>
        <v>2.0700000000000052E-2</v>
      </c>
    </row>
    <row r="2325" spans="1:7">
      <c r="A2325" s="48" t="s">
        <v>2410</v>
      </c>
      <c r="B2325" t="s">
        <v>2830</v>
      </c>
      <c r="C2325" s="3">
        <v>2899</v>
      </c>
      <c r="D2325" t="s">
        <v>2046</v>
      </c>
      <c r="E2325" s="74">
        <v>0.7994</v>
      </c>
      <c r="F2325" s="136">
        <v>0.81440000000000001</v>
      </c>
      <c r="G2325" s="136">
        <f t="shared" si="36"/>
        <v>1.5000000000000013E-2</v>
      </c>
    </row>
    <row r="2326" spans="1:7">
      <c r="A2326" s="48" t="s">
        <v>2410</v>
      </c>
      <c r="B2326" t="s">
        <v>2830</v>
      </c>
      <c r="C2326" s="3">
        <v>2177</v>
      </c>
      <c r="D2326" t="s">
        <v>2041</v>
      </c>
      <c r="E2326" s="74">
        <v>0.86799999999999999</v>
      </c>
      <c r="F2326" s="136">
        <v>0.89290000000000003</v>
      </c>
      <c r="G2326" s="136">
        <f t="shared" si="36"/>
        <v>2.4900000000000033E-2</v>
      </c>
    </row>
    <row r="2327" spans="1:7">
      <c r="A2327" s="48" t="s">
        <v>2410</v>
      </c>
      <c r="B2327" t="s">
        <v>2830</v>
      </c>
      <c r="C2327" s="3">
        <v>2819</v>
      </c>
      <c r="D2327" t="s">
        <v>2045</v>
      </c>
      <c r="E2327" s="74">
        <v>0.6462</v>
      </c>
      <c r="F2327" s="136">
        <v>0.66559999999999997</v>
      </c>
      <c r="G2327" s="136">
        <f t="shared" si="36"/>
        <v>1.9399999999999973E-2</v>
      </c>
    </row>
    <row r="2328" spans="1:7">
      <c r="A2328" s="48" t="s">
        <v>2410</v>
      </c>
      <c r="B2328" t="s">
        <v>2830</v>
      </c>
      <c r="C2328" s="3">
        <v>2433</v>
      </c>
      <c r="D2328" t="s">
        <v>1680</v>
      </c>
      <c r="E2328" s="74">
        <v>0.86160000000000003</v>
      </c>
      <c r="F2328" s="136">
        <v>0.88590000000000002</v>
      </c>
      <c r="G2328" s="136">
        <f t="shared" si="36"/>
        <v>2.4299999999999988E-2</v>
      </c>
    </row>
    <row r="2329" spans="1:7">
      <c r="A2329" s="48" t="s">
        <v>2410</v>
      </c>
      <c r="B2329" t="s">
        <v>2830</v>
      </c>
      <c r="C2329" s="3">
        <v>3264</v>
      </c>
      <c r="D2329" t="s">
        <v>2049</v>
      </c>
      <c r="E2329" s="74">
        <v>0.79300000000000004</v>
      </c>
      <c r="F2329" s="136">
        <v>0.82250000000000001</v>
      </c>
      <c r="G2329" s="136">
        <f t="shared" si="36"/>
        <v>2.9499999999999971E-2</v>
      </c>
    </row>
    <row r="2330" spans="1:7">
      <c r="A2330" s="48" t="s">
        <v>2410</v>
      </c>
      <c r="B2330" t="s">
        <v>2830</v>
      </c>
      <c r="C2330" s="3">
        <v>2529</v>
      </c>
      <c r="D2330" t="s">
        <v>140</v>
      </c>
      <c r="E2330" s="74">
        <v>0.87709999999999999</v>
      </c>
      <c r="F2330" s="136">
        <v>0.88590000000000002</v>
      </c>
      <c r="G2330" s="136">
        <f t="shared" si="36"/>
        <v>8.80000000000003E-3</v>
      </c>
    </row>
    <row r="2331" spans="1:7">
      <c r="A2331" s="48" t="s">
        <v>2410</v>
      </c>
      <c r="B2331" t="s">
        <v>2830</v>
      </c>
      <c r="C2331" s="3">
        <v>4093</v>
      </c>
      <c r="D2331" t="s">
        <v>2054</v>
      </c>
      <c r="E2331" s="74">
        <v>0.90690000000000004</v>
      </c>
      <c r="F2331" s="136">
        <v>0.92479999999999996</v>
      </c>
      <c r="G2331" s="136">
        <f t="shared" si="36"/>
        <v>1.7899999999999916E-2</v>
      </c>
    </row>
    <row r="2332" spans="1:7">
      <c r="A2332" s="48" t="s">
        <v>2410</v>
      </c>
      <c r="B2332" t="s">
        <v>2830</v>
      </c>
      <c r="C2332" s="3">
        <v>2314</v>
      </c>
      <c r="D2332" t="s">
        <v>612</v>
      </c>
      <c r="E2332" s="74">
        <v>0.92849999999999999</v>
      </c>
      <c r="F2332" s="136">
        <v>0.95389999999999997</v>
      </c>
      <c r="G2332" s="136">
        <f t="shared" si="36"/>
        <v>2.5399999999999978E-2</v>
      </c>
    </row>
    <row r="2333" spans="1:7">
      <c r="A2333" s="48" t="s">
        <v>2410</v>
      </c>
      <c r="B2333" t="s">
        <v>2830</v>
      </c>
      <c r="C2333" s="3">
        <v>3312</v>
      </c>
      <c r="D2333" t="s">
        <v>2050</v>
      </c>
      <c r="E2333" s="74">
        <v>0.72719999999999996</v>
      </c>
      <c r="F2333" s="136">
        <v>0.7268</v>
      </c>
      <c r="G2333" s="136">
        <f t="shared" si="36"/>
        <v>-3.9999999999995595E-4</v>
      </c>
    </row>
    <row r="2334" spans="1:7">
      <c r="A2334" s="48" t="s">
        <v>2410</v>
      </c>
      <c r="B2334" t="s">
        <v>2830</v>
      </c>
      <c r="C2334" s="3">
        <v>3368</v>
      </c>
      <c r="D2334" t="s">
        <v>2051</v>
      </c>
      <c r="E2334" s="74">
        <v>0.71479999999999999</v>
      </c>
      <c r="F2334" s="136">
        <v>0.72740000000000005</v>
      </c>
      <c r="G2334" s="136">
        <f t="shared" si="36"/>
        <v>1.2600000000000056E-2</v>
      </c>
    </row>
    <row r="2335" spans="1:7">
      <c r="A2335" s="48" t="s">
        <v>2410</v>
      </c>
      <c r="B2335" t="s">
        <v>2830</v>
      </c>
      <c r="C2335" s="3">
        <v>5153</v>
      </c>
      <c r="D2335" t="s">
        <v>2055</v>
      </c>
      <c r="E2335" s="74">
        <v>0.82779999999999998</v>
      </c>
      <c r="F2335" s="136">
        <v>0.82569999999999999</v>
      </c>
      <c r="G2335" s="136">
        <f t="shared" si="36"/>
        <v>-2.0999999999999908E-3</v>
      </c>
    </row>
    <row r="2336" spans="1:7">
      <c r="A2336" s="48" t="s">
        <v>2410</v>
      </c>
      <c r="B2336" t="s">
        <v>2830</v>
      </c>
      <c r="C2336" s="3">
        <v>5355</v>
      </c>
      <c r="D2336" t="s">
        <v>2057</v>
      </c>
      <c r="E2336" s="74">
        <v>0.85099999999999998</v>
      </c>
      <c r="F2336" s="136">
        <v>0.86339999999999995</v>
      </c>
      <c r="G2336" s="136">
        <f t="shared" si="36"/>
        <v>1.2399999999999967E-2</v>
      </c>
    </row>
    <row r="2337" spans="1:7">
      <c r="A2337" s="48" t="s">
        <v>2410</v>
      </c>
      <c r="B2337" t="s">
        <v>2830</v>
      </c>
      <c r="C2337" s="3">
        <v>5224</v>
      </c>
      <c r="D2337" t="s">
        <v>2056</v>
      </c>
      <c r="E2337" s="74">
        <v>0.47789999999999999</v>
      </c>
      <c r="F2337" s="136">
        <v>0.58899999999999997</v>
      </c>
      <c r="G2337" s="136">
        <f t="shared" si="36"/>
        <v>0.11109999999999998</v>
      </c>
    </row>
    <row r="2338" spans="1:7">
      <c r="A2338" s="48" t="s">
        <v>2410</v>
      </c>
      <c r="B2338" t="s">
        <v>2830</v>
      </c>
      <c r="C2338" s="3">
        <v>4020</v>
      </c>
      <c r="D2338" t="s">
        <v>3071</v>
      </c>
      <c r="E2338" s="74">
        <v>7.6899999999999996E-2</v>
      </c>
      <c r="F2338" s="136">
        <v>0</v>
      </c>
      <c r="G2338" s="136">
        <f t="shared" si="36"/>
        <v>-7.6899999999999996E-2</v>
      </c>
    </row>
    <row r="2339" spans="1:7">
      <c r="A2339" s="48" t="s">
        <v>2371</v>
      </c>
      <c r="B2339" t="s">
        <v>2831</v>
      </c>
      <c r="C2339" s="3">
        <v>4346</v>
      </c>
      <c r="D2339" t="s">
        <v>1847</v>
      </c>
      <c r="E2339" s="74">
        <v>0.51400000000000001</v>
      </c>
      <c r="F2339" s="136">
        <v>0.53890000000000005</v>
      </c>
      <c r="G2339" s="136">
        <f t="shared" si="36"/>
        <v>2.4900000000000033E-2</v>
      </c>
    </row>
    <row r="2340" spans="1:7">
      <c r="A2340" s="48" t="s">
        <v>2371</v>
      </c>
      <c r="B2340" t="s">
        <v>2831</v>
      </c>
      <c r="C2340" s="3">
        <v>5018</v>
      </c>
      <c r="D2340" t="s">
        <v>1849</v>
      </c>
      <c r="E2340" s="74">
        <v>0.44600000000000001</v>
      </c>
      <c r="F2340" s="136">
        <v>0.46050000000000002</v>
      </c>
      <c r="G2340" s="136">
        <f t="shared" si="36"/>
        <v>1.4500000000000013E-2</v>
      </c>
    </row>
    <row r="2341" spans="1:7">
      <c r="A2341" s="48" t="s">
        <v>2371</v>
      </c>
      <c r="B2341" t="s">
        <v>2831</v>
      </c>
      <c r="C2341" s="3">
        <v>2260</v>
      </c>
      <c r="D2341" t="s">
        <v>1842</v>
      </c>
      <c r="E2341" s="74">
        <v>0.4456</v>
      </c>
      <c r="F2341" s="136">
        <v>0.47610000000000002</v>
      </c>
      <c r="G2341" s="136">
        <f t="shared" si="36"/>
        <v>3.0500000000000027E-2</v>
      </c>
    </row>
    <row r="2342" spans="1:7">
      <c r="A2342" s="48" t="s">
        <v>2371</v>
      </c>
      <c r="B2342" t="s">
        <v>2831</v>
      </c>
      <c r="C2342" s="3">
        <v>4451</v>
      </c>
      <c r="D2342" t="s">
        <v>1848</v>
      </c>
      <c r="E2342" s="74">
        <v>0.45800000000000002</v>
      </c>
      <c r="F2342" s="136">
        <v>0.47349999999999998</v>
      </c>
      <c r="G2342" s="136">
        <f t="shared" si="36"/>
        <v>1.5499999999999958E-2</v>
      </c>
    </row>
    <row r="2343" spans="1:7">
      <c r="A2343" s="48" t="s">
        <v>2371</v>
      </c>
      <c r="B2343" t="s">
        <v>2831</v>
      </c>
      <c r="C2343" s="3">
        <v>5052</v>
      </c>
      <c r="D2343" t="s">
        <v>1850</v>
      </c>
      <c r="E2343" s="74">
        <v>0.43430000000000002</v>
      </c>
      <c r="F2343" s="136">
        <v>0.43830000000000002</v>
      </c>
      <c r="G2343" s="136">
        <f t="shared" si="36"/>
        <v>4.0000000000000036E-3</v>
      </c>
    </row>
    <row r="2344" spans="1:7">
      <c r="A2344" s="48" t="s">
        <v>2371</v>
      </c>
      <c r="B2344" t="s">
        <v>2831</v>
      </c>
      <c r="C2344" s="3">
        <v>3848</v>
      </c>
      <c r="D2344" t="s">
        <v>1845</v>
      </c>
      <c r="E2344" s="74">
        <v>0.40910000000000002</v>
      </c>
      <c r="F2344" s="136">
        <v>0.4163</v>
      </c>
      <c r="G2344" s="136">
        <f t="shared" si="36"/>
        <v>7.1999999999999842E-3</v>
      </c>
    </row>
    <row r="2345" spans="1:7">
      <c r="A2345" s="48" t="s">
        <v>2371</v>
      </c>
      <c r="B2345" t="s">
        <v>2831</v>
      </c>
      <c r="C2345" s="3">
        <v>1627</v>
      </c>
      <c r="D2345" t="s">
        <v>1841</v>
      </c>
      <c r="E2345" s="74">
        <v>0.52569999999999995</v>
      </c>
      <c r="F2345" s="136">
        <v>0.55879999999999996</v>
      </c>
      <c r="G2345" s="136">
        <f t="shared" si="36"/>
        <v>3.3100000000000018E-2</v>
      </c>
    </row>
    <row r="2346" spans="1:7">
      <c r="A2346" s="48" t="s">
        <v>2371</v>
      </c>
      <c r="B2346" t="s">
        <v>2831</v>
      </c>
      <c r="C2346" s="3">
        <v>2633</v>
      </c>
      <c r="D2346" t="s">
        <v>1844</v>
      </c>
      <c r="E2346" s="74">
        <v>0.40489999999999998</v>
      </c>
      <c r="F2346" s="136">
        <v>0.40949999999999998</v>
      </c>
      <c r="G2346" s="136">
        <f t="shared" si="36"/>
        <v>4.599999999999993E-3</v>
      </c>
    </row>
    <row r="2347" spans="1:7">
      <c r="A2347" s="48" t="s">
        <v>2371</v>
      </c>
      <c r="B2347" t="s">
        <v>2831</v>
      </c>
      <c r="C2347" s="3">
        <v>2481</v>
      </c>
      <c r="D2347" t="s">
        <v>1843</v>
      </c>
      <c r="E2347" s="74">
        <v>0.48749999999999999</v>
      </c>
      <c r="F2347" s="136">
        <v>0.49120000000000003</v>
      </c>
      <c r="G2347" s="136">
        <f t="shared" si="36"/>
        <v>3.7000000000000366E-3</v>
      </c>
    </row>
    <row r="2348" spans="1:7">
      <c r="A2348" s="48" t="s">
        <v>2371</v>
      </c>
      <c r="B2348" t="s">
        <v>2831</v>
      </c>
      <c r="C2348" s="3">
        <v>4224</v>
      </c>
      <c r="D2348" t="s">
        <v>1846</v>
      </c>
      <c r="E2348" s="74">
        <v>0.43619999999999998</v>
      </c>
      <c r="F2348" s="136">
        <v>0.4602</v>
      </c>
      <c r="G2348" s="136">
        <f t="shared" si="36"/>
        <v>2.4000000000000021E-2</v>
      </c>
    </row>
    <row r="2349" spans="1:7">
      <c r="A2349" s="48" t="s">
        <v>2419</v>
      </c>
      <c r="B2349" t="s">
        <v>2832</v>
      </c>
      <c r="C2349" s="3">
        <v>2783</v>
      </c>
      <c r="D2349" t="s">
        <v>2101</v>
      </c>
      <c r="E2349" s="74">
        <v>0.5988</v>
      </c>
      <c r="F2349" s="136">
        <v>0.66590000000000005</v>
      </c>
      <c r="G2349" s="136">
        <f t="shared" si="36"/>
        <v>6.7100000000000048E-2</v>
      </c>
    </row>
    <row r="2350" spans="1:7">
      <c r="A2350" s="48" t="s">
        <v>2419</v>
      </c>
      <c r="B2350" t="s">
        <v>2832</v>
      </c>
      <c r="C2350" s="3">
        <v>2240</v>
      </c>
      <c r="D2350" t="s">
        <v>2100</v>
      </c>
      <c r="E2350" s="74">
        <v>0.61370000000000002</v>
      </c>
      <c r="F2350" s="136">
        <v>0.65359999999999996</v>
      </c>
      <c r="G2350" s="136">
        <f t="shared" si="36"/>
        <v>3.9899999999999936E-2</v>
      </c>
    </row>
    <row r="2351" spans="1:7">
      <c r="A2351" s="48" t="s">
        <v>2419</v>
      </c>
      <c r="B2351" t="s">
        <v>2832</v>
      </c>
      <c r="C2351" s="3">
        <v>4221</v>
      </c>
      <c r="D2351" s="2" t="s">
        <v>2102</v>
      </c>
      <c r="E2351" s="74">
        <v>0.62060000000000004</v>
      </c>
      <c r="F2351" s="136">
        <v>0.70599999999999996</v>
      </c>
      <c r="G2351" s="136">
        <f t="shared" si="36"/>
        <v>8.539999999999992E-2</v>
      </c>
    </row>
    <row r="2352" spans="1:7">
      <c r="A2352" s="48" t="s">
        <v>2419</v>
      </c>
      <c r="B2352" t="s">
        <v>2832</v>
      </c>
      <c r="C2352" s="3">
        <v>4481</v>
      </c>
      <c r="D2352" s="2" t="s">
        <v>2103</v>
      </c>
      <c r="E2352" s="74">
        <v>0.65800000000000003</v>
      </c>
      <c r="F2352" s="136">
        <v>0.69550000000000001</v>
      </c>
      <c r="G2352" s="136">
        <f t="shared" si="36"/>
        <v>3.7499999999999978E-2</v>
      </c>
    </row>
  </sheetData>
  <conditionalFormatting sqref="C418">
    <cfRule type="duplicateValues" dxfId="2" priority="2"/>
  </conditionalFormatting>
  <conditionalFormatting sqref="G1 G3:G1048576">
    <cfRule type="cellIs" dxfId="1" priority="1" operator="lessThan">
      <formula>0</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249977111117893"/>
  </sheetPr>
  <dimension ref="A1:D320"/>
  <sheetViews>
    <sheetView workbookViewId="0">
      <selection activeCell="H10" sqref="H10"/>
    </sheetView>
  </sheetViews>
  <sheetFormatPr defaultColWidth="9.109375" defaultRowHeight="14.4"/>
  <cols>
    <col min="2" max="2" width="27.77734375" bestFit="1" customWidth="1"/>
    <col min="3" max="3" width="13.88671875" style="3" customWidth="1"/>
    <col min="4" max="4" width="6" style="20" bestFit="1" customWidth="1"/>
    <col min="5" max="16384" width="9.109375" style="20"/>
  </cols>
  <sheetData>
    <row r="1" spans="1:4" ht="15" thickBot="1">
      <c r="A1" s="88">
        <v>1</v>
      </c>
      <c r="B1" s="89">
        <f>1+A1</f>
        <v>2</v>
      </c>
      <c r="C1" s="89">
        <f>B1+1</f>
        <v>3</v>
      </c>
    </row>
    <row r="2" spans="1:4" ht="43.8" thickBot="1">
      <c r="A2" s="90" t="s">
        <v>2457</v>
      </c>
      <c r="B2" s="90" t="s">
        <v>2424</v>
      </c>
      <c r="C2" s="142" t="s">
        <v>3258</v>
      </c>
    </row>
    <row r="3" spans="1:4">
      <c r="A3" s="50" t="s">
        <v>2189</v>
      </c>
      <c r="B3" s="50" t="s">
        <v>2516</v>
      </c>
      <c r="C3" s="74">
        <v>0.68179999999999996</v>
      </c>
      <c r="D3" s="20" t="str">
        <f t="shared" ref="D3:D66" si="0">TEXT(A3, "00000")</f>
        <v>14005</v>
      </c>
    </row>
    <row r="4" spans="1:4">
      <c r="A4" s="50" t="s">
        <v>2258</v>
      </c>
      <c r="B4" s="50" t="s">
        <v>2517</v>
      </c>
      <c r="C4" s="74">
        <v>0.20369999999999999</v>
      </c>
      <c r="D4" s="20" t="str">
        <f t="shared" si="0"/>
        <v>21226</v>
      </c>
    </row>
    <row r="5" spans="1:4">
      <c r="A5" s="50" t="s">
        <v>2269</v>
      </c>
      <c r="B5" s="50" t="s">
        <v>2518</v>
      </c>
      <c r="C5" s="74">
        <v>0.38929999999999998</v>
      </c>
      <c r="D5" s="20" t="str">
        <f t="shared" si="0"/>
        <v>22017</v>
      </c>
    </row>
    <row r="6" spans="1:4">
      <c r="A6" s="50" t="s">
        <v>2321</v>
      </c>
      <c r="B6" s="50" t="s">
        <v>2519</v>
      </c>
      <c r="C6" s="74">
        <v>0.30230000000000001</v>
      </c>
      <c r="D6" s="20" t="str">
        <f t="shared" si="0"/>
        <v>29103</v>
      </c>
    </row>
    <row r="7" spans="1:4">
      <c r="A7" s="50" t="s">
        <v>2333</v>
      </c>
      <c r="B7" s="50" t="s">
        <v>1283</v>
      </c>
      <c r="C7" s="74">
        <v>0.39950000000000002</v>
      </c>
      <c r="D7" s="20" t="str">
        <f t="shared" si="0"/>
        <v>31016</v>
      </c>
    </row>
    <row r="8" spans="1:4">
      <c r="A8" s="123" t="s">
        <v>2126</v>
      </c>
      <c r="B8" s="50" t="s">
        <v>2520</v>
      </c>
      <c r="C8" s="74">
        <v>0.32579999999999998</v>
      </c>
      <c r="D8" s="20" t="str">
        <f t="shared" si="0"/>
        <v>02420</v>
      </c>
    </row>
    <row r="9" spans="1:4">
      <c r="A9" s="50" t="s">
        <v>2221</v>
      </c>
      <c r="B9" s="50" t="s">
        <v>2521</v>
      </c>
      <c r="C9" s="74">
        <v>0.56840000000000002</v>
      </c>
      <c r="D9" s="20" t="str">
        <f t="shared" si="0"/>
        <v>17408</v>
      </c>
    </row>
    <row r="10" spans="1:4">
      <c r="A10" s="50" t="s">
        <v>2233</v>
      </c>
      <c r="B10" s="50" t="s">
        <v>2522</v>
      </c>
      <c r="C10" s="74">
        <v>0.1103</v>
      </c>
      <c r="D10" s="20" t="str">
        <f t="shared" si="0"/>
        <v>18303</v>
      </c>
    </row>
    <row r="11" spans="1:4">
      <c r="A11" s="123" t="s">
        <v>2153</v>
      </c>
      <c r="B11" s="50" t="s">
        <v>2523</v>
      </c>
      <c r="C11" s="74">
        <v>0.3851</v>
      </c>
      <c r="D11" s="20" t="str">
        <f t="shared" si="0"/>
        <v>06119</v>
      </c>
    </row>
    <row r="12" spans="1:4">
      <c r="A12" s="50" t="s">
        <v>2218</v>
      </c>
      <c r="B12" s="50" t="s">
        <v>2524</v>
      </c>
      <c r="C12" s="74">
        <v>0.2228</v>
      </c>
      <c r="D12" s="20" t="str">
        <f t="shared" si="0"/>
        <v>17405</v>
      </c>
    </row>
    <row r="13" spans="1:4">
      <c r="A13" s="50" t="s">
        <v>2387</v>
      </c>
      <c r="B13" s="50" t="s">
        <v>2525</v>
      </c>
      <c r="C13" s="74">
        <v>0.3931</v>
      </c>
      <c r="D13" s="20" t="str">
        <f t="shared" si="0"/>
        <v>37501</v>
      </c>
    </row>
    <row r="14" spans="1:4">
      <c r="A14" s="123" t="s">
        <v>2121</v>
      </c>
      <c r="B14" s="50" t="s">
        <v>2526</v>
      </c>
      <c r="C14" s="74">
        <v>0</v>
      </c>
      <c r="D14" s="20" t="str">
        <f t="shared" si="0"/>
        <v>01122</v>
      </c>
    </row>
    <row r="15" spans="1:4">
      <c r="A15" s="50" t="s">
        <v>2310</v>
      </c>
      <c r="B15" s="50" t="s">
        <v>2527</v>
      </c>
      <c r="C15" s="74">
        <v>0.5444</v>
      </c>
      <c r="D15" s="20" t="str">
        <f t="shared" si="0"/>
        <v>27403</v>
      </c>
    </row>
    <row r="16" spans="1:4">
      <c r="A16" s="50" t="s">
        <v>2245</v>
      </c>
      <c r="B16" s="50" t="s">
        <v>2528</v>
      </c>
      <c r="C16" s="74">
        <v>0</v>
      </c>
      <c r="D16" s="20" t="str">
        <f t="shared" si="0"/>
        <v>20203</v>
      </c>
    </row>
    <row r="17" spans="1:4">
      <c r="A17" s="50" t="s">
        <v>2389</v>
      </c>
      <c r="B17" s="50" t="s">
        <v>2529</v>
      </c>
      <c r="C17" s="74">
        <v>0.44069999999999998</v>
      </c>
      <c r="D17" s="20" t="str">
        <f t="shared" si="0"/>
        <v>37503</v>
      </c>
    </row>
    <row r="18" spans="1:4">
      <c r="A18" s="50" t="s">
        <v>2260</v>
      </c>
      <c r="B18" s="50" t="s">
        <v>2530</v>
      </c>
      <c r="C18" s="74">
        <v>9.2399999999999996E-2</v>
      </c>
      <c r="D18" s="20" t="str">
        <f t="shared" si="0"/>
        <v>21234</v>
      </c>
    </row>
    <row r="19" spans="1:4">
      <c r="A19" s="50" t="s">
        <v>2232</v>
      </c>
      <c r="B19" s="50" t="s">
        <v>2531</v>
      </c>
      <c r="C19" s="74">
        <v>0.62960000000000005</v>
      </c>
      <c r="D19" s="20" t="str">
        <f t="shared" si="0"/>
        <v>18100</v>
      </c>
    </row>
    <row r="20" spans="1:4">
      <c r="A20" s="50" t="s">
        <v>2285</v>
      </c>
      <c r="B20" s="50" t="s">
        <v>2532</v>
      </c>
      <c r="C20" s="74">
        <v>0.94989999999999997</v>
      </c>
      <c r="D20" s="20" t="str">
        <f t="shared" si="0"/>
        <v>24111</v>
      </c>
    </row>
    <row r="21" spans="1:4">
      <c r="A21" s="123" t="s">
        <v>2164</v>
      </c>
      <c r="B21" s="50" t="s">
        <v>2533</v>
      </c>
      <c r="C21" s="74">
        <v>0.90639999999999998</v>
      </c>
      <c r="D21" s="20" t="str">
        <f t="shared" si="0"/>
        <v>09075</v>
      </c>
    </row>
    <row r="22" spans="1:4">
      <c r="A22" s="50" t="s">
        <v>2206</v>
      </c>
      <c r="B22" s="50" t="s">
        <v>2534</v>
      </c>
      <c r="C22" s="74">
        <v>0.76119999999999999</v>
      </c>
      <c r="D22" s="20" t="str">
        <f t="shared" si="0"/>
        <v>16046</v>
      </c>
    </row>
    <row r="23" spans="1:4">
      <c r="A23" s="50" t="s">
        <v>2319</v>
      </c>
      <c r="B23" s="50" t="s">
        <v>2535</v>
      </c>
      <c r="C23" s="74">
        <v>0.54559999999999997</v>
      </c>
      <c r="D23" s="20" t="str">
        <f t="shared" si="0"/>
        <v>29100</v>
      </c>
    </row>
    <row r="24" spans="1:4">
      <c r="A24" s="123" t="s">
        <v>2152</v>
      </c>
      <c r="B24" s="50" t="s">
        <v>2536</v>
      </c>
      <c r="C24" s="74">
        <v>0.17330000000000001</v>
      </c>
      <c r="D24" s="20" t="str">
        <f t="shared" si="0"/>
        <v>06117</v>
      </c>
    </row>
    <row r="25" spans="1:4">
      <c r="A25" s="123" t="s">
        <v>2143</v>
      </c>
      <c r="B25" s="50" t="s">
        <v>2538</v>
      </c>
      <c r="C25" s="74">
        <v>0.73799999999999999</v>
      </c>
      <c r="D25" s="20" t="str">
        <f t="shared" si="0"/>
        <v>05401</v>
      </c>
    </row>
    <row r="26" spans="1:4">
      <c r="A26" s="50" t="s">
        <v>2302</v>
      </c>
      <c r="B26" s="50" t="s">
        <v>2539</v>
      </c>
      <c r="C26" s="74">
        <v>0.27379999999999999</v>
      </c>
      <c r="D26" s="20" t="str">
        <f t="shared" si="0"/>
        <v>27019</v>
      </c>
    </row>
    <row r="27" spans="1:4">
      <c r="A27" s="123" t="s">
        <v>2138</v>
      </c>
      <c r="B27" s="50" t="s">
        <v>2540</v>
      </c>
      <c r="C27" s="74">
        <v>0.44240000000000002</v>
      </c>
      <c r="D27" s="20" t="str">
        <f t="shared" si="0"/>
        <v>04228</v>
      </c>
    </row>
    <row r="28" spans="1:4">
      <c r="A28" s="123" t="s">
        <v>2137</v>
      </c>
      <c r="B28" s="50" t="s">
        <v>2542</v>
      </c>
      <c r="C28" s="74">
        <v>0.45429999999999998</v>
      </c>
      <c r="D28" s="20" t="str">
        <f t="shared" si="0"/>
        <v>04222</v>
      </c>
    </row>
    <row r="29" spans="1:4">
      <c r="A29" s="123" t="s">
        <v>2159</v>
      </c>
      <c r="B29" s="50" t="s">
        <v>2543</v>
      </c>
      <c r="C29" s="74">
        <v>0.51829999999999998</v>
      </c>
      <c r="D29" s="20" t="str">
        <f t="shared" si="0"/>
        <v>08401</v>
      </c>
    </row>
    <row r="30" spans="1:4">
      <c r="A30" s="50" t="s">
        <v>2884</v>
      </c>
      <c r="B30" s="50" t="s">
        <v>2895</v>
      </c>
      <c r="C30" s="74">
        <v>0.42120000000000002</v>
      </c>
      <c r="D30" s="20" t="str">
        <f t="shared" si="0"/>
        <v>18901</v>
      </c>
    </row>
    <row r="31" spans="1:4">
      <c r="A31" s="50" t="s">
        <v>2246</v>
      </c>
      <c r="B31" s="50" t="s">
        <v>2544</v>
      </c>
      <c r="C31" s="74">
        <v>0.25530000000000003</v>
      </c>
      <c r="D31" s="20" t="str">
        <f t="shared" si="0"/>
        <v>20215</v>
      </c>
    </row>
    <row r="32" spans="1:4">
      <c r="A32" s="50" t="s">
        <v>2235</v>
      </c>
      <c r="B32" s="50" t="s">
        <v>2545</v>
      </c>
      <c r="C32" s="74">
        <v>0.39419999999999999</v>
      </c>
      <c r="D32" s="20" t="str">
        <f t="shared" si="0"/>
        <v>18401</v>
      </c>
    </row>
    <row r="33" spans="1:4">
      <c r="A33" s="50" t="s">
        <v>2349</v>
      </c>
      <c r="B33" s="50" t="s">
        <v>2546</v>
      </c>
      <c r="C33" s="74">
        <v>0.46550000000000002</v>
      </c>
      <c r="D33" s="20" t="str">
        <f t="shared" si="0"/>
        <v>32356</v>
      </c>
    </row>
    <row r="34" spans="1:4">
      <c r="A34" s="50" t="s">
        <v>2266</v>
      </c>
      <c r="B34" s="50" t="s">
        <v>2547</v>
      </c>
      <c r="C34" s="74">
        <v>0.70250000000000001</v>
      </c>
      <c r="D34" s="20" t="str">
        <f t="shared" si="0"/>
        <v>21401</v>
      </c>
    </row>
    <row r="35" spans="1:4">
      <c r="A35" s="50" t="s">
        <v>2264</v>
      </c>
      <c r="B35" s="50" t="s">
        <v>2548</v>
      </c>
      <c r="C35" s="74">
        <v>0.51380000000000003</v>
      </c>
      <c r="D35" s="20" t="str">
        <f t="shared" si="0"/>
        <v>21302</v>
      </c>
    </row>
    <row r="36" spans="1:4">
      <c r="A36" s="50" t="s">
        <v>2351</v>
      </c>
      <c r="B36" s="50" t="s">
        <v>2549</v>
      </c>
      <c r="C36" s="74">
        <v>0.50470000000000004</v>
      </c>
      <c r="D36" s="20" t="str">
        <f t="shared" si="0"/>
        <v>32360</v>
      </c>
    </row>
    <row r="37" spans="1:4">
      <c r="A37" s="50" t="s">
        <v>2360</v>
      </c>
      <c r="B37" s="50" t="s">
        <v>2550</v>
      </c>
      <c r="C37" s="74">
        <v>0.58360000000000001</v>
      </c>
      <c r="D37" s="20" t="str">
        <f t="shared" si="0"/>
        <v>33036</v>
      </c>
    </row>
    <row r="38" spans="1:4">
      <c r="A38" s="50" t="s">
        <v>2506</v>
      </c>
      <c r="B38" s="50" t="s">
        <v>2507</v>
      </c>
      <c r="C38" s="74">
        <v>0.61380000000000001</v>
      </c>
      <c r="D38" s="20" t="str">
        <f t="shared" si="0"/>
        <v>27901</v>
      </c>
    </row>
    <row r="39" spans="1:4">
      <c r="A39" s="50" t="s">
        <v>2208</v>
      </c>
      <c r="B39" s="50" t="s">
        <v>2551</v>
      </c>
      <c r="C39" s="74">
        <v>0.51580000000000004</v>
      </c>
      <c r="D39" s="20" t="str">
        <f t="shared" si="0"/>
        <v>16049</v>
      </c>
    </row>
    <row r="40" spans="1:4">
      <c r="A40" s="123" t="s">
        <v>2125</v>
      </c>
      <c r="B40" s="50" t="s">
        <v>2552</v>
      </c>
      <c r="C40" s="74">
        <v>0.5544</v>
      </c>
      <c r="D40" s="20" t="str">
        <f t="shared" si="0"/>
        <v>02250</v>
      </c>
    </row>
    <row r="41" spans="1:4">
      <c r="A41" s="50" t="s">
        <v>2243</v>
      </c>
      <c r="B41" s="50" t="s">
        <v>2553</v>
      </c>
      <c r="C41" s="74">
        <v>0.39019999999999999</v>
      </c>
      <c r="D41" s="20" t="str">
        <f t="shared" si="0"/>
        <v>19404</v>
      </c>
    </row>
    <row r="42" spans="1:4">
      <c r="A42" s="50" t="s">
        <v>2307</v>
      </c>
      <c r="B42" s="50" t="s">
        <v>2554</v>
      </c>
      <c r="C42" s="74">
        <v>0.68879999999999997</v>
      </c>
      <c r="D42" s="20" t="str">
        <f t="shared" si="0"/>
        <v>27400</v>
      </c>
    </row>
    <row r="43" spans="1:4">
      <c r="A43" s="50" t="s">
        <v>2399</v>
      </c>
      <c r="B43" s="50" t="s">
        <v>2555</v>
      </c>
      <c r="C43" s="74">
        <v>0.30780000000000002</v>
      </c>
      <c r="D43" s="20" t="str">
        <f t="shared" si="0"/>
        <v>38300</v>
      </c>
    </row>
    <row r="44" spans="1:4">
      <c r="A44" s="50" t="s">
        <v>2382</v>
      </c>
      <c r="B44" s="50" t="s">
        <v>2556</v>
      </c>
      <c r="C44" s="74">
        <v>0.54490000000000005</v>
      </c>
      <c r="D44" s="20" t="str">
        <f t="shared" si="0"/>
        <v>36250</v>
      </c>
    </row>
    <row r="45" spans="1:4">
      <c r="A45" s="50" t="s">
        <v>2403</v>
      </c>
      <c r="B45" s="50" t="s">
        <v>2557</v>
      </c>
      <c r="C45" s="74">
        <v>0.247</v>
      </c>
      <c r="D45" s="20" t="str">
        <f t="shared" si="0"/>
        <v>38306</v>
      </c>
    </row>
    <row r="46" spans="1:4">
      <c r="A46" s="50" t="s">
        <v>2367</v>
      </c>
      <c r="B46" s="50" t="s">
        <v>2558</v>
      </c>
      <c r="C46" s="74">
        <v>0.72550000000000003</v>
      </c>
      <c r="D46" s="20" t="str">
        <f t="shared" si="0"/>
        <v>33206</v>
      </c>
    </row>
    <row r="47" spans="1:4">
      <c r="A47" s="50" t="s">
        <v>2384</v>
      </c>
      <c r="B47" s="50" t="s">
        <v>2559</v>
      </c>
      <c r="C47" s="74">
        <v>0.55069999999999997</v>
      </c>
      <c r="D47" s="20" t="str">
        <f t="shared" si="0"/>
        <v>36400</v>
      </c>
    </row>
    <row r="48" spans="1:4">
      <c r="A48" s="50" t="s">
        <v>2363</v>
      </c>
      <c r="B48" s="50" t="s">
        <v>2560</v>
      </c>
      <c r="C48" s="74">
        <v>0.54620000000000002</v>
      </c>
      <c r="D48" s="20" t="str">
        <f t="shared" si="0"/>
        <v>33115</v>
      </c>
    </row>
    <row r="49" spans="1:4">
      <c r="A49" s="50" t="s">
        <v>2318</v>
      </c>
      <c r="B49" s="50" t="s">
        <v>2561</v>
      </c>
      <c r="C49" s="74">
        <v>0.66930000000000001</v>
      </c>
      <c r="D49" s="20" t="str">
        <f t="shared" si="0"/>
        <v>29011</v>
      </c>
    </row>
    <row r="50" spans="1:4">
      <c r="A50" s="50" t="s">
        <v>2323</v>
      </c>
      <c r="B50" s="50" t="s">
        <v>2562</v>
      </c>
      <c r="C50" s="74">
        <v>0.26390000000000002</v>
      </c>
      <c r="D50" s="20" t="str">
        <f t="shared" si="0"/>
        <v>29317</v>
      </c>
    </row>
    <row r="51" spans="1:4">
      <c r="A51" s="50" t="s">
        <v>2197</v>
      </c>
      <c r="B51" s="50" t="s">
        <v>2563</v>
      </c>
      <c r="C51" s="74">
        <v>0.46629999999999999</v>
      </c>
      <c r="D51" s="20" t="str">
        <f t="shared" si="0"/>
        <v>14099</v>
      </c>
    </row>
    <row r="52" spans="1:4">
      <c r="A52" s="50" t="s">
        <v>2182</v>
      </c>
      <c r="B52" s="50" t="s">
        <v>2564</v>
      </c>
      <c r="C52" s="74">
        <v>0.39510000000000001</v>
      </c>
      <c r="D52" s="20" t="str">
        <f t="shared" si="0"/>
        <v>13151</v>
      </c>
    </row>
    <row r="53" spans="1:4">
      <c r="A53" s="50" t="s">
        <v>2203</v>
      </c>
      <c r="B53" s="50" t="s">
        <v>2565</v>
      </c>
      <c r="C53" s="74">
        <v>0.36870000000000003</v>
      </c>
      <c r="D53" s="20" t="str">
        <f t="shared" si="0"/>
        <v>15204</v>
      </c>
    </row>
    <row r="54" spans="1:4">
      <c r="A54" s="123" t="s">
        <v>2141</v>
      </c>
      <c r="B54" s="50" t="s">
        <v>2566</v>
      </c>
      <c r="C54" s="74">
        <v>0.39550000000000002</v>
      </c>
      <c r="D54" s="20" t="str">
        <f t="shared" si="0"/>
        <v>05313</v>
      </c>
    </row>
    <row r="55" spans="1:4">
      <c r="A55" s="50" t="s">
        <v>2270</v>
      </c>
      <c r="B55" s="50" t="s">
        <v>2567</v>
      </c>
      <c r="C55" s="74">
        <v>0.49490000000000001</v>
      </c>
      <c r="D55" s="20" t="str">
        <f t="shared" si="0"/>
        <v>22073</v>
      </c>
    </row>
    <row r="56" spans="1:4">
      <c r="A56" s="50" t="s">
        <v>2170</v>
      </c>
      <c r="B56" s="50" t="s">
        <v>2568</v>
      </c>
      <c r="C56" s="74">
        <v>0.53490000000000004</v>
      </c>
      <c r="D56" s="20" t="str">
        <f t="shared" si="0"/>
        <v>10050</v>
      </c>
    </row>
    <row r="57" spans="1:4">
      <c r="A57" s="50" t="s">
        <v>2297</v>
      </c>
      <c r="B57" s="50" t="s">
        <v>2570</v>
      </c>
      <c r="C57" s="74">
        <v>0.65980000000000005</v>
      </c>
      <c r="D57" s="20" t="str">
        <f t="shared" si="0"/>
        <v>26059</v>
      </c>
    </row>
    <row r="58" spans="1:4">
      <c r="A58" s="50" t="s">
        <v>2238</v>
      </c>
      <c r="B58" s="50" t="s">
        <v>2571</v>
      </c>
      <c r="C58" s="74">
        <v>0</v>
      </c>
      <c r="D58" s="20" t="str">
        <f t="shared" si="0"/>
        <v>19007</v>
      </c>
    </row>
    <row r="59" spans="1:4">
      <c r="A59" s="50" t="s">
        <v>2340</v>
      </c>
      <c r="B59" s="50" t="s">
        <v>2572</v>
      </c>
      <c r="C59" s="74">
        <v>0.53500000000000003</v>
      </c>
      <c r="D59" s="20" t="str">
        <f t="shared" si="0"/>
        <v>31330</v>
      </c>
    </row>
    <row r="60" spans="1:4">
      <c r="A60" s="50" t="s">
        <v>2274</v>
      </c>
      <c r="B60" s="50" t="s">
        <v>2573</v>
      </c>
      <c r="C60" s="74">
        <v>0.51239999999999997</v>
      </c>
      <c r="D60" s="20" t="str">
        <f t="shared" si="0"/>
        <v>22207</v>
      </c>
    </row>
    <row r="61" spans="1:4">
      <c r="A61" s="123" t="s">
        <v>2155</v>
      </c>
      <c r="B61" s="50" t="s">
        <v>2574</v>
      </c>
      <c r="C61" s="74">
        <v>0.53320000000000001</v>
      </c>
      <c r="D61" s="20" t="str">
        <f t="shared" si="0"/>
        <v>07002</v>
      </c>
    </row>
    <row r="62" spans="1:4">
      <c r="A62" s="50" t="s">
        <v>2355</v>
      </c>
      <c r="B62" s="50" t="s">
        <v>2575</v>
      </c>
      <c r="C62" s="74">
        <v>0.48470000000000002</v>
      </c>
      <c r="D62" s="20" t="str">
        <f t="shared" si="0"/>
        <v>32414</v>
      </c>
    </row>
    <row r="63" spans="1:4">
      <c r="A63" s="50" t="s">
        <v>2305</v>
      </c>
      <c r="B63" s="50" t="s">
        <v>2576</v>
      </c>
      <c r="C63" s="74">
        <v>0.21959999999999999</v>
      </c>
      <c r="D63" s="20" t="str">
        <f t="shared" si="0"/>
        <v>27343</v>
      </c>
    </row>
    <row r="64" spans="1:4">
      <c r="A64" s="50" t="s">
        <v>2380</v>
      </c>
      <c r="B64" s="50" t="s">
        <v>2577</v>
      </c>
      <c r="C64" s="74">
        <v>0.44440000000000002</v>
      </c>
      <c r="D64" s="20" t="str">
        <f t="shared" si="0"/>
        <v>36101</v>
      </c>
    </row>
    <row r="65" spans="1:4">
      <c r="A65" s="50" t="s">
        <v>2352</v>
      </c>
      <c r="B65" s="50" t="s">
        <v>2578</v>
      </c>
      <c r="C65" s="74">
        <v>0.55230000000000001</v>
      </c>
      <c r="D65" s="20" t="str">
        <f t="shared" si="0"/>
        <v>32361</v>
      </c>
    </row>
    <row r="66" spans="1:4">
      <c r="A66" s="50" t="s">
        <v>2411</v>
      </c>
      <c r="B66" s="50" t="s">
        <v>2579</v>
      </c>
      <c r="C66" s="74">
        <v>0.58460000000000001</v>
      </c>
      <c r="D66" s="20" t="str">
        <f t="shared" si="0"/>
        <v>39090</v>
      </c>
    </row>
    <row r="67" spans="1:4">
      <c r="A67" s="123" t="s">
        <v>2166</v>
      </c>
      <c r="B67" s="50" t="s">
        <v>2580</v>
      </c>
      <c r="C67" s="74">
        <v>0.57940000000000003</v>
      </c>
      <c r="D67" s="20" t="str">
        <f t="shared" ref="D67:D130" si="1">TEXT(A67, "00000")</f>
        <v>09206</v>
      </c>
    </row>
    <row r="68" spans="1:4">
      <c r="A68" s="50" t="s">
        <v>2239</v>
      </c>
      <c r="B68" s="50" t="s">
        <v>2581</v>
      </c>
      <c r="C68" s="74">
        <v>0.72150000000000003</v>
      </c>
      <c r="D68" s="20" t="str">
        <f t="shared" si="1"/>
        <v>19028</v>
      </c>
    </row>
    <row r="69" spans="1:4">
      <c r="A69" s="50" t="s">
        <v>2311</v>
      </c>
      <c r="B69" s="50" t="s">
        <v>2582</v>
      </c>
      <c r="C69" s="74">
        <v>0.43109999999999998</v>
      </c>
      <c r="D69" s="20" t="str">
        <f t="shared" si="1"/>
        <v>27404</v>
      </c>
    </row>
    <row r="70" spans="1:4">
      <c r="A70" s="50" t="s">
        <v>2332</v>
      </c>
      <c r="B70" s="50" t="s">
        <v>2583</v>
      </c>
      <c r="C70" s="74">
        <v>0.3992</v>
      </c>
      <c r="D70" s="20" t="str">
        <f t="shared" si="1"/>
        <v>31015</v>
      </c>
    </row>
    <row r="71" spans="1:4">
      <c r="A71" s="50" t="s">
        <v>2241</v>
      </c>
      <c r="B71" s="50" t="s">
        <v>2584</v>
      </c>
      <c r="C71" s="74">
        <v>0.43030000000000002</v>
      </c>
      <c r="D71" s="20" t="str">
        <f t="shared" si="1"/>
        <v>19401</v>
      </c>
    </row>
    <row r="72" spans="1:4">
      <c r="A72" s="50" t="s">
        <v>2194</v>
      </c>
      <c r="B72" s="50" t="s">
        <v>2585</v>
      </c>
      <c r="C72" s="74">
        <v>0.58950000000000002</v>
      </c>
      <c r="D72" s="20" t="str">
        <f t="shared" si="1"/>
        <v>14068</v>
      </c>
    </row>
    <row r="73" spans="1:4">
      <c r="A73" s="50" t="s">
        <v>2404</v>
      </c>
      <c r="B73" s="50" t="s">
        <v>2586</v>
      </c>
      <c r="C73" s="74">
        <v>0.62160000000000004</v>
      </c>
      <c r="D73" s="20" t="str">
        <f t="shared" si="1"/>
        <v>38308</v>
      </c>
    </row>
    <row r="74" spans="1:4">
      <c r="A74" s="123" t="s">
        <v>2135</v>
      </c>
      <c r="B74" s="50" t="s">
        <v>2587</v>
      </c>
      <c r="C74" s="74">
        <v>0.64759999999999995</v>
      </c>
      <c r="D74" s="20" t="str">
        <f t="shared" si="1"/>
        <v>04127</v>
      </c>
    </row>
    <row r="75" spans="1:4">
      <c r="A75" s="50" t="s">
        <v>2212</v>
      </c>
      <c r="B75" s="50" t="s">
        <v>2588</v>
      </c>
      <c r="C75" s="74">
        <v>0.31940000000000002</v>
      </c>
      <c r="D75" s="20" t="str">
        <f t="shared" si="1"/>
        <v>17216</v>
      </c>
    </row>
    <row r="76" spans="1:4">
      <c r="A76" s="50" t="s">
        <v>2186</v>
      </c>
      <c r="B76" s="50" t="s">
        <v>2589</v>
      </c>
      <c r="C76" s="74">
        <v>0.56420000000000003</v>
      </c>
      <c r="D76" s="20" t="str">
        <f t="shared" si="1"/>
        <v>13165</v>
      </c>
    </row>
    <row r="77" spans="1:4">
      <c r="A77" s="50" t="s">
        <v>2255</v>
      </c>
      <c r="B77" s="50" t="s">
        <v>2590</v>
      </c>
      <c r="C77" s="74">
        <v>0.43940000000000001</v>
      </c>
      <c r="D77" s="20" t="str">
        <f t="shared" si="1"/>
        <v>21036</v>
      </c>
    </row>
    <row r="78" spans="1:4">
      <c r="A78" s="50" t="s">
        <v>2329</v>
      </c>
      <c r="B78" s="50" t="s">
        <v>2591</v>
      </c>
      <c r="C78" s="74">
        <v>0.40350000000000003</v>
      </c>
      <c r="D78" s="20" t="str">
        <f t="shared" si="1"/>
        <v>31002</v>
      </c>
    </row>
    <row r="79" spans="1:4">
      <c r="A79" s="123" t="s">
        <v>2151</v>
      </c>
      <c r="B79" s="50" t="s">
        <v>2592</v>
      </c>
      <c r="C79" s="74">
        <v>0.53939999999999999</v>
      </c>
      <c r="D79" s="20" t="str">
        <f t="shared" si="1"/>
        <v>06114</v>
      </c>
    </row>
    <row r="80" spans="1:4">
      <c r="A80" s="50" t="s">
        <v>2366</v>
      </c>
      <c r="B80" s="50" t="s">
        <v>2594</v>
      </c>
      <c r="C80" s="74">
        <v>0.74360000000000004</v>
      </c>
      <c r="D80" s="20" t="str">
        <f t="shared" si="1"/>
        <v>33205</v>
      </c>
    </row>
    <row r="81" spans="1:4">
      <c r="A81" s="50" t="s">
        <v>2211</v>
      </c>
      <c r="B81" s="50" t="s">
        <v>2595</v>
      </c>
      <c r="C81" s="74">
        <v>0.70309999999999995</v>
      </c>
      <c r="D81" s="20" t="str">
        <f t="shared" si="1"/>
        <v>17210</v>
      </c>
    </row>
    <row r="82" spans="1:4">
      <c r="A82" s="50" t="s">
        <v>2388</v>
      </c>
      <c r="B82" s="50" t="s">
        <v>2596</v>
      </c>
      <c r="C82" s="74">
        <v>0.49020000000000002</v>
      </c>
      <c r="D82" s="20" t="str">
        <f t="shared" si="1"/>
        <v>37502</v>
      </c>
    </row>
    <row r="83" spans="1:4">
      <c r="A83" s="50" t="s">
        <v>2313</v>
      </c>
      <c r="B83" s="50" t="s">
        <v>2597</v>
      </c>
      <c r="C83" s="74">
        <v>0.4869</v>
      </c>
      <c r="D83" s="20" t="str">
        <f t="shared" si="1"/>
        <v>27417</v>
      </c>
    </row>
    <row r="84" spans="1:4">
      <c r="A84" s="123" t="s">
        <v>2130</v>
      </c>
      <c r="B84" s="50" t="s">
        <v>2598</v>
      </c>
      <c r="C84" s="74">
        <v>0.72050000000000003</v>
      </c>
      <c r="D84" s="20" t="str">
        <f t="shared" si="1"/>
        <v>03053</v>
      </c>
    </row>
    <row r="85" spans="1:4">
      <c r="A85" s="50" t="s">
        <v>2309</v>
      </c>
      <c r="B85" s="50" t="s">
        <v>2599</v>
      </c>
      <c r="C85" s="74">
        <v>0.72230000000000005</v>
      </c>
      <c r="D85" s="20" t="str">
        <f t="shared" si="1"/>
        <v>27402</v>
      </c>
    </row>
    <row r="86" spans="1:4">
      <c r="A86" s="50" t="s">
        <v>2350</v>
      </c>
      <c r="B86" s="50" t="s">
        <v>2600</v>
      </c>
      <c r="C86" s="74">
        <v>0.21440000000000001</v>
      </c>
      <c r="D86" s="20" t="str">
        <f t="shared" si="1"/>
        <v>32358</v>
      </c>
    </row>
    <row r="87" spans="1:4">
      <c r="A87" s="50" t="s">
        <v>2401</v>
      </c>
      <c r="B87" s="50" t="s">
        <v>2601</v>
      </c>
      <c r="C87" s="74">
        <v>0.5746</v>
      </c>
      <c r="D87" s="20" t="str">
        <f t="shared" si="1"/>
        <v>38302</v>
      </c>
    </row>
    <row r="88" spans="1:4">
      <c r="A88" s="50" t="s">
        <v>2248</v>
      </c>
      <c r="B88" s="50" t="s">
        <v>2602</v>
      </c>
      <c r="C88" s="74">
        <v>0.51519999999999999</v>
      </c>
      <c r="D88" s="20" t="str">
        <f t="shared" si="1"/>
        <v>20401</v>
      </c>
    </row>
    <row r="89" spans="1:4">
      <c r="A89" s="50" t="s">
        <v>2251</v>
      </c>
      <c r="B89" s="50" t="s">
        <v>2603</v>
      </c>
      <c r="C89" s="74">
        <v>0.46629999999999999</v>
      </c>
      <c r="D89" s="20" t="str">
        <f t="shared" si="1"/>
        <v>20404</v>
      </c>
    </row>
    <row r="90" spans="1:4">
      <c r="A90" s="50" t="s">
        <v>2188</v>
      </c>
      <c r="B90" s="50" t="s">
        <v>2604</v>
      </c>
      <c r="C90" s="74">
        <v>0.73499999999999999</v>
      </c>
      <c r="D90" s="20" t="str">
        <f t="shared" si="1"/>
        <v>13301</v>
      </c>
    </row>
    <row r="91" spans="1:4">
      <c r="A91" s="50" t="s">
        <v>2414</v>
      </c>
      <c r="B91" s="50" t="s">
        <v>2605</v>
      </c>
      <c r="C91" s="74">
        <v>0.83130000000000004</v>
      </c>
      <c r="D91" s="20" t="str">
        <f t="shared" si="1"/>
        <v>39200</v>
      </c>
    </row>
    <row r="92" spans="1:4">
      <c r="A92" s="50" t="s">
        <v>2418</v>
      </c>
      <c r="B92" s="50" t="s">
        <v>2606</v>
      </c>
      <c r="C92" s="74">
        <v>0.90959999999999996</v>
      </c>
      <c r="D92" s="20" t="str">
        <f t="shared" si="1"/>
        <v>39204</v>
      </c>
    </row>
    <row r="93" spans="1:4">
      <c r="A93" s="50" t="s">
        <v>2341</v>
      </c>
      <c r="B93" s="50" t="s">
        <v>2607</v>
      </c>
      <c r="C93" s="74">
        <v>0.42399999999999999</v>
      </c>
      <c r="D93" s="20" t="str">
        <f t="shared" si="1"/>
        <v>31332</v>
      </c>
    </row>
    <row r="94" spans="1:4">
      <c r="A94" s="50" t="s">
        <v>2276</v>
      </c>
      <c r="B94" s="50" t="s">
        <v>2608</v>
      </c>
      <c r="C94" s="74">
        <v>0.47810000000000002</v>
      </c>
      <c r="D94" s="20" t="str">
        <f t="shared" si="1"/>
        <v>23054</v>
      </c>
    </row>
    <row r="95" spans="1:4">
      <c r="A95" s="50" t="s">
        <v>2345</v>
      </c>
      <c r="B95" s="50" t="s">
        <v>2609</v>
      </c>
      <c r="C95" s="74">
        <v>0.61360000000000003</v>
      </c>
      <c r="D95" s="20" t="str">
        <f t="shared" si="1"/>
        <v>32312</v>
      </c>
    </row>
    <row r="96" spans="1:4">
      <c r="A96" s="123" t="s">
        <v>2149</v>
      </c>
      <c r="B96" s="50" t="s">
        <v>2610</v>
      </c>
      <c r="C96" s="74">
        <v>0.32569999999999999</v>
      </c>
      <c r="D96" s="20" t="str">
        <f t="shared" si="1"/>
        <v>06103</v>
      </c>
    </row>
    <row r="97" spans="1:4">
      <c r="A97" s="50" t="s">
        <v>2376</v>
      </c>
      <c r="B97" s="50" t="s">
        <v>2611</v>
      </c>
      <c r="C97" s="74">
        <v>0.27839999999999998</v>
      </c>
      <c r="D97" s="20" t="str">
        <f t="shared" si="1"/>
        <v>34324</v>
      </c>
    </row>
    <row r="98" spans="1:4">
      <c r="A98" s="50" t="s">
        <v>2273</v>
      </c>
      <c r="B98" s="50" t="s">
        <v>2612</v>
      </c>
      <c r="C98" s="74">
        <v>0.64490000000000003</v>
      </c>
      <c r="D98" s="20" t="str">
        <f t="shared" si="1"/>
        <v>22204</v>
      </c>
    </row>
    <row r="99" spans="1:4">
      <c r="A99" s="50" t="s">
        <v>2417</v>
      </c>
      <c r="B99" s="50" t="s">
        <v>2613</v>
      </c>
      <c r="C99" s="74">
        <v>0.80530000000000002</v>
      </c>
      <c r="D99" s="20" t="str">
        <f t="shared" si="1"/>
        <v>39203</v>
      </c>
    </row>
    <row r="100" spans="1:4">
      <c r="A100" s="50" t="s">
        <v>2214</v>
      </c>
      <c r="B100" s="50" t="s">
        <v>2614</v>
      </c>
      <c r="C100" s="74">
        <v>0.70820000000000005</v>
      </c>
      <c r="D100" s="20" t="str">
        <f t="shared" si="1"/>
        <v>17401</v>
      </c>
    </row>
    <row r="101" spans="1:4">
      <c r="A101" s="123" t="s">
        <v>2147</v>
      </c>
      <c r="B101" s="50" t="s">
        <v>2617</v>
      </c>
      <c r="C101" s="74">
        <v>0.25409999999999999</v>
      </c>
      <c r="D101" s="20" t="str">
        <f t="shared" si="1"/>
        <v>06098</v>
      </c>
    </row>
    <row r="102" spans="1:4">
      <c r="A102" s="50" t="s">
        <v>2281</v>
      </c>
      <c r="B102" s="50" t="s">
        <v>2618</v>
      </c>
      <c r="C102" s="74">
        <v>0.73370000000000002</v>
      </c>
      <c r="D102" s="20" t="str">
        <f t="shared" si="1"/>
        <v>23404</v>
      </c>
    </row>
    <row r="103" spans="1:4">
      <c r="A103" s="50" t="s">
        <v>2190</v>
      </c>
      <c r="B103" s="50" t="s">
        <v>2620</v>
      </c>
      <c r="C103" s="74">
        <v>0.68440000000000001</v>
      </c>
      <c r="D103" s="20" t="str">
        <f t="shared" si="1"/>
        <v>14028</v>
      </c>
    </row>
    <row r="104" spans="1:4">
      <c r="A104" s="124" t="s">
        <v>3038</v>
      </c>
      <c r="B104" s="51" t="s">
        <v>3055</v>
      </c>
      <c r="C104" s="74">
        <v>0.62770000000000004</v>
      </c>
      <c r="D104" s="20" t="str">
        <f t="shared" si="1"/>
        <v>17919</v>
      </c>
    </row>
    <row r="105" spans="1:4">
      <c r="A105" s="124" t="s">
        <v>2963</v>
      </c>
      <c r="B105" s="51" t="s">
        <v>3180</v>
      </c>
      <c r="C105" s="74">
        <v>0.68820000000000003</v>
      </c>
      <c r="D105" s="20" t="str">
        <f t="shared" si="1"/>
        <v>27902</v>
      </c>
    </row>
    <row r="106" spans="1:4">
      <c r="A106" s="50" t="s">
        <v>2458</v>
      </c>
      <c r="B106" s="50" t="s">
        <v>2910</v>
      </c>
      <c r="C106" s="74">
        <v>0.71919999999999995</v>
      </c>
      <c r="D106" s="20" t="str">
        <f t="shared" si="1"/>
        <v>17911</v>
      </c>
    </row>
    <row r="107" spans="1:4">
      <c r="A107" s="50" t="s">
        <v>2882</v>
      </c>
      <c r="B107" s="50" t="s">
        <v>2912</v>
      </c>
      <c r="C107" s="74">
        <v>0.70140000000000002</v>
      </c>
      <c r="D107" s="20" t="str">
        <f t="shared" si="1"/>
        <v>17916</v>
      </c>
    </row>
    <row r="108" spans="1:4">
      <c r="A108" s="50" t="s">
        <v>2172</v>
      </c>
      <c r="B108" s="50" t="s">
        <v>2621</v>
      </c>
      <c r="C108" s="74">
        <v>0.82379999999999998</v>
      </c>
      <c r="D108" s="20" t="str">
        <f t="shared" si="1"/>
        <v>10070</v>
      </c>
    </row>
    <row r="109" spans="1:4">
      <c r="A109" s="50" t="s">
        <v>2335</v>
      </c>
      <c r="B109" s="50" t="s">
        <v>2622</v>
      </c>
      <c r="C109" s="74">
        <v>0.39290000000000003</v>
      </c>
      <c r="D109" s="20" t="str">
        <f t="shared" si="1"/>
        <v>31063</v>
      </c>
    </row>
    <row r="110" spans="1:4">
      <c r="A110" s="50" t="s">
        <v>2358</v>
      </c>
      <c r="B110" s="51" t="s">
        <v>3172</v>
      </c>
      <c r="C110" s="74">
        <v>0.42349999999999999</v>
      </c>
      <c r="D110" s="20" t="str">
        <f t="shared" si="1"/>
        <v>32907</v>
      </c>
    </row>
    <row r="111" spans="1:4">
      <c r="A111" s="50" t="s">
        <v>2224</v>
      </c>
      <c r="B111" s="50" t="s">
        <v>2623</v>
      </c>
      <c r="C111" s="74">
        <v>0.14599999999999999</v>
      </c>
      <c r="D111" s="20" t="str">
        <f t="shared" si="1"/>
        <v>17411</v>
      </c>
    </row>
    <row r="112" spans="1:4">
      <c r="A112" s="50" t="s">
        <v>2177</v>
      </c>
      <c r="B112" s="50" t="s">
        <v>2624</v>
      </c>
      <c r="C112" s="74">
        <v>0.70269999999999999</v>
      </c>
      <c r="D112" s="20" t="str">
        <f t="shared" si="1"/>
        <v>11056</v>
      </c>
    </row>
    <row r="113" spans="1:4">
      <c r="A113" s="123" t="s">
        <v>2160</v>
      </c>
      <c r="B113" s="50" t="s">
        <v>2625</v>
      </c>
      <c r="C113" s="74">
        <v>0.37669999999999998</v>
      </c>
      <c r="D113" s="20" t="str">
        <f t="shared" si="1"/>
        <v>08402</v>
      </c>
    </row>
    <row r="114" spans="1:4">
      <c r="A114" s="50" t="s">
        <v>2169</v>
      </c>
      <c r="B114" s="50" t="s">
        <v>2627</v>
      </c>
      <c r="C114" s="74">
        <v>0.86839999999999995</v>
      </c>
      <c r="D114" s="20" t="str">
        <f t="shared" si="1"/>
        <v>10003</v>
      </c>
    </row>
    <row r="115" spans="1:4">
      <c r="A115" s="123" t="s">
        <v>2162</v>
      </c>
      <c r="B115" s="50" t="s">
        <v>2628</v>
      </c>
      <c r="C115" s="74">
        <v>0.58750000000000002</v>
      </c>
      <c r="D115" s="20" t="str">
        <f t="shared" si="1"/>
        <v>08458</v>
      </c>
    </row>
    <row r="116" spans="1:4">
      <c r="A116" s="123" t="s">
        <v>2127</v>
      </c>
      <c r="B116" s="50" t="s">
        <v>2629</v>
      </c>
      <c r="C116" s="74">
        <v>0.58799999999999997</v>
      </c>
      <c r="D116" s="20" t="str">
        <f t="shared" si="1"/>
        <v>03017</v>
      </c>
    </row>
    <row r="117" spans="1:4">
      <c r="A117" s="50" t="s">
        <v>2227</v>
      </c>
      <c r="B117" s="50" t="s">
        <v>2631</v>
      </c>
      <c r="C117" s="74">
        <v>0.5161</v>
      </c>
      <c r="D117" s="20" t="str">
        <f t="shared" si="1"/>
        <v>17415</v>
      </c>
    </row>
    <row r="118" spans="1:4">
      <c r="A118" s="50" t="s">
        <v>2370</v>
      </c>
      <c r="B118" s="50" t="s">
        <v>2632</v>
      </c>
      <c r="C118" s="74">
        <v>0.53800000000000003</v>
      </c>
      <c r="D118" s="20" t="str">
        <f t="shared" si="1"/>
        <v>33212</v>
      </c>
    </row>
    <row r="119" spans="1:4">
      <c r="A119" s="123" t="s">
        <v>2129</v>
      </c>
      <c r="B119" s="50" t="s">
        <v>2633</v>
      </c>
      <c r="C119" s="74">
        <v>0.70530000000000004</v>
      </c>
      <c r="D119" s="20" t="str">
        <f t="shared" si="1"/>
        <v>03052</v>
      </c>
    </row>
    <row r="120" spans="1:4">
      <c r="A120" s="50" t="s">
        <v>2242</v>
      </c>
      <c r="B120" s="50" t="s">
        <v>2634</v>
      </c>
      <c r="C120" s="74">
        <v>0.41770000000000002</v>
      </c>
      <c r="D120" s="20" t="str">
        <f t="shared" si="1"/>
        <v>19403</v>
      </c>
    </row>
    <row r="121" spans="1:4">
      <c r="A121" s="50" t="s">
        <v>2249</v>
      </c>
      <c r="B121" s="50" t="s">
        <v>2635</v>
      </c>
      <c r="C121" s="74">
        <v>0.54220000000000002</v>
      </c>
      <c r="D121" s="20" t="str">
        <f t="shared" si="1"/>
        <v>20402</v>
      </c>
    </row>
    <row r="122" spans="1:4">
      <c r="A122" s="50" t="s">
        <v>2322</v>
      </c>
      <c r="B122" s="50" t="s">
        <v>2636</v>
      </c>
      <c r="C122" s="74">
        <v>0.59919999999999995</v>
      </c>
      <c r="D122" s="20" t="str">
        <f t="shared" si="1"/>
        <v>29311</v>
      </c>
    </row>
    <row r="123" spans="1:4">
      <c r="A123" s="123" t="s">
        <v>2148</v>
      </c>
      <c r="B123" s="50" t="s">
        <v>2637</v>
      </c>
      <c r="C123" s="74">
        <v>0.2681</v>
      </c>
      <c r="D123" s="20" t="str">
        <f t="shared" si="1"/>
        <v>06101</v>
      </c>
    </row>
    <row r="124" spans="1:4">
      <c r="A124" s="50" t="s">
        <v>2395</v>
      </c>
      <c r="B124" s="50" t="s">
        <v>2638</v>
      </c>
      <c r="C124" s="74">
        <v>0.51390000000000002</v>
      </c>
      <c r="D124" s="20" t="str">
        <f t="shared" si="1"/>
        <v>38126</v>
      </c>
    </row>
    <row r="125" spans="1:4">
      <c r="A125" s="123" t="s">
        <v>2136</v>
      </c>
      <c r="B125" s="50" t="s">
        <v>2639</v>
      </c>
      <c r="C125" s="74">
        <v>0.58809999999999996</v>
      </c>
      <c r="D125" s="20" t="str">
        <f t="shared" si="1"/>
        <v>04129</v>
      </c>
    </row>
    <row r="126" spans="1:4">
      <c r="A126" s="50" t="s">
        <v>2330</v>
      </c>
      <c r="B126" s="50" t="s">
        <v>2640</v>
      </c>
      <c r="C126" s="74">
        <v>0.29559999999999997</v>
      </c>
      <c r="D126" s="20" t="str">
        <f t="shared" si="1"/>
        <v>31004</v>
      </c>
    </row>
    <row r="127" spans="1:4">
      <c r="A127" s="50" t="s">
        <v>2226</v>
      </c>
      <c r="B127" s="50" t="s">
        <v>2641</v>
      </c>
      <c r="C127" s="74">
        <v>0.13469999999999999</v>
      </c>
      <c r="D127" s="20" t="str">
        <f t="shared" si="1"/>
        <v>17414</v>
      </c>
    </row>
    <row r="128" spans="1:4">
      <c r="A128" s="50" t="s">
        <v>2338</v>
      </c>
      <c r="B128" s="50" t="s">
        <v>2642</v>
      </c>
      <c r="C128" s="74">
        <v>0.48320000000000002</v>
      </c>
      <c r="D128" s="20" t="str">
        <f t="shared" si="1"/>
        <v>31306</v>
      </c>
    </row>
    <row r="129" spans="1:4">
      <c r="A129" s="50" t="s">
        <v>2396</v>
      </c>
      <c r="B129" s="50" t="s">
        <v>2643</v>
      </c>
      <c r="C129" s="74">
        <v>0.73080000000000001</v>
      </c>
      <c r="D129" s="20" t="str">
        <f t="shared" si="1"/>
        <v>38264</v>
      </c>
    </row>
    <row r="130" spans="1:4">
      <c r="A130" s="50" t="s">
        <v>2353</v>
      </c>
      <c r="B130" s="50" t="s">
        <v>2644</v>
      </c>
      <c r="C130" s="74">
        <v>0.35959999999999998</v>
      </c>
      <c r="D130" s="20" t="str">
        <f t="shared" si="1"/>
        <v>32362</v>
      </c>
    </row>
    <row r="131" spans="1:4">
      <c r="A131" s="123" t="s">
        <v>2123</v>
      </c>
      <c r="B131" s="50" t="s">
        <v>2645</v>
      </c>
      <c r="C131" s="74">
        <v>0.65810000000000002</v>
      </c>
      <c r="D131" s="20" t="str">
        <f t="shared" ref="D131:D194" si="2">TEXT(A131, "00000")</f>
        <v>01158</v>
      </c>
    </row>
    <row r="132" spans="1:4">
      <c r="A132" s="123" t="s">
        <v>2157</v>
      </c>
      <c r="B132" s="50" t="s">
        <v>2646</v>
      </c>
      <c r="C132" s="74">
        <v>0.63149999999999995</v>
      </c>
      <c r="D132" s="20" t="str">
        <f t="shared" si="2"/>
        <v>08122</v>
      </c>
    </row>
    <row r="133" spans="1:4">
      <c r="A133" s="50" t="s">
        <v>2364</v>
      </c>
      <c r="B133" s="50" t="s">
        <v>2647</v>
      </c>
      <c r="C133" s="74">
        <v>0.44369999999999998</v>
      </c>
      <c r="D133" s="20" t="str">
        <f t="shared" si="2"/>
        <v>33183</v>
      </c>
    </row>
    <row r="134" spans="1:4">
      <c r="A134" s="50" t="s">
        <v>2316</v>
      </c>
      <c r="B134" s="50" t="s">
        <v>2648</v>
      </c>
      <c r="C134" s="74">
        <v>0.41710000000000003</v>
      </c>
      <c r="D134" s="20" t="str">
        <f t="shared" si="2"/>
        <v>28144</v>
      </c>
    </row>
    <row r="135" spans="1:4">
      <c r="A135" s="50" t="s">
        <v>2885</v>
      </c>
      <c r="B135" s="50" t="s">
        <v>2915</v>
      </c>
      <c r="C135" s="74">
        <v>0.87180000000000002</v>
      </c>
      <c r="D135" s="20" t="str">
        <f t="shared" si="2"/>
        <v>32903</v>
      </c>
    </row>
    <row r="136" spans="1:4">
      <c r="A136" s="50" t="s">
        <v>2394</v>
      </c>
      <c r="B136" s="50" t="s">
        <v>2649</v>
      </c>
      <c r="C136" s="74">
        <v>0.92859999999999998</v>
      </c>
      <c r="D136" s="20" t="str">
        <f t="shared" si="2"/>
        <v>37903</v>
      </c>
    </row>
    <row r="137" spans="1:4">
      <c r="A137" s="50" t="s">
        <v>2253</v>
      </c>
      <c r="B137" s="50" t="s">
        <v>2650</v>
      </c>
      <c r="C137" s="74">
        <v>0.62080000000000002</v>
      </c>
      <c r="D137" s="20" t="str">
        <f t="shared" si="2"/>
        <v>20406</v>
      </c>
    </row>
    <row r="138" spans="1:4">
      <c r="A138" s="50" t="s">
        <v>2390</v>
      </c>
      <c r="B138" s="50" t="s">
        <v>2651</v>
      </c>
      <c r="C138" s="74">
        <v>0.38080000000000003</v>
      </c>
      <c r="D138" s="20" t="str">
        <f t="shared" si="2"/>
        <v>37504</v>
      </c>
    </row>
    <row r="139" spans="1:4">
      <c r="A139" s="50" t="s">
        <v>2413</v>
      </c>
      <c r="B139" s="50" t="s">
        <v>2653</v>
      </c>
      <c r="C139" s="74">
        <v>0.99119999999999997</v>
      </c>
      <c r="D139" s="20" t="str">
        <f t="shared" si="2"/>
        <v>39120</v>
      </c>
    </row>
    <row r="140" spans="1:4">
      <c r="A140" s="123" t="s">
        <v>2167</v>
      </c>
      <c r="B140" s="50" t="s">
        <v>2655</v>
      </c>
      <c r="C140" s="74">
        <v>0.66349999999999998</v>
      </c>
      <c r="D140" s="20" t="str">
        <f t="shared" si="2"/>
        <v>09207</v>
      </c>
    </row>
    <row r="141" spans="1:4">
      <c r="A141" s="123" t="s">
        <v>2133</v>
      </c>
      <c r="B141" s="50" t="s">
        <v>2656</v>
      </c>
      <c r="C141" s="74">
        <v>0.65839999999999999</v>
      </c>
      <c r="D141" s="20" t="str">
        <f t="shared" si="2"/>
        <v>04019</v>
      </c>
    </row>
    <row r="142" spans="1:4">
      <c r="A142" s="50" t="s">
        <v>2278</v>
      </c>
      <c r="B142" s="50" t="s">
        <v>2657</v>
      </c>
      <c r="C142" s="74">
        <v>0.25430000000000003</v>
      </c>
      <c r="D142" s="20" t="str">
        <f t="shared" si="2"/>
        <v>23311</v>
      </c>
    </row>
    <row r="143" spans="1:4">
      <c r="A143" s="50" t="s">
        <v>2368</v>
      </c>
      <c r="B143" s="50" t="s">
        <v>2658</v>
      </c>
      <c r="C143" s="74">
        <v>0.78349999999999997</v>
      </c>
      <c r="D143" s="20" t="str">
        <f t="shared" si="2"/>
        <v>33207</v>
      </c>
    </row>
    <row r="144" spans="1:4">
      <c r="A144" s="50" t="s">
        <v>2334</v>
      </c>
      <c r="B144" s="50" t="s">
        <v>2659</v>
      </c>
      <c r="C144" s="74">
        <v>0.5081</v>
      </c>
      <c r="D144" s="20" t="str">
        <f t="shared" si="2"/>
        <v>31025</v>
      </c>
    </row>
    <row r="145" spans="1:4">
      <c r="A145" s="50" t="s">
        <v>2192</v>
      </c>
      <c r="B145" s="50" t="s">
        <v>2660</v>
      </c>
      <c r="C145" s="74">
        <v>0.42899999999999999</v>
      </c>
      <c r="D145" s="20" t="str">
        <f t="shared" si="2"/>
        <v>14065</v>
      </c>
    </row>
    <row r="146" spans="1:4">
      <c r="A146" s="50" t="s">
        <v>2348</v>
      </c>
      <c r="B146" s="50" t="s">
        <v>2661</v>
      </c>
      <c r="C146" s="74">
        <v>0.37130000000000002</v>
      </c>
      <c r="D146" s="20" t="str">
        <f t="shared" si="2"/>
        <v>32354</v>
      </c>
    </row>
    <row r="147" spans="1:4">
      <c r="A147" s="50" t="s">
        <v>2347</v>
      </c>
      <c r="B147" s="50" t="s">
        <v>2662</v>
      </c>
      <c r="C147" s="74">
        <v>0.38229999999999997</v>
      </c>
      <c r="D147" s="20" t="str">
        <f t="shared" si="2"/>
        <v>32326</v>
      </c>
    </row>
    <row r="148" spans="1:4">
      <c r="A148" s="50" t="s">
        <v>2213</v>
      </c>
      <c r="B148" s="50" t="s">
        <v>2663</v>
      </c>
      <c r="C148" s="74">
        <v>5.9700000000000003E-2</v>
      </c>
      <c r="D148" s="20" t="str">
        <f t="shared" si="2"/>
        <v>17400</v>
      </c>
    </row>
    <row r="149" spans="1:4">
      <c r="A149" s="50" t="s">
        <v>2391</v>
      </c>
      <c r="B149" s="50" t="s">
        <v>2664</v>
      </c>
      <c r="C149" s="74">
        <v>0.42330000000000001</v>
      </c>
      <c r="D149" s="20" t="str">
        <f t="shared" si="2"/>
        <v>37505</v>
      </c>
    </row>
    <row r="150" spans="1:4">
      <c r="A150" s="50" t="s">
        <v>2287</v>
      </c>
      <c r="B150" s="50" t="s">
        <v>2665</v>
      </c>
      <c r="C150" s="74">
        <v>0.35470000000000002</v>
      </c>
      <c r="D150" s="20" t="str">
        <f t="shared" si="2"/>
        <v>24350</v>
      </c>
    </row>
    <row r="151" spans="1:4">
      <c r="A151" s="50" t="s">
        <v>2327</v>
      </c>
      <c r="B151" s="50" t="s">
        <v>2666</v>
      </c>
      <c r="C151" s="74">
        <v>0.37930000000000003</v>
      </c>
      <c r="D151" s="20" t="str">
        <f t="shared" si="2"/>
        <v>30031</v>
      </c>
    </row>
    <row r="152" spans="1:4">
      <c r="A152" s="50" t="s">
        <v>2336</v>
      </c>
      <c r="B152" s="50" t="s">
        <v>2667</v>
      </c>
      <c r="C152" s="74">
        <v>0.36630000000000001</v>
      </c>
      <c r="D152" s="20" t="str">
        <f t="shared" si="2"/>
        <v>31103</v>
      </c>
    </row>
    <row r="153" spans="1:4">
      <c r="A153" s="50" t="s">
        <v>2193</v>
      </c>
      <c r="B153" s="50" t="s">
        <v>2668</v>
      </c>
      <c r="C153" s="74">
        <v>0.39639999999999997</v>
      </c>
      <c r="D153" s="20" t="str">
        <f t="shared" si="2"/>
        <v>14066</v>
      </c>
    </row>
    <row r="154" spans="1:4">
      <c r="A154" s="50" t="s">
        <v>2257</v>
      </c>
      <c r="B154" s="50" t="s">
        <v>2669</v>
      </c>
      <c r="C154" s="74">
        <v>0.54379999999999995</v>
      </c>
      <c r="D154" s="20" t="str">
        <f t="shared" si="2"/>
        <v>21214</v>
      </c>
    </row>
    <row r="155" spans="1:4">
      <c r="A155" s="50" t="s">
        <v>2185</v>
      </c>
      <c r="B155" s="50" t="s">
        <v>2670</v>
      </c>
      <c r="C155" s="74">
        <v>0.63390000000000002</v>
      </c>
      <c r="D155" s="20" t="str">
        <f t="shared" si="2"/>
        <v>13161</v>
      </c>
    </row>
    <row r="156" spans="1:4">
      <c r="A156" s="50" t="s">
        <v>2256</v>
      </c>
      <c r="B156" s="50" t="s">
        <v>2671</v>
      </c>
      <c r="C156" s="74">
        <v>0.62639999999999996</v>
      </c>
      <c r="D156" s="20" t="str">
        <f t="shared" si="2"/>
        <v>21206</v>
      </c>
    </row>
    <row r="157" spans="1:4">
      <c r="A157" s="50" t="s">
        <v>2422</v>
      </c>
      <c r="B157" s="50" t="s">
        <v>2672</v>
      </c>
      <c r="C157" s="74">
        <v>0.996</v>
      </c>
      <c r="D157" s="20" t="str">
        <f t="shared" si="2"/>
        <v>39209</v>
      </c>
    </row>
    <row r="158" spans="1:4">
      <c r="A158" s="50" t="s">
        <v>2393</v>
      </c>
      <c r="B158" s="50" t="s">
        <v>2673</v>
      </c>
      <c r="C158" s="74">
        <v>0.53590000000000004</v>
      </c>
      <c r="D158" s="20" t="str">
        <f t="shared" si="2"/>
        <v>37507</v>
      </c>
    </row>
    <row r="159" spans="1:4">
      <c r="A159" s="50" t="s">
        <v>2326</v>
      </c>
      <c r="B159" s="50" t="s">
        <v>2674</v>
      </c>
      <c r="C159" s="74">
        <v>0.20830000000000001</v>
      </c>
      <c r="D159" s="20" t="str">
        <f t="shared" si="2"/>
        <v>30029</v>
      </c>
    </row>
    <row r="160" spans="1:4">
      <c r="A160" s="50" t="s">
        <v>2324</v>
      </c>
      <c r="B160" s="50" t="s">
        <v>2675</v>
      </c>
      <c r="C160" s="74">
        <v>0.63229999999999997</v>
      </c>
      <c r="D160" s="20" t="str">
        <f t="shared" si="2"/>
        <v>29320</v>
      </c>
    </row>
    <row r="161" spans="1:4">
      <c r="A161" s="50" t="s">
        <v>2230</v>
      </c>
      <c r="B161" s="50" t="s">
        <v>2677</v>
      </c>
      <c r="C161" s="74">
        <v>0.69979999999999998</v>
      </c>
      <c r="D161" s="20" t="str">
        <f t="shared" si="2"/>
        <v>17903</v>
      </c>
    </row>
    <row r="162" spans="1:4">
      <c r="A162" s="50" t="s">
        <v>2331</v>
      </c>
      <c r="B162" s="50" t="s">
        <v>2678</v>
      </c>
      <c r="C162" s="74">
        <v>0.50219999999999998</v>
      </c>
      <c r="D162" s="20" t="str">
        <f t="shared" si="2"/>
        <v>31006</v>
      </c>
    </row>
    <row r="163" spans="1:4">
      <c r="A163" s="50" t="s">
        <v>2409</v>
      </c>
      <c r="B163" s="50" t="s">
        <v>2679</v>
      </c>
      <c r="C163" s="74">
        <v>0.52549999999999997</v>
      </c>
      <c r="D163" s="20" t="str">
        <f t="shared" si="2"/>
        <v>39003</v>
      </c>
    </row>
    <row r="164" spans="1:4">
      <c r="A164" s="50" t="s">
        <v>2254</v>
      </c>
      <c r="B164" s="50" t="s">
        <v>2680</v>
      </c>
      <c r="C164" s="74">
        <v>0.44579999999999997</v>
      </c>
      <c r="D164" s="20" t="str">
        <f t="shared" si="2"/>
        <v>21014</v>
      </c>
    </row>
    <row r="165" spans="1:4">
      <c r="A165" s="50" t="s">
        <v>2293</v>
      </c>
      <c r="B165" s="50" t="s">
        <v>2681</v>
      </c>
      <c r="C165" s="74">
        <v>0.52969999999999995</v>
      </c>
      <c r="D165" s="20" t="str">
        <f t="shared" si="2"/>
        <v>25155</v>
      </c>
    </row>
    <row r="166" spans="1:4">
      <c r="A166" s="50" t="s">
        <v>2282</v>
      </c>
      <c r="B166" s="50" t="s">
        <v>2682</v>
      </c>
      <c r="C166" s="74">
        <v>1</v>
      </c>
      <c r="D166" s="20" t="str">
        <f t="shared" si="2"/>
        <v>24014</v>
      </c>
    </row>
    <row r="167" spans="1:4">
      <c r="A167" s="50" t="s">
        <v>2296</v>
      </c>
      <c r="B167" s="50" t="s">
        <v>2683</v>
      </c>
      <c r="C167" s="74">
        <v>0.5978</v>
      </c>
      <c r="D167" s="20" t="str">
        <f t="shared" si="2"/>
        <v>26056</v>
      </c>
    </row>
    <row r="168" spans="1:4">
      <c r="A168" s="50" t="s">
        <v>2346</v>
      </c>
      <c r="B168" s="50" t="s">
        <v>2684</v>
      </c>
      <c r="C168" s="74">
        <v>0.28699999999999998</v>
      </c>
      <c r="D168" s="20" t="str">
        <f t="shared" si="2"/>
        <v>32325</v>
      </c>
    </row>
    <row r="169" spans="1:4">
      <c r="A169" s="50" t="s">
        <v>2392</v>
      </c>
      <c r="B169" s="50" t="s">
        <v>2685</v>
      </c>
      <c r="C169" s="74">
        <v>0.52300000000000002</v>
      </c>
      <c r="D169" s="20" t="str">
        <f t="shared" si="2"/>
        <v>37506</v>
      </c>
    </row>
    <row r="170" spans="1:4">
      <c r="A170" s="50" t="s">
        <v>2191</v>
      </c>
      <c r="B170" s="50" t="s">
        <v>2686</v>
      </c>
      <c r="C170" s="74">
        <v>0.73109999999999997</v>
      </c>
      <c r="D170" s="20" t="str">
        <f t="shared" si="2"/>
        <v>14064</v>
      </c>
    </row>
    <row r="171" spans="1:4">
      <c r="A171" s="50" t="s">
        <v>2175</v>
      </c>
      <c r="B171" s="50" t="s">
        <v>2687</v>
      </c>
      <c r="C171" s="74">
        <v>0.75470000000000004</v>
      </c>
      <c r="D171" s="20" t="str">
        <f t="shared" si="2"/>
        <v>11051</v>
      </c>
    </row>
    <row r="172" spans="1:4">
      <c r="A172" s="50" t="s">
        <v>2234</v>
      </c>
      <c r="B172" s="50" t="s">
        <v>2688</v>
      </c>
      <c r="C172" s="74">
        <v>0.35820000000000002</v>
      </c>
      <c r="D172" s="20" t="str">
        <f t="shared" si="2"/>
        <v>18400</v>
      </c>
    </row>
    <row r="173" spans="1:4">
      <c r="A173" s="50" t="s">
        <v>2280</v>
      </c>
      <c r="B173" s="50" t="s">
        <v>2689</v>
      </c>
      <c r="C173" s="74">
        <v>0.56899999999999995</v>
      </c>
      <c r="D173" s="20" t="str">
        <f t="shared" si="2"/>
        <v>23403</v>
      </c>
    </row>
    <row r="174" spans="1:4">
      <c r="A174" s="50" t="s">
        <v>2295</v>
      </c>
      <c r="B174" s="50" t="s">
        <v>2690</v>
      </c>
      <c r="C174" s="74">
        <v>0.59619999999999995</v>
      </c>
      <c r="D174" s="20" t="str">
        <f t="shared" si="2"/>
        <v>25200</v>
      </c>
    </row>
    <row r="175" spans="1:4">
      <c r="A175" s="50" t="s">
        <v>2372</v>
      </c>
      <c r="B175" s="50" t="s">
        <v>2691</v>
      </c>
      <c r="C175" s="74">
        <v>0.4446</v>
      </c>
      <c r="D175" s="20" t="str">
        <f t="shared" si="2"/>
        <v>34003</v>
      </c>
    </row>
    <row r="176" spans="1:4">
      <c r="A176" s="50" t="s">
        <v>2369</v>
      </c>
      <c r="B176" s="50" t="s">
        <v>2692</v>
      </c>
      <c r="C176" s="74">
        <v>0.6351</v>
      </c>
      <c r="D176" s="20" t="str">
        <f t="shared" si="2"/>
        <v>33211</v>
      </c>
    </row>
    <row r="177" spans="1:4">
      <c r="A177" s="50" t="s">
        <v>2228</v>
      </c>
      <c r="B177" s="50" t="s">
        <v>2693</v>
      </c>
      <c r="C177" s="74">
        <v>0.17230000000000001</v>
      </c>
      <c r="D177" s="20" t="str">
        <f t="shared" si="2"/>
        <v>17417</v>
      </c>
    </row>
    <row r="178" spans="1:4">
      <c r="A178" s="50" t="s">
        <v>2202</v>
      </c>
      <c r="B178" s="50" t="s">
        <v>2694</v>
      </c>
      <c r="C178" s="74">
        <v>0.39810000000000001</v>
      </c>
      <c r="D178" s="20" t="str">
        <f t="shared" si="2"/>
        <v>15201</v>
      </c>
    </row>
    <row r="179" spans="1:4">
      <c r="A179" s="50" t="s">
        <v>2407</v>
      </c>
      <c r="B179" s="50" t="s">
        <v>2696</v>
      </c>
      <c r="C179" s="74">
        <v>0.29930000000000001</v>
      </c>
      <c r="D179" s="20" t="str">
        <f t="shared" si="2"/>
        <v>38324</v>
      </c>
    </row>
    <row r="180" spans="1:4">
      <c r="A180" s="50" t="s">
        <v>2201</v>
      </c>
      <c r="B180" s="50" t="s">
        <v>2697</v>
      </c>
      <c r="C180" s="74">
        <v>0.749</v>
      </c>
      <c r="D180" s="20" t="str">
        <f t="shared" si="2"/>
        <v>14400</v>
      </c>
    </row>
    <row r="181" spans="1:4">
      <c r="A181" s="50" t="s">
        <v>2290</v>
      </c>
      <c r="B181" s="50" t="s">
        <v>2698</v>
      </c>
      <c r="C181" s="74">
        <v>0.63170000000000004</v>
      </c>
      <c r="D181" s="20" t="str">
        <f t="shared" si="2"/>
        <v>25101</v>
      </c>
    </row>
    <row r="182" spans="1:4">
      <c r="A182" s="50" t="s">
        <v>2200</v>
      </c>
      <c r="B182" s="50" t="s">
        <v>2699</v>
      </c>
      <c r="C182" s="74">
        <v>0.70089999999999997</v>
      </c>
      <c r="D182" s="20" t="str">
        <f t="shared" si="2"/>
        <v>14172</v>
      </c>
    </row>
    <row r="183" spans="1:4">
      <c r="A183" s="50" t="s">
        <v>2271</v>
      </c>
      <c r="B183" s="50" t="s">
        <v>2700</v>
      </c>
      <c r="C183" s="74">
        <v>0.45050000000000001</v>
      </c>
      <c r="D183" s="20" t="str">
        <f t="shared" si="2"/>
        <v>22105</v>
      </c>
    </row>
    <row r="184" spans="1:4">
      <c r="A184" s="50" t="s">
        <v>2284</v>
      </c>
      <c r="B184" s="50" t="s">
        <v>2701</v>
      </c>
      <c r="C184" s="74">
        <v>0.6724</v>
      </c>
      <c r="D184" s="20" t="str">
        <f t="shared" si="2"/>
        <v>24105</v>
      </c>
    </row>
    <row r="185" spans="1:4">
      <c r="A185" s="50" t="s">
        <v>2374</v>
      </c>
      <c r="B185" s="50" t="s">
        <v>2702</v>
      </c>
      <c r="C185" s="74">
        <v>0.3241</v>
      </c>
      <c r="D185" s="20" t="str">
        <f t="shared" si="2"/>
        <v>34111</v>
      </c>
    </row>
    <row r="186" spans="1:4">
      <c r="A186" s="50" t="s">
        <v>2283</v>
      </c>
      <c r="B186" s="50" t="s">
        <v>2703</v>
      </c>
      <c r="C186" s="74">
        <v>0.62819999999999998</v>
      </c>
      <c r="D186" s="20" t="str">
        <f t="shared" si="2"/>
        <v>24019</v>
      </c>
    </row>
    <row r="187" spans="1:4">
      <c r="A187" s="50" t="s">
        <v>2262</v>
      </c>
      <c r="B187" s="50" t="s">
        <v>2704</v>
      </c>
      <c r="C187" s="74">
        <v>0.56179999999999997</v>
      </c>
      <c r="D187" s="20" t="str">
        <f t="shared" si="2"/>
        <v>21300</v>
      </c>
    </row>
    <row r="188" spans="1:4">
      <c r="A188" s="50" t="s">
        <v>2359</v>
      </c>
      <c r="B188" s="50" t="s">
        <v>2705</v>
      </c>
      <c r="C188" s="74">
        <v>0.71109999999999995</v>
      </c>
      <c r="D188" s="20" t="str">
        <f t="shared" si="2"/>
        <v>33030</v>
      </c>
    </row>
    <row r="189" spans="1:4">
      <c r="A189" s="50" t="s">
        <v>2315</v>
      </c>
      <c r="B189" s="50" t="s">
        <v>2706</v>
      </c>
      <c r="C189" s="74">
        <v>0.2341</v>
      </c>
      <c r="D189" s="20" t="str">
        <f t="shared" si="2"/>
        <v>28137</v>
      </c>
    </row>
    <row r="190" spans="1:4">
      <c r="A190" s="50" t="s">
        <v>2344</v>
      </c>
      <c r="B190" s="50" t="s">
        <v>2707</v>
      </c>
      <c r="C190" s="74">
        <v>0</v>
      </c>
      <c r="D190" s="20" t="str">
        <f t="shared" si="2"/>
        <v>32123</v>
      </c>
    </row>
    <row r="191" spans="1:4">
      <c r="A191" s="50" t="s">
        <v>2171</v>
      </c>
      <c r="B191" s="50" t="s">
        <v>2708</v>
      </c>
      <c r="C191" s="74">
        <v>0.71879999999999999</v>
      </c>
      <c r="D191" s="20" t="str">
        <f t="shared" si="2"/>
        <v>10065</v>
      </c>
    </row>
    <row r="192" spans="1:4">
      <c r="A192" s="123" t="s">
        <v>2163</v>
      </c>
      <c r="B192" s="50" t="s">
        <v>2709</v>
      </c>
      <c r="C192" s="74">
        <v>0.89300000000000002</v>
      </c>
      <c r="D192" s="20" t="str">
        <f t="shared" si="2"/>
        <v>09013</v>
      </c>
    </row>
    <row r="193" spans="1:4">
      <c r="A193" s="50" t="s">
        <v>2289</v>
      </c>
      <c r="B193" s="50" t="s">
        <v>2710</v>
      </c>
      <c r="C193" s="74">
        <v>0.73089999999999999</v>
      </c>
      <c r="D193" s="20" t="str">
        <f t="shared" si="2"/>
        <v>24410</v>
      </c>
    </row>
    <row r="194" spans="1:4">
      <c r="A194" s="50" t="s">
        <v>2306</v>
      </c>
      <c r="B194" s="50" t="s">
        <v>2711</v>
      </c>
      <c r="C194" s="74">
        <v>0.3342</v>
      </c>
      <c r="D194" s="20" t="str">
        <f t="shared" si="2"/>
        <v>27344</v>
      </c>
    </row>
    <row r="195" spans="1:4">
      <c r="A195" s="123" t="s">
        <v>2122</v>
      </c>
      <c r="B195" s="50" t="s">
        <v>2712</v>
      </c>
      <c r="C195" s="74">
        <v>0.80230000000000001</v>
      </c>
      <c r="D195" s="20" t="str">
        <f t="shared" ref="D195:D258" si="3">TEXT(A195, "00000")</f>
        <v>01147</v>
      </c>
    </row>
    <row r="196" spans="1:4">
      <c r="A196" s="123" t="s">
        <v>2165</v>
      </c>
      <c r="B196" s="50" t="s">
        <v>2713</v>
      </c>
      <c r="C196" s="74">
        <v>0.91300000000000003</v>
      </c>
      <c r="D196" s="20" t="str">
        <f t="shared" si="3"/>
        <v>09102</v>
      </c>
    </row>
    <row r="197" spans="1:4">
      <c r="A197" s="50" t="s">
        <v>2400</v>
      </c>
      <c r="B197" s="50" t="s">
        <v>2714</v>
      </c>
      <c r="C197" s="74">
        <v>0.35360000000000003</v>
      </c>
      <c r="D197" s="20" t="str">
        <f t="shared" si="3"/>
        <v>38301</v>
      </c>
    </row>
    <row r="198" spans="1:4">
      <c r="A198" s="121" t="s">
        <v>3065</v>
      </c>
      <c r="B198" s="2" t="s">
        <v>3042</v>
      </c>
      <c r="C198" s="74">
        <v>1</v>
      </c>
      <c r="D198" s="20" t="str">
        <f t="shared" si="3"/>
        <v>24915</v>
      </c>
    </row>
    <row r="199" spans="1:4">
      <c r="A199" s="50" t="s">
        <v>2174</v>
      </c>
      <c r="B199" s="50" t="s">
        <v>2715</v>
      </c>
      <c r="C199" s="74">
        <v>0.73440000000000005</v>
      </c>
      <c r="D199" s="20" t="str">
        <f t="shared" si="3"/>
        <v>11001</v>
      </c>
    </row>
    <row r="200" spans="1:4">
      <c r="A200" s="50" t="s">
        <v>2286</v>
      </c>
      <c r="B200" s="50" t="s">
        <v>2716</v>
      </c>
      <c r="C200" s="74">
        <v>0.72289999999999999</v>
      </c>
      <c r="D200" s="20" t="str">
        <f t="shared" si="3"/>
        <v>24122</v>
      </c>
    </row>
    <row r="201" spans="1:4">
      <c r="A201" s="123" t="s">
        <v>2128</v>
      </c>
      <c r="B201" s="50" t="s">
        <v>2717</v>
      </c>
      <c r="C201" s="74">
        <v>0.44679999999999997</v>
      </c>
      <c r="D201" s="20" t="str">
        <f t="shared" si="3"/>
        <v>03050</v>
      </c>
    </row>
    <row r="202" spans="1:4">
      <c r="A202" s="50" t="s">
        <v>2263</v>
      </c>
      <c r="B202" s="50" t="s">
        <v>2718</v>
      </c>
      <c r="C202" s="74">
        <v>0.59130000000000005</v>
      </c>
      <c r="D202" s="20" t="str">
        <f t="shared" si="3"/>
        <v>21301</v>
      </c>
    </row>
    <row r="203" spans="1:4">
      <c r="A203" s="50" t="s">
        <v>2308</v>
      </c>
      <c r="B203" s="50" t="s">
        <v>2719</v>
      </c>
      <c r="C203" s="74">
        <v>0.19939999999999999</v>
      </c>
      <c r="D203" s="20" t="str">
        <f t="shared" si="3"/>
        <v>27401</v>
      </c>
    </row>
    <row r="204" spans="1:4">
      <c r="A204" s="123" t="s">
        <v>2964</v>
      </c>
      <c r="B204" s="51" t="s">
        <v>3011</v>
      </c>
      <c r="C204" s="74">
        <v>0.54949999999999999</v>
      </c>
      <c r="D204" s="20" t="str">
        <f t="shared" si="3"/>
        <v>04901</v>
      </c>
    </row>
    <row r="205" spans="1:4">
      <c r="A205" s="50" t="s">
        <v>2279</v>
      </c>
      <c r="B205" s="50" t="s">
        <v>2720</v>
      </c>
      <c r="C205" s="74">
        <v>0.6</v>
      </c>
      <c r="D205" s="20" t="str">
        <f t="shared" si="3"/>
        <v>23402</v>
      </c>
    </row>
    <row r="206" spans="1:4">
      <c r="A206" s="50" t="s">
        <v>2178</v>
      </c>
      <c r="B206" s="50" t="s">
        <v>2721</v>
      </c>
      <c r="C206" s="74">
        <v>0.50829999999999997</v>
      </c>
      <c r="D206" s="20" t="str">
        <f t="shared" si="3"/>
        <v>12110</v>
      </c>
    </row>
    <row r="207" spans="1:4">
      <c r="A207" s="123" t="s">
        <v>2140</v>
      </c>
      <c r="B207" s="50" t="s">
        <v>2722</v>
      </c>
      <c r="C207" s="74">
        <v>0.52559999999999996</v>
      </c>
      <c r="D207" s="20" t="str">
        <f t="shared" si="3"/>
        <v>05121</v>
      </c>
    </row>
    <row r="208" spans="1:4">
      <c r="A208" s="50" t="s">
        <v>2209</v>
      </c>
      <c r="B208" s="50" t="s">
        <v>2723</v>
      </c>
      <c r="C208" s="74">
        <v>0.46760000000000002</v>
      </c>
      <c r="D208" s="20" t="str">
        <f t="shared" si="3"/>
        <v>16050</v>
      </c>
    </row>
    <row r="209" spans="1:4">
      <c r="A209" s="50" t="s">
        <v>2386</v>
      </c>
      <c r="B209" s="50" t="s">
        <v>2725</v>
      </c>
      <c r="C209" s="74">
        <v>0.83189999999999997</v>
      </c>
      <c r="D209" s="20" t="str">
        <f t="shared" si="3"/>
        <v>36402</v>
      </c>
    </row>
    <row r="210" spans="1:4">
      <c r="A210" s="123" t="s">
        <v>2131</v>
      </c>
      <c r="B210" s="50" t="s">
        <v>2726</v>
      </c>
      <c r="C210" s="74">
        <v>0.71989999999999998</v>
      </c>
      <c r="D210" s="20" t="str">
        <f t="shared" si="3"/>
        <v>03116</v>
      </c>
    </row>
    <row r="211" spans="1:4">
      <c r="A211" s="50" t="s">
        <v>2398</v>
      </c>
      <c r="B211" s="50" t="s">
        <v>2727</v>
      </c>
      <c r="C211" s="74">
        <v>0.39179999999999998</v>
      </c>
      <c r="D211" s="20" t="str">
        <f t="shared" si="3"/>
        <v>38267</v>
      </c>
    </row>
    <row r="212" spans="1:4">
      <c r="A212" s="50" t="s">
        <v>2300</v>
      </c>
      <c r="B212" s="50" t="s">
        <v>2728</v>
      </c>
      <c r="C212" s="74">
        <v>0.43580000000000002</v>
      </c>
      <c r="D212" s="20" t="str">
        <f t="shared" si="3"/>
        <v>27003</v>
      </c>
    </row>
    <row r="213" spans="1:4">
      <c r="A213" s="50" t="s">
        <v>2205</v>
      </c>
      <c r="B213" s="50" t="s">
        <v>2729</v>
      </c>
      <c r="C213" s="74">
        <v>0.97140000000000004</v>
      </c>
      <c r="D213" s="20" t="str">
        <f t="shared" si="3"/>
        <v>16020</v>
      </c>
    </row>
    <row r="214" spans="1:4">
      <c r="A214" s="50" t="s">
        <v>2207</v>
      </c>
      <c r="B214" s="50" t="s">
        <v>2730</v>
      </c>
      <c r="C214" s="74">
        <v>0.47370000000000001</v>
      </c>
      <c r="D214" s="20" t="str">
        <f t="shared" si="3"/>
        <v>16048</v>
      </c>
    </row>
    <row r="215" spans="1:4">
      <c r="A215" s="123" t="s">
        <v>2145</v>
      </c>
      <c r="B215" s="50" t="s">
        <v>2731</v>
      </c>
      <c r="C215" s="74">
        <v>0.93910000000000005</v>
      </c>
      <c r="D215" s="20" t="str">
        <f t="shared" si="3"/>
        <v>05903</v>
      </c>
    </row>
    <row r="216" spans="1:4">
      <c r="A216" s="123" t="s">
        <v>2144</v>
      </c>
      <c r="B216" s="50" t="s">
        <v>2732</v>
      </c>
      <c r="C216" s="74">
        <v>0.63990000000000002</v>
      </c>
      <c r="D216" s="20" t="str">
        <f t="shared" si="3"/>
        <v>05402</v>
      </c>
    </row>
    <row r="217" spans="1:4">
      <c r="A217" s="50" t="s">
        <v>2196</v>
      </c>
      <c r="B217" s="50" t="s">
        <v>2733</v>
      </c>
      <c r="C217" s="74">
        <v>0.90910000000000002</v>
      </c>
      <c r="D217" s="20" t="str">
        <f t="shared" si="3"/>
        <v>14097</v>
      </c>
    </row>
    <row r="218" spans="1:4">
      <c r="A218" s="50" t="s">
        <v>2180</v>
      </c>
      <c r="B218" s="50" t="s">
        <v>2735</v>
      </c>
      <c r="C218" s="74">
        <v>0.80900000000000005</v>
      </c>
      <c r="D218" s="20" t="str">
        <f t="shared" si="3"/>
        <v>13144</v>
      </c>
    </row>
    <row r="219" spans="1:4">
      <c r="A219" s="50" t="s">
        <v>2375</v>
      </c>
      <c r="B219" s="50" t="s">
        <v>2736</v>
      </c>
      <c r="C219" s="74">
        <v>0.42609999999999998</v>
      </c>
      <c r="D219" s="20" t="str">
        <f t="shared" si="3"/>
        <v>34307</v>
      </c>
    </row>
    <row r="220" spans="1:4">
      <c r="A220" s="50" t="s">
        <v>2231</v>
      </c>
      <c r="B220" s="50" t="s">
        <v>2737</v>
      </c>
      <c r="C220" s="74">
        <v>0.76190000000000002</v>
      </c>
      <c r="D220" s="20" t="str">
        <f t="shared" si="3"/>
        <v>17908</v>
      </c>
    </row>
    <row r="221" spans="1:4">
      <c r="A221" s="50" t="s">
        <v>2439</v>
      </c>
      <c r="B221" s="50" t="s">
        <v>2938</v>
      </c>
      <c r="C221" s="74">
        <v>0.71030000000000004</v>
      </c>
      <c r="D221" s="20" t="str">
        <f t="shared" si="3"/>
        <v>17910</v>
      </c>
    </row>
    <row r="222" spans="1:4">
      <c r="A222" s="50" t="s">
        <v>2291</v>
      </c>
      <c r="B222" s="50" t="s">
        <v>2738</v>
      </c>
      <c r="C222" s="74">
        <v>0.68810000000000004</v>
      </c>
      <c r="D222" s="20" t="str">
        <f t="shared" si="3"/>
        <v>25116</v>
      </c>
    </row>
    <row r="223" spans="1:4">
      <c r="A223" s="50" t="s">
        <v>2268</v>
      </c>
      <c r="B223" s="50" t="s">
        <v>2739</v>
      </c>
      <c r="C223" s="74">
        <v>0.44369999999999998</v>
      </c>
      <c r="D223" s="20" t="str">
        <f t="shared" si="3"/>
        <v>22009</v>
      </c>
    </row>
    <row r="224" spans="1:4">
      <c r="A224" s="50" t="s">
        <v>2216</v>
      </c>
      <c r="B224" s="50" t="s">
        <v>2740</v>
      </c>
      <c r="C224" s="74">
        <v>0.53410000000000002</v>
      </c>
      <c r="D224" s="20" t="str">
        <f t="shared" si="3"/>
        <v>17403</v>
      </c>
    </row>
    <row r="225" spans="1:4">
      <c r="A225" s="50" t="s">
        <v>2173</v>
      </c>
      <c r="B225" s="50" t="s">
        <v>2741</v>
      </c>
      <c r="C225" s="74">
        <v>0.56689999999999996</v>
      </c>
      <c r="D225" s="20" t="str">
        <f t="shared" si="3"/>
        <v>10309</v>
      </c>
    </row>
    <row r="226" spans="1:4">
      <c r="A226" s="123" t="s">
        <v>2132</v>
      </c>
      <c r="B226" s="50" t="s">
        <v>2742</v>
      </c>
      <c r="C226" s="74">
        <v>0.42249999999999999</v>
      </c>
      <c r="D226" s="20" t="str">
        <f t="shared" si="3"/>
        <v>03400</v>
      </c>
    </row>
    <row r="227" spans="1:4">
      <c r="A227" s="123" t="s">
        <v>2154</v>
      </c>
      <c r="B227" s="50" t="s">
        <v>2743</v>
      </c>
      <c r="C227" s="74">
        <v>0.26569999999999999</v>
      </c>
      <c r="D227" s="20" t="str">
        <f t="shared" si="3"/>
        <v>06122</v>
      </c>
    </row>
    <row r="228" spans="1:4">
      <c r="A228" s="123" t="s">
        <v>2124</v>
      </c>
      <c r="B228" s="50" t="s">
        <v>2744</v>
      </c>
      <c r="C228" s="74">
        <v>0.46489999999999998</v>
      </c>
      <c r="D228" s="20" t="str">
        <f t="shared" si="3"/>
        <v>01160</v>
      </c>
    </row>
    <row r="229" spans="1:4">
      <c r="A229" s="50" t="s">
        <v>2356</v>
      </c>
      <c r="B229" s="50" t="s">
        <v>2745</v>
      </c>
      <c r="C229" s="74">
        <v>0.48980000000000001</v>
      </c>
      <c r="D229" s="20" t="str">
        <f t="shared" si="3"/>
        <v>32416</v>
      </c>
    </row>
    <row r="230" spans="1:4">
      <c r="A230" s="50" t="s">
        <v>2220</v>
      </c>
      <c r="B230" s="50" t="s">
        <v>2746</v>
      </c>
      <c r="C230" s="74">
        <v>0.1893</v>
      </c>
      <c r="D230" s="20" t="str">
        <f t="shared" si="3"/>
        <v>17407</v>
      </c>
    </row>
    <row r="231" spans="1:4">
      <c r="A231" s="50" t="s">
        <v>2377</v>
      </c>
      <c r="B231" s="50" t="s">
        <v>2747</v>
      </c>
      <c r="C231" s="74">
        <v>0.54600000000000004</v>
      </c>
      <c r="D231" s="20" t="str">
        <f t="shared" si="3"/>
        <v>34401</v>
      </c>
    </row>
    <row r="232" spans="1:4">
      <c r="A232" s="50" t="s">
        <v>2250</v>
      </c>
      <c r="B232" s="50" t="s">
        <v>1282</v>
      </c>
      <c r="C232" s="74">
        <v>0.25</v>
      </c>
      <c r="D232" s="20" t="str">
        <f t="shared" si="3"/>
        <v>20403</v>
      </c>
    </row>
    <row r="233" spans="1:4">
      <c r="A233" s="123" t="s">
        <v>3040</v>
      </c>
      <c r="B233" s="51" t="s">
        <v>3066</v>
      </c>
      <c r="C233" s="74">
        <v>0.5</v>
      </c>
      <c r="D233" s="20" t="str">
        <f t="shared" si="3"/>
        <v>06901</v>
      </c>
    </row>
    <row r="234" spans="1:4">
      <c r="A234" s="50" t="s">
        <v>2405</v>
      </c>
      <c r="B234" s="50" t="s">
        <v>2748</v>
      </c>
      <c r="C234" s="74">
        <v>0.63690000000000002</v>
      </c>
      <c r="D234" s="20" t="str">
        <f t="shared" si="3"/>
        <v>38320</v>
      </c>
    </row>
    <row r="235" spans="1:4">
      <c r="A235" s="50" t="s">
        <v>2184</v>
      </c>
      <c r="B235" s="50" t="s">
        <v>2749</v>
      </c>
      <c r="C235" s="74">
        <v>0.68130000000000002</v>
      </c>
      <c r="D235" s="20" t="str">
        <f t="shared" si="3"/>
        <v>13160</v>
      </c>
    </row>
    <row r="236" spans="1:4">
      <c r="A236" s="50" t="s">
        <v>2317</v>
      </c>
      <c r="B236" s="50" t="s">
        <v>2750</v>
      </c>
      <c r="C236" s="74">
        <v>0.38030000000000003</v>
      </c>
      <c r="D236" s="20" t="str">
        <f t="shared" si="3"/>
        <v>28149</v>
      </c>
    </row>
    <row r="237" spans="1:4">
      <c r="A237" s="50" t="s">
        <v>2198</v>
      </c>
      <c r="B237" s="50" t="s">
        <v>2751</v>
      </c>
      <c r="C237" s="74">
        <v>0.38569999999999999</v>
      </c>
      <c r="D237" s="20" t="str">
        <f t="shared" si="3"/>
        <v>14104</v>
      </c>
    </row>
    <row r="238" spans="1:4">
      <c r="A238" s="50" t="s">
        <v>2210</v>
      </c>
      <c r="B238" s="50" t="s">
        <v>2752</v>
      </c>
      <c r="C238" s="74">
        <v>0.40450000000000003</v>
      </c>
      <c r="D238" s="20" t="str">
        <f t="shared" si="3"/>
        <v>17001</v>
      </c>
    </row>
    <row r="239" spans="1:4">
      <c r="A239" s="50" t="s">
        <v>2320</v>
      </c>
      <c r="B239" s="50" t="s">
        <v>2753</v>
      </c>
      <c r="C239" s="74">
        <v>0.50880000000000003</v>
      </c>
      <c r="D239" s="20" t="str">
        <f t="shared" si="3"/>
        <v>29101</v>
      </c>
    </row>
    <row r="240" spans="1:4">
      <c r="A240" s="50" t="s">
        <v>2412</v>
      </c>
      <c r="B240" s="50" t="s">
        <v>2754</v>
      </c>
      <c r="C240" s="74">
        <v>0.55589999999999995</v>
      </c>
      <c r="D240" s="20" t="str">
        <f t="shared" si="3"/>
        <v>39119</v>
      </c>
    </row>
    <row r="241" spans="1:4">
      <c r="A241" s="50" t="s">
        <v>2298</v>
      </c>
      <c r="B241" s="50" t="s">
        <v>2755</v>
      </c>
      <c r="C241" s="74">
        <v>0.56559999999999999</v>
      </c>
      <c r="D241" s="20" t="str">
        <f t="shared" si="3"/>
        <v>26070</v>
      </c>
    </row>
    <row r="242" spans="1:4">
      <c r="A242" s="123" t="s">
        <v>2142</v>
      </c>
      <c r="B242" s="50" t="s">
        <v>2756</v>
      </c>
      <c r="C242" s="74">
        <v>0.4723</v>
      </c>
      <c r="D242" s="20" t="str">
        <f t="shared" si="3"/>
        <v>05323</v>
      </c>
    </row>
    <row r="243" spans="1:4">
      <c r="A243" s="50" t="s">
        <v>2314</v>
      </c>
      <c r="B243" s="50" t="s">
        <v>2757</v>
      </c>
      <c r="C243" s="74">
        <v>0</v>
      </c>
      <c r="D243" s="20" t="str">
        <f t="shared" si="3"/>
        <v>28010</v>
      </c>
    </row>
    <row r="244" spans="1:4">
      <c r="A244" s="50" t="s">
        <v>2277</v>
      </c>
      <c r="B244" s="50" t="s">
        <v>2758</v>
      </c>
      <c r="C244" s="74">
        <v>0.66949999999999998</v>
      </c>
      <c r="D244" s="20" t="str">
        <f t="shared" si="3"/>
        <v>23309</v>
      </c>
    </row>
    <row r="245" spans="1:4">
      <c r="A245" s="50" t="s">
        <v>2225</v>
      </c>
      <c r="B245" s="50" t="s">
        <v>2759</v>
      </c>
      <c r="C245" s="74">
        <v>0.29949999999999999</v>
      </c>
      <c r="D245" s="20" t="str">
        <f t="shared" si="3"/>
        <v>17412</v>
      </c>
    </row>
    <row r="246" spans="1:4">
      <c r="A246" s="50" t="s">
        <v>2325</v>
      </c>
      <c r="B246" s="50" t="s">
        <v>2760</v>
      </c>
      <c r="C246" s="74">
        <v>0.47499999999999998</v>
      </c>
      <c r="D246" s="20" t="str">
        <f t="shared" si="3"/>
        <v>30002</v>
      </c>
    </row>
    <row r="247" spans="1:4">
      <c r="A247" s="50" t="s">
        <v>2217</v>
      </c>
      <c r="B247" s="50" t="s">
        <v>2761</v>
      </c>
      <c r="C247" s="74">
        <v>0.93479999999999996</v>
      </c>
      <c r="D247" s="20" t="str">
        <f t="shared" si="3"/>
        <v>17404</v>
      </c>
    </row>
    <row r="248" spans="1:4">
      <c r="A248" s="50" t="s">
        <v>2337</v>
      </c>
      <c r="B248" s="50" t="s">
        <v>2762</v>
      </c>
      <c r="C248" s="74">
        <v>0.2175</v>
      </c>
      <c r="D248" s="20" t="str">
        <f t="shared" si="3"/>
        <v>31201</v>
      </c>
    </row>
    <row r="249" spans="1:4">
      <c r="A249" s="50" t="s">
        <v>2223</v>
      </c>
      <c r="B249" s="50" t="s">
        <v>2763</v>
      </c>
      <c r="C249" s="74">
        <v>0.1229</v>
      </c>
      <c r="D249" s="20" t="str">
        <f t="shared" si="3"/>
        <v>17410</v>
      </c>
    </row>
    <row r="250" spans="1:4">
      <c r="A250" s="50" t="s">
        <v>2183</v>
      </c>
      <c r="B250" s="50" t="s">
        <v>2764</v>
      </c>
      <c r="C250" s="74">
        <v>0.77759999999999996</v>
      </c>
      <c r="D250" s="20" t="str">
        <f t="shared" si="3"/>
        <v>13156</v>
      </c>
    </row>
    <row r="251" spans="1:4">
      <c r="A251" s="50" t="s">
        <v>2292</v>
      </c>
      <c r="B251" s="50" t="s">
        <v>2765</v>
      </c>
      <c r="C251" s="74">
        <v>0.64710000000000001</v>
      </c>
      <c r="D251" s="20" t="str">
        <f t="shared" si="3"/>
        <v>25118</v>
      </c>
    </row>
    <row r="252" spans="1:4">
      <c r="A252" s="50" t="s">
        <v>2236</v>
      </c>
      <c r="B252" s="50" t="s">
        <v>2766</v>
      </c>
      <c r="C252" s="74">
        <v>0.42399999999999999</v>
      </c>
      <c r="D252" s="20" t="str">
        <f t="shared" si="3"/>
        <v>18402</v>
      </c>
    </row>
    <row r="253" spans="1:4">
      <c r="A253" s="50" t="s">
        <v>2204</v>
      </c>
      <c r="B253" s="50" t="s">
        <v>2767</v>
      </c>
      <c r="C253" s="74">
        <v>0.3211</v>
      </c>
      <c r="D253" s="20" t="str">
        <f t="shared" si="3"/>
        <v>15206</v>
      </c>
    </row>
    <row r="254" spans="1:4">
      <c r="A254" s="50" t="s">
        <v>2275</v>
      </c>
      <c r="B254" s="50" t="s">
        <v>2768</v>
      </c>
      <c r="C254" s="74">
        <v>0.4178</v>
      </c>
      <c r="D254" s="20" t="str">
        <f t="shared" si="3"/>
        <v>23042</v>
      </c>
    </row>
    <row r="255" spans="1:4">
      <c r="A255" s="50" t="s">
        <v>2343</v>
      </c>
      <c r="B255" s="50" t="s">
        <v>2769</v>
      </c>
      <c r="C255" s="74">
        <v>0.59830000000000005</v>
      </c>
      <c r="D255" s="20" t="str">
        <f t="shared" si="3"/>
        <v>32081</v>
      </c>
    </row>
    <row r="256" spans="1:4">
      <c r="A256" s="50" t="s">
        <v>2357</v>
      </c>
      <c r="B256" s="50" t="s">
        <v>2771</v>
      </c>
      <c r="C256" s="74">
        <v>0.5081</v>
      </c>
      <c r="D256" s="20" t="str">
        <f t="shared" si="3"/>
        <v>32901</v>
      </c>
    </row>
    <row r="257" spans="1:4">
      <c r="A257" s="50" t="s">
        <v>2267</v>
      </c>
      <c r="B257" s="50" t="s">
        <v>2772</v>
      </c>
      <c r="C257" s="74">
        <v>0.70909999999999995</v>
      </c>
      <c r="D257" s="20" t="str">
        <f t="shared" si="3"/>
        <v>22008</v>
      </c>
    </row>
    <row r="258" spans="1:4">
      <c r="A258" s="50" t="s">
        <v>2406</v>
      </c>
      <c r="B258" s="50" t="s">
        <v>2773</v>
      </c>
      <c r="C258" s="74">
        <v>0.4919</v>
      </c>
      <c r="D258" s="20" t="str">
        <f t="shared" si="3"/>
        <v>38322</v>
      </c>
    </row>
    <row r="259" spans="1:4">
      <c r="A259" s="50" t="s">
        <v>2342</v>
      </c>
      <c r="B259" s="50" t="s">
        <v>2774</v>
      </c>
      <c r="C259" s="74">
        <v>0.31780000000000003</v>
      </c>
      <c r="D259" s="20" t="str">
        <f t="shared" ref="D259:D320" si="4">TEXT(A259, "00000")</f>
        <v>31401</v>
      </c>
    </row>
    <row r="260" spans="1:4">
      <c r="A260" s="50" t="s">
        <v>2176</v>
      </c>
      <c r="B260" s="50" t="s">
        <v>2775</v>
      </c>
      <c r="C260" s="74">
        <v>0</v>
      </c>
      <c r="D260" s="20" t="str">
        <f t="shared" si="4"/>
        <v>11054</v>
      </c>
    </row>
    <row r="261" spans="1:4">
      <c r="A261" s="123" t="s">
        <v>2156</v>
      </c>
      <c r="B261" s="50" t="s">
        <v>2776</v>
      </c>
      <c r="C261" s="74">
        <v>0.79169999999999996</v>
      </c>
      <c r="D261" s="20" t="str">
        <f t="shared" si="4"/>
        <v>07035</v>
      </c>
    </row>
    <row r="262" spans="1:4">
      <c r="A262" s="123" t="s">
        <v>2134</v>
      </c>
      <c r="B262" s="50" t="s">
        <v>2777</v>
      </c>
      <c r="C262" s="74">
        <v>0</v>
      </c>
      <c r="D262" s="20" t="str">
        <f t="shared" si="4"/>
        <v>04069</v>
      </c>
    </row>
    <row r="263" spans="1:4">
      <c r="A263" s="50" t="s">
        <v>2299</v>
      </c>
      <c r="B263" s="50" t="s">
        <v>2778</v>
      </c>
      <c r="C263" s="74">
        <v>0.2843</v>
      </c>
      <c r="D263" s="20" t="str">
        <f t="shared" si="4"/>
        <v>27001</v>
      </c>
    </row>
    <row r="264" spans="1:4">
      <c r="A264" s="50" t="s">
        <v>2402</v>
      </c>
      <c r="B264" s="50" t="s">
        <v>2779</v>
      </c>
      <c r="C264" s="74">
        <v>0</v>
      </c>
      <c r="D264" s="20" t="str">
        <f t="shared" si="4"/>
        <v>38304</v>
      </c>
    </row>
    <row r="265" spans="1:4">
      <c r="A265" s="50" t="s">
        <v>2328</v>
      </c>
      <c r="B265" s="50" t="s">
        <v>2780</v>
      </c>
      <c r="C265" s="74">
        <v>0.54900000000000004</v>
      </c>
      <c r="D265" s="20" t="str">
        <f t="shared" si="4"/>
        <v>30303</v>
      </c>
    </row>
    <row r="266" spans="1:4">
      <c r="A266" s="50" t="s">
        <v>2339</v>
      </c>
      <c r="B266" s="50" t="s">
        <v>2781</v>
      </c>
      <c r="C266" s="74">
        <v>0.44269999999999998</v>
      </c>
      <c r="D266" s="20" t="str">
        <f t="shared" si="4"/>
        <v>31311</v>
      </c>
    </row>
    <row r="267" spans="1:4">
      <c r="A267" s="50" t="s">
        <v>2437</v>
      </c>
      <c r="B267" s="50" t="s">
        <v>2782</v>
      </c>
      <c r="C267" s="74">
        <v>0.443</v>
      </c>
      <c r="D267" s="20" t="str">
        <f t="shared" si="4"/>
        <v>17905</v>
      </c>
    </row>
    <row r="268" spans="1:4">
      <c r="A268" s="123" t="s">
        <v>2229</v>
      </c>
      <c r="B268" s="50" t="s">
        <v>2783</v>
      </c>
      <c r="C268" s="74">
        <v>0.41420000000000001</v>
      </c>
      <c r="D268" s="20" t="str">
        <f t="shared" si="4"/>
        <v>17902</v>
      </c>
    </row>
    <row r="269" spans="1:4">
      <c r="A269" s="50" t="s">
        <v>2365</v>
      </c>
      <c r="B269" s="50" t="s">
        <v>2784</v>
      </c>
      <c r="C269" s="74">
        <v>0.86170000000000002</v>
      </c>
      <c r="D269" s="20" t="str">
        <f t="shared" si="4"/>
        <v>33202</v>
      </c>
    </row>
    <row r="270" spans="1:4">
      <c r="A270" s="50" t="s">
        <v>2304</v>
      </c>
      <c r="B270" s="50" t="s">
        <v>2785</v>
      </c>
      <c r="C270" s="74">
        <v>0.32319999999999999</v>
      </c>
      <c r="D270" s="20" t="str">
        <f t="shared" si="4"/>
        <v>27320</v>
      </c>
    </row>
    <row r="271" spans="1:4">
      <c r="A271" s="50" t="s">
        <v>2415</v>
      </c>
      <c r="B271" s="50" t="s">
        <v>2786</v>
      </c>
      <c r="C271" s="74">
        <v>0.93879999999999997</v>
      </c>
      <c r="D271" s="20" t="str">
        <f t="shared" si="4"/>
        <v>39201</v>
      </c>
    </row>
    <row r="272" spans="1:4">
      <c r="A272" s="50" t="s">
        <v>2237</v>
      </c>
      <c r="B272" s="50" t="s">
        <v>2787</v>
      </c>
      <c r="C272" s="74">
        <v>0.67900000000000005</v>
      </c>
      <c r="D272" s="20" t="str">
        <f t="shared" si="4"/>
        <v>18902</v>
      </c>
    </row>
    <row r="273" spans="1:4">
      <c r="A273" s="50" t="s">
        <v>2301</v>
      </c>
      <c r="B273" s="50" t="s">
        <v>2788</v>
      </c>
      <c r="C273" s="74">
        <v>0.57509999999999994</v>
      </c>
      <c r="D273" s="20" t="str">
        <f t="shared" si="4"/>
        <v>27010</v>
      </c>
    </row>
    <row r="274" spans="1:4">
      <c r="A274" s="50" t="s">
        <v>2195</v>
      </c>
      <c r="B274" s="50" t="s">
        <v>2789</v>
      </c>
      <c r="C274" s="74">
        <v>0.77329999999999999</v>
      </c>
      <c r="D274" s="20" t="str">
        <f t="shared" si="4"/>
        <v>14077</v>
      </c>
    </row>
    <row r="275" spans="1:4">
      <c r="A275" s="50" t="s">
        <v>2222</v>
      </c>
      <c r="B275" s="50" t="s">
        <v>2790</v>
      </c>
      <c r="C275" s="74">
        <v>0.18920000000000001</v>
      </c>
      <c r="D275" s="20" t="str">
        <f t="shared" si="4"/>
        <v>17409</v>
      </c>
    </row>
    <row r="276" spans="1:4">
      <c r="A276" s="50" t="s">
        <v>2397</v>
      </c>
      <c r="B276" s="50" t="s">
        <v>2791</v>
      </c>
      <c r="C276" s="74">
        <v>0.65629999999999999</v>
      </c>
      <c r="D276" s="20" t="str">
        <f t="shared" si="4"/>
        <v>38265</v>
      </c>
    </row>
    <row r="277" spans="1:4">
      <c r="A277" s="50" t="s">
        <v>2378</v>
      </c>
      <c r="B277" s="50" t="s">
        <v>2792</v>
      </c>
      <c r="C277" s="74">
        <v>0.49880000000000002</v>
      </c>
      <c r="D277" s="20" t="str">
        <f t="shared" si="4"/>
        <v>34402</v>
      </c>
    </row>
    <row r="278" spans="1:4">
      <c r="A278" s="50" t="s">
        <v>2240</v>
      </c>
      <c r="B278" s="50" t="s">
        <v>2793</v>
      </c>
      <c r="C278" s="74">
        <v>0.43680000000000002</v>
      </c>
      <c r="D278" s="20" t="str">
        <f t="shared" si="4"/>
        <v>19400</v>
      </c>
    </row>
    <row r="279" spans="1:4">
      <c r="A279" s="50" t="s">
        <v>2261</v>
      </c>
      <c r="B279" s="50" t="s">
        <v>2794</v>
      </c>
      <c r="C279" s="74">
        <v>0.45619999999999999</v>
      </c>
      <c r="D279" s="20" t="str">
        <f t="shared" si="4"/>
        <v>21237</v>
      </c>
    </row>
    <row r="280" spans="1:4">
      <c r="A280" s="50" t="s">
        <v>2288</v>
      </c>
      <c r="B280" s="50" t="s">
        <v>2795</v>
      </c>
      <c r="C280" s="74">
        <v>0.70389999999999997</v>
      </c>
      <c r="D280" s="20" t="str">
        <f t="shared" si="4"/>
        <v>24404</v>
      </c>
    </row>
    <row r="281" spans="1:4">
      <c r="A281" s="50" t="s">
        <v>2416</v>
      </c>
      <c r="B281" s="50" t="s">
        <v>2796</v>
      </c>
      <c r="C281" s="74">
        <v>0.93710000000000004</v>
      </c>
      <c r="D281" s="20" t="str">
        <f t="shared" si="4"/>
        <v>39202</v>
      </c>
    </row>
    <row r="282" spans="1:4">
      <c r="A282" s="50" t="s">
        <v>2383</v>
      </c>
      <c r="B282" s="50" t="s">
        <v>2797</v>
      </c>
      <c r="C282" s="74">
        <v>0.56540000000000001</v>
      </c>
      <c r="D282" s="20" t="str">
        <f t="shared" si="4"/>
        <v>36300</v>
      </c>
    </row>
    <row r="283" spans="1:4">
      <c r="A283" s="123" t="s">
        <v>2158</v>
      </c>
      <c r="B283" s="50" t="s">
        <v>2798</v>
      </c>
      <c r="C283" s="74">
        <v>0.46479999999999999</v>
      </c>
      <c r="D283" s="20" t="str">
        <f t="shared" si="4"/>
        <v>08130</v>
      </c>
    </row>
    <row r="284" spans="1:4">
      <c r="A284" s="50" t="s">
        <v>2247</v>
      </c>
      <c r="B284" s="50" t="s">
        <v>2799</v>
      </c>
      <c r="C284" s="74">
        <v>0.36409999999999998</v>
      </c>
      <c r="D284" s="20" t="str">
        <f t="shared" si="4"/>
        <v>20400</v>
      </c>
    </row>
    <row r="285" spans="1:4">
      <c r="A285" s="50" t="s">
        <v>2219</v>
      </c>
      <c r="B285" s="50" t="s">
        <v>2800</v>
      </c>
      <c r="C285" s="74">
        <v>0.749</v>
      </c>
      <c r="D285" s="20" t="str">
        <f t="shared" si="4"/>
        <v>17406</v>
      </c>
    </row>
    <row r="286" spans="1:4">
      <c r="A286" s="50" t="s">
        <v>2373</v>
      </c>
      <c r="B286" s="50" t="s">
        <v>2801</v>
      </c>
      <c r="C286" s="74">
        <v>0.3271</v>
      </c>
      <c r="D286" s="20" t="str">
        <f t="shared" si="4"/>
        <v>34033</v>
      </c>
    </row>
    <row r="287" spans="1:4">
      <c r="A287" s="50" t="s">
        <v>2408</v>
      </c>
      <c r="B287" s="50" t="s">
        <v>2802</v>
      </c>
      <c r="C287" s="74">
        <v>0.88290000000000002</v>
      </c>
      <c r="D287" s="20" t="str">
        <f t="shared" si="4"/>
        <v>39002</v>
      </c>
    </row>
    <row r="288" spans="1:4">
      <c r="A288" s="50" t="s">
        <v>2303</v>
      </c>
      <c r="B288" s="50" t="s">
        <v>2803</v>
      </c>
      <c r="C288" s="74">
        <v>0.36</v>
      </c>
      <c r="D288" s="20" t="str">
        <f t="shared" si="4"/>
        <v>27083</v>
      </c>
    </row>
    <row r="289" spans="1:4">
      <c r="A289" s="50" t="s">
        <v>2362</v>
      </c>
      <c r="B289" s="50" t="s">
        <v>2804</v>
      </c>
      <c r="C289" s="74">
        <v>0.28089999999999998</v>
      </c>
      <c r="D289" s="20" t="str">
        <f t="shared" si="4"/>
        <v>33070</v>
      </c>
    </row>
    <row r="290" spans="1:4">
      <c r="A290" s="123" t="s">
        <v>2146</v>
      </c>
      <c r="B290" s="50" t="s">
        <v>2805</v>
      </c>
      <c r="C290" s="74">
        <v>0.51949999999999996</v>
      </c>
      <c r="D290" s="20" t="str">
        <f t="shared" si="4"/>
        <v>06037</v>
      </c>
    </row>
    <row r="291" spans="1:4">
      <c r="A291" s="50" t="s">
        <v>2215</v>
      </c>
      <c r="B291" s="50" t="s">
        <v>2806</v>
      </c>
      <c r="C291" s="74">
        <v>0.24779999999999999</v>
      </c>
      <c r="D291" s="20" t="str">
        <f t="shared" si="4"/>
        <v>17402</v>
      </c>
    </row>
    <row r="292" spans="1:4">
      <c r="A292" s="50" t="s">
        <v>2460</v>
      </c>
      <c r="B292" s="50" t="s">
        <v>2871</v>
      </c>
      <c r="C292" s="74">
        <v>0.9919</v>
      </c>
      <c r="D292" s="20" t="str">
        <f t="shared" si="4"/>
        <v>34901</v>
      </c>
    </row>
    <row r="293" spans="1:4">
      <c r="A293" s="50" t="s">
        <v>2379</v>
      </c>
      <c r="B293" s="50" t="s">
        <v>2807</v>
      </c>
      <c r="C293" s="74">
        <v>0.57789999999999997</v>
      </c>
      <c r="D293" s="20" t="str">
        <f t="shared" si="4"/>
        <v>35200</v>
      </c>
    </row>
    <row r="294" spans="1:4">
      <c r="A294" s="50" t="s">
        <v>2179</v>
      </c>
      <c r="B294" s="50" t="s">
        <v>2808</v>
      </c>
      <c r="C294" s="74">
        <v>0.92300000000000004</v>
      </c>
      <c r="D294" s="20" t="str">
        <f t="shared" si="4"/>
        <v>13073</v>
      </c>
    </row>
    <row r="295" spans="1:4">
      <c r="A295" s="50" t="s">
        <v>2385</v>
      </c>
      <c r="B295" s="50" t="s">
        <v>2809</v>
      </c>
      <c r="C295" s="74">
        <v>0.44690000000000002</v>
      </c>
      <c r="D295" s="20" t="str">
        <f t="shared" si="4"/>
        <v>36401</v>
      </c>
    </row>
    <row r="296" spans="1:4">
      <c r="A296" s="50" t="s">
        <v>2381</v>
      </c>
      <c r="B296" s="50" t="s">
        <v>2810</v>
      </c>
      <c r="C296" s="74">
        <v>0.59599999999999997</v>
      </c>
      <c r="D296" s="20" t="str">
        <f t="shared" si="4"/>
        <v>36140</v>
      </c>
    </row>
    <row r="297" spans="1:4">
      <c r="A297" s="50" t="s">
        <v>2420</v>
      </c>
      <c r="B297" s="50" t="s">
        <v>2811</v>
      </c>
      <c r="C297" s="74">
        <v>0.84750000000000003</v>
      </c>
      <c r="D297" s="20" t="str">
        <f t="shared" si="4"/>
        <v>39207</v>
      </c>
    </row>
    <row r="298" spans="1:4">
      <c r="A298" s="50" t="s">
        <v>2181</v>
      </c>
      <c r="B298" s="50" t="s">
        <v>2812</v>
      </c>
      <c r="C298" s="74">
        <v>0.82379999999999998</v>
      </c>
      <c r="D298" s="20" t="str">
        <f t="shared" si="4"/>
        <v>13146</v>
      </c>
    </row>
    <row r="299" spans="1:4">
      <c r="A299" s="123" t="s">
        <v>2150</v>
      </c>
      <c r="B299" s="50" t="s">
        <v>2813</v>
      </c>
      <c r="C299" s="74">
        <v>0.39679999999999999</v>
      </c>
      <c r="D299" s="20" t="str">
        <f t="shared" si="4"/>
        <v>06112</v>
      </c>
    </row>
    <row r="300" spans="1:4">
      <c r="A300" s="123" t="s">
        <v>2120</v>
      </c>
      <c r="B300" s="50" t="s">
        <v>2814</v>
      </c>
      <c r="C300" s="74">
        <v>0.74390000000000001</v>
      </c>
      <c r="D300" s="20" t="str">
        <f t="shared" si="4"/>
        <v>01109</v>
      </c>
    </row>
    <row r="301" spans="1:4">
      <c r="A301" s="123" t="s">
        <v>2168</v>
      </c>
      <c r="B301" s="50" t="s">
        <v>2815</v>
      </c>
      <c r="C301" s="74">
        <v>0.46589999999999998</v>
      </c>
      <c r="D301" s="20" t="str">
        <f t="shared" si="4"/>
        <v>09209</v>
      </c>
    </row>
    <row r="302" spans="1:4">
      <c r="A302" s="50" t="s">
        <v>2361</v>
      </c>
      <c r="B302" s="50" t="s">
        <v>2816</v>
      </c>
      <c r="C302" s="74">
        <v>0.80740000000000001</v>
      </c>
      <c r="D302" s="20" t="str">
        <f t="shared" si="4"/>
        <v>33049</v>
      </c>
    </row>
    <row r="303" spans="1:4">
      <c r="A303" s="123" t="s">
        <v>2139</v>
      </c>
      <c r="B303" s="50" t="s">
        <v>2817</v>
      </c>
      <c r="C303" s="74">
        <v>0.58399999999999996</v>
      </c>
      <c r="D303" s="20" t="str">
        <f t="shared" si="4"/>
        <v>04246</v>
      </c>
    </row>
    <row r="304" spans="1:4">
      <c r="A304" s="50" t="s">
        <v>2354</v>
      </c>
      <c r="B304" s="50" t="s">
        <v>2818</v>
      </c>
      <c r="C304" s="74">
        <v>0.52390000000000003</v>
      </c>
      <c r="D304" s="20" t="str">
        <f t="shared" si="4"/>
        <v>32363</v>
      </c>
    </row>
    <row r="305" spans="1:4">
      <c r="A305" s="50" t="s">
        <v>2421</v>
      </c>
      <c r="B305" s="50" t="s">
        <v>2819</v>
      </c>
      <c r="C305" s="74">
        <v>0.48849999999999999</v>
      </c>
      <c r="D305" s="20" t="str">
        <f t="shared" si="4"/>
        <v>39208</v>
      </c>
    </row>
    <row r="306" spans="1:4">
      <c r="A306" s="50" t="s">
        <v>2886</v>
      </c>
      <c r="B306" s="51" t="s">
        <v>3029</v>
      </c>
      <c r="C306" s="74">
        <v>0.34820000000000001</v>
      </c>
      <c r="D306" s="20" t="str">
        <f t="shared" si="4"/>
        <v>37902</v>
      </c>
    </row>
    <row r="307" spans="1:4">
      <c r="A307" s="50" t="s">
        <v>2265</v>
      </c>
      <c r="B307" s="50" t="s">
        <v>2820</v>
      </c>
      <c r="C307" s="74">
        <v>0.69669999999999999</v>
      </c>
      <c r="D307" s="20" t="str">
        <f t="shared" si="4"/>
        <v>21303</v>
      </c>
    </row>
    <row r="308" spans="1:4">
      <c r="A308" s="50" t="s">
        <v>2312</v>
      </c>
      <c r="B308" s="50" t="s">
        <v>2821</v>
      </c>
      <c r="C308" s="74">
        <v>0.32350000000000001</v>
      </c>
      <c r="D308" s="20" t="str">
        <f t="shared" si="4"/>
        <v>27416</v>
      </c>
    </row>
    <row r="309" spans="1:4">
      <c r="A309" s="50" t="s">
        <v>2252</v>
      </c>
      <c r="B309" s="50" t="s">
        <v>2822</v>
      </c>
      <c r="C309" s="74">
        <v>0.43180000000000002</v>
      </c>
      <c r="D309" s="20" t="str">
        <f t="shared" si="4"/>
        <v>20405</v>
      </c>
    </row>
    <row r="310" spans="1:4">
      <c r="A310" s="50" t="s">
        <v>2272</v>
      </c>
      <c r="B310" s="50" t="s">
        <v>2823</v>
      </c>
      <c r="C310" s="74">
        <v>0.52649999999999997</v>
      </c>
      <c r="D310" s="20" t="str">
        <f t="shared" si="4"/>
        <v>22200</v>
      </c>
    </row>
    <row r="311" spans="1:4">
      <c r="A311" s="50" t="s">
        <v>2294</v>
      </c>
      <c r="B311" s="50" t="s">
        <v>2824</v>
      </c>
      <c r="C311" s="74">
        <v>0.37530000000000002</v>
      </c>
      <c r="D311" s="20" t="str">
        <f t="shared" si="4"/>
        <v>25160</v>
      </c>
    </row>
    <row r="312" spans="1:4">
      <c r="A312" s="50" t="s">
        <v>2187</v>
      </c>
      <c r="B312" s="50" t="s">
        <v>2825</v>
      </c>
      <c r="C312" s="74">
        <v>0.66959999999999997</v>
      </c>
      <c r="D312" s="20" t="str">
        <f t="shared" si="4"/>
        <v>13167</v>
      </c>
    </row>
    <row r="313" spans="1:4">
      <c r="A313" s="50" t="s">
        <v>2259</v>
      </c>
      <c r="B313" s="50" t="s">
        <v>2826</v>
      </c>
      <c r="C313" s="74">
        <v>0.74260000000000004</v>
      </c>
      <c r="D313" s="20" t="str">
        <f t="shared" si="4"/>
        <v>21232</v>
      </c>
    </row>
    <row r="314" spans="1:4">
      <c r="A314" s="50" t="s">
        <v>2199</v>
      </c>
      <c r="B314" s="50" t="s">
        <v>2827</v>
      </c>
      <c r="C314" s="74">
        <v>0.59379999999999999</v>
      </c>
      <c r="D314" s="20" t="str">
        <f t="shared" si="4"/>
        <v>14117</v>
      </c>
    </row>
    <row r="315" spans="1:4">
      <c r="A315" s="123" t="s">
        <v>2244</v>
      </c>
      <c r="B315" s="50" t="s">
        <v>2828</v>
      </c>
      <c r="C315" s="74">
        <v>0.86080000000000001</v>
      </c>
      <c r="D315" s="20" t="str">
        <f t="shared" si="4"/>
        <v>20094</v>
      </c>
    </row>
    <row r="316" spans="1:4">
      <c r="A316" s="50" t="s">
        <v>2161</v>
      </c>
      <c r="B316" s="51" t="s">
        <v>2829</v>
      </c>
      <c r="C316" s="74">
        <v>0.438</v>
      </c>
      <c r="D316" s="20" t="str">
        <f t="shared" si="4"/>
        <v>08404</v>
      </c>
    </row>
    <row r="317" spans="1:4">
      <c r="A317" s="50" t="s">
        <v>2508</v>
      </c>
      <c r="B317" s="50" t="s">
        <v>2509</v>
      </c>
      <c r="C317" s="74">
        <v>0</v>
      </c>
      <c r="D317" s="20" t="str">
        <f t="shared" si="4"/>
        <v>39901</v>
      </c>
    </row>
    <row r="318" spans="1:4">
      <c r="A318" s="50" t="s">
        <v>2410</v>
      </c>
      <c r="B318" s="50" t="s">
        <v>2830</v>
      </c>
      <c r="C318" s="74">
        <v>0.8538</v>
      </c>
      <c r="D318" s="20" t="str">
        <f t="shared" si="4"/>
        <v>39007</v>
      </c>
    </row>
    <row r="319" spans="1:4">
      <c r="A319" s="50" t="s">
        <v>2371</v>
      </c>
      <c r="B319" s="50" t="s">
        <v>2831</v>
      </c>
      <c r="C319" s="74">
        <v>0.46560000000000001</v>
      </c>
      <c r="D319" s="20" t="str">
        <f t="shared" si="4"/>
        <v>34002</v>
      </c>
    </row>
    <row r="320" spans="1:4">
      <c r="A320" t="s">
        <v>2419</v>
      </c>
      <c r="B320" t="s">
        <v>2832</v>
      </c>
      <c r="C320" s="126">
        <v>0.5786</v>
      </c>
      <c r="D320" s="20" t="str">
        <f t="shared" si="4"/>
        <v>39205</v>
      </c>
    </row>
  </sheetData>
  <autoFilter ref="A2:D319" xr:uid="{00000000-0001-0000-0600-000000000000}"/>
  <sortState xmlns:xlrd2="http://schemas.microsoft.com/office/spreadsheetml/2017/richdata2" ref="G3:H319">
    <sortCondition ref="H3"/>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249977111117893"/>
  </sheetPr>
  <dimension ref="A1:AI2636"/>
  <sheetViews>
    <sheetView workbookViewId="0">
      <selection activeCell="H10" sqref="H10"/>
    </sheetView>
  </sheetViews>
  <sheetFormatPr defaultRowHeight="14.4"/>
  <cols>
    <col min="2" max="2" width="53.33203125" bestFit="1" customWidth="1"/>
    <col min="3" max="3" width="14.88671875" style="85" bestFit="1" customWidth="1"/>
    <col min="4" max="4" width="11" style="85" bestFit="1" customWidth="1"/>
    <col min="5" max="5" width="15.5546875" style="85" bestFit="1" customWidth="1"/>
    <col min="7" max="7" width="9.33203125" customWidth="1"/>
    <col min="8" max="8" width="9.33203125" hidden="1" customWidth="1"/>
    <col min="9" max="9" width="0" hidden="1" customWidth="1"/>
    <col min="10" max="10" width="12.77734375" style="57" bestFit="1" customWidth="1"/>
    <col min="11" max="11" width="13.109375" style="57" bestFit="1" customWidth="1"/>
    <col min="12" max="12" width="11.44140625" style="57" bestFit="1" customWidth="1"/>
    <col min="13" max="13" width="13.109375" style="57" bestFit="1" customWidth="1"/>
    <col min="14" max="14" width="13.109375" style="57" customWidth="1"/>
    <col min="15" max="15" width="13.77734375" style="85" customWidth="1"/>
    <col min="16" max="16" width="11" style="85" bestFit="1" customWidth="1"/>
    <col min="17" max="17" width="13.109375" bestFit="1" customWidth="1"/>
    <col min="18" max="18" width="16.33203125" style="85" bestFit="1" customWidth="1"/>
    <col min="19" max="19" width="11.5546875" style="85" bestFit="1" customWidth="1"/>
    <col min="20" max="20" width="13.33203125" style="85" bestFit="1" customWidth="1"/>
    <col min="21" max="21" width="11.33203125" style="85" bestFit="1" customWidth="1"/>
    <col min="22" max="28" width="11.33203125" style="85" customWidth="1"/>
    <col min="32" max="32" width="12.77734375" bestFit="1" customWidth="1"/>
    <col min="33" max="33" width="14.5546875" bestFit="1" customWidth="1"/>
    <col min="34" max="34" width="34.88671875" bestFit="1" customWidth="1"/>
    <col min="35" max="35" width="12.33203125" bestFit="1" customWidth="1"/>
  </cols>
  <sheetData>
    <row r="1" spans="1:35">
      <c r="A1" s="2" t="s">
        <v>3269</v>
      </c>
      <c r="C1" s="85">
        <f>SUM(C3:C320)</f>
        <v>1062983.2400000002</v>
      </c>
      <c r="D1" s="163">
        <f>SUM(D3:D320)</f>
        <v>7175.9000000000005</v>
      </c>
      <c r="E1" s="85">
        <f>SUM(E3:E320)</f>
        <v>1055807.3400000001</v>
      </c>
      <c r="N1"/>
      <c r="R1"/>
      <c r="S1"/>
      <c r="T1"/>
      <c r="U1" s="39"/>
      <c r="V1" s="39"/>
      <c r="W1"/>
      <c r="X1" s="39"/>
      <c r="Y1" s="39"/>
      <c r="Z1" s="39"/>
      <c r="AA1" s="39"/>
      <c r="AB1" s="39"/>
      <c r="AG1">
        <f>MAX(AG3:AG322)</f>
        <v>2327</v>
      </c>
    </row>
    <row r="2" spans="1:35" ht="57.6">
      <c r="A2" s="21" t="s">
        <v>2445</v>
      </c>
      <c r="B2" s="21" t="s">
        <v>2446</v>
      </c>
      <c r="C2" s="140" t="s">
        <v>3076</v>
      </c>
      <c r="D2" s="141" t="s">
        <v>3075</v>
      </c>
      <c r="E2" s="141" t="s">
        <v>2447</v>
      </c>
      <c r="F2" s="23"/>
      <c r="G2" s="23" t="s">
        <v>2450</v>
      </c>
      <c r="H2" s="23"/>
      <c r="J2" s="71" t="s">
        <v>2504</v>
      </c>
      <c r="K2" t="s">
        <v>3220</v>
      </c>
      <c r="L2"/>
      <c r="M2"/>
      <c r="N2"/>
      <c r="R2"/>
      <c r="S2"/>
      <c r="T2"/>
      <c r="U2"/>
      <c r="V2"/>
      <c r="W2"/>
      <c r="X2"/>
      <c r="Y2"/>
      <c r="Z2"/>
      <c r="AA2"/>
      <c r="AB2"/>
      <c r="AF2" s="49" t="s">
        <v>2504</v>
      </c>
      <c r="AG2" s="86" t="s">
        <v>2974</v>
      </c>
    </row>
    <row r="3" spans="1:35">
      <c r="A3" t="s">
        <v>2120</v>
      </c>
      <c r="B3" t="s">
        <v>0</v>
      </c>
      <c r="C3" s="82">
        <f>SUM(D3:E3)</f>
        <v>59.25</v>
      </c>
      <c r="D3" s="85">
        <v>0</v>
      </c>
      <c r="E3" s="85">
        <v>59.25</v>
      </c>
      <c r="F3" s="22"/>
      <c r="G3" t="str">
        <f>A3</f>
        <v>01109</v>
      </c>
      <c r="J3" s="48" t="s">
        <v>2120</v>
      </c>
      <c r="K3" s="39">
        <v>59.25</v>
      </c>
      <c r="L3" s="39">
        <f>K3-C3</f>
        <v>0</v>
      </c>
      <c r="M3"/>
      <c r="N3"/>
      <c r="R3"/>
      <c r="S3"/>
      <c r="T3"/>
      <c r="W3"/>
      <c r="AF3" s="48" t="s">
        <v>2120</v>
      </c>
      <c r="AG3">
        <v>1</v>
      </c>
      <c r="AI3" s="85"/>
    </row>
    <row r="4" spans="1:35">
      <c r="A4" t="s">
        <v>2121</v>
      </c>
      <c r="B4" t="s">
        <v>2</v>
      </c>
      <c r="C4" s="82">
        <f t="shared" ref="C4:C66" si="0">SUM(D4:E4)</f>
        <v>8.1999999999999993</v>
      </c>
      <c r="D4" s="85">
        <v>0</v>
      </c>
      <c r="E4" s="85">
        <v>8.1999999999999993</v>
      </c>
      <c r="F4" s="22"/>
      <c r="G4" t="str">
        <f t="shared" ref="G4:G67" si="1">A4</f>
        <v>01122</v>
      </c>
      <c r="J4" s="48" t="s">
        <v>2121</v>
      </c>
      <c r="K4" s="39">
        <v>8.1999999999999993</v>
      </c>
      <c r="L4" s="39">
        <f t="shared" ref="L4:L67" si="2">K4-C4</f>
        <v>0</v>
      </c>
      <c r="M4"/>
      <c r="N4"/>
      <c r="R4"/>
      <c r="S4"/>
      <c r="T4"/>
      <c r="W4"/>
      <c r="AF4" s="48" t="s">
        <v>2121</v>
      </c>
      <c r="AG4">
        <v>1</v>
      </c>
      <c r="AI4" s="85"/>
    </row>
    <row r="5" spans="1:35">
      <c r="A5" t="s">
        <v>2122</v>
      </c>
      <c r="B5" t="s">
        <v>4</v>
      </c>
      <c r="C5" s="82">
        <f t="shared" si="0"/>
        <v>4389.29</v>
      </c>
      <c r="D5" s="85">
        <v>80.75</v>
      </c>
      <c r="E5" s="85">
        <v>4308.54</v>
      </c>
      <c r="F5" s="22"/>
      <c r="G5" t="str">
        <f t="shared" si="1"/>
        <v>01147</v>
      </c>
      <c r="J5" s="48" t="s">
        <v>2122</v>
      </c>
      <c r="K5" s="39">
        <v>4389.29</v>
      </c>
      <c r="L5" s="39">
        <f t="shared" si="2"/>
        <v>0</v>
      </c>
      <c r="M5"/>
      <c r="N5"/>
      <c r="R5"/>
      <c r="S5"/>
      <c r="T5"/>
      <c r="W5"/>
      <c r="AF5" s="48" t="s">
        <v>2122</v>
      </c>
      <c r="AG5">
        <v>9</v>
      </c>
      <c r="AI5" s="85"/>
    </row>
    <row r="6" spans="1:35">
      <c r="A6" t="s">
        <v>2123</v>
      </c>
      <c r="B6" t="s">
        <v>11</v>
      </c>
      <c r="C6" s="82">
        <f t="shared" si="0"/>
        <v>158.61000000000001</v>
      </c>
      <c r="D6" s="85">
        <v>2</v>
      </c>
      <c r="E6" s="85">
        <v>156.61000000000001</v>
      </c>
      <c r="F6" s="22"/>
      <c r="G6" t="str">
        <f t="shared" si="1"/>
        <v>01158</v>
      </c>
      <c r="J6" s="48" t="s">
        <v>2123</v>
      </c>
      <c r="K6" s="39">
        <v>158.61000000000001</v>
      </c>
      <c r="L6" s="39">
        <f t="shared" si="2"/>
        <v>0</v>
      </c>
      <c r="M6"/>
      <c r="N6"/>
      <c r="R6"/>
      <c r="S6"/>
      <c r="T6"/>
      <c r="W6"/>
      <c r="AF6" s="48" t="s">
        <v>2123</v>
      </c>
      <c r="AG6">
        <v>3</v>
      </c>
      <c r="AI6" s="85"/>
    </row>
    <row r="7" spans="1:35">
      <c r="A7" t="s">
        <v>2124</v>
      </c>
      <c r="B7" t="s">
        <v>15</v>
      </c>
      <c r="C7" s="82">
        <f t="shared" si="0"/>
        <v>383.78999999999996</v>
      </c>
      <c r="D7" s="85">
        <v>11.9</v>
      </c>
      <c r="E7" s="85">
        <v>371.89</v>
      </c>
      <c r="F7" s="22"/>
      <c r="G7" t="str">
        <f t="shared" si="1"/>
        <v>01160</v>
      </c>
      <c r="J7" s="48" t="s">
        <v>2124</v>
      </c>
      <c r="K7" s="39">
        <v>383.79</v>
      </c>
      <c r="L7" s="39">
        <f t="shared" si="2"/>
        <v>0</v>
      </c>
      <c r="M7"/>
      <c r="N7"/>
      <c r="R7"/>
      <c r="S7"/>
      <c r="T7"/>
      <c r="W7"/>
      <c r="AF7" s="48" t="s">
        <v>2124</v>
      </c>
      <c r="AG7">
        <v>3</v>
      </c>
      <c r="AI7" s="85"/>
    </row>
    <row r="8" spans="1:35">
      <c r="A8" t="s">
        <v>2125</v>
      </c>
      <c r="B8" t="s">
        <v>19</v>
      </c>
      <c r="C8" s="82">
        <f t="shared" si="0"/>
        <v>2409.89</v>
      </c>
      <c r="D8" s="85">
        <v>52.98</v>
      </c>
      <c r="E8" s="85">
        <v>2356.91</v>
      </c>
      <c r="F8" s="22"/>
      <c r="G8" t="str">
        <f t="shared" si="1"/>
        <v>02250</v>
      </c>
      <c r="J8" s="48" t="s">
        <v>2125</v>
      </c>
      <c r="K8" s="39">
        <v>2409.8599999999997</v>
      </c>
      <c r="L8" s="39">
        <f t="shared" si="2"/>
        <v>-3.0000000000200089E-2</v>
      </c>
      <c r="M8"/>
      <c r="N8"/>
      <c r="R8"/>
      <c r="S8"/>
      <c r="T8"/>
      <c r="W8"/>
      <c r="AF8" s="48" t="s">
        <v>2125</v>
      </c>
      <c r="AG8">
        <v>10</v>
      </c>
      <c r="AI8" s="85"/>
    </row>
    <row r="9" spans="1:35">
      <c r="A9" t="s">
        <v>2126</v>
      </c>
      <c r="B9" t="s">
        <v>29</v>
      </c>
      <c r="C9" s="82">
        <f t="shared" si="0"/>
        <v>656.82</v>
      </c>
      <c r="D9" s="85">
        <v>30.1</v>
      </c>
      <c r="E9" s="85">
        <v>626.72</v>
      </c>
      <c r="F9" s="22"/>
      <c r="G9" t="str">
        <f t="shared" si="1"/>
        <v>02420</v>
      </c>
      <c r="J9" s="48" t="s">
        <v>2126</v>
      </c>
      <c r="K9" s="39">
        <v>656.81999999999994</v>
      </c>
      <c r="L9" s="39">
        <f t="shared" si="2"/>
        <v>0</v>
      </c>
      <c r="M9"/>
      <c r="N9"/>
      <c r="R9"/>
      <c r="S9"/>
      <c r="T9"/>
      <c r="W9"/>
      <c r="AF9" s="48" t="s">
        <v>2126</v>
      </c>
      <c r="AG9">
        <v>2</v>
      </c>
      <c r="AI9" s="85"/>
    </row>
    <row r="10" spans="1:35">
      <c r="A10" t="s">
        <v>2127</v>
      </c>
      <c r="B10" t="s">
        <v>32</v>
      </c>
      <c r="C10" s="82">
        <f t="shared" si="0"/>
        <v>18534.690000000002</v>
      </c>
      <c r="D10" s="85">
        <v>29.9</v>
      </c>
      <c r="E10" s="85">
        <v>18504.79</v>
      </c>
      <c r="F10" s="22"/>
      <c r="G10" t="str">
        <f t="shared" si="1"/>
        <v>03017</v>
      </c>
      <c r="J10" s="48" t="s">
        <v>2127</v>
      </c>
      <c r="K10" s="39">
        <v>18534.71</v>
      </c>
      <c r="L10" s="39">
        <f t="shared" si="2"/>
        <v>1.9999999996798579E-2</v>
      </c>
      <c r="M10"/>
      <c r="N10"/>
      <c r="R10"/>
      <c r="S10"/>
      <c r="T10"/>
      <c r="W10"/>
      <c r="AF10" s="48" t="s">
        <v>2127</v>
      </c>
      <c r="AG10">
        <v>30</v>
      </c>
      <c r="AI10" s="85"/>
    </row>
    <row r="11" spans="1:35">
      <c r="A11" t="s">
        <v>2128</v>
      </c>
      <c r="B11" t="s">
        <v>59</v>
      </c>
      <c r="C11" s="82">
        <f t="shared" si="0"/>
        <v>140.4</v>
      </c>
      <c r="D11" s="85">
        <v>0</v>
      </c>
      <c r="E11" s="85">
        <v>140.4</v>
      </c>
      <c r="F11" s="22"/>
      <c r="G11" t="str">
        <f t="shared" si="1"/>
        <v>03050</v>
      </c>
      <c r="J11" s="48" t="s">
        <v>2128</v>
      </c>
      <c r="K11" s="39">
        <v>140.4</v>
      </c>
      <c r="L11" s="39">
        <f t="shared" si="2"/>
        <v>0</v>
      </c>
      <c r="M11"/>
      <c r="N11"/>
      <c r="R11"/>
      <c r="S11"/>
      <c r="T11"/>
      <c r="W11"/>
      <c r="AF11" s="48" t="s">
        <v>2128</v>
      </c>
      <c r="AG11">
        <v>1</v>
      </c>
      <c r="AI11" s="85"/>
    </row>
    <row r="12" spans="1:35">
      <c r="A12" t="s">
        <v>2129</v>
      </c>
      <c r="B12" t="s">
        <v>61</v>
      </c>
      <c r="C12" s="82">
        <f t="shared" si="0"/>
        <v>1275.3699999999999</v>
      </c>
      <c r="D12" s="85">
        <v>13</v>
      </c>
      <c r="E12" s="85">
        <v>1262.3699999999999</v>
      </c>
      <c r="F12" s="22"/>
      <c r="G12" t="str">
        <f t="shared" si="1"/>
        <v>03052</v>
      </c>
      <c r="J12" s="48" t="s">
        <v>2129</v>
      </c>
      <c r="K12" s="39">
        <v>1275.3700000000001</v>
      </c>
      <c r="L12" s="39">
        <f t="shared" si="2"/>
        <v>0</v>
      </c>
      <c r="M12"/>
      <c r="N12"/>
      <c r="R12"/>
      <c r="S12"/>
      <c r="T12"/>
      <c r="W12"/>
      <c r="AF12" s="48" t="s">
        <v>2129</v>
      </c>
      <c r="AG12">
        <v>3</v>
      </c>
      <c r="AI12" s="85"/>
    </row>
    <row r="13" spans="1:35">
      <c r="A13" t="s">
        <v>2130</v>
      </c>
      <c r="B13" t="s">
        <v>64</v>
      </c>
      <c r="C13" s="82">
        <f t="shared" si="0"/>
        <v>852.64</v>
      </c>
      <c r="D13" s="85">
        <v>0</v>
      </c>
      <c r="E13" s="85">
        <v>852.64</v>
      </c>
      <c r="F13" s="22"/>
      <c r="G13" t="str">
        <f t="shared" si="1"/>
        <v>03053</v>
      </c>
      <c r="J13" s="48" t="s">
        <v>2130</v>
      </c>
      <c r="K13" s="39">
        <v>852.63000000000011</v>
      </c>
      <c r="L13" s="39">
        <f t="shared" si="2"/>
        <v>-9.9999999998772182E-3</v>
      </c>
      <c r="M13"/>
      <c r="N13"/>
      <c r="R13"/>
      <c r="S13"/>
      <c r="T13"/>
      <c r="W13"/>
      <c r="AF13" s="48" t="s">
        <v>2130</v>
      </c>
      <c r="AG13">
        <v>3</v>
      </c>
      <c r="AI13" s="85"/>
    </row>
    <row r="14" spans="1:35">
      <c r="A14" t="s">
        <v>2131</v>
      </c>
      <c r="B14" t="s">
        <v>68</v>
      </c>
      <c r="C14" s="82">
        <f t="shared" si="0"/>
        <v>2429.94</v>
      </c>
      <c r="D14" s="85">
        <v>52.4</v>
      </c>
      <c r="E14" s="85">
        <v>2377.54</v>
      </c>
      <c r="F14" s="22"/>
      <c r="G14" t="str">
        <f t="shared" si="1"/>
        <v>03116</v>
      </c>
      <c r="J14" s="48" t="s">
        <v>2131</v>
      </c>
      <c r="K14" s="39">
        <v>2429.9599999999996</v>
      </c>
      <c r="L14" s="39">
        <f t="shared" si="2"/>
        <v>1.9999999999527063E-2</v>
      </c>
      <c r="M14"/>
      <c r="N14"/>
      <c r="R14"/>
      <c r="S14"/>
      <c r="T14"/>
      <c r="W14"/>
      <c r="AF14" s="48" t="s">
        <v>2131</v>
      </c>
      <c r="AG14">
        <v>6</v>
      </c>
      <c r="AI14" s="85"/>
    </row>
    <row r="15" spans="1:35">
      <c r="A15" t="s">
        <v>2132</v>
      </c>
      <c r="B15" t="s">
        <v>74</v>
      </c>
      <c r="C15" s="82">
        <f t="shared" si="0"/>
        <v>13628.6</v>
      </c>
      <c r="D15" s="85">
        <v>0</v>
      </c>
      <c r="E15" s="85">
        <v>13628.6</v>
      </c>
      <c r="F15" s="22"/>
      <c r="G15" t="str">
        <f t="shared" si="1"/>
        <v>03400</v>
      </c>
      <c r="J15" s="48" t="s">
        <v>2132</v>
      </c>
      <c r="K15" s="39">
        <v>13628.609999999999</v>
      </c>
      <c r="L15" s="39">
        <f t="shared" si="2"/>
        <v>9.9999999983992893E-3</v>
      </c>
      <c r="M15"/>
      <c r="N15"/>
      <c r="R15"/>
      <c r="S15"/>
      <c r="T15"/>
      <c r="W15"/>
      <c r="AF15" s="48" t="s">
        <v>2132</v>
      </c>
      <c r="AG15">
        <v>20</v>
      </c>
      <c r="AI15" s="85"/>
    </row>
    <row r="16" spans="1:35">
      <c r="A16" t="s">
        <v>2133</v>
      </c>
      <c r="B16" t="s">
        <v>92</v>
      </c>
      <c r="C16" s="82">
        <f t="shared" si="0"/>
        <v>585.43000000000006</v>
      </c>
      <c r="D16" s="85">
        <v>18.2</v>
      </c>
      <c r="E16" s="85">
        <v>567.23</v>
      </c>
      <c r="F16" s="22"/>
      <c r="G16" t="str">
        <f t="shared" si="1"/>
        <v>04019</v>
      </c>
      <c r="J16" s="48" t="s">
        <v>2133</v>
      </c>
      <c r="K16" s="39">
        <v>585.42999999999995</v>
      </c>
      <c r="L16" s="39">
        <f t="shared" si="2"/>
        <v>0</v>
      </c>
      <c r="M16"/>
      <c r="N16"/>
      <c r="R16"/>
      <c r="S16"/>
      <c r="T16"/>
      <c r="W16"/>
      <c r="AF16" s="48" t="s">
        <v>2133</v>
      </c>
      <c r="AG16">
        <v>3</v>
      </c>
      <c r="AI16" s="85"/>
    </row>
    <row r="17" spans="1:35">
      <c r="A17" t="s">
        <v>2134</v>
      </c>
      <c r="B17" t="s">
        <v>96</v>
      </c>
      <c r="C17" s="82">
        <f t="shared" si="0"/>
        <v>11.22</v>
      </c>
      <c r="D17" s="85">
        <v>0</v>
      </c>
      <c r="E17" s="85">
        <v>11.22</v>
      </c>
      <c r="F17" s="22"/>
      <c r="G17" t="str">
        <f t="shared" si="1"/>
        <v>04069</v>
      </c>
      <c r="J17" s="48" t="s">
        <v>2134</v>
      </c>
      <c r="K17" s="39">
        <v>11.22</v>
      </c>
      <c r="L17" s="39">
        <f t="shared" si="2"/>
        <v>0</v>
      </c>
      <c r="M17"/>
      <c r="N17"/>
      <c r="R17"/>
      <c r="S17"/>
      <c r="T17"/>
      <c r="W17"/>
      <c r="AF17" s="48" t="s">
        <v>2134</v>
      </c>
      <c r="AG17">
        <v>1</v>
      </c>
      <c r="AI17" s="85"/>
    </row>
    <row r="18" spans="1:35">
      <c r="A18" t="s">
        <v>2135</v>
      </c>
      <c r="B18" t="s">
        <v>98</v>
      </c>
      <c r="C18" s="82">
        <f t="shared" si="0"/>
        <v>407.12</v>
      </c>
      <c r="D18" s="85">
        <v>0</v>
      </c>
      <c r="E18" s="85">
        <v>407.12</v>
      </c>
      <c r="F18" s="22"/>
      <c r="G18" t="str">
        <f t="shared" si="1"/>
        <v>04127</v>
      </c>
      <c r="J18" s="48" t="s">
        <v>2135</v>
      </c>
      <c r="K18" s="39">
        <v>407.11</v>
      </c>
      <c r="L18" s="39">
        <f t="shared" si="2"/>
        <v>-9.9999999999909051E-3</v>
      </c>
      <c r="M18"/>
      <c r="N18"/>
      <c r="R18"/>
      <c r="S18"/>
      <c r="T18"/>
      <c r="W18"/>
      <c r="AF18" s="48" t="s">
        <v>2135</v>
      </c>
      <c r="AG18">
        <v>2</v>
      </c>
      <c r="AI18" s="85"/>
    </row>
    <row r="19" spans="1:35">
      <c r="A19" t="s">
        <v>2136</v>
      </c>
      <c r="B19" t="s">
        <v>101</v>
      </c>
      <c r="C19" s="82">
        <f t="shared" si="0"/>
        <v>1220.03</v>
      </c>
      <c r="D19" s="85">
        <v>0</v>
      </c>
      <c r="E19" s="85">
        <v>1220.03</v>
      </c>
      <c r="F19" s="22"/>
      <c r="G19" t="str">
        <f t="shared" si="1"/>
        <v>04129</v>
      </c>
      <c r="J19" s="48" t="s">
        <v>2136</v>
      </c>
      <c r="K19" s="39">
        <v>1220.01</v>
      </c>
      <c r="L19" s="39">
        <f t="shared" si="2"/>
        <v>-1.999999999998181E-2</v>
      </c>
      <c r="M19"/>
      <c r="N19"/>
      <c r="R19"/>
      <c r="S19"/>
      <c r="T19"/>
      <c r="AF19" s="48" t="s">
        <v>2136</v>
      </c>
      <c r="AG19">
        <v>5</v>
      </c>
      <c r="AI19" s="85"/>
    </row>
    <row r="20" spans="1:35">
      <c r="A20" t="s">
        <v>2137</v>
      </c>
      <c r="B20" t="s">
        <v>107</v>
      </c>
      <c r="C20" s="82">
        <f t="shared" si="0"/>
        <v>1577.15</v>
      </c>
      <c r="D20" s="85">
        <v>0</v>
      </c>
      <c r="E20" s="85">
        <v>1577.15</v>
      </c>
      <c r="F20" s="22"/>
      <c r="G20" t="str">
        <f t="shared" si="1"/>
        <v>04222</v>
      </c>
      <c r="J20" s="48" t="s">
        <v>2137</v>
      </c>
      <c r="K20" s="39">
        <v>1577.1399999999999</v>
      </c>
      <c r="L20" s="39">
        <f t="shared" si="2"/>
        <v>-1.0000000000218279E-2</v>
      </c>
      <c r="M20"/>
      <c r="N20"/>
      <c r="R20"/>
      <c r="S20"/>
      <c r="T20"/>
      <c r="AF20" s="48" t="s">
        <v>2137</v>
      </c>
      <c r="AG20">
        <v>3</v>
      </c>
      <c r="AI20" s="85"/>
    </row>
    <row r="21" spans="1:35">
      <c r="A21" t="s">
        <v>2138</v>
      </c>
      <c r="B21" t="s">
        <v>111</v>
      </c>
      <c r="C21" s="82">
        <f t="shared" si="0"/>
        <v>1206.3400000000001</v>
      </c>
      <c r="D21" s="85">
        <v>16.7</v>
      </c>
      <c r="E21" s="85">
        <v>1189.6400000000001</v>
      </c>
      <c r="F21" s="22"/>
      <c r="G21" t="str">
        <f t="shared" si="1"/>
        <v>04228</v>
      </c>
      <c r="J21" s="48" t="s">
        <v>2138</v>
      </c>
      <c r="K21" s="39">
        <v>1206.33</v>
      </c>
      <c r="L21" s="39">
        <f t="shared" si="2"/>
        <v>-1.0000000000218279E-2</v>
      </c>
      <c r="M21"/>
      <c r="N21"/>
      <c r="R21"/>
      <c r="S21"/>
      <c r="T21"/>
      <c r="AF21" s="48" t="s">
        <v>2138</v>
      </c>
      <c r="AG21">
        <v>6</v>
      </c>
      <c r="AI21" s="85"/>
    </row>
    <row r="22" spans="1:35">
      <c r="A22" t="s">
        <v>2139</v>
      </c>
      <c r="B22" t="s">
        <v>117</v>
      </c>
      <c r="C22" s="82">
        <f t="shared" si="0"/>
        <v>6805.84</v>
      </c>
      <c r="D22" s="85">
        <v>58.07</v>
      </c>
      <c r="E22" s="85">
        <v>6747.77</v>
      </c>
      <c r="F22" s="22"/>
      <c r="G22" t="str">
        <f t="shared" si="1"/>
        <v>04246</v>
      </c>
      <c r="J22" s="48" t="s">
        <v>2139</v>
      </c>
      <c r="K22" s="39">
        <v>6805.85</v>
      </c>
      <c r="L22" s="39">
        <f t="shared" si="2"/>
        <v>1.0000000000218279E-2</v>
      </c>
      <c r="M22"/>
      <c r="N22"/>
      <c r="R22"/>
      <c r="S22"/>
      <c r="T22"/>
      <c r="AF22" s="48" t="s">
        <v>2139</v>
      </c>
      <c r="AG22">
        <v>17</v>
      </c>
      <c r="AI22" s="85"/>
    </row>
    <row r="23" spans="1:35">
      <c r="A23" t="s">
        <v>2964</v>
      </c>
      <c r="B23" t="s">
        <v>3043</v>
      </c>
      <c r="C23" s="82">
        <f t="shared" si="0"/>
        <v>208.32</v>
      </c>
      <c r="D23" s="85">
        <v>0</v>
      </c>
      <c r="E23" s="85">
        <v>208.32</v>
      </c>
      <c r="F23" s="22"/>
      <c r="G23" t="str">
        <f t="shared" si="1"/>
        <v>04901</v>
      </c>
      <c r="J23" s="48" t="s">
        <v>2964</v>
      </c>
      <c r="K23" s="39">
        <v>208.32</v>
      </c>
      <c r="L23" s="39">
        <f t="shared" si="2"/>
        <v>0</v>
      </c>
      <c r="M23"/>
      <c r="N23"/>
      <c r="R23"/>
      <c r="S23"/>
      <c r="T23"/>
      <c r="AF23" s="48" t="s">
        <v>2140</v>
      </c>
      <c r="AG23">
        <v>9</v>
      </c>
      <c r="AI23" s="85"/>
    </row>
    <row r="24" spans="1:35">
      <c r="A24" t="s">
        <v>2140</v>
      </c>
      <c r="B24" t="s">
        <v>132</v>
      </c>
      <c r="C24" s="82">
        <f t="shared" si="0"/>
        <v>3344.85</v>
      </c>
      <c r="D24" s="85">
        <v>31</v>
      </c>
      <c r="E24" s="85">
        <v>3313.85</v>
      </c>
      <c r="F24" s="22"/>
      <c r="G24" t="str">
        <f t="shared" si="1"/>
        <v>05121</v>
      </c>
      <c r="J24" s="48" t="s">
        <v>2140</v>
      </c>
      <c r="K24" s="39">
        <v>3344.8599999999997</v>
      </c>
      <c r="L24" s="39">
        <f t="shared" si="2"/>
        <v>9.9999999997635314E-3</v>
      </c>
      <c r="M24"/>
      <c r="N24"/>
      <c r="R24"/>
      <c r="S24"/>
      <c r="T24"/>
      <c r="AF24" s="48" t="s">
        <v>2141</v>
      </c>
      <c r="AG24">
        <v>2</v>
      </c>
      <c r="AI24" s="85"/>
    </row>
    <row r="25" spans="1:35">
      <c r="A25" t="s">
        <v>2141</v>
      </c>
      <c r="B25" t="s">
        <v>141</v>
      </c>
      <c r="C25" s="82">
        <f t="shared" si="0"/>
        <v>392.64</v>
      </c>
      <c r="D25" s="85">
        <v>0</v>
      </c>
      <c r="E25" s="85">
        <v>392.64</v>
      </c>
      <c r="F25" s="22"/>
      <c r="G25" t="str">
        <f t="shared" si="1"/>
        <v>05313</v>
      </c>
      <c r="J25" s="48" t="s">
        <v>2141</v>
      </c>
      <c r="K25" s="39">
        <v>392.64</v>
      </c>
      <c r="L25" s="39">
        <f t="shared" si="2"/>
        <v>0</v>
      </c>
      <c r="M25"/>
      <c r="N25"/>
      <c r="R25"/>
      <c r="S25"/>
      <c r="T25"/>
      <c r="AF25" s="48" t="s">
        <v>2142</v>
      </c>
      <c r="AG25">
        <v>6</v>
      </c>
      <c r="AI25" s="85"/>
    </row>
    <row r="26" spans="1:35">
      <c r="A26" t="s">
        <v>2142</v>
      </c>
      <c r="B26" t="s">
        <v>144</v>
      </c>
      <c r="C26" s="82">
        <f t="shared" si="0"/>
        <v>2552.5700000000002</v>
      </c>
      <c r="D26" s="85">
        <v>0</v>
      </c>
      <c r="E26" s="85">
        <v>2552.5700000000002</v>
      </c>
      <c r="F26" s="22"/>
      <c r="G26" t="str">
        <f t="shared" si="1"/>
        <v>05323</v>
      </c>
      <c r="J26" s="48" t="s">
        <v>2142</v>
      </c>
      <c r="K26" s="39">
        <v>2552.6000000000004</v>
      </c>
      <c r="L26" s="39">
        <f t="shared" si="2"/>
        <v>3.0000000000200089E-2</v>
      </c>
      <c r="M26"/>
      <c r="N26"/>
      <c r="R26"/>
      <c r="S26"/>
      <c r="T26"/>
      <c r="AF26" s="48" t="s">
        <v>2143</v>
      </c>
      <c r="AG26">
        <v>3</v>
      </c>
      <c r="AI26" s="85"/>
    </row>
    <row r="27" spans="1:35">
      <c r="A27" t="s">
        <v>2143</v>
      </c>
      <c r="B27" t="s">
        <v>149</v>
      </c>
      <c r="C27" s="82">
        <f t="shared" si="0"/>
        <v>476.86</v>
      </c>
      <c r="D27" s="85">
        <v>0</v>
      </c>
      <c r="E27" s="85">
        <v>476.86</v>
      </c>
      <c r="F27" s="22"/>
      <c r="G27" t="str">
        <f t="shared" si="1"/>
        <v>05401</v>
      </c>
      <c r="J27" s="48" t="s">
        <v>2143</v>
      </c>
      <c r="K27" s="39">
        <v>476.86</v>
      </c>
      <c r="L27" s="39">
        <f t="shared" si="2"/>
        <v>0</v>
      </c>
      <c r="M27"/>
      <c r="N27"/>
      <c r="R27"/>
      <c r="S27"/>
      <c r="T27"/>
      <c r="AF27" s="48" t="s">
        <v>2144</v>
      </c>
      <c r="AG27">
        <v>6</v>
      </c>
      <c r="AI27" s="85"/>
    </row>
    <row r="28" spans="1:35">
      <c r="A28" t="s">
        <v>2144</v>
      </c>
      <c r="B28" t="s">
        <v>153</v>
      </c>
      <c r="C28" s="82">
        <f t="shared" si="0"/>
        <v>3860.42</v>
      </c>
      <c r="D28" s="85">
        <v>16</v>
      </c>
      <c r="E28" s="85">
        <v>3844.42</v>
      </c>
      <c r="F28" s="22"/>
      <c r="G28" t="str">
        <f t="shared" si="1"/>
        <v>05402</v>
      </c>
      <c r="J28" s="48" t="s">
        <v>2144</v>
      </c>
      <c r="K28" s="39">
        <v>3860.4100000000003</v>
      </c>
      <c r="L28" s="39">
        <f t="shared" si="2"/>
        <v>-9.9999999997635314E-3</v>
      </c>
      <c r="M28"/>
      <c r="N28"/>
      <c r="R28"/>
      <c r="S28"/>
      <c r="T28"/>
      <c r="AF28" s="48" t="s">
        <v>2145</v>
      </c>
      <c r="AG28">
        <v>1</v>
      </c>
      <c r="AI28" s="85"/>
    </row>
    <row r="29" spans="1:35">
      <c r="A29" t="s">
        <v>2145</v>
      </c>
      <c r="B29" t="s">
        <v>157</v>
      </c>
      <c r="C29" s="82">
        <f t="shared" si="0"/>
        <v>113.15</v>
      </c>
      <c r="D29" s="85">
        <v>0</v>
      </c>
      <c r="E29" s="85">
        <v>113.15</v>
      </c>
      <c r="F29" s="22"/>
      <c r="G29" t="str">
        <f t="shared" si="1"/>
        <v>05903</v>
      </c>
      <c r="J29" s="48" t="s">
        <v>2145</v>
      </c>
      <c r="K29" s="39">
        <v>113.15</v>
      </c>
      <c r="L29" s="39">
        <f t="shared" si="2"/>
        <v>0</v>
      </c>
      <c r="M29"/>
      <c r="N29"/>
      <c r="R29"/>
      <c r="S29"/>
      <c r="T29"/>
      <c r="AF29" s="48" t="s">
        <v>2146</v>
      </c>
      <c r="AG29">
        <v>42</v>
      </c>
      <c r="AI29" s="85"/>
    </row>
    <row r="30" spans="1:35">
      <c r="A30" t="s">
        <v>2146</v>
      </c>
      <c r="B30" t="s">
        <v>159</v>
      </c>
      <c r="C30" s="82">
        <f t="shared" si="0"/>
        <v>20569.66</v>
      </c>
      <c r="D30" s="85">
        <v>240.92</v>
      </c>
      <c r="E30" s="85">
        <v>20328.740000000002</v>
      </c>
      <c r="F30" s="22"/>
      <c r="G30" t="str">
        <f t="shared" si="1"/>
        <v>06037</v>
      </c>
      <c r="J30" s="48" t="s">
        <v>2146</v>
      </c>
      <c r="K30" s="39">
        <v>20569.7</v>
      </c>
      <c r="L30" s="39">
        <f t="shared" si="2"/>
        <v>4.0000000000873115E-2</v>
      </c>
      <c r="M30"/>
      <c r="N30"/>
      <c r="R30"/>
      <c r="S30"/>
      <c r="T30"/>
      <c r="AF30" s="48" t="s">
        <v>2147</v>
      </c>
      <c r="AG30">
        <v>3</v>
      </c>
      <c r="AI30" s="85"/>
    </row>
    <row r="31" spans="1:35">
      <c r="A31" t="s">
        <v>2147</v>
      </c>
      <c r="B31" t="s">
        <v>196</v>
      </c>
      <c r="C31" s="82">
        <f t="shared" si="0"/>
        <v>2042.75</v>
      </c>
      <c r="D31" s="85">
        <v>61.4</v>
      </c>
      <c r="E31" s="85">
        <v>1981.35</v>
      </c>
      <c r="F31" s="22"/>
      <c r="G31" t="str">
        <f t="shared" si="1"/>
        <v>06098</v>
      </c>
      <c r="J31" s="48" t="s">
        <v>2147</v>
      </c>
      <c r="K31" s="39">
        <v>2042.74</v>
      </c>
      <c r="L31" s="39">
        <f t="shared" si="2"/>
        <v>-9.9999999999909051E-3</v>
      </c>
      <c r="M31"/>
      <c r="N31"/>
      <c r="R31"/>
      <c r="S31"/>
      <c r="T31"/>
      <c r="AF31" s="48" t="s">
        <v>2148</v>
      </c>
      <c r="AG31">
        <v>4</v>
      </c>
      <c r="AI31" s="85"/>
    </row>
    <row r="32" spans="1:35">
      <c r="A32" t="s">
        <v>2148</v>
      </c>
      <c r="B32" t="s">
        <v>200</v>
      </c>
      <c r="C32" s="82">
        <f t="shared" si="0"/>
        <v>1816.29</v>
      </c>
      <c r="D32" s="85">
        <v>0</v>
      </c>
      <c r="E32" s="85">
        <v>1816.29</v>
      </c>
      <c r="F32" s="22"/>
      <c r="G32" t="str">
        <f t="shared" si="1"/>
        <v>06101</v>
      </c>
      <c r="J32" s="48" t="s">
        <v>2148</v>
      </c>
      <c r="K32" s="39">
        <v>1816.29</v>
      </c>
      <c r="L32" s="39">
        <f t="shared" si="2"/>
        <v>0</v>
      </c>
      <c r="M32"/>
      <c r="N32"/>
      <c r="R32"/>
      <c r="S32"/>
      <c r="T32"/>
      <c r="AF32" s="48" t="s">
        <v>2149</v>
      </c>
      <c r="AG32">
        <v>1</v>
      </c>
      <c r="AI32" s="85"/>
    </row>
    <row r="33" spans="1:35">
      <c r="A33" t="s">
        <v>2149</v>
      </c>
      <c r="B33" t="s">
        <v>204</v>
      </c>
      <c r="C33" s="82">
        <f t="shared" si="0"/>
        <v>173.07</v>
      </c>
      <c r="D33" s="85">
        <v>0</v>
      </c>
      <c r="E33" s="85">
        <v>173.07</v>
      </c>
      <c r="F33" s="22"/>
      <c r="G33" t="str">
        <f t="shared" si="1"/>
        <v>06103</v>
      </c>
      <c r="J33" s="48" t="s">
        <v>2149</v>
      </c>
      <c r="K33" s="39">
        <v>173.07</v>
      </c>
      <c r="L33" s="39">
        <f t="shared" si="2"/>
        <v>0</v>
      </c>
      <c r="M33"/>
      <c r="N33"/>
      <c r="R33"/>
      <c r="S33"/>
      <c r="T33"/>
      <c r="AF33" s="48" t="s">
        <v>2150</v>
      </c>
      <c r="AG33">
        <v>9</v>
      </c>
      <c r="AI33" s="85"/>
    </row>
    <row r="34" spans="1:35">
      <c r="A34" t="s">
        <v>2150</v>
      </c>
      <c r="B34" t="s">
        <v>206</v>
      </c>
      <c r="C34" s="82">
        <f t="shared" si="0"/>
        <v>2627.05</v>
      </c>
      <c r="D34" s="85">
        <v>78.84</v>
      </c>
      <c r="E34" s="85">
        <v>2548.21</v>
      </c>
      <c r="F34" s="22"/>
      <c r="G34" t="str">
        <f t="shared" si="1"/>
        <v>06112</v>
      </c>
      <c r="J34" s="48" t="s">
        <v>2150</v>
      </c>
      <c r="K34" s="39">
        <v>2627.0499999999997</v>
      </c>
      <c r="L34" s="39">
        <f t="shared" si="2"/>
        <v>0</v>
      </c>
      <c r="M34"/>
      <c r="N34"/>
      <c r="R34"/>
      <c r="S34"/>
      <c r="T34"/>
      <c r="AF34" s="48" t="s">
        <v>2151</v>
      </c>
      <c r="AG34">
        <v>38</v>
      </c>
      <c r="AI34" s="85"/>
    </row>
    <row r="35" spans="1:35">
      <c r="A35" t="s">
        <v>2151</v>
      </c>
      <c r="B35" t="s">
        <v>213</v>
      </c>
      <c r="C35" s="82">
        <f t="shared" si="0"/>
        <v>21526.39</v>
      </c>
      <c r="D35" s="85">
        <v>83.8</v>
      </c>
      <c r="E35" s="85">
        <v>21442.59</v>
      </c>
      <c r="F35" s="22"/>
      <c r="G35" t="str">
        <f t="shared" si="1"/>
        <v>06114</v>
      </c>
      <c r="J35" s="48" t="s">
        <v>2151</v>
      </c>
      <c r="K35" s="39">
        <v>21526.42</v>
      </c>
      <c r="L35" s="39">
        <f t="shared" si="2"/>
        <v>2.9999999998835847E-2</v>
      </c>
      <c r="M35"/>
      <c r="N35"/>
      <c r="R35"/>
      <c r="S35"/>
      <c r="T35"/>
      <c r="AF35" s="48" t="s">
        <v>2152</v>
      </c>
      <c r="AG35">
        <v>14</v>
      </c>
      <c r="AI35" s="85"/>
    </row>
    <row r="36" spans="1:35">
      <c r="A36" t="s">
        <v>2152</v>
      </c>
      <c r="B36" t="s">
        <v>247</v>
      </c>
      <c r="C36" s="82">
        <f t="shared" si="0"/>
        <v>7044.7999999999993</v>
      </c>
      <c r="D36" s="85">
        <v>17.899999999999999</v>
      </c>
      <c r="E36" s="85">
        <v>7026.9</v>
      </c>
      <c r="F36" s="22"/>
      <c r="G36" t="str">
        <f t="shared" si="1"/>
        <v>06117</v>
      </c>
      <c r="J36" s="48" t="s">
        <v>2152</v>
      </c>
      <c r="K36" s="39">
        <v>7044.8200000000006</v>
      </c>
      <c r="L36" s="39">
        <f t="shared" si="2"/>
        <v>2.0000000001346052E-2</v>
      </c>
      <c r="M36"/>
      <c r="N36"/>
      <c r="R36"/>
      <c r="S36"/>
      <c r="T36"/>
      <c r="AF36" s="48" t="s">
        <v>2153</v>
      </c>
      <c r="AG36">
        <v>20</v>
      </c>
      <c r="AI36" s="85"/>
    </row>
    <row r="37" spans="1:35">
      <c r="A37" t="s">
        <v>2153</v>
      </c>
      <c r="B37" t="s">
        <v>257</v>
      </c>
      <c r="C37" s="82">
        <f t="shared" si="0"/>
        <v>12496.81</v>
      </c>
      <c r="D37" s="85">
        <v>125.8</v>
      </c>
      <c r="E37" s="85">
        <v>12371.01</v>
      </c>
      <c r="F37" s="22"/>
      <c r="G37" t="str">
        <f t="shared" si="1"/>
        <v>06119</v>
      </c>
      <c r="J37" s="48" t="s">
        <v>2153</v>
      </c>
      <c r="K37" s="39">
        <v>12496.800000000001</v>
      </c>
      <c r="L37" s="39">
        <f t="shared" si="2"/>
        <v>-9.9999999983992893E-3</v>
      </c>
      <c r="M37"/>
      <c r="N37"/>
      <c r="R37"/>
      <c r="S37"/>
      <c r="T37"/>
      <c r="AF37" s="48" t="s">
        <v>2154</v>
      </c>
      <c r="AG37">
        <v>6</v>
      </c>
      <c r="AI37" s="85"/>
    </row>
    <row r="38" spans="1:35">
      <c r="A38" t="s">
        <v>2154</v>
      </c>
      <c r="B38" t="s">
        <v>275</v>
      </c>
      <c r="C38" s="82">
        <f t="shared" si="0"/>
        <v>4235.87</v>
      </c>
      <c r="D38" s="85">
        <v>0</v>
      </c>
      <c r="E38" s="85">
        <v>4235.87</v>
      </c>
      <c r="F38" s="22"/>
      <c r="G38" t="str">
        <f t="shared" si="1"/>
        <v>06122</v>
      </c>
      <c r="J38" s="48" t="s">
        <v>2154</v>
      </c>
      <c r="K38" s="39">
        <v>4235.88</v>
      </c>
      <c r="L38" s="39">
        <f t="shared" si="2"/>
        <v>1.0000000000218279E-2</v>
      </c>
      <c r="M38"/>
      <c r="N38"/>
      <c r="R38"/>
      <c r="S38"/>
      <c r="T38"/>
      <c r="AF38" s="48" t="s">
        <v>2155</v>
      </c>
      <c r="AG38">
        <v>4</v>
      </c>
      <c r="AI38" s="85"/>
    </row>
    <row r="39" spans="1:35">
      <c r="A39" t="s">
        <v>3040</v>
      </c>
      <c r="B39" t="s">
        <v>3041</v>
      </c>
      <c r="C39" s="82">
        <f t="shared" si="0"/>
        <v>65.290000000000006</v>
      </c>
      <c r="D39" s="85">
        <v>0</v>
      </c>
      <c r="E39" s="85">
        <v>65.290000000000006</v>
      </c>
      <c r="G39" t="str">
        <f t="shared" si="1"/>
        <v>06901</v>
      </c>
      <c r="J39" s="48" t="s">
        <v>3040</v>
      </c>
      <c r="K39" s="39">
        <v>65.289999999999992</v>
      </c>
      <c r="L39" s="39">
        <f t="shared" si="2"/>
        <v>0</v>
      </c>
      <c r="M39"/>
      <c r="N39"/>
      <c r="R39"/>
      <c r="S39"/>
      <c r="T39"/>
      <c r="AF39" s="48" t="s">
        <v>2156</v>
      </c>
      <c r="AG39">
        <v>2</v>
      </c>
      <c r="AI39" s="85"/>
    </row>
    <row r="40" spans="1:35">
      <c r="A40" t="s">
        <v>2155</v>
      </c>
      <c r="B40" t="s">
        <v>280</v>
      </c>
      <c r="C40" s="82">
        <f t="shared" si="0"/>
        <v>326.07</v>
      </c>
      <c r="D40" s="85">
        <v>0</v>
      </c>
      <c r="E40" s="85">
        <v>326.07</v>
      </c>
      <c r="F40" s="22"/>
      <c r="G40" t="str">
        <f t="shared" si="1"/>
        <v>07002</v>
      </c>
      <c r="J40" s="48" t="s">
        <v>2155</v>
      </c>
      <c r="K40" s="39">
        <v>326.08</v>
      </c>
      <c r="L40" s="39">
        <f t="shared" si="2"/>
        <v>9.9999999999909051E-3</v>
      </c>
      <c r="M40"/>
      <c r="N40"/>
      <c r="R40"/>
      <c r="S40"/>
      <c r="T40"/>
      <c r="AF40" s="48" t="s">
        <v>2157</v>
      </c>
      <c r="AG40">
        <v>16</v>
      </c>
      <c r="AI40" s="85"/>
    </row>
    <row r="41" spans="1:35">
      <c r="A41" t="s">
        <v>2156</v>
      </c>
      <c r="B41" t="s">
        <v>284</v>
      </c>
      <c r="C41" s="82">
        <f t="shared" si="0"/>
        <v>692.39</v>
      </c>
      <c r="D41" s="85">
        <v>7.5</v>
      </c>
      <c r="E41" s="85">
        <v>684.89</v>
      </c>
      <c r="F41" s="22"/>
      <c r="G41" t="str">
        <f t="shared" si="1"/>
        <v>07035</v>
      </c>
      <c r="J41" s="48" t="s">
        <v>2156</v>
      </c>
      <c r="K41" s="39">
        <v>692.39</v>
      </c>
      <c r="L41" s="39">
        <f t="shared" si="2"/>
        <v>0</v>
      </c>
      <c r="M41"/>
      <c r="N41"/>
      <c r="R41"/>
      <c r="S41"/>
      <c r="T41"/>
      <c r="AF41" s="48" t="s">
        <v>2158</v>
      </c>
      <c r="AG41">
        <v>2</v>
      </c>
      <c r="AI41" s="85"/>
    </row>
    <row r="42" spans="1:35">
      <c r="A42" t="s">
        <v>2157</v>
      </c>
      <c r="B42" t="s">
        <v>286</v>
      </c>
      <c r="C42" s="82">
        <f t="shared" si="0"/>
        <v>6242.83</v>
      </c>
      <c r="D42" s="85">
        <v>126.94</v>
      </c>
      <c r="E42" s="85">
        <v>6115.89</v>
      </c>
      <c r="F42" s="22"/>
      <c r="G42" t="str">
        <f t="shared" si="1"/>
        <v>08122</v>
      </c>
      <c r="J42" s="48" t="s">
        <v>2157</v>
      </c>
      <c r="K42" s="39">
        <v>6242.81</v>
      </c>
      <c r="L42" s="39">
        <f t="shared" si="2"/>
        <v>-1.9999999999527063E-2</v>
      </c>
      <c r="M42"/>
      <c r="N42"/>
      <c r="R42"/>
      <c r="S42"/>
      <c r="T42"/>
      <c r="AF42" s="48" t="s">
        <v>2159</v>
      </c>
      <c r="AG42">
        <v>4</v>
      </c>
      <c r="AI42" s="85"/>
    </row>
    <row r="43" spans="1:35">
      <c r="A43" t="s">
        <v>2158</v>
      </c>
      <c r="B43" t="s">
        <v>301</v>
      </c>
      <c r="C43" s="82">
        <f t="shared" si="0"/>
        <v>674.47</v>
      </c>
      <c r="D43" s="85">
        <v>0</v>
      </c>
      <c r="E43" s="85">
        <v>674.47</v>
      </c>
      <c r="F43" s="22"/>
      <c r="G43" t="str">
        <f t="shared" si="1"/>
        <v>08130</v>
      </c>
      <c r="J43" s="48" t="s">
        <v>2158</v>
      </c>
      <c r="K43" s="39">
        <v>674.47</v>
      </c>
      <c r="L43" s="39">
        <f t="shared" si="2"/>
        <v>0</v>
      </c>
      <c r="M43"/>
      <c r="N43"/>
      <c r="R43"/>
      <c r="S43"/>
      <c r="T43"/>
      <c r="AF43" s="48" t="s">
        <v>2160</v>
      </c>
      <c r="AG43">
        <v>3</v>
      </c>
      <c r="AI43" s="85"/>
    </row>
    <row r="44" spans="1:35">
      <c r="A44" t="s">
        <v>2159</v>
      </c>
      <c r="B44" t="s">
        <v>304</v>
      </c>
      <c r="C44" s="82">
        <f t="shared" si="0"/>
        <v>1381.4</v>
      </c>
      <c r="D44" s="85">
        <v>0</v>
      </c>
      <c r="E44" s="85">
        <v>1381.4</v>
      </c>
      <c r="F44" s="22"/>
      <c r="G44" t="str">
        <f t="shared" si="1"/>
        <v>08401</v>
      </c>
      <c r="J44" s="48" t="s">
        <v>2159</v>
      </c>
      <c r="K44" s="39">
        <v>1381.39</v>
      </c>
      <c r="L44" s="39">
        <f t="shared" si="2"/>
        <v>-9.9999999999909051E-3</v>
      </c>
      <c r="M44"/>
      <c r="N44"/>
      <c r="R44"/>
      <c r="S44"/>
      <c r="T44"/>
      <c r="AF44" s="48" t="s">
        <v>2161</v>
      </c>
      <c r="AG44">
        <v>7</v>
      </c>
      <c r="AI44" s="85"/>
    </row>
    <row r="45" spans="1:35">
      <c r="A45" t="s">
        <v>2160</v>
      </c>
      <c r="B45" t="s">
        <v>308</v>
      </c>
      <c r="C45" s="82">
        <f t="shared" si="0"/>
        <v>1170.01</v>
      </c>
      <c r="D45" s="85">
        <v>35.4</v>
      </c>
      <c r="E45" s="85">
        <v>1134.6099999999999</v>
      </c>
      <c r="F45" s="22"/>
      <c r="G45" t="str">
        <f t="shared" si="1"/>
        <v>08402</v>
      </c>
      <c r="J45" s="48" t="s">
        <v>2160</v>
      </c>
      <c r="K45" s="39">
        <v>1170.02</v>
      </c>
      <c r="L45" s="39">
        <f t="shared" si="2"/>
        <v>9.9999999999909051E-3</v>
      </c>
      <c r="M45"/>
      <c r="N45"/>
      <c r="R45"/>
      <c r="S45"/>
      <c r="T45"/>
      <c r="AF45" s="48" t="s">
        <v>2162</v>
      </c>
      <c r="AG45">
        <v>12</v>
      </c>
      <c r="AI45" s="85"/>
    </row>
    <row r="46" spans="1:35">
      <c r="A46" t="s">
        <v>2161</v>
      </c>
      <c r="B46" t="s">
        <v>310</v>
      </c>
      <c r="C46" s="82">
        <f t="shared" si="0"/>
        <v>2306.39</v>
      </c>
      <c r="D46" s="85">
        <v>0</v>
      </c>
      <c r="E46" s="85">
        <v>2306.39</v>
      </c>
      <c r="F46" s="22"/>
      <c r="G46" t="str">
        <f t="shared" si="1"/>
        <v>08404</v>
      </c>
      <c r="J46" s="48" t="s">
        <v>2161</v>
      </c>
      <c r="K46" s="39">
        <v>2306.39</v>
      </c>
      <c r="L46" s="39">
        <f t="shared" si="2"/>
        <v>0</v>
      </c>
      <c r="M46"/>
      <c r="N46"/>
      <c r="R46"/>
      <c r="S46"/>
      <c r="T46"/>
      <c r="AF46" s="48" t="s">
        <v>2163</v>
      </c>
      <c r="AG46">
        <v>1</v>
      </c>
      <c r="AI46" s="85"/>
    </row>
    <row r="47" spans="1:35">
      <c r="A47" t="s">
        <v>2162</v>
      </c>
      <c r="B47" t="s">
        <v>316</v>
      </c>
      <c r="C47" s="82">
        <f t="shared" si="0"/>
        <v>5041.67</v>
      </c>
      <c r="D47" s="85">
        <v>157.36000000000001</v>
      </c>
      <c r="E47" s="85">
        <v>4884.3100000000004</v>
      </c>
      <c r="F47" s="22"/>
      <c r="G47" t="str">
        <f t="shared" si="1"/>
        <v>08458</v>
      </c>
      <c r="J47" s="48" t="s">
        <v>2162</v>
      </c>
      <c r="K47" s="39">
        <v>5041.67</v>
      </c>
      <c r="L47" s="39">
        <f t="shared" si="2"/>
        <v>0</v>
      </c>
      <c r="M47"/>
      <c r="N47"/>
      <c r="R47"/>
      <c r="S47"/>
      <c r="T47"/>
      <c r="AF47" s="48" t="s">
        <v>2164</v>
      </c>
      <c r="AG47">
        <v>4</v>
      </c>
      <c r="AI47" s="85"/>
    </row>
    <row r="48" spans="1:35">
      <c r="A48" t="s">
        <v>2163</v>
      </c>
      <c r="B48" t="s">
        <v>327</v>
      </c>
      <c r="C48" s="82">
        <f t="shared" si="0"/>
        <v>112.6</v>
      </c>
      <c r="D48" s="85">
        <v>0</v>
      </c>
      <c r="E48" s="85">
        <v>112.6</v>
      </c>
      <c r="F48" s="22"/>
      <c r="G48" t="str">
        <f t="shared" si="1"/>
        <v>09013</v>
      </c>
      <c r="J48" s="48" t="s">
        <v>2163</v>
      </c>
      <c r="K48" s="39">
        <v>112.6</v>
      </c>
      <c r="L48" s="39">
        <f t="shared" si="2"/>
        <v>0</v>
      </c>
      <c r="M48"/>
      <c r="N48"/>
      <c r="R48"/>
      <c r="S48"/>
      <c r="T48"/>
      <c r="AF48" s="48" t="s">
        <v>2165</v>
      </c>
      <c r="AG48">
        <v>1</v>
      </c>
      <c r="AI48" s="85"/>
    </row>
    <row r="49" spans="1:35">
      <c r="A49" t="s">
        <v>2164</v>
      </c>
      <c r="B49" t="s">
        <v>329</v>
      </c>
      <c r="C49" s="82">
        <f t="shared" si="0"/>
        <v>731.7700000000001</v>
      </c>
      <c r="D49" s="85">
        <v>29.7</v>
      </c>
      <c r="E49" s="85">
        <v>702.07</v>
      </c>
      <c r="F49" s="22"/>
      <c r="G49" t="str">
        <f t="shared" si="1"/>
        <v>09075</v>
      </c>
      <c r="J49" s="48" t="s">
        <v>2164</v>
      </c>
      <c r="K49" s="39">
        <v>731.77</v>
      </c>
      <c r="L49" s="39">
        <f t="shared" si="2"/>
        <v>0</v>
      </c>
      <c r="M49"/>
      <c r="N49"/>
      <c r="R49"/>
      <c r="S49"/>
      <c r="T49"/>
      <c r="AF49" s="48" t="s">
        <v>2166</v>
      </c>
      <c r="AG49">
        <v>10</v>
      </c>
      <c r="AI49" s="85"/>
    </row>
    <row r="50" spans="1:35">
      <c r="A50" t="s">
        <v>2165</v>
      </c>
      <c r="B50" t="s">
        <v>334</v>
      </c>
      <c r="C50" s="82">
        <f t="shared" si="0"/>
        <v>24.5</v>
      </c>
      <c r="D50" s="85">
        <v>2</v>
      </c>
      <c r="E50" s="85">
        <v>22.5</v>
      </c>
      <c r="F50" s="22"/>
      <c r="G50" t="str">
        <f t="shared" si="1"/>
        <v>09102</v>
      </c>
      <c r="J50" s="48" t="s">
        <v>2165</v>
      </c>
      <c r="K50" s="39">
        <v>24.5</v>
      </c>
      <c r="L50" s="39">
        <f t="shared" si="2"/>
        <v>0</v>
      </c>
      <c r="M50"/>
      <c r="N50"/>
      <c r="R50"/>
      <c r="S50"/>
      <c r="T50"/>
      <c r="AF50" s="48" t="s">
        <v>2167</v>
      </c>
      <c r="AG50">
        <v>1</v>
      </c>
      <c r="AI50" s="85"/>
    </row>
    <row r="51" spans="1:35">
      <c r="A51" t="s">
        <v>2166</v>
      </c>
      <c r="B51" t="s">
        <v>336</v>
      </c>
      <c r="C51" s="82">
        <f t="shared" si="0"/>
        <v>5791.09</v>
      </c>
      <c r="D51" s="85">
        <v>69.37</v>
      </c>
      <c r="E51" s="85">
        <v>5721.72</v>
      </c>
      <c r="F51" s="22"/>
      <c r="G51" t="str">
        <f t="shared" si="1"/>
        <v>09206</v>
      </c>
      <c r="J51" s="48" t="s">
        <v>2166</v>
      </c>
      <c r="K51" s="39">
        <v>5791.0999999999995</v>
      </c>
      <c r="L51" s="39">
        <f t="shared" si="2"/>
        <v>9.999999999308784E-3</v>
      </c>
      <c r="M51"/>
      <c r="N51"/>
      <c r="R51"/>
      <c r="S51"/>
      <c r="T51"/>
      <c r="AF51" s="48" t="s">
        <v>2168</v>
      </c>
      <c r="AG51">
        <v>2</v>
      </c>
      <c r="AI51" s="85"/>
    </row>
    <row r="52" spans="1:35">
      <c r="A52" t="s">
        <v>2167</v>
      </c>
      <c r="B52" t="s">
        <v>343</v>
      </c>
      <c r="C52" s="82">
        <f t="shared" si="0"/>
        <v>106.22</v>
      </c>
      <c r="D52" s="85">
        <v>0</v>
      </c>
      <c r="E52" s="85">
        <v>106.22</v>
      </c>
      <c r="F52" s="22"/>
      <c r="G52" t="str">
        <f t="shared" si="1"/>
        <v>09207</v>
      </c>
      <c r="J52" s="48" t="s">
        <v>2167</v>
      </c>
      <c r="K52" s="39">
        <v>106.22</v>
      </c>
      <c r="L52" s="39">
        <f t="shared" si="2"/>
        <v>0</v>
      </c>
      <c r="M52"/>
      <c r="N52"/>
      <c r="R52"/>
      <c r="S52"/>
      <c r="T52"/>
      <c r="AF52" s="48" t="s">
        <v>2169</v>
      </c>
      <c r="AG52">
        <v>1</v>
      </c>
      <c r="AI52" s="85"/>
    </row>
    <row r="53" spans="1:35">
      <c r="A53" t="s">
        <v>2168</v>
      </c>
      <c r="B53" t="s">
        <v>345</v>
      </c>
      <c r="C53" s="82">
        <f t="shared" si="0"/>
        <v>279.53999999999996</v>
      </c>
      <c r="D53" s="85">
        <v>20.9</v>
      </c>
      <c r="E53" s="85">
        <v>258.64</v>
      </c>
      <c r="F53" s="22"/>
      <c r="G53" t="str">
        <f t="shared" si="1"/>
        <v>09209</v>
      </c>
      <c r="J53" s="48" t="s">
        <v>2168</v>
      </c>
      <c r="K53" s="39">
        <v>279.53999999999996</v>
      </c>
      <c r="L53" s="39">
        <f t="shared" si="2"/>
        <v>0</v>
      </c>
      <c r="M53"/>
      <c r="N53"/>
      <c r="R53"/>
      <c r="S53"/>
      <c r="T53"/>
      <c r="AF53" s="48" t="s">
        <v>2170</v>
      </c>
      <c r="AG53">
        <v>2</v>
      </c>
      <c r="AI53" s="85"/>
    </row>
    <row r="54" spans="1:35">
      <c r="A54" t="s">
        <v>2169</v>
      </c>
      <c r="B54" t="s">
        <v>348</v>
      </c>
      <c r="C54" s="82">
        <f t="shared" si="0"/>
        <v>16.04</v>
      </c>
      <c r="D54" s="85">
        <v>0</v>
      </c>
      <c r="E54" s="85">
        <v>16.04</v>
      </c>
      <c r="F54" s="22"/>
      <c r="G54" t="str">
        <f t="shared" si="1"/>
        <v>10003</v>
      </c>
      <c r="J54" s="48" t="s">
        <v>2169</v>
      </c>
      <c r="K54" s="39">
        <v>16.04</v>
      </c>
      <c r="L54" s="39">
        <f t="shared" si="2"/>
        <v>0</v>
      </c>
      <c r="M54"/>
      <c r="N54"/>
      <c r="R54"/>
      <c r="S54"/>
      <c r="T54"/>
      <c r="AF54" s="48" t="s">
        <v>2171</v>
      </c>
      <c r="AG54">
        <v>1</v>
      </c>
      <c r="AI54" s="85"/>
    </row>
    <row r="55" spans="1:35">
      <c r="A55" t="s">
        <v>2170</v>
      </c>
      <c r="B55" t="s">
        <v>350</v>
      </c>
      <c r="C55" s="82">
        <f t="shared" si="0"/>
        <v>219.01</v>
      </c>
      <c r="D55" s="85">
        <v>0</v>
      </c>
      <c r="E55" s="85">
        <v>219.01</v>
      </c>
      <c r="F55" s="22"/>
      <c r="G55" t="str">
        <f t="shared" si="1"/>
        <v>10050</v>
      </c>
      <c r="J55" s="48" t="s">
        <v>2170</v>
      </c>
      <c r="K55" s="39">
        <v>219.01</v>
      </c>
      <c r="L55" s="39">
        <f t="shared" si="2"/>
        <v>0</v>
      </c>
      <c r="M55"/>
      <c r="N55"/>
      <c r="R55"/>
      <c r="S55"/>
      <c r="T55"/>
      <c r="AF55" s="48" t="s">
        <v>2172</v>
      </c>
      <c r="AG55">
        <v>3</v>
      </c>
      <c r="AI55" s="85"/>
    </row>
    <row r="56" spans="1:35">
      <c r="A56" t="s">
        <v>2171</v>
      </c>
      <c r="B56" t="s">
        <v>352</v>
      </c>
      <c r="C56" s="82">
        <f t="shared" si="0"/>
        <v>44</v>
      </c>
      <c r="D56" s="85">
        <v>0</v>
      </c>
      <c r="E56" s="85">
        <v>44</v>
      </c>
      <c r="F56" s="22"/>
      <c r="G56" t="str">
        <f t="shared" si="1"/>
        <v>10065</v>
      </c>
      <c r="J56" s="48" t="s">
        <v>2171</v>
      </c>
      <c r="K56" s="39">
        <v>44</v>
      </c>
      <c r="L56" s="39">
        <f t="shared" si="2"/>
        <v>0</v>
      </c>
      <c r="M56"/>
      <c r="N56"/>
      <c r="R56"/>
      <c r="S56"/>
      <c r="T56"/>
      <c r="AF56" s="48" t="s">
        <v>2173</v>
      </c>
      <c r="AG56">
        <v>4</v>
      </c>
      <c r="AI56" s="85"/>
    </row>
    <row r="57" spans="1:35">
      <c r="A57" t="s">
        <v>2172</v>
      </c>
      <c r="B57" t="s">
        <v>353</v>
      </c>
      <c r="C57" s="82">
        <f t="shared" si="0"/>
        <v>186.37</v>
      </c>
      <c r="D57" s="85">
        <v>0</v>
      </c>
      <c r="E57" s="85">
        <v>186.37</v>
      </c>
      <c r="F57" s="22"/>
      <c r="G57" t="str">
        <f t="shared" si="1"/>
        <v>10070</v>
      </c>
      <c r="J57" s="48" t="s">
        <v>2172</v>
      </c>
      <c r="K57" s="39">
        <v>186.36</v>
      </c>
      <c r="L57" s="39">
        <f t="shared" si="2"/>
        <v>-9.9999999999909051E-3</v>
      </c>
      <c r="M57"/>
      <c r="N57"/>
      <c r="R57"/>
      <c r="S57"/>
      <c r="T57"/>
      <c r="AF57" s="48" t="s">
        <v>2174</v>
      </c>
      <c r="AG57">
        <v>28</v>
      </c>
      <c r="AI57" s="85"/>
    </row>
    <row r="58" spans="1:35">
      <c r="A58" t="s">
        <v>2173</v>
      </c>
      <c r="B58" t="s">
        <v>357</v>
      </c>
      <c r="C58" s="82">
        <f t="shared" si="0"/>
        <v>532.47</v>
      </c>
      <c r="D58" s="85">
        <v>0</v>
      </c>
      <c r="E58" s="85">
        <v>532.47</v>
      </c>
      <c r="F58" s="22"/>
      <c r="G58" t="str">
        <f t="shared" si="1"/>
        <v>10309</v>
      </c>
      <c r="J58" s="48" t="s">
        <v>2173</v>
      </c>
      <c r="K58" s="39">
        <v>532.47</v>
      </c>
      <c r="L58" s="39">
        <f t="shared" si="2"/>
        <v>0</v>
      </c>
      <c r="M58"/>
      <c r="N58"/>
      <c r="R58"/>
      <c r="S58"/>
      <c r="T58"/>
      <c r="AF58" s="48" t="s">
        <v>2175</v>
      </c>
      <c r="AG58">
        <v>8</v>
      </c>
      <c r="AI58" s="85"/>
    </row>
    <row r="59" spans="1:35">
      <c r="A59" t="s">
        <v>2174</v>
      </c>
      <c r="B59" t="s">
        <v>361</v>
      </c>
      <c r="C59" s="82">
        <f t="shared" si="0"/>
        <v>18155.259999999998</v>
      </c>
      <c r="D59" s="85">
        <v>81.3</v>
      </c>
      <c r="E59" s="85">
        <v>18073.96</v>
      </c>
      <c r="F59" s="22"/>
      <c r="G59" t="str">
        <f t="shared" si="1"/>
        <v>11001</v>
      </c>
      <c r="J59" s="48" t="s">
        <v>2174</v>
      </c>
      <c r="K59" s="39">
        <v>18155.29</v>
      </c>
      <c r="L59" s="39">
        <f t="shared" si="2"/>
        <v>3.0000000002473826E-2</v>
      </c>
      <c r="M59"/>
      <c r="N59"/>
      <c r="R59"/>
      <c r="S59"/>
      <c r="T59"/>
      <c r="AF59" s="48" t="s">
        <v>2177</v>
      </c>
      <c r="AG59">
        <v>1</v>
      </c>
      <c r="AI59" s="85"/>
    </row>
    <row r="60" spans="1:35">
      <c r="A60" t="s">
        <v>2175</v>
      </c>
      <c r="B60" t="s">
        <v>381</v>
      </c>
      <c r="C60" s="82">
        <f t="shared" si="0"/>
        <v>1947.86</v>
      </c>
      <c r="D60" s="85">
        <v>11.8</v>
      </c>
      <c r="E60" s="85">
        <v>1936.06</v>
      </c>
      <c r="F60" s="22"/>
      <c r="G60" t="str">
        <f t="shared" si="1"/>
        <v>11051</v>
      </c>
      <c r="J60" s="48" t="s">
        <v>2175</v>
      </c>
      <c r="K60" s="39">
        <v>1947.84</v>
      </c>
      <c r="L60" s="39">
        <f t="shared" si="2"/>
        <v>-1.999999999998181E-2</v>
      </c>
      <c r="M60"/>
      <c r="N60"/>
      <c r="R60"/>
      <c r="S60"/>
      <c r="T60"/>
      <c r="AF60" s="48" t="s">
        <v>2178</v>
      </c>
      <c r="AG60">
        <v>2</v>
      </c>
      <c r="AI60" s="85"/>
    </row>
    <row r="61" spans="1:35">
      <c r="A61" t="s">
        <v>2176</v>
      </c>
      <c r="B61" t="s">
        <v>389</v>
      </c>
      <c r="C61" s="82">
        <f t="shared" si="0"/>
        <v>11</v>
      </c>
      <c r="D61" s="85">
        <v>0</v>
      </c>
      <c r="E61" s="85">
        <v>11</v>
      </c>
      <c r="F61" s="22"/>
      <c r="G61" t="str">
        <f t="shared" si="1"/>
        <v>11054</v>
      </c>
      <c r="J61" s="48" t="s">
        <v>2176</v>
      </c>
      <c r="K61" s="39">
        <v>11</v>
      </c>
      <c r="L61" s="39">
        <f t="shared" si="2"/>
        <v>0</v>
      </c>
      <c r="M61"/>
      <c r="N61"/>
      <c r="R61"/>
      <c r="S61"/>
      <c r="T61"/>
      <c r="AF61" s="48" t="s">
        <v>2179</v>
      </c>
      <c r="AG61">
        <v>6</v>
      </c>
      <c r="AI61" s="85"/>
    </row>
    <row r="62" spans="1:35">
      <c r="A62" t="s">
        <v>2177</v>
      </c>
      <c r="B62" t="s">
        <v>391</v>
      </c>
      <c r="C62" s="82">
        <f t="shared" si="0"/>
        <v>37.28</v>
      </c>
      <c r="D62" s="85">
        <v>0</v>
      </c>
      <c r="E62" s="85">
        <v>37.28</v>
      </c>
      <c r="F62" s="22"/>
      <c r="G62" t="str">
        <f t="shared" si="1"/>
        <v>11056</v>
      </c>
      <c r="J62" s="48" t="s">
        <v>2177</v>
      </c>
      <c r="K62" s="39">
        <v>37.28</v>
      </c>
      <c r="L62" s="39">
        <f t="shared" si="2"/>
        <v>0</v>
      </c>
      <c r="M62"/>
      <c r="N62"/>
      <c r="R62"/>
      <c r="S62"/>
      <c r="T62"/>
      <c r="AF62" s="48" t="s">
        <v>2180</v>
      </c>
      <c r="AG62">
        <v>9</v>
      </c>
      <c r="AI62" s="85"/>
    </row>
    <row r="63" spans="1:35">
      <c r="A63" t="s">
        <v>2178</v>
      </c>
      <c r="B63" t="s">
        <v>393</v>
      </c>
      <c r="C63" s="82">
        <f t="shared" si="0"/>
        <v>357.41</v>
      </c>
      <c r="D63" s="85">
        <v>24.3</v>
      </c>
      <c r="E63" s="85">
        <v>333.11</v>
      </c>
      <c r="F63" s="22"/>
      <c r="G63" t="str">
        <f t="shared" si="1"/>
        <v>12110</v>
      </c>
      <c r="J63" s="48" t="s">
        <v>2178</v>
      </c>
      <c r="K63" s="39">
        <v>357.40999999999997</v>
      </c>
      <c r="L63" s="39">
        <f t="shared" si="2"/>
        <v>0</v>
      </c>
      <c r="M63"/>
      <c r="N63"/>
      <c r="R63"/>
      <c r="S63"/>
      <c r="T63"/>
      <c r="AF63" s="48" t="s">
        <v>2181</v>
      </c>
      <c r="AG63">
        <v>3</v>
      </c>
      <c r="AI63" s="85"/>
    </row>
    <row r="64" spans="1:35">
      <c r="A64" t="s">
        <v>2179</v>
      </c>
      <c r="B64" t="s">
        <v>396</v>
      </c>
      <c r="C64" s="82">
        <f t="shared" si="0"/>
        <v>2224.86</v>
      </c>
      <c r="D64" s="85">
        <v>33.9</v>
      </c>
      <c r="E64" s="85">
        <v>2190.96</v>
      </c>
      <c r="F64" s="22"/>
      <c r="G64" t="str">
        <f t="shared" si="1"/>
        <v>13073</v>
      </c>
      <c r="J64" s="48" t="s">
        <v>2179</v>
      </c>
      <c r="K64" s="39">
        <v>2224.87</v>
      </c>
      <c r="L64" s="39">
        <f t="shared" si="2"/>
        <v>9.9999999997635314E-3</v>
      </c>
      <c r="M64"/>
      <c r="N64"/>
      <c r="R64"/>
      <c r="S64"/>
      <c r="T64"/>
      <c r="AF64" s="48" t="s">
        <v>2182</v>
      </c>
      <c r="AG64">
        <v>2</v>
      </c>
      <c r="AI64" s="85"/>
    </row>
    <row r="65" spans="1:35">
      <c r="A65" t="s">
        <v>2180</v>
      </c>
      <c r="B65" t="s">
        <v>403</v>
      </c>
      <c r="C65" s="82">
        <f t="shared" si="0"/>
        <v>3256.91</v>
      </c>
      <c r="D65" s="85">
        <v>43.1</v>
      </c>
      <c r="E65" s="85">
        <v>3213.81</v>
      </c>
      <c r="F65" s="22"/>
      <c r="G65" t="str">
        <f t="shared" si="1"/>
        <v>13144</v>
      </c>
      <c r="J65" s="48" t="s">
        <v>2180</v>
      </c>
      <c r="K65" s="39">
        <v>3256.91</v>
      </c>
      <c r="L65" s="39">
        <f t="shared" si="2"/>
        <v>0</v>
      </c>
      <c r="M65"/>
      <c r="N65"/>
      <c r="R65"/>
      <c r="S65"/>
      <c r="T65"/>
      <c r="AF65" s="48" t="s">
        <v>2183</v>
      </c>
      <c r="AG65">
        <v>2</v>
      </c>
      <c r="AI65" s="85"/>
    </row>
    <row r="66" spans="1:35">
      <c r="A66" t="s">
        <v>2181</v>
      </c>
      <c r="B66" t="s">
        <v>409</v>
      </c>
      <c r="C66" s="82">
        <f t="shared" si="0"/>
        <v>883</v>
      </c>
      <c r="D66" s="85">
        <v>0</v>
      </c>
      <c r="E66" s="85">
        <v>883</v>
      </c>
      <c r="F66" s="22"/>
      <c r="G66" t="str">
        <f t="shared" si="1"/>
        <v>13146</v>
      </c>
      <c r="J66" s="48" t="s">
        <v>2181</v>
      </c>
      <c r="K66" s="39">
        <v>883</v>
      </c>
      <c r="L66" s="39">
        <f t="shared" si="2"/>
        <v>0</v>
      </c>
      <c r="M66"/>
      <c r="N66"/>
      <c r="R66"/>
      <c r="S66"/>
      <c r="T66"/>
      <c r="AF66" s="48" t="s">
        <v>2184</v>
      </c>
      <c r="AG66">
        <v>4</v>
      </c>
      <c r="AI66" s="85"/>
    </row>
    <row r="67" spans="1:35">
      <c r="A67" t="s">
        <v>2182</v>
      </c>
      <c r="B67" t="s">
        <v>413</v>
      </c>
      <c r="C67" s="82">
        <f t="shared" ref="C67:C130" si="3">SUM(D67:E67)</f>
        <v>178.4</v>
      </c>
      <c r="D67" s="85">
        <v>0</v>
      </c>
      <c r="E67" s="85">
        <v>178.4</v>
      </c>
      <c r="F67" s="22"/>
      <c r="G67" t="str">
        <f t="shared" si="1"/>
        <v>13151</v>
      </c>
      <c r="J67" s="48" t="s">
        <v>2182</v>
      </c>
      <c r="K67" s="39">
        <v>178.4</v>
      </c>
      <c r="L67" s="39">
        <f t="shared" si="2"/>
        <v>0</v>
      </c>
      <c r="M67"/>
      <c r="N67"/>
      <c r="R67"/>
      <c r="S67"/>
      <c r="T67"/>
      <c r="AF67" s="48" t="s">
        <v>2185</v>
      </c>
      <c r="AG67">
        <v>19</v>
      </c>
      <c r="AI67" s="85"/>
    </row>
    <row r="68" spans="1:35">
      <c r="A68" t="s">
        <v>2183</v>
      </c>
      <c r="B68" t="s">
        <v>416</v>
      </c>
      <c r="C68" s="82">
        <f t="shared" si="3"/>
        <v>531.75</v>
      </c>
      <c r="D68" s="85">
        <v>34</v>
      </c>
      <c r="E68" s="85">
        <v>497.75</v>
      </c>
      <c r="F68" s="22"/>
      <c r="G68" t="str">
        <f t="shared" ref="G68:G131" si="4">A68</f>
        <v>13156</v>
      </c>
      <c r="J68" s="48" t="s">
        <v>2183</v>
      </c>
      <c r="K68" s="39">
        <v>531.76</v>
      </c>
      <c r="L68" s="39">
        <f t="shared" ref="L68:L131" si="5">K68-C68</f>
        <v>9.9999999999909051E-3</v>
      </c>
      <c r="M68"/>
      <c r="N68"/>
      <c r="R68"/>
      <c r="S68"/>
      <c r="T68"/>
      <c r="AF68" s="48" t="s">
        <v>2186</v>
      </c>
      <c r="AG68">
        <v>6</v>
      </c>
      <c r="AI68" s="85"/>
    </row>
    <row r="69" spans="1:35">
      <c r="A69" t="s">
        <v>2184</v>
      </c>
      <c r="B69" t="s">
        <v>419</v>
      </c>
      <c r="C69" s="82">
        <f t="shared" si="3"/>
        <v>1720.9</v>
      </c>
      <c r="D69" s="85">
        <v>44</v>
      </c>
      <c r="E69" s="85">
        <v>1676.9</v>
      </c>
      <c r="F69" s="22"/>
      <c r="G69" t="str">
        <f t="shared" si="4"/>
        <v>13160</v>
      </c>
      <c r="J69" s="48" t="s">
        <v>2184</v>
      </c>
      <c r="K69" s="39">
        <v>1720.9</v>
      </c>
      <c r="L69" s="39">
        <f t="shared" si="5"/>
        <v>0</v>
      </c>
      <c r="M69"/>
      <c r="N69"/>
      <c r="R69"/>
      <c r="S69"/>
      <c r="T69"/>
      <c r="AF69" s="48" t="s">
        <v>2187</v>
      </c>
      <c r="AG69">
        <v>2</v>
      </c>
      <c r="AI69" s="85"/>
    </row>
    <row r="70" spans="1:35">
      <c r="A70" t="s">
        <v>2185</v>
      </c>
      <c r="B70" t="s">
        <v>424</v>
      </c>
      <c r="C70" s="82">
        <f t="shared" si="3"/>
        <v>8295.51</v>
      </c>
      <c r="D70" s="85">
        <v>0</v>
      </c>
      <c r="E70" s="85">
        <v>8295.51</v>
      </c>
      <c r="F70" s="22"/>
      <c r="G70" t="str">
        <f t="shared" si="4"/>
        <v>13161</v>
      </c>
      <c r="J70" s="48" t="s">
        <v>2185</v>
      </c>
      <c r="K70" s="39">
        <v>8295.51</v>
      </c>
      <c r="L70" s="39">
        <f t="shared" si="5"/>
        <v>0</v>
      </c>
      <c r="M70"/>
      <c r="N70"/>
      <c r="R70"/>
      <c r="S70"/>
      <c r="T70"/>
      <c r="AF70" s="48" t="s">
        <v>2188</v>
      </c>
      <c r="AG70">
        <v>3</v>
      </c>
      <c r="AI70" s="85"/>
    </row>
    <row r="71" spans="1:35">
      <c r="A71" t="s">
        <v>2186</v>
      </c>
      <c r="B71" t="s">
        <v>438</v>
      </c>
      <c r="C71" s="82">
        <f t="shared" si="3"/>
        <v>2681.22</v>
      </c>
      <c r="D71" s="85">
        <v>0</v>
      </c>
      <c r="E71" s="85">
        <v>2681.22</v>
      </c>
      <c r="F71" s="22"/>
      <c r="G71" t="str">
        <f t="shared" si="4"/>
        <v>13165</v>
      </c>
      <c r="J71" s="48" t="s">
        <v>2186</v>
      </c>
      <c r="K71" s="39">
        <v>2681.2000000000003</v>
      </c>
      <c r="L71" s="39">
        <f t="shared" si="5"/>
        <v>-1.9999999999527063E-2</v>
      </c>
      <c r="M71"/>
      <c r="N71"/>
      <c r="R71"/>
      <c r="S71"/>
      <c r="T71"/>
      <c r="AF71" s="48" t="s">
        <v>2189</v>
      </c>
      <c r="AG71">
        <v>11</v>
      </c>
      <c r="AI71" s="85"/>
    </row>
    <row r="72" spans="1:35">
      <c r="A72" t="s">
        <v>2187</v>
      </c>
      <c r="B72" t="s">
        <v>445</v>
      </c>
      <c r="C72" s="82">
        <f t="shared" si="3"/>
        <v>117.77</v>
      </c>
      <c r="D72" s="85">
        <v>0</v>
      </c>
      <c r="E72" s="85">
        <v>117.77</v>
      </c>
      <c r="F72" s="22"/>
      <c r="G72" t="str">
        <f t="shared" si="4"/>
        <v>13167</v>
      </c>
      <c r="J72" s="48" t="s">
        <v>2187</v>
      </c>
      <c r="K72" s="39">
        <v>117.77</v>
      </c>
      <c r="L72" s="39">
        <f t="shared" si="5"/>
        <v>0</v>
      </c>
      <c r="M72"/>
      <c r="N72"/>
      <c r="R72"/>
      <c r="S72"/>
      <c r="T72"/>
      <c r="AF72" s="48" t="s">
        <v>2190</v>
      </c>
      <c r="AG72">
        <v>6</v>
      </c>
      <c r="AI72" s="85"/>
    </row>
    <row r="73" spans="1:35">
      <c r="A73" t="s">
        <v>2188</v>
      </c>
      <c r="B73" t="s">
        <v>448</v>
      </c>
      <c r="C73" s="82">
        <f t="shared" si="3"/>
        <v>604.4</v>
      </c>
      <c r="D73" s="85">
        <v>0</v>
      </c>
      <c r="E73" s="85">
        <v>604.4</v>
      </c>
      <c r="F73" s="22"/>
      <c r="G73" t="str">
        <f t="shared" si="4"/>
        <v>13301</v>
      </c>
      <c r="J73" s="48" t="s">
        <v>2188</v>
      </c>
      <c r="K73" s="39">
        <v>604.3900000000001</v>
      </c>
      <c r="L73" s="39">
        <f t="shared" si="5"/>
        <v>-9.9999999998772182E-3</v>
      </c>
      <c r="M73"/>
      <c r="N73"/>
      <c r="R73"/>
      <c r="S73"/>
      <c r="T73"/>
      <c r="AF73" s="48" t="s">
        <v>2191</v>
      </c>
      <c r="AG73">
        <v>4</v>
      </c>
      <c r="AI73" s="85"/>
    </row>
    <row r="74" spans="1:35">
      <c r="A74" t="s">
        <v>2189</v>
      </c>
      <c r="B74" t="s">
        <v>451</v>
      </c>
      <c r="C74" s="82">
        <f t="shared" si="3"/>
        <v>3015.64</v>
      </c>
      <c r="D74" s="85">
        <v>0</v>
      </c>
      <c r="E74" s="85">
        <v>3015.64</v>
      </c>
      <c r="F74" s="22"/>
      <c r="G74" t="str">
        <f t="shared" si="4"/>
        <v>14005</v>
      </c>
      <c r="J74" s="48" t="s">
        <v>2189</v>
      </c>
      <c r="K74" s="39">
        <v>3015.6200000000003</v>
      </c>
      <c r="L74" s="39">
        <f t="shared" si="5"/>
        <v>-1.9999999999527063E-2</v>
      </c>
      <c r="M74"/>
      <c r="N74"/>
      <c r="R74"/>
      <c r="S74"/>
      <c r="T74"/>
      <c r="AF74" s="48" t="s">
        <v>2192</v>
      </c>
      <c r="AG74">
        <v>1</v>
      </c>
      <c r="AI74" s="85"/>
    </row>
    <row r="75" spans="1:35">
      <c r="A75" t="s">
        <v>2190</v>
      </c>
      <c r="B75" t="s">
        <v>459</v>
      </c>
      <c r="C75" s="82">
        <f t="shared" si="3"/>
        <v>1519.22</v>
      </c>
      <c r="D75" s="85">
        <v>16.2</v>
      </c>
      <c r="E75" s="85">
        <v>1503.02</v>
      </c>
      <c r="F75" s="22"/>
      <c r="G75" t="str">
        <f t="shared" si="4"/>
        <v>14028</v>
      </c>
      <c r="J75" s="48" t="s">
        <v>2190</v>
      </c>
      <c r="K75" s="39">
        <v>1519.24</v>
      </c>
      <c r="L75" s="39">
        <f t="shared" si="5"/>
        <v>1.999999999998181E-2</v>
      </c>
      <c r="M75"/>
      <c r="N75"/>
      <c r="R75"/>
      <c r="S75"/>
      <c r="T75"/>
      <c r="AF75" s="48" t="s">
        <v>2193</v>
      </c>
      <c r="AG75">
        <v>3</v>
      </c>
      <c r="AI75" s="85"/>
    </row>
    <row r="76" spans="1:35">
      <c r="A76" t="s">
        <v>2191</v>
      </c>
      <c r="B76" t="s">
        <v>465</v>
      </c>
      <c r="C76" s="82">
        <f t="shared" si="3"/>
        <v>635.69999999999993</v>
      </c>
      <c r="D76" s="85">
        <v>17.8</v>
      </c>
      <c r="E76" s="85">
        <v>617.9</v>
      </c>
      <c r="F76" s="22"/>
      <c r="G76" t="str">
        <f t="shared" si="4"/>
        <v>14064</v>
      </c>
      <c r="J76" s="48" t="s">
        <v>2191</v>
      </c>
      <c r="K76" s="39">
        <v>635.68999999999994</v>
      </c>
      <c r="L76" s="39">
        <f t="shared" si="5"/>
        <v>-9.9999999999909051E-3</v>
      </c>
      <c r="M76"/>
      <c r="N76"/>
      <c r="R76"/>
      <c r="S76"/>
      <c r="T76"/>
      <c r="AF76" s="48" t="s">
        <v>2194</v>
      </c>
      <c r="AG76">
        <v>6</v>
      </c>
      <c r="AI76" s="85"/>
    </row>
    <row r="77" spans="1:35">
      <c r="A77" t="s">
        <v>2192</v>
      </c>
      <c r="B77" t="s">
        <v>470</v>
      </c>
      <c r="C77" s="82">
        <f t="shared" si="3"/>
        <v>307.95</v>
      </c>
      <c r="D77" s="85">
        <v>0</v>
      </c>
      <c r="E77" s="85">
        <v>307.95</v>
      </c>
      <c r="F77" s="22"/>
      <c r="G77" t="str">
        <f t="shared" si="4"/>
        <v>14065</v>
      </c>
      <c r="J77" s="48" t="s">
        <v>2192</v>
      </c>
      <c r="K77" s="39">
        <v>307.95</v>
      </c>
      <c r="L77" s="39">
        <f t="shared" si="5"/>
        <v>0</v>
      </c>
      <c r="M77"/>
      <c r="N77"/>
      <c r="R77"/>
      <c r="S77"/>
      <c r="T77"/>
      <c r="AF77" s="48" t="s">
        <v>2195</v>
      </c>
      <c r="AG77">
        <v>2</v>
      </c>
      <c r="AI77" s="85"/>
    </row>
    <row r="78" spans="1:35">
      <c r="A78" t="s">
        <v>2193</v>
      </c>
      <c r="B78" t="s">
        <v>472</v>
      </c>
      <c r="C78" s="82">
        <f t="shared" si="3"/>
        <v>1419.48</v>
      </c>
      <c r="D78" s="85">
        <v>48.7</v>
      </c>
      <c r="E78" s="85">
        <v>1370.78</v>
      </c>
      <c r="F78" s="22"/>
      <c r="G78" t="str">
        <f t="shared" si="4"/>
        <v>14066</v>
      </c>
      <c r="J78" s="48" t="s">
        <v>2193</v>
      </c>
      <c r="K78" s="39">
        <v>1419.4799999999998</v>
      </c>
      <c r="L78" s="39">
        <f t="shared" si="5"/>
        <v>0</v>
      </c>
      <c r="M78"/>
      <c r="N78"/>
      <c r="R78"/>
      <c r="S78"/>
      <c r="T78"/>
      <c r="AF78" s="48" t="s">
        <v>2196</v>
      </c>
      <c r="AG78">
        <v>1</v>
      </c>
      <c r="AI78" s="85"/>
    </row>
    <row r="79" spans="1:35">
      <c r="A79" t="s">
        <v>2194</v>
      </c>
      <c r="B79" t="s">
        <v>476</v>
      </c>
      <c r="C79" s="82">
        <f t="shared" si="3"/>
        <v>1578.47</v>
      </c>
      <c r="D79" s="85">
        <v>10.199999999999999</v>
      </c>
      <c r="E79" s="85">
        <v>1568.27</v>
      </c>
      <c r="F79" s="22"/>
      <c r="G79" t="str">
        <f t="shared" si="4"/>
        <v>14068</v>
      </c>
      <c r="J79" s="48" t="s">
        <v>2194</v>
      </c>
      <c r="K79" s="39">
        <v>1578.47</v>
      </c>
      <c r="L79" s="39">
        <f t="shared" si="5"/>
        <v>0</v>
      </c>
      <c r="M79"/>
      <c r="N79"/>
      <c r="R79"/>
      <c r="S79"/>
      <c r="T79"/>
      <c r="AF79" s="48" t="s">
        <v>2197</v>
      </c>
      <c r="AG79">
        <v>1</v>
      </c>
      <c r="AI79" s="85"/>
    </row>
    <row r="80" spans="1:35">
      <c r="A80" t="s">
        <v>2195</v>
      </c>
      <c r="B80" t="s">
        <v>482</v>
      </c>
      <c r="C80" s="82">
        <f t="shared" si="3"/>
        <v>185.48</v>
      </c>
      <c r="D80" s="85">
        <v>0</v>
      </c>
      <c r="E80" s="85">
        <v>185.48</v>
      </c>
      <c r="F80" s="22"/>
      <c r="G80" t="str">
        <f t="shared" si="4"/>
        <v>14077</v>
      </c>
      <c r="J80" s="48" t="s">
        <v>2195</v>
      </c>
      <c r="K80" s="39">
        <v>185.48</v>
      </c>
      <c r="L80" s="39">
        <f t="shared" si="5"/>
        <v>0</v>
      </c>
      <c r="M80"/>
      <c r="N80"/>
      <c r="R80"/>
      <c r="S80"/>
      <c r="T80"/>
      <c r="AF80" s="48" t="s">
        <v>2198</v>
      </c>
      <c r="AG80">
        <v>1</v>
      </c>
      <c r="AI80" s="85"/>
    </row>
    <row r="81" spans="1:35">
      <c r="A81" t="s">
        <v>2196</v>
      </c>
      <c r="B81" t="s">
        <v>485</v>
      </c>
      <c r="C81" s="82">
        <f t="shared" si="3"/>
        <v>202.62</v>
      </c>
      <c r="D81" s="85">
        <v>0</v>
      </c>
      <c r="E81" s="85">
        <v>202.62</v>
      </c>
      <c r="F81" s="22"/>
      <c r="G81" t="str">
        <f t="shared" si="4"/>
        <v>14097</v>
      </c>
      <c r="J81" s="48" t="s">
        <v>2196</v>
      </c>
      <c r="K81" s="39">
        <v>202.62</v>
      </c>
      <c r="L81" s="39">
        <f t="shared" si="5"/>
        <v>0</v>
      </c>
      <c r="M81"/>
      <c r="N81"/>
      <c r="R81"/>
      <c r="S81"/>
      <c r="T81"/>
      <c r="AF81" s="48" t="s">
        <v>2199</v>
      </c>
      <c r="AG81">
        <v>1</v>
      </c>
      <c r="AI81" s="85"/>
    </row>
    <row r="82" spans="1:35">
      <c r="A82" t="s">
        <v>2197</v>
      </c>
      <c r="B82" t="s">
        <v>486</v>
      </c>
      <c r="C82" s="82">
        <f t="shared" si="3"/>
        <v>162.08000000000001</v>
      </c>
      <c r="D82" s="85">
        <v>14.15</v>
      </c>
      <c r="E82" s="85">
        <v>147.93</v>
      </c>
      <c r="F82" s="22"/>
      <c r="G82" t="str">
        <f t="shared" si="4"/>
        <v>14099</v>
      </c>
      <c r="J82" s="48" t="s">
        <v>2197</v>
      </c>
      <c r="K82" s="39">
        <v>162.08000000000001</v>
      </c>
      <c r="L82" s="39">
        <f t="shared" si="5"/>
        <v>0</v>
      </c>
      <c r="M82"/>
      <c r="N82"/>
      <c r="R82"/>
      <c r="S82"/>
      <c r="T82"/>
      <c r="AF82" s="48" t="s">
        <v>2200</v>
      </c>
      <c r="AG82">
        <v>2</v>
      </c>
      <c r="AI82" s="85"/>
    </row>
    <row r="83" spans="1:35">
      <c r="A83" t="s">
        <v>2198</v>
      </c>
      <c r="B83" t="s">
        <v>488</v>
      </c>
      <c r="C83" s="82">
        <f t="shared" si="3"/>
        <v>71.2</v>
      </c>
      <c r="D83" s="85">
        <v>0</v>
      </c>
      <c r="E83" s="85">
        <v>71.2</v>
      </c>
      <c r="F83" s="22"/>
      <c r="G83" t="str">
        <f t="shared" si="4"/>
        <v>14104</v>
      </c>
      <c r="J83" s="48" t="s">
        <v>2198</v>
      </c>
      <c r="K83" s="39">
        <v>71.2</v>
      </c>
      <c r="L83" s="39">
        <f t="shared" si="5"/>
        <v>0</v>
      </c>
      <c r="M83"/>
      <c r="N83"/>
      <c r="R83"/>
      <c r="S83"/>
      <c r="T83"/>
      <c r="AF83" s="48" t="s">
        <v>2201</v>
      </c>
      <c r="AG83">
        <v>3</v>
      </c>
      <c r="AI83" s="85"/>
    </row>
    <row r="84" spans="1:35">
      <c r="A84" t="s">
        <v>2199</v>
      </c>
      <c r="B84" t="s">
        <v>490</v>
      </c>
      <c r="C84" s="82">
        <f t="shared" si="3"/>
        <v>179.45</v>
      </c>
      <c r="D84" s="85">
        <v>8.5</v>
      </c>
      <c r="E84" s="85">
        <v>170.95</v>
      </c>
      <c r="F84" s="22"/>
      <c r="G84" t="str">
        <f t="shared" si="4"/>
        <v>14117</v>
      </c>
      <c r="J84" s="48" t="s">
        <v>2199</v>
      </c>
      <c r="K84" s="39">
        <v>179.45999999999998</v>
      </c>
      <c r="L84" s="39">
        <f t="shared" si="5"/>
        <v>9.9999999999909051E-3</v>
      </c>
      <c r="M84"/>
      <c r="N84"/>
      <c r="R84"/>
      <c r="S84"/>
      <c r="T84"/>
      <c r="AF84" s="48" t="s">
        <v>2202</v>
      </c>
      <c r="AG84">
        <v>10</v>
      </c>
      <c r="AI84" s="85"/>
    </row>
    <row r="85" spans="1:35">
      <c r="A85" t="s">
        <v>2200</v>
      </c>
      <c r="B85" t="s">
        <v>492</v>
      </c>
      <c r="C85" s="82">
        <f t="shared" si="3"/>
        <v>543.52</v>
      </c>
      <c r="D85" s="85">
        <v>0</v>
      </c>
      <c r="E85" s="85">
        <v>543.52</v>
      </c>
      <c r="F85" s="22"/>
      <c r="G85" t="str">
        <f t="shared" si="4"/>
        <v>14172</v>
      </c>
      <c r="J85" s="48" t="s">
        <v>2200</v>
      </c>
      <c r="K85" s="39">
        <v>543.52</v>
      </c>
      <c r="L85" s="39">
        <f t="shared" si="5"/>
        <v>0</v>
      </c>
      <c r="M85"/>
      <c r="N85"/>
      <c r="R85"/>
      <c r="S85"/>
      <c r="T85"/>
      <c r="AF85" s="48" t="s">
        <v>2203</v>
      </c>
      <c r="AG85">
        <v>4</v>
      </c>
      <c r="AI85" s="85"/>
    </row>
    <row r="86" spans="1:35">
      <c r="A86" t="s">
        <v>2201</v>
      </c>
      <c r="B86" t="s">
        <v>495</v>
      </c>
      <c r="C86" s="82">
        <f t="shared" si="3"/>
        <v>327.19</v>
      </c>
      <c r="D86" s="85">
        <v>17.2</v>
      </c>
      <c r="E86" s="85">
        <v>309.99</v>
      </c>
      <c r="F86" s="22"/>
      <c r="G86" t="str">
        <f t="shared" si="4"/>
        <v>14400</v>
      </c>
      <c r="J86" s="48" t="s">
        <v>2201</v>
      </c>
      <c r="K86" s="39">
        <v>327.2</v>
      </c>
      <c r="L86" s="39">
        <f t="shared" si="5"/>
        <v>9.9999999999909051E-3</v>
      </c>
      <c r="M86"/>
      <c r="N86"/>
      <c r="R86"/>
      <c r="S86"/>
      <c r="T86"/>
      <c r="AF86" s="48" t="s">
        <v>2204</v>
      </c>
      <c r="AG86">
        <v>4</v>
      </c>
      <c r="AI86" s="85"/>
    </row>
    <row r="87" spans="1:35">
      <c r="A87" t="s">
        <v>2202</v>
      </c>
      <c r="B87" t="s">
        <v>498</v>
      </c>
      <c r="C87" s="82">
        <f t="shared" si="3"/>
        <v>5374.51</v>
      </c>
      <c r="D87" s="85">
        <v>52.6</v>
      </c>
      <c r="E87" s="85">
        <v>5321.91</v>
      </c>
      <c r="F87" s="22"/>
      <c r="G87" t="str">
        <f t="shared" si="4"/>
        <v>15201</v>
      </c>
      <c r="J87" s="48" t="s">
        <v>2202</v>
      </c>
      <c r="K87" s="39">
        <v>5374.52</v>
      </c>
      <c r="L87" s="39">
        <f t="shared" si="5"/>
        <v>1.0000000000218279E-2</v>
      </c>
      <c r="M87"/>
      <c r="N87"/>
      <c r="R87"/>
      <c r="S87"/>
      <c r="T87"/>
      <c r="AF87" s="48" t="s">
        <v>2205</v>
      </c>
      <c r="AG87">
        <v>1</v>
      </c>
      <c r="AI87" s="85"/>
    </row>
    <row r="88" spans="1:35">
      <c r="A88" t="s">
        <v>2203</v>
      </c>
      <c r="B88" t="s">
        <v>506</v>
      </c>
      <c r="C88" s="82">
        <f t="shared" si="3"/>
        <v>961.11</v>
      </c>
      <c r="D88" s="85">
        <v>5.2</v>
      </c>
      <c r="E88" s="85">
        <v>955.91</v>
      </c>
      <c r="F88" s="22"/>
      <c r="G88" t="str">
        <f t="shared" si="4"/>
        <v>15204</v>
      </c>
      <c r="J88" s="48" t="s">
        <v>2203</v>
      </c>
      <c r="K88" s="39">
        <v>961.1099999999999</v>
      </c>
      <c r="L88" s="39">
        <f t="shared" si="5"/>
        <v>0</v>
      </c>
      <c r="M88"/>
      <c r="N88"/>
      <c r="R88"/>
      <c r="S88"/>
      <c r="T88"/>
      <c r="AF88" s="48" t="s">
        <v>2206</v>
      </c>
      <c r="AG88">
        <v>1</v>
      </c>
      <c r="AI88" s="85"/>
    </row>
    <row r="89" spans="1:35">
      <c r="A89" t="s">
        <v>2204</v>
      </c>
      <c r="B89" t="s">
        <v>510</v>
      </c>
      <c r="C89" s="82">
        <f t="shared" si="3"/>
        <v>1239.23</v>
      </c>
      <c r="D89" s="85">
        <v>14.75</v>
      </c>
      <c r="E89" s="85">
        <v>1224.48</v>
      </c>
      <c r="F89" s="22"/>
      <c r="G89" t="str">
        <f t="shared" si="4"/>
        <v>15206</v>
      </c>
      <c r="J89" s="48" t="s">
        <v>2204</v>
      </c>
      <c r="K89" s="39">
        <v>1239.23</v>
      </c>
      <c r="L89" s="39">
        <f t="shared" si="5"/>
        <v>0</v>
      </c>
      <c r="M89"/>
      <c r="N89"/>
      <c r="R89"/>
      <c r="S89"/>
      <c r="T89"/>
      <c r="AF89" s="48" t="s">
        <v>2207</v>
      </c>
      <c r="AG89">
        <v>2</v>
      </c>
      <c r="AI89" s="85"/>
    </row>
    <row r="90" spans="1:35">
      <c r="A90" t="s">
        <v>2205</v>
      </c>
      <c r="B90" t="s">
        <v>515</v>
      </c>
      <c r="C90" s="82">
        <f t="shared" si="3"/>
        <v>34.5</v>
      </c>
      <c r="D90" s="85">
        <v>0</v>
      </c>
      <c r="E90" s="85">
        <v>34.5</v>
      </c>
      <c r="F90" s="22"/>
      <c r="G90" t="str">
        <f t="shared" si="4"/>
        <v>16020</v>
      </c>
      <c r="J90" s="48" t="s">
        <v>2205</v>
      </c>
      <c r="K90" s="39">
        <v>34.5</v>
      </c>
      <c r="L90" s="39">
        <f t="shared" si="5"/>
        <v>0</v>
      </c>
      <c r="M90"/>
      <c r="N90"/>
      <c r="R90"/>
      <c r="S90"/>
      <c r="T90"/>
      <c r="AF90" s="48" t="s">
        <v>2208</v>
      </c>
      <c r="AG90">
        <v>4</v>
      </c>
      <c r="AI90" s="85"/>
    </row>
    <row r="91" spans="1:35">
      <c r="A91" t="s">
        <v>2206</v>
      </c>
      <c r="B91" t="s">
        <v>517</v>
      </c>
      <c r="C91" s="82">
        <f t="shared" si="3"/>
        <v>69.759999999999991</v>
      </c>
      <c r="D91" s="85">
        <v>4.3</v>
      </c>
      <c r="E91" s="85">
        <v>65.459999999999994</v>
      </c>
      <c r="F91" s="22"/>
      <c r="G91" t="str">
        <f t="shared" si="4"/>
        <v>16046</v>
      </c>
      <c r="J91" s="48" t="s">
        <v>2206</v>
      </c>
      <c r="K91" s="39">
        <v>69.759999999999991</v>
      </c>
      <c r="L91" s="39">
        <f t="shared" si="5"/>
        <v>0</v>
      </c>
      <c r="M91"/>
      <c r="N91"/>
      <c r="R91"/>
      <c r="S91"/>
      <c r="T91"/>
      <c r="AF91" s="48" t="s">
        <v>2209</v>
      </c>
      <c r="AG91">
        <v>4</v>
      </c>
      <c r="AI91" s="85"/>
    </row>
    <row r="92" spans="1:35">
      <c r="A92" t="s">
        <v>2207</v>
      </c>
      <c r="B92" t="s">
        <v>519</v>
      </c>
      <c r="C92" s="82">
        <f t="shared" si="3"/>
        <v>655.88</v>
      </c>
      <c r="D92" s="85">
        <v>0</v>
      </c>
      <c r="E92" s="85">
        <v>655.88</v>
      </c>
      <c r="F92" s="22"/>
      <c r="G92" t="str">
        <f t="shared" si="4"/>
        <v>16048</v>
      </c>
      <c r="J92" s="48" t="s">
        <v>2207</v>
      </c>
      <c r="K92" s="39">
        <v>655.88</v>
      </c>
      <c r="L92" s="39">
        <f t="shared" si="5"/>
        <v>0</v>
      </c>
      <c r="M92"/>
      <c r="N92"/>
      <c r="R92"/>
      <c r="S92"/>
      <c r="T92"/>
      <c r="AF92" s="48" t="s">
        <v>2210</v>
      </c>
      <c r="AG92">
        <v>107</v>
      </c>
      <c r="AI92" s="85"/>
    </row>
    <row r="93" spans="1:35">
      <c r="A93" t="s">
        <v>2208</v>
      </c>
      <c r="B93" t="s">
        <v>522</v>
      </c>
      <c r="C93" s="82">
        <f t="shared" si="3"/>
        <v>677.86</v>
      </c>
      <c r="D93" s="85">
        <v>24.9</v>
      </c>
      <c r="E93" s="85">
        <v>652.96</v>
      </c>
      <c r="F93" s="22"/>
      <c r="G93" t="str">
        <f t="shared" si="4"/>
        <v>16049</v>
      </c>
      <c r="J93" s="48" t="s">
        <v>2208</v>
      </c>
      <c r="K93" s="39">
        <v>677.86000000000013</v>
      </c>
      <c r="L93" s="39">
        <f t="shared" si="5"/>
        <v>0</v>
      </c>
      <c r="M93"/>
      <c r="N93"/>
      <c r="R93"/>
      <c r="S93"/>
      <c r="T93"/>
      <c r="AF93" s="48" t="s">
        <v>2211</v>
      </c>
      <c r="AG93">
        <v>40</v>
      </c>
      <c r="AI93" s="85"/>
    </row>
    <row r="94" spans="1:35">
      <c r="A94" t="s">
        <v>2209</v>
      </c>
      <c r="B94" t="s">
        <v>526</v>
      </c>
      <c r="C94" s="82">
        <f t="shared" si="3"/>
        <v>1245.9199999999998</v>
      </c>
      <c r="D94" s="85">
        <v>31.1</v>
      </c>
      <c r="E94" s="85">
        <v>1214.82</v>
      </c>
      <c r="F94" s="22"/>
      <c r="G94" t="str">
        <f t="shared" si="4"/>
        <v>16050</v>
      </c>
      <c r="J94" s="48" t="s">
        <v>2209</v>
      </c>
      <c r="K94" s="39">
        <v>1245.9099999999999</v>
      </c>
      <c r="L94" s="39">
        <f t="shared" si="5"/>
        <v>-9.9999999999909051E-3</v>
      </c>
      <c r="M94"/>
      <c r="N94"/>
      <c r="R94"/>
      <c r="S94"/>
      <c r="T94"/>
      <c r="AF94" s="48" t="s">
        <v>2212</v>
      </c>
      <c r="AG94">
        <v>9</v>
      </c>
      <c r="AI94" s="85"/>
    </row>
    <row r="95" spans="1:35">
      <c r="A95" t="s">
        <v>2210</v>
      </c>
      <c r="B95" t="s">
        <v>530</v>
      </c>
      <c r="C95" s="82">
        <f t="shared" si="3"/>
        <v>49403.44</v>
      </c>
      <c r="D95" s="85">
        <v>0</v>
      </c>
      <c r="E95" s="85">
        <v>49403.44</v>
      </c>
      <c r="F95" s="22"/>
      <c r="G95" t="str">
        <f t="shared" si="4"/>
        <v>17001</v>
      </c>
      <c r="J95" s="48" t="s">
        <v>2210</v>
      </c>
      <c r="K95" s="39">
        <v>49403.489999999976</v>
      </c>
      <c r="L95" s="39">
        <f t="shared" si="5"/>
        <v>4.9999999973806553E-2</v>
      </c>
      <c r="M95"/>
      <c r="N95"/>
      <c r="R95"/>
      <c r="S95"/>
      <c r="T95"/>
      <c r="AF95" s="48" t="s">
        <v>2213</v>
      </c>
      <c r="AG95">
        <v>6</v>
      </c>
      <c r="AI95" s="85"/>
    </row>
    <row r="96" spans="1:35">
      <c r="A96" t="s">
        <v>2211</v>
      </c>
      <c r="B96" t="s">
        <v>626</v>
      </c>
      <c r="C96" s="82">
        <f t="shared" si="3"/>
        <v>20981.75</v>
      </c>
      <c r="D96" s="85">
        <v>110.7</v>
      </c>
      <c r="E96" s="85">
        <v>20871.05</v>
      </c>
      <c r="F96" s="22"/>
      <c r="G96" t="str">
        <f t="shared" si="4"/>
        <v>17210</v>
      </c>
      <c r="J96" s="48" t="s">
        <v>2211</v>
      </c>
      <c r="K96" s="39">
        <v>20981.79</v>
      </c>
      <c r="L96" s="39">
        <f t="shared" si="5"/>
        <v>4.0000000000873115E-2</v>
      </c>
      <c r="M96"/>
      <c r="N96"/>
      <c r="R96"/>
      <c r="S96"/>
      <c r="T96"/>
      <c r="AF96" s="48" t="s">
        <v>2214</v>
      </c>
      <c r="AG96">
        <v>35</v>
      </c>
      <c r="AI96" s="85"/>
    </row>
    <row r="97" spans="1:35">
      <c r="A97" t="s">
        <v>2212</v>
      </c>
      <c r="B97" t="s">
        <v>663</v>
      </c>
      <c r="C97" s="82">
        <f t="shared" si="3"/>
        <v>4407.26</v>
      </c>
      <c r="D97" s="85">
        <v>39.1</v>
      </c>
      <c r="E97" s="85">
        <v>4368.16</v>
      </c>
      <c r="F97" s="22"/>
      <c r="G97" t="str">
        <f t="shared" si="4"/>
        <v>17216</v>
      </c>
      <c r="J97" s="48" t="s">
        <v>2212</v>
      </c>
      <c r="K97" s="39">
        <v>4407.25</v>
      </c>
      <c r="L97" s="39">
        <f t="shared" si="5"/>
        <v>-1.0000000000218279E-2</v>
      </c>
      <c r="M97"/>
      <c r="N97"/>
      <c r="R97"/>
      <c r="S97"/>
      <c r="T97"/>
      <c r="AF97" s="48" t="s">
        <v>2215</v>
      </c>
      <c r="AG97">
        <v>5</v>
      </c>
      <c r="AI97" s="85"/>
    </row>
    <row r="98" spans="1:35">
      <c r="A98" t="s">
        <v>2213</v>
      </c>
      <c r="B98" t="s">
        <v>672</v>
      </c>
      <c r="C98" s="82">
        <f t="shared" si="3"/>
        <v>3869.54</v>
      </c>
      <c r="D98" s="85">
        <v>0</v>
      </c>
      <c r="E98" s="85">
        <v>3869.54</v>
      </c>
      <c r="F98" s="22"/>
      <c r="G98" t="str">
        <f t="shared" si="4"/>
        <v>17400</v>
      </c>
      <c r="J98" s="48" t="s">
        <v>2213</v>
      </c>
      <c r="K98" s="39">
        <v>3869.54</v>
      </c>
      <c r="L98" s="39">
        <f t="shared" si="5"/>
        <v>0</v>
      </c>
      <c r="M98"/>
      <c r="N98"/>
      <c r="R98"/>
      <c r="S98"/>
      <c r="T98"/>
      <c r="AF98" s="48" t="s">
        <v>2216</v>
      </c>
      <c r="AG98">
        <v>28</v>
      </c>
      <c r="AI98" s="85"/>
    </row>
    <row r="99" spans="1:35">
      <c r="A99" t="s">
        <v>2214</v>
      </c>
      <c r="B99" t="s">
        <v>679</v>
      </c>
      <c r="C99" s="82">
        <f t="shared" si="3"/>
        <v>17727.400000000001</v>
      </c>
      <c r="D99" s="85">
        <v>48.9</v>
      </c>
      <c r="E99" s="85">
        <v>17678.5</v>
      </c>
      <c r="F99" s="22"/>
      <c r="G99" t="str">
        <f t="shared" si="4"/>
        <v>17401</v>
      </c>
      <c r="J99" s="48" t="s">
        <v>2214</v>
      </c>
      <c r="K99" s="39">
        <v>17727.390000000007</v>
      </c>
      <c r="L99" s="39">
        <f t="shared" si="5"/>
        <v>-9.9999999947613105E-3</v>
      </c>
      <c r="M99"/>
      <c r="N99"/>
      <c r="R99"/>
      <c r="S99"/>
      <c r="T99"/>
      <c r="AF99" s="48" t="s">
        <v>2217</v>
      </c>
      <c r="AG99">
        <v>2</v>
      </c>
      <c r="AI99" s="85"/>
    </row>
    <row r="100" spans="1:35">
      <c r="A100" t="s">
        <v>2215</v>
      </c>
      <c r="B100" t="s">
        <v>703</v>
      </c>
      <c r="C100" s="82">
        <f t="shared" si="3"/>
        <v>1353.72</v>
      </c>
      <c r="D100" s="85">
        <v>0</v>
      </c>
      <c r="E100" s="85">
        <v>1353.72</v>
      </c>
      <c r="F100" s="22"/>
      <c r="G100" t="str">
        <f t="shared" si="4"/>
        <v>17402</v>
      </c>
      <c r="J100" s="48" t="s">
        <v>2215</v>
      </c>
      <c r="K100" s="39">
        <v>1353.72</v>
      </c>
      <c r="L100" s="39">
        <f t="shared" si="5"/>
        <v>0</v>
      </c>
      <c r="M100"/>
      <c r="N100"/>
      <c r="R100"/>
      <c r="S100"/>
      <c r="T100"/>
      <c r="AF100" s="48" t="s">
        <v>2218</v>
      </c>
      <c r="AG100">
        <v>30</v>
      </c>
      <c r="AI100" s="85"/>
    </row>
    <row r="101" spans="1:35">
      <c r="A101" t="s">
        <v>2216</v>
      </c>
      <c r="B101" t="s">
        <v>709</v>
      </c>
      <c r="C101" s="82">
        <f t="shared" si="3"/>
        <v>14192.34</v>
      </c>
      <c r="D101" s="85">
        <v>252.7</v>
      </c>
      <c r="E101" s="85">
        <v>13939.64</v>
      </c>
      <c r="F101" s="22"/>
      <c r="G101" t="str">
        <f t="shared" si="4"/>
        <v>17403</v>
      </c>
      <c r="J101" s="48" t="s">
        <v>2216</v>
      </c>
      <c r="K101" s="39">
        <v>14192.359999999999</v>
      </c>
      <c r="L101" s="39">
        <f t="shared" si="5"/>
        <v>1.9999999998617568E-2</v>
      </c>
      <c r="M101"/>
      <c r="N101"/>
      <c r="R101"/>
      <c r="S101"/>
      <c r="T101"/>
      <c r="AF101" s="48" t="s">
        <v>2219</v>
      </c>
      <c r="AG101">
        <v>5</v>
      </c>
      <c r="AI101" s="85"/>
    </row>
    <row r="102" spans="1:35">
      <c r="A102" t="s">
        <v>2217</v>
      </c>
      <c r="B102" t="s">
        <v>732</v>
      </c>
      <c r="C102" s="82">
        <f t="shared" si="3"/>
        <v>42.96</v>
      </c>
      <c r="D102" s="85">
        <v>0</v>
      </c>
      <c r="E102" s="85">
        <v>42.96</v>
      </c>
      <c r="F102" s="22"/>
      <c r="G102" t="str">
        <f t="shared" si="4"/>
        <v>17404</v>
      </c>
      <c r="J102" s="48" t="s">
        <v>2217</v>
      </c>
      <c r="K102" s="39">
        <v>42.96</v>
      </c>
      <c r="L102" s="39">
        <f t="shared" si="5"/>
        <v>0</v>
      </c>
      <c r="M102"/>
      <c r="N102"/>
      <c r="R102"/>
      <c r="S102"/>
      <c r="T102"/>
      <c r="AF102" s="48" t="s">
        <v>2220</v>
      </c>
      <c r="AG102">
        <v>7</v>
      </c>
      <c r="AI102" s="85"/>
    </row>
    <row r="103" spans="1:35">
      <c r="A103" t="s">
        <v>2218</v>
      </c>
      <c r="B103" t="s">
        <v>735</v>
      </c>
      <c r="C103" s="82">
        <f t="shared" si="3"/>
        <v>19839.41</v>
      </c>
      <c r="D103" s="85">
        <v>0</v>
      </c>
      <c r="E103" s="85">
        <v>19839.41</v>
      </c>
      <c r="F103" s="22"/>
      <c r="G103" t="str">
        <f t="shared" si="4"/>
        <v>17405</v>
      </c>
      <c r="J103" s="48" t="s">
        <v>2218</v>
      </c>
      <c r="K103" s="39">
        <v>19839.410000000003</v>
      </c>
      <c r="L103" s="39">
        <f t="shared" si="5"/>
        <v>0</v>
      </c>
      <c r="M103"/>
      <c r="N103"/>
      <c r="R103"/>
      <c r="S103"/>
      <c r="T103"/>
      <c r="AF103" s="48" t="s">
        <v>2221</v>
      </c>
      <c r="AG103">
        <v>25</v>
      </c>
      <c r="AI103" s="85"/>
    </row>
    <row r="104" spans="1:35">
      <c r="A104" t="s">
        <v>2219</v>
      </c>
      <c r="B104" t="s">
        <v>763</v>
      </c>
      <c r="C104" s="82">
        <f t="shared" si="3"/>
        <v>2621.1</v>
      </c>
      <c r="D104" s="85">
        <v>0</v>
      </c>
      <c r="E104" s="85">
        <v>2621.1</v>
      </c>
      <c r="F104" s="22"/>
      <c r="G104" t="str">
        <f t="shared" si="4"/>
        <v>17406</v>
      </c>
      <c r="J104" s="48" t="s">
        <v>2219</v>
      </c>
      <c r="K104" s="39">
        <v>2621.09</v>
      </c>
      <c r="L104" s="39">
        <f t="shared" si="5"/>
        <v>-9.9999999997635314E-3</v>
      </c>
      <c r="M104"/>
      <c r="N104"/>
      <c r="R104"/>
      <c r="S104"/>
      <c r="T104"/>
      <c r="AF104" s="48" t="s">
        <v>2222</v>
      </c>
      <c r="AG104">
        <v>10</v>
      </c>
      <c r="AI104" s="85"/>
    </row>
    <row r="105" spans="1:35">
      <c r="A105" t="s">
        <v>2220</v>
      </c>
      <c r="B105" t="s">
        <v>769</v>
      </c>
      <c r="C105" s="82">
        <f t="shared" si="3"/>
        <v>2941.38</v>
      </c>
      <c r="D105" s="85">
        <v>0</v>
      </c>
      <c r="E105" s="85">
        <v>2941.38</v>
      </c>
      <c r="F105" s="22"/>
      <c r="G105" t="str">
        <f t="shared" si="4"/>
        <v>17407</v>
      </c>
      <c r="J105" s="48" t="s">
        <v>2220</v>
      </c>
      <c r="K105" s="39">
        <v>2941.41</v>
      </c>
      <c r="L105" s="39">
        <f t="shared" si="5"/>
        <v>2.9999999999745341E-2</v>
      </c>
      <c r="M105"/>
      <c r="N105"/>
      <c r="R105"/>
      <c r="S105"/>
      <c r="T105"/>
      <c r="AF105" s="48" t="s">
        <v>2223</v>
      </c>
      <c r="AG105">
        <v>12</v>
      </c>
      <c r="AI105" s="85"/>
    </row>
    <row r="106" spans="1:35">
      <c r="A106" t="s">
        <v>2221</v>
      </c>
      <c r="B106" t="s">
        <v>777</v>
      </c>
      <c r="C106" s="82">
        <f t="shared" si="3"/>
        <v>17244.310000000001</v>
      </c>
      <c r="D106" s="85">
        <v>152.4</v>
      </c>
      <c r="E106" s="85">
        <v>17091.91</v>
      </c>
      <c r="F106" s="22"/>
      <c r="G106" t="str">
        <f t="shared" si="4"/>
        <v>17408</v>
      </c>
      <c r="J106" s="48" t="s">
        <v>2221</v>
      </c>
      <c r="K106" s="39">
        <v>17244.29</v>
      </c>
      <c r="L106" s="39">
        <f t="shared" si="5"/>
        <v>-2.0000000000436557E-2</v>
      </c>
      <c r="M106"/>
      <c r="N106"/>
      <c r="R106"/>
      <c r="S106"/>
      <c r="T106"/>
      <c r="AF106" s="48" t="s">
        <v>2224</v>
      </c>
      <c r="AG106">
        <v>27</v>
      </c>
      <c r="AI106" s="85"/>
    </row>
    <row r="107" spans="1:35">
      <c r="A107" t="s">
        <v>2222</v>
      </c>
      <c r="B107" t="s">
        <v>795</v>
      </c>
      <c r="C107" s="82">
        <f t="shared" si="3"/>
        <v>8931.51</v>
      </c>
      <c r="D107" s="85">
        <v>15.7</v>
      </c>
      <c r="E107" s="85">
        <v>8915.81</v>
      </c>
      <c r="F107" s="22"/>
      <c r="G107" t="str">
        <f t="shared" si="4"/>
        <v>17409</v>
      </c>
      <c r="J107" s="48" t="s">
        <v>2222</v>
      </c>
      <c r="K107" s="39">
        <v>8931.5</v>
      </c>
      <c r="L107" s="39">
        <f t="shared" si="5"/>
        <v>-1.0000000000218279E-2</v>
      </c>
      <c r="M107"/>
      <c r="N107"/>
      <c r="R107"/>
      <c r="S107"/>
      <c r="T107"/>
      <c r="AF107" s="48" t="s">
        <v>2225</v>
      </c>
      <c r="AG107">
        <v>16</v>
      </c>
      <c r="AI107" s="85"/>
    </row>
    <row r="108" spans="1:35">
      <c r="A108" t="s">
        <v>2223</v>
      </c>
      <c r="B108" t="s">
        <v>801</v>
      </c>
      <c r="C108" s="82">
        <f t="shared" si="3"/>
        <v>6964.17</v>
      </c>
      <c r="D108" s="85">
        <v>0</v>
      </c>
      <c r="E108" s="85">
        <v>6964.17</v>
      </c>
      <c r="F108" s="22"/>
      <c r="G108" t="str">
        <f t="shared" si="4"/>
        <v>17410</v>
      </c>
      <c r="J108" s="48" t="s">
        <v>2223</v>
      </c>
      <c r="K108" s="39">
        <v>6964.170000000001</v>
      </c>
      <c r="L108" s="39">
        <f t="shared" si="5"/>
        <v>0</v>
      </c>
      <c r="M108"/>
      <c r="N108"/>
      <c r="R108"/>
      <c r="S108"/>
      <c r="T108"/>
      <c r="AF108" s="48" t="s">
        <v>2226</v>
      </c>
      <c r="AG108">
        <v>53</v>
      </c>
      <c r="AI108" s="85"/>
    </row>
    <row r="109" spans="1:35">
      <c r="A109" t="s">
        <v>2224</v>
      </c>
      <c r="B109" t="s">
        <v>814</v>
      </c>
      <c r="C109" s="82">
        <f t="shared" si="3"/>
        <v>18241.34</v>
      </c>
      <c r="D109" s="85">
        <v>73.400000000000006</v>
      </c>
      <c r="E109" s="85">
        <v>18167.939999999999</v>
      </c>
      <c r="F109" s="22"/>
      <c r="G109" t="str">
        <f t="shared" si="4"/>
        <v>17411</v>
      </c>
      <c r="J109" s="48" t="s">
        <v>2224</v>
      </c>
      <c r="K109" s="39">
        <v>18241.359999999997</v>
      </c>
      <c r="L109" s="39">
        <f t="shared" si="5"/>
        <v>1.9999999996798579E-2</v>
      </c>
      <c r="M109"/>
      <c r="N109"/>
      <c r="R109"/>
      <c r="S109"/>
      <c r="T109"/>
      <c r="AF109" s="48" t="s">
        <v>2227</v>
      </c>
      <c r="AG109">
        <v>44</v>
      </c>
      <c r="AI109" s="85"/>
    </row>
    <row r="110" spans="1:35">
      <c r="A110" t="s">
        <v>2225</v>
      </c>
      <c r="B110" t="s">
        <v>839</v>
      </c>
      <c r="C110" s="82">
        <f t="shared" si="3"/>
        <v>9267.24</v>
      </c>
      <c r="D110" s="85">
        <v>0</v>
      </c>
      <c r="E110" s="85">
        <v>9267.24</v>
      </c>
      <c r="F110" s="22"/>
      <c r="G110" t="str">
        <f t="shared" si="4"/>
        <v>17412</v>
      </c>
      <c r="J110" s="48" t="s">
        <v>2225</v>
      </c>
      <c r="K110" s="39">
        <v>9267.260000000002</v>
      </c>
      <c r="L110" s="39">
        <f t="shared" si="5"/>
        <v>2.0000000002255547E-2</v>
      </c>
      <c r="M110"/>
      <c r="N110"/>
      <c r="R110"/>
      <c r="S110"/>
      <c r="T110"/>
      <c r="AF110" s="48" t="s">
        <v>2228</v>
      </c>
      <c r="AG110">
        <v>34</v>
      </c>
      <c r="AI110" s="85"/>
    </row>
    <row r="111" spans="1:35">
      <c r="A111" t="s">
        <v>2226</v>
      </c>
      <c r="B111" t="s">
        <v>856</v>
      </c>
      <c r="C111" s="82">
        <f t="shared" si="3"/>
        <v>30329.07</v>
      </c>
      <c r="D111" s="85">
        <v>0</v>
      </c>
      <c r="E111" s="85">
        <v>30329.07</v>
      </c>
      <c r="F111" s="22"/>
      <c r="G111" t="str">
        <f t="shared" si="4"/>
        <v>17414</v>
      </c>
      <c r="J111" s="48" t="s">
        <v>2226</v>
      </c>
      <c r="K111" s="39">
        <v>30329.1</v>
      </c>
      <c r="L111" s="39">
        <f t="shared" si="5"/>
        <v>2.9999999998835847E-2</v>
      </c>
      <c r="M111"/>
      <c r="N111"/>
      <c r="R111"/>
      <c r="S111"/>
      <c r="T111"/>
      <c r="AF111" s="48" t="s">
        <v>2229</v>
      </c>
      <c r="AG111">
        <v>1</v>
      </c>
      <c r="AI111" s="85"/>
    </row>
    <row r="112" spans="1:35">
      <c r="A112" t="s">
        <v>2227</v>
      </c>
      <c r="B112" t="s">
        <v>905</v>
      </c>
      <c r="C112" s="82">
        <f t="shared" si="3"/>
        <v>24826.22</v>
      </c>
      <c r="D112" s="85">
        <v>0</v>
      </c>
      <c r="E112" s="85">
        <v>24826.22</v>
      </c>
      <c r="F112" s="22"/>
      <c r="G112" t="str">
        <f t="shared" si="4"/>
        <v>17415</v>
      </c>
      <c r="J112" s="48" t="s">
        <v>2227</v>
      </c>
      <c r="K112" s="39">
        <v>24826.22</v>
      </c>
      <c r="L112" s="39">
        <f t="shared" si="5"/>
        <v>0</v>
      </c>
      <c r="M112"/>
      <c r="N112"/>
      <c r="R112"/>
      <c r="S112"/>
      <c r="T112"/>
      <c r="AF112" s="48" t="s">
        <v>2230</v>
      </c>
      <c r="AG112">
        <v>1</v>
      </c>
      <c r="AI112" s="85"/>
    </row>
    <row r="113" spans="1:35">
      <c r="A113" t="s">
        <v>2228</v>
      </c>
      <c r="B113" t="s">
        <v>945</v>
      </c>
      <c r="C113" s="82">
        <f t="shared" si="3"/>
        <v>21987.51</v>
      </c>
      <c r="D113" s="85">
        <v>0</v>
      </c>
      <c r="E113" s="85">
        <v>21987.51</v>
      </c>
      <c r="F113" s="22"/>
      <c r="G113" t="str">
        <f t="shared" si="4"/>
        <v>17417</v>
      </c>
      <c r="J113" s="48" t="s">
        <v>2228</v>
      </c>
      <c r="K113" s="39">
        <v>21987.52</v>
      </c>
      <c r="L113" s="39">
        <f t="shared" si="5"/>
        <v>1.0000000002037268E-2</v>
      </c>
      <c r="M113"/>
      <c r="N113"/>
      <c r="R113"/>
      <c r="S113"/>
      <c r="T113"/>
      <c r="AF113" s="48" t="s">
        <v>2437</v>
      </c>
      <c r="AG113">
        <v>1</v>
      </c>
      <c r="AI113" s="85"/>
    </row>
    <row r="114" spans="1:35">
      <c r="A114" t="s">
        <v>2229</v>
      </c>
      <c r="B114" t="s">
        <v>975</v>
      </c>
      <c r="C114" s="82">
        <f t="shared" si="3"/>
        <v>160.19999999999999</v>
      </c>
      <c r="D114" s="85">
        <v>0</v>
      </c>
      <c r="E114" s="85">
        <v>160.19999999999999</v>
      </c>
      <c r="F114" s="22"/>
      <c r="G114" t="str">
        <f t="shared" si="4"/>
        <v>17902</v>
      </c>
      <c r="J114" s="48" t="s">
        <v>2229</v>
      </c>
      <c r="K114" s="39">
        <v>160.19</v>
      </c>
      <c r="L114" s="39">
        <f t="shared" si="5"/>
        <v>-9.9999999999909051E-3</v>
      </c>
      <c r="M114"/>
      <c r="N114"/>
      <c r="R114"/>
      <c r="S114"/>
      <c r="T114"/>
      <c r="AF114" s="48" t="s">
        <v>2231</v>
      </c>
      <c r="AG114">
        <v>1</v>
      </c>
      <c r="AI114" s="85"/>
    </row>
    <row r="115" spans="1:35">
      <c r="A115" t="s">
        <v>2230</v>
      </c>
      <c r="B115" t="s">
        <v>976</v>
      </c>
      <c r="C115" s="82">
        <f t="shared" si="3"/>
        <v>455.88</v>
      </c>
      <c r="D115" s="85">
        <v>0</v>
      </c>
      <c r="E115" s="85">
        <v>455.88</v>
      </c>
      <c r="F115" s="22"/>
      <c r="G115" t="str">
        <f t="shared" si="4"/>
        <v>17903</v>
      </c>
      <c r="J115" s="48" t="s">
        <v>2230</v>
      </c>
      <c r="K115" s="39">
        <v>455.88</v>
      </c>
      <c r="L115" s="39">
        <f t="shared" si="5"/>
        <v>0</v>
      </c>
      <c r="M115"/>
      <c r="N115"/>
      <c r="R115"/>
      <c r="S115"/>
      <c r="T115"/>
      <c r="AF115" s="48" t="s">
        <v>2439</v>
      </c>
      <c r="AG115">
        <v>1</v>
      </c>
      <c r="AI115" s="85"/>
    </row>
    <row r="116" spans="1:35">
      <c r="A116" t="s">
        <v>2437</v>
      </c>
      <c r="B116" t="s">
        <v>2459</v>
      </c>
      <c r="C116" s="82">
        <f t="shared" si="3"/>
        <v>615.02</v>
      </c>
      <c r="D116" s="85">
        <v>0</v>
      </c>
      <c r="E116" s="85">
        <v>615.02</v>
      </c>
      <c r="F116" s="22"/>
      <c r="G116" t="str">
        <f t="shared" si="4"/>
        <v>17905</v>
      </c>
      <c r="J116" s="48" t="s">
        <v>2437</v>
      </c>
      <c r="K116" s="39">
        <v>615.02</v>
      </c>
      <c r="L116" s="39">
        <f t="shared" si="5"/>
        <v>0</v>
      </c>
      <c r="M116"/>
      <c r="N116"/>
      <c r="R116"/>
      <c r="S116"/>
      <c r="T116"/>
      <c r="AF116" s="48" t="s">
        <v>2232</v>
      </c>
      <c r="AG116">
        <v>11</v>
      </c>
      <c r="AI116" s="85"/>
    </row>
    <row r="117" spans="1:35">
      <c r="A117" t="s">
        <v>2231</v>
      </c>
      <c r="B117" t="s">
        <v>978</v>
      </c>
      <c r="C117" s="82">
        <f t="shared" si="3"/>
        <v>361.2</v>
      </c>
      <c r="D117" s="85">
        <v>0</v>
      </c>
      <c r="E117" s="85">
        <v>361.2</v>
      </c>
      <c r="F117" s="22"/>
      <c r="G117" t="str">
        <f t="shared" si="4"/>
        <v>17908</v>
      </c>
      <c r="J117" s="48" t="s">
        <v>2231</v>
      </c>
      <c r="K117" s="39">
        <v>361.2</v>
      </c>
      <c r="L117" s="39">
        <f t="shared" si="5"/>
        <v>0</v>
      </c>
      <c r="M117"/>
      <c r="N117"/>
      <c r="R117"/>
      <c r="S117"/>
      <c r="T117"/>
      <c r="AF117" s="48" t="s">
        <v>2233</v>
      </c>
      <c r="AG117">
        <v>10</v>
      </c>
      <c r="AI117" s="85"/>
    </row>
    <row r="118" spans="1:35">
      <c r="A118" t="s">
        <v>2439</v>
      </c>
      <c r="B118" t="s">
        <v>2967</v>
      </c>
      <c r="C118" s="82">
        <f t="shared" si="3"/>
        <v>114.62</v>
      </c>
      <c r="D118" s="85">
        <v>0</v>
      </c>
      <c r="E118" s="85">
        <v>114.62</v>
      </c>
      <c r="F118" s="22"/>
      <c r="G118" t="str">
        <f t="shared" si="4"/>
        <v>17910</v>
      </c>
      <c r="J118" s="48" t="s">
        <v>2439</v>
      </c>
      <c r="K118" s="39">
        <v>114.61999999999999</v>
      </c>
      <c r="L118" s="39">
        <f t="shared" si="5"/>
        <v>0</v>
      </c>
      <c r="M118"/>
      <c r="N118"/>
      <c r="R118"/>
      <c r="S118"/>
      <c r="T118"/>
      <c r="AF118" s="48" t="s">
        <v>2234</v>
      </c>
      <c r="AG118">
        <v>13</v>
      </c>
      <c r="AI118" s="85"/>
    </row>
    <row r="119" spans="1:35">
      <c r="A119" t="s">
        <v>2458</v>
      </c>
      <c r="B119" t="s">
        <v>2911</v>
      </c>
      <c r="C119" s="82">
        <f t="shared" si="3"/>
        <v>519.6</v>
      </c>
      <c r="D119" s="85">
        <v>0</v>
      </c>
      <c r="E119" s="85">
        <v>519.6</v>
      </c>
      <c r="F119" s="22"/>
      <c r="G119" t="str">
        <f t="shared" si="4"/>
        <v>17911</v>
      </c>
      <c r="J119" s="48" t="s">
        <v>2458</v>
      </c>
      <c r="K119" s="39">
        <v>519.6</v>
      </c>
      <c r="L119" s="39">
        <f t="shared" si="5"/>
        <v>0</v>
      </c>
      <c r="M119"/>
      <c r="N119"/>
      <c r="R119"/>
      <c r="S119"/>
      <c r="T119"/>
      <c r="AF119" s="48" t="s">
        <v>2235</v>
      </c>
      <c r="AG119">
        <v>19</v>
      </c>
      <c r="AI119" s="85"/>
    </row>
    <row r="120" spans="1:35">
      <c r="A120" t="s">
        <v>2882</v>
      </c>
      <c r="B120" t="s">
        <v>2913</v>
      </c>
      <c r="C120" s="82">
        <f t="shared" si="3"/>
        <v>433.1</v>
      </c>
      <c r="D120" s="85">
        <v>0</v>
      </c>
      <c r="E120" s="85">
        <v>433.1</v>
      </c>
      <c r="F120" s="22"/>
      <c r="G120" t="str">
        <f t="shared" si="4"/>
        <v>17916</v>
      </c>
      <c r="J120" s="48" t="s">
        <v>2882</v>
      </c>
      <c r="K120" s="39">
        <v>433.1</v>
      </c>
      <c r="L120" s="39">
        <f>K120-C120</f>
        <v>0</v>
      </c>
      <c r="M120"/>
      <c r="N120"/>
      <c r="R120"/>
      <c r="S120"/>
      <c r="T120"/>
      <c r="AF120" s="48" t="s">
        <v>2236</v>
      </c>
      <c r="AG120">
        <v>16</v>
      </c>
      <c r="AI120" s="85"/>
    </row>
    <row r="121" spans="1:35">
      <c r="A121" s="45" t="s">
        <v>3038</v>
      </c>
      <c r="B121" t="s">
        <v>3048</v>
      </c>
      <c r="C121" s="82">
        <f t="shared" si="3"/>
        <v>268.8</v>
      </c>
      <c r="D121" s="85">
        <v>0</v>
      </c>
      <c r="E121" s="85">
        <v>268.8</v>
      </c>
      <c r="G121" t="str">
        <f t="shared" si="4"/>
        <v>17919</v>
      </c>
      <c r="J121" s="48" t="s">
        <v>3038</v>
      </c>
      <c r="K121" s="39">
        <v>268.8</v>
      </c>
      <c r="L121" s="39">
        <f>K121-C121</f>
        <v>0</v>
      </c>
      <c r="M121"/>
      <c r="N121"/>
      <c r="R121"/>
      <c r="S121"/>
      <c r="T121"/>
      <c r="AF121" s="48" t="s">
        <v>2237</v>
      </c>
      <c r="AG121">
        <v>1</v>
      </c>
      <c r="AI121" s="85"/>
    </row>
    <row r="122" spans="1:35">
      <c r="A122" t="s">
        <v>2232</v>
      </c>
      <c r="B122" t="s">
        <v>980</v>
      </c>
      <c r="C122" s="82">
        <f t="shared" si="3"/>
        <v>4425.08</v>
      </c>
      <c r="D122" s="85">
        <v>0</v>
      </c>
      <c r="E122" s="85">
        <v>4425.08</v>
      </c>
      <c r="F122" s="22"/>
      <c r="G122" t="str">
        <f t="shared" si="4"/>
        <v>18100</v>
      </c>
      <c r="J122" s="48" t="s">
        <v>2232</v>
      </c>
      <c r="K122" s="39">
        <v>4425.08</v>
      </c>
      <c r="L122" s="39">
        <f t="shared" si="5"/>
        <v>0</v>
      </c>
      <c r="M122"/>
      <c r="N122"/>
      <c r="R122"/>
      <c r="S122"/>
      <c r="T122"/>
      <c r="AF122" s="48" t="s">
        <v>2238</v>
      </c>
      <c r="AG122">
        <v>1</v>
      </c>
      <c r="AI122" s="85"/>
    </row>
    <row r="123" spans="1:35">
      <c r="A123" t="s">
        <v>2233</v>
      </c>
      <c r="B123" t="s">
        <v>990</v>
      </c>
      <c r="C123" s="82">
        <f t="shared" si="3"/>
        <v>3356.09</v>
      </c>
      <c r="D123" s="85">
        <v>0</v>
      </c>
      <c r="E123" s="85">
        <v>3356.09</v>
      </c>
      <c r="F123" s="22"/>
      <c r="G123" t="str">
        <f t="shared" si="4"/>
        <v>18303</v>
      </c>
      <c r="J123" s="48" t="s">
        <v>2233</v>
      </c>
      <c r="K123" s="39">
        <v>3356.0900000000006</v>
      </c>
      <c r="L123" s="39">
        <f t="shared" si="5"/>
        <v>0</v>
      </c>
      <c r="M123"/>
      <c r="N123"/>
      <c r="R123"/>
      <c r="S123"/>
      <c r="T123"/>
      <c r="AF123" s="48" t="s">
        <v>2239</v>
      </c>
      <c r="AG123">
        <v>1</v>
      </c>
      <c r="AI123" s="85"/>
    </row>
    <row r="124" spans="1:35">
      <c r="A124" t="s">
        <v>2234</v>
      </c>
      <c r="B124" t="s">
        <v>1000</v>
      </c>
      <c r="C124" s="82">
        <f t="shared" si="3"/>
        <v>5230.78</v>
      </c>
      <c r="D124" s="85">
        <v>0</v>
      </c>
      <c r="E124" s="85">
        <v>5230.78</v>
      </c>
      <c r="F124" s="22"/>
      <c r="G124" t="str">
        <f t="shared" si="4"/>
        <v>18400</v>
      </c>
      <c r="J124" s="48" t="s">
        <v>2234</v>
      </c>
      <c r="K124" s="39">
        <v>5230.75</v>
      </c>
      <c r="L124" s="39">
        <f t="shared" si="5"/>
        <v>-2.9999999999745341E-2</v>
      </c>
      <c r="M124"/>
      <c r="N124"/>
      <c r="R124"/>
      <c r="S124"/>
      <c r="T124"/>
      <c r="AF124" s="48" t="s">
        <v>2240</v>
      </c>
      <c r="AG124">
        <v>1</v>
      </c>
      <c r="AI124" s="85"/>
    </row>
    <row r="125" spans="1:35">
      <c r="A125" t="s">
        <v>2235</v>
      </c>
      <c r="B125" t="s">
        <v>1011</v>
      </c>
      <c r="C125" s="82">
        <f t="shared" si="3"/>
        <v>10899.539999999999</v>
      </c>
      <c r="D125" s="85">
        <v>47.3</v>
      </c>
      <c r="E125" s="85">
        <v>10852.24</v>
      </c>
      <c r="F125" s="22"/>
      <c r="G125" t="str">
        <f t="shared" si="4"/>
        <v>18401</v>
      </c>
      <c r="J125" s="48" t="s">
        <v>2235</v>
      </c>
      <c r="K125" s="39">
        <v>10899.42</v>
      </c>
      <c r="L125" s="39">
        <f t="shared" si="5"/>
        <v>-0.11999999999898137</v>
      </c>
      <c r="M125"/>
      <c r="N125"/>
      <c r="R125"/>
      <c r="S125"/>
      <c r="T125"/>
      <c r="AF125" s="48" t="s">
        <v>2241</v>
      </c>
      <c r="AG125">
        <v>8</v>
      </c>
      <c r="AI125" s="85"/>
    </row>
    <row r="126" spans="1:35">
      <c r="A126" t="s">
        <v>2236</v>
      </c>
      <c r="B126" t="s">
        <v>1029</v>
      </c>
      <c r="C126" s="82">
        <f t="shared" si="3"/>
        <v>9143.89</v>
      </c>
      <c r="D126" s="85">
        <v>0</v>
      </c>
      <c r="E126" s="85">
        <v>9143.89</v>
      </c>
      <c r="F126" s="22"/>
      <c r="G126" t="str">
        <f t="shared" si="4"/>
        <v>18402</v>
      </c>
      <c r="J126" s="48" t="s">
        <v>2236</v>
      </c>
      <c r="K126" s="39">
        <v>9143.9</v>
      </c>
      <c r="L126" s="39">
        <f t="shared" si="5"/>
        <v>1.0000000000218279E-2</v>
      </c>
      <c r="M126"/>
      <c r="N126"/>
      <c r="R126"/>
      <c r="S126"/>
      <c r="T126"/>
      <c r="AF126" s="48" t="s">
        <v>2242</v>
      </c>
      <c r="AG126">
        <v>3</v>
      </c>
      <c r="AI126" s="85"/>
    </row>
    <row r="127" spans="1:35">
      <c r="A127" t="s">
        <v>2884</v>
      </c>
      <c r="B127" t="s">
        <v>2896</v>
      </c>
      <c r="C127" s="82">
        <f t="shared" si="3"/>
        <v>518.89</v>
      </c>
      <c r="D127" s="85">
        <v>0</v>
      </c>
      <c r="E127" s="85">
        <v>518.89</v>
      </c>
      <c r="F127" s="22"/>
      <c r="G127" t="str">
        <f t="shared" si="4"/>
        <v>18901</v>
      </c>
      <c r="J127" s="48" t="s">
        <v>2884</v>
      </c>
      <c r="K127" s="39">
        <v>518.89</v>
      </c>
      <c r="L127" s="39">
        <f t="shared" si="5"/>
        <v>0</v>
      </c>
      <c r="M127"/>
      <c r="N127"/>
      <c r="R127"/>
      <c r="S127"/>
      <c r="T127"/>
      <c r="AF127" s="48" t="s">
        <v>2243</v>
      </c>
      <c r="AG127">
        <v>4</v>
      </c>
      <c r="AI127" s="85"/>
    </row>
    <row r="128" spans="1:35">
      <c r="A128" t="s">
        <v>2237</v>
      </c>
      <c r="B128" t="s">
        <v>1038</v>
      </c>
      <c r="C128" s="82">
        <f t="shared" si="3"/>
        <v>80.38</v>
      </c>
      <c r="D128" s="85">
        <v>0</v>
      </c>
      <c r="E128" s="85">
        <v>80.38</v>
      </c>
      <c r="F128" s="22"/>
      <c r="G128" t="str">
        <f t="shared" si="4"/>
        <v>18902</v>
      </c>
      <c r="J128" s="48" t="s">
        <v>2237</v>
      </c>
      <c r="K128" s="39">
        <v>80.38</v>
      </c>
      <c r="L128" s="39">
        <f t="shared" si="5"/>
        <v>0</v>
      </c>
      <c r="M128"/>
      <c r="N128"/>
      <c r="R128"/>
      <c r="S128"/>
      <c r="T128"/>
      <c r="AF128" s="48" t="s">
        <v>2244</v>
      </c>
      <c r="AG128">
        <v>1</v>
      </c>
      <c r="AI128" s="85"/>
    </row>
    <row r="129" spans="1:35">
      <c r="A129" t="s">
        <v>2238</v>
      </c>
      <c r="B129" t="s">
        <v>1040</v>
      </c>
      <c r="C129" s="82">
        <f t="shared" si="3"/>
        <v>44.6</v>
      </c>
      <c r="D129" s="85">
        <v>0</v>
      </c>
      <c r="E129" s="85">
        <v>44.6</v>
      </c>
      <c r="F129" s="22"/>
      <c r="G129" t="str">
        <f t="shared" si="4"/>
        <v>19007</v>
      </c>
      <c r="J129" s="48" t="s">
        <v>2238</v>
      </c>
      <c r="K129" s="39">
        <v>44.6</v>
      </c>
      <c r="L129" s="39">
        <f t="shared" si="5"/>
        <v>0</v>
      </c>
      <c r="M129"/>
      <c r="N129"/>
      <c r="R129"/>
      <c r="S129"/>
      <c r="T129"/>
      <c r="AF129" s="48" t="s">
        <v>2245</v>
      </c>
      <c r="AG129">
        <v>1</v>
      </c>
      <c r="AI129" s="85"/>
    </row>
    <row r="130" spans="1:35">
      <c r="A130" t="s">
        <v>2239</v>
      </c>
      <c r="B130" t="s">
        <v>1042</v>
      </c>
      <c r="C130" s="82">
        <f t="shared" si="3"/>
        <v>79.78</v>
      </c>
      <c r="D130" s="85">
        <v>0</v>
      </c>
      <c r="E130" s="85">
        <v>79.78</v>
      </c>
      <c r="F130" s="22"/>
      <c r="G130" t="str">
        <f t="shared" si="4"/>
        <v>19028</v>
      </c>
      <c r="J130" s="48" t="s">
        <v>2239</v>
      </c>
      <c r="K130" s="39">
        <v>79.78</v>
      </c>
      <c r="L130" s="39">
        <f t="shared" si="5"/>
        <v>0</v>
      </c>
      <c r="M130"/>
      <c r="N130"/>
      <c r="R130"/>
      <c r="S130"/>
      <c r="T130"/>
      <c r="AF130" s="48" t="s">
        <v>2246</v>
      </c>
      <c r="AG130">
        <v>1</v>
      </c>
      <c r="AI130" s="85"/>
    </row>
    <row r="131" spans="1:35">
      <c r="A131" t="s">
        <v>2240</v>
      </c>
      <c r="B131" t="s">
        <v>1044</v>
      </c>
      <c r="C131" s="82">
        <f t="shared" ref="C131:C194" si="6">SUM(D131:E131)</f>
        <v>264.56</v>
      </c>
      <c r="D131" s="85">
        <v>17</v>
      </c>
      <c r="E131" s="85">
        <v>247.56</v>
      </c>
      <c r="F131" s="22"/>
      <c r="G131" t="str">
        <f t="shared" si="4"/>
        <v>19400</v>
      </c>
      <c r="J131" s="48" t="s">
        <v>2240</v>
      </c>
      <c r="K131" s="39">
        <v>264.56</v>
      </c>
      <c r="L131" s="39">
        <f t="shared" si="5"/>
        <v>0</v>
      </c>
      <c r="M131"/>
      <c r="N131"/>
      <c r="R131"/>
      <c r="S131"/>
      <c r="T131"/>
      <c r="AF131" s="48" t="s">
        <v>2247</v>
      </c>
      <c r="AG131">
        <v>2</v>
      </c>
      <c r="AI131" s="85"/>
    </row>
    <row r="132" spans="1:35">
      <c r="A132" t="s">
        <v>2241</v>
      </c>
      <c r="B132" t="s">
        <v>1046</v>
      </c>
      <c r="C132" s="82">
        <f t="shared" si="6"/>
        <v>3263.75</v>
      </c>
      <c r="D132" s="85">
        <v>40.11</v>
      </c>
      <c r="E132" s="85">
        <v>3223.64</v>
      </c>
      <c r="F132" s="22"/>
      <c r="G132" t="str">
        <f t="shared" ref="G132:G195" si="7">A132</f>
        <v>19401</v>
      </c>
      <c r="J132" s="48" t="s">
        <v>2241</v>
      </c>
      <c r="K132" s="39">
        <v>3263.77</v>
      </c>
      <c r="L132" s="39">
        <f t="shared" ref="L132:L195" si="8">K132-C132</f>
        <v>1.999999999998181E-2</v>
      </c>
      <c r="M132"/>
      <c r="N132"/>
      <c r="R132"/>
      <c r="S132"/>
      <c r="T132"/>
      <c r="AF132" s="48" t="s">
        <v>2248</v>
      </c>
      <c r="AG132">
        <v>2</v>
      </c>
      <c r="AI132" s="85"/>
    </row>
    <row r="133" spans="1:35">
      <c r="A133" t="s">
        <v>2242</v>
      </c>
      <c r="B133" t="s">
        <v>1051</v>
      </c>
      <c r="C133" s="82">
        <f t="shared" si="6"/>
        <v>564.65</v>
      </c>
      <c r="D133" s="85">
        <v>16.899999999999999</v>
      </c>
      <c r="E133" s="85">
        <v>547.75</v>
      </c>
      <c r="F133" s="22"/>
      <c r="G133" t="str">
        <f t="shared" si="7"/>
        <v>19403</v>
      </c>
      <c r="J133" s="48" t="s">
        <v>2242</v>
      </c>
      <c r="K133" s="39">
        <v>564.64999999999986</v>
      </c>
      <c r="L133" s="39">
        <f t="shared" si="8"/>
        <v>0</v>
      </c>
      <c r="M133"/>
      <c r="N133"/>
      <c r="R133"/>
      <c r="S133"/>
      <c r="T133"/>
      <c r="AF133" s="48" t="s">
        <v>2249</v>
      </c>
      <c r="AG133">
        <v>1</v>
      </c>
      <c r="AI133" s="85"/>
    </row>
    <row r="134" spans="1:35">
      <c r="A134" t="s">
        <v>2243</v>
      </c>
      <c r="B134" t="s">
        <v>1054</v>
      </c>
      <c r="C134" s="82">
        <f t="shared" si="6"/>
        <v>974.56</v>
      </c>
      <c r="D134" s="85">
        <v>45.8</v>
      </c>
      <c r="E134" s="85">
        <v>928.76</v>
      </c>
      <c r="F134" s="22"/>
      <c r="G134" t="str">
        <f t="shared" si="7"/>
        <v>19404</v>
      </c>
      <c r="J134" s="48" t="s">
        <v>2243</v>
      </c>
      <c r="K134" s="39">
        <v>974.56000000000006</v>
      </c>
      <c r="L134" s="39">
        <f t="shared" si="8"/>
        <v>0</v>
      </c>
      <c r="M134"/>
      <c r="N134"/>
      <c r="R134"/>
      <c r="S134"/>
      <c r="T134"/>
      <c r="AF134" s="48" t="s">
        <v>2250</v>
      </c>
      <c r="AG134">
        <v>1</v>
      </c>
      <c r="AI134" s="85"/>
    </row>
    <row r="135" spans="1:35">
      <c r="A135" t="s">
        <v>2244</v>
      </c>
      <c r="B135" t="s">
        <v>1059</v>
      </c>
      <c r="C135" s="82">
        <f t="shared" si="6"/>
        <v>80.540000000000006</v>
      </c>
      <c r="D135" s="85">
        <v>0</v>
      </c>
      <c r="E135" s="85">
        <v>80.540000000000006</v>
      </c>
      <c r="F135" s="22"/>
      <c r="G135" t="str">
        <f t="shared" si="7"/>
        <v>20094</v>
      </c>
      <c r="J135" s="48" t="s">
        <v>2244</v>
      </c>
      <c r="K135" s="39">
        <v>80.539999999999992</v>
      </c>
      <c r="L135" s="39">
        <f t="shared" si="8"/>
        <v>0</v>
      </c>
      <c r="M135"/>
      <c r="N135"/>
      <c r="R135"/>
      <c r="S135"/>
      <c r="T135"/>
      <c r="AF135" s="48" t="s">
        <v>2251</v>
      </c>
      <c r="AG135">
        <v>4</v>
      </c>
      <c r="AI135" s="85"/>
    </row>
    <row r="136" spans="1:35">
      <c r="A136" t="s">
        <v>2245</v>
      </c>
      <c r="B136" t="s">
        <v>1061</v>
      </c>
      <c r="C136" s="82">
        <f t="shared" si="6"/>
        <v>84.81</v>
      </c>
      <c r="D136" s="85">
        <v>0</v>
      </c>
      <c r="E136" s="85">
        <v>84.81</v>
      </c>
      <c r="F136" s="22"/>
      <c r="G136" t="str">
        <f t="shared" si="7"/>
        <v>20203</v>
      </c>
      <c r="J136" s="48" t="s">
        <v>2245</v>
      </c>
      <c r="K136" s="39">
        <v>84.81</v>
      </c>
      <c r="L136" s="39">
        <f t="shared" si="8"/>
        <v>0</v>
      </c>
      <c r="M136"/>
      <c r="N136"/>
      <c r="R136"/>
      <c r="S136"/>
      <c r="T136"/>
      <c r="AF136" s="48" t="s">
        <v>2252</v>
      </c>
      <c r="AG136">
        <v>5</v>
      </c>
      <c r="AI136" s="85"/>
    </row>
    <row r="137" spans="1:35">
      <c r="A137" t="s">
        <v>2246</v>
      </c>
      <c r="B137" t="s">
        <v>1063</v>
      </c>
      <c r="C137" s="82">
        <f t="shared" si="6"/>
        <v>92.9</v>
      </c>
      <c r="D137" s="85">
        <v>0</v>
      </c>
      <c r="E137" s="85">
        <v>92.9</v>
      </c>
      <c r="F137" s="22"/>
      <c r="G137" t="str">
        <f t="shared" si="7"/>
        <v>20215</v>
      </c>
      <c r="J137" s="48" t="s">
        <v>2246</v>
      </c>
      <c r="K137" s="39">
        <v>92.9</v>
      </c>
      <c r="L137" s="39">
        <f t="shared" si="8"/>
        <v>0</v>
      </c>
      <c r="M137"/>
      <c r="N137"/>
      <c r="R137"/>
      <c r="S137"/>
      <c r="T137"/>
      <c r="AF137" s="48" t="s">
        <v>2253</v>
      </c>
      <c r="AG137">
        <v>3</v>
      </c>
      <c r="AI137" s="85"/>
    </row>
    <row r="138" spans="1:35">
      <c r="A138" t="s">
        <v>2247</v>
      </c>
      <c r="B138" t="s">
        <v>1065</v>
      </c>
      <c r="C138" s="82">
        <f t="shared" si="6"/>
        <v>199.73</v>
      </c>
      <c r="D138" s="85">
        <v>0</v>
      </c>
      <c r="E138" s="85">
        <v>199.73</v>
      </c>
      <c r="F138" s="22"/>
      <c r="G138" t="str">
        <f t="shared" si="7"/>
        <v>20400</v>
      </c>
      <c r="J138" s="48" t="s">
        <v>2247</v>
      </c>
      <c r="K138" s="39">
        <v>199.73000000000002</v>
      </c>
      <c r="L138" s="39">
        <f t="shared" si="8"/>
        <v>0</v>
      </c>
      <c r="M138"/>
      <c r="N138"/>
      <c r="R138"/>
      <c r="S138"/>
      <c r="T138"/>
      <c r="AF138" s="48" t="s">
        <v>2254</v>
      </c>
      <c r="AG138">
        <v>2</v>
      </c>
      <c r="AI138" s="85"/>
    </row>
    <row r="139" spans="1:35">
      <c r="A139" t="s">
        <v>2248</v>
      </c>
      <c r="B139" t="s">
        <v>1068</v>
      </c>
      <c r="C139" s="82">
        <f t="shared" si="6"/>
        <v>34.06</v>
      </c>
      <c r="D139" s="85">
        <v>0</v>
      </c>
      <c r="E139" s="85">
        <v>34.06</v>
      </c>
      <c r="F139" s="22"/>
      <c r="G139" t="str">
        <f t="shared" si="7"/>
        <v>20401</v>
      </c>
      <c r="J139" s="48" t="s">
        <v>2248</v>
      </c>
      <c r="K139" s="39">
        <v>34.06</v>
      </c>
      <c r="L139" s="39">
        <f t="shared" si="8"/>
        <v>0</v>
      </c>
      <c r="M139"/>
      <c r="N139"/>
      <c r="R139"/>
      <c r="S139"/>
      <c r="T139"/>
      <c r="AF139" s="48" t="s">
        <v>2255</v>
      </c>
      <c r="AG139">
        <v>1</v>
      </c>
      <c r="AI139" s="85"/>
    </row>
    <row r="140" spans="1:35">
      <c r="A140" t="s">
        <v>2249</v>
      </c>
      <c r="B140" t="s">
        <v>1071</v>
      </c>
      <c r="C140" s="82">
        <f t="shared" si="6"/>
        <v>72.680000000000007</v>
      </c>
      <c r="D140" s="85">
        <v>0</v>
      </c>
      <c r="E140" s="85">
        <v>72.680000000000007</v>
      </c>
      <c r="F140" s="22"/>
      <c r="G140" t="str">
        <f t="shared" si="7"/>
        <v>20402</v>
      </c>
      <c r="J140" s="48" t="s">
        <v>2249</v>
      </c>
      <c r="K140" s="39">
        <v>72.67</v>
      </c>
      <c r="L140" s="39">
        <f t="shared" si="8"/>
        <v>-1.0000000000005116E-2</v>
      </c>
      <c r="M140"/>
      <c r="N140"/>
      <c r="R140"/>
      <c r="S140"/>
      <c r="T140"/>
      <c r="AF140" s="48" t="s">
        <v>2256</v>
      </c>
      <c r="AG140">
        <v>3</v>
      </c>
      <c r="AI140" s="85"/>
    </row>
    <row r="141" spans="1:35">
      <c r="A141" t="s">
        <v>2250</v>
      </c>
      <c r="B141" t="s">
        <v>1073</v>
      </c>
      <c r="C141" s="82">
        <f t="shared" si="6"/>
        <v>23.3</v>
      </c>
      <c r="D141" s="85">
        <v>0</v>
      </c>
      <c r="E141" s="85">
        <v>23.3</v>
      </c>
      <c r="F141" s="22"/>
      <c r="G141" t="str">
        <f t="shared" si="7"/>
        <v>20403</v>
      </c>
      <c r="J141" s="48" t="s">
        <v>2250</v>
      </c>
      <c r="K141" s="39">
        <v>23.3</v>
      </c>
      <c r="L141" s="39">
        <f t="shared" si="8"/>
        <v>0</v>
      </c>
      <c r="M141"/>
      <c r="N141"/>
      <c r="R141"/>
      <c r="S141"/>
      <c r="T141"/>
      <c r="AF141" s="48" t="s">
        <v>2257</v>
      </c>
      <c r="AG141">
        <v>3</v>
      </c>
      <c r="AI141" s="85"/>
    </row>
    <row r="142" spans="1:35">
      <c r="A142" t="s">
        <v>2251</v>
      </c>
      <c r="B142" t="s">
        <v>1074</v>
      </c>
      <c r="C142" s="82">
        <f t="shared" si="6"/>
        <v>3252.89</v>
      </c>
      <c r="D142" s="85">
        <v>0</v>
      </c>
      <c r="E142" s="85">
        <v>3252.89</v>
      </c>
      <c r="F142" s="22"/>
      <c r="G142" t="str">
        <f t="shared" si="7"/>
        <v>20404</v>
      </c>
      <c r="J142" s="48" t="s">
        <v>2251</v>
      </c>
      <c r="K142" s="39">
        <v>3252.8999999999996</v>
      </c>
      <c r="L142" s="39">
        <f t="shared" si="8"/>
        <v>9.9999999997635314E-3</v>
      </c>
      <c r="M142"/>
      <c r="N142"/>
      <c r="R142"/>
      <c r="S142"/>
      <c r="T142"/>
      <c r="AF142" s="48" t="s">
        <v>2258</v>
      </c>
      <c r="AG142">
        <v>2</v>
      </c>
      <c r="AI142" s="85"/>
    </row>
    <row r="143" spans="1:35">
      <c r="A143" t="s">
        <v>2252</v>
      </c>
      <c r="B143" t="s">
        <v>1078</v>
      </c>
      <c r="C143" s="82">
        <f t="shared" si="6"/>
        <v>1039.95</v>
      </c>
      <c r="D143" s="85">
        <v>0</v>
      </c>
      <c r="E143" s="85">
        <v>1039.95</v>
      </c>
      <c r="F143" s="22"/>
      <c r="G143" t="str">
        <f t="shared" si="7"/>
        <v>20405</v>
      </c>
      <c r="J143" s="48" t="s">
        <v>2252</v>
      </c>
      <c r="K143" s="39">
        <v>1039.93</v>
      </c>
      <c r="L143" s="39">
        <f t="shared" si="8"/>
        <v>-1.999999999998181E-2</v>
      </c>
      <c r="M143"/>
      <c r="N143"/>
      <c r="R143"/>
      <c r="S143"/>
      <c r="T143"/>
      <c r="AF143" s="48" t="s">
        <v>2259</v>
      </c>
      <c r="AG143">
        <v>3</v>
      </c>
      <c r="AI143" s="85"/>
    </row>
    <row r="144" spans="1:35">
      <c r="A144" t="s">
        <v>2253</v>
      </c>
      <c r="B144" t="s">
        <v>1084</v>
      </c>
      <c r="C144" s="82">
        <f t="shared" si="6"/>
        <v>186.33</v>
      </c>
      <c r="D144" s="85">
        <v>8.5</v>
      </c>
      <c r="E144" s="85">
        <v>177.83</v>
      </c>
      <c r="F144" s="22"/>
      <c r="G144" t="str">
        <f t="shared" si="7"/>
        <v>20406</v>
      </c>
      <c r="J144" s="48" t="s">
        <v>2253</v>
      </c>
      <c r="K144" s="39">
        <v>186.32</v>
      </c>
      <c r="L144" s="39">
        <f t="shared" si="8"/>
        <v>-1.0000000000019327E-2</v>
      </c>
      <c r="M144"/>
      <c r="N144"/>
      <c r="R144"/>
      <c r="S144"/>
      <c r="T144"/>
      <c r="AF144" s="48" t="s">
        <v>2260</v>
      </c>
      <c r="AG144">
        <v>2</v>
      </c>
      <c r="AI144" s="85"/>
    </row>
    <row r="145" spans="1:35">
      <c r="A145" t="s">
        <v>2254</v>
      </c>
      <c r="B145" t="s">
        <v>1088</v>
      </c>
      <c r="C145" s="82">
        <f t="shared" si="6"/>
        <v>849.21</v>
      </c>
      <c r="D145" s="85">
        <v>0</v>
      </c>
      <c r="E145" s="85">
        <v>849.21</v>
      </c>
      <c r="F145" s="22"/>
      <c r="G145" t="str">
        <f t="shared" si="7"/>
        <v>21014</v>
      </c>
      <c r="J145" s="48" t="s">
        <v>2254</v>
      </c>
      <c r="K145" s="39">
        <v>849.2</v>
      </c>
      <c r="L145" s="39">
        <f t="shared" si="8"/>
        <v>-9.9999999999909051E-3</v>
      </c>
      <c r="M145"/>
      <c r="N145"/>
      <c r="R145"/>
      <c r="S145"/>
      <c r="T145"/>
      <c r="AF145" s="48" t="s">
        <v>2261</v>
      </c>
      <c r="AG145">
        <v>4</v>
      </c>
      <c r="AI145" s="85"/>
    </row>
    <row r="146" spans="1:35">
      <c r="A146" t="s">
        <v>2255</v>
      </c>
      <c r="B146" t="s">
        <v>1091</v>
      </c>
      <c r="C146" s="82">
        <f t="shared" si="6"/>
        <v>67.900000000000006</v>
      </c>
      <c r="D146" s="85">
        <v>5.9</v>
      </c>
      <c r="E146" s="85">
        <v>62</v>
      </c>
      <c r="F146" s="22"/>
      <c r="G146" t="str">
        <f t="shared" si="7"/>
        <v>21036</v>
      </c>
      <c r="J146" s="48" t="s">
        <v>2255</v>
      </c>
      <c r="K146" s="39">
        <v>67.900000000000006</v>
      </c>
      <c r="L146" s="39">
        <f t="shared" si="8"/>
        <v>0</v>
      </c>
      <c r="M146"/>
      <c r="N146"/>
      <c r="R146"/>
      <c r="S146"/>
      <c r="T146"/>
      <c r="AF146" s="48" t="s">
        <v>2262</v>
      </c>
      <c r="AG146">
        <v>3</v>
      </c>
      <c r="AI146" s="85"/>
    </row>
    <row r="147" spans="1:35">
      <c r="A147" t="s">
        <v>2256</v>
      </c>
      <c r="B147" t="s">
        <v>1093</v>
      </c>
      <c r="C147" s="82">
        <f t="shared" si="6"/>
        <v>601.02</v>
      </c>
      <c r="D147" s="85">
        <v>26.6</v>
      </c>
      <c r="E147" s="85">
        <v>574.41999999999996</v>
      </c>
      <c r="F147" s="22"/>
      <c r="G147" t="str">
        <f t="shared" si="7"/>
        <v>21206</v>
      </c>
      <c r="J147" s="48" t="s">
        <v>2256</v>
      </c>
      <c r="K147" s="39">
        <v>601.02</v>
      </c>
      <c r="L147" s="39">
        <f t="shared" si="8"/>
        <v>0</v>
      </c>
      <c r="M147"/>
      <c r="N147"/>
      <c r="R147"/>
      <c r="S147"/>
      <c r="T147"/>
      <c r="AF147" s="48" t="s">
        <v>2263</v>
      </c>
      <c r="AG147">
        <v>1</v>
      </c>
      <c r="AI147" s="85"/>
    </row>
    <row r="148" spans="1:35">
      <c r="A148" t="s">
        <v>2257</v>
      </c>
      <c r="B148" t="s">
        <v>1097</v>
      </c>
      <c r="C148" s="82">
        <f t="shared" si="6"/>
        <v>408.96</v>
      </c>
      <c r="D148" s="85">
        <v>21.2</v>
      </c>
      <c r="E148" s="85">
        <v>387.76</v>
      </c>
      <c r="F148" s="22"/>
      <c r="G148" t="str">
        <f t="shared" si="7"/>
        <v>21214</v>
      </c>
      <c r="J148" s="48" t="s">
        <v>2257</v>
      </c>
      <c r="K148" s="39">
        <v>408.95</v>
      </c>
      <c r="L148" s="39">
        <f t="shared" si="8"/>
        <v>-9.9999999999909051E-3</v>
      </c>
      <c r="M148"/>
      <c r="N148"/>
      <c r="R148"/>
      <c r="S148"/>
      <c r="T148"/>
      <c r="AF148" s="48" t="s">
        <v>2264</v>
      </c>
      <c r="AG148">
        <v>5</v>
      </c>
      <c r="AI148" s="85"/>
    </row>
    <row r="149" spans="1:35">
      <c r="A149" t="s">
        <v>2258</v>
      </c>
      <c r="B149" t="s">
        <v>1100</v>
      </c>
      <c r="C149" s="82">
        <f t="shared" si="6"/>
        <v>635.52</v>
      </c>
      <c r="D149" s="85">
        <v>0</v>
      </c>
      <c r="E149" s="85">
        <v>635.52</v>
      </c>
      <c r="F149" s="22"/>
      <c r="G149" t="str">
        <f t="shared" si="7"/>
        <v>21226</v>
      </c>
      <c r="J149" s="48" t="s">
        <v>2258</v>
      </c>
      <c r="K149" s="39">
        <v>635.51</v>
      </c>
      <c r="L149" s="39">
        <f t="shared" si="8"/>
        <v>-9.9999999999909051E-3</v>
      </c>
      <c r="M149"/>
      <c r="N149"/>
      <c r="R149"/>
      <c r="S149"/>
      <c r="T149"/>
      <c r="AF149" s="48" t="s">
        <v>2265</v>
      </c>
      <c r="AG149">
        <v>2</v>
      </c>
      <c r="AI149" s="85"/>
    </row>
    <row r="150" spans="1:35">
      <c r="A150" t="s">
        <v>2259</v>
      </c>
      <c r="B150" t="s">
        <v>1103</v>
      </c>
      <c r="C150" s="82">
        <f t="shared" si="6"/>
        <v>782.4</v>
      </c>
      <c r="D150" s="85">
        <v>35.299999999999997</v>
      </c>
      <c r="E150" s="85">
        <v>747.1</v>
      </c>
      <c r="F150" s="22"/>
      <c r="G150" t="str">
        <f t="shared" si="7"/>
        <v>21232</v>
      </c>
      <c r="J150" s="48" t="s">
        <v>2259</v>
      </c>
      <c r="K150" s="39">
        <v>782.39</v>
      </c>
      <c r="L150" s="39">
        <f t="shared" si="8"/>
        <v>-9.9999999999909051E-3</v>
      </c>
      <c r="M150"/>
      <c r="N150"/>
      <c r="R150"/>
      <c r="S150"/>
      <c r="T150"/>
      <c r="AF150" s="48" t="s">
        <v>2266</v>
      </c>
      <c r="AG150">
        <v>8</v>
      </c>
      <c r="AI150" s="85"/>
    </row>
    <row r="151" spans="1:35">
      <c r="A151" t="s">
        <v>2260</v>
      </c>
      <c r="B151" t="s">
        <v>1107</v>
      </c>
      <c r="C151" s="82">
        <f t="shared" si="6"/>
        <v>393.69</v>
      </c>
      <c r="D151" s="85">
        <v>3.3</v>
      </c>
      <c r="E151" s="85">
        <v>390.39</v>
      </c>
      <c r="F151" s="22"/>
      <c r="G151" t="str">
        <f t="shared" si="7"/>
        <v>21234</v>
      </c>
      <c r="J151" s="48" t="s">
        <v>2260</v>
      </c>
      <c r="K151" s="39">
        <v>393.69</v>
      </c>
      <c r="L151" s="39">
        <f t="shared" si="8"/>
        <v>0</v>
      </c>
      <c r="M151"/>
      <c r="N151"/>
      <c r="R151"/>
      <c r="S151"/>
      <c r="T151"/>
      <c r="AF151" s="48" t="s">
        <v>2267</v>
      </c>
      <c r="AG151">
        <v>2</v>
      </c>
      <c r="AI151" s="85"/>
    </row>
    <row r="152" spans="1:35">
      <c r="A152" t="s">
        <v>2261</v>
      </c>
      <c r="B152" t="s">
        <v>1109</v>
      </c>
      <c r="C152" s="82">
        <f t="shared" si="6"/>
        <v>915.33</v>
      </c>
      <c r="D152" s="85">
        <v>0</v>
      </c>
      <c r="E152" s="85">
        <v>915.33</v>
      </c>
      <c r="F152" s="22"/>
      <c r="G152" t="str">
        <f t="shared" si="7"/>
        <v>21237</v>
      </c>
      <c r="J152" s="48" t="s">
        <v>2261</v>
      </c>
      <c r="K152" s="39">
        <v>915.32999999999993</v>
      </c>
      <c r="L152" s="39">
        <f t="shared" si="8"/>
        <v>0</v>
      </c>
      <c r="M152"/>
      <c r="N152"/>
      <c r="R152"/>
      <c r="S152"/>
      <c r="T152"/>
      <c r="AF152" s="48" t="s">
        <v>2268</v>
      </c>
      <c r="AG152">
        <v>3</v>
      </c>
      <c r="AI152" s="85"/>
    </row>
    <row r="153" spans="1:35">
      <c r="A153" t="s">
        <v>2262</v>
      </c>
      <c r="B153" t="s">
        <v>1114</v>
      </c>
      <c r="C153" s="82">
        <f t="shared" si="6"/>
        <v>799.52</v>
      </c>
      <c r="D153" s="85">
        <v>16.8</v>
      </c>
      <c r="E153" s="85">
        <v>782.72</v>
      </c>
      <c r="F153" s="22"/>
      <c r="G153" t="str">
        <f t="shared" si="7"/>
        <v>21300</v>
      </c>
      <c r="J153" s="48" t="s">
        <v>2262</v>
      </c>
      <c r="K153" s="39">
        <v>799.5100000000001</v>
      </c>
      <c r="L153" s="39">
        <f t="shared" si="8"/>
        <v>-9.9999999998772182E-3</v>
      </c>
      <c r="M153"/>
      <c r="N153"/>
      <c r="R153"/>
      <c r="S153"/>
      <c r="T153"/>
      <c r="AF153" s="48" t="s">
        <v>2269</v>
      </c>
      <c r="AG153">
        <v>1</v>
      </c>
      <c r="AI153" s="85"/>
    </row>
    <row r="154" spans="1:35">
      <c r="A154" t="s">
        <v>2263</v>
      </c>
      <c r="B154" t="s">
        <v>1118</v>
      </c>
      <c r="C154" s="82">
        <f t="shared" si="6"/>
        <v>276.53000000000003</v>
      </c>
      <c r="D154" s="85">
        <v>17.600000000000001</v>
      </c>
      <c r="E154" s="85">
        <v>258.93</v>
      </c>
      <c r="F154" s="22"/>
      <c r="G154" t="str">
        <f t="shared" si="7"/>
        <v>21301</v>
      </c>
      <c r="J154" s="48" t="s">
        <v>2263</v>
      </c>
      <c r="K154" s="39">
        <v>276.53000000000003</v>
      </c>
      <c r="L154" s="39">
        <f t="shared" si="8"/>
        <v>0</v>
      </c>
      <c r="M154"/>
      <c r="N154"/>
      <c r="R154"/>
      <c r="S154"/>
      <c r="T154"/>
      <c r="AF154" s="48" t="s">
        <v>2270</v>
      </c>
      <c r="AG154">
        <v>2</v>
      </c>
      <c r="AI154" s="85"/>
    </row>
    <row r="155" spans="1:35">
      <c r="A155" t="s">
        <v>2264</v>
      </c>
      <c r="B155" t="s">
        <v>1120</v>
      </c>
      <c r="C155" s="82">
        <f t="shared" si="6"/>
        <v>2885.83</v>
      </c>
      <c r="D155" s="85">
        <v>0</v>
      </c>
      <c r="E155" s="85">
        <v>2885.83</v>
      </c>
      <c r="F155" s="22"/>
      <c r="G155" t="str">
        <f t="shared" si="7"/>
        <v>21302</v>
      </c>
      <c r="J155" s="48" t="s">
        <v>2264</v>
      </c>
      <c r="K155" s="39">
        <v>2885.83</v>
      </c>
      <c r="L155" s="39">
        <f t="shared" si="8"/>
        <v>0</v>
      </c>
      <c r="M155"/>
      <c r="N155"/>
      <c r="R155"/>
      <c r="S155"/>
      <c r="T155"/>
      <c r="AF155" s="48" t="s">
        <v>2271</v>
      </c>
      <c r="AG155">
        <v>2</v>
      </c>
      <c r="AI155" s="85"/>
    </row>
    <row r="156" spans="1:35">
      <c r="A156" t="s">
        <v>2265</v>
      </c>
      <c r="B156" t="s">
        <v>1124</v>
      </c>
      <c r="C156" s="82">
        <f t="shared" si="6"/>
        <v>336.63</v>
      </c>
      <c r="D156" s="85">
        <v>0</v>
      </c>
      <c r="E156" s="85">
        <v>336.63</v>
      </c>
      <c r="F156" s="22"/>
      <c r="G156" t="str">
        <f t="shared" si="7"/>
        <v>21303</v>
      </c>
      <c r="J156" s="48" t="s">
        <v>2265</v>
      </c>
      <c r="K156" s="39">
        <v>336.63</v>
      </c>
      <c r="L156" s="39">
        <f t="shared" si="8"/>
        <v>0</v>
      </c>
      <c r="M156"/>
      <c r="N156"/>
      <c r="R156"/>
      <c r="S156"/>
      <c r="T156"/>
      <c r="AF156" s="48" t="s">
        <v>2272</v>
      </c>
      <c r="AG156">
        <v>2</v>
      </c>
      <c r="AI156" s="85"/>
    </row>
    <row r="157" spans="1:35">
      <c r="A157" t="s">
        <v>2266</v>
      </c>
      <c r="B157" t="s">
        <v>1127</v>
      </c>
      <c r="C157" s="82">
        <f t="shared" si="6"/>
        <v>3247.32</v>
      </c>
      <c r="D157" s="85">
        <v>0</v>
      </c>
      <c r="E157" s="85">
        <v>3247.32</v>
      </c>
      <c r="F157" s="22"/>
      <c r="G157" t="str">
        <f t="shared" si="7"/>
        <v>21401</v>
      </c>
      <c r="J157" s="48" t="s">
        <v>2266</v>
      </c>
      <c r="K157" s="39">
        <v>3247.32</v>
      </c>
      <c r="L157" s="39">
        <f t="shared" si="8"/>
        <v>0</v>
      </c>
      <c r="M157"/>
      <c r="N157"/>
      <c r="R157"/>
      <c r="S157"/>
      <c r="T157"/>
      <c r="AF157" s="48" t="s">
        <v>2273</v>
      </c>
      <c r="AG157">
        <v>2</v>
      </c>
      <c r="AI157" s="85"/>
    </row>
    <row r="158" spans="1:35">
      <c r="A158" t="s">
        <v>2267</v>
      </c>
      <c r="B158" t="s">
        <v>1135</v>
      </c>
      <c r="C158" s="82">
        <f t="shared" si="6"/>
        <v>53.66</v>
      </c>
      <c r="D158" s="85">
        <v>0</v>
      </c>
      <c r="E158" s="85">
        <v>53.66</v>
      </c>
      <c r="F158" s="22"/>
      <c r="G158" t="str">
        <f t="shared" si="7"/>
        <v>22008</v>
      </c>
      <c r="J158" s="48" t="s">
        <v>2267</v>
      </c>
      <c r="K158" s="39">
        <v>53.66</v>
      </c>
      <c r="L158" s="39">
        <f t="shared" si="8"/>
        <v>0</v>
      </c>
      <c r="M158"/>
      <c r="N158"/>
      <c r="R158"/>
      <c r="S158"/>
      <c r="T158"/>
      <c r="AF158" s="48" t="s">
        <v>2274</v>
      </c>
      <c r="AG158">
        <v>3</v>
      </c>
      <c r="AI158" s="85"/>
    </row>
    <row r="159" spans="1:35">
      <c r="A159" t="s">
        <v>2268</v>
      </c>
      <c r="B159" t="s">
        <v>1138</v>
      </c>
      <c r="C159" s="82">
        <f t="shared" si="6"/>
        <v>752.32</v>
      </c>
      <c r="D159" s="85">
        <v>15.2</v>
      </c>
      <c r="E159" s="85">
        <v>737.12</v>
      </c>
      <c r="F159" s="22"/>
      <c r="G159" t="str">
        <f t="shared" si="7"/>
        <v>22009</v>
      </c>
      <c r="J159" s="48" t="s">
        <v>2268</v>
      </c>
      <c r="K159" s="39">
        <v>752.33</v>
      </c>
      <c r="L159" s="39">
        <f t="shared" si="8"/>
        <v>9.9999999999909051E-3</v>
      </c>
      <c r="M159"/>
      <c r="N159"/>
      <c r="R159"/>
      <c r="S159"/>
      <c r="T159"/>
      <c r="AF159" s="48" t="s">
        <v>2275</v>
      </c>
      <c r="AG159">
        <v>1</v>
      </c>
      <c r="AI159" s="85"/>
    </row>
    <row r="160" spans="1:35">
      <c r="A160" t="s">
        <v>2269</v>
      </c>
      <c r="B160" t="s">
        <v>1141</v>
      </c>
      <c r="C160" s="82">
        <f t="shared" si="6"/>
        <v>104.69</v>
      </c>
      <c r="D160" s="85">
        <v>0</v>
      </c>
      <c r="E160" s="85">
        <v>104.69</v>
      </c>
      <c r="F160" s="22"/>
      <c r="G160" t="str">
        <f t="shared" si="7"/>
        <v>22017</v>
      </c>
      <c r="J160" s="48" t="s">
        <v>2269</v>
      </c>
      <c r="K160" s="39">
        <v>104.68</v>
      </c>
      <c r="L160" s="39">
        <f t="shared" si="8"/>
        <v>-9.9999999999909051E-3</v>
      </c>
      <c r="M160"/>
      <c r="N160"/>
      <c r="R160"/>
      <c r="S160"/>
      <c r="T160"/>
      <c r="AF160" s="48" t="s">
        <v>2276</v>
      </c>
      <c r="AG160">
        <v>1</v>
      </c>
      <c r="AI160" s="85"/>
    </row>
    <row r="161" spans="1:35">
      <c r="A161" t="s">
        <v>2270</v>
      </c>
      <c r="B161" t="s">
        <v>1143</v>
      </c>
      <c r="C161" s="82">
        <f t="shared" si="6"/>
        <v>89.07</v>
      </c>
      <c r="D161" s="85">
        <v>0</v>
      </c>
      <c r="E161" s="85">
        <v>89.07</v>
      </c>
      <c r="F161" s="22"/>
      <c r="G161" t="str">
        <f t="shared" si="7"/>
        <v>22073</v>
      </c>
      <c r="J161" s="48" t="s">
        <v>2270</v>
      </c>
      <c r="K161" s="39">
        <v>89.07</v>
      </c>
      <c r="L161" s="39">
        <f t="shared" si="8"/>
        <v>0</v>
      </c>
      <c r="M161"/>
      <c r="N161"/>
      <c r="R161"/>
      <c r="S161"/>
      <c r="T161"/>
      <c r="AF161" s="48" t="s">
        <v>2277</v>
      </c>
      <c r="AG161">
        <v>9</v>
      </c>
      <c r="AI161" s="85"/>
    </row>
    <row r="162" spans="1:35">
      <c r="A162" t="s">
        <v>2271</v>
      </c>
      <c r="B162" t="s">
        <v>1146</v>
      </c>
      <c r="C162" s="82">
        <f t="shared" si="6"/>
        <v>203</v>
      </c>
      <c r="D162" s="85">
        <v>8.1999999999999993</v>
      </c>
      <c r="E162" s="85">
        <v>194.8</v>
      </c>
      <c r="F162" s="22"/>
      <c r="G162" t="str">
        <f t="shared" si="7"/>
        <v>22105</v>
      </c>
      <c r="J162" s="48" t="s">
        <v>2271</v>
      </c>
      <c r="K162" s="39">
        <v>203</v>
      </c>
      <c r="L162" s="39">
        <f t="shared" si="8"/>
        <v>0</v>
      </c>
      <c r="M162"/>
      <c r="N162"/>
      <c r="R162"/>
      <c r="S162"/>
      <c r="T162"/>
      <c r="AF162" s="48" t="s">
        <v>2278</v>
      </c>
      <c r="AG162">
        <v>2</v>
      </c>
      <c r="AI162" s="85"/>
    </row>
    <row r="163" spans="1:35">
      <c r="A163" t="s">
        <v>2272</v>
      </c>
      <c r="B163" t="s">
        <v>1149</v>
      </c>
      <c r="C163" s="82">
        <f t="shared" si="6"/>
        <v>245.94</v>
      </c>
      <c r="D163" s="85">
        <v>15</v>
      </c>
      <c r="E163" s="85">
        <v>230.94</v>
      </c>
      <c r="F163" s="22"/>
      <c r="G163" t="str">
        <f t="shared" si="7"/>
        <v>22200</v>
      </c>
      <c r="J163" s="48" t="s">
        <v>2272</v>
      </c>
      <c r="K163" s="39">
        <v>245.93</v>
      </c>
      <c r="L163" s="39">
        <f t="shared" si="8"/>
        <v>-9.9999999999909051E-3</v>
      </c>
      <c r="M163"/>
      <c r="N163"/>
      <c r="R163"/>
      <c r="S163"/>
      <c r="T163"/>
      <c r="AF163" s="48" t="s">
        <v>2279</v>
      </c>
      <c r="AG163">
        <v>2</v>
      </c>
      <c r="AI163" s="85"/>
    </row>
    <row r="164" spans="1:35">
      <c r="A164" t="s">
        <v>2273</v>
      </c>
      <c r="B164" t="s">
        <v>1152</v>
      </c>
      <c r="C164" s="82">
        <f t="shared" si="6"/>
        <v>104.58</v>
      </c>
      <c r="D164" s="85">
        <v>0</v>
      </c>
      <c r="E164" s="85">
        <v>104.58</v>
      </c>
      <c r="F164" s="22"/>
      <c r="G164" t="str">
        <f t="shared" si="7"/>
        <v>22204</v>
      </c>
      <c r="J164" s="48" t="s">
        <v>2273</v>
      </c>
      <c r="K164" s="39">
        <v>104.58</v>
      </c>
      <c r="L164" s="39">
        <f t="shared" si="8"/>
        <v>0</v>
      </c>
      <c r="M164"/>
      <c r="N164"/>
      <c r="R164"/>
      <c r="S164"/>
      <c r="T164"/>
      <c r="AF164" s="48" t="s">
        <v>2280</v>
      </c>
      <c r="AG164">
        <v>6</v>
      </c>
      <c r="AI164" s="85"/>
    </row>
    <row r="165" spans="1:35">
      <c r="A165" t="s">
        <v>2274</v>
      </c>
      <c r="B165" t="s">
        <v>1155</v>
      </c>
      <c r="C165" s="82">
        <f t="shared" si="6"/>
        <v>681.68000000000006</v>
      </c>
      <c r="D165" s="85">
        <v>18.100000000000001</v>
      </c>
      <c r="E165" s="85">
        <v>663.58</v>
      </c>
      <c r="F165" s="22"/>
      <c r="G165" t="str">
        <f t="shared" si="7"/>
        <v>22207</v>
      </c>
      <c r="J165" s="48" t="s">
        <v>2274</v>
      </c>
      <c r="K165" s="39">
        <v>681.66000000000008</v>
      </c>
      <c r="L165" s="39">
        <f t="shared" si="8"/>
        <v>-1.999999999998181E-2</v>
      </c>
      <c r="M165"/>
      <c r="N165"/>
      <c r="R165"/>
      <c r="S165"/>
      <c r="T165"/>
      <c r="AF165" s="48" t="s">
        <v>2281</v>
      </c>
      <c r="AG165">
        <v>1</v>
      </c>
      <c r="AI165" s="85"/>
    </row>
    <row r="166" spans="1:35">
      <c r="A166" t="s">
        <v>2275</v>
      </c>
      <c r="B166" t="s">
        <v>1158</v>
      </c>
      <c r="C166" s="82">
        <f t="shared" si="6"/>
        <v>208.7</v>
      </c>
      <c r="D166" s="85">
        <v>0</v>
      </c>
      <c r="E166" s="85">
        <v>208.7</v>
      </c>
      <c r="F166" s="22"/>
      <c r="G166" t="str">
        <f t="shared" si="7"/>
        <v>23042</v>
      </c>
      <c r="J166" s="48" t="s">
        <v>2275</v>
      </c>
      <c r="K166" s="39">
        <v>208.7</v>
      </c>
      <c r="L166" s="39">
        <f t="shared" si="8"/>
        <v>0</v>
      </c>
      <c r="M166"/>
      <c r="N166"/>
      <c r="R166"/>
      <c r="S166"/>
      <c r="T166"/>
      <c r="AF166" s="48" t="s">
        <v>2282</v>
      </c>
      <c r="AG166">
        <v>3</v>
      </c>
      <c r="AI166" s="85"/>
    </row>
    <row r="167" spans="1:35">
      <c r="A167" t="s">
        <v>2276</v>
      </c>
      <c r="B167" t="s">
        <v>1160</v>
      </c>
      <c r="C167" s="82">
        <f t="shared" si="6"/>
        <v>232.32</v>
      </c>
      <c r="D167" s="85">
        <v>14.4</v>
      </c>
      <c r="E167" s="85">
        <v>217.92</v>
      </c>
      <c r="F167" s="22"/>
      <c r="G167" t="str">
        <f t="shared" si="7"/>
        <v>23054</v>
      </c>
      <c r="J167" s="48" t="s">
        <v>2276</v>
      </c>
      <c r="K167" s="39">
        <v>232.33</v>
      </c>
      <c r="L167" s="39">
        <f t="shared" si="8"/>
        <v>1.0000000000019327E-2</v>
      </c>
      <c r="M167"/>
      <c r="N167"/>
      <c r="R167"/>
      <c r="S167"/>
      <c r="T167"/>
      <c r="AF167" s="48" t="s">
        <v>2283</v>
      </c>
      <c r="AG167">
        <v>8</v>
      </c>
      <c r="AI167" s="85"/>
    </row>
    <row r="168" spans="1:35">
      <c r="A168" t="s">
        <v>2277</v>
      </c>
      <c r="B168" t="s">
        <v>1162</v>
      </c>
      <c r="C168" s="82">
        <f t="shared" si="6"/>
        <v>4158.96</v>
      </c>
      <c r="D168" s="85">
        <v>0</v>
      </c>
      <c r="E168" s="85">
        <v>4158.96</v>
      </c>
      <c r="F168" s="22"/>
      <c r="G168" t="str">
        <f t="shared" si="7"/>
        <v>23309</v>
      </c>
      <c r="J168" s="48" t="s">
        <v>2277</v>
      </c>
      <c r="K168" s="39">
        <v>4158.97</v>
      </c>
      <c r="L168" s="39">
        <f t="shared" si="8"/>
        <v>1.0000000000218279E-2</v>
      </c>
      <c r="M168"/>
      <c r="N168"/>
      <c r="R168"/>
      <c r="S168"/>
      <c r="T168"/>
      <c r="AF168" s="48" t="s">
        <v>2284</v>
      </c>
      <c r="AG168">
        <v>5</v>
      </c>
      <c r="AI168" s="85"/>
    </row>
    <row r="169" spans="1:35">
      <c r="A169" t="s">
        <v>2278</v>
      </c>
      <c r="B169" t="s">
        <v>1167</v>
      </c>
      <c r="C169" s="82">
        <f t="shared" si="6"/>
        <v>799.97</v>
      </c>
      <c r="D169" s="85">
        <v>0</v>
      </c>
      <c r="E169" s="85">
        <v>799.97</v>
      </c>
      <c r="F169" s="22"/>
      <c r="G169" t="str">
        <f t="shared" si="7"/>
        <v>23311</v>
      </c>
      <c r="J169" s="48" t="s">
        <v>2278</v>
      </c>
      <c r="K169" s="39">
        <v>799.96</v>
      </c>
      <c r="L169" s="39">
        <f t="shared" si="8"/>
        <v>-9.9999999999909051E-3</v>
      </c>
      <c r="M169"/>
      <c r="N169"/>
      <c r="R169"/>
      <c r="S169"/>
      <c r="T169"/>
      <c r="AF169" s="48" t="s">
        <v>2285</v>
      </c>
      <c r="AG169">
        <v>4</v>
      </c>
      <c r="AI169" s="85"/>
    </row>
    <row r="170" spans="1:35">
      <c r="A170" t="s">
        <v>2279</v>
      </c>
      <c r="B170" t="s">
        <v>1169</v>
      </c>
      <c r="C170" s="82">
        <f t="shared" si="6"/>
        <v>742.8</v>
      </c>
      <c r="D170" s="85">
        <v>0</v>
      </c>
      <c r="E170" s="85">
        <v>742.8</v>
      </c>
      <c r="F170" s="22"/>
      <c r="G170" t="str">
        <f t="shared" si="7"/>
        <v>23402</v>
      </c>
      <c r="J170" s="48" t="s">
        <v>2279</v>
      </c>
      <c r="K170" s="39">
        <v>742.8</v>
      </c>
      <c r="L170" s="39">
        <f t="shared" si="8"/>
        <v>0</v>
      </c>
      <c r="M170"/>
      <c r="N170"/>
      <c r="R170"/>
      <c r="S170"/>
      <c r="T170"/>
      <c r="AF170" s="48" t="s">
        <v>2286</v>
      </c>
      <c r="AG170">
        <v>3</v>
      </c>
      <c r="AI170" s="85"/>
    </row>
    <row r="171" spans="1:35">
      <c r="A171" t="s">
        <v>2280</v>
      </c>
      <c r="B171" t="s">
        <v>1170</v>
      </c>
      <c r="C171" s="82">
        <f t="shared" si="6"/>
        <v>2243.6499999999996</v>
      </c>
      <c r="D171" s="85">
        <v>30.2</v>
      </c>
      <c r="E171" s="85">
        <v>2213.4499999999998</v>
      </c>
      <c r="F171" s="22"/>
      <c r="G171" t="str">
        <f t="shared" si="7"/>
        <v>23403</v>
      </c>
      <c r="J171" s="48" t="s">
        <v>2280</v>
      </c>
      <c r="K171" s="39">
        <v>2243.67</v>
      </c>
      <c r="L171" s="39">
        <f t="shared" si="8"/>
        <v>2.0000000000436557E-2</v>
      </c>
      <c r="M171"/>
      <c r="N171"/>
      <c r="R171"/>
      <c r="S171"/>
      <c r="T171"/>
      <c r="AF171" s="48" t="s">
        <v>2287</v>
      </c>
      <c r="AG171">
        <v>4</v>
      </c>
      <c r="AI171" s="85"/>
    </row>
    <row r="172" spans="1:35">
      <c r="A172" t="s">
        <v>2281</v>
      </c>
      <c r="B172" t="s">
        <v>1177</v>
      </c>
      <c r="C172" s="82">
        <f t="shared" si="6"/>
        <v>326.77</v>
      </c>
      <c r="D172" s="85">
        <v>8.1999999999999993</v>
      </c>
      <c r="E172" s="85">
        <v>318.57</v>
      </c>
      <c r="F172" s="22"/>
      <c r="G172" t="str">
        <f t="shared" si="7"/>
        <v>23404</v>
      </c>
      <c r="J172" s="48" t="s">
        <v>2281</v>
      </c>
      <c r="K172" s="39">
        <v>326.77</v>
      </c>
      <c r="L172" s="39">
        <f t="shared" si="8"/>
        <v>0</v>
      </c>
      <c r="M172"/>
      <c r="N172"/>
      <c r="R172"/>
      <c r="S172"/>
      <c r="T172"/>
      <c r="AF172" s="48" t="s">
        <v>2288</v>
      </c>
      <c r="AG172">
        <v>5</v>
      </c>
      <c r="AI172" s="85"/>
    </row>
    <row r="173" spans="1:35">
      <c r="A173" t="s">
        <v>2282</v>
      </c>
      <c r="B173" t="s">
        <v>3044</v>
      </c>
      <c r="C173" s="82">
        <f t="shared" si="6"/>
        <v>182.88000000000002</v>
      </c>
      <c r="D173" s="85">
        <v>1.8</v>
      </c>
      <c r="E173" s="85">
        <v>181.08</v>
      </c>
      <c r="F173" s="22"/>
      <c r="G173" t="str">
        <f t="shared" si="7"/>
        <v>24014</v>
      </c>
      <c r="J173" s="48" t="s">
        <v>2282</v>
      </c>
      <c r="K173" s="39">
        <v>182.88000000000002</v>
      </c>
      <c r="L173" s="39">
        <f t="shared" si="8"/>
        <v>0</v>
      </c>
      <c r="M173"/>
      <c r="N173"/>
      <c r="R173"/>
      <c r="S173"/>
      <c r="T173"/>
      <c r="AF173" s="48" t="s">
        <v>2289</v>
      </c>
      <c r="AG173">
        <v>2</v>
      </c>
      <c r="AI173" s="85"/>
    </row>
    <row r="174" spans="1:35">
      <c r="A174" t="s">
        <v>2283</v>
      </c>
      <c r="B174" t="s">
        <v>1180</v>
      </c>
      <c r="C174" s="82">
        <f t="shared" si="6"/>
        <v>6114.91</v>
      </c>
      <c r="D174" s="85">
        <v>0</v>
      </c>
      <c r="E174" s="85">
        <v>6114.91</v>
      </c>
      <c r="F174" s="22"/>
      <c r="G174" t="str">
        <f t="shared" si="7"/>
        <v>24019</v>
      </c>
      <c r="J174" s="48" t="s">
        <v>2283</v>
      </c>
      <c r="K174" s="39">
        <v>6114.89</v>
      </c>
      <c r="L174" s="39">
        <f t="shared" si="8"/>
        <v>-1.9999999999527063E-2</v>
      </c>
      <c r="M174"/>
      <c r="N174"/>
      <c r="R174"/>
      <c r="S174"/>
      <c r="T174"/>
      <c r="AF174" s="48" t="s">
        <v>2290</v>
      </c>
      <c r="AG174">
        <v>5</v>
      </c>
      <c r="AI174" s="85"/>
    </row>
    <row r="175" spans="1:35">
      <c r="A175" t="s">
        <v>2284</v>
      </c>
      <c r="B175" t="s">
        <v>1188</v>
      </c>
      <c r="C175" s="82">
        <f t="shared" si="6"/>
        <v>1047.8599999999999</v>
      </c>
      <c r="D175" s="85">
        <v>16.100000000000001</v>
      </c>
      <c r="E175" s="85">
        <v>1031.76</v>
      </c>
      <c r="F175" s="22"/>
      <c r="G175" t="str">
        <f t="shared" si="7"/>
        <v>24105</v>
      </c>
      <c r="J175" s="48" t="s">
        <v>2284</v>
      </c>
      <c r="K175" s="39">
        <v>1047.8699999999999</v>
      </c>
      <c r="L175" s="39">
        <f t="shared" si="8"/>
        <v>9.9999999999909051E-3</v>
      </c>
      <c r="M175"/>
      <c r="N175"/>
      <c r="R175"/>
      <c r="S175"/>
      <c r="T175"/>
      <c r="AF175" s="48" t="s">
        <v>2291</v>
      </c>
      <c r="AG175">
        <v>2</v>
      </c>
      <c r="AI175" s="85"/>
    </row>
    <row r="176" spans="1:35">
      <c r="A176" t="s">
        <v>2285</v>
      </c>
      <c r="B176" t="s">
        <v>1194</v>
      </c>
      <c r="C176" s="82">
        <f t="shared" si="6"/>
        <v>977.05</v>
      </c>
      <c r="D176" s="85">
        <v>51.9</v>
      </c>
      <c r="E176" s="85">
        <v>925.15</v>
      </c>
      <c r="F176" s="22"/>
      <c r="G176" t="str">
        <f t="shared" si="7"/>
        <v>24111</v>
      </c>
      <c r="J176" s="48" t="s">
        <v>2285</v>
      </c>
      <c r="K176" s="39">
        <v>977.05</v>
      </c>
      <c r="L176" s="39">
        <f t="shared" si="8"/>
        <v>0</v>
      </c>
      <c r="M176"/>
      <c r="N176"/>
      <c r="R176"/>
      <c r="S176"/>
      <c r="T176"/>
      <c r="AF176" s="48" t="s">
        <v>2292</v>
      </c>
      <c r="AG176">
        <v>5</v>
      </c>
      <c r="AI176" s="85"/>
    </row>
    <row r="177" spans="1:35">
      <c r="A177" t="s">
        <v>2286</v>
      </c>
      <c r="B177" t="s">
        <v>1199</v>
      </c>
      <c r="C177" s="82">
        <f t="shared" si="6"/>
        <v>231.75</v>
      </c>
      <c r="D177" s="85">
        <v>11</v>
      </c>
      <c r="E177" s="85">
        <v>220.75</v>
      </c>
      <c r="F177" s="22"/>
      <c r="G177" t="str">
        <f t="shared" si="7"/>
        <v>24122</v>
      </c>
      <c r="J177" s="48" t="s">
        <v>2286</v>
      </c>
      <c r="K177" s="39">
        <v>231.74</v>
      </c>
      <c r="L177" s="39">
        <f t="shared" si="8"/>
        <v>-9.9999999999909051E-3</v>
      </c>
      <c r="M177"/>
      <c r="N177"/>
      <c r="R177"/>
      <c r="S177"/>
      <c r="T177"/>
      <c r="AF177" s="48" t="s">
        <v>2293</v>
      </c>
      <c r="AG177">
        <v>2</v>
      </c>
      <c r="AI177" s="85"/>
    </row>
    <row r="178" spans="1:35">
      <c r="A178" t="s">
        <v>2287</v>
      </c>
      <c r="B178" t="s">
        <v>1202</v>
      </c>
      <c r="C178" s="82">
        <f t="shared" si="6"/>
        <v>746.91</v>
      </c>
      <c r="D178" s="85">
        <v>0</v>
      </c>
      <c r="E178" s="85">
        <v>746.91</v>
      </c>
      <c r="F178" s="22"/>
      <c r="G178" t="str">
        <f t="shared" si="7"/>
        <v>24350</v>
      </c>
      <c r="J178" s="48" t="s">
        <v>2287</v>
      </c>
      <c r="K178" s="39">
        <v>746.90000000000009</v>
      </c>
      <c r="L178" s="39">
        <f t="shared" si="8"/>
        <v>-9.9999999998772182E-3</v>
      </c>
      <c r="M178"/>
      <c r="N178"/>
      <c r="R178"/>
      <c r="S178"/>
      <c r="T178"/>
      <c r="AF178" s="48" t="s">
        <v>2294</v>
      </c>
      <c r="AG178">
        <v>2</v>
      </c>
      <c r="AI178" s="85"/>
    </row>
    <row r="179" spans="1:35">
      <c r="A179" t="s">
        <v>2288</v>
      </c>
      <c r="B179" t="s">
        <v>1206</v>
      </c>
      <c r="C179" s="82">
        <f t="shared" si="6"/>
        <v>1032.78</v>
      </c>
      <c r="D179" s="85">
        <v>0</v>
      </c>
      <c r="E179" s="85">
        <v>1032.78</v>
      </c>
      <c r="F179" s="22"/>
      <c r="G179" t="str">
        <f t="shared" si="7"/>
        <v>24404</v>
      </c>
      <c r="J179" s="48" t="s">
        <v>2288</v>
      </c>
      <c r="K179" s="39">
        <v>1032.78</v>
      </c>
      <c r="L179" s="39">
        <f t="shared" si="8"/>
        <v>0</v>
      </c>
      <c r="M179"/>
      <c r="N179"/>
      <c r="R179"/>
      <c r="S179"/>
      <c r="T179"/>
      <c r="AF179" s="48" t="s">
        <v>2295</v>
      </c>
      <c r="AG179">
        <v>1</v>
      </c>
      <c r="AI179" s="85"/>
    </row>
    <row r="180" spans="1:35">
      <c r="A180" t="s">
        <v>2289</v>
      </c>
      <c r="B180" t="s">
        <v>1210</v>
      </c>
      <c r="C180" s="82">
        <f t="shared" si="6"/>
        <v>502.12</v>
      </c>
      <c r="D180" s="85">
        <v>0</v>
      </c>
      <c r="E180" s="85">
        <v>502.12</v>
      </c>
      <c r="F180" s="22"/>
      <c r="G180" t="str">
        <f t="shared" si="7"/>
        <v>24410</v>
      </c>
      <c r="J180" s="48" t="s">
        <v>2289</v>
      </c>
      <c r="K180" s="39">
        <v>502.12</v>
      </c>
      <c r="L180" s="39">
        <f t="shared" si="8"/>
        <v>0</v>
      </c>
      <c r="M180"/>
      <c r="N180"/>
      <c r="R180"/>
      <c r="S180"/>
      <c r="T180"/>
      <c r="AF180" s="48" t="s">
        <v>2296</v>
      </c>
      <c r="AG180">
        <v>5</v>
      </c>
      <c r="AI180" s="85"/>
    </row>
    <row r="181" spans="1:35">
      <c r="A181" s="115" t="s">
        <v>3065</v>
      </c>
      <c r="B181" t="s">
        <v>3042</v>
      </c>
      <c r="C181" s="82">
        <f t="shared" si="6"/>
        <v>169.64</v>
      </c>
      <c r="D181" s="85">
        <v>0</v>
      </c>
      <c r="E181" s="85">
        <v>169.64</v>
      </c>
      <c r="G181" t="str">
        <f t="shared" si="7"/>
        <v>24915</v>
      </c>
      <c r="J181" s="48" t="s">
        <v>3065</v>
      </c>
      <c r="K181" s="39">
        <v>169.64</v>
      </c>
      <c r="L181" s="39">
        <f t="shared" si="8"/>
        <v>0</v>
      </c>
      <c r="M181"/>
      <c r="N181"/>
      <c r="R181"/>
      <c r="S181"/>
      <c r="T181"/>
      <c r="AF181" s="48" t="s">
        <v>2297</v>
      </c>
      <c r="AG181">
        <v>4</v>
      </c>
      <c r="AI181" s="85"/>
    </row>
    <row r="182" spans="1:35">
      <c r="A182" t="s">
        <v>2290</v>
      </c>
      <c r="B182" t="s">
        <v>1213</v>
      </c>
      <c r="C182" s="82">
        <f t="shared" si="6"/>
        <v>883.71</v>
      </c>
      <c r="D182" s="85">
        <v>15</v>
      </c>
      <c r="E182" s="85">
        <v>868.71</v>
      </c>
      <c r="F182" s="22"/>
      <c r="G182" t="str">
        <f t="shared" si="7"/>
        <v>25101</v>
      </c>
      <c r="J182" s="48" t="s">
        <v>2290</v>
      </c>
      <c r="K182" s="39">
        <v>883.69</v>
      </c>
      <c r="L182" s="39">
        <f t="shared" si="8"/>
        <v>-1.999999999998181E-2</v>
      </c>
      <c r="M182"/>
      <c r="N182"/>
      <c r="R182"/>
      <c r="S182"/>
      <c r="T182"/>
      <c r="AF182" s="48" t="s">
        <v>2298</v>
      </c>
      <c r="AG182">
        <v>3</v>
      </c>
      <c r="AI182" s="85"/>
    </row>
    <row r="183" spans="1:35">
      <c r="A183" t="s">
        <v>2291</v>
      </c>
      <c r="B183" t="s">
        <v>1218</v>
      </c>
      <c r="C183" s="82">
        <f t="shared" si="6"/>
        <v>451.59999999999997</v>
      </c>
      <c r="D183" s="85">
        <v>10.4</v>
      </c>
      <c r="E183" s="85">
        <v>441.2</v>
      </c>
      <c r="F183" s="22"/>
      <c r="G183" t="str">
        <f t="shared" si="7"/>
        <v>25116</v>
      </c>
      <c r="J183" s="48" t="s">
        <v>2291</v>
      </c>
      <c r="K183" s="39">
        <v>451.61</v>
      </c>
      <c r="L183" s="39">
        <f t="shared" si="8"/>
        <v>1.0000000000047748E-2</v>
      </c>
      <c r="M183"/>
      <c r="N183"/>
      <c r="R183"/>
      <c r="S183"/>
      <c r="T183"/>
      <c r="AF183" s="48" t="s">
        <v>2299</v>
      </c>
      <c r="AG183">
        <v>6</v>
      </c>
      <c r="AI183" s="85"/>
    </row>
    <row r="184" spans="1:35">
      <c r="A184" t="s">
        <v>2292</v>
      </c>
      <c r="B184" t="s">
        <v>1221</v>
      </c>
      <c r="C184" s="82">
        <f t="shared" si="6"/>
        <v>2219.41</v>
      </c>
      <c r="D184" s="85">
        <v>6</v>
      </c>
      <c r="E184" s="85">
        <v>2213.41</v>
      </c>
      <c r="F184" s="22"/>
      <c r="G184" t="str">
        <f t="shared" si="7"/>
        <v>25118</v>
      </c>
      <c r="J184" s="48" t="s">
        <v>2292</v>
      </c>
      <c r="K184" s="39">
        <v>2219.4</v>
      </c>
      <c r="L184" s="39">
        <f t="shared" si="8"/>
        <v>-9.9999999997635314E-3</v>
      </c>
      <c r="M184"/>
      <c r="N184"/>
      <c r="R184"/>
      <c r="S184"/>
      <c r="T184"/>
      <c r="AF184" s="48" t="s">
        <v>2300</v>
      </c>
      <c r="AG184">
        <v>36</v>
      </c>
      <c r="AI184" s="85"/>
    </row>
    <row r="185" spans="1:35">
      <c r="A185" t="s">
        <v>2293</v>
      </c>
      <c r="B185" t="s">
        <v>1223</v>
      </c>
      <c r="C185" s="82">
        <f t="shared" si="6"/>
        <v>312.89</v>
      </c>
      <c r="D185" s="85">
        <v>0</v>
      </c>
      <c r="E185" s="85">
        <v>312.89</v>
      </c>
      <c r="F185" s="22"/>
      <c r="G185" t="str">
        <f t="shared" si="7"/>
        <v>25155</v>
      </c>
      <c r="J185" s="48" t="s">
        <v>2293</v>
      </c>
      <c r="K185" s="39">
        <v>312.89999999999998</v>
      </c>
      <c r="L185" s="39">
        <f t="shared" si="8"/>
        <v>9.9999999999909051E-3</v>
      </c>
      <c r="M185"/>
      <c r="N185"/>
      <c r="R185"/>
      <c r="S185"/>
      <c r="T185"/>
      <c r="AF185" s="48" t="s">
        <v>2301</v>
      </c>
      <c r="AG185">
        <v>66</v>
      </c>
      <c r="AI185" s="85"/>
    </row>
    <row r="186" spans="1:35">
      <c r="A186" t="s">
        <v>2294</v>
      </c>
      <c r="B186" t="s">
        <v>1226</v>
      </c>
      <c r="C186" s="82">
        <f t="shared" si="6"/>
        <v>365.27</v>
      </c>
      <c r="D186" s="85">
        <v>0</v>
      </c>
      <c r="E186" s="85">
        <v>365.27</v>
      </c>
      <c r="F186" s="22"/>
      <c r="G186" t="str">
        <f t="shared" si="7"/>
        <v>25160</v>
      </c>
      <c r="J186" s="48" t="s">
        <v>2294</v>
      </c>
      <c r="K186" s="39">
        <v>365.27</v>
      </c>
      <c r="L186" s="39">
        <f t="shared" si="8"/>
        <v>0</v>
      </c>
      <c r="M186"/>
      <c r="N186"/>
      <c r="R186"/>
      <c r="S186"/>
      <c r="T186"/>
      <c r="AF186" s="48" t="s">
        <v>2302</v>
      </c>
      <c r="AG186">
        <v>1</v>
      </c>
      <c r="AI186" s="85"/>
    </row>
    <row r="187" spans="1:35">
      <c r="A187" t="s">
        <v>2295</v>
      </c>
      <c r="B187" t="s">
        <v>1229</v>
      </c>
      <c r="C187" s="82">
        <f t="shared" si="6"/>
        <v>48.79</v>
      </c>
      <c r="D187" s="85">
        <v>1.97</v>
      </c>
      <c r="E187" s="85">
        <v>46.82</v>
      </c>
      <c r="F187" s="22"/>
      <c r="G187" t="str">
        <f t="shared" si="7"/>
        <v>25200</v>
      </c>
      <c r="J187" s="48" t="s">
        <v>2295</v>
      </c>
      <c r="K187" s="39">
        <v>48.79</v>
      </c>
      <c r="L187" s="39">
        <f t="shared" si="8"/>
        <v>0</v>
      </c>
      <c r="M187"/>
      <c r="N187"/>
      <c r="R187"/>
      <c r="S187"/>
      <c r="T187"/>
      <c r="AF187" s="48" t="s">
        <v>2303</v>
      </c>
      <c r="AG187">
        <v>8</v>
      </c>
      <c r="AI187" s="85"/>
    </row>
    <row r="188" spans="1:35">
      <c r="A188" t="s">
        <v>2296</v>
      </c>
      <c r="B188" t="s">
        <v>1231</v>
      </c>
      <c r="C188" s="82">
        <f t="shared" si="6"/>
        <v>1150.31</v>
      </c>
      <c r="D188" s="85">
        <v>0</v>
      </c>
      <c r="E188" s="85">
        <v>1150.31</v>
      </c>
      <c r="F188" s="22"/>
      <c r="G188" t="str">
        <f t="shared" si="7"/>
        <v>26056</v>
      </c>
      <c r="J188" s="48" t="s">
        <v>2296</v>
      </c>
      <c r="K188" s="39">
        <v>1150.31</v>
      </c>
      <c r="L188" s="39">
        <f t="shared" si="8"/>
        <v>0</v>
      </c>
      <c r="M188"/>
      <c r="N188"/>
      <c r="R188"/>
      <c r="S188"/>
      <c r="T188"/>
      <c r="AF188" s="48" t="s">
        <v>2304</v>
      </c>
      <c r="AG188">
        <v>14</v>
      </c>
      <c r="AI188" s="85"/>
    </row>
    <row r="189" spans="1:35">
      <c r="A189" t="s">
        <v>2297</v>
      </c>
      <c r="B189" t="s">
        <v>1236</v>
      </c>
      <c r="C189" s="82">
        <f t="shared" si="6"/>
        <v>397.89</v>
      </c>
      <c r="D189" s="85">
        <v>11.71</v>
      </c>
      <c r="E189" s="85">
        <v>386.18</v>
      </c>
      <c r="F189" s="22"/>
      <c r="G189" t="str">
        <f t="shared" si="7"/>
        <v>26059</v>
      </c>
      <c r="J189" s="48" t="s">
        <v>2297</v>
      </c>
      <c r="K189" s="39">
        <v>397.88</v>
      </c>
      <c r="L189" s="39">
        <f t="shared" si="8"/>
        <v>-9.9999999999909051E-3</v>
      </c>
      <c r="M189"/>
      <c r="N189"/>
      <c r="R189"/>
      <c r="S189"/>
      <c r="T189"/>
      <c r="AF189" s="48" t="s">
        <v>2305</v>
      </c>
      <c r="AG189">
        <v>3</v>
      </c>
      <c r="AI189" s="85"/>
    </row>
    <row r="190" spans="1:35">
      <c r="A190" t="s">
        <v>2298</v>
      </c>
      <c r="B190" t="s">
        <v>1239</v>
      </c>
      <c r="C190" s="82">
        <f t="shared" si="6"/>
        <v>242.49</v>
      </c>
      <c r="D190" s="85">
        <v>10</v>
      </c>
      <c r="E190" s="85">
        <v>232.49</v>
      </c>
      <c r="F190" s="22"/>
      <c r="G190" t="str">
        <f t="shared" si="7"/>
        <v>26070</v>
      </c>
      <c r="J190" s="48" t="s">
        <v>2298</v>
      </c>
      <c r="K190" s="39">
        <v>242.49</v>
      </c>
      <c r="L190" s="39">
        <f t="shared" si="8"/>
        <v>0</v>
      </c>
      <c r="M190"/>
      <c r="N190"/>
      <c r="R190"/>
      <c r="S190"/>
      <c r="T190"/>
      <c r="AF190" s="48" t="s">
        <v>2306</v>
      </c>
      <c r="AG190">
        <v>4</v>
      </c>
      <c r="AI190" s="85"/>
    </row>
    <row r="191" spans="1:35">
      <c r="A191" t="s">
        <v>2299</v>
      </c>
      <c r="B191" t="s">
        <v>1243</v>
      </c>
      <c r="C191" s="82">
        <f t="shared" si="6"/>
        <v>3000.44</v>
      </c>
      <c r="D191" s="85">
        <v>40.619999999999997</v>
      </c>
      <c r="E191" s="85">
        <v>2959.82</v>
      </c>
      <c r="F191" s="22"/>
      <c r="G191" t="str">
        <f t="shared" si="7"/>
        <v>27001</v>
      </c>
      <c r="J191" s="48" t="s">
        <v>2299</v>
      </c>
      <c r="K191" s="39">
        <v>3000.44</v>
      </c>
      <c r="L191" s="39">
        <f t="shared" si="8"/>
        <v>0</v>
      </c>
      <c r="M191"/>
      <c r="N191"/>
      <c r="R191"/>
      <c r="S191"/>
      <c r="T191"/>
      <c r="AF191" s="48" t="s">
        <v>2307</v>
      </c>
      <c r="AG191">
        <v>27</v>
      </c>
      <c r="AI191" s="85"/>
    </row>
    <row r="192" spans="1:35">
      <c r="A192" t="s">
        <v>2300</v>
      </c>
      <c r="B192" t="s">
        <v>1249</v>
      </c>
      <c r="C192" s="82">
        <f t="shared" si="6"/>
        <v>23172.03</v>
      </c>
      <c r="D192" s="85">
        <v>210</v>
      </c>
      <c r="E192" s="85">
        <v>22962.03</v>
      </c>
      <c r="F192" s="22"/>
      <c r="G192" t="str">
        <f t="shared" si="7"/>
        <v>27003</v>
      </c>
      <c r="J192" s="48" t="s">
        <v>2300</v>
      </c>
      <c r="K192" s="39">
        <v>23172.040000000005</v>
      </c>
      <c r="L192" s="39">
        <f t="shared" si="8"/>
        <v>1.0000000005675247E-2</v>
      </c>
      <c r="M192"/>
      <c r="N192"/>
      <c r="R192"/>
      <c r="S192"/>
      <c r="T192"/>
      <c r="AF192" s="48" t="s">
        <v>2308</v>
      </c>
      <c r="AG192">
        <v>17</v>
      </c>
      <c r="AI192" s="85"/>
    </row>
    <row r="193" spans="1:35">
      <c r="A193" t="s">
        <v>2301</v>
      </c>
      <c r="B193" t="s">
        <v>1280</v>
      </c>
      <c r="C193" s="82">
        <f t="shared" si="6"/>
        <v>27294.16</v>
      </c>
      <c r="D193" s="85">
        <v>627.91999999999996</v>
      </c>
      <c r="E193" s="85">
        <v>26666.240000000002</v>
      </c>
      <c r="F193" s="22"/>
      <c r="G193" t="str">
        <f t="shared" si="7"/>
        <v>27010</v>
      </c>
      <c r="J193" s="48" t="s">
        <v>2301</v>
      </c>
      <c r="K193" s="39">
        <v>27294.180000000018</v>
      </c>
      <c r="L193" s="39">
        <f t="shared" si="8"/>
        <v>2.0000000018626451E-2</v>
      </c>
      <c r="M193"/>
      <c r="N193"/>
      <c r="R193"/>
      <c r="S193"/>
      <c r="T193"/>
      <c r="AF193" s="48" t="s">
        <v>2309</v>
      </c>
      <c r="AG193">
        <v>13</v>
      </c>
      <c r="AI193" s="85"/>
    </row>
    <row r="194" spans="1:35">
      <c r="A194" t="s">
        <v>2302</v>
      </c>
      <c r="B194" t="s">
        <v>1288</v>
      </c>
      <c r="C194" s="82">
        <f t="shared" si="6"/>
        <v>168.9</v>
      </c>
      <c r="D194" s="85">
        <v>0</v>
      </c>
      <c r="E194" s="85">
        <v>168.9</v>
      </c>
      <c r="F194" s="22"/>
      <c r="G194" t="str">
        <f t="shared" si="7"/>
        <v>27019</v>
      </c>
      <c r="J194" s="48" t="s">
        <v>2302</v>
      </c>
      <c r="K194" s="39">
        <v>168.9</v>
      </c>
      <c r="L194" s="39">
        <f t="shared" si="8"/>
        <v>0</v>
      </c>
      <c r="M194"/>
      <c r="N194"/>
      <c r="R194"/>
      <c r="S194"/>
      <c r="T194"/>
      <c r="AF194" s="48" t="s">
        <v>2310</v>
      </c>
      <c r="AG194">
        <v>33</v>
      </c>
      <c r="AI194" s="85"/>
    </row>
    <row r="195" spans="1:35">
      <c r="A195" t="s">
        <v>2303</v>
      </c>
      <c r="B195" t="s">
        <v>1290</v>
      </c>
      <c r="C195" s="82">
        <f t="shared" ref="C195:C258" si="9">SUM(D195:E195)</f>
        <v>5599.41</v>
      </c>
      <c r="D195" s="85">
        <v>38.5</v>
      </c>
      <c r="E195" s="85">
        <v>5560.91</v>
      </c>
      <c r="F195" s="22"/>
      <c r="G195" t="str">
        <f t="shared" si="7"/>
        <v>27083</v>
      </c>
      <c r="J195" s="48" t="s">
        <v>2303</v>
      </c>
      <c r="K195" s="39">
        <v>5599.4</v>
      </c>
      <c r="L195" s="39">
        <f t="shared" si="8"/>
        <v>-1.0000000000218279E-2</v>
      </c>
      <c r="M195"/>
      <c r="N195"/>
      <c r="R195"/>
      <c r="S195"/>
      <c r="T195"/>
      <c r="AF195" s="48" t="s">
        <v>2311</v>
      </c>
      <c r="AG195">
        <v>6</v>
      </c>
      <c r="AI195" s="85"/>
    </row>
    <row r="196" spans="1:35">
      <c r="A196" t="s">
        <v>2304</v>
      </c>
      <c r="B196" t="s">
        <v>1299</v>
      </c>
      <c r="C196" s="82">
        <f t="shared" si="9"/>
        <v>10473.36</v>
      </c>
      <c r="D196" s="85">
        <v>0</v>
      </c>
      <c r="E196" s="85">
        <v>10473.36</v>
      </c>
      <c r="F196" s="22"/>
      <c r="G196" t="str">
        <f t="shared" ref="G196:G259" si="10">A196</f>
        <v>27320</v>
      </c>
      <c r="J196" s="48" t="s">
        <v>2304</v>
      </c>
      <c r="K196" s="39">
        <v>10473.369999999999</v>
      </c>
      <c r="L196" s="39">
        <f t="shared" ref="L196:L259" si="11">K196-C196</f>
        <v>9.9999999983992893E-3</v>
      </c>
      <c r="M196"/>
      <c r="N196"/>
      <c r="R196"/>
      <c r="S196"/>
      <c r="T196"/>
      <c r="AF196" s="48" t="s">
        <v>2312</v>
      </c>
      <c r="AG196">
        <v>8</v>
      </c>
      <c r="AI196" s="85"/>
    </row>
    <row r="197" spans="1:35">
      <c r="A197" t="s">
        <v>2305</v>
      </c>
      <c r="B197" t="s">
        <v>1312</v>
      </c>
      <c r="C197" s="82">
        <f t="shared" si="9"/>
        <v>1423.52</v>
      </c>
      <c r="D197" s="85">
        <v>17.8</v>
      </c>
      <c r="E197" s="85">
        <v>1405.72</v>
      </c>
      <c r="F197" s="22"/>
      <c r="G197" t="str">
        <f t="shared" si="10"/>
        <v>27343</v>
      </c>
      <c r="J197" s="48" t="s">
        <v>2305</v>
      </c>
      <c r="K197" s="39">
        <v>1423.52</v>
      </c>
      <c r="L197" s="39">
        <f t="shared" si="11"/>
        <v>0</v>
      </c>
      <c r="M197"/>
      <c r="N197"/>
      <c r="R197"/>
      <c r="S197"/>
      <c r="T197"/>
      <c r="AF197" s="48" t="s">
        <v>2313</v>
      </c>
      <c r="AG197">
        <v>7</v>
      </c>
      <c r="AI197" s="85"/>
    </row>
    <row r="198" spans="1:35">
      <c r="A198" t="s">
        <v>2306</v>
      </c>
      <c r="B198" t="s">
        <v>1316</v>
      </c>
      <c r="C198" s="82">
        <f t="shared" si="9"/>
        <v>2774</v>
      </c>
      <c r="D198" s="85">
        <v>0</v>
      </c>
      <c r="E198" s="85">
        <v>2774</v>
      </c>
      <c r="F198" s="22"/>
      <c r="G198" t="str">
        <f t="shared" si="10"/>
        <v>27344</v>
      </c>
      <c r="J198" s="48" t="s">
        <v>2306</v>
      </c>
      <c r="K198" s="39">
        <v>2773.99</v>
      </c>
      <c r="L198" s="39">
        <f t="shared" si="11"/>
        <v>-1.0000000000218279E-2</v>
      </c>
      <c r="M198"/>
      <c r="N198"/>
      <c r="R198"/>
      <c r="S198"/>
      <c r="T198"/>
      <c r="AF198" s="48" t="s">
        <v>2314</v>
      </c>
      <c r="AG198">
        <v>1</v>
      </c>
      <c r="AI198" s="85"/>
    </row>
    <row r="199" spans="1:35">
      <c r="A199" t="s">
        <v>2307</v>
      </c>
      <c r="B199" t="s">
        <v>1320</v>
      </c>
      <c r="C199" s="82">
        <f t="shared" si="9"/>
        <v>11816.36</v>
      </c>
      <c r="D199" s="85">
        <v>0</v>
      </c>
      <c r="E199" s="85">
        <v>11816.36</v>
      </c>
      <c r="F199" s="22"/>
      <c r="G199" t="str">
        <f t="shared" si="10"/>
        <v>27400</v>
      </c>
      <c r="J199" s="48" t="s">
        <v>2307</v>
      </c>
      <c r="K199" s="39">
        <v>11816.39</v>
      </c>
      <c r="L199" s="39">
        <f t="shared" si="11"/>
        <v>2.9999999998835847E-2</v>
      </c>
      <c r="M199"/>
      <c r="N199"/>
      <c r="R199"/>
      <c r="S199"/>
      <c r="T199"/>
      <c r="AF199" s="48" t="s">
        <v>2315</v>
      </c>
      <c r="AG199">
        <v>6</v>
      </c>
      <c r="AI199" s="85"/>
    </row>
    <row r="200" spans="1:35">
      <c r="A200" t="s">
        <v>2308</v>
      </c>
      <c r="B200" t="s">
        <v>1345</v>
      </c>
      <c r="C200" s="82">
        <f t="shared" si="9"/>
        <v>8761.9499999999989</v>
      </c>
      <c r="D200" s="85">
        <v>105.8</v>
      </c>
      <c r="E200" s="85">
        <v>8656.15</v>
      </c>
      <c r="F200" s="22"/>
      <c r="G200" t="str">
        <f t="shared" si="10"/>
        <v>27401</v>
      </c>
      <c r="J200" s="48" t="s">
        <v>2308</v>
      </c>
      <c r="K200" s="39">
        <v>8761.9699999999993</v>
      </c>
      <c r="L200" s="39">
        <f t="shared" si="11"/>
        <v>2.0000000000436557E-2</v>
      </c>
      <c r="M200"/>
      <c r="N200"/>
      <c r="R200"/>
      <c r="S200"/>
      <c r="T200"/>
      <c r="AF200" s="48" t="s">
        <v>2316</v>
      </c>
      <c r="AG200">
        <v>2</v>
      </c>
      <c r="AI200" s="85"/>
    </row>
    <row r="201" spans="1:35">
      <c r="A201" t="s">
        <v>2309</v>
      </c>
      <c r="B201" t="s">
        <v>1361</v>
      </c>
      <c r="C201" s="82">
        <f t="shared" si="9"/>
        <v>6829.14</v>
      </c>
      <c r="D201" s="85">
        <v>0</v>
      </c>
      <c r="E201" s="85">
        <v>6829.14</v>
      </c>
      <c r="F201" s="22"/>
      <c r="G201" t="str">
        <f t="shared" si="10"/>
        <v>27402</v>
      </c>
      <c r="J201" s="48" t="s">
        <v>2309</v>
      </c>
      <c r="K201" s="39">
        <v>6829.119999999999</v>
      </c>
      <c r="L201" s="39">
        <f t="shared" si="11"/>
        <v>-2.0000000001346052E-2</v>
      </c>
      <c r="M201"/>
      <c r="N201"/>
      <c r="R201"/>
      <c r="S201"/>
      <c r="T201"/>
      <c r="AF201" s="48" t="s">
        <v>2317</v>
      </c>
      <c r="AG201">
        <v>6</v>
      </c>
      <c r="AI201" s="85"/>
    </row>
    <row r="202" spans="1:35">
      <c r="A202" t="s">
        <v>2310</v>
      </c>
      <c r="B202" t="s">
        <v>1374</v>
      </c>
      <c r="C202" s="82">
        <f t="shared" si="9"/>
        <v>20858.760000000002</v>
      </c>
      <c r="D202" s="85">
        <v>114.4</v>
      </c>
      <c r="E202" s="85">
        <v>20744.36</v>
      </c>
      <c r="F202" s="22"/>
      <c r="G202" t="str">
        <f t="shared" si="10"/>
        <v>27403</v>
      </c>
      <c r="J202" s="48" t="s">
        <v>2310</v>
      </c>
      <c r="K202" s="39">
        <v>20858.760000000002</v>
      </c>
      <c r="L202" s="39">
        <f t="shared" si="11"/>
        <v>0</v>
      </c>
      <c r="M202"/>
      <c r="N202"/>
      <c r="R202"/>
      <c r="S202"/>
      <c r="T202"/>
      <c r="AF202" s="48" t="s">
        <v>2318</v>
      </c>
      <c r="AG202">
        <v>2</v>
      </c>
      <c r="AI202" s="85"/>
    </row>
    <row r="203" spans="1:35">
      <c r="A203" t="s">
        <v>2311</v>
      </c>
      <c r="B203" t="s">
        <v>1401</v>
      </c>
      <c r="C203" s="82">
        <f t="shared" si="9"/>
        <v>1971.78</v>
      </c>
      <c r="D203" s="85">
        <v>48.5</v>
      </c>
      <c r="E203" s="85">
        <v>1923.28</v>
      </c>
      <c r="F203" s="22"/>
      <c r="G203" t="str">
        <f t="shared" si="10"/>
        <v>27404</v>
      </c>
      <c r="J203" s="48" t="s">
        <v>2311</v>
      </c>
      <c r="K203" s="39">
        <v>1971.7699999999998</v>
      </c>
      <c r="L203" s="39">
        <f t="shared" si="11"/>
        <v>-1.0000000000218279E-2</v>
      </c>
      <c r="M203"/>
      <c r="N203"/>
      <c r="R203"/>
      <c r="S203"/>
      <c r="T203"/>
      <c r="AF203" s="48" t="s">
        <v>2319</v>
      </c>
      <c r="AG203">
        <v>8</v>
      </c>
      <c r="AI203" s="85"/>
    </row>
    <row r="204" spans="1:35">
      <c r="A204" t="s">
        <v>2312</v>
      </c>
      <c r="B204" t="s">
        <v>1408</v>
      </c>
      <c r="C204" s="82">
        <f t="shared" si="9"/>
        <v>4362.21</v>
      </c>
      <c r="D204" s="85">
        <v>40</v>
      </c>
      <c r="E204" s="85">
        <v>4322.21</v>
      </c>
      <c r="F204" s="22"/>
      <c r="G204" t="str">
        <f t="shared" si="10"/>
        <v>27416</v>
      </c>
      <c r="J204" s="48" t="s">
        <v>2312</v>
      </c>
      <c r="K204" s="39">
        <v>4362.1900000000005</v>
      </c>
      <c r="L204" s="39">
        <f t="shared" si="11"/>
        <v>-1.9999999999527063E-2</v>
      </c>
      <c r="M204"/>
      <c r="N204"/>
      <c r="R204"/>
      <c r="S204"/>
      <c r="T204"/>
      <c r="AF204" s="48" t="s">
        <v>2320</v>
      </c>
      <c r="AG204">
        <v>10</v>
      </c>
      <c r="AI204" s="85"/>
    </row>
    <row r="205" spans="1:35">
      <c r="A205" t="s">
        <v>2313</v>
      </c>
      <c r="B205" t="s">
        <v>1416</v>
      </c>
      <c r="C205" s="82">
        <f t="shared" si="9"/>
        <v>3845.66</v>
      </c>
      <c r="D205" s="85">
        <v>0</v>
      </c>
      <c r="E205" s="85">
        <v>3845.66</v>
      </c>
      <c r="F205" s="22"/>
      <c r="G205" t="str">
        <f t="shared" si="10"/>
        <v>27417</v>
      </c>
      <c r="J205" s="48" t="s">
        <v>2313</v>
      </c>
      <c r="K205" s="39">
        <v>3845.6800000000003</v>
      </c>
      <c r="L205" s="39">
        <f t="shared" si="11"/>
        <v>2.0000000000436557E-2</v>
      </c>
      <c r="M205"/>
      <c r="N205"/>
      <c r="R205"/>
      <c r="S205"/>
      <c r="T205"/>
      <c r="AF205" s="48" t="s">
        <v>2321</v>
      </c>
      <c r="AG205">
        <v>7</v>
      </c>
      <c r="AI205" s="85"/>
    </row>
    <row r="206" spans="1:35">
      <c r="A206" t="s">
        <v>2506</v>
      </c>
      <c r="B206" t="s">
        <v>2968</v>
      </c>
      <c r="C206" s="82">
        <f t="shared" si="9"/>
        <v>676.98</v>
      </c>
      <c r="D206" s="85">
        <v>15.6</v>
      </c>
      <c r="E206" s="85">
        <v>661.38</v>
      </c>
      <c r="F206" s="22"/>
      <c r="G206" t="str">
        <f t="shared" si="10"/>
        <v>27901</v>
      </c>
      <c r="J206" s="48" t="s">
        <v>2506</v>
      </c>
      <c r="K206" s="39">
        <v>676.97</v>
      </c>
      <c r="L206" s="39">
        <f t="shared" si="11"/>
        <v>-9.9999999999909051E-3</v>
      </c>
      <c r="M206"/>
      <c r="N206"/>
      <c r="R206"/>
      <c r="S206"/>
      <c r="T206"/>
      <c r="AF206" s="48" t="s">
        <v>2322</v>
      </c>
      <c r="AG206">
        <v>3</v>
      </c>
      <c r="AI206" s="85"/>
    </row>
    <row r="207" spans="1:35">
      <c r="A207" t="s">
        <v>2963</v>
      </c>
      <c r="B207" t="s">
        <v>3045</v>
      </c>
      <c r="C207" s="82">
        <f t="shared" si="9"/>
        <v>261.5</v>
      </c>
      <c r="D207" s="85">
        <v>0</v>
      </c>
      <c r="E207" s="85">
        <v>261.5</v>
      </c>
      <c r="F207" s="22"/>
      <c r="G207" t="str">
        <f t="shared" si="10"/>
        <v>27902</v>
      </c>
      <c r="J207" s="48" t="s">
        <v>2963</v>
      </c>
      <c r="K207" s="39">
        <v>261.5</v>
      </c>
      <c r="L207" s="39">
        <f t="shared" si="11"/>
        <v>0</v>
      </c>
      <c r="M207"/>
      <c r="N207"/>
      <c r="R207"/>
      <c r="S207"/>
      <c r="T207"/>
      <c r="AF207" s="48" t="s">
        <v>2323</v>
      </c>
      <c r="AG207">
        <v>1</v>
      </c>
      <c r="AI207" s="85"/>
    </row>
    <row r="208" spans="1:35">
      <c r="A208" t="s">
        <v>2314</v>
      </c>
      <c r="B208" t="s">
        <v>1422</v>
      </c>
      <c r="C208" s="82">
        <f t="shared" si="9"/>
        <v>6</v>
      </c>
      <c r="D208" s="85">
        <v>0</v>
      </c>
      <c r="E208" s="85">
        <v>6</v>
      </c>
      <c r="F208" s="22"/>
      <c r="G208" t="str">
        <f t="shared" si="10"/>
        <v>28010</v>
      </c>
      <c r="J208" s="48" t="s">
        <v>2314</v>
      </c>
      <c r="K208" s="39">
        <v>6</v>
      </c>
      <c r="L208" s="39">
        <f t="shared" si="11"/>
        <v>0</v>
      </c>
      <c r="M208"/>
      <c r="N208"/>
      <c r="R208"/>
      <c r="S208"/>
      <c r="T208"/>
      <c r="AF208" s="48" t="s">
        <v>2324</v>
      </c>
      <c r="AG208">
        <v>14</v>
      </c>
      <c r="AI208" s="85"/>
    </row>
    <row r="209" spans="1:35">
      <c r="A209" t="s">
        <v>2315</v>
      </c>
      <c r="B209" t="s">
        <v>1424</v>
      </c>
      <c r="C209" s="82">
        <f t="shared" si="9"/>
        <v>784.87</v>
      </c>
      <c r="D209" s="85">
        <v>0</v>
      </c>
      <c r="E209" s="85">
        <v>784.87</v>
      </c>
      <c r="F209" s="22"/>
      <c r="G209" t="str">
        <f t="shared" si="10"/>
        <v>28137</v>
      </c>
      <c r="J209" s="48" t="s">
        <v>2315</v>
      </c>
      <c r="K209" s="39">
        <v>784.87</v>
      </c>
      <c r="L209" s="39">
        <f t="shared" si="11"/>
        <v>0</v>
      </c>
      <c r="M209"/>
      <c r="N209"/>
      <c r="R209"/>
      <c r="S209"/>
      <c r="T209"/>
      <c r="AF209" s="48" t="s">
        <v>2325</v>
      </c>
      <c r="AG209">
        <v>1</v>
      </c>
      <c r="AI209" s="85"/>
    </row>
    <row r="210" spans="1:35">
      <c r="A210" t="s">
        <v>2316</v>
      </c>
      <c r="B210" t="s">
        <v>1430</v>
      </c>
      <c r="C210" s="82">
        <f t="shared" si="9"/>
        <v>190.18</v>
      </c>
      <c r="D210" s="85">
        <v>0</v>
      </c>
      <c r="E210" s="85">
        <v>190.18</v>
      </c>
      <c r="F210" s="22"/>
      <c r="G210" t="str">
        <f t="shared" si="10"/>
        <v>28144</v>
      </c>
      <c r="J210" s="48" t="s">
        <v>2316</v>
      </c>
      <c r="K210" s="39">
        <v>190.18</v>
      </c>
      <c r="L210" s="39">
        <f t="shared" si="11"/>
        <v>0</v>
      </c>
      <c r="M210"/>
      <c r="N210"/>
      <c r="R210"/>
      <c r="S210"/>
      <c r="T210"/>
      <c r="AF210" s="48" t="s">
        <v>2326</v>
      </c>
      <c r="AG210">
        <v>1</v>
      </c>
      <c r="AI210" s="85"/>
    </row>
    <row r="211" spans="1:35">
      <c r="A211" t="s">
        <v>2317</v>
      </c>
      <c r="B211" t="s">
        <v>1434</v>
      </c>
      <c r="C211" s="82">
        <f t="shared" si="9"/>
        <v>809.61</v>
      </c>
      <c r="D211" s="85">
        <v>17</v>
      </c>
      <c r="E211" s="85">
        <v>792.61</v>
      </c>
      <c r="F211" s="22"/>
      <c r="G211" t="str">
        <f t="shared" si="10"/>
        <v>28149</v>
      </c>
      <c r="J211" s="48" t="s">
        <v>2317</v>
      </c>
      <c r="K211" s="39">
        <v>809.62</v>
      </c>
      <c r="L211" s="39">
        <f t="shared" si="11"/>
        <v>9.9999999999909051E-3</v>
      </c>
      <c r="M211"/>
      <c r="N211"/>
      <c r="R211"/>
      <c r="S211"/>
      <c r="T211"/>
      <c r="AF211" s="48" t="s">
        <v>2327</v>
      </c>
      <c r="AG211">
        <v>2</v>
      </c>
      <c r="AI211" s="85"/>
    </row>
    <row r="212" spans="1:35">
      <c r="A212" t="s">
        <v>2318</v>
      </c>
      <c r="B212" t="s">
        <v>1439</v>
      </c>
      <c r="C212" s="82">
        <f t="shared" si="9"/>
        <v>496.21000000000004</v>
      </c>
      <c r="D212" s="85">
        <v>26.6</v>
      </c>
      <c r="E212" s="85">
        <v>469.61</v>
      </c>
      <c r="F212" s="22"/>
      <c r="G212" t="str">
        <f t="shared" si="10"/>
        <v>29011</v>
      </c>
      <c r="J212" s="48" t="s">
        <v>2318</v>
      </c>
      <c r="K212" s="39">
        <v>496.22</v>
      </c>
      <c r="L212" s="39">
        <f t="shared" si="11"/>
        <v>9.9999999999909051E-3</v>
      </c>
      <c r="M212"/>
      <c r="N212"/>
      <c r="R212"/>
      <c r="S212"/>
      <c r="T212"/>
      <c r="AF212" s="48" t="s">
        <v>2328</v>
      </c>
      <c r="AG212">
        <v>3</v>
      </c>
      <c r="AI212" s="85"/>
    </row>
    <row r="213" spans="1:35">
      <c r="A213" t="s">
        <v>2319</v>
      </c>
      <c r="B213" t="s">
        <v>1442</v>
      </c>
      <c r="C213" s="82">
        <f t="shared" si="9"/>
        <v>3091.98</v>
      </c>
      <c r="D213" s="85">
        <v>28.3</v>
      </c>
      <c r="E213" s="85">
        <v>3063.68</v>
      </c>
      <c r="F213" s="22"/>
      <c r="G213" t="str">
        <f t="shared" si="10"/>
        <v>29100</v>
      </c>
      <c r="J213" s="48" t="s">
        <v>2319</v>
      </c>
      <c r="K213" s="39">
        <v>3091.9800000000005</v>
      </c>
      <c r="L213" s="39">
        <f t="shared" si="11"/>
        <v>0</v>
      </c>
      <c r="M213"/>
      <c r="N213"/>
      <c r="R213"/>
      <c r="S213"/>
      <c r="T213"/>
      <c r="AF213" s="48" t="s">
        <v>2329</v>
      </c>
      <c r="AG213">
        <v>30</v>
      </c>
      <c r="AI213" s="85"/>
    </row>
    <row r="214" spans="1:35">
      <c r="A214" t="s">
        <v>2320</v>
      </c>
      <c r="B214" t="s">
        <v>1448</v>
      </c>
      <c r="C214" s="82">
        <f t="shared" si="9"/>
        <v>4381.66</v>
      </c>
      <c r="D214" s="85">
        <v>87.92</v>
      </c>
      <c r="E214" s="85">
        <v>4293.74</v>
      </c>
      <c r="F214" s="22"/>
      <c r="G214" t="str">
        <f t="shared" si="10"/>
        <v>29101</v>
      </c>
      <c r="J214" s="48" t="s">
        <v>2320</v>
      </c>
      <c r="K214" s="39">
        <v>4381.66</v>
      </c>
      <c r="L214" s="39">
        <f t="shared" si="11"/>
        <v>0</v>
      </c>
      <c r="M214"/>
      <c r="N214"/>
      <c r="R214"/>
      <c r="S214"/>
      <c r="T214"/>
      <c r="AF214" s="48" t="s">
        <v>2330</v>
      </c>
      <c r="AG214">
        <v>13</v>
      </c>
      <c r="AI214" s="85"/>
    </row>
    <row r="215" spans="1:35">
      <c r="A215" t="s">
        <v>2321</v>
      </c>
      <c r="B215" t="s">
        <v>1456</v>
      </c>
      <c r="C215" s="82">
        <f t="shared" si="9"/>
        <v>2537.4699999999998</v>
      </c>
      <c r="D215" s="85">
        <v>0</v>
      </c>
      <c r="E215" s="85">
        <v>2537.4699999999998</v>
      </c>
      <c r="F215" s="22"/>
      <c r="G215" t="str">
        <f t="shared" si="10"/>
        <v>29103</v>
      </c>
      <c r="J215" s="48" t="s">
        <v>2321</v>
      </c>
      <c r="K215" s="39">
        <v>2537.48</v>
      </c>
      <c r="L215" s="39">
        <f t="shared" si="11"/>
        <v>1.0000000000218279E-2</v>
      </c>
      <c r="M215"/>
      <c r="N215"/>
      <c r="R215"/>
      <c r="S215"/>
      <c r="T215"/>
      <c r="AF215" s="48" t="s">
        <v>2331</v>
      </c>
      <c r="AG215">
        <v>22</v>
      </c>
      <c r="AI215" s="85"/>
    </row>
    <row r="216" spans="1:35">
      <c r="A216" t="s">
        <v>2322</v>
      </c>
      <c r="B216" t="s">
        <v>1463</v>
      </c>
      <c r="C216" s="82">
        <f t="shared" si="9"/>
        <v>464.69</v>
      </c>
      <c r="D216" s="85">
        <v>0</v>
      </c>
      <c r="E216" s="85">
        <v>464.69</v>
      </c>
      <c r="F216" s="22"/>
      <c r="G216" t="str">
        <f t="shared" si="10"/>
        <v>29311</v>
      </c>
      <c r="J216" s="48" t="s">
        <v>2322</v>
      </c>
      <c r="K216" s="39">
        <v>464.69000000000005</v>
      </c>
      <c r="L216" s="39">
        <f t="shared" si="11"/>
        <v>0</v>
      </c>
      <c r="M216"/>
      <c r="N216"/>
      <c r="R216"/>
      <c r="S216"/>
      <c r="T216"/>
      <c r="AF216" s="48" t="s">
        <v>2332</v>
      </c>
      <c r="AG216">
        <v>35</v>
      </c>
      <c r="AI216" s="85"/>
    </row>
    <row r="217" spans="1:35">
      <c r="A217" t="s">
        <v>2323</v>
      </c>
      <c r="B217" t="s">
        <v>1467</v>
      </c>
      <c r="C217" s="82">
        <f t="shared" si="9"/>
        <v>412.02</v>
      </c>
      <c r="D217" s="85">
        <v>0</v>
      </c>
      <c r="E217" s="85">
        <v>412.02</v>
      </c>
      <c r="F217" s="22"/>
      <c r="G217" t="str">
        <f t="shared" si="10"/>
        <v>29317</v>
      </c>
      <c r="J217" s="48" t="s">
        <v>2323</v>
      </c>
      <c r="K217" s="39">
        <v>412.02</v>
      </c>
      <c r="L217" s="39">
        <f t="shared" si="11"/>
        <v>0</v>
      </c>
      <c r="M217"/>
      <c r="N217"/>
      <c r="R217"/>
      <c r="S217"/>
      <c r="T217"/>
      <c r="AF217" s="48" t="s">
        <v>2333</v>
      </c>
      <c r="AG217">
        <v>10</v>
      </c>
      <c r="AI217" s="85"/>
    </row>
    <row r="218" spans="1:35">
      <c r="A218" t="s">
        <v>2324</v>
      </c>
      <c r="B218" t="s">
        <v>1469</v>
      </c>
      <c r="C218" s="82">
        <f t="shared" si="9"/>
        <v>6449.5999999999995</v>
      </c>
      <c r="D218" s="85">
        <v>130.69999999999999</v>
      </c>
      <c r="E218" s="85">
        <v>6318.9</v>
      </c>
      <c r="F218" s="22"/>
      <c r="G218" t="str">
        <f t="shared" si="10"/>
        <v>29320</v>
      </c>
      <c r="J218" s="48" t="s">
        <v>2324</v>
      </c>
      <c r="K218" s="39">
        <v>6449.5899999999992</v>
      </c>
      <c r="L218" s="39">
        <f t="shared" si="11"/>
        <v>-1.0000000000218279E-2</v>
      </c>
      <c r="M218"/>
      <c r="N218"/>
      <c r="R218"/>
      <c r="S218"/>
      <c r="T218"/>
      <c r="AF218" s="48" t="s">
        <v>2334</v>
      </c>
      <c r="AG218">
        <v>19</v>
      </c>
      <c r="AI218" s="85"/>
    </row>
    <row r="219" spans="1:35">
      <c r="A219" t="s">
        <v>2325</v>
      </c>
      <c r="B219" t="s">
        <v>1478</v>
      </c>
      <c r="C219" s="82">
        <f t="shared" si="9"/>
        <v>119.94000000000001</v>
      </c>
      <c r="D219" s="85">
        <v>6.4</v>
      </c>
      <c r="E219" s="85">
        <v>113.54</v>
      </c>
      <c r="F219" s="22"/>
      <c r="G219" t="str">
        <f t="shared" si="10"/>
        <v>30002</v>
      </c>
      <c r="J219" s="48" t="s">
        <v>2325</v>
      </c>
      <c r="K219" s="39">
        <v>119.94000000000001</v>
      </c>
      <c r="L219" s="39">
        <f t="shared" si="11"/>
        <v>0</v>
      </c>
      <c r="M219"/>
      <c r="N219"/>
      <c r="R219"/>
      <c r="S219"/>
      <c r="T219"/>
      <c r="AF219" s="48" t="s">
        <v>2335</v>
      </c>
      <c r="AG219">
        <v>1</v>
      </c>
      <c r="AI219" s="85"/>
    </row>
    <row r="220" spans="1:35">
      <c r="A220" t="s">
        <v>2326</v>
      </c>
      <c r="B220" t="s">
        <v>1480</v>
      </c>
      <c r="C220" s="82">
        <f t="shared" si="9"/>
        <v>71.819999999999993</v>
      </c>
      <c r="D220" s="85">
        <v>0</v>
      </c>
      <c r="E220" s="85">
        <v>71.819999999999993</v>
      </c>
      <c r="F220" s="22"/>
      <c r="G220" t="str">
        <f t="shared" si="10"/>
        <v>30029</v>
      </c>
      <c r="J220" s="48" t="s">
        <v>2326</v>
      </c>
      <c r="K220" s="39">
        <v>71.819999999999993</v>
      </c>
      <c r="L220" s="39">
        <f t="shared" si="11"/>
        <v>0</v>
      </c>
      <c r="M220"/>
      <c r="N220"/>
      <c r="R220"/>
      <c r="S220"/>
      <c r="T220"/>
      <c r="AF220" s="48" t="s">
        <v>2336</v>
      </c>
      <c r="AG220">
        <v>10</v>
      </c>
      <c r="AI220" s="85"/>
    </row>
    <row r="221" spans="1:35">
      <c r="A221" t="s">
        <v>2327</v>
      </c>
      <c r="B221" t="s">
        <v>1482</v>
      </c>
      <c r="C221" s="82">
        <f t="shared" si="9"/>
        <v>51.5</v>
      </c>
      <c r="D221" s="85">
        <v>0</v>
      </c>
      <c r="E221" s="85">
        <v>51.5</v>
      </c>
      <c r="F221" s="22"/>
      <c r="G221" t="str">
        <f t="shared" si="10"/>
        <v>30031</v>
      </c>
      <c r="J221" s="48" t="s">
        <v>2327</v>
      </c>
      <c r="K221" s="39">
        <v>51.5</v>
      </c>
      <c r="L221" s="39">
        <f t="shared" si="11"/>
        <v>0</v>
      </c>
      <c r="M221"/>
      <c r="N221"/>
      <c r="R221"/>
      <c r="S221"/>
      <c r="T221"/>
      <c r="AF221" s="48" t="s">
        <v>2337</v>
      </c>
      <c r="AG221">
        <v>17</v>
      </c>
      <c r="AI221" s="85"/>
    </row>
    <row r="222" spans="1:35">
      <c r="A222" t="s">
        <v>2328</v>
      </c>
      <c r="B222" t="s">
        <v>1484</v>
      </c>
      <c r="C222" s="82">
        <f t="shared" si="9"/>
        <v>663.12</v>
      </c>
      <c r="D222" s="85">
        <v>15</v>
      </c>
      <c r="E222" s="85">
        <v>648.12</v>
      </c>
      <c r="F222" s="22"/>
      <c r="G222" t="str">
        <f t="shared" si="10"/>
        <v>30303</v>
      </c>
      <c r="J222" s="48" t="s">
        <v>2328</v>
      </c>
      <c r="K222" s="39">
        <v>663.12</v>
      </c>
      <c r="L222" s="39">
        <f t="shared" si="11"/>
        <v>0</v>
      </c>
      <c r="M222"/>
      <c r="N222"/>
      <c r="R222"/>
      <c r="S222"/>
      <c r="T222"/>
      <c r="AF222" s="48" t="s">
        <v>2338</v>
      </c>
      <c r="AG222">
        <v>5</v>
      </c>
      <c r="AI222" s="85"/>
    </row>
    <row r="223" spans="1:35">
      <c r="A223" t="s">
        <v>2329</v>
      </c>
      <c r="B223" t="s">
        <v>1487</v>
      </c>
      <c r="C223" s="82">
        <f t="shared" si="9"/>
        <v>20007.829999999998</v>
      </c>
      <c r="D223" s="85">
        <v>47.3</v>
      </c>
      <c r="E223" s="85">
        <v>19960.53</v>
      </c>
      <c r="F223" s="22"/>
      <c r="G223" t="str">
        <f t="shared" si="10"/>
        <v>31002</v>
      </c>
      <c r="J223" s="48" t="s">
        <v>2329</v>
      </c>
      <c r="K223" s="39">
        <v>20007.86</v>
      </c>
      <c r="L223" s="39">
        <f t="shared" si="11"/>
        <v>3.0000000002473826E-2</v>
      </c>
      <c r="M223"/>
      <c r="N223"/>
      <c r="R223"/>
      <c r="S223"/>
      <c r="T223"/>
      <c r="AF223" s="48" t="s">
        <v>2339</v>
      </c>
      <c r="AG223">
        <v>7</v>
      </c>
      <c r="AI223" s="85"/>
    </row>
    <row r="224" spans="1:35">
      <c r="A224" t="s">
        <v>2330</v>
      </c>
      <c r="B224" t="s">
        <v>1510</v>
      </c>
      <c r="C224" s="82">
        <f t="shared" si="9"/>
        <v>9865.1299999999992</v>
      </c>
      <c r="D224" s="85">
        <v>0</v>
      </c>
      <c r="E224" s="85">
        <v>9865.1299999999992</v>
      </c>
      <c r="F224" s="22"/>
      <c r="G224" t="str">
        <f t="shared" si="10"/>
        <v>31004</v>
      </c>
      <c r="J224" s="48" t="s">
        <v>2330</v>
      </c>
      <c r="K224" s="39">
        <v>9865.1</v>
      </c>
      <c r="L224" s="39">
        <f t="shared" si="11"/>
        <v>-2.9999999998835847E-2</v>
      </c>
      <c r="M224"/>
      <c r="N224"/>
      <c r="R224"/>
      <c r="S224"/>
      <c r="T224"/>
      <c r="AF224" s="48" t="s">
        <v>2340</v>
      </c>
      <c r="AG224">
        <v>2</v>
      </c>
      <c r="AI224" s="85"/>
    </row>
    <row r="225" spans="1:35">
      <c r="A225" t="s">
        <v>2331</v>
      </c>
      <c r="B225" t="s">
        <v>1519</v>
      </c>
      <c r="C225" s="82">
        <f t="shared" si="9"/>
        <v>14850.26</v>
      </c>
      <c r="D225" s="85">
        <v>0</v>
      </c>
      <c r="E225" s="85">
        <v>14850.26</v>
      </c>
      <c r="F225" s="22"/>
      <c r="G225" t="str">
        <f t="shared" si="10"/>
        <v>31006</v>
      </c>
      <c r="J225" s="48" t="s">
        <v>2331</v>
      </c>
      <c r="K225" s="39">
        <v>14850.26</v>
      </c>
      <c r="L225" s="39">
        <f t="shared" si="11"/>
        <v>0</v>
      </c>
      <c r="M225"/>
      <c r="N225"/>
      <c r="R225"/>
      <c r="S225"/>
      <c r="T225"/>
      <c r="AF225" s="48" t="s">
        <v>2341</v>
      </c>
      <c r="AG225">
        <v>6</v>
      </c>
      <c r="AI225" s="85"/>
    </row>
    <row r="226" spans="1:35">
      <c r="A226" t="s">
        <v>2332</v>
      </c>
      <c r="B226" t="s">
        <v>1537</v>
      </c>
      <c r="C226" s="82">
        <f t="shared" si="9"/>
        <v>19878.93</v>
      </c>
      <c r="D226" s="85">
        <v>0</v>
      </c>
      <c r="E226" s="85">
        <v>19878.93</v>
      </c>
      <c r="F226" s="22"/>
      <c r="G226" t="str">
        <f t="shared" si="10"/>
        <v>31015</v>
      </c>
      <c r="J226" s="48" t="s">
        <v>2332</v>
      </c>
      <c r="K226" s="39">
        <v>19878.91</v>
      </c>
      <c r="L226" s="39">
        <f t="shared" si="11"/>
        <v>-2.0000000000436557E-2</v>
      </c>
      <c r="M226"/>
      <c r="N226"/>
      <c r="R226"/>
      <c r="S226"/>
      <c r="T226"/>
      <c r="AF226" s="48" t="s">
        <v>2342</v>
      </c>
      <c r="AG226">
        <v>11</v>
      </c>
      <c r="AI226" s="85"/>
    </row>
    <row r="227" spans="1:35">
      <c r="A227" t="s">
        <v>2333</v>
      </c>
      <c r="B227" t="s">
        <v>1570</v>
      </c>
      <c r="C227" s="82">
        <f t="shared" si="9"/>
        <v>5429.43</v>
      </c>
      <c r="D227" s="85">
        <v>0</v>
      </c>
      <c r="E227" s="85">
        <v>5429.43</v>
      </c>
      <c r="F227" s="22"/>
      <c r="G227" t="str">
        <f t="shared" si="10"/>
        <v>31016</v>
      </c>
      <c r="J227" s="48" t="s">
        <v>2333</v>
      </c>
      <c r="K227" s="39">
        <v>5429.45</v>
      </c>
      <c r="L227" s="39">
        <f t="shared" si="11"/>
        <v>1.9999999999527063E-2</v>
      </c>
      <c r="M227"/>
      <c r="N227"/>
      <c r="R227"/>
      <c r="S227"/>
      <c r="T227"/>
      <c r="AF227" s="48" t="s">
        <v>2343</v>
      </c>
      <c r="AG227">
        <v>61</v>
      </c>
      <c r="AI227" s="85"/>
    </row>
    <row r="228" spans="1:35">
      <c r="A228" t="s">
        <v>2334</v>
      </c>
      <c r="B228" t="s">
        <v>1578</v>
      </c>
      <c r="C228" s="82">
        <f t="shared" si="9"/>
        <v>9044.56</v>
      </c>
      <c r="D228" s="85">
        <v>0</v>
      </c>
      <c r="E228" s="85">
        <v>9044.56</v>
      </c>
      <c r="F228" s="22"/>
      <c r="G228" t="str">
        <f t="shared" si="10"/>
        <v>31025</v>
      </c>
      <c r="J228" s="48" t="s">
        <v>2334</v>
      </c>
      <c r="K228" s="39">
        <v>9044.5399999999991</v>
      </c>
      <c r="L228" s="39">
        <f t="shared" si="11"/>
        <v>-2.0000000000436557E-2</v>
      </c>
      <c r="M228"/>
      <c r="N228"/>
      <c r="R228"/>
      <c r="S228"/>
      <c r="T228"/>
      <c r="AF228" s="48" t="s">
        <v>2344</v>
      </c>
      <c r="AG228">
        <v>1</v>
      </c>
      <c r="AI228" s="85"/>
    </row>
    <row r="229" spans="1:35">
      <c r="A229" t="s">
        <v>2335</v>
      </c>
      <c r="B229" t="s">
        <v>1595</v>
      </c>
      <c r="C229" s="82">
        <f t="shared" si="9"/>
        <v>26.08</v>
      </c>
      <c r="D229" s="85">
        <v>0</v>
      </c>
      <c r="E229" s="85">
        <v>26.08</v>
      </c>
      <c r="F229" s="22"/>
      <c r="G229" t="str">
        <f t="shared" si="10"/>
        <v>31063</v>
      </c>
      <c r="J229" s="48" t="s">
        <v>2335</v>
      </c>
      <c r="K229" s="39">
        <v>26.08</v>
      </c>
      <c r="L229" s="39">
        <f t="shared" si="11"/>
        <v>0</v>
      </c>
      <c r="M229"/>
      <c r="N229"/>
      <c r="R229"/>
      <c r="S229"/>
      <c r="T229"/>
      <c r="AF229" s="48" t="s">
        <v>2345</v>
      </c>
      <c r="AG229">
        <v>1</v>
      </c>
      <c r="AI229" s="85"/>
    </row>
    <row r="230" spans="1:35">
      <c r="A230" t="s">
        <v>2336</v>
      </c>
      <c r="B230" t="s">
        <v>1597</v>
      </c>
      <c r="C230" s="82">
        <f t="shared" si="9"/>
        <v>5642.85</v>
      </c>
      <c r="D230" s="85">
        <v>49.6</v>
      </c>
      <c r="E230" s="85">
        <v>5593.25</v>
      </c>
      <c r="F230" s="22"/>
      <c r="G230" t="str">
        <f t="shared" si="10"/>
        <v>31103</v>
      </c>
      <c r="J230" s="48" t="s">
        <v>2336</v>
      </c>
      <c r="K230" s="39">
        <v>5642.8700000000008</v>
      </c>
      <c r="L230" s="39">
        <f t="shared" si="11"/>
        <v>2.0000000000436557E-2</v>
      </c>
      <c r="M230"/>
      <c r="N230"/>
      <c r="R230"/>
      <c r="S230"/>
      <c r="T230"/>
      <c r="AF230" s="48" t="s">
        <v>2346</v>
      </c>
      <c r="AG230">
        <v>6</v>
      </c>
      <c r="AI230" s="85"/>
    </row>
    <row r="231" spans="1:35">
      <c r="A231" t="s">
        <v>2337</v>
      </c>
      <c r="B231" t="s">
        <v>1609</v>
      </c>
      <c r="C231" s="82">
        <f t="shared" si="9"/>
        <v>9695.35</v>
      </c>
      <c r="D231" s="85">
        <v>59.5</v>
      </c>
      <c r="E231" s="85">
        <v>9635.85</v>
      </c>
      <c r="F231" s="22"/>
      <c r="G231" t="str">
        <f t="shared" si="10"/>
        <v>31201</v>
      </c>
      <c r="J231" s="48" t="s">
        <v>2337</v>
      </c>
      <c r="K231" s="39">
        <v>9695.3599999999988</v>
      </c>
      <c r="L231" s="39">
        <f t="shared" si="11"/>
        <v>9.9999999983992893E-3</v>
      </c>
      <c r="M231"/>
      <c r="N231"/>
      <c r="R231"/>
      <c r="S231"/>
      <c r="T231"/>
      <c r="AF231" s="48" t="s">
        <v>2347</v>
      </c>
      <c r="AG231">
        <v>4</v>
      </c>
      <c r="AI231" s="85"/>
    </row>
    <row r="232" spans="1:35">
      <c r="A232" t="s">
        <v>2338</v>
      </c>
      <c r="B232" t="s">
        <v>1625</v>
      </c>
      <c r="C232" s="82">
        <f t="shared" si="9"/>
        <v>2671.03</v>
      </c>
      <c r="D232" s="85">
        <v>8.4</v>
      </c>
      <c r="E232" s="85">
        <v>2662.63</v>
      </c>
      <c r="F232" s="22"/>
      <c r="G232" t="str">
        <f t="shared" si="10"/>
        <v>31306</v>
      </c>
      <c r="J232" s="48" t="s">
        <v>2338</v>
      </c>
      <c r="K232" s="39">
        <v>2671.0299999999997</v>
      </c>
      <c r="L232" s="39">
        <f t="shared" si="11"/>
        <v>0</v>
      </c>
      <c r="M232"/>
      <c r="N232"/>
      <c r="R232"/>
      <c r="S232"/>
      <c r="T232"/>
      <c r="AF232" s="48" t="s">
        <v>2348</v>
      </c>
      <c r="AG232">
        <v>17</v>
      </c>
      <c r="AI232" s="85"/>
    </row>
    <row r="233" spans="1:35">
      <c r="A233" t="s">
        <v>2339</v>
      </c>
      <c r="B233" t="s">
        <v>1631</v>
      </c>
      <c r="C233" s="82">
        <f t="shared" si="9"/>
        <v>2100.3200000000002</v>
      </c>
      <c r="D233" s="85">
        <v>53.4</v>
      </c>
      <c r="E233" s="85">
        <v>2046.92</v>
      </c>
      <c r="F233" s="22"/>
      <c r="G233" t="str">
        <f t="shared" si="10"/>
        <v>31311</v>
      </c>
      <c r="J233" s="48" t="s">
        <v>2339</v>
      </c>
      <c r="K233" s="39">
        <v>2100.3199999999997</v>
      </c>
      <c r="L233" s="39">
        <f t="shared" si="11"/>
        <v>0</v>
      </c>
      <c r="M233"/>
      <c r="N233"/>
      <c r="R233"/>
      <c r="S233"/>
      <c r="T233"/>
      <c r="AF233" s="48" t="s">
        <v>2349</v>
      </c>
      <c r="AG233">
        <v>31</v>
      </c>
      <c r="AI233" s="85"/>
    </row>
    <row r="234" spans="1:35">
      <c r="A234" t="s">
        <v>2340</v>
      </c>
      <c r="B234" t="s">
        <v>1637</v>
      </c>
      <c r="C234" s="82">
        <f t="shared" si="9"/>
        <v>423.17</v>
      </c>
      <c r="D234" s="85">
        <v>10.5</v>
      </c>
      <c r="E234" s="85">
        <v>412.67</v>
      </c>
      <c r="F234" s="22"/>
      <c r="G234" t="str">
        <f t="shared" si="10"/>
        <v>31330</v>
      </c>
      <c r="J234" s="48" t="s">
        <v>2340</v>
      </c>
      <c r="K234" s="39">
        <v>423.17999999999995</v>
      </c>
      <c r="L234" s="39">
        <f t="shared" si="11"/>
        <v>9.9999999999340616E-3</v>
      </c>
      <c r="M234"/>
      <c r="N234"/>
      <c r="R234"/>
      <c r="S234"/>
      <c r="T234"/>
      <c r="AF234" s="48" t="s">
        <v>2350</v>
      </c>
      <c r="AG234">
        <v>3</v>
      </c>
      <c r="AI234" s="85"/>
    </row>
    <row r="235" spans="1:35">
      <c r="A235" t="s">
        <v>2341</v>
      </c>
      <c r="B235" t="s">
        <v>1639</v>
      </c>
      <c r="C235" s="82">
        <f t="shared" si="9"/>
        <v>2174.91</v>
      </c>
      <c r="D235" s="85">
        <v>0</v>
      </c>
      <c r="E235" s="85">
        <v>2174.91</v>
      </c>
      <c r="F235" s="22"/>
      <c r="G235" t="str">
        <f t="shared" si="10"/>
        <v>31332</v>
      </c>
      <c r="J235" s="48" t="s">
        <v>2341</v>
      </c>
      <c r="K235" s="39">
        <v>2174.92</v>
      </c>
      <c r="L235" s="39">
        <f t="shared" si="11"/>
        <v>1.0000000000218279E-2</v>
      </c>
      <c r="M235"/>
      <c r="N235"/>
      <c r="R235"/>
      <c r="S235"/>
      <c r="T235"/>
      <c r="AF235" s="48" t="s">
        <v>2351</v>
      </c>
      <c r="AG235">
        <v>12</v>
      </c>
      <c r="AI235" s="85"/>
    </row>
    <row r="236" spans="1:35">
      <c r="A236" t="s">
        <v>2342</v>
      </c>
      <c r="B236" t="s">
        <v>1646</v>
      </c>
      <c r="C236" s="82">
        <f t="shared" si="9"/>
        <v>4802.6099999999997</v>
      </c>
      <c r="D236" s="85">
        <v>43</v>
      </c>
      <c r="E236" s="85">
        <v>4759.6099999999997</v>
      </c>
      <c r="F236" s="22"/>
      <c r="G236" t="str">
        <f t="shared" si="10"/>
        <v>31401</v>
      </c>
      <c r="J236" s="48" t="s">
        <v>2342</v>
      </c>
      <c r="K236" s="39">
        <v>4802.6099999999997</v>
      </c>
      <c r="L236" s="39">
        <f t="shared" si="11"/>
        <v>0</v>
      </c>
      <c r="M236"/>
      <c r="N236"/>
      <c r="R236"/>
      <c r="S236"/>
      <c r="T236"/>
      <c r="AF236" s="48" t="s">
        <v>2352</v>
      </c>
      <c r="AG236">
        <v>9</v>
      </c>
      <c r="AI236" s="85"/>
    </row>
    <row r="237" spans="1:35">
      <c r="A237" t="s">
        <v>2343</v>
      </c>
      <c r="B237" t="s">
        <v>1658</v>
      </c>
      <c r="C237" s="82">
        <f t="shared" si="9"/>
        <v>28501.86</v>
      </c>
      <c r="D237" s="85">
        <v>120.37</v>
      </c>
      <c r="E237" s="85">
        <v>28381.49</v>
      </c>
      <c r="F237" s="22"/>
      <c r="G237" t="str">
        <f t="shared" si="10"/>
        <v>32081</v>
      </c>
      <c r="J237" s="48" t="s">
        <v>2343</v>
      </c>
      <c r="K237" s="39">
        <v>28501.870000000003</v>
      </c>
      <c r="L237" s="39">
        <f t="shared" si="11"/>
        <v>1.0000000002037268E-2</v>
      </c>
      <c r="M237"/>
      <c r="N237"/>
      <c r="R237"/>
      <c r="S237"/>
      <c r="T237"/>
      <c r="AF237" s="48" t="s">
        <v>2353</v>
      </c>
      <c r="AG237">
        <v>2</v>
      </c>
      <c r="AI237" s="85"/>
    </row>
    <row r="238" spans="1:35">
      <c r="A238" t="s">
        <v>2344</v>
      </c>
      <c r="B238" t="s">
        <v>1704</v>
      </c>
      <c r="C238" s="82">
        <f t="shared" si="9"/>
        <v>88.3</v>
      </c>
      <c r="D238" s="85">
        <v>0</v>
      </c>
      <c r="E238" s="85">
        <v>88.3</v>
      </c>
      <c r="F238" s="22"/>
      <c r="G238" t="str">
        <f t="shared" si="10"/>
        <v>32123</v>
      </c>
      <c r="J238" s="48" t="s">
        <v>2344</v>
      </c>
      <c r="K238" s="39">
        <v>88.3</v>
      </c>
      <c r="L238" s="39">
        <f t="shared" si="11"/>
        <v>0</v>
      </c>
      <c r="M238"/>
      <c r="N238"/>
      <c r="R238"/>
      <c r="S238"/>
      <c r="T238"/>
      <c r="AF238" s="48" t="s">
        <v>2354</v>
      </c>
      <c r="AG238">
        <v>11</v>
      </c>
      <c r="AI238" s="85"/>
    </row>
    <row r="239" spans="1:35">
      <c r="A239" t="s">
        <v>2345</v>
      </c>
      <c r="B239" t="s">
        <v>1706</v>
      </c>
      <c r="C239" s="82">
        <f t="shared" si="9"/>
        <v>36.9</v>
      </c>
      <c r="D239" s="85">
        <v>0</v>
      </c>
      <c r="E239" s="85">
        <v>36.9</v>
      </c>
      <c r="F239" s="22"/>
      <c r="G239" t="str">
        <f t="shared" si="10"/>
        <v>32312</v>
      </c>
      <c r="J239" s="48" t="s">
        <v>2345</v>
      </c>
      <c r="K239" s="39">
        <v>36.9</v>
      </c>
      <c r="L239" s="39">
        <f t="shared" si="11"/>
        <v>0</v>
      </c>
      <c r="M239"/>
      <c r="N239"/>
      <c r="R239"/>
      <c r="S239"/>
      <c r="T239"/>
      <c r="AF239" s="48" t="s">
        <v>2355</v>
      </c>
      <c r="AG239">
        <v>6</v>
      </c>
      <c r="AI239" s="85"/>
    </row>
    <row r="240" spans="1:35">
      <c r="A240" t="s">
        <v>2346</v>
      </c>
      <c r="B240" t="s">
        <v>1708</v>
      </c>
      <c r="C240" s="82">
        <f t="shared" si="9"/>
        <v>1420.5900000000001</v>
      </c>
      <c r="D240" s="85">
        <v>44.9</v>
      </c>
      <c r="E240" s="85">
        <v>1375.69</v>
      </c>
      <c r="F240" s="22"/>
      <c r="G240" t="str">
        <f t="shared" si="10"/>
        <v>32325</v>
      </c>
      <c r="J240" s="48" t="s">
        <v>2346</v>
      </c>
      <c r="K240" s="39">
        <v>1420.5900000000001</v>
      </c>
      <c r="L240" s="39">
        <f t="shared" si="11"/>
        <v>0</v>
      </c>
      <c r="M240"/>
      <c r="N240"/>
      <c r="R240"/>
      <c r="S240"/>
      <c r="T240"/>
      <c r="AF240" s="48" t="s">
        <v>2356</v>
      </c>
      <c r="AG240">
        <v>5</v>
      </c>
      <c r="AI240" s="85"/>
    </row>
    <row r="241" spans="1:35">
      <c r="A241" t="s">
        <v>2347</v>
      </c>
      <c r="B241" t="s">
        <v>1714</v>
      </c>
      <c r="C241" s="82">
        <f t="shared" si="9"/>
        <v>1730.7</v>
      </c>
      <c r="D241" s="85">
        <v>36.22</v>
      </c>
      <c r="E241" s="85">
        <v>1694.48</v>
      </c>
      <c r="F241" s="22"/>
      <c r="G241" t="str">
        <f t="shared" si="10"/>
        <v>32326</v>
      </c>
      <c r="J241" s="48" t="s">
        <v>2347</v>
      </c>
      <c r="K241" s="39">
        <v>1730.7</v>
      </c>
      <c r="L241" s="39">
        <f t="shared" si="11"/>
        <v>0</v>
      </c>
      <c r="M241"/>
      <c r="N241"/>
      <c r="R241"/>
      <c r="S241"/>
      <c r="T241"/>
      <c r="AF241" s="48" t="s">
        <v>2357</v>
      </c>
      <c r="AG241">
        <v>1</v>
      </c>
      <c r="AI241" s="85"/>
    </row>
    <row r="242" spans="1:35">
      <c r="A242" t="s">
        <v>2348</v>
      </c>
      <c r="B242" t="s">
        <v>1717</v>
      </c>
      <c r="C242" s="82">
        <f t="shared" si="9"/>
        <v>10264.32</v>
      </c>
      <c r="D242" s="85">
        <v>126.1</v>
      </c>
      <c r="E242" s="85">
        <v>10138.219999999999</v>
      </c>
      <c r="F242" s="22"/>
      <c r="G242" t="str">
        <f t="shared" si="10"/>
        <v>32354</v>
      </c>
      <c r="J242" s="48" t="s">
        <v>2348</v>
      </c>
      <c r="K242" s="39">
        <v>10264.329999999998</v>
      </c>
      <c r="L242" s="39">
        <f t="shared" si="11"/>
        <v>9.9999999983992893E-3</v>
      </c>
      <c r="M242"/>
      <c r="N242"/>
      <c r="R242"/>
      <c r="S242"/>
      <c r="T242"/>
      <c r="AF242" s="48" t="s">
        <v>2358</v>
      </c>
      <c r="AG242">
        <v>1</v>
      </c>
      <c r="AI242" s="85"/>
    </row>
    <row r="243" spans="1:35">
      <c r="A243" t="s">
        <v>2349</v>
      </c>
      <c r="B243" t="s">
        <v>1728</v>
      </c>
      <c r="C243" s="82">
        <f t="shared" si="9"/>
        <v>14285.91</v>
      </c>
      <c r="D243" s="85">
        <v>0</v>
      </c>
      <c r="E243" s="85">
        <v>14285.91</v>
      </c>
      <c r="F243" s="22"/>
      <c r="G243" t="str">
        <f t="shared" si="10"/>
        <v>32356</v>
      </c>
      <c r="J243" s="48" t="s">
        <v>2349</v>
      </c>
      <c r="K243" s="39">
        <v>14285.899999999998</v>
      </c>
      <c r="L243" s="39">
        <f t="shared" si="11"/>
        <v>-1.0000000002037268E-2</v>
      </c>
      <c r="M243"/>
      <c r="N243"/>
      <c r="R243"/>
      <c r="S243"/>
      <c r="T243"/>
      <c r="AF243" s="48" t="s">
        <v>2359</v>
      </c>
      <c r="AG243">
        <v>1</v>
      </c>
      <c r="AI243" s="85"/>
    </row>
    <row r="244" spans="1:35">
      <c r="A244" t="s">
        <v>2350</v>
      </c>
      <c r="B244" t="s">
        <v>1749</v>
      </c>
      <c r="C244" s="82">
        <f t="shared" si="9"/>
        <v>872.75</v>
      </c>
      <c r="D244" s="85">
        <v>38.9</v>
      </c>
      <c r="E244" s="85">
        <v>833.85</v>
      </c>
      <c r="F244" s="22"/>
      <c r="G244" t="str">
        <f t="shared" si="10"/>
        <v>32358</v>
      </c>
      <c r="J244" s="48" t="s">
        <v>2350</v>
      </c>
      <c r="K244" s="39">
        <v>872.74999999999989</v>
      </c>
      <c r="L244" s="39">
        <f t="shared" si="11"/>
        <v>0</v>
      </c>
      <c r="M244"/>
      <c r="N244"/>
      <c r="R244"/>
      <c r="S244"/>
      <c r="T244"/>
      <c r="AF244" s="48" t="s">
        <v>2360</v>
      </c>
      <c r="AG244">
        <v>4</v>
      </c>
      <c r="AI244" s="85"/>
    </row>
    <row r="245" spans="1:35">
      <c r="A245" t="s">
        <v>2351</v>
      </c>
      <c r="B245" t="s">
        <v>1753</v>
      </c>
      <c r="C245" s="82">
        <f t="shared" si="9"/>
        <v>5456.86</v>
      </c>
      <c r="D245" s="85">
        <v>0</v>
      </c>
      <c r="E245" s="85">
        <v>5456.86</v>
      </c>
      <c r="F245" s="22"/>
      <c r="G245" t="str">
        <f t="shared" si="10"/>
        <v>32360</v>
      </c>
      <c r="J245" s="48" t="s">
        <v>2351</v>
      </c>
      <c r="K245" s="39">
        <v>5456.84</v>
      </c>
      <c r="L245" s="39">
        <f t="shared" si="11"/>
        <v>-1.9999999999527063E-2</v>
      </c>
      <c r="M245"/>
      <c r="N245"/>
      <c r="R245"/>
      <c r="S245"/>
      <c r="T245"/>
      <c r="AF245" s="48" t="s">
        <v>2361</v>
      </c>
      <c r="AG245">
        <v>4</v>
      </c>
      <c r="AI245" s="85"/>
    </row>
    <row r="246" spans="1:35">
      <c r="A246" t="s">
        <v>2352</v>
      </c>
      <c r="B246" t="s">
        <v>1764</v>
      </c>
      <c r="C246" s="82">
        <f t="shared" si="9"/>
        <v>3326.42</v>
      </c>
      <c r="D246" s="85">
        <v>0</v>
      </c>
      <c r="E246" s="85">
        <v>3326.42</v>
      </c>
      <c r="F246" s="22"/>
      <c r="G246" t="str">
        <f t="shared" si="10"/>
        <v>32361</v>
      </c>
      <c r="J246" s="48" t="s">
        <v>2352</v>
      </c>
      <c r="K246" s="39">
        <v>3326.4299999999994</v>
      </c>
      <c r="L246" s="39">
        <f t="shared" si="11"/>
        <v>9.999999999308784E-3</v>
      </c>
      <c r="M246"/>
      <c r="N246"/>
      <c r="R246"/>
      <c r="S246"/>
      <c r="T246"/>
      <c r="AF246" s="48" t="s">
        <v>2362</v>
      </c>
      <c r="AG246">
        <v>3</v>
      </c>
      <c r="AI246" s="85"/>
    </row>
    <row r="247" spans="1:35">
      <c r="A247" t="s">
        <v>2353</v>
      </c>
      <c r="B247" t="s">
        <v>1773</v>
      </c>
      <c r="C247" s="82">
        <f t="shared" si="9"/>
        <v>611.48</v>
      </c>
      <c r="D247" s="85">
        <v>20</v>
      </c>
      <c r="E247" s="85">
        <v>591.48</v>
      </c>
      <c r="F247" s="22"/>
      <c r="G247" t="str">
        <f t="shared" si="10"/>
        <v>32362</v>
      </c>
      <c r="J247" s="48" t="s">
        <v>2353</v>
      </c>
      <c r="K247" s="39">
        <v>611.46</v>
      </c>
      <c r="L247" s="39">
        <f t="shared" si="11"/>
        <v>-1.999999999998181E-2</v>
      </c>
      <c r="M247"/>
      <c r="N247"/>
      <c r="R247"/>
      <c r="S247"/>
      <c r="T247"/>
      <c r="AF247" s="48" t="s">
        <v>2363</v>
      </c>
      <c r="AG247">
        <v>6</v>
      </c>
      <c r="AI247" s="85"/>
    </row>
    <row r="248" spans="1:35">
      <c r="A248" t="s">
        <v>2354</v>
      </c>
      <c r="B248" t="s">
        <v>1776</v>
      </c>
      <c r="C248" s="82">
        <f t="shared" si="9"/>
        <v>3335.74</v>
      </c>
      <c r="D248" s="85">
        <v>0</v>
      </c>
      <c r="E248" s="85">
        <v>3335.74</v>
      </c>
      <c r="F248" s="22"/>
      <c r="G248" t="str">
        <f t="shared" si="10"/>
        <v>32363</v>
      </c>
      <c r="J248" s="48" t="s">
        <v>2354</v>
      </c>
      <c r="K248" s="39">
        <v>3335.73</v>
      </c>
      <c r="L248" s="39">
        <f t="shared" si="11"/>
        <v>-9.9999999997635314E-3</v>
      </c>
      <c r="M248"/>
      <c r="N248"/>
      <c r="R248"/>
      <c r="S248"/>
      <c r="T248"/>
      <c r="AF248" s="48" t="s">
        <v>2364</v>
      </c>
      <c r="AG248">
        <v>2</v>
      </c>
      <c r="AI248" s="85"/>
    </row>
    <row r="249" spans="1:35">
      <c r="A249" t="s">
        <v>2355</v>
      </c>
      <c r="B249" t="s">
        <v>1785</v>
      </c>
      <c r="C249" s="82">
        <f t="shared" si="9"/>
        <v>2623.93</v>
      </c>
      <c r="D249" s="85">
        <v>0</v>
      </c>
      <c r="E249" s="85">
        <v>2623.93</v>
      </c>
      <c r="F249" s="22"/>
      <c r="G249" t="str">
        <f t="shared" si="10"/>
        <v>32414</v>
      </c>
      <c r="J249" s="48" t="s">
        <v>2355</v>
      </c>
      <c r="K249" s="39">
        <v>2623.93</v>
      </c>
      <c r="L249" s="39">
        <f t="shared" si="11"/>
        <v>0</v>
      </c>
      <c r="M249"/>
      <c r="N249"/>
      <c r="R249"/>
      <c r="S249"/>
      <c r="T249"/>
      <c r="AF249" s="48" t="s">
        <v>2365</v>
      </c>
      <c r="AG249">
        <v>1</v>
      </c>
      <c r="AI249" s="85"/>
    </row>
    <row r="250" spans="1:35">
      <c r="A250" t="s">
        <v>2356</v>
      </c>
      <c r="B250" t="s">
        <v>1791</v>
      </c>
      <c r="C250" s="82">
        <f t="shared" si="9"/>
        <v>1480.41</v>
      </c>
      <c r="D250" s="85">
        <v>0</v>
      </c>
      <c r="E250" s="85">
        <v>1480.41</v>
      </c>
      <c r="F250" s="22"/>
      <c r="G250" t="str">
        <f t="shared" si="10"/>
        <v>32416</v>
      </c>
      <c r="J250" s="48" t="s">
        <v>2356</v>
      </c>
      <c r="K250" s="39">
        <v>1480.41</v>
      </c>
      <c r="L250" s="39">
        <f t="shared" si="11"/>
        <v>0</v>
      </c>
      <c r="M250"/>
      <c r="N250"/>
      <c r="R250"/>
      <c r="S250"/>
      <c r="T250"/>
      <c r="AF250" s="48" t="s">
        <v>2366</v>
      </c>
      <c r="AG250">
        <v>1</v>
      </c>
      <c r="AI250" s="85"/>
    </row>
    <row r="251" spans="1:35">
      <c r="A251" t="s">
        <v>2357</v>
      </c>
      <c r="B251" t="s">
        <v>1797</v>
      </c>
      <c r="C251" s="82">
        <f t="shared" si="9"/>
        <v>852.49</v>
      </c>
      <c r="D251" s="85">
        <v>0</v>
      </c>
      <c r="E251" s="85">
        <v>852.49</v>
      </c>
      <c r="F251" s="22"/>
      <c r="G251" t="str">
        <f t="shared" si="10"/>
        <v>32901</v>
      </c>
      <c r="J251" s="48" t="s">
        <v>2357</v>
      </c>
      <c r="K251" s="39">
        <v>852.49</v>
      </c>
      <c r="L251" s="39">
        <f t="shared" si="11"/>
        <v>0</v>
      </c>
      <c r="M251"/>
      <c r="N251"/>
      <c r="R251"/>
      <c r="S251"/>
      <c r="T251"/>
      <c r="AF251" s="48" t="s">
        <v>2367</v>
      </c>
      <c r="AG251">
        <v>1</v>
      </c>
      <c r="AI251" s="85"/>
    </row>
    <row r="252" spans="1:35">
      <c r="A252" t="s">
        <v>2885</v>
      </c>
      <c r="B252" t="s">
        <v>2969</v>
      </c>
      <c r="C252" s="82">
        <f t="shared" si="9"/>
        <v>23.3</v>
      </c>
      <c r="D252" s="85">
        <v>0</v>
      </c>
      <c r="E252" s="85">
        <v>23.3</v>
      </c>
      <c r="F252" s="22"/>
      <c r="G252" t="str">
        <f t="shared" si="10"/>
        <v>32903</v>
      </c>
      <c r="J252" s="48" t="s">
        <v>2885</v>
      </c>
      <c r="K252" s="39">
        <v>23.3</v>
      </c>
      <c r="L252" s="39">
        <f t="shared" si="11"/>
        <v>0</v>
      </c>
      <c r="M252"/>
      <c r="N252"/>
      <c r="R252"/>
      <c r="S252"/>
      <c r="T252"/>
      <c r="AF252" s="48" t="s">
        <v>2368</v>
      </c>
      <c r="AG252">
        <v>4</v>
      </c>
      <c r="AI252" s="85"/>
    </row>
    <row r="253" spans="1:35">
      <c r="A253" t="s">
        <v>2358</v>
      </c>
      <c r="B253" t="s">
        <v>1798</v>
      </c>
      <c r="C253" s="82">
        <f t="shared" si="9"/>
        <v>169.27</v>
      </c>
      <c r="D253" s="85">
        <v>0</v>
      </c>
      <c r="E253" s="85">
        <v>169.27</v>
      </c>
      <c r="F253" s="22"/>
      <c r="G253" t="str">
        <f t="shared" si="10"/>
        <v>32907</v>
      </c>
      <c r="J253" s="48" t="s">
        <v>2358</v>
      </c>
      <c r="K253" s="39">
        <v>169.26000000000002</v>
      </c>
      <c r="L253" s="39">
        <f t="shared" si="11"/>
        <v>-9.9999999999909051E-3</v>
      </c>
      <c r="M253"/>
      <c r="N253"/>
      <c r="R253"/>
      <c r="S253"/>
      <c r="T253"/>
      <c r="AF253" s="48" t="s">
        <v>2369</v>
      </c>
      <c r="AG253">
        <v>3</v>
      </c>
      <c r="AI253" s="85"/>
    </row>
    <row r="254" spans="1:35">
      <c r="A254" t="s">
        <v>2359</v>
      </c>
      <c r="B254" t="s">
        <v>1799</v>
      </c>
      <c r="C254" s="82">
        <f t="shared" si="9"/>
        <v>51.5</v>
      </c>
      <c r="D254" s="85">
        <v>0</v>
      </c>
      <c r="E254" s="85">
        <v>51.5</v>
      </c>
      <c r="F254" s="22"/>
      <c r="G254" t="str">
        <f t="shared" si="10"/>
        <v>33030</v>
      </c>
      <c r="J254" s="48" t="s">
        <v>2359</v>
      </c>
      <c r="K254" s="39">
        <v>51.5</v>
      </c>
      <c r="L254" s="39">
        <f t="shared" si="11"/>
        <v>0</v>
      </c>
      <c r="M254"/>
      <c r="N254"/>
      <c r="R254"/>
      <c r="S254"/>
      <c r="T254"/>
      <c r="AF254" s="48" t="s">
        <v>2370</v>
      </c>
      <c r="AG254">
        <v>4</v>
      </c>
      <c r="AI254" s="85"/>
    </row>
    <row r="255" spans="1:35">
      <c r="A255" t="s">
        <v>2360</v>
      </c>
      <c r="B255" t="s">
        <v>1801</v>
      </c>
      <c r="C255" s="82">
        <f t="shared" si="9"/>
        <v>738.72</v>
      </c>
      <c r="D255" s="85">
        <v>15.2</v>
      </c>
      <c r="E255" s="85">
        <v>723.52</v>
      </c>
      <c r="F255" s="22"/>
      <c r="G255" t="str">
        <f t="shared" si="10"/>
        <v>33036</v>
      </c>
      <c r="J255" s="48" t="s">
        <v>2360</v>
      </c>
      <c r="K255" s="39">
        <v>738.72</v>
      </c>
      <c r="L255" s="39">
        <f t="shared" si="11"/>
        <v>0</v>
      </c>
      <c r="M255"/>
      <c r="N255"/>
      <c r="R255"/>
      <c r="S255"/>
      <c r="T255"/>
      <c r="AF255" s="48" t="s">
        <v>2371</v>
      </c>
      <c r="AG255">
        <v>10</v>
      </c>
      <c r="AI255" s="85"/>
    </row>
    <row r="256" spans="1:35">
      <c r="A256" t="s">
        <v>2361</v>
      </c>
      <c r="B256" t="s">
        <v>1804</v>
      </c>
      <c r="C256" s="82">
        <f t="shared" si="9"/>
        <v>354.4</v>
      </c>
      <c r="D256" s="85">
        <v>0</v>
      </c>
      <c r="E256" s="85">
        <v>354.4</v>
      </c>
      <c r="F256" s="22"/>
      <c r="G256" t="str">
        <f t="shared" si="10"/>
        <v>33049</v>
      </c>
      <c r="J256" s="48" t="s">
        <v>2361</v>
      </c>
      <c r="K256" s="39">
        <v>354.38999999999993</v>
      </c>
      <c r="L256" s="39">
        <f t="shared" si="11"/>
        <v>-1.0000000000047748E-2</v>
      </c>
      <c r="M256"/>
      <c r="N256"/>
      <c r="R256"/>
      <c r="S256"/>
      <c r="T256"/>
      <c r="AF256" s="48" t="s">
        <v>2372</v>
      </c>
      <c r="AG256">
        <v>24</v>
      </c>
      <c r="AI256" s="85"/>
    </row>
    <row r="257" spans="1:35">
      <c r="A257" t="s">
        <v>2362</v>
      </c>
      <c r="B257" t="s">
        <v>1808</v>
      </c>
      <c r="C257" s="82">
        <f t="shared" si="9"/>
        <v>989.38</v>
      </c>
      <c r="D257" s="85">
        <v>13.9</v>
      </c>
      <c r="E257" s="85">
        <v>975.48</v>
      </c>
      <c r="F257" s="22"/>
      <c r="G257" t="str">
        <f t="shared" si="10"/>
        <v>33070</v>
      </c>
      <c r="J257" s="48" t="s">
        <v>2362</v>
      </c>
      <c r="K257" s="39">
        <v>989.39</v>
      </c>
      <c r="L257" s="39">
        <f t="shared" si="11"/>
        <v>9.9999999999909051E-3</v>
      </c>
      <c r="M257"/>
      <c r="N257"/>
      <c r="R257"/>
      <c r="S257"/>
      <c r="T257"/>
      <c r="AF257" s="48" t="s">
        <v>2373</v>
      </c>
      <c r="AG257">
        <v>13</v>
      </c>
      <c r="AI257" s="85"/>
    </row>
    <row r="258" spans="1:35">
      <c r="A258" t="s">
        <v>2363</v>
      </c>
      <c r="B258" t="s">
        <v>1812</v>
      </c>
      <c r="C258" s="82">
        <f t="shared" si="9"/>
        <v>1723.6299999999999</v>
      </c>
      <c r="D258" s="85">
        <v>78.599999999999994</v>
      </c>
      <c r="E258" s="85">
        <v>1645.03</v>
      </c>
      <c r="F258" s="22"/>
      <c r="G258" t="str">
        <f t="shared" si="10"/>
        <v>33115</v>
      </c>
      <c r="J258" s="48" t="s">
        <v>2363</v>
      </c>
      <c r="K258" s="39">
        <v>1723.6399999999999</v>
      </c>
      <c r="L258" s="39">
        <f t="shared" si="11"/>
        <v>9.9999999999909051E-3</v>
      </c>
      <c r="M258"/>
      <c r="N258"/>
      <c r="R258"/>
      <c r="S258"/>
      <c r="T258"/>
      <c r="AF258" s="48" t="s">
        <v>2374</v>
      </c>
      <c r="AG258">
        <v>19</v>
      </c>
      <c r="AI258" s="85"/>
    </row>
    <row r="259" spans="1:35">
      <c r="A259" t="s">
        <v>2364</v>
      </c>
      <c r="B259" t="s">
        <v>1818</v>
      </c>
      <c r="C259" s="82">
        <f t="shared" ref="C259:C320" si="12">SUM(D259:E259)</f>
        <v>271.20999999999998</v>
      </c>
      <c r="D259" s="85">
        <v>0</v>
      </c>
      <c r="E259" s="85">
        <v>271.20999999999998</v>
      </c>
      <c r="F259" s="22"/>
      <c r="G259" t="str">
        <f t="shared" si="10"/>
        <v>33183</v>
      </c>
      <c r="J259" s="48" t="s">
        <v>2364</v>
      </c>
      <c r="K259" s="39">
        <v>271.20999999999998</v>
      </c>
      <c r="L259" s="39">
        <f t="shared" si="11"/>
        <v>0</v>
      </c>
      <c r="M259"/>
      <c r="N259"/>
      <c r="R259"/>
      <c r="S259"/>
      <c r="T259"/>
      <c r="AF259" s="48" t="s">
        <v>2375</v>
      </c>
      <c r="AG259">
        <v>3</v>
      </c>
      <c r="AI259" s="85"/>
    </row>
    <row r="260" spans="1:35">
      <c r="A260" t="s">
        <v>2365</v>
      </c>
      <c r="B260" t="s">
        <v>1821</v>
      </c>
      <c r="C260" s="82">
        <f t="shared" si="12"/>
        <v>91.33</v>
      </c>
      <c r="D260" s="85">
        <v>0</v>
      </c>
      <c r="E260" s="85">
        <v>91.33</v>
      </c>
      <c r="F260" s="22"/>
      <c r="G260" t="str">
        <f t="shared" ref="G260:G320" si="13">A260</f>
        <v>33202</v>
      </c>
      <c r="J260" s="48" t="s">
        <v>2365</v>
      </c>
      <c r="K260" s="39">
        <v>91.33</v>
      </c>
      <c r="L260" s="39">
        <f t="shared" ref="L260:L322" si="14">K260-C260</f>
        <v>0</v>
      </c>
      <c r="M260"/>
      <c r="N260"/>
      <c r="R260"/>
      <c r="S260"/>
      <c r="T260"/>
      <c r="AF260" s="48" t="s">
        <v>2376</v>
      </c>
      <c r="AG260">
        <v>1</v>
      </c>
      <c r="AI260" s="85"/>
    </row>
    <row r="261" spans="1:35">
      <c r="A261" t="s">
        <v>2366</v>
      </c>
      <c r="B261" t="s">
        <v>1823</v>
      </c>
      <c r="C261" s="82">
        <f t="shared" si="12"/>
        <v>30.7</v>
      </c>
      <c r="D261" s="85">
        <v>0</v>
      </c>
      <c r="E261" s="85">
        <v>30.7</v>
      </c>
      <c r="F261" s="22"/>
      <c r="G261" t="str">
        <f t="shared" si="13"/>
        <v>33205</v>
      </c>
      <c r="J261" s="48" t="s">
        <v>2366</v>
      </c>
      <c r="K261" s="39">
        <v>30.7</v>
      </c>
      <c r="L261" s="39">
        <f t="shared" si="14"/>
        <v>0</v>
      </c>
      <c r="M261"/>
      <c r="N261"/>
      <c r="R261"/>
      <c r="S261"/>
      <c r="T261"/>
      <c r="AF261" s="48" t="s">
        <v>2377</v>
      </c>
      <c r="AG261">
        <v>5</v>
      </c>
      <c r="AI261" s="85"/>
    </row>
    <row r="262" spans="1:35">
      <c r="A262" t="s">
        <v>2367</v>
      </c>
      <c r="B262" t="s">
        <v>1825</v>
      </c>
      <c r="C262" s="82">
        <f t="shared" si="12"/>
        <v>104.05</v>
      </c>
      <c r="D262" s="85">
        <v>0.35</v>
      </c>
      <c r="E262" s="85">
        <v>103.7</v>
      </c>
      <c r="F262" s="22"/>
      <c r="G262" t="str">
        <f t="shared" si="13"/>
        <v>33206</v>
      </c>
      <c r="J262" s="48" t="s">
        <v>2367</v>
      </c>
      <c r="K262" s="39">
        <v>104.05</v>
      </c>
      <c r="L262" s="39">
        <f t="shared" si="14"/>
        <v>0</v>
      </c>
      <c r="M262"/>
      <c r="N262"/>
      <c r="R262"/>
      <c r="S262"/>
      <c r="T262"/>
      <c r="AF262" s="48" t="s">
        <v>2378</v>
      </c>
      <c r="AG262">
        <v>4</v>
      </c>
      <c r="AI262" s="85"/>
    </row>
    <row r="263" spans="1:35">
      <c r="A263" t="s">
        <v>2368</v>
      </c>
      <c r="B263" t="s">
        <v>1827</v>
      </c>
      <c r="C263" s="82">
        <f t="shared" si="12"/>
        <v>477.57</v>
      </c>
      <c r="D263" s="85">
        <v>0</v>
      </c>
      <c r="E263" s="85">
        <v>477.57</v>
      </c>
      <c r="F263" s="22"/>
      <c r="G263" t="str">
        <f t="shared" si="13"/>
        <v>33207</v>
      </c>
      <c r="J263" s="48" t="s">
        <v>2368</v>
      </c>
      <c r="K263" s="39">
        <v>477.57000000000005</v>
      </c>
      <c r="L263" s="39">
        <f t="shared" si="14"/>
        <v>0</v>
      </c>
      <c r="M263"/>
      <c r="N263"/>
      <c r="R263"/>
      <c r="S263"/>
      <c r="T263"/>
      <c r="AF263" s="48" t="s">
        <v>2460</v>
      </c>
      <c r="AG263">
        <v>1</v>
      </c>
      <c r="AI263" s="85"/>
    </row>
    <row r="264" spans="1:35">
      <c r="A264" t="s">
        <v>2369</v>
      </c>
      <c r="B264" t="s">
        <v>1831</v>
      </c>
      <c r="C264" s="82">
        <f t="shared" si="12"/>
        <v>248.39</v>
      </c>
      <c r="D264" s="85">
        <v>0</v>
      </c>
      <c r="E264" s="85">
        <v>248.39</v>
      </c>
      <c r="F264" s="22"/>
      <c r="G264" t="str">
        <f t="shared" si="13"/>
        <v>33211</v>
      </c>
      <c r="J264" s="48" t="s">
        <v>2369</v>
      </c>
      <c r="K264" s="39">
        <v>248.39</v>
      </c>
      <c r="L264" s="39">
        <f t="shared" si="14"/>
        <v>0</v>
      </c>
      <c r="M264"/>
      <c r="N264"/>
      <c r="R264"/>
      <c r="S264"/>
      <c r="T264"/>
      <c r="AF264" s="48" t="s">
        <v>2379</v>
      </c>
      <c r="AG264">
        <v>2</v>
      </c>
      <c r="AI264" s="85"/>
    </row>
    <row r="265" spans="1:35">
      <c r="A265" t="s">
        <v>2370</v>
      </c>
      <c r="B265" t="s">
        <v>1835</v>
      </c>
      <c r="C265" s="82">
        <f t="shared" si="12"/>
        <v>1085.81</v>
      </c>
      <c r="D265" s="85">
        <v>17.600000000000001</v>
      </c>
      <c r="E265" s="85">
        <v>1068.21</v>
      </c>
      <c r="F265" s="22"/>
      <c r="G265" t="str">
        <f t="shared" si="13"/>
        <v>33212</v>
      </c>
      <c r="J265" s="48" t="s">
        <v>2370</v>
      </c>
      <c r="K265" s="39">
        <v>1085.81</v>
      </c>
      <c r="L265" s="39">
        <f t="shared" si="14"/>
        <v>0</v>
      </c>
      <c r="M265"/>
      <c r="N265"/>
      <c r="R265"/>
      <c r="S265"/>
      <c r="T265"/>
      <c r="AF265" s="48" t="s">
        <v>2380</v>
      </c>
      <c r="AG265">
        <v>1</v>
      </c>
      <c r="AI265" s="85"/>
    </row>
    <row r="266" spans="1:35">
      <c r="A266" t="s">
        <v>2371</v>
      </c>
      <c r="B266" t="s">
        <v>1840</v>
      </c>
      <c r="C266" s="82">
        <f t="shared" si="12"/>
        <v>5300.79</v>
      </c>
      <c r="D266" s="85">
        <v>33.799999999999997</v>
      </c>
      <c r="E266" s="85">
        <v>5266.99</v>
      </c>
      <c r="F266" s="22"/>
      <c r="G266" t="str">
        <f t="shared" si="13"/>
        <v>34002</v>
      </c>
      <c r="J266" s="48" t="s">
        <v>2371</v>
      </c>
      <c r="K266" s="39">
        <v>5300.7699999999986</v>
      </c>
      <c r="L266" s="39">
        <f t="shared" si="14"/>
        <v>-2.0000000001346052E-2</v>
      </c>
      <c r="M266"/>
      <c r="N266"/>
      <c r="R266"/>
      <c r="S266"/>
      <c r="T266"/>
      <c r="AF266" s="48" t="s">
        <v>2381</v>
      </c>
      <c r="AG266">
        <v>14</v>
      </c>
      <c r="AI266" s="85"/>
    </row>
    <row r="267" spans="1:35">
      <c r="A267" t="s">
        <v>2372</v>
      </c>
      <c r="B267" t="s">
        <v>1851</v>
      </c>
      <c r="C267" s="82">
        <f t="shared" si="12"/>
        <v>14713.01</v>
      </c>
      <c r="D267" s="85">
        <v>108.39</v>
      </c>
      <c r="E267" s="85">
        <v>14604.62</v>
      </c>
      <c r="F267" s="22"/>
      <c r="G267" t="str">
        <f t="shared" si="13"/>
        <v>34003</v>
      </c>
      <c r="J267" s="48" t="s">
        <v>2372</v>
      </c>
      <c r="K267" s="39">
        <v>14712.990000000003</v>
      </c>
      <c r="L267" s="39">
        <f t="shared" si="14"/>
        <v>-1.9999999996798579E-2</v>
      </c>
      <c r="M267"/>
      <c r="N267"/>
      <c r="R267"/>
      <c r="S267"/>
      <c r="T267"/>
      <c r="AF267" s="48" t="s">
        <v>2382</v>
      </c>
      <c r="AG267">
        <v>3</v>
      </c>
      <c r="AI267" s="85"/>
    </row>
    <row r="268" spans="1:35">
      <c r="A268" t="s">
        <v>2373</v>
      </c>
      <c r="B268" t="s">
        <v>1870</v>
      </c>
      <c r="C268" s="82">
        <f t="shared" si="12"/>
        <v>6693.6100000000006</v>
      </c>
      <c r="D268" s="85">
        <v>16.600000000000001</v>
      </c>
      <c r="E268" s="85">
        <v>6677.01</v>
      </c>
      <c r="F268" s="22"/>
      <c r="G268" t="str">
        <f t="shared" si="13"/>
        <v>34033</v>
      </c>
      <c r="J268" s="48" t="s">
        <v>2373</v>
      </c>
      <c r="K268" s="39">
        <v>6693.6099999999988</v>
      </c>
      <c r="L268" s="39">
        <f t="shared" si="14"/>
        <v>0</v>
      </c>
      <c r="M268"/>
      <c r="N268"/>
      <c r="R268"/>
      <c r="S268"/>
      <c r="T268"/>
      <c r="AF268" s="48" t="s">
        <v>2383</v>
      </c>
      <c r="AG268">
        <v>1</v>
      </c>
      <c r="AI268" s="85"/>
    </row>
    <row r="269" spans="1:35">
      <c r="A269" t="s">
        <v>2374</v>
      </c>
      <c r="B269" t="s">
        <v>1881</v>
      </c>
      <c r="C269" s="82">
        <f t="shared" si="12"/>
        <v>9383.7100000000009</v>
      </c>
      <c r="D269" s="85">
        <v>32.1</v>
      </c>
      <c r="E269" s="85">
        <v>9351.61</v>
      </c>
      <c r="F269" s="22"/>
      <c r="G269" t="str">
        <f t="shared" si="13"/>
        <v>34111</v>
      </c>
      <c r="J269" s="48" t="s">
        <v>2374</v>
      </c>
      <c r="K269" s="39">
        <v>9383.7000000000007</v>
      </c>
      <c r="L269" s="39">
        <f t="shared" si="14"/>
        <v>-1.0000000000218279E-2</v>
      </c>
      <c r="M269"/>
      <c r="N269"/>
      <c r="R269"/>
      <c r="S269"/>
      <c r="T269"/>
      <c r="AF269" s="48" t="s">
        <v>2384</v>
      </c>
      <c r="AG269">
        <v>3</v>
      </c>
      <c r="AI269" s="85"/>
    </row>
    <row r="270" spans="1:35">
      <c r="A270" t="s">
        <v>2375</v>
      </c>
      <c r="B270" t="s">
        <v>1895</v>
      </c>
      <c r="C270" s="82">
        <f t="shared" si="12"/>
        <v>978.45</v>
      </c>
      <c r="D270" s="85">
        <v>0</v>
      </c>
      <c r="E270" s="85">
        <v>978.45</v>
      </c>
      <c r="F270" s="22"/>
      <c r="G270" t="str">
        <f t="shared" si="13"/>
        <v>34307</v>
      </c>
      <c r="J270" s="48" t="s">
        <v>2375</v>
      </c>
      <c r="K270" s="39">
        <v>978.44</v>
      </c>
      <c r="L270" s="39">
        <f t="shared" si="14"/>
        <v>-9.9999999999909051E-3</v>
      </c>
      <c r="M270"/>
      <c r="N270"/>
      <c r="R270"/>
      <c r="S270"/>
      <c r="T270"/>
      <c r="AF270" s="48" t="s">
        <v>2385</v>
      </c>
      <c r="AG270">
        <v>2</v>
      </c>
      <c r="AI270" s="85"/>
    </row>
    <row r="271" spans="1:35">
      <c r="A271" t="s">
        <v>2376</v>
      </c>
      <c r="B271" t="s">
        <v>1897</v>
      </c>
      <c r="C271" s="82">
        <f t="shared" si="12"/>
        <v>583.26</v>
      </c>
      <c r="D271" s="85">
        <v>26.3</v>
      </c>
      <c r="E271" s="85">
        <v>556.96</v>
      </c>
      <c r="F271" s="22"/>
      <c r="G271" t="str">
        <f t="shared" si="13"/>
        <v>34324</v>
      </c>
      <c r="J271" s="48" t="s">
        <v>2376</v>
      </c>
      <c r="K271" s="39">
        <v>583.26</v>
      </c>
      <c r="L271" s="39">
        <f t="shared" si="14"/>
        <v>0</v>
      </c>
      <c r="M271"/>
      <c r="N271"/>
      <c r="R271"/>
      <c r="S271"/>
      <c r="T271"/>
      <c r="AF271" s="48" t="s">
        <v>2386</v>
      </c>
      <c r="AG271">
        <v>3</v>
      </c>
      <c r="AI271" s="85"/>
    </row>
    <row r="272" spans="1:35">
      <c r="A272" t="s">
        <v>2377</v>
      </c>
      <c r="B272" t="s">
        <v>1899</v>
      </c>
      <c r="C272" s="82">
        <f t="shared" si="12"/>
        <v>2067.94</v>
      </c>
      <c r="D272" s="85">
        <v>32.78</v>
      </c>
      <c r="E272" s="85">
        <v>2035.16</v>
      </c>
      <c r="F272" s="22"/>
      <c r="G272" t="str">
        <f t="shared" si="13"/>
        <v>34401</v>
      </c>
      <c r="J272" s="48" t="s">
        <v>2377</v>
      </c>
      <c r="K272" s="39">
        <v>2067.92</v>
      </c>
      <c r="L272" s="39">
        <f t="shared" si="14"/>
        <v>-1.999999999998181E-2</v>
      </c>
      <c r="M272"/>
      <c r="N272"/>
      <c r="R272"/>
      <c r="S272"/>
      <c r="T272"/>
      <c r="AF272" s="48" t="s">
        <v>2387</v>
      </c>
      <c r="AG272">
        <v>25</v>
      </c>
      <c r="AI272" s="85"/>
    </row>
    <row r="273" spans="1:35">
      <c r="A273" t="s">
        <v>2378</v>
      </c>
      <c r="B273" t="s">
        <v>1905</v>
      </c>
      <c r="C273" s="82">
        <f t="shared" si="12"/>
        <v>1237.26</v>
      </c>
      <c r="D273" s="85">
        <v>15.7</v>
      </c>
      <c r="E273" s="85">
        <v>1221.56</v>
      </c>
      <c r="F273" s="22"/>
      <c r="G273" t="str">
        <f t="shared" si="13"/>
        <v>34402</v>
      </c>
      <c r="J273" s="48" t="s">
        <v>2378</v>
      </c>
      <c r="K273" s="39">
        <v>1237.26</v>
      </c>
      <c r="L273" s="39">
        <f t="shared" si="14"/>
        <v>0</v>
      </c>
      <c r="M273"/>
      <c r="N273"/>
      <c r="R273"/>
      <c r="S273"/>
      <c r="T273"/>
      <c r="AF273" s="48" t="s">
        <v>2388</v>
      </c>
      <c r="AG273">
        <v>13</v>
      </c>
      <c r="AI273" s="85"/>
    </row>
    <row r="274" spans="1:35">
      <c r="A274" t="s">
        <v>2460</v>
      </c>
      <c r="B274" t="s">
        <v>2461</v>
      </c>
      <c r="C274" s="82">
        <f t="shared" si="12"/>
        <v>128.88999999999999</v>
      </c>
      <c r="D274" s="85">
        <v>0</v>
      </c>
      <c r="E274" s="85">
        <v>128.88999999999999</v>
      </c>
      <c r="F274" s="22"/>
      <c r="G274" t="str">
        <f t="shared" si="13"/>
        <v>34901</v>
      </c>
      <c r="J274" s="48" t="s">
        <v>2460</v>
      </c>
      <c r="K274" s="39">
        <v>128.88999999999999</v>
      </c>
      <c r="L274" s="39">
        <f t="shared" si="14"/>
        <v>0</v>
      </c>
      <c r="M274"/>
      <c r="N274"/>
      <c r="R274"/>
      <c r="S274"/>
      <c r="T274"/>
      <c r="AF274" s="48" t="s">
        <v>2389</v>
      </c>
      <c r="AG274">
        <v>7</v>
      </c>
      <c r="AI274" s="85"/>
    </row>
    <row r="275" spans="1:35">
      <c r="A275" t="s">
        <v>2379</v>
      </c>
      <c r="B275" t="s">
        <v>1909</v>
      </c>
      <c r="C275" s="82">
        <f t="shared" si="12"/>
        <v>401.06</v>
      </c>
      <c r="D275" s="85">
        <v>0</v>
      </c>
      <c r="E275" s="85">
        <v>401.06</v>
      </c>
      <c r="F275" s="22"/>
      <c r="G275" t="str">
        <f t="shared" si="13"/>
        <v>35200</v>
      </c>
      <c r="J275" s="48" t="s">
        <v>2379</v>
      </c>
      <c r="K275" s="39">
        <v>401.05000000000007</v>
      </c>
      <c r="L275" s="39">
        <f t="shared" si="14"/>
        <v>-9.9999999999340616E-3</v>
      </c>
      <c r="M275"/>
      <c r="N275"/>
      <c r="R275"/>
      <c r="S275"/>
      <c r="T275"/>
      <c r="AF275" s="48" t="s">
        <v>2390</v>
      </c>
      <c r="AG275">
        <v>7</v>
      </c>
      <c r="AI275" s="85"/>
    </row>
    <row r="276" spans="1:35">
      <c r="A276" t="s">
        <v>2380</v>
      </c>
      <c r="B276" t="s">
        <v>1912</v>
      </c>
      <c r="C276" s="82">
        <f t="shared" si="12"/>
        <v>14</v>
      </c>
      <c r="D276" s="85">
        <v>0</v>
      </c>
      <c r="E276" s="85">
        <v>14</v>
      </c>
      <c r="F276" s="22"/>
      <c r="G276" t="str">
        <f t="shared" si="13"/>
        <v>36101</v>
      </c>
      <c r="J276" s="48" t="s">
        <v>2380</v>
      </c>
      <c r="K276" s="39">
        <v>14</v>
      </c>
      <c r="L276" s="39">
        <f t="shared" si="14"/>
        <v>0</v>
      </c>
      <c r="M276"/>
      <c r="N276"/>
      <c r="R276"/>
      <c r="S276"/>
      <c r="T276"/>
      <c r="AF276" s="48" t="s">
        <v>2391</v>
      </c>
      <c r="AG276">
        <v>5</v>
      </c>
      <c r="AI276" s="85"/>
    </row>
    <row r="277" spans="1:35">
      <c r="A277" t="s">
        <v>2381</v>
      </c>
      <c r="B277" t="s">
        <v>1914</v>
      </c>
      <c r="C277" s="82">
        <f t="shared" si="12"/>
        <v>5242.3499999999995</v>
      </c>
      <c r="D277" s="85">
        <v>89.12</v>
      </c>
      <c r="E277" s="85">
        <v>5153.2299999999996</v>
      </c>
      <c r="F277" s="22"/>
      <c r="G277" t="str">
        <f t="shared" si="13"/>
        <v>36140</v>
      </c>
      <c r="J277" s="48" t="s">
        <v>2381</v>
      </c>
      <c r="K277" s="39">
        <v>5242.369999999999</v>
      </c>
      <c r="L277" s="39">
        <f t="shared" si="14"/>
        <v>1.9999999999527063E-2</v>
      </c>
      <c r="M277"/>
      <c r="N277"/>
      <c r="R277"/>
      <c r="S277"/>
      <c r="T277"/>
      <c r="AF277" s="48" t="s">
        <v>2392</v>
      </c>
      <c r="AG277">
        <v>7</v>
      </c>
      <c r="AI277" s="85"/>
    </row>
    <row r="278" spans="1:35">
      <c r="A278" t="s">
        <v>2382</v>
      </c>
      <c r="B278" t="s">
        <v>1922</v>
      </c>
      <c r="C278" s="82">
        <f t="shared" si="12"/>
        <v>1535.98</v>
      </c>
      <c r="D278" s="85">
        <v>14.8</v>
      </c>
      <c r="E278" s="85">
        <v>1521.18</v>
      </c>
      <c r="F278" s="22"/>
      <c r="G278" t="str">
        <f t="shared" si="13"/>
        <v>36250</v>
      </c>
      <c r="J278" s="48" t="s">
        <v>2382</v>
      </c>
      <c r="K278" s="39">
        <v>1535.96</v>
      </c>
      <c r="L278" s="39">
        <f t="shared" si="14"/>
        <v>-1.999999999998181E-2</v>
      </c>
      <c r="M278"/>
      <c r="N278"/>
      <c r="R278"/>
      <c r="S278"/>
      <c r="T278"/>
      <c r="AF278" s="48" t="s">
        <v>2393</v>
      </c>
      <c r="AG278">
        <v>6</v>
      </c>
      <c r="AI278" s="85"/>
    </row>
    <row r="279" spans="1:35">
      <c r="A279" t="s">
        <v>2383</v>
      </c>
      <c r="B279" t="s">
        <v>1926</v>
      </c>
      <c r="C279" s="82">
        <f t="shared" si="12"/>
        <v>246.8</v>
      </c>
      <c r="D279" s="85">
        <v>13.9</v>
      </c>
      <c r="E279" s="85">
        <v>232.9</v>
      </c>
      <c r="F279" s="22"/>
      <c r="G279" t="str">
        <f t="shared" si="13"/>
        <v>36300</v>
      </c>
      <c r="J279" s="48" t="s">
        <v>2383</v>
      </c>
      <c r="K279" s="39">
        <v>246.81</v>
      </c>
      <c r="L279" s="39">
        <f t="shared" si="14"/>
        <v>9.9999999999909051E-3</v>
      </c>
      <c r="M279"/>
      <c r="N279"/>
      <c r="R279"/>
      <c r="S279"/>
      <c r="T279"/>
      <c r="AF279" s="48" t="s">
        <v>2394</v>
      </c>
      <c r="AG279">
        <v>1</v>
      </c>
      <c r="AI279" s="85"/>
    </row>
    <row r="280" spans="1:35">
      <c r="A280" t="s">
        <v>2384</v>
      </c>
      <c r="B280" t="s">
        <v>1928</v>
      </c>
      <c r="C280" s="82">
        <f t="shared" si="12"/>
        <v>783.42</v>
      </c>
      <c r="D280" s="85">
        <v>15.9</v>
      </c>
      <c r="E280" s="85">
        <v>767.52</v>
      </c>
      <c r="F280" s="22"/>
      <c r="G280" t="str">
        <f t="shared" si="13"/>
        <v>36400</v>
      </c>
      <c r="J280" s="48" t="s">
        <v>2384</v>
      </c>
      <c r="K280" s="39">
        <v>783.41</v>
      </c>
      <c r="L280" s="39">
        <f t="shared" si="14"/>
        <v>-9.9999999999909051E-3</v>
      </c>
      <c r="M280"/>
      <c r="N280"/>
      <c r="R280"/>
      <c r="S280"/>
      <c r="T280"/>
      <c r="AF280" s="48" t="s">
        <v>2395</v>
      </c>
      <c r="AG280">
        <v>2</v>
      </c>
      <c r="AI280" s="85"/>
    </row>
    <row r="281" spans="1:35">
      <c r="A281" t="s">
        <v>2385</v>
      </c>
      <c r="B281" t="s">
        <v>1930</v>
      </c>
      <c r="C281" s="82">
        <f t="shared" si="12"/>
        <v>260.5</v>
      </c>
      <c r="D281" s="85">
        <v>0</v>
      </c>
      <c r="E281" s="85">
        <v>260.5</v>
      </c>
      <c r="F281" s="22"/>
      <c r="G281" t="str">
        <f t="shared" si="13"/>
        <v>36401</v>
      </c>
      <c r="J281" s="48" t="s">
        <v>2385</v>
      </c>
      <c r="K281" s="39">
        <v>260.5</v>
      </c>
      <c r="L281" s="39">
        <f t="shared" si="14"/>
        <v>0</v>
      </c>
      <c r="M281"/>
      <c r="N281"/>
      <c r="R281"/>
      <c r="S281"/>
      <c r="T281"/>
      <c r="AF281" s="48" t="s">
        <v>2396</v>
      </c>
      <c r="AG281">
        <v>1</v>
      </c>
      <c r="AI281" s="85"/>
    </row>
    <row r="282" spans="1:35">
      <c r="A282" t="s">
        <v>2386</v>
      </c>
      <c r="B282" t="s">
        <v>1933</v>
      </c>
      <c r="C282" s="82">
        <f t="shared" si="12"/>
        <v>242.23</v>
      </c>
      <c r="D282" s="85">
        <v>13.6</v>
      </c>
      <c r="E282" s="85">
        <v>228.63</v>
      </c>
      <c r="F282" s="22"/>
      <c r="G282" t="str">
        <f t="shared" si="13"/>
        <v>36402</v>
      </c>
      <c r="J282" s="48" t="s">
        <v>2386</v>
      </c>
      <c r="K282" s="39">
        <v>242.23</v>
      </c>
      <c r="L282" s="39">
        <f t="shared" si="14"/>
        <v>0</v>
      </c>
      <c r="M282"/>
      <c r="N282"/>
      <c r="R282"/>
      <c r="S282"/>
      <c r="T282"/>
      <c r="AF282" s="48" t="s">
        <v>2397</v>
      </c>
      <c r="AG282">
        <v>2</v>
      </c>
      <c r="AI282" s="85"/>
    </row>
    <row r="283" spans="1:35">
      <c r="A283" t="s">
        <v>2387</v>
      </c>
      <c r="B283" t="s">
        <v>1935</v>
      </c>
      <c r="C283" s="82">
        <f t="shared" si="12"/>
        <v>10926.800000000001</v>
      </c>
      <c r="D283" s="85">
        <v>223.28</v>
      </c>
      <c r="E283" s="85">
        <v>10703.52</v>
      </c>
      <c r="F283" s="22"/>
      <c r="G283" t="str">
        <f t="shared" si="13"/>
        <v>37501</v>
      </c>
      <c r="J283" s="48" t="s">
        <v>2387</v>
      </c>
      <c r="K283" s="39">
        <v>10926.789999999999</v>
      </c>
      <c r="L283" s="39">
        <f t="shared" si="14"/>
        <v>-1.0000000002037268E-2</v>
      </c>
      <c r="M283"/>
      <c r="N283"/>
      <c r="R283"/>
      <c r="S283"/>
      <c r="T283"/>
      <c r="AF283" s="48" t="s">
        <v>2398</v>
      </c>
      <c r="AG283">
        <v>6</v>
      </c>
      <c r="AI283" s="85"/>
    </row>
    <row r="284" spans="1:35">
      <c r="A284" t="s">
        <v>2388</v>
      </c>
      <c r="B284" t="s">
        <v>1959</v>
      </c>
      <c r="C284" s="82">
        <f t="shared" si="12"/>
        <v>4628.1900000000005</v>
      </c>
      <c r="D284" s="85">
        <v>101.1</v>
      </c>
      <c r="E284" s="85">
        <v>4527.09</v>
      </c>
      <c r="F284" s="22"/>
      <c r="G284" t="str">
        <f t="shared" si="13"/>
        <v>37502</v>
      </c>
      <c r="J284" s="48" t="s">
        <v>2388</v>
      </c>
      <c r="K284" s="39">
        <v>4628.18</v>
      </c>
      <c r="L284" s="39">
        <f t="shared" si="14"/>
        <v>-1.0000000000218279E-2</v>
      </c>
      <c r="M284"/>
      <c r="N284"/>
      <c r="R284"/>
      <c r="S284"/>
      <c r="T284"/>
      <c r="AF284" s="48" t="s">
        <v>2399</v>
      </c>
      <c r="AG284">
        <v>2</v>
      </c>
      <c r="AI284" s="85"/>
    </row>
    <row r="285" spans="1:35">
      <c r="A285" t="s">
        <v>2389</v>
      </c>
      <c r="B285" t="s">
        <v>1966</v>
      </c>
      <c r="C285" s="82">
        <f t="shared" si="12"/>
        <v>1941.48</v>
      </c>
      <c r="D285" s="85">
        <v>50.29</v>
      </c>
      <c r="E285" s="85">
        <v>1891.19</v>
      </c>
      <c r="F285" s="22"/>
      <c r="G285" t="str">
        <f t="shared" si="13"/>
        <v>37503</v>
      </c>
      <c r="J285" s="48" t="s">
        <v>2389</v>
      </c>
      <c r="K285" s="39">
        <v>1941.46</v>
      </c>
      <c r="L285" s="39">
        <f t="shared" si="14"/>
        <v>-1.999999999998181E-2</v>
      </c>
      <c r="M285"/>
      <c r="N285"/>
      <c r="R285"/>
      <c r="S285"/>
      <c r="T285"/>
      <c r="AF285" s="48" t="s">
        <v>2400</v>
      </c>
      <c r="AG285">
        <v>3</v>
      </c>
      <c r="AI285" s="85"/>
    </row>
    <row r="286" spans="1:35">
      <c r="A286" t="s">
        <v>2390</v>
      </c>
      <c r="B286" t="s">
        <v>1972</v>
      </c>
      <c r="C286" s="82">
        <f t="shared" si="12"/>
        <v>3517.86</v>
      </c>
      <c r="D286" s="85">
        <v>68.849999999999994</v>
      </c>
      <c r="E286" s="85">
        <v>3449.01</v>
      </c>
      <c r="F286" s="22"/>
      <c r="G286" t="str">
        <f t="shared" si="13"/>
        <v>37504</v>
      </c>
      <c r="J286" s="48" t="s">
        <v>2390</v>
      </c>
      <c r="K286" s="39">
        <v>3517.87</v>
      </c>
      <c r="L286" s="39">
        <f>K286-C286</f>
        <v>9.9999999997635314E-3</v>
      </c>
      <c r="M286"/>
      <c r="N286"/>
      <c r="R286"/>
      <c r="S286"/>
      <c r="T286"/>
      <c r="AF286" s="48" t="s">
        <v>2401</v>
      </c>
      <c r="AG286">
        <v>3</v>
      </c>
      <c r="AI286" s="85"/>
    </row>
    <row r="287" spans="1:35">
      <c r="A287" t="s">
        <v>2391</v>
      </c>
      <c r="B287" t="s">
        <v>1979</v>
      </c>
      <c r="C287" s="82">
        <f t="shared" si="12"/>
        <v>1892.53</v>
      </c>
      <c r="D287" s="85">
        <v>42.95</v>
      </c>
      <c r="E287" s="85">
        <v>1849.58</v>
      </c>
      <c r="F287" s="22"/>
      <c r="G287" t="str">
        <f t="shared" si="13"/>
        <v>37505</v>
      </c>
      <c r="J287" s="48" t="s">
        <v>2391</v>
      </c>
      <c r="K287" s="39">
        <v>1892.54</v>
      </c>
      <c r="L287" s="39">
        <f t="shared" si="14"/>
        <v>9.9999999999909051E-3</v>
      </c>
      <c r="M287"/>
      <c r="N287"/>
      <c r="R287"/>
      <c r="S287"/>
      <c r="T287"/>
      <c r="AF287" s="48" t="s">
        <v>2402</v>
      </c>
      <c r="AG287">
        <v>1</v>
      </c>
      <c r="AI287" s="85"/>
    </row>
    <row r="288" spans="1:35">
      <c r="A288" t="s">
        <v>2392</v>
      </c>
      <c r="B288" t="s">
        <v>1984</v>
      </c>
      <c r="C288" s="82">
        <f t="shared" si="12"/>
        <v>1952.92</v>
      </c>
      <c r="D288" s="85">
        <v>56.7</v>
      </c>
      <c r="E288" s="85">
        <v>1896.22</v>
      </c>
      <c r="G288" t="str">
        <f t="shared" si="13"/>
        <v>37506</v>
      </c>
      <c r="J288" s="48" t="s">
        <v>2392</v>
      </c>
      <c r="K288" s="39">
        <v>1952.92</v>
      </c>
      <c r="L288" s="39">
        <f t="shared" si="14"/>
        <v>0</v>
      </c>
      <c r="M288"/>
      <c r="N288"/>
      <c r="R288"/>
      <c r="S288"/>
      <c r="T288"/>
      <c r="AF288" s="48" t="s">
        <v>2403</v>
      </c>
      <c r="AG288">
        <v>1</v>
      </c>
      <c r="AI288" s="85"/>
    </row>
    <row r="289" spans="1:35">
      <c r="A289" t="s">
        <v>2393</v>
      </c>
      <c r="B289" t="s">
        <v>1990</v>
      </c>
      <c r="C289" s="82">
        <f t="shared" si="12"/>
        <v>1473.33</v>
      </c>
      <c r="D289" s="85">
        <v>0</v>
      </c>
      <c r="E289" s="85">
        <v>1473.33</v>
      </c>
      <c r="F289" s="22"/>
      <c r="G289" t="str">
        <f t="shared" si="13"/>
        <v>37507</v>
      </c>
      <c r="J289" s="48" t="s">
        <v>2393</v>
      </c>
      <c r="K289" s="39">
        <v>1473.32</v>
      </c>
      <c r="L289" s="39">
        <f t="shared" si="14"/>
        <v>-9.9999999999909051E-3</v>
      </c>
      <c r="M289"/>
      <c r="N289"/>
      <c r="R289"/>
      <c r="S289"/>
      <c r="T289"/>
      <c r="AF289" s="48" t="s">
        <v>2404</v>
      </c>
      <c r="AG289">
        <v>1</v>
      </c>
      <c r="AI289" s="85"/>
    </row>
    <row r="290" spans="1:35">
      <c r="A290" t="s">
        <v>2886</v>
      </c>
      <c r="B290" t="s">
        <v>2887</v>
      </c>
      <c r="C290" s="82">
        <f t="shared" si="12"/>
        <v>106.62</v>
      </c>
      <c r="D290" s="85">
        <v>0</v>
      </c>
      <c r="E290" s="85">
        <v>106.62</v>
      </c>
      <c r="F290" s="22"/>
      <c r="G290" t="str">
        <f t="shared" si="13"/>
        <v>37902</v>
      </c>
      <c r="J290" s="48" t="s">
        <v>2886</v>
      </c>
      <c r="K290" s="39">
        <v>106.62</v>
      </c>
      <c r="L290" s="39">
        <f t="shared" si="14"/>
        <v>0</v>
      </c>
      <c r="M290"/>
      <c r="N290"/>
      <c r="R290"/>
      <c r="S290"/>
      <c r="T290"/>
      <c r="AF290" s="48" t="s">
        <v>2405</v>
      </c>
      <c r="AG290">
        <v>1</v>
      </c>
      <c r="AI290" s="85"/>
    </row>
    <row r="291" spans="1:35">
      <c r="A291" t="s">
        <v>2394</v>
      </c>
      <c r="B291" t="s">
        <v>1997</v>
      </c>
      <c r="C291" s="82">
        <f t="shared" si="12"/>
        <v>409.65</v>
      </c>
      <c r="D291" s="85">
        <v>0</v>
      </c>
      <c r="E291" s="85">
        <v>409.65</v>
      </c>
      <c r="F291" s="22"/>
      <c r="G291" t="str">
        <f t="shared" si="13"/>
        <v>37903</v>
      </c>
      <c r="J291" s="48" t="s">
        <v>2394</v>
      </c>
      <c r="K291" s="39">
        <v>409.65</v>
      </c>
      <c r="L291" s="39">
        <f t="shared" si="14"/>
        <v>0</v>
      </c>
      <c r="M291"/>
      <c r="N291"/>
      <c r="R291"/>
      <c r="S291"/>
      <c r="T291"/>
      <c r="AF291" s="48" t="s">
        <v>2406</v>
      </c>
      <c r="AG291">
        <v>2</v>
      </c>
      <c r="AI291" s="85"/>
    </row>
    <row r="292" spans="1:35">
      <c r="A292" t="s">
        <v>2395</v>
      </c>
      <c r="B292" t="s">
        <v>1999</v>
      </c>
      <c r="C292" s="82">
        <f t="shared" si="12"/>
        <v>72.36</v>
      </c>
      <c r="D292" s="85">
        <v>2.58</v>
      </c>
      <c r="E292" s="85">
        <v>69.78</v>
      </c>
      <c r="F292" s="22"/>
      <c r="G292" t="str">
        <f t="shared" si="13"/>
        <v>38126</v>
      </c>
      <c r="J292" s="48" t="s">
        <v>2395</v>
      </c>
      <c r="K292" s="39">
        <v>72.36</v>
      </c>
      <c r="L292" s="39">
        <f t="shared" si="14"/>
        <v>0</v>
      </c>
      <c r="M292"/>
      <c r="N292"/>
      <c r="R292"/>
      <c r="S292"/>
      <c r="T292"/>
      <c r="AF292" s="48" t="s">
        <v>2407</v>
      </c>
      <c r="AG292">
        <v>2</v>
      </c>
      <c r="AI292" s="85"/>
    </row>
    <row r="293" spans="1:35">
      <c r="A293" t="s">
        <v>2396</v>
      </c>
      <c r="B293" t="s">
        <v>2002</v>
      </c>
      <c r="C293" s="82">
        <f t="shared" si="12"/>
        <v>25.2</v>
      </c>
      <c r="D293" s="85">
        <v>0</v>
      </c>
      <c r="E293" s="85">
        <v>25.2</v>
      </c>
      <c r="F293" s="22"/>
      <c r="G293" t="str">
        <f t="shared" si="13"/>
        <v>38264</v>
      </c>
      <c r="J293" s="48" t="s">
        <v>2396</v>
      </c>
      <c r="K293" s="39">
        <v>25.2</v>
      </c>
      <c r="L293" s="39">
        <f t="shared" si="14"/>
        <v>0</v>
      </c>
      <c r="M293"/>
      <c r="N293"/>
      <c r="R293"/>
      <c r="S293"/>
      <c r="T293"/>
      <c r="AF293" s="48" t="s">
        <v>2408</v>
      </c>
      <c r="AG293">
        <v>1</v>
      </c>
      <c r="AI293" s="85"/>
    </row>
    <row r="294" spans="1:35">
      <c r="A294" t="s">
        <v>2397</v>
      </c>
      <c r="B294" t="s">
        <v>2004</v>
      </c>
      <c r="C294" s="82">
        <f t="shared" si="12"/>
        <v>192.58999999999997</v>
      </c>
      <c r="D294" s="85">
        <v>6.2</v>
      </c>
      <c r="E294" s="85">
        <v>186.39</v>
      </c>
      <c r="F294" s="22"/>
      <c r="G294" t="str">
        <f t="shared" si="13"/>
        <v>38265</v>
      </c>
      <c r="J294" s="48" t="s">
        <v>2397</v>
      </c>
      <c r="K294" s="39">
        <v>192.59</v>
      </c>
      <c r="L294" s="39">
        <f t="shared" si="14"/>
        <v>0</v>
      </c>
      <c r="M294"/>
      <c r="N294"/>
      <c r="R294"/>
      <c r="S294"/>
      <c r="T294"/>
      <c r="AF294" s="48" t="s">
        <v>2409</v>
      </c>
      <c r="AG294">
        <v>3</v>
      </c>
      <c r="AI294" s="85"/>
    </row>
    <row r="295" spans="1:35">
      <c r="A295" t="s">
        <v>2398</v>
      </c>
      <c r="B295" t="s">
        <v>2007</v>
      </c>
      <c r="C295" s="82">
        <f t="shared" si="12"/>
        <v>2683.76</v>
      </c>
      <c r="D295" s="85">
        <v>0</v>
      </c>
      <c r="E295" s="85">
        <v>2683.76</v>
      </c>
      <c r="F295" s="22"/>
      <c r="G295" t="str">
        <f t="shared" si="13"/>
        <v>38267</v>
      </c>
      <c r="J295" s="48" t="s">
        <v>2398</v>
      </c>
      <c r="K295" s="39">
        <v>2683.75</v>
      </c>
      <c r="L295" s="39">
        <f t="shared" si="14"/>
        <v>-1.0000000000218279E-2</v>
      </c>
      <c r="M295"/>
      <c r="N295"/>
      <c r="R295"/>
      <c r="S295"/>
      <c r="T295"/>
      <c r="AF295" s="48" t="s">
        <v>2410</v>
      </c>
      <c r="AG295">
        <v>25</v>
      </c>
      <c r="AI295" s="85"/>
    </row>
    <row r="296" spans="1:35">
      <c r="A296" t="s">
        <v>2399</v>
      </c>
      <c r="B296" t="s">
        <v>2009</v>
      </c>
      <c r="C296" s="82">
        <f t="shared" si="12"/>
        <v>535.38</v>
      </c>
      <c r="D296" s="85">
        <v>19.5</v>
      </c>
      <c r="E296" s="85">
        <v>515.88</v>
      </c>
      <c r="F296" s="22"/>
      <c r="G296" t="str">
        <f t="shared" si="13"/>
        <v>38300</v>
      </c>
      <c r="J296" s="48" t="s">
        <v>2399</v>
      </c>
      <c r="K296" s="39">
        <v>535.38</v>
      </c>
      <c r="L296" s="39">
        <f t="shared" si="14"/>
        <v>0</v>
      </c>
      <c r="M296"/>
      <c r="N296"/>
      <c r="R296"/>
      <c r="S296"/>
      <c r="T296"/>
      <c r="AF296" s="48" t="s">
        <v>2411</v>
      </c>
      <c r="AG296">
        <v>5</v>
      </c>
      <c r="AI296" s="85"/>
    </row>
    <row r="297" spans="1:35">
      <c r="A297" t="s">
        <v>2400</v>
      </c>
      <c r="B297" t="s">
        <v>2012</v>
      </c>
      <c r="C297" s="82">
        <f t="shared" si="12"/>
        <v>176.69000000000003</v>
      </c>
      <c r="D297" s="85">
        <v>12.33</v>
      </c>
      <c r="E297" s="85">
        <v>164.36</v>
      </c>
      <c r="F297" s="22"/>
      <c r="G297" t="str">
        <f t="shared" si="13"/>
        <v>38301</v>
      </c>
      <c r="J297" s="48" t="s">
        <v>2400</v>
      </c>
      <c r="K297" s="39">
        <v>176.69</v>
      </c>
      <c r="L297" s="39">
        <f t="shared" si="14"/>
        <v>0</v>
      </c>
      <c r="M297"/>
      <c r="N297"/>
      <c r="R297"/>
      <c r="S297"/>
      <c r="T297"/>
      <c r="AF297" s="48" t="s">
        <v>2412</v>
      </c>
      <c r="AG297">
        <v>9</v>
      </c>
      <c r="AI297" s="85"/>
    </row>
    <row r="298" spans="1:35">
      <c r="A298" t="s">
        <v>2401</v>
      </c>
      <c r="B298" t="s">
        <v>2016</v>
      </c>
      <c r="C298" s="82">
        <f t="shared" si="12"/>
        <v>127.28</v>
      </c>
      <c r="D298" s="85">
        <v>0</v>
      </c>
      <c r="E298" s="85">
        <v>127.28</v>
      </c>
      <c r="F298" s="22"/>
      <c r="G298" t="str">
        <f t="shared" si="13"/>
        <v>38302</v>
      </c>
      <c r="J298" s="48" t="s">
        <v>2401</v>
      </c>
      <c r="K298" s="39">
        <v>127.28999999999999</v>
      </c>
      <c r="L298" s="39">
        <f t="shared" si="14"/>
        <v>9.9999999999909051E-3</v>
      </c>
      <c r="M298"/>
      <c r="N298"/>
      <c r="R298"/>
      <c r="S298"/>
      <c r="T298"/>
      <c r="AF298" s="48" t="s">
        <v>2413</v>
      </c>
      <c r="AG298">
        <v>3</v>
      </c>
      <c r="AI298" s="85"/>
    </row>
    <row r="299" spans="1:35">
      <c r="A299" t="s">
        <v>2402</v>
      </c>
      <c r="B299" t="s">
        <v>2019</v>
      </c>
      <c r="C299" s="82">
        <f t="shared" si="12"/>
        <v>30.900000000000002</v>
      </c>
      <c r="D299" s="85">
        <v>1.8</v>
      </c>
      <c r="E299" s="85">
        <v>29.1</v>
      </c>
      <c r="F299" s="22"/>
      <c r="G299" t="str">
        <f t="shared" si="13"/>
        <v>38304</v>
      </c>
      <c r="J299" s="48" t="s">
        <v>2402</v>
      </c>
      <c r="K299" s="39">
        <v>30.900000000000002</v>
      </c>
      <c r="L299" s="39">
        <f t="shared" si="14"/>
        <v>0</v>
      </c>
      <c r="M299"/>
      <c r="N299"/>
      <c r="R299"/>
      <c r="S299"/>
      <c r="T299"/>
      <c r="AF299" s="48" t="s">
        <v>2414</v>
      </c>
      <c r="AG299">
        <v>7</v>
      </c>
      <c r="AI299" s="85"/>
    </row>
    <row r="300" spans="1:35">
      <c r="A300" t="s">
        <v>2403</v>
      </c>
      <c r="B300" t="s">
        <v>2021</v>
      </c>
      <c r="C300" s="82">
        <f t="shared" si="12"/>
        <v>161.94</v>
      </c>
      <c r="D300" s="85">
        <v>12.4</v>
      </c>
      <c r="E300" s="85">
        <v>149.54</v>
      </c>
      <c r="F300" s="22"/>
      <c r="G300" t="str">
        <f t="shared" si="13"/>
        <v>38306</v>
      </c>
      <c r="J300" s="48" t="s">
        <v>2403</v>
      </c>
      <c r="K300" s="39">
        <v>161.92000000000002</v>
      </c>
      <c r="L300" s="39">
        <f t="shared" si="14"/>
        <v>-1.999999999998181E-2</v>
      </c>
      <c r="M300"/>
      <c r="N300"/>
      <c r="R300"/>
      <c r="S300"/>
      <c r="T300"/>
      <c r="AF300" s="48" t="s">
        <v>2415</v>
      </c>
      <c r="AG300">
        <v>9</v>
      </c>
      <c r="AI300" s="85"/>
    </row>
    <row r="301" spans="1:35">
      <c r="A301" t="s">
        <v>2404</v>
      </c>
      <c r="B301" t="s">
        <v>2023</v>
      </c>
      <c r="C301" s="82">
        <f t="shared" si="12"/>
        <v>64.900000000000006</v>
      </c>
      <c r="D301" s="85">
        <v>0</v>
      </c>
      <c r="E301" s="85">
        <v>64.900000000000006</v>
      </c>
      <c r="F301" s="22"/>
      <c r="G301" t="str">
        <f t="shared" si="13"/>
        <v>38308</v>
      </c>
      <c r="J301" s="48" t="s">
        <v>2404</v>
      </c>
      <c r="K301" s="39">
        <v>64.900000000000006</v>
      </c>
      <c r="L301" s="39">
        <f t="shared" si="14"/>
        <v>0</v>
      </c>
      <c r="M301"/>
      <c r="N301"/>
      <c r="R301"/>
      <c r="S301"/>
      <c r="T301"/>
      <c r="AF301" s="48" t="s">
        <v>2416</v>
      </c>
      <c r="AG301">
        <v>8</v>
      </c>
      <c r="AI301" s="85"/>
    </row>
    <row r="302" spans="1:35">
      <c r="A302" t="s">
        <v>2405</v>
      </c>
      <c r="B302" t="s">
        <v>2025</v>
      </c>
      <c r="C302" s="82">
        <f t="shared" si="12"/>
        <v>144.13</v>
      </c>
      <c r="D302" s="85">
        <v>8</v>
      </c>
      <c r="E302" s="85">
        <v>136.13</v>
      </c>
      <c r="F302" s="22"/>
      <c r="G302" t="str">
        <f t="shared" si="13"/>
        <v>38320</v>
      </c>
      <c r="J302" s="48" t="s">
        <v>2405</v>
      </c>
      <c r="K302" s="39">
        <v>144.11999999999998</v>
      </c>
      <c r="L302" s="39">
        <f t="shared" si="14"/>
        <v>-1.0000000000019327E-2</v>
      </c>
      <c r="M302"/>
      <c r="N302"/>
      <c r="R302"/>
      <c r="S302"/>
      <c r="T302"/>
      <c r="AF302" s="48" t="s">
        <v>2417</v>
      </c>
      <c r="AG302">
        <v>4</v>
      </c>
      <c r="AI302" s="85"/>
    </row>
    <row r="303" spans="1:35">
      <c r="A303" t="s">
        <v>2406</v>
      </c>
      <c r="B303" t="s">
        <v>2027</v>
      </c>
      <c r="C303" s="82">
        <f t="shared" si="12"/>
        <v>150.26</v>
      </c>
      <c r="D303" s="85">
        <v>8</v>
      </c>
      <c r="E303" s="85">
        <v>142.26</v>
      </c>
      <c r="F303" s="22"/>
      <c r="G303" t="str">
        <f t="shared" si="13"/>
        <v>38322</v>
      </c>
      <c r="J303" s="48" t="s">
        <v>2406</v>
      </c>
      <c r="K303" s="39">
        <v>150.26</v>
      </c>
      <c r="L303" s="39">
        <f t="shared" si="14"/>
        <v>0</v>
      </c>
      <c r="M303"/>
      <c r="N303"/>
      <c r="R303"/>
      <c r="S303"/>
      <c r="T303"/>
      <c r="AF303" s="48" t="s">
        <v>2418</v>
      </c>
      <c r="AG303">
        <v>4</v>
      </c>
      <c r="AI303" s="85"/>
    </row>
    <row r="304" spans="1:35">
      <c r="A304" t="s">
        <v>2407</v>
      </c>
      <c r="B304" t="s">
        <v>2030</v>
      </c>
      <c r="C304" s="82">
        <f t="shared" si="12"/>
        <v>135.95000000000002</v>
      </c>
      <c r="D304" s="85">
        <v>8.7200000000000006</v>
      </c>
      <c r="E304" s="85">
        <v>127.23</v>
      </c>
      <c r="F304" s="22"/>
      <c r="G304" t="str">
        <f t="shared" si="13"/>
        <v>38324</v>
      </c>
      <c r="J304" s="48" t="s">
        <v>2407</v>
      </c>
      <c r="K304" s="39">
        <v>135.94999999999999</v>
      </c>
      <c r="L304" s="39">
        <f t="shared" si="14"/>
        <v>0</v>
      </c>
      <c r="M304"/>
      <c r="N304"/>
      <c r="R304"/>
      <c r="S304"/>
      <c r="T304"/>
      <c r="AF304" s="48" t="s">
        <v>2419</v>
      </c>
      <c r="AG304">
        <v>4</v>
      </c>
      <c r="AI304" s="85"/>
    </row>
    <row r="305" spans="1:35">
      <c r="A305" t="s">
        <v>2408</v>
      </c>
      <c r="B305" t="s">
        <v>2033</v>
      </c>
      <c r="C305" s="82">
        <f t="shared" si="12"/>
        <v>526.4</v>
      </c>
      <c r="D305" s="85">
        <v>16.899999999999999</v>
      </c>
      <c r="E305" s="85">
        <v>509.5</v>
      </c>
      <c r="F305" s="22"/>
      <c r="G305" t="str">
        <f t="shared" si="13"/>
        <v>39002</v>
      </c>
      <c r="J305" s="48" t="s">
        <v>2408</v>
      </c>
      <c r="K305" s="39">
        <v>526.4</v>
      </c>
      <c r="L305" s="39">
        <f t="shared" si="14"/>
        <v>0</v>
      </c>
      <c r="M305"/>
      <c r="N305"/>
      <c r="R305"/>
      <c r="S305"/>
      <c r="T305"/>
      <c r="AF305" s="48" t="s">
        <v>2420</v>
      </c>
      <c r="AG305">
        <v>11</v>
      </c>
      <c r="AI305" s="85"/>
    </row>
    <row r="306" spans="1:35">
      <c r="A306" t="s">
        <v>2409</v>
      </c>
      <c r="B306" t="s">
        <v>2035</v>
      </c>
      <c r="C306" s="82">
        <f t="shared" si="12"/>
        <v>1290.0400000000002</v>
      </c>
      <c r="D306" s="85">
        <v>31.9</v>
      </c>
      <c r="E306" s="85">
        <v>1258.1400000000001</v>
      </c>
      <c r="F306" s="22"/>
      <c r="G306" t="str">
        <f t="shared" si="13"/>
        <v>39003</v>
      </c>
      <c r="J306" s="48" t="s">
        <v>2409</v>
      </c>
      <c r="K306" s="39">
        <v>1290.05</v>
      </c>
      <c r="L306" s="39">
        <f t="shared" si="14"/>
        <v>9.9999999997635314E-3</v>
      </c>
      <c r="M306"/>
      <c r="N306"/>
      <c r="R306"/>
      <c r="S306"/>
      <c r="T306"/>
      <c r="AF306" s="48" t="s">
        <v>2421</v>
      </c>
      <c r="AG306">
        <v>12</v>
      </c>
      <c r="AI306" s="85"/>
    </row>
    <row r="307" spans="1:35">
      <c r="A307" t="s">
        <v>2410</v>
      </c>
      <c r="B307" t="s">
        <v>2039</v>
      </c>
      <c r="C307" s="82">
        <f t="shared" si="12"/>
        <v>15008.57</v>
      </c>
      <c r="D307" s="85">
        <v>0</v>
      </c>
      <c r="E307" s="85">
        <v>15008.57</v>
      </c>
      <c r="F307" s="22"/>
      <c r="G307" t="str">
        <f t="shared" si="13"/>
        <v>39007</v>
      </c>
      <c r="J307" s="48" t="s">
        <v>2410</v>
      </c>
      <c r="K307" s="39">
        <v>15008.569999999998</v>
      </c>
      <c r="L307" s="39">
        <f t="shared" si="14"/>
        <v>0</v>
      </c>
      <c r="M307"/>
      <c r="N307"/>
      <c r="R307"/>
      <c r="S307"/>
      <c r="T307"/>
      <c r="AF307" s="48" t="s">
        <v>2422</v>
      </c>
      <c r="AG307">
        <v>3</v>
      </c>
      <c r="AI307" s="85"/>
    </row>
    <row r="308" spans="1:35">
      <c r="A308" t="s">
        <v>2411</v>
      </c>
      <c r="B308" t="s">
        <v>2058</v>
      </c>
      <c r="C308" s="82">
        <f t="shared" si="12"/>
        <v>3328.52</v>
      </c>
      <c r="D308" s="85">
        <v>96.29</v>
      </c>
      <c r="E308" s="85">
        <v>3232.23</v>
      </c>
      <c r="F308" s="22"/>
      <c r="G308" t="str">
        <f t="shared" si="13"/>
        <v>39090</v>
      </c>
      <c r="J308" s="48" t="s">
        <v>2411</v>
      </c>
      <c r="K308" s="39">
        <v>3328.5199999999995</v>
      </c>
      <c r="L308" s="39">
        <f t="shared" si="14"/>
        <v>0</v>
      </c>
      <c r="M308"/>
      <c r="N308"/>
      <c r="R308"/>
      <c r="S308"/>
      <c r="T308"/>
      <c r="AF308" s="48" t="s">
        <v>2506</v>
      </c>
      <c r="AG308">
        <v>1</v>
      </c>
      <c r="AI308" s="85"/>
    </row>
    <row r="309" spans="1:35">
      <c r="A309" t="s">
        <v>2412</v>
      </c>
      <c r="B309" t="s">
        <v>2063</v>
      </c>
      <c r="C309" s="82">
        <f t="shared" si="12"/>
        <v>3600.7599999999998</v>
      </c>
      <c r="D309" s="85">
        <v>19.100000000000001</v>
      </c>
      <c r="E309" s="85">
        <v>3581.66</v>
      </c>
      <c r="F309" s="22"/>
      <c r="G309" t="str">
        <f t="shared" si="13"/>
        <v>39119</v>
      </c>
      <c r="J309" s="48" t="s">
        <v>2412</v>
      </c>
      <c r="K309" s="39">
        <v>3600.76</v>
      </c>
      <c r="L309" s="39">
        <f t="shared" si="14"/>
        <v>0</v>
      </c>
      <c r="M309"/>
      <c r="N309"/>
      <c r="R309"/>
      <c r="S309"/>
      <c r="T309"/>
      <c r="AF309" s="48" t="s">
        <v>2458</v>
      </c>
      <c r="AG309">
        <v>1</v>
      </c>
      <c r="AI309" s="85"/>
    </row>
    <row r="310" spans="1:35">
      <c r="A310" t="s">
        <v>2413</v>
      </c>
      <c r="B310" t="s">
        <v>2068</v>
      </c>
      <c r="C310" s="82">
        <f t="shared" si="12"/>
        <v>671.63</v>
      </c>
      <c r="D310" s="85">
        <v>17.7</v>
      </c>
      <c r="E310" s="85">
        <v>653.92999999999995</v>
      </c>
      <c r="F310" s="22"/>
      <c r="G310" t="str">
        <f t="shared" si="13"/>
        <v>39120</v>
      </c>
      <c r="J310" s="48" t="s">
        <v>2413</v>
      </c>
      <c r="K310" s="39">
        <v>671.61999999999989</v>
      </c>
      <c r="L310" s="39">
        <f t="shared" si="14"/>
        <v>-1.0000000000104592E-2</v>
      </c>
      <c r="M310"/>
      <c r="N310"/>
      <c r="R310"/>
      <c r="S310"/>
      <c r="T310"/>
      <c r="AF310" s="48" t="s">
        <v>2884</v>
      </c>
      <c r="AG310">
        <v>1</v>
      </c>
      <c r="AI310" s="85"/>
    </row>
    <row r="311" spans="1:35">
      <c r="A311" t="s">
        <v>2414</v>
      </c>
      <c r="B311" t="s">
        <v>2071</v>
      </c>
      <c r="C311" s="82">
        <f t="shared" si="12"/>
        <v>3505.46</v>
      </c>
      <c r="D311" s="85">
        <v>103.6</v>
      </c>
      <c r="E311" s="85">
        <v>3401.86</v>
      </c>
      <c r="F311" s="22"/>
      <c r="G311" t="str">
        <f t="shared" si="13"/>
        <v>39200</v>
      </c>
      <c r="J311" s="48" t="s">
        <v>2414</v>
      </c>
      <c r="K311" s="39">
        <v>3505.45</v>
      </c>
      <c r="L311" s="39">
        <f t="shared" si="14"/>
        <v>-1.0000000000218279E-2</v>
      </c>
      <c r="M311"/>
      <c r="N311"/>
      <c r="R311"/>
      <c r="S311"/>
      <c r="T311"/>
      <c r="AF311" s="48" t="s">
        <v>2882</v>
      </c>
      <c r="AG311">
        <v>1</v>
      </c>
      <c r="AI311" s="85"/>
    </row>
    <row r="312" spans="1:35">
      <c r="A312" t="s">
        <v>2415</v>
      </c>
      <c r="B312" t="s">
        <v>2079</v>
      </c>
      <c r="C312" s="82">
        <f t="shared" si="12"/>
        <v>5772.39</v>
      </c>
      <c r="D312" s="85">
        <v>33.799999999999997</v>
      </c>
      <c r="E312" s="85">
        <v>5738.59</v>
      </c>
      <c r="F312" s="22"/>
      <c r="G312" t="str">
        <f t="shared" si="13"/>
        <v>39201</v>
      </c>
      <c r="J312" s="48" t="s">
        <v>2415</v>
      </c>
      <c r="K312" s="39">
        <v>5772.3899999999994</v>
      </c>
      <c r="L312" s="39">
        <f t="shared" si="14"/>
        <v>0</v>
      </c>
      <c r="M312"/>
      <c r="N312"/>
      <c r="R312"/>
      <c r="S312"/>
      <c r="T312"/>
      <c r="AF312" s="48" t="s">
        <v>2885</v>
      </c>
      <c r="AG312">
        <v>1</v>
      </c>
      <c r="AI312" s="85"/>
    </row>
    <row r="313" spans="1:35">
      <c r="A313" t="s">
        <v>2416</v>
      </c>
      <c r="B313" t="s">
        <v>2087</v>
      </c>
      <c r="C313" s="82">
        <f t="shared" si="12"/>
        <v>3650.62</v>
      </c>
      <c r="D313" s="85">
        <v>0</v>
      </c>
      <c r="E313" s="85">
        <v>3650.62</v>
      </c>
      <c r="F313" s="22"/>
      <c r="G313" t="str">
        <f t="shared" si="13"/>
        <v>39202</v>
      </c>
      <c r="J313" s="48" t="s">
        <v>2416</v>
      </c>
      <c r="K313" s="39">
        <v>3650.61</v>
      </c>
      <c r="L313" s="39">
        <f t="shared" si="14"/>
        <v>-9.9999999997635314E-3</v>
      </c>
      <c r="M313"/>
      <c r="N313"/>
      <c r="R313"/>
      <c r="S313"/>
      <c r="T313"/>
      <c r="AF313" s="48" t="s">
        <v>2964</v>
      </c>
      <c r="AG313">
        <v>1</v>
      </c>
      <c r="AI313" s="85"/>
    </row>
    <row r="314" spans="1:35">
      <c r="A314" t="s">
        <v>2417</v>
      </c>
      <c r="B314" t="s">
        <v>2093</v>
      </c>
      <c r="C314" s="82">
        <f t="shared" si="12"/>
        <v>1000.6600000000001</v>
      </c>
      <c r="D314" s="85">
        <v>52.2</v>
      </c>
      <c r="E314" s="85">
        <v>948.46</v>
      </c>
      <c r="F314" s="22"/>
      <c r="G314" t="str">
        <f t="shared" si="13"/>
        <v>39203</v>
      </c>
      <c r="J314" s="48" t="s">
        <v>2417</v>
      </c>
      <c r="K314" s="39">
        <v>1000.66</v>
      </c>
      <c r="L314" s="39">
        <f t="shared" si="14"/>
        <v>0</v>
      </c>
      <c r="M314"/>
      <c r="N314"/>
      <c r="R314"/>
      <c r="S314"/>
      <c r="T314"/>
      <c r="AF314" s="48" t="s">
        <v>2963</v>
      </c>
      <c r="AG314">
        <v>1</v>
      </c>
      <c r="AI314" s="85"/>
    </row>
    <row r="315" spans="1:35">
      <c r="A315" t="s">
        <v>2418</v>
      </c>
      <c r="B315" t="s">
        <v>2096</v>
      </c>
      <c r="C315" s="82">
        <f t="shared" si="12"/>
        <v>1388.05</v>
      </c>
      <c r="D315" s="85">
        <v>0</v>
      </c>
      <c r="E315" s="85">
        <v>1388.05</v>
      </c>
      <c r="F315" s="22"/>
      <c r="G315" t="str">
        <f t="shared" si="13"/>
        <v>39204</v>
      </c>
      <c r="J315" s="48" t="s">
        <v>2418</v>
      </c>
      <c r="K315" s="39">
        <v>1388.05</v>
      </c>
      <c r="L315" s="39">
        <f t="shared" si="14"/>
        <v>0</v>
      </c>
      <c r="M315"/>
      <c r="N315"/>
      <c r="R315"/>
      <c r="S315"/>
      <c r="T315"/>
      <c r="AF315" s="48" t="s">
        <v>2886</v>
      </c>
      <c r="AG315">
        <v>1</v>
      </c>
      <c r="AI315" s="85"/>
    </row>
    <row r="316" spans="1:35">
      <c r="A316" t="s">
        <v>2419</v>
      </c>
      <c r="B316" t="s">
        <v>2099</v>
      </c>
      <c r="C316" s="82">
        <f t="shared" si="12"/>
        <v>1329.07</v>
      </c>
      <c r="D316" s="85">
        <v>46</v>
      </c>
      <c r="E316" s="85">
        <v>1283.07</v>
      </c>
      <c r="F316" s="22"/>
      <c r="G316" t="str">
        <f t="shared" si="13"/>
        <v>39205</v>
      </c>
      <c r="J316" s="48" t="s">
        <v>2419</v>
      </c>
      <c r="K316" s="39">
        <v>1329.07</v>
      </c>
      <c r="L316" s="39">
        <f t="shared" si="14"/>
        <v>0</v>
      </c>
      <c r="M316"/>
      <c r="N316"/>
      <c r="R316"/>
      <c r="S316"/>
      <c r="T316"/>
      <c r="AF316" s="48" t="s">
        <v>3038</v>
      </c>
      <c r="AG316">
        <v>1</v>
      </c>
      <c r="AI316" s="85"/>
    </row>
    <row r="317" spans="1:35">
      <c r="A317" t="s">
        <v>2420</v>
      </c>
      <c r="B317" t="s">
        <v>2104</v>
      </c>
      <c r="C317" s="82">
        <f t="shared" si="12"/>
        <v>2981.0099999999998</v>
      </c>
      <c r="D317" s="85">
        <v>84.7</v>
      </c>
      <c r="E317" s="85">
        <v>2896.31</v>
      </c>
      <c r="F317" s="22"/>
      <c r="G317" t="str">
        <f t="shared" si="13"/>
        <v>39207</v>
      </c>
      <c r="J317" s="48" t="s">
        <v>2420</v>
      </c>
      <c r="K317" s="39">
        <v>2981.01</v>
      </c>
      <c r="L317" s="39">
        <f t="shared" si="14"/>
        <v>0</v>
      </c>
      <c r="M317"/>
      <c r="N317"/>
      <c r="R317"/>
      <c r="S317"/>
      <c r="T317"/>
      <c r="AF317" s="48" t="s">
        <v>3065</v>
      </c>
      <c r="AG317">
        <v>1</v>
      </c>
      <c r="AI317" s="85"/>
    </row>
    <row r="318" spans="1:35">
      <c r="A318" t="s">
        <v>2421</v>
      </c>
      <c r="B318" t="s">
        <v>2110</v>
      </c>
      <c r="C318" s="82">
        <f t="shared" si="12"/>
        <v>5338.8499999999995</v>
      </c>
      <c r="D318" s="85">
        <v>33.9</v>
      </c>
      <c r="E318" s="85">
        <v>5304.95</v>
      </c>
      <c r="F318" s="22"/>
      <c r="G318" t="str">
        <f t="shared" si="13"/>
        <v>39208</v>
      </c>
      <c r="J318" s="48" t="s">
        <v>2421</v>
      </c>
      <c r="K318" s="39">
        <v>5338.8300000000008</v>
      </c>
      <c r="L318" s="39">
        <f t="shared" si="14"/>
        <v>-1.9999999998617568E-2</v>
      </c>
      <c r="M318"/>
      <c r="N318"/>
      <c r="R318"/>
      <c r="S318"/>
      <c r="T318"/>
      <c r="AF318" s="48" t="s">
        <v>3040</v>
      </c>
      <c r="AG318">
        <v>1</v>
      </c>
      <c r="AI318" s="85"/>
    </row>
    <row r="319" spans="1:35">
      <c r="A319" t="s">
        <v>2422</v>
      </c>
      <c r="B319" t="s">
        <v>2116</v>
      </c>
      <c r="C319" s="82">
        <f t="shared" si="12"/>
        <v>781.41</v>
      </c>
      <c r="D319" s="85">
        <v>0</v>
      </c>
      <c r="E319" s="85">
        <v>781.41</v>
      </c>
      <c r="G319" t="str">
        <f t="shared" si="13"/>
        <v>39209</v>
      </c>
      <c r="J319" s="48" t="s">
        <v>2422</v>
      </c>
      <c r="K319" s="39">
        <v>781.40000000000009</v>
      </c>
      <c r="L319" s="39">
        <f t="shared" si="14"/>
        <v>-9.9999999998772182E-3</v>
      </c>
      <c r="M319"/>
      <c r="N319"/>
      <c r="R319"/>
      <c r="S319"/>
      <c r="T319"/>
      <c r="AF319" s="48" t="s">
        <v>3217</v>
      </c>
      <c r="AI319" s="85"/>
    </row>
    <row r="320" spans="1:35">
      <c r="A320" t="s">
        <v>2508</v>
      </c>
      <c r="B320" t="s">
        <v>2510</v>
      </c>
      <c r="C320" s="82">
        <f t="shared" si="12"/>
        <v>148</v>
      </c>
      <c r="D320" s="85">
        <v>0</v>
      </c>
      <c r="E320" s="85">
        <v>148</v>
      </c>
      <c r="G320" t="str">
        <f t="shared" si="13"/>
        <v>39901</v>
      </c>
      <c r="J320" s="48" t="s">
        <v>2508</v>
      </c>
      <c r="K320" s="39">
        <v>148</v>
      </c>
      <c r="L320" s="39">
        <f t="shared" si="14"/>
        <v>0</v>
      </c>
      <c r="M320"/>
      <c r="N320"/>
      <c r="R320"/>
      <c r="S320"/>
      <c r="T320"/>
      <c r="AF320" s="48" t="s">
        <v>2176</v>
      </c>
      <c r="AG320">
        <v>1</v>
      </c>
      <c r="AI320" s="85"/>
    </row>
    <row r="321" spans="3:35">
      <c r="C321" s="82">
        <f>SUM(C3:C320)</f>
        <v>1062983.2400000002</v>
      </c>
      <c r="D321" s="82">
        <f>SUM(D3:D320)</f>
        <v>7175.9000000000005</v>
      </c>
      <c r="E321" s="82">
        <f t="shared" ref="E321" si="15">SUM(E3:E320)</f>
        <v>1055807.3400000001</v>
      </c>
      <c r="F321" s="22"/>
      <c r="J321" s="48" t="s">
        <v>2505</v>
      </c>
      <c r="K321" s="39">
        <v>1062983.0700000005</v>
      </c>
      <c r="L321" s="39">
        <f t="shared" si="14"/>
        <v>-0.16999999969266355</v>
      </c>
      <c r="M321"/>
      <c r="N321"/>
      <c r="R321"/>
      <c r="S321"/>
      <c r="T321"/>
      <c r="AF321" s="48" t="s">
        <v>2508</v>
      </c>
      <c r="AG321">
        <v>1</v>
      </c>
      <c r="AI321" s="85"/>
    </row>
    <row r="322" spans="3:35">
      <c r="C322" s="82"/>
      <c r="F322" s="22"/>
      <c r="J322"/>
      <c r="K322"/>
      <c r="L322" s="39">
        <f t="shared" si="14"/>
        <v>0</v>
      </c>
      <c r="M322"/>
      <c r="N322"/>
      <c r="R322"/>
      <c r="S322"/>
      <c r="T322"/>
      <c r="AF322" s="48" t="s">
        <v>2505</v>
      </c>
      <c r="AG322">
        <v>2327</v>
      </c>
      <c r="AI322" s="85"/>
    </row>
    <row r="323" spans="3:35">
      <c r="C323" s="82"/>
      <c r="F323" s="22"/>
      <c r="J323"/>
      <c r="K323"/>
      <c r="L323"/>
      <c r="M323"/>
      <c r="N323"/>
      <c r="R323"/>
      <c r="S323"/>
      <c r="T323"/>
    </row>
    <row r="324" spans="3:35">
      <c r="C324" s="82"/>
      <c r="F324" s="22"/>
      <c r="J324"/>
      <c r="K324"/>
      <c r="L324"/>
      <c r="M324"/>
      <c r="N324"/>
      <c r="R324"/>
      <c r="S324"/>
      <c r="T324"/>
    </row>
    <row r="325" spans="3:35">
      <c r="C325" s="82"/>
      <c r="F325" s="22"/>
      <c r="J325"/>
      <c r="K325"/>
      <c r="L325"/>
      <c r="M325"/>
      <c r="N325"/>
      <c r="R325"/>
    </row>
    <row r="326" spans="3:35">
      <c r="C326" s="82"/>
      <c r="F326" s="22"/>
      <c r="J326"/>
      <c r="K326"/>
      <c r="L326"/>
      <c r="M326"/>
      <c r="N326"/>
      <c r="R326"/>
    </row>
    <row r="327" spans="3:35">
      <c r="C327" s="82"/>
      <c r="F327" s="22"/>
      <c r="J327"/>
      <c r="K327"/>
      <c r="L327"/>
      <c r="M327"/>
      <c r="N327"/>
      <c r="R327"/>
    </row>
    <row r="328" spans="3:35">
      <c r="C328" s="82"/>
      <c r="F328" s="22"/>
      <c r="J328"/>
      <c r="K328"/>
      <c r="N328"/>
      <c r="R328"/>
    </row>
    <row r="329" spans="3:35">
      <c r="C329" s="82"/>
      <c r="F329" s="22"/>
      <c r="J329"/>
      <c r="K329"/>
      <c r="R329"/>
    </row>
    <row r="330" spans="3:35">
      <c r="C330" s="82"/>
      <c r="F330" s="22"/>
      <c r="J330"/>
      <c r="K330"/>
      <c r="R330"/>
    </row>
    <row r="331" spans="3:35">
      <c r="C331" s="82"/>
      <c r="F331" s="22"/>
      <c r="J331"/>
      <c r="K331"/>
      <c r="R331"/>
    </row>
    <row r="332" spans="3:35">
      <c r="C332" s="82"/>
      <c r="F332" s="22"/>
      <c r="J332"/>
      <c r="K332"/>
      <c r="R332"/>
    </row>
    <row r="333" spans="3:35">
      <c r="C333" s="82"/>
      <c r="F333" s="22"/>
      <c r="J333"/>
      <c r="K333"/>
      <c r="R333"/>
    </row>
    <row r="334" spans="3:35">
      <c r="C334" s="82"/>
      <c r="F334" s="22"/>
      <c r="J334"/>
      <c r="K334"/>
      <c r="R334"/>
    </row>
    <row r="335" spans="3:35">
      <c r="C335" s="82"/>
      <c r="F335" s="22"/>
      <c r="J335"/>
      <c r="K335"/>
      <c r="R335"/>
    </row>
    <row r="336" spans="3:35">
      <c r="C336" s="82"/>
      <c r="F336" s="22"/>
      <c r="J336"/>
      <c r="K336"/>
      <c r="R336"/>
    </row>
    <row r="337" spans="3:18">
      <c r="C337" s="82"/>
      <c r="F337" s="22"/>
      <c r="J337"/>
      <c r="K337"/>
      <c r="R337"/>
    </row>
    <row r="338" spans="3:18">
      <c r="C338" s="82"/>
      <c r="F338" s="22"/>
      <c r="J338"/>
      <c r="K338"/>
      <c r="R338"/>
    </row>
    <row r="339" spans="3:18">
      <c r="C339" s="82"/>
      <c r="F339" s="22"/>
      <c r="J339"/>
      <c r="K339"/>
      <c r="R339"/>
    </row>
    <row r="340" spans="3:18">
      <c r="C340" s="82"/>
      <c r="F340" s="22"/>
      <c r="J340"/>
      <c r="K340"/>
      <c r="R340"/>
    </row>
    <row r="341" spans="3:18">
      <c r="C341" s="82"/>
      <c r="F341" s="22"/>
      <c r="J341"/>
      <c r="K341"/>
      <c r="R341"/>
    </row>
    <row r="342" spans="3:18">
      <c r="C342" s="82"/>
      <c r="F342" s="22"/>
      <c r="J342"/>
      <c r="K342"/>
      <c r="R342"/>
    </row>
    <row r="343" spans="3:18">
      <c r="C343" s="82"/>
      <c r="J343"/>
      <c r="K343"/>
      <c r="R343"/>
    </row>
    <row r="344" spans="3:18">
      <c r="C344" s="82"/>
      <c r="F344" s="22"/>
      <c r="J344"/>
      <c r="K344"/>
      <c r="R344"/>
    </row>
    <row r="345" spans="3:18">
      <c r="C345" s="82"/>
      <c r="F345" s="22"/>
      <c r="J345"/>
      <c r="K345"/>
      <c r="R345"/>
    </row>
    <row r="346" spans="3:18">
      <c r="C346" s="82"/>
      <c r="F346" s="22"/>
      <c r="J346"/>
      <c r="K346"/>
      <c r="R346"/>
    </row>
    <row r="347" spans="3:18">
      <c r="C347" s="82"/>
      <c r="J347"/>
      <c r="K347"/>
      <c r="R347"/>
    </row>
    <row r="348" spans="3:18">
      <c r="C348" s="82"/>
      <c r="F348" s="22"/>
      <c r="J348"/>
      <c r="K348"/>
      <c r="R348"/>
    </row>
    <row r="349" spans="3:18">
      <c r="C349" s="82"/>
      <c r="F349" s="22"/>
      <c r="J349"/>
      <c r="K349"/>
      <c r="R349"/>
    </row>
    <row r="350" spans="3:18">
      <c r="C350" s="82"/>
      <c r="F350" s="22"/>
      <c r="J350"/>
      <c r="K350"/>
      <c r="R350"/>
    </row>
    <row r="351" spans="3:18">
      <c r="C351" s="82"/>
      <c r="F351" s="22"/>
      <c r="J351"/>
      <c r="K351"/>
      <c r="R351"/>
    </row>
    <row r="352" spans="3:18">
      <c r="C352" s="82"/>
      <c r="J352"/>
      <c r="K352"/>
      <c r="R352"/>
    </row>
    <row r="353" spans="3:18">
      <c r="C353" s="82"/>
      <c r="F353" s="22"/>
      <c r="J353"/>
      <c r="K353"/>
      <c r="R353"/>
    </row>
    <row r="354" spans="3:18">
      <c r="C354" s="82"/>
      <c r="F354" s="22"/>
      <c r="J354"/>
      <c r="K354"/>
      <c r="R354"/>
    </row>
    <row r="355" spans="3:18">
      <c r="C355" s="82"/>
      <c r="F355" s="22"/>
      <c r="J355"/>
      <c r="K355"/>
      <c r="R355"/>
    </row>
    <row r="356" spans="3:18">
      <c r="C356" s="82"/>
      <c r="F356" s="22"/>
      <c r="J356"/>
      <c r="K356"/>
      <c r="R356"/>
    </row>
    <row r="357" spans="3:18">
      <c r="C357" s="82"/>
      <c r="F357" s="22"/>
      <c r="J357"/>
      <c r="K357"/>
      <c r="R357"/>
    </row>
    <row r="358" spans="3:18">
      <c r="C358" s="82"/>
      <c r="F358" s="22"/>
      <c r="J358"/>
      <c r="K358"/>
      <c r="R358"/>
    </row>
    <row r="359" spans="3:18">
      <c r="C359" s="82"/>
      <c r="F359" s="22"/>
      <c r="J359"/>
      <c r="K359"/>
      <c r="R359"/>
    </row>
    <row r="360" spans="3:18">
      <c r="C360" s="82"/>
      <c r="F360" s="22"/>
      <c r="J360"/>
      <c r="K360"/>
      <c r="R360"/>
    </row>
    <row r="361" spans="3:18">
      <c r="C361" s="82"/>
      <c r="F361" s="22"/>
      <c r="J361"/>
      <c r="K361"/>
      <c r="R361"/>
    </row>
    <row r="362" spans="3:18">
      <c r="C362" s="82"/>
      <c r="F362" s="22"/>
      <c r="J362"/>
      <c r="K362"/>
      <c r="R362"/>
    </row>
    <row r="363" spans="3:18">
      <c r="C363" s="82"/>
      <c r="F363" s="22"/>
      <c r="J363"/>
      <c r="K363"/>
      <c r="R363"/>
    </row>
    <row r="364" spans="3:18">
      <c r="C364" s="82"/>
      <c r="F364" s="22"/>
      <c r="J364"/>
      <c r="K364"/>
      <c r="R364"/>
    </row>
    <row r="365" spans="3:18">
      <c r="C365" s="82"/>
      <c r="F365" s="22"/>
      <c r="J365"/>
      <c r="K365"/>
      <c r="R365"/>
    </row>
    <row r="366" spans="3:18">
      <c r="C366" s="82"/>
      <c r="F366" s="22"/>
      <c r="J366"/>
      <c r="K366"/>
      <c r="R366"/>
    </row>
    <row r="367" spans="3:18">
      <c r="C367" s="82"/>
      <c r="F367" s="22"/>
      <c r="J367"/>
      <c r="K367"/>
      <c r="R367"/>
    </row>
    <row r="368" spans="3:18">
      <c r="C368" s="82"/>
      <c r="F368" s="22"/>
      <c r="J368"/>
      <c r="K368"/>
      <c r="R368"/>
    </row>
    <row r="369" spans="3:18">
      <c r="C369" s="82"/>
      <c r="F369" s="22"/>
      <c r="J369"/>
      <c r="K369"/>
      <c r="R369"/>
    </row>
    <row r="370" spans="3:18">
      <c r="C370" s="82"/>
      <c r="F370" s="22"/>
      <c r="J370"/>
      <c r="K370"/>
      <c r="R370"/>
    </row>
    <row r="371" spans="3:18">
      <c r="C371" s="82"/>
      <c r="F371" s="22"/>
      <c r="J371"/>
      <c r="K371"/>
      <c r="R371"/>
    </row>
    <row r="372" spans="3:18">
      <c r="C372" s="82"/>
      <c r="F372" s="22"/>
      <c r="J372"/>
      <c r="K372"/>
      <c r="R372"/>
    </row>
    <row r="373" spans="3:18">
      <c r="C373" s="82"/>
      <c r="J373"/>
      <c r="K373"/>
      <c r="R373"/>
    </row>
    <row r="374" spans="3:18">
      <c r="C374" s="82"/>
      <c r="J374"/>
      <c r="K374"/>
      <c r="R374"/>
    </row>
    <row r="375" spans="3:18">
      <c r="C375" s="82"/>
      <c r="J375"/>
      <c r="K375"/>
      <c r="R375"/>
    </row>
    <row r="376" spans="3:18">
      <c r="J376"/>
      <c r="K376"/>
      <c r="R376"/>
    </row>
    <row r="377" spans="3:18">
      <c r="J377"/>
      <c r="K377"/>
      <c r="R377"/>
    </row>
    <row r="378" spans="3:18">
      <c r="J378"/>
      <c r="K378"/>
      <c r="R378"/>
    </row>
    <row r="379" spans="3:18">
      <c r="J379"/>
      <c r="K379"/>
      <c r="R379"/>
    </row>
    <row r="380" spans="3:18">
      <c r="J380"/>
      <c r="K380"/>
      <c r="R380"/>
    </row>
    <row r="381" spans="3:18">
      <c r="J381"/>
      <c r="K381"/>
      <c r="R381"/>
    </row>
    <row r="382" spans="3:18">
      <c r="J382"/>
      <c r="K382"/>
      <c r="R382"/>
    </row>
    <row r="383" spans="3:18">
      <c r="J383"/>
      <c r="K383"/>
      <c r="R383"/>
    </row>
    <row r="384" spans="3:18">
      <c r="J384"/>
      <c r="K384"/>
      <c r="R384"/>
    </row>
    <row r="385" spans="10:18">
      <c r="J385"/>
      <c r="K385"/>
      <c r="R385"/>
    </row>
    <row r="386" spans="10:18">
      <c r="J386"/>
      <c r="K386"/>
      <c r="R386"/>
    </row>
    <row r="387" spans="10:18">
      <c r="J387"/>
      <c r="K387"/>
      <c r="R387"/>
    </row>
    <row r="388" spans="10:18">
      <c r="J388"/>
      <c r="K388"/>
      <c r="R388"/>
    </row>
    <row r="389" spans="10:18">
      <c r="J389"/>
      <c r="K389"/>
      <c r="R389"/>
    </row>
    <row r="390" spans="10:18">
      <c r="J390"/>
      <c r="K390"/>
      <c r="R390"/>
    </row>
    <row r="391" spans="10:18">
      <c r="J391"/>
      <c r="K391"/>
      <c r="R391"/>
    </row>
    <row r="392" spans="10:18">
      <c r="J392"/>
      <c r="K392"/>
      <c r="R392"/>
    </row>
    <row r="393" spans="10:18">
      <c r="J393"/>
      <c r="K393"/>
      <c r="R393"/>
    </row>
    <row r="394" spans="10:18">
      <c r="J394"/>
      <c r="K394"/>
      <c r="R394"/>
    </row>
    <row r="395" spans="10:18">
      <c r="J395"/>
      <c r="K395"/>
      <c r="R395"/>
    </row>
    <row r="396" spans="10:18">
      <c r="J396"/>
      <c r="K396"/>
      <c r="R396"/>
    </row>
    <row r="397" spans="10:18">
      <c r="J397"/>
      <c r="K397"/>
      <c r="R397"/>
    </row>
    <row r="398" spans="10:18">
      <c r="J398"/>
      <c r="K398"/>
      <c r="R398"/>
    </row>
    <row r="399" spans="10:18">
      <c r="J399"/>
      <c r="K399"/>
      <c r="R399"/>
    </row>
    <row r="400" spans="10:18">
      <c r="J400"/>
      <c r="K400"/>
      <c r="R400"/>
    </row>
    <row r="401" spans="10:18">
      <c r="J401"/>
      <c r="K401"/>
      <c r="R401"/>
    </row>
    <row r="402" spans="10:18">
      <c r="J402"/>
      <c r="K402"/>
      <c r="R402"/>
    </row>
    <row r="403" spans="10:18">
      <c r="J403"/>
      <c r="K403"/>
      <c r="R403"/>
    </row>
    <row r="404" spans="10:18">
      <c r="J404"/>
      <c r="K404"/>
      <c r="R404"/>
    </row>
    <row r="405" spans="10:18">
      <c r="J405"/>
      <c r="K405"/>
      <c r="R405"/>
    </row>
    <row r="406" spans="10:18">
      <c r="J406"/>
      <c r="K406"/>
      <c r="R406"/>
    </row>
    <row r="407" spans="10:18">
      <c r="J407"/>
      <c r="K407"/>
      <c r="R407"/>
    </row>
    <row r="408" spans="10:18">
      <c r="J408"/>
      <c r="K408"/>
      <c r="R408"/>
    </row>
    <row r="409" spans="10:18">
      <c r="J409"/>
      <c r="K409"/>
      <c r="R409"/>
    </row>
    <row r="410" spans="10:18">
      <c r="J410"/>
      <c r="K410"/>
      <c r="R410"/>
    </row>
    <row r="411" spans="10:18">
      <c r="J411"/>
      <c r="K411"/>
      <c r="R411"/>
    </row>
    <row r="412" spans="10:18">
      <c r="J412"/>
      <c r="K412"/>
      <c r="R412"/>
    </row>
    <row r="413" spans="10:18">
      <c r="J413"/>
      <c r="K413"/>
      <c r="R413"/>
    </row>
    <row r="414" spans="10:18">
      <c r="J414"/>
      <c r="K414"/>
      <c r="R414"/>
    </row>
    <row r="415" spans="10:18">
      <c r="J415"/>
      <c r="K415"/>
      <c r="R415"/>
    </row>
    <row r="416" spans="10:18">
      <c r="J416"/>
      <c r="K416"/>
      <c r="R416"/>
    </row>
    <row r="417" spans="10:18">
      <c r="J417"/>
      <c r="K417"/>
      <c r="R417"/>
    </row>
    <row r="418" spans="10:18">
      <c r="J418"/>
      <c r="K418"/>
      <c r="R418"/>
    </row>
    <row r="419" spans="10:18">
      <c r="J419"/>
      <c r="K419"/>
      <c r="R419"/>
    </row>
    <row r="420" spans="10:18">
      <c r="J420"/>
      <c r="K420"/>
      <c r="R420"/>
    </row>
    <row r="421" spans="10:18">
      <c r="J421"/>
      <c r="K421"/>
      <c r="R421"/>
    </row>
    <row r="422" spans="10:18">
      <c r="J422"/>
      <c r="K422"/>
      <c r="R422"/>
    </row>
    <row r="423" spans="10:18">
      <c r="J423"/>
      <c r="K423"/>
      <c r="R423"/>
    </row>
    <row r="424" spans="10:18">
      <c r="J424"/>
      <c r="K424"/>
      <c r="R424"/>
    </row>
    <row r="425" spans="10:18">
      <c r="J425"/>
      <c r="K425"/>
      <c r="R425"/>
    </row>
    <row r="426" spans="10:18">
      <c r="J426"/>
      <c r="K426"/>
      <c r="R426"/>
    </row>
    <row r="427" spans="10:18">
      <c r="J427"/>
      <c r="K427"/>
      <c r="R427"/>
    </row>
    <row r="428" spans="10:18">
      <c r="J428"/>
      <c r="K428"/>
      <c r="R428"/>
    </row>
    <row r="429" spans="10:18">
      <c r="J429"/>
      <c r="K429"/>
      <c r="R429"/>
    </row>
    <row r="430" spans="10:18">
      <c r="J430"/>
      <c r="K430"/>
      <c r="R430"/>
    </row>
    <row r="431" spans="10:18">
      <c r="J431"/>
      <c r="K431"/>
      <c r="R431"/>
    </row>
    <row r="432" spans="10:18">
      <c r="J432"/>
      <c r="K432"/>
      <c r="R432"/>
    </row>
    <row r="433" spans="10:18">
      <c r="J433"/>
      <c r="K433"/>
      <c r="R433"/>
    </row>
    <row r="434" spans="10:18">
      <c r="J434"/>
      <c r="K434"/>
      <c r="R434"/>
    </row>
    <row r="435" spans="10:18">
      <c r="J435"/>
      <c r="K435"/>
      <c r="R435"/>
    </row>
    <row r="436" spans="10:18">
      <c r="J436"/>
      <c r="K436"/>
      <c r="R436"/>
    </row>
    <row r="437" spans="10:18">
      <c r="J437"/>
      <c r="K437"/>
      <c r="R437"/>
    </row>
    <row r="438" spans="10:18">
      <c r="J438"/>
      <c r="K438"/>
      <c r="R438"/>
    </row>
    <row r="439" spans="10:18">
      <c r="J439"/>
      <c r="K439"/>
      <c r="R439"/>
    </row>
    <row r="440" spans="10:18">
      <c r="J440"/>
      <c r="K440"/>
      <c r="R440"/>
    </row>
    <row r="441" spans="10:18">
      <c r="J441"/>
      <c r="K441"/>
      <c r="R441"/>
    </row>
    <row r="442" spans="10:18">
      <c r="J442"/>
      <c r="K442"/>
      <c r="R442"/>
    </row>
    <row r="443" spans="10:18">
      <c r="J443"/>
      <c r="K443"/>
      <c r="R443"/>
    </row>
    <row r="444" spans="10:18">
      <c r="J444"/>
      <c r="K444"/>
      <c r="R444"/>
    </row>
    <row r="445" spans="10:18">
      <c r="J445"/>
      <c r="K445"/>
      <c r="R445"/>
    </row>
    <row r="446" spans="10:18">
      <c r="J446"/>
      <c r="K446"/>
      <c r="R446"/>
    </row>
    <row r="447" spans="10:18">
      <c r="J447"/>
      <c r="K447"/>
      <c r="R447"/>
    </row>
    <row r="448" spans="10:18">
      <c r="J448"/>
      <c r="K448"/>
      <c r="R448"/>
    </row>
    <row r="449" spans="10:18">
      <c r="J449"/>
      <c r="K449"/>
      <c r="R449"/>
    </row>
    <row r="450" spans="10:18">
      <c r="J450"/>
      <c r="K450"/>
      <c r="R450"/>
    </row>
    <row r="451" spans="10:18">
      <c r="J451"/>
      <c r="K451"/>
      <c r="R451"/>
    </row>
    <row r="452" spans="10:18">
      <c r="J452"/>
      <c r="K452"/>
      <c r="R452"/>
    </row>
    <row r="453" spans="10:18">
      <c r="J453"/>
      <c r="K453"/>
      <c r="R453"/>
    </row>
    <row r="454" spans="10:18">
      <c r="J454"/>
      <c r="K454"/>
      <c r="R454"/>
    </row>
    <row r="455" spans="10:18">
      <c r="J455"/>
      <c r="K455"/>
      <c r="R455"/>
    </row>
    <row r="456" spans="10:18">
      <c r="J456"/>
      <c r="K456"/>
      <c r="R456"/>
    </row>
    <row r="457" spans="10:18">
      <c r="J457"/>
      <c r="K457"/>
      <c r="R457"/>
    </row>
    <row r="458" spans="10:18">
      <c r="J458"/>
      <c r="K458"/>
      <c r="R458"/>
    </row>
    <row r="459" spans="10:18">
      <c r="J459"/>
      <c r="K459"/>
      <c r="R459"/>
    </row>
    <row r="460" spans="10:18">
      <c r="J460"/>
      <c r="K460"/>
      <c r="R460"/>
    </row>
    <row r="461" spans="10:18">
      <c r="J461"/>
      <c r="K461"/>
      <c r="R461"/>
    </row>
    <row r="462" spans="10:18">
      <c r="J462"/>
      <c r="K462"/>
      <c r="R462"/>
    </row>
    <row r="463" spans="10:18">
      <c r="J463"/>
      <c r="K463"/>
      <c r="R463"/>
    </row>
    <row r="464" spans="10:18">
      <c r="J464"/>
      <c r="K464"/>
      <c r="R464"/>
    </row>
    <row r="465" spans="10:18">
      <c r="J465"/>
      <c r="K465"/>
      <c r="R465"/>
    </row>
    <row r="466" spans="10:18">
      <c r="J466"/>
      <c r="K466"/>
      <c r="R466"/>
    </row>
    <row r="467" spans="10:18">
      <c r="J467"/>
      <c r="K467"/>
      <c r="R467"/>
    </row>
    <row r="468" spans="10:18">
      <c r="J468"/>
      <c r="K468"/>
      <c r="R468"/>
    </row>
    <row r="469" spans="10:18">
      <c r="J469"/>
      <c r="K469"/>
      <c r="R469"/>
    </row>
    <row r="470" spans="10:18">
      <c r="J470"/>
      <c r="K470"/>
      <c r="R470"/>
    </row>
    <row r="471" spans="10:18">
      <c r="J471"/>
      <c r="K471"/>
      <c r="R471"/>
    </row>
    <row r="472" spans="10:18">
      <c r="J472"/>
      <c r="K472"/>
      <c r="R472"/>
    </row>
    <row r="473" spans="10:18">
      <c r="J473"/>
      <c r="K473"/>
      <c r="R473"/>
    </row>
    <row r="474" spans="10:18">
      <c r="J474"/>
      <c r="K474"/>
      <c r="R474"/>
    </row>
    <row r="475" spans="10:18">
      <c r="J475"/>
      <c r="K475"/>
      <c r="R475"/>
    </row>
    <row r="476" spans="10:18">
      <c r="J476"/>
      <c r="K476"/>
      <c r="R476"/>
    </row>
    <row r="477" spans="10:18">
      <c r="J477"/>
      <c r="K477"/>
      <c r="R477"/>
    </row>
    <row r="478" spans="10:18">
      <c r="J478"/>
      <c r="K478"/>
      <c r="R478"/>
    </row>
    <row r="479" spans="10:18">
      <c r="J479"/>
      <c r="K479"/>
      <c r="R479"/>
    </row>
    <row r="480" spans="10:18">
      <c r="J480"/>
      <c r="K480"/>
      <c r="R480"/>
    </row>
    <row r="481" spans="10:18">
      <c r="J481"/>
      <c r="K481"/>
      <c r="R481"/>
    </row>
    <row r="482" spans="10:18">
      <c r="J482"/>
      <c r="K482"/>
      <c r="R482"/>
    </row>
    <row r="483" spans="10:18">
      <c r="J483"/>
      <c r="K483"/>
      <c r="R483"/>
    </row>
    <row r="484" spans="10:18">
      <c r="J484"/>
      <c r="K484"/>
      <c r="R484"/>
    </row>
    <row r="485" spans="10:18">
      <c r="J485"/>
      <c r="K485"/>
      <c r="R485"/>
    </row>
    <row r="486" spans="10:18">
      <c r="J486"/>
      <c r="K486"/>
      <c r="R486"/>
    </row>
    <row r="487" spans="10:18">
      <c r="J487"/>
      <c r="K487"/>
      <c r="R487"/>
    </row>
    <row r="488" spans="10:18">
      <c r="J488"/>
      <c r="K488"/>
      <c r="R488"/>
    </row>
    <row r="489" spans="10:18">
      <c r="J489"/>
      <c r="K489"/>
      <c r="R489"/>
    </row>
    <row r="490" spans="10:18">
      <c r="J490"/>
      <c r="K490"/>
      <c r="R490"/>
    </row>
    <row r="491" spans="10:18">
      <c r="J491"/>
      <c r="K491"/>
      <c r="R491"/>
    </row>
    <row r="492" spans="10:18">
      <c r="J492"/>
      <c r="K492"/>
      <c r="R492"/>
    </row>
    <row r="493" spans="10:18">
      <c r="J493"/>
      <c r="K493"/>
      <c r="R493"/>
    </row>
    <row r="494" spans="10:18">
      <c r="J494"/>
      <c r="K494"/>
      <c r="R494"/>
    </row>
    <row r="495" spans="10:18">
      <c r="J495"/>
      <c r="K495"/>
      <c r="R495"/>
    </row>
    <row r="496" spans="10:18">
      <c r="J496"/>
      <c r="K496"/>
      <c r="R496"/>
    </row>
    <row r="497" spans="10:18">
      <c r="J497"/>
      <c r="K497"/>
      <c r="R497"/>
    </row>
    <row r="498" spans="10:18">
      <c r="J498"/>
      <c r="K498"/>
      <c r="R498"/>
    </row>
    <row r="499" spans="10:18">
      <c r="J499"/>
      <c r="K499"/>
      <c r="R499"/>
    </row>
    <row r="500" spans="10:18">
      <c r="J500"/>
      <c r="K500"/>
      <c r="R500"/>
    </row>
    <row r="501" spans="10:18">
      <c r="J501"/>
      <c r="K501"/>
      <c r="R501"/>
    </row>
    <row r="502" spans="10:18">
      <c r="J502"/>
      <c r="K502"/>
      <c r="R502"/>
    </row>
    <row r="503" spans="10:18">
      <c r="J503"/>
      <c r="K503"/>
      <c r="R503"/>
    </row>
    <row r="504" spans="10:18">
      <c r="J504"/>
      <c r="K504"/>
      <c r="R504"/>
    </row>
    <row r="505" spans="10:18">
      <c r="J505"/>
      <c r="K505"/>
      <c r="R505"/>
    </row>
    <row r="506" spans="10:18">
      <c r="J506"/>
      <c r="K506"/>
      <c r="R506"/>
    </row>
    <row r="507" spans="10:18">
      <c r="J507"/>
      <c r="K507"/>
      <c r="R507"/>
    </row>
    <row r="508" spans="10:18">
      <c r="J508"/>
      <c r="K508"/>
      <c r="R508"/>
    </row>
    <row r="509" spans="10:18">
      <c r="J509"/>
      <c r="K509"/>
      <c r="R509"/>
    </row>
    <row r="510" spans="10:18">
      <c r="J510"/>
      <c r="K510"/>
      <c r="R510"/>
    </row>
    <row r="511" spans="10:18">
      <c r="J511"/>
      <c r="K511"/>
      <c r="R511"/>
    </row>
    <row r="512" spans="10:18">
      <c r="J512"/>
      <c r="K512"/>
      <c r="R512"/>
    </row>
    <row r="513" spans="10:18">
      <c r="J513"/>
      <c r="K513"/>
      <c r="R513"/>
    </row>
    <row r="514" spans="10:18">
      <c r="J514"/>
      <c r="K514"/>
      <c r="R514"/>
    </row>
    <row r="515" spans="10:18">
      <c r="J515"/>
      <c r="K515"/>
      <c r="R515"/>
    </row>
    <row r="516" spans="10:18">
      <c r="J516"/>
      <c r="K516"/>
      <c r="R516"/>
    </row>
    <row r="517" spans="10:18">
      <c r="J517"/>
      <c r="K517"/>
      <c r="R517"/>
    </row>
    <row r="518" spans="10:18">
      <c r="J518"/>
      <c r="K518"/>
      <c r="R518"/>
    </row>
    <row r="519" spans="10:18">
      <c r="J519"/>
      <c r="K519"/>
      <c r="R519"/>
    </row>
    <row r="520" spans="10:18">
      <c r="J520"/>
      <c r="K520"/>
      <c r="R520"/>
    </row>
    <row r="521" spans="10:18">
      <c r="J521"/>
      <c r="K521"/>
      <c r="R521"/>
    </row>
    <row r="522" spans="10:18">
      <c r="J522"/>
      <c r="K522"/>
      <c r="R522"/>
    </row>
    <row r="523" spans="10:18">
      <c r="J523"/>
      <c r="K523"/>
      <c r="R523"/>
    </row>
    <row r="524" spans="10:18">
      <c r="J524"/>
      <c r="K524"/>
      <c r="R524"/>
    </row>
    <row r="525" spans="10:18">
      <c r="J525"/>
      <c r="K525"/>
      <c r="R525"/>
    </row>
    <row r="526" spans="10:18">
      <c r="J526"/>
      <c r="K526"/>
      <c r="R526"/>
    </row>
    <row r="527" spans="10:18">
      <c r="J527"/>
      <c r="K527"/>
      <c r="R527"/>
    </row>
    <row r="528" spans="10:18">
      <c r="J528"/>
      <c r="K528"/>
      <c r="R528"/>
    </row>
    <row r="529" spans="10:18">
      <c r="J529"/>
      <c r="K529"/>
      <c r="R529"/>
    </row>
    <row r="530" spans="10:18">
      <c r="J530"/>
      <c r="K530"/>
      <c r="R530"/>
    </row>
    <row r="531" spans="10:18">
      <c r="J531"/>
      <c r="K531"/>
      <c r="R531"/>
    </row>
    <row r="532" spans="10:18">
      <c r="J532"/>
      <c r="K532"/>
      <c r="R532"/>
    </row>
    <row r="533" spans="10:18">
      <c r="J533"/>
      <c r="K533"/>
      <c r="R533"/>
    </row>
    <row r="534" spans="10:18">
      <c r="J534"/>
      <c r="K534"/>
      <c r="R534"/>
    </row>
    <row r="535" spans="10:18">
      <c r="J535"/>
      <c r="K535"/>
      <c r="R535"/>
    </row>
    <row r="536" spans="10:18">
      <c r="J536"/>
      <c r="K536"/>
      <c r="R536"/>
    </row>
    <row r="537" spans="10:18">
      <c r="J537"/>
      <c r="K537"/>
      <c r="R537"/>
    </row>
    <row r="538" spans="10:18">
      <c r="J538"/>
      <c r="K538"/>
      <c r="R538"/>
    </row>
    <row r="539" spans="10:18">
      <c r="J539"/>
      <c r="K539"/>
      <c r="R539"/>
    </row>
    <row r="540" spans="10:18">
      <c r="J540"/>
      <c r="K540"/>
      <c r="R540"/>
    </row>
    <row r="541" spans="10:18">
      <c r="J541"/>
      <c r="K541"/>
      <c r="R541"/>
    </row>
    <row r="542" spans="10:18">
      <c r="J542"/>
      <c r="K542"/>
      <c r="R542"/>
    </row>
    <row r="543" spans="10:18">
      <c r="J543"/>
      <c r="K543"/>
      <c r="R543"/>
    </row>
    <row r="544" spans="10:18">
      <c r="J544"/>
      <c r="K544"/>
      <c r="R544"/>
    </row>
    <row r="545" spans="10:18">
      <c r="J545"/>
      <c r="K545"/>
      <c r="R545"/>
    </row>
    <row r="546" spans="10:18">
      <c r="J546"/>
      <c r="K546"/>
      <c r="R546"/>
    </row>
    <row r="547" spans="10:18">
      <c r="J547"/>
      <c r="K547"/>
      <c r="R547"/>
    </row>
    <row r="548" spans="10:18">
      <c r="J548"/>
      <c r="K548"/>
      <c r="R548"/>
    </row>
    <row r="549" spans="10:18">
      <c r="J549"/>
      <c r="K549"/>
      <c r="R549"/>
    </row>
    <row r="550" spans="10:18">
      <c r="J550"/>
      <c r="K550"/>
      <c r="R550"/>
    </row>
    <row r="551" spans="10:18">
      <c r="J551"/>
      <c r="K551"/>
      <c r="R551"/>
    </row>
    <row r="552" spans="10:18">
      <c r="J552"/>
      <c r="K552"/>
      <c r="R552"/>
    </row>
    <row r="553" spans="10:18">
      <c r="J553"/>
      <c r="K553"/>
      <c r="R553"/>
    </row>
    <row r="554" spans="10:18">
      <c r="J554"/>
      <c r="K554"/>
      <c r="R554"/>
    </row>
    <row r="555" spans="10:18">
      <c r="J555"/>
      <c r="K555"/>
      <c r="R555"/>
    </row>
    <row r="556" spans="10:18">
      <c r="J556"/>
      <c r="K556"/>
      <c r="R556"/>
    </row>
    <row r="557" spans="10:18">
      <c r="J557"/>
      <c r="K557"/>
      <c r="R557"/>
    </row>
    <row r="558" spans="10:18">
      <c r="J558"/>
      <c r="K558"/>
      <c r="R558"/>
    </row>
    <row r="559" spans="10:18">
      <c r="J559"/>
      <c r="K559"/>
      <c r="R559"/>
    </row>
    <row r="560" spans="10:18">
      <c r="J560"/>
      <c r="K560"/>
      <c r="R560"/>
    </row>
    <row r="561" spans="10:18">
      <c r="J561"/>
      <c r="K561"/>
      <c r="R561"/>
    </row>
    <row r="562" spans="10:18">
      <c r="J562"/>
      <c r="K562"/>
      <c r="R562"/>
    </row>
    <row r="563" spans="10:18">
      <c r="J563"/>
      <c r="K563"/>
      <c r="R563"/>
    </row>
    <row r="564" spans="10:18">
      <c r="J564"/>
      <c r="K564"/>
      <c r="R564"/>
    </row>
    <row r="565" spans="10:18">
      <c r="J565"/>
      <c r="K565"/>
      <c r="R565"/>
    </row>
    <row r="566" spans="10:18">
      <c r="J566"/>
      <c r="K566"/>
      <c r="R566"/>
    </row>
    <row r="567" spans="10:18">
      <c r="J567"/>
      <c r="K567"/>
      <c r="R567"/>
    </row>
    <row r="568" spans="10:18">
      <c r="J568"/>
      <c r="K568"/>
      <c r="R568"/>
    </row>
    <row r="569" spans="10:18">
      <c r="J569"/>
      <c r="K569"/>
      <c r="R569"/>
    </row>
    <row r="570" spans="10:18">
      <c r="J570"/>
      <c r="K570"/>
      <c r="R570"/>
    </row>
    <row r="571" spans="10:18">
      <c r="J571"/>
      <c r="K571"/>
      <c r="R571"/>
    </row>
    <row r="572" spans="10:18">
      <c r="J572"/>
      <c r="K572"/>
      <c r="R572"/>
    </row>
    <row r="573" spans="10:18">
      <c r="J573"/>
      <c r="K573"/>
      <c r="R573"/>
    </row>
    <row r="574" spans="10:18">
      <c r="J574"/>
      <c r="K574"/>
      <c r="R574"/>
    </row>
    <row r="575" spans="10:18">
      <c r="J575"/>
      <c r="K575"/>
      <c r="R575"/>
    </row>
    <row r="576" spans="10:18">
      <c r="J576"/>
      <c r="K576"/>
      <c r="R576"/>
    </row>
    <row r="577" spans="10:18">
      <c r="J577"/>
      <c r="K577"/>
      <c r="R577"/>
    </row>
    <row r="578" spans="10:18">
      <c r="J578"/>
      <c r="K578"/>
      <c r="R578"/>
    </row>
    <row r="579" spans="10:18">
      <c r="J579"/>
      <c r="K579"/>
      <c r="R579"/>
    </row>
    <row r="580" spans="10:18">
      <c r="J580"/>
      <c r="K580"/>
      <c r="R580"/>
    </row>
    <row r="581" spans="10:18">
      <c r="J581"/>
      <c r="K581"/>
      <c r="R581"/>
    </row>
    <row r="582" spans="10:18">
      <c r="J582"/>
      <c r="K582"/>
      <c r="R582"/>
    </row>
    <row r="583" spans="10:18">
      <c r="J583"/>
      <c r="K583"/>
      <c r="R583"/>
    </row>
    <row r="584" spans="10:18">
      <c r="J584"/>
      <c r="K584"/>
      <c r="R584"/>
    </row>
    <row r="585" spans="10:18">
      <c r="J585"/>
      <c r="K585"/>
      <c r="R585"/>
    </row>
    <row r="586" spans="10:18">
      <c r="J586"/>
      <c r="K586"/>
      <c r="R586"/>
    </row>
    <row r="587" spans="10:18">
      <c r="J587"/>
      <c r="K587"/>
      <c r="R587"/>
    </row>
    <row r="588" spans="10:18">
      <c r="J588"/>
      <c r="K588"/>
      <c r="R588"/>
    </row>
    <row r="589" spans="10:18">
      <c r="J589"/>
      <c r="K589"/>
      <c r="R589"/>
    </row>
    <row r="590" spans="10:18">
      <c r="J590"/>
      <c r="K590"/>
      <c r="R590"/>
    </row>
    <row r="591" spans="10:18">
      <c r="J591"/>
      <c r="K591"/>
      <c r="R591"/>
    </row>
    <row r="592" spans="10:18">
      <c r="J592"/>
      <c r="K592"/>
      <c r="R592"/>
    </row>
    <row r="593" spans="10:18">
      <c r="J593"/>
      <c r="K593"/>
      <c r="R593"/>
    </row>
    <row r="594" spans="10:18">
      <c r="J594"/>
      <c r="K594"/>
      <c r="R594"/>
    </row>
    <row r="595" spans="10:18">
      <c r="J595"/>
      <c r="K595"/>
      <c r="R595"/>
    </row>
    <row r="596" spans="10:18">
      <c r="J596"/>
      <c r="K596"/>
      <c r="R596"/>
    </row>
    <row r="597" spans="10:18">
      <c r="J597"/>
      <c r="K597"/>
      <c r="R597"/>
    </row>
    <row r="598" spans="10:18">
      <c r="J598"/>
      <c r="K598"/>
      <c r="R598"/>
    </row>
    <row r="599" spans="10:18">
      <c r="J599"/>
      <c r="K599"/>
      <c r="R599"/>
    </row>
    <row r="600" spans="10:18">
      <c r="J600"/>
      <c r="K600"/>
      <c r="R600"/>
    </row>
    <row r="601" spans="10:18">
      <c r="J601"/>
      <c r="K601"/>
      <c r="R601"/>
    </row>
    <row r="602" spans="10:18">
      <c r="J602"/>
      <c r="K602"/>
      <c r="R602"/>
    </row>
    <row r="603" spans="10:18">
      <c r="J603"/>
      <c r="K603"/>
      <c r="R603"/>
    </row>
    <row r="604" spans="10:18">
      <c r="J604"/>
      <c r="K604"/>
      <c r="R604"/>
    </row>
    <row r="605" spans="10:18">
      <c r="J605"/>
      <c r="K605"/>
      <c r="R605"/>
    </row>
    <row r="606" spans="10:18">
      <c r="J606"/>
      <c r="K606"/>
      <c r="R606"/>
    </row>
    <row r="607" spans="10:18">
      <c r="J607"/>
      <c r="K607"/>
      <c r="R607"/>
    </row>
    <row r="608" spans="10:18">
      <c r="J608"/>
      <c r="K608"/>
      <c r="R608"/>
    </row>
    <row r="609" spans="10:18">
      <c r="J609"/>
      <c r="K609"/>
      <c r="R609"/>
    </row>
    <row r="610" spans="10:18">
      <c r="J610"/>
      <c r="K610"/>
      <c r="R610"/>
    </row>
    <row r="611" spans="10:18">
      <c r="J611"/>
      <c r="K611"/>
      <c r="R611"/>
    </row>
    <row r="612" spans="10:18">
      <c r="J612"/>
      <c r="K612"/>
      <c r="R612"/>
    </row>
    <row r="613" spans="10:18">
      <c r="J613"/>
      <c r="K613"/>
      <c r="R613"/>
    </row>
    <row r="614" spans="10:18">
      <c r="J614"/>
      <c r="K614"/>
      <c r="R614"/>
    </row>
    <row r="615" spans="10:18">
      <c r="J615"/>
      <c r="K615"/>
      <c r="R615"/>
    </row>
    <row r="616" spans="10:18">
      <c r="J616"/>
      <c r="K616"/>
      <c r="R616"/>
    </row>
    <row r="617" spans="10:18">
      <c r="J617"/>
      <c r="K617"/>
      <c r="R617"/>
    </row>
    <row r="618" spans="10:18">
      <c r="J618"/>
      <c r="K618"/>
      <c r="R618"/>
    </row>
    <row r="619" spans="10:18">
      <c r="J619"/>
      <c r="K619"/>
      <c r="R619"/>
    </row>
    <row r="620" spans="10:18">
      <c r="J620"/>
      <c r="K620"/>
      <c r="R620"/>
    </row>
    <row r="621" spans="10:18">
      <c r="J621"/>
      <c r="K621"/>
      <c r="R621"/>
    </row>
    <row r="622" spans="10:18">
      <c r="J622"/>
      <c r="K622"/>
      <c r="R622"/>
    </row>
    <row r="623" spans="10:18">
      <c r="J623"/>
      <c r="K623"/>
      <c r="R623"/>
    </row>
    <row r="624" spans="10:18">
      <c r="J624"/>
      <c r="K624"/>
      <c r="R624"/>
    </row>
    <row r="625" spans="10:18">
      <c r="J625"/>
      <c r="K625"/>
      <c r="R625"/>
    </row>
    <row r="626" spans="10:18">
      <c r="J626"/>
      <c r="K626"/>
      <c r="R626"/>
    </row>
    <row r="627" spans="10:18">
      <c r="J627"/>
      <c r="K627"/>
      <c r="R627"/>
    </row>
    <row r="628" spans="10:18">
      <c r="J628"/>
      <c r="K628"/>
      <c r="R628"/>
    </row>
    <row r="629" spans="10:18">
      <c r="J629"/>
      <c r="K629"/>
      <c r="R629"/>
    </row>
    <row r="630" spans="10:18">
      <c r="J630"/>
      <c r="K630"/>
      <c r="R630"/>
    </row>
    <row r="631" spans="10:18">
      <c r="J631"/>
      <c r="K631"/>
      <c r="R631"/>
    </row>
    <row r="632" spans="10:18">
      <c r="J632"/>
      <c r="K632"/>
      <c r="R632"/>
    </row>
    <row r="633" spans="10:18">
      <c r="J633"/>
      <c r="K633"/>
      <c r="R633"/>
    </row>
    <row r="634" spans="10:18">
      <c r="J634"/>
      <c r="K634"/>
      <c r="R634"/>
    </row>
    <row r="635" spans="10:18">
      <c r="J635"/>
      <c r="K635"/>
      <c r="R635"/>
    </row>
    <row r="636" spans="10:18">
      <c r="J636"/>
      <c r="K636"/>
      <c r="R636"/>
    </row>
    <row r="637" spans="10:18">
      <c r="J637"/>
      <c r="K637"/>
      <c r="R637"/>
    </row>
    <row r="638" spans="10:18">
      <c r="J638"/>
      <c r="K638"/>
      <c r="R638"/>
    </row>
    <row r="639" spans="10:18">
      <c r="J639"/>
      <c r="K639"/>
      <c r="R639"/>
    </row>
    <row r="640" spans="10:18">
      <c r="J640"/>
      <c r="K640"/>
      <c r="R640"/>
    </row>
    <row r="641" spans="10:18">
      <c r="J641"/>
      <c r="K641"/>
      <c r="R641"/>
    </row>
    <row r="642" spans="10:18">
      <c r="J642"/>
      <c r="K642"/>
      <c r="R642"/>
    </row>
    <row r="643" spans="10:18">
      <c r="J643"/>
      <c r="K643"/>
      <c r="R643"/>
    </row>
    <row r="644" spans="10:18">
      <c r="J644"/>
      <c r="K644"/>
      <c r="R644"/>
    </row>
    <row r="645" spans="10:18">
      <c r="J645"/>
      <c r="K645"/>
      <c r="R645"/>
    </row>
    <row r="646" spans="10:18">
      <c r="J646"/>
      <c r="K646"/>
      <c r="R646"/>
    </row>
    <row r="647" spans="10:18">
      <c r="J647"/>
      <c r="K647"/>
      <c r="R647"/>
    </row>
    <row r="648" spans="10:18">
      <c r="J648"/>
      <c r="K648"/>
      <c r="R648"/>
    </row>
    <row r="649" spans="10:18">
      <c r="J649"/>
      <c r="K649"/>
      <c r="R649"/>
    </row>
    <row r="650" spans="10:18">
      <c r="J650"/>
      <c r="K650"/>
      <c r="R650"/>
    </row>
    <row r="651" spans="10:18">
      <c r="J651"/>
      <c r="K651"/>
      <c r="R651"/>
    </row>
    <row r="652" spans="10:18">
      <c r="J652"/>
      <c r="K652"/>
      <c r="R652"/>
    </row>
    <row r="653" spans="10:18">
      <c r="J653"/>
      <c r="K653"/>
      <c r="R653"/>
    </row>
    <row r="654" spans="10:18">
      <c r="J654"/>
      <c r="K654"/>
      <c r="R654"/>
    </row>
    <row r="655" spans="10:18">
      <c r="J655"/>
      <c r="K655"/>
      <c r="R655"/>
    </row>
    <row r="656" spans="10:18">
      <c r="J656"/>
      <c r="K656"/>
      <c r="R656"/>
    </row>
    <row r="657" spans="10:18">
      <c r="J657"/>
      <c r="K657"/>
      <c r="R657"/>
    </row>
    <row r="658" spans="10:18">
      <c r="J658"/>
      <c r="K658"/>
      <c r="R658"/>
    </row>
    <row r="659" spans="10:18">
      <c r="J659"/>
      <c r="K659"/>
      <c r="R659"/>
    </row>
    <row r="660" spans="10:18">
      <c r="J660"/>
      <c r="K660"/>
      <c r="R660"/>
    </row>
    <row r="661" spans="10:18">
      <c r="J661"/>
      <c r="K661"/>
      <c r="R661"/>
    </row>
    <row r="662" spans="10:18">
      <c r="J662"/>
      <c r="K662"/>
      <c r="R662"/>
    </row>
    <row r="663" spans="10:18">
      <c r="J663"/>
      <c r="K663"/>
      <c r="R663"/>
    </row>
    <row r="664" spans="10:18">
      <c r="J664"/>
      <c r="K664"/>
      <c r="R664"/>
    </row>
    <row r="665" spans="10:18">
      <c r="J665"/>
      <c r="K665"/>
      <c r="R665"/>
    </row>
    <row r="666" spans="10:18">
      <c r="J666"/>
      <c r="K666"/>
      <c r="R666"/>
    </row>
    <row r="667" spans="10:18">
      <c r="J667"/>
      <c r="K667"/>
      <c r="R667"/>
    </row>
    <row r="668" spans="10:18">
      <c r="J668"/>
      <c r="K668"/>
      <c r="R668"/>
    </row>
    <row r="669" spans="10:18">
      <c r="J669"/>
      <c r="K669"/>
      <c r="R669"/>
    </row>
    <row r="670" spans="10:18">
      <c r="J670"/>
      <c r="K670"/>
      <c r="R670"/>
    </row>
    <row r="671" spans="10:18">
      <c r="J671"/>
      <c r="K671"/>
      <c r="R671"/>
    </row>
    <row r="672" spans="10:18">
      <c r="J672"/>
      <c r="K672"/>
      <c r="R672"/>
    </row>
    <row r="673" spans="10:18">
      <c r="J673"/>
      <c r="K673"/>
      <c r="R673"/>
    </row>
    <row r="674" spans="10:18">
      <c r="J674"/>
      <c r="K674"/>
      <c r="R674"/>
    </row>
    <row r="675" spans="10:18">
      <c r="J675"/>
      <c r="K675"/>
      <c r="R675"/>
    </row>
    <row r="676" spans="10:18">
      <c r="J676"/>
      <c r="K676"/>
      <c r="R676"/>
    </row>
    <row r="677" spans="10:18">
      <c r="J677"/>
      <c r="K677"/>
      <c r="R677"/>
    </row>
    <row r="678" spans="10:18">
      <c r="J678"/>
      <c r="K678"/>
      <c r="R678"/>
    </row>
    <row r="679" spans="10:18">
      <c r="J679"/>
      <c r="K679"/>
      <c r="R679"/>
    </row>
    <row r="680" spans="10:18">
      <c r="J680"/>
      <c r="K680"/>
      <c r="R680"/>
    </row>
    <row r="681" spans="10:18">
      <c r="J681"/>
      <c r="K681"/>
      <c r="R681"/>
    </row>
    <row r="682" spans="10:18">
      <c r="J682"/>
      <c r="K682"/>
      <c r="R682"/>
    </row>
    <row r="683" spans="10:18">
      <c r="J683"/>
      <c r="K683"/>
      <c r="R683"/>
    </row>
    <row r="684" spans="10:18">
      <c r="J684"/>
      <c r="K684"/>
      <c r="R684"/>
    </row>
    <row r="685" spans="10:18">
      <c r="J685"/>
      <c r="K685"/>
      <c r="R685"/>
    </row>
    <row r="686" spans="10:18">
      <c r="J686"/>
      <c r="K686"/>
      <c r="R686"/>
    </row>
    <row r="687" spans="10:18">
      <c r="J687"/>
      <c r="K687"/>
      <c r="R687"/>
    </row>
    <row r="688" spans="10:18">
      <c r="J688"/>
      <c r="K688"/>
      <c r="R688"/>
    </row>
    <row r="689" spans="10:18">
      <c r="J689"/>
      <c r="K689"/>
      <c r="R689"/>
    </row>
    <row r="690" spans="10:18">
      <c r="J690"/>
      <c r="K690"/>
      <c r="R690"/>
    </row>
    <row r="691" spans="10:18">
      <c r="J691"/>
      <c r="K691"/>
      <c r="R691"/>
    </row>
    <row r="692" spans="10:18">
      <c r="J692"/>
      <c r="K692"/>
      <c r="R692"/>
    </row>
    <row r="693" spans="10:18">
      <c r="J693"/>
      <c r="K693"/>
      <c r="R693"/>
    </row>
    <row r="694" spans="10:18">
      <c r="J694"/>
      <c r="K694"/>
      <c r="R694"/>
    </row>
    <row r="695" spans="10:18">
      <c r="J695"/>
      <c r="K695"/>
      <c r="R695"/>
    </row>
    <row r="696" spans="10:18">
      <c r="J696"/>
      <c r="K696"/>
      <c r="R696"/>
    </row>
    <row r="697" spans="10:18">
      <c r="J697"/>
      <c r="K697"/>
      <c r="R697"/>
    </row>
    <row r="698" spans="10:18">
      <c r="J698"/>
      <c r="K698"/>
      <c r="R698"/>
    </row>
    <row r="699" spans="10:18">
      <c r="J699"/>
      <c r="K699"/>
      <c r="R699"/>
    </row>
    <row r="700" spans="10:18">
      <c r="J700"/>
      <c r="K700"/>
      <c r="R700"/>
    </row>
    <row r="701" spans="10:18">
      <c r="J701"/>
      <c r="K701"/>
      <c r="R701"/>
    </row>
    <row r="702" spans="10:18">
      <c r="J702"/>
      <c r="K702"/>
      <c r="R702"/>
    </row>
    <row r="703" spans="10:18">
      <c r="J703"/>
      <c r="K703"/>
      <c r="R703"/>
    </row>
    <row r="704" spans="10:18">
      <c r="J704"/>
      <c r="K704"/>
      <c r="R704"/>
    </row>
    <row r="705" spans="10:18">
      <c r="J705"/>
      <c r="K705"/>
      <c r="R705"/>
    </row>
    <row r="706" spans="10:18">
      <c r="J706"/>
      <c r="K706"/>
      <c r="R706"/>
    </row>
    <row r="707" spans="10:18">
      <c r="J707"/>
      <c r="K707"/>
      <c r="R707"/>
    </row>
    <row r="708" spans="10:18">
      <c r="J708"/>
      <c r="K708"/>
      <c r="R708"/>
    </row>
    <row r="709" spans="10:18">
      <c r="J709"/>
      <c r="K709"/>
      <c r="R709"/>
    </row>
    <row r="710" spans="10:18">
      <c r="J710"/>
      <c r="K710"/>
      <c r="R710"/>
    </row>
    <row r="711" spans="10:18">
      <c r="J711"/>
      <c r="K711"/>
      <c r="R711"/>
    </row>
    <row r="712" spans="10:18">
      <c r="J712"/>
      <c r="K712"/>
      <c r="R712"/>
    </row>
    <row r="713" spans="10:18">
      <c r="J713"/>
      <c r="K713"/>
      <c r="R713"/>
    </row>
    <row r="714" spans="10:18">
      <c r="J714"/>
      <c r="K714"/>
      <c r="R714"/>
    </row>
    <row r="715" spans="10:18">
      <c r="J715"/>
      <c r="K715"/>
      <c r="R715"/>
    </row>
    <row r="716" spans="10:18">
      <c r="J716"/>
      <c r="K716"/>
      <c r="R716"/>
    </row>
    <row r="717" spans="10:18">
      <c r="J717"/>
      <c r="K717"/>
      <c r="R717"/>
    </row>
    <row r="718" spans="10:18">
      <c r="J718"/>
      <c r="K718"/>
      <c r="R718"/>
    </row>
    <row r="719" spans="10:18">
      <c r="J719"/>
      <c r="K719"/>
      <c r="R719"/>
    </row>
    <row r="720" spans="10:18">
      <c r="J720"/>
      <c r="K720"/>
      <c r="R720"/>
    </row>
    <row r="721" spans="10:18">
      <c r="J721"/>
      <c r="K721"/>
      <c r="R721"/>
    </row>
    <row r="722" spans="10:18">
      <c r="J722"/>
      <c r="K722"/>
      <c r="R722"/>
    </row>
    <row r="723" spans="10:18">
      <c r="J723"/>
      <c r="K723"/>
      <c r="R723"/>
    </row>
    <row r="724" spans="10:18">
      <c r="J724"/>
      <c r="K724"/>
      <c r="R724"/>
    </row>
    <row r="725" spans="10:18">
      <c r="J725"/>
      <c r="K725"/>
      <c r="R725"/>
    </row>
    <row r="726" spans="10:18">
      <c r="J726"/>
      <c r="K726"/>
      <c r="R726"/>
    </row>
    <row r="727" spans="10:18">
      <c r="J727"/>
      <c r="K727"/>
      <c r="R727"/>
    </row>
    <row r="728" spans="10:18">
      <c r="J728"/>
      <c r="K728"/>
      <c r="R728"/>
    </row>
    <row r="729" spans="10:18">
      <c r="J729"/>
      <c r="K729"/>
      <c r="R729"/>
    </row>
    <row r="730" spans="10:18">
      <c r="J730"/>
      <c r="K730"/>
      <c r="R730"/>
    </row>
    <row r="731" spans="10:18">
      <c r="J731"/>
      <c r="K731"/>
      <c r="R731"/>
    </row>
    <row r="732" spans="10:18">
      <c r="J732"/>
      <c r="K732"/>
      <c r="R732"/>
    </row>
    <row r="733" spans="10:18">
      <c r="J733"/>
      <c r="K733"/>
      <c r="R733"/>
    </row>
    <row r="734" spans="10:18">
      <c r="J734"/>
      <c r="K734"/>
      <c r="R734"/>
    </row>
    <row r="735" spans="10:18">
      <c r="J735"/>
      <c r="K735"/>
      <c r="R735"/>
    </row>
    <row r="736" spans="10:18">
      <c r="J736"/>
      <c r="K736"/>
      <c r="R736"/>
    </row>
    <row r="737" spans="10:18">
      <c r="J737"/>
      <c r="K737"/>
      <c r="R737"/>
    </row>
    <row r="738" spans="10:18">
      <c r="J738"/>
      <c r="K738"/>
      <c r="R738"/>
    </row>
    <row r="739" spans="10:18">
      <c r="J739"/>
      <c r="K739"/>
      <c r="R739"/>
    </row>
    <row r="740" spans="10:18">
      <c r="J740"/>
      <c r="K740"/>
      <c r="R740"/>
    </row>
    <row r="741" spans="10:18">
      <c r="J741"/>
      <c r="K741"/>
      <c r="R741"/>
    </row>
    <row r="742" spans="10:18">
      <c r="J742"/>
      <c r="K742"/>
      <c r="R742"/>
    </row>
    <row r="743" spans="10:18">
      <c r="J743"/>
      <c r="K743"/>
      <c r="R743"/>
    </row>
    <row r="744" spans="10:18">
      <c r="J744"/>
      <c r="K744"/>
      <c r="R744"/>
    </row>
    <row r="745" spans="10:18">
      <c r="J745"/>
      <c r="K745"/>
      <c r="R745"/>
    </row>
    <row r="746" spans="10:18">
      <c r="J746"/>
      <c r="K746"/>
      <c r="R746"/>
    </row>
    <row r="747" spans="10:18">
      <c r="J747"/>
      <c r="K747"/>
      <c r="R747"/>
    </row>
    <row r="748" spans="10:18">
      <c r="J748"/>
      <c r="K748"/>
      <c r="R748"/>
    </row>
    <row r="749" spans="10:18">
      <c r="J749"/>
      <c r="K749"/>
      <c r="R749"/>
    </row>
    <row r="750" spans="10:18">
      <c r="J750"/>
      <c r="K750"/>
      <c r="R750"/>
    </row>
    <row r="751" spans="10:18">
      <c r="J751"/>
      <c r="K751"/>
      <c r="R751"/>
    </row>
    <row r="752" spans="10:18">
      <c r="J752"/>
      <c r="K752"/>
      <c r="R752"/>
    </row>
    <row r="753" spans="10:18">
      <c r="J753"/>
      <c r="K753"/>
      <c r="R753"/>
    </row>
    <row r="754" spans="10:18">
      <c r="J754"/>
      <c r="K754"/>
    </row>
    <row r="755" spans="10:18">
      <c r="J755"/>
      <c r="K755"/>
    </row>
    <row r="756" spans="10:18">
      <c r="J756"/>
      <c r="K756"/>
    </row>
    <row r="757" spans="10:18">
      <c r="J757"/>
      <c r="K757"/>
    </row>
    <row r="758" spans="10:18">
      <c r="J758"/>
      <c r="K758"/>
    </row>
    <row r="759" spans="10:18">
      <c r="J759"/>
      <c r="K759"/>
    </row>
    <row r="760" spans="10:18">
      <c r="J760"/>
      <c r="K760"/>
    </row>
    <row r="761" spans="10:18">
      <c r="J761"/>
      <c r="K761"/>
    </row>
    <row r="762" spans="10:18">
      <c r="J762"/>
      <c r="K762"/>
    </row>
    <row r="763" spans="10:18">
      <c r="J763"/>
      <c r="K763"/>
    </row>
    <row r="764" spans="10:18">
      <c r="J764"/>
      <c r="K764"/>
    </row>
    <row r="765" spans="10:18">
      <c r="J765"/>
      <c r="K765"/>
    </row>
    <row r="766" spans="10:18">
      <c r="J766"/>
      <c r="K766"/>
    </row>
    <row r="767" spans="10:18">
      <c r="J767"/>
      <c r="K767"/>
    </row>
    <row r="768" spans="10:18">
      <c r="J768"/>
      <c r="K768"/>
    </row>
    <row r="769" spans="10:11">
      <c r="J769"/>
      <c r="K769"/>
    </row>
    <row r="770" spans="10:11">
      <c r="J770"/>
      <c r="K770"/>
    </row>
    <row r="771" spans="10:11">
      <c r="J771"/>
      <c r="K771"/>
    </row>
    <row r="772" spans="10:11">
      <c r="J772"/>
      <c r="K772"/>
    </row>
    <row r="773" spans="10:11">
      <c r="J773"/>
      <c r="K773"/>
    </row>
    <row r="774" spans="10:11">
      <c r="J774"/>
      <c r="K774"/>
    </row>
    <row r="775" spans="10:11">
      <c r="J775"/>
      <c r="K775"/>
    </row>
    <row r="776" spans="10:11">
      <c r="J776"/>
      <c r="K776"/>
    </row>
    <row r="777" spans="10:11">
      <c r="J777"/>
      <c r="K777"/>
    </row>
    <row r="778" spans="10:11">
      <c r="J778"/>
      <c r="K778"/>
    </row>
    <row r="779" spans="10:11">
      <c r="J779"/>
      <c r="K779"/>
    </row>
    <row r="780" spans="10:11">
      <c r="J780"/>
      <c r="K780"/>
    </row>
    <row r="781" spans="10:11">
      <c r="J781"/>
      <c r="K781"/>
    </row>
    <row r="782" spans="10:11">
      <c r="J782"/>
      <c r="K782"/>
    </row>
    <row r="783" spans="10:11">
      <c r="J783"/>
      <c r="K783"/>
    </row>
    <row r="784" spans="10:11">
      <c r="J784"/>
      <c r="K784"/>
    </row>
    <row r="785" spans="10:11">
      <c r="J785"/>
      <c r="K785"/>
    </row>
    <row r="786" spans="10:11">
      <c r="J786"/>
      <c r="K786"/>
    </row>
    <row r="787" spans="10:11">
      <c r="J787"/>
      <c r="K787"/>
    </row>
    <row r="788" spans="10:11">
      <c r="J788"/>
      <c r="K788"/>
    </row>
    <row r="789" spans="10:11">
      <c r="J789"/>
      <c r="K789"/>
    </row>
    <row r="790" spans="10:11">
      <c r="J790"/>
      <c r="K790"/>
    </row>
    <row r="791" spans="10:11">
      <c r="J791"/>
      <c r="K791"/>
    </row>
    <row r="792" spans="10:11">
      <c r="J792"/>
      <c r="K792"/>
    </row>
    <row r="793" spans="10:11">
      <c r="J793"/>
      <c r="K793"/>
    </row>
    <row r="794" spans="10:11">
      <c r="J794"/>
      <c r="K794"/>
    </row>
    <row r="795" spans="10:11">
      <c r="J795"/>
      <c r="K795"/>
    </row>
    <row r="796" spans="10:11">
      <c r="J796"/>
      <c r="K796"/>
    </row>
    <row r="797" spans="10:11">
      <c r="J797"/>
      <c r="K797"/>
    </row>
    <row r="798" spans="10:11">
      <c r="J798"/>
      <c r="K798"/>
    </row>
    <row r="799" spans="10:11">
      <c r="J799"/>
      <c r="K799"/>
    </row>
    <row r="800" spans="10:11">
      <c r="J800"/>
      <c r="K800"/>
    </row>
    <row r="801" spans="10:11">
      <c r="J801"/>
      <c r="K801"/>
    </row>
    <row r="802" spans="10:11">
      <c r="J802"/>
      <c r="K802"/>
    </row>
    <row r="803" spans="10:11">
      <c r="J803"/>
      <c r="K803"/>
    </row>
    <row r="804" spans="10:11">
      <c r="J804"/>
      <c r="K804"/>
    </row>
    <row r="805" spans="10:11">
      <c r="J805"/>
      <c r="K805"/>
    </row>
    <row r="806" spans="10:11">
      <c r="J806"/>
      <c r="K806"/>
    </row>
    <row r="807" spans="10:11">
      <c r="J807"/>
      <c r="K807"/>
    </row>
    <row r="808" spans="10:11">
      <c r="J808"/>
      <c r="K808"/>
    </row>
    <row r="809" spans="10:11">
      <c r="J809"/>
      <c r="K809"/>
    </row>
    <row r="810" spans="10:11">
      <c r="J810"/>
      <c r="K810"/>
    </row>
    <row r="811" spans="10:11">
      <c r="J811"/>
      <c r="K811"/>
    </row>
    <row r="812" spans="10:11">
      <c r="J812"/>
      <c r="K812"/>
    </row>
    <row r="813" spans="10:11">
      <c r="J813"/>
      <c r="K813"/>
    </row>
    <row r="814" spans="10:11">
      <c r="J814"/>
      <c r="K814"/>
    </row>
    <row r="815" spans="10:11">
      <c r="J815"/>
      <c r="K815"/>
    </row>
    <row r="816" spans="10:11">
      <c r="J816"/>
      <c r="K816"/>
    </row>
    <row r="817" spans="10:11">
      <c r="J817"/>
      <c r="K817"/>
    </row>
    <row r="818" spans="10:11">
      <c r="J818"/>
      <c r="K818"/>
    </row>
    <row r="819" spans="10:11">
      <c r="J819"/>
      <c r="K819"/>
    </row>
    <row r="820" spans="10:11">
      <c r="J820"/>
      <c r="K820"/>
    </row>
    <row r="821" spans="10:11">
      <c r="J821"/>
      <c r="K821"/>
    </row>
    <row r="822" spans="10:11">
      <c r="J822"/>
      <c r="K822"/>
    </row>
    <row r="823" spans="10:11">
      <c r="J823"/>
      <c r="K823"/>
    </row>
    <row r="824" spans="10:11">
      <c r="J824"/>
      <c r="K824"/>
    </row>
    <row r="825" spans="10:11">
      <c r="J825"/>
      <c r="K825"/>
    </row>
    <row r="826" spans="10:11">
      <c r="J826"/>
      <c r="K826"/>
    </row>
    <row r="827" spans="10:11">
      <c r="J827"/>
      <c r="K827"/>
    </row>
    <row r="828" spans="10:11">
      <c r="J828"/>
      <c r="K828"/>
    </row>
    <row r="829" spans="10:11">
      <c r="J829"/>
      <c r="K829"/>
    </row>
    <row r="830" spans="10:11">
      <c r="J830"/>
      <c r="K830"/>
    </row>
    <row r="831" spans="10:11">
      <c r="J831"/>
      <c r="K831"/>
    </row>
    <row r="832" spans="10:11">
      <c r="J832"/>
      <c r="K832"/>
    </row>
    <row r="833" spans="10:11">
      <c r="J833"/>
      <c r="K833"/>
    </row>
    <row r="834" spans="10:11">
      <c r="J834"/>
      <c r="K834"/>
    </row>
    <row r="835" spans="10:11">
      <c r="J835"/>
      <c r="K835"/>
    </row>
    <row r="836" spans="10:11">
      <c r="J836"/>
      <c r="K836"/>
    </row>
    <row r="837" spans="10:11">
      <c r="J837"/>
      <c r="K837"/>
    </row>
    <row r="838" spans="10:11">
      <c r="J838"/>
      <c r="K838"/>
    </row>
    <row r="839" spans="10:11">
      <c r="J839"/>
      <c r="K839"/>
    </row>
    <row r="840" spans="10:11">
      <c r="J840"/>
      <c r="K840"/>
    </row>
    <row r="841" spans="10:11">
      <c r="J841"/>
      <c r="K841"/>
    </row>
    <row r="842" spans="10:11">
      <c r="J842"/>
      <c r="K842"/>
    </row>
    <row r="843" spans="10:11">
      <c r="J843"/>
      <c r="K843"/>
    </row>
    <row r="844" spans="10:11">
      <c r="J844"/>
      <c r="K844"/>
    </row>
    <row r="845" spans="10:11">
      <c r="J845"/>
      <c r="K845"/>
    </row>
    <row r="846" spans="10:11">
      <c r="J846"/>
      <c r="K846"/>
    </row>
    <row r="847" spans="10:11">
      <c r="J847"/>
      <c r="K847"/>
    </row>
    <row r="848" spans="10:11">
      <c r="J848"/>
      <c r="K848"/>
    </row>
    <row r="849" spans="10:11">
      <c r="J849"/>
      <c r="K849"/>
    </row>
    <row r="850" spans="10:11">
      <c r="J850"/>
      <c r="K850"/>
    </row>
    <row r="851" spans="10:11">
      <c r="J851"/>
      <c r="K851"/>
    </row>
    <row r="852" spans="10:11">
      <c r="J852"/>
      <c r="K852"/>
    </row>
    <row r="853" spans="10:11">
      <c r="J853"/>
      <c r="K853"/>
    </row>
    <row r="854" spans="10:11">
      <c r="J854"/>
      <c r="K854"/>
    </row>
    <row r="855" spans="10:11">
      <c r="J855"/>
      <c r="K855"/>
    </row>
    <row r="856" spans="10:11">
      <c r="J856"/>
      <c r="K856"/>
    </row>
    <row r="857" spans="10:11">
      <c r="J857"/>
      <c r="K857"/>
    </row>
    <row r="858" spans="10:11">
      <c r="J858"/>
      <c r="K858"/>
    </row>
    <row r="859" spans="10:11">
      <c r="J859"/>
      <c r="K859"/>
    </row>
    <row r="860" spans="10:11">
      <c r="J860"/>
      <c r="K860"/>
    </row>
    <row r="861" spans="10:11">
      <c r="J861"/>
      <c r="K861"/>
    </row>
    <row r="862" spans="10:11">
      <c r="J862"/>
      <c r="K862"/>
    </row>
    <row r="863" spans="10:11">
      <c r="J863"/>
      <c r="K863"/>
    </row>
    <row r="864" spans="10:11">
      <c r="J864"/>
      <c r="K864"/>
    </row>
    <row r="865" spans="10:11">
      <c r="J865"/>
      <c r="K865"/>
    </row>
    <row r="866" spans="10:11">
      <c r="J866"/>
      <c r="K866"/>
    </row>
    <row r="867" spans="10:11">
      <c r="J867"/>
      <c r="K867"/>
    </row>
    <row r="868" spans="10:11">
      <c r="J868"/>
      <c r="K868"/>
    </row>
    <row r="869" spans="10:11">
      <c r="J869"/>
      <c r="K869"/>
    </row>
    <row r="870" spans="10:11">
      <c r="J870"/>
      <c r="K870"/>
    </row>
    <row r="871" spans="10:11">
      <c r="J871"/>
      <c r="K871"/>
    </row>
    <row r="872" spans="10:11">
      <c r="J872"/>
      <c r="K872"/>
    </row>
    <row r="873" spans="10:11">
      <c r="J873"/>
      <c r="K873"/>
    </row>
    <row r="874" spans="10:11">
      <c r="J874"/>
      <c r="K874"/>
    </row>
    <row r="875" spans="10:11">
      <c r="J875"/>
      <c r="K875"/>
    </row>
    <row r="876" spans="10:11">
      <c r="J876"/>
      <c r="K876"/>
    </row>
    <row r="877" spans="10:11">
      <c r="J877"/>
      <c r="K877"/>
    </row>
    <row r="878" spans="10:11">
      <c r="J878"/>
      <c r="K878"/>
    </row>
    <row r="879" spans="10:11">
      <c r="J879"/>
      <c r="K879"/>
    </row>
    <row r="880" spans="10:11">
      <c r="J880"/>
      <c r="K880"/>
    </row>
    <row r="881" spans="10:11">
      <c r="J881"/>
      <c r="K881"/>
    </row>
    <row r="882" spans="10:11">
      <c r="J882"/>
      <c r="K882"/>
    </row>
    <row r="883" spans="10:11">
      <c r="J883"/>
      <c r="K883"/>
    </row>
    <row r="884" spans="10:11">
      <c r="J884"/>
      <c r="K884"/>
    </row>
    <row r="885" spans="10:11">
      <c r="J885"/>
      <c r="K885"/>
    </row>
    <row r="886" spans="10:11">
      <c r="J886"/>
      <c r="K886"/>
    </row>
    <row r="887" spans="10:11">
      <c r="J887"/>
      <c r="K887"/>
    </row>
    <row r="888" spans="10:11">
      <c r="J888"/>
      <c r="K888"/>
    </row>
    <row r="889" spans="10:11">
      <c r="J889"/>
      <c r="K889"/>
    </row>
    <row r="890" spans="10:11">
      <c r="J890"/>
      <c r="K890"/>
    </row>
    <row r="891" spans="10:11">
      <c r="J891"/>
      <c r="K891"/>
    </row>
    <row r="892" spans="10:11">
      <c r="J892"/>
      <c r="K892"/>
    </row>
    <row r="893" spans="10:11">
      <c r="J893"/>
      <c r="K893"/>
    </row>
    <row r="894" spans="10:11">
      <c r="J894"/>
      <c r="K894"/>
    </row>
    <row r="895" spans="10:11">
      <c r="J895"/>
      <c r="K895"/>
    </row>
    <row r="896" spans="10:11">
      <c r="J896"/>
      <c r="K896"/>
    </row>
    <row r="897" spans="10:11">
      <c r="J897"/>
      <c r="K897"/>
    </row>
    <row r="898" spans="10:11">
      <c r="J898"/>
      <c r="K898"/>
    </row>
    <row r="899" spans="10:11">
      <c r="J899"/>
      <c r="K899"/>
    </row>
    <row r="900" spans="10:11">
      <c r="J900"/>
      <c r="K900"/>
    </row>
    <row r="901" spans="10:11">
      <c r="J901"/>
      <c r="K901"/>
    </row>
    <row r="902" spans="10:11">
      <c r="J902"/>
      <c r="K902"/>
    </row>
    <row r="903" spans="10:11">
      <c r="J903"/>
      <c r="K903"/>
    </row>
    <row r="904" spans="10:11">
      <c r="J904"/>
      <c r="K904"/>
    </row>
    <row r="905" spans="10:11">
      <c r="J905"/>
      <c r="K905"/>
    </row>
    <row r="906" spans="10:11">
      <c r="J906"/>
      <c r="K906"/>
    </row>
    <row r="907" spans="10:11">
      <c r="J907"/>
      <c r="K907"/>
    </row>
    <row r="908" spans="10:11">
      <c r="J908"/>
      <c r="K908"/>
    </row>
    <row r="909" spans="10:11">
      <c r="J909"/>
      <c r="K909"/>
    </row>
    <row r="910" spans="10:11">
      <c r="J910"/>
      <c r="K910"/>
    </row>
    <row r="911" spans="10:11">
      <c r="J911"/>
      <c r="K911"/>
    </row>
    <row r="912" spans="10:11">
      <c r="J912"/>
      <c r="K912"/>
    </row>
    <row r="913" spans="10:11">
      <c r="J913"/>
      <c r="K913"/>
    </row>
    <row r="914" spans="10:11">
      <c r="J914"/>
      <c r="K914"/>
    </row>
    <row r="915" spans="10:11">
      <c r="J915"/>
      <c r="K915"/>
    </row>
    <row r="916" spans="10:11">
      <c r="J916"/>
      <c r="K916"/>
    </row>
    <row r="917" spans="10:11">
      <c r="J917"/>
      <c r="K917"/>
    </row>
    <row r="918" spans="10:11">
      <c r="J918"/>
      <c r="K918"/>
    </row>
    <row r="919" spans="10:11">
      <c r="J919"/>
      <c r="K919"/>
    </row>
    <row r="920" spans="10:11">
      <c r="J920"/>
      <c r="K920"/>
    </row>
    <row r="921" spans="10:11">
      <c r="J921"/>
      <c r="K921"/>
    </row>
    <row r="922" spans="10:11">
      <c r="J922"/>
      <c r="K922"/>
    </row>
    <row r="923" spans="10:11">
      <c r="J923"/>
      <c r="K923"/>
    </row>
    <row r="924" spans="10:11">
      <c r="J924"/>
      <c r="K924"/>
    </row>
    <row r="925" spans="10:11">
      <c r="J925"/>
      <c r="K925"/>
    </row>
    <row r="926" spans="10:11">
      <c r="J926"/>
      <c r="K926"/>
    </row>
    <row r="927" spans="10:11">
      <c r="J927"/>
      <c r="K927"/>
    </row>
    <row r="928" spans="10:11">
      <c r="J928"/>
      <c r="K928"/>
    </row>
    <row r="929" spans="10:11">
      <c r="J929"/>
      <c r="K929"/>
    </row>
    <row r="930" spans="10:11">
      <c r="J930"/>
      <c r="K930"/>
    </row>
    <row r="931" spans="10:11">
      <c r="J931"/>
      <c r="K931"/>
    </row>
    <row r="932" spans="10:11">
      <c r="J932"/>
      <c r="K932"/>
    </row>
    <row r="933" spans="10:11">
      <c r="J933"/>
      <c r="K933"/>
    </row>
    <row r="934" spans="10:11">
      <c r="J934"/>
      <c r="K934"/>
    </row>
    <row r="935" spans="10:11">
      <c r="J935"/>
      <c r="K935"/>
    </row>
    <row r="936" spans="10:11">
      <c r="J936"/>
      <c r="K936"/>
    </row>
    <row r="937" spans="10:11">
      <c r="J937"/>
      <c r="K937"/>
    </row>
    <row r="938" spans="10:11">
      <c r="J938"/>
      <c r="K938"/>
    </row>
    <row r="939" spans="10:11">
      <c r="J939"/>
      <c r="K939"/>
    </row>
    <row r="940" spans="10:11">
      <c r="J940"/>
      <c r="K940"/>
    </row>
    <row r="941" spans="10:11">
      <c r="J941"/>
      <c r="K941"/>
    </row>
    <row r="942" spans="10:11">
      <c r="J942"/>
      <c r="K942"/>
    </row>
    <row r="943" spans="10:11">
      <c r="J943"/>
      <c r="K943"/>
    </row>
    <row r="944" spans="10:11">
      <c r="J944"/>
      <c r="K944"/>
    </row>
    <row r="945" spans="10:11">
      <c r="J945"/>
      <c r="K945"/>
    </row>
    <row r="946" spans="10:11">
      <c r="J946"/>
      <c r="K946"/>
    </row>
    <row r="947" spans="10:11">
      <c r="J947"/>
      <c r="K947"/>
    </row>
    <row r="948" spans="10:11">
      <c r="J948"/>
      <c r="K948"/>
    </row>
    <row r="949" spans="10:11">
      <c r="J949"/>
      <c r="K949"/>
    </row>
    <row r="950" spans="10:11">
      <c r="J950"/>
      <c r="K950"/>
    </row>
    <row r="951" spans="10:11">
      <c r="J951"/>
      <c r="K951"/>
    </row>
    <row r="952" spans="10:11">
      <c r="J952"/>
      <c r="K952"/>
    </row>
    <row r="953" spans="10:11">
      <c r="J953"/>
      <c r="K953"/>
    </row>
    <row r="954" spans="10:11">
      <c r="J954"/>
      <c r="K954"/>
    </row>
    <row r="955" spans="10:11">
      <c r="J955"/>
      <c r="K955"/>
    </row>
    <row r="956" spans="10:11">
      <c r="J956"/>
      <c r="K956"/>
    </row>
    <row r="957" spans="10:11">
      <c r="J957"/>
      <c r="K957"/>
    </row>
    <row r="958" spans="10:11">
      <c r="J958"/>
      <c r="K958"/>
    </row>
    <row r="959" spans="10:11">
      <c r="J959"/>
      <c r="K959"/>
    </row>
    <row r="960" spans="10:11">
      <c r="J960"/>
      <c r="K960"/>
    </row>
    <row r="961" spans="10:11">
      <c r="J961"/>
      <c r="K961"/>
    </row>
    <row r="962" spans="10:11">
      <c r="J962"/>
      <c r="K962"/>
    </row>
    <row r="963" spans="10:11">
      <c r="J963"/>
      <c r="K963"/>
    </row>
    <row r="964" spans="10:11">
      <c r="J964"/>
      <c r="K964"/>
    </row>
    <row r="965" spans="10:11">
      <c r="J965"/>
      <c r="K965"/>
    </row>
    <row r="966" spans="10:11">
      <c r="J966"/>
      <c r="K966"/>
    </row>
    <row r="967" spans="10:11">
      <c r="J967"/>
      <c r="K967"/>
    </row>
    <row r="968" spans="10:11">
      <c r="J968"/>
      <c r="K968"/>
    </row>
    <row r="969" spans="10:11">
      <c r="J969"/>
      <c r="K969"/>
    </row>
    <row r="970" spans="10:11">
      <c r="J970"/>
      <c r="K970"/>
    </row>
    <row r="971" spans="10:11">
      <c r="J971"/>
      <c r="K971"/>
    </row>
    <row r="972" spans="10:11">
      <c r="J972"/>
      <c r="K972"/>
    </row>
    <row r="973" spans="10:11">
      <c r="J973"/>
      <c r="K973"/>
    </row>
    <row r="974" spans="10:11">
      <c r="J974"/>
      <c r="K974"/>
    </row>
    <row r="975" spans="10:11">
      <c r="J975"/>
      <c r="K975"/>
    </row>
    <row r="976" spans="10:11">
      <c r="J976"/>
      <c r="K976"/>
    </row>
    <row r="977" spans="10:11">
      <c r="J977"/>
      <c r="K977"/>
    </row>
    <row r="978" spans="10:11">
      <c r="J978"/>
      <c r="K978"/>
    </row>
    <row r="979" spans="10:11">
      <c r="J979"/>
      <c r="K979"/>
    </row>
    <row r="980" spans="10:11">
      <c r="J980"/>
      <c r="K980"/>
    </row>
    <row r="981" spans="10:11">
      <c r="J981"/>
      <c r="K981"/>
    </row>
    <row r="982" spans="10:11">
      <c r="J982"/>
      <c r="K982"/>
    </row>
    <row r="983" spans="10:11">
      <c r="J983"/>
      <c r="K983"/>
    </row>
    <row r="984" spans="10:11">
      <c r="J984"/>
      <c r="K984"/>
    </row>
    <row r="985" spans="10:11">
      <c r="J985"/>
      <c r="K985"/>
    </row>
    <row r="986" spans="10:11">
      <c r="J986"/>
      <c r="K986"/>
    </row>
    <row r="987" spans="10:11">
      <c r="J987"/>
      <c r="K987"/>
    </row>
    <row r="988" spans="10:11">
      <c r="J988"/>
      <c r="K988"/>
    </row>
    <row r="989" spans="10:11">
      <c r="J989"/>
      <c r="K989"/>
    </row>
    <row r="990" spans="10:11">
      <c r="J990"/>
      <c r="K990"/>
    </row>
    <row r="991" spans="10:11">
      <c r="J991"/>
      <c r="K991"/>
    </row>
    <row r="992" spans="10:11">
      <c r="J992"/>
      <c r="K992"/>
    </row>
    <row r="993" spans="10:11">
      <c r="J993"/>
      <c r="K993"/>
    </row>
    <row r="994" spans="10:11">
      <c r="J994"/>
      <c r="K994"/>
    </row>
    <row r="995" spans="10:11">
      <c r="J995"/>
      <c r="K995"/>
    </row>
    <row r="996" spans="10:11">
      <c r="J996"/>
      <c r="K996"/>
    </row>
    <row r="997" spans="10:11">
      <c r="J997"/>
      <c r="K997"/>
    </row>
    <row r="998" spans="10:11">
      <c r="J998"/>
      <c r="K998"/>
    </row>
    <row r="999" spans="10:11">
      <c r="J999"/>
      <c r="K999"/>
    </row>
    <row r="1000" spans="10:11">
      <c r="J1000"/>
      <c r="K1000"/>
    </row>
    <row r="1001" spans="10:11">
      <c r="J1001"/>
      <c r="K1001"/>
    </row>
    <row r="1002" spans="10:11">
      <c r="J1002"/>
      <c r="K1002"/>
    </row>
    <row r="1003" spans="10:11">
      <c r="J1003"/>
      <c r="K1003"/>
    </row>
    <row r="1004" spans="10:11">
      <c r="J1004"/>
      <c r="K1004"/>
    </row>
    <row r="1005" spans="10:11">
      <c r="J1005"/>
      <c r="K1005"/>
    </row>
    <row r="1006" spans="10:11">
      <c r="J1006"/>
      <c r="K1006"/>
    </row>
    <row r="1007" spans="10:11">
      <c r="J1007"/>
      <c r="K1007"/>
    </row>
    <row r="1008" spans="10:11">
      <c r="J1008"/>
      <c r="K1008"/>
    </row>
    <row r="1009" spans="10:11">
      <c r="J1009"/>
      <c r="K1009"/>
    </row>
    <row r="1010" spans="10:11">
      <c r="J1010"/>
      <c r="K1010"/>
    </row>
    <row r="1011" spans="10:11">
      <c r="J1011"/>
      <c r="K1011"/>
    </row>
    <row r="1012" spans="10:11">
      <c r="J1012"/>
      <c r="K1012"/>
    </row>
    <row r="1013" spans="10:11">
      <c r="J1013"/>
      <c r="K1013"/>
    </row>
    <row r="1014" spans="10:11">
      <c r="J1014"/>
      <c r="K1014"/>
    </row>
    <row r="1015" spans="10:11">
      <c r="J1015"/>
      <c r="K1015"/>
    </row>
    <row r="1016" spans="10:11">
      <c r="J1016"/>
      <c r="K1016"/>
    </row>
    <row r="1017" spans="10:11">
      <c r="J1017"/>
      <c r="K1017"/>
    </row>
    <row r="1018" spans="10:11">
      <c r="J1018"/>
      <c r="K1018"/>
    </row>
    <row r="1019" spans="10:11">
      <c r="J1019"/>
      <c r="K1019"/>
    </row>
    <row r="1020" spans="10:11">
      <c r="J1020"/>
      <c r="K1020"/>
    </row>
    <row r="1021" spans="10:11">
      <c r="J1021"/>
      <c r="K1021"/>
    </row>
    <row r="1022" spans="10:11">
      <c r="J1022"/>
      <c r="K1022"/>
    </row>
    <row r="1023" spans="10:11">
      <c r="J1023"/>
      <c r="K1023"/>
    </row>
    <row r="1024" spans="10:11">
      <c r="J1024"/>
      <c r="K1024"/>
    </row>
    <row r="1025" spans="10:11">
      <c r="J1025"/>
      <c r="K1025"/>
    </row>
    <row r="1026" spans="10:11">
      <c r="J1026"/>
      <c r="K1026"/>
    </row>
    <row r="1027" spans="10:11">
      <c r="J1027"/>
      <c r="K1027"/>
    </row>
    <row r="1028" spans="10:11">
      <c r="J1028"/>
      <c r="K1028"/>
    </row>
    <row r="1029" spans="10:11">
      <c r="J1029"/>
      <c r="K1029"/>
    </row>
    <row r="1030" spans="10:11">
      <c r="J1030"/>
      <c r="K1030"/>
    </row>
    <row r="1031" spans="10:11">
      <c r="J1031"/>
      <c r="K1031"/>
    </row>
    <row r="1032" spans="10:11">
      <c r="J1032"/>
      <c r="K1032"/>
    </row>
    <row r="1033" spans="10:11">
      <c r="J1033"/>
      <c r="K1033"/>
    </row>
    <row r="1034" spans="10:11">
      <c r="J1034"/>
      <c r="K1034"/>
    </row>
    <row r="1035" spans="10:11">
      <c r="J1035"/>
      <c r="K1035"/>
    </row>
    <row r="1036" spans="10:11">
      <c r="J1036"/>
      <c r="K1036"/>
    </row>
    <row r="1037" spans="10:11">
      <c r="J1037"/>
      <c r="K1037"/>
    </row>
    <row r="1038" spans="10:11">
      <c r="J1038"/>
      <c r="K1038"/>
    </row>
    <row r="1039" spans="10:11">
      <c r="J1039"/>
      <c r="K1039"/>
    </row>
    <row r="1040" spans="10:11">
      <c r="J1040"/>
      <c r="K1040"/>
    </row>
    <row r="1041" spans="10:11">
      <c r="J1041"/>
      <c r="K1041"/>
    </row>
    <row r="1042" spans="10:11">
      <c r="J1042"/>
      <c r="K1042"/>
    </row>
    <row r="1043" spans="10:11">
      <c r="J1043"/>
      <c r="K1043"/>
    </row>
    <row r="1044" spans="10:11">
      <c r="J1044"/>
      <c r="K1044"/>
    </row>
    <row r="1045" spans="10:11">
      <c r="J1045"/>
      <c r="K1045"/>
    </row>
    <row r="1046" spans="10:11">
      <c r="J1046"/>
      <c r="K1046"/>
    </row>
    <row r="1047" spans="10:11">
      <c r="J1047"/>
      <c r="K1047"/>
    </row>
    <row r="1048" spans="10:11">
      <c r="J1048"/>
      <c r="K1048"/>
    </row>
    <row r="1049" spans="10:11">
      <c r="J1049"/>
      <c r="K1049"/>
    </row>
    <row r="1050" spans="10:11">
      <c r="J1050"/>
      <c r="K1050"/>
    </row>
    <row r="1051" spans="10:11">
      <c r="J1051"/>
      <c r="K1051"/>
    </row>
    <row r="1052" spans="10:11">
      <c r="J1052"/>
      <c r="K1052"/>
    </row>
    <row r="1053" spans="10:11">
      <c r="J1053"/>
      <c r="K1053"/>
    </row>
    <row r="1054" spans="10:11">
      <c r="J1054"/>
      <c r="K1054"/>
    </row>
    <row r="1055" spans="10:11">
      <c r="J1055"/>
      <c r="K1055"/>
    </row>
    <row r="1056" spans="10:11">
      <c r="J1056"/>
      <c r="K1056"/>
    </row>
    <row r="1057" spans="10:11">
      <c r="J1057"/>
      <c r="K1057"/>
    </row>
    <row r="1058" spans="10:11">
      <c r="J1058"/>
      <c r="K1058"/>
    </row>
    <row r="1059" spans="10:11">
      <c r="J1059"/>
      <c r="K1059"/>
    </row>
    <row r="1060" spans="10:11">
      <c r="J1060"/>
      <c r="K1060"/>
    </row>
    <row r="1061" spans="10:11">
      <c r="J1061"/>
      <c r="K1061"/>
    </row>
    <row r="1062" spans="10:11">
      <c r="J1062"/>
      <c r="K1062"/>
    </row>
    <row r="1063" spans="10:11">
      <c r="J1063"/>
      <c r="K1063"/>
    </row>
    <row r="1064" spans="10:11">
      <c r="J1064"/>
      <c r="K1064"/>
    </row>
    <row r="1065" spans="10:11">
      <c r="J1065"/>
      <c r="K1065"/>
    </row>
    <row r="1066" spans="10:11">
      <c r="J1066"/>
      <c r="K1066"/>
    </row>
    <row r="1067" spans="10:11">
      <c r="J1067"/>
      <c r="K1067"/>
    </row>
    <row r="1068" spans="10:11">
      <c r="J1068"/>
      <c r="K1068"/>
    </row>
    <row r="1069" spans="10:11">
      <c r="J1069"/>
      <c r="K1069"/>
    </row>
    <row r="1070" spans="10:11">
      <c r="J1070"/>
      <c r="K1070"/>
    </row>
    <row r="1071" spans="10:11">
      <c r="J1071"/>
      <c r="K1071"/>
    </row>
    <row r="1072" spans="10:11">
      <c r="J1072"/>
      <c r="K1072"/>
    </row>
    <row r="1073" spans="10:11">
      <c r="J1073"/>
      <c r="K1073"/>
    </row>
    <row r="1074" spans="10:11">
      <c r="J1074"/>
      <c r="K1074"/>
    </row>
    <row r="1075" spans="10:11">
      <c r="J1075"/>
      <c r="K1075"/>
    </row>
    <row r="1076" spans="10:11">
      <c r="J1076"/>
      <c r="K1076"/>
    </row>
    <row r="1077" spans="10:11">
      <c r="J1077"/>
      <c r="K1077"/>
    </row>
    <row r="1078" spans="10:11">
      <c r="J1078"/>
      <c r="K1078"/>
    </row>
    <row r="1079" spans="10:11">
      <c r="J1079"/>
      <c r="K1079"/>
    </row>
    <row r="1080" spans="10:11">
      <c r="J1080"/>
      <c r="K1080"/>
    </row>
    <row r="1081" spans="10:11">
      <c r="J1081"/>
      <c r="K1081"/>
    </row>
    <row r="1082" spans="10:11">
      <c r="J1082"/>
      <c r="K1082"/>
    </row>
    <row r="1083" spans="10:11">
      <c r="J1083"/>
      <c r="K1083"/>
    </row>
    <row r="1084" spans="10:11">
      <c r="J1084"/>
      <c r="K1084"/>
    </row>
    <row r="1085" spans="10:11">
      <c r="J1085"/>
      <c r="K1085"/>
    </row>
    <row r="1086" spans="10:11">
      <c r="J1086"/>
      <c r="K1086"/>
    </row>
    <row r="1087" spans="10:11">
      <c r="J1087"/>
      <c r="K1087"/>
    </row>
    <row r="1088" spans="10:11">
      <c r="J1088"/>
      <c r="K1088"/>
    </row>
    <row r="1089" spans="10:11">
      <c r="J1089"/>
      <c r="K1089"/>
    </row>
    <row r="1090" spans="10:11">
      <c r="J1090"/>
      <c r="K1090"/>
    </row>
    <row r="1091" spans="10:11">
      <c r="J1091"/>
      <c r="K1091"/>
    </row>
    <row r="1092" spans="10:11">
      <c r="J1092"/>
      <c r="K1092"/>
    </row>
    <row r="1093" spans="10:11">
      <c r="J1093"/>
      <c r="K1093"/>
    </row>
    <row r="1094" spans="10:11">
      <c r="J1094"/>
      <c r="K1094"/>
    </row>
    <row r="1095" spans="10:11">
      <c r="J1095"/>
      <c r="K1095"/>
    </row>
    <row r="1096" spans="10:11">
      <c r="J1096"/>
      <c r="K1096"/>
    </row>
    <row r="1097" spans="10:11">
      <c r="J1097"/>
      <c r="K1097"/>
    </row>
    <row r="1098" spans="10:11">
      <c r="J1098"/>
      <c r="K1098"/>
    </row>
    <row r="1099" spans="10:11">
      <c r="J1099"/>
      <c r="K1099"/>
    </row>
    <row r="1100" spans="10:11">
      <c r="J1100"/>
      <c r="K1100"/>
    </row>
    <row r="1101" spans="10:11">
      <c r="J1101"/>
      <c r="K1101"/>
    </row>
    <row r="1102" spans="10:11">
      <c r="J1102"/>
      <c r="K1102"/>
    </row>
    <row r="1103" spans="10:11">
      <c r="J1103"/>
      <c r="K1103"/>
    </row>
    <row r="1104" spans="10:11">
      <c r="J1104"/>
      <c r="K1104"/>
    </row>
    <row r="1105" spans="10:11">
      <c r="J1105"/>
      <c r="K1105"/>
    </row>
    <row r="1106" spans="10:11">
      <c r="J1106"/>
      <c r="K1106"/>
    </row>
    <row r="1107" spans="10:11">
      <c r="J1107"/>
      <c r="K1107"/>
    </row>
    <row r="1108" spans="10:11">
      <c r="J1108"/>
      <c r="K1108"/>
    </row>
    <row r="1109" spans="10:11">
      <c r="J1109"/>
      <c r="K1109"/>
    </row>
    <row r="1110" spans="10:11">
      <c r="J1110"/>
      <c r="K1110"/>
    </row>
    <row r="1111" spans="10:11">
      <c r="J1111"/>
      <c r="K1111"/>
    </row>
    <row r="1112" spans="10:11">
      <c r="J1112"/>
      <c r="K1112"/>
    </row>
    <row r="1113" spans="10:11">
      <c r="J1113"/>
      <c r="K1113"/>
    </row>
    <row r="1114" spans="10:11">
      <c r="J1114"/>
      <c r="K1114"/>
    </row>
    <row r="1115" spans="10:11">
      <c r="J1115"/>
      <c r="K1115"/>
    </row>
    <row r="1116" spans="10:11">
      <c r="J1116"/>
      <c r="K1116"/>
    </row>
    <row r="1117" spans="10:11">
      <c r="J1117"/>
      <c r="K1117"/>
    </row>
    <row r="1118" spans="10:11">
      <c r="J1118"/>
      <c r="K1118"/>
    </row>
    <row r="1119" spans="10:11">
      <c r="J1119"/>
      <c r="K1119"/>
    </row>
    <row r="1120" spans="10:11">
      <c r="J1120"/>
      <c r="K1120"/>
    </row>
    <row r="1121" spans="10:11">
      <c r="J1121"/>
      <c r="K1121"/>
    </row>
    <row r="1122" spans="10:11">
      <c r="J1122"/>
      <c r="K1122"/>
    </row>
    <row r="1123" spans="10:11">
      <c r="J1123"/>
      <c r="K1123"/>
    </row>
    <row r="1124" spans="10:11">
      <c r="J1124"/>
      <c r="K1124"/>
    </row>
    <row r="1125" spans="10:11">
      <c r="J1125"/>
      <c r="K1125"/>
    </row>
    <row r="1126" spans="10:11">
      <c r="J1126"/>
      <c r="K1126"/>
    </row>
    <row r="1127" spans="10:11">
      <c r="J1127"/>
      <c r="K1127"/>
    </row>
    <row r="1128" spans="10:11">
      <c r="J1128"/>
      <c r="K1128"/>
    </row>
    <row r="1129" spans="10:11">
      <c r="J1129"/>
      <c r="K1129"/>
    </row>
    <row r="1130" spans="10:11">
      <c r="J1130"/>
      <c r="K1130"/>
    </row>
    <row r="1131" spans="10:11">
      <c r="J1131"/>
      <c r="K1131"/>
    </row>
    <row r="1132" spans="10:11">
      <c r="J1132"/>
      <c r="K1132"/>
    </row>
    <row r="1133" spans="10:11">
      <c r="J1133"/>
      <c r="K1133"/>
    </row>
    <row r="1134" spans="10:11">
      <c r="J1134"/>
      <c r="K1134"/>
    </row>
    <row r="1135" spans="10:11">
      <c r="J1135"/>
      <c r="K1135"/>
    </row>
    <row r="1136" spans="10:11">
      <c r="J1136"/>
      <c r="K1136"/>
    </row>
    <row r="1137" spans="10:11">
      <c r="J1137"/>
      <c r="K1137"/>
    </row>
    <row r="1138" spans="10:11">
      <c r="J1138"/>
      <c r="K1138"/>
    </row>
    <row r="1139" spans="10:11">
      <c r="J1139"/>
      <c r="K1139"/>
    </row>
    <row r="1140" spans="10:11">
      <c r="J1140"/>
      <c r="K1140"/>
    </row>
    <row r="1141" spans="10:11">
      <c r="J1141"/>
      <c r="K1141"/>
    </row>
    <row r="1142" spans="10:11">
      <c r="J1142"/>
      <c r="K1142"/>
    </row>
    <row r="1143" spans="10:11">
      <c r="J1143"/>
      <c r="K1143"/>
    </row>
    <row r="1144" spans="10:11">
      <c r="J1144"/>
      <c r="K1144"/>
    </row>
    <row r="1145" spans="10:11">
      <c r="J1145"/>
      <c r="K1145"/>
    </row>
    <row r="1146" spans="10:11">
      <c r="J1146"/>
      <c r="K1146"/>
    </row>
    <row r="1147" spans="10:11">
      <c r="J1147"/>
      <c r="K1147"/>
    </row>
    <row r="1148" spans="10:11">
      <c r="J1148"/>
      <c r="K1148"/>
    </row>
    <row r="1149" spans="10:11">
      <c r="J1149"/>
      <c r="K1149"/>
    </row>
    <row r="1150" spans="10:11">
      <c r="J1150"/>
      <c r="K1150"/>
    </row>
    <row r="1151" spans="10:11">
      <c r="J1151"/>
      <c r="K1151"/>
    </row>
    <row r="1152" spans="10:11">
      <c r="J1152"/>
      <c r="K1152"/>
    </row>
    <row r="1153" spans="10:11">
      <c r="J1153"/>
      <c r="K1153"/>
    </row>
    <row r="1154" spans="10:11">
      <c r="J1154"/>
      <c r="K1154"/>
    </row>
    <row r="1155" spans="10:11">
      <c r="J1155"/>
      <c r="K1155"/>
    </row>
    <row r="1156" spans="10:11">
      <c r="J1156"/>
      <c r="K1156"/>
    </row>
    <row r="1157" spans="10:11">
      <c r="J1157"/>
      <c r="K1157"/>
    </row>
    <row r="1158" spans="10:11">
      <c r="J1158"/>
      <c r="K1158"/>
    </row>
    <row r="1159" spans="10:11">
      <c r="J1159"/>
      <c r="K1159"/>
    </row>
    <row r="1160" spans="10:11">
      <c r="J1160"/>
      <c r="K1160"/>
    </row>
    <row r="1161" spans="10:11">
      <c r="J1161"/>
      <c r="K1161"/>
    </row>
    <row r="1162" spans="10:11">
      <c r="J1162"/>
      <c r="K1162"/>
    </row>
    <row r="1163" spans="10:11">
      <c r="J1163"/>
      <c r="K1163"/>
    </row>
    <row r="1164" spans="10:11">
      <c r="J1164"/>
      <c r="K1164"/>
    </row>
    <row r="1165" spans="10:11">
      <c r="J1165"/>
      <c r="K1165"/>
    </row>
    <row r="1166" spans="10:11">
      <c r="J1166"/>
      <c r="K1166"/>
    </row>
    <row r="1167" spans="10:11">
      <c r="J1167"/>
      <c r="K1167"/>
    </row>
    <row r="1168" spans="10:11">
      <c r="J1168"/>
      <c r="K1168"/>
    </row>
    <row r="1169" spans="10:11">
      <c r="J1169"/>
      <c r="K1169"/>
    </row>
    <row r="1170" spans="10:11">
      <c r="J1170"/>
      <c r="K1170"/>
    </row>
    <row r="1171" spans="10:11">
      <c r="J1171"/>
      <c r="K1171"/>
    </row>
    <row r="1172" spans="10:11">
      <c r="J1172"/>
      <c r="K1172"/>
    </row>
    <row r="1173" spans="10:11">
      <c r="J1173"/>
      <c r="K1173"/>
    </row>
    <row r="1174" spans="10:11">
      <c r="J1174"/>
      <c r="K1174"/>
    </row>
    <row r="1175" spans="10:11">
      <c r="J1175"/>
      <c r="K1175"/>
    </row>
    <row r="1176" spans="10:11">
      <c r="J1176"/>
      <c r="K1176"/>
    </row>
    <row r="1177" spans="10:11">
      <c r="J1177"/>
      <c r="K1177"/>
    </row>
    <row r="1178" spans="10:11">
      <c r="J1178"/>
      <c r="K1178"/>
    </row>
    <row r="1179" spans="10:11">
      <c r="J1179"/>
      <c r="K1179"/>
    </row>
    <row r="1180" spans="10:11">
      <c r="J1180"/>
      <c r="K1180"/>
    </row>
    <row r="1181" spans="10:11">
      <c r="J1181"/>
      <c r="K1181"/>
    </row>
    <row r="1182" spans="10:11">
      <c r="J1182"/>
      <c r="K1182"/>
    </row>
    <row r="1183" spans="10:11">
      <c r="J1183"/>
      <c r="K1183"/>
    </row>
    <row r="1184" spans="10:11">
      <c r="J1184"/>
      <c r="K1184"/>
    </row>
    <row r="1185" spans="10:11">
      <c r="J1185"/>
      <c r="K1185"/>
    </row>
    <row r="1186" spans="10:11">
      <c r="J1186"/>
      <c r="K1186"/>
    </row>
    <row r="1187" spans="10:11">
      <c r="J1187"/>
      <c r="K1187"/>
    </row>
    <row r="1188" spans="10:11">
      <c r="J1188"/>
      <c r="K1188"/>
    </row>
    <row r="1189" spans="10:11">
      <c r="J1189"/>
      <c r="K1189"/>
    </row>
    <row r="1190" spans="10:11">
      <c r="J1190"/>
      <c r="K1190"/>
    </row>
    <row r="1191" spans="10:11">
      <c r="J1191"/>
      <c r="K1191"/>
    </row>
    <row r="1192" spans="10:11">
      <c r="J1192"/>
      <c r="K1192"/>
    </row>
    <row r="1193" spans="10:11">
      <c r="J1193"/>
      <c r="K1193"/>
    </row>
    <row r="1194" spans="10:11">
      <c r="J1194"/>
      <c r="K1194"/>
    </row>
    <row r="1195" spans="10:11">
      <c r="J1195"/>
      <c r="K1195"/>
    </row>
    <row r="1196" spans="10:11">
      <c r="J1196"/>
      <c r="K1196"/>
    </row>
    <row r="1197" spans="10:11">
      <c r="J1197"/>
      <c r="K1197"/>
    </row>
    <row r="1198" spans="10:11">
      <c r="J1198"/>
      <c r="K1198"/>
    </row>
    <row r="1199" spans="10:11">
      <c r="J1199"/>
      <c r="K1199"/>
    </row>
    <row r="1200" spans="10:11">
      <c r="J1200"/>
      <c r="K1200"/>
    </row>
    <row r="1201" spans="10:11">
      <c r="J1201"/>
      <c r="K1201"/>
    </row>
    <row r="1202" spans="10:11">
      <c r="J1202"/>
      <c r="K1202"/>
    </row>
    <row r="1203" spans="10:11">
      <c r="J1203"/>
      <c r="K1203"/>
    </row>
    <row r="1204" spans="10:11">
      <c r="J1204"/>
      <c r="K1204"/>
    </row>
    <row r="1205" spans="10:11">
      <c r="J1205"/>
      <c r="K1205"/>
    </row>
    <row r="1206" spans="10:11">
      <c r="J1206"/>
      <c r="K1206"/>
    </row>
    <row r="1207" spans="10:11">
      <c r="J1207"/>
      <c r="K1207"/>
    </row>
    <row r="1208" spans="10:11">
      <c r="J1208"/>
      <c r="K1208"/>
    </row>
    <row r="1209" spans="10:11">
      <c r="J1209"/>
      <c r="K1209"/>
    </row>
    <row r="1210" spans="10:11">
      <c r="J1210"/>
      <c r="K1210"/>
    </row>
    <row r="1211" spans="10:11">
      <c r="J1211"/>
      <c r="K1211"/>
    </row>
    <row r="1212" spans="10:11">
      <c r="J1212"/>
      <c r="K1212"/>
    </row>
    <row r="1213" spans="10:11">
      <c r="J1213"/>
      <c r="K1213"/>
    </row>
    <row r="1214" spans="10:11">
      <c r="J1214"/>
      <c r="K1214"/>
    </row>
    <row r="1215" spans="10:11">
      <c r="J1215"/>
      <c r="K1215"/>
    </row>
    <row r="1216" spans="10:11">
      <c r="J1216"/>
      <c r="K1216"/>
    </row>
    <row r="1217" spans="10:11">
      <c r="J1217"/>
      <c r="K1217"/>
    </row>
    <row r="1218" spans="10:11">
      <c r="J1218"/>
      <c r="K1218"/>
    </row>
    <row r="1219" spans="10:11">
      <c r="J1219"/>
      <c r="K1219"/>
    </row>
    <row r="1220" spans="10:11">
      <c r="J1220"/>
      <c r="K1220"/>
    </row>
    <row r="1221" spans="10:11">
      <c r="J1221"/>
      <c r="K1221"/>
    </row>
    <row r="1222" spans="10:11">
      <c r="J1222"/>
      <c r="K1222"/>
    </row>
    <row r="1223" spans="10:11">
      <c r="J1223"/>
      <c r="K1223"/>
    </row>
    <row r="1224" spans="10:11">
      <c r="J1224"/>
      <c r="K1224"/>
    </row>
    <row r="1225" spans="10:11">
      <c r="J1225"/>
      <c r="K1225"/>
    </row>
    <row r="1226" spans="10:11">
      <c r="J1226"/>
      <c r="K1226"/>
    </row>
    <row r="1227" spans="10:11">
      <c r="J1227"/>
      <c r="K1227"/>
    </row>
    <row r="1228" spans="10:11">
      <c r="J1228"/>
      <c r="K1228"/>
    </row>
    <row r="1229" spans="10:11">
      <c r="J1229"/>
      <c r="K1229"/>
    </row>
    <row r="1230" spans="10:11">
      <c r="J1230"/>
      <c r="K1230"/>
    </row>
    <row r="1231" spans="10:11">
      <c r="J1231"/>
      <c r="K1231"/>
    </row>
    <row r="1232" spans="10:11">
      <c r="J1232"/>
      <c r="K1232"/>
    </row>
    <row r="1233" spans="10:11">
      <c r="J1233"/>
      <c r="K1233"/>
    </row>
    <row r="1234" spans="10:11">
      <c r="J1234"/>
      <c r="K1234"/>
    </row>
    <row r="1235" spans="10:11">
      <c r="J1235"/>
      <c r="K1235"/>
    </row>
    <row r="1236" spans="10:11">
      <c r="J1236"/>
      <c r="K1236"/>
    </row>
    <row r="1237" spans="10:11">
      <c r="J1237"/>
      <c r="K1237"/>
    </row>
    <row r="1238" spans="10:11">
      <c r="J1238"/>
      <c r="K1238"/>
    </row>
    <row r="1239" spans="10:11">
      <c r="J1239"/>
      <c r="K1239"/>
    </row>
    <row r="1240" spans="10:11">
      <c r="J1240"/>
      <c r="K1240"/>
    </row>
    <row r="1241" spans="10:11">
      <c r="J1241"/>
      <c r="K1241"/>
    </row>
    <row r="1242" spans="10:11">
      <c r="J1242"/>
      <c r="K1242"/>
    </row>
    <row r="1243" spans="10:11">
      <c r="J1243"/>
      <c r="K1243"/>
    </row>
    <row r="1244" spans="10:11">
      <c r="J1244"/>
      <c r="K1244"/>
    </row>
    <row r="1245" spans="10:11">
      <c r="J1245"/>
      <c r="K1245"/>
    </row>
    <row r="1246" spans="10:11">
      <c r="J1246"/>
      <c r="K1246"/>
    </row>
    <row r="1247" spans="10:11">
      <c r="J1247"/>
      <c r="K1247"/>
    </row>
    <row r="1248" spans="10:11">
      <c r="J1248"/>
      <c r="K1248"/>
    </row>
    <row r="1249" spans="10:11">
      <c r="J1249"/>
      <c r="K1249"/>
    </row>
    <row r="1250" spans="10:11">
      <c r="J1250"/>
      <c r="K1250"/>
    </row>
    <row r="1251" spans="10:11">
      <c r="J1251"/>
      <c r="K1251"/>
    </row>
    <row r="1252" spans="10:11">
      <c r="J1252"/>
      <c r="K1252"/>
    </row>
    <row r="1253" spans="10:11">
      <c r="J1253"/>
      <c r="K1253"/>
    </row>
    <row r="1254" spans="10:11">
      <c r="J1254"/>
      <c r="K1254"/>
    </row>
    <row r="1255" spans="10:11">
      <c r="J1255"/>
      <c r="K1255"/>
    </row>
    <row r="1256" spans="10:11">
      <c r="J1256"/>
      <c r="K1256"/>
    </row>
    <row r="1257" spans="10:11">
      <c r="J1257"/>
      <c r="K1257"/>
    </row>
    <row r="1258" spans="10:11">
      <c r="J1258"/>
      <c r="K1258"/>
    </row>
    <row r="1259" spans="10:11">
      <c r="J1259"/>
      <c r="K1259"/>
    </row>
    <row r="1260" spans="10:11">
      <c r="J1260"/>
      <c r="K1260"/>
    </row>
    <row r="1261" spans="10:11">
      <c r="J1261"/>
      <c r="K1261"/>
    </row>
    <row r="1262" spans="10:11">
      <c r="J1262"/>
      <c r="K1262"/>
    </row>
    <row r="1263" spans="10:11">
      <c r="J1263"/>
      <c r="K1263"/>
    </row>
    <row r="1264" spans="10:11">
      <c r="J1264"/>
      <c r="K1264"/>
    </row>
    <row r="1265" spans="10:11">
      <c r="J1265"/>
      <c r="K1265"/>
    </row>
    <row r="1266" spans="10:11">
      <c r="J1266"/>
      <c r="K1266"/>
    </row>
    <row r="1267" spans="10:11">
      <c r="J1267"/>
      <c r="K1267"/>
    </row>
    <row r="1268" spans="10:11">
      <c r="J1268"/>
      <c r="K1268"/>
    </row>
    <row r="1269" spans="10:11">
      <c r="J1269"/>
      <c r="K1269"/>
    </row>
    <row r="1270" spans="10:11">
      <c r="J1270"/>
      <c r="K1270"/>
    </row>
    <row r="1271" spans="10:11">
      <c r="J1271"/>
      <c r="K1271"/>
    </row>
    <row r="1272" spans="10:11">
      <c r="J1272"/>
      <c r="K1272"/>
    </row>
    <row r="1273" spans="10:11">
      <c r="J1273"/>
      <c r="K1273"/>
    </row>
    <row r="1274" spans="10:11">
      <c r="J1274"/>
      <c r="K1274"/>
    </row>
    <row r="1275" spans="10:11">
      <c r="J1275"/>
      <c r="K1275"/>
    </row>
    <row r="1276" spans="10:11">
      <c r="J1276"/>
      <c r="K1276"/>
    </row>
    <row r="1277" spans="10:11">
      <c r="J1277"/>
      <c r="K1277"/>
    </row>
    <row r="1278" spans="10:11">
      <c r="J1278"/>
      <c r="K1278"/>
    </row>
    <row r="1279" spans="10:11">
      <c r="J1279"/>
      <c r="K1279"/>
    </row>
    <row r="1280" spans="10:11">
      <c r="J1280"/>
      <c r="K1280"/>
    </row>
    <row r="1281" spans="10:11">
      <c r="J1281"/>
      <c r="K1281"/>
    </row>
    <row r="1282" spans="10:11">
      <c r="J1282"/>
      <c r="K1282"/>
    </row>
    <row r="1283" spans="10:11">
      <c r="J1283"/>
      <c r="K1283"/>
    </row>
    <row r="1284" spans="10:11">
      <c r="J1284"/>
      <c r="K1284"/>
    </row>
    <row r="1285" spans="10:11">
      <c r="J1285"/>
      <c r="K1285"/>
    </row>
    <row r="1286" spans="10:11">
      <c r="J1286"/>
      <c r="K1286"/>
    </row>
    <row r="1287" spans="10:11">
      <c r="J1287"/>
      <c r="K1287"/>
    </row>
    <row r="1288" spans="10:11">
      <c r="J1288"/>
      <c r="K1288"/>
    </row>
    <row r="1289" spans="10:11">
      <c r="J1289"/>
      <c r="K1289"/>
    </row>
    <row r="1290" spans="10:11">
      <c r="J1290"/>
      <c r="K1290"/>
    </row>
    <row r="1291" spans="10:11">
      <c r="J1291"/>
      <c r="K1291"/>
    </row>
    <row r="1292" spans="10:11">
      <c r="J1292"/>
      <c r="K1292"/>
    </row>
    <row r="1293" spans="10:11">
      <c r="J1293"/>
      <c r="K1293"/>
    </row>
    <row r="1294" spans="10:11">
      <c r="J1294"/>
      <c r="K1294"/>
    </row>
    <row r="1295" spans="10:11">
      <c r="J1295"/>
      <c r="K1295"/>
    </row>
    <row r="1296" spans="10:11">
      <c r="J1296"/>
      <c r="K1296"/>
    </row>
    <row r="1297" spans="10:11">
      <c r="J1297"/>
      <c r="K1297"/>
    </row>
    <row r="1298" spans="10:11">
      <c r="J1298"/>
      <c r="K1298"/>
    </row>
    <row r="1299" spans="10:11">
      <c r="J1299"/>
      <c r="K1299"/>
    </row>
    <row r="1300" spans="10:11">
      <c r="J1300"/>
      <c r="K1300"/>
    </row>
    <row r="1301" spans="10:11">
      <c r="J1301"/>
      <c r="K1301"/>
    </row>
    <row r="1302" spans="10:11">
      <c r="J1302"/>
      <c r="K1302"/>
    </row>
    <row r="1303" spans="10:11">
      <c r="J1303"/>
      <c r="K1303"/>
    </row>
    <row r="1304" spans="10:11">
      <c r="J1304"/>
      <c r="K1304"/>
    </row>
    <row r="1305" spans="10:11">
      <c r="J1305"/>
      <c r="K1305"/>
    </row>
    <row r="1306" spans="10:11">
      <c r="J1306"/>
      <c r="K1306"/>
    </row>
    <row r="1307" spans="10:11">
      <c r="J1307"/>
      <c r="K1307"/>
    </row>
    <row r="1308" spans="10:11">
      <c r="J1308"/>
      <c r="K1308"/>
    </row>
    <row r="1309" spans="10:11">
      <c r="J1309"/>
      <c r="K1309"/>
    </row>
    <row r="1310" spans="10:11">
      <c r="J1310"/>
      <c r="K1310"/>
    </row>
    <row r="1311" spans="10:11">
      <c r="J1311"/>
      <c r="K1311"/>
    </row>
    <row r="1312" spans="10:11">
      <c r="J1312"/>
      <c r="K1312"/>
    </row>
    <row r="1313" spans="10:11">
      <c r="J1313"/>
      <c r="K1313"/>
    </row>
    <row r="1314" spans="10:11">
      <c r="J1314"/>
      <c r="K1314"/>
    </row>
    <row r="1315" spans="10:11">
      <c r="J1315"/>
      <c r="K1315"/>
    </row>
    <row r="1316" spans="10:11">
      <c r="J1316"/>
      <c r="K1316"/>
    </row>
    <row r="1317" spans="10:11">
      <c r="J1317"/>
      <c r="K1317"/>
    </row>
    <row r="1318" spans="10:11">
      <c r="J1318"/>
      <c r="K1318"/>
    </row>
    <row r="1319" spans="10:11">
      <c r="J1319"/>
      <c r="K1319"/>
    </row>
    <row r="1320" spans="10:11">
      <c r="J1320"/>
      <c r="K1320"/>
    </row>
    <row r="1321" spans="10:11">
      <c r="J1321"/>
      <c r="K1321"/>
    </row>
    <row r="1322" spans="10:11">
      <c r="J1322"/>
      <c r="K1322"/>
    </row>
    <row r="1323" spans="10:11">
      <c r="J1323"/>
      <c r="K1323"/>
    </row>
    <row r="1324" spans="10:11">
      <c r="J1324"/>
      <c r="K1324"/>
    </row>
    <row r="1325" spans="10:11">
      <c r="J1325"/>
      <c r="K1325"/>
    </row>
    <row r="1326" spans="10:11">
      <c r="J1326"/>
      <c r="K1326"/>
    </row>
    <row r="1327" spans="10:11">
      <c r="J1327"/>
      <c r="K1327"/>
    </row>
    <row r="1328" spans="10:11">
      <c r="J1328"/>
      <c r="K1328"/>
    </row>
    <row r="1329" spans="10:11">
      <c r="J1329"/>
      <c r="K1329"/>
    </row>
    <row r="1330" spans="10:11">
      <c r="J1330"/>
      <c r="K1330"/>
    </row>
    <row r="1331" spans="10:11">
      <c r="J1331"/>
      <c r="K1331"/>
    </row>
    <row r="1332" spans="10:11">
      <c r="J1332"/>
      <c r="K1332"/>
    </row>
    <row r="1333" spans="10:11">
      <c r="J1333"/>
      <c r="K1333"/>
    </row>
    <row r="1334" spans="10:11">
      <c r="J1334"/>
      <c r="K1334"/>
    </row>
    <row r="1335" spans="10:11">
      <c r="J1335"/>
      <c r="K1335"/>
    </row>
    <row r="1336" spans="10:11">
      <c r="J1336"/>
      <c r="K1336"/>
    </row>
    <row r="1337" spans="10:11">
      <c r="J1337"/>
      <c r="K1337"/>
    </row>
    <row r="1338" spans="10:11">
      <c r="J1338"/>
      <c r="K1338"/>
    </row>
    <row r="1339" spans="10:11">
      <c r="J1339"/>
      <c r="K1339"/>
    </row>
    <row r="1340" spans="10:11">
      <c r="J1340"/>
      <c r="K1340"/>
    </row>
    <row r="1341" spans="10:11">
      <c r="J1341"/>
      <c r="K1341"/>
    </row>
    <row r="1342" spans="10:11">
      <c r="J1342"/>
      <c r="K1342"/>
    </row>
    <row r="1343" spans="10:11">
      <c r="J1343"/>
      <c r="K1343"/>
    </row>
    <row r="1344" spans="10:11">
      <c r="J1344"/>
      <c r="K1344"/>
    </row>
    <row r="1345" spans="10:11">
      <c r="J1345"/>
      <c r="K1345"/>
    </row>
    <row r="1346" spans="10:11">
      <c r="J1346"/>
      <c r="K1346"/>
    </row>
    <row r="1347" spans="10:11">
      <c r="J1347"/>
      <c r="K1347"/>
    </row>
    <row r="1348" spans="10:11">
      <c r="J1348"/>
      <c r="K1348"/>
    </row>
    <row r="1349" spans="10:11">
      <c r="J1349"/>
      <c r="K1349"/>
    </row>
    <row r="1350" spans="10:11">
      <c r="J1350"/>
      <c r="K1350"/>
    </row>
    <row r="1351" spans="10:11">
      <c r="J1351"/>
      <c r="K1351"/>
    </row>
    <row r="1352" spans="10:11">
      <c r="J1352"/>
      <c r="K1352"/>
    </row>
    <row r="1353" spans="10:11">
      <c r="J1353"/>
      <c r="K1353"/>
    </row>
    <row r="1354" spans="10:11">
      <c r="J1354"/>
      <c r="K1354"/>
    </row>
    <row r="1355" spans="10:11">
      <c r="J1355"/>
      <c r="K1355"/>
    </row>
    <row r="1356" spans="10:11">
      <c r="J1356"/>
      <c r="K1356"/>
    </row>
    <row r="1357" spans="10:11">
      <c r="J1357"/>
      <c r="K1357"/>
    </row>
    <row r="1358" spans="10:11">
      <c r="J1358"/>
      <c r="K1358"/>
    </row>
    <row r="1359" spans="10:11">
      <c r="J1359"/>
      <c r="K1359"/>
    </row>
    <row r="1360" spans="10:11">
      <c r="J1360"/>
      <c r="K1360"/>
    </row>
    <row r="1361" spans="10:11">
      <c r="J1361"/>
      <c r="K1361"/>
    </row>
    <row r="1362" spans="10:11">
      <c r="J1362"/>
      <c r="K1362"/>
    </row>
    <row r="1363" spans="10:11">
      <c r="J1363"/>
      <c r="K1363"/>
    </row>
    <row r="1364" spans="10:11">
      <c r="J1364"/>
      <c r="K1364"/>
    </row>
    <row r="1365" spans="10:11">
      <c r="J1365"/>
      <c r="K1365"/>
    </row>
    <row r="1366" spans="10:11">
      <c r="J1366"/>
      <c r="K1366"/>
    </row>
    <row r="1367" spans="10:11">
      <c r="J1367"/>
      <c r="K1367"/>
    </row>
    <row r="1368" spans="10:11">
      <c r="J1368"/>
      <c r="K1368"/>
    </row>
    <row r="1369" spans="10:11">
      <c r="J1369"/>
      <c r="K1369"/>
    </row>
    <row r="1370" spans="10:11">
      <c r="J1370"/>
      <c r="K1370"/>
    </row>
    <row r="1371" spans="10:11">
      <c r="J1371"/>
      <c r="K1371"/>
    </row>
    <row r="1372" spans="10:11">
      <c r="J1372"/>
      <c r="K1372"/>
    </row>
    <row r="1373" spans="10:11">
      <c r="J1373"/>
      <c r="K1373"/>
    </row>
    <row r="1374" spans="10:11">
      <c r="J1374"/>
      <c r="K1374"/>
    </row>
    <row r="1375" spans="10:11">
      <c r="J1375"/>
      <c r="K1375"/>
    </row>
    <row r="1376" spans="10:11">
      <c r="J1376"/>
      <c r="K1376"/>
    </row>
    <row r="1377" spans="10:11">
      <c r="J1377"/>
      <c r="K1377"/>
    </row>
    <row r="1378" spans="10:11">
      <c r="J1378"/>
      <c r="K1378"/>
    </row>
    <row r="1379" spans="10:11">
      <c r="J1379"/>
      <c r="K1379"/>
    </row>
    <row r="1380" spans="10:11">
      <c r="J1380"/>
      <c r="K1380"/>
    </row>
    <row r="1381" spans="10:11">
      <c r="J1381"/>
      <c r="K1381"/>
    </row>
    <row r="1382" spans="10:11">
      <c r="J1382"/>
      <c r="K1382"/>
    </row>
    <row r="1383" spans="10:11">
      <c r="J1383"/>
      <c r="K1383"/>
    </row>
    <row r="1384" spans="10:11">
      <c r="J1384"/>
      <c r="K1384"/>
    </row>
    <row r="1385" spans="10:11">
      <c r="J1385"/>
      <c r="K1385"/>
    </row>
    <row r="1386" spans="10:11">
      <c r="J1386"/>
      <c r="K1386"/>
    </row>
    <row r="1387" spans="10:11">
      <c r="J1387"/>
      <c r="K1387"/>
    </row>
    <row r="1388" spans="10:11">
      <c r="J1388"/>
      <c r="K1388"/>
    </row>
    <row r="1389" spans="10:11">
      <c r="J1389"/>
      <c r="K1389"/>
    </row>
    <row r="1390" spans="10:11">
      <c r="J1390"/>
      <c r="K1390"/>
    </row>
    <row r="1391" spans="10:11">
      <c r="J1391"/>
      <c r="K1391"/>
    </row>
    <row r="1392" spans="10:11">
      <c r="J1392"/>
      <c r="K1392"/>
    </row>
    <row r="1393" spans="10:11">
      <c r="J1393"/>
      <c r="K1393"/>
    </row>
    <row r="1394" spans="10:11">
      <c r="J1394"/>
      <c r="K1394"/>
    </row>
    <row r="1395" spans="10:11">
      <c r="J1395"/>
      <c r="K1395"/>
    </row>
    <row r="1396" spans="10:11">
      <c r="J1396"/>
      <c r="K1396"/>
    </row>
    <row r="1397" spans="10:11">
      <c r="J1397"/>
      <c r="K1397"/>
    </row>
    <row r="1398" spans="10:11">
      <c r="J1398"/>
      <c r="K1398"/>
    </row>
    <row r="1399" spans="10:11">
      <c r="J1399"/>
      <c r="K1399"/>
    </row>
    <row r="1400" spans="10:11">
      <c r="J1400"/>
      <c r="K1400"/>
    </row>
    <row r="1401" spans="10:11">
      <c r="J1401"/>
      <c r="K1401"/>
    </row>
    <row r="1402" spans="10:11">
      <c r="J1402"/>
      <c r="K1402"/>
    </row>
    <row r="1403" spans="10:11">
      <c r="J1403"/>
      <c r="K1403"/>
    </row>
    <row r="1404" spans="10:11">
      <c r="J1404"/>
      <c r="K1404"/>
    </row>
    <row r="1405" spans="10:11">
      <c r="J1405"/>
      <c r="K1405"/>
    </row>
    <row r="1406" spans="10:11">
      <c r="J1406"/>
      <c r="K1406"/>
    </row>
    <row r="1407" spans="10:11">
      <c r="J1407"/>
      <c r="K1407"/>
    </row>
    <row r="1408" spans="10:11">
      <c r="J1408"/>
      <c r="K1408"/>
    </row>
    <row r="1409" spans="10:11">
      <c r="J1409"/>
      <c r="K1409"/>
    </row>
    <row r="1410" spans="10:11">
      <c r="J1410"/>
      <c r="K1410"/>
    </row>
    <row r="1411" spans="10:11">
      <c r="J1411"/>
      <c r="K1411"/>
    </row>
    <row r="1412" spans="10:11">
      <c r="J1412"/>
      <c r="K1412"/>
    </row>
    <row r="1413" spans="10:11">
      <c r="J1413"/>
      <c r="K1413"/>
    </row>
    <row r="1414" spans="10:11">
      <c r="J1414"/>
      <c r="K1414"/>
    </row>
    <row r="1415" spans="10:11">
      <c r="J1415"/>
      <c r="K1415"/>
    </row>
    <row r="1416" spans="10:11">
      <c r="J1416"/>
      <c r="K1416"/>
    </row>
    <row r="1417" spans="10:11">
      <c r="J1417"/>
      <c r="K1417"/>
    </row>
    <row r="1418" spans="10:11">
      <c r="J1418"/>
      <c r="K1418"/>
    </row>
    <row r="1419" spans="10:11">
      <c r="J1419"/>
      <c r="K1419"/>
    </row>
    <row r="1420" spans="10:11">
      <c r="J1420"/>
      <c r="K1420"/>
    </row>
    <row r="1421" spans="10:11">
      <c r="J1421"/>
      <c r="K1421"/>
    </row>
    <row r="1422" spans="10:11">
      <c r="J1422"/>
      <c r="K1422"/>
    </row>
    <row r="1423" spans="10:11">
      <c r="J1423"/>
      <c r="K1423"/>
    </row>
    <row r="1424" spans="10:11">
      <c r="J1424"/>
      <c r="K1424"/>
    </row>
    <row r="1425" spans="10:11">
      <c r="J1425"/>
      <c r="K1425"/>
    </row>
    <row r="1426" spans="10:11">
      <c r="J1426"/>
      <c r="K1426"/>
    </row>
    <row r="1427" spans="10:11">
      <c r="J1427"/>
      <c r="K1427"/>
    </row>
    <row r="1428" spans="10:11">
      <c r="J1428"/>
      <c r="K1428"/>
    </row>
    <row r="1429" spans="10:11">
      <c r="J1429"/>
      <c r="K1429"/>
    </row>
    <row r="1430" spans="10:11">
      <c r="J1430"/>
      <c r="K1430"/>
    </row>
    <row r="1431" spans="10:11">
      <c r="J1431"/>
      <c r="K1431"/>
    </row>
    <row r="1432" spans="10:11">
      <c r="J1432"/>
      <c r="K1432"/>
    </row>
    <row r="1433" spans="10:11">
      <c r="J1433"/>
      <c r="K1433"/>
    </row>
    <row r="1434" spans="10:11">
      <c r="J1434"/>
      <c r="K1434"/>
    </row>
    <row r="1435" spans="10:11">
      <c r="J1435"/>
      <c r="K1435"/>
    </row>
    <row r="1436" spans="10:11">
      <c r="J1436"/>
      <c r="K1436"/>
    </row>
    <row r="1437" spans="10:11">
      <c r="J1437"/>
      <c r="K1437"/>
    </row>
    <row r="1438" spans="10:11">
      <c r="J1438"/>
      <c r="K1438"/>
    </row>
    <row r="1439" spans="10:11">
      <c r="J1439"/>
      <c r="K1439"/>
    </row>
    <row r="1440" spans="10:11">
      <c r="J1440"/>
      <c r="K1440"/>
    </row>
    <row r="1441" spans="10:11">
      <c r="J1441"/>
      <c r="K1441"/>
    </row>
    <row r="1442" spans="10:11">
      <c r="J1442"/>
      <c r="K1442"/>
    </row>
    <row r="1443" spans="10:11">
      <c r="J1443"/>
      <c r="K1443"/>
    </row>
    <row r="1444" spans="10:11">
      <c r="J1444"/>
      <c r="K1444"/>
    </row>
    <row r="1445" spans="10:11">
      <c r="J1445"/>
      <c r="K1445"/>
    </row>
    <row r="1446" spans="10:11">
      <c r="J1446"/>
      <c r="K1446"/>
    </row>
    <row r="1447" spans="10:11">
      <c r="J1447"/>
      <c r="K1447"/>
    </row>
    <row r="1448" spans="10:11">
      <c r="J1448"/>
      <c r="K1448"/>
    </row>
    <row r="1449" spans="10:11">
      <c r="J1449"/>
      <c r="K1449"/>
    </row>
    <row r="1450" spans="10:11">
      <c r="J1450"/>
      <c r="K1450"/>
    </row>
    <row r="1451" spans="10:11">
      <c r="J1451"/>
      <c r="K1451"/>
    </row>
    <row r="1452" spans="10:11">
      <c r="J1452"/>
      <c r="K1452"/>
    </row>
    <row r="1453" spans="10:11">
      <c r="J1453"/>
      <c r="K1453"/>
    </row>
    <row r="1454" spans="10:11">
      <c r="J1454"/>
      <c r="K1454"/>
    </row>
    <row r="1455" spans="10:11">
      <c r="J1455"/>
      <c r="K1455"/>
    </row>
    <row r="1456" spans="10:11">
      <c r="J1456"/>
      <c r="K1456"/>
    </row>
    <row r="1457" spans="10:11">
      <c r="J1457"/>
      <c r="K1457"/>
    </row>
    <row r="1458" spans="10:11">
      <c r="J1458"/>
      <c r="K1458"/>
    </row>
    <row r="1459" spans="10:11">
      <c r="J1459"/>
      <c r="K1459"/>
    </row>
    <row r="1460" spans="10:11">
      <c r="J1460"/>
      <c r="K1460"/>
    </row>
    <row r="1461" spans="10:11">
      <c r="J1461"/>
      <c r="K1461"/>
    </row>
    <row r="1462" spans="10:11">
      <c r="J1462"/>
      <c r="K1462"/>
    </row>
    <row r="1463" spans="10:11">
      <c r="J1463"/>
      <c r="K1463"/>
    </row>
    <row r="1464" spans="10:11">
      <c r="J1464"/>
      <c r="K1464"/>
    </row>
    <row r="1465" spans="10:11">
      <c r="J1465"/>
      <c r="K1465"/>
    </row>
    <row r="1466" spans="10:11">
      <c r="J1466"/>
      <c r="K1466"/>
    </row>
    <row r="1467" spans="10:11">
      <c r="J1467"/>
      <c r="K1467"/>
    </row>
    <row r="1468" spans="10:11">
      <c r="J1468"/>
      <c r="K1468"/>
    </row>
    <row r="1469" spans="10:11">
      <c r="J1469"/>
      <c r="K1469"/>
    </row>
    <row r="1470" spans="10:11">
      <c r="J1470"/>
      <c r="K1470"/>
    </row>
    <row r="1471" spans="10:11">
      <c r="J1471"/>
      <c r="K1471"/>
    </row>
    <row r="1472" spans="10:11">
      <c r="J1472"/>
      <c r="K1472"/>
    </row>
    <row r="1473" spans="10:11">
      <c r="J1473"/>
      <c r="K1473"/>
    </row>
    <row r="1474" spans="10:11">
      <c r="J1474"/>
      <c r="K1474"/>
    </row>
    <row r="1475" spans="10:11">
      <c r="J1475"/>
      <c r="K1475"/>
    </row>
    <row r="1476" spans="10:11">
      <c r="J1476"/>
      <c r="K1476"/>
    </row>
    <row r="1477" spans="10:11">
      <c r="J1477"/>
      <c r="K1477"/>
    </row>
    <row r="1478" spans="10:11">
      <c r="J1478"/>
      <c r="K1478"/>
    </row>
    <row r="1479" spans="10:11">
      <c r="J1479"/>
      <c r="K1479"/>
    </row>
    <row r="1480" spans="10:11">
      <c r="J1480"/>
      <c r="K1480"/>
    </row>
    <row r="1481" spans="10:11">
      <c r="J1481"/>
      <c r="K1481"/>
    </row>
    <row r="1482" spans="10:11">
      <c r="J1482"/>
      <c r="K1482"/>
    </row>
    <row r="1483" spans="10:11">
      <c r="J1483"/>
      <c r="K1483"/>
    </row>
    <row r="1484" spans="10:11">
      <c r="J1484"/>
      <c r="K1484"/>
    </row>
    <row r="1485" spans="10:11">
      <c r="J1485"/>
      <c r="K1485"/>
    </row>
    <row r="1486" spans="10:11">
      <c r="J1486"/>
      <c r="K1486"/>
    </row>
    <row r="1487" spans="10:11">
      <c r="J1487"/>
      <c r="K1487"/>
    </row>
    <row r="1488" spans="10:11">
      <c r="J1488"/>
      <c r="K1488"/>
    </row>
    <row r="1489" spans="10:11">
      <c r="J1489"/>
      <c r="K1489"/>
    </row>
    <row r="1490" spans="10:11">
      <c r="J1490"/>
      <c r="K1490"/>
    </row>
    <row r="1491" spans="10:11">
      <c r="J1491"/>
      <c r="K1491"/>
    </row>
    <row r="1492" spans="10:11">
      <c r="J1492"/>
      <c r="K1492"/>
    </row>
    <row r="1493" spans="10:11">
      <c r="J1493"/>
      <c r="K1493"/>
    </row>
    <row r="1494" spans="10:11">
      <c r="J1494"/>
      <c r="K1494"/>
    </row>
    <row r="1495" spans="10:11">
      <c r="J1495"/>
      <c r="K1495"/>
    </row>
    <row r="1496" spans="10:11">
      <c r="J1496"/>
      <c r="K1496"/>
    </row>
    <row r="1497" spans="10:11">
      <c r="J1497"/>
      <c r="K1497"/>
    </row>
    <row r="1498" spans="10:11">
      <c r="J1498"/>
      <c r="K1498"/>
    </row>
    <row r="1499" spans="10:11">
      <c r="J1499"/>
      <c r="K1499"/>
    </row>
    <row r="1500" spans="10:11">
      <c r="J1500"/>
      <c r="K1500"/>
    </row>
    <row r="1501" spans="10:11">
      <c r="J1501"/>
      <c r="K1501"/>
    </row>
    <row r="1502" spans="10:11">
      <c r="J1502"/>
      <c r="K1502"/>
    </row>
    <row r="1503" spans="10:11">
      <c r="J1503"/>
      <c r="K1503"/>
    </row>
    <row r="1504" spans="10:11">
      <c r="J1504"/>
      <c r="K1504"/>
    </row>
    <row r="1505" spans="10:11">
      <c r="J1505"/>
      <c r="K1505"/>
    </row>
    <row r="1506" spans="10:11">
      <c r="J1506"/>
      <c r="K1506"/>
    </row>
    <row r="1507" spans="10:11">
      <c r="J1507"/>
      <c r="K1507"/>
    </row>
    <row r="1508" spans="10:11">
      <c r="J1508"/>
      <c r="K1508"/>
    </row>
    <row r="1509" spans="10:11">
      <c r="J1509"/>
      <c r="K1509"/>
    </row>
    <row r="1510" spans="10:11">
      <c r="J1510"/>
      <c r="K1510"/>
    </row>
    <row r="1511" spans="10:11">
      <c r="J1511"/>
      <c r="K1511"/>
    </row>
    <row r="1512" spans="10:11">
      <c r="J1512"/>
      <c r="K1512"/>
    </row>
    <row r="1513" spans="10:11">
      <c r="J1513"/>
      <c r="K1513"/>
    </row>
    <row r="1514" spans="10:11">
      <c r="J1514"/>
      <c r="K1514"/>
    </row>
    <row r="1515" spans="10:11">
      <c r="J1515"/>
      <c r="K1515"/>
    </row>
    <row r="1516" spans="10:11">
      <c r="J1516"/>
      <c r="K1516"/>
    </row>
    <row r="1517" spans="10:11">
      <c r="J1517"/>
      <c r="K1517"/>
    </row>
    <row r="1518" spans="10:11">
      <c r="J1518"/>
      <c r="K1518"/>
    </row>
    <row r="1519" spans="10:11">
      <c r="J1519"/>
      <c r="K1519"/>
    </row>
    <row r="1520" spans="10:11">
      <c r="J1520"/>
      <c r="K1520"/>
    </row>
    <row r="1521" spans="10:11">
      <c r="J1521"/>
      <c r="K1521"/>
    </row>
    <row r="1522" spans="10:11">
      <c r="J1522"/>
      <c r="K1522"/>
    </row>
    <row r="1523" spans="10:11">
      <c r="J1523"/>
      <c r="K1523"/>
    </row>
    <row r="1524" spans="10:11">
      <c r="J1524"/>
      <c r="K1524"/>
    </row>
    <row r="1525" spans="10:11">
      <c r="J1525"/>
      <c r="K1525"/>
    </row>
    <row r="1526" spans="10:11">
      <c r="J1526"/>
      <c r="K1526"/>
    </row>
    <row r="1527" spans="10:11">
      <c r="J1527"/>
      <c r="K1527"/>
    </row>
    <row r="1528" spans="10:11">
      <c r="J1528"/>
      <c r="K1528"/>
    </row>
    <row r="1529" spans="10:11">
      <c r="J1529"/>
      <c r="K1529"/>
    </row>
    <row r="1530" spans="10:11">
      <c r="J1530"/>
      <c r="K1530"/>
    </row>
    <row r="1531" spans="10:11">
      <c r="J1531"/>
      <c r="K1531"/>
    </row>
    <row r="1532" spans="10:11">
      <c r="J1532"/>
      <c r="K1532"/>
    </row>
    <row r="1533" spans="10:11">
      <c r="J1533"/>
      <c r="K1533"/>
    </row>
    <row r="1534" spans="10:11">
      <c r="J1534"/>
      <c r="K1534"/>
    </row>
    <row r="1535" spans="10:11">
      <c r="J1535"/>
      <c r="K1535"/>
    </row>
    <row r="1536" spans="10:11">
      <c r="J1536"/>
      <c r="K1536"/>
    </row>
    <row r="1537" spans="10:11">
      <c r="J1537"/>
      <c r="K1537"/>
    </row>
    <row r="1538" spans="10:11">
      <c r="J1538"/>
      <c r="K1538"/>
    </row>
    <row r="1539" spans="10:11">
      <c r="J1539"/>
      <c r="K1539"/>
    </row>
    <row r="1540" spans="10:11">
      <c r="J1540"/>
      <c r="K1540"/>
    </row>
    <row r="1541" spans="10:11">
      <c r="J1541"/>
      <c r="K1541"/>
    </row>
    <row r="1542" spans="10:11">
      <c r="J1542"/>
      <c r="K1542"/>
    </row>
    <row r="1543" spans="10:11">
      <c r="J1543"/>
      <c r="K1543"/>
    </row>
    <row r="1544" spans="10:11">
      <c r="J1544"/>
      <c r="K1544"/>
    </row>
    <row r="1545" spans="10:11">
      <c r="J1545"/>
      <c r="K1545"/>
    </row>
    <row r="1546" spans="10:11">
      <c r="J1546"/>
      <c r="K1546"/>
    </row>
    <row r="1547" spans="10:11">
      <c r="J1547"/>
      <c r="K1547"/>
    </row>
    <row r="1548" spans="10:11">
      <c r="J1548"/>
      <c r="K1548"/>
    </row>
    <row r="1549" spans="10:11">
      <c r="J1549"/>
      <c r="K1549"/>
    </row>
    <row r="1550" spans="10:11">
      <c r="J1550"/>
      <c r="K1550"/>
    </row>
    <row r="1551" spans="10:11">
      <c r="J1551"/>
      <c r="K1551"/>
    </row>
    <row r="1552" spans="10:11">
      <c r="J1552"/>
      <c r="K1552"/>
    </row>
    <row r="1553" spans="10:11">
      <c r="J1553"/>
      <c r="K1553"/>
    </row>
    <row r="1554" spans="10:11">
      <c r="J1554"/>
      <c r="K1554"/>
    </row>
    <row r="1555" spans="10:11">
      <c r="J1555"/>
      <c r="K1555"/>
    </row>
    <row r="1556" spans="10:11">
      <c r="J1556"/>
      <c r="K1556"/>
    </row>
    <row r="1557" spans="10:11">
      <c r="J1557"/>
      <c r="K1557"/>
    </row>
    <row r="1558" spans="10:11">
      <c r="J1558"/>
      <c r="K1558"/>
    </row>
    <row r="1559" spans="10:11">
      <c r="J1559"/>
      <c r="K1559"/>
    </row>
    <row r="1560" spans="10:11">
      <c r="J1560"/>
      <c r="K1560"/>
    </row>
    <row r="1561" spans="10:11">
      <c r="J1561"/>
      <c r="K1561"/>
    </row>
    <row r="1562" spans="10:11">
      <c r="J1562"/>
      <c r="K1562"/>
    </row>
    <row r="1563" spans="10:11">
      <c r="J1563"/>
      <c r="K1563"/>
    </row>
    <row r="1564" spans="10:11">
      <c r="J1564"/>
      <c r="K1564"/>
    </row>
    <row r="1565" spans="10:11">
      <c r="J1565"/>
      <c r="K1565"/>
    </row>
    <row r="1566" spans="10:11">
      <c r="J1566"/>
      <c r="K1566"/>
    </row>
    <row r="1567" spans="10:11">
      <c r="J1567"/>
      <c r="K1567"/>
    </row>
    <row r="1568" spans="10:11">
      <c r="J1568"/>
      <c r="K1568"/>
    </row>
    <row r="1569" spans="10:11">
      <c r="J1569"/>
      <c r="K1569"/>
    </row>
    <row r="1570" spans="10:11">
      <c r="J1570"/>
      <c r="K1570"/>
    </row>
    <row r="1571" spans="10:11">
      <c r="J1571"/>
      <c r="K1571"/>
    </row>
    <row r="1572" spans="10:11">
      <c r="J1572"/>
      <c r="K1572"/>
    </row>
    <row r="1573" spans="10:11">
      <c r="J1573"/>
      <c r="K1573"/>
    </row>
    <row r="1574" spans="10:11">
      <c r="J1574"/>
      <c r="K1574"/>
    </row>
    <row r="1575" spans="10:11">
      <c r="J1575"/>
      <c r="K1575"/>
    </row>
    <row r="1576" spans="10:11">
      <c r="J1576"/>
      <c r="K1576"/>
    </row>
    <row r="1577" spans="10:11">
      <c r="J1577"/>
      <c r="K1577"/>
    </row>
    <row r="1578" spans="10:11">
      <c r="J1578"/>
      <c r="K1578"/>
    </row>
    <row r="1579" spans="10:11">
      <c r="J1579"/>
      <c r="K1579"/>
    </row>
    <row r="1580" spans="10:11">
      <c r="J1580"/>
      <c r="K1580"/>
    </row>
    <row r="1581" spans="10:11">
      <c r="J1581"/>
      <c r="K1581"/>
    </row>
    <row r="1582" spans="10:11">
      <c r="J1582"/>
      <c r="K1582"/>
    </row>
    <row r="1583" spans="10:11">
      <c r="J1583"/>
      <c r="K1583"/>
    </row>
    <row r="1584" spans="10:11">
      <c r="J1584"/>
      <c r="K1584"/>
    </row>
    <row r="1585" spans="10:11">
      <c r="J1585"/>
      <c r="K1585"/>
    </row>
    <row r="1586" spans="10:11">
      <c r="J1586"/>
      <c r="K1586"/>
    </row>
    <row r="1587" spans="10:11">
      <c r="J1587"/>
      <c r="K1587"/>
    </row>
    <row r="1588" spans="10:11">
      <c r="J1588"/>
      <c r="K1588"/>
    </row>
    <row r="1589" spans="10:11">
      <c r="J1589"/>
      <c r="K1589"/>
    </row>
    <row r="1590" spans="10:11">
      <c r="J1590"/>
      <c r="K1590"/>
    </row>
    <row r="1591" spans="10:11">
      <c r="J1591"/>
      <c r="K1591"/>
    </row>
    <row r="1592" spans="10:11">
      <c r="J1592"/>
      <c r="K1592"/>
    </row>
    <row r="1593" spans="10:11">
      <c r="J1593"/>
      <c r="K1593"/>
    </row>
    <row r="1594" spans="10:11">
      <c r="J1594"/>
      <c r="K1594"/>
    </row>
    <row r="1595" spans="10:11">
      <c r="J1595"/>
      <c r="K1595"/>
    </row>
    <row r="1596" spans="10:11">
      <c r="J1596"/>
      <c r="K1596"/>
    </row>
    <row r="1597" spans="10:11">
      <c r="J1597"/>
      <c r="K1597"/>
    </row>
    <row r="1598" spans="10:11">
      <c r="J1598"/>
      <c r="K1598"/>
    </row>
    <row r="1599" spans="10:11">
      <c r="J1599"/>
      <c r="K1599"/>
    </row>
    <row r="1600" spans="10:11">
      <c r="J1600"/>
      <c r="K1600"/>
    </row>
    <row r="1601" spans="10:11">
      <c r="J1601"/>
      <c r="K1601"/>
    </row>
    <row r="1602" spans="10:11">
      <c r="J1602"/>
      <c r="K1602"/>
    </row>
    <row r="1603" spans="10:11">
      <c r="J1603"/>
      <c r="K1603"/>
    </row>
    <row r="1604" spans="10:11">
      <c r="J1604"/>
      <c r="K1604"/>
    </row>
    <row r="1605" spans="10:11">
      <c r="J1605"/>
      <c r="K1605"/>
    </row>
    <row r="1606" spans="10:11">
      <c r="J1606"/>
      <c r="K1606"/>
    </row>
    <row r="1607" spans="10:11">
      <c r="J1607"/>
      <c r="K1607"/>
    </row>
    <row r="1608" spans="10:11">
      <c r="J1608"/>
      <c r="K1608"/>
    </row>
    <row r="1609" spans="10:11">
      <c r="J1609"/>
      <c r="K1609"/>
    </row>
    <row r="1610" spans="10:11">
      <c r="J1610"/>
      <c r="K1610"/>
    </row>
    <row r="1611" spans="10:11">
      <c r="J1611"/>
      <c r="K1611"/>
    </row>
    <row r="1612" spans="10:11">
      <c r="J1612"/>
      <c r="K1612"/>
    </row>
    <row r="1613" spans="10:11">
      <c r="J1613"/>
      <c r="K1613"/>
    </row>
    <row r="1614" spans="10:11">
      <c r="J1614"/>
      <c r="K1614"/>
    </row>
    <row r="1615" spans="10:11">
      <c r="J1615"/>
      <c r="K1615"/>
    </row>
    <row r="1616" spans="10:11">
      <c r="J1616"/>
      <c r="K1616"/>
    </row>
    <row r="1617" spans="10:11">
      <c r="J1617"/>
      <c r="K1617"/>
    </row>
    <row r="1618" spans="10:11">
      <c r="J1618"/>
      <c r="K1618"/>
    </row>
    <row r="1619" spans="10:11">
      <c r="J1619"/>
      <c r="K1619"/>
    </row>
    <row r="1620" spans="10:11">
      <c r="J1620"/>
      <c r="K1620"/>
    </row>
    <row r="1621" spans="10:11">
      <c r="J1621"/>
      <c r="K1621"/>
    </row>
    <row r="1622" spans="10:11">
      <c r="J1622"/>
      <c r="K1622"/>
    </row>
    <row r="1623" spans="10:11">
      <c r="J1623"/>
      <c r="K1623"/>
    </row>
    <row r="1624" spans="10:11">
      <c r="J1624"/>
      <c r="K1624"/>
    </row>
    <row r="1625" spans="10:11">
      <c r="J1625"/>
      <c r="K1625"/>
    </row>
    <row r="1626" spans="10:11">
      <c r="J1626"/>
      <c r="K1626"/>
    </row>
    <row r="1627" spans="10:11">
      <c r="J1627"/>
      <c r="K1627"/>
    </row>
    <row r="1628" spans="10:11">
      <c r="J1628"/>
      <c r="K1628"/>
    </row>
    <row r="1629" spans="10:11">
      <c r="J1629"/>
      <c r="K1629"/>
    </row>
    <row r="1630" spans="10:11">
      <c r="J1630"/>
      <c r="K1630"/>
    </row>
    <row r="1631" spans="10:11">
      <c r="J1631"/>
      <c r="K1631"/>
    </row>
    <row r="1632" spans="10:11">
      <c r="J1632"/>
      <c r="K1632"/>
    </row>
    <row r="1633" spans="10:11">
      <c r="J1633"/>
      <c r="K1633"/>
    </row>
    <row r="1634" spans="10:11">
      <c r="J1634"/>
      <c r="K1634"/>
    </row>
    <row r="1635" spans="10:11">
      <c r="J1635"/>
      <c r="K1635"/>
    </row>
    <row r="1636" spans="10:11">
      <c r="J1636"/>
      <c r="K1636"/>
    </row>
    <row r="1637" spans="10:11">
      <c r="J1637"/>
      <c r="K1637"/>
    </row>
    <row r="1638" spans="10:11">
      <c r="J1638"/>
      <c r="K1638"/>
    </row>
    <row r="1639" spans="10:11">
      <c r="J1639"/>
      <c r="K1639"/>
    </row>
    <row r="1640" spans="10:11">
      <c r="J1640"/>
      <c r="K1640"/>
    </row>
    <row r="1641" spans="10:11">
      <c r="J1641"/>
      <c r="K1641"/>
    </row>
    <row r="1642" spans="10:11">
      <c r="J1642"/>
      <c r="K1642"/>
    </row>
    <row r="1643" spans="10:11">
      <c r="J1643"/>
      <c r="K1643"/>
    </row>
    <row r="1644" spans="10:11">
      <c r="J1644"/>
      <c r="K1644"/>
    </row>
    <row r="1645" spans="10:11">
      <c r="J1645"/>
      <c r="K1645"/>
    </row>
    <row r="1646" spans="10:11">
      <c r="J1646"/>
      <c r="K1646"/>
    </row>
    <row r="1647" spans="10:11">
      <c r="J1647"/>
      <c r="K1647"/>
    </row>
    <row r="1648" spans="10:11">
      <c r="J1648"/>
      <c r="K1648"/>
    </row>
    <row r="1649" spans="10:11">
      <c r="J1649"/>
      <c r="K1649"/>
    </row>
    <row r="1650" spans="10:11">
      <c r="J1650"/>
      <c r="K1650"/>
    </row>
    <row r="1651" spans="10:11">
      <c r="J1651"/>
      <c r="K1651"/>
    </row>
    <row r="1652" spans="10:11">
      <c r="J1652"/>
      <c r="K1652"/>
    </row>
    <row r="1653" spans="10:11">
      <c r="J1653"/>
      <c r="K1653"/>
    </row>
    <row r="1654" spans="10:11">
      <c r="J1654"/>
      <c r="K1654"/>
    </row>
    <row r="1655" spans="10:11">
      <c r="J1655"/>
      <c r="K1655"/>
    </row>
    <row r="1656" spans="10:11">
      <c r="J1656"/>
      <c r="K1656"/>
    </row>
    <row r="1657" spans="10:11">
      <c r="J1657"/>
      <c r="K1657"/>
    </row>
    <row r="1658" spans="10:11">
      <c r="J1658"/>
      <c r="K1658"/>
    </row>
    <row r="1659" spans="10:11">
      <c r="J1659"/>
      <c r="K1659"/>
    </row>
    <row r="1660" spans="10:11">
      <c r="J1660"/>
      <c r="K1660"/>
    </row>
    <row r="1661" spans="10:11">
      <c r="J1661"/>
      <c r="K1661"/>
    </row>
    <row r="1662" spans="10:11">
      <c r="J1662"/>
      <c r="K1662"/>
    </row>
    <row r="1663" spans="10:11">
      <c r="J1663"/>
      <c r="K1663"/>
    </row>
    <row r="1664" spans="10:11">
      <c r="J1664"/>
      <c r="K1664"/>
    </row>
    <row r="1665" spans="10:11">
      <c r="J1665"/>
      <c r="K1665"/>
    </row>
    <row r="1666" spans="10:11">
      <c r="J1666"/>
      <c r="K1666"/>
    </row>
    <row r="1667" spans="10:11">
      <c r="J1667"/>
      <c r="K1667"/>
    </row>
    <row r="1668" spans="10:11">
      <c r="J1668"/>
      <c r="K1668"/>
    </row>
    <row r="1669" spans="10:11">
      <c r="J1669"/>
      <c r="K1669"/>
    </row>
    <row r="1670" spans="10:11">
      <c r="J1670"/>
      <c r="K1670"/>
    </row>
    <row r="1671" spans="10:11">
      <c r="J1671"/>
      <c r="K1671"/>
    </row>
    <row r="1672" spans="10:11">
      <c r="J1672"/>
      <c r="K1672"/>
    </row>
    <row r="1673" spans="10:11">
      <c r="J1673"/>
      <c r="K1673"/>
    </row>
    <row r="1674" spans="10:11">
      <c r="J1674"/>
      <c r="K1674"/>
    </row>
    <row r="1675" spans="10:11">
      <c r="J1675"/>
      <c r="K1675"/>
    </row>
    <row r="1676" spans="10:11">
      <c r="J1676"/>
      <c r="K1676"/>
    </row>
    <row r="1677" spans="10:11">
      <c r="J1677"/>
      <c r="K1677"/>
    </row>
    <row r="1678" spans="10:11">
      <c r="J1678"/>
      <c r="K1678"/>
    </row>
    <row r="1679" spans="10:11">
      <c r="J1679"/>
      <c r="K1679"/>
    </row>
    <row r="1680" spans="10:11">
      <c r="J1680"/>
      <c r="K1680"/>
    </row>
    <row r="1681" spans="10:11">
      <c r="J1681"/>
      <c r="K1681"/>
    </row>
    <row r="1682" spans="10:11">
      <c r="J1682"/>
      <c r="K1682"/>
    </row>
    <row r="1683" spans="10:11">
      <c r="J1683"/>
      <c r="K1683"/>
    </row>
    <row r="1684" spans="10:11">
      <c r="J1684"/>
      <c r="K1684"/>
    </row>
    <row r="1685" spans="10:11">
      <c r="J1685"/>
      <c r="K1685"/>
    </row>
    <row r="1686" spans="10:11">
      <c r="J1686"/>
      <c r="K1686"/>
    </row>
    <row r="1687" spans="10:11">
      <c r="J1687"/>
      <c r="K1687"/>
    </row>
    <row r="1688" spans="10:11">
      <c r="J1688"/>
      <c r="K1688"/>
    </row>
    <row r="1689" spans="10:11">
      <c r="J1689"/>
      <c r="K1689"/>
    </row>
    <row r="1690" spans="10:11">
      <c r="J1690"/>
      <c r="K1690"/>
    </row>
    <row r="1691" spans="10:11">
      <c r="J1691"/>
      <c r="K1691"/>
    </row>
    <row r="1692" spans="10:11">
      <c r="J1692"/>
      <c r="K1692"/>
    </row>
    <row r="1693" spans="10:11">
      <c r="J1693"/>
      <c r="K1693"/>
    </row>
    <row r="1694" spans="10:11">
      <c r="J1694"/>
      <c r="K1694"/>
    </row>
    <row r="1695" spans="10:11">
      <c r="J1695"/>
      <c r="K1695"/>
    </row>
    <row r="1696" spans="10:11">
      <c r="J1696"/>
      <c r="K1696"/>
    </row>
    <row r="1697" spans="10:11">
      <c r="J1697"/>
      <c r="K1697"/>
    </row>
    <row r="1698" spans="10:11">
      <c r="J1698"/>
      <c r="K1698"/>
    </row>
    <row r="1699" spans="10:11">
      <c r="J1699"/>
      <c r="K1699"/>
    </row>
    <row r="1700" spans="10:11">
      <c r="J1700"/>
      <c r="K1700"/>
    </row>
    <row r="1701" spans="10:11">
      <c r="J1701"/>
      <c r="K1701"/>
    </row>
    <row r="1702" spans="10:11">
      <c r="J1702"/>
      <c r="K1702"/>
    </row>
    <row r="1703" spans="10:11">
      <c r="J1703"/>
      <c r="K1703"/>
    </row>
    <row r="1704" spans="10:11">
      <c r="J1704"/>
      <c r="K1704"/>
    </row>
    <row r="1705" spans="10:11">
      <c r="J1705"/>
      <c r="K1705"/>
    </row>
    <row r="1706" spans="10:11">
      <c r="J1706"/>
      <c r="K1706"/>
    </row>
    <row r="1707" spans="10:11">
      <c r="J1707"/>
      <c r="K1707"/>
    </row>
    <row r="1708" spans="10:11">
      <c r="J1708"/>
      <c r="K1708"/>
    </row>
    <row r="1709" spans="10:11">
      <c r="J1709"/>
      <c r="K1709"/>
    </row>
    <row r="1710" spans="10:11">
      <c r="J1710"/>
      <c r="K1710"/>
    </row>
    <row r="1711" spans="10:11">
      <c r="J1711"/>
      <c r="K1711"/>
    </row>
    <row r="1712" spans="10:11">
      <c r="J1712"/>
      <c r="K1712"/>
    </row>
    <row r="1713" spans="10:11">
      <c r="J1713"/>
      <c r="K1713"/>
    </row>
    <row r="1714" spans="10:11">
      <c r="J1714"/>
      <c r="K1714"/>
    </row>
    <row r="1715" spans="10:11">
      <c r="J1715"/>
      <c r="K1715"/>
    </row>
    <row r="1716" spans="10:11">
      <c r="J1716"/>
      <c r="K1716"/>
    </row>
    <row r="1717" spans="10:11">
      <c r="J1717"/>
      <c r="K1717"/>
    </row>
    <row r="1718" spans="10:11">
      <c r="J1718"/>
      <c r="K1718"/>
    </row>
    <row r="1719" spans="10:11">
      <c r="J1719"/>
      <c r="K1719"/>
    </row>
    <row r="1720" spans="10:11">
      <c r="J1720"/>
      <c r="K1720"/>
    </row>
    <row r="1721" spans="10:11">
      <c r="J1721"/>
      <c r="K1721"/>
    </row>
    <row r="1722" spans="10:11">
      <c r="J1722"/>
      <c r="K1722"/>
    </row>
    <row r="1723" spans="10:11">
      <c r="J1723"/>
      <c r="K1723"/>
    </row>
    <row r="1724" spans="10:11">
      <c r="J1724"/>
      <c r="K1724"/>
    </row>
    <row r="1725" spans="10:11">
      <c r="J1725"/>
      <c r="K1725"/>
    </row>
    <row r="1726" spans="10:11">
      <c r="J1726"/>
      <c r="K1726"/>
    </row>
    <row r="1727" spans="10:11">
      <c r="J1727"/>
      <c r="K1727"/>
    </row>
    <row r="1728" spans="10:11">
      <c r="J1728"/>
      <c r="K1728"/>
    </row>
    <row r="1729" spans="10:11">
      <c r="J1729"/>
      <c r="K1729"/>
    </row>
    <row r="1730" spans="10:11">
      <c r="J1730"/>
      <c r="K1730"/>
    </row>
    <row r="1731" spans="10:11">
      <c r="J1731"/>
      <c r="K1731"/>
    </row>
    <row r="1732" spans="10:11">
      <c r="J1732"/>
      <c r="K1732"/>
    </row>
    <row r="1733" spans="10:11">
      <c r="J1733"/>
      <c r="K1733"/>
    </row>
    <row r="1734" spans="10:11">
      <c r="J1734"/>
      <c r="K1734"/>
    </row>
    <row r="1735" spans="10:11">
      <c r="J1735"/>
      <c r="K1735"/>
    </row>
    <row r="1736" spans="10:11">
      <c r="J1736"/>
      <c r="K1736"/>
    </row>
    <row r="1737" spans="10:11">
      <c r="J1737"/>
      <c r="K1737"/>
    </row>
    <row r="1738" spans="10:11">
      <c r="J1738"/>
      <c r="K1738"/>
    </row>
    <row r="1739" spans="10:11">
      <c r="J1739"/>
      <c r="K1739"/>
    </row>
    <row r="1740" spans="10:11">
      <c r="J1740"/>
      <c r="K1740"/>
    </row>
    <row r="1741" spans="10:11">
      <c r="J1741"/>
      <c r="K1741"/>
    </row>
    <row r="1742" spans="10:11">
      <c r="J1742"/>
      <c r="K1742"/>
    </row>
    <row r="1743" spans="10:11">
      <c r="J1743"/>
      <c r="K1743"/>
    </row>
    <row r="1744" spans="10:11">
      <c r="J1744"/>
      <c r="K1744"/>
    </row>
    <row r="1745" spans="10:11">
      <c r="J1745"/>
      <c r="K1745"/>
    </row>
    <row r="1746" spans="10:11">
      <c r="J1746"/>
      <c r="K1746"/>
    </row>
    <row r="1747" spans="10:11">
      <c r="J1747"/>
      <c r="K1747"/>
    </row>
    <row r="1748" spans="10:11">
      <c r="J1748"/>
      <c r="K1748"/>
    </row>
    <row r="1749" spans="10:11">
      <c r="J1749"/>
      <c r="K1749"/>
    </row>
    <row r="1750" spans="10:11">
      <c r="J1750"/>
      <c r="K1750"/>
    </row>
    <row r="1751" spans="10:11">
      <c r="J1751"/>
      <c r="K1751"/>
    </row>
    <row r="1752" spans="10:11">
      <c r="J1752"/>
      <c r="K1752"/>
    </row>
    <row r="1753" spans="10:11">
      <c r="J1753"/>
      <c r="K1753"/>
    </row>
    <row r="1754" spans="10:11">
      <c r="J1754"/>
      <c r="K1754"/>
    </row>
    <row r="1755" spans="10:11">
      <c r="J1755"/>
      <c r="K1755"/>
    </row>
    <row r="1756" spans="10:11">
      <c r="J1756"/>
      <c r="K1756"/>
    </row>
    <row r="1757" spans="10:11">
      <c r="J1757"/>
      <c r="K1757"/>
    </row>
    <row r="1758" spans="10:11">
      <c r="J1758"/>
      <c r="K1758"/>
    </row>
    <row r="1759" spans="10:11">
      <c r="J1759"/>
      <c r="K1759"/>
    </row>
    <row r="1760" spans="10:11">
      <c r="J1760"/>
      <c r="K1760"/>
    </row>
    <row r="1761" spans="10:11">
      <c r="J1761"/>
      <c r="K1761"/>
    </row>
    <row r="1762" spans="10:11">
      <c r="J1762"/>
      <c r="K1762"/>
    </row>
    <row r="1763" spans="10:11">
      <c r="J1763"/>
      <c r="K1763"/>
    </row>
    <row r="1764" spans="10:11">
      <c r="J1764"/>
      <c r="K1764"/>
    </row>
    <row r="1765" spans="10:11">
      <c r="J1765"/>
      <c r="K1765"/>
    </row>
    <row r="1766" spans="10:11">
      <c r="J1766"/>
      <c r="K1766"/>
    </row>
    <row r="1767" spans="10:11">
      <c r="J1767"/>
      <c r="K1767"/>
    </row>
    <row r="1768" spans="10:11">
      <c r="J1768"/>
      <c r="K1768"/>
    </row>
    <row r="1769" spans="10:11">
      <c r="J1769"/>
      <c r="K1769"/>
    </row>
    <row r="1770" spans="10:11">
      <c r="J1770"/>
      <c r="K1770"/>
    </row>
    <row r="1771" spans="10:11">
      <c r="J1771"/>
      <c r="K1771"/>
    </row>
    <row r="1772" spans="10:11">
      <c r="J1772"/>
      <c r="K1772"/>
    </row>
    <row r="1773" spans="10:11">
      <c r="J1773"/>
      <c r="K1773"/>
    </row>
    <row r="1774" spans="10:11">
      <c r="J1774"/>
      <c r="K1774"/>
    </row>
    <row r="1775" spans="10:11">
      <c r="J1775"/>
      <c r="K1775"/>
    </row>
    <row r="1776" spans="10:11">
      <c r="J1776"/>
      <c r="K1776"/>
    </row>
    <row r="1777" spans="10:11">
      <c r="J1777"/>
      <c r="K1777"/>
    </row>
    <row r="1778" spans="10:11">
      <c r="J1778"/>
      <c r="K1778"/>
    </row>
    <row r="1779" spans="10:11">
      <c r="J1779"/>
      <c r="K1779"/>
    </row>
    <row r="1780" spans="10:11">
      <c r="J1780"/>
      <c r="K1780"/>
    </row>
    <row r="1781" spans="10:11">
      <c r="J1781"/>
      <c r="K1781"/>
    </row>
    <row r="1782" spans="10:11">
      <c r="J1782"/>
      <c r="K1782"/>
    </row>
    <row r="1783" spans="10:11">
      <c r="J1783"/>
      <c r="K1783"/>
    </row>
    <row r="1784" spans="10:11">
      <c r="J1784"/>
      <c r="K1784"/>
    </row>
    <row r="1785" spans="10:11">
      <c r="J1785"/>
      <c r="K1785"/>
    </row>
    <row r="1786" spans="10:11">
      <c r="J1786"/>
      <c r="K1786"/>
    </row>
    <row r="1787" spans="10:11">
      <c r="J1787"/>
      <c r="K1787"/>
    </row>
    <row r="1788" spans="10:11">
      <c r="J1788"/>
      <c r="K1788"/>
    </row>
    <row r="1789" spans="10:11">
      <c r="J1789"/>
      <c r="K1789"/>
    </row>
    <row r="1790" spans="10:11">
      <c r="J1790"/>
      <c r="K1790"/>
    </row>
    <row r="1791" spans="10:11">
      <c r="J1791"/>
      <c r="K1791"/>
    </row>
    <row r="1792" spans="10:11">
      <c r="J1792"/>
      <c r="K1792"/>
    </row>
    <row r="1793" spans="10:11">
      <c r="J1793"/>
      <c r="K1793"/>
    </row>
    <row r="1794" spans="10:11">
      <c r="J1794"/>
      <c r="K1794"/>
    </row>
    <row r="1795" spans="10:11">
      <c r="J1795"/>
      <c r="K1795"/>
    </row>
    <row r="1796" spans="10:11">
      <c r="J1796"/>
      <c r="K1796"/>
    </row>
    <row r="1797" spans="10:11">
      <c r="J1797"/>
      <c r="K1797"/>
    </row>
    <row r="1798" spans="10:11">
      <c r="J1798"/>
      <c r="K1798"/>
    </row>
    <row r="1799" spans="10:11">
      <c r="J1799"/>
      <c r="K1799"/>
    </row>
    <row r="1800" spans="10:11">
      <c r="J1800"/>
      <c r="K1800"/>
    </row>
    <row r="1801" spans="10:11">
      <c r="J1801"/>
      <c r="K1801"/>
    </row>
    <row r="1802" spans="10:11">
      <c r="J1802"/>
      <c r="K1802"/>
    </row>
    <row r="1803" spans="10:11">
      <c r="J1803"/>
      <c r="K1803"/>
    </row>
    <row r="1804" spans="10:11">
      <c r="J1804"/>
      <c r="K1804"/>
    </row>
    <row r="1805" spans="10:11">
      <c r="J1805"/>
      <c r="K1805"/>
    </row>
    <row r="1806" spans="10:11">
      <c r="J1806"/>
      <c r="K1806"/>
    </row>
    <row r="1807" spans="10:11">
      <c r="J1807"/>
      <c r="K1807"/>
    </row>
    <row r="1808" spans="10:11">
      <c r="J1808"/>
      <c r="K1808"/>
    </row>
    <row r="1809" spans="10:11">
      <c r="J1809"/>
      <c r="K1809"/>
    </row>
    <row r="1810" spans="10:11">
      <c r="J1810"/>
      <c r="K1810"/>
    </row>
    <row r="1811" spans="10:11">
      <c r="J1811"/>
      <c r="K1811"/>
    </row>
    <row r="1812" spans="10:11">
      <c r="J1812"/>
      <c r="K1812"/>
    </row>
    <row r="1813" spans="10:11">
      <c r="J1813"/>
      <c r="K1813"/>
    </row>
    <row r="1814" spans="10:11">
      <c r="J1814"/>
      <c r="K1814"/>
    </row>
    <row r="1815" spans="10:11">
      <c r="J1815"/>
      <c r="K1815"/>
    </row>
    <row r="1816" spans="10:11">
      <c r="J1816"/>
      <c r="K1816"/>
    </row>
    <row r="1817" spans="10:11">
      <c r="J1817"/>
      <c r="K1817"/>
    </row>
    <row r="1818" spans="10:11">
      <c r="J1818"/>
      <c r="K1818"/>
    </row>
    <row r="1819" spans="10:11">
      <c r="J1819"/>
      <c r="K1819"/>
    </row>
    <row r="1820" spans="10:11">
      <c r="J1820"/>
      <c r="K1820"/>
    </row>
    <row r="1821" spans="10:11">
      <c r="J1821"/>
      <c r="K1821"/>
    </row>
    <row r="1822" spans="10:11">
      <c r="J1822"/>
      <c r="K1822"/>
    </row>
    <row r="1823" spans="10:11">
      <c r="J1823"/>
      <c r="K1823"/>
    </row>
    <row r="1824" spans="10:11">
      <c r="J1824"/>
      <c r="K1824"/>
    </row>
    <row r="1825" spans="10:11">
      <c r="J1825"/>
      <c r="K1825"/>
    </row>
    <row r="1826" spans="10:11">
      <c r="J1826"/>
      <c r="K1826"/>
    </row>
    <row r="1827" spans="10:11">
      <c r="J1827"/>
      <c r="K1827"/>
    </row>
    <row r="1828" spans="10:11">
      <c r="J1828"/>
      <c r="K1828"/>
    </row>
    <row r="1829" spans="10:11">
      <c r="J1829"/>
      <c r="K1829"/>
    </row>
    <row r="1830" spans="10:11">
      <c r="J1830"/>
      <c r="K1830"/>
    </row>
    <row r="1831" spans="10:11">
      <c r="J1831"/>
      <c r="K1831"/>
    </row>
    <row r="1832" spans="10:11">
      <c r="J1832"/>
      <c r="K1832"/>
    </row>
    <row r="1833" spans="10:11">
      <c r="J1833"/>
      <c r="K1833"/>
    </row>
    <row r="1834" spans="10:11">
      <c r="J1834"/>
      <c r="K1834"/>
    </row>
    <row r="1835" spans="10:11">
      <c r="J1835"/>
      <c r="K1835"/>
    </row>
    <row r="1836" spans="10:11">
      <c r="J1836"/>
      <c r="K1836"/>
    </row>
    <row r="1837" spans="10:11">
      <c r="J1837"/>
      <c r="K1837"/>
    </row>
    <row r="1838" spans="10:11">
      <c r="J1838"/>
      <c r="K1838"/>
    </row>
    <row r="1839" spans="10:11">
      <c r="J1839"/>
      <c r="K1839"/>
    </row>
    <row r="1840" spans="10:11">
      <c r="J1840"/>
      <c r="K1840"/>
    </row>
    <row r="1841" spans="10:11">
      <c r="J1841"/>
      <c r="K1841"/>
    </row>
    <row r="1842" spans="10:11">
      <c r="J1842"/>
      <c r="K1842"/>
    </row>
    <row r="1843" spans="10:11">
      <c r="J1843"/>
      <c r="K1843"/>
    </row>
    <row r="1844" spans="10:11">
      <c r="J1844"/>
      <c r="K1844"/>
    </row>
    <row r="1845" spans="10:11">
      <c r="J1845"/>
      <c r="K1845"/>
    </row>
    <row r="1846" spans="10:11">
      <c r="J1846"/>
      <c r="K1846"/>
    </row>
    <row r="1847" spans="10:11">
      <c r="J1847"/>
      <c r="K1847"/>
    </row>
    <row r="1848" spans="10:11">
      <c r="J1848"/>
      <c r="K1848"/>
    </row>
    <row r="1849" spans="10:11">
      <c r="J1849"/>
      <c r="K1849"/>
    </row>
    <row r="1850" spans="10:11">
      <c r="J1850"/>
      <c r="K1850"/>
    </row>
    <row r="1851" spans="10:11">
      <c r="J1851"/>
      <c r="K1851"/>
    </row>
    <row r="1852" spans="10:11">
      <c r="J1852"/>
      <c r="K1852"/>
    </row>
    <row r="1853" spans="10:11">
      <c r="J1853"/>
      <c r="K1853"/>
    </row>
    <row r="1854" spans="10:11">
      <c r="J1854"/>
      <c r="K1854"/>
    </row>
    <row r="1855" spans="10:11">
      <c r="J1855"/>
      <c r="K1855"/>
    </row>
    <row r="1856" spans="10:11">
      <c r="J1856"/>
      <c r="K1856"/>
    </row>
    <row r="1857" spans="10:11">
      <c r="J1857"/>
      <c r="K1857"/>
    </row>
    <row r="1858" spans="10:11">
      <c r="J1858"/>
      <c r="K1858"/>
    </row>
    <row r="1859" spans="10:11">
      <c r="J1859"/>
      <c r="K1859"/>
    </row>
    <row r="1860" spans="10:11">
      <c r="J1860"/>
      <c r="K1860"/>
    </row>
    <row r="1861" spans="10:11">
      <c r="J1861"/>
      <c r="K1861"/>
    </row>
    <row r="1862" spans="10:11">
      <c r="J1862"/>
      <c r="K1862"/>
    </row>
    <row r="1863" spans="10:11">
      <c r="J1863"/>
      <c r="K1863"/>
    </row>
    <row r="1864" spans="10:11">
      <c r="J1864"/>
      <c r="K1864"/>
    </row>
    <row r="1865" spans="10:11">
      <c r="J1865"/>
      <c r="K1865"/>
    </row>
    <row r="1866" spans="10:11">
      <c r="J1866"/>
      <c r="K1866"/>
    </row>
    <row r="1867" spans="10:11">
      <c r="J1867"/>
      <c r="K1867"/>
    </row>
    <row r="1868" spans="10:11">
      <c r="J1868"/>
      <c r="K1868"/>
    </row>
    <row r="1869" spans="10:11">
      <c r="J1869"/>
      <c r="K1869"/>
    </row>
    <row r="1870" spans="10:11">
      <c r="J1870"/>
      <c r="K1870"/>
    </row>
    <row r="1871" spans="10:11">
      <c r="J1871"/>
      <c r="K1871"/>
    </row>
    <row r="1872" spans="10:11">
      <c r="J1872"/>
      <c r="K1872"/>
    </row>
    <row r="1873" spans="10:11">
      <c r="J1873"/>
      <c r="K1873"/>
    </row>
    <row r="1874" spans="10:11">
      <c r="J1874"/>
      <c r="K1874"/>
    </row>
    <row r="1875" spans="10:11">
      <c r="J1875"/>
      <c r="K1875"/>
    </row>
    <row r="1876" spans="10:11">
      <c r="J1876"/>
      <c r="K1876"/>
    </row>
    <row r="1877" spans="10:11">
      <c r="J1877"/>
      <c r="K1877"/>
    </row>
    <row r="1878" spans="10:11">
      <c r="J1878"/>
      <c r="K1878"/>
    </row>
    <row r="1879" spans="10:11">
      <c r="J1879"/>
      <c r="K1879"/>
    </row>
    <row r="1880" spans="10:11">
      <c r="J1880"/>
      <c r="K1880"/>
    </row>
    <row r="1881" spans="10:11">
      <c r="J1881"/>
      <c r="K1881"/>
    </row>
    <row r="1882" spans="10:11">
      <c r="J1882"/>
      <c r="K1882"/>
    </row>
    <row r="1883" spans="10:11">
      <c r="J1883"/>
      <c r="K1883"/>
    </row>
    <row r="1884" spans="10:11">
      <c r="J1884"/>
      <c r="K1884"/>
    </row>
    <row r="1885" spans="10:11">
      <c r="J1885"/>
      <c r="K1885"/>
    </row>
    <row r="1886" spans="10:11">
      <c r="J1886"/>
      <c r="K1886"/>
    </row>
    <row r="1887" spans="10:11">
      <c r="J1887"/>
      <c r="K1887"/>
    </row>
    <row r="1888" spans="10:11">
      <c r="J1888"/>
      <c r="K1888"/>
    </row>
    <row r="1889" spans="10:11">
      <c r="J1889"/>
      <c r="K1889"/>
    </row>
    <row r="1890" spans="10:11">
      <c r="J1890"/>
      <c r="K1890"/>
    </row>
    <row r="1891" spans="10:11">
      <c r="J1891"/>
      <c r="K1891"/>
    </row>
    <row r="1892" spans="10:11">
      <c r="J1892"/>
      <c r="K1892"/>
    </row>
    <row r="1893" spans="10:11">
      <c r="J1893"/>
      <c r="K1893"/>
    </row>
    <row r="1894" spans="10:11">
      <c r="J1894"/>
      <c r="K1894"/>
    </row>
    <row r="1895" spans="10:11">
      <c r="J1895"/>
      <c r="K1895"/>
    </row>
    <row r="1896" spans="10:11">
      <c r="J1896"/>
      <c r="K1896"/>
    </row>
    <row r="1897" spans="10:11">
      <c r="J1897"/>
      <c r="K1897"/>
    </row>
    <row r="1898" spans="10:11">
      <c r="J1898"/>
      <c r="K1898"/>
    </row>
    <row r="1899" spans="10:11">
      <c r="J1899"/>
      <c r="K1899"/>
    </row>
    <row r="1900" spans="10:11">
      <c r="J1900"/>
      <c r="K1900"/>
    </row>
    <row r="1901" spans="10:11">
      <c r="J1901"/>
      <c r="K1901"/>
    </row>
    <row r="1902" spans="10:11">
      <c r="J1902"/>
      <c r="K1902"/>
    </row>
    <row r="1903" spans="10:11">
      <c r="J1903"/>
      <c r="K1903"/>
    </row>
    <row r="1904" spans="10:11">
      <c r="J1904"/>
      <c r="K1904"/>
    </row>
    <row r="1905" spans="10:11">
      <c r="J1905"/>
      <c r="K1905"/>
    </row>
    <row r="1906" spans="10:11">
      <c r="J1906"/>
      <c r="K1906"/>
    </row>
    <row r="1907" spans="10:11">
      <c r="J1907"/>
      <c r="K1907"/>
    </row>
    <row r="1908" spans="10:11">
      <c r="J1908"/>
      <c r="K1908"/>
    </row>
    <row r="1909" spans="10:11">
      <c r="J1909"/>
      <c r="K1909"/>
    </row>
    <row r="1910" spans="10:11">
      <c r="J1910"/>
      <c r="K1910"/>
    </row>
    <row r="1911" spans="10:11">
      <c r="J1911"/>
      <c r="K1911"/>
    </row>
    <row r="1912" spans="10:11">
      <c r="J1912"/>
      <c r="K1912"/>
    </row>
    <row r="1913" spans="10:11">
      <c r="J1913"/>
      <c r="K1913"/>
    </row>
    <row r="1914" spans="10:11">
      <c r="J1914"/>
      <c r="K1914"/>
    </row>
    <row r="1915" spans="10:11">
      <c r="J1915"/>
      <c r="K1915"/>
    </row>
    <row r="1916" spans="10:11">
      <c r="J1916"/>
      <c r="K1916"/>
    </row>
    <row r="1917" spans="10:11">
      <c r="J1917"/>
      <c r="K1917"/>
    </row>
    <row r="1918" spans="10:11">
      <c r="J1918"/>
      <c r="K1918"/>
    </row>
    <row r="1919" spans="10:11">
      <c r="J1919"/>
      <c r="K1919"/>
    </row>
    <row r="1920" spans="10:11">
      <c r="J1920"/>
      <c r="K1920"/>
    </row>
    <row r="1921" spans="10:11">
      <c r="J1921"/>
      <c r="K1921"/>
    </row>
    <row r="1922" spans="10:11">
      <c r="J1922"/>
      <c r="K1922"/>
    </row>
    <row r="1923" spans="10:11">
      <c r="J1923"/>
      <c r="K1923"/>
    </row>
    <row r="1924" spans="10:11">
      <c r="J1924"/>
      <c r="K1924"/>
    </row>
    <row r="1925" spans="10:11">
      <c r="J1925"/>
      <c r="K1925"/>
    </row>
    <row r="1926" spans="10:11">
      <c r="J1926"/>
      <c r="K1926"/>
    </row>
    <row r="1927" spans="10:11">
      <c r="J1927"/>
      <c r="K1927"/>
    </row>
    <row r="1928" spans="10:11">
      <c r="J1928"/>
      <c r="K1928"/>
    </row>
    <row r="1929" spans="10:11">
      <c r="J1929"/>
      <c r="K1929"/>
    </row>
    <row r="1930" spans="10:11">
      <c r="J1930"/>
      <c r="K1930"/>
    </row>
    <row r="1931" spans="10:11">
      <c r="J1931"/>
      <c r="K1931"/>
    </row>
    <row r="1932" spans="10:11">
      <c r="J1932"/>
      <c r="K1932"/>
    </row>
    <row r="1933" spans="10:11">
      <c r="J1933"/>
      <c r="K1933"/>
    </row>
    <row r="1934" spans="10:11">
      <c r="J1934"/>
      <c r="K1934"/>
    </row>
    <row r="1935" spans="10:11">
      <c r="J1935"/>
      <c r="K1935"/>
    </row>
    <row r="1936" spans="10:11">
      <c r="J1936"/>
      <c r="K1936"/>
    </row>
    <row r="1937" spans="10:11">
      <c r="J1937"/>
      <c r="K1937"/>
    </row>
    <row r="1938" spans="10:11">
      <c r="J1938"/>
      <c r="K1938"/>
    </row>
    <row r="1939" spans="10:11">
      <c r="J1939"/>
      <c r="K1939"/>
    </row>
    <row r="1940" spans="10:11">
      <c r="J1940"/>
      <c r="K1940"/>
    </row>
    <row r="1941" spans="10:11">
      <c r="J1941"/>
      <c r="K1941"/>
    </row>
    <row r="1942" spans="10:11">
      <c r="J1942"/>
      <c r="K1942"/>
    </row>
    <row r="1943" spans="10:11">
      <c r="J1943"/>
      <c r="K1943"/>
    </row>
    <row r="1944" spans="10:11">
      <c r="J1944"/>
      <c r="K1944"/>
    </row>
    <row r="1945" spans="10:11">
      <c r="J1945"/>
      <c r="K1945"/>
    </row>
    <row r="1946" spans="10:11">
      <c r="J1946"/>
      <c r="K1946"/>
    </row>
    <row r="1947" spans="10:11">
      <c r="J1947"/>
      <c r="K1947"/>
    </row>
    <row r="1948" spans="10:11">
      <c r="J1948"/>
      <c r="K1948"/>
    </row>
    <row r="1949" spans="10:11">
      <c r="J1949"/>
      <c r="K1949"/>
    </row>
    <row r="1950" spans="10:11">
      <c r="J1950"/>
      <c r="K1950"/>
    </row>
    <row r="1951" spans="10:11">
      <c r="J1951"/>
      <c r="K1951"/>
    </row>
    <row r="1952" spans="10:11">
      <c r="J1952"/>
      <c r="K1952"/>
    </row>
    <row r="1953" spans="10:11">
      <c r="J1953"/>
      <c r="K1953"/>
    </row>
    <row r="1954" spans="10:11">
      <c r="J1954"/>
      <c r="K1954"/>
    </row>
    <row r="1955" spans="10:11">
      <c r="J1955"/>
      <c r="K1955"/>
    </row>
    <row r="1956" spans="10:11">
      <c r="J1956"/>
      <c r="K1956"/>
    </row>
    <row r="1957" spans="10:11">
      <c r="J1957"/>
      <c r="K1957"/>
    </row>
    <row r="1958" spans="10:11">
      <c r="J1958"/>
      <c r="K1958"/>
    </row>
    <row r="1959" spans="10:11">
      <c r="J1959"/>
      <c r="K1959"/>
    </row>
    <row r="1960" spans="10:11">
      <c r="J1960"/>
      <c r="K1960"/>
    </row>
    <row r="1961" spans="10:11">
      <c r="J1961"/>
      <c r="K1961"/>
    </row>
    <row r="1962" spans="10:11">
      <c r="J1962"/>
      <c r="K1962"/>
    </row>
    <row r="1963" spans="10:11">
      <c r="J1963"/>
      <c r="K1963"/>
    </row>
    <row r="1964" spans="10:11">
      <c r="J1964"/>
      <c r="K1964"/>
    </row>
    <row r="1965" spans="10:11">
      <c r="J1965"/>
      <c r="K1965"/>
    </row>
    <row r="1966" spans="10:11">
      <c r="J1966"/>
      <c r="K1966"/>
    </row>
    <row r="1967" spans="10:11">
      <c r="J1967"/>
      <c r="K1967"/>
    </row>
    <row r="1968" spans="10:11">
      <c r="J1968"/>
      <c r="K1968"/>
    </row>
    <row r="1969" spans="10:11">
      <c r="J1969"/>
      <c r="K1969"/>
    </row>
    <row r="1970" spans="10:11">
      <c r="J1970"/>
      <c r="K1970"/>
    </row>
    <row r="1971" spans="10:11">
      <c r="J1971"/>
      <c r="K1971"/>
    </row>
    <row r="1972" spans="10:11">
      <c r="J1972"/>
      <c r="K1972"/>
    </row>
    <row r="1973" spans="10:11">
      <c r="J1973"/>
      <c r="K1973"/>
    </row>
    <row r="1974" spans="10:11">
      <c r="J1974"/>
      <c r="K1974"/>
    </row>
    <row r="1975" spans="10:11">
      <c r="J1975"/>
      <c r="K1975"/>
    </row>
    <row r="1976" spans="10:11">
      <c r="J1976"/>
      <c r="K1976"/>
    </row>
    <row r="1977" spans="10:11">
      <c r="J1977"/>
      <c r="K1977"/>
    </row>
    <row r="1978" spans="10:11">
      <c r="J1978"/>
      <c r="K1978"/>
    </row>
    <row r="1979" spans="10:11">
      <c r="J1979"/>
      <c r="K1979"/>
    </row>
    <row r="1980" spans="10:11">
      <c r="J1980"/>
      <c r="K1980"/>
    </row>
    <row r="1981" spans="10:11">
      <c r="J1981"/>
      <c r="K1981"/>
    </row>
    <row r="1982" spans="10:11">
      <c r="J1982"/>
      <c r="K1982"/>
    </row>
    <row r="1983" spans="10:11">
      <c r="J1983"/>
      <c r="K1983"/>
    </row>
    <row r="1984" spans="10:11">
      <c r="J1984"/>
      <c r="K1984"/>
    </row>
    <row r="1985" spans="10:11">
      <c r="J1985"/>
      <c r="K1985"/>
    </row>
    <row r="1986" spans="10:11">
      <c r="J1986"/>
      <c r="K1986"/>
    </row>
    <row r="1987" spans="10:11">
      <c r="J1987"/>
      <c r="K1987"/>
    </row>
    <row r="1988" spans="10:11">
      <c r="J1988"/>
      <c r="K1988"/>
    </row>
    <row r="1989" spans="10:11">
      <c r="J1989"/>
      <c r="K1989"/>
    </row>
    <row r="1990" spans="10:11">
      <c r="J1990"/>
      <c r="K1990"/>
    </row>
    <row r="1991" spans="10:11">
      <c r="J1991"/>
      <c r="K1991"/>
    </row>
    <row r="1992" spans="10:11">
      <c r="J1992"/>
      <c r="K1992"/>
    </row>
    <row r="1993" spans="10:11">
      <c r="J1993"/>
      <c r="K1993"/>
    </row>
    <row r="1994" spans="10:11">
      <c r="J1994"/>
      <c r="K1994"/>
    </row>
    <row r="1995" spans="10:11">
      <c r="J1995"/>
      <c r="K1995"/>
    </row>
    <row r="1996" spans="10:11">
      <c r="J1996"/>
      <c r="K1996"/>
    </row>
    <row r="1997" spans="10:11">
      <c r="J1997"/>
      <c r="K1997"/>
    </row>
    <row r="1998" spans="10:11">
      <c r="J1998"/>
      <c r="K1998"/>
    </row>
    <row r="1999" spans="10:11">
      <c r="J1999"/>
      <c r="K1999"/>
    </row>
    <row r="2000" spans="10:11">
      <c r="J2000"/>
      <c r="K2000"/>
    </row>
    <row r="2001" spans="10:11">
      <c r="J2001"/>
      <c r="K2001"/>
    </row>
    <row r="2002" spans="10:11">
      <c r="J2002"/>
      <c r="K2002"/>
    </row>
    <row r="2003" spans="10:11">
      <c r="J2003"/>
      <c r="K2003"/>
    </row>
    <row r="2004" spans="10:11">
      <c r="J2004"/>
      <c r="K2004"/>
    </row>
    <row r="2005" spans="10:11">
      <c r="J2005"/>
      <c r="K2005"/>
    </row>
    <row r="2006" spans="10:11">
      <c r="J2006"/>
      <c r="K2006"/>
    </row>
    <row r="2007" spans="10:11">
      <c r="J2007"/>
      <c r="K2007"/>
    </row>
    <row r="2008" spans="10:11">
      <c r="J2008"/>
      <c r="K2008"/>
    </row>
    <row r="2009" spans="10:11">
      <c r="J2009"/>
      <c r="K2009"/>
    </row>
    <row r="2010" spans="10:11">
      <c r="J2010"/>
      <c r="K2010"/>
    </row>
    <row r="2011" spans="10:11">
      <c r="J2011"/>
      <c r="K2011"/>
    </row>
    <row r="2012" spans="10:11">
      <c r="J2012"/>
      <c r="K2012"/>
    </row>
    <row r="2013" spans="10:11">
      <c r="J2013"/>
      <c r="K2013"/>
    </row>
    <row r="2014" spans="10:11">
      <c r="J2014"/>
      <c r="K2014"/>
    </row>
    <row r="2015" spans="10:11">
      <c r="J2015"/>
      <c r="K2015"/>
    </row>
    <row r="2016" spans="10:11">
      <c r="J2016"/>
      <c r="K2016"/>
    </row>
    <row r="2017" spans="10:11">
      <c r="J2017"/>
      <c r="K2017"/>
    </row>
    <row r="2018" spans="10:11">
      <c r="J2018"/>
      <c r="K2018"/>
    </row>
    <row r="2019" spans="10:11">
      <c r="J2019"/>
      <c r="K2019"/>
    </row>
    <row r="2020" spans="10:11">
      <c r="J2020"/>
      <c r="K2020"/>
    </row>
    <row r="2021" spans="10:11">
      <c r="J2021"/>
      <c r="K2021"/>
    </row>
    <row r="2022" spans="10:11">
      <c r="J2022"/>
      <c r="K2022"/>
    </row>
    <row r="2023" spans="10:11">
      <c r="J2023"/>
      <c r="K2023"/>
    </row>
    <row r="2024" spans="10:11">
      <c r="J2024"/>
      <c r="K2024"/>
    </row>
    <row r="2025" spans="10:11">
      <c r="J2025"/>
      <c r="K2025"/>
    </row>
    <row r="2026" spans="10:11">
      <c r="J2026"/>
      <c r="K2026"/>
    </row>
    <row r="2027" spans="10:11">
      <c r="J2027"/>
      <c r="K2027"/>
    </row>
    <row r="2028" spans="10:11">
      <c r="J2028"/>
      <c r="K2028"/>
    </row>
    <row r="2029" spans="10:11">
      <c r="J2029"/>
      <c r="K2029"/>
    </row>
    <row r="2030" spans="10:11">
      <c r="J2030"/>
      <c r="K2030"/>
    </row>
    <row r="2031" spans="10:11">
      <c r="J2031"/>
      <c r="K2031"/>
    </row>
    <row r="2032" spans="10:11">
      <c r="J2032"/>
      <c r="K2032"/>
    </row>
    <row r="2033" spans="10:11">
      <c r="J2033"/>
      <c r="K2033"/>
    </row>
    <row r="2034" spans="10:11">
      <c r="J2034"/>
      <c r="K2034"/>
    </row>
    <row r="2035" spans="10:11">
      <c r="J2035"/>
      <c r="K2035"/>
    </row>
    <row r="2036" spans="10:11">
      <c r="J2036"/>
      <c r="K2036"/>
    </row>
    <row r="2037" spans="10:11">
      <c r="J2037"/>
      <c r="K2037"/>
    </row>
    <row r="2038" spans="10:11">
      <c r="J2038"/>
      <c r="K2038"/>
    </row>
    <row r="2039" spans="10:11">
      <c r="J2039"/>
      <c r="K2039"/>
    </row>
    <row r="2040" spans="10:11">
      <c r="J2040"/>
      <c r="K2040"/>
    </row>
    <row r="2041" spans="10:11">
      <c r="J2041"/>
      <c r="K2041"/>
    </row>
    <row r="2042" spans="10:11">
      <c r="J2042"/>
      <c r="K2042"/>
    </row>
    <row r="2043" spans="10:11">
      <c r="J2043"/>
      <c r="K2043"/>
    </row>
    <row r="2044" spans="10:11">
      <c r="J2044"/>
      <c r="K2044"/>
    </row>
    <row r="2045" spans="10:11">
      <c r="J2045"/>
      <c r="K2045"/>
    </row>
    <row r="2046" spans="10:11">
      <c r="J2046"/>
      <c r="K2046"/>
    </row>
    <row r="2047" spans="10:11">
      <c r="J2047"/>
      <c r="K2047"/>
    </row>
    <row r="2048" spans="10:11">
      <c r="J2048"/>
      <c r="K2048"/>
    </row>
    <row r="2049" spans="10:11">
      <c r="J2049"/>
      <c r="K2049"/>
    </row>
    <row r="2050" spans="10:11">
      <c r="J2050"/>
      <c r="K2050"/>
    </row>
    <row r="2051" spans="10:11">
      <c r="J2051"/>
      <c r="K2051"/>
    </row>
    <row r="2052" spans="10:11">
      <c r="J2052"/>
      <c r="K2052"/>
    </row>
    <row r="2053" spans="10:11">
      <c r="J2053"/>
      <c r="K2053"/>
    </row>
    <row r="2054" spans="10:11">
      <c r="J2054"/>
      <c r="K2054"/>
    </row>
    <row r="2055" spans="10:11">
      <c r="J2055"/>
      <c r="K2055"/>
    </row>
    <row r="2056" spans="10:11">
      <c r="J2056"/>
      <c r="K2056"/>
    </row>
    <row r="2057" spans="10:11">
      <c r="J2057"/>
      <c r="K2057"/>
    </row>
    <row r="2058" spans="10:11">
      <c r="J2058"/>
      <c r="K2058"/>
    </row>
    <row r="2059" spans="10:11">
      <c r="J2059"/>
      <c r="K2059"/>
    </row>
    <row r="2060" spans="10:11">
      <c r="J2060"/>
      <c r="K2060"/>
    </row>
    <row r="2061" spans="10:11">
      <c r="J2061"/>
      <c r="K2061"/>
    </row>
    <row r="2062" spans="10:11">
      <c r="J2062"/>
      <c r="K2062"/>
    </row>
    <row r="2063" spans="10:11">
      <c r="J2063"/>
      <c r="K2063"/>
    </row>
    <row r="2064" spans="10:11">
      <c r="J2064"/>
      <c r="K2064"/>
    </row>
    <row r="2065" spans="10:11">
      <c r="J2065"/>
      <c r="K2065"/>
    </row>
    <row r="2066" spans="10:11">
      <c r="J2066"/>
      <c r="K2066"/>
    </row>
    <row r="2067" spans="10:11">
      <c r="J2067"/>
      <c r="K2067"/>
    </row>
    <row r="2068" spans="10:11">
      <c r="J2068"/>
      <c r="K2068"/>
    </row>
    <row r="2069" spans="10:11">
      <c r="J2069"/>
      <c r="K2069"/>
    </row>
    <row r="2070" spans="10:11">
      <c r="J2070"/>
      <c r="K2070"/>
    </row>
    <row r="2071" spans="10:11">
      <c r="J2071"/>
      <c r="K2071"/>
    </row>
    <row r="2072" spans="10:11">
      <c r="J2072"/>
      <c r="K2072"/>
    </row>
    <row r="2073" spans="10:11">
      <c r="J2073"/>
      <c r="K2073"/>
    </row>
    <row r="2074" spans="10:11">
      <c r="J2074"/>
      <c r="K2074"/>
    </row>
    <row r="2075" spans="10:11">
      <c r="J2075"/>
      <c r="K2075"/>
    </row>
    <row r="2076" spans="10:11">
      <c r="J2076"/>
      <c r="K2076"/>
    </row>
    <row r="2077" spans="10:11">
      <c r="J2077"/>
      <c r="K2077"/>
    </row>
    <row r="2078" spans="10:11">
      <c r="J2078"/>
      <c r="K2078"/>
    </row>
    <row r="2079" spans="10:11">
      <c r="J2079"/>
      <c r="K2079"/>
    </row>
    <row r="2080" spans="10:11">
      <c r="J2080"/>
      <c r="K2080"/>
    </row>
    <row r="2081" spans="10:11">
      <c r="J2081"/>
      <c r="K2081"/>
    </row>
    <row r="2082" spans="10:11">
      <c r="J2082"/>
      <c r="K2082"/>
    </row>
    <row r="2083" spans="10:11">
      <c r="J2083"/>
      <c r="K2083"/>
    </row>
    <row r="2084" spans="10:11">
      <c r="J2084"/>
      <c r="K2084"/>
    </row>
    <row r="2085" spans="10:11">
      <c r="J2085"/>
      <c r="K2085"/>
    </row>
    <row r="2086" spans="10:11">
      <c r="J2086"/>
      <c r="K2086"/>
    </row>
    <row r="2087" spans="10:11">
      <c r="J2087"/>
      <c r="K2087"/>
    </row>
    <row r="2088" spans="10:11">
      <c r="J2088"/>
      <c r="K2088"/>
    </row>
    <row r="2089" spans="10:11">
      <c r="J2089"/>
      <c r="K2089"/>
    </row>
    <row r="2090" spans="10:11">
      <c r="J2090"/>
      <c r="K2090"/>
    </row>
    <row r="2091" spans="10:11">
      <c r="J2091"/>
      <c r="K2091"/>
    </row>
    <row r="2092" spans="10:11">
      <c r="J2092"/>
      <c r="K2092"/>
    </row>
    <row r="2093" spans="10:11">
      <c r="J2093"/>
      <c r="K2093"/>
    </row>
    <row r="2094" spans="10:11">
      <c r="J2094"/>
      <c r="K2094"/>
    </row>
    <row r="2095" spans="10:11">
      <c r="J2095"/>
      <c r="K2095"/>
    </row>
    <row r="2096" spans="10:11">
      <c r="J2096"/>
      <c r="K2096"/>
    </row>
    <row r="2097" spans="10:11">
      <c r="J2097"/>
      <c r="K2097"/>
    </row>
    <row r="2098" spans="10:11">
      <c r="J2098"/>
      <c r="K2098"/>
    </row>
    <row r="2099" spans="10:11">
      <c r="J2099"/>
      <c r="K2099"/>
    </row>
    <row r="2100" spans="10:11">
      <c r="J2100"/>
      <c r="K2100"/>
    </row>
    <row r="2101" spans="10:11">
      <c r="J2101"/>
      <c r="K2101"/>
    </row>
    <row r="2102" spans="10:11">
      <c r="J2102"/>
      <c r="K2102"/>
    </row>
    <row r="2103" spans="10:11">
      <c r="J2103"/>
      <c r="K2103"/>
    </row>
    <row r="2104" spans="10:11">
      <c r="J2104"/>
      <c r="K2104"/>
    </row>
    <row r="2105" spans="10:11">
      <c r="J2105"/>
      <c r="K2105"/>
    </row>
    <row r="2106" spans="10:11">
      <c r="J2106"/>
      <c r="K2106"/>
    </row>
    <row r="2107" spans="10:11">
      <c r="J2107"/>
      <c r="K2107"/>
    </row>
    <row r="2108" spans="10:11">
      <c r="J2108"/>
      <c r="K2108"/>
    </row>
    <row r="2109" spans="10:11">
      <c r="J2109"/>
      <c r="K2109"/>
    </row>
    <row r="2110" spans="10:11">
      <c r="J2110"/>
      <c r="K2110"/>
    </row>
    <row r="2111" spans="10:11">
      <c r="J2111"/>
      <c r="K2111"/>
    </row>
    <row r="2112" spans="10:11">
      <c r="J2112"/>
      <c r="K2112"/>
    </row>
    <row r="2113" spans="10:11">
      <c r="J2113"/>
      <c r="K2113"/>
    </row>
    <row r="2114" spans="10:11">
      <c r="J2114"/>
      <c r="K2114"/>
    </row>
    <row r="2115" spans="10:11">
      <c r="J2115"/>
      <c r="K2115"/>
    </row>
    <row r="2116" spans="10:11">
      <c r="J2116"/>
      <c r="K2116"/>
    </row>
    <row r="2117" spans="10:11">
      <c r="J2117"/>
      <c r="K2117"/>
    </row>
    <row r="2118" spans="10:11">
      <c r="J2118"/>
      <c r="K2118"/>
    </row>
    <row r="2119" spans="10:11">
      <c r="J2119"/>
      <c r="K2119"/>
    </row>
    <row r="2120" spans="10:11">
      <c r="J2120"/>
      <c r="K2120"/>
    </row>
    <row r="2121" spans="10:11">
      <c r="J2121"/>
      <c r="K2121"/>
    </row>
    <row r="2122" spans="10:11">
      <c r="J2122"/>
      <c r="K2122"/>
    </row>
    <row r="2123" spans="10:11">
      <c r="J2123"/>
      <c r="K2123"/>
    </row>
    <row r="2124" spans="10:11">
      <c r="J2124"/>
      <c r="K2124"/>
    </row>
    <row r="2125" spans="10:11">
      <c r="J2125"/>
      <c r="K2125"/>
    </row>
    <row r="2126" spans="10:11">
      <c r="J2126"/>
      <c r="K2126"/>
    </row>
    <row r="2127" spans="10:11">
      <c r="J2127"/>
      <c r="K2127"/>
    </row>
    <row r="2128" spans="10:11">
      <c r="J2128"/>
      <c r="K2128"/>
    </row>
    <row r="2129" spans="10:11">
      <c r="J2129"/>
      <c r="K2129"/>
    </row>
    <row r="2130" spans="10:11">
      <c r="J2130"/>
      <c r="K2130"/>
    </row>
    <row r="2131" spans="10:11">
      <c r="J2131"/>
      <c r="K2131"/>
    </row>
    <row r="2132" spans="10:11">
      <c r="J2132"/>
      <c r="K2132"/>
    </row>
    <row r="2133" spans="10:11">
      <c r="J2133"/>
      <c r="K2133"/>
    </row>
    <row r="2134" spans="10:11">
      <c r="J2134"/>
      <c r="K2134"/>
    </row>
    <row r="2135" spans="10:11">
      <c r="J2135"/>
      <c r="K2135"/>
    </row>
    <row r="2136" spans="10:11">
      <c r="J2136"/>
      <c r="K2136"/>
    </row>
    <row r="2137" spans="10:11">
      <c r="J2137"/>
      <c r="K2137"/>
    </row>
    <row r="2138" spans="10:11">
      <c r="J2138"/>
      <c r="K2138"/>
    </row>
    <row r="2139" spans="10:11">
      <c r="J2139"/>
      <c r="K2139"/>
    </row>
    <row r="2140" spans="10:11">
      <c r="J2140"/>
      <c r="K2140"/>
    </row>
    <row r="2141" spans="10:11">
      <c r="J2141"/>
      <c r="K2141"/>
    </row>
    <row r="2142" spans="10:11">
      <c r="J2142"/>
      <c r="K2142"/>
    </row>
    <row r="2143" spans="10:11">
      <c r="J2143"/>
      <c r="K2143"/>
    </row>
    <row r="2144" spans="10:11">
      <c r="J2144"/>
      <c r="K2144"/>
    </row>
    <row r="2145" spans="10:11">
      <c r="J2145"/>
      <c r="K2145"/>
    </row>
    <row r="2146" spans="10:11">
      <c r="J2146"/>
      <c r="K2146"/>
    </row>
    <row r="2147" spans="10:11">
      <c r="J2147"/>
      <c r="K2147"/>
    </row>
    <row r="2148" spans="10:11">
      <c r="J2148"/>
      <c r="K2148"/>
    </row>
    <row r="2149" spans="10:11">
      <c r="J2149"/>
      <c r="K2149"/>
    </row>
    <row r="2150" spans="10:11">
      <c r="J2150"/>
      <c r="K2150"/>
    </row>
    <row r="2151" spans="10:11">
      <c r="J2151"/>
      <c r="K2151"/>
    </row>
    <row r="2152" spans="10:11">
      <c r="J2152"/>
      <c r="K2152"/>
    </row>
    <row r="2153" spans="10:11">
      <c r="J2153"/>
      <c r="K2153"/>
    </row>
    <row r="2154" spans="10:11">
      <c r="J2154"/>
      <c r="K2154"/>
    </row>
    <row r="2155" spans="10:11">
      <c r="J2155"/>
      <c r="K2155"/>
    </row>
    <row r="2156" spans="10:11">
      <c r="J2156"/>
      <c r="K2156"/>
    </row>
    <row r="2157" spans="10:11">
      <c r="J2157"/>
      <c r="K2157"/>
    </row>
    <row r="2158" spans="10:11">
      <c r="J2158"/>
      <c r="K2158"/>
    </row>
    <row r="2159" spans="10:11">
      <c r="J2159"/>
      <c r="K2159"/>
    </row>
    <row r="2160" spans="10:11">
      <c r="J2160"/>
      <c r="K2160"/>
    </row>
    <row r="2161" spans="10:11">
      <c r="J2161"/>
      <c r="K2161"/>
    </row>
    <row r="2162" spans="10:11">
      <c r="J2162"/>
      <c r="K2162"/>
    </row>
    <row r="2163" spans="10:11">
      <c r="J2163"/>
      <c r="K2163"/>
    </row>
    <row r="2164" spans="10:11">
      <c r="J2164"/>
      <c r="K2164"/>
    </row>
    <row r="2165" spans="10:11">
      <c r="J2165"/>
      <c r="K2165"/>
    </row>
    <row r="2166" spans="10:11">
      <c r="J2166"/>
      <c r="K2166"/>
    </row>
    <row r="2167" spans="10:11">
      <c r="J2167"/>
      <c r="K2167"/>
    </row>
    <row r="2168" spans="10:11">
      <c r="J2168"/>
      <c r="K2168"/>
    </row>
    <row r="2169" spans="10:11">
      <c r="J2169"/>
      <c r="K2169"/>
    </row>
    <row r="2170" spans="10:11">
      <c r="J2170"/>
      <c r="K2170"/>
    </row>
    <row r="2171" spans="10:11">
      <c r="J2171"/>
      <c r="K2171"/>
    </row>
    <row r="2172" spans="10:11">
      <c r="J2172"/>
      <c r="K2172"/>
    </row>
    <row r="2173" spans="10:11">
      <c r="J2173"/>
      <c r="K2173"/>
    </row>
    <row r="2174" spans="10:11">
      <c r="J2174"/>
      <c r="K2174"/>
    </row>
    <row r="2175" spans="10:11">
      <c r="J2175"/>
      <c r="K2175"/>
    </row>
    <row r="2176" spans="10:11">
      <c r="J2176"/>
      <c r="K2176"/>
    </row>
    <row r="2177" spans="10:11">
      <c r="J2177"/>
      <c r="K2177"/>
    </row>
    <row r="2178" spans="10:11">
      <c r="J2178"/>
      <c r="K2178"/>
    </row>
    <row r="2179" spans="10:11">
      <c r="J2179"/>
      <c r="K2179"/>
    </row>
    <row r="2180" spans="10:11">
      <c r="J2180"/>
      <c r="K2180"/>
    </row>
    <row r="2181" spans="10:11">
      <c r="J2181"/>
      <c r="K2181"/>
    </row>
    <row r="2182" spans="10:11">
      <c r="J2182"/>
      <c r="K2182"/>
    </row>
    <row r="2183" spans="10:11">
      <c r="J2183"/>
      <c r="K2183"/>
    </row>
    <row r="2184" spans="10:11">
      <c r="J2184"/>
      <c r="K2184"/>
    </row>
    <row r="2185" spans="10:11">
      <c r="J2185"/>
      <c r="K2185"/>
    </row>
    <row r="2186" spans="10:11">
      <c r="J2186"/>
      <c r="K2186"/>
    </row>
    <row r="2187" spans="10:11">
      <c r="J2187"/>
      <c r="K2187"/>
    </row>
    <row r="2188" spans="10:11">
      <c r="J2188"/>
      <c r="K2188"/>
    </row>
    <row r="2189" spans="10:11">
      <c r="J2189"/>
      <c r="K2189"/>
    </row>
    <row r="2190" spans="10:11">
      <c r="J2190"/>
      <c r="K2190"/>
    </row>
    <row r="2191" spans="10:11">
      <c r="J2191"/>
      <c r="K2191"/>
    </row>
    <row r="2192" spans="10:11">
      <c r="J2192"/>
      <c r="K2192"/>
    </row>
    <row r="2193" spans="10:11">
      <c r="J2193"/>
      <c r="K2193"/>
    </row>
    <row r="2194" spans="10:11">
      <c r="J2194"/>
      <c r="K2194"/>
    </row>
    <row r="2195" spans="10:11">
      <c r="J2195"/>
      <c r="K2195"/>
    </row>
    <row r="2196" spans="10:11">
      <c r="J2196"/>
      <c r="K2196"/>
    </row>
    <row r="2197" spans="10:11">
      <c r="J2197"/>
      <c r="K2197"/>
    </row>
    <row r="2198" spans="10:11">
      <c r="J2198"/>
      <c r="K2198"/>
    </row>
    <row r="2199" spans="10:11">
      <c r="J2199"/>
      <c r="K2199"/>
    </row>
    <row r="2200" spans="10:11">
      <c r="J2200"/>
      <c r="K2200"/>
    </row>
    <row r="2201" spans="10:11">
      <c r="J2201"/>
      <c r="K2201"/>
    </row>
    <row r="2202" spans="10:11">
      <c r="J2202"/>
      <c r="K2202"/>
    </row>
    <row r="2203" spans="10:11">
      <c r="J2203"/>
      <c r="K2203"/>
    </row>
    <row r="2204" spans="10:11">
      <c r="J2204"/>
      <c r="K2204"/>
    </row>
    <row r="2205" spans="10:11">
      <c r="J2205"/>
      <c r="K2205"/>
    </row>
    <row r="2206" spans="10:11">
      <c r="J2206"/>
      <c r="K2206"/>
    </row>
    <row r="2207" spans="10:11">
      <c r="J2207"/>
      <c r="K2207"/>
    </row>
    <row r="2208" spans="10:11">
      <c r="J2208"/>
      <c r="K2208"/>
    </row>
    <row r="2209" spans="10:11">
      <c r="J2209"/>
      <c r="K2209"/>
    </row>
    <row r="2210" spans="10:11">
      <c r="J2210"/>
      <c r="K2210"/>
    </row>
    <row r="2211" spans="10:11">
      <c r="J2211"/>
      <c r="K2211"/>
    </row>
    <row r="2212" spans="10:11">
      <c r="J2212"/>
      <c r="K2212"/>
    </row>
    <row r="2213" spans="10:11">
      <c r="J2213"/>
      <c r="K2213"/>
    </row>
    <row r="2214" spans="10:11">
      <c r="J2214"/>
      <c r="K2214"/>
    </row>
    <row r="2215" spans="10:11">
      <c r="J2215"/>
      <c r="K2215"/>
    </row>
    <row r="2216" spans="10:11">
      <c r="J2216"/>
      <c r="K2216"/>
    </row>
    <row r="2217" spans="10:11">
      <c r="J2217"/>
      <c r="K2217"/>
    </row>
    <row r="2218" spans="10:11">
      <c r="J2218"/>
      <c r="K2218"/>
    </row>
    <row r="2219" spans="10:11">
      <c r="J2219"/>
      <c r="K2219"/>
    </row>
    <row r="2220" spans="10:11">
      <c r="J2220"/>
      <c r="K2220"/>
    </row>
    <row r="2221" spans="10:11">
      <c r="J2221"/>
      <c r="K2221"/>
    </row>
    <row r="2222" spans="10:11">
      <c r="J2222"/>
      <c r="K2222"/>
    </row>
    <row r="2223" spans="10:11">
      <c r="J2223"/>
      <c r="K2223"/>
    </row>
    <row r="2224" spans="10:11">
      <c r="J2224"/>
      <c r="K2224"/>
    </row>
    <row r="2225" spans="10:11">
      <c r="J2225"/>
      <c r="K2225"/>
    </row>
    <row r="2226" spans="10:11">
      <c r="J2226"/>
      <c r="K2226"/>
    </row>
    <row r="2227" spans="10:11">
      <c r="J2227"/>
      <c r="K2227"/>
    </row>
    <row r="2228" spans="10:11">
      <c r="J2228"/>
      <c r="K2228"/>
    </row>
    <row r="2229" spans="10:11">
      <c r="J2229"/>
      <c r="K2229"/>
    </row>
    <row r="2230" spans="10:11">
      <c r="J2230"/>
      <c r="K2230"/>
    </row>
    <row r="2231" spans="10:11">
      <c r="J2231"/>
      <c r="K2231"/>
    </row>
    <row r="2232" spans="10:11">
      <c r="J2232"/>
      <c r="K2232"/>
    </row>
    <row r="2233" spans="10:11">
      <c r="J2233"/>
      <c r="K2233"/>
    </row>
    <row r="2234" spans="10:11">
      <c r="J2234"/>
      <c r="K2234"/>
    </row>
    <row r="2235" spans="10:11">
      <c r="J2235"/>
      <c r="K2235"/>
    </row>
    <row r="2236" spans="10:11">
      <c r="J2236"/>
      <c r="K2236"/>
    </row>
    <row r="2237" spans="10:11">
      <c r="J2237"/>
      <c r="K2237"/>
    </row>
    <row r="2238" spans="10:11">
      <c r="J2238"/>
      <c r="K2238"/>
    </row>
    <row r="2239" spans="10:11">
      <c r="J2239"/>
      <c r="K2239"/>
    </row>
    <row r="2240" spans="10:11">
      <c r="J2240"/>
      <c r="K2240"/>
    </row>
    <row r="2241" spans="10:11">
      <c r="J2241"/>
      <c r="K2241"/>
    </row>
    <row r="2242" spans="10:11">
      <c r="J2242"/>
      <c r="K2242"/>
    </row>
    <row r="2243" spans="10:11">
      <c r="J2243"/>
      <c r="K2243"/>
    </row>
    <row r="2244" spans="10:11">
      <c r="J2244"/>
      <c r="K2244"/>
    </row>
    <row r="2245" spans="10:11">
      <c r="J2245"/>
      <c r="K2245"/>
    </row>
    <row r="2246" spans="10:11">
      <c r="J2246"/>
      <c r="K2246"/>
    </row>
    <row r="2247" spans="10:11">
      <c r="J2247"/>
      <c r="K2247"/>
    </row>
    <row r="2248" spans="10:11">
      <c r="J2248"/>
      <c r="K2248"/>
    </row>
    <row r="2249" spans="10:11">
      <c r="J2249"/>
      <c r="K2249"/>
    </row>
    <row r="2250" spans="10:11">
      <c r="J2250"/>
      <c r="K2250"/>
    </row>
    <row r="2251" spans="10:11">
      <c r="J2251"/>
      <c r="K2251"/>
    </row>
    <row r="2252" spans="10:11">
      <c r="J2252"/>
      <c r="K2252"/>
    </row>
    <row r="2253" spans="10:11">
      <c r="J2253"/>
      <c r="K2253"/>
    </row>
    <row r="2254" spans="10:11">
      <c r="J2254"/>
      <c r="K2254"/>
    </row>
    <row r="2255" spans="10:11">
      <c r="J2255"/>
      <c r="K2255"/>
    </row>
    <row r="2256" spans="10:11">
      <c r="J2256"/>
      <c r="K2256"/>
    </row>
    <row r="2257" spans="10:11">
      <c r="J2257"/>
      <c r="K2257"/>
    </row>
    <row r="2258" spans="10:11">
      <c r="J2258"/>
      <c r="K2258"/>
    </row>
    <row r="2259" spans="10:11">
      <c r="J2259"/>
      <c r="K2259"/>
    </row>
    <row r="2260" spans="10:11">
      <c r="J2260"/>
      <c r="K2260"/>
    </row>
    <row r="2261" spans="10:11">
      <c r="J2261"/>
      <c r="K2261"/>
    </row>
    <row r="2262" spans="10:11">
      <c r="J2262"/>
      <c r="K2262"/>
    </row>
    <row r="2263" spans="10:11">
      <c r="J2263"/>
      <c r="K2263"/>
    </row>
    <row r="2264" spans="10:11">
      <c r="J2264"/>
      <c r="K2264"/>
    </row>
    <row r="2265" spans="10:11">
      <c r="J2265"/>
      <c r="K2265"/>
    </row>
    <row r="2266" spans="10:11">
      <c r="J2266"/>
      <c r="K2266"/>
    </row>
    <row r="2267" spans="10:11">
      <c r="J2267"/>
      <c r="K2267"/>
    </row>
    <row r="2268" spans="10:11">
      <c r="J2268"/>
      <c r="K2268"/>
    </row>
    <row r="2269" spans="10:11">
      <c r="J2269"/>
      <c r="K2269"/>
    </row>
    <row r="2270" spans="10:11">
      <c r="J2270"/>
      <c r="K2270"/>
    </row>
    <row r="2271" spans="10:11">
      <c r="J2271"/>
      <c r="K2271"/>
    </row>
    <row r="2272" spans="10:11">
      <c r="J2272"/>
      <c r="K2272"/>
    </row>
    <row r="2273" spans="10:11">
      <c r="J2273"/>
      <c r="K2273"/>
    </row>
    <row r="2274" spans="10:11">
      <c r="J2274"/>
      <c r="K2274"/>
    </row>
    <row r="2275" spans="10:11">
      <c r="J2275"/>
      <c r="K2275"/>
    </row>
    <row r="2276" spans="10:11">
      <c r="J2276"/>
      <c r="K2276"/>
    </row>
    <row r="2277" spans="10:11">
      <c r="J2277"/>
      <c r="K2277"/>
    </row>
    <row r="2278" spans="10:11">
      <c r="J2278"/>
      <c r="K2278"/>
    </row>
    <row r="2279" spans="10:11">
      <c r="J2279"/>
      <c r="K2279"/>
    </row>
    <row r="2280" spans="10:11">
      <c r="J2280"/>
      <c r="K2280"/>
    </row>
    <row r="2281" spans="10:11">
      <c r="J2281"/>
      <c r="K2281"/>
    </row>
    <row r="2282" spans="10:11">
      <c r="J2282"/>
      <c r="K2282"/>
    </row>
    <row r="2283" spans="10:11">
      <c r="J2283"/>
      <c r="K2283"/>
    </row>
    <row r="2284" spans="10:11">
      <c r="J2284"/>
      <c r="K2284"/>
    </row>
    <row r="2285" spans="10:11">
      <c r="J2285"/>
      <c r="K2285"/>
    </row>
    <row r="2286" spans="10:11">
      <c r="J2286"/>
      <c r="K2286"/>
    </row>
    <row r="2287" spans="10:11">
      <c r="J2287"/>
      <c r="K2287"/>
    </row>
    <row r="2288" spans="10:11">
      <c r="J2288"/>
      <c r="K2288"/>
    </row>
    <row r="2289" spans="10:11">
      <c r="J2289"/>
      <c r="K2289"/>
    </row>
    <row r="2290" spans="10:11">
      <c r="J2290"/>
      <c r="K2290"/>
    </row>
    <row r="2291" spans="10:11">
      <c r="J2291"/>
      <c r="K2291"/>
    </row>
    <row r="2292" spans="10:11">
      <c r="J2292"/>
      <c r="K2292"/>
    </row>
    <row r="2293" spans="10:11">
      <c r="J2293"/>
      <c r="K2293"/>
    </row>
    <row r="2294" spans="10:11">
      <c r="J2294"/>
      <c r="K2294"/>
    </row>
    <row r="2295" spans="10:11">
      <c r="J2295"/>
      <c r="K2295"/>
    </row>
    <row r="2296" spans="10:11">
      <c r="J2296"/>
      <c r="K2296"/>
    </row>
    <row r="2297" spans="10:11">
      <c r="J2297"/>
      <c r="K2297"/>
    </row>
    <row r="2298" spans="10:11">
      <c r="J2298"/>
      <c r="K2298"/>
    </row>
    <row r="2299" spans="10:11">
      <c r="J2299"/>
      <c r="K2299"/>
    </row>
    <row r="2300" spans="10:11">
      <c r="J2300"/>
      <c r="K2300"/>
    </row>
    <row r="2301" spans="10:11">
      <c r="J2301"/>
      <c r="K2301"/>
    </row>
    <row r="2302" spans="10:11">
      <c r="J2302"/>
      <c r="K2302"/>
    </row>
    <row r="2303" spans="10:11">
      <c r="J2303"/>
      <c r="K2303"/>
    </row>
    <row r="2304" spans="10:11">
      <c r="J2304"/>
      <c r="K2304"/>
    </row>
    <row r="2305" spans="10:11">
      <c r="J2305"/>
      <c r="K2305"/>
    </row>
    <row r="2306" spans="10:11">
      <c r="J2306"/>
      <c r="K2306"/>
    </row>
    <row r="2307" spans="10:11">
      <c r="J2307"/>
      <c r="K2307"/>
    </row>
    <row r="2308" spans="10:11">
      <c r="J2308"/>
      <c r="K2308"/>
    </row>
    <row r="2309" spans="10:11">
      <c r="J2309"/>
      <c r="K2309"/>
    </row>
    <row r="2310" spans="10:11">
      <c r="J2310"/>
      <c r="K2310"/>
    </row>
    <row r="2311" spans="10:11">
      <c r="J2311"/>
      <c r="K2311"/>
    </row>
    <row r="2312" spans="10:11">
      <c r="J2312"/>
      <c r="K2312"/>
    </row>
    <row r="2313" spans="10:11">
      <c r="J2313"/>
      <c r="K2313"/>
    </row>
    <row r="2314" spans="10:11">
      <c r="J2314"/>
      <c r="K2314"/>
    </row>
    <row r="2315" spans="10:11">
      <c r="J2315"/>
      <c r="K2315"/>
    </row>
    <row r="2316" spans="10:11">
      <c r="J2316"/>
      <c r="K2316"/>
    </row>
    <row r="2317" spans="10:11">
      <c r="J2317"/>
      <c r="K2317"/>
    </row>
    <row r="2318" spans="10:11">
      <c r="J2318"/>
      <c r="K2318"/>
    </row>
    <row r="2319" spans="10:11">
      <c r="J2319"/>
      <c r="K2319"/>
    </row>
    <row r="2320" spans="10:11">
      <c r="J2320"/>
      <c r="K2320"/>
    </row>
    <row r="2321" spans="10:11">
      <c r="J2321"/>
      <c r="K2321"/>
    </row>
    <row r="2322" spans="10:11">
      <c r="J2322"/>
      <c r="K2322"/>
    </row>
    <row r="2323" spans="10:11">
      <c r="J2323"/>
      <c r="K2323"/>
    </row>
    <row r="2324" spans="10:11">
      <c r="J2324"/>
      <c r="K2324"/>
    </row>
    <row r="2325" spans="10:11">
      <c r="J2325"/>
      <c r="K2325"/>
    </row>
    <row r="2326" spans="10:11">
      <c r="J2326"/>
      <c r="K2326"/>
    </row>
    <row r="2327" spans="10:11">
      <c r="J2327"/>
      <c r="K2327"/>
    </row>
    <row r="2328" spans="10:11">
      <c r="J2328"/>
      <c r="K2328"/>
    </row>
    <row r="2329" spans="10:11">
      <c r="J2329"/>
      <c r="K2329"/>
    </row>
    <row r="2330" spans="10:11">
      <c r="J2330"/>
      <c r="K2330"/>
    </row>
    <row r="2331" spans="10:11">
      <c r="J2331"/>
      <c r="K2331"/>
    </row>
    <row r="2332" spans="10:11">
      <c r="J2332"/>
      <c r="K2332"/>
    </row>
    <row r="2333" spans="10:11">
      <c r="J2333"/>
      <c r="K2333"/>
    </row>
    <row r="2334" spans="10:11">
      <c r="J2334"/>
      <c r="K2334"/>
    </row>
    <row r="2335" spans="10:11">
      <c r="J2335"/>
      <c r="K2335"/>
    </row>
    <row r="2336" spans="10:11">
      <c r="J2336"/>
      <c r="K2336"/>
    </row>
    <row r="2337" spans="10:11">
      <c r="J2337"/>
      <c r="K2337"/>
    </row>
    <row r="2338" spans="10:11">
      <c r="J2338"/>
      <c r="K2338"/>
    </row>
    <row r="2339" spans="10:11">
      <c r="J2339"/>
      <c r="K2339"/>
    </row>
    <row r="2340" spans="10:11">
      <c r="J2340"/>
      <c r="K2340"/>
    </row>
    <row r="2341" spans="10:11">
      <c r="J2341"/>
      <c r="K2341"/>
    </row>
    <row r="2342" spans="10:11">
      <c r="J2342"/>
      <c r="K2342"/>
    </row>
    <row r="2343" spans="10:11">
      <c r="J2343"/>
      <c r="K2343"/>
    </row>
    <row r="2344" spans="10:11">
      <c r="J2344"/>
      <c r="K2344"/>
    </row>
    <row r="2345" spans="10:11">
      <c r="J2345"/>
      <c r="K2345"/>
    </row>
    <row r="2346" spans="10:11">
      <c r="J2346"/>
      <c r="K2346"/>
    </row>
    <row r="2347" spans="10:11">
      <c r="J2347"/>
      <c r="K2347"/>
    </row>
    <row r="2348" spans="10:11">
      <c r="J2348"/>
      <c r="K2348"/>
    </row>
    <row r="2349" spans="10:11">
      <c r="J2349"/>
      <c r="K2349"/>
    </row>
    <row r="2350" spans="10:11">
      <c r="J2350"/>
      <c r="K2350"/>
    </row>
    <row r="2351" spans="10:11">
      <c r="J2351"/>
      <c r="K2351"/>
    </row>
    <row r="2352" spans="10:11">
      <c r="J2352"/>
      <c r="K2352"/>
    </row>
    <row r="2353" spans="10:11">
      <c r="J2353"/>
      <c r="K2353"/>
    </row>
    <row r="2354" spans="10:11">
      <c r="J2354"/>
      <c r="K2354"/>
    </row>
    <row r="2355" spans="10:11">
      <c r="J2355"/>
      <c r="K2355"/>
    </row>
    <row r="2356" spans="10:11">
      <c r="J2356"/>
      <c r="K2356"/>
    </row>
    <row r="2357" spans="10:11">
      <c r="J2357"/>
      <c r="K2357"/>
    </row>
    <row r="2358" spans="10:11">
      <c r="J2358"/>
      <c r="K2358"/>
    </row>
    <row r="2359" spans="10:11">
      <c r="J2359"/>
      <c r="K2359"/>
    </row>
    <row r="2360" spans="10:11">
      <c r="J2360"/>
      <c r="K2360"/>
    </row>
    <row r="2361" spans="10:11">
      <c r="J2361"/>
      <c r="K2361"/>
    </row>
    <row r="2362" spans="10:11">
      <c r="J2362"/>
      <c r="K2362"/>
    </row>
    <row r="2363" spans="10:11">
      <c r="J2363"/>
      <c r="K2363"/>
    </row>
    <row r="2364" spans="10:11">
      <c r="J2364"/>
      <c r="K2364"/>
    </row>
    <row r="2365" spans="10:11">
      <c r="J2365"/>
      <c r="K2365"/>
    </row>
    <row r="2366" spans="10:11">
      <c r="J2366"/>
      <c r="K2366"/>
    </row>
    <row r="2367" spans="10:11">
      <c r="J2367"/>
      <c r="K2367"/>
    </row>
    <row r="2368" spans="10:11">
      <c r="J2368"/>
      <c r="K2368"/>
    </row>
    <row r="2369" spans="10:11">
      <c r="J2369"/>
      <c r="K2369"/>
    </row>
    <row r="2370" spans="10:11">
      <c r="J2370"/>
      <c r="K2370"/>
    </row>
    <row r="2371" spans="10:11">
      <c r="J2371"/>
      <c r="K2371"/>
    </row>
    <row r="2372" spans="10:11">
      <c r="J2372"/>
      <c r="K2372"/>
    </row>
    <row r="2373" spans="10:11">
      <c r="J2373"/>
      <c r="K2373"/>
    </row>
    <row r="2374" spans="10:11">
      <c r="J2374"/>
      <c r="K2374"/>
    </row>
    <row r="2375" spans="10:11">
      <c r="J2375"/>
      <c r="K2375"/>
    </row>
    <row r="2376" spans="10:11">
      <c r="J2376"/>
      <c r="K2376"/>
    </row>
    <row r="2377" spans="10:11">
      <c r="J2377"/>
      <c r="K2377"/>
    </row>
    <row r="2378" spans="10:11">
      <c r="J2378"/>
      <c r="K2378"/>
    </row>
    <row r="2379" spans="10:11">
      <c r="J2379"/>
      <c r="K2379"/>
    </row>
    <row r="2380" spans="10:11">
      <c r="J2380"/>
      <c r="K2380"/>
    </row>
    <row r="2381" spans="10:11">
      <c r="J2381"/>
      <c r="K2381"/>
    </row>
    <row r="2382" spans="10:11">
      <c r="J2382"/>
      <c r="K2382"/>
    </row>
    <row r="2383" spans="10:11">
      <c r="J2383"/>
      <c r="K2383"/>
    </row>
    <row r="2384" spans="10:11">
      <c r="J2384"/>
      <c r="K2384"/>
    </row>
    <row r="2385" spans="10:11">
      <c r="J2385"/>
      <c r="K2385"/>
    </row>
    <row r="2386" spans="10:11">
      <c r="J2386"/>
      <c r="K2386"/>
    </row>
    <row r="2387" spans="10:11">
      <c r="J2387"/>
      <c r="K2387"/>
    </row>
    <row r="2388" spans="10:11">
      <c r="J2388"/>
      <c r="K2388"/>
    </row>
    <row r="2389" spans="10:11">
      <c r="J2389"/>
      <c r="K2389"/>
    </row>
    <row r="2390" spans="10:11">
      <c r="J2390"/>
      <c r="K2390"/>
    </row>
    <row r="2391" spans="10:11">
      <c r="J2391"/>
      <c r="K2391"/>
    </row>
    <row r="2392" spans="10:11">
      <c r="J2392"/>
      <c r="K2392"/>
    </row>
    <row r="2393" spans="10:11">
      <c r="J2393"/>
      <c r="K2393"/>
    </row>
    <row r="2394" spans="10:11">
      <c r="J2394"/>
      <c r="K2394"/>
    </row>
    <row r="2395" spans="10:11">
      <c r="J2395"/>
      <c r="K2395"/>
    </row>
    <row r="2396" spans="10:11">
      <c r="J2396"/>
      <c r="K2396"/>
    </row>
    <row r="2397" spans="10:11">
      <c r="J2397"/>
      <c r="K2397"/>
    </row>
    <row r="2398" spans="10:11">
      <c r="J2398"/>
      <c r="K2398"/>
    </row>
    <row r="2399" spans="10:11">
      <c r="J2399"/>
      <c r="K2399"/>
    </row>
    <row r="2400" spans="10:11">
      <c r="J2400"/>
      <c r="K2400"/>
    </row>
    <row r="2401" spans="10:11">
      <c r="J2401"/>
      <c r="K2401"/>
    </row>
    <row r="2402" spans="10:11">
      <c r="J2402"/>
      <c r="K2402"/>
    </row>
    <row r="2403" spans="10:11">
      <c r="J2403"/>
      <c r="K2403"/>
    </row>
    <row r="2404" spans="10:11">
      <c r="J2404"/>
      <c r="K2404"/>
    </row>
    <row r="2405" spans="10:11">
      <c r="J2405"/>
      <c r="K2405"/>
    </row>
    <row r="2406" spans="10:11">
      <c r="J2406"/>
      <c r="K2406"/>
    </row>
    <row r="2407" spans="10:11">
      <c r="J2407"/>
      <c r="K2407"/>
    </row>
    <row r="2408" spans="10:11">
      <c r="J2408"/>
      <c r="K2408"/>
    </row>
    <row r="2409" spans="10:11">
      <c r="J2409"/>
      <c r="K2409"/>
    </row>
    <row r="2410" spans="10:11">
      <c r="J2410"/>
      <c r="K2410"/>
    </row>
    <row r="2411" spans="10:11">
      <c r="J2411"/>
      <c r="K2411"/>
    </row>
    <row r="2412" spans="10:11">
      <c r="J2412"/>
      <c r="K2412"/>
    </row>
    <row r="2413" spans="10:11">
      <c r="J2413"/>
      <c r="K2413"/>
    </row>
    <row r="2414" spans="10:11">
      <c r="J2414"/>
      <c r="K2414"/>
    </row>
    <row r="2415" spans="10:11">
      <c r="J2415"/>
      <c r="K2415"/>
    </row>
    <row r="2416" spans="10:11">
      <c r="J2416"/>
      <c r="K2416"/>
    </row>
    <row r="2417" spans="10:11">
      <c r="J2417"/>
      <c r="K2417"/>
    </row>
    <row r="2418" spans="10:11">
      <c r="J2418"/>
      <c r="K2418"/>
    </row>
    <row r="2419" spans="10:11">
      <c r="J2419"/>
      <c r="K2419"/>
    </row>
    <row r="2420" spans="10:11">
      <c r="J2420"/>
      <c r="K2420"/>
    </row>
    <row r="2421" spans="10:11">
      <c r="J2421"/>
      <c r="K2421"/>
    </row>
    <row r="2422" spans="10:11">
      <c r="J2422"/>
      <c r="K2422"/>
    </row>
    <row r="2423" spans="10:11">
      <c r="J2423"/>
      <c r="K2423"/>
    </row>
    <row r="2424" spans="10:11">
      <c r="J2424"/>
      <c r="K2424"/>
    </row>
    <row r="2425" spans="10:11">
      <c r="J2425"/>
      <c r="K2425"/>
    </row>
    <row r="2426" spans="10:11">
      <c r="J2426"/>
      <c r="K2426"/>
    </row>
    <row r="2427" spans="10:11">
      <c r="J2427"/>
      <c r="K2427"/>
    </row>
    <row r="2428" spans="10:11">
      <c r="J2428"/>
      <c r="K2428"/>
    </row>
    <row r="2429" spans="10:11">
      <c r="J2429"/>
      <c r="K2429"/>
    </row>
    <row r="2430" spans="10:11">
      <c r="J2430"/>
      <c r="K2430"/>
    </row>
    <row r="2431" spans="10:11">
      <c r="J2431"/>
      <c r="K2431"/>
    </row>
    <row r="2432" spans="10:11">
      <c r="J2432"/>
      <c r="K2432"/>
    </row>
    <row r="2433" spans="10:11">
      <c r="J2433"/>
      <c r="K2433"/>
    </row>
    <row r="2434" spans="10:11">
      <c r="J2434"/>
      <c r="K2434"/>
    </row>
    <row r="2435" spans="10:11">
      <c r="J2435"/>
      <c r="K2435"/>
    </row>
    <row r="2436" spans="10:11">
      <c r="J2436"/>
      <c r="K2436"/>
    </row>
    <row r="2437" spans="10:11">
      <c r="J2437"/>
      <c r="K2437"/>
    </row>
    <row r="2438" spans="10:11">
      <c r="J2438"/>
      <c r="K2438"/>
    </row>
    <row r="2439" spans="10:11">
      <c r="J2439"/>
      <c r="K2439"/>
    </row>
    <row r="2440" spans="10:11">
      <c r="J2440"/>
      <c r="K2440"/>
    </row>
    <row r="2441" spans="10:11">
      <c r="J2441"/>
      <c r="K2441"/>
    </row>
    <row r="2442" spans="10:11">
      <c r="J2442"/>
      <c r="K2442"/>
    </row>
    <row r="2443" spans="10:11">
      <c r="J2443"/>
      <c r="K2443"/>
    </row>
    <row r="2444" spans="10:11">
      <c r="J2444"/>
      <c r="K2444"/>
    </row>
    <row r="2445" spans="10:11">
      <c r="J2445"/>
      <c r="K2445"/>
    </row>
    <row r="2446" spans="10:11">
      <c r="J2446"/>
      <c r="K2446"/>
    </row>
    <row r="2447" spans="10:11">
      <c r="J2447"/>
      <c r="K2447"/>
    </row>
    <row r="2448" spans="10:11">
      <c r="J2448"/>
      <c r="K2448"/>
    </row>
    <row r="2449" spans="10:11">
      <c r="J2449"/>
      <c r="K2449"/>
    </row>
    <row r="2450" spans="10:11">
      <c r="J2450"/>
      <c r="K2450"/>
    </row>
    <row r="2451" spans="10:11">
      <c r="J2451"/>
      <c r="K2451"/>
    </row>
    <row r="2452" spans="10:11">
      <c r="J2452"/>
      <c r="K2452"/>
    </row>
    <row r="2453" spans="10:11">
      <c r="J2453"/>
      <c r="K2453"/>
    </row>
    <row r="2454" spans="10:11">
      <c r="J2454"/>
      <c r="K2454"/>
    </row>
    <row r="2455" spans="10:11">
      <c r="J2455"/>
      <c r="K2455"/>
    </row>
    <row r="2456" spans="10:11">
      <c r="J2456"/>
      <c r="K2456"/>
    </row>
    <row r="2457" spans="10:11">
      <c r="J2457"/>
      <c r="K2457"/>
    </row>
    <row r="2458" spans="10:11">
      <c r="J2458"/>
      <c r="K2458"/>
    </row>
    <row r="2459" spans="10:11">
      <c r="J2459"/>
      <c r="K2459"/>
    </row>
    <row r="2460" spans="10:11">
      <c r="J2460"/>
      <c r="K2460"/>
    </row>
    <row r="2461" spans="10:11">
      <c r="J2461"/>
      <c r="K2461"/>
    </row>
    <row r="2462" spans="10:11">
      <c r="J2462"/>
      <c r="K2462"/>
    </row>
    <row r="2463" spans="10:11">
      <c r="J2463"/>
      <c r="K2463"/>
    </row>
    <row r="2464" spans="10:11">
      <c r="J2464"/>
      <c r="K2464"/>
    </row>
    <row r="2465" spans="10:11">
      <c r="J2465"/>
      <c r="K2465"/>
    </row>
    <row r="2466" spans="10:11">
      <c r="J2466"/>
      <c r="K2466"/>
    </row>
    <row r="2467" spans="10:11">
      <c r="J2467"/>
      <c r="K2467"/>
    </row>
    <row r="2468" spans="10:11">
      <c r="J2468"/>
      <c r="K2468"/>
    </row>
    <row r="2469" spans="10:11">
      <c r="J2469"/>
      <c r="K2469"/>
    </row>
    <row r="2470" spans="10:11">
      <c r="J2470"/>
      <c r="K2470"/>
    </row>
    <row r="2471" spans="10:11">
      <c r="J2471"/>
      <c r="K2471"/>
    </row>
    <row r="2472" spans="10:11">
      <c r="J2472"/>
      <c r="K2472"/>
    </row>
    <row r="2473" spans="10:11">
      <c r="J2473"/>
      <c r="K2473"/>
    </row>
    <row r="2474" spans="10:11">
      <c r="J2474"/>
      <c r="K2474"/>
    </row>
    <row r="2475" spans="10:11">
      <c r="J2475"/>
      <c r="K2475"/>
    </row>
    <row r="2476" spans="10:11">
      <c r="J2476"/>
      <c r="K2476"/>
    </row>
    <row r="2477" spans="10:11">
      <c r="J2477"/>
      <c r="K2477"/>
    </row>
    <row r="2478" spans="10:11">
      <c r="J2478"/>
      <c r="K2478"/>
    </row>
    <row r="2479" spans="10:11">
      <c r="J2479"/>
      <c r="K2479"/>
    </row>
    <row r="2480" spans="10:11">
      <c r="J2480"/>
      <c r="K2480"/>
    </row>
    <row r="2481" spans="10:11">
      <c r="J2481"/>
      <c r="K2481"/>
    </row>
    <row r="2482" spans="10:11">
      <c r="J2482"/>
      <c r="K2482"/>
    </row>
    <row r="2483" spans="10:11">
      <c r="J2483"/>
      <c r="K2483"/>
    </row>
    <row r="2484" spans="10:11">
      <c r="J2484"/>
      <c r="K2484"/>
    </row>
    <row r="2485" spans="10:11">
      <c r="J2485"/>
      <c r="K2485"/>
    </row>
    <row r="2486" spans="10:11">
      <c r="J2486"/>
      <c r="K2486"/>
    </row>
    <row r="2487" spans="10:11">
      <c r="J2487"/>
      <c r="K2487"/>
    </row>
    <row r="2488" spans="10:11">
      <c r="J2488"/>
      <c r="K2488"/>
    </row>
    <row r="2489" spans="10:11">
      <c r="J2489"/>
      <c r="K2489"/>
    </row>
    <row r="2490" spans="10:11">
      <c r="J2490"/>
      <c r="K2490"/>
    </row>
    <row r="2491" spans="10:11">
      <c r="J2491"/>
      <c r="K2491"/>
    </row>
    <row r="2492" spans="10:11">
      <c r="J2492"/>
      <c r="K2492"/>
    </row>
    <row r="2493" spans="10:11">
      <c r="J2493"/>
      <c r="K2493"/>
    </row>
    <row r="2494" spans="10:11">
      <c r="J2494"/>
      <c r="K2494"/>
    </row>
    <row r="2495" spans="10:11">
      <c r="J2495"/>
      <c r="K2495"/>
    </row>
    <row r="2496" spans="10:11">
      <c r="J2496"/>
      <c r="K2496"/>
    </row>
    <row r="2497" spans="10:11">
      <c r="J2497"/>
      <c r="K2497"/>
    </row>
    <row r="2498" spans="10:11">
      <c r="J2498"/>
      <c r="K2498"/>
    </row>
    <row r="2499" spans="10:11">
      <c r="J2499"/>
      <c r="K2499"/>
    </row>
    <row r="2500" spans="10:11">
      <c r="J2500"/>
      <c r="K2500"/>
    </row>
    <row r="2501" spans="10:11">
      <c r="J2501"/>
      <c r="K2501"/>
    </row>
    <row r="2502" spans="10:11">
      <c r="J2502"/>
      <c r="K2502"/>
    </row>
    <row r="2503" spans="10:11">
      <c r="J2503"/>
      <c r="K2503"/>
    </row>
    <row r="2504" spans="10:11">
      <c r="J2504"/>
      <c r="K2504"/>
    </row>
    <row r="2505" spans="10:11">
      <c r="J2505"/>
      <c r="K2505"/>
    </row>
    <row r="2506" spans="10:11">
      <c r="J2506"/>
      <c r="K2506"/>
    </row>
    <row r="2507" spans="10:11">
      <c r="J2507"/>
      <c r="K2507"/>
    </row>
    <row r="2508" spans="10:11">
      <c r="J2508"/>
      <c r="K2508"/>
    </row>
    <row r="2509" spans="10:11">
      <c r="J2509"/>
      <c r="K2509"/>
    </row>
    <row r="2510" spans="10:11">
      <c r="J2510"/>
      <c r="K2510"/>
    </row>
    <row r="2511" spans="10:11">
      <c r="J2511"/>
      <c r="K2511"/>
    </row>
    <row r="2512" spans="10:11">
      <c r="J2512"/>
      <c r="K2512"/>
    </row>
    <row r="2513" spans="10:11">
      <c r="J2513"/>
      <c r="K2513"/>
    </row>
    <row r="2514" spans="10:11">
      <c r="J2514"/>
      <c r="K2514"/>
    </row>
    <row r="2515" spans="10:11">
      <c r="J2515"/>
      <c r="K2515"/>
    </row>
    <row r="2516" spans="10:11">
      <c r="J2516"/>
      <c r="K2516"/>
    </row>
    <row r="2517" spans="10:11">
      <c r="J2517"/>
      <c r="K2517"/>
    </row>
    <row r="2518" spans="10:11">
      <c r="J2518"/>
      <c r="K2518"/>
    </row>
    <row r="2519" spans="10:11">
      <c r="J2519"/>
      <c r="K2519"/>
    </row>
    <row r="2520" spans="10:11">
      <c r="J2520"/>
      <c r="K2520"/>
    </row>
    <row r="2521" spans="10:11">
      <c r="J2521"/>
      <c r="K2521"/>
    </row>
    <row r="2522" spans="10:11">
      <c r="J2522"/>
      <c r="K2522"/>
    </row>
    <row r="2523" spans="10:11">
      <c r="J2523"/>
      <c r="K2523"/>
    </row>
    <row r="2524" spans="10:11">
      <c r="J2524"/>
      <c r="K2524"/>
    </row>
    <row r="2525" spans="10:11">
      <c r="J2525"/>
      <c r="K2525"/>
    </row>
    <row r="2526" spans="10:11">
      <c r="J2526"/>
      <c r="K2526"/>
    </row>
    <row r="2527" spans="10:11">
      <c r="J2527"/>
      <c r="K2527"/>
    </row>
    <row r="2528" spans="10:11">
      <c r="J2528"/>
      <c r="K2528"/>
    </row>
    <row r="2529" spans="10:11">
      <c r="J2529"/>
      <c r="K2529"/>
    </row>
    <row r="2530" spans="10:11">
      <c r="J2530"/>
      <c r="K2530"/>
    </row>
    <row r="2531" spans="10:11">
      <c r="J2531"/>
      <c r="K2531"/>
    </row>
    <row r="2532" spans="10:11">
      <c r="J2532"/>
      <c r="K2532"/>
    </row>
    <row r="2533" spans="10:11">
      <c r="J2533"/>
      <c r="K2533"/>
    </row>
    <row r="2534" spans="10:11">
      <c r="J2534"/>
      <c r="K2534"/>
    </row>
    <row r="2535" spans="10:11">
      <c r="J2535"/>
      <c r="K2535"/>
    </row>
    <row r="2536" spans="10:11">
      <c r="J2536"/>
      <c r="K2536"/>
    </row>
    <row r="2537" spans="10:11">
      <c r="J2537"/>
      <c r="K2537"/>
    </row>
    <row r="2538" spans="10:11">
      <c r="J2538"/>
      <c r="K2538"/>
    </row>
    <row r="2539" spans="10:11">
      <c r="J2539"/>
      <c r="K2539"/>
    </row>
    <row r="2540" spans="10:11">
      <c r="J2540"/>
      <c r="K2540"/>
    </row>
    <row r="2541" spans="10:11">
      <c r="J2541"/>
      <c r="K2541"/>
    </row>
    <row r="2542" spans="10:11">
      <c r="J2542"/>
      <c r="K2542"/>
    </row>
    <row r="2543" spans="10:11">
      <c r="J2543"/>
      <c r="K2543"/>
    </row>
    <row r="2544" spans="10:11">
      <c r="J2544"/>
      <c r="K2544"/>
    </row>
    <row r="2545" spans="10:11">
      <c r="J2545"/>
      <c r="K2545"/>
    </row>
    <row r="2546" spans="10:11">
      <c r="J2546"/>
      <c r="K2546"/>
    </row>
    <row r="2547" spans="10:11">
      <c r="J2547"/>
      <c r="K2547"/>
    </row>
    <row r="2548" spans="10:11">
      <c r="J2548"/>
      <c r="K2548"/>
    </row>
    <row r="2549" spans="10:11">
      <c r="J2549"/>
      <c r="K2549"/>
    </row>
    <row r="2550" spans="10:11">
      <c r="J2550"/>
      <c r="K2550"/>
    </row>
    <row r="2551" spans="10:11">
      <c r="J2551"/>
      <c r="K2551"/>
    </row>
    <row r="2552" spans="10:11">
      <c r="J2552"/>
      <c r="K2552"/>
    </row>
    <row r="2553" spans="10:11">
      <c r="J2553"/>
      <c r="K2553"/>
    </row>
    <row r="2554" spans="10:11">
      <c r="J2554"/>
      <c r="K2554"/>
    </row>
    <row r="2555" spans="10:11">
      <c r="J2555"/>
      <c r="K2555"/>
    </row>
    <row r="2556" spans="10:11">
      <c r="J2556"/>
      <c r="K2556"/>
    </row>
    <row r="2557" spans="10:11">
      <c r="J2557"/>
      <c r="K2557"/>
    </row>
    <row r="2558" spans="10:11">
      <c r="J2558"/>
      <c r="K2558"/>
    </row>
    <row r="2559" spans="10:11">
      <c r="J2559"/>
      <c r="K2559"/>
    </row>
    <row r="2560" spans="10:11">
      <c r="J2560"/>
      <c r="K2560"/>
    </row>
    <row r="2561" spans="10:11">
      <c r="J2561"/>
      <c r="K2561"/>
    </row>
    <row r="2562" spans="10:11">
      <c r="J2562"/>
      <c r="K2562"/>
    </row>
    <row r="2563" spans="10:11">
      <c r="J2563"/>
      <c r="K2563"/>
    </row>
    <row r="2564" spans="10:11">
      <c r="J2564"/>
      <c r="K2564"/>
    </row>
    <row r="2565" spans="10:11">
      <c r="J2565"/>
      <c r="K2565"/>
    </row>
    <row r="2566" spans="10:11">
      <c r="J2566"/>
      <c r="K2566"/>
    </row>
    <row r="2567" spans="10:11">
      <c r="J2567"/>
      <c r="K2567"/>
    </row>
    <row r="2568" spans="10:11">
      <c r="J2568"/>
      <c r="K2568"/>
    </row>
    <row r="2569" spans="10:11">
      <c r="J2569"/>
      <c r="K2569"/>
    </row>
    <row r="2570" spans="10:11">
      <c r="J2570"/>
      <c r="K2570"/>
    </row>
    <row r="2571" spans="10:11">
      <c r="J2571"/>
      <c r="K2571"/>
    </row>
    <row r="2572" spans="10:11">
      <c r="J2572"/>
      <c r="K2572"/>
    </row>
    <row r="2573" spans="10:11">
      <c r="J2573"/>
      <c r="K2573"/>
    </row>
    <row r="2574" spans="10:11">
      <c r="J2574"/>
      <c r="K2574"/>
    </row>
    <row r="2575" spans="10:11">
      <c r="J2575"/>
      <c r="K2575"/>
    </row>
    <row r="2576" spans="10:11">
      <c r="J2576"/>
      <c r="K2576"/>
    </row>
    <row r="2577" spans="10:11">
      <c r="J2577"/>
      <c r="K2577"/>
    </row>
    <row r="2578" spans="10:11">
      <c r="J2578"/>
      <c r="K2578"/>
    </row>
    <row r="2579" spans="10:11">
      <c r="J2579"/>
      <c r="K2579"/>
    </row>
    <row r="2580" spans="10:11">
      <c r="J2580"/>
      <c r="K2580"/>
    </row>
    <row r="2581" spans="10:11">
      <c r="J2581"/>
      <c r="K2581"/>
    </row>
    <row r="2582" spans="10:11">
      <c r="J2582"/>
      <c r="K2582"/>
    </row>
    <row r="2583" spans="10:11">
      <c r="J2583"/>
      <c r="K2583"/>
    </row>
    <row r="2584" spans="10:11">
      <c r="J2584"/>
      <c r="K2584"/>
    </row>
    <row r="2585" spans="10:11">
      <c r="J2585"/>
      <c r="K2585"/>
    </row>
    <row r="2586" spans="10:11">
      <c r="J2586"/>
      <c r="K2586"/>
    </row>
    <row r="2587" spans="10:11">
      <c r="J2587"/>
      <c r="K2587"/>
    </row>
    <row r="2588" spans="10:11">
      <c r="J2588"/>
      <c r="K2588"/>
    </row>
    <row r="2589" spans="10:11">
      <c r="J2589"/>
      <c r="K2589"/>
    </row>
    <row r="2590" spans="10:11">
      <c r="J2590"/>
      <c r="K2590"/>
    </row>
    <row r="2591" spans="10:11">
      <c r="J2591"/>
      <c r="K2591"/>
    </row>
    <row r="2592" spans="10:11">
      <c r="J2592"/>
      <c r="K2592"/>
    </row>
    <row r="2593" spans="10:11">
      <c r="J2593"/>
      <c r="K2593"/>
    </row>
    <row r="2594" spans="10:11">
      <c r="J2594"/>
      <c r="K2594"/>
    </row>
    <row r="2595" spans="10:11">
      <c r="J2595"/>
      <c r="K2595"/>
    </row>
    <row r="2596" spans="10:11">
      <c r="J2596"/>
      <c r="K2596"/>
    </row>
    <row r="2597" spans="10:11">
      <c r="J2597"/>
      <c r="K2597"/>
    </row>
    <row r="2598" spans="10:11">
      <c r="J2598"/>
      <c r="K2598"/>
    </row>
    <row r="2599" spans="10:11">
      <c r="J2599"/>
      <c r="K2599"/>
    </row>
    <row r="2600" spans="10:11">
      <c r="J2600"/>
      <c r="K2600"/>
    </row>
    <row r="2601" spans="10:11">
      <c r="J2601"/>
      <c r="K2601"/>
    </row>
    <row r="2602" spans="10:11">
      <c r="J2602"/>
      <c r="K2602"/>
    </row>
    <row r="2603" spans="10:11">
      <c r="J2603"/>
      <c r="K2603"/>
    </row>
    <row r="2604" spans="10:11">
      <c r="J2604"/>
      <c r="K2604"/>
    </row>
    <row r="2605" spans="10:11">
      <c r="J2605"/>
      <c r="K2605"/>
    </row>
    <row r="2606" spans="10:11">
      <c r="J2606"/>
      <c r="K2606"/>
    </row>
    <row r="2607" spans="10:11">
      <c r="J2607"/>
      <c r="K2607"/>
    </row>
    <row r="2608" spans="10:11">
      <c r="J2608"/>
      <c r="K2608"/>
    </row>
    <row r="2609" spans="10:11">
      <c r="J2609"/>
      <c r="K2609"/>
    </row>
    <row r="2610" spans="10:11">
      <c r="J2610"/>
      <c r="K2610"/>
    </row>
    <row r="2611" spans="10:11">
      <c r="J2611"/>
      <c r="K2611"/>
    </row>
    <row r="2612" spans="10:11">
      <c r="J2612"/>
      <c r="K2612"/>
    </row>
    <row r="2613" spans="10:11">
      <c r="J2613"/>
      <c r="K2613"/>
    </row>
    <row r="2614" spans="10:11">
      <c r="J2614"/>
      <c r="K2614"/>
    </row>
    <row r="2615" spans="10:11">
      <c r="J2615"/>
      <c r="K2615"/>
    </row>
    <row r="2616" spans="10:11">
      <c r="J2616"/>
      <c r="K2616"/>
    </row>
    <row r="2617" spans="10:11">
      <c r="J2617"/>
      <c r="K2617"/>
    </row>
    <row r="2618" spans="10:11">
      <c r="J2618"/>
      <c r="K2618"/>
    </row>
    <row r="2619" spans="10:11">
      <c r="J2619"/>
      <c r="K2619"/>
    </row>
    <row r="2620" spans="10:11">
      <c r="J2620"/>
      <c r="K2620"/>
    </row>
    <row r="2621" spans="10:11">
      <c r="J2621"/>
      <c r="K2621"/>
    </row>
    <row r="2622" spans="10:11">
      <c r="J2622"/>
      <c r="K2622"/>
    </row>
    <row r="2623" spans="10:11">
      <c r="J2623"/>
      <c r="K2623"/>
    </row>
    <row r="2624" spans="10:11">
      <c r="J2624"/>
      <c r="K2624"/>
    </row>
    <row r="2625" spans="10:11">
      <c r="J2625"/>
      <c r="K2625"/>
    </row>
    <row r="2626" spans="10:11">
      <c r="J2626"/>
      <c r="K2626"/>
    </row>
    <row r="2627" spans="10:11">
      <c r="J2627"/>
      <c r="K2627"/>
    </row>
    <row r="2628" spans="10:11">
      <c r="J2628"/>
      <c r="K2628"/>
    </row>
    <row r="2629" spans="10:11">
      <c r="J2629"/>
      <c r="K2629"/>
    </row>
    <row r="2630" spans="10:11">
      <c r="J2630"/>
      <c r="K2630"/>
    </row>
    <row r="2631" spans="10:11">
      <c r="J2631"/>
      <c r="K2631"/>
    </row>
    <row r="2632" spans="10:11">
      <c r="J2632"/>
      <c r="K2632"/>
    </row>
    <row r="2633" spans="10:11">
      <c r="J2633"/>
      <c r="K2633"/>
    </row>
    <row r="2634" spans="10:11">
      <c r="J2634"/>
      <c r="K2634"/>
    </row>
    <row r="2635" spans="10:11">
      <c r="J2635"/>
      <c r="K2635"/>
    </row>
    <row r="2636" spans="10:11">
      <c r="J2636"/>
      <c r="K2636"/>
    </row>
  </sheetData>
  <autoFilter ref="A2:G376" xr:uid="{00000000-0009-0000-0000-000007000000}"/>
  <conditionalFormatting sqref="U3:V18 X3:AB18 U19:AB323">
    <cfRule type="cellIs" dxfId="0" priority="1" operator="greaterThan">
      <formula>0.5</formula>
    </cfRule>
  </conditionalFormatting>
  <pageMargins left="0.7" right="0.7" top="0.75" bottom="0.75" header="0.3" footer="0.3"/>
  <pageSetup orientation="portrait" r:id="rId3"/>
  <legacy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249977111117893"/>
  </sheetPr>
  <dimension ref="A3:Q324"/>
  <sheetViews>
    <sheetView workbookViewId="0">
      <selection activeCell="H10" sqref="H10"/>
    </sheetView>
  </sheetViews>
  <sheetFormatPr defaultColWidth="9.109375" defaultRowHeight="14.4"/>
  <cols>
    <col min="1" max="1" width="6.88671875" style="143" bestFit="1" customWidth="1"/>
    <col min="2" max="2" width="37.21875" style="143" bestFit="1" customWidth="1"/>
    <col min="3" max="3" width="8.5546875" style="149" bestFit="1" customWidth="1"/>
    <col min="4" max="4" width="7.6640625" style="149" bestFit="1" customWidth="1"/>
    <col min="5" max="6" width="7.44140625" style="143" bestFit="1" customWidth="1"/>
    <col min="7" max="7" width="15.6640625" style="143" bestFit="1" customWidth="1"/>
    <col min="8" max="8" width="11.6640625" style="143" bestFit="1" customWidth="1"/>
    <col min="9" max="9" width="10.21875" style="143" bestFit="1" customWidth="1"/>
    <col min="10" max="11" width="9.109375" style="143"/>
    <col min="12" max="12" width="6.88671875" style="143" bestFit="1" customWidth="1"/>
    <col min="13" max="13" width="52.77734375" style="143" bestFit="1" customWidth="1"/>
    <col min="14" max="14" width="19" style="143" bestFit="1" customWidth="1"/>
    <col min="15" max="15" width="14.44140625" style="143" bestFit="1" customWidth="1"/>
    <col min="16" max="16" width="7.6640625" style="143" bestFit="1" customWidth="1"/>
    <col min="17" max="17" width="14.33203125" style="143" bestFit="1" customWidth="1"/>
    <col min="18" max="18" width="9.109375" style="152"/>
    <col min="19" max="19" width="9.109375" style="152" customWidth="1"/>
    <col min="20" max="16384" width="9.109375" style="152"/>
  </cols>
  <sheetData>
    <row r="3" spans="1:17">
      <c r="G3" s="150"/>
      <c r="H3" s="151"/>
      <c r="I3" s="151"/>
    </row>
    <row r="4" spans="1:17">
      <c r="A4" s="143">
        <v>1</v>
      </c>
      <c r="B4" s="143">
        <v>2</v>
      </c>
      <c r="C4" s="143">
        <v>3</v>
      </c>
      <c r="D4" s="143">
        <v>4</v>
      </c>
      <c r="E4" s="143">
        <v>5</v>
      </c>
      <c r="F4" s="143">
        <v>6</v>
      </c>
      <c r="G4" s="143">
        <v>7</v>
      </c>
      <c r="H4" s="143">
        <v>8</v>
      </c>
      <c r="I4" s="143">
        <v>9</v>
      </c>
      <c r="N4" s="143" t="s">
        <v>3259</v>
      </c>
      <c r="O4" s="158" t="s">
        <v>3260</v>
      </c>
      <c r="Q4" s="161" t="s">
        <v>3261</v>
      </c>
    </row>
    <row r="5" spans="1:17" s="156" customFormat="1" ht="57.6">
      <c r="A5" s="153" t="s">
        <v>2457</v>
      </c>
      <c r="B5" s="153" t="s">
        <v>2424</v>
      </c>
      <c r="C5" s="159" t="s">
        <v>3221</v>
      </c>
      <c r="D5" s="160" t="s">
        <v>3222</v>
      </c>
      <c r="E5" s="154" t="s">
        <v>2425</v>
      </c>
      <c r="F5" s="154" t="s">
        <v>2426</v>
      </c>
      <c r="G5" s="155" t="s">
        <v>3077</v>
      </c>
      <c r="H5" s="155" t="s">
        <v>2431</v>
      </c>
      <c r="I5" s="155" t="s">
        <v>2432</v>
      </c>
      <c r="J5" s="153"/>
      <c r="K5" s="153"/>
      <c r="L5" s="153" t="s">
        <v>2457</v>
      </c>
      <c r="M5" s="153" t="s">
        <v>2424</v>
      </c>
      <c r="N5" s="153" t="s">
        <v>3262</v>
      </c>
      <c r="O5" s="153" t="s">
        <v>3263</v>
      </c>
      <c r="P5" s="153" t="s">
        <v>3264</v>
      </c>
      <c r="Q5" s="153" t="s">
        <v>3264</v>
      </c>
    </row>
    <row r="6" spans="1:17">
      <c r="A6" s="143" t="s">
        <v>2120</v>
      </c>
      <c r="B6" s="143" t="s">
        <v>0</v>
      </c>
      <c r="C6" s="144">
        <v>1</v>
      </c>
      <c r="D6" s="144">
        <v>1</v>
      </c>
      <c r="E6" s="157">
        <v>78209</v>
      </c>
      <c r="F6" s="157">
        <v>82248</v>
      </c>
      <c r="G6" s="157">
        <v>16817.759999999998</v>
      </c>
      <c r="H6" s="151">
        <v>0.16020000000000001</v>
      </c>
      <c r="I6" s="151">
        <v>0.15390000000000001</v>
      </c>
      <c r="J6" s="145"/>
      <c r="K6" s="145"/>
      <c r="L6" s="143" t="s">
        <v>2120</v>
      </c>
      <c r="M6" s="143" t="s">
        <v>0</v>
      </c>
      <c r="N6" s="143">
        <v>1</v>
      </c>
      <c r="O6" s="143">
        <v>1</v>
      </c>
      <c r="P6" s="143">
        <v>0</v>
      </c>
      <c r="Q6" s="143">
        <v>1</v>
      </c>
    </row>
    <row r="7" spans="1:17">
      <c r="A7" s="143" t="s">
        <v>2121</v>
      </c>
      <c r="B7" s="143" t="s">
        <v>2</v>
      </c>
      <c r="C7" s="144">
        <v>1</v>
      </c>
      <c r="D7" s="144">
        <v>1</v>
      </c>
      <c r="E7" s="157">
        <v>78209</v>
      </c>
      <c r="F7" s="157">
        <v>82248</v>
      </c>
      <c r="G7" s="157">
        <v>16817.759999999998</v>
      </c>
      <c r="H7" s="151">
        <v>0.16020000000000001</v>
      </c>
      <c r="I7" s="151">
        <v>0.15390000000000001</v>
      </c>
      <c r="J7" s="145"/>
      <c r="K7" s="145"/>
      <c r="L7" s="143" t="s">
        <v>2121</v>
      </c>
      <c r="M7" s="143" t="s">
        <v>2</v>
      </c>
      <c r="N7" s="143">
        <v>1</v>
      </c>
      <c r="O7" s="143">
        <v>1</v>
      </c>
      <c r="P7" s="143">
        <v>0</v>
      </c>
      <c r="Q7" s="143">
        <v>1</v>
      </c>
    </row>
    <row r="8" spans="1:17">
      <c r="A8" s="143" t="s">
        <v>2122</v>
      </c>
      <c r="B8" s="143" t="s">
        <v>4</v>
      </c>
      <c r="C8" s="144">
        <v>1</v>
      </c>
      <c r="D8" s="144">
        <v>1</v>
      </c>
      <c r="E8" s="157">
        <v>78209</v>
      </c>
      <c r="F8" s="157">
        <v>82248</v>
      </c>
      <c r="G8" s="157">
        <v>16817.759999999998</v>
      </c>
      <c r="H8" s="151">
        <v>0.16020000000000001</v>
      </c>
      <c r="I8" s="151">
        <v>0.15390000000000001</v>
      </c>
      <c r="J8" s="145"/>
      <c r="K8" s="145"/>
      <c r="L8" s="143" t="s">
        <v>2122</v>
      </c>
      <c r="M8" s="143" t="s">
        <v>4</v>
      </c>
      <c r="N8" s="143">
        <v>1</v>
      </c>
      <c r="O8" s="143">
        <v>1</v>
      </c>
      <c r="P8" s="143">
        <v>0</v>
      </c>
      <c r="Q8" s="143">
        <v>1</v>
      </c>
    </row>
    <row r="9" spans="1:17">
      <c r="A9" s="143" t="s">
        <v>2123</v>
      </c>
      <c r="B9" s="143" t="s">
        <v>11</v>
      </c>
      <c r="C9" s="144">
        <v>1</v>
      </c>
      <c r="D9" s="144">
        <v>1</v>
      </c>
      <c r="E9" s="157">
        <v>78209</v>
      </c>
      <c r="F9" s="157">
        <v>82248</v>
      </c>
      <c r="G9" s="157">
        <v>16817.759999999998</v>
      </c>
      <c r="H9" s="151">
        <v>0.16020000000000001</v>
      </c>
      <c r="I9" s="151">
        <v>0.15390000000000001</v>
      </c>
      <c r="J9" s="145"/>
      <c r="K9" s="145"/>
      <c r="L9" s="143" t="s">
        <v>2123</v>
      </c>
      <c r="M9" s="143" t="s">
        <v>11</v>
      </c>
      <c r="N9" s="143">
        <v>1</v>
      </c>
      <c r="O9" s="143">
        <v>1</v>
      </c>
      <c r="P9" s="143">
        <v>0</v>
      </c>
      <c r="Q9" s="143">
        <v>1</v>
      </c>
    </row>
    <row r="10" spans="1:17">
      <c r="A10" s="143" t="s">
        <v>2124</v>
      </c>
      <c r="B10" s="143" t="s">
        <v>15</v>
      </c>
      <c r="C10" s="144">
        <v>1</v>
      </c>
      <c r="D10" s="144">
        <v>1.04</v>
      </c>
      <c r="E10" s="157">
        <v>78209</v>
      </c>
      <c r="F10" s="157">
        <v>82248</v>
      </c>
      <c r="G10" s="157">
        <v>16817.759999999998</v>
      </c>
      <c r="H10" s="151">
        <v>0.16020000000000001</v>
      </c>
      <c r="I10" s="151">
        <v>0.15390000000000001</v>
      </c>
      <c r="J10" s="145"/>
      <c r="K10" s="145"/>
      <c r="L10" s="143" t="s">
        <v>2124</v>
      </c>
      <c r="M10" s="143" t="s">
        <v>15</v>
      </c>
      <c r="N10" s="143">
        <v>1</v>
      </c>
      <c r="O10" s="143">
        <v>1</v>
      </c>
      <c r="P10" s="143">
        <v>4.0000000000000036E-2</v>
      </c>
      <c r="Q10" s="143">
        <v>1.04</v>
      </c>
    </row>
    <row r="11" spans="1:17">
      <c r="A11" s="143" t="s">
        <v>2125</v>
      </c>
      <c r="B11" s="143" t="s">
        <v>19</v>
      </c>
      <c r="C11" s="144">
        <v>1</v>
      </c>
      <c r="D11" s="144">
        <v>1</v>
      </c>
      <c r="E11" s="157">
        <v>78209</v>
      </c>
      <c r="F11" s="157">
        <v>82248</v>
      </c>
      <c r="G11" s="157">
        <v>16817.759999999998</v>
      </c>
      <c r="H11" s="151">
        <v>0.16020000000000001</v>
      </c>
      <c r="I11" s="151">
        <v>0.15390000000000001</v>
      </c>
      <c r="J11" s="145"/>
      <c r="K11" s="145"/>
      <c r="L11" s="143" t="s">
        <v>2125</v>
      </c>
      <c r="M11" s="143" t="s">
        <v>19</v>
      </c>
      <c r="N11" s="143">
        <v>1</v>
      </c>
      <c r="O11" s="143">
        <v>1</v>
      </c>
      <c r="P11" s="143">
        <v>0</v>
      </c>
      <c r="Q11" s="143">
        <v>1</v>
      </c>
    </row>
    <row r="12" spans="1:17">
      <c r="A12" s="143" t="s">
        <v>2126</v>
      </c>
      <c r="B12" s="143" t="s">
        <v>29</v>
      </c>
      <c r="C12" s="144">
        <v>1</v>
      </c>
      <c r="D12" s="144">
        <v>1</v>
      </c>
      <c r="E12" s="157">
        <v>78209</v>
      </c>
      <c r="F12" s="157">
        <v>82248</v>
      </c>
      <c r="G12" s="157">
        <v>16817.759999999998</v>
      </c>
      <c r="H12" s="151">
        <v>0.16020000000000001</v>
      </c>
      <c r="I12" s="151">
        <v>0.15390000000000001</v>
      </c>
      <c r="J12" s="145"/>
      <c r="K12" s="145"/>
      <c r="L12" s="143" t="s">
        <v>2126</v>
      </c>
      <c r="M12" s="143" t="s">
        <v>29</v>
      </c>
      <c r="N12" s="143">
        <v>1</v>
      </c>
      <c r="O12" s="143">
        <v>1</v>
      </c>
      <c r="P12" s="143">
        <v>0</v>
      </c>
      <c r="Q12" s="143">
        <v>1</v>
      </c>
    </row>
    <row r="13" spans="1:17">
      <c r="A13" s="143" t="s">
        <v>2127</v>
      </c>
      <c r="B13" s="143" t="s">
        <v>32</v>
      </c>
      <c r="C13" s="144">
        <v>1</v>
      </c>
      <c r="D13" s="144">
        <v>1</v>
      </c>
      <c r="E13" s="157">
        <v>78209</v>
      </c>
      <c r="F13" s="157">
        <v>82248</v>
      </c>
      <c r="G13" s="157">
        <v>16817.759999999998</v>
      </c>
      <c r="H13" s="151">
        <v>0.16020000000000001</v>
      </c>
      <c r="I13" s="151">
        <v>0.15390000000000001</v>
      </c>
      <c r="J13" s="145"/>
      <c r="K13" s="145"/>
      <c r="L13" s="143" t="s">
        <v>2127</v>
      </c>
      <c r="M13" s="143" t="s">
        <v>32</v>
      </c>
      <c r="N13" s="143">
        <v>1</v>
      </c>
      <c r="O13" s="143">
        <v>1</v>
      </c>
      <c r="P13" s="143">
        <v>0</v>
      </c>
      <c r="Q13" s="143">
        <v>1</v>
      </c>
    </row>
    <row r="14" spans="1:17">
      <c r="A14" s="143" t="s">
        <v>2128</v>
      </c>
      <c r="B14" s="143" t="s">
        <v>59</v>
      </c>
      <c r="C14" s="144">
        <v>1</v>
      </c>
      <c r="D14" s="144">
        <v>1</v>
      </c>
      <c r="E14" s="157">
        <v>78209</v>
      </c>
      <c r="F14" s="157">
        <v>82248</v>
      </c>
      <c r="G14" s="157">
        <v>16817.759999999998</v>
      </c>
      <c r="H14" s="151">
        <v>0.16020000000000001</v>
      </c>
      <c r="I14" s="151">
        <v>0.15390000000000001</v>
      </c>
      <c r="J14" s="145"/>
      <c r="K14" s="145"/>
      <c r="L14" s="143" t="s">
        <v>2128</v>
      </c>
      <c r="M14" s="143" t="s">
        <v>59</v>
      </c>
      <c r="N14" s="143">
        <v>1</v>
      </c>
      <c r="O14" s="143">
        <v>1</v>
      </c>
      <c r="P14" s="143">
        <v>0</v>
      </c>
      <c r="Q14" s="143">
        <v>1</v>
      </c>
    </row>
    <row r="15" spans="1:17">
      <c r="A15" s="143" t="s">
        <v>2129</v>
      </c>
      <c r="B15" s="143" t="s">
        <v>61</v>
      </c>
      <c r="C15" s="144">
        <v>1</v>
      </c>
      <c r="D15" s="144">
        <v>1.04</v>
      </c>
      <c r="E15" s="157">
        <v>78209</v>
      </c>
      <c r="F15" s="157">
        <v>82248</v>
      </c>
      <c r="G15" s="157">
        <v>16817.759999999998</v>
      </c>
      <c r="H15" s="151">
        <v>0.16020000000000001</v>
      </c>
      <c r="I15" s="151">
        <v>0.15390000000000001</v>
      </c>
      <c r="J15" s="145"/>
      <c r="K15" s="145"/>
      <c r="L15" s="143" t="s">
        <v>2129</v>
      </c>
      <c r="M15" s="143" t="s">
        <v>61</v>
      </c>
      <c r="N15" s="143">
        <v>1</v>
      </c>
      <c r="O15" s="143">
        <v>1</v>
      </c>
      <c r="P15" s="143">
        <v>4.0000000000000036E-2</v>
      </c>
      <c r="Q15" s="143">
        <v>1.04</v>
      </c>
    </row>
    <row r="16" spans="1:17">
      <c r="A16" s="143" t="s">
        <v>2130</v>
      </c>
      <c r="B16" s="143" t="s">
        <v>64</v>
      </c>
      <c r="C16" s="144">
        <v>1</v>
      </c>
      <c r="D16" s="144">
        <v>1</v>
      </c>
      <c r="E16" s="157">
        <v>78209</v>
      </c>
      <c r="F16" s="157">
        <v>82248</v>
      </c>
      <c r="G16" s="157">
        <v>16817.759999999998</v>
      </c>
      <c r="H16" s="151">
        <v>0.16020000000000001</v>
      </c>
      <c r="I16" s="151">
        <v>0.15390000000000001</v>
      </c>
      <c r="J16" s="145"/>
      <c r="K16" s="145"/>
      <c r="L16" s="143" t="s">
        <v>2130</v>
      </c>
      <c r="M16" s="143" t="s">
        <v>64</v>
      </c>
      <c r="N16" s="143">
        <v>1</v>
      </c>
      <c r="O16" s="143">
        <v>1</v>
      </c>
      <c r="P16" s="143">
        <v>0</v>
      </c>
      <c r="Q16" s="143">
        <v>1</v>
      </c>
    </row>
    <row r="17" spans="1:17">
      <c r="A17" s="143" t="s">
        <v>2131</v>
      </c>
      <c r="B17" s="143" t="s">
        <v>68</v>
      </c>
      <c r="C17" s="144">
        <v>1</v>
      </c>
      <c r="D17" s="144">
        <v>1</v>
      </c>
      <c r="E17" s="157">
        <v>78209</v>
      </c>
      <c r="F17" s="157">
        <v>82248</v>
      </c>
      <c r="G17" s="157">
        <v>16817.759999999998</v>
      </c>
      <c r="H17" s="151">
        <v>0.16020000000000001</v>
      </c>
      <c r="I17" s="151">
        <v>0.15390000000000001</v>
      </c>
      <c r="J17" s="145"/>
      <c r="K17" s="145"/>
      <c r="L17" s="143" t="s">
        <v>2131</v>
      </c>
      <c r="M17" s="143" t="s">
        <v>68</v>
      </c>
      <c r="N17" s="143">
        <v>1</v>
      </c>
      <c r="O17" s="143">
        <v>1</v>
      </c>
      <c r="P17" s="143">
        <v>0</v>
      </c>
      <c r="Q17" s="143">
        <v>1</v>
      </c>
    </row>
    <row r="18" spans="1:17">
      <c r="A18" s="143" t="s">
        <v>2132</v>
      </c>
      <c r="B18" s="143" t="s">
        <v>74</v>
      </c>
      <c r="C18" s="144">
        <v>1</v>
      </c>
      <c r="D18" s="144">
        <v>1</v>
      </c>
      <c r="E18" s="157">
        <v>78209</v>
      </c>
      <c r="F18" s="157">
        <v>82248</v>
      </c>
      <c r="G18" s="157">
        <v>16817.759999999998</v>
      </c>
      <c r="H18" s="151">
        <v>0.16020000000000001</v>
      </c>
      <c r="I18" s="151">
        <v>0.15390000000000001</v>
      </c>
      <c r="J18" s="145"/>
      <c r="K18" s="145"/>
      <c r="L18" s="143" t="s">
        <v>2132</v>
      </c>
      <c r="M18" s="143" t="s">
        <v>74</v>
      </c>
      <c r="N18" s="143">
        <v>1</v>
      </c>
      <c r="O18" s="143">
        <v>1</v>
      </c>
      <c r="P18" s="143">
        <v>0</v>
      </c>
      <c r="Q18" s="143">
        <v>1</v>
      </c>
    </row>
    <row r="19" spans="1:17">
      <c r="A19" s="143" t="s">
        <v>2133</v>
      </c>
      <c r="B19" s="143" t="s">
        <v>92</v>
      </c>
      <c r="C19" s="144">
        <v>1</v>
      </c>
      <c r="D19" s="144">
        <v>1</v>
      </c>
      <c r="E19" s="157">
        <v>78209</v>
      </c>
      <c r="F19" s="157">
        <v>82248</v>
      </c>
      <c r="G19" s="157">
        <v>16817.759999999998</v>
      </c>
      <c r="H19" s="151">
        <v>0.16020000000000001</v>
      </c>
      <c r="I19" s="151">
        <v>0.15390000000000001</v>
      </c>
      <c r="J19" s="145"/>
      <c r="K19" s="145"/>
      <c r="L19" s="143" t="s">
        <v>2133</v>
      </c>
      <c r="M19" s="143" t="s">
        <v>92</v>
      </c>
      <c r="N19" s="143">
        <v>1</v>
      </c>
      <c r="O19" s="143">
        <v>1</v>
      </c>
      <c r="P19" s="143">
        <v>0</v>
      </c>
      <c r="Q19" s="143">
        <v>1</v>
      </c>
    </row>
    <row r="20" spans="1:17">
      <c r="A20" s="143" t="s">
        <v>2134</v>
      </c>
      <c r="B20" s="143" t="s">
        <v>96</v>
      </c>
      <c r="C20" s="144">
        <v>1</v>
      </c>
      <c r="D20" s="144">
        <v>1</v>
      </c>
      <c r="E20" s="157">
        <v>78209</v>
      </c>
      <c r="F20" s="157">
        <v>82248</v>
      </c>
      <c r="G20" s="157">
        <v>16817.759999999998</v>
      </c>
      <c r="H20" s="151">
        <v>0.16020000000000001</v>
      </c>
      <c r="I20" s="151">
        <v>0.15390000000000001</v>
      </c>
      <c r="J20" s="145"/>
      <c r="K20" s="145"/>
      <c r="L20" s="143" t="s">
        <v>2134</v>
      </c>
      <c r="M20" s="143" t="s">
        <v>96</v>
      </c>
      <c r="N20" s="143">
        <v>1</v>
      </c>
      <c r="O20" s="143">
        <v>1</v>
      </c>
      <c r="P20" s="143">
        <v>0</v>
      </c>
      <c r="Q20" s="143">
        <v>1</v>
      </c>
    </row>
    <row r="21" spans="1:17">
      <c r="A21" s="143" t="s">
        <v>2135</v>
      </c>
      <c r="B21" s="143" t="s">
        <v>98</v>
      </c>
      <c r="C21" s="144">
        <v>1</v>
      </c>
      <c r="D21" s="144">
        <v>1.04</v>
      </c>
      <c r="E21" s="157">
        <v>78209</v>
      </c>
      <c r="F21" s="157">
        <v>82248</v>
      </c>
      <c r="G21" s="157">
        <v>16817.759999999998</v>
      </c>
      <c r="H21" s="151">
        <v>0.16020000000000001</v>
      </c>
      <c r="I21" s="151">
        <v>0.15390000000000001</v>
      </c>
      <c r="J21" s="145"/>
      <c r="K21" s="145"/>
      <c r="L21" s="143" t="s">
        <v>2135</v>
      </c>
      <c r="M21" s="143" t="s">
        <v>98</v>
      </c>
      <c r="N21" s="143">
        <v>1</v>
      </c>
      <c r="O21" s="143">
        <v>1</v>
      </c>
      <c r="P21" s="143">
        <v>4.0000000000000036E-2</v>
      </c>
      <c r="Q21" s="143">
        <v>1.04</v>
      </c>
    </row>
    <row r="22" spans="1:17">
      <c r="A22" s="143" t="s">
        <v>2136</v>
      </c>
      <c r="B22" s="143" t="s">
        <v>101</v>
      </c>
      <c r="C22" s="144">
        <v>1</v>
      </c>
      <c r="D22" s="144">
        <v>1</v>
      </c>
      <c r="E22" s="157">
        <v>78209</v>
      </c>
      <c r="F22" s="157">
        <v>82248</v>
      </c>
      <c r="G22" s="157">
        <v>16817.759999999998</v>
      </c>
      <c r="H22" s="151">
        <v>0.16020000000000001</v>
      </c>
      <c r="I22" s="151">
        <v>0.15390000000000001</v>
      </c>
      <c r="J22" s="145"/>
      <c r="K22" s="145"/>
      <c r="L22" s="143" t="s">
        <v>2136</v>
      </c>
      <c r="M22" s="143" t="s">
        <v>101</v>
      </c>
      <c r="N22" s="143">
        <v>1</v>
      </c>
      <c r="O22" s="143">
        <v>1</v>
      </c>
      <c r="P22" s="143">
        <v>0</v>
      </c>
      <c r="Q22" s="143">
        <v>1</v>
      </c>
    </row>
    <row r="23" spans="1:17">
      <c r="A23" s="143" t="s">
        <v>2137</v>
      </c>
      <c r="B23" s="143" t="s">
        <v>2433</v>
      </c>
      <c r="C23" s="144">
        <v>1</v>
      </c>
      <c r="D23" s="144">
        <v>1.04</v>
      </c>
      <c r="E23" s="157">
        <v>78209</v>
      </c>
      <c r="F23" s="157">
        <v>82248</v>
      </c>
      <c r="G23" s="157">
        <v>16817.759999999998</v>
      </c>
      <c r="H23" s="151">
        <v>0.16020000000000001</v>
      </c>
      <c r="I23" s="151">
        <v>0.15390000000000001</v>
      </c>
      <c r="J23" s="145"/>
      <c r="K23" s="145"/>
      <c r="L23" s="143" t="s">
        <v>2137</v>
      </c>
      <c r="M23" s="143" t="s">
        <v>2433</v>
      </c>
      <c r="N23" s="143">
        <v>1</v>
      </c>
      <c r="O23" s="143">
        <v>1</v>
      </c>
      <c r="P23" s="143">
        <v>4.0000000000000036E-2</v>
      </c>
      <c r="Q23" s="143">
        <v>1.04</v>
      </c>
    </row>
    <row r="24" spans="1:17">
      <c r="A24" s="143" t="s">
        <v>2138</v>
      </c>
      <c r="B24" s="143" t="s">
        <v>111</v>
      </c>
      <c r="C24" s="144">
        <v>1</v>
      </c>
      <c r="D24" s="144">
        <v>1</v>
      </c>
      <c r="E24" s="157">
        <v>78209</v>
      </c>
      <c r="F24" s="157">
        <v>82248</v>
      </c>
      <c r="G24" s="157">
        <v>16817.759999999998</v>
      </c>
      <c r="H24" s="151">
        <v>0.16020000000000001</v>
      </c>
      <c r="I24" s="151">
        <v>0.15390000000000001</v>
      </c>
      <c r="J24" s="145"/>
      <c r="K24" s="145"/>
      <c r="L24" s="143" t="s">
        <v>2138</v>
      </c>
      <c r="M24" s="143" t="s">
        <v>111</v>
      </c>
      <c r="N24" s="143">
        <v>1</v>
      </c>
      <c r="O24" s="143">
        <v>1</v>
      </c>
      <c r="P24" s="143">
        <v>0</v>
      </c>
      <c r="Q24" s="143">
        <v>1</v>
      </c>
    </row>
    <row r="25" spans="1:17">
      <c r="A25" s="143" t="s">
        <v>2139</v>
      </c>
      <c r="B25" s="143" t="s">
        <v>117</v>
      </c>
      <c r="C25" s="144">
        <v>1</v>
      </c>
      <c r="D25" s="144">
        <v>1</v>
      </c>
      <c r="E25" s="157">
        <v>78209</v>
      </c>
      <c r="F25" s="157">
        <v>82248</v>
      </c>
      <c r="G25" s="157">
        <v>16817.759999999998</v>
      </c>
      <c r="H25" s="151">
        <v>0.16020000000000001</v>
      </c>
      <c r="I25" s="151">
        <v>0.15390000000000001</v>
      </c>
      <c r="J25" s="145"/>
      <c r="K25" s="145"/>
      <c r="L25" s="143" t="s">
        <v>2139</v>
      </c>
      <c r="M25" s="143" t="s">
        <v>117</v>
      </c>
      <c r="N25" s="143">
        <v>1</v>
      </c>
      <c r="O25" s="143">
        <v>1</v>
      </c>
      <c r="P25" s="143">
        <v>0</v>
      </c>
      <c r="Q25" s="143">
        <v>1</v>
      </c>
    </row>
    <row r="26" spans="1:17">
      <c r="A26" s="146" t="s">
        <v>2964</v>
      </c>
      <c r="B26" s="146" t="s">
        <v>2965</v>
      </c>
      <c r="C26" s="144">
        <v>1</v>
      </c>
      <c r="D26" s="144">
        <v>1</v>
      </c>
      <c r="E26" s="157">
        <v>78209</v>
      </c>
      <c r="F26" s="157">
        <v>82248</v>
      </c>
      <c r="G26" s="157">
        <v>16817.759999999998</v>
      </c>
      <c r="H26" s="151">
        <v>0.16020000000000001</v>
      </c>
      <c r="I26" s="151">
        <v>0.15390000000000001</v>
      </c>
      <c r="J26" s="145"/>
      <c r="K26" s="145"/>
      <c r="L26" s="143" t="s">
        <v>2964</v>
      </c>
      <c r="M26" s="143" t="s">
        <v>2965</v>
      </c>
      <c r="N26" s="143">
        <v>1</v>
      </c>
      <c r="O26" s="143">
        <v>1</v>
      </c>
      <c r="P26" s="143">
        <v>0</v>
      </c>
      <c r="Q26" s="143">
        <v>1</v>
      </c>
    </row>
    <row r="27" spans="1:17">
      <c r="A27" s="143" t="s">
        <v>2140</v>
      </c>
      <c r="B27" s="143" t="s">
        <v>132</v>
      </c>
      <c r="C27" s="144">
        <v>1</v>
      </c>
      <c r="D27" s="144">
        <v>1.04</v>
      </c>
      <c r="E27" s="157">
        <v>78209</v>
      </c>
      <c r="F27" s="157">
        <v>82248</v>
      </c>
      <c r="G27" s="157">
        <v>16817.759999999998</v>
      </c>
      <c r="H27" s="151">
        <v>0.16020000000000001</v>
      </c>
      <c r="I27" s="151">
        <v>0.15390000000000001</v>
      </c>
      <c r="J27" s="145"/>
      <c r="K27" s="145"/>
      <c r="L27" s="143" t="s">
        <v>2140</v>
      </c>
      <c r="M27" s="143" t="s">
        <v>132</v>
      </c>
      <c r="N27" s="143">
        <v>1</v>
      </c>
      <c r="O27" s="143">
        <v>1</v>
      </c>
      <c r="P27" s="143">
        <v>4.0000000000000036E-2</v>
      </c>
      <c r="Q27" s="143">
        <v>1.04</v>
      </c>
    </row>
    <row r="28" spans="1:17">
      <c r="A28" s="143" t="s">
        <v>2141</v>
      </c>
      <c r="B28" s="143" t="s">
        <v>141</v>
      </c>
      <c r="C28" s="144">
        <v>1</v>
      </c>
      <c r="D28" s="144">
        <v>1</v>
      </c>
      <c r="E28" s="157">
        <v>78209</v>
      </c>
      <c r="F28" s="157">
        <v>82248</v>
      </c>
      <c r="G28" s="157">
        <v>16817.759999999998</v>
      </c>
      <c r="H28" s="151">
        <v>0.16020000000000001</v>
      </c>
      <c r="I28" s="151">
        <v>0.15390000000000001</v>
      </c>
      <c r="J28" s="145"/>
      <c r="K28" s="145"/>
      <c r="L28" s="143" t="s">
        <v>2141</v>
      </c>
      <c r="M28" s="143" t="s">
        <v>141</v>
      </c>
      <c r="N28" s="143">
        <v>1</v>
      </c>
      <c r="O28" s="143">
        <v>1</v>
      </c>
      <c r="P28" s="143">
        <v>0</v>
      </c>
      <c r="Q28" s="143">
        <v>1</v>
      </c>
    </row>
    <row r="29" spans="1:17">
      <c r="A29" s="143" t="s">
        <v>2142</v>
      </c>
      <c r="B29" s="143" t="s">
        <v>144</v>
      </c>
      <c r="C29" s="144">
        <v>1.06</v>
      </c>
      <c r="D29" s="144">
        <v>1.06</v>
      </c>
      <c r="E29" s="157">
        <v>78209</v>
      </c>
      <c r="F29" s="157">
        <v>82248</v>
      </c>
      <c r="G29" s="157">
        <v>16817.759999999998</v>
      </c>
      <c r="H29" s="151">
        <v>0.16020000000000001</v>
      </c>
      <c r="I29" s="151">
        <v>0.15390000000000001</v>
      </c>
      <c r="J29" s="145"/>
      <c r="K29" s="145"/>
      <c r="L29" s="143" t="s">
        <v>2142</v>
      </c>
      <c r="M29" s="143" t="s">
        <v>144</v>
      </c>
      <c r="N29" s="143">
        <v>1.06</v>
      </c>
      <c r="O29" s="143">
        <v>1.06</v>
      </c>
      <c r="P29" s="143">
        <v>0</v>
      </c>
      <c r="Q29" s="143">
        <v>1.06</v>
      </c>
    </row>
    <row r="30" spans="1:17">
      <c r="A30" s="143" t="s">
        <v>2143</v>
      </c>
      <c r="B30" s="143" t="s">
        <v>149</v>
      </c>
      <c r="C30" s="144">
        <v>1</v>
      </c>
      <c r="D30" s="144">
        <v>1</v>
      </c>
      <c r="E30" s="157">
        <v>78209</v>
      </c>
      <c r="F30" s="157">
        <v>82248</v>
      </c>
      <c r="G30" s="157">
        <v>16817.759999999998</v>
      </c>
      <c r="H30" s="151">
        <v>0.16020000000000001</v>
      </c>
      <c r="I30" s="151">
        <v>0.15390000000000001</v>
      </c>
      <c r="J30" s="145"/>
      <c r="K30" s="145"/>
      <c r="L30" s="143" t="s">
        <v>2143</v>
      </c>
      <c r="M30" s="143" t="s">
        <v>149</v>
      </c>
      <c r="N30" s="143">
        <v>1</v>
      </c>
      <c r="O30" s="143">
        <v>1</v>
      </c>
      <c r="P30" s="143">
        <v>0</v>
      </c>
      <c r="Q30" s="143">
        <v>1</v>
      </c>
    </row>
    <row r="31" spans="1:17">
      <c r="A31" s="143" t="s">
        <v>2144</v>
      </c>
      <c r="B31" s="143" t="s">
        <v>153</v>
      </c>
      <c r="C31" s="144">
        <v>1</v>
      </c>
      <c r="D31" s="144">
        <v>1</v>
      </c>
      <c r="E31" s="157">
        <v>78209</v>
      </c>
      <c r="F31" s="157">
        <v>82248</v>
      </c>
      <c r="G31" s="157">
        <v>16817.759999999998</v>
      </c>
      <c r="H31" s="151">
        <v>0.16020000000000001</v>
      </c>
      <c r="I31" s="151">
        <v>0.15390000000000001</v>
      </c>
      <c r="J31" s="145"/>
      <c r="K31" s="145"/>
      <c r="L31" s="143" t="s">
        <v>2144</v>
      </c>
      <c r="M31" s="143" t="s">
        <v>153</v>
      </c>
      <c r="N31" s="143">
        <v>1</v>
      </c>
      <c r="O31" s="143">
        <v>1</v>
      </c>
      <c r="P31" s="143">
        <v>0</v>
      </c>
      <c r="Q31" s="143">
        <v>1</v>
      </c>
    </row>
    <row r="32" spans="1:17">
      <c r="A32" s="143" t="s">
        <v>2145</v>
      </c>
      <c r="B32" s="143" t="s">
        <v>157</v>
      </c>
      <c r="C32" s="144">
        <v>1</v>
      </c>
      <c r="D32" s="144">
        <v>1</v>
      </c>
      <c r="E32" s="157">
        <v>78209</v>
      </c>
      <c r="F32" s="157">
        <v>82248</v>
      </c>
      <c r="G32" s="157">
        <v>16817.759999999998</v>
      </c>
      <c r="H32" s="151">
        <v>0.16020000000000001</v>
      </c>
      <c r="I32" s="151">
        <v>0.15390000000000001</v>
      </c>
      <c r="J32" s="145"/>
      <c r="K32" s="145"/>
      <c r="L32" s="143" t="s">
        <v>2145</v>
      </c>
      <c r="M32" s="143" t="s">
        <v>157</v>
      </c>
      <c r="N32" s="143">
        <v>1</v>
      </c>
      <c r="O32" s="143">
        <v>1</v>
      </c>
      <c r="P32" s="143">
        <v>0</v>
      </c>
      <c r="Q32" s="143">
        <v>1</v>
      </c>
    </row>
    <row r="33" spans="1:17">
      <c r="A33" s="143" t="s">
        <v>2146</v>
      </c>
      <c r="B33" s="143" t="s">
        <v>159</v>
      </c>
      <c r="C33" s="144">
        <v>1.06</v>
      </c>
      <c r="D33" s="144">
        <v>1.06</v>
      </c>
      <c r="E33" s="157">
        <v>78209</v>
      </c>
      <c r="F33" s="157">
        <v>82248</v>
      </c>
      <c r="G33" s="157">
        <v>16817.759999999998</v>
      </c>
      <c r="H33" s="151">
        <v>0.16020000000000001</v>
      </c>
      <c r="I33" s="151">
        <v>0.15390000000000001</v>
      </c>
      <c r="J33" s="145"/>
      <c r="K33" s="145"/>
      <c r="L33" s="143" t="s">
        <v>2146</v>
      </c>
      <c r="M33" s="143" t="s">
        <v>159</v>
      </c>
      <c r="N33" s="143">
        <v>1.06</v>
      </c>
      <c r="O33" s="143">
        <v>1.06</v>
      </c>
      <c r="P33" s="143">
        <v>0</v>
      </c>
      <c r="Q33" s="143">
        <v>1.06</v>
      </c>
    </row>
    <row r="34" spans="1:17">
      <c r="A34" s="143" t="s">
        <v>2147</v>
      </c>
      <c r="B34" s="143" t="s">
        <v>196</v>
      </c>
      <c r="C34" s="144">
        <v>1.06</v>
      </c>
      <c r="D34" s="144">
        <v>1.06</v>
      </c>
      <c r="E34" s="157">
        <v>78209</v>
      </c>
      <c r="F34" s="157">
        <v>82248</v>
      </c>
      <c r="G34" s="157">
        <v>16817.759999999998</v>
      </c>
      <c r="H34" s="151">
        <v>0.16020000000000001</v>
      </c>
      <c r="I34" s="151">
        <v>0.15390000000000001</v>
      </c>
      <c r="J34" s="145"/>
      <c r="K34" s="145"/>
      <c r="L34" s="143" t="s">
        <v>2147</v>
      </c>
      <c r="M34" s="143" t="s">
        <v>196</v>
      </c>
      <c r="N34" s="143">
        <v>1.06</v>
      </c>
      <c r="O34" s="143">
        <v>1.06</v>
      </c>
      <c r="P34" s="143">
        <v>0</v>
      </c>
      <c r="Q34" s="143">
        <v>1.06</v>
      </c>
    </row>
    <row r="35" spans="1:17">
      <c r="A35" s="143" t="s">
        <v>2148</v>
      </c>
      <c r="B35" s="143" t="s">
        <v>200</v>
      </c>
      <c r="C35" s="144">
        <v>1.06</v>
      </c>
      <c r="D35" s="144">
        <v>1.1000000000000001</v>
      </c>
      <c r="E35" s="157">
        <v>78209</v>
      </c>
      <c r="F35" s="157">
        <v>82248</v>
      </c>
      <c r="G35" s="157">
        <v>16817.759999999998</v>
      </c>
      <c r="H35" s="151">
        <v>0.16020000000000001</v>
      </c>
      <c r="I35" s="151">
        <v>0.15390000000000001</v>
      </c>
      <c r="J35" s="145"/>
      <c r="K35" s="145"/>
      <c r="L35" s="143" t="s">
        <v>2148</v>
      </c>
      <c r="M35" s="143" t="s">
        <v>200</v>
      </c>
      <c r="N35" s="143">
        <v>1.06</v>
      </c>
      <c r="O35" s="143">
        <v>1.06</v>
      </c>
      <c r="P35" s="143">
        <v>4.0000000000000036E-2</v>
      </c>
      <c r="Q35" s="143">
        <v>1.1000000000000001</v>
      </c>
    </row>
    <row r="36" spans="1:17">
      <c r="A36" s="143" t="s">
        <v>2149</v>
      </c>
      <c r="B36" s="143" t="s">
        <v>204</v>
      </c>
      <c r="C36" s="144">
        <v>1.06</v>
      </c>
      <c r="D36" s="144">
        <v>1.06</v>
      </c>
      <c r="E36" s="157">
        <v>78209</v>
      </c>
      <c r="F36" s="157">
        <v>82248</v>
      </c>
      <c r="G36" s="157">
        <v>16817.759999999998</v>
      </c>
      <c r="H36" s="151">
        <v>0.16020000000000001</v>
      </c>
      <c r="I36" s="151">
        <v>0.15390000000000001</v>
      </c>
      <c r="J36" s="145"/>
      <c r="K36" s="145"/>
      <c r="L36" s="143" t="s">
        <v>2149</v>
      </c>
      <c r="M36" s="143" t="s">
        <v>204</v>
      </c>
      <c r="N36" s="143">
        <v>1.06</v>
      </c>
      <c r="O36" s="143">
        <v>1.06</v>
      </c>
      <c r="P36" s="143">
        <v>0</v>
      </c>
      <c r="Q36" s="143">
        <v>1.06</v>
      </c>
    </row>
    <row r="37" spans="1:17">
      <c r="A37" s="143" t="s">
        <v>2150</v>
      </c>
      <c r="B37" s="143" t="s">
        <v>206</v>
      </c>
      <c r="C37" s="144">
        <v>1.06</v>
      </c>
      <c r="D37" s="144">
        <v>1.06</v>
      </c>
      <c r="E37" s="157">
        <v>78209</v>
      </c>
      <c r="F37" s="157">
        <v>82248</v>
      </c>
      <c r="G37" s="157">
        <v>16817.759999999998</v>
      </c>
      <c r="H37" s="151">
        <v>0.16020000000000001</v>
      </c>
      <c r="I37" s="151">
        <v>0.15390000000000001</v>
      </c>
      <c r="J37" s="145"/>
      <c r="K37" s="145"/>
      <c r="L37" s="143" t="s">
        <v>2150</v>
      </c>
      <c r="M37" s="143" t="s">
        <v>206</v>
      </c>
      <c r="N37" s="143">
        <v>1.06</v>
      </c>
      <c r="O37" s="143">
        <v>1.06</v>
      </c>
      <c r="P37" s="143">
        <v>0</v>
      </c>
      <c r="Q37" s="143">
        <v>1.06</v>
      </c>
    </row>
    <row r="38" spans="1:17">
      <c r="A38" s="143" t="s">
        <v>2151</v>
      </c>
      <c r="B38" s="143" t="s">
        <v>213</v>
      </c>
      <c r="C38" s="144">
        <v>1.06</v>
      </c>
      <c r="D38" s="144">
        <v>1.1000000000000001</v>
      </c>
      <c r="E38" s="157">
        <v>78209</v>
      </c>
      <c r="F38" s="157">
        <v>82248</v>
      </c>
      <c r="G38" s="157">
        <v>16817.759999999998</v>
      </c>
      <c r="H38" s="151">
        <v>0.16020000000000001</v>
      </c>
      <c r="I38" s="151">
        <v>0.15390000000000001</v>
      </c>
      <c r="J38" s="145"/>
      <c r="K38" s="145"/>
      <c r="L38" s="143" t="s">
        <v>2151</v>
      </c>
      <c r="M38" s="143" t="s">
        <v>213</v>
      </c>
      <c r="N38" s="143">
        <v>1.06</v>
      </c>
      <c r="O38" s="143">
        <v>1.06</v>
      </c>
      <c r="P38" s="143">
        <v>4.0000000000000036E-2</v>
      </c>
      <c r="Q38" s="143">
        <v>1.1000000000000001</v>
      </c>
    </row>
    <row r="39" spans="1:17">
      <c r="A39" s="143" t="s">
        <v>2152</v>
      </c>
      <c r="B39" s="143" t="s">
        <v>247</v>
      </c>
      <c r="C39" s="144">
        <v>1.06</v>
      </c>
      <c r="D39" s="144">
        <v>1.1000000000000001</v>
      </c>
      <c r="E39" s="157">
        <v>78209</v>
      </c>
      <c r="F39" s="157">
        <v>82248</v>
      </c>
      <c r="G39" s="157">
        <v>16817.759999999998</v>
      </c>
      <c r="H39" s="151">
        <v>0.16020000000000001</v>
      </c>
      <c r="I39" s="151">
        <v>0.15390000000000001</v>
      </c>
      <c r="J39" s="145"/>
      <c r="K39" s="145"/>
      <c r="L39" s="143" t="s">
        <v>2152</v>
      </c>
      <c r="M39" s="143" t="s">
        <v>247</v>
      </c>
      <c r="N39" s="143">
        <v>1.06</v>
      </c>
      <c r="O39" s="143">
        <v>1.06</v>
      </c>
      <c r="P39" s="143">
        <v>4.0000000000000036E-2</v>
      </c>
      <c r="Q39" s="143">
        <v>1.1000000000000001</v>
      </c>
    </row>
    <row r="40" spans="1:17">
      <c r="A40" s="143" t="s">
        <v>2153</v>
      </c>
      <c r="B40" s="143" t="s">
        <v>257</v>
      </c>
      <c r="C40" s="144">
        <v>1.06</v>
      </c>
      <c r="D40" s="144">
        <v>1.1000000000000001</v>
      </c>
      <c r="E40" s="157">
        <v>78209</v>
      </c>
      <c r="F40" s="157">
        <v>82248</v>
      </c>
      <c r="G40" s="157">
        <v>16817.759999999998</v>
      </c>
      <c r="H40" s="151">
        <v>0.16020000000000001</v>
      </c>
      <c r="I40" s="151">
        <v>0.15390000000000001</v>
      </c>
      <c r="J40" s="145"/>
      <c r="K40" s="145"/>
      <c r="L40" s="143" t="s">
        <v>2153</v>
      </c>
      <c r="M40" s="143" t="s">
        <v>257</v>
      </c>
      <c r="N40" s="143">
        <v>1.06</v>
      </c>
      <c r="O40" s="143">
        <v>1.06</v>
      </c>
      <c r="P40" s="143">
        <v>4.0000000000000036E-2</v>
      </c>
      <c r="Q40" s="143">
        <v>1.1000000000000001</v>
      </c>
    </row>
    <row r="41" spans="1:17">
      <c r="A41" s="143" t="s">
        <v>2154</v>
      </c>
      <c r="B41" s="143" t="s">
        <v>275</v>
      </c>
      <c r="C41" s="144">
        <v>1.06</v>
      </c>
      <c r="D41" s="144">
        <v>1.06</v>
      </c>
      <c r="E41" s="157">
        <v>78209</v>
      </c>
      <c r="F41" s="157">
        <v>82248</v>
      </c>
      <c r="G41" s="157">
        <v>16817.759999999998</v>
      </c>
      <c r="H41" s="151">
        <v>0.16020000000000001</v>
      </c>
      <c r="I41" s="151">
        <v>0.15390000000000001</v>
      </c>
      <c r="J41" s="145"/>
      <c r="K41" s="145"/>
      <c r="L41" s="143" t="s">
        <v>2154</v>
      </c>
      <c r="M41" s="143" t="s">
        <v>275</v>
      </c>
      <c r="N41" s="143">
        <v>1.06</v>
      </c>
      <c r="O41" s="143">
        <v>1.06</v>
      </c>
      <c r="P41" s="143">
        <v>0</v>
      </c>
      <c r="Q41" s="143">
        <v>1.06</v>
      </c>
    </row>
    <row r="42" spans="1:17">
      <c r="A42" s="146" t="s">
        <v>3040</v>
      </c>
      <c r="B42" s="146" t="s">
        <v>3041</v>
      </c>
      <c r="C42" s="144">
        <v>1.06</v>
      </c>
      <c r="D42" s="144">
        <v>1.06</v>
      </c>
      <c r="E42" s="157">
        <v>78209</v>
      </c>
      <c r="F42" s="157">
        <v>82248</v>
      </c>
      <c r="G42" s="157">
        <v>16817.759999999998</v>
      </c>
      <c r="H42" s="151">
        <v>0.16020000000000001</v>
      </c>
      <c r="I42" s="151">
        <v>0.15390000000000001</v>
      </c>
      <c r="J42" s="145"/>
      <c r="K42" s="145"/>
      <c r="L42" s="143" t="s">
        <v>3040</v>
      </c>
      <c r="M42" s="143" t="s">
        <v>3041</v>
      </c>
      <c r="N42" s="143">
        <v>1.06</v>
      </c>
      <c r="O42" s="143">
        <v>1.06</v>
      </c>
      <c r="P42" s="143">
        <v>0</v>
      </c>
      <c r="Q42" s="143">
        <v>1.06</v>
      </c>
    </row>
    <row r="43" spans="1:17">
      <c r="A43" s="143" t="s">
        <v>2155</v>
      </c>
      <c r="B43" s="143" t="s">
        <v>280</v>
      </c>
      <c r="C43" s="144">
        <v>1</v>
      </c>
      <c r="D43" s="144">
        <v>1.04</v>
      </c>
      <c r="E43" s="157">
        <v>78209</v>
      </c>
      <c r="F43" s="157">
        <v>82248</v>
      </c>
      <c r="G43" s="157">
        <v>16817.759999999998</v>
      </c>
      <c r="H43" s="151">
        <v>0.16020000000000001</v>
      </c>
      <c r="I43" s="151">
        <v>0.15390000000000001</v>
      </c>
      <c r="J43" s="145"/>
      <c r="K43" s="145"/>
      <c r="L43" s="143" t="s">
        <v>2155</v>
      </c>
      <c r="M43" s="143" t="s">
        <v>280</v>
      </c>
      <c r="N43" s="143">
        <v>1</v>
      </c>
      <c r="O43" s="143">
        <v>1</v>
      </c>
      <c r="P43" s="143">
        <v>4.0000000000000036E-2</v>
      </c>
      <c r="Q43" s="143">
        <v>1.04</v>
      </c>
    </row>
    <row r="44" spans="1:17">
      <c r="A44" s="143" t="s">
        <v>2156</v>
      </c>
      <c r="B44" s="143" t="s">
        <v>284</v>
      </c>
      <c r="C44" s="144">
        <v>1</v>
      </c>
      <c r="D44" s="144">
        <v>1</v>
      </c>
      <c r="E44" s="157">
        <v>78209</v>
      </c>
      <c r="F44" s="157">
        <v>82248</v>
      </c>
      <c r="G44" s="157">
        <v>16817.759999999998</v>
      </c>
      <c r="H44" s="151">
        <v>0.16020000000000001</v>
      </c>
      <c r="I44" s="151">
        <v>0.15390000000000001</v>
      </c>
      <c r="J44" s="145"/>
      <c r="K44" s="145"/>
      <c r="L44" s="143" t="s">
        <v>2156</v>
      </c>
      <c r="M44" s="143" t="s">
        <v>284</v>
      </c>
      <c r="N44" s="143">
        <v>1</v>
      </c>
      <c r="O44" s="143">
        <v>1</v>
      </c>
      <c r="P44" s="143">
        <v>0</v>
      </c>
      <c r="Q44" s="143">
        <v>1</v>
      </c>
    </row>
    <row r="45" spans="1:17">
      <c r="A45" s="143" t="s">
        <v>2157</v>
      </c>
      <c r="B45" s="143" t="s">
        <v>286</v>
      </c>
      <c r="C45" s="144">
        <v>1</v>
      </c>
      <c r="D45" s="144">
        <v>1</v>
      </c>
      <c r="E45" s="157">
        <v>78209</v>
      </c>
      <c r="F45" s="157">
        <v>82248</v>
      </c>
      <c r="G45" s="157">
        <v>16817.759999999998</v>
      </c>
      <c r="H45" s="151">
        <v>0.16020000000000001</v>
      </c>
      <c r="I45" s="151">
        <v>0.15390000000000001</v>
      </c>
      <c r="J45" s="145"/>
      <c r="K45" s="145"/>
      <c r="L45" s="143" t="s">
        <v>2157</v>
      </c>
      <c r="M45" s="143" t="s">
        <v>286</v>
      </c>
      <c r="N45" s="143">
        <v>1</v>
      </c>
      <c r="O45" s="143">
        <v>1</v>
      </c>
      <c r="P45" s="143">
        <v>0</v>
      </c>
      <c r="Q45" s="143">
        <v>1</v>
      </c>
    </row>
    <row r="46" spans="1:17">
      <c r="A46" s="143" t="s">
        <v>2158</v>
      </c>
      <c r="B46" s="143" t="s">
        <v>301</v>
      </c>
      <c r="C46" s="144">
        <v>1</v>
      </c>
      <c r="D46" s="144">
        <v>1</v>
      </c>
      <c r="E46" s="157">
        <v>78209</v>
      </c>
      <c r="F46" s="157">
        <v>82248</v>
      </c>
      <c r="G46" s="157">
        <v>16817.759999999998</v>
      </c>
      <c r="H46" s="151">
        <v>0.16020000000000001</v>
      </c>
      <c r="I46" s="151">
        <v>0.15390000000000001</v>
      </c>
      <c r="J46" s="145"/>
      <c r="K46" s="145"/>
      <c r="L46" s="143" t="s">
        <v>2158</v>
      </c>
      <c r="M46" s="143" t="s">
        <v>301</v>
      </c>
      <c r="N46" s="143">
        <v>1</v>
      </c>
      <c r="O46" s="143">
        <v>1</v>
      </c>
      <c r="P46" s="143">
        <v>0</v>
      </c>
      <c r="Q46" s="143">
        <v>1</v>
      </c>
    </row>
    <row r="47" spans="1:17">
      <c r="A47" s="143" t="s">
        <v>2159</v>
      </c>
      <c r="B47" s="143" t="s">
        <v>304</v>
      </c>
      <c r="C47" s="144">
        <v>1</v>
      </c>
      <c r="D47" s="144">
        <v>1</v>
      </c>
      <c r="E47" s="157">
        <v>78209</v>
      </c>
      <c r="F47" s="157">
        <v>82248</v>
      </c>
      <c r="G47" s="157">
        <v>16817.759999999998</v>
      </c>
      <c r="H47" s="151">
        <v>0.16020000000000001</v>
      </c>
      <c r="I47" s="151">
        <v>0.15390000000000001</v>
      </c>
      <c r="J47" s="145"/>
      <c r="K47" s="145"/>
      <c r="L47" s="143" t="s">
        <v>2159</v>
      </c>
      <c r="M47" s="143" t="s">
        <v>304</v>
      </c>
      <c r="N47" s="143">
        <v>1</v>
      </c>
      <c r="O47" s="143">
        <v>1</v>
      </c>
      <c r="P47" s="143">
        <v>0</v>
      </c>
      <c r="Q47" s="143">
        <v>1</v>
      </c>
    </row>
    <row r="48" spans="1:17">
      <c r="A48" s="143" t="s">
        <v>2160</v>
      </c>
      <c r="B48" s="143" t="s">
        <v>308</v>
      </c>
      <c r="C48" s="144">
        <v>1</v>
      </c>
      <c r="D48" s="144">
        <v>1</v>
      </c>
      <c r="E48" s="157">
        <v>78209</v>
      </c>
      <c r="F48" s="157">
        <v>82248</v>
      </c>
      <c r="G48" s="157">
        <v>16817.759999999998</v>
      </c>
      <c r="H48" s="151">
        <v>0.16020000000000001</v>
      </c>
      <c r="I48" s="151">
        <v>0.15390000000000001</v>
      </c>
      <c r="J48" s="145"/>
      <c r="K48" s="145"/>
      <c r="L48" s="143" t="s">
        <v>2160</v>
      </c>
      <c r="M48" s="143" t="s">
        <v>308</v>
      </c>
      <c r="N48" s="143">
        <v>1</v>
      </c>
      <c r="O48" s="143">
        <v>1</v>
      </c>
      <c r="P48" s="143">
        <v>0</v>
      </c>
      <c r="Q48" s="143">
        <v>1</v>
      </c>
    </row>
    <row r="49" spans="1:17">
      <c r="A49" s="143" t="s">
        <v>2161</v>
      </c>
      <c r="B49" s="143" t="s">
        <v>310</v>
      </c>
      <c r="C49" s="144">
        <v>1</v>
      </c>
      <c r="D49" s="144">
        <v>1</v>
      </c>
      <c r="E49" s="157">
        <v>78209</v>
      </c>
      <c r="F49" s="157">
        <v>82248</v>
      </c>
      <c r="G49" s="157">
        <v>16817.759999999998</v>
      </c>
      <c r="H49" s="151">
        <v>0.16020000000000001</v>
      </c>
      <c r="I49" s="151">
        <v>0.15390000000000001</v>
      </c>
      <c r="J49" s="145"/>
      <c r="K49" s="145"/>
      <c r="L49" s="143" t="s">
        <v>2161</v>
      </c>
      <c r="M49" s="143" t="s">
        <v>310</v>
      </c>
      <c r="N49" s="143">
        <v>1</v>
      </c>
      <c r="O49" s="143">
        <v>1</v>
      </c>
      <c r="P49" s="143">
        <v>0</v>
      </c>
      <c r="Q49" s="143">
        <v>1</v>
      </c>
    </row>
    <row r="50" spans="1:17">
      <c r="A50" s="143" t="s">
        <v>2162</v>
      </c>
      <c r="B50" s="143" t="s">
        <v>316</v>
      </c>
      <c r="C50" s="144">
        <v>1</v>
      </c>
      <c r="D50" s="144">
        <v>1</v>
      </c>
      <c r="E50" s="157">
        <v>78209</v>
      </c>
      <c r="F50" s="157">
        <v>82248</v>
      </c>
      <c r="G50" s="157">
        <v>16817.759999999998</v>
      </c>
      <c r="H50" s="151">
        <v>0.16020000000000001</v>
      </c>
      <c r="I50" s="151">
        <v>0.15390000000000001</v>
      </c>
      <c r="J50" s="145"/>
      <c r="K50" s="145"/>
      <c r="L50" s="143" t="s">
        <v>2162</v>
      </c>
      <c r="M50" s="143" t="s">
        <v>316</v>
      </c>
      <c r="N50" s="143">
        <v>1</v>
      </c>
      <c r="O50" s="143">
        <v>1</v>
      </c>
      <c r="P50" s="143">
        <v>0</v>
      </c>
      <c r="Q50" s="143">
        <v>1</v>
      </c>
    </row>
    <row r="51" spans="1:17">
      <c r="A51" s="143" t="s">
        <v>2163</v>
      </c>
      <c r="B51" s="143" t="s">
        <v>327</v>
      </c>
      <c r="C51" s="144">
        <v>1</v>
      </c>
      <c r="D51" s="144">
        <v>1</v>
      </c>
      <c r="E51" s="157">
        <v>78209</v>
      </c>
      <c r="F51" s="157">
        <v>82248</v>
      </c>
      <c r="G51" s="157">
        <v>16817.759999999998</v>
      </c>
      <c r="H51" s="151">
        <v>0.16020000000000001</v>
      </c>
      <c r="I51" s="151">
        <v>0.15390000000000001</v>
      </c>
      <c r="J51" s="145"/>
      <c r="K51" s="145"/>
      <c r="L51" s="143" t="s">
        <v>2163</v>
      </c>
      <c r="M51" s="143" t="s">
        <v>327</v>
      </c>
      <c r="N51" s="143">
        <v>1</v>
      </c>
      <c r="O51" s="143">
        <v>1</v>
      </c>
      <c r="P51" s="143">
        <v>0</v>
      </c>
      <c r="Q51" s="143">
        <v>1</v>
      </c>
    </row>
    <row r="52" spans="1:17">
      <c r="A52" s="143" t="s">
        <v>2164</v>
      </c>
      <c r="B52" s="143" t="s">
        <v>329</v>
      </c>
      <c r="C52" s="144">
        <v>1</v>
      </c>
      <c r="D52" s="144">
        <v>1</v>
      </c>
      <c r="E52" s="157">
        <v>78209</v>
      </c>
      <c r="F52" s="157">
        <v>82248</v>
      </c>
      <c r="G52" s="157">
        <v>16817.759999999998</v>
      </c>
      <c r="H52" s="151">
        <v>0.16020000000000001</v>
      </c>
      <c r="I52" s="151">
        <v>0.15390000000000001</v>
      </c>
      <c r="J52" s="145"/>
      <c r="K52" s="145"/>
      <c r="L52" s="143" t="s">
        <v>2164</v>
      </c>
      <c r="M52" s="143" t="s">
        <v>329</v>
      </c>
      <c r="N52" s="143">
        <v>1</v>
      </c>
      <c r="O52" s="143">
        <v>1</v>
      </c>
      <c r="P52" s="143">
        <v>0</v>
      </c>
      <c r="Q52" s="143">
        <v>1</v>
      </c>
    </row>
    <row r="53" spans="1:17">
      <c r="A53" s="143" t="s">
        <v>2165</v>
      </c>
      <c r="B53" s="143" t="s">
        <v>334</v>
      </c>
      <c r="C53" s="144">
        <v>1</v>
      </c>
      <c r="D53" s="144">
        <v>1</v>
      </c>
      <c r="E53" s="157">
        <v>78209</v>
      </c>
      <c r="F53" s="157">
        <v>82248</v>
      </c>
      <c r="G53" s="157">
        <v>16817.759999999998</v>
      </c>
      <c r="H53" s="151">
        <v>0.16020000000000001</v>
      </c>
      <c r="I53" s="151">
        <v>0.15390000000000001</v>
      </c>
      <c r="J53" s="145"/>
      <c r="K53" s="145"/>
      <c r="L53" s="143" t="s">
        <v>2165</v>
      </c>
      <c r="M53" s="143" t="s">
        <v>334</v>
      </c>
      <c r="N53" s="143">
        <v>1</v>
      </c>
      <c r="O53" s="143">
        <v>1</v>
      </c>
      <c r="P53" s="143">
        <v>0</v>
      </c>
      <c r="Q53" s="143">
        <v>1</v>
      </c>
    </row>
    <row r="54" spans="1:17">
      <c r="A54" s="143" t="s">
        <v>2166</v>
      </c>
      <c r="B54" s="143" t="s">
        <v>336</v>
      </c>
      <c r="C54" s="144">
        <v>1</v>
      </c>
      <c r="D54" s="144">
        <v>1</v>
      </c>
      <c r="E54" s="157">
        <v>78209</v>
      </c>
      <c r="F54" s="157">
        <v>82248</v>
      </c>
      <c r="G54" s="157">
        <v>16817.759999999998</v>
      </c>
      <c r="H54" s="151">
        <v>0.16020000000000001</v>
      </c>
      <c r="I54" s="151">
        <v>0.15390000000000001</v>
      </c>
      <c r="J54" s="145"/>
      <c r="K54" s="145"/>
      <c r="L54" s="143" t="s">
        <v>2166</v>
      </c>
      <c r="M54" s="143" t="s">
        <v>336</v>
      </c>
      <c r="N54" s="143">
        <v>1</v>
      </c>
      <c r="O54" s="143">
        <v>1</v>
      </c>
      <c r="P54" s="143">
        <v>0</v>
      </c>
      <c r="Q54" s="143">
        <v>1</v>
      </c>
    </row>
    <row r="55" spans="1:17">
      <c r="A55" s="143" t="s">
        <v>2167</v>
      </c>
      <c r="B55" s="143" t="s">
        <v>343</v>
      </c>
      <c r="C55" s="144">
        <v>1</v>
      </c>
      <c r="D55" s="144">
        <v>1</v>
      </c>
      <c r="E55" s="157">
        <v>78209</v>
      </c>
      <c r="F55" s="157">
        <v>82248</v>
      </c>
      <c r="G55" s="157">
        <v>16817.759999999998</v>
      </c>
      <c r="H55" s="151">
        <v>0.16020000000000001</v>
      </c>
      <c r="I55" s="151">
        <v>0.15390000000000001</v>
      </c>
      <c r="J55" s="145"/>
      <c r="K55" s="145"/>
      <c r="L55" s="143" t="s">
        <v>2167</v>
      </c>
      <c r="M55" s="143" t="s">
        <v>343</v>
      </c>
      <c r="N55" s="143">
        <v>1</v>
      </c>
      <c r="O55" s="143">
        <v>1</v>
      </c>
      <c r="P55" s="143">
        <v>0</v>
      </c>
      <c r="Q55" s="143">
        <v>1</v>
      </c>
    </row>
    <row r="56" spans="1:17">
      <c r="A56" s="143" t="s">
        <v>2168</v>
      </c>
      <c r="B56" s="143" t="s">
        <v>345</v>
      </c>
      <c r="C56" s="144">
        <v>1</v>
      </c>
      <c r="D56" s="144">
        <v>1</v>
      </c>
      <c r="E56" s="157">
        <v>78209</v>
      </c>
      <c r="F56" s="157">
        <v>82248</v>
      </c>
      <c r="G56" s="157">
        <v>16817.759999999998</v>
      </c>
      <c r="H56" s="151">
        <v>0.16020000000000001</v>
      </c>
      <c r="I56" s="151">
        <v>0.15390000000000001</v>
      </c>
      <c r="J56" s="145"/>
      <c r="K56" s="145"/>
      <c r="L56" s="143" t="s">
        <v>2168</v>
      </c>
      <c r="M56" s="143" t="s">
        <v>345</v>
      </c>
      <c r="N56" s="143">
        <v>1</v>
      </c>
      <c r="O56" s="143">
        <v>1</v>
      </c>
      <c r="P56" s="143">
        <v>0</v>
      </c>
      <c r="Q56" s="143">
        <v>1</v>
      </c>
    </row>
    <row r="57" spans="1:17">
      <c r="A57" s="143" t="s">
        <v>2169</v>
      </c>
      <c r="B57" s="143" t="s">
        <v>348</v>
      </c>
      <c r="C57" s="144">
        <v>1</v>
      </c>
      <c r="D57" s="144">
        <v>1</v>
      </c>
      <c r="E57" s="157">
        <v>78209</v>
      </c>
      <c r="F57" s="157">
        <v>82248</v>
      </c>
      <c r="G57" s="157">
        <v>16817.759999999998</v>
      </c>
      <c r="H57" s="151">
        <v>0.16020000000000001</v>
      </c>
      <c r="I57" s="151">
        <v>0.15390000000000001</v>
      </c>
      <c r="J57" s="145"/>
      <c r="K57" s="145"/>
      <c r="L57" s="143" t="s">
        <v>2169</v>
      </c>
      <c r="M57" s="143" t="s">
        <v>348</v>
      </c>
      <c r="N57" s="143">
        <v>1</v>
      </c>
      <c r="O57" s="143">
        <v>1</v>
      </c>
      <c r="P57" s="143">
        <v>0</v>
      </c>
      <c r="Q57" s="143">
        <v>1</v>
      </c>
    </row>
    <row r="58" spans="1:17">
      <c r="A58" s="143" t="s">
        <v>2170</v>
      </c>
      <c r="B58" s="143" t="s">
        <v>350</v>
      </c>
      <c r="C58" s="144">
        <v>1</v>
      </c>
      <c r="D58" s="144">
        <v>1</v>
      </c>
      <c r="E58" s="157">
        <v>78209</v>
      </c>
      <c r="F58" s="157">
        <v>82248</v>
      </c>
      <c r="G58" s="157">
        <v>16817.759999999998</v>
      </c>
      <c r="H58" s="151">
        <v>0.16020000000000001</v>
      </c>
      <c r="I58" s="151">
        <v>0.15390000000000001</v>
      </c>
      <c r="J58" s="145"/>
      <c r="K58" s="145"/>
      <c r="L58" s="143" t="s">
        <v>2170</v>
      </c>
      <c r="M58" s="143" t="s">
        <v>350</v>
      </c>
      <c r="N58" s="143">
        <v>1</v>
      </c>
      <c r="O58" s="143">
        <v>1</v>
      </c>
      <c r="P58" s="143">
        <v>0</v>
      </c>
      <c r="Q58" s="143">
        <v>1</v>
      </c>
    </row>
    <row r="59" spans="1:17">
      <c r="A59" s="143" t="s">
        <v>2171</v>
      </c>
      <c r="B59" s="143" t="s">
        <v>352</v>
      </c>
      <c r="C59" s="144">
        <v>1</v>
      </c>
      <c r="D59" s="144">
        <v>1</v>
      </c>
      <c r="E59" s="157">
        <v>78209</v>
      </c>
      <c r="F59" s="157">
        <v>82248</v>
      </c>
      <c r="G59" s="157">
        <v>16817.759999999998</v>
      </c>
      <c r="H59" s="151">
        <v>0.16020000000000001</v>
      </c>
      <c r="I59" s="151">
        <v>0.15390000000000001</v>
      </c>
      <c r="J59" s="145"/>
      <c r="K59" s="145"/>
      <c r="L59" s="143" t="s">
        <v>2171</v>
      </c>
      <c r="M59" s="143" t="s">
        <v>352</v>
      </c>
      <c r="N59" s="143">
        <v>1</v>
      </c>
      <c r="O59" s="143">
        <v>1</v>
      </c>
      <c r="P59" s="143">
        <v>0</v>
      </c>
      <c r="Q59" s="143">
        <v>1</v>
      </c>
    </row>
    <row r="60" spans="1:17">
      <c r="A60" s="143" t="s">
        <v>2172</v>
      </c>
      <c r="B60" s="143" t="s">
        <v>353</v>
      </c>
      <c r="C60" s="144">
        <v>1</v>
      </c>
      <c r="D60" s="144">
        <v>1</v>
      </c>
      <c r="E60" s="157">
        <v>78209</v>
      </c>
      <c r="F60" s="157">
        <v>82248</v>
      </c>
      <c r="G60" s="157">
        <v>16817.759999999998</v>
      </c>
      <c r="H60" s="151">
        <v>0.16020000000000001</v>
      </c>
      <c r="I60" s="151">
        <v>0.15390000000000001</v>
      </c>
      <c r="J60" s="145"/>
      <c r="K60" s="145"/>
      <c r="L60" s="143" t="s">
        <v>2172</v>
      </c>
      <c r="M60" s="143" t="s">
        <v>353</v>
      </c>
      <c r="N60" s="143">
        <v>1</v>
      </c>
      <c r="O60" s="143">
        <v>1</v>
      </c>
      <c r="P60" s="143">
        <v>0</v>
      </c>
      <c r="Q60" s="143">
        <v>1</v>
      </c>
    </row>
    <row r="61" spans="1:17">
      <c r="A61" s="143" t="s">
        <v>2173</v>
      </c>
      <c r="B61" s="143" t="s">
        <v>357</v>
      </c>
      <c r="C61" s="144">
        <v>1</v>
      </c>
      <c r="D61" s="144">
        <v>1</v>
      </c>
      <c r="E61" s="157">
        <v>78209</v>
      </c>
      <c r="F61" s="157">
        <v>82248</v>
      </c>
      <c r="G61" s="157">
        <v>16817.759999999998</v>
      </c>
      <c r="H61" s="151">
        <v>0.16020000000000001</v>
      </c>
      <c r="I61" s="151">
        <v>0.15390000000000001</v>
      </c>
      <c r="J61" s="145"/>
      <c r="K61" s="145"/>
      <c r="L61" s="143" t="s">
        <v>2173</v>
      </c>
      <c r="M61" s="143" t="s">
        <v>357</v>
      </c>
      <c r="N61" s="143">
        <v>1</v>
      </c>
      <c r="O61" s="143">
        <v>1</v>
      </c>
      <c r="P61" s="143">
        <v>0</v>
      </c>
      <c r="Q61" s="143">
        <v>1</v>
      </c>
    </row>
    <row r="62" spans="1:17">
      <c r="A62" s="143" t="s">
        <v>2174</v>
      </c>
      <c r="B62" s="143" t="s">
        <v>361</v>
      </c>
      <c r="C62" s="144">
        <v>1</v>
      </c>
      <c r="D62" s="144">
        <v>1</v>
      </c>
      <c r="E62" s="157">
        <v>78209</v>
      </c>
      <c r="F62" s="157">
        <v>82248</v>
      </c>
      <c r="G62" s="157">
        <v>16817.759999999998</v>
      </c>
      <c r="H62" s="151">
        <v>0.16020000000000001</v>
      </c>
      <c r="I62" s="151">
        <v>0.15390000000000001</v>
      </c>
      <c r="J62" s="145"/>
      <c r="K62" s="145"/>
      <c r="L62" s="143" t="s">
        <v>2174</v>
      </c>
      <c r="M62" s="143" t="s">
        <v>361</v>
      </c>
      <c r="N62" s="143">
        <v>1</v>
      </c>
      <c r="O62" s="143">
        <v>1</v>
      </c>
      <c r="P62" s="143">
        <v>0</v>
      </c>
      <c r="Q62" s="143">
        <v>1</v>
      </c>
    </row>
    <row r="63" spans="1:17">
      <c r="A63" s="143" t="s">
        <v>2175</v>
      </c>
      <c r="B63" s="143" t="s">
        <v>381</v>
      </c>
      <c r="C63" s="144">
        <v>1</v>
      </c>
      <c r="D63" s="144">
        <v>1</v>
      </c>
      <c r="E63" s="157">
        <v>78209</v>
      </c>
      <c r="F63" s="157">
        <v>82248</v>
      </c>
      <c r="G63" s="157">
        <v>16817.759999999998</v>
      </c>
      <c r="H63" s="151">
        <v>0.16020000000000001</v>
      </c>
      <c r="I63" s="151">
        <v>0.15390000000000001</v>
      </c>
      <c r="J63" s="145"/>
      <c r="K63" s="145"/>
      <c r="L63" s="143" t="s">
        <v>2175</v>
      </c>
      <c r="M63" s="143" t="s">
        <v>381</v>
      </c>
      <c r="N63" s="143">
        <v>1</v>
      </c>
      <c r="O63" s="143">
        <v>1</v>
      </c>
      <c r="P63" s="143">
        <v>0</v>
      </c>
      <c r="Q63" s="143">
        <v>1</v>
      </c>
    </row>
    <row r="64" spans="1:17">
      <c r="A64" s="143" t="s">
        <v>2176</v>
      </c>
      <c r="B64" s="143" t="s">
        <v>389</v>
      </c>
      <c r="C64" s="144">
        <v>1</v>
      </c>
      <c r="D64" s="144">
        <v>1</v>
      </c>
      <c r="E64" s="157">
        <v>78209</v>
      </c>
      <c r="F64" s="157">
        <v>82248</v>
      </c>
      <c r="G64" s="157">
        <v>16817.759999999998</v>
      </c>
      <c r="H64" s="151">
        <v>0.16020000000000001</v>
      </c>
      <c r="I64" s="151">
        <v>0.15390000000000001</v>
      </c>
      <c r="J64" s="145"/>
      <c r="K64" s="145"/>
      <c r="L64" s="143" t="s">
        <v>2176</v>
      </c>
      <c r="M64" s="143" t="s">
        <v>389</v>
      </c>
      <c r="N64" s="143">
        <v>1</v>
      </c>
      <c r="O64" s="143">
        <v>1</v>
      </c>
      <c r="P64" s="143">
        <v>0</v>
      </c>
      <c r="Q64" s="143">
        <v>1</v>
      </c>
    </row>
    <row r="65" spans="1:17">
      <c r="A65" s="143" t="s">
        <v>2177</v>
      </c>
      <c r="B65" s="143" t="s">
        <v>391</v>
      </c>
      <c r="C65" s="144">
        <v>1</v>
      </c>
      <c r="D65" s="144">
        <v>1</v>
      </c>
      <c r="E65" s="157">
        <v>78209</v>
      </c>
      <c r="F65" s="157">
        <v>82248</v>
      </c>
      <c r="G65" s="157">
        <v>16817.759999999998</v>
      </c>
      <c r="H65" s="151">
        <v>0.16020000000000001</v>
      </c>
      <c r="I65" s="151">
        <v>0.15390000000000001</v>
      </c>
      <c r="J65" s="145"/>
      <c r="K65" s="145"/>
      <c r="L65" s="143" t="s">
        <v>2177</v>
      </c>
      <c r="M65" s="143" t="s">
        <v>391</v>
      </c>
      <c r="N65" s="143">
        <v>1</v>
      </c>
      <c r="O65" s="143">
        <v>1</v>
      </c>
      <c r="P65" s="143">
        <v>0</v>
      </c>
      <c r="Q65" s="143">
        <v>1</v>
      </c>
    </row>
    <row r="66" spans="1:17">
      <c r="A66" s="143" t="s">
        <v>2178</v>
      </c>
      <c r="B66" s="143" t="s">
        <v>393</v>
      </c>
      <c r="C66" s="144">
        <v>1</v>
      </c>
      <c r="D66" s="144">
        <v>1</v>
      </c>
      <c r="E66" s="157">
        <v>78209</v>
      </c>
      <c r="F66" s="157">
        <v>82248</v>
      </c>
      <c r="G66" s="157">
        <v>16817.759999999998</v>
      </c>
      <c r="H66" s="151">
        <v>0.16020000000000001</v>
      </c>
      <c r="I66" s="151">
        <v>0.15390000000000001</v>
      </c>
      <c r="J66" s="145"/>
      <c r="K66" s="145"/>
      <c r="L66" s="143" t="s">
        <v>2178</v>
      </c>
      <c r="M66" s="143" t="s">
        <v>393</v>
      </c>
      <c r="N66" s="143">
        <v>1</v>
      </c>
      <c r="O66" s="143">
        <v>1</v>
      </c>
      <c r="P66" s="143">
        <v>0</v>
      </c>
      <c r="Q66" s="143">
        <v>1</v>
      </c>
    </row>
    <row r="67" spans="1:17">
      <c r="A67" s="143" t="s">
        <v>2179</v>
      </c>
      <c r="B67" s="143" t="s">
        <v>396</v>
      </c>
      <c r="C67" s="144">
        <v>1</v>
      </c>
      <c r="D67" s="144">
        <v>1</v>
      </c>
      <c r="E67" s="157">
        <v>78209</v>
      </c>
      <c r="F67" s="157">
        <v>82248</v>
      </c>
      <c r="G67" s="157">
        <v>16817.759999999998</v>
      </c>
      <c r="H67" s="151">
        <v>0.16020000000000001</v>
      </c>
      <c r="I67" s="151">
        <v>0.15390000000000001</v>
      </c>
      <c r="J67" s="145"/>
      <c r="K67" s="145"/>
      <c r="L67" s="143" t="s">
        <v>2179</v>
      </c>
      <c r="M67" s="143" t="s">
        <v>396</v>
      </c>
      <c r="N67" s="143">
        <v>1</v>
      </c>
      <c r="O67" s="143">
        <v>1</v>
      </c>
      <c r="P67" s="143">
        <v>0</v>
      </c>
      <c r="Q67" s="143">
        <v>1</v>
      </c>
    </row>
    <row r="68" spans="1:17">
      <c r="A68" s="143" t="s">
        <v>2180</v>
      </c>
      <c r="B68" s="143" t="s">
        <v>403</v>
      </c>
      <c r="C68" s="144">
        <v>1</v>
      </c>
      <c r="D68" s="144">
        <v>1</v>
      </c>
      <c r="E68" s="157">
        <v>78209</v>
      </c>
      <c r="F68" s="157">
        <v>82248</v>
      </c>
      <c r="G68" s="157">
        <v>16817.759999999998</v>
      </c>
      <c r="H68" s="151">
        <v>0.16020000000000001</v>
      </c>
      <c r="I68" s="151">
        <v>0.15390000000000001</v>
      </c>
      <c r="J68" s="145"/>
      <c r="K68" s="145"/>
      <c r="L68" s="143" t="s">
        <v>2180</v>
      </c>
      <c r="M68" s="143" t="s">
        <v>403</v>
      </c>
      <c r="N68" s="143">
        <v>1</v>
      </c>
      <c r="O68" s="143">
        <v>1</v>
      </c>
      <c r="P68" s="143">
        <v>0</v>
      </c>
      <c r="Q68" s="143">
        <v>1</v>
      </c>
    </row>
    <row r="69" spans="1:17">
      <c r="A69" s="143" t="s">
        <v>2181</v>
      </c>
      <c r="B69" s="143" t="s">
        <v>409</v>
      </c>
      <c r="C69" s="144">
        <v>1</v>
      </c>
      <c r="D69" s="144">
        <v>1</v>
      </c>
      <c r="E69" s="157">
        <v>78209</v>
      </c>
      <c r="F69" s="157">
        <v>82248</v>
      </c>
      <c r="G69" s="157">
        <v>16817.759999999998</v>
      </c>
      <c r="H69" s="151">
        <v>0.16020000000000001</v>
      </c>
      <c r="I69" s="151">
        <v>0.15390000000000001</v>
      </c>
      <c r="J69" s="145"/>
      <c r="K69" s="145"/>
      <c r="L69" s="143" t="s">
        <v>2181</v>
      </c>
      <c r="M69" s="143" t="s">
        <v>409</v>
      </c>
      <c r="N69" s="143">
        <v>1</v>
      </c>
      <c r="O69" s="143">
        <v>1</v>
      </c>
      <c r="P69" s="143">
        <v>0</v>
      </c>
      <c r="Q69" s="143">
        <v>1</v>
      </c>
    </row>
    <row r="70" spans="1:17">
      <c r="A70" s="143" t="s">
        <v>2182</v>
      </c>
      <c r="B70" s="143" t="s">
        <v>413</v>
      </c>
      <c r="C70" s="144">
        <v>1</v>
      </c>
      <c r="D70" s="144">
        <v>1</v>
      </c>
      <c r="E70" s="157">
        <v>78209</v>
      </c>
      <c r="F70" s="157">
        <v>82248</v>
      </c>
      <c r="G70" s="157">
        <v>16817.759999999998</v>
      </c>
      <c r="H70" s="151">
        <v>0.16020000000000001</v>
      </c>
      <c r="I70" s="151">
        <v>0.15390000000000001</v>
      </c>
      <c r="J70" s="145"/>
      <c r="K70" s="145"/>
      <c r="L70" s="143" t="s">
        <v>2182</v>
      </c>
      <c r="M70" s="143" t="s">
        <v>413</v>
      </c>
      <c r="N70" s="143">
        <v>1</v>
      </c>
      <c r="O70" s="143">
        <v>1</v>
      </c>
      <c r="P70" s="143">
        <v>0</v>
      </c>
      <c r="Q70" s="143">
        <v>1</v>
      </c>
    </row>
    <row r="71" spans="1:17">
      <c r="A71" s="143" t="s">
        <v>2183</v>
      </c>
      <c r="B71" s="143" t="s">
        <v>416</v>
      </c>
      <c r="C71" s="144">
        <v>1</v>
      </c>
      <c r="D71" s="144">
        <v>1</v>
      </c>
      <c r="E71" s="157">
        <v>78209</v>
      </c>
      <c r="F71" s="157">
        <v>82248</v>
      </c>
      <c r="G71" s="157">
        <v>16817.759999999998</v>
      </c>
      <c r="H71" s="151">
        <v>0.16020000000000001</v>
      </c>
      <c r="I71" s="151">
        <v>0.15390000000000001</v>
      </c>
      <c r="J71" s="145"/>
      <c r="K71" s="145"/>
      <c r="L71" s="143" t="s">
        <v>2183</v>
      </c>
      <c r="M71" s="143" t="s">
        <v>416</v>
      </c>
      <c r="N71" s="143">
        <v>1</v>
      </c>
      <c r="O71" s="143">
        <v>1</v>
      </c>
      <c r="P71" s="143">
        <v>0</v>
      </c>
      <c r="Q71" s="143">
        <v>1</v>
      </c>
    </row>
    <row r="72" spans="1:17">
      <c r="A72" s="143" t="s">
        <v>2184</v>
      </c>
      <c r="B72" s="143" t="s">
        <v>419</v>
      </c>
      <c r="C72" s="144">
        <v>1</v>
      </c>
      <c r="D72" s="144">
        <v>1</v>
      </c>
      <c r="E72" s="157">
        <v>78209</v>
      </c>
      <c r="F72" s="157">
        <v>82248</v>
      </c>
      <c r="G72" s="157">
        <v>16817.759999999998</v>
      </c>
      <c r="H72" s="151">
        <v>0.16020000000000001</v>
      </c>
      <c r="I72" s="151">
        <v>0.15390000000000001</v>
      </c>
      <c r="J72" s="145"/>
      <c r="K72" s="145"/>
      <c r="L72" s="143" t="s">
        <v>2184</v>
      </c>
      <c r="M72" s="143" t="s">
        <v>419</v>
      </c>
      <c r="N72" s="143">
        <v>1</v>
      </c>
      <c r="O72" s="143">
        <v>1</v>
      </c>
      <c r="P72" s="143">
        <v>0</v>
      </c>
      <c r="Q72" s="143">
        <v>1</v>
      </c>
    </row>
    <row r="73" spans="1:17">
      <c r="A73" s="143" t="s">
        <v>2185</v>
      </c>
      <c r="B73" s="143" t="s">
        <v>424</v>
      </c>
      <c r="C73" s="144">
        <v>1</v>
      </c>
      <c r="D73" s="144">
        <v>1</v>
      </c>
      <c r="E73" s="157">
        <v>78209</v>
      </c>
      <c r="F73" s="157">
        <v>82248</v>
      </c>
      <c r="G73" s="157">
        <v>16817.759999999998</v>
      </c>
      <c r="H73" s="151">
        <v>0.16020000000000001</v>
      </c>
      <c r="I73" s="151">
        <v>0.15390000000000001</v>
      </c>
      <c r="J73" s="145"/>
      <c r="K73" s="145"/>
      <c r="L73" s="143" t="s">
        <v>2185</v>
      </c>
      <c r="M73" s="143" t="s">
        <v>424</v>
      </c>
      <c r="N73" s="143">
        <v>1</v>
      </c>
      <c r="O73" s="143">
        <v>1</v>
      </c>
      <c r="P73" s="143">
        <v>0</v>
      </c>
      <c r="Q73" s="143">
        <v>1</v>
      </c>
    </row>
    <row r="74" spans="1:17">
      <c r="A74" s="143" t="s">
        <v>2186</v>
      </c>
      <c r="B74" s="143" t="s">
        <v>438</v>
      </c>
      <c r="C74" s="144">
        <v>1</v>
      </c>
      <c r="D74" s="144">
        <v>1.04</v>
      </c>
      <c r="E74" s="157">
        <v>78209</v>
      </c>
      <c r="F74" s="157">
        <v>82248</v>
      </c>
      <c r="G74" s="157">
        <v>16817.759999999998</v>
      </c>
      <c r="H74" s="151">
        <v>0.16020000000000001</v>
      </c>
      <c r="I74" s="151">
        <v>0.15390000000000001</v>
      </c>
      <c r="J74" s="145"/>
      <c r="K74" s="145"/>
      <c r="L74" s="143" t="s">
        <v>2186</v>
      </c>
      <c r="M74" s="143" t="s">
        <v>438</v>
      </c>
      <c r="N74" s="143">
        <v>1</v>
      </c>
      <c r="O74" s="143">
        <v>1</v>
      </c>
      <c r="P74" s="143">
        <v>4.0000000000000036E-2</v>
      </c>
      <c r="Q74" s="143">
        <v>1.04</v>
      </c>
    </row>
    <row r="75" spans="1:17">
      <c r="A75" s="143" t="s">
        <v>2187</v>
      </c>
      <c r="B75" s="143" t="s">
        <v>445</v>
      </c>
      <c r="C75" s="144">
        <v>1</v>
      </c>
      <c r="D75" s="144">
        <v>1</v>
      </c>
      <c r="E75" s="157">
        <v>78209</v>
      </c>
      <c r="F75" s="157">
        <v>82248</v>
      </c>
      <c r="G75" s="157">
        <v>16817.759999999998</v>
      </c>
      <c r="H75" s="151">
        <v>0.16020000000000001</v>
      </c>
      <c r="I75" s="151">
        <v>0.15390000000000001</v>
      </c>
      <c r="J75" s="145"/>
      <c r="K75" s="145"/>
      <c r="L75" s="143" t="s">
        <v>2187</v>
      </c>
      <c r="M75" s="143" t="s">
        <v>445</v>
      </c>
      <c r="N75" s="143">
        <v>1</v>
      </c>
      <c r="O75" s="143">
        <v>1</v>
      </c>
      <c r="P75" s="143">
        <v>0</v>
      </c>
      <c r="Q75" s="143">
        <v>1</v>
      </c>
    </row>
    <row r="76" spans="1:17">
      <c r="A76" s="143" t="s">
        <v>2188</v>
      </c>
      <c r="B76" s="143" t="s">
        <v>448</v>
      </c>
      <c r="C76" s="144">
        <v>1</v>
      </c>
      <c r="D76" s="144">
        <v>1</v>
      </c>
      <c r="E76" s="157">
        <v>78209</v>
      </c>
      <c r="F76" s="157">
        <v>82248</v>
      </c>
      <c r="G76" s="157">
        <v>16817.759999999998</v>
      </c>
      <c r="H76" s="151">
        <v>0.16020000000000001</v>
      </c>
      <c r="I76" s="151">
        <v>0.15390000000000001</v>
      </c>
      <c r="J76" s="145"/>
      <c r="K76" s="145"/>
      <c r="L76" s="143" t="s">
        <v>2188</v>
      </c>
      <c r="M76" s="143" t="s">
        <v>448</v>
      </c>
      <c r="N76" s="143">
        <v>1</v>
      </c>
      <c r="O76" s="143">
        <v>1</v>
      </c>
      <c r="P76" s="143">
        <v>0</v>
      </c>
      <c r="Q76" s="143">
        <v>1</v>
      </c>
    </row>
    <row r="77" spans="1:17">
      <c r="A77" s="143" t="s">
        <v>2189</v>
      </c>
      <c r="B77" s="143" t="s">
        <v>451</v>
      </c>
      <c r="C77" s="144">
        <v>1</v>
      </c>
      <c r="D77" s="144">
        <v>1</v>
      </c>
      <c r="E77" s="157">
        <v>78209</v>
      </c>
      <c r="F77" s="157">
        <v>82248</v>
      </c>
      <c r="G77" s="157">
        <v>16817.759999999998</v>
      </c>
      <c r="H77" s="151">
        <v>0.16020000000000001</v>
      </c>
      <c r="I77" s="151">
        <v>0.15390000000000001</v>
      </c>
      <c r="J77" s="145"/>
      <c r="K77" s="145"/>
      <c r="L77" s="143" t="s">
        <v>2189</v>
      </c>
      <c r="M77" s="143" t="s">
        <v>451</v>
      </c>
      <c r="N77" s="143">
        <v>1</v>
      </c>
      <c r="O77" s="143">
        <v>1</v>
      </c>
      <c r="P77" s="143">
        <v>0</v>
      </c>
      <c r="Q77" s="143">
        <v>1</v>
      </c>
    </row>
    <row r="78" spans="1:17">
      <c r="A78" s="143" t="s">
        <v>2190</v>
      </c>
      <c r="B78" s="143" t="s">
        <v>459</v>
      </c>
      <c r="C78" s="144">
        <v>1</v>
      </c>
      <c r="D78" s="144">
        <v>1</v>
      </c>
      <c r="E78" s="157">
        <v>78209</v>
      </c>
      <c r="F78" s="157">
        <v>82248</v>
      </c>
      <c r="G78" s="157">
        <v>16817.759999999998</v>
      </c>
      <c r="H78" s="151">
        <v>0.16020000000000001</v>
      </c>
      <c r="I78" s="151">
        <v>0.15390000000000001</v>
      </c>
      <c r="J78" s="145"/>
      <c r="K78" s="145"/>
      <c r="L78" s="143" t="s">
        <v>2190</v>
      </c>
      <c r="M78" s="143" t="s">
        <v>459</v>
      </c>
      <c r="N78" s="143">
        <v>1</v>
      </c>
      <c r="O78" s="143">
        <v>1</v>
      </c>
      <c r="P78" s="143">
        <v>0</v>
      </c>
      <c r="Q78" s="143">
        <v>1</v>
      </c>
    </row>
    <row r="79" spans="1:17">
      <c r="A79" s="143" t="s">
        <v>2191</v>
      </c>
      <c r="B79" s="143" t="s">
        <v>465</v>
      </c>
      <c r="C79" s="144">
        <v>1</v>
      </c>
      <c r="D79" s="144">
        <v>1</v>
      </c>
      <c r="E79" s="157">
        <v>78209</v>
      </c>
      <c r="F79" s="157">
        <v>82248</v>
      </c>
      <c r="G79" s="157">
        <v>16817.759999999998</v>
      </c>
      <c r="H79" s="151">
        <v>0.16020000000000001</v>
      </c>
      <c r="I79" s="151">
        <v>0.15390000000000001</v>
      </c>
      <c r="J79" s="145"/>
      <c r="K79" s="145"/>
      <c r="L79" s="143" t="s">
        <v>2191</v>
      </c>
      <c r="M79" s="143" t="s">
        <v>465</v>
      </c>
      <c r="N79" s="143">
        <v>1</v>
      </c>
      <c r="O79" s="143">
        <v>1</v>
      </c>
      <c r="P79" s="143">
        <v>0</v>
      </c>
      <c r="Q79" s="143">
        <v>1</v>
      </c>
    </row>
    <row r="80" spans="1:17">
      <c r="A80" s="143" t="s">
        <v>2192</v>
      </c>
      <c r="B80" s="143" t="s">
        <v>470</v>
      </c>
      <c r="C80" s="144">
        <v>1</v>
      </c>
      <c r="D80" s="144">
        <v>1</v>
      </c>
      <c r="E80" s="157">
        <v>78209</v>
      </c>
      <c r="F80" s="157">
        <v>82248</v>
      </c>
      <c r="G80" s="157">
        <v>16817.759999999998</v>
      </c>
      <c r="H80" s="151">
        <v>0.16020000000000001</v>
      </c>
      <c r="I80" s="151">
        <v>0.15390000000000001</v>
      </c>
      <c r="J80" s="145"/>
      <c r="K80" s="145"/>
      <c r="L80" s="143" t="s">
        <v>2192</v>
      </c>
      <c r="M80" s="143" t="s">
        <v>470</v>
      </c>
      <c r="N80" s="143">
        <v>1</v>
      </c>
      <c r="O80" s="143">
        <v>1</v>
      </c>
      <c r="P80" s="143">
        <v>0</v>
      </c>
      <c r="Q80" s="143">
        <v>1</v>
      </c>
    </row>
    <row r="81" spans="1:17">
      <c r="A81" s="143" t="s">
        <v>2193</v>
      </c>
      <c r="B81" s="143" t="s">
        <v>472</v>
      </c>
      <c r="C81" s="144">
        <v>1</v>
      </c>
      <c r="D81" s="144">
        <v>1.04</v>
      </c>
      <c r="E81" s="157">
        <v>78209</v>
      </c>
      <c r="F81" s="157">
        <v>82248</v>
      </c>
      <c r="G81" s="157">
        <v>16817.759999999998</v>
      </c>
      <c r="H81" s="151">
        <v>0.16020000000000001</v>
      </c>
      <c r="I81" s="151">
        <v>0.15390000000000001</v>
      </c>
      <c r="J81" s="145"/>
      <c r="K81" s="145"/>
      <c r="L81" s="143" t="s">
        <v>2193</v>
      </c>
      <c r="M81" s="143" t="s">
        <v>472</v>
      </c>
      <c r="N81" s="143">
        <v>1</v>
      </c>
      <c r="O81" s="143">
        <v>1</v>
      </c>
      <c r="P81" s="143">
        <v>4.0000000000000036E-2</v>
      </c>
      <c r="Q81" s="143">
        <v>1.04</v>
      </c>
    </row>
    <row r="82" spans="1:17">
      <c r="A82" s="143" t="s">
        <v>2194</v>
      </c>
      <c r="B82" s="143" t="s">
        <v>476</v>
      </c>
      <c r="C82" s="144">
        <v>1</v>
      </c>
      <c r="D82" s="144">
        <v>1</v>
      </c>
      <c r="E82" s="157">
        <v>78209</v>
      </c>
      <c r="F82" s="157">
        <v>82248</v>
      </c>
      <c r="G82" s="157">
        <v>16817.759999999998</v>
      </c>
      <c r="H82" s="151">
        <v>0.16020000000000001</v>
      </c>
      <c r="I82" s="151">
        <v>0.15390000000000001</v>
      </c>
      <c r="J82" s="145"/>
      <c r="K82" s="145"/>
      <c r="L82" s="143" t="s">
        <v>2194</v>
      </c>
      <c r="M82" s="143" t="s">
        <v>476</v>
      </c>
      <c r="N82" s="143">
        <v>1</v>
      </c>
      <c r="O82" s="143">
        <v>1</v>
      </c>
      <c r="P82" s="143">
        <v>0</v>
      </c>
      <c r="Q82" s="143">
        <v>1</v>
      </c>
    </row>
    <row r="83" spans="1:17">
      <c r="A83" s="143" t="s">
        <v>2195</v>
      </c>
      <c r="B83" s="143" t="s">
        <v>482</v>
      </c>
      <c r="C83" s="144">
        <v>1</v>
      </c>
      <c r="D83" s="144">
        <v>1</v>
      </c>
      <c r="E83" s="157">
        <v>78209</v>
      </c>
      <c r="F83" s="157">
        <v>82248</v>
      </c>
      <c r="G83" s="157">
        <v>16817.759999999998</v>
      </c>
      <c r="H83" s="151">
        <v>0.16020000000000001</v>
      </c>
      <c r="I83" s="151">
        <v>0.15390000000000001</v>
      </c>
      <c r="J83" s="145"/>
      <c r="K83" s="145"/>
      <c r="L83" s="143" t="s">
        <v>2195</v>
      </c>
      <c r="M83" s="143" t="s">
        <v>482</v>
      </c>
      <c r="N83" s="143">
        <v>1</v>
      </c>
      <c r="O83" s="143">
        <v>1</v>
      </c>
      <c r="P83" s="143">
        <v>0</v>
      </c>
      <c r="Q83" s="143">
        <v>1</v>
      </c>
    </row>
    <row r="84" spans="1:17">
      <c r="A84" s="143" t="s">
        <v>2196</v>
      </c>
      <c r="B84" s="143" t="s">
        <v>485</v>
      </c>
      <c r="C84" s="144">
        <v>1</v>
      </c>
      <c r="D84" s="144">
        <v>1</v>
      </c>
      <c r="E84" s="157">
        <v>78209</v>
      </c>
      <c r="F84" s="157">
        <v>82248</v>
      </c>
      <c r="G84" s="157">
        <v>16817.759999999998</v>
      </c>
      <c r="H84" s="151">
        <v>0.16020000000000001</v>
      </c>
      <c r="I84" s="151">
        <v>0.15390000000000001</v>
      </c>
      <c r="J84" s="145"/>
      <c r="K84" s="145"/>
      <c r="L84" s="143" t="s">
        <v>2196</v>
      </c>
      <c r="M84" s="143" t="s">
        <v>485</v>
      </c>
      <c r="N84" s="143">
        <v>1</v>
      </c>
      <c r="O84" s="143">
        <v>1</v>
      </c>
      <c r="P84" s="143">
        <v>0</v>
      </c>
      <c r="Q84" s="143">
        <v>1</v>
      </c>
    </row>
    <row r="85" spans="1:17">
      <c r="A85" s="143" t="s">
        <v>2197</v>
      </c>
      <c r="B85" s="143" t="s">
        <v>486</v>
      </c>
      <c r="C85" s="144">
        <v>1</v>
      </c>
      <c r="D85" s="144">
        <v>1</v>
      </c>
      <c r="E85" s="157">
        <v>78209</v>
      </c>
      <c r="F85" s="157">
        <v>82248</v>
      </c>
      <c r="G85" s="157">
        <v>16817.759999999998</v>
      </c>
      <c r="H85" s="151">
        <v>0.16020000000000001</v>
      </c>
      <c r="I85" s="151">
        <v>0.15390000000000001</v>
      </c>
      <c r="J85" s="145"/>
      <c r="K85" s="145"/>
      <c r="L85" s="143" t="s">
        <v>2197</v>
      </c>
      <c r="M85" s="143" t="s">
        <v>486</v>
      </c>
      <c r="N85" s="143">
        <v>1</v>
      </c>
      <c r="O85" s="143">
        <v>1</v>
      </c>
      <c r="P85" s="143">
        <v>0</v>
      </c>
      <c r="Q85" s="143">
        <v>1</v>
      </c>
    </row>
    <row r="86" spans="1:17">
      <c r="A86" s="143" t="s">
        <v>2198</v>
      </c>
      <c r="B86" s="143" t="s">
        <v>488</v>
      </c>
      <c r="C86" s="144">
        <v>1</v>
      </c>
      <c r="D86" s="144">
        <v>1</v>
      </c>
      <c r="E86" s="157">
        <v>78209</v>
      </c>
      <c r="F86" s="157">
        <v>82248</v>
      </c>
      <c r="G86" s="157">
        <v>16817.759999999998</v>
      </c>
      <c r="H86" s="151">
        <v>0.16020000000000001</v>
      </c>
      <c r="I86" s="151">
        <v>0.15390000000000001</v>
      </c>
      <c r="J86" s="145"/>
      <c r="K86" s="145"/>
      <c r="L86" s="143" t="s">
        <v>2198</v>
      </c>
      <c r="M86" s="143" t="s">
        <v>488</v>
      </c>
      <c r="N86" s="143">
        <v>1</v>
      </c>
      <c r="O86" s="143">
        <v>1</v>
      </c>
      <c r="P86" s="143">
        <v>0</v>
      </c>
      <c r="Q86" s="143">
        <v>1</v>
      </c>
    </row>
    <row r="87" spans="1:17">
      <c r="A87" s="143" t="s">
        <v>2199</v>
      </c>
      <c r="B87" s="143" t="s">
        <v>490</v>
      </c>
      <c r="C87" s="144">
        <v>1</v>
      </c>
      <c r="D87" s="144">
        <v>1</v>
      </c>
      <c r="E87" s="157">
        <v>78209</v>
      </c>
      <c r="F87" s="157">
        <v>82248</v>
      </c>
      <c r="G87" s="157">
        <v>16817.759999999998</v>
      </c>
      <c r="H87" s="151">
        <v>0.16020000000000001</v>
      </c>
      <c r="I87" s="151">
        <v>0.15390000000000001</v>
      </c>
      <c r="J87" s="145"/>
      <c r="K87" s="145"/>
      <c r="L87" s="143" t="s">
        <v>2199</v>
      </c>
      <c r="M87" s="143" t="s">
        <v>490</v>
      </c>
      <c r="N87" s="143">
        <v>1</v>
      </c>
      <c r="O87" s="143">
        <v>1</v>
      </c>
      <c r="P87" s="143">
        <v>0</v>
      </c>
      <c r="Q87" s="143">
        <v>1</v>
      </c>
    </row>
    <row r="88" spans="1:17">
      <c r="A88" s="143" t="s">
        <v>2200</v>
      </c>
      <c r="B88" s="143" t="s">
        <v>492</v>
      </c>
      <c r="C88" s="144">
        <v>1</v>
      </c>
      <c r="D88" s="144">
        <v>1</v>
      </c>
      <c r="E88" s="157">
        <v>78209</v>
      </c>
      <c r="F88" s="157">
        <v>82248</v>
      </c>
      <c r="G88" s="157">
        <v>16817.759999999998</v>
      </c>
      <c r="H88" s="151">
        <v>0.16020000000000001</v>
      </c>
      <c r="I88" s="151">
        <v>0.15390000000000001</v>
      </c>
      <c r="J88" s="145"/>
      <c r="K88" s="145"/>
      <c r="L88" s="143" t="s">
        <v>2200</v>
      </c>
      <c r="M88" s="143" t="s">
        <v>492</v>
      </c>
      <c r="N88" s="143">
        <v>1</v>
      </c>
      <c r="O88" s="143">
        <v>1</v>
      </c>
      <c r="P88" s="143">
        <v>0</v>
      </c>
      <c r="Q88" s="143">
        <v>1</v>
      </c>
    </row>
    <row r="89" spans="1:17">
      <c r="A89" s="143" t="s">
        <v>2201</v>
      </c>
      <c r="B89" s="143" t="s">
        <v>495</v>
      </c>
      <c r="C89" s="144">
        <v>1</v>
      </c>
      <c r="D89" s="144">
        <v>1</v>
      </c>
      <c r="E89" s="157">
        <v>78209</v>
      </c>
      <c r="F89" s="157">
        <v>82248</v>
      </c>
      <c r="G89" s="157">
        <v>16817.759999999998</v>
      </c>
      <c r="H89" s="151">
        <v>0.16020000000000001</v>
      </c>
      <c r="I89" s="151">
        <v>0.15390000000000001</v>
      </c>
      <c r="J89" s="145"/>
      <c r="K89" s="145"/>
      <c r="L89" s="143" t="s">
        <v>2201</v>
      </c>
      <c r="M89" s="143" t="s">
        <v>495</v>
      </c>
      <c r="N89" s="143">
        <v>1</v>
      </c>
      <c r="O89" s="143">
        <v>1</v>
      </c>
      <c r="P89" s="143">
        <v>0</v>
      </c>
      <c r="Q89" s="143">
        <v>1</v>
      </c>
    </row>
    <row r="90" spans="1:17">
      <c r="A90" s="143" t="s">
        <v>2202</v>
      </c>
      <c r="B90" s="143" t="s">
        <v>498</v>
      </c>
      <c r="C90" s="144">
        <v>1.1200000000000001</v>
      </c>
      <c r="D90" s="144">
        <v>1.1200000000000001</v>
      </c>
      <c r="E90" s="157">
        <v>78209</v>
      </c>
      <c r="F90" s="157">
        <v>82248</v>
      </c>
      <c r="G90" s="157">
        <v>16817.759999999998</v>
      </c>
      <c r="H90" s="151">
        <v>0.16020000000000001</v>
      </c>
      <c r="I90" s="151">
        <v>0.15390000000000001</v>
      </c>
      <c r="J90" s="145"/>
      <c r="K90" s="145"/>
      <c r="L90" s="143" t="s">
        <v>2202</v>
      </c>
      <c r="M90" s="143" t="s">
        <v>498</v>
      </c>
      <c r="N90" s="143">
        <v>1.1200000000000001</v>
      </c>
      <c r="O90" s="143">
        <v>1.1200000000000001</v>
      </c>
      <c r="P90" s="143">
        <v>0</v>
      </c>
      <c r="Q90" s="143">
        <v>1.1200000000000001</v>
      </c>
    </row>
    <row r="91" spans="1:17">
      <c r="A91" s="143" t="s">
        <v>2203</v>
      </c>
      <c r="B91" s="143" t="s">
        <v>506</v>
      </c>
      <c r="C91" s="144">
        <v>1.1200000000000001</v>
      </c>
      <c r="D91" s="144">
        <v>1.1200000000000001</v>
      </c>
      <c r="E91" s="157">
        <v>78209</v>
      </c>
      <c r="F91" s="157">
        <v>82248</v>
      </c>
      <c r="G91" s="157">
        <v>16817.759999999998</v>
      </c>
      <c r="H91" s="151">
        <v>0.16020000000000001</v>
      </c>
      <c r="I91" s="151">
        <v>0.15390000000000001</v>
      </c>
      <c r="J91" s="145"/>
      <c r="K91" s="145"/>
      <c r="L91" s="143" t="s">
        <v>2203</v>
      </c>
      <c r="M91" s="143" t="s">
        <v>506</v>
      </c>
      <c r="N91" s="143">
        <v>1.1200000000000001</v>
      </c>
      <c r="O91" s="143">
        <v>1.1200000000000001</v>
      </c>
      <c r="P91" s="143">
        <v>0</v>
      </c>
      <c r="Q91" s="143">
        <v>1.1200000000000001</v>
      </c>
    </row>
    <row r="92" spans="1:17">
      <c r="A92" s="143" t="s">
        <v>2204</v>
      </c>
      <c r="B92" s="143" t="s">
        <v>510</v>
      </c>
      <c r="C92" s="144">
        <v>1.18</v>
      </c>
      <c r="D92" s="144">
        <v>1.18</v>
      </c>
      <c r="E92" s="157">
        <v>78209</v>
      </c>
      <c r="F92" s="157">
        <v>82248</v>
      </c>
      <c r="G92" s="157">
        <v>16817.759999999998</v>
      </c>
      <c r="H92" s="151">
        <v>0.16020000000000001</v>
      </c>
      <c r="I92" s="151">
        <v>0.15390000000000001</v>
      </c>
      <c r="J92" s="145"/>
      <c r="K92" s="145"/>
      <c r="L92" s="143" t="s">
        <v>2204</v>
      </c>
      <c r="M92" s="143" t="s">
        <v>510</v>
      </c>
      <c r="N92" s="143">
        <v>1.18</v>
      </c>
      <c r="O92" s="143">
        <v>1.18</v>
      </c>
      <c r="P92" s="143">
        <v>0</v>
      </c>
      <c r="Q92" s="143">
        <v>1.18</v>
      </c>
    </row>
    <row r="93" spans="1:17">
      <c r="A93" s="143" t="s">
        <v>2205</v>
      </c>
      <c r="B93" s="143" t="s">
        <v>515</v>
      </c>
      <c r="C93" s="144">
        <v>1</v>
      </c>
      <c r="D93" s="144">
        <v>1.04</v>
      </c>
      <c r="E93" s="157">
        <v>78209</v>
      </c>
      <c r="F93" s="157">
        <v>82248</v>
      </c>
      <c r="G93" s="157">
        <v>16817.759999999998</v>
      </c>
      <c r="H93" s="151">
        <v>0.16020000000000001</v>
      </c>
      <c r="I93" s="151">
        <v>0.15390000000000001</v>
      </c>
      <c r="J93" s="145"/>
      <c r="K93" s="145"/>
      <c r="L93" s="143" t="s">
        <v>2205</v>
      </c>
      <c r="M93" s="143" t="s">
        <v>515</v>
      </c>
      <c r="N93" s="143">
        <v>1</v>
      </c>
      <c r="O93" s="143">
        <v>1</v>
      </c>
      <c r="P93" s="143">
        <v>4.0000000000000036E-2</v>
      </c>
      <c r="Q93" s="143">
        <v>1.04</v>
      </c>
    </row>
    <row r="94" spans="1:17">
      <c r="A94" s="143" t="s">
        <v>2206</v>
      </c>
      <c r="B94" s="143" t="s">
        <v>517</v>
      </c>
      <c r="C94" s="144">
        <v>1</v>
      </c>
      <c r="D94" s="144">
        <v>1</v>
      </c>
      <c r="E94" s="157">
        <v>78209</v>
      </c>
      <c r="F94" s="157">
        <v>82248</v>
      </c>
      <c r="G94" s="157">
        <v>16817.759999999998</v>
      </c>
      <c r="H94" s="151">
        <v>0.16020000000000001</v>
      </c>
      <c r="I94" s="151">
        <v>0.15390000000000001</v>
      </c>
      <c r="J94" s="145"/>
      <c r="K94" s="145"/>
      <c r="L94" s="143" t="s">
        <v>2206</v>
      </c>
      <c r="M94" s="143" t="s">
        <v>517</v>
      </c>
      <c r="N94" s="143">
        <v>1</v>
      </c>
      <c r="O94" s="143">
        <v>1</v>
      </c>
      <c r="P94" s="143">
        <v>0</v>
      </c>
      <c r="Q94" s="143">
        <v>1</v>
      </c>
    </row>
    <row r="95" spans="1:17">
      <c r="A95" s="143" t="s">
        <v>2207</v>
      </c>
      <c r="B95" s="143" t="s">
        <v>519</v>
      </c>
      <c r="C95" s="144">
        <v>1.06</v>
      </c>
      <c r="D95" s="144">
        <v>1.06</v>
      </c>
      <c r="E95" s="157">
        <v>78209</v>
      </c>
      <c r="F95" s="157">
        <v>82248</v>
      </c>
      <c r="G95" s="157">
        <v>16817.759999999998</v>
      </c>
      <c r="H95" s="151">
        <v>0.16020000000000001</v>
      </c>
      <c r="I95" s="151">
        <v>0.15390000000000001</v>
      </c>
      <c r="J95" s="145"/>
      <c r="K95" s="145"/>
      <c r="L95" s="143" t="s">
        <v>2207</v>
      </c>
      <c r="M95" s="143" t="s">
        <v>519</v>
      </c>
      <c r="N95" s="143">
        <v>1.06</v>
      </c>
      <c r="O95" s="143">
        <v>1.06</v>
      </c>
      <c r="P95" s="143">
        <v>0</v>
      </c>
      <c r="Q95" s="143">
        <v>1.06</v>
      </c>
    </row>
    <row r="96" spans="1:17">
      <c r="A96" s="143" t="s">
        <v>2208</v>
      </c>
      <c r="B96" s="143" t="s">
        <v>522</v>
      </c>
      <c r="C96" s="144">
        <v>1.1200000000000001</v>
      </c>
      <c r="D96" s="144">
        <v>1.1200000000000001</v>
      </c>
      <c r="E96" s="157">
        <v>78209</v>
      </c>
      <c r="F96" s="157">
        <v>82248</v>
      </c>
      <c r="G96" s="157">
        <v>16817.759999999998</v>
      </c>
      <c r="H96" s="151">
        <v>0.16020000000000001</v>
      </c>
      <c r="I96" s="151">
        <v>0.15390000000000001</v>
      </c>
      <c r="J96" s="145"/>
      <c r="K96" s="145"/>
      <c r="L96" s="143" t="s">
        <v>2208</v>
      </c>
      <c r="M96" s="143" t="s">
        <v>522</v>
      </c>
      <c r="N96" s="143">
        <v>1.1200000000000001</v>
      </c>
      <c r="O96" s="143">
        <v>1.1200000000000001</v>
      </c>
      <c r="P96" s="143">
        <v>0</v>
      </c>
      <c r="Q96" s="143">
        <v>1.1200000000000001</v>
      </c>
    </row>
    <row r="97" spans="1:17">
      <c r="A97" s="143" t="s">
        <v>2209</v>
      </c>
      <c r="B97" s="143" t="s">
        <v>526</v>
      </c>
      <c r="C97" s="144">
        <v>1.1200000000000001</v>
      </c>
      <c r="D97" s="144">
        <v>1.1200000000000001</v>
      </c>
      <c r="E97" s="157">
        <v>78209</v>
      </c>
      <c r="F97" s="157">
        <v>82248</v>
      </c>
      <c r="G97" s="157">
        <v>16817.759999999998</v>
      </c>
      <c r="H97" s="151">
        <v>0.16020000000000001</v>
      </c>
      <c r="I97" s="151">
        <v>0.15390000000000001</v>
      </c>
      <c r="J97" s="145"/>
      <c r="K97" s="145"/>
      <c r="L97" s="143" t="s">
        <v>2209</v>
      </c>
      <c r="M97" s="143" t="s">
        <v>526</v>
      </c>
      <c r="N97" s="143">
        <v>1.1200000000000001</v>
      </c>
      <c r="O97" s="143">
        <v>1.1200000000000001</v>
      </c>
      <c r="P97" s="143">
        <v>0</v>
      </c>
      <c r="Q97" s="143">
        <v>1.1200000000000001</v>
      </c>
    </row>
    <row r="98" spans="1:17">
      <c r="A98" s="143" t="s">
        <v>2210</v>
      </c>
      <c r="B98" s="143" t="s">
        <v>530</v>
      </c>
      <c r="C98" s="144">
        <v>1.18</v>
      </c>
      <c r="D98" s="144">
        <v>1.18</v>
      </c>
      <c r="E98" s="157">
        <v>78209</v>
      </c>
      <c r="F98" s="157">
        <v>82248</v>
      </c>
      <c r="G98" s="157">
        <v>16817.759999999998</v>
      </c>
      <c r="H98" s="151">
        <v>0.16020000000000001</v>
      </c>
      <c r="I98" s="151">
        <v>0.15390000000000001</v>
      </c>
      <c r="J98" s="145"/>
      <c r="K98" s="145"/>
      <c r="L98" s="143" t="s">
        <v>2210</v>
      </c>
      <c r="M98" s="143" t="s">
        <v>530</v>
      </c>
      <c r="N98" s="143">
        <v>1.18</v>
      </c>
      <c r="O98" s="143">
        <v>1.18</v>
      </c>
      <c r="P98" s="143">
        <v>0</v>
      </c>
      <c r="Q98" s="143">
        <v>1.18</v>
      </c>
    </row>
    <row r="99" spans="1:17">
      <c r="A99" s="143" t="s">
        <v>2211</v>
      </c>
      <c r="B99" s="143" t="s">
        <v>626</v>
      </c>
      <c r="C99" s="144">
        <v>1.1200000000000001</v>
      </c>
      <c r="D99" s="144">
        <v>1.1200000000000001</v>
      </c>
      <c r="E99" s="157">
        <v>78209</v>
      </c>
      <c r="F99" s="157">
        <v>82248</v>
      </c>
      <c r="G99" s="157">
        <v>16817.759999999998</v>
      </c>
      <c r="H99" s="151">
        <v>0.16020000000000001</v>
      </c>
      <c r="I99" s="151">
        <v>0.15390000000000001</v>
      </c>
      <c r="J99" s="145"/>
      <c r="K99" s="145"/>
      <c r="L99" s="143" t="s">
        <v>2211</v>
      </c>
      <c r="M99" s="143" t="s">
        <v>626</v>
      </c>
      <c r="N99" s="143">
        <v>1.1200000000000001</v>
      </c>
      <c r="O99" s="143">
        <v>1.1200000000000001</v>
      </c>
      <c r="P99" s="143">
        <v>0</v>
      </c>
      <c r="Q99" s="143">
        <v>1.1200000000000001</v>
      </c>
    </row>
    <row r="100" spans="1:17">
      <c r="A100" s="143" t="s">
        <v>2212</v>
      </c>
      <c r="B100" s="143" t="s">
        <v>663</v>
      </c>
      <c r="C100" s="144">
        <v>1.1200000000000001</v>
      </c>
      <c r="D100" s="144">
        <v>1.1200000000000001</v>
      </c>
      <c r="E100" s="157">
        <v>78209</v>
      </c>
      <c r="F100" s="157">
        <v>82248</v>
      </c>
      <c r="G100" s="157">
        <v>16817.759999999998</v>
      </c>
      <c r="H100" s="151">
        <v>0.16020000000000001</v>
      </c>
      <c r="I100" s="151">
        <v>0.15390000000000001</v>
      </c>
      <c r="J100" s="145"/>
      <c r="K100" s="145"/>
      <c r="L100" s="143" t="s">
        <v>2212</v>
      </c>
      <c r="M100" s="143" t="s">
        <v>663</v>
      </c>
      <c r="N100" s="143">
        <v>1.1200000000000001</v>
      </c>
      <c r="O100" s="143">
        <v>1.1200000000000001</v>
      </c>
      <c r="P100" s="143">
        <v>0</v>
      </c>
      <c r="Q100" s="143">
        <v>1.1200000000000001</v>
      </c>
    </row>
    <row r="101" spans="1:17">
      <c r="A101" s="143" t="s">
        <v>2213</v>
      </c>
      <c r="B101" s="143" t="s">
        <v>672</v>
      </c>
      <c r="C101" s="144">
        <v>1.18</v>
      </c>
      <c r="D101" s="144">
        <v>1.18</v>
      </c>
      <c r="E101" s="157">
        <v>78209</v>
      </c>
      <c r="F101" s="157">
        <v>82248</v>
      </c>
      <c r="G101" s="157">
        <v>16817.759999999998</v>
      </c>
      <c r="H101" s="151">
        <v>0.16020000000000001</v>
      </c>
      <c r="I101" s="151">
        <v>0.15390000000000001</v>
      </c>
      <c r="J101" s="145"/>
      <c r="K101" s="145"/>
      <c r="L101" s="143" t="s">
        <v>2213</v>
      </c>
      <c r="M101" s="143" t="s">
        <v>672</v>
      </c>
      <c r="N101" s="143">
        <v>1.18</v>
      </c>
      <c r="O101" s="143">
        <v>1.18</v>
      </c>
      <c r="P101" s="143">
        <v>0</v>
      </c>
      <c r="Q101" s="143">
        <v>1.18</v>
      </c>
    </row>
    <row r="102" spans="1:17">
      <c r="A102" s="143" t="s">
        <v>2214</v>
      </c>
      <c r="B102" s="143" t="s">
        <v>679</v>
      </c>
      <c r="C102" s="144">
        <v>1.18</v>
      </c>
      <c r="D102" s="144">
        <v>1.18</v>
      </c>
      <c r="E102" s="157">
        <v>78209</v>
      </c>
      <c r="F102" s="157">
        <v>82248</v>
      </c>
      <c r="G102" s="157">
        <v>16817.759999999998</v>
      </c>
      <c r="H102" s="151">
        <v>0.16020000000000001</v>
      </c>
      <c r="I102" s="151">
        <v>0.15390000000000001</v>
      </c>
      <c r="J102" s="145"/>
      <c r="K102" s="145"/>
      <c r="L102" s="143" t="s">
        <v>2214</v>
      </c>
      <c r="M102" s="143" t="s">
        <v>679</v>
      </c>
      <c r="N102" s="143">
        <v>1.18</v>
      </c>
      <c r="O102" s="143">
        <v>1.18</v>
      </c>
      <c r="P102" s="143">
        <v>0</v>
      </c>
      <c r="Q102" s="143">
        <v>1.18</v>
      </c>
    </row>
    <row r="103" spans="1:17">
      <c r="A103" s="143" t="s">
        <v>2215</v>
      </c>
      <c r="B103" s="143" t="s">
        <v>703</v>
      </c>
      <c r="C103" s="144">
        <v>1.1200000000000001</v>
      </c>
      <c r="D103" s="144">
        <v>1.1600000000000001</v>
      </c>
      <c r="E103" s="157">
        <v>78209</v>
      </c>
      <c r="F103" s="157">
        <v>82248</v>
      </c>
      <c r="G103" s="157">
        <v>16817.759999999998</v>
      </c>
      <c r="H103" s="151">
        <v>0.16020000000000001</v>
      </c>
      <c r="I103" s="151">
        <v>0.15390000000000001</v>
      </c>
      <c r="J103" s="145"/>
      <c r="K103" s="145"/>
      <c r="L103" s="143" t="s">
        <v>2215</v>
      </c>
      <c r="M103" s="143" t="s">
        <v>703</v>
      </c>
      <c r="N103" s="143">
        <v>1.1200000000000001</v>
      </c>
      <c r="O103" s="143">
        <v>1.1200000000000001</v>
      </c>
      <c r="P103" s="143">
        <v>4.0000000000000036E-2</v>
      </c>
      <c r="Q103" s="143">
        <v>1.1600000000000001</v>
      </c>
    </row>
    <row r="104" spans="1:17">
      <c r="A104" s="143" t="s">
        <v>2216</v>
      </c>
      <c r="B104" s="143" t="s">
        <v>709</v>
      </c>
      <c r="C104" s="144">
        <v>1.18</v>
      </c>
      <c r="D104" s="144">
        <v>1.18</v>
      </c>
      <c r="E104" s="157">
        <v>78209</v>
      </c>
      <c r="F104" s="157">
        <v>82248</v>
      </c>
      <c r="G104" s="157">
        <v>16817.759999999998</v>
      </c>
      <c r="H104" s="151">
        <v>0.16020000000000001</v>
      </c>
      <c r="I104" s="151">
        <v>0.15390000000000001</v>
      </c>
      <c r="J104" s="145"/>
      <c r="K104" s="145"/>
      <c r="L104" s="143" t="s">
        <v>2216</v>
      </c>
      <c r="M104" s="143" t="s">
        <v>709</v>
      </c>
      <c r="N104" s="143">
        <v>1.18</v>
      </c>
      <c r="O104" s="143">
        <v>1.18</v>
      </c>
      <c r="P104" s="143">
        <v>0</v>
      </c>
      <c r="Q104" s="143">
        <v>1.18</v>
      </c>
    </row>
    <row r="105" spans="1:17">
      <c r="A105" s="143" t="s">
        <v>2217</v>
      </c>
      <c r="B105" s="143" t="s">
        <v>732</v>
      </c>
      <c r="C105" s="144">
        <v>1.18</v>
      </c>
      <c r="D105" s="144">
        <v>1.18</v>
      </c>
      <c r="E105" s="157">
        <v>78209</v>
      </c>
      <c r="F105" s="157">
        <v>82248</v>
      </c>
      <c r="G105" s="157">
        <v>16817.759999999998</v>
      </c>
      <c r="H105" s="151">
        <v>0.16020000000000001</v>
      </c>
      <c r="I105" s="151">
        <v>0.15390000000000001</v>
      </c>
      <c r="J105" s="145"/>
      <c r="K105" s="145"/>
      <c r="L105" s="143" t="s">
        <v>2217</v>
      </c>
      <c r="M105" s="143" t="s">
        <v>732</v>
      </c>
      <c r="N105" s="143">
        <v>1.18</v>
      </c>
      <c r="O105" s="143">
        <v>1.18</v>
      </c>
      <c r="P105" s="143">
        <v>0</v>
      </c>
      <c r="Q105" s="143">
        <v>1.18</v>
      </c>
    </row>
    <row r="106" spans="1:17">
      <c r="A106" s="143" t="s">
        <v>2218</v>
      </c>
      <c r="B106" s="143" t="s">
        <v>735</v>
      </c>
      <c r="C106" s="144">
        <v>1.18</v>
      </c>
      <c r="D106" s="144">
        <v>1.18</v>
      </c>
      <c r="E106" s="157">
        <v>78209</v>
      </c>
      <c r="F106" s="157">
        <v>82248</v>
      </c>
      <c r="G106" s="157">
        <v>16817.759999999998</v>
      </c>
      <c r="H106" s="151">
        <v>0.16020000000000001</v>
      </c>
      <c r="I106" s="151">
        <v>0.15390000000000001</v>
      </c>
      <c r="J106" s="145"/>
      <c r="K106" s="145"/>
      <c r="L106" s="143" t="s">
        <v>2218</v>
      </c>
      <c r="M106" s="143" t="s">
        <v>735</v>
      </c>
      <c r="N106" s="143">
        <v>1.18</v>
      </c>
      <c r="O106" s="143">
        <v>1.18</v>
      </c>
      <c r="P106" s="143">
        <v>0</v>
      </c>
      <c r="Q106" s="143">
        <v>1.18</v>
      </c>
    </row>
    <row r="107" spans="1:17">
      <c r="A107" s="143" t="s">
        <v>2219</v>
      </c>
      <c r="B107" s="143" t="s">
        <v>763</v>
      </c>
      <c r="C107" s="144">
        <v>1.18</v>
      </c>
      <c r="D107" s="144">
        <v>1.18</v>
      </c>
      <c r="E107" s="157">
        <v>78209</v>
      </c>
      <c r="F107" s="157">
        <v>82248</v>
      </c>
      <c r="G107" s="157">
        <v>16817.759999999998</v>
      </c>
      <c r="H107" s="151">
        <v>0.16020000000000001</v>
      </c>
      <c r="I107" s="151">
        <v>0.15390000000000001</v>
      </c>
      <c r="J107" s="145"/>
      <c r="K107" s="145"/>
      <c r="L107" s="143" t="s">
        <v>2219</v>
      </c>
      <c r="M107" s="143" t="s">
        <v>763</v>
      </c>
      <c r="N107" s="143">
        <v>1.18</v>
      </c>
      <c r="O107" s="143">
        <v>1.18</v>
      </c>
      <c r="P107" s="143">
        <v>0</v>
      </c>
      <c r="Q107" s="143">
        <v>1.18</v>
      </c>
    </row>
    <row r="108" spans="1:17">
      <c r="A108" s="143" t="s">
        <v>2220</v>
      </c>
      <c r="B108" s="143" t="s">
        <v>769</v>
      </c>
      <c r="C108" s="144">
        <v>1.18</v>
      </c>
      <c r="D108" s="144">
        <v>1.18</v>
      </c>
      <c r="E108" s="157">
        <v>78209</v>
      </c>
      <c r="F108" s="157">
        <v>82248</v>
      </c>
      <c r="G108" s="157">
        <v>16817.759999999998</v>
      </c>
      <c r="H108" s="151">
        <v>0.16020000000000001</v>
      </c>
      <c r="I108" s="151">
        <v>0.15390000000000001</v>
      </c>
      <c r="J108" s="145"/>
      <c r="K108" s="145"/>
      <c r="L108" s="143" t="s">
        <v>2220</v>
      </c>
      <c r="M108" s="143" t="s">
        <v>769</v>
      </c>
      <c r="N108" s="143">
        <v>1.18</v>
      </c>
      <c r="O108" s="143">
        <v>1.18</v>
      </c>
      <c r="P108" s="143">
        <v>0</v>
      </c>
      <c r="Q108" s="143">
        <v>1.18</v>
      </c>
    </row>
    <row r="109" spans="1:17">
      <c r="A109" s="143" t="s">
        <v>2221</v>
      </c>
      <c r="B109" s="143" t="s">
        <v>777</v>
      </c>
      <c r="C109" s="144">
        <v>1.1200000000000001</v>
      </c>
      <c r="D109" s="144">
        <v>1.1200000000000001</v>
      </c>
      <c r="E109" s="157">
        <v>78209</v>
      </c>
      <c r="F109" s="157">
        <v>82248</v>
      </c>
      <c r="G109" s="157">
        <v>16817.759999999998</v>
      </c>
      <c r="H109" s="151">
        <v>0.16020000000000001</v>
      </c>
      <c r="I109" s="151">
        <v>0.15390000000000001</v>
      </c>
      <c r="J109" s="145"/>
      <c r="K109" s="145"/>
      <c r="L109" s="143" t="s">
        <v>2221</v>
      </c>
      <c r="M109" s="143" t="s">
        <v>777</v>
      </c>
      <c r="N109" s="143">
        <v>1.1200000000000001</v>
      </c>
      <c r="O109" s="143">
        <v>1.1200000000000001</v>
      </c>
      <c r="P109" s="143">
        <v>0</v>
      </c>
      <c r="Q109" s="143">
        <v>1.1200000000000001</v>
      </c>
    </row>
    <row r="110" spans="1:17">
      <c r="A110" s="143" t="s">
        <v>2222</v>
      </c>
      <c r="B110" s="143" t="s">
        <v>795</v>
      </c>
      <c r="C110" s="144">
        <v>1.18</v>
      </c>
      <c r="D110" s="144">
        <v>1.22</v>
      </c>
      <c r="E110" s="157">
        <v>78209</v>
      </c>
      <c r="F110" s="157">
        <v>82248</v>
      </c>
      <c r="G110" s="157">
        <v>16817.759999999998</v>
      </c>
      <c r="H110" s="151">
        <v>0.16020000000000001</v>
      </c>
      <c r="I110" s="151">
        <v>0.15390000000000001</v>
      </c>
      <c r="J110" s="145"/>
      <c r="K110" s="145"/>
      <c r="L110" s="143" t="s">
        <v>2222</v>
      </c>
      <c r="M110" s="143" t="s">
        <v>795</v>
      </c>
      <c r="N110" s="143">
        <v>1.18</v>
      </c>
      <c r="O110" s="143">
        <v>1.18</v>
      </c>
      <c r="P110" s="143">
        <v>4.0000000000000036E-2</v>
      </c>
      <c r="Q110" s="143">
        <v>1.22</v>
      </c>
    </row>
    <row r="111" spans="1:17">
      <c r="A111" s="143" t="s">
        <v>2223</v>
      </c>
      <c r="B111" s="143" t="s">
        <v>801</v>
      </c>
      <c r="C111" s="144">
        <v>1.18</v>
      </c>
      <c r="D111" s="144">
        <v>1.18</v>
      </c>
      <c r="E111" s="157">
        <v>78209</v>
      </c>
      <c r="F111" s="157">
        <v>82248</v>
      </c>
      <c r="G111" s="157">
        <v>16817.759999999998</v>
      </c>
      <c r="H111" s="151">
        <v>0.16020000000000001</v>
      </c>
      <c r="I111" s="151">
        <v>0.15390000000000001</v>
      </c>
      <c r="J111" s="145"/>
      <c r="K111" s="145"/>
      <c r="L111" s="143" t="s">
        <v>2223</v>
      </c>
      <c r="M111" s="143" t="s">
        <v>801</v>
      </c>
      <c r="N111" s="143">
        <v>1.18</v>
      </c>
      <c r="O111" s="143">
        <v>1.18</v>
      </c>
      <c r="P111" s="143">
        <v>0</v>
      </c>
      <c r="Q111" s="143">
        <v>1.18</v>
      </c>
    </row>
    <row r="112" spans="1:17">
      <c r="A112" s="143" t="s">
        <v>2224</v>
      </c>
      <c r="B112" s="143" t="s">
        <v>814</v>
      </c>
      <c r="C112" s="144">
        <v>1.18</v>
      </c>
      <c r="D112" s="144">
        <v>1.18</v>
      </c>
      <c r="E112" s="157">
        <v>78209</v>
      </c>
      <c r="F112" s="157">
        <v>82248</v>
      </c>
      <c r="G112" s="157">
        <v>16817.759999999998</v>
      </c>
      <c r="H112" s="151">
        <v>0.16020000000000001</v>
      </c>
      <c r="I112" s="151">
        <v>0.15390000000000001</v>
      </c>
      <c r="J112" s="145"/>
      <c r="K112" s="145"/>
      <c r="L112" s="143" t="s">
        <v>2224</v>
      </c>
      <c r="M112" s="143" t="s">
        <v>814</v>
      </c>
      <c r="N112" s="143">
        <v>1.18</v>
      </c>
      <c r="O112" s="143">
        <v>1.18</v>
      </c>
      <c r="P112" s="143">
        <v>0</v>
      </c>
      <c r="Q112" s="143">
        <v>1.18</v>
      </c>
    </row>
    <row r="113" spans="1:17">
      <c r="A113" s="143" t="s">
        <v>2225</v>
      </c>
      <c r="B113" s="143" t="s">
        <v>839</v>
      </c>
      <c r="C113" s="144">
        <v>1.18</v>
      </c>
      <c r="D113" s="144">
        <v>1.18</v>
      </c>
      <c r="E113" s="157">
        <v>78209</v>
      </c>
      <c r="F113" s="157">
        <v>82248</v>
      </c>
      <c r="G113" s="157">
        <v>16817.759999999998</v>
      </c>
      <c r="H113" s="151">
        <v>0.16020000000000001</v>
      </c>
      <c r="I113" s="151">
        <v>0.15390000000000001</v>
      </c>
      <c r="J113" s="145"/>
      <c r="K113" s="145"/>
      <c r="L113" s="143" t="s">
        <v>2225</v>
      </c>
      <c r="M113" s="143" t="s">
        <v>839</v>
      </c>
      <c r="N113" s="143">
        <v>1.18</v>
      </c>
      <c r="O113" s="143">
        <v>1.18</v>
      </c>
      <c r="P113" s="143">
        <v>0</v>
      </c>
      <c r="Q113" s="143">
        <v>1.18</v>
      </c>
    </row>
    <row r="114" spans="1:17">
      <c r="A114" s="143" t="s">
        <v>2226</v>
      </c>
      <c r="B114" s="143" t="s">
        <v>856</v>
      </c>
      <c r="C114" s="144">
        <v>1.18</v>
      </c>
      <c r="D114" s="144">
        <v>1.18</v>
      </c>
      <c r="E114" s="157">
        <v>78209</v>
      </c>
      <c r="F114" s="157">
        <v>82248</v>
      </c>
      <c r="G114" s="157">
        <v>16817.759999999998</v>
      </c>
      <c r="H114" s="151">
        <v>0.16020000000000001</v>
      </c>
      <c r="I114" s="151">
        <v>0.15390000000000001</v>
      </c>
      <c r="J114" s="145"/>
      <c r="K114" s="145"/>
      <c r="L114" s="143" t="s">
        <v>2226</v>
      </c>
      <c r="M114" s="143" t="s">
        <v>856</v>
      </c>
      <c r="N114" s="143">
        <v>1.18</v>
      </c>
      <c r="O114" s="143">
        <v>1.18</v>
      </c>
      <c r="P114" s="143">
        <v>0</v>
      </c>
      <c r="Q114" s="143">
        <v>1.18</v>
      </c>
    </row>
    <row r="115" spans="1:17">
      <c r="A115" s="143" t="s">
        <v>2227</v>
      </c>
      <c r="B115" s="143" t="s">
        <v>905</v>
      </c>
      <c r="C115" s="144">
        <v>1.18</v>
      </c>
      <c r="D115" s="144">
        <v>1.18</v>
      </c>
      <c r="E115" s="157">
        <v>78209</v>
      </c>
      <c r="F115" s="157">
        <v>82248</v>
      </c>
      <c r="G115" s="157">
        <v>16817.759999999998</v>
      </c>
      <c r="H115" s="151">
        <v>0.16020000000000001</v>
      </c>
      <c r="I115" s="151">
        <v>0.15390000000000001</v>
      </c>
      <c r="J115" s="145"/>
      <c r="K115" s="145"/>
      <c r="L115" s="143" t="s">
        <v>2227</v>
      </c>
      <c r="M115" s="143" t="s">
        <v>905</v>
      </c>
      <c r="N115" s="143">
        <v>1.18</v>
      </c>
      <c r="O115" s="143">
        <v>1.18</v>
      </c>
      <c r="P115" s="143">
        <v>0</v>
      </c>
      <c r="Q115" s="143">
        <v>1.18</v>
      </c>
    </row>
    <row r="116" spans="1:17">
      <c r="A116" s="143" t="s">
        <v>2228</v>
      </c>
      <c r="B116" s="143" t="s">
        <v>945</v>
      </c>
      <c r="C116" s="144">
        <v>1.18</v>
      </c>
      <c r="D116" s="144">
        <v>1.18</v>
      </c>
      <c r="E116" s="157">
        <v>78209</v>
      </c>
      <c r="F116" s="157">
        <v>82248</v>
      </c>
      <c r="G116" s="157">
        <v>16817.759999999998</v>
      </c>
      <c r="H116" s="151">
        <v>0.16020000000000001</v>
      </c>
      <c r="I116" s="151">
        <v>0.15390000000000001</v>
      </c>
      <c r="J116" s="145"/>
      <c r="K116" s="145"/>
      <c r="L116" s="143" t="s">
        <v>2228</v>
      </c>
      <c r="M116" s="143" t="s">
        <v>945</v>
      </c>
      <c r="N116" s="143">
        <v>1.18</v>
      </c>
      <c r="O116" s="143">
        <v>1.18</v>
      </c>
      <c r="P116" s="143">
        <v>0</v>
      </c>
      <c r="Q116" s="143">
        <v>1.18</v>
      </c>
    </row>
    <row r="117" spans="1:17">
      <c r="A117" s="143" t="s">
        <v>2229</v>
      </c>
      <c r="B117" s="143" t="s">
        <v>2434</v>
      </c>
      <c r="C117" s="144">
        <v>1.18</v>
      </c>
      <c r="D117" s="144">
        <v>1.18</v>
      </c>
      <c r="E117" s="157">
        <v>78209</v>
      </c>
      <c r="F117" s="157">
        <v>82248</v>
      </c>
      <c r="G117" s="157">
        <v>16817.759999999998</v>
      </c>
      <c r="H117" s="151">
        <v>0.16020000000000001</v>
      </c>
      <c r="I117" s="151">
        <v>0.15390000000000001</v>
      </c>
      <c r="J117" s="145"/>
      <c r="K117" s="145"/>
      <c r="L117" s="143" t="s">
        <v>2229</v>
      </c>
      <c r="M117" s="143" t="s">
        <v>975</v>
      </c>
      <c r="N117" s="143">
        <v>1.18</v>
      </c>
      <c r="O117" s="143">
        <v>1.18</v>
      </c>
      <c r="P117" s="143">
        <v>0</v>
      </c>
      <c r="Q117" s="143">
        <v>1.18</v>
      </c>
    </row>
    <row r="118" spans="1:17">
      <c r="A118" s="143" t="s">
        <v>2230</v>
      </c>
      <c r="B118" s="143" t="s">
        <v>976</v>
      </c>
      <c r="C118" s="144">
        <v>1.1200000000000001</v>
      </c>
      <c r="D118" s="144">
        <v>1.1200000000000001</v>
      </c>
      <c r="E118" s="157">
        <v>78209</v>
      </c>
      <c r="F118" s="157">
        <v>82248</v>
      </c>
      <c r="G118" s="157">
        <v>16817.759999999998</v>
      </c>
      <c r="H118" s="151">
        <v>0.16020000000000001</v>
      </c>
      <c r="I118" s="151">
        <v>0.15390000000000001</v>
      </c>
      <c r="J118" s="145"/>
      <c r="K118" s="145"/>
      <c r="L118" s="143" t="s">
        <v>2230</v>
      </c>
      <c r="M118" s="143" t="s">
        <v>976</v>
      </c>
      <c r="N118" s="143">
        <v>1.1200000000000001</v>
      </c>
      <c r="O118" s="143">
        <v>1.1200000000000001</v>
      </c>
      <c r="P118" s="143">
        <v>0</v>
      </c>
      <c r="Q118" s="143">
        <v>1.1200000000000001</v>
      </c>
    </row>
    <row r="119" spans="1:17">
      <c r="A119" s="143" t="s">
        <v>2437</v>
      </c>
      <c r="B119" s="143" t="s">
        <v>2438</v>
      </c>
      <c r="C119" s="144">
        <v>1.18</v>
      </c>
      <c r="D119" s="144">
        <v>1.18</v>
      </c>
      <c r="E119" s="157">
        <v>78209</v>
      </c>
      <c r="F119" s="157">
        <v>82248</v>
      </c>
      <c r="G119" s="157">
        <v>16817.759999999998</v>
      </c>
      <c r="H119" s="151">
        <v>0.16020000000000001</v>
      </c>
      <c r="I119" s="151">
        <v>0.15390000000000001</v>
      </c>
      <c r="J119" s="145"/>
      <c r="K119" s="145"/>
      <c r="L119" s="143" t="s">
        <v>2437</v>
      </c>
      <c r="M119" s="143" t="s">
        <v>2459</v>
      </c>
      <c r="N119" s="143">
        <v>1.18</v>
      </c>
      <c r="O119" s="143">
        <v>1.18</v>
      </c>
      <c r="P119" s="143">
        <v>0</v>
      </c>
      <c r="Q119" s="143">
        <v>1.18</v>
      </c>
    </row>
    <row r="120" spans="1:17">
      <c r="A120" s="143" t="s">
        <v>2231</v>
      </c>
      <c r="B120" s="143" t="s">
        <v>979</v>
      </c>
      <c r="C120" s="144">
        <v>1.18</v>
      </c>
      <c r="D120" s="144">
        <v>1.18</v>
      </c>
      <c r="E120" s="157">
        <v>78209</v>
      </c>
      <c r="F120" s="157">
        <v>82248</v>
      </c>
      <c r="G120" s="157">
        <v>16817.759999999998</v>
      </c>
      <c r="H120" s="151">
        <v>0.16020000000000001</v>
      </c>
      <c r="I120" s="151">
        <v>0.15390000000000001</v>
      </c>
      <c r="J120" s="145"/>
      <c r="K120" s="145"/>
      <c r="L120" s="143" t="s">
        <v>2231</v>
      </c>
      <c r="M120" s="143" t="s">
        <v>978</v>
      </c>
      <c r="N120" s="143">
        <v>1.18</v>
      </c>
      <c r="O120" s="143">
        <v>1.18</v>
      </c>
      <c r="P120" s="143">
        <v>0</v>
      </c>
      <c r="Q120" s="143">
        <v>1.18</v>
      </c>
    </row>
    <row r="121" spans="1:17">
      <c r="A121" s="143" t="s">
        <v>2439</v>
      </c>
      <c r="B121" s="146" t="s">
        <v>2469</v>
      </c>
      <c r="C121" s="144">
        <v>1.18</v>
      </c>
      <c r="D121" s="144">
        <v>1.18</v>
      </c>
      <c r="E121" s="157">
        <v>78209</v>
      </c>
      <c r="F121" s="157">
        <v>82248</v>
      </c>
      <c r="G121" s="157">
        <v>16817.759999999998</v>
      </c>
      <c r="H121" s="151">
        <v>0.16020000000000001</v>
      </c>
      <c r="I121" s="151">
        <v>0.15390000000000001</v>
      </c>
      <c r="J121" s="145"/>
      <c r="K121" s="145"/>
      <c r="L121" s="143" t="s">
        <v>2439</v>
      </c>
      <c r="M121" s="143" t="s">
        <v>2967</v>
      </c>
      <c r="N121" s="143">
        <v>1.18</v>
      </c>
      <c r="O121" s="143">
        <v>1.18</v>
      </c>
      <c r="P121" s="143">
        <v>0</v>
      </c>
      <c r="Q121" s="143">
        <v>1.18</v>
      </c>
    </row>
    <row r="122" spans="1:17">
      <c r="A122" s="147" t="s">
        <v>2458</v>
      </c>
      <c r="B122" s="146" t="s">
        <v>2962</v>
      </c>
      <c r="C122" s="144">
        <v>1.18</v>
      </c>
      <c r="D122" s="144">
        <v>1.18</v>
      </c>
      <c r="E122" s="157">
        <v>78209</v>
      </c>
      <c r="F122" s="157">
        <v>82248</v>
      </c>
      <c r="G122" s="157">
        <v>16817.759999999998</v>
      </c>
      <c r="H122" s="151">
        <v>0.16020000000000001</v>
      </c>
      <c r="I122" s="151">
        <v>0.15390000000000001</v>
      </c>
      <c r="J122" s="145"/>
      <c r="K122" s="145"/>
      <c r="L122" s="143" t="s">
        <v>2458</v>
      </c>
      <c r="M122" s="143" t="s">
        <v>2911</v>
      </c>
      <c r="N122" s="143">
        <v>1.18</v>
      </c>
      <c r="O122" s="143">
        <v>1.18</v>
      </c>
      <c r="P122" s="143">
        <v>0</v>
      </c>
      <c r="Q122" s="143">
        <v>1.18</v>
      </c>
    </row>
    <row r="123" spans="1:17">
      <c r="A123" s="143" t="s">
        <v>2882</v>
      </c>
      <c r="B123" s="143" t="s">
        <v>2883</v>
      </c>
      <c r="C123" s="144">
        <v>1.18</v>
      </c>
      <c r="D123" s="144">
        <v>1.18</v>
      </c>
      <c r="E123" s="157">
        <v>78209</v>
      </c>
      <c r="F123" s="157">
        <v>82248</v>
      </c>
      <c r="G123" s="157">
        <v>16817.759999999998</v>
      </c>
      <c r="H123" s="151">
        <v>0.16020000000000001</v>
      </c>
      <c r="I123" s="151">
        <v>0.15390000000000001</v>
      </c>
      <c r="J123" s="145"/>
      <c r="K123" s="145"/>
      <c r="L123" s="143" t="s">
        <v>2882</v>
      </c>
      <c r="M123" s="143" t="s">
        <v>2913</v>
      </c>
      <c r="N123" s="143">
        <v>1.18</v>
      </c>
      <c r="O123" s="143">
        <v>1.18</v>
      </c>
      <c r="P123" s="143">
        <v>0</v>
      </c>
      <c r="Q123" s="143">
        <v>1.18</v>
      </c>
    </row>
    <row r="124" spans="1:17">
      <c r="A124" s="146" t="s">
        <v>3038</v>
      </c>
      <c r="B124" s="146" t="s">
        <v>3039</v>
      </c>
      <c r="C124" s="144">
        <v>1.18</v>
      </c>
      <c r="D124" s="144">
        <v>1.18</v>
      </c>
      <c r="E124" s="157">
        <v>78209</v>
      </c>
      <c r="F124" s="157">
        <v>82248</v>
      </c>
      <c r="G124" s="157">
        <v>16817.759999999998</v>
      </c>
      <c r="H124" s="151">
        <v>0.16020000000000001</v>
      </c>
      <c r="I124" s="151">
        <v>0.15390000000000001</v>
      </c>
      <c r="J124" s="145"/>
      <c r="K124" s="145"/>
      <c r="L124" s="143" t="s">
        <v>3038</v>
      </c>
      <c r="M124" s="143" t="s">
        <v>3048</v>
      </c>
      <c r="N124" s="143">
        <v>1.18</v>
      </c>
      <c r="O124" s="143">
        <v>1.18</v>
      </c>
      <c r="P124" s="143">
        <v>0</v>
      </c>
      <c r="Q124" s="143">
        <v>1.18</v>
      </c>
    </row>
    <row r="125" spans="1:17">
      <c r="A125" s="143" t="s">
        <v>2232</v>
      </c>
      <c r="B125" s="143" t="s">
        <v>980</v>
      </c>
      <c r="C125" s="144">
        <v>1.18</v>
      </c>
      <c r="D125" s="144">
        <v>1.18</v>
      </c>
      <c r="E125" s="157">
        <v>78209</v>
      </c>
      <c r="F125" s="157">
        <v>82248</v>
      </c>
      <c r="G125" s="157">
        <v>16817.759999999998</v>
      </c>
      <c r="H125" s="151">
        <v>0.16020000000000001</v>
      </c>
      <c r="I125" s="151">
        <v>0.15390000000000001</v>
      </c>
      <c r="J125" s="145"/>
      <c r="K125" s="145"/>
      <c r="L125" s="143" t="s">
        <v>2232</v>
      </c>
      <c r="M125" s="143" t="s">
        <v>980</v>
      </c>
      <c r="N125" s="143">
        <v>1.18</v>
      </c>
      <c r="O125" s="143">
        <v>1.18</v>
      </c>
      <c r="P125" s="143">
        <v>0</v>
      </c>
      <c r="Q125" s="143">
        <v>1.18</v>
      </c>
    </row>
    <row r="126" spans="1:17">
      <c r="A126" s="143" t="s">
        <v>2233</v>
      </c>
      <c r="B126" s="143" t="s">
        <v>990</v>
      </c>
      <c r="C126" s="144">
        <v>1.18</v>
      </c>
      <c r="D126" s="144">
        <v>1.22</v>
      </c>
      <c r="E126" s="157">
        <v>78209</v>
      </c>
      <c r="F126" s="157">
        <v>82248</v>
      </c>
      <c r="G126" s="157">
        <v>16817.759999999998</v>
      </c>
      <c r="H126" s="151">
        <v>0.16020000000000001</v>
      </c>
      <c r="I126" s="151">
        <v>0.15390000000000001</v>
      </c>
      <c r="J126" s="145"/>
      <c r="K126" s="145"/>
      <c r="L126" s="143" t="s">
        <v>2233</v>
      </c>
      <c r="M126" s="143" t="s">
        <v>990</v>
      </c>
      <c r="N126" s="143">
        <v>1.18</v>
      </c>
      <c r="O126" s="143">
        <v>1.18</v>
      </c>
      <c r="P126" s="143">
        <v>4.0000000000000036E-2</v>
      </c>
      <c r="Q126" s="143">
        <v>1.22</v>
      </c>
    </row>
    <row r="127" spans="1:17">
      <c r="A127" s="143" t="s">
        <v>2234</v>
      </c>
      <c r="B127" s="143" t="s">
        <v>1000</v>
      </c>
      <c r="C127" s="144">
        <v>1.18</v>
      </c>
      <c r="D127" s="144">
        <v>1.22</v>
      </c>
      <c r="E127" s="157">
        <v>78209</v>
      </c>
      <c r="F127" s="157">
        <v>82248</v>
      </c>
      <c r="G127" s="157">
        <v>16817.759999999998</v>
      </c>
      <c r="H127" s="151">
        <v>0.16020000000000001</v>
      </c>
      <c r="I127" s="151">
        <v>0.15390000000000001</v>
      </c>
      <c r="J127" s="145"/>
      <c r="K127" s="145"/>
      <c r="L127" s="143" t="s">
        <v>2234</v>
      </c>
      <c r="M127" s="143" t="s">
        <v>1000</v>
      </c>
      <c r="N127" s="143">
        <v>1.18</v>
      </c>
      <c r="O127" s="143">
        <v>1.18</v>
      </c>
      <c r="P127" s="143">
        <v>4.0000000000000036E-2</v>
      </c>
      <c r="Q127" s="143">
        <v>1.22</v>
      </c>
    </row>
    <row r="128" spans="1:17">
      <c r="A128" s="143" t="s">
        <v>2235</v>
      </c>
      <c r="B128" s="143" t="s">
        <v>1011</v>
      </c>
      <c r="C128" s="144">
        <v>1.18</v>
      </c>
      <c r="D128" s="144">
        <v>1.22</v>
      </c>
      <c r="E128" s="157">
        <v>78209</v>
      </c>
      <c r="F128" s="157">
        <v>82248</v>
      </c>
      <c r="G128" s="157">
        <v>16817.759999999998</v>
      </c>
      <c r="H128" s="151">
        <v>0.16020000000000001</v>
      </c>
      <c r="I128" s="151">
        <v>0.15390000000000001</v>
      </c>
      <c r="J128" s="145"/>
      <c r="K128" s="145"/>
      <c r="L128" s="143" t="s">
        <v>2235</v>
      </c>
      <c r="M128" s="143" t="s">
        <v>1011</v>
      </c>
      <c r="N128" s="143">
        <v>1.18</v>
      </c>
      <c r="O128" s="143">
        <v>1.18</v>
      </c>
      <c r="P128" s="143">
        <v>4.0000000000000036E-2</v>
      </c>
      <c r="Q128" s="143">
        <v>1.22</v>
      </c>
    </row>
    <row r="129" spans="1:17">
      <c r="A129" s="143" t="s">
        <v>2236</v>
      </c>
      <c r="B129" s="143" t="s">
        <v>1029</v>
      </c>
      <c r="C129" s="144">
        <v>1.18</v>
      </c>
      <c r="D129" s="144">
        <v>1.18</v>
      </c>
      <c r="E129" s="157">
        <v>78209</v>
      </c>
      <c r="F129" s="157">
        <v>82248</v>
      </c>
      <c r="G129" s="157">
        <v>16817.759999999998</v>
      </c>
      <c r="H129" s="151">
        <v>0.16020000000000001</v>
      </c>
      <c r="I129" s="151">
        <v>0.15390000000000001</v>
      </c>
      <c r="J129" s="145"/>
      <c r="K129" s="145"/>
      <c r="L129" s="143" t="s">
        <v>2236</v>
      </c>
      <c r="M129" s="143" t="s">
        <v>1029</v>
      </c>
      <c r="N129" s="143">
        <v>1.18</v>
      </c>
      <c r="O129" s="143">
        <v>1.18</v>
      </c>
      <c r="P129" s="143">
        <v>0</v>
      </c>
      <c r="Q129" s="143">
        <v>1.18</v>
      </c>
    </row>
    <row r="130" spans="1:17">
      <c r="A130" s="143" t="s">
        <v>2884</v>
      </c>
      <c r="B130" s="146" t="s">
        <v>2896</v>
      </c>
      <c r="C130" s="144">
        <v>1.18</v>
      </c>
      <c r="D130" s="144">
        <v>1.18</v>
      </c>
      <c r="E130" s="157">
        <v>78209</v>
      </c>
      <c r="F130" s="157">
        <v>82248</v>
      </c>
      <c r="G130" s="157">
        <v>16817.759999999998</v>
      </c>
      <c r="H130" s="151">
        <v>0.16020000000000001</v>
      </c>
      <c r="I130" s="151">
        <v>0.15390000000000001</v>
      </c>
      <c r="J130" s="145"/>
      <c r="K130" s="145"/>
      <c r="L130" s="143" t="s">
        <v>2884</v>
      </c>
      <c r="M130" s="143" t="s">
        <v>2896</v>
      </c>
      <c r="N130" s="143">
        <v>1.18</v>
      </c>
      <c r="O130" s="143">
        <v>1.18</v>
      </c>
      <c r="P130" s="143">
        <v>0</v>
      </c>
      <c r="Q130" s="143">
        <v>1.18</v>
      </c>
    </row>
    <row r="131" spans="1:17">
      <c r="A131" s="143" t="s">
        <v>2237</v>
      </c>
      <c r="B131" s="143" t="s">
        <v>1038</v>
      </c>
      <c r="C131" s="144">
        <v>1.18</v>
      </c>
      <c r="D131" s="144">
        <v>1.18</v>
      </c>
      <c r="E131" s="157">
        <v>78209</v>
      </c>
      <c r="F131" s="157">
        <v>82248</v>
      </c>
      <c r="G131" s="157">
        <v>16817.759999999998</v>
      </c>
      <c r="H131" s="151">
        <v>0.16020000000000001</v>
      </c>
      <c r="I131" s="151">
        <v>0.15390000000000001</v>
      </c>
      <c r="J131" s="145"/>
      <c r="K131" s="145"/>
      <c r="L131" s="143" t="s">
        <v>2237</v>
      </c>
      <c r="M131" s="143" t="s">
        <v>1038</v>
      </c>
      <c r="N131" s="143">
        <v>1.18</v>
      </c>
      <c r="O131" s="143">
        <v>1.18</v>
      </c>
      <c r="P131" s="143">
        <v>0</v>
      </c>
      <c r="Q131" s="143">
        <v>1.18</v>
      </c>
    </row>
    <row r="132" spans="1:17">
      <c r="A132" s="143" t="s">
        <v>2238</v>
      </c>
      <c r="B132" s="143" t="s">
        <v>1040</v>
      </c>
      <c r="C132" s="144">
        <v>1</v>
      </c>
      <c r="D132" s="144">
        <v>1.04</v>
      </c>
      <c r="E132" s="157">
        <v>78209</v>
      </c>
      <c r="F132" s="157">
        <v>82248</v>
      </c>
      <c r="G132" s="157">
        <v>16817.759999999998</v>
      </c>
      <c r="H132" s="151">
        <v>0.16020000000000001</v>
      </c>
      <c r="I132" s="151">
        <v>0.15390000000000001</v>
      </c>
      <c r="J132" s="145"/>
      <c r="K132" s="145"/>
      <c r="L132" s="143" t="s">
        <v>2238</v>
      </c>
      <c r="M132" s="143" t="s">
        <v>1040</v>
      </c>
      <c r="N132" s="143">
        <v>1</v>
      </c>
      <c r="O132" s="143">
        <v>1</v>
      </c>
      <c r="P132" s="143">
        <v>4.0000000000000036E-2</v>
      </c>
      <c r="Q132" s="143">
        <v>1.04</v>
      </c>
    </row>
    <row r="133" spans="1:17">
      <c r="A133" s="143" t="s">
        <v>2239</v>
      </c>
      <c r="B133" s="143" t="s">
        <v>1042</v>
      </c>
      <c r="C133" s="144">
        <v>1.1200000000000001</v>
      </c>
      <c r="D133" s="144">
        <v>1.1200000000000001</v>
      </c>
      <c r="E133" s="157">
        <v>78209</v>
      </c>
      <c r="F133" s="157">
        <v>82248</v>
      </c>
      <c r="G133" s="157">
        <v>16817.759999999998</v>
      </c>
      <c r="H133" s="151">
        <v>0.16020000000000001</v>
      </c>
      <c r="I133" s="151">
        <v>0.15390000000000001</v>
      </c>
      <c r="J133" s="145"/>
      <c r="K133" s="145"/>
      <c r="L133" s="143" t="s">
        <v>2239</v>
      </c>
      <c r="M133" s="143" t="s">
        <v>1042</v>
      </c>
      <c r="N133" s="143">
        <v>1.1200000000000001</v>
      </c>
      <c r="O133" s="143">
        <v>1.1200000000000001</v>
      </c>
      <c r="P133" s="143">
        <v>0</v>
      </c>
      <c r="Q133" s="143">
        <v>1.1200000000000001</v>
      </c>
    </row>
    <row r="134" spans="1:17">
      <c r="A134" s="143" t="s">
        <v>2240</v>
      </c>
      <c r="B134" s="143" t="s">
        <v>1044</v>
      </c>
      <c r="C134" s="144">
        <v>1.06</v>
      </c>
      <c r="D134" s="144">
        <v>1.06</v>
      </c>
      <c r="E134" s="157">
        <v>78209</v>
      </c>
      <c r="F134" s="157">
        <v>82248</v>
      </c>
      <c r="G134" s="157">
        <v>16817.759999999998</v>
      </c>
      <c r="H134" s="151">
        <v>0.16020000000000001</v>
      </c>
      <c r="I134" s="151">
        <v>0.15390000000000001</v>
      </c>
      <c r="J134" s="145"/>
      <c r="K134" s="145"/>
      <c r="L134" s="143" t="s">
        <v>2240</v>
      </c>
      <c r="M134" s="143" t="s">
        <v>1044</v>
      </c>
      <c r="N134" s="143">
        <v>1.06</v>
      </c>
      <c r="O134" s="143">
        <v>1.06</v>
      </c>
      <c r="P134" s="143">
        <v>0</v>
      </c>
      <c r="Q134" s="143">
        <v>1.06</v>
      </c>
    </row>
    <row r="135" spans="1:17">
      <c r="A135" s="143" t="s">
        <v>2241</v>
      </c>
      <c r="B135" s="143" t="s">
        <v>1046</v>
      </c>
      <c r="C135" s="144">
        <v>1</v>
      </c>
      <c r="D135" s="144">
        <v>1</v>
      </c>
      <c r="E135" s="157">
        <v>78209</v>
      </c>
      <c r="F135" s="157">
        <v>82248</v>
      </c>
      <c r="G135" s="157">
        <v>16817.759999999998</v>
      </c>
      <c r="H135" s="151">
        <v>0.16020000000000001</v>
      </c>
      <c r="I135" s="151">
        <v>0.15390000000000001</v>
      </c>
      <c r="J135" s="145"/>
      <c r="K135" s="145"/>
      <c r="L135" s="143" t="s">
        <v>2241</v>
      </c>
      <c r="M135" s="143" t="s">
        <v>1046</v>
      </c>
      <c r="N135" s="143">
        <v>1</v>
      </c>
      <c r="O135" s="143">
        <v>1</v>
      </c>
      <c r="P135" s="143">
        <v>0</v>
      </c>
      <c r="Q135" s="143">
        <v>1</v>
      </c>
    </row>
    <row r="136" spans="1:17">
      <c r="A136" s="143" t="s">
        <v>2242</v>
      </c>
      <c r="B136" s="143" t="s">
        <v>1051</v>
      </c>
      <c r="C136" s="144">
        <v>1</v>
      </c>
      <c r="D136" s="144">
        <v>1</v>
      </c>
      <c r="E136" s="157">
        <v>78209</v>
      </c>
      <c r="F136" s="157">
        <v>82248</v>
      </c>
      <c r="G136" s="157">
        <v>16817.759999999998</v>
      </c>
      <c r="H136" s="151">
        <v>0.16020000000000001</v>
      </c>
      <c r="I136" s="151">
        <v>0.15390000000000001</v>
      </c>
      <c r="J136" s="145"/>
      <c r="K136" s="145"/>
      <c r="L136" s="143" t="s">
        <v>2242</v>
      </c>
      <c r="M136" s="143" t="s">
        <v>1051</v>
      </c>
      <c r="N136" s="143">
        <v>1</v>
      </c>
      <c r="O136" s="143">
        <v>1</v>
      </c>
      <c r="P136" s="143">
        <v>0</v>
      </c>
      <c r="Q136" s="143">
        <v>1</v>
      </c>
    </row>
    <row r="137" spans="1:17">
      <c r="A137" s="143" t="s">
        <v>2243</v>
      </c>
      <c r="B137" s="143" t="s">
        <v>1054</v>
      </c>
      <c r="C137" s="144">
        <v>1.06</v>
      </c>
      <c r="D137" s="144">
        <v>1.06</v>
      </c>
      <c r="E137" s="157">
        <v>78209</v>
      </c>
      <c r="F137" s="157">
        <v>82248</v>
      </c>
      <c r="G137" s="157">
        <v>16817.759999999998</v>
      </c>
      <c r="H137" s="151">
        <v>0.16020000000000001</v>
      </c>
      <c r="I137" s="151">
        <v>0.15390000000000001</v>
      </c>
      <c r="J137" s="145"/>
      <c r="K137" s="145"/>
      <c r="L137" s="143" t="s">
        <v>2243</v>
      </c>
      <c r="M137" s="143" t="s">
        <v>1054</v>
      </c>
      <c r="N137" s="143">
        <v>1.06</v>
      </c>
      <c r="O137" s="143">
        <v>1.06</v>
      </c>
      <c r="P137" s="143">
        <v>0</v>
      </c>
      <c r="Q137" s="143">
        <v>1.06</v>
      </c>
    </row>
    <row r="138" spans="1:17">
      <c r="A138" s="143" t="s">
        <v>2244</v>
      </c>
      <c r="B138" s="143" t="s">
        <v>1059</v>
      </c>
      <c r="C138" s="144">
        <v>1</v>
      </c>
      <c r="D138" s="144">
        <v>1</v>
      </c>
      <c r="E138" s="157">
        <v>78209</v>
      </c>
      <c r="F138" s="157">
        <v>82248</v>
      </c>
      <c r="G138" s="157">
        <v>16817.759999999998</v>
      </c>
      <c r="H138" s="151">
        <v>0.16020000000000001</v>
      </c>
      <c r="I138" s="151">
        <v>0.15390000000000001</v>
      </c>
      <c r="J138" s="145"/>
      <c r="K138" s="145"/>
      <c r="L138" s="143" t="s">
        <v>2244</v>
      </c>
      <c r="M138" s="143" t="s">
        <v>1059</v>
      </c>
      <c r="N138" s="143">
        <v>1</v>
      </c>
      <c r="O138" s="143">
        <v>1</v>
      </c>
      <c r="P138" s="143">
        <v>0</v>
      </c>
      <c r="Q138" s="143">
        <v>1</v>
      </c>
    </row>
    <row r="139" spans="1:17">
      <c r="A139" s="143" t="s">
        <v>2245</v>
      </c>
      <c r="B139" s="143" t="s">
        <v>1061</v>
      </c>
      <c r="C139" s="144">
        <v>1</v>
      </c>
      <c r="D139" s="144">
        <v>1</v>
      </c>
      <c r="E139" s="157">
        <v>78209</v>
      </c>
      <c r="F139" s="157">
        <v>82248</v>
      </c>
      <c r="G139" s="157">
        <v>16817.759999999998</v>
      </c>
      <c r="H139" s="151">
        <v>0.16020000000000001</v>
      </c>
      <c r="I139" s="151">
        <v>0.15390000000000001</v>
      </c>
      <c r="J139" s="145"/>
      <c r="K139" s="145"/>
      <c r="L139" s="143" t="s">
        <v>2245</v>
      </c>
      <c r="M139" s="143" t="s">
        <v>1061</v>
      </c>
      <c r="N139" s="143">
        <v>1</v>
      </c>
      <c r="O139" s="143">
        <v>1</v>
      </c>
      <c r="P139" s="143">
        <v>0</v>
      </c>
      <c r="Q139" s="143">
        <v>1</v>
      </c>
    </row>
    <row r="140" spans="1:17">
      <c r="A140" s="143" t="s">
        <v>2246</v>
      </c>
      <c r="B140" s="143" t="s">
        <v>1063</v>
      </c>
      <c r="C140" s="144">
        <v>1</v>
      </c>
      <c r="D140" s="144">
        <v>1</v>
      </c>
      <c r="E140" s="157">
        <v>78209</v>
      </c>
      <c r="F140" s="157">
        <v>82248</v>
      </c>
      <c r="G140" s="157">
        <v>16817.759999999998</v>
      </c>
      <c r="H140" s="151">
        <v>0.16020000000000001</v>
      </c>
      <c r="I140" s="151">
        <v>0.15390000000000001</v>
      </c>
      <c r="J140" s="145"/>
      <c r="K140" s="145"/>
      <c r="L140" s="143" t="s">
        <v>2246</v>
      </c>
      <c r="M140" s="143" t="s">
        <v>1063</v>
      </c>
      <c r="N140" s="143">
        <v>1</v>
      </c>
      <c r="O140" s="143">
        <v>1</v>
      </c>
      <c r="P140" s="143">
        <v>0</v>
      </c>
      <c r="Q140" s="143">
        <v>1</v>
      </c>
    </row>
    <row r="141" spans="1:17">
      <c r="A141" s="143" t="s">
        <v>2247</v>
      </c>
      <c r="B141" s="143" t="s">
        <v>1065</v>
      </c>
      <c r="C141" s="144">
        <v>1</v>
      </c>
      <c r="D141" s="144">
        <v>1</v>
      </c>
      <c r="E141" s="157">
        <v>78209</v>
      </c>
      <c r="F141" s="157">
        <v>82248</v>
      </c>
      <c r="G141" s="157">
        <v>16817.759999999998</v>
      </c>
      <c r="H141" s="151">
        <v>0.16020000000000001</v>
      </c>
      <c r="I141" s="151">
        <v>0.15390000000000001</v>
      </c>
      <c r="J141" s="145"/>
      <c r="K141" s="145"/>
      <c r="L141" s="143" t="s">
        <v>2247</v>
      </c>
      <c r="M141" s="143" t="s">
        <v>1065</v>
      </c>
      <c r="N141" s="143">
        <v>1</v>
      </c>
      <c r="O141" s="143">
        <v>1</v>
      </c>
      <c r="P141" s="143">
        <v>0</v>
      </c>
      <c r="Q141" s="143">
        <v>1</v>
      </c>
    </row>
    <row r="142" spans="1:17">
      <c r="A142" s="143" t="s">
        <v>2248</v>
      </c>
      <c r="B142" s="143" t="s">
        <v>1068</v>
      </c>
      <c r="C142" s="144">
        <v>1</v>
      </c>
      <c r="D142" s="144">
        <v>1.04</v>
      </c>
      <c r="E142" s="157">
        <v>78209</v>
      </c>
      <c r="F142" s="157">
        <v>82248</v>
      </c>
      <c r="G142" s="157">
        <v>16817.759999999998</v>
      </c>
      <c r="H142" s="151">
        <v>0.16020000000000001</v>
      </c>
      <c r="I142" s="151">
        <v>0.15390000000000001</v>
      </c>
      <c r="J142" s="145"/>
      <c r="K142" s="145"/>
      <c r="L142" s="143" t="s">
        <v>2248</v>
      </c>
      <c r="M142" s="143" t="s">
        <v>1068</v>
      </c>
      <c r="N142" s="143">
        <v>1</v>
      </c>
      <c r="O142" s="143">
        <v>1</v>
      </c>
      <c r="P142" s="143">
        <v>4.0000000000000036E-2</v>
      </c>
      <c r="Q142" s="143">
        <v>1.04</v>
      </c>
    </row>
    <row r="143" spans="1:17">
      <c r="A143" s="143" t="s">
        <v>2249</v>
      </c>
      <c r="B143" s="143" t="s">
        <v>1071</v>
      </c>
      <c r="C143" s="144">
        <v>1</v>
      </c>
      <c r="D143" s="144">
        <v>1.04</v>
      </c>
      <c r="E143" s="157">
        <v>78209</v>
      </c>
      <c r="F143" s="157">
        <v>82248</v>
      </c>
      <c r="G143" s="157">
        <v>16817.759999999998</v>
      </c>
      <c r="H143" s="151">
        <v>0.16020000000000001</v>
      </c>
      <c r="I143" s="151">
        <v>0.15390000000000001</v>
      </c>
      <c r="J143" s="145"/>
      <c r="K143" s="145"/>
      <c r="L143" s="143" t="s">
        <v>2249</v>
      </c>
      <c r="M143" s="143" t="s">
        <v>1071</v>
      </c>
      <c r="N143" s="143">
        <v>1</v>
      </c>
      <c r="O143" s="143">
        <v>1</v>
      </c>
      <c r="P143" s="143">
        <v>4.0000000000000036E-2</v>
      </c>
      <c r="Q143" s="143">
        <v>1.04</v>
      </c>
    </row>
    <row r="144" spans="1:17">
      <c r="A144" s="143" t="s">
        <v>2250</v>
      </c>
      <c r="B144" s="143" t="s">
        <v>1073</v>
      </c>
      <c r="C144" s="144">
        <v>1</v>
      </c>
      <c r="D144" s="144">
        <v>1</v>
      </c>
      <c r="E144" s="157">
        <v>78209</v>
      </c>
      <c r="F144" s="157">
        <v>82248</v>
      </c>
      <c r="G144" s="157">
        <v>16817.759999999998</v>
      </c>
      <c r="H144" s="151">
        <v>0.16020000000000001</v>
      </c>
      <c r="I144" s="151">
        <v>0.15390000000000001</v>
      </c>
      <c r="J144" s="145"/>
      <c r="K144" s="145"/>
      <c r="L144" s="143" t="s">
        <v>2250</v>
      </c>
      <c r="M144" s="143" t="s">
        <v>1073</v>
      </c>
      <c r="N144" s="143">
        <v>1</v>
      </c>
      <c r="O144" s="143">
        <v>1</v>
      </c>
      <c r="P144" s="143">
        <v>0</v>
      </c>
      <c r="Q144" s="143">
        <v>1</v>
      </c>
    </row>
    <row r="145" spans="1:17">
      <c r="A145" s="143" t="s">
        <v>2251</v>
      </c>
      <c r="B145" s="143" t="s">
        <v>1074</v>
      </c>
      <c r="C145" s="144">
        <v>1</v>
      </c>
      <c r="D145" s="144">
        <v>1</v>
      </c>
      <c r="E145" s="157">
        <v>78209</v>
      </c>
      <c r="F145" s="157">
        <v>82248</v>
      </c>
      <c r="G145" s="157">
        <v>16817.759999999998</v>
      </c>
      <c r="H145" s="151">
        <v>0.16020000000000001</v>
      </c>
      <c r="I145" s="151">
        <v>0.15390000000000001</v>
      </c>
      <c r="J145" s="145"/>
      <c r="K145" s="145"/>
      <c r="L145" s="143" t="s">
        <v>2251</v>
      </c>
      <c r="M145" s="143" t="s">
        <v>1074</v>
      </c>
      <c r="N145" s="143">
        <v>1</v>
      </c>
      <c r="O145" s="143">
        <v>1</v>
      </c>
      <c r="P145" s="143">
        <v>0</v>
      </c>
      <c r="Q145" s="143">
        <v>1</v>
      </c>
    </row>
    <row r="146" spans="1:17">
      <c r="A146" s="143" t="s">
        <v>2252</v>
      </c>
      <c r="B146" s="143" t="s">
        <v>1078</v>
      </c>
      <c r="C146" s="144">
        <v>1</v>
      </c>
      <c r="D146" s="144">
        <v>1.04</v>
      </c>
      <c r="E146" s="157">
        <v>78209</v>
      </c>
      <c r="F146" s="157">
        <v>82248</v>
      </c>
      <c r="G146" s="157">
        <v>16817.759999999998</v>
      </c>
      <c r="H146" s="151">
        <v>0.16020000000000001</v>
      </c>
      <c r="I146" s="151">
        <v>0.15390000000000001</v>
      </c>
      <c r="J146" s="145"/>
      <c r="K146" s="145"/>
      <c r="L146" s="143" t="s">
        <v>2252</v>
      </c>
      <c r="M146" s="143" t="s">
        <v>1078</v>
      </c>
      <c r="N146" s="143">
        <v>1</v>
      </c>
      <c r="O146" s="143">
        <v>1</v>
      </c>
      <c r="P146" s="143">
        <v>4.0000000000000036E-2</v>
      </c>
      <c r="Q146" s="143">
        <v>1.04</v>
      </c>
    </row>
    <row r="147" spans="1:17">
      <c r="A147" s="143" t="s">
        <v>2253</v>
      </c>
      <c r="B147" s="143" t="s">
        <v>1084</v>
      </c>
      <c r="C147" s="144">
        <v>1</v>
      </c>
      <c r="D147" s="144">
        <v>1</v>
      </c>
      <c r="E147" s="157">
        <v>78209</v>
      </c>
      <c r="F147" s="157">
        <v>82248</v>
      </c>
      <c r="G147" s="157">
        <v>16817.759999999998</v>
      </c>
      <c r="H147" s="151">
        <v>0.16020000000000001</v>
      </c>
      <c r="I147" s="151">
        <v>0.15390000000000001</v>
      </c>
      <c r="J147" s="145"/>
      <c r="K147" s="145"/>
      <c r="L147" s="143" t="s">
        <v>2253</v>
      </c>
      <c r="M147" s="143" t="s">
        <v>1084</v>
      </c>
      <c r="N147" s="143">
        <v>1</v>
      </c>
      <c r="O147" s="143">
        <v>1</v>
      </c>
      <c r="P147" s="143">
        <v>0</v>
      </c>
      <c r="Q147" s="143">
        <v>1</v>
      </c>
    </row>
    <row r="148" spans="1:17">
      <c r="A148" s="143" t="s">
        <v>2254</v>
      </c>
      <c r="B148" s="143" t="s">
        <v>1088</v>
      </c>
      <c r="C148" s="144">
        <v>1</v>
      </c>
      <c r="D148" s="144">
        <v>1</v>
      </c>
      <c r="E148" s="157">
        <v>78209</v>
      </c>
      <c r="F148" s="157">
        <v>82248</v>
      </c>
      <c r="G148" s="157">
        <v>16817.759999999998</v>
      </c>
      <c r="H148" s="151">
        <v>0.16020000000000001</v>
      </c>
      <c r="I148" s="151">
        <v>0.15390000000000001</v>
      </c>
      <c r="J148" s="145"/>
      <c r="K148" s="145"/>
      <c r="L148" s="143" t="s">
        <v>2254</v>
      </c>
      <c r="M148" s="143" t="s">
        <v>1088</v>
      </c>
      <c r="N148" s="143">
        <v>1</v>
      </c>
      <c r="O148" s="143">
        <v>1</v>
      </c>
      <c r="P148" s="143">
        <v>0</v>
      </c>
      <c r="Q148" s="143">
        <v>1</v>
      </c>
    </row>
    <row r="149" spans="1:17">
      <c r="A149" s="143" t="s">
        <v>2255</v>
      </c>
      <c r="B149" s="143" t="s">
        <v>1091</v>
      </c>
      <c r="C149" s="144">
        <v>1</v>
      </c>
      <c r="D149" s="144">
        <v>1</v>
      </c>
      <c r="E149" s="157">
        <v>78209</v>
      </c>
      <c r="F149" s="157">
        <v>82248</v>
      </c>
      <c r="G149" s="157">
        <v>16817.759999999998</v>
      </c>
      <c r="H149" s="151">
        <v>0.16020000000000001</v>
      </c>
      <c r="I149" s="151">
        <v>0.15390000000000001</v>
      </c>
      <c r="J149" s="145"/>
      <c r="K149" s="145"/>
      <c r="L149" s="143" t="s">
        <v>2255</v>
      </c>
      <c r="M149" s="143" t="s">
        <v>1091</v>
      </c>
      <c r="N149" s="143">
        <v>1</v>
      </c>
      <c r="O149" s="143">
        <v>1</v>
      </c>
      <c r="P149" s="143">
        <v>0</v>
      </c>
      <c r="Q149" s="143">
        <v>1</v>
      </c>
    </row>
    <row r="150" spans="1:17">
      <c r="A150" s="143" t="s">
        <v>2256</v>
      </c>
      <c r="B150" s="143" t="s">
        <v>1093</v>
      </c>
      <c r="C150" s="144">
        <v>1</v>
      </c>
      <c r="D150" s="144">
        <v>1</v>
      </c>
      <c r="E150" s="157">
        <v>78209</v>
      </c>
      <c r="F150" s="157">
        <v>82248</v>
      </c>
      <c r="G150" s="157">
        <v>16817.759999999998</v>
      </c>
      <c r="H150" s="151">
        <v>0.16020000000000001</v>
      </c>
      <c r="I150" s="151">
        <v>0.15390000000000001</v>
      </c>
      <c r="J150" s="145"/>
      <c r="K150" s="145"/>
      <c r="L150" s="143" t="s">
        <v>2256</v>
      </c>
      <c r="M150" s="143" t="s">
        <v>1093</v>
      </c>
      <c r="N150" s="143">
        <v>1</v>
      </c>
      <c r="O150" s="143">
        <v>1</v>
      </c>
      <c r="P150" s="143">
        <v>0</v>
      </c>
      <c r="Q150" s="143">
        <v>1</v>
      </c>
    </row>
    <row r="151" spans="1:17">
      <c r="A151" s="143" t="s">
        <v>2257</v>
      </c>
      <c r="B151" s="143" t="s">
        <v>1097</v>
      </c>
      <c r="C151" s="144">
        <v>1</v>
      </c>
      <c r="D151" s="144">
        <v>1</v>
      </c>
      <c r="E151" s="157">
        <v>78209</v>
      </c>
      <c r="F151" s="157">
        <v>82248</v>
      </c>
      <c r="G151" s="157">
        <v>16817.759999999998</v>
      </c>
      <c r="H151" s="151">
        <v>0.16020000000000001</v>
      </c>
      <c r="I151" s="151">
        <v>0.15390000000000001</v>
      </c>
      <c r="J151" s="145"/>
      <c r="K151" s="145"/>
      <c r="L151" s="143" t="s">
        <v>2257</v>
      </c>
      <c r="M151" s="143" t="s">
        <v>1097</v>
      </c>
      <c r="N151" s="143">
        <v>1</v>
      </c>
      <c r="O151" s="143">
        <v>1</v>
      </c>
      <c r="P151" s="143">
        <v>0</v>
      </c>
      <c r="Q151" s="143">
        <v>1</v>
      </c>
    </row>
    <row r="152" spans="1:17">
      <c r="A152" s="143" t="s">
        <v>2258</v>
      </c>
      <c r="B152" s="143" t="s">
        <v>1100</v>
      </c>
      <c r="C152" s="144">
        <v>1</v>
      </c>
      <c r="D152" s="144">
        <v>1.04</v>
      </c>
      <c r="E152" s="157">
        <v>78209</v>
      </c>
      <c r="F152" s="157">
        <v>82248</v>
      </c>
      <c r="G152" s="157">
        <v>16817.759999999998</v>
      </c>
      <c r="H152" s="151">
        <v>0.16020000000000001</v>
      </c>
      <c r="I152" s="151">
        <v>0.15390000000000001</v>
      </c>
      <c r="J152" s="145"/>
      <c r="K152" s="145"/>
      <c r="L152" s="143" t="s">
        <v>2258</v>
      </c>
      <c r="M152" s="143" t="s">
        <v>1100</v>
      </c>
      <c r="N152" s="143">
        <v>1</v>
      </c>
      <c r="O152" s="143">
        <v>1</v>
      </c>
      <c r="P152" s="143">
        <v>4.0000000000000036E-2</v>
      </c>
      <c r="Q152" s="143">
        <v>1.04</v>
      </c>
    </row>
    <row r="153" spans="1:17">
      <c r="A153" s="143" t="s">
        <v>2259</v>
      </c>
      <c r="B153" s="143" t="s">
        <v>1103</v>
      </c>
      <c r="C153" s="144">
        <v>1</v>
      </c>
      <c r="D153" s="144">
        <v>1</v>
      </c>
      <c r="E153" s="157">
        <v>78209</v>
      </c>
      <c r="F153" s="157">
        <v>82248</v>
      </c>
      <c r="G153" s="157">
        <v>16817.759999999998</v>
      </c>
      <c r="H153" s="151">
        <v>0.16020000000000001</v>
      </c>
      <c r="I153" s="151">
        <v>0.15390000000000001</v>
      </c>
      <c r="J153" s="145"/>
      <c r="K153" s="145"/>
      <c r="L153" s="143" t="s">
        <v>2259</v>
      </c>
      <c r="M153" s="143" t="s">
        <v>1103</v>
      </c>
      <c r="N153" s="143">
        <v>1</v>
      </c>
      <c r="O153" s="143">
        <v>1</v>
      </c>
      <c r="P153" s="143">
        <v>0</v>
      </c>
      <c r="Q153" s="143">
        <v>1</v>
      </c>
    </row>
    <row r="154" spans="1:17">
      <c r="A154" s="143" t="s">
        <v>2260</v>
      </c>
      <c r="B154" s="143" t="s">
        <v>1107</v>
      </c>
      <c r="C154" s="144">
        <v>1</v>
      </c>
      <c r="D154" s="144">
        <v>1</v>
      </c>
      <c r="E154" s="157">
        <v>78209</v>
      </c>
      <c r="F154" s="157">
        <v>82248</v>
      </c>
      <c r="G154" s="157">
        <v>16817.759999999998</v>
      </c>
      <c r="H154" s="151">
        <v>0.16020000000000001</v>
      </c>
      <c r="I154" s="151">
        <v>0.15390000000000001</v>
      </c>
      <c r="J154" s="145"/>
      <c r="K154" s="145"/>
      <c r="L154" s="143" t="s">
        <v>2260</v>
      </c>
      <c r="M154" s="143" t="s">
        <v>1107</v>
      </c>
      <c r="N154" s="143">
        <v>1</v>
      </c>
      <c r="O154" s="143">
        <v>1</v>
      </c>
      <c r="P154" s="143">
        <v>0</v>
      </c>
      <c r="Q154" s="143">
        <v>1</v>
      </c>
    </row>
    <row r="155" spans="1:17">
      <c r="A155" s="143" t="s">
        <v>2261</v>
      </c>
      <c r="B155" s="143" t="s">
        <v>1109</v>
      </c>
      <c r="C155" s="144">
        <v>1</v>
      </c>
      <c r="D155" s="144">
        <v>1</v>
      </c>
      <c r="E155" s="157">
        <v>78209</v>
      </c>
      <c r="F155" s="157">
        <v>82248</v>
      </c>
      <c r="G155" s="157">
        <v>16817.759999999998</v>
      </c>
      <c r="H155" s="151">
        <v>0.16020000000000001</v>
      </c>
      <c r="I155" s="151">
        <v>0.15390000000000001</v>
      </c>
      <c r="J155" s="145"/>
      <c r="K155" s="145"/>
      <c r="L155" s="143" t="s">
        <v>2261</v>
      </c>
      <c r="M155" s="143" t="s">
        <v>1109</v>
      </c>
      <c r="N155" s="143">
        <v>1</v>
      </c>
      <c r="O155" s="143">
        <v>1</v>
      </c>
      <c r="P155" s="143">
        <v>0</v>
      </c>
      <c r="Q155" s="143">
        <v>1</v>
      </c>
    </row>
    <row r="156" spans="1:17">
      <c r="A156" s="143" t="s">
        <v>2262</v>
      </c>
      <c r="B156" s="143" t="s">
        <v>1114</v>
      </c>
      <c r="C156" s="144">
        <v>1</v>
      </c>
      <c r="D156" s="144">
        <v>1</v>
      </c>
      <c r="E156" s="157">
        <v>78209</v>
      </c>
      <c r="F156" s="157">
        <v>82248</v>
      </c>
      <c r="G156" s="157">
        <v>16817.759999999998</v>
      </c>
      <c r="H156" s="151">
        <v>0.16020000000000001</v>
      </c>
      <c r="I156" s="151">
        <v>0.15390000000000001</v>
      </c>
      <c r="J156" s="145"/>
      <c r="K156" s="145"/>
      <c r="L156" s="143" t="s">
        <v>2262</v>
      </c>
      <c r="M156" s="143" t="s">
        <v>1114</v>
      </c>
      <c r="N156" s="143">
        <v>1</v>
      </c>
      <c r="O156" s="143">
        <v>1</v>
      </c>
      <c r="P156" s="143">
        <v>0</v>
      </c>
      <c r="Q156" s="143">
        <v>1</v>
      </c>
    </row>
    <row r="157" spans="1:17">
      <c r="A157" s="143" t="s">
        <v>2263</v>
      </c>
      <c r="B157" s="143" t="s">
        <v>1118</v>
      </c>
      <c r="C157" s="144">
        <v>1</v>
      </c>
      <c r="D157" s="144">
        <v>1.04</v>
      </c>
      <c r="E157" s="157">
        <v>78209</v>
      </c>
      <c r="F157" s="157">
        <v>82248</v>
      </c>
      <c r="G157" s="157">
        <v>16817.759999999998</v>
      </c>
      <c r="H157" s="151">
        <v>0.16020000000000001</v>
      </c>
      <c r="I157" s="151">
        <v>0.15390000000000001</v>
      </c>
      <c r="J157" s="145"/>
      <c r="K157" s="145"/>
      <c r="L157" s="143" t="s">
        <v>2263</v>
      </c>
      <c r="M157" s="143" t="s">
        <v>1118</v>
      </c>
      <c r="N157" s="143">
        <v>1</v>
      </c>
      <c r="O157" s="143">
        <v>1</v>
      </c>
      <c r="P157" s="143">
        <v>4.0000000000000036E-2</v>
      </c>
      <c r="Q157" s="143">
        <v>1.04</v>
      </c>
    </row>
    <row r="158" spans="1:17">
      <c r="A158" s="143" t="s">
        <v>2264</v>
      </c>
      <c r="B158" s="143" t="s">
        <v>1120</v>
      </c>
      <c r="C158" s="144">
        <v>1</v>
      </c>
      <c r="D158" s="144">
        <v>1.04</v>
      </c>
      <c r="E158" s="157">
        <v>78209</v>
      </c>
      <c r="F158" s="157">
        <v>82248</v>
      </c>
      <c r="G158" s="157">
        <v>16817.759999999998</v>
      </c>
      <c r="H158" s="151">
        <v>0.16020000000000001</v>
      </c>
      <c r="I158" s="151">
        <v>0.15390000000000001</v>
      </c>
      <c r="J158" s="145"/>
      <c r="K158" s="145"/>
      <c r="L158" s="143" t="s">
        <v>2264</v>
      </c>
      <c r="M158" s="143" t="s">
        <v>1120</v>
      </c>
      <c r="N158" s="143">
        <v>1</v>
      </c>
      <c r="O158" s="143">
        <v>1</v>
      </c>
      <c r="P158" s="143">
        <v>4.0000000000000036E-2</v>
      </c>
      <c r="Q158" s="143">
        <v>1.04</v>
      </c>
    </row>
    <row r="159" spans="1:17">
      <c r="A159" s="143" t="s">
        <v>2265</v>
      </c>
      <c r="B159" s="143" t="s">
        <v>1124</v>
      </c>
      <c r="C159" s="144">
        <v>1</v>
      </c>
      <c r="D159" s="144">
        <v>1</v>
      </c>
      <c r="E159" s="157">
        <v>78209</v>
      </c>
      <c r="F159" s="157">
        <v>82248</v>
      </c>
      <c r="G159" s="157">
        <v>16817.759999999998</v>
      </c>
      <c r="H159" s="151">
        <v>0.16020000000000001</v>
      </c>
      <c r="I159" s="151">
        <v>0.15390000000000001</v>
      </c>
      <c r="J159" s="145"/>
      <c r="K159" s="145"/>
      <c r="L159" s="143" t="s">
        <v>2265</v>
      </c>
      <c r="M159" s="143" t="s">
        <v>1124</v>
      </c>
      <c r="N159" s="143">
        <v>1</v>
      </c>
      <c r="O159" s="143">
        <v>1</v>
      </c>
      <c r="P159" s="143">
        <v>0</v>
      </c>
      <c r="Q159" s="143">
        <v>1</v>
      </c>
    </row>
    <row r="160" spans="1:17">
      <c r="A160" s="143" t="s">
        <v>2266</v>
      </c>
      <c r="B160" s="143" t="s">
        <v>1127</v>
      </c>
      <c r="C160" s="144">
        <v>1</v>
      </c>
      <c r="D160" s="144">
        <v>1</v>
      </c>
      <c r="E160" s="157">
        <v>78209</v>
      </c>
      <c r="F160" s="157">
        <v>82248</v>
      </c>
      <c r="G160" s="157">
        <v>16817.759999999998</v>
      </c>
      <c r="H160" s="151">
        <v>0.16020000000000001</v>
      </c>
      <c r="I160" s="151">
        <v>0.15390000000000001</v>
      </c>
      <c r="J160" s="145"/>
      <c r="K160" s="145"/>
      <c r="L160" s="143" t="s">
        <v>2266</v>
      </c>
      <c r="M160" s="143" t="s">
        <v>1127</v>
      </c>
      <c r="N160" s="143">
        <v>1</v>
      </c>
      <c r="O160" s="143">
        <v>1</v>
      </c>
      <c r="P160" s="143">
        <v>0</v>
      </c>
      <c r="Q160" s="143">
        <v>1</v>
      </c>
    </row>
    <row r="161" spans="1:17">
      <c r="A161" s="143" t="s">
        <v>2267</v>
      </c>
      <c r="B161" s="143" t="s">
        <v>1135</v>
      </c>
      <c r="C161" s="144">
        <v>1</v>
      </c>
      <c r="D161" s="144">
        <v>1</v>
      </c>
      <c r="E161" s="157">
        <v>78209</v>
      </c>
      <c r="F161" s="157">
        <v>82248</v>
      </c>
      <c r="G161" s="157">
        <v>16817.759999999998</v>
      </c>
      <c r="H161" s="151">
        <v>0.16020000000000001</v>
      </c>
      <c r="I161" s="151">
        <v>0.15390000000000001</v>
      </c>
      <c r="J161" s="145"/>
      <c r="K161" s="145"/>
      <c r="L161" s="143" t="s">
        <v>2267</v>
      </c>
      <c r="M161" s="143" t="s">
        <v>1135</v>
      </c>
      <c r="N161" s="143">
        <v>1</v>
      </c>
      <c r="O161" s="143">
        <v>1</v>
      </c>
      <c r="P161" s="143">
        <v>0</v>
      </c>
      <c r="Q161" s="143">
        <v>1</v>
      </c>
    </row>
    <row r="162" spans="1:17">
      <c r="A162" s="143" t="s">
        <v>2268</v>
      </c>
      <c r="B162" s="143" t="s">
        <v>1138</v>
      </c>
      <c r="C162" s="144">
        <v>1</v>
      </c>
      <c r="D162" s="144">
        <v>1</v>
      </c>
      <c r="E162" s="157">
        <v>78209</v>
      </c>
      <c r="F162" s="157">
        <v>82248</v>
      </c>
      <c r="G162" s="157">
        <v>16817.759999999998</v>
      </c>
      <c r="H162" s="151">
        <v>0.16020000000000001</v>
      </c>
      <c r="I162" s="151">
        <v>0.15390000000000001</v>
      </c>
      <c r="J162" s="145"/>
      <c r="K162" s="145"/>
      <c r="L162" s="143" t="s">
        <v>2268</v>
      </c>
      <c r="M162" s="143" t="s">
        <v>1138</v>
      </c>
      <c r="N162" s="143">
        <v>1</v>
      </c>
      <c r="O162" s="143">
        <v>1</v>
      </c>
      <c r="P162" s="143">
        <v>0</v>
      </c>
      <c r="Q162" s="143">
        <v>1</v>
      </c>
    </row>
    <row r="163" spans="1:17">
      <c r="A163" s="143" t="s">
        <v>2269</v>
      </c>
      <c r="B163" s="143" t="s">
        <v>1141</v>
      </c>
      <c r="C163" s="144">
        <v>1</v>
      </c>
      <c r="D163" s="144">
        <v>1</v>
      </c>
      <c r="E163" s="157">
        <v>78209</v>
      </c>
      <c r="F163" s="157">
        <v>82248</v>
      </c>
      <c r="G163" s="157">
        <v>16817.759999999998</v>
      </c>
      <c r="H163" s="151">
        <v>0.16020000000000001</v>
      </c>
      <c r="I163" s="151">
        <v>0.15390000000000001</v>
      </c>
      <c r="J163" s="145"/>
      <c r="K163" s="145"/>
      <c r="L163" s="143" t="s">
        <v>2269</v>
      </c>
      <c r="M163" s="143" t="s">
        <v>1141</v>
      </c>
      <c r="N163" s="143">
        <v>1</v>
      </c>
      <c r="O163" s="143">
        <v>1</v>
      </c>
      <c r="P163" s="143">
        <v>0</v>
      </c>
      <c r="Q163" s="143">
        <v>1</v>
      </c>
    </row>
    <row r="164" spans="1:17">
      <c r="A164" s="143" t="s">
        <v>2270</v>
      </c>
      <c r="B164" s="143" t="s">
        <v>1143</v>
      </c>
      <c r="C164" s="144">
        <v>1</v>
      </c>
      <c r="D164" s="144">
        <v>1</v>
      </c>
      <c r="E164" s="157">
        <v>78209</v>
      </c>
      <c r="F164" s="157">
        <v>82248</v>
      </c>
      <c r="G164" s="157">
        <v>16817.759999999998</v>
      </c>
      <c r="H164" s="151">
        <v>0.16020000000000001</v>
      </c>
      <c r="I164" s="151">
        <v>0.15390000000000001</v>
      </c>
      <c r="J164" s="145"/>
      <c r="K164" s="145"/>
      <c r="L164" s="143" t="s">
        <v>2270</v>
      </c>
      <c r="M164" s="143" t="s">
        <v>1143</v>
      </c>
      <c r="N164" s="143">
        <v>1</v>
      </c>
      <c r="O164" s="143">
        <v>1</v>
      </c>
      <c r="P164" s="143">
        <v>0</v>
      </c>
      <c r="Q164" s="143">
        <v>1</v>
      </c>
    </row>
    <row r="165" spans="1:17">
      <c r="A165" s="143" t="s">
        <v>2271</v>
      </c>
      <c r="B165" s="143" t="s">
        <v>1146</v>
      </c>
      <c r="C165" s="144">
        <v>1</v>
      </c>
      <c r="D165" s="144">
        <v>1.04</v>
      </c>
      <c r="E165" s="157">
        <v>78209</v>
      </c>
      <c r="F165" s="157">
        <v>82248</v>
      </c>
      <c r="G165" s="157">
        <v>16817.759999999998</v>
      </c>
      <c r="H165" s="151">
        <v>0.16020000000000001</v>
      </c>
      <c r="I165" s="151">
        <v>0.15390000000000001</v>
      </c>
      <c r="J165" s="145"/>
      <c r="K165" s="145"/>
      <c r="L165" s="143" t="s">
        <v>2271</v>
      </c>
      <c r="M165" s="143" t="s">
        <v>1146</v>
      </c>
      <c r="N165" s="143">
        <v>1</v>
      </c>
      <c r="O165" s="143">
        <v>1</v>
      </c>
      <c r="P165" s="143">
        <v>4.0000000000000036E-2</v>
      </c>
      <c r="Q165" s="143">
        <v>1.04</v>
      </c>
    </row>
    <row r="166" spans="1:17">
      <c r="A166" s="143" t="s">
        <v>2272</v>
      </c>
      <c r="B166" s="143" t="s">
        <v>1149</v>
      </c>
      <c r="C166" s="144">
        <v>1</v>
      </c>
      <c r="D166" s="144">
        <v>1</v>
      </c>
      <c r="E166" s="157">
        <v>78209</v>
      </c>
      <c r="F166" s="157">
        <v>82248</v>
      </c>
      <c r="G166" s="157">
        <v>16817.759999999998</v>
      </c>
      <c r="H166" s="151">
        <v>0.16020000000000001</v>
      </c>
      <c r="I166" s="151">
        <v>0.15390000000000001</v>
      </c>
      <c r="J166" s="145"/>
      <c r="K166" s="145"/>
      <c r="L166" s="143" t="s">
        <v>2272</v>
      </c>
      <c r="M166" s="143" t="s">
        <v>1149</v>
      </c>
      <c r="N166" s="143">
        <v>1</v>
      </c>
      <c r="O166" s="143">
        <v>1</v>
      </c>
      <c r="P166" s="143">
        <v>0</v>
      </c>
      <c r="Q166" s="143">
        <v>1</v>
      </c>
    </row>
    <row r="167" spans="1:17">
      <c r="A167" s="143" t="s">
        <v>2273</v>
      </c>
      <c r="B167" s="143" t="s">
        <v>1152</v>
      </c>
      <c r="C167" s="144">
        <v>1</v>
      </c>
      <c r="D167" s="144">
        <v>1.04</v>
      </c>
      <c r="E167" s="157">
        <v>78209</v>
      </c>
      <c r="F167" s="157">
        <v>82248</v>
      </c>
      <c r="G167" s="157">
        <v>16817.759999999998</v>
      </c>
      <c r="H167" s="151">
        <v>0.16020000000000001</v>
      </c>
      <c r="I167" s="151">
        <v>0.15390000000000001</v>
      </c>
      <c r="J167" s="145"/>
      <c r="K167" s="145"/>
      <c r="L167" s="143" t="s">
        <v>2273</v>
      </c>
      <c r="M167" s="143" t="s">
        <v>1152</v>
      </c>
      <c r="N167" s="143">
        <v>1</v>
      </c>
      <c r="O167" s="143">
        <v>1</v>
      </c>
      <c r="P167" s="143">
        <v>4.0000000000000036E-2</v>
      </c>
      <c r="Q167" s="143">
        <v>1.04</v>
      </c>
    </row>
    <row r="168" spans="1:17">
      <c r="A168" s="143" t="s">
        <v>2274</v>
      </c>
      <c r="B168" s="143" t="s">
        <v>1155</v>
      </c>
      <c r="C168" s="144">
        <v>1</v>
      </c>
      <c r="D168" s="144">
        <v>1</v>
      </c>
      <c r="E168" s="157">
        <v>78209</v>
      </c>
      <c r="F168" s="157">
        <v>82248</v>
      </c>
      <c r="G168" s="157">
        <v>16817.759999999998</v>
      </c>
      <c r="H168" s="151">
        <v>0.16020000000000001</v>
      </c>
      <c r="I168" s="151">
        <v>0.15390000000000001</v>
      </c>
      <c r="J168" s="145"/>
      <c r="K168" s="145"/>
      <c r="L168" s="143" t="s">
        <v>2274</v>
      </c>
      <c r="M168" s="143" t="s">
        <v>1155</v>
      </c>
      <c r="N168" s="143">
        <v>1</v>
      </c>
      <c r="O168" s="143">
        <v>1</v>
      </c>
      <c r="P168" s="143">
        <v>0</v>
      </c>
      <c r="Q168" s="143">
        <v>1</v>
      </c>
    </row>
    <row r="169" spans="1:17">
      <c r="A169" s="143" t="s">
        <v>2275</v>
      </c>
      <c r="B169" s="143" t="s">
        <v>1158</v>
      </c>
      <c r="C169" s="144">
        <v>1</v>
      </c>
      <c r="D169" s="144">
        <v>1</v>
      </c>
      <c r="E169" s="157">
        <v>78209</v>
      </c>
      <c r="F169" s="157">
        <v>82248</v>
      </c>
      <c r="G169" s="157">
        <v>16817.759999999998</v>
      </c>
      <c r="H169" s="151">
        <v>0.16020000000000001</v>
      </c>
      <c r="I169" s="151">
        <v>0.15390000000000001</v>
      </c>
      <c r="J169" s="145"/>
      <c r="K169" s="145"/>
      <c r="L169" s="143" t="s">
        <v>2275</v>
      </c>
      <c r="M169" s="143" t="s">
        <v>1158</v>
      </c>
      <c r="N169" s="143">
        <v>1</v>
      </c>
      <c r="O169" s="143">
        <v>1</v>
      </c>
      <c r="P169" s="143">
        <v>0</v>
      </c>
      <c r="Q169" s="143">
        <v>1</v>
      </c>
    </row>
    <row r="170" spans="1:17">
      <c r="A170" s="143" t="s">
        <v>2276</v>
      </c>
      <c r="B170" s="143" t="s">
        <v>1160</v>
      </c>
      <c r="C170" s="144">
        <v>1.06</v>
      </c>
      <c r="D170" s="144">
        <v>1.06</v>
      </c>
      <c r="E170" s="157">
        <v>78209</v>
      </c>
      <c r="F170" s="157">
        <v>82248</v>
      </c>
      <c r="G170" s="157">
        <v>16817.759999999998</v>
      </c>
      <c r="H170" s="151">
        <v>0.16020000000000001</v>
      </c>
      <c r="I170" s="151">
        <v>0.15390000000000001</v>
      </c>
      <c r="J170" s="145"/>
      <c r="K170" s="145"/>
      <c r="L170" s="143" t="s">
        <v>2276</v>
      </c>
      <c r="M170" s="143" t="s">
        <v>1160</v>
      </c>
      <c r="N170" s="143">
        <v>1.06</v>
      </c>
      <c r="O170" s="143">
        <v>1.06</v>
      </c>
      <c r="P170" s="143">
        <v>0</v>
      </c>
      <c r="Q170" s="143">
        <v>1.06</v>
      </c>
    </row>
    <row r="171" spans="1:17">
      <c r="A171" s="143" t="s">
        <v>2277</v>
      </c>
      <c r="B171" s="143" t="s">
        <v>1162</v>
      </c>
      <c r="C171" s="144">
        <v>1</v>
      </c>
      <c r="D171" s="144">
        <v>1</v>
      </c>
      <c r="E171" s="157">
        <v>78209</v>
      </c>
      <c r="F171" s="157">
        <v>82248</v>
      </c>
      <c r="G171" s="157">
        <v>16817.759999999998</v>
      </c>
      <c r="H171" s="151">
        <v>0.16020000000000001</v>
      </c>
      <c r="I171" s="151">
        <v>0.15390000000000001</v>
      </c>
      <c r="J171" s="145"/>
      <c r="K171" s="145"/>
      <c r="L171" s="143" t="s">
        <v>2277</v>
      </c>
      <c r="M171" s="143" t="s">
        <v>1162</v>
      </c>
      <c r="N171" s="143">
        <v>1</v>
      </c>
      <c r="O171" s="143">
        <v>1</v>
      </c>
      <c r="P171" s="143">
        <v>0</v>
      </c>
      <c r="Q171" s="143">
        <v>1</v>
      </c>
    </row>
    <row r="172" spans="1:17">
      <c r="A172" s="143" t="s">
        <v>2278</v>
      </c>
      <c r="B172" s="143" t="s">
        <v>1167</v>
      </c>
      <c r="C172" s="144">
        <v>1</v>
      </c>
      <c r="D172" s="144">
        <v>1</v>
      </c>
      <c r="E172" s="157">
        <v>78209</v>
      </c>
      <c r="F172" s="157">
        <v>82248</v>
      </c>
      <c r="G172" s="157">
        <v>16817.759999999998</v>
      </c>
      <c r="H172" s="151">
        <v>0.16020000000000001</v>
      </c>
      <c r="I172" s="151">
        <v>0.15390000000000001</v>
      </c>
      <c r="J172" s="145"/>
      <c r="K172" s="145"/>
      <c r="L172" s="143" t="s">
        <v>2278</v>
      </c>
      <c r="M172" s="143" t="s">
        <v>1167</v>
      </c>
      <c r="N172" s="143">
        <v>1</v>
      </c>
      <c r="O172" s="143">
        <v>1</v>
      </c>
      <c r="P172" s="143">
        <v>0</v>
      </c>
      <c r="Q172" s="143">
        <v>1</v>
      </c>
    </row>
    <row r="173" spans="1:17">
      <c r="A173" s="143" t="s">
        <v>2279</v>
      </c>
      <c r="B173" s="143" t="s">
        <v>1169</v>
      </c>
      <c r="C173" s="144">
        <v>1.06</v>
      </c>
      <c r="D173" s="144">
        <v>1.06</v>
      </c>
      <c r="E173" s="157">
        <v>78209</v>
      </c>
      <c r="F173" s="157">
        <v>82248</v>
      </c>
      <c r="G173" s="157">
        <v>16817.759999999998</v>
      </c>
      <c r="H173" s="151">
        <v>0.16020000000000001</v>
      </c>
      <c r="I173" s="151">
        <v>0.15390000000000001</v>
      </c>
      <c r="J173" s="145"/>
      <c r="K173" s="145"/>
      <c r="L173" s="143" t="s">
        <v>2279</v>
      </c>
      <c r="M173" s="143" t="s">
        <v>1169</v>
      </c>
      <c r="N173" s="143">
        <v>1.06</v>
      </c>
      <c r="O173" s="143">
        <v>1.06</v>
      </c>
      <c r="P173" s="143">
        <v>0</v>
      </c>
      <c r="Q173" s="143">
        <v>1.06</v>
      </c>
    </row>
    <row r="174" spans="1:17">
      <c r="A174" s="143" t="s">
        <v>2280</v>
      </c>
      <c r="B174" s="143" t="s">
        <v>1170</v>
      </c>
      <c r="C174" s="144">
        <v>1.1200000000000001</v>
      </c>
      <c r="D174" s="144">
        <v>1.1200000000000001</v>
      </c>
      <c r="E174" s="157">
        <v>78209</v>
      </c>
      <c r="F174" s="157">
        <v>82248</v>
      </c>
      <c r="G174" s="157">
        <v>16817.759999999998</v>
      </c>
      <c r="H174" s="151">
        <v>0.16020000000000001</v>
      </c>
      <c r="I174" s="151">
        <v>0.15390000000000001</v>
      </c>
      <c r="J174" s="145"/>
      <c r="K174" s="145"/>
      <c r="L174" s="143" t="s">
        <v>2280</v>
      </c>
      <c r="M174" s="143" t="s">
        <v>1170</v>
      </c>
      <c r="N174" s="143">
        <v>1.1200000000000001</v>
      </c>
      <c r="O174" s="143">
        <v>1.1200000000000001</v>
      </c>
      <c r="P174" s="143">
        <v>0</v>
      </c>
      <c r="Q174" s="143">
        <v>1.1200000000000001</v>
      </c>
    </row>
    <row r="175" spans="1:17">
      <c r="A175" s="143" t="s">
        <v>2281</v>
      </c>
      <c r="B175" s="143" t="s">
        <v>1177</v>
      </c>
      <c r="C175" s="144">
        <v>1</v>
      </c>
      <c r="D175" s="144">
        <v>1</v>
      </c>
      <c r="E175" s="157">
        <v>78209</v>
      </c>
      <c r="F175" s="157">
        <v>82248</v>
      </c>
      <c r="G175" s="157">
        <v>16817.759999999998</v>
      </c>
      <c r="H175" s="151">
        <v>0.16020000000000001</v>
      </c>
      <c r="I175" s="151">
        <v>0.15390000000000001</v>
      </c>
      <c r="J175" s="145"/>
      <c r="K175" s="145"/>
      <c r="L175" s="143" t="s">
        <v>2281</v>
      </c>
      <c r="M175" s="143" t="s">
        <v>1177</v>
      </c>
      <c r="N175" s="143">
        <v>1</v>
      </c>
      <c r="O175" s="143">
        <v>1</v>
      </c>
      <c r="P175" s="143">
        <v>0</v>
      </c>
      <c r="Q175" s="143">
        <v>1</v>
      </c>
    </row>
    <row r="176" spans="1:17">
      <c r="A176" s="143" t="s">
        <v>2282</v>
      </c>
      <c r="B176" s="143" t="s">
        <v>1178</v>
      </c>
      <c r="C176" s="144">
        <v>1</v>
      </c>
      <c r="D176" s="144">
        <v>1</v>
      </c>
      <c r="E176" s="157">
        <v>78209</v>
      </c>
      <c r="F176" s="157">
        <v>82248</v>
      </c>
      <c r="G176" s="157">
        <v>16817.759999999998</v>
      </c>
      <c r="H176" s="151">
        <v>0.16020000000000001</v>
      </c>
      <c r="I176" s="151">
        <v>0.15390000000000001</v>
      </c>
      <c r="J176" s="145"/>
      <c r="K176" s="145"/>
      <c r="L176" s="143" t="s">
        <v>2282</v>
      </c>
      <c r="M176" s="143" t="s">
        <v>3044</v>
      </c>
      <c r="N176" s="143">
        <v>1</v>
      </c>
      <c r="O176" s="143">
        <v>1</v>
      </c>
      <c r="P176" s="143">
        <v>0</v>
      </c>
      <c r="Q176" s="143">
        <v>1</v>
      </c>
    </row>
    <row r="177" spans="1:17">
      <c r="A177" s="143" t="s">
        <v>2283</v>
      </c>
      <c r="B177" s="143" t="s">
        <v>1180</v>
      </c>
      <c r="C177" s="144">
        <v>1</v>
      </c>
      <c r="D177" s="144">
        <v>1</v>
      </c>
      <c r="E177" s="157">
        <v>78209</v>
      </c>
      <c r="F177" s="157">
        <v>82248</v>
      </c>
      <c r="G177" s="157">
        <v>16817.759999999998</v>
      </c>
      <c r="H177" s="151">
        <v>0.16020000000000001</v>
      </c>
      <c r="I177" s="151">
        <v>0.15390000000000001</v>
      </c>
      <c r="J177" s="145"/>
      <c r="K177" s="145"/>
      <c r="L177" s="143" t="s">
        <v>2283</v>
      </c>
      <c r="M177" s="143" t="s">
        <v>1180</v>
      </c>
      <c r="N177" s="143">
        <v>1</v>
      </c>
      <c r="O177" s="143">
        <v>1</v>
      </c>
      <c r="P177" s="143">
        <v>0</v>
      </c>
      <c r="Q177" s="143">
        <v>1</v>
      </c>
    </row>
    <row r="178" spans="1:17">
      <c r="A178" s="143" t="s">
        <v>2284</v>
      </c>
      <c r="B178" s="143" t="s">
        <v>1188</v>
      </c>
      <c r="C178" s="144">
        <v>1</v>
      </c>
      <c r="D178" s="144">
        <v>1</v>
      </c>
      <c r="E178" s="157">
        <v>78209</v>
      </c>
      <c r="F178" s="157">
        <v>82248</v>
      </c>
      <c r="G178" s="157">
        <v>16817.759999999998</v>
      </c>
      <c r="H178" s="151">
        <v>0.16020000000000001</v>
      </c>
      <c r="I178" s="151">
        <v>0.15390000000000001</v>
      </c>
      <c r="J178" s="145"/>
      <c r="K178" s="145"/>
      <c r="L178" s="143" t="s">
        <v>2284</v>
      </c>
      <c r="M178" s="143" t="s">
        <v>1188</v>
      </c>
      <c r="N178" s="143">
        <v>1</v>
      </c>
      <c r="O178" s="143">
        <v>1</v>
      </c>
      <c r="P178" s="143">
        <v>0</v>
      </c>
      <c r="Q178" s="143">
        <v>1</v>
      </c>
    </row>
    <row r="179" spans="1:17">
      <c r="A179" s="143" t="s">
        <v>2285</v>
      </c>
      <c r="B179" s="143" t="s">
        <v>1194</v>
      </c>
      <c r="C179" s="144">
        <v>1</v>
      </c>
      <c r="D179" s="144">
        <v>1</v>
      </c>
      <c r="E179" s="157">
        <v>78209</v>
      </c>
      <c r="F179" s="157">
        <v>82248</v>
      </c>
      <c r="G179" s="157">
        <v>16817.759999999998</v>
      </c>
      <c r="H179" s="151">
        <v>0.16020000000000001</v>
      </c>
      <c r="I179" s="151">
        <v>0.15390000000000001</v>
      </c>
      <c r="J179" s="145"/>
      <c r="K179" s="145"/>
      <c r="L179" s="143" t="s">
        <v>2285</v>
      </c>
      <c r="M179" s="143" t="s">
        <v>1194</v>
      </c>
      <c r="N179" s="143">
        <v>1</v>
      </c>
      <c r="O179" s="143">
        <v>1</v>
      </c>
      <c r="P179" s="143">
        <v>0</v>
      </c>
      <c r="Q179" s="143">
        <v>1</v>
      </c>
    </row>
    <row r="180" spans="1:17">
      <c r="A180" s="143" t="s">
        <v>2286</v>
      </c>
      <c r="B180" s="143" t="s">
        <v>1199</v>
      </c>
      <c r="C180" s="144">
        <v>1</v>
      </c>
      <c r="D180" s="144">
        <v>1</v>
      </c>
      <c r="E180" s="157">
        <v>78209</v>
      </c>
      <c r="F180" s="157">
        <v>82248</v>
      </c>
      <c r="G180" s="157">
        <v>16817.759999999998</v>
      </c>
      <c r="H180" s="151">
        <v>0.16020000000000001</v>
      </c>
      <c r="I180" s="151">
        <v>0.15390000000000001</v>
      </c>
      <c r="J180" s="145"/>
      <c r="K180" s="145"/>
      <c r="L180" s="143" t="s">
        <v>2286</v>
      </c>
      <c r="M180" s="143" t="s">
        <v>1199</v>
      </c>
      <c r="N180" s="143">
        <v>1</v>
      </c>
      <c r="O180" s="143">
        <v>1</v>
      </c>
      <c r="P180" s="143">
        <v>0</v>
      </c>
      <c r="Q180" s="143">
        <v>1</v>
      </c>
    </row>
    <row r="181" spans="1:17">
      <c r="A181" s="143" t="s">
        <v>2287</v>
      </c>
      <c r="B181" s="143" t="s">
        <v>1202</v>
      </c>
      <c r="C181" s="144">
        <v>1</v>
      </c>
      <c r="D181" s="144">
        <v>1</v>
      </c>
      <c r="E181" s="157">
        <v>78209</v>
      </c>
      <c r="F181" s="157">
        <v>82248</v>
      </c>
      <c r="G181" s="157">
        <v>16817.759999999998</v>
      </c>
      <c r="H181" s="151">
        <v>0.16020000000000001</v>
      </c>
      <c r="I181" s="151">
        <v>0.15390000000000001</v>
      </c>
      <c r="J181" s="145"/>
      <c r="K181" s="145"/>
      <c r="L181" s="143" t="s">
        <v>2287</v>
      </c>
      <c r="M181" s="143" t="s">
        <v>1202</v>
      </c>
      <c r="N181" s="143">
        <v>1</v>
      </c>
      <c r="O181" s="143">
        <v>1</v>
      </c>
      <c r="P181" s="143">
        <v>0</v>
      </c>
      <c r="Q181" s="143">
        <v>1</v>
      </c>
    </row>
    <row r="182" spans="1:17">
      <c r="A182" s="143" t="s">
        <v>2288</v>
      </c>
      <c r="B182" s="143" t="s">
        <v>1206</v>
      </c>
      <c r="C182" s="144">
        <v>1</v>
      </c>
      <c r="D182" s="144">
        <v>1</v>
      </c>
      <c r="E182" s="157">
        <v>78209</v>
      </c>
      <c r="F182" s="157">
        <v>82248</v>
      </c>
      <c r="G182" s="157">
        <v>16817.759999999998</v>
      </c>
      <c r="H182" s="151">
        <v>0.16020000000000001</v>
      </c>
      <c r="I182" s="151">
        <v>0.15390000000000001</v>
      </c>
      <c r="J182" s="145"/>
      <c r="K182" s="145"/>
      <c r="L182" s="143" t="s">
        <v>2288</v>
      </c>
      <c r="M182" s="143" t="s">
        <v>1206</v>
      </c>
      <c r="N182" s="143">
        <v>1</v>
      </c>
      <c r="O182" s="143">
        <v>1</v>
      </c>
      <c r="P182" s="143">
        <v>0</v>
      </c>
      <c r="Q182" s="143">
        <v>1</v>
      </c>
    </row>
    <row r="183" spans="1:17">
      <c r="A183" s="143" t="s">
        <v>2289</v>
      </c>
      <c r="B183" s="143" t="s">
        <v>1210</v>
      </c>
      <c r="C183" s="144">
        <v>1</v>
      </c>
      <c r="D183" s="144">
        <v>1</v>
      </c>
      <c r="E183" s="157">
        <v>78209</v>
      </c>
      <c r="F183" s="157">
        <v>82248</v>
      </c>
      <c r="G183" s="157">
        <v>16817.759999999998</v>
      </c>
      <c r="H183" s="151">
        <v>0.16020000000000001</v>
      </c>
      <c r="I183" s="151">
        <v>0.15390000000000001</v>
      </c>
      <c r="J183" s="145"/>
      <c r="K183" s="145"/>
      <c r="L183" s="143" t="s">
        <v>2289</v>
      </c>
      <c r="M183" s="143" t="s">
        <v>1210</v>
      </c>
      <c r="N183" s="143">
        <v>1</v>
      </c>
      <c r="O183" s="143">
        <v>1</v>
      </c>
      <c r="P183" s="143">
        <v>0</v>
      </c>
      <c r="Q183" s="143">
        <v>1</v>
      </c>
    </row>
    <row r="184" spans="1:17">
      <c r="A184" s="148" t="s">
        <v>3065</v>
      </c>
      <c r="B184" s="146" t="s">
        <v>3042</v>
      </c>
      <c r="C184" s="144">
        <v>1</v>
      </c>
      <c r="D184" s="144">
        <v>1</v>
      </c>
      <c r="E184" s="157">
        <v>78209</v>
      </c>
      <c r="F184" s="157">
        <v>82248</v>
      </c>
      <c r="G184" s="157">
        <v>16817.759999999998</v>
      </c>
      <c r="H184" s="151">
        <v>0.16020000000000001</v>
      </c>
      <c r="I184" s="151">
        <v>0.15390000000000001</v>
      </c>
      <c r="J184" s="145"/>
      <c r="K184" s="145"/>
      <c r="L184" s="143" t="s">
        <v>3065</v>
      </c>
      <c r="M184" s="143" t="s">
        <v>3042</v>
      </c>
      <c r="N184" s="143">
        <v>1</v>
      </c>
      <c r="O184" s="143">
        <v>1</v>
      </c>
      <c r="P184" s="143">
        <v>0</v>
      </c>
      <c r="Q184" s="143">
        <v>1</v>
      </c>
    </row>
    <row r="185" spans="1:17">
      <c r="A185" s="143" t="s">
        <v>2290</v>
      </c>
      <c r="B185" s="143" t="s">
        <v>1213</v>
      </c>
      <c r="C185" s="144">
        <v>1</v>
      </c>
      <c r="D185" s="144">
        <v>1</v>
      </c>
      <c r="E185" s="157">
        <v>78209</v>
      </c>
      <c r="F185" s="157">
        <v>82248</v>
      </c>
      <c r="G185" s="157">
        <v>16817.759999999998</v>
      </c>
      <c r="H185" s="151">
        <v>0.16020000000000001</v>
      </c>
      <c r="I185" s="151">
        <v>0.15390000000000001</v>
      </c>
      <c r="J185" s="145"/>
      <c r="K185" s="145"/>
      <c r="L185" s="143" t="s">
        <v>2290</v>
      </c>
      <c r="M185" s="143" t="s">
        <v>1213</v>
      </c>
      <c r="N185" s="143">
        <v>1</v>
      </c>
      <c r="O185" s="143">
        <v>1</v>
      </c>
      <c r="P185" s="143">
        <v>0</v>
      </c>
      <c r="Q185" s="143">
        <v>1</v>
      </c>
    </row>
    <row r="186" spans="1:17">
      <c r="A186" s="143" t="s">
        <v>2291</v>
      </c>
      <c r="B186" s="143" t="s">
        <v>1218</v>
      </c>
      <c r="C186" s="144">
        <v>1</v>
      </c>
      <c r="D186" s="144">
        <v>1</v>
      </c>
      <c r="E186" s="157">
        <v>78209</v>
      </c>
      <c r="F186" s="157">
        <v>82248</v>
      </c>
      <c r="G186" s="157">
        <v>16817.759999999998</v>
      </c>
      <c r="H186" s="151">
        <v>0.16020000000000001</v>
      </c>
      <c r="I186" s="151">
        <v>0.15390000000000001</v>
      </c>
      <c r="J186" s="145"/>
      <c r="K186" s="145"/>
      <c r="L186" s="143" t="s">
        <v>2291</v>
      </c>
      <c r="M186" s="143" t="s">
        <v>1218</v>
      </c>
      <c r="N186" s="143">
        <v>1</v>
      </c>
      <c r="O186" s="143">
        <v>1</v>
      </c>
      <c r="P186" s="143">
        <v>0</v>
      </c>
      <c r="Q186" s="143">
        <v>1</v>
      </c>
    </row>
    <row r="187" spans="1:17">
      <c r="A187" s="143" t="s">
        <v>2292</v>
      </c>
      <c r="B187" s="143" t="s">
        <v>1221</v>
      </c>
      <c r="C187" s="144">
        <v>1</v>
      </c>
      <c r="D187" s="144">
        <v>1</v>
      </c>
      <c r="E187" s="157">
        <v>78209</v>
      </c>
      <c r="F187" s="157">
        <v>82248</v>
      </c>
      <c r="G187" s="157">
        <v>16817.759999999998</v>
      </c>
      <c r="H187" s="151">
        <v>0.16020000000000001</v>
      </c>
      <c r="I187" s="151">
        <v>0.15390000000000001</v>
      </c>
      <c r="J187" s="145"/>
      <c r="K187" s="145"/>
      <c r="L187" s="143" t="s">
        <v>2292</v>
      </c>
      <c r="M187" s="143" t="s">
        <v>1221</v>
      </c>
      <c r="N187" s="143">
        <v>1</v>
      </c>
      <c r="O187" s="143">
        <v>1</v>
      </c>
      <c r="P187" s="143">
        <v>0</v>
      </c>
      <c r="Q187" s="143">
        <v>1</v>
      </c>
    </row>
    <row r="188" spans="1:17">
      <c r="A188" s="143" t="s">
        <v>2293</v>
      </c>
      <c r="B188" s="143" t="s">
        <v>1223</v>
      </c>
      <c r="C188" s="144">
        <v>1</v>
      </c>
      <c r="D188" s="144">
        <v>1</v>
      </c>
      <c r="E188" s="157">
        <v>78209</v>
      </c>
      <c r="F188" s="157">
        <v>82248</v>
      </c>
      <c r="G188" s="157">
        <v>16817.759999999998</v>
      </c>
      <c r="H188" s="151">
        <v>0.16020000000000001</v>
      </c>
      <c r="I188" s="151">
        <v>0.15390000000000001</v>
      </c>
      <c r="J188" s="145"/>
      <c r="K188" s="145"/>
      <c r="L188" s="143" t="s">
        <v>2293</v>
      </c>
      <c r="M188" s="143" t="s">
        <v>1223</v>
      </c>
      <c r="N188" s="143">
        <v>1</v>
      </c>
      <c r="O188" s="143">
        <v>1</v>
      </c>
      <c r="P188" s="143">
        <v>0</v>
      </c>
      <c r="Q188" s="143">
        <v>1</v>
      </c>
    </row>
    <row r="189" spans="1:17">
      <c r="A189" s="143" t="s">
        <v>2294</v>
      </c>
      <c r="B189" s="143" t="s">
        <v>1226</v>
      </c>
      <c r="C189" s="144">
        <v>1</v>
      </c>
      <c r="D189" s="144">
        <v>1</v>
      </c>
      <c r="E189" s="157">
        <v>78209</v>
      </c>
      <c r="F189" s="157">
        <v>82248</v>
      </c>
      <c r="G189" s="157">
        <v>16817.759999999998</v>
      </c>
      <c r="H189" s="151">
        <v>0.16020000000000001</v>
      </c>
      <c r="I189" s="151">
        <v>0.15390000000000001</v>
      </c>
      <c r="J189" s="145"/>
      <c r="K189" s="145"/>
      <c r="L189" s="143" t="s">
        <v>2294</v>
      </c>
      <c r="M189" s="143" t="s">
        <v>1226</v>
      </c>
      <c r="N189" s="143">
        <v>1</v>
      </c>
      <c r="O189" s="143">
        <v>1</v>
      </c>
      <c r="P189" s="143">
        <v>0</v>
      </c>
      <c r="Q189" s="143">
        <v>1</v>
      </c>
    </row>
    <row r="190" spans="1:17">
      <c r="A190" s="143" t="s">
        <v>2295</v>
      </c>
      <c r="B190" s="143" t="s">
        <v>1229</v>
      </c>
      <c r="C190" s="144">
        <v>1</v>
      </c>
      <c r="D190" s="144">
        <v>1</v>
      </c>
      <c r="E190" s="157">
        <v>78209</v>
      </c>
      <c r="F190" s="157">
        <v>82248</v>
      </c>
      <c r="G190" s="157">
        <v>16817.759999999998</v>
      </c>
      <c r="H190" s="151">
        <v>0.16020000000000001</v>
      </c>
      <c r="I190" s="151">
        <v>0.15390000000000001</v>
      </c>
      <c r="J190" s="145"/>
      <c r="K190" s="145"/>
      <c r="L190" s="143" t="s">
        <v>2295</v>
      </c>
      <c r="M190" s="143" t="s">
        <v>1229</v>
      </c>
      <c r="N190" s="143">
        <v>1</v>
      </c>
      <c r="O190" s="143">
        <v>1</v>
      </c>
      <c r="P190" s="143">
        <v>0</v>
      </c>
      <c r="Q190" s="143">
        <v>1</v>
      </c>
    </row>
    <row r="191" spans="1:17">
      <c r="A191" s="143" t="s">
        <v>2296</v>
      </c>
      <c r="B191" s="143" t="s">
        <v>1231</v>
      </c>
      <c r="C191" s="144">
        <v>1</v>
      </c>
      <c r="D191" s="144">
        <v>1</v>
      </c>
      <c r="E191" s="157">
        <v>78209</v>
      </c>
      <c r="F191" s="157">
        <v>82248</v>
      </c>
      <c r="G191" s="157">
        <v>16817.759999999998</v>
      </c>
      <c r="H191" s="151">
        <v>0.16020000000000001</v>
      </c>
      <c r="I191" s="151">
        <v>0.15390000000000001</v>
      </c>
      <c r="J191" s="145"/>
      <c r="K191" s="145"/>
      <c r="L191" s="143" t="s">
        <v>2296</v>
      </c>
      <c r="M191" s="143" t="s">
        <v>1231</v>
      </c>
      <c r="N191" s="143">
        <v>1</v>
      </c>
      <c r="O191" s="143">
        <v>1</v>
      </c>
      <c r="P191" s="143">
        <v>0</v>
      </c>
      <c r="Q191" s="143">
        <v>1</v>
      </c>
    </row>
    <row r="192" spans="1:17">
      <c r="A192" s="143" t="s">
        <v>2297</v>
      </c>
      <c r="B192" s="143" t="s">
        <v>1236</v>
      </c>
      <c r="C192" s="144">
        <v>1</v>
      </c>
      <c r="D192" s="144">
        <v>1</v>
      </c>
      <c r="E192" s="157">
        <v>78209</v>
      </c>
      <c r="F192" s="157">
        <v>82248</v>
      </c>
      <c r="G192" s="157">
        <v>16817.759999999998</v>
      </c>
      <c r="H192" s="151">
        <v>0.16020000000000001</v>
      </c>
      <c r="I192" s="151">
        <v>0.15390000000000001</v>
      </c>
      <c r="J192" s="145"/>
      <c r="K192" s="145"/>
      <c r="L192" s="143" t="s">
        <v>2297</v>
      </c>
      <c r="M192" s="143" t="s">
        <v>1236</v>
      </c>
      <c r="N192" s="143">
        <v>1</v>
      </c>
      <c r="O192" s="143">
        <v>1</v>
      </c>
      <c r="P192" s="143">
        <v>0</v>
      </c>
      <c r="Q192" s="143">
        <v>1</v>
      </c>
    </row>
    <row r="193" spans="1:17">
      <c r="A193" s="143" t="s">
        <v>2298</v>
      </c>
      <c r="B193" s="143" t="s">
        <v>1239</v>
      </c>
      <c r="C193" s="144">
        <v>1</v>
      </c>
      <c r="D193" s="144">
        <v>1</v>
      </c>
      <c r="E193" s="157">
        <v>78209</v>
      </c>
      <c r="F193" s="157">
        <v>82248</v>
      </c>
      <c r="G193" s="157">
        <v>16817.759999999998</v>
      </c>
      <c r="H193" s="151">
        <v>0.16020000000000001</v>
      </c>
      <c r="I193" s="151">
        <v>0.15390000000000001</v>
      </c>
      <c r="J193" s="145"/>
      <c r="K193" s="145"/>
      <c r="L193" s="143" t="s">
        <v>2298</v>
      </c>
      <c r="M193" s="143" t="s">
        <v>1239</v>
      </c>
      <c r="N193" s="143">
        <v>1</v>
      </c>
      <c r="O193" s="143">
        <v>1</v>
      </c>
      <c r="P193" s="143">
        <v>0</v>
      </c>
      <c r="Q193" s="143">
        <v>1</v>
      </c>
    </row>
    <row r="194" spans="1:17">
      <c r="A194" s="143" t="s">
        <v>2299</v>
      </c>
      <c r="B194" s="143" t="s">
        <v>1243</v>
      </c>
      <c r="C194" s="144">
        <v>1.06</v>
      </c>
      <c r="D194" s="144">
        <v>1.06</v>
      </c>
      <c r="E194" s="157">
        <v>78209</v>
      </c>
      <c r="F194" s="157">
        <v>82248</v>
      </c>
      <c r="G194" s="157">
        <v>16817.759999999998</v>
      </c>
      <c r="H194" s="151">
        <v>0.16020000000000001</v>
      </c>
      <c r="I194" s="151">
        <v>0.15390000000000001</v>
      </c>
      <c r="J194" s="145"/>
      <c r="K194" s="145"/>
      <c r="L194" s="143" t="s">
        <v>2299</v>
      </c>
      <c r="M194" s="143" t="s">
        <v>1243</v>
      </c>
      <c r="N194" s="143">
        <v>1.06</v>
      </c>
      <c r="O194" s="143">
        <v>1.06</v>
      </c>
      <c r="P194" s="143">
        <v>0</v>
      </c>
      <c r="Q194" s="143">
        <v>1.06</v>
      </c>
    </row>
    <row r="195" spans="1:17">
      <c r="A195" s="143" t="s">
        <v>2300</v>
      </c>
      <c r="B195" s="143" t="s">
        <v>1249</v>
      </c>
      <c r="C195" s="144">
        <v>1.1200000000000001</v>
      </c>
      <c r="D195" s="144">
        <v>1.1200000000000001</v>
      </c>
      <c r="E195" s="157">
        <v>78209</v>
      </c>
      <c r="F195" s="157">
        <v>82248</v>
      </c>
      <c r="G195" s="157">
        <v>16817.759999999998</v>
      </c>
      <c r="H195" s="151">
        <v>0.16020000000000001</v>
      </c>
      <c r="I195" s="151">
        <v>0.15390000000000001</v>
      </c>
      <c r="J195" s="145"/>
      <c r="K195" s="145"/>
      <c r="L195" s="143" t="s">
        <v>2300</v>
      </c>
      <c r="M195" s="143" t="s">
        <v>1249</v>
      </c>
      <c r="N195" s="143">
        <v>1.1200000000000001</v>
      </c>
      <c r="O195" s="143">
        <v>1.1200000000000001</v>
      </c>
      <c r="P195" s="143">
        <v>0</v>
      </c>
      <c r="Q195" s="143">
        <v>1.1200000000000001</v>
      </c>
    </row>
    <row r="196" spans="1:17">
      <c r="A196" s="143" t="s">
        <v>2301</v>
      </c>
      <c r="B196" s="143" t="s">
        <v>1280</v>
      </c>
      <c r="C196" s="144">
        <v>1.1200000000000001</v>
      </c>
      <c r="D196" s="144">
        <v>1.1200000000000001</v>
      </c>
      <c r="E196" s="157">
        <v>78209</v>
      </c>
      <c r="F196" s="157">
        <v>82248</v>
      </c>
      <c r="G196" s="157">
        <v>16817.759999999998</v>
      </c>
      <c r="H196" s="151">
        <v>0.16020000000000001</v>
      </c>
      <c r="I196" s="151">
        <v>0.15390000000000001</v>
      </c>
      <c r="J196" s="145"/>
      <c r="K196" s="145"/>
      <c r="L196" s="143" t="s">
        <v>2301</v>
      </c>
      <c r="M196" s="143" t="s">
        <v>1280</v>
      </c>
      <c r="N196" s="143">
        <v>1.1200000000000001</v>
      </c>
      <c r="O196" s="143">
        <v>1.1200000000000001</v>
      </c>
      <c r="P196" s="143">
        <v>0</v>
      </c>
      <c r="Q196" s="143">
        <v>1.1200000000000001</v>
      </c>
    </row>
    <row r="197" spans="1:17">
      <c r="A197" s="143" t="s">
        <v>2302</v>
      </c>
      <c r="B197" s="143" t="s">
        <v>1288</v>
      </c>
      <c r="C197" s="144">
        <v>1.06</v>
      </c>
      <c r="D197" s="144">
        <v>1.06</v>
      </c>
      <c r="E197" s="157">
        <v>78209</v>
      </c>
      <c r="F197" s="157">
        <v>82248</v>
      </c>
      <c r="G197" s="157">
        <v>16817.759999999998</v>
      </c>
      <c r="H197" s="151">
        <v>0.16020000000000001</v>
      </c>
      <c r="I197" s="151">
        <v>0.15390000000000001</v>
      </c>
      <c r="J197" s="145"/>
      <c r="K197" s="145"/>
      <c r="L197" s="143" t="s">
        <v>2302</v>
      </c>
      <c r="M197" s="143" t="s">
        <v>1288</v>
      </c>
      <c r="N197" s="143">
        <v>1.06</v>
      </c>
      <c r="O197" s="143">
        <v>1.06</v>
      </c>
      <c r="P197" s="143">
        <v>0</v>
      </c>
      <c r="Q197" s="143">
        <v>1.06</v>
      </c>
    </row>
    <row r="198" spans="1:17">
      <c r="A198" s="143" t="s">
        <v>2303</v>
      </c>
      <c r="B198" s="143" t="s">
        <v>1290</v>
      </c>
      <c r="C198" s="144">
        <v>1.06</v>
      </c>
      <c r="D198" s="144">
        <v>1.1000000000000001</v>
      </c>
      <c r="E198" s="157">
        <v>78209</v>
      </c>
      <c r="F198" s="157">
        <v>82248</v>
      </c>
      <c r="G198" s="157">
        <v>16817.759999999998</v>
      </c>
      <c r="H198" s="151">
        <v>0.16020000000000001</v>
      </c>
      <c r="I198" s="151">
        <v>0.15390000000000001</v>
      </c>
      <c r="J198" s="145"/>
      <c r="K198" s="145"/>
      <c r="L198" s="143" t="s">
        <v>2303</v>
      </c>
      <c r="M198" s="143" t="s">
        <v>1290</v>
      </c>
      <c r="N198" s="143">
        <v>1.06</v>
      </c>
      <c r="O198" s="143">
        <v>1.06</v>
      </c>
      <c r="P198" s="143">
        <v>4.0000000000000036E-2</v>
      </c>
      <c r="Q198" s="143">
        <v>1.1000000000000001</v>
      </c>
    </row>
    <row r="199" spans="1:17">
      <c r="A199" s="143" t="s">
        <v>2304</v>
      </c>
      <c r="B199" s="143" t="s">
        <v>1299</v>
      </c>
      <c r="C199" s="144">
        <v>1.1200000000000001</v>
      </c>
      <c r="D199" s="144">
        <v>1.1200000000000001</v>
      </c>
      <c r="E199" s="157">
        <v>78209</v>
      </c>
      <c r="F199" s="157">
        <v>82248</v>
      </c>
      <c r="G199" s="157">
        <v>16817.759999999998</v>
      </c>
      <c r="H199" s="151">
        <v>0.16020000000000001</v>
      </c>
      <c r="I199" s="151">
        <v>0.15390000000000001</v>
      </c>
      <c r="J199" s="145"/>
      <c r="K199" s="145"/>
      <c r="L199" s="143" t="s">
        <v>2304</v>
      </c>
      <c r="M199" s="143" t="s">
        <v>1299</v>
      </c>
      <c r="N199" s="143">
        <v>1.1200000000000001</v>
      </c>
      <c r="O199" s="143">
        <v>1.1200000000000001</v>
      </c>
      <c r="P199" s="143">
        <v>0</v>
      </c>
      <c r="Q199" s="143">
        <v>1.1200000000000001</v>
      </c>
    </row>
    <row r="200" spans="1:17">
      <c r="A200" s="143" t="s">
        <v>2305</v>
      </c>
      <c r="B200" s="143" t="s">
        <v>1312</v>
      </c>
      <c r="C200" s="144">
        <v>1.1200000000000001</v>
      </c>
      <c r="D200" s="144">
        <v>1.1600000000000001</v>
      </c>
      <c r="E200" s="157">
        <v>78209</v>
      </c>
      <c r="F200" s="157">
        <v>82248</v>
      </c>
      <c r="G200" s="157">
        <v>16817.759999999998</v>
      </c>
      <c r="H200" s="151">
        <v>0.16020000000000001</v>
      </c>
      <c r="I200" s="151">
        <v>0.15390000000000001</v>
      </c>
      <c r="J200" s="145"/>
      <c r="K200" s="145"/>
      <c r="L200" s="143" t="s">
        <v>2305</v>
      </c>
      <c r="M200" s="143" t="s">
        <v>1312</v>
      </c>
      <c r="N200" s="143">
        <v>1.1200000000000001</v>
      </c>
      <c r="O200" s="143">
        <v>1.1200000000000001</v>
      </c>
      <c r="P200" s="143">
        <v>4.0000000000000036E-2</v>
      </c>
      <c r="Q200" s="143">
        <v>1.1600000000000001</v>
      </c>
    </row>
    <row r="201" spans="1:17">
      <c r="A201" s="143" t="s">
        <v>2306</v>
      </c>
      <c r="B201" s="143" t="s">
        <v>1316</v>
      </c>
      <c r="C201" s="144">
        <v>1.06</v>
      </c>
      <c r="D201" s="144">
        <v>1.06</v>
      </c>
      <c r="E201" s="157">
        <v>78209</v>
      </c>
      <c r="F201" s="157">
        <v>82248</v>
      </c>
      <c r="G201" s="157">
        <v>16817.759999999998</v>
      </c>
      <c r="H201" s="151">
        <v>0.16020000000000001</v>
      </c>
      <c r="I201" s="151">
        <v>0.15390000000000001</v>
      </c>
      <c r="J201" s="145"/>
      <c r="K201" s="145"/>
      <c r="L201" s="143" t="s">
        <v>2306</v>
      </c>
      <c r="M201" s="143" t="s">
        <v>1316</v>
      </c>
      <c r="N201" s="143">
        <v>1.06</v>
      </c>
      <c r="O201" s="143">
        <v>1.06</v>
      </c>
      <c r="P201" s="143">
        <v>0</v>
      </c>
      <c r="Q201" s="143">
        <v>1.06</v>
      </c>
    </row>
    <row r="202" spans="1:17">
      <c r="A202" s="143" t="s">
        <v>2307</v>
      </c>
      <c r="B202" s="143" t="s">
        <v>1320</v>
      </c>
      <c r="C202" s="144">
        <v>1.06</v>
      </c>
      <c r="D202" s="144">
        <v>1.06</v>
      </c>
      <c r="E202" s="157">
        <v>78209</v>
      </c>
      <c r="F202" s="157">
        <v>82248</v>
      </c>
      <c r="G202" s="157">
        <v>16817.759999999998</v>
      </c>
      <c r="H202" s="151">
        <v>0.16020000000000001</v>
      </c>
      <c r="I202" s="151">
        <v>0.15390000000000001</v>
      </c>
      <c r="J202" s="145"/>
      <c r="K202" s="145"/>
      <c r="L202" s="143" t="s">
        <v>2307</v>
      </c>
      <c r="M202" s="143" t="s">
        <v>1320</v>
      </c>
      <c r="N202" s="143">
        <v>1.06</v>
      </c>
      <c r="O202" s="143">
        <v>1.06</v>
      </c>
      <c r="P202" s="143">
        <v>0</v>
      </c>
      <c r="Q202" s="143">
        <v>1.06</v>
      </c>
    </row>
    <row r="203" spans="1:17">
      <c r="A203" s="143" t="s">
        <v>2308</v>
      </c>
      <c r="B203" s="143" t="s">
        <v>1345</v>
      </c>
      <c r="C203" s="144">
        <v>1.1200000000000001</v>
      </c>
      <c r="D203" s="144">
        <v>1.1200000000000001</v>
      </c>
      <c r="E203" s="157">
        <v>78209</v>
      </c>
      <c r="F203" s="157">
        <v>82248</v>
      </c>
      <c r="G203" s="157">
        <v>16817.759999999998</v>
      </c>
      <c r="H203" s="151">
        <v>0.16020000000000001</v>
      </c>
      <c r="I203" s="151">
        <v>0.15390000000000001</v>
      </c>
      <c r="J203" s="145"/>
      <c r="K203" s="145"/>
      <c r="L203" s="143" t="s">
        <v>2308</v>
      </c>
      <c r="M203" s="143" t="s">
        <v>1345</v>
      </c>
      <c r="N203" s="143">
        <v>1.1200000000000001</v>
      </c>
      <c r="O203" s="143">
        <v>1.1200000000000001</v>
      </c>
      <c r="P203" s="143">
        <v>0</v>
      </c>
      <c r="Q203" s="143">
        <v>1.1200000000000001</v>
      </c>
    </row>
    <row r="204" spans="1:17">
      <c r="A204" s="143" t="s">
        <v>2309</v>
      </c>
      <c r="B204" s="143" t="s">
        <v>1361</v>
      </c>
      <c r="C204" s="144">
        <v>1.06</v>
      </c>
      <c r="D204" s="144">
        <v>1.06</v>
      </c>
      <c r="E204" s="157">
        <v>78209</v>
      </c>
      <c r="F204" s="157">
        <v>82248</v>
      </c>
      <c r="G204" s="157">
        <v>16817.759999999998</v>
      </c>
      <c r="H204" s="151">
        <v>0.16020000000000001</v>
      </c>
      <c r="I204" s="151">
        <v>0.15390000000000001</v>
      </c>
      <c r="J204" s="145"/>
      <c r="K204" s="145"/>
      <c r="L204" s="143" t="s">
        <v>2309</v>
      </c>
      <c r="M204" s="143" t="s">
        <v>1361</v>
      </c>
      <c r="N204" s="143">
        <v>1.06</v>
      </c>
      <c r="O204" s="143">
        <v>1.06</v>
      </c>
      <c r="P204" s="143">
        <v>0</v>
      </c>
      <c r="Q204" s="143">
        <v>1.06</v>
      </c>
    </row>
    <row r="205" spans="1:17">
      <c r="A205" s="143" t="s">
        <v>2310</v>
      </c>
      <c r="B205" s="143" t="s">
        <v>1374</v>
      </c>
      <c r="C205" s="144">
        <v>1.06</v>
      </c>
      <c r="D205" s="144">
        <v>1.06</v>
      </c>
      <c r="E205" s="157">
        <v>78209</v>
      </c>
      <c r="F205" s="157">
        <v>82248</v>
      </c>
      <c r="G205" s="157">
        <v>16817.759999999998</v>
      </c>
      <c r="H205" s="151">
        <v>0.16020000000000001</v>
      </c>
      <c r="I205" s="151">
        <v>0.15390000000000001</v>
      </c>
      <c r="J205" s="145"/>
      <c r="K205" s="145"/>
      <c r="L205" s="143" t="s">
        <v>2310</v>
      </c>
      <c r="M205" s="143" t="s">
        <v>1374</v>
      </c>
      <c r="N205" s="143">
        <v>1.06</v>
      </c>
      <c r="O205" s="143">
        <v>1.06</v>
      </c>
      <c r="P205" s="143">
        <v>0</v>
      </c>
      <c r="Q205" s="143">
        <v>1.06</v>
      </c>
    </row>
    <row r="206" spans="1:17">
      <c r="A206" s="143" t="s">
        <v>2311</v>
      </c>
      <c r="B206" s="143" t="s">
        <v>1401</v>
      </c>
      <c r="C206" s="144">
        <v>1</v>
      </c>
      <c r="D206" s="144">
        <v>1</v>
      </c>
      <c r="E206" s="157">
        <v>78209</v>
      </c>
      <c r="F206" s="157">
        <v>82248</v>
      </c>
      <c r="G206" s="157">
        <v>16817.759999999998</v>
      </c>
      <c r="H206" s="151">
        <v>0.16020000000000001</v>
      </c>
      <c r="I206" s="151">
        <v>0.15390000000000001</v>
      </c>
      <c r="J206" s="145"/>
      <c r="K206" s="145"/>
      <c r="L206" s="143" t="s">
        <v>2311</v>
      </c>
      <c r="M206" s="143" t="s">
        <v>1401</v>
      </c>
      <c r="N206" s="143">
        <v>1</v>
      </c>
      <c r="O206" s="143">
        <v>1</v>
      </c>
      <c r="P206" s="143">
        <v>0</v>
      </c>
      <c r="Q206" s="143">
        <v>1</v>
      </c>
    </row>
    <row r="207" spans="1:17">
      <c r="A207" s="143" t="s">
        <v>2312</v>
      </c>
      <c r="B207" s="143" t="s">
        <v>1408</v>
      </c>
      <c r="C207" s="144">
        <v>1.06</v>
      </c>
      <c r="D207" s="144">
        <v>1.06</v>
      </c>
      <c r="E207" s="157">
        <v>78209</v>
      </c>
      <c r="F207" s="157">
        <v>82248</v>
      </c>
      <c r="G207" s="157">
        <v>16817.759999999998</v>
      </c>
      <c r="H207" s="151">
        <v>0.16020000000000001</v>
      </c>
      <c r="I207" s="151">
        <v>0.15390000000000001</v>
      </c>
      <c r="J207" s="145"/>
      <c r="K207" s="145"/>
      <c r="L207" s="143" t="s">
        <v>2312</v>
      </c>
      <c r="M207" s="143" t="s">
        <v>1408</v>
      </c>
      <c r="N207" s="143">
        <v>1.06</v>
      </c>
      <c r="O207" s="143">
        <v>1.06</v>
      </c>
      <c r="P207" s="143">
        <v>0</v>
      </c>
      <c r="Q207" s="143">
        <v>1.06</v>
      </c>
    </row>
    <row r="208" spans="1:17">
      <c r="A208" s="143" t="s">
        <v>2313</v>
      </c>
      <c r="B208" s="143" t="s">
        <v>1416</v>
      </c>
      <c r="C208" s="144">
        <v>1.1200000000000001</v>
      </c>
      <c r="D208" s="144">
        <v>1.1200000000000001</v>
      </c>
      <c r="E208" s="157">
        <v>78209</v>
      </c>
      <c r="F208" s="157">
        <v>82248</v>
      </c>
      <c r="G208" s="157">
        <v>16817.759999999998</v>
      </c>
      <c r="H208" s="151">
        <v>0.16020000000000001</v>
      </c>
      <c r="I208" s="151">
        <v>0.15390000000000001</v>
      </c>
      <c r="J208" s="145"/>
      <c r="K208" s="145"/>
      <c r="L208" s="143" t="s">
        <v>2313</v>
      </c>
      <c r="M208" s="143" t="s">
        <v>1416</v>
      </c>
      <c r="N208" s="143">
        <v>1.1200000000000001</v>
      </c>
      <c r="O208" s="143">
        <v>1.1200000000000001</v>
      </c>
      <c r="P208" s="143">
        <v>0</v>
      </c>
      <c r="Q208" s="143">
        <v>1.1200000000000001</v>
      </c>
    </row>
    <row r="209" spans="1:17">
      <c r="A209" s="147" t="s">
        <v>2506</v>
      </c>
      <c r="B209" s="143" t="s">
        <v>2507</v>
      </c>
      <c r="C209" s="144">
        <v>1.1200000000000001</v>
      </c>
      <c r="D209" s="144">
        <v>1.1200000000000001</v>
      </c>
      <c r="E209" s="157">
        <v>78209</v>
      </c>
      <c r="F209" s="157">
        <v>82248</v>
      </c>
      <c r="G209" s="157">
        <v>16817.759999999998</v>
      </c>
      <c r="H209" s="151">
        <v>0.16020000000000001</v>
      </c>
      <c r="I209" s="151">
        <v>0.15390000000000001</v>
      </c>
      <c r="J209" s="145"/>
      <c r="K209" s="145"/>
      <c r="L209" s="143" t="s">
        <v>2506</v>
      </c>
      <c r="M209" s="143" t="s">
        <v>2968</v>
      </c>
      <c r="N209" s="143">
        <v>1.1200000000000001</v>
      </c>
      <c r="O209" s="143">
        <v>1.1200000000000001</v>
      </c>
      <c r="P209" s="143">
        <v>0</v>
      </c>
      <c r="Q209" s="143">
        <v>1.1200000000000001</v>
      </c>
    </row>
    <row r="210" spans="1:17">
      <c r="A210" s="146" t="s">
        <v>2963</v>
      </c>
      <c r="B210" s="146" t="s">
        <v>2966</v>
      </c>
      <c r="C210" s="144">
        <v>1.1200000000000001</v>
      </c>
      <c r="D210" s="144">
        <v>1.1200000000000001</v>
      </c>
      <c r="E210" s="157">
        <v>78209</v>
      </c>
      <c r="F210" s="157">
        <v>82248</v>
      </c>
      <c r="G210" s="157">
        <v>16817.759999999998</v>
      </c>
      <c r="H210" s="151">
        <v>0.16020000000000001</v>
      </c>
      <c r="I210" s="151">
        <v>0.15390000000000001</v>
      </c>
      <c r="J210" s="145"/>
      <c r="K210" s="145"/>
      <c r="L210" s="143" t="s">
        <v>2963</v>
      </c>
      <c r="M210" s="143" t="s">
        <v>2977</v>
      </c>
      <c r="N210" s="143">
        <v>1.1200000000000001</v>
      </c>
      <c r="O210" s="143">
        <v>1.1200000000000001</v>
      </c>
      <c r="P210" s="143">
        <v>0</v>
      </c>
      <c r="Q210" s="143">
        <v>1.1200000000000001</v>
      </c>
    </row>
    <row r="211" spans="1:17">
      <c r="A211" s="143" t="s">
        <v>2314</v>
      </c>
      <c r="B211" s="143" t="s">
        <v>1422</v>
      </c>
      <c r="C211" s="144">
        <v>1.18</v>
      </c>
      <c r="D211" s="144">
        <v>1.18</v>
      </c>
      <c r="E211" s="157">
        <v>78209</v>
      </c>
      <c r="F211" s="157">
        <v>82248</v>
      </c>
      <c r="G211" s="157">
        <v>16817.759999999998</v>
      </c>
      <c r="H211" s="151">
        <v>0.16020000000000001</v>
      </c>
      <c r="I211" s="151">
        <v>0.15390000000000001</v>
      </c>
      <c r="J211" s="145"/>
      <c r="K211" s="145"/>
      <c r="L211" s="143" t="s">
        <v>2314</v>
      </c>
      <c r="M211" s="143" t="s">
        <v>1422</v>
      </c>
      <c r="N211" s="143">
        <v>1.18</v>
      </c>
      <c r="O211" s="143">
        <v>1.18</v>
      </c>
      <c r="P211" s="143">
        <v>0</v>
      </c>
      <c r="Q211" s="143">
        <v>1.18</v>
      </c>
    </row>
    <row r="212" spans="1:17">
      <c r="A212" s="143" t="s">
        <v>2315</v>
      </c>
      <c r="B212" s="143" t="s">
        <v>1424</v>
      </c>
      <c r="C212" s="144">
        <v>1.1200000000000001</v>
      </c>
      <c r="D212" s="144">
        <v>1.1200000000000001</v>
      </c>
      <c r="E212" s="157">
        <v>78209</v>
      </c>
      <c r="F212" s="157">
        <v>82248</v>
      </c>
      <c r="G212" s="157">
        <v>16817.759999999998</v>
      </c>
      <c r="H212" s="151">
        <v>0.16020000000000001</v>
      </c>
      <c r="I212" s="151">
        <v>0.15390000000000001</v>
      </c>
      <c r="J212" s="145"/>
      <c r="K212" s="145"/>
      <c r="L212" s="143" t="s">
        <v>2315</v>
      </c>
      <c r="M212" s="143" t="s">
        <v>1424</v>
      </c>
      <c r="N212" s="143">
        <v>1.1200000000000001</v>
      </c>
      <c r="O212" s="143">
        <v>1.1200000000000001</v>
      </c>
      <c r="P212" s="143">
        <v>0</v>
      </c>
      <c r="Q212" s="143">
        <v>1.1200000000000001</v>
      </c>
    </row>
    <row r="213" spans="1:17">
      <c r="A213" s="143" t="s">
        <v>2316</v>
      </c>
      <c r="B213" s="143" t="s">
        <v>1430</v>
      </c>
      <c r="C213" s="144">
        <v>1.1200000000000001</v>
      </c>
      <c r="D213" s="144">
        <v>1.1200000000000001</v>
      </c>
      <c r="E213" s="157">
        <v>78209</v>
      </c>
      <c r="F213" s="157">
        <v>82248</v>
      </c>
      <c r="G213" s="157">
        <v>16817.759999999998</v>
      </c>
      <c r="H213" s="151">
        <v>0.16020000000000001</v>
      </c>
      <c r="I213" s="151">
        <v>0.15390000000000001</v>
      </c>
      <c r="J213" s="145"/>
      <c r="K213" s="145"/>
      <c r="L213" s="143" t="s">
        <v>2316</v>
      </c>
      <c r="M213" s="143" t="s">
        <v>1430</v>
      </c>
      <c r="N213" s="143">
        <v>1.1200000000000001</v>
      </c>
      <c r="O213" s="143">
        <v>1.1200000000000001</v>
      </c>
      <c r="P213" s="143">
        <v>0</v>
      </c>
      <c r="Q213" s="143">
        <v>1.1200000000000001</v>
      </c>
    </row>
    <row r="214" spans="1:17">
      <c r="A214" s="143" t="s">
        <v>2317</v>
      </c>
      <c r="B214" s="143" t="s">
        <v>1434</v>
      </c>
      <c r="C214" s="144">
        <v>1.1200000000000001</v>
      </c>
      <c r="D214" s="144">
        <v>1.1200000000000001</v>
      </c>
      <c r="E214" s="157">
        <v>78209</v>
      </c>
      <c r="F214" s="157">
        <v>82248</v>
      </c>
      <c r="G214" s="157">
        <v>16817.759999999998</v>
      </c>
      <c r="H214" s="151">
        <v>0.16020000000000001</v>
      </c>
      <c r="I214" s="151">
        <v>0.15390000000000001</v>
      </c>
      <c r="J214" s="145"/>
      <c r="K214" s="145"/>
      <c r="L214" s="143" t="s">
        <v>2317</v>
      </c>
      <c r="M214" s="143" t="s">
        <v>1434</v>
      </c>
      <c r="N214" s="143">
        <v>1.1200000000000001</v>
      </c>
      <c r="O214" s="143">
        <v>1.1200000000000001</v>
      </c>
      <c r="P214" s="143">
        <v>0</v>
      </c>
      <c r="Q214" s="143">
        <v>1.1200000000000001</v>
      </c>
    </row>
    <row r="215" spans="1:17">
      <c r="A215" s="143" t="s">
        <v>2318</v>
      </c>
      <c r="B215" s="143" t="s">
        <v>1439</v>
      </c>
      <c r="C215" s="144">
        <v>1.06</v>
      </c>
      <c r="D215" s="144">
        <v>1.06</v>
      </c>
      <c r="E215" s="157">
        <v>78209</v>
      </c>
      <c r="F215" s="157">
        <v>82248</v>
      </c>
      <c r="G215" s="157">
        <v>16817.759999999998</v>
      </c>
      <c r="H215" s="151">
        <v>0.16020000000000001</v>
      </c>
      <c r="I215" s="151">
        <v>0.15390000000000001</v>
      </c>
      <c r="J215" s="145"/>
      <c r="K215" s="145"/>
      <c r="L215" s="143" t="s">
        <v>2318</v>
      </c>
      <c r="M215" s="143" t="s">
        <v>1439</v>
      </c>
      <c r="N215" s="143">
        <v>1.06</v>
      </c>
      <c r="O215" s="143">
        <v>1.06</v>
      </c>
      <c r="P215" s="143">
        <v>0</v>
      </c>
      <c r="Q215" s="143">
        <v>1.06</v>
      </c>
    </row>
    <row r="216" spans="1:17">
      <c r="A216" s="143" t="s">
        <v>2319</v>
      </c>
      <c r="B216" s="143" t="s">
        <v>1442</v>
      </c>
      <c r="C216" s="144">
        <v>1.1200000000000001</v>
      </c>
      <c r="D216" s="144">
        <v>1.1200000000000001</v>
      </c>
      <c r="E216" s="157">
        <v>78209</v>
      </c>
      <c r="F216" s="157">
        <v>82248</v>
      </c>
      <c r="G216" s="157">
        <v>16817.759999999998</v>
      </c>
      <c r="H216" s="151">
        <v>0.16020000000000001</v>
      </c>
      <c r="I216" s="151">
        <v>0.15390000000000001</v>
      </c>
      <c r="J216" s="145"/>
      <c r="K216" s="145"/>
      <c r="L216" s="143" t="s">
        <v>2319</v>
      </c>
      <c r="M216" s="143" t="s">
        <v>1442</v>
      </c>
      <c r="N216" s="143">
        <v>1.1200000000000001</v>
      </c>
      <c r="O216" s="143">
        <v>1.1200000000000001</v>
      </c>
      <c r="P216" s="143">
        <v>0</v>
      </c>
      <c r="Q216" s="143">
        <v>1.1200000000000001</v>
      </c>
    </row>
    <row r="217" spans="1:17">
      <c r="A217" s="143" t="s">
        <v>2320</v>
      </c>
      <c r="B217" s="143" t="s">
        <v>1448</v>
      </c>
      <c r="C217" s="144">
        <v>1.1200000000000001</v>
      </c>
      <c r="D217" s="144">
        <v>1.1200000000000001</v>
      </c>
      <c r="E217" s="157">
        <v>78209</v>
      </c>
      <c r="F217" s="157">
        <v>82248</v>
      </c>
      <c r="G217" s="157">
        <v>16817.759999999998</v>
      </c>
      <c r="H217" s="151">
        <v>0.16020000000000001</v>
      </c>
      <c r="I217" s="151">
        <v>0.15390000000000001</v>
      </c>
      <c r="J217" s="145"/>
      <c r="K217" s="145"/>
      <c r="L217" s="143" t="s">
        <v>2320</v>
      </c>
      <c r="M217" s="143" t="s">
        <v>1448</v>
      </c>
      <c r="N217" s="143">
        <v>1.1200000000000001</v>
      </c>
      <c r="O217" s="143">
        <v>1.1200000000000001</v>
      </c>
      <c r="P217" s="143">
        <v>0</v>
      </c>
      <c r="Q217" s="143">
        <v>1.1200000000000001</v>
      </c>
    </row>
    <row r="218" spans="1:17">
      <c r="A218" s="143" t="s">
        <v>2321</v>
      </c>
      <c r="B218" s="143" t="s">
        <v>1456</v>
      </c>
      <c r="C218" s="144">
        <v>1.1200000000000001</v>
      </c>
      <c r="D218" s="144">
        <v>1.1600000000000001</v>
      </c>
      <c r="E218" s="157">
        <v>78209</v>
      </c>
      <c r="F218" s="157">
        <v>82248</v>
      </c>
      <c r="G218" s="157">
        <v>16817.759999999998</v>
      </c>
      <c r="H218" s="151">
        <v>0.16020000000000001</v>
      </c>
      <c r="I218" s="151">
        <v>0.15390000000000001</v>
      </c>
      <c r="J218" s="145"/>
      <c r="K218" s="145"/>
      <c r="L218" s="143" t="s">
        <v>2321</v>
      </c>
      <c r="M218" s="143" t="s">
        <v>1456</v>
      </c>
      <c r="N218" s="143">
        <v>1.1200000000000001</v>
      </c>
      <c r="O218" s="143">
        <v>1.1200000000000001</v>
      </c>
      <c r="P218" s="143">
        <v>4.0000000000000036E-2</v>
      </c>
      <c r="Q218" s="143">
        <v>1.1600000000000001</v>
      </c>
    </row>
    <row r="219" spans="1:17">
      <c r="A219" s="143" t="s">
        <v>2322</v>
      </c>
      <c r="B219" s="143" t="s">
        <v>1463</v>
      </c>
      <c r="C219" s="144">
        <v>1.1200000000000001</v>
      </c>
      <c r="D219" s="144">
        <v>1.1200000000000001</v>
      </c>
      <c r="E219" s="157">
        <v>78209</v>
      </c>
      <c r="F219" s="157">
        <v>82248</v>
      </c>
      <c r="G219" s="157">
        <v>16817.759999999998</v>
      </c>
      <c r="H219" s="151">
        <v>0.16020000000000001</v>
      </c>
      <c r="I219" s="151">
        <v>0.15390000000000001</v>
      </c>
      <c r="J219" s="145"/>
      <c r="K219" s="145"/>
      <c r="L219" s="143" t="s">
        <v>2322</v>
      </c>
      <c r="M219" s="143" t="s">
        <v>1463</v>
      </c>
      <c r="N219" s="143">
        <v>1.1200000000000001</v>
      </c>
      <c r="O219" s="143">
        <v>1.1200000000000001</v>
      </c>
      <c r="P219" s="143">
        <v>0</v>
      </c>
      <c r="Q219" s="143">
        <v>1.1200000000000001</v>
      </c>
    </row>
    <row r="220" spans="1:17">
      <c r="A220" s="143" t="s">
        <v>2323</v>
      </c>
      <c r="B220" s="143" t="s">
        <v>1467</v>
      </c>
      <c r="C220" s="144">
        <v>1.1200000000000001</v>
      </c>
      <c r="D220" s="144">
        <v>1.1600000000000001</v>
      </c>
      <c r="E220" s="157">
        <v>78209</v>
      </c>
      <c r="F220" s="157">
        <v>82248</v>
      </c>
      <c r="G220" s="157">
        <v>16817.759999999998</v>
      </c>
      <c r="H220" s="151">
        <v>0.16020000000000001</v>
      </c>
      <c r="I220" s="151">
        <v>0.15390000000000001</v>
      </c>
      <c r="J220" s="145"/>
      <c r="K220" s="145"/>
      <c r="L220" s="143" t="s">
        <v>2323</v>
      </c>
      <c r="M220" s="143" t="s">
        <v>1467</v>
      </c>
      <c r="N220" s="143">
        <v>1.1200000000000001</v>
      </c>
      <c r="O220" s="143">
        <v>1.1200000000000001</v>
      </c>
      <c r="P220" s="143">
        <v>4.0000000000000036E-2</v>
      </c>
      <c r="Q220" s="143">
        <v>1.1600000000000001</v>
      </c>
    </row>
    <row r="221" spans="1:17">
      <c r="A221" s="143" t="s">
        <v>2324</v>
      </c>
      <c r="B221" s="143" t="s">
        <v>1469</v>
      </c>
      <c r="C221" s="144">
        <v>1.1200000000000001</v>
      </c>
      <c r="D221" s="144">
        <v>1.1200000000000001</v>
      </c>
      <c r="E221" s="157">
        <v>78209</v>
      </c>
      <c r="F221" s="157">
        <v>82248</v>
      </c>
      <c r="G221" s="157">
        <v>16817.759999999998</v>
      </c>
      <c r="H221" s="151">
        <v>0.16020000000000001</v>
      </c>
      <c r="I221" s="151">
        <v>0.15390000000000001</v>
      </c>
      <c r="J221" s="145"/>
      <c r="K221" s="145"/>
      <c r="L221" s="143" t="s">
        <v>2324</v>
      </c>
      <c r="M221" s="143" t="s">
        <v>1469</v>
      </c>
      <c r="N221" s="143">
        <v>1.1200000000000001</v>
      </c>
      <c r="O221" s="143">
        <v>1.1200000000000001</v>
      </c>
      <c r="P221" s="143">
        <v>0</v>
      </c>
      <c r="Q221" s="143">
        <v>1.1200000000000001</v>
      </c>
    </row>
    <row r="222" spans="1:17">
      <c r="A222" s="143" t="s">
        <v>2325</v>
      </c>
      <c r="B222" s="143" t="s">
        <v>1478</v>
      </c>
      <c r="C222" s="144">
        <v>1.06</v>
      </c>
      <c r="D222" s="144">
        <v>1.06</v>
      </c>
      <c r="E222" s="157">
        <v>78209</v>
      </c>
      <c r="F222" s="157">
        <v>82248</v>
      </c>
      <c r="G222" s="157">
        <v>16817.759999999998</v>
      </c>
      <c r="H222" s="151">
        <v>0.16020000000000001</v>
      </c>
      <c r="I222" s="151">
        <v>0.15390000000000001</v>
      </c>
      <c r="J222" s="145"/>
      <c r="K222" s="145"/>
      <c r="L222" s="143" t="s">
        <v>2325</v>
      </c>
      <c r="M222" s="143" t="s">
        <v>1478</v>
      </c>
      <c r="N222" s="143">
        <v>1.06</v>
      </c>
      <c r="O222" s="143">
        <v>1.06</v>
      </c>
      <c r="P222" s="143">
        <v>0</v>
      </c>
      <c r="Q222" s="143">
        <v>1.06</v>
      </c>
    </row>
    <row r="223" spans="1:17">
      <c r="A223" s="143" t="s">
        <v>2326</v>
      </c>
      <c r="B223" s="143" t="s">
        <v>1480</v>
      </c>
      <c r="C223" s="144">
        <v>1.06</v>
      </c>
      <c r="D223" s="144">
        <v>1.06</v>
      </c>
      <c r="E223" s="157">
        <v>78209</v>
      </c>
      <c r="F223" s="157">
        <v>82248</v>
      </c>
      <c r="G223" s="157">
        <v>16817.759999999998</v>
      </c>
      <c r="H223" s="151">
        <v>0.16020000000000001</v>
      </c>
      <c r="I223" s="151">
        <v>0.15390000000000001</v>
      </c>
      <c r="J223" s="145"/>
      <c r="K223" s="145"/>
      <c r="L223" s="143" t="s">
        <v>2326</v>
      </c>
      <c r="M223" s="143" t="s">
        <v>1480</v>
      </c>
      <c r="N223" s="143">
        <v>1.06</v>
      </c>
      <c r="O223" s="143">
        <v>1.06</v>
      </c>
      <c r="P223" s="143">
        <v>0</v>
      </c>
      <c r="Q223" s="143">
        <v>1.06</v>
      </c>
    </row>
    <row r="224" spans="1:17">
      <c r="A224" s="143" t="s">
        <v>2327</v>
      </c>
      <c r="B224" s="143" t="s">
        <v>1482</v>
      </c>
      <c r="C224" s="144">
        <v>1</v>
      </c>
      <c r="D224" s="144">
        <v>1</v>
      </c>
      <c r="E224" s="157">
        <v>78209</v>
      </c>
      <c r="F224" s="157">
        <v>82248</v>
      </c>
      <c r="G224" s="157">
        <v>16817.759999999998</v>
      </c>
      <c r="H224" s="151">
        <v>0.16020000000000001</v>
      </c>
      <c r="I224" s="151">
        <v>0.15390000000000001</v>
      </c>
      <c r="J224" s="145"/>
      <c r="K224" s="145"/>
      <c r="L224" s="143" t="s">
        <v>2327</v>
      </c>
      <c r="M224" s="143" t="s">
        <v>1482</v>
      </c>
      <c r="N224" s="143">
        <v>1</v>
      </c>
      <c r="O224" s="143">
        <v>1</v>
      </c>
      <c r="P224" s="143">
        <v>0</v>
      </c>
      <c r="Q224" s="143">
        <v>1</v>
      </c>
    </row>
    <row r="225" spans="1:17">
      <c r="A225" s="143" t="s">
        <v>2328</v>
      </c>
      <c r="B225" s="143" t="s">
        <v>1484</v>
      </c>
      <c r="C225" s="144">
        <v>1</v>
      </c>
      <c r="D225" s="144">
        <v>1</v>
      </c>
      <c r="E225" s="157">
        <v>78209</v>
      </c>
      <c r="F225" s="157">
        <v>82248</v>
      </c>
      <c r="G225" s="157">
        <v>16817.759999999998</v>
      </c>
      <c r="H225" s="151">
        <v>0.16020000000000001</v>
      </c>
      <c r="I225" s="151">
        <v>0.15390000000000001</v>
      </c>
      <c r="J225" s="145"/>
      <c r="K225" s="145"/>
      <c r="L225" s="143" t="s">
        <v>2328</v>
      </c>
      <c r="M225" s="143" t="s">
        <v>1484</v>
      </c>
      <c r="N225" s="143">
        <v>1</v>
      </c>
      <c r="O225" s="143">
        <v>1</v>
      </c>
      <c r="P225" s="143">
        <v>0</v>
      </c>
      <c r="Q225" s="143">
        <v>1</v>
      </c>
    </row>
    <row r="226" spans="1:17">
      <c r="A226" s="143" t="s">
        <v>2329</v>
      </c>
      <c r="B226" s="143" t="s">
        <v>1487</v>
      </c>
      <c r="C226" s="144">
        <v>1.18</v>
      </c>
      <c r="D226" s="144">
        <v>1.18</v>
      </c>
      <c r="E226" s="157">
        <v>78209</v>
      </c>
      <c r="F226" s="157">
        <v>82248</v>
      </c>
      <c r="G226" s="157">
        <v>16817.759999999998</v>
      </c>
      <c r="H226" s="151">
        <v>0.16020000000000001</v>
      </c>
      <c r="I226" s="151">
        <v>0.15390000000000001</v>
      </c>
      <c r="J226" s="145"/>
      <c r="K226" s="145"/>
      <c r="L226" s="143" t="s">
        <v>2329</v>
      </c>
      <c r="M226" s="143" t="s">
        <v>1487</v>
      </c>
      <c r="N226" s="143">
        <v>1.18</v>
      </c>
      <c r="O226" s="143">
        <v>1.18</v>
      </c>
      <c r="P226" s="143">
        <v>0</v>
      </c>
      <c r="Q226" s="143">
        <v>1.18</v>
      </c>
    </row>
    <row r="227" spans="1:17">
      <c r="A227" s="143" t="s">
        <v>2330</v>
      </c>
      <c r="B227" s="143" t="s">
        <v>1510</v>
      </c>
      <c r="C227" s="144">
        <v>1.18</v>
      </c>
      <c r="D227" s="144">
        <v>1.18</v>
      </c>
      <c r="E227" s="157">
        <v>78209</v>
      </c>
      <c r="F227" s="157">
        <v>82248</v>
      </c>
      <c r="G227" s="157">
        <v>16817.759999999998</v>
      </c>
      <c r="H227" s="151">
        <v>0.16020000000000001</v>
      </c>
      <c r="I227" s="151">
        <v>0.15390000000000001</v>
      </c>
      <c r="J227" s="145"/>
      <c r="K227" s="145"/>
      <c r="L227" s="143" t="s">
        <v>2330</v>
      </c>
      <c r="M227" s="143" t="s">
        <v>1510</v>
      </c>
      <c r="N227" s="143">
        <v>1.18</v>
      </c>
      <c r="O227" s="143">
        <v>1.18</v>
      </c>
      <c r="P227" s="143">
        <v>0</v>
      </c>
      <c r="Q227" s="143">
        <v>1.18</v>
      </c>
    </row>
    <row r="228" spans="1:17">
      <c r="A228" s="143" t="s">
        <v>2331</v>
      </c>
      <c r="B228" s="143" t="s">
        <v>1519</v>
      </c>
      <c r="C228" s="144">
        <v>1.18</v>
      </c>
      <c r="D228" s="144">
        <v>1.18</v>
      </c>
      <c r="E228" s="157">
        <v>78209</v>
      </c>
      <c r="F228" s="157">
        <v>82248</v>
      </c>
      <c r="G228" s="157">
        <v>16817.759999999998</v>
      </c>
      <c r="H228" s="151">
        <v>0.16020000000000001</v>
      </c>
      <c r="I228" s="151">
        <v>0.15390000000000001</v>
      </c>
      <c r="J228" s="145"/>
      <c r="K228" s="145"/>
      <c r="L228" s="143" t="s">
        <v>2331</v>
      </c>
      <c r="M228" s="143" t="s">
        <v>1519</v>
      </c>
      <c r="N228" s="143">
        <v>1.18</v>
      </c>
      <c r="O228" s="143">
        <v>1.18</v>
      </c>
      <c r="P228" s="143">
        <v>0</v>
      </c>
      <c r="Q228" s="143">
        <v>1.18</v>
      </c>
    </row>
    <row r="229" spans="1:17">
      <c r="A229" s="143" t="s">
        <v>2332</v>
      </c>
      <c r="B229" s="143" t="s">
        <v>1537</v>
      </c>
      <c r="C229" s="144">
        <v>1.18</v>
      </c>
      <c r="D229" s="144">
        <v>1.18</v>
      </c>
      <c r="E229" s="157">
        <v>78209</v>
      </c>
      <c r="F229" s="157">
        <v>82248</v>
      </c>
      <c r="G229" s="157">
        <v>16817.759999999998</v>
      </c>
      <c r="H229" s="151">
        <v>0.16020000000000001</v>
      </c>
      <c r="I229" s="151">
        <v>0.15390000000000001</v>
      </c>
      <c r="J229" s="145"/>
      <c r="K229" s="145"/>
      <c r="L229" s="143" t="s">
        <v>2332</v>
      </c>
      <c r="M229" s="143" t="s">
        <v>1537</v>
      </c>
      <c r="N229" s="143">
        <v>1.18</v>
      </c>
      <c r="O229" s="143">
        <v>1.18</v>
      </c>
      <c r="P229" s="143">
        <v>0</v>
      </c>
      <c r="Q229" s="143">
        <v>1.18</v>
      </c>
    </row>
    <row r="230" spans="1:17">
      <c r="A230" s="143" t="s">
        <v>2333</v>
      </c>
      <c r="B230" s="143" t="s">
        <v>1570</v>
      </c>
      <c r="C230" s="144">
        <v>1.1200000000000001</v>
      </c>
      <c r="D230" s="144">
        <v>1.1600000000000001</v>
      </c>
      <c r="E230" s="157">
        <v>78209</v>
      </c>
      <c r="F230" s="157">
        <v>82248</v>
      </c>
      <c r="G230" s="157">
        <v>16817.759999999998</v>
      </c>
      <c r="H230" s="151">
        <v>0.16020000000000001</v>
      </c>
      <c r="I230" s="151">
        <v>0.15390000000000001</v>
      </c>
      <c r="J230" s="145"/>
      <c r="K230" s="145"/>
      <c r="L230" s="143" t="s">
        <v>2333</v>
      </c>
      <c r="M230" s="143" t="s">
        <v>1570</v>
      </c>
      <c r="N230" s="143">
        <v>1.1200000000000001</v>
      </c>
      <c r="O230" s="143">
        <v>1.1200000000000001</v>
      </c>
      <c r="P230" s="143">
        <v>4.0000000000000036E-2</v>
      </c>
      <c r="Q230" s="143">
        <v>1.1600000000000001</v>
      </c>
    </row>
    <row r="231" spans="1:17">
      <c r="A231" s="143" t="s">
        <v>2334</v>
      </c>
      <c r="B231" s="143" t="s">
        <v>1578</v>
      </c>
      <c r="C231" s="144">
        <v>1.18</v>
      </c>
      <c r="D231" s="144">
        <v>1.18</v>
      </c>
      <c r="E231" s="157">
        <v>78209</v>
      </c>
      <c r="F231" s="157">
        <v>82248</v>
      </c>
      <c r="G231" s="157">
        <v>16817.759999999998</v>
      </c>
      <c r="H231" s="151">
        <v>0.16020000000000001</v>
      </c>
      <c r="I231" s="151">
        <v>0.15390000000000001</v>
      </c>
      <c r="J231" s="145"/>
      <c r="K231" s="145"/>
      <c r="L231" s="143" t="s">
        <v>2334</v>
      </c>
      <c r="M231" s="143" t="s">
        <v>1578</v>
      </c>
      <c r="N231" s="143">
        <v>1.18</v>
      </c>
      <c r="O231" s="143">
        <v>1.18</v>
      </c>
      <c r="P231" s="143">
        <v>0</v>
      </c>
      <c r="Q231" s="143">
        <v>1.18</v>
      </c>
    </row>
    <row r="232" spans="1:17">
      <c r="A232" s="143" t="s">
        <v>2335</v>
      </c>
      <c r="B232" s="143" t="s">
        <v>1595</v>
      </c>
      <c r="C232" s="144">
        <v>1.18</v>
      </c>
      <c r="D232" s="144">
        <v>1.18</v>
      </c>
      <c r="E232" s="157">
        <v>78209</v>
      </c>
      <c r="F232" s="157">
        <v>82248</v>
      </c>
      <c r="G232" s="157">
        <v>16817.759999999998</v>
      </c>
      <c r="H232" s="151">
        <v>0.16020000000000001</v>
      </c>
      <c r="I232" s="151">
        <v>0.15390000000000001</v>
      </c>
      <c r="J232" s="145"/>
      <c r="K232" s="145"/>
      <c r="L232" s="143" t="s">
        <v>2335</v>
      </c>
      <c r="M232" s="143" t="s">
        <v>1595</v>
      </c>
      <c r="N232" s="143">
        <v>1.18</v>
      </c>
      <c r="O232" s="143">
        <v>1.18</v>
      </c>
      <c r="P232" s="143">
        <v>0</v>
      </c>
      <c r="Q232" s="143">
        <v>1.18</v>
      </c>
    </row>
    <row r="233" spans="1:17">
      <c r="A233" s="143" t="s">
        <v>2336</v>
      </c>
      <c r="B233" s="143" t="s">
        <v>1597</v>
      </c>
      <c r="C233" s="144">
        <v>1.18</v>
      </c>
      <c r="D233" s="144">
        <v>1.18</v>
      </c>
      <c r="E233" s="157">
        <v>78209</v>
      </c>
      <c r="F233" s="157">
        <v>82248</v>
      </c>
      <c r="G233" s="157">
        <v>16817.759999999998</v>
      </c>
      <c r="H233" s="151">
        <v>0.16020000000000001</v>
      </c>
      <c r="I233" s="151">
        <v>0.15390000000000001</v>
      </c>
      <c r="J233" s="145"/>
      <c r="K233" s="145"/>
      <c r="L233" s="143" t="s">
        <v>2336</v>
      </c>
      <c r="M233" s="143" t="s">
        <v>1597</v>
      </c>
      <c r="N233" s="143">
        <v>1.18</v>
      </c>
      <c r="O233" s="143">
        <v>1.18</v>
      </c>
      <c r="P233" s="143">
        <v>0</v>
      </c>
      <c r="Q233" s="143">
        <v>1.18</v>
      </c>
    </row>
    <row r="234" spans="1:17">
      <c r="A234" s="143" t="s">
        <v>2337</v>
      </c>
      <c r="B234" s="143" t="s">
        <v>1609</v>
      </c>
      <c r="C234" s="144">
        <v>1.18</v>
      </c>
      <c r="D234" s="144">
        <v>1.22</v>
      </c>
      <c r="E234" s="157">
        <v>78209</v>
      </c>
      <c r="F234" s="157">
        <v>82248</v>
      </c>
      <c r="G234" s="157">
        <v>16817.759999999998</v>
      </c>
      <c r="H234" s="151">
        <v>0.16020000000000001</v>
      </c>
      <c r="I234" s="151">
        <v>0.15390000000000001</v>
      </c>
      <c r="J234" s="145"/>
      <c r="K234" s="145"/>
      <c r="L234" s="143" t="s">
        <v>2337</v>
      </c>
      <c r="M234" s="143" t="s">
        <v>1609</v>
      </c>
      <c r="N234" s="143">
        <v>1.18</v>
      </c>
      <c r="O234" s="143">
        <v>1.18</v>
      </c>
      <c r="P234" s="143">
        <v>4.0000000000000036E-2</v>
      </c>
      <c r="Q234" s="143">
        <v>1.22</v>
      </c>
    </row>
    <row r="235" spans="1:17">
      <c r="A235" s="143" t="s">
        <v>2338</v>
      </c>
      <c r="B235" s="143" t="s">
        <v>1625</v>
      </c>
      <c r="C235" s="144">
        <v>1.1200000000000001</v>
      </c>
      <c r="D235" s="144">
        <v>1.1200000000000001</v>
      </c>
      <c r="E235" s="157">
        <v>78209</v>
      </c>
      <c r="F235" s="157">
        <v>82248</v>
      </c>
      <c r="G235" s="157">
        <v>16817.759999999998</v>
      </c>
      <c r="H235" s="151">
        <v>0.16020000000000001</v>
      </c>
      <c r="I235" s="151">
        <v>0.15390000000000001</v>
      </c>
      <c r="J235" s="145"/>
      <c r="K235" s="145"/>
      <c r="L235" s="143" t="s">
        <v>2338</v>
      </c>
      <c r="M235" s="143" t="s">
        <v>1625</v>
      </c>
      <c r="N235" s="143">
        <v>1.1200000000000001</v>
      </c>
      <c r="O235" s="143">
        <v>1.1200000000000001</v>
      </c>
      <c r="P235" s="143">
        <v>0</v>
      </c>
      <c r="Q235" s="143">
        <v>1.1200000000000001</v>
      </c>
    </row>
    <row r="236" spans="1:17">
      <c r="A236" s="143" t="s">
        <v>2339</v>
      </c>
      <c r="B236" s="143" t="s">
        <v>1631</v>
      </c>
      <c r="C236" s="144">
        <v>1.18</v>
      </c>
      <c r="D236" s="144">
        <v>1.18</v>
      </c>
      <c r="E236" s="157">
        <v>78209</v>
      </c>
      <c r="F236" s="157">
        <v>82248</v>
      </c>
      <c r="G236" s="157">
        <v>16817.759999999998</v>
      </c>
      <c r="H236" s="151">
        <v>0.16020000000000001</v>
      </c>
      <c r="I236" s="151">
        <v>0.15390000000000001</v>
      </c>
      <c r="J236" s="145"/>
      <c r="K236" s="145"/>
      <c r="L236" s="143" t="s">
        <v>2339</v>
      </c>
      <c r="M236" s="143" t="s">
        <v>1631</v>
      </c>
      <c r="N236" s="143">
        <v>1.18</v>
      </c>
      <c r="O236" s="143">
        <v>1.18</v>
      </c>
      <c r="P236" s="143">
        <v>0</v>
      </c>
      <c r="Q236" s="143">
        <v>1.18</v>
      </c>
    </row>
    <row r="237" spans="1:17">
      <c r="A237" s="143" t="s">
        <v>2340</v>
      </c>
      <c r="B237" s="143" t="s">
        <v>1637</v>
      </c>
      <c r="C237" s="144">
        <v>1.1200000000000001</v>
      </c>
      <c r="D237" s="144">
        <v>1.1200000000000001</v>
      </c>
      <c r="E237" s="157">
        <v>78209</v>
      </c>
      <c r="F237" s="157">
        <v>82248</v>
      </c>
      <c r="G237" s="157">
        <v>16817.759999999998</v>
      </c>
      <c r="H237" s="151">
        <v>0.16020000000000001</v>
      </c>
      <c r="I237" s="151">
        <v>0.15390000000000001</v>
      </c>
      <c r="J237" s="145"/>
      <c r="K237" s="145"/>
      <c r="L237" s="143" t="s">
        <v>2340</v>
      </c>
      <c r="M237" s="143" t="s">
        <v>1637</v>
      </c>
      <c r="N237" s="143">
        <v>1.1200000000000001</v>
      </c>
      <c r="O237" s="143">
        <v>1.1200000000000001</v>
      </c>
      <c r="P237" s="143">
        <v>0</v>
      </c>
      <c r="Q237" s="143">
        <v>1.1200000000000001</v>
      </c>
    </row>
    <row r="238" spans="1:17">
      <c r="A238" s="143" t="s">
        <v>2341</v>
      </c>
      <c r="B238" s="143" t="s">
        <v>1639</v>
      </c>
      <c r="C238" s="144">
        <v>1.1200000000000001</v>
      </c>
      <c r="D238" s="144">
        <v>1.1200000000000001</v>
      </c>
      <c r="E238" s="157">
        <v>78209</v>
      </c>
      <c r="F238" s="157">
        <v>82248</v>
      </c>
      <c r="G238" s="157">
        <v>16817.759999999998</v>
      </c>
      <c r="H238" s="151">
        <v>0.16020000000000001</v>
      </c>
      <c r="I238" s="151">
        <v>0.15390000000000001</v>
      </c>
      <c r="J238" s="145"/>
      <c r="K238" s="145"/>
      <c r="L238" s="143" t="s">
        <v>2341</v>
      </c>
      <c r="M238" s="143" t="s">
        <v>1639</v>
      </c>
      <c r="N238" s="143">
        <v>1.1200000000000001</v>
      </c>
      <c r="O238" s="143">
        <v>1.1200000000000001</v>
      </c>
      <c r="P238" s="143">
        <v>0</v>
      </c>
      <c r="Q238" s="143">
        <v>1.1200000000000001</v>
      </c>
    </row>
    <row r="239" spans="1:17">
      <c r="A239" s="143" t="s">
        <v>2342</v>
      </c>
      <c r="B239" s="143" t="s">
        <v>1646</v>
      </c>
      <c r="C239" s="144">
        <v>1.1200000000000001</v>
      </c>
      <c r="D239" s="144">
        <v>1.1600000000000001</v>
      </c>
      <c r="E239" s="157">
        <v>78209</v>
      </c>
      <c r="F239" s="157">
        <v>82248</v>
      </c>
      <c r="G239" s="157">
        <v>16817.759999999998</v>
      </c>
      <c r="H239" s="151">
        <v>0.16020000000000001</v>
      </c>
      <c r="I239" s="151">
        <v>0.15390000000000001</v>
      </c>
      <c r="J239" s="145"/>
      <c r="K239" s="145"/>
      <c r="L239" s="143" t="s">
        <v>2342</v>
      </c>
      <c r="M239" s="143" t="s">
        <v>1646</v>
      </c>
      <c r="N239" s="143">
        <v>1.1200000000000001</v>
      </c>
      <c r="O239" s="143">
        <v>1.1200000000000001</v>
      </c>
      <c r="P239" s="143">
        <v>4.0000000000000036E-2</v>
      </c>
      <c r="Q239" s="143">
        <v>1.1600000000000001</v>
      </c>
    </row>
    <row r="240" spans="1:17">
      <c r="A240" s="143" t="s">
        <v>2343</v>
      </c>
      <c r="B240" s="143" t="s">
        <v>1658</v>
      </c>
      <c r="C240" s="144">
        <v>1</v>
      </c>
      <c r="D240" s="144">
        <v>1</v>
      </c>
      <c r="E240" s="157">
        <v>78209</v>
      </c>
      <c r="F240" s="157">
        <v>82248</v>
      </c>
      <c r="G240" s="157">
        <v>16817.759999999998</v>
      </c>
      <c r="H240" s="151">
        <v>0.16020000000000001</v>
      </c>
      <c r="I240" s="151">
        <v>0.15390000000000001</v>
      </c>
      <c r="J240" s="145"/>
      <c r="K240" s="145"/>
      <c r="L240" s="143" t="s">
        <v>2343</v>
      </c>
      <c r="M240" s="143" t="s">
        <v>1658</v>
      </c>
      <c r="N240" s="143">
        <v>1</v>
      </c>
      <c r="O240" s="143">
        <v>1</v>
      </c>
      <c r="P240" s="143">
        <v>0</v>
      </c>
      <c r="Q240" s="143">
        <v>1</v>
      </c>
    </row>
    <row r="241" spans="1:17">
      <c r="A241" s="143" t="s">
        <v>2344</v>
      </c>
      <c r="B241" s="143" t="s">
        <v>1704</v>
      </c>
      <c r="C241" s="144">
        <v>1</v>
      </c>
      <c r="D241" s="144">
        <v>1</v>
      </c>
      <c r="E241" s="157">
        <v>78209</v>
      </c>
      <c r="F241" s="157">
        <v>82248</v>
      </c>
      <c r="G241" s="157">
        <v>16817.759999999998</v>
      </c>
      <c r="H241" s="151">
        <v>0.16020000000000001</v>
      </c>
      <c r="I241" s="151">
        <v>0.15390000000000001</v>
      </c>
      <c r="J241" s="145"/>
      <c r="K241" s="145"/>
      <c r="L241" s="143" t="s">
        <v>2344</v>
      </c>
      <c r="M241" s="143" t="s">
        <v>1704</v>
      </c>
      <c r="N241" s="143">
        <v>1</v>
      </c>
      <c r="O241" s="143">
        <v>1</v>
      </c>
      <c r="P241" s="143">
        <v>0</v>
      </c>
      <c r="Q241" s="143">
        <v>1</v>
      </c>
    </row>
    <row r="242" spans="1:17">
      <c r="A242" s="143" t="s">
        <v>2345</v>
      </c>
      <c r="B242" s="143" t="s">
        <v>1706</v>
      </c>
      <c r="C242" s="144">
        <v>1</v>
      </c>
      <c r="D242" s="144">
        <v>1</v>
      </c>
      <c r="E242" s="157">
        <v>78209</v>
      </c>
      <c r="F242" s="157">
        <v>82248</v>
      </c>
      <c r="G242" s="157">
        <v>16817.759999999998</v>
      </c>
      <c r="H242" s="151">
        <v>0.16020000000000001</v>
      </c>
      <c r="I242" s="151">
        <v>0.15390000000000001</v>
      </c>
      <c r="J242" s="145"/>
      <c r="K242" s="145"/>
      <c r="L242" s="143" t="s">
        <v>2345</v>
      </c>
      <c r="M242" s="143" t="s">
        <v>1706</v>
      </c>
      <c r="N242" s="143">
        <v>1</v>
      </c>
      <c r="O242" s="143">
        <v>1</v>
      </c>
      <c r="P242" s="143">
        <v>0</v>
      </c>
      <c r="Q242" s="143">
        <v>1</v>
      </c>
    </row>
    <row r="243" spans="1:17">
      <c r="A243" s="143" t="s">
        <v>2346</v>
      </c>
      <c r="B243" s="143" t="s">
        <v>1708</v>
      </c>
      <c r="C243" s="144">
        <v>1</v>
      </c>
      <c r="D243" s="144">
        <v>1.04</v>
      </c>
      <c r="E243" s="157">
        <v>78209</v>
      </c>
      <c r="F243" s="157">
        <v>82248</v>
      </c>
      <c r="G243" s="157">
        <v>16817.759999999998</v>
      </c>
      <c r="H243" s="151">
        <v>0.16020000000000001</v>
      </c>
      <c r="I243" s="151">
        <v>0.15390000000000001</v>
      </c>
      <c r="J243" s="145"/>
      <c r="K243" s="145"/>
      <c r="L243" s="143" t="s">
        <v>2346</v>
      </c>
      <c r="M243" s="143" t="s">
        <v>1708</v>
      </c>
      <c r="N243" s="143">
        <v>1</v>
      </c>
      <c r="O243" s="143">
        <v>1</v>
      </c>
      <c r="P243" s="143">
        <v>4.0000000000000036E-2</v>
      </c>
      <c r="Q243" s="143">
        <v>1.04</v>
      </c>
    </row>
    <row r="244" spans="1:17">
      <c r="A244" s="143" t="s">
        <v>2347</v>
      </c>
      <c r="B244" s="143" t="s">
        <v>1714</v>
      </c>
      <c r="C244" s="144">
        <v>1</v>
      </c>
      <c r="D244" s="144">
        <v>1</v>
      </c>
      <c r="E244" s="157">
        <v>78209</v>
      </c>
      <c r="F244" s="157">
        <v>82248</v>
      </c>
      <c r="G244" s="157">
        <v>16817.759999999998</v>
      </c>
      <c r="H244" s="151">
        <v>0.16020000000000001</v>
      </c>
      <c r="I244" s="151">
        <v>0.15390000000000001</v>
      </c>
      <c r="J244" s="145"/>
      <c r="K244" s="145"/>
      <c r="L244" s="143" t="s">
        <v>2347</v>
      </c>
      <c r="M244" s="143" t="s">
        <v>1714</v>
      </c>
      <c r="N244" s="143">
        <v>1</v>
      </c>
      <c r="O244" s="143">
        <v>1</v>
      </c>
      <c r="P244" s="143">
        <v>0</v>
      </c>
      <c r="Q244" s="143">
        <v>1</v>
      </c>
    </row>
    <row r="245" spans="1:17">
      <c r="A245" s="143" t="s">
        <v>2348</v>
      </c>
      <c r="B245" s="143" t="s">
        <v>1717</v>
      </c>
      <c r="C245" s="144">
        <v>1</v>
      </c>
      <c r="D245" s="144">
        <v>1.04</v>
      </c>
      <c r="E245" s="157">
        <v>78209</v>
      </c>
      <c r="F245" s="157">
        <v>82248</v>
      </c>
      <c r="G245" s="157">
        <v>16817.759999999998</v>
      </c>
      <c r="H245" s="151">
        <v>0.16020000000000001</v>
      </c>
      <c r="I245" s="151">
        <v>0.15390000000000001</v>
      </c>
      <c r="J245" s="145"/>
      <c r="K245" s="145"/>
      <c r="L245" s="143" t="s">
        <v>2348</v>
      </c>
      <c r="M245" s="143" t="s">
        <v>1717</v>
      </c>
      <c r="N245" s="143">
        <v>1</v>
      </c>
      <c r="O245" s="143">
        <v>1</v>
      </c>
      <c r="P245" s="143">
        <v>4.0000000000000036E-2</v>
      </c>
      <c r="Q245" s="143">
        <v>1.04</v>
      </c>
    </row>
    <row r="246" spans="1:17">
      <c r="A246" s="143" t="s">
        <v>2349</v>
      </c>
      <c r="B246" s="143" t="s">
        <v>1728</v>
      </c>
      <c r="C246" s="144">
        <v>1</v>
      </c>
      <c r="D246" s="144">
        <v>1.04</v>
      </c>
      <c r="E246" s="157">
        <v>78209</v>
      </c>
      <c r="F246" s="157">
        <v>82248</v>
      </c>
      <c r="G246" s="157">
        <v>16817.759999999998</v>
      </c>
      <c r="H246" s="151">
        <v>0.16020000000000001</v>
      </c>
      <c r="I246" s="151">
        <v>0.15390000000000001</v>
      </c>
      <c r="J246" s="145"/>
      <c r="K246" s="145"/>
      <c r="L246" s="143" t="s">
        <v>2349</v>
      </c>
      <c r="M246" s="143" t="s">
        <v>1728</v>
      </c>
      <c r="N246" s="143">
        <v>1</v>
      </c>
      <c r="O246" s="143">
        <v>1</v>
      </c>
      <c r="P246" s="143">
        <v>4.0000000000000036E-2</v>
      </c>
      <c r="Q246" s="143">
        <v>1.04</v>
      </c>
    </row>
    <row r="247" spans="1:17">
      <c r="A247" s="143" t="s">
        <v>2350</v>
      </c>
      <c r="B247" s="143" t="s">
        <v>1749</v>
      </c>
      <c r="C247" s="144">
        <v>1</v>
      </c>
      <c r="D247" s="144">
        <v>1.04</v>
      </c>
      <c r="E247" s="157">
        <v>78209</v>
      </c>
      <c r="F247" s="157">
        <v>82248</v>
      </c>
      <c r="G247" s="157">
        <v>16817.759999999998</v>
      </c>
      <c r="H247" s="151">
        <v>0.16020000000000001</v>
      </c>
      <c r="I247" s="151">
        <v>0.15390000000000001</v>
      </c>
      <c r="J247" s="145"/>
      <c r="K247" s="145"/>
      <c r="L247" s="143" t="s">
        <v>2350</v>
      </c>
      <c r="M247" s="143" t="s">
        <v>1749</v>
      </c>
      <c r="N247" s="143">
        <v>1</v>
      </c>
      <c r="O247" s="143">
        <v>1</v>
      </c>
      <c r="P247" s="143">
        <v>4.0000000000000036E-2</v>
      </c>
      <c r="Q247" s="143">
        <v>1.04</v>
      </c>
    </row>
    <row r="248" spans="1:17">
      <c r="A248" s="143" t="s">
        <v>2351</v>
      </c>
      <c r="B248" s="143" t="s">
        <v>1753</v>
      </c>
      <c r="C248" s="144">
        <v>1</v>
      </c>
      <c r="D248" s="144">
        <v>1</v>
      </c>
      <c r="E248" s="157">
        <v>78209</v>
      </c>
      <c r="F248" s="157">
        <v>82248</v>
      </c>
      <c r="G248" s="157">
        <v>16817.759999999998</v>
      </c>
      <c r="H248" s="151">
        <v>0.16020000000000001</v>
      </c>
      <c r="I248" s="151">
        <v>0.15390000000000001</v>
      </c>
      <c r="J248" s="145"/>
      <c r="K248" s="145"/>
      <c r="L248" s="143" t="s">
        <v>2351</v>
      </c>
      <c r="M248" s="143" t="s">
        <v>1753</v>
      </c>
      <c r="N248" s="143">
        <v>1</v>
      </c>
      <c r="O248" s="143">
        <v>1</v>
      </c>
      <c r="P248" s="143">
        <v>0</v>
      </c>
      <c r="Q248" s="143">
        <v>1</v>
      </c>
    </row>
    <row r="249" spans="1:17">
      <c r="A249" s="143" t="s">
        <v>2352</v>
      </c>
      <c r="B249" s="143" t="s">
        <v>1764</v>
      </c>
      <c r="C249" s="144">
        <v>1</v>
      </c>
      <c r="D249" s="144">
        <v>1.04</v>
      </c>
      <c r="E249" s="157">
        <v>78209</v>
      </c>
      <c r="F249" s="157">
        <v>82248</v>
      </c>
      <c r="G249" s="157">
        <v>16817.759999999998</v>
      </c>
      <c r="H249" s="151">
        <v>0.16020000000000001</v>
      </c>
      <c r="I249" s="151">
        <v>0.15390000000000001</v>
      </c>
      <c r="J249" s="145"/>
      <c r="K249" s="145"/>
      <c r="L249" s="143" t="s">
        <v>2352</v>
      </c>
      <c r="M249" s="143" t="s">
        <v>1764</v>
      </c>
      <c r="N249" s="143">
        <v>1</v>
      </c>
      <c r="O249" s="143">
        <v>1</v>
      </c>
      <c r="P249" s="143">
        <v>4.0000000000000036E-2</v>
      </c>
      <c r="Q249" s="143">
        <v>1.04</v>
      </c>
    </row>
    <row r="250" spans="1:17">
      <c r="A250" s="143" t="s">
        <v>2353</v>
      </c>
      <c r="B250" s="143" t="s">
        <v>1773</v>
      </c>
      <c r="C250" s="144">
        <v>1</v>
      </c>
      <c r="D250" s="144">
        <v>1</v>
      </c>
      <c r="E250" s="157">
        <v>78209</v>
      </c>
      <c r="F250" s="157">
        <v>82248</v>
      </c>
      <c r="G250" s="157">
        <v>16817.759999999998</v>
      </c>
      <c r="H250" s="151">
        <v>0.16020000000000001</v>
      </c>
      <c r="I250" s="151">
        <v>0.15390000000000001</v>
      </c>
      <c r="J250" s="145"/>
      <c r="K250" s="145"/>
      <c r="L250" s="143" t="s">
        <v>2353</v>
      </c>
      <c r="M250" s="143" t="s">
        <v>1773</v>
      </c>
      <c r="N250" s="143">
        <v>1</v>
      </c>
      <c r="O250" s="143">
        <v>1</v>
      </c>
      <c r="P250" s="143">
        <v>0</v>
      </c>
      <c r="Q250" s="143">
        <v>1</v>
      </c>
    </row>
    <row r="251" spans="1:17">
      <c r="A251" s="143" t="s">
        <v>2354</v>
      </c>
      <c r="B251" s="143" t="s">
        <v>1776</v>
      </c>
      <c r="C251" s="144">
        <v>1</v>
      </c>
      <c r="D251" s="144">
        <v>1</v>
      </c>
      <c r="E251" s="157">
        <v>78209</v>
      </c>
      <c r="F251" s="157">
        <v>82248</v>
      </c>
      <c r="G251" s="157">
        <v>16817.759999999998</v>
      </c>
      <c r="H251" s="151">
        <v>0.16020000000000001</v>
      </c>
      <c r="I251" s="151">
        <v>0.15390000000000001</v>
      </c>
      <c r="J251" s="145"/>
      <c r="K251" s="145"/>
      <c r="L251" s="143" t="s">
        <v>2354</v>
      </c>
      <c r="M251" s="143" t="s">
        <v>1776</v>
      </c>
      <c r="N251" s="143">
        <v>1</v>
      </c>
      <c r="O251" s="143">
        <v>1</v>
      </c>
      <c r="P251" s="143">
        <v>0</v>
      </c>
      <c r="Q251" s="143">
        <v>1</v>
      </c>
    </row>
    <row r="252" spans="1:17">
      <c r="A252" s="143" t="s">
        <v>2355</v>
      </c>
      <c r="B252" s="143" t="s">
        <v>1785</v>
      </c>
      <c r="C252" s="144">
        <v>1</v>
      </c>
      <c r="D252" s="144">
        <v>1</v>
      </c>
      <c r="E252" s="157">
        <v>78209</v>
      </c>
      <c r="F252" s="157">
        <v>82248</v>
      </c>
      <c r="G252" s="157">
        <v>16817.759999999998</v>
      </c>
      <c r="H252" s="151">
        <v>0.16020000000000001</v>
      </c>
      <c r="I252" s="151">
        <v>0.15390000000000001</v>
      </c>
      <c r="J252" s="145"/>
      <c r="K252" s="145"/>
      <c r="L252" s="143" t="s">
        <v>2355</v>
      </c>
      <c r="M252" s="143" t="s">
        <v>1785</v>
      </c>
      <c r="N252" s="143">
        <v>1</v>
      </c>
      <c r="O252" s="143">
        <v>1</v>
      </c>
      <c r="P252" s="143">
        <v>0</v>
      </c>
      <c r="Q252" s="143">
        <v>1</v>
      </c>
    </row>
    <row r="253" spans="1:17">
      <c r="A253" s="143" t="s">
        <v>2356</v>
      </c>
      <c r="B253" s="143" t="s">
        <v>1791</v>
      </c>
      <c r="C253" s="144">
        <v>1</v>
      </c>
      <c r="D253" s="144">
        <v>1</v>
      </c>
      <c r="E253" s="157">
        <v>78209</v>
      </c>
      <c r="F253" s="157">
        <v>82248</v>
      </c>
      <c r="G253" s="157">
        <v>16817.759999999998</v>
      </c>
      <c r="H253" s="151">
        <v>0.16020000000000001</v>
      </c>
      <c r="I253" s="151">
        <v>0.15390000000000001</v>
      </c>
      <c r="J253" s="145"/>
      <c r="K253" s="145"/>
      <c r="L253" s="143" t="s">
        <v>2356</v>
      </c>
      <c r="M253" s="143" t="s">
        <v>1791</v>
      </c>
      <c r="N253" s="143">
        <v>1</v>
      </c>
      <c r="O253" s="143">
        <v>1</v>
      </c>
      <c r="P253" s="143">
        <v>0</v>
      </c>
      <c r="Q253" s="143">
        <v>1</v>
      </c>
    </row>
    <row r="254" spans="1:17">
      <c r="A254" s="143" t="s">
        <v>2357</v>
      </c>
      <c r="B254" s="143" t="s">
        <v>2436</v>
      </c>
      <c r="C254" s="144">
        <v>1</v>
      </c>
      <c r="D254" s="144">
        <v>1</v>
      </c>
      <c r="E254" s="157">
        <v>78209</v>
      </c>
      <c r="F254" s="157">
        <v>82248</v>
      </c>
      <c r="G254" s="157">
        <v>16817.759999999998</v>
      </c>
      <c r="H254" s="151">
        <v>0.16020000000000001</v>
      </c>
      <c r="I254" s="151">
        <v>0.15390000000000001</v>
      </c>
      <c r="J254" s="145"/>
      <c r="K254" s="145"/>
      <c r="L254" s="143" t="s">
        <v>2357</v>
      </c>
      <c r="M254" s="143" t="s">
        <v>1797</v>
      </c>
      <c r="N254" s="143">
        <v>1</v>
      </c>
      <c r="O254" s="143">
        <v>1</v>
      </c>
      <c r="P254" s="143">
        <v>0</v>
      </c>
      <c r="Q254" s="143">
        <v>1</v>
      </c>
    </row>
    <row r="255" spans="1:17">
      <c r="A255" s="143" t="s">
        <v>2885</v>
      </c>
      <c r="B255" s="146" t="s">
        <v>2916</v>
      </c>
      <c r="C255" s="144">
        <v>1</v>
      </c>
      <c r="D255" s="144">
        <v>1</v>
      </c>
      <c r="E255" s="157">
        <v>78209</v>
      </c>
      <c r="F255" s="157">
        <v>82248</v>
      </c>
      <c r="G255" s="157">
        <v>16817.759999999998</v>
      </c>
      <c r="H255" s="151">
        <v>0.16020000000000001</v>
      </c>
      <c r="I255" s="151">
        <v>0.15390000000000001</v>
      </c>
      <c r="J255" s="145"/>
      <c r="K255" s="145"/>
      <c r="L255" s="143" t="s">
        <v>2885</v>
      </c>
      <c r="M255" s="143" t="s">
        <v>2969</v>
      </c>
      <c r="N255" s="143">
        <v>1</v>
      </c>
      <c r="O255" s="143">
        <v>1</v>
      </c>
      <c r="P255" s="143">
        <v>0</v>
      </c>
      <c r="Q255" s="143">
        <v>1</v>
      </c>
    </row>
    <row r="256" spans="1:17">
      <c r="A256" s="143" t="s">
        <v>2358</v>
      </c>
      <c r="B256" s="143" t="s">
        <v>2435</v>
      </c>
      <c r="C256" s="144">
        <v>1</v>
      </c>
      <c r="D256" s="144">
        <v>1</v>
      </c>
      <c r="E256" s="157">
        <v>78209</v>
      </c>
      <c r="F256" s="157">
        <v>82248</v>
      </c>
      <c r="G256" s="157">
        <v>16817.759999999998</v>
      </c>
      <c r="H256" s="151">
        <v>0.16020000000000001</v>
      </c>
      <c r="I256" s="151">
        <v>0.15390000000000001</v>
      </c>
      <c r="J256" s="145"/>
      <c r="K256" s="145"/>
      <c r="L256" s="143" t="s">
        <v>2358</v>
      </c>
      <c r="M256" s="143" t="s">
        <v>1798</v>
      </c>
      <c r="N256" s="143">
        <v>1</v>
      </c>
      <c r="O256" s="143">
        <v>1</v>
      </c>
      <c r="P256" s="143">
        <v>0</v>
      </c>
      <c r="Q256" s="143">
        <v>1</v>
      </c>
    </row>
    <row r="257" spans="1:17">
      <c r="A257" s="143" t="s">
        <v>2359</v>
      </c>
      <c r="B257" s="143" t="s">
        <v>1799</v>
      </c>
      <c r="C257" s="144">
        <v>1</v>
      </c>
      <c r="D257" s="144">
        <v>1</v>
      </c>
      <c r="E257" s="157">
        <v>78209</v>
      </c>
      <c r="F257" s="157">
        <v>82248</v>
      </c>
      <c r="G257" s="157">
        <v>16817.759999999998</v>
      </c>
      <c r="H257" s="151">
        <v>0.16020000000000001</v>
      </c>
      <c r="I257" s="151">
        <v>0.15390000000000001</v>
      </c>
      <c r="J257" s="145"/>
      <c r="K257" s="145"/>
      <c r="L257" s="143" t="s">
        <v>2359</v>
      </c>
      <c r="M257" s="143" t="s">
        <v>1799</v>
      </c>
      <c r="N257" s="143">
        <v>1</v>
      </c>
      <c r="O257" s="143">
        <v>1</v>
      </c>
      <c r="P257" s="143">
        <v>0</v>
      </c>
      <c r="Q257" s="143">
        <v>1</v>
      </c>
    </row>
    <row r="258" spans="1:17">
      <c r="A258" s="143" t="s">
        <v>2360</v>
      </c>
      <c r="B258" s="143" t="s">
        <v>1801</v>
      </c>
      <c r="C258" s="144">
        <v>1</v>
      </c>
      <c r="D258" s="144">
        <v>1</v>
      </c>
      <c r="E258" s="157">
        <v>78209</v>
      </c>
      <c r="F258" s="157">
        <v>82248</v>
      </c>
      <c r="G258" s="157">
        <v>16817.759999999998</v>
      </c>
      <c r="H258" s="151">
        <v>0.16020000000000001</v>
      </c>
      <c r="I258" s="151">
        <v>0.15390000000000001</v>
      </c>
      <c r="J258" s="145"/>
      <c r="K258" s="145"/>
      <c r="L258" s="143" t="s">
        <v>2360</v>
      </c>
      <c r="M258" s="143" t="s">
        <v>1801</v>
      </c>
      <c r="N258" s="143">
        <v>1</v>
      </c>
      <c r="O258" s="143">
        <v>1</v>
      </c>
      <c r="P258" s="143">
        <v>0</v>
      </c>
      <c r="Q258" s="143">
        <v>1</v>
      </c>
    </row>
    <row r="259" spans="1:17">
      <c r="A259" s="143" t="s">
        <v>2361</v>
      </c>
      <c r="B259" s="143" t="s">
        <v>1804</v>
      </c>
      <c r="C259" s="144">
        <v>1</v>
      </c>
      <c r="D259" s="144">
        <v>1</v>
      </c>
      <c r="E259" s="157">
        <v>78209</v>
      </c>
      <c r="F259" s="157">
        <v>82248</v>
      </c>
      <c r="G259" s="157">
        <v>16817.759999999998</v>
      </c>
      <c r="H259" s="151">
        <v>0.16020000000000001</v>
      </c>
      <c r="I259" s="151">
        <v>0.15390000000000001</v>
      </c>
      <c r="J259" s="145"/>
      <c r="K259" s="145"/>
      <c r="L259" s="143" t="s">
        <v>2361</v>
      </c>
      <c r="M259" s="143" t="s">
        <v>1804</v>
      </c>
      <c r="N259" s="143">
        <v>1</v>
      </c>
      <c r="O259" s="143">
        <v>1</v>
      </c>
      <c r="P259" s="143">
        <v>0</v>
      </c>
      <c r="Q259" s="143">
        <v>1</v>
      </c>
    </row>
    <row r="260" spans="1:17">
      <c r="A260" s="143" t="s">
        <v>2362</v>
      </c>
      <c r="B260" s="143" t="s">
        <v>1808</v>
      </c>
      <c r="C260" s="144">
        <v>1</v>
      </c>
      <c r="D260" s="144">
        <v>1</v>
      </c>
      <c r="E260" s="157">
        <v>78209</v>
      </c>
      <c r="F260" s="157">
        <v>82248</v>
      </c>
      <c r="G260" s="157">
        <v>16817.759999999998</v>
      </c>
      <c r="H260" s="151">
        <v>0.16020000000000001</v>
      </c>
      <c r="I260" s="151">
        <v>0.15390000000000001</v>
      </c>
      <c r="J260" s="145"/>
      <c r="K260" s="145"/>
      <c r="L260" s="143" t="s">
        <v>2362</v>
      </c>
      <c r="M260" s="143" t="s">
        <v>1808</v>
      </c>
      <c r="N260" s="143">
        <v>1</v>
      </c>
      <c r="O260" s="143">
        <v>1</v>
      </c>
      <c r="P260" s="143">
        <v>0</v>
      </c>
      <c r="Q260" s="143">
        <v>1</v>
      </c>
    </row>
    <row r="261" spans="1:17">
      <c r="A261" s="143" t="s">
        <v>2363</v>
      </c>
      <c r="B261" s="143" t="s">
        <v>1812</v>
      </c>
      <c r="C261" s="144">
        <v>1</v>
      </c>
      <c r="D261" s="144">
        <v>1.04</v>
      </c>
      <c r="E261" s="157">
        <v>78209</v>
      </c>
      <c r="F261" s="157">
        <v>82248</v>
      </c>
      <c r="G261" s="157">
        <v>16817.759999999998</v>
      </c>
      <c r="H261" s="151">
        <v>0.16020000000000001</v>
      </c>
      <c r="I261" s="151">
        <v>0.15390000000000001</v>
      </c>
      <c r="J261" s="145"/>
      <c r="K261" s="145"/>
      <c r="L261" s="143" t="s">
        <v>2363</v>
      </c>
      <c r="M261" s="143" t="s">
        <v>1812</v>
      </c>
      <c r="N261" s="143">
        <v>1</v>
      </c>
      <c r="O261" s="143">
        <v>1</v>
      </c>
      <c r="P261" s="143">
        <v>4.0000000000000036E-2</v>
      </c>
      <c r="Q261" s="143">
        <v>1.04</v>
      </c>
    </row>
    <row r="262" spans="1:17">
      <c r="A262" s="143" t="s">
        <v>2364</v>
      </c>
      <c r="B262" s="143" t="s">
        <v>1818</v>
      </c>
      <c r="C262" s="144">
        <v>1</v>
      </c>
      <c r="D262" s="144">
        <v>1</v>
      </c>
      <c r="E262" s="157">
        <v>78209</v>
      </c>
      <c r="F262" s="157">
        <v>82248</v>
      </c>
      <c r="G262" s="157">
        <v>16817.759999999998</v>
      </c>
      <c r="H262" s="151">
        <v>0.16020000000000001</v>
      </c>
      <c r="I262" s="151">
        <v>0.15390000000000001</v>
      </c>
      <c r="J262" s="145"/>
      <c r="K262" s="145"/>
      <c r="L262" s="143" t="s">
        <v>2364</v>
      </c>
      <c r="M262" s="143" t="s">
        <v>1818</v>
      </c>
      <c r="N262" s="143">
        <v>1</v>
      </c>
      <c r="O262" s="143">
        <v>1</v>
      </c>
      <c r="P262" s="143">
        <v>0</v>
      </c>
      <c r="Q262" s="143">
        <v>1</v>
      </c>
    </row>
    <row r="263" spans="1:17">
      <c r="A263" s="143" t="s">
        <v>2365</v>
      </c>
      <c r="B263" s="143" t="s">
        <v>1821</v>
      </c>
      <c r="C263" s="144">
        <v>1</v>
      </c>
      <c r="D263" s="144">
        <v>1</v>
      </c>
      <c r="E263" s="157">
        <v>78209</v>
      </c>
      <c r="F263" s="157">
        <v>82248</v>
      </c>
      <c r="G263" s="157">
        <v>16817.759999999998</v>
      </c>
      <c r="H263" s="151">
        <v>0.16020000000000001</v>
      </c>
      <c r="I263" s="151">
        <v>0.15390000000000001</v>
      </c>
      <c r="J263" s="145"/>
      <c r="K263" s="145"/>
      <c r="L263" s="143" t="s">
        <v>2365</v>
      </c>
      <c r="M263" s="143" t="s">
        <v>1821</v>
      </c>
      <c r="N263" s="143">
        <v>1</v>
      </c>
      <c r="O263" s="143">
        <v>1</v>
      </c>
      <c r="P263" s="143">
        <v>0</v>
      </c>
      <c r="Q263" s="143">
        <v>1</v>
      </c>
    </row>
    <row r="264" spans="1:17">
      <c r="A264" s="143" t="s">
        <v>2366</v>
      </c>
      <c r="B264" s="143" t="s">
        <v>1823</v>
      </c>
      <c r="C264" s="144">
        <v>1</v>
      </c>
      <c r="D264" s="144">
        <v>1</v>
      </c>
      <c r="E264" s="157">
        <v>78209</v>
      </c>
      <c r="F264" s="157">
        <v>82248</v>
      </c>
      <c r="G264" s="157">
        <v>16817.759999999998</v>
      </c>
      <c r="H264" s="151">
        <v>0.16020000000000001</v>
      </c>
      <c r="I264" s="151">
        <v>0.15390000000000001</v>
      </c>
      <c r="J264" s="145"/>
      <c r="K264" s="145"/>
      <c r="L264" s="143" t="s">
        <v>2366</v>
      </c>
      <c r="M264" s="143" t="s">
        <v>1823</v>
      </c>
      <c r="N264" s="143">
        <v>1</v>
      </c>
      <c r="O264" s="143">
        <v>1</v>
      </c>
      <c r="P264" s="143">
        <v>0</v>
      </c>
      <c r="Q264" s="143">
        <v>1</v>
      </c>
    </row>
    <row r="265" spans="1:17">
      <c r="A265" s="143" t="s">
        <v>2367</v>
      </c>
      <c r="B265" s="143" t="s">
        <v>1825</v>
      </c>
      <c r="C265" s="144">
        <v>1</v>
      </c>
      <c r="D265" s="144">
        <v>1</v>
      </c>
      <c r="E265" s="157">
        <v>78209</v>
      </c>
      <c r="F265" s="157">
        <v>82248</v>
      </c>
      <c r="G265" s="157">
        <v>16817.759999999998</v>
      </c>
      <c r="H265" s="151">
        <v>0.16020000000000001</v>
      </c>
      <c r="I265" s="151">
        <v>0.15390000000000001</v>
      </c>
      <c r="J265" s="145"/>
      <c r="K265" s="145"/>
      <c r="L265" s="143" t="s">
        <v>2367</v>
      </c>
      <c r="M265" s="143" t="s">
        <v>1825</v>
      </c>
      <c r="N265" s="143">
        <v>1</v>
      </c>
      <c r="O265" s="143">
        <v>1</v>
      </c>
      <c r="P265" s="143">
        <v>0</v>
      </c>
      <c r="Q265" s="143">
        <v>1</v>
      </c>
    </row>
    <row r="266" spans="1:17">
      <c r="A266" s="143" t="s">
        <v>2368</v>
      </c>
      <c r="B266" s="143" t="s">
        <v>1827</v>
      </c>
      <c r="C266" s="144">
        <v>1</v>
      </c>
      <c r="D266" s="144">
        <v>1</v>
      </c>
      <c r="E266" s="157">
        <v>78209</v>
      </c>
      <c r="F266" s="157">
        <v>82248</v>
      </c>
      <c r="G266" s="157">
        <v>16817.759999999998</v>
      </c>
      <c r="H266" s="151">
        <v>0.16020000000000001</v>
      </c>
      <c r="I266" s="151">
        <v>0.15390000000000001</v>
      </c>
      <c r="J266" s="145"/>
      <c r="K266" s="145"/>
      <c r="L266" s="143" t="s">
        <v>2368</v>
      </c>
      <c r="M266" s="143" t="s">
        <v>1827</v>
      </c>
      <c r="N266" s="143">
        <v>1</v>
      </c>
      <c r="O266" s="143">
        <v>1</v>
      </c>
      <c r="P266" s="143">
        <v>0</v>
      </c>
      <c r="Q266" s="143">
        <v>1</v>
      </c>
    </row>
    <row r="267" spans="1:17">
      <c r="A267" s="143" t="s">
        <v>2369</v>
      </c>
      <c r="B267" s="143" t="s">
        <v>1831</v>
      </c>
      <c r="C267" s="144">
        <v>1</v>
      </c>
      <c r="D267" s="144">
        <v>1</v>
      </c>
      <c r="E267" s="157">
        <v>78209</v>
      </c>
      <c r="F267" s="157">
        <v>82248</v>
      </c>
      <c r="G267" s="157">
        <v>16817.759999999998</v>
      </c>
      <c r="H267" s="151">
        <v>0.16020000000000001</v>
      </c>
      <c r="I267" s="151">
        <v>0.15390000000000001</v>
      </c>
      <c r="J267" s="145"/>
      <c r="K267" s="145"/>
      <c r="L267" s="143" t="s">
        <v>2369</v>
      </c>
      <c r="M267" s="143" t="s">
        <v>1831</v>
      </c>
      <c r="N267" s="143">
        <v>1</v>
      </c>
      <c r="O267" s="143">
        <v>1</v>
      </c>
      <c r="P267" s="143">
        <v>0</v>
      </c>
      <c r="Q267" s="143">
        <v>1</v>
      </c>
    </row>
    <row r="268" spans="1:17">
      <c r="A268" s="143" t="s">
        <v>2370</v>
      </c>
      <c r="B268" s="143" t="s">
        <v>1835</v>
      </c>
      <c r="C268" s="144">
        <v>1</v>
      </c>
      <c r="D268" s="144">
        <v>1</v>
      </c>
      <c r="E268" s="157">
        <v>78209</v>
      </c>
      <c r="F268" s="157">
        <v>82248</v>
      </c>
      <c r="G268" s="157">
        <v>16817.759999999998</v>
      </c>
      <c r="H268" s="151">
        <v>0.16020000000000001</v>
      </c>
      <c r="I268" s="151">
        <v>0.15390000000000001</v>
      </c>
      <c r="J268" s="145"/>
      <c r="K268" s="145"/>
      <c r="L268" s="143" t="s">
        <v>2370</v>
      </c>
      <c r="M268" s="143" t="s">
        <v>1835</v>
      </c>
      <c r="N268" s="143">
        <v>1</v>
      </c>
      <c r="O268" s="143">
        <v>1</v>
      </c>
      <c r="P268" s="143">
        <v>0</v>
      </c>
      <c r="Q268" s="143">
        <v>1</v>
      </c>
    </row>
    <row r="269" spans="1:17">
      <c r="A269" s="143" t="s">
        <v>2371</v>
      </c>
      <c r="B269" s="143" t="s">
        <v>1840</v>
      </c>
      <c r="C269" s="144">
        <v>1.06</v>
      </c>
      <c r="D269" s="144">
        <v>1.06</v>
      </c>
      <c r="E269" s="157">
        <v>78209</v>
      </c>
      <c r="F269" s="157">
        <v>82248</v>
      </c>
      <c r="G269" s="157">
        <v>16817.759999999998</v>
      </c>
      <c r="H269" s="151">
        <v>0.16020000000000001</v>
      </c>
      <c r="I269" s="151">
        <v>0.15390000000000001</v>
      </c>
      <c r="J269" s="145"/>
      <c r="K269" s="145"/>
      <c r="L269" s="143" t="s">
        <v>2371</v>
      </c>
      <c r="M269" s="143" t="s">
        <v>1840</v>
      </c>
      <c r="N269" s="143">
        <v>1.06</v>
      </c>
      <c r="O269" s="143">
        <v>1.06</v>
      </c>
      <c r="P269" s="143">
        <v>0</v>
      </c>
      <c r="Q269" s="143">
        <v>1.06</v>
      </c>
    </row>
    <row r="270" spans="1:17">
      <c r="A270" s="143" t="s">
        <v>2372</v>
      </c>
      <c r="B270" s="143" t="s">
        <v>1851</v>
      </c>
      <c r="C270" s="144">
        <v>1</v>
      </c>
      <c r="D270" s="144">
        <v>1</v>
      </c>
      <c r="E270" s="157">
        <v>78209</v>
      </c>
      <c r="F270" s="157">
        <v>82248</v>
      </c>
      <c r="G270" s="157">
        <v>16817.759999999998</v>
      </c>
      <c r="H270" s="151">
        <v>0.16020000000000001</v>
      </c>
      <c r="I270" s="151">
        <v>0.15390000000000001</v>
      </c>
      <c r="J270" s="145"/>
      <c r="K270" s="145"/>
      <c r="L270" s="143" t="s">
        <v>2372</v>
      </c>
      <c r="M270" s="143" t="s">
        <v>1851</v>
      </c>
      <c r="N270" s="143">
        <v>1</v>
      </c>
      <c r="O270" s="143">
        <v>1</v>
      </c>
      <c r="P270" s="143">
        <v>0</v>
      </c>
      <c r="Q270" s="143">
        <v>1</v>
      </c>
    </row>
    <row r="271" spans="1:17">
      <c r="A271" s="143" t="s">
        <v>2373</v>
      </c>
      <c r="B271" s="143" t="s">
        <v>1870</v>
      </c>
      <c r="C271" s="144">
        <v>1</v>
      </c>
      <c r="D271" s="144">
        <v>1</v>
      </c>
      <c r="E271" s="157">
        <v>78209</v>
      </c>
      <c r="F271" s="157">
        <v>82248</v>
      </c>
      <c r="G271" s="157">
        <v>16817.759999999998</v>
      </c>
      <c r="H271" s="151">
        <v>0.16020000000000001</v>
      </c>
      <c r="I271" s="151">
        <v>0.15390000000000001</v>
      </c>
      <c r="J271" s="145"/>
      <c r="K271" s="145"/>
      <c r="L271" s="143" t="s">
        <v>2373</v>
      </c>
      <c r="M271" s="143" t="s">
        <v>1870</v>
      </c>
      <c r="N271" s="143">
        <v>1</v>
      </c>
      <c r="O271" s="143">
        <v>1</v>
      </c>
      <c r="P271" s="143">
        <v>0</v>
      </c>
      <c r="Q271" s="143">
        <v>1</v>
      </c>
    </row>
    <row r="272" spans="1:17">
      <c r="A272" s="143" t="s">
        <v>2374</v>
      </c>
      <c r="B272" s="143" t="s">
        <v>1881</v>
      </c>
      <c r="C272" s="144">
        <v>1</v>
      </c>
      <c r="D272" s="144">
        <v>1.04</v>
      </c>
      <c r="E272" s="157">
        <v>78209</v>
      </c>
      <c r="F272" s="157">
        <v>82248</v>
      </c>
      <c r="G272" s="157">
        <v>16817.759999999998</v>
      </c>
      <c r="H272" s="151">
        <v>0.16020000000000001</v>
      </c>
      <c r="I272" s="151">
        <v>0.15390000000000001</v>
      </c>
      <c r="J272" s="145"/>
      <c r="K272" s="145"/>
      <c r="L272" s="143" t="s">
        <v>2374</v>
      </c>
      <c r="M272" s="143" t="s">
        <v>1881</v>
      </c>
      <c r="N272" s="143">
        <v>1</v>
      </c>
      <c r="O272" s="143">
        <v>1</v>
      </c>
      <c r="P272" s="143">
        <v>4.0000000000000036E-2</v>
      </c>
      <c r="Q272" s="143">
        <v>1.04</v>
      </c>
    </row>
    <row r="273" spans="1:17">
      <c r="A273" s="143" t="s">
        <v>2375</v>
      </c>
      <c r="B273" s="143" t="s">
        <v>1895</v>
      </c>
      <c r="C273" s="144">
        <v>1</v>
      </c>
      <c r="D273" s="144">
        <v>1</v>
      </c>
      <c r="E273" s="157">
        <v>78209</v>
      </c>
      <c r="F273" s="157">
        <v>82248</v>
      </c>
      <c r="G273" s="157">
        <v>16817.759999999998</v>
      </c>
      <c r="H273" s="151">
        <v>0.16020000000000001</v>
      </c>
      <c r="I273" s="151">
        <v>0.15390000000000001</v>
      </c>
      <c r="J273" s="145"/>
      <c r="K273" s="145"/>
      <c r="L273" s="143" t="s">
        <v>2375</v>
      </c>
      <c r="M273" s="143" t="s">
        <v>1895</v>
      </c>
      <c r="N273" s="143">
        <v>1</v>
      </c>
      <c r="O273" s="143">
        <v>1</v>
      </c>
      <c r="P273" s="143">
        <v>0</v>
      </c>
      <c r="Q273" s="143">
        <v>1</v>
      </c>
    </row>
    <row r="274" spans="1:17">
      <c r="A274" s="143" t="s">
        <v>2376</v>
      </c>
      <c r="B274" s="143" t="s">
        <v>1897</v>
      </c>
      <c r="C274" s="144">
        <v>1</v>
      </c>
      <c r="D274" s="144">
        <v>1</v>
      </c>
      <c r="E274" s="157">
        <v>78209</v>
      </c>
      <c r="F274" s="157">
        <v>82248</v>
      </c>
      <c r="G274" s="157">
        <v>16817.759999999998</v>
      </c>
      <c r="H274" s="151">
        <v>0.16020000000000001</v>
      </c>
      <c r="I274" s="151">
        <v>0.15390000000000001</v>
      </c>
      <c r="J274" s="145"/>
      <c r="K274" s="145"/>
      <c r="L274" s="143" t="s">
        <v>2376</v>
      </c>
      <c r="M274" s="143" t="s">
        <v>1897</v>
      </c>
      <c r="N274" s="143">
        <v>1</v>
      </c>
      <c r="O274" s="143">
        <v>1</v>
      </c>
      <c r="P274" s="143">
        <v>0</v>
      </c>
      <c r="Q274" s="143">
        <v>1</v>
      </c>
    </row>
    <row r="275" spans="1:17">
      <c r="A275" s="143" t="s">
        <v>2377</v>
      </c>
      <c r="B275" s="143" t="s">
        <v>1899</v>
      </c>
      <c r="C275" s="144">
        <v>1</v>
      </c>
      <c r="D275" s="144">
        <v>1</v>
      </c>
      <c r="E275" s="157">
        <v>78209</v>
      </c>
      <c r="F275" s="157">
        <v>82248</v>
      </c>
      <c r="G275" s="157">
        <v>16817.759999999998</v>
      </c>
      <c r="H275" s="151">
        <v>0.16020000000000001</v>
      </c>
      <c r="I275" s="151">
        <v>0.15390000000000001</v>
      </c>
      <c r="J275" s="145"/>
      <c r="K275" s="145"/>
      <c r="L275" s="143" t="s">
        <v>2377</v>
      </c>
      <c r="M275" s="143" t="s">
        <v>1899</v>
      </c>
      <c r="N275" s="143">
        <v>1</v>
      </c>
      <c r="O275" s="143">
        <v>1</v>
      </c>
      <c r="P275" s="143">
        <v>0</v>
      </c>
      <c r="Q275" s="143">
        <v>1</v>
      </c>
    </row>
    <row r="276" spans="1:17">
      <c r="A276" s="143" t="s">
        <v>2378</v>
      </c>
      <c r="B276" s="143" t="s">
        <v>1905</v>
      </c>
      <c r="C276" s="144">
        <v>1</v>
      </c>
      <c r="D276" s="144">
        <v>1</v>
      </c>
      <c r="E276" s="157">
        <v>78209</v>
      </c>
      <c r="F276" s="157">
        <v>82248</v>
      </c>
      <c r="G276" s="157">
        <v>16817.759999999998</v>
      </c>
      <c r="H276" s="151">
        <v>0.16020000000000001</v>
      </c>
      <c r="I276" s="151">
        <v>0.15390000000000001</v>
      </c>
      <c r="J276" s="145"/>
      <c r="K276" s="145"/>
      <c r="L276" s="143" t="s">
        <v>2378</v>
      </c>
      <c r="M276" s="143" t="s">
        <v>1905</v>
      </c>
      <c r="N276" s="143">
        <v>1</v>
      </c>
      <c r="O276" s="143">
        <v>1</v>
      </c>
      <c r="P276" s="143">
        <v>0</v>
      </c>
      <c r="Q276" s="143">
        <v>1</v>
      </c>
    </row>
    <row r="277" spans="1:17">
      <c r="A277" s="143" t="s">
        <v>2460</v>
      </c>
      <c r="B277" s="143" t="s">
        <v>2856</v>
      </c>
      <c r="C277" s="144">
        <v>1</v>
      </c>
      <c r="D277" s="144">
        <v>1</v>
      </c>
      <c r="E277" s="157">
        <v>78209</v>
      </c>
      <c r="F277" s="157">
        <v>82248</v>
      </c>
      <c r="G277" s="157">
        <v>16817.759999999998</v>
      </c>
      <c r="H277" s="151">
        <v>0.16020000000000001</v>
      </c>
      <c r="I277" s="151">
        <v>0.15390000000000001</v>
      </c>
      <c r="J277" s="145"/>
      <c r="K277" s="145"/>
      <c r="L277" s="143" t="s">
        <v>2460</v>
      </c>
      <c r="M277" s="143" t="s">
        <v>2856</v>
      </c>
      <c r="N277" s="143">
        <v>1</v>
      </c>
      <c r="O277" s="143">
        <v>1</v>
      </c>
      <c r="P277" s="143">
        <v>0</v>
      </c>
      <c r="Q277" s="143">
        <v>1</v>
      </c>
    </row>
    <row r="278" spans="1:17">
      <c r="A278" s="143" t="s">
        <v>2379</v>
      </c>
      <c r="B278" s="143" t="s">
        <v>1909</v>
      </c>
      <c r="C278" s="144">
        <v>1</v>
      </c>
      <c r="D278" s="144">
        <v>1.04</v>
      </c>
      <c r="E278" s="157">
        <v>78209</v>
      </c>
      <c r="F278" s="157">
        <v>82248</v>
      </c>
      <c r="G278" s="157">
        <v>16817.759999999998</v>
      </c>
      <c r="H278" s="151">
        <v>0.16020000000000001</v>
      </c>
      <c r="I278" s="151">
        <v>0.15390000000000001</v>
      </c>
      <c r="J278" s="145"/>
      <c r="K278" s="145"/>
      <c r="L278" s="143" t="s">
        <v>2379</v>
      </c>
      <c r="M278" s="143" t="s">
        <v>1909</v>
      </c>
      <c r="N278" s="143">
        <v>1</v>
      </c>
      <c r="O278" s="143">
        <v>1</v>
      </c>
      <c r="P278" s="143">
        <v>4.0000000000000036E-2</v>
      </c>
      <c r="Q278" s="143">
        <v>1.04</v>
      </c>
    </row>
    <row r="279" spans="1:17">
      <c r="A279" s="143" t="s">
        <v>2380</v>
      </c>
      <c r="B279" s="143" t="s">
        <v>1912</v>
      </c>
      <c r="C279" s="144">
        <v>1</v>
      </c>
      <c r="D279" s="144">
        <v>1.04</v>
      </c>
      <c r="E279" s="157">
        <v>78209</v>
      </c>
      <c r="F279" s="157">
        <v>82248</v>
      </c>
      <c r="G279" s="157">
        <v>16817.759999999998</v>
      </c>
      <c r="H279" s="151">
        <v>0.16020000000000001</v>
      </c>
      <c r="I279" s="151">
        <v>0.15390000000000001</v>
      </c>
      <c r="J279" s="145"/>
      <c r="K279" s="145"/>
      <c r="L279" s="143" t="s">
        <v>2380</v>
      </c>
      <c r="M279" s="143" t="s">
        <v>1912</v>
      </c>
      <c r="N279" s="143">
        <v>1</v>
      </c>
      <c r="O279" s="143">
        <v>1</v>
      </c>
      <c r="P279" s="143">
        <v>4.0000000000000036E-2</v>
      </c>
      <c r="Q279" s="143">
        <v>1.04</v>
      </c>
    </row>
    <row r="280" spans="1:17">
      <c r="A280" s="143" t="s">
        <v>2381</v>
      </c>
      <c r="B280" s="143" t="s">
        <v>1914</v>
      </c>
      <c r="C280" s="144">
        <v>1</v>
      </c>
      <c r="D280" s="144">
        <v>1</v>
      </c>
      <c r="E280" s="157">
        <v>78209</v>
      </c>
      <c r="F280" s="157">
        <v>82248</v>
      </c>
      <c r="G280" s="157">
        <v>16817.759999999998</v>
      </c>
      <c r="H280" s="151">
        <v>0.16020000000000001</v>
      </c>
      <c r="I280" s="151">
        <v>0.15390000000000001</v>
      </c>
      <c r="J280" s="145"/>
      <c r="K280" s="145"/>
      <c r="L280" s="143" t="s">
        <v>2381</v>
      </c>
      <c r="M280" s="143" t="s">
        <v>1914</v>
      </c>
      <c r="N280" s="143">
        <v>1</v>
      </c>
      <c r="O280" s="143">
        <v>1</v>
      </c>
      <c r="P280" s="143">
        <v>0</v>
      </c>
      <c r="Q280" s="143">
        <v>1</v>
      </c>
    </row>
    <row r="281" spans="1:17">
      <c r="A281" s="143" t="s">
        <v>2382</v>
      </c>
      <c r="B281" s="143" t="s">
        <v>1922</v>
      </c>
      <c r="C281" s="144">
        <v>1</v>
      </c>
      <c r="D281" s="144">
        <v>1</v>
      </c>
      <c r="E281" s="157">
        <v>78209</v>
      </c>
      <c r="F281" s="157">
        <v>82248</v>
      </c>
      <c r="G281" s="157">
        <v>16817.759999999998</v>
      </c>
      <c r="H281" s="151">
        <v>0.16020000000000001</v>
      </c>
      <c r="I281" s="151">
        <v>0.15390000000000001</v>
      </c>
      <c r="J281" s="145"/>
      <c r="K281" s="145"/>
      <c r="L281" s="143" t="s">
        <v>2382</v>
      </c>
      <c r="M281" s="143" t="s">
        <v>1922</v>
      </c>
      <c r="N281" s="143">
        <v>1</v>
      </c>
      <c r="O281" s="143">
        <v>1</v>
      </c>
      <c r="P281" s="143">
        <v>0</v>
      </c>
      <c r="Q281" s="143">
        <v>1</v>
      </c>
    </row>
    <row r="282" spans="1:17">
      <c r="A282" s="143" t="s">
        <v>2383</v>
      </c>
      <c r="B282" s="143" t="s">
        <v>1926</v>
      </c>
      <c r="C282" s="144">
        <v>1</v>
      </c>
      <c r="D282" s="144">
        <v>1</v>
      </c>
      <c r="E282" s="157">
        <v>78209</v>
      </c>
      <c r="F282" s="157">
        <v>82248</v>
      </c>
      <c r="G282" s="157">
        <v>16817.759999999998</v>
      </c>
      <c r="H282" s="151">
        <v>0.16020000000000001</v>
      </c>
      <c r="I282" s="151">
        <v>0.15390000000000001</v>
      </c>
      <c r="J282" s="145"/>
      <c r="K282" s="145"/>
      <c r="L282" s="143" t="s">
        <v>2383</v>
      </c>
      <c r="M282" s="143" t="s">
        <v>1926</v>
      </c>
      <c r="N282" s="143">
        <v>1</v>
      </c>
      <c r="O282" s="143">
        <v>1</v>
      </c>
      <c r="P282" s="143">
        <v>0</v>
      </c>
      <c r="Q282" s="143">
        <v>1</v>
      </c>
    </row>
    <row r="283" spans="1:17">
      <c r="A283" s="143" t="s">
        <v>2384</v>
      </c>
      <c r="B283" s="143" t="s">
        <v>1928</v>
      </c>
      <c r="C283" s="144">
        <v>1</v>
      </c>
      <c r="D283" s="144">
        <v>1</v>
      </c>
      <c r="E283" s="157">
        <v>78209</v>
      </c>
      <c r="F283" s="157">
        <v>82248</v>
      </c>
      <c r="G283" s="157">
        <v>16817.759999999998</v>
      </c>
      <c r="H283" s="151">
        <v>0.16020000000000001</v>
      </c>
      <c r="I283" s="151">
        <v>0.15390000000000001</v>
      </c>
      <c r="J283" s="145"/>
      <c r="K283" s="145"/>
      <c r="L283" s="143" t="s">
        <v>2384</v>
      </c>
      <c r="M283" s="143" t="s">
        <v>1928</v>
      </c>
      <c r="N283" s="143">
        <v>1</v>
      </c>
      <c r="O283" s="143">
        <v>1</v>
      </c>
      <c r="P283" s="143">
        <v>0</v>
      </c>
      <c r="Q283" s="143">
        <v>1</v>
      </c>
    </row>
    <row r="284" spans="1:17">
      <c r="A284" s="143" t="s">
        <v>2385</v>
      </c>
      <c r="B284" s="143" t="s">
        <v>1930</v>
      </c>
      <c r="C284" s="144">
        <v>1</v>
      </c>
      <c r="D284" s="144">
        <v>1</v>
      </c>
      <c r="E284" s="157">
        <v>78209</v>
      </c>
      <c r="F284" s="157">
        <v>82248</v>
      </c>
      <c r="G284" s="157">
        <v>16817.759999999998</v>
      </c>
      <c r="H284" s="151">
        <v>0.16020000000000001</v>
      </c>
      <c r="I284" s="151">
        <v>0.15390000000000001</v>
      </c>
      <c r="J284" s="145"/>
      <c r="K284" s="145"/>
      <c r="L284" s="143" t="s">
        <v>2385</v>
      </c>
      <c r="M284" s="143" t="s">
        <v>1930</v>
      </c>
      <c r="N284" s="143">
        <v>1</v>
      </c>
      <c r="O284" s="143">
        <v>1</v>
      </c>
      <c r="P284" s="143">
        <v>0</v>
      </c>
      <c r="Q284" s="143">
        <v>1</v>
      </c>
    </row>
    <row r="285" spans="1:17">
      <c r="A285" s="143" t="s">
        <v>2386</v>
      </c>
      <c r="B285" s="143" t="s">
        <v>1933</v>
      </c>
      <c r="C285" s="144">
        <v>1</v>
      </c>
      <c r="D285" s="144">
        <v>1</v>
      </c>
      <c r="E285" s="157">
        <v>78209</v>
      </c>
      <c r="F285" s="157">
        <v>82248</v>
      </c>
      <c r="G285" s="157">
        <v>16817.759999999998</v>
      </c>
      <c r="H285" s="151">
        <v>0.16020000000000001</v>
      </c>
      <c r="I285" s="151">
        <v>0.15390000000000001</v>
      </c>
      <c r="J285" s="145"/>
      <c r="K285" s="145"/>
      <c r="L285" s="143" t="s">
        <v>2386</v>
      </c>
      <c r="M285" s="143" t="s">
        <v>1933</v>
      </c>
      <c r="N285" s="143">
        <v>1</v>
      </c>
      <c r="O285" s="143">
        <v>1</v>
      </c>
      <c r="P285" s="143">
        <v>0</v>
      </c>
      <c r="Q285" s="143">
        <v>1</v>
      </c>
    </row>
    <row r="286" spans="1:17">
      <c r="A286" s="143" t="s">
        <v>2387</v>
      </c>
      <c r="B286" s="143" t="s">
        <v>1935</v>
      </c>
      <c r="C286" s="144">
        <v>1.06</v>
      </c>
      <c r="D286" s="144">
        <v>1.06</v>
      </c>
      <c r="E286" s="157">
        <v>78209</v>
      </c>
      <c r="F286" s="157">
        <v>82248</v>
      </c>
      <c r="G286" s="157">
        <v>16817.759999999998</v>
      </c>
      <c r="H286" s="151">
        <v>0.16020000000000001</v>
      </c>
      <c r="I286" s="151">
        <v>0.15390000000000001</v>
      </c>
      <c r="J286" s="145"/>
      <c r="K286" s="145"/>
      <c r="L286" s="143" t="s">
        <v>2387</v>
      </c>
      <c r="M286" s="143" t="s">
        <v>1935</v>
      </c>
      <c r="N286" s="143">
        <v>1.06</v>
      </c>
      <c r="O286" s="143">
        <v>1.06</v>
      </c>
      <c r="P286" s="143">
        <v>0</v>
      </c>
      <c r="Q286" s="143">
        <v>1.06</v>
      </c>
    </row>
    <row r="287" spans="1:17">
      <c r="A287" s="143" t="s">
        <v>2388</v>
      </c>
      <c r="B287" s="143" t="s">
        <v>1959</v>
      </c>
      <c r="C287" s="144">
        <v>1.06</v>
      </c>
      <c r="D287" s="144">
        <v>1.06</v>
      </c>
      <c r="E287" s="157">
        <v>78209</v>
      </c>
      <c r="F287" s="157">
        <v>82248</v>
      </c>
      <c r="G287" s="157">
        <v>16817.759999999998</v>
      </c>
      <c r="H287" s="151">
        <v>0.16020000000000001</v>
      </c>
      <c r="I287" s="151">
        <v>0.15390000000000001</v>
      </c>
      <c r="J287" s="145"/>
      <c r="K287" s="145"/>
      <c r="L287" s="143" t="s">
        <v>2388</v>
      </c>
      <c r="M287" s="143" t="s">
        <v>1959</v>
      </c>
      <c r="N287" s="143">
        <v>1.06</v>
      </c>
      <c r="O287" s="143">
        <v>1.06</v>
      </c>
      <c r="P287" s="143">
        <v>0</v>
      </c>
      <c r="Q287" s="143">
        <v>1.06</v>
      </c>
    </row>
    <row r="288" spans="1:17">
      <c r="A288" s="143" t="s">
        <v>2389</v>
      </c>
      <c r="B288" s="143" t="s">
        <v>1966</v>
      </c>
      <c r="C288" s="144">
        <v>1.1200000000000001</v>
      </c>
      <c r="D288" s="144">
        <v>1.1200000000000001</v>
      </c>
      <c r="E288" s="157">
        <v>78209</v>
      </c>
      <c r="F288" s="157">
        <v>82248</v>
      </c>
      <c r="G288" s="157">
        <v>16817.759999999998</v>
      </c>
      <c r="H288" s="151">
        <v>0.16020000000000001</v>
      </c>
      <c r="I288" s="151">
        <v>0.15390000000000001</v>
      </c>
      <c r="J288" s="145"/>
      <c r="K288" s="145"/>
      <c r="L288" s="143" t="s">
        <v>2389</v>
      </c>
      <c r="M288" s="143" t="s">
        <v>1966</v>
      </c>
      <c r="N288" s="143">
        <v>1.1200000000000001</v>
      </c>
      <c r="O288" s="143">
        <v>1.1200000000000001</v>
      </c>
      <c r="P288" s="143">
        <v>0</v>
      </c>
      <c r="Q288" s="143">
        <v>1.1200000000000001</v>
      </c>
    </row>
    <row r="289" spans="1:17">
      <c r="A289" s="143" t="s">
        <v>2390</v>
      </c>
      <c r="B289" s="143" t="s">
        <v>1972</v>
      </c>
      <c r="C289" s="144">
        <v>1.1200000000000001</v>
      </c>
      <c r="D289" s="144">
        <v>1.1200000000000001</v>
      </c>
      <c r="E289" s="157">
        <v>78209</v>
      </c>
      <c r="F289" s="157">
        <v>82248</v>
      </c>
      <c r="G289" s="157">
        <v>16817.759999999998</v>
      </c>
      <c r="H289" s="151">
        <v>0.16020000000000001</v>
      </c>
      <c r="I289" s="151">
        <v>0.15390000000000001</v>
      </c>
      <c r="J289" s="145"/>
      <c r="K289" s="145"/>
      <c r="L289" s="143" t="s">
        <v>2390</v>
      </c>
      <c r="M289" s="143" t="s">
        <v>1972</v>
      </c>
      <c r="N289" s="143">
        <v>1.1200000000000001</v>
      </c>
      <c r="O289" s="143">
        <v>1.1200000000000001</v>
      </c>
      <c r="P289" s="143">
        <v>0</v>
      </c>
      <c r="Q289" s="143">
        <v>1.1200000000000001</v>
      </c>
    </row>
    <row r="290" spans="1:17">
      <c r="A290" s="143" t="s">
        <v>2391</v>
      </c>
      <c r="B290" s="143" t="s">
        <v>1979</v>
      </c>
      <c r="C290" s="144">
        <v>1.1200000000000001</v>
      </c>
      <c r="D290" s="144">
        <v>1.1200000000000001</v>
      </c>
      <c r="E290" s="157">
        <v>78209</v>
      </c>
      <c r="F290" s="157">
        <v>82248</v>
      </c>
      <c r="G290" s="157">
        <v>16817.759999999998</v>
      </c>
      <c r="H290" s="151">
        <v>0.16020000000000001</v>
      </c>
      <c r="I290" s="151">
        <v>0.15390000000000001</v>
      </c>
      <c r="J290" s="145"/>
      <c r="K290" s="145"/>
      <c r="L290" s="143" t="s">
        <v>2391</v>
      </c>
      <c r="M290" s="143" t="s">
        <v>1979</v>
      </c>
      <c r="N290" s="143">
        <v>1.1200000000000001</v>
      </c>
      <c r="O290" s="143">
        <v>1.1200000000000001</v>
      </c>
      <c r="P290" s="143">
        <v>0</v>
      </c>
      <c r="Q290" s="143">
        <v>1.1200000000000001</v>
      </c>
    </row>
    <row r="291" spans="1:17">
      <c r="A291" s="143" t="s">
        <v>2392</v>
      </c>
      <c r="B291" s="143" t="s">
        <v>1984</v>
      </c>
      <c r="C291" s="144">
        <v>1.06</v>
      </c>
      <c r="D291" s="144">
        <v>1.06</v>
      </c>
      <c r="E291" s="157">
        <v>78209</v>
      </c>
      <c r="F291" s="157">
        <v>82248</v>
      </c>
      <c r="G291" s="157">
        <v>16817.759999999998</v>
      </c>
      <c r="H291" s="151">
        <v>0.16020000000000001</v>
      </c>
      <c r="I291" s="151">
        <v>0.15390000000000001</v>
      </c>
      <c r="J291" s="145"/>
      <c r="K291" s="145"/>
      <c r="L291" s="143" t="s">
        <v>2392</v>
      </c>
      <c r="M291" s="143" t="s">
        <v>1984</v>
      </c>
      <c r="N291" s="143">
        <v>1.06</v>
      </c>
      <c r="O291" s="143">
        <v>1.06</v>
      </c>
      <c r="P291" s="143">
        <v>0</v>
      </c>
      <c r="Q291" s="143">
        <v>1.06</v>
      </c>
    </row>
    <row r="292" spans="1:17">
      <c r="A292" s="143" t="s">
        <v>2393</v>
      </c>
      <c r="B292" s="143" t="s">
        <v>1990</v>
      </c>
      <c r="C292" s="144">
        <v>1.06</v>
      </c>
      <c r="D292" s="144">
        <v>1.06</v>
      </c>
      <c r="E292" s="157">
        <v>78209</v>
      </c>
      <c r="F292" s="157">
        <v>82248</v>
      </c>
      <c r="G292" s="157">
        <v>16817.759999999998</v>
      </c>
      <c r="H292" s="151">
        <v>0.16020000000000001</v>
      </c>
      <c r="I292" s="151">
        <v>0.15390000000000001</v>
      </c>
      <c r="J292" s="145"/>
      <c r="K292" s="145"/>
      <c r="L292" s="143" t="s">
        <v>2393</v>
      </c>
      <c r="M292" s="143" t="s">
        <v>1990</v>
      </c>
      <c r="N292" s="143">
        <v>1.06</v>
      </c>
      <c r="O292" s="143">
        <v>1.06</v>
      </c>
      <c r="P292" s="143">
        <v>0</v>
      </c>
      <c r="Q292" s="143">
        <v>1.06</v>
      </c>
    </row>
    <row r="293" spans="1:17">
      <c r="A293" s="143" t="s">
        <v>2886</v>
      </c>
      <c r="B293" s="143" t="s">
        <v>2887</v>
      </c>
      <c r="C293" s="144">
        <v>1.06</v>
      </c>
      <c r="D293" s="144">
        <v>1.06</v>
      </c>
      <c r="E293" s="157">
        <v>78209</v>
      </c>
      <c r="F293" s="157">
        <v>82248</v>
      </c>
      <c r="G293" s="157">
        <v>16817.759999999998</v>
      </c>
      <c r="H293" s="151">
        <v>0.16020000000000001</v>
      </c>
      <c r="I293" s="151">
        <v>0.15390000000000001</v>
      </c>
      <c r="J293" s="145"/>
      <c r="K293" s="145"/>
      <c r="L293" s="143" t="s">
        <v>2886</v>
      </c>
      <c r="M293" s="143" t="s">
        <v>2887</v>
      </c>
      <c r="N293" s="143">
        <v>1.06</v>
      </c>
      <c r="O293" s="143">
        <v>1.06</v>
      </c>
      <c r="P293" s="143">
        <v>0</v>
      </c>
      <c r="Q293" s="143">
        <v>1.06</v>
      </c>
    </row>
    <row r="294" spans="1:17">
      <c r="A294" s="143" t="s">
        <v>2394</v>
      </c>
      <c r="B294" s="143" t="s">
        <v>1997</v>
      </c>
      <c r="C294" s="144">
        <v>1.06</v>
      </c>
      <c r="D294" s="144">
        <v>1.06</v>
      </c>
      <c r="E294" s="157">
        <v>78209</v>
      </c>
      <c r="F294" s="157">
        <v>82248</v>
      </c>
      <c r="G294" s="157">
        <v>16817.759999999998</v>
      </c>
      <c r="H294" s="151">
        <v>0.16020000000000001</v>
      </c>
      <c r="I294" s="151">
        <v>0.15390000000000001</v>
      </c>
      <c r="J294" s="145"/>
      <c r="K294" s="145"/>
      <c r="L294" s="143" t="s">
        <v>2394</v>
      </c>
      <c r="M294" s="143" t="s">
        <v>1997</v>
      </c>
      <c r="N294" s="143">
        <v>1.06</v>
      </c>
      <c r="O294" s="143">
        <v>1.06</v>
      </c>
      <c r="P294" s="143">
        <v>0</v>
      </c>
      <c r="Q294" s="143">
        <v>1.06</v>
      </c>
    </row>
    <row r="295" spans="1:17">
      <c r="A295" s="143" t="s">
        <v>2395</v>
      </c>
      <c r="B295" s="143" t="s">
        <v>1999</v>
      </c>
      <c r="C295" s="144">
        <v>1</v>
      </c>
      <c r="D295" s="144">
        <v>1</v>
      </c>
      <c r="E295" s="157">
        <v>78209</v>
      </c>
      <c r="F295" s="157">
        <v>82248</v>
      </c>
      <c r="G295" s="157">
        <v>16817.759999999998</v>
      </c>
      <c r="H295" s="151">
        <v>0.16020000000000001</v>
      </c>
      <c r="I295" s="151">
        <v>0.15390000000000001</v>
      </c>
      <c r="J295" s="145"/>
      <c r="K295" s="145"/>
      <c r="L295" s="143" t="s">
        <v>2395</v>
      </c>
      <c r="M295" s="143" t="s">
        <v>1999</v>
      </c>
      <c r="N295" s="143">
        <v>1</v>
      </c>
      <c r="O295" s="143">
        <v>1</v>
      </c>
      <c r="P295" s="143">
        <v>0</v>
      </c>
      <c r="Q295" s="143">
        <v>1</v>
      </c>
    </row>
    <row r="296" spans="1:17">
      <c r="A296" s="143" t="s">
        <v>2396</v>
      </c>
      <c r="B296" s="143" t="s">
        <v>2002</v>
      </c>
      <c r="C296" s="144">
        <v>1</v>
      </c>
      <c r="D296" s="144">
        <v>1</v>
      </c>
      <c r="E296" s="157">
        <v>78209</v>
      </c>
      <c r="F296" s="157">
        <v>82248</v>
      </c>
      <c r="G296" s="157">
        <v>16817.759999999998</v>
      </c>
      <c r="H296" s="151">
        <v>0.16020000000000001</v>
      </c>
      <c r="I296" s="151">
        <v>0.15390000000000001</v>
      </c>
      <c r="J296" s="145"/>
      <c r="K296" s="145"/>
      <c r="L296" s="143" t="s">
        <v>2396</v>
      </c>
      <c r="M296" s="143" t="s">
        <v>2002</v>
      </c>
      <c r="N296" s="143">
        <v>1</v>
      </c>
      <c r="O296" s="143">
        <v>1</v>
      </c>
      <c r="P296" s="143">
        <v>0</v>
      </c>
      <c r="Q296" s="143">
        <v>1</v>
      </c>
    </row>
    <row r="297" spans="1:17">
      <c r="A297" s="143" t="s">
        <v>2397</v>
      </c>
      <c r="B297" s="143" t="s">
        <v>2004</v>
      </c>
      <c r="C297" s="144">
        <v>1</v>
      </c>
      <c r="D297" s="144">
        <v>1</v>
      </c>
      <c r="E297" s="157">
        <v>78209</v>
      </c>
      <c r="F297" s="157">
        <v>82248</v>
      </c>
      <c r="G297" s="157">
        <v>16817.759999999998</v>
      </c>
      <c r="H297" s="151">
        <v>0.16020000000000001</v>
      </c>
      <c r="I297" s="151">
        <v>0.15390000000000001</v>
      </c>
      <c r="J297" s="145"/>
      <c r="K297" s="145"/>
      <c r="L297" s="143" t="s">
        <v>2397</v>
      </c>
      <c r="M297" s="143" t="s">
        <v>2004</v>
      </c>
      <c r="N297" s="143">
        <v>1</v>
      </c>
      <c r="O297" s="143">
        <v>1</v>
      </c>
      <c r="P297" s="143">
        <v>0</v>
      </c>
      <c r="Q297" s="143">
        <v>1</v>
      </c>
    </row>
    <row r="298" spans="1:17">
      <c r="A298" s="143" t="s">
        <v>2398</v>
      </c>
      <c r="B298" s="143" t="s">
        <v>2007</v>
      </c>
      <c r="C298" s="144">
        <v>1</v>
      </c>
      <c r="D298" s="144">
        <v>1</v>
      </c>
      <c r="E298" s="157">
        <v>78209</v>
      </c>
      <c r="F298" s="157">
        <v>82248</v>
      </c>
      <c r="G298" s="157">
        <v>16817.759999999998</v>
      </c>
      <c r="H298" s="151">
        <v>0.16020000000000001</v>
      </c>
      <c r="I298" s="151">
        <v>0.15390000000000001</v>
      </c>
      <c r="J298" s="145"/>
      <c r="K298" s="145"/>
      <c r="L298" s="143" t="s">
        <v>2398</v>
      </c>
      <c r="M298" s="143" t="s">
        <v>2007</v>
      </c>
      <c r="N298" s="143">
        <v>1</v>
      </c>
      <c r="O298" s="143">
        <v>1</v>
      </c>
      <c r="P298" s="143">
        <v>0</v>
      </c>
      <c r="Q298" s="143">
        <v>1</v>
      </c>
    </row>
    <row r="299" spans="1:17">
      <c r="A299" s="143" t="s">
        <v>2399</v>
      </c>
      <c r="B299" s="143" t="s">
        <v>2009</v>
      </c>
      <c r="C299" s="144">
        <v>1</v>
      </c>
      <c r="D299" s="144">
        <v>1.04</v>
      </c>
      <c r="E299" s="157">
        <v>78209</v>
      </c>
      <c r="F299" s="157">
        <v>82248</v>
      </c>
      <c r="G299" s="157">
        <v>16817.759999999998</v>
      </c>
      <c r="H299" s="151">
        <v>0.16020000000000001</v>
      </c>
      <c r="I299" s="151">
        <v>0.15390000000000001</v>
      </c>
      <c r="J299" s="145"/>
      <c r="K299" s="145"/>
      <c r="L299" s="143" t="s">
        <v>2399</v>
      </c>
      <c r="M299" s="143" t="s">
        <v>2009</v>
      </c>
      <c r="N299" s="143">
        <v>1</v>
      </c>
      <c r="O299" s="143">
        <v>1</v>
      </c>
      <c r="P299" s="143">
        <v>4.0000000000000036E-2</v>
      </c>
      <c r="Q299" s="143">
        <v>1.04</v>
      </c>
    </row>
    <row r="300" spans="1:17">
      <c r="A300" s="143" t="s">
        <v>2400</v>
      </c>
      <c r="B300" s="143" t="s">
        <v>2012</v>
      </c>
      <c r="C300" s="144">
        <v>1</v>
      </c>
      <c r="D300" s="144">
        <v>1</v>
      </c>
      <c r="E300" s="157">
        <v>78209</v>
      </c>
      <c r="F300" s="157">
        <v>82248</v>
      </c>
      <c r="G300" s="157">
        <v>16817.759999999998</v>
      </c>
      <c r="H300" s="151">
        <v>0.16020000000000001</v>
      </c>
      <c r="I300" s="151">
        <v>0.15390000000000001</v>
      </c>
      <c r="J300" s="145"/>
      <c r="K300" s="145"/>
      <c r="L300" s="143" t="s">
        <v>2400</v>
      </c>
      <c r="M300" s="143" t="s">
        <v>2012</v>
      </c>
      <c r="N300" s="143">
        <v>1</v>
      </c>
      <c r="O300" s="143">
        <v>1</v>
      </c>
      <c r="P300" s="143">
        <v>0</v>
      </c>
      <c r="Q300" s="143">
        <v>1</v>
      </c>
    </row>
    <row r="301" spans="1:17">
      <c r="A301" s="143" t="s">
        <v>2401</v>
      </c>
      <c r="B301" s="143" t="s">
        <v>2016</v>
      </c>
      <c r="C301" s="144">
        <v>1</v>
      </c>
      <c r="D301" s="144">
        <v>1</v>
      </c>
      <c r="E301" s="157">
        <v>78209</v>
      </c>
      <c r="F301" s="157">
        <v>82248</v>
      </c>
      <c r="G301" s="157">
        <v>16817.759999999998</v>
      </c>
      <c r="H301" s="151">
        <v>0.16020000000000001</v>
      </c>
      <c r="I301" s="151">
        <v>0.15390000000000001</v>
      </c>
      <c r="J301" s="145"/>
      <c r="K301" s="145"/>
      <c r="L301" s="143" t="s">
        <v>2401</v>
      </c>
      <c r="M301" s="143" t="s">
        <v>2016</v>
      </c>
      <c r="N301" s="143">
        <v>1</v>
      </c>
      <c r="O301" s="143">
        <v>1</v>
      </c>
      <c r="P301" s="143">
        <v>0</v>
      </c>
      <c r="Q301" s="143">
        <v>1</v>
      </c>
    </row>
    <row r="302" spans="1:17">
      <c r="A302" s="143" t="s">
        <v>2402</v>
      </c>
      <c r="B302" s="143" t="s">
        <v>2019</v>
      </c>
      <c r="C302" s="144">
        <v>1</v>
      </c>
      <c r="D302" s="144">
        <v>1.04</v>
      </c>
      <c r="E302" s="157">
        <v>78209</v>
      </c>
      <c r="F302" s="157">
        <v>82248</v>
      </c>
      <c r="G302" s="157">
        <v>16817.759999999998</v>
      </c>
      <c r="H302" s="151">
        <v>0.16020000000000001</v>
      </c>
      <c r="I302" s="151">
        <v>0.15390000000000001</v>
      </c>
      <c r="J302" s="145"/>
      <c r="K302" s="145"/>
      <c r="L302" s="143" t="s">
        <v>2402</v>
      </c>
      <c r="M302" s="143" t="s">
        <v>2019</v>
      </c>
      <c r="N302" s="143">
        <v>1</v>
      </c>
      <c r="O302" s="143">
        <v>1</v>
      </c>
      <c r="P302" s="143">
        <v>4.0000000000000036E-2</v>
      </c>
      <c r="Q302" s="143">
        <v>1.04</v>
      </c>
    </row>
    <row r="303" spans="1:17">
      <c r="A303" s="143" t="s">
        <v>2403</v>
      </c>
      <c r="B303" s="143" t="s">
        <v>2021</v>
      </c>
      <c r="C303" s="144">
        <v>1</v>
      </c>
      <c r="D303" s="144">
        <v>1</v>
      </c>
      <c r="E303" s="157">
        <v>78209</v>
      </c>
      <c r="F303" s="157">
        <v>82248</v>
      </c>
      <c r="G303" s="157">
        <v>16817.759999999998</v>
      </c>
      <c r="H303" s="151">
        <v>0.16020000000000001</v>
      </c>
      <c r="I303" s="151">
        <v>0.15390000000000001</v>
      </c>
      <c r="J303" s="145"/>
      <c r="K303" s="145"/>
      <c r="L303" s="143" t="s">
        <v>2403</v>
      </c>
      <c r="M303" s="143" t="s">
        <v>2021</v>
      </c>
      <c r="N303" s="143">
        <v>1</v>
      </c>
      <c r="O303" s="143">
        <v>1</v>
      </c>
      <c r="P303" s="143">
        <v>0</v>
      </c>
      <c r="Q303" s="143">
        <v>1</v>
      </c>
    </row>
    <row r="304" spans="1:17">
      <c r="A304" s="143" t="s">
        <v>2404</v>
      </c>
      <c r="B304" s="143" t="s">
        <v>2023</v>
      </c>
      <c r="C304" s="144">
        <v>1</v>
      </c>
      <c r="D304" s="144">
        <v>1</v>
      </c>
      <c r="E304" s="157">
        <v>78209</v>
      </c>
      <c r="F304" s="157">
        <v>82248</v>
      </c>
      <c r="G304" s="157">
        <v>16817.759999999998</v>
      </c>
      <c r="H304" s="151">
        <v>0.16020000000000001</v>
      </c>
      <c r="I304" s="151">
        <v>0.15390000000000001</v>
      </c>
      <c r="J304" s="145"/>
      <c r="K304" s="145"/>
      <c r="L304" s="143" t="s">
        <v>2404</v>
      </c>
      <c r="M304" s="143" t="s">
        <v>2023</v>
      </c>
      <c r="N304" s="143">
        <v>1</v>
      </c>
      <c r="O304" s="143">
        <v>1</v>
      </c>
      <c r="P304" s="143">
        <v>0</v>
      </c>
      <c r="Q304" s="143">
        <v>1</v>
      </c>
    </row>
    <row r="305" spans="1:17">
      <c r="A305" s="143" t="s">
        <v>2405</v>
      </c>
      <c r="B305" s="143" t="s">
        <v>2025</v>
      </c>
      <c r="C305" s="144">
        <v>1</v>
      </c>
      <c r="D305" s="144">
        <v>1.04</v>
      </c>
      <c r="E305" s="157">
        <v>78209</v>
      </c>
      <c r="F305" s="157">
        <v>82248</v>
      </c>
      <c r="G305" s="157">
        <v>16817.759999999998</v>
      </c>
      <c r="H305" s="151">
        <v>0.16020000000000001</v>
      </c>
      <c r="I305" s="151">
        <v>0.15390000000000001</v>
      </c>
      <c r="L305" s="143" t="s">
        <v>2405</v>
      </c>
      <c r="M305" s="143" t="s">
        <v>2025</v>
      </c>
      <c r="N305" s="143">
        <v>1</v>
      </c>
      <c r="O305" s="143">
        <v>1</v>
      </c>
      <c r="P305" s="143">
        <v>4.0000000000000036E-2</v>
      </c>
      <c r="Q305" s="143">
        <v>1.04</v>
      </c>
    </row>
    <row r="306" spans="1:17">
      <c r="A306" s="143" t="s">
        <v>2406</v>
      </c>
      <c r="B306" s="143" t="s">
        <v>2027</v>
      </c>
      <c r="C306" s="144">
        <v>1</v>
      </c>
      <c r="D306" s="144">
        <v>1</v>
      </c>
      <c r="E306" s="157">
        <v>78209</v>
      </c>
      <c r="F306" s="157">
        <v>82248</v>
      </c>
      <c r="G306" s="157">
        <v>16817.759999999998</v>
      </c>
      <c r="H306" s="151">
        <v>0.16020000000000001</v>
      </c>
      <c r="I306" s="151">
        <v>0.15390000000000001</v>
      </c>
      <c r="J306" s="145"/>
      <c r="K306" s="145"/>
      <c r="L306" s="143" t="s">
        <v>2406</v>
      </c>
      <c r="M306" s="143" t="s">
        <v>2027</v>
      </c>
      <c r="N306" s="143">
        <v>1</v>
      </c>
      <c r="O306" s="143">
        <v>1</v>
      </c>
      <c r="P306" s="143">
        <v>0</v>
      </c>
      <c r="Q306" s="143">
        <v>1</v>
      </c>
    </row>
    <row r="307" spans="1:17">
      <c r="A307" s="143" t="s">
        <v>2407</v>
      </c>
      <c r="B307" s="143" t="s">
        <v>2030</v>
      </c>
      <c r="C307" s="144">
        <v>1</v>
      </c>
      <c r="D307" s="144">
        <v>1</v>
      </c>
      <c r="E307" s="157">
        <v>78209</v>
      </c>
      <c r="F307" s="157">
        <v>82248</v>
      </c>
      <c r="G307" s="157">
        <v>16817.759999999998</v>
      </c>
      <c r="H307" s="151">
        <v>0.16020000000000001</v>
      </c>
      <c r="I307" s="151">
        <v>0.15390000000000001</v>
      </c>
      <c r="J307" s="145"/>
      <c r="K307" s="145"/>
      <c r="L307" s="143" t="s">
        <v>2407</v>
      </c>
      <c r="M307" s="143" t="s">
        <v>2030</v>
      </c>
      <c r="N307" s="143">
        <v>1</v>
      </c>
      <c r="O307" s="143">
        <v>1</v>
      </c>
      <c r="P307" s="143">
        <v>0</v>
      </c>
      <c r="Q307" s="143">
        <v>1</v>
      </c>
    </row>
    <row r="308" spans="1:17">
      <c r="A308" s="143" t="s">
        <v>2408</v>
      </c>
      <c r="B308" s="143" t="s">
        <v>2033</v>
      </c>
      <c r="C308" s="144">
        <v>1</v>
      </c>
      <c r="D308" s="144">
        <v>1</v>
      </c>
      <c r="E308" s="157">
        <v>78209</v>
      </c>
      <c r="F308" s="157">
        <v>82248</v>
      </c>
      <c r="G308" s="157">
        <v>16817.759999999998</v>
      </c>
      <c r="H308" s="151">
        <v>0.16020000000000001</v>
      </c>
      <c r="I308" s="151">
        <v>0.15390000000000001</v>
      </c>
      <c r="J308" s="145"/>
      <c r="K308" s="145"/>
      <c r="L308" s="143" t="s">
        <v>2408</v>
      </c>
      <c r="M308" s="143" t="s">
        <v>2033</v>
      </c>
      <c r="N308" s="143">
        <v>1</v>
      </c>
      <c r="O308" s="143">
        <v>1</v>
      </c>
      <c r="P308" s="143">
        <v>0</v>
      </c>
      <c r="Q308" s="143">
        <v>1</v>
      </c>
    </row>
    <row r="309" spans="1:17">
      <c r="A309" s="143" t="s">
        <v>2409</v>
      </c>
      <c r="B309" s="143" t="s">
        <v>2035</v>
      </c>
      <c r="C309" s="144">
        <v>1</v>
      </c>
      <c r="D309" s="144">
        <v>1</v>
      </c>
      <c r="E309" s="157">
        <v>78209</v>
      </c>
      <c r="F309" s="157">
        <v>82248</v>
      </c>
      <c r="G309" s="157">
        <v>16817.759999999998</v>
      </c>
      <c r="H309" s="151">
        <v>0.16020000000000001</v>
      </c>
      <c r="I309" s="151">
        <v>0.15390000000000001</v>
      </c>
      <c r="J309" s="145"/>
      <c r="K309" s="145"/>
      <c r="L309" s="143" t="s">
        <v>2409</v>
      </c>
      <c r="M309" s="143" t="s">
        <v>2035</v>
      </c>
      <c r="N309" s="143">
        <v>1</v>
      </c>
      <c r="O309" s="143">
        <v>1</v>
      </c>
      <c r="P309" s="143">
        <v>0</v>
      </c>
      <c r="Q309" s="143">
        <v>1</v>
      </c>
    </row>
    <row r="310" spans="1:17">
      <c r="A310" s="143" t="s">
        <v>2410</v>
      </c>
      <c r="B310" s="143" t="s">
        <v>2039</v>
      </c>
      <c r="C310" s="144">
        <v>1</v>
      </c>
      <c r="D310" s="144">
        <v>1</v>
      </c>
      <c r="E310" s="157">
        <v>78209</v>
      </c>
      <c r="F310" s="157">
        <v>82248</v>
      </c>
      <c r="G310" s="157">
        <v>16817.759999999998</v>
      </c>
      <c r="H310" s="151">
        <v>0.16020000000000001</v>
      </c>
      <c r="I310" s="151">
        <v>0.15390000000000001</v>
      </c>
      <c r="J310" s="145"/>
      <c r="K310" s="145"/>
      <c r="L310" s="143" t="s">
        <v>2410</v>
      </c>
      <c r="M310" s="143" t="s">
        <v>2039</v>
      </c>
      <c r="N310" s="143">
        <v>1</v>
      </c>
      <c r="O310" s="143">
        <v>1</v>
      </c>
      <c r="P310" s="143">
        <v>0</v>
      </c>
      <c r="Q310" s="143">
        <v>1</v>
      </c>
    </row>
    <row r="311" spans="1:17">
      <c r="A311" s="143" t="s">
        <v>2411</v>
      </c>
      <c r="B311" s="143" t="s">
        <v>2058</v>
      </c>
      <c r="C311" s="144">
        <v>1</v>
      </c>
      <c r="D311" s="144">
        <v>1</v>
      </c>
      <c r="E311" s="157">
        <v>78209</v>
      </c>
      <c r="F311" s="157">
        <v>82248</v>
      </c>
      <c r="G311" s="157">
        <v>16817.759999999998</v>
      </c>
      <c r="H311" s="151">
        <v>0.16020000000000001</v>
      </c>
      <c r="I311" s="151">
        <v>0.15390000000000001</v>
      </c>
      <c r="J311" s="145"/>
      <c r="K311" s="145"/>
      <c r="L311" s="143" t="s">
        <v>2411</v>
      </c>
      <c r="M311" s="143" t="s">
        <v>2058</v>
      </c>
      <c r="N311" s="143">
        <v>1</v>
      </c>
      <c r="O311" s="143">
        <v>1</v>
      </c>
      <c r="P311" s="143">
        <v>0</v>
      </c>
      <c r="Q311" s="143">
        <v>1</v>
      </c>
    </row>
    <row r="312" spans="1:17">
      <c r="A312" s="143" t="s">
        <v>2412</v>
      </c>
      <c r="B312" s="143" t="s">
        <v>2063</v>
      </c>
      <c r="C312" s="144">
        <v>1</v>
      </c>
      <c r="D312" s="144">
        <v>1</v>
      </c>
      <c r="E312" s="157">
        <v>78209</v>
      </c>
      <c r="F312" s="157">
        <v>82248</v>
      </c>
      <c r="G312" s="157">
        <v>16817.759999999998</v>
      </c>
      <c r="H312" s="151">
        <v>0.16020000000000001</v>
      </c>
      <c r="I312" s="151">
        <v>0.15390000000000001</v>
      </c>
      <c r="L312" s="143" t="s">
        <v>2412</v>
      </c>
      <c r="M312" s="143" t="s">
        <v>2063</v>
      </c>
      <c r="N312" s="143">
        <v>1</v>
      </c>
      <c r="O312" s="143">
        <v>1</v>
      </c>
      <c r="P312" s="143">
        <v>0</v>
      </c>
      <c r="Q312" s="143">
        <v>1</v>
      </c>
    </row>
    <row r="313" spans="1:17">
      <c r="A313" s="143" t="s">
        <v>2413</v>
      </c>
      <c r="B313" s="143" t="s">
        <v>2068</v>
      </c>
      <c r="C313" s="144">
        <v>1</v>
      </c>
      <c r="D313" s="144">
        <v>1</v>
      </c>
      <c r="E313" s="157">
        <v>78209</v>
      </c>
      <c r="F313" s="157">
        <v>82248</v>
      </c>
      <c r="G313" s="157">
        <v>16817.759999999998</v>
      </c>
      <c r="H313" s="151">
        <v>0.16020000000000001</v>
      </c>
      <c r="I313" s="151">
        <v>0.15390000000000001</v>
      </c>
      <c r="J313" s="145"/>
      <c r="K313" s="145"/>
      <c r="L313" s="143" t="s">
        <v>2413</v>
      </c>
      <c r="M313" s="143" t="s">
        <v>2068</v>
      </c>
      <c r="N313" s="143">
        <v>1</v>
      </c>
      <c r="O313" s="143">
        <v>1</v>
      </c>
      <c r="P313" s="143">
        <v>0</v>
      </c>
      <c r="Q313" s="143">
        <v>1</v>
      </c>
    </row>
    <row r="314" spans="1:17">
      <c r="A314" s="143" t="s">
        <v>2414</v>
      </c>
      <c r="B314" s="143" t="s">
        <v>2071</v>
      </c>
      <c r="C314" s="144">
        <v>1</v>
      </c>
      <c r="D314" s="144">
        <v>1</v>
      </c>
      <c r="E314" s="157">
        <v>78209</v>
      </c>
      <c r="F314" s="157">
        <v>82248</v>
      </c>
      <c r="G314" s="157">
        <v>16817.759999999998</v>
      </c>
      <c r="H314" s="151">
        <v>0.16020000000000001</v>
      </c>
      <c r="I314" s="151">
        <v>0.15390000000000001</v>
      </c>
      <c r="L314" s="143" t="s">
        <v>2414</v>
      </c>
      <c r="M314" s="143" t="s">
        <v>2071</v>
      </c>
      <c r="N314" s="143">
        <v>1</v>
      </c>
      <c r="O314" s="143">
        <v>1</v>
      </c>
      <c r="P314" s="143">
        <v>0</v>
      </c>
      <c r="Q314" s="143">
        <v>1</v>
      </c>
    </row>
    <row r="315" spans="1:17">
      <c r="A315" s="143" t="s">
        <v>2415</v>
      </c>
      <c r="B315" s="143" t="s">
        <v>2079</v>
      </c>
      <c r="C315" s="144">
        <v>1</v>
      </c>
      <c r="D315" s="144">
        <v>1</v>
      </c>
      <c r="E315" s="157">
        <v>78209</v>
      </c>
      <c r="F315" s="157">
        <v>82248</v>
      </c>
      <c r="G315" s="157">
        <v>16817.759999999998</v>
      </c>
      <c r="H315" s="151">
        <v>0.16020000000000001</v>
      </c>
      <c r="I315" s="151">
        <v>0.15390000000000001</v>
      </c>
      <c r="J315" s="145"/>
      <c r="K315" s="145"/>
      <c r="L315" s="143" t="s">
        <v>2415</v>
      </c>
      <c r="M315" s="143" t="s">
        <v>2079</v>
      </c>
      <c r="N315" s="143">
        <v>1</v>
      </c>
      <c r="O315" s="143">
        <v>1</v>
      </c>
      <c r="P315" s="143">
        <v>0</v>
      </c>
      <c r="Q315" s="143">
        <v>1</v>
      </c>
    </row>
    <row r="316" spans="1:17">
      <c r="A316" s="143" t="s">
        <v>2416</v>
      </c>
      <c r="B316" s="143" t="s">
        <v>2087</v>
      </c>
      <c r="C316" s="144">
        <v>1</v>
      </c>
      <c r="D316" s="144">
        <v>1</v>
      </c>
      <c r="E316" s="157">
        <v>78209</v>
      </c>
      <c r="F316" s="157">
        <v>82248</v>
      </c>
      <c r="G316" s="157">
        <v>16817.759999999998</v>
      </c>
      <c r="H316" s="151">
        <v>0.16020000000000001</v>
      </c>
      <c r="I316" s="151">
        <v>0.15390000000000001</v>
      </c>
      <c r="J316" s="145"/>
      <c r="K316" s="145"/>
      <c r="L316" s="143" t="s">
        <v>2416</v>
      </c>
      <c r="M316" s="143" t="s">
        <v>2087</v>
      </c>
      <c r="N316" s="143">
        <v>1</v>
      </c>
      <c r="O316" s="143">
        <v>1</v>
      </c>
      <c r="P316" s="143">
        <v>0</v>
      </c>
      <c r="Q316" s="143">
        <v>1</v>
      </c>
    </row>
    <row r="317" spans="1:17">
      <c r="A317" s="143" t="s">
        <v>2417</v>
      </c>
      <c r="B317" s="143" t="s">
        <v>2093</v>
      </c>
      <c r="C317" s="144">
        <v>1</v>
      </c>
      <c r="D317" s="144">
        <v>1</v>
      </c>
      <c r="E317" s="157">
        <v>78209</v>
      </c>
      <c r="F317" s="157">
        <v>82248</v>
      </c>
      <c r="G317" s="157">
        <v>16817.759999999998</v>
      </c>
      <c r="H317" s="151">
        <v>0.16020000000000001</v>
      </c>
      <c r="I317" s="151">
        <v>0.15390000000000001</v>
      </c>
      <c r="J317" s="145"/>
      <c r="K317" s="145"/>
      <c r="L317" s="143" t="s">
        <v>2417</v>
      </c>
      <c r="M317" s="143" t="s">
        <v>2093</v>
      </c>
      <c r="N317" s="143">
        <v>1</v>
      </c>
      <c r="O317" s="143">
        <v>1</v>
      </c>
      <c r="P317" s="143">
        <v>0</v>
      </c>
      <c r="Q317" s="143">
        <v>1</v>
      </c>
    </row>
    <row r="318" spans="1:17">
      <c r="A318" s="143" t="s">
        <v>2418</v>
      </c>
      <c r="B318" s="143" t="s">
        <v>2096</v>
      </c>
      <c r="C318" s="144">
        <v>1</v>
      </c>
      <c r="D318" s="144">
        <v>1</v>
      </c>
      <c r="E318" s="157">
        <v>78209</v>
      </c>
      <c r="F318" s="157">
        <v>82248</v>
      </c>
      <c r="G318" s="157">
        <v>16817.759999999998</v>
      </c>
      <c r="H318" s="151">
        <v>0.16020000000000001</v>
      </c>
      <c r="I318" s="151">
        <v>0.15390000000000001</v>
      </c>
      <c r="J318" s="145"/>
      <c r="K318" s="145"/>
      <c r="L318" s="143" t="s">
        <v>2418</v>
      </c>
      <c r="M318" s="143" t="s">
        <v>2096</v>
      </c>
      <c r="N318" s="143">
        <v>1</v>
      </c>
      <c r="O318" s="143">
        <v>1</v>
      </c>
      <c r="P318" s="143">
        <v>0</v>
      </c>
      <c r="Q318" s="143">
        <v>1</v>
      </c>
    </row>
    <row r="319" spans="1:17">
      <c r="A319" s="143" t="s">
        <v>2419</v>
      </c>
      <c r="B319" s="143" t="s">
        <v>2099</v>
      </c>
      <c r="C319" s="144">
        <v>1</v>
      </c>
      <c r="D319" s="144">
        <v>1</v>
      </c>
      <c r="E319" s="157">
        <v>78209</v>
      </c>
      <c r="F319" s="157">
        <v>82248</v>
      </c>
      <c r="G319" s="157">
        <v>16817.759999999998</v>
      </c>
      <c r="H319" s="151">
        <v>0.16020000000000001</v>
      </c>
      <c r="I319" s="151">
        <v>0.15390000000000001</v>
      </c>
      <c r="J319" s="145"/>
      <c r="K319" s="145"/>
      <c r="L319" s="143" t="s">
        <v>2419</v>
      </c>
      <c r="M319" s="143" t="s">
        <v>2099</v>
      </c>
      <c r="N319" s="143">
        <v>1</v>
      </c>
      <c r="O319" s="143">
        <v>1</v>
      </c>
      <c r="P319" s="143">
        <v>0</v>
      </c>
      <c r="Q319" s="143">
        <v>1</v>
      </c>
    </row>
    <row r="320" spans="1:17">
      <c r="A320" s="143" t="s">
        <v>2420</v>
      </c>
      <c r="B320" s="143" t="s">
        <v>2104</v>
      </c>
      <c r="C320" s="144">
        <v>1</v>
      </c>
      <c r="D320" s="144">
        <v>1</v>
      </c>
      <c r="E320" s="157">
        <v>78209</v>
      </c>
      <c r="F320" s="157">
        <v>82248</v>
      </c>
      <c r="G320" s="157">
        <v>16817.759999999998</v>
      </c>
      <c r="H320" s="151">
        <v>0.16020000000000001</v>
      </c>
      <c r="I320" s="151">
        <v>0.15390000000000001</v>
      </c>
      <c r="J320" s="145"/>
      <c r="K320" s="145"/>
      <c r="L320" s="143" t="s">
        <v>2420</v>
      </c>
      <c r="M320" s="143" t="s">
        <v>2104</v>
      </c>
      <c r="N320" s="143">
        <v>1</v>
      </c>
      <c r="O320" s="143">
        <v>1</v>
      </c>
      <c r="P320" s="143">
        <v>0</v>
      </c>
      <c r="Q320" s="143">
        <v>1</v>
      </c>
    </row>
    <row r="321" spans="1:17">
      <c r="A321" s="143" t="s">
        <v>2421</v>
      </c>
      <c r="B321" s="143" t="s">
        <v>2110</v>
      </c>
      <c r="C321" s="144">
        <v>1</v>
      </c>
      <c r="D321" s="144">
        <v>1</v>
      </c>
      <c r="E321" s="157">
        <v>78209</v>
      </c>
      <c r="F321" s="157">
        <v>82248</v>
      </c>
      <c r="G321" s="157">
        <v>16817.759999999998</v>
      </c>
      <c r="H321" s="151">
        <v>0.16020000000000001</v>
      </c>
      <c r="I321" s="151">
        <v>0.15390000000000001</v>
      </c>
      <c r="J321" s="145"/>
      <c r="K321" s="145"/>
      <c r="L321" s="143" t="s">
        <v>2421</v>
      </c>
      <c r="M321" s="143" t="s">
        <v>2110</v>
      </c>
      <c r="N321" s="143">
        <v>1</v>
      </c>
      <c r="O321" s="143">
        <v>1</v>
      </c>
      <c r="P321" s="143">
        <v>0</v>
      </c>
      <c r="Q321" s="143">
        <v>1</v>
      </c>
    </row>
    <row r="322" spans="1:17">
      <c r="A322" s="143" t="s">
        <v>2422</v>
      </c>
      <c r="B322" s="143" t="s">
        <v>2116</v>
      </c>
      <c r="C322" s="144">
        <v>1</v>
      </c>
      <c r="D322" s="144">
        <v>1</v>
      </c>
      <c r="E322" s="157">
        <v>78209</v>
      </c>
      <c r="F322" s="157">
        <v>82248</v>
      </c>
      <c r="G322" s="157">
        <v>16817.759999999998</v>
      </c>
      <c r="H322" s="151">
        <v>0.16020000000000001</v>
      </c>
      <c r="I322" s="151">
        <v>0.15390000000000001</v>
      </c>
      <c r="J322" s="145"/>
      <c r="K322" s="145"/>
      <c r="L322" s="143" t="s">
        <v>2422</v>
      </c>
      <c r="M322" s="143" t="s">
        <v>2116</v>
      </c>
      <c r="N322" s="143">
        <v>1</v>
      </c>
      <c r="O322" s="143">
        <v>1</v>
      </c>
      <c r="P322" s="143">
        <v>0</v>
      </c>
      <c r="Q322" s="143">
        <v>1</v>
      </c>
    </row>
    <row r="323" spans="1:17">
      <c r="A323" s="146" t="s">
        <v>2508</v>
      </c>
      <c r="B323" s="146" t="s">
        <v>2509</v>
      </c>
      <c r="C323" s="144">
        <v>1</v>
      </c>
      <c r="D323" s="144">
        <v>1</v>
      </c>
      <c r="E323" s="157">
        <v>78209</v>
      </c>
      <c r="F323" s="157">
        <v>82248</v>
      </c>
      <c r="G323" s="157">
        <v>16817.759999999998</v>
      </c>
      <c r="H323" s="151">
        <v>0.16020000000000001</v>
      </c>
      <c r="I323" s="151">
        <v>0.15390000000000001</v>
      </c>
      <c r="J323" s="145"/>
      <c r="K323" s="145"/>
      <c r="L323" s="143" t="s">
        <v>2508</v>
      </c>
      <c r="M323" s="143" t="s">
        <v>2510</v>
      </c>
      <c r="N323" s="143">
        <v>1</v>
      </c>
      <c r="O323" s="143">
        <v>1</v>
      </c>
      <c r="P323" s="143">
        <v>0</v>
      </c>
      <c r="Q323" s="143">
        <v>1</v>
      </c>
    </row>
    <row r="324" spans="1:17">
      <c r="J324" s="145"/>
      <c r="K324" s="145"/>
    </row>
  </sheetData>
  <autoFilter ref="A5:I5" xr:uid="{00000000-0001-0000-0800-000000000000}">
    <sortState xmlns:xlrd2="http://schemas.microsoft.com/office/spreadsheetml/2017/richdata2" ref="A6:I323">
      <sortCondition ref="A5"/>
    </sortState>
  </autoFilter>
  <sortState xmlns:xlrd2="http://schemas.microsoft.com/office/spreadsheetml/2017/richdata2" ref="A306:I322">
    <sortCondition ref="A306:A322"/>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Instructions and about the data</vt:lpstr>
      <vt:lpstr>Summary</vt:lpstr>
      <vt:lpstr>HP Schools Calculation</vt:lpstr>
      <vt:lpstr>download file</vt:lpstr>
      <vt:lpstr>District LAP Calculation</vt:lpstr>
      <vt:lpstr>2025-26 School Level AAFTE</vt:lpstr>
      <vt:lpstr>CEDARS School FRPL</vt:lpstr>
      <vt:lpstr>FRPL variance </vt:lpstr>
      <vt:lpstr>CEDARS District FRPL</vt:lpstr>
      <vt:lpstr>AAFTE</vt:lpstr>
      <vt:lpstr>2026-27 Salary &amp; Benefits</vt:lpstr>
      <vt:lpstr>Districts</vt:lpstr>
      <vt:lpstr>'Instructions and about the data'!Print_Area</vt:lpstr>
      <vt:lpstr>Summary!Print_Area</vt:lpstr>
      <vt:lpstr>'2025-26 School Level AAFTE'!Schools</vt:lpstr>
      <vt:lpstr>Schools</vt:lpstr>
      <vt:lpstr>TK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Colburn</dc:creator>
  <cp:lastModifiedBy>Jackie McDonald (OSPI)</cp:lastModifiedBy>
  <cp:lastPrinted>2018-05-03T18:40:05Z</cp:lastPrinted>
  <dcterms:created xsi:type="dcterms:W3CDTF">2017-07-06T14:10:59Z</dcterms:created>
  <dcterms:modified xsi:type="dcterms:W3CDTF">2026-10-05T15:16:39Z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45f431-4c8c-42c6-a5a5-ba6d3bdea585_Enabled">
    <vt:lpwstr>true</vt:lpwstr>
  </property>
  <property fmtid="{D5CDD505-2E9C-101B-9397-08002B2CF9AE}" pid="3" name="MSIP_Label_9145f431-4c8c-42c6-a5a5-ba6d3bdea585_SetDate">
    <vt:lpwstr>2024-06-25T22:52:26Z</vt:lpwstr>
  </property>
  <property fmtid="{D5CDD505-2E9C-101B-9397-08002B2CF9AE}" pid="4" name="MSIP_Label_9145f431-4c8c-42c6-a5a5-ba6d3bdea585_Method">
    <vt:lpwstr>Standard</vt:lpwstr>
  </property>
  <property fmtid="{D5CDD505-2E9C-101B-9397-08002B2CF9AE}" pid="5" name="MSIP_Label_9145f431-4c8c-42c6-a5a5-ba6d3bdea585_Name">
    <vt:lpwstr>defa4170-0d19-0005-0004-bc88714345d2</vt:lpwstr>
  </property>
  <property fmtid="{D5CDD505-2E9C-101B-9397-08002B2CF9AE}" pid="6" name="MSIP_Label_9145f431-4c8c-42c6-a5a5-ba6d3bdea585_SiteId">
    <vt:lpwstr>b2fe5ccf-10a5-46fe-ae45-a0267412af7a</vt:lpwstr>
  </property>
  <property fmtid="{D5CDD505-2E9C-101B-9397-08002B2CF9AE}" pid="7" name="MSIP_Label_9145f431-4c8c-42c6-a5a5-ba6d3bdea585_ActionId">
    <vt:lpwstr>cc344ec1-4fcf-4670-97a1-357d62a2053a</vt:lpwstr>
  </property>
  <property fmtid="{D5CDD505-2E9C-101B-9397-08002B2CF9AE}" pid="8" name="MSIP_Label_9145f431-4c8c-42c6-a5a5-ba6d3bdea585_ContentBits">
    <vt:lpwstr>0</vt:lpwstr>
  </property>
</Properties>
</file>